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iyaBagheri\GF500_research_perliminary_data_analysis\comparative analysis\"/>
    </mc:Choice>
  </mc:AlternateContent>
  <xr:revisionPtr revIDLastSave="0" documentId="13_ncr:1_{A5ABC395-9C9D-467A-AA7C-26539E9EFBD0}" xr6:coauthVersionLast="47" xr6:coauthVersionMax="47" xr10:uidLastSave="{00000000-0000-0000-0000-000000000000}"/>
  <bookViews>
    <workbookView xWindow="-9540" yWindow="-21720" windowWidth="51840" windowHeight="21120" xr2:uid="{00000000-000D-0000-FFFF-FFFF00000000}"/>
  </bookViews>
  <sheets>
    <sheet name="target portfolio " sheetId="1" r:id="rId1"/>
    <sheet name="CN_NZ" sheetId="2" r:id="rId2"/>
    <sheet name="sbti nz" sheetId="3" r:id="rId3"/>
    <sheet name="2025" sheetId="4" r:id="rId4"/>
    <sheet name="2024" sheetId="5" r:id="rId5"/>
    <sheet name="2023" sheetId="6" r:id="rId6"/>
    <sheet name="2022" sheetId="7" r:id="rId7"/>
    <sheet name="2021" sheetId="8" r:id="rId8"/>
    <sheet name="2020" sheetId="9" r:id="rId9"/>
    <sheet name="2019" sheetId="10" r:id="rId10"/>
    <sheet name="sbti" sheetId="11" r:id="rId11"/>
    <sheet name="sbti evolution " sheetId="12" r:id="rId12"/>
    <sheet name="ref" sheetId="13" r:id="rId13"/>
    <sheet name="target portfolio" sheetId="14" r:id="rId14"/>
  </sheets>
  <definedNames>
    <definedName name="_xlnm._FilterDatabase" localSheetId="9" hidden="1">'2019'!$A$1:$AV$546</definedName>
    <definedName name="_xlnm._FilterDatabase" localSheetId="8" hidden="1">'2020'!$A$1:$CX$501</definedName>
    <definedName name="_xlnm._FilterDatabase" localSheetId="6" hidden="1">'2022'!$A$2:$W$504</definedName>
    <definedName name="_xlnm._FilterDatabase" localSheetId="4" hidden="1">'2024'!$A$2:$BU$509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1" l="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2" i="1"/>
  <c r="N161" i="12"/>
  <c r="O161" i="12" s="1"/>
  <c r="N149" i="12"/>
  <c r="O149" i="12" s="1"/>
  <c r="L142" i="12"/>
  <c r="M142" i="12" s="1"/>
  <c r="I142" i="12"/>
  <c r="H142" i="12"/>
  <c r="F137" i="12"/>
  <c r="G137" i="12" s="1"/>
  <c r="F129" i="12"/>
  <c r="G129" i="12" s="1"/>
  <c r="B129" i="12"/>
  <c r="C129" i="12" s="1"/>
  <c r="R118" i="12"/>
  <c r="S118" i="12" s="1"/>
  <c r="H104" i="12"/>
  <c r="J101" i="12"/>
  <c r="K101" i="12" s="1"/>
  <c r="I94" i="12"/>
  <c r="F94" i="12"/>
  <c r="G94" i="12" s="1"/>
  <c r="D94" i="12"/>
  <c r="E94" i="12" s="1"/>
  <c r="F91" i="12"/>
  <c r="G91" i="12" s="1"/>
  <c r="L82" i="12"/>
  <c r="M82" i="12" s="1"/>
  <c r="P79" i="12"/>
  <c r="D77" i="12"/>
  <c r="E77" i="12" s="1"/>
  <c r="M70" i="12"/>
  <c r="L70" i="12"/>
  <c r="J70" i="12"/>
  <c r="K70" i="12" s="1"/>
  <c r="I70" i="12"/>
  <c r="D69" i="12"/>
  <c r="E69" i="12" s="1"/>
  <c r="P67" i="12"/>
  <c r="J66" i="12"/>
  <c r="K66" i="12" s="1"/>
  <c r="I66" i="12"/>
  <c r="D65" i="12"/>
  <c r="E65" i="12" s="1"/>
  <c r="J58" i="12"/>
  <c r="K58" i="12" s="1"/>
  <c r="I58" i="12"/>
  <c r="G57" i="12"/>
  <c r="F57" i="12"/>
  <c r="D57" i="12"/>
  <c r="E57" i="12" s="1"/>
  <c r="P55" i="12"/>
  <c r="P46" i="12"/>
  <c r="N46" i="12"/>
  <c r="O46" i="12" s="1"/>
  <c r="M46" i="12"/>
  <c r="L46" i="12"/>
  <c r="J45" i="12"/>
  <c r="K45" i="12" s="1"/>
  <c r="H45" i="12"/>
  <c r="J44" i="12"/>
  <c r="K44" i="12" s="1"/>
  <c r="F43" i="12"/>
  <c r="G43" i="12" s="1"/>
  <c r="D42" i="12"/>
  <c r="E42" i="12" s="1"/>
  <c r="B42" i="12"/>
  <c r="C42" i="12" s="1"/>
  <c r="D34" i="12"/>
  <c r="E34" i="12" s="1"/>
  <c r="B34" i="12"/>
  <c r="C34" i="12" s="1"/>
  <c r="F33" i="12"/>
  <c r="G33" i="12" s="1"/>
  <c r="D33" i="12"/>
  <c r="E33" i="12" s="1"/>
  <c r="P32" i="12"/>
  <c r="Q31" i="12"/>
  <c r="P31" i="12"/>
  <c r="J29" i="12"/>
  <c r="K29" i="12" s="1"/>
  <c r="H29" i="12"/>
  <c r="Q22" i="12"/>
  <c r="P22" i="12"/>
  <c r="N22" i="12"/>
  <c r="O22" i="12" s="1"/>
  <c r="L22" i="12"/>
  <c r="M22" i="12" s="1"/>
  <c r="B22" i="12"/>
  <c r="C22" i="12" s="1"/>
  <c r="R21" i="12"/>
  <c r="S21" i="12" s="1"/>
  <c r="Q21" i="12"/>
  <c r="D21" i="12"/>
  <c r="E21" i="12" s="1"/>
  <c r="L20" i="12"/>
  <c r="M20" i="12" s="1"/>
  <c r="J20" i="12"/>
  <c r="K20" i="12" s="1"/>
  <c r="I20" i="12"/>
  <c r="H20" i="12"/>
  <c r="B19" i="12"/>
  <c r="C19" i="12" s="1"/>
  <c r="N17" i="12"/>
  <c r="O17" i="12" s="1"/>
  <c r="L17" i="12"/>
  <c r="M17" i="12" s="1"/>
  <c r="R10" i="12"/>
  <c r="S10" i="12" s="1"/>
  <c r="I10" i="12"/>
  <c r="F10" i="12"/>
  <c r="G10" i="12" s="1"/>
  <c r="L9" i="12"/>
  <c r="M9" i="12" s="1"/>
  <c r="J9" i="12"/>
  <c r="K9" i="12" s="1"/>
  <c r="S8" i="12"/>
  <c r="R8" i="12"/>
  <c r="Q8" i="12"/>
  <c r="P8" i="12"/>
  <c r="N8" i="12"/>
  <c r="O8" i="12" s="1"/>
  <c r="D8" i="12"/>
  <c r="E8" i="12" s="1"/>
  <c r="B8" i="12"/>
  <c r="C8" i="12" s="1"/>
  <c r="H7" i="12"/>
  <c r="G7" i="12"/>
  <c r="F7" i="12"/>
  <c r="L6" i="12"/>
  <c r="M6" i="12" s="1"/>
  <c r="R5" i="12"/>
  <c r="S5" i="12" s="1"/>
  <c r="Q5" i="12"/>
  <c r="D5" i="12"/>
  <c r="E5" i="12" s="1"/>
  <c r="A660" i="12"/>
  <c r="A659" i="12"/>
  <c r="A658" i="12"/>
  <c r="A657" i="12"/>
  <c r="A656" i="12"/>
  <c r="A655" i="12"/>
  <c r="A647" i="12"/>
  <c r="A646" i="12"/>
  <c r="A645" i="12"/>
  <c r="A644" i="12"/>
  <c r="A643" i="12"/>
  <c r="A641" i="12"/>
  <c r="A634" i="12"/>
  <c r="A633" i="12"/>
  <c r="A632" i="12"/>
  <c r="A631" i="12"/>
  <c r="A629" i="12"/>
  <c r="A628" i="12"/>
  <c r="A621" i="12"/>
  <c r="A620" i="12"/>
  <c r="A619" i="12"/>
  <c r="A617" i="12"/>
  <c r="A616" i="12"/>
  <c r="A615" i="12"/>
  <c r="A608" i="12"/>
  <c r="A607" i="12"/>
  <c r="A605" i="12"/>
  <c r="A604" i="12"/>
  <c r="A603" i="12"/>
  <c r="A602" i="12"/>
  <c r="A595" i="12"/>
  <c r="A593" i="12"/>
  <c r="A592" i="12"/>
  <c r="A591" i="12"/>
  <c r="A590" i="12"/>
  <c r="A589" i="12"/>
  <c r="A581" i="12"/>
  <c r="A580" i="12"/>
  <c r="A579" i="12"/>
  <c r="A578" i="12"/>
  <c r="A577" i="12"/>
  <c r="A576" i="12"/>
  <c r="A568" i="12"/>
  <c r="A567" i="12"/>
  <c r="A566" i="12"/>
  <c r="A565" i="12"/>
  <c r="A564" i="12"/>
  <c r="A563" i="12"/>
  <c r="A555" i="12"/>
  <c r="A554" i="12"/>
  <c r="A553" i="12"/>
  <c r="A552" i="12"/>
  <c r="A551" i="12"/>
  <c r="A550" i="12"/>
  <c r="A542" i="12"/>
  <c r="A541" i="12"/>
  <c r="A540" i="12"/>
  <c r="A539" i="12"/>
  <c r="A538" i="12"/>
  <c r="A537" i="12"/>
  <c r="A529" i="12"/>
  <c r="A528" i="12"/>
  <c r="A527" i="12"/>
  <c r="A526" i="12"/>
  <c r="A525" i="12"/>
  <c r="A524" i="12"/>
  <c r="A516" i="12"/>
  <c r="A515" i="12"/>
  <c r="A514" i="12"/>
  <c r="A513" i="12"/>
  <c r="A512" i="12"/>
  <c r="A511" i="12"/>
  <c r="A503" i="12"/>
  <c r="A502" i="12"/>
  <c r="A501" i="12"/>
  <c r="A500" i="12"/>
  <c r="A499" i="12"/>
  <c r="A497" i="12"/>
  <c r="A490" i="12"/>
  <c r="A489" i="12"/>
  <c r="A488" i="12"/>
  <c r="A487" i="12"/>
  <c r="A485" i="12"/>
  <c r="A484" i="12"/>
  <c r="A477" i="12"/>
  <c r="A476" i="12"/>
  <c r="A475" i="12"/>
  <c r="A473" i="12"/>
  <c r="A472" i="12"/>
  <c r="A471" i="12"/>
  <c r="A464" i="12"/>
  <c r="A463" i="12"/>
  <c r="A461" i="12"/>
  <c r="A460" i="12"/>
  <c r="A459" i="12"/>
  <c r="A458" i="12"/>
  <c r="A451" i="12"/>
  <c r="A449" i="12"/>
  <c r="A448" i="12"/>
  <c r="A447" i="12"/>
  <c r="A446" i="12"/>
  <c r="A445" i="12"/>
  <c r="A437" i="12"/>
  <c r="A436" i="12"/>
  <c r="A435" i="12"/>
  <c r="A434" i="12"/>
  <c r="A433" i="12"/>
  <c r="A432" i="12"/>
  <c r="A424" i="12"/>
  <c r="A423" i="12"/>
  <c r="A422" i="12"/>
  <c r="A421" i="12"/>
  <c r="A420" i="12"/>
  <c r="A419" i="12"/>
  <c r="A411" i="12"/>
  <c r="A410" i="12"/>
  <c r="A409" i="12"/>
  <c r="A408" i="12"/>
  <c r="A407" i="12"/>
  <c r="A406" i="12"/>
  <c r="A398" i="12"/>
  <c r="A397" i="12"/>
  <c r="A396" i="12"/>
  <c r="A395" i="12"/>
  <c r="A394" i="12"/>
  <c r="A393" i="12"/>
  <c r="A385" i="12"/>
  <c r="A384" i="12"/>
  <c r="A383" i="12"/>
  <c r="A382" i="12"/>
  <c r="A381" i="12"/>
  <c r="A380" i="12"/>
  <c r="A372" i="12"/>
  <c r="A371" i="12"/>
  <c r="A370" i="12"/>
  <c r="A369" i="12"/>
  <c r="A368" i="12"/>
  <c r="A367" i="12"/>
  <c r="A359" i="12"/>
  <c r="A358" i="12"/>
  <c r="A357" i="12"/>
  <c r="A356" i="12"/>
  <c r="A355" i="12"/>
  <c r="A353" i="12"/>
  <c r="A346" i="12"/>
  <c r="A345" i="12"/>
  <c r="A344" i="12"/>
  <c r="A343" i="12"/>
  <c r="A341" i="12"/>
  <c r="A340" i="12"/>
  <c r="A333" i="12"/>
  <c r="A332" i="12"/>
  <c r="A331" i="12"/>
  <c r="A329" i="12"/>
  <c r="A328" i="12"/>
  <c r="A327" i="12"/>
  <c r="A320" i="12"/>
  <c r="A319" i="12"/>
  <c r="A317" i="12"/>
  <c r="A316" i="12"/>
  <c r="A315" i="12"/>
  <c r="A314" i="12"/>
  <c r="A307" i="12"/>
  <c r="A305" i="12"/>
  <c r="A304" i="12"/>
  <c r="A303" i="12"/>
  <c r="A302" i="12"/>
  <c r="A301" i="12"/>
  <c r="A293" i="12"/>
  <c r="A292" i="12"/>
  <c r="H292" i="12" s="1"/>
  <c r="A291" i="12"/>
  <c r="A290" i="12"/>
  <c r="A289" i="12"/>
  <c r="A288" i="12"/>
  <c r="A280" i="12"/>
  <c r="A279" i="12"/>
  <c r="A278" i="12"/>
  <c r="A277" i="12"/>
  <c r="A276" i="12"/>
  <c r="A275" i="12"/>
  <c r="A267" i="12"/>
  <c r="A266" i="12"/>
  <c r="A265" i="12"/>
  <c r="L265" i="12" s="1"/>
  <c r="M265" i="12" s="1"/>
  <c r="A264" i="12"/>
  <c r="A263" i="12"/>
  <c r="A262" i="12"/>
  <c r="A254" i="12"/>
  <c r="A253" i="12"/>
  <c r="A252" i="12"/>
  <c r="A251" i="12"/>
  <c r="A250" i="12"/>
  <c r="A249" i="12"/>
  <c r="A241" i="12"/>
  <c r="A240" i="12"/>
  <c r="A239" i="12"/>
  <c r="A238" i="12"/>
  <c r="A237" i="12"/>
  <c r="A236" i="12"/>
  <c r="A228" i="12"/>
  <c r="A227" i="12"/>
  <c r="A226" i="12"/>
  <c r="A225" i="12"/>
  <c r="A224" i="12"/>
  <c r="A223" i="12"/>
  <c r="A215" i="12"/>
  <c r="A214" i="12"/>
  <c r="A213" i="12"/>
  <c r="R213" i="12" s="1"/>
  <c r="S213" i="12" s="1"/>
  <c r="A212" i="12"/>
  <c r="A211" i="12"/>
  <c r="A209" i="12"/>
  <c r="A202" i="12"/>
  <c r="A201" i="12"/>
  <c r="A200" i="12"/>
  <c r="A199" i="12"/>
  <c r="A198" i="12"/>
  <c r="A197" i="12"/>
  <c r="A190" i="12"/>
  <c r="A189" i="12"/>
  <c r="A188" i="12"/>
  <c r="A187" i="12"/>
  <c r="A186" i="12"/>
  <c r="A185" i="12"/>
  <c r="A178" i="12"/>
  <c r="I178" i="12" s="1"/>
  <c r="A177" i="12"/>
  <c r="A176" i="12"/>
  <c r="F176" i="12" s="1"/>
  <c r="G176" i="12" s="1"/>
  <c r="A175" i="12"/>
  <c r="A174" i="12"/>
  <c r="A173" i="12"/>
  <c r="A166" i="12"/>
  <c r="A165" i="12"/>
  <c r="N165" i="12" s="1"/>
  <c r="O165" i="12" s="1"/>
  <c r="A164" i="12"/>
  <c r="A163" i="12"/>
  <c r="A162" i="12"/>
  <c r="A161" i="12"/>
  <c r="Q161" i="12" s="1"/>
  <c r="A154" i="12"/>
  <c r="A153" i="12"/>
  <c r="A152" i="12"/>
  <c r="A151" i="12"/>
  <c r="A150" i="12"/>
  <c r="A149" i="12"/>
  <c r="A142" i="12"/>
  <c r="A141" i="12"/>
  <c r="A140" i="12"/>
  <c r="Q140" i="12" s="1"/>
  <c r="A139" i="12"/>
  <c r="A138" i="12"/>
  <c r="A137" i="12"/>
  <c r="A130" i="12"/>
  <c r="L130" i="12" s="1"/>
  <c r="M130" i="12" s="1"/>
  <c r="A129" i="12"/>
  <c r="H129" i="12" s="1"/>
  <c r="A128" i="12"/>
  <c r="A127" i="12"/>
  <c r="A126" i="12"/>
  <c r="A125" i="12"/>
  <c r="A118" i="12"/>
  <c r="A117" i="12"/>
  <c r="L117" i="12" s="1"/>
  <c r="M117" i="12" s="1"/>
  <c r="A116" i="12"/>
  <c r="F116" i="12" s="1"/>
  <c r="G116" i="12" s="1"/>
  <c r="A115" i="12"/>
  <c r="A114" i="12"/>
  <c r="P114" i="12" s="1"/>
  <c r="A113" i="12"/>
  <c r="B113" i="12" s="1"/>
  <c r="C113" i="12" s="1"/>
  <c r="A106" i="12"/>
  <c r="A105" i="12"/>
  <c r="Q105" i="12" s="1"/>
  <c r="A104" i="12"/>
  <c r="A103" i="12"/>
  <c r="A102" i="12"/>
  <c r="A101" i="12"/>
  <c r="A94" i="12"/>
  <c r="A93" i="12"/>
  <c r="A92" i="12"/>
  <c r="Q92" i="12" s="1"/>
  <c r="A91" i="12"/>
  <c r="A90" i="12"/>
  <c r="A89" i="12"/>
  <c r="A82" i="12"/>
  <c r="N82" i="12" s="1"/>
  <c r="O82" i="12" s="1"/>
  <c r="A81" i="12"/>
  <c r="A80" i="12"/>
  <c r="A79" i="12"/>
  <c r="A78" i="12"/>
  <c r="A77" i="12"/>
  <c r="A70" i="12"/>
  <c r="A69" i="12"/>
  <c r="H69" i="12" s="1"/>
  <c r="A68" i="12"/>
  <c r="A67" i="12"/>
  <c r="A66" i="12"/>
  <c r="A65" i="12"/>
  <c r="A58" i="12"/>
  <c r="L58" i="12" s="1"/>
  <c r="M58" i="12" s="1"/>
  <c r="A57" i="12"/>
  <c r="A56" i="12"/>
  <c r="A55" i="12"/>
  <c r="A54" i="12"/>
  <c r="A53" i="12"/>
  <c r="D53" i="12" s="1"/>
  <c r="E53" i="12" s="1"/>
  <c r="A46" i="12"/>
  <c r="A45" i="12"/>
  <c r="R45" i="12" s="1"/>
  <c r="S45" i="12" s="1"/>
  <c r="A44" i="12"/>
  <c r="I44" i="12" s="1"/>
  <c r="A43" i="12"/>
  <c r="A42" i="12"/>
  <c r="A41" i="12"/>
  <c r="F41" i="12" s="1"/>
  <c r="G41" i="12" s="1"/>
  <c r="A34" i="12"/>
  <c r="J34" i="12" s="1"/>
  <c r="K34" i="12" s="1"/>
  <c r="A33" i="12"/>
  <c r="A32" i="12"/>
  <c r="A31" i="12"/>
  <c r="A30" i="12"/>
  <c r="A29" i="12"/>
  <c r="A22" i="12"/>
  <c r="A21" i="12"/>
  <c r="P21" i="12" s="1"/>
  <c r="A20" i="12"/>
  <c r="A19" i="12"/>
  <c r="A18" i="12"/>
  <c r="F18" i="12" s="1"/>
  <c r="G18" i="12" s="1"/>
  <c r="A17" i="12"/>
  <c r="B17" i="12" s="1"/>
  <c r="C17" i="12" s="1"/>
  <c r="A10" i="12"/>
  <c r="A9" i="12"/>
  <c r="A8" i="12"/>
  <c r="A7" i="12"/>
  <c r="A6" i="12"/>
  <c r="A5" i="12"/>
  <c r="A2" i="12" a="1"/>
  <c r="A663" i="12" s="1"/>
  <c r="J503" i="11"/>
  <c r="I503" i="11"/>
  <c r="G503" i="11"/>
  <c r="G553" i="10"/>
  <c r="F540" i="10"/>
  <c r="F539" i="10"/>
  <c r="F538" i="10"/>
  <c r="F537" i="10"/>
  <c r="F536" i="10"/>
  <c r="F535" i="10"/>
  <c r="F534" i="10"/>
  <c r="F533" i="10"/>
  <c r="F532" i="10"/>
  <c r="F531" i="10"/>
  <c r="F530" i="10"/>
  <c r="F529" i="10"/>
  <c r="F528" i="10"/>
  <c r="F527" i="10"/>
  <c r="F526" i="10"/>
  <c r="F525" i="10"/>
  <c r="F524" i="10"/>
  <c r="F523" i="10"/>
  <c r="F522" i="10"/>
  <c r="F521" i="10"/>
  <c r="F520" i="10"/>
  <c r="F519" i="10"/>
  <c r="H516" i="10"/>
  <c r="G516" i="10"/>
  <c r="H515" i="10"/>
  <c r="G515" i="10"/>
  <c r="F515" i="10"/>
  <c r="D515" i="10"/>
  <c r="H514" i="10"/>
  <c r="G514" i="10"/>
  <c r="F514" i="10"/>
  <c r="D514" i="10"/>
  <c r="H513" i="10"/>
  <c r="G513" i="10"/>
  <c r="H512" i="10"/>
  <c r="G512" i="10"/>
  <c r="F512" i="10"/>
  <c r="D512" i="10"/>
  <c r="H511" i="10"/>
  <c r="G511" i="10"/>
  <c r="F511" i="10"/>
  <c r="D511" i="10"/>
  <c r="H510" i="10"/>
  <c r="G510" i="10"/>
  <c r="H509" i="10"/>
  <c r="G509" i="10"/>
  <c r="F509" i="10"/>
  <c r="D509" i="10"/>
  <c r="H508" i="10"/>
  <c r="G508" i="10"/>
  <c r="F508" i="10"/>
  <c r="D508" i="10"/>
  <c r="H507" i="10"/>
  <c r="G507" i="10"/>
  <c r="H506" i="10"/>
  <c r="G506" i="10"/>
  <c r="F506" i="10"/>
  <c r="D506" i="10"/>
  <c r="H505" i="10"/>
  <c r="G505" i="10"/>
  <c r="F505" i="10"/>
  <c r="D505" i="10"/>
  <c r="H504" i="10"/>
  <c r="G504" i="10"/>
  <c r="H503" i="10"/>
  <c r="G503" i="10"/>
  <c r="F503" i="10"/>
  <c r="D503" i="10"/>
  <c r="H502" i="10"/>
  <c r="G502" i="10"/>
  <c r="F502" i="10"/>
  <c r="D502" i="10"/>
  <c r="H501" i="10"/>
  <c r="G501" i="10"/>
  <c r="H500" i="10"/>
  <c r="G500" i="10"/>
  <c r="F500" i="10"/>
  <c r="D500" i="10"/>
  <c r="H499" i="10"/>
  <c r="G499" i="10"/>
  <c r="F499" i="10"/>
  <c r="D499" i="10"/>
  <c r="H498" i="10"/>
  <c r="G498" i="10"/>
  <c r="H497" i="10"/>
  <c r="G497" i="10"/>
  <c r="F497" i="10"/>
  <c r="D497" i="10"/>
  <c r="H496" i="10"/>
  <c r="G496" i="10"/>
  <c r="F496" i="10"/>
  <c r="D496" i="10"/>
  <c r="H495" i="10"/>
  <c r="G495" i="10"/>
  <c r="H494" i="10"/>
  <c r="G494" i="10"/>
  <c r="F494" i="10"/>
  <c r="D494" i="10"/>
  <c r="H493" i="10"/>
  <c r="G493" i="10"/>
  <c r="F493" i="10"/>
  <c r="D493" i="10"/>
  <c r="H492" i="10"/>
  <c r="G492" i="10"/>
  <c r="H491" i="10"/>
  <c r="G491" i="10"/>
  <c r="F491" i="10"/>
  <c r="D491" i="10"/>
  <c r="H490" i="10"/>
  <c r="G490" i="10"/>
  <c r="F490" i="10"/>
  <c r="D490" i="10"/>
  <c r="H489" i="10"/>
  <c r="G489" i="10"/>
  <c r="H488" i="10"/>
  <c r="G488" i="10"/>
  <c r="F488" i="10"/>
  <c r="D488" i="10"/>
  <c r="H487" i="10"/>
  <c r="G487" i="10"/>
  <c r="F487" i="10"/>
  <c r="D487" i="10"/>
  <c r="H486" i="10"/>
  <c r="G486" i="10"/>
  <c r="H485" i="10"/>
  <c r="G485" i="10"/>
  <c r="F485" i="10"/>
  <c r="D485" i="10"/>
  <c r="H484" i="10"/>
  <c r="G484" i="10"/>
  <c r="F484" i="10"/>
  <c r="D484" i="10"/>
  <c r="H483" i="10"/>
  <c r="G483" i="10"/>
  <c r="H482" i="10"/>
  <c r="G482" i="10"/>
  <c r="F482" i="10"/>
  <c r="D482" i="10"/>
  <c r="H481" i="10"/>
  <c r="G481" i="10"/>
  <c r="F481" i="10"/>
  <c r="D481" i="10"/>
  <c r="H480" i="10"/>
  <c r="G480" i="10"/>
  <c r="H479" i="10"/>
  <c r="G479" i="10"/>
  <c r="F479" i="10"/>
  <c r="D479" i="10"/>
  <c r="H478" i="10"/>
  <c r="G478" i="10"/>
  <c r="F478" i="10"/>
  <c r="D478" i="10"/>
  <c r="H477" i="10"/>
  <c r="G477" i="10"/>
  <c r="H476" i="10"/>
  <c r="G476" i="10"/>
  <c r="F476" i="10"/>
  <c r="D476" i="10"/>
  <c r="H475" i="10"/>
  <c r="G475" i="10"/>
  <c r="F475" i="10"/>
  <c r="D475" i="10"/>
  <c r="H474" i="10"/>
  <c r="G474" i="10"/>
  <c r="H473" i="10"/>
  <c r="G473" i="10"/>
  <c r="F473" i="10"/>
  <c r="D473" i="10"/>
  <c r="H472" i="10"/>
  <c r="G472" i="10"/>
  <c r="F472" i="10"/>
  <c r="D472" i="10"/>
  <c r="H471" i="10"/>
  <c r="G471" i="10"/>
  <c r="H470" i="10"/>
  <c r="G470" i="10"/>
  <c r="F470" i="10"/>
  <c r="D470" i="10"/>
  <c r="H469" i="10"/>
  <c r="G469" i="10"/>
  <c r="F469" i="10"/>
  <c r="D469" i="10"/>
  <c r="H468" i="10"/>
  <c r="G468" i="10"/>
  <c r="H467" i="10"/>
  <c r="G467" i="10"/>
  <c r="F467" i="10"/>
  <c r="D467" i="10"/>
  <c r="H466" i="10"/>
  <c r="G466" i="10"/>
  <c r="F466" i="10"/>
  <c r="D466" i="10"/>
  <c r="H465" i="10"/>
  <c r="G465" i="10"/>
  <c r="H464" i="10"/>
  <c r="G464" i="10"/>
  <c r="F464" i="10"/>
  <c r="D464" i="10"/>
  <c r="H463" i="10"/>
  <c r="G463" i="10"/>
  <c r="F463" i="10"/>
  <c r="D463" i="10"/>
  <c r="H462" i="10"/>
  <c r="G462" i="10"/>
  <c r="H461" i="10"/>
  <c r="G461" i="10"/>
  <c r="F461" i="10"/>
  <c r="D461" i="10"/>
  <c r="H460" i="10"/>
  <c r="G460" i="10"/>
  <c r="F460" i="10"/>
  <c r="D460" i="10"/>
  <c r="H459" i="10"/>
  <c r="G459" i="10"/>
  <c r="H458" i="10"/>
  <c r="G458" i="10"/>
  <c r="F458" i="10"/>
  <c r="D458" i="10"/>
  <c r="H457" i="10"/>
  <c r="G457" i="10"/>
  <c r="F457" i="10"/>
  <c r="D457" i="10"/>
  <c r="H456" i="10"/>
  <c r="G456" i="10"/>
  <c r="H455" i="10"/>
  <c r="G455" i="10"/>
  <c r="F455" i="10"/>
  <c r="D455" i="10"/>
  <c r="H454" i="10"/>
  <c r="G454" i="10"/>
  <c r="F454" i="10"/>
  <c r="D454" i="10"/>
  <c r="H453" i="10"/>
  <c r="G453" i="10"/>
  <c r="H452" i="10"/>
  <c r="G452" i="10"/>
  <c r="F452" i="10"/>
  <c r="D452" i="10"/>
  <c r="H451" i="10"/>
  <c r="G451" i="10"/>
  <c r="F451" i="10"/>
  <c r="D451" i="10"/>
  <c r="H450" i="10"/>
  <c r="G450" i="10"/>
  <c r="H449" i="10"/>
  <c r="G449" i="10"/>
  <c r="F449" i="10"/>
  <c r="D449" i="10"/>
  <c r="H448" i="10"/>
  <c r="G448" i="10"/>
  <c r="F448" i="10"/>
  <c r="D448" i="10"/>
  <c r="H447" i="10"/>
  <c r="G447" i="10"/>
  <c r="H446" i="10"/>
  <c r="G446" i="10"/>
  <c r="F446" i="10"/>
  <c r="D446" i="10"/>
  <c r="H445" i="10"/>
  <c r="G445" i="10"/>
  <c r="F445" i="10"/>
  <c r="D445" i="10"/>
  <c r="H444" i="10"/>
  <c r="G444" i="10"/>
  <c r="H443" i="10"/>
  <c r="G443" i="10"/>
  <c r="F443" i="10"/>
  <c r="D443" i="10"/>
  <c r="H442" i="10"/>
  <c r="G442" i="10"/>
  <c r="F442" i="10"/>
  <c r="D442" i="10"/>
  <c r="H441" i="10"/>
  <c r="G441" i="10"/>
  <c r="H440" i="10"/>
  <c r="G440" i="10"/>
  <c r="F440" i="10"/>
  <c r="D440" i="10"/>
  <c r="H439" i="10"/>
  <c r="G439" i="10"/>
  <c r="F439" i="10"/>
  <c r="D439" i="10"/>
  <c r="H438" i="10"/>
  <c r="G438" i="10"/>
  <c r="H437" i="10"/>
  <c r="G437" i="10"/>
  <c r="F437" i="10"/>
  <c r="D437" i="10"/>
  <c r="H436" i="10"/>
  <c r="G436" i="10"/>
  <c r="F436" i="10"/>
  <c r="D436" i="10"/>
  <c r="H435" i="10"/>
  <c r="G435" i="10"/>
  <c r="H434" i="10"/>
  <c r="G434" i="10"/>
  <c r="F434" i="10"/>
  <c r="D434" i="10"/>
  <c r="H433" i="10"/>
  <c r="G433" i="10"/>
  <c r="F433" i="10"/>
  <c r="D433" i="10"/>
  <c r="H432" i="10"/>
  <c r="G432" i="10"/>
  <c r="H431" i="10"/>
  <c r="G431" i="10"/>
  <c r="F431" i="10"/>
  <c r="D431" i="10"/>
  <c r="H430" i="10"/>
  <c r="G430" i="10"/>
  <c r="F430" i="10"/>
  <c r="D430" i="10"/>
  <c r="H429" i="10"/>
  <c r="G429" i="10"/>
  <c r="H428" i="10"/>
  <c r="G428" i="10"/>
  <c r="F428" i="10"/>
  <c r="D428" i="10"/>
  <c r="H427" i="10"/>
  <c r="G427" i="10"/>
  <c r="F427" i="10"/>
  <c r="D427" i="10"/>
  <c r="H426" i="10"/>
  <c r="G426" i="10"/>
  <c r="H425" i="10"/>
  <c r="G425" i="10"/>
  <c r="F425" i="10"/>
  <c r="D425" i="10"/>
  <c r="H424" i="10"/>
  <c r="G424" i="10"/>
  <c r="F424" i="10"/>
  <c r="D424" i="10"/>
  <c r="H423" i="10"/>
  <c r="G423" i="10"/>
  <c r="H422" i="10"/>
  <c r="G422" i="10"/>
  <c r="F422" i="10"/>
  <c r="D422" i="10"/>
  <c r="H421" i="10"/>
  <c r="G421" i="10"/>
  <c r="F421" i="10"/>
  <c r="D421" i="10"/>
  <c r="H420" i="10"/>
  <c r="G420" i="10"/>
  <c r="H419" i="10"/>
  <c r="G419" i="10"/>
  <c r="F419" i="10"/>
  <c r="D419" i="10"/>
  <c r="H418" i="10"/>
  <c r="G418" i="10"/>
  <c r="F418" i="10"/>
  <c r="D418" i="10"/>
  <c r="H417" i="10"/>
  <c r="G417" i="10"/>
  <c r="H416" i="10"/>
  <c r="G416" i="10"/>
  <c r="F416" i="10"/>
  <c r="D416" i="10"/>
  <c r="H415" i="10"/>
  <c r="G415" i="10"/>
  <c r="F415" i="10"/>
  <c r="D415" i="10"/>
  <c r="H414" i="10"/>
  <c r="G414" i="10"/>
  <c r="H413" i="10"/>
  <c r="G413" i="10"/>
  <c r="F413" i="10"/>
  <c r="D413" i="10"/>
  <c r="H412" i="10"/>
  <c r="G412" i="10"/>
  <c r="F412" i="10"/>
  <c r="D412" i="10"/>
  <c r="H411" i="10"/>
  <c r="G411" i="10"/>
  <c r="H410" i="10"/>
  <c r="G410" i="10"/>
  <c r="F410" i="10"/>
  <c r="D410" i="10"/>
  <c r="H409" i="10"/>
  <c r="G409" i="10"/>
  <c r="F409" i="10"/>
  <c r="D409" i="10"/>
  <c r="H408" i="10"/>
  <c r="G408" i="10"/>
  <c r="H407" i="10"/>
  <c r="G407" i="10"/>
  <c r="F407" i="10"/>
  <c r="D407" i="10"/>
  <c r="H406" i="10"/>
  <c r="G406" i="10"/>
  <c r="F406" i="10"/>
  <c r="D406" i="10"/>
  <c r="H405" i="10"/>
  <c r="G405" i="10"/>
  <c r="H404" i="10"/>
  <c r="G404" i="10"/>
  <c r="F404" i="10"/>
  <c r="D404" i="10"/>
  <c r="H403" i="10"/>
  <c r="G403" i="10"/>
  <c r="F403" i="10"/>
  <c r="D403" i="10"/>
  <c r="H402" i="10"/>
  <c r="G402" i="10"/>
  <c r="H401" i="10"/>
  <c r="G401" i="10"/>
  <c r="F401" i="10"/>
  <c r="D401" i="10"/>
  <c r="H400" i="10"/>
  <c r="G400" i="10"/>
  <c r="F400" i="10"/>
  <c r="D400" i="10"/>
  <c r="H399" i="10"/>
  <c r="G399" i="10"/>
  <c r="H398" i="10"/>
  <c r="G398" i="10"/>
  <c r="F398" i="10"/>
  <c r="D398" i="10"/>
  <c r="H397" i="10"/>
  <c r="G397" i="10"/>
  <c r="F397" i="10"/>
  <c r="D397" i="10"/>
  <c r="H396" i="10"/>
  <c r="G396" i="10"/>
  <c r="H395" i="10"/>
  <c r="G395" i="10"/>
  <c r="F395" i="10"/>
  <c r="D395" i="10"/>
  <c r="H394" i="10"/>
  <c r="G394" i="10"/>
  <c r="F394" i="10"/>
  <c r="D394" i="10"/>
  <c r="H393" i="10"/>
  <c r="G393" i="10"/>
  <c r="H392" i="10"/>
  <c r="G392" i="10"/>
  <c r="F392" i="10"/>
  <c r="D392" i="10"/>
  <c r="H391" i="10"/>
  <c r="G391" i="10"/>
  <c r="F391" i="10"/>
  <c r="D391" i="10"/>
  <c r="H390" i="10"/>
  <c r="G390" i="10"/>
  <c r="H389" i="10"/>
  <c r="G389" i="10"/>
  <c r="F389" i="10"/>
  <c r="D389" i="10"/>
  <c r="H388" i="10"/>
  <c r="G388" i="10"/>
  <c r="F388" i="10"/>
  <c r="D388" i="10"/>
  <c r="H387" i="10"/>
  <c r="G387" i="10"/>
  <c r="H386" i="10"/>
  <c r="G386" i="10"/>
  <c r="F386" i="10"/>
  <c r="D386" i="10"/>
  <c r="H385" i="10"/>
  <c r="G385" i="10"/>
  <c r="F385" i="10"/>
  <c r="D385" i="10"/>
  <c r="H384" i="10"/>
  <c r="G384" i="10"/>
  <c r="H383" i="10"/>
  <c r="G383" i="10"/>
  <c r="F383" i="10"/>
  <c r="D383" i="10"/>
  <c r="H382" i="10"/>
  <c r="G382" i="10"/>
  <c r="F382" i="10"/>
  <c r="D382" i="10"/>
  <c r="H381" i="10"/>
  <c r="G381" i="10"/>
  <c r="H380" i="10"/>
  <c r="G380" i="10"/>
  <c r="F380" i="10"/>
  <c r="D380" i="10"/>
  <c r="H379" i="10"/>
  <c r="G379" i="10"/>
  <c r="F379" i="10"/>
  <c r="D379" i="10"/>
  <c r="H378" i="10"/>
  <c r="G378" i="10"/>
  <c r="H377" i="10"/>
  <c r="G377" i="10"/>
  <c r="F377" i="10"/>
  <c r="D377" i="10"/>
  <c r="H376" i="10"/>
  <c r="G376" i="10"/>
  <c r="F376" i="10"/>
  <c r="D376" i="10"/>
  <c r="H375" i="10"/>
  <c r="G375" i="10"/>
  <c r="H374" i="10"/>
  <c r="G374" i="10"/>
  <c r="F374" i="10"/>
  <c r="D374" i="10"/>
  <c r="H373" i="10"/>
  <c r="G373" i="10"/>
  <c r="F373" i="10"/>
  <c r="D373" i="10"/>
  <c r="H372" i="10"/>
  <c r="G372" i="10"/>
  <c r="H371" i="10"/>
  <c r="G371" i="10"/>
  <c r="F371" i="10"/>
  <c r="D371" i="10"/>
  <c r="H370" i="10"/>
  <c r="G370" i="10"/>
  <c r="F370" i="10"/>
  <c r="D370" i="10"/>
  <c r="H369" i="10"/>
  <c r="G369" i="10"/>
  <c r="H368" i="10"/>
  <c r="G368" i="10"/>
  <c r="F368" i="10"/>
  <c r="D368" i="10"/>
  <c r="H367" i="10"/>
  <c r="G367" i="10"/>
  <c r="F367" i="10"/>
  <c r="D367" i="10"/>
  <c r="H366" i="10"/>
  <c r="G366" i="10"/>
  <c r="H365" i="10"/>
  <c r="G365" i="10"/>
  <c r="F365" i="10"/>
  <c r="D365" i="10"/>
  <c r="H364" i="10"/>
  <c r="G364" i="10"/>
  <c r="F364" i="10"/>
  <c r="D364" i="10"/>
  <c r="H363" i="10"/>
  <c r="G363" i="10"/>
  <c r="H362" i="10"/>
  <c r="G362" i="10"/>
  <c r="F362" i="10"/>
  <c r="D362" i="10"/>
  <c r="H361" i="10"/>
  <c r="G361" i="10"/>
  <c r="F361" i="10"/>
  <c r="D361" i="10"/>
  <c r="H360" i="10"/>
  <c r="G360" i="10"/>
  <c r="H359" i="10"/>
  <c r="G359" i="10"/>
  <c r="F359" i="10"/>
  <c r="D359" i="10"/>
  <c r="H358" i="10"/>
  <c r="G358" i="10"/>
  <c r="F358" i="10"/>
  <c r="D358" i="10"/>
  <c r="H357" i="10"/>
  <c r="G357" i="10"/>
  <c r="H356" i="10"/>
  <c r="G356" i="10"/>
  <c r="F356" i="10"/>
  <c r="D356" i="10"/>
  <c r="H355" i="10"/>
  <c r="G355" i="10"/>
  <c r="F355" i="10"/>
  <c r="D355" i="10"/>
  <c r="H354" i="10"/>
  <c r="G354" i="10"/>
  <c r="H353" i="10"/>
  <c r="G353" i="10"/>
  <c r="F353" i="10"/>
  <c r="D353" i="10"/>
  <c r="H352" i="10"/>
  <c r="G352" i="10"/>
  <c r="F352" i="10"/>
  <c r="D352" i="10"/>
  <c r="H351" i="10"/>
  <c r="G351" i="10"/>
  <c r="H350" i="10"/>
  <c r="G350" i="10"/>
  <c r="F350" i="10"/>
  <c r="D350" i="10"/>
  <c r="H349" i="10"/>
  <c r="G349" i="10"/>
  <c r="F349" i="10"/>
  <c r="D349" i="10"/>
  <c r="H348" i="10"/>
  <c r="G348" i="10"/>
  <c r="H347" i="10"/>
  <c r="G347" i="10"/>
  <c r="F347" i="10"/>
  <c r="D347" i="10"/>
  <c r="H346" i="10"/>
  <c r="G346" i="10"/>
  <c r="F346" i="10"/>
  <c r="D346" i="10"/>
  <c r="H345" i="10"/>
  <c r="G345" i="10"/>
  <c r="H344" i="10"/>
  <c r="G344" i="10"/>
  <c r="F344" i="10"/>
  <c r="D344" i="10"/>
  <c r="H343" i="10"/>
  <c r="G343" i="10"/>
  <c r="F343" i="10"/>
  <c r="D343" i="10"/>
  <c r="H342" i="10"/>
  <c r="G342" i="10"/>
  <c r="H341" i="10"/>
  <c r="G341" i="10"/>
  <c r="F341" i="10"/>
  <c r="D341" i="10"/>
  <c r="H340" i="10"/>
  <c r="G340" i="10"/>
  <c r="F340" i="10"/>
  <c r="D340" i="10"/>
  <c r="H339" i="10"/>
  <c r="G339" i="10"/>
  <c r="H338" i="10"/>
  <c r="G338" i="10"/>
  <c r="F338" i="10"/>
  <c r="D338" i="10"/>
  <c r="H337" i="10"/>
  <c r="G337" i="10"/>
  <c r="F337" i="10"/>
  <c r="D337" i="10"/>
  <c r="H336" i="10"/>
  <c r="G336" i="10"/>
  <c r="H335" i="10"/>
  <c r="G335" i="10"/>
  <c r="F335" i="10"/>
  <c r="D335" i="10"/>
  <c r="H334" i="10"/>
  <c r="G334" i="10"/>
  <c r="F334" i="10"/>
  <c r="D334" i="10"/>
  <c r="H333" i="10"/>
  <c r="G333" i="10"/>
  <c r="H332" i="10"/>
  <c r="G332" i="10"/>
  <c r="F332" i="10"/>
  <c r="D332" i="10"/>
  <c r="H331" i="10"/>
  <c r="G331" i="10"/>
  <c r="F331" i="10"/>
  <c r="D331" i="10"/>
  <c r="H330" i="10"/>
  <c r="G330" i="10"/>
  <c r="H329" i="10"/>
  <c r="G329" i="10"/>
  <c r="F329" i="10"/>
  <c r="D329" i="10"/>
  <c r="H328" i="10"/>
  <c r="G328" i="10"/>
  <c r="F328" i="10"/>
  <c r="D328" i="10"/>
  <c r="H327" i="10"/>
  <c r="G327" i="10"/>
  <c r="H326" i="10"/>
  <c r="G326" i="10"/>
  <c r="F326" i="10"/>
  <c r="D326" i="10"/>
  <c r="H325" i="10"/>
  <c r="G325" i="10"/>
  <c r="F325" i="10"/>
  <c r="D325" i="10"/>
  <c r="H324" i="10"/>
  <c r="G324" i="10"/>
  <c r="H323" i="10"/>
  <c r="G323" i="10"/>
  <c r="F323" i="10"/>
  <c r="D323" i="10"/>
  <c r="H322" i="10"/>
  <c r="G322" i="10"/>
  <c r="F322" i="10"/>
  <c r="D322" i="10"/>
  <c r="H321" i="10"/>
  <c r="G321" i="10"/>
  <c r="H320" i="10"/>
  <c r="G320" i="10"/>
  <c r="F320" i="10"/>
  <c r="D320" i="10"/>
  <c r="H319" i="10"/>
  <c r="G319" i="10"/>
  <c r="F319" i="10"/>
  <c r="D319" i="10"/>
  <c r="H318" i="10"/>
  <c r="G318" i="10"/>
  <c r="H317" i="10"/>
  <c r="G317" i="10"/>
  <c r="F317" i="10"/>
  <c r="D317" i="10"/>
  <c r="H316" i="10"/>
  <c r="G316" i="10"/>
  <c r="F316" i="10"/>
  <c r="D316" i="10"/>
  <c r="H315" i="10"/>
  <c r="G315" i="10"/>
  <c r="H314" i="10"/>
  <c r="G314" i="10"/>
  <c r="F314" i="10"/>
  <c r="D314" i="10"/>
  <c r="H313" i="10"/>
  <c r="G313" i="10"/>
  <c r="F313" i="10"/>
  <c r="D313" i="10"/>
  <c r="H312" i="10"/>
  <c r="G312" i="10"/>
  <c r="H311" i="10"/>
  <c r="G311" i="10"/>
  <c r="F311" i="10"/>
  <c r="D311" i="10"/>
  <c r="H310" i="10"/>
  <c r="G310" i="10"/>
  <c r="F310" i="10"/>
  <c r="D310" i="10"/>
  <c r="H309" i="10"/>
  <c r="G309" i="10"/>
  <c r="H308" i="10"/>
  <c r="G308" i="10"/>
  <c r="F308" i="10"/>
  <c r="D308" i="10"/>
  <c r="H307" i="10"/>
  <c r="G307" i="10"/>
  <c r="F307" i="10"/>
  <c r="D307" i="10"/>
  <c r="H306" i="10"/>
  <c r="G306" i="10"/>
  <c r="H305" i="10"/>
  <c r="G305" i="10"/>
  <c r="F305" i="10"/>
  <c r="D305" i="10"/>
  <c r="H304" i="10"/>
  <c r="G304" i="10"/>
  <c r="F304" i="10"/>
  <c r="D304" i="10"/>
  <c r="H303" i="10"/>
  <c r="G303" i="10"/>
  <c r="H302" i="10"/>
  <c r="G302" i="10"/>
  <c r="F302" i="10"/>
  <c r="D302" i="10"/>
  <c r="H301" i="10"/>
  <c r="G301" i="10"/>
  <c r="F301" i="10"/>
  <c r="D301" i="10"/>
  <c r="H300" i="10"/>
  <c r="G300" i="10"/>
  <c r="H299" i="10"/>
  <c r="G299" i="10"/>
  <c r="F299" i="10"/>
  <c r="D299" i="10"/>
  <c r="H298" i="10"/>
  <c r="G298" i="10"/>
  <c r="F298" i="10"/>
  <c r="D298" i="10"/>
  <c r="H297" i="10"/>
  <c r="G297" i="10"/>
  <c r="H296" i="10"/>
  <c r="G296" i="10"/>
  <c r="F296" i="10"/>
  <c r="D296" i="10"/>
  <c r="H295" i="10"/>
  <c r="G295" i="10"/>
  <c r="F295" i="10"/>
  <c r="D295" i="10"/>
  <c r="H294" i="10"/>
  <c r="G294" i="10"/>
  <c r="H293" i="10"/>
  <c r="G293" i="10"/>
  <c r="F293" i="10"/>
  <c r="D293" i="10"/>
  <c r="H292" i="10"/>
  <c r="G292" i="10"/>
  <c r="F292" i="10"/>
  <c r="D292" i="10"/>
  <c r="H291" i="10"/>
  <c r="G291" i="10"/>
  <c r="H290" i="10"/>
  <c r="G290" i="10"/>
  <c r="F290" i="10"/>
  <c r="D290" i="10"/>
  <c r="H289" i="10"/>
  <c r="G289" i="10"/>
  <c r="F289" i="10"/>
  <c r="D289" i="10"/>
  <c r="H288" i="10"/>
  <c r="G288" i="10"/>
  <c r="H287" i="10"/>
  <c r="G287" i="10"/>
  <c r="F287" i="10"/>
  <c r="D287" i="10"/>
  <c r="H286" i="10"/>
  <c r="G286" i="10"/>
  <c r="F286" i="10"/>
  <c r="D286" i="10"/>
  <c r="H285" i="10"/>
  <c r="G285" i="10"/>
  <c r="H284" i="10"/>
  <c r="G284" i="10"/>
  <c r="F284" i="10"/>
  <c r="D284" i="10"/>
  <c r="H283" i="10"/>
  <c r="G283" i="10"/>
  <c r="F283" i="10"/>
  <c r="D283" i="10"/>
  <c r="H282" i="10"/>
  <c r="G282" i="10"/>
  <c r="H281" i="10"/>
  <c r="G281" i="10"/>
  <c r="F281" i="10"/>
  <c r="D281" i="10"/>
  <c r="H280" i="10"/>
  <c r="G280" i="10"/>
  <c r="F280" i="10"/>
  <c r="D280" i="10"/>
  <c r="H279" i="10"/>
  <c r="G279" i="10"/>
  <c r="H278" i="10"/>
  <c r="G278" i="10"/>
  <c r="F278" i="10"/>
  <c r="D278" i="10"/>
  <c r="H277" i="10"/>
  <c r="G277" i="10"/>
  <c r="F277" i="10"/>
  <c r="D277" i="10"/>
  <c r="H276" i="10"/>
  <c r="G276" i="10"/>
  <c r="H275" i="10"/>
  <c r="G275" i="10"/>
  <c r="F275" i="10"/>
  <c r="D275" i="10"/>
  <c r="H274" i="10"/>
  <c r="G274" i="10"/>
  <c r="F274" i="10"/>
  <c r="D274" i="10"/>
  <c r="H273" i="10"/>
  <c r="G273" i="10"/>
  <c r="H272" i="10"/>
  <c r="G272" i="10"/>
  <c r="F272" i="10"/>
  <c r="D272" i="10"/>
  <c r="H271" i="10"/>
  <c r="G271" i="10"/>
  <c r="F271" i="10"/>
  <c r="D271" i="10"/>
  <c r="H270" i="10"/>
  <c r="G270" i="10"/>
  <c r="H269" i="10"/>
  <c r="G269" i="10"/>
  <c r="F269" i="10"/>
  <c r="D269" i="10"/>
  <c r="H268" i="10"/>
  <c r="G268" i="10"/>
  <c r="F268" i="10"/>
  <c r="D268" i="10"/>
  <c r="H267" i="10"/>
  <c r="G267" i="10"/>
  <c r="H266" i="10"/>
  <c r="G266" i="10"/>
  <c r="F266" i="10"/>
  <c r="D266" i="10"/>
  <c r="H265" i="10"/>
  <c r="G265" i="10"/>
  <c r="F265" i="10"/>
  <c r="D265" i="10"/>
  <c r="H264" i="10"/>
  <c r="G264" i="10"/>
  <c r="H263" i="10"/>
  <c r="G263" i="10"/>
  <c r="F263" i="10"/>
  <c r="D263" i="10"/>
  <c r="H262" i="10"/>
  <c r="G262" i="10"/>
  <c r="F262" i="10"/>
  <c r="D262" i="10"/>
  <c r="H261" i="10"/>
  <c r="G261" i="10"/>
  <c r="H260" i="10"/>
  <c r="G260" i="10"/>
  <c r="F260" i="10"/>
  <c r="D260" i="10"/>
  <c r="H259" i="10"/>
  <c r="G259" i="10"/>
  <c r="F259" i="10"/>
  <c r="D259" i="10"/>
  <c r="H258" i="10"/>
  <c r="G258" i="10"/>
  <c r="H257" i="10"/>
  <c r="G257" i="10"/>
  <c r="F257" i="10"/>
  <c r="D257" i="10"/>
  <c r="H256" i="10"/>
  <c r="G256" i="10"/>
  <c r="F256" i="10"/>
  <c r="D256" i="10"/>
  <c r="H255" i="10"/>
  <c r="G255" i="10"/>
  <c r="H254" i="10"/>
  <c r="G254" i="10"/>
  <c r="F254" i="10"/>
  <c r="D254" i="10"/>
  <c r="H253" i="10"/>
  <c r="G253" i="10"/>
  <c r="F253" i="10"/>
  <c r="D253" i="10"/>
  <c r="H252" i="10"/>
  <c r="G252" i="10"/>
  <c r="H251" i="10"/>
  <c r="G251" i="10"/>
  <c r="F251" i="10"/>
  <c r="D251" i="10"/>
  <c r="H250" i="10"/>
  <c r="G250" i="10"/>
  <c r="F250" i="10"/>
  <c r="D250" i="10"/>
  <c r="H249" i="10"/>
  <c r="G249" i="10"/>
  <c r="H248" i="10"/>
  <c r="G248" i="10"/>
  <c r="F248" i="10"/>
  <c r="D248" i="10"/>
  <c r="H247" i="10"/>
  <c r="G247" i="10"/>
  <c r="F247" i="10"/>
  <c r="D247" i="10"/>
  <c r="H246" i="10"/>
  <c r="G246" i="10"/>
  <c r="H245" i="10"/>
  <c r="G245" i="10"/>
  <c r="F245" i="10"/>
  <c r="D245" i="10"/>
  <c r="H244" i="10"/>
  <c r="G244" i="10"/>
  <c r="F244" i="10"/>
  <c r="D244" i="10"/>
  <c r="H243" i="10"/>
  <c r="G243" i="10"/>
  <c r="H242" i="10"/>
  <c r="G242" i="10"/>
  <c r="F242" i="10"/>
  <c r="D242" i="10"/>
  <c r="H241" i="10"/>
  <c r="G241" i="10"/>
  <c r="F241" i="10"/>
  <c r="D241" i="10"/>
  <c r="H240" i="10"/>
  <c r="G240" i="10"/>
  <c r="H239" i="10"/>
  <c r="G239" i="10"/>
  <c r="F239" i="10"/>
  <c r="D239" i="10"/>
  <c r="H238" i="10"/>
  <c r="G238" i="10"/>
  <c r="F238" i="10"/>
  <c r="D238" i="10"/>
  <c r="H237" i="10"/>
  <c r="G237" i="10"/>
  <c r="H236" i="10"/>
  <c r="G236" i="10"/>
  <c r="F236" i="10"/>
  <c r="D236" i="10"/>
  <c r="H235" i="10"/>
  <c r="G235" i="10"/>
  <c r="F235" i="10"/>
  <c r="D235" i="10"/>
  <c r="H234" i="10"/>
  <c r="G234" i="10"/>
  <c r="H233" i="10"/>
  <c r="G233" i="10"/>
  <c r="F233" i="10"/>
  <c r="D233" i="10"/>
  <c r="H232" i="10"/>
  <c r="G232" i="10"/>
  <c r="F232" i="10"/>
  <c r="D232" i="10"/>
  <c r="H231" i="10"/>
  <c r="G231" i="10"/>
  <c r="H230" i="10"/>
  <c r="G230" i="10"/>
  <c r="F230" i="10"/>
  <c r="D230" i="10"/>
  <c r="H229" i="10"/>
  <c r="G229" i="10"/>
  <c r="F229" i="10"/>
  <c r="D229" i="10"/>
  <c r="H228" i="10"/>
  <c r="G228" i="10"/>
  <c r="H227" i="10"/>
  <c r="G227" i="10"/>
  <c r="F227" i="10"/>
  <c r="D227" i="10"/>
  <c r="H226" i="10"/>
  <c r="G226" i="10"/>
  <c r="F226" i="10"/>
  <c r="D226" i="10"/>
  <c r="H225" i="10"/>
  <c r="G225" i="10"/>
  <c r="H224" i="10"/>
  <c r="G224" i="10"/>
  <c r="F224" i="10"/>
  <c r="D224" i="10"/>
  <c r="H223" i="10"/>
  <c r="G223" i="10"/>
  <c r="F223" i="10"/>
  <c r="D223" i="10"/>
  <c r="H222" i="10"/>
  <c r="G222" i="10"/>
  <c r="H221" i="10"/>
  <c r="G221" i="10"/>
  <c r="F221" i="10"/>
  <c r="D221" i="10"/>
  <c r="H220" i="10"/>
  <c r="G220" i="10"/>
  <c r="F220" i="10"/>
  <c r="D220" i="10"/>
  <c r="H219" i="10"/>
  <c r="G219" i="10"/>
  <c r="H218" i="10"/>
  <c r="G218" i="10"/>
  <c r="F218" i="10"/>
  <c r="D218" i="10"/>
  <c r="H217" i="10"/>
  <c r="G217" i="10"/>
  <c r="F217" i="10"/>
  <c r="D217" i="10"/>
  <c r="H216" i="10"/>
  <c r="G216" i="10"/>
  <c r="H215" i="10"/>
  <c r="G215" i="10"/>
  <c r="F215" i="10"/>
  <c r="D215" i="10"/>
  <c r="H214" i="10"/>
  <c r="G214" i="10"/>
  <c r="F214" i="10"/>
  <c r="D214" i="10"/>
  <c r="H213" i="10"/>
  <c r="G213" i="10"/>
  <c r="H212" i="10"/>
  <c r="G212" i="10"/>
  <c r="F212" i="10"/>
  <c r="D212" i="10"/>
  <c r="H211" i="10"/>
  <c r="G211" i="10"/>
  <c r="F211" i="10"/>
  <c r="D211" i="10"/>
  <c r="H210" i="10"/>
  <c r="G210" i="10"/>
  <c r="H209" i="10"/>
  <c r="G209" i="10"/>
  <c r="F209" i="10"/>
  <c r="D209" i="10"/>
  <c r="H208" i="10"/>
  <c r="G208" i="10"/>
  <c r="F208" i="10"/>
  <c r="D208" i="10"/>
  <c r="H207" i="10"/>
  <c r="G207" i="10"/>
  <c r="H206" i="10"/>
  <c r="G206" i="10"/>
  <c r="F206" i="10"/>
  <c r="D206" i="10"/>
  <c r="H205" i="10"/>
  <c r="G205" i="10"/>
  <c r="F205" i="10"/>
  <c r="D205" i="10"/>
  <c r="H204" i="10"/>
  <c r="G204" i="10"/>
  <c r="H203" i="10"/>
  <c r="G203" i="10"/>
  <c r="F203" i="10"/>
  <c r="D203" i="10"/>
  <c r="H202" i="10"/>
  <c r="G202" i="10"/>
  <c r="F202" i="10"/>
  <c r="D202" i="10"/>
  <c r="H201" i="10"/>
  <c r="G201" i="10"/>
  <c r="H200" i="10"/>
  <c r="G200" i="10"/>
  <c r="F200" i="10"/>
  <c r="D200" i="10"/>
  <c r="H199" i="10"/>
  <c r="G199" i="10"/>
  <c r="F199" i="10"/>
  <c r="D199" i="10"/>
  <c r="H198" i="10"/>
  <c r="G198" i="10"/>
  <c r="H197" i="10"/>
  <c r="G197" i="10"/>
  <c r="F197" i="10"/>
  <c r="D197" i="10"/>
  <c r="H196" i="10"/>
  <c r="G196" i="10"/>
  <c r="F196" i="10"/>
  <c r="D196" i="10"/>
  <c r="H195" i="10"/>
  <c r="G195" i="10"/>
  <c r="H194" i="10"/>
  <c r="G194" i="10"/>
  <c r="F194" i="10"/>
  <c r="D194" i="10"/>
  <c r="H193" i="10"/>
  <c r="G193" i="10"/>
  <c r="F193" i="10"/>
  <c r="D193" i="10"/>
  <c r="H192" i="10"/>
  <c r="G192" i="10"/>
  <c r="H191" i="10"/>
  <c r="G191" i="10"/>
  <c r="F191" i="10"/>
  <c r="D191" i="10"/>
  <c r="H190" i="10"/>
  <c r="G190" i="10"/>
  <c r="F190" i="10"/>
  <c r="D190" i="10"/>
  <c r="H189" i="10"/>
  <c r="G189" i="10"/>
  <c r="H188" i="10"/>
  <c r="G188" i="10"/>
  <c r="F188" i="10"/>
  <c r="D188" i="10"/>
  <c r="H187" i="10"/>
  <c r="G187" i="10"/>
  <c r="F187" i="10"/>
  <c r="D187" i="10"/>
  <c r="H186" i="10"/>
  <c r="G186" i="10"/>
  <c r="H185" i="10"/>
  <c r="G185" i="10"/>
  <c r="F185" i="10"/>
  <c r="D185" i="10"/>
  <c r="H184" i="10"/>
  <c r="G184" i="10"/>
  <c r="F184" i="10"/>
  <c r="D184" i="10"/>
  <c r="H183" i="10"/>
  <c r="G183" i="10"/>
  <c r="H182" i="10"/>
  <c r="G182" i="10"/>
  <c r="F182" i="10"/>
  <c r="D182" i="10"/>
  <c r="H181" i="10"/>
  <c r="G181" i="10"/>
  <c r="F181" i="10"/>
  <c r="D181" i="10"/>
  <c r="H180" i="10"/>
  <c r="G180" i="10"/>
  <c r="H179" i="10"/>
  <c r="G179" i="10"/>
  <c r="F179" i="10"/>
  <c r="D179" i="10"/>
  <c r="H178" i="10"/>
  <c r="G178" i="10"/>
  <c r="F178" i="10"/>
  <c r="D178" i="10"/>
  <c r="H177" i="10"/>
  <c r="G177" i="10"/>
  <c r="H176" i="10"/>
  <c r="G176" i="10"/>
  <c r="F176" i="10"/>
  <c r="D176" i="10"/>
  <c r="H175" i="10"/>
  <c r="G175" i="10"/>
  <c r="F175" i="10"/>
  <c r="D175" i="10"/>
  <c r="H174" i="10"/>
  <c r="G174" i="10"/>
  <c r="H173" i="10"/>
  <c r="G173" i="10"/>
  <c r="F173" i="10"/>
  <c r="D173" i="10"/>
  <c r="H172" i="10"/>
  <c r="G172" i="10"/>
  <c r="F172" i="10"/>
  <c r="D172" i="10"/>
  <c r="H171" i="10"/>
  <c r="G171" i="10"/>
  <c r="H170" i="10"/>
  <c r="G170" i="10"/>
  <c r="F170" i="10"/>
  <c r="D170" i="10"/>
  <c r="H169" i="10"/>
  <c r="G169" i="10"/>
  <c r="F169" i="10"/>
  <c r="D169" i="10"/>
  <c r="H168" i="10"/>
  <c r="G168" i="10"/>
  <c r="H167" i="10"/>
  <c r="G167" i="10"/>
  <c r="F167" i="10"/>
  <c r="D167" i="10"/>
  <c r="H166" i="10"/>
  <c r="G166" i="10"/>
  <c r="F166" i="10"/>
  <c r="D166" i="10"/>
  <c r="H165" i="10"/>
  <c r="G165" i="10"/>
  <c r="H164" i="10"/>
  <c r="G164" i="10"/>
  <c r="F164" i="10"/>
  <c r="D164" i="10"/>
  <c r="H163" i="10"/>
  <c r="G163" i="10"/>
  <c r="F163" i="10"/>
  <c r="D163" i="10"/>
  <c r="H162" i="10"/>
  <c r="G162" i="10"/>
  <c r="H161" i="10"/>
  <c r="G161" i="10"/>
  <c r="F161" i="10"/>
  <c r="D161" i="10"/>
  <c r="H160" i="10"/>
  <c r="G160" i="10"/>
  <c r="F160" i="10"/>
  <c r="D160" i="10"/>
  <c r="H159" i="10"/>
  <c r="G159" i="10"/>
  <c r="H158" i="10"/>
  <c r="G158" i="10"/>
  <c r="F158" i="10"/>
  <c r="D158" i="10"/>
  <c r="H157" i="10"/>
  <c r="G157" i="10"/>
  <c r="F157" i="10"/>
  <c r="D157" i="10"/>
  <c r="H156" i="10"/>
  <c r="G156" i="10"/>
  <c r="H155" i="10"/>
  <c r="G155" i="10"/>
  <c r="F155" i="10"/>
  <c r="D155" i="10"/>
  <c r="H154" i="10"/>
  <c r="G154" i="10"/>
  <c r="F154" i="10"/>
  <c r="D154" i="10"/>
  <c r="H153" i="10"/>
  <c r="G153" i="10"/>
  <c r="H152" i="10"/>
  <c r="G152" i="10"/>
  <c r="F152" i="10"/>
  <c r="D152" i="10"/>
  <c r="H151" i="10"/>
  <c r="G151" i="10"/>
  <c r="F151" i="10"/>
  <c r="D151" i="10"/>
  <c r="H150" i="10"/>
  <c r="G150" i="10"/>
  <c r="H149" i="10"/>
  <c r="G149" i="10"/>
  <c r="F149" i="10"/>
  <c r="D149" i="10"/>
  <c r="H148" i="10"/>
  <c r="G148" i="10"/>
  <c r="F148" i="10"/>
  <c r="D148" i="10"/>
  <c r="H147" i="10"/>
  <c r="G147" i="10"/>
  <c r="H146" i="10"/>
  <c r="G146" i="10"/>
  <c r="F146" i="10"/>
  <c r="D146" i="10"/>
  <c r="H145" i="10"/>
  <c r="G145" i="10"/>
  <c r="F145" i="10"/>
  <c r="D145" i="10"/>
  <c r="H144" i="10"/>
  <c r="G144" i="10"/>
  <c r="H143" i="10"/>
  <c r="G143" i="10"/>
  <c r="F143" i="10"/>
  <c r="D143" i="10"/>
  <c r="H142" i="10"/>
  <c r="G142" i="10"/>
  <c r="F142" i="10"/>
  <c r="D142" i="10"/>
  <c r="H141" i="10"/>
  <c r="G141" i="10"/>
  <c r="H140" i="10"/>
  <c r="G140" i="10"/>
  <c r="F140" i="10"/>
  <c r="D140" i="10"/>
  <c r="H139" i="10"/>
  <c r="G139" i="10"/>
  <c r="F139" i="10"/>
  <c r="D139" i="10"/>
  <c r="H138" i="10"/>
  <c r="G138" i="10"/>
  <c r="H137" i="10"/>
  <c r="G137" i="10"/>
  <c r="F137" i="10"/>
  <c r="D137" i="10"/>
  <c r="H136" i="10"/>
  <c r="G136" i="10"/>
  <c r="F136" i="10"/>
  <c r="D136" i="10"/>
  <c r="H135" i="10"/>
  <c r="G135" i="10"/>
  <c r="H134" i="10"/>
  <c r="G134" i="10"/>
  <c r="F134" i="10"/>
  <c r="D134" i="10"/>
  <c r="H133" i="10"/>
  <c r="G133" i="10"/>
  <c r="F133" i="10"/>
  <c r="D133" i="10"/>
  <c r="H132" i="10"/>
  <c r="G132" i="10"/>
  <c r="H131" i="10"/>
  <c r="G131" i="10"/>
  <c r="F131" i="10"/>
  <c r="D131" i="10"/>
  <c r="H130" i="10"/>
  <c r="G130" i="10"/>
  <c r="F130" i="10"/>
  <c r="D130" i="10"/>
  <c r="H129" i="10"/>
  <c r="G129" i="10"/>
  <c r="H128" i="10"/>
  <c r="G128" i="10"/>
  <c r="F128" i="10"/>
  <c r="D128" i="10"/>
  <c r="H127" i="10"/>
  <c r="G127" i="10"/>
  <c r="F127" i="10"/>
  <c r="D127" i="10"/>
  <c r="H126" i="10"/>
  <c r="G126" i="10"/>
  <c r="H125" i="10"/>
  <c r="G125" i="10"/>
  <c r="F125" i="10"/>
  <c r="D125" i="10"/>
  <c r="H124" i="10"/>
  <c r="G124" i="10"/>
  <c r="F124" i="10"/>
  <c r="D124" i="10"/>
  <c r="H123" i="10"/>
  <c r="G123" i="10"/>
  <c r="H122" i="10"/>
  <c r="G122" i="10"/>
  <c r="F122" i="10"/>
  <c r="D122" i="10"/>
  <c r="H121" i="10"/>
  <c r="G121" i="10"/>
  <c r="F121" i="10"/>
  <c r="D121" i="10"/>
  <c r="H120" i="10"/>
  <c r="G120" i="10"/>
  <c r="H119" i="10"/>
  <c r="G119" i="10"/>
  <c r="F119" i="10"/>
  <c r="D119" i="10"/>
  <c r="H118" i="10"/>
  <c r="G118" i="10"/>
  <c r="F118" i="10"/>
  <c r="D118" i="10"/>
  <c r="H117" i="10"/>
  <c r="G117" i="10"/>
  <c r="H116" i="10"/>
  <c r="G116" i="10"/>
  <c r="F116" i="10"/>
  <c r="D116" i="10"/>
  <c r="H115" i="10"/>
  <c r="G115" i="10"/>
  <c r="F115" i="10"/>
  <c r="D115" i="10"/>
  <c r="H114" i="10"/>
  <c r="G114" i="10"/>
  <c r="H113" i="10"/>
  <c r="G113" i="10"/>
  <c r="F113" i="10"/>
  <c r="D113" i="10"/>
  <c r="H112" i="10"/>
  <c r="G112" i="10"/>
  <c r="F112" i="10"/>
  <c r="D112" i="10"/>
  <c r="H111" i="10"/>
  <c r="G111" i="10"/>
  <c r="H110" i="10"/>
  <c r="G110" i="10"/>
  <c r="F110" i="10"/>
  <c r="D110" i="10"/>
  <c r="H109" i="10"/>
  <c r="G109" i="10"/>
  <c r="F109" i="10"/>
  <c r="D109" i="10"/>
  <c r="H108" i="10"/>
  <c r="G108" i="10"/>
  <c r="H107" i="10"/>
  <c r="G107" i="10"/>
  <c r="F107" i="10"/>
  <c r="D107" i="10"/>
  <c r="H106" i="10"/>
  <c r="G106" i="10"/>
  <c r="F106" i="10"/>
  <c r="D106" i="10"/>
  <c r="H105" i="10"/>
  <c r="G105" i="10"/>
  <c r="H104" i="10"/>
  <c r="G104" i="10"/>
  <c r="F104" i="10"/>
  <c r="D104" i="10"/>
  <c r="H103" i="10"/>
  <c r="G103" i="10"/>
  <c r="F103" i="10"/>
  <c r="D103" i="10"/>
  <c r="H102" i="10"/>
  <c r="G102" i="10"/>
  <c r="H101" i="10"/>
  <c r="G101" i="10"/>
  <c r="F101" i="10"/>
  <c r="D101" i="10"/>
  <c r="H100" i="10"/>
  <c r="G100" i="10"/>
  <c r="F100" i="10"/>
  <c r="D100" i="10"/>
  <c r="H99" i="10"/>
  <c r="G99" i="10"/>
  <c r="H98" i="10"/>
  <c r="G98" i="10"/>
  <c r="F98" i="10"/>
  <c r="D98" i="10"/>
  <c r="H97" i="10"/>
  <c r="G97" i="10"/>
  <c r="F97" i="10"/>
  <c r="D97" i="10"/>
  <c r="H96" i="10"/>
  <c r="G96" i="10"/>
  <c r="H95" i="10"/>
  <c r="G95" i="10"/>
  <c r="F95" i="10"/>
  <c r="D95" i="10"/>
  <c r="H94" i="10"/>
  <c r="G94" i="10"/>
  <c r="F94" i="10"/>
  <c r="D94" i="10"/>
  <c r="H93" i="10"/>
  <c r="G93" i="10"/>
  <c r="H92" i="10"/>
  <c r="G92" i="10"/>
  <c r="F92" i="10"/>
  <c r="D92" i="10"/>
  <c r="H91" i="10"/>
  <c r="G91" i="10"/>
  <c r="F91" i="10"/>
  <c r="D91" i="10"/>
  <c r="H90" i="10"/>
  <c r="G90" i="10"/>
  <c r="H89" i="10"/>
  <c r="G89" i="10"/>
  <c r="F89" i="10"/>
  <c r="D89" i="10"/>
  <c r="H88" i="10"/>
  <c r="G88" i="10"/>
  <c r="F88" i="10"/>
  <c r="D88" i="10"/>
  <c r="H87" i="10"/>
  <c r="G87" i="10"/>
  <c r="H86" i="10"/>
  <c r="G86" i="10"/>
  <c r="F86" i="10"/>
  <c r="D86" i="10"/>
  <c r="H85" i="10"/>
  <c r="G85" i="10"/>
  <c r="F85" i="10"/>
  <c r="D85" i="10"/>
  <c r="H84" i="10"/>
  <c r="G84" i="10"/>
  <c r="H83" i="10"/>
  <c r="G83" i="10"/>
  <c r="F83" i="10"/>
  <c r="D83" i="10"/>
  <c r="H82" i="10"/>
  <c r="G82" i="10"/>
  <c r="F82" i="10"/>
  <c r="D82" i="10"/>
  <c r="H81" i="10"/>
  <c r="G81" i="10"/>
  <c r="H80" i="10"/>
  <c r="G80" i="10"/>
  <c r="F80" i="10"/>
  <c r="D80" i="10"/>
  <c r="H79" i="10"/>
  <c r="G79" i="10"/>
  <c r="F79" i="10"/>
  <c r="D79" i="10"/>
  <c r="H78" i="10"/>
  <c r="G78" i="10"/>
  <c r="H77" i="10"/>
  <c r="G77" i="10"/>
  <c r="F77" i="10"/>
  <c r="D77" i="10"/>
  <c r="H76" i="10"/>
  <c r="G76" i="10"/>
  <c r="F76" i="10"/>
  <c r="D76" i="10"/>
  <c r="H75" i="10"/>
  <c r="G75" i="10"/>
  <c r="H74" i="10"/>
  <c r="G74" i="10"/>
  <c r="F74" i="10"/>
  <c r="D74" i="10"/>
  <c r="H73" i="10"/>
  <c r="G73" i="10"/>
  <c r="F73" i="10"/>
  <c r="D73" i="10"/>
  <c r="H72" i="10"/>
  <c r="G72" i="10"/>
  <c r="H71" i="10"/>
  <c r="G71" i="10"/>
  <c r="F71" i="10"/>
  <c r="D71" i="10"/>
  <c r="H70" i="10"/>
  <c r="G70" i="10"/>
  <c r="F70" i="10"/>
  <c r="D70" i="10"/>
  <c r="H69" i="10"/>
  <c r="G69" i="10"/>
  <c r="H68" i="10"/>
  <c r="G68" i="10"/>
  <c r="F68" i="10"/>
  <c r="D68" i="10"/>
  <c r="H67" i="10"/>
  <c r="G67" i="10"/>
  <c r="F67" i="10"/>
  <c r="D67" i="10"/>
  <c r="H66" i="10"/>
  <c r="G66" i="10"/>
  <c r="H65" i="10"/>
  <c r="G65" i="10"/>
  <c r="F65" i="10"/>
  <c r="D65" i="10"/>
  <c r="H64" i="10"/>
  <c r="G64" i="10"/>
  <c r="F64" i="10"/>
  <c r="D64" i="10"/>
  <c r="H63" i="10"/>
  <c r="G63" i="10"/>
  <c r="H62" i="10"/>
  <c r="G62" i="10"/>
  <c r="F62" i="10"/>
  <c r="D62" i="10"/>
  <c r="H61" i="10"/>
  <c r="G61" i="10"/>
  <c r="F61" i="10"/>
  <c r="D61" i="10"/>
  <c r="H60" i="10"/>
  <c r="G60" i="10"/>
  <c r="H59" i="10"/>
  <c r="G59" i="10"/>
  <c r="F59" i="10"/>
  <c r="D59" i="10"/>
  <c r="H58" i="10"/>
  <c r="G58" i="10"/>
  <c r="F58" i="10"/>
  <c r="D58" i="10"/>
  <c r="H57" i="10"/>
  <c r="G57" i="10"/>
  <c r="H56" i="10"/>
  <c r="G56" i="10"/>
  <c r="F56" i="10"/>
  <c r="D56" i="10"/>
  <c r="H55" i="10"/>
  <c r="G55" i="10"/>
  <c r="F55" i="10"/>
  <c r="D55" i="10"/>
  <c r="H54" i="10"/>
  <c r="G54" i="10"/>
  <c r="H53" i="10"/>
  <c r="G53" i="10"/>
  <c r="F53" i="10"/>
  <c r="D53" i="10"/>
  <c r="H52" i="10"/>
  <c r="G52" i="10"/>
  <c r="F52" i="10"/>
  <c r="D52" i="10"/>
  <c r="H51" i="10"/>
  <c r="G51" i="10"/>
  <c r="H50" i="10"/>
  <c r="G50" i="10"/>
  <c r="F50" i="10"/>
  <c r="D50" i="10"/>
  <c r="H49" i="10"/>
  <c r="G49" i="10"/>
  <c r="F49" i="10"/>
  <c r="D49" i="10"/>
  <c r="H48" i="10"/>
  <c r="G48" i="10"/>
  <c r="H47" i="10"/>
  <c r="G47" i="10"/>
  <c r="F47" i="10"/>
  <c r="D47" i="10"/>
  <c r="H46" i="10"/>
  <c r="G46" i="10"/>
  <c r="F46" i="10"/>
  <c r="D46" i="10"/>
  <c r="H45" i="10"/>
  <c r="G45" i="10"/>
  <c r="H44" i="10"/>
  <c r="G44" i="10"/>
  <c r="F44" i="10"/>
  <c r="D44" i="10"/>
  <c r="H43" i="10"/>
  <c r="G43" i="10"/>
  <c r="F43" i="10"/>
  <c r="D43" i="10"/>
  <c r="H42" i="10"/>
  <c r="G42" i="10"/>
  <c r="H41" i="10"/>
  <c r="G41" i="10"/>
  <c r="F41" i="10"/>
  <c r="D41" i="10"/>
  <c r="H40" i="10"/>
  <c r="G40" i="10"/>
  <c r="F40" i="10"/>
  <c r="D40" i="10"/>
  <c r="H39" i="10"/>
  <c r="G39" i="10"/>
  <c r="H38" i="10"/>
  <c r="G38" i="10"/>
  <c r="F38" i="10"/>
  <c r="D38" i="10"/>
  <c r="H37" i="10"/>
  <c r="G37" i="10"/>
  <c r="F37" i="10"/>
  <c r="D37" i="10"/>
  <c r="H36" i="10"/>
  <c r="G36" i="10"/>
  <c r="H35" i="10"/>
  <c r="G35" i="10"/>
  <c r="F35" i="10"/>
  <c r="D35" i="10"/>
  <c r="H34" i="10"/>
  <c r="G34" i="10"/>
  <c r="F34" i="10"/>
  <c r="D34" i="10"/>
  <c r="H33" i="10"/>
  <c r="G33" i="10"/>
  <c r="H32" i="10"/>
  <c r="G32" i="10"/>
  <c r="F32" i="10"/>
  <c r="D32" i="10"/>
  <c r="H31" i="10"/>
  <c r="G31" i="10"/>
  <c r="F31" i="10"/>
  <c r="D31" i="10"/>
  <c r="H30" i="10"/>
  <c r="G30" i="10"/>
  <c r="H29" i="10"/>
  <c r="G29" i="10"/>
  <c r="F29" i="10"/>
  <c r="D29" i="10"/>
  <c r="H28" i="10"/>
  <c r="G28" i="10"/>
  <c r="F28" i="10"/>
  <c r="D28" i="10"/>
  <c r="H27" i="10"/>
  <c r="G27" i="10"/>
  <c r="H26" i="10"/>
  <c r="G26" i="10"/>
  <c r="F26" i="10"/>
  <c r="D26" i="10"/>
  <c r="H25" i="10"/>
  <c r="G25" i="10"/>
  <c r="F25" i="10"/>
  <c r="D25" i="10"/>
  <c r="H24" i="10"/>
  <c r="G24" i="10"/>
  <c r="H23" i="10"/>
  <c r="G23" i="10"/>
  <c r="F23" i="10"/>
  <c r="D23" i="10"/>
  <c r="H22" i="10"/>
  <c r="G22" i="10"/>
  <c r="F22" i="10"/>
  <c r="D22" i="10"/>
  <c r="H21" i="10"/>
  <c r="G21" i="10"/>
  <c r="H20" i="10"/>
  <c r="G20" i="10"/>
  <c r="F20" i="10"/>
  <c r="D20" i="10"/>
  <c r="H19" i="10"/>
  <c r="G19" i="10"/>
  <c r="F19" i="10"/>
  <c r="D19" i="10"/>
  <c r="H18" i="10"/>
  <c r="G18" i="10"/>
  <c r="H17" i="10"/>
  <c r="G17" i="10"/>
  <c r="F17" i="10"/>
  <c r="D17" i="10"/>
  <c r="H16" i="10"/>
  <c r="G16" i="10"/>
  <c r="F16" i="10"/>
  <c r="D16" i="10"/>
  <c r="H15" i="10"/>
  <c r="D15" i="10"/>
  <c r="H14" i="10"/>
  <c r="G14" i="10"/>
  <c r="F14" i="10"/>
  <c r="D14" i="10"/>
  <c r="H13" i="10"/>
  <c r="G13" i="10"/>
  <c r="D13" i="10" s="1"/>
  <c r="H12" i="10"/>
  <c r="G12" i="10"/>
  <c r="F12" i="10"/>
  <c r="D12" i="10"/>
  <c r="H11" i="10"/>
  <c r="G11" i="10"/>
  <c r="F11" i="10"/>
  <c r="D11" i="10"/>
  <c r="H10" i="10"/>
  <c r="G10" i="10"/>
  <c r="D10" i="10" s="1"/>
  <c r="F10" i="10"/>
  <c r="H9" i="10"/>
  <c r="G9" i="10"/>
  <c r="F9" i="10"/>
  <c r="D9" i="10"/>
  <c r="H8" i="10"/>
  <c r="G8" i="10"/>
  <c r="F8" i="10"/>
  <c r="D8" i="10"/>
  <c r="H7" i="10"/>
  <c r="G7" i="10"/>
  <c r="H6" i="10"/>
  <c r="G6" i="10"/>
  <c r="F6" i="10"/>
  <c r="D6" i="10"/>
  <c r="H5" i="10"/>
  <c r="G5" i="10"/>
  <c r="F5" i="10"/>
  <c r="D5" i="10"/>
  <c r="H4" i="10"/>
  <c r="G4" i="10"/>
  <c r="D4" i="10" s="1"/>
  <c r="F4" i="10"/>
  <c r="H3" i="10"/>
  <c r="G3" i="10"/>
  <c r="F3" i="10"/>
  <c r="D3" i="10"/>
  <c r="H2" i="10"/>
  <c r="G2" i="10"/>
  <c r="F2" i="10"/>
  <c r="D2" i="10"/>
  <c r="CG501" i="9"/>
  <c r="BB501" i="9"/>
  <c r="AU501" i="9" s="1"/>
  <c r="BA501" i="9"/>
  <c r="AW501" i="9"/>
  <c r="AV501" i="9"/>
  <c r="S501" i="9"/>
  <c r="L501" i="9"/>
  <c r="K501" i="9"/>
  <c r="H501" i="9"/>
  <c r="CG500" i="9"/>
  <c r="BB500" i="9"/>
  <c r="AU500" i="9" s="1"/>
  <c r="BA500" i="9"/>
  <c r="AW500" i="9"/>
  <c r="AV500" i="9"/>
  <c r="S500" i="9"/>
  <c r="L500" i="9"/>
  <c r="K500" i="9"/>
  <c r="H500" i="9"/>
  <c r="CG499" i="9"/>
  <c r="BB499" i="9"/>
  <c r="AU499" i="9" s="1"/>
  <c r="BA499" i="9"/>
  <c r="AW499" i="9"/>
  <c r="AV499" i="9"/>
  <c r="S499" i="9"/>
  <c r="L499" i="9"/>
  <c r="K499" i="9"/>
  <c r="H499" i="9"/>
  <c r="CG498" i="9"/>
  <c r="BB498" i="9"/>
  <c r="AU498" i="9" s="1"/>
  <c r="BA498" i="9"/>
  <c r="AW498" i="9"/>
  <c r="AV498" i="9"/>
  <c r="S498" i="9"/>
  <c r="L498" i="9"/>
  <c r="K498" i="9"/>
  <c r="H498" i="9"/>
  <c r="CG497" i="9"/>
  <c r="BB497" i="9"/>
  <c r="AU497" i="9" s="1"/>
  <c r="BA497" i="9"/>
  <c r="AW497" i="9"/>
  <c r="AV497" i="9"/>
  <c r="S497" i="9"/>
  <c r="L497" i="9"/>
  <c r="K497" i="9"/>
  <c r="H497" i="9"/>
  <c r="CG496" i="9"/>
  <c r="BB496" i="9"/>
  <c r="AU496" i="9" s="1"/>
  <c r="BA496" i="9"/>
  <c r="AW496" i="9"/>
  <c r="AV496" i="9"/>
  <c r="S496" i="9"/>
  <c r="L496" i="9"/>
  <c r="K496" i="9"/>
  <c r="H496" i="9"/>
  <c r="CG495" i="9"/>
  <c r="BB495" i="9"/>
  <c r="AU495" i="9" s="1"/>
  <c r="BA495" i="9"/>
  <c r="AW495" i="9"/>
  <c r="AV495" i="9"/>
  <c r="S495" i="9"/>
  <c r="L495" i="9"/>
  <c r="K495" i="9"/>
  <c r="H495" i="9"/>
  <c r="CG494" i="9"/>
  <c r="BB494" i="9"/>
  <c r="AU494" i="9" s="1"/>
  <c r="BA494" i="9"/>
  <c r="AW494" i="9"/>
  <c r="AV494" i="9"/>
  <c r="S494" i="9"/>
  <c r="L494" i="9"/>
  <c r="K494" i="9"/>
  <c r="H494" i="9"/>
  <c r="CG493" i="9"/>
  <c r="BB493" i="9"/>
  <c r="AU493" i="9" s="1"/>
  <c r="BA493" i="9"/>
  <c r="AW493" i="9"/>
  <c r="AV493" i="9"/>
  <c r="S493" i="9"/>
  <c r="L493" i="9"/>
  <c r="K493" i="9"/>
  <c r="H493" i="9"/>
  <c r="CG492" i="9"/>
  <c r="BB492" i="9"/>
  <c r="AU492" i="9" s="1"/>
  <c r="BA492" i="9"/>
  <c r="AW492" i="9"/>
  <c r="AV492" i="9"/>
  <c r="S492" i="9"/>
  <c r="L492" i="9"/>
  <c r="K492" i="9"/>
  <c r="H492" i="9"/>
  <c r="CG491" i="9"/>
  <c r="BB491" i="9"/>
  <c r="AU491" i="9" s="1"/>
  <c r="BA491" i="9"/>
  <c r="AW491" i="9"/>
  <c r="AV491" i="9"/>
  <c r="S491" i="9"/>
  <c r="L491" i="9"/>
  <c r="K491" i="9"/>
  <c r="H491" i="9"/>
  <c r="CG490" i="9"/>
  <c r="BB490" i="9"/>
  <c r="AU490" i="9" s="1"/>
  <c r="BA490" i="9"/>
  <c r="AW490" i="9"/>
  <c r="AV490" i="9"/>
  <c r="S490" i="9"/>
  <c r="L490" i="9"/>
  <c r="K490" i="9"/>
  <c r="H490" i="9"/>
  <c r="CG489" i="9"/>
  <c r="BB489" i="9"/>
  <c r="AU489" i="9" s="1"/>
  <c r="BA489" i="9"/>
  <c r="AW489" i="9"/>
  <c r="AV489" i="9"/>
  <c r="S489" i="9"/>
  <c r="L489" i="9"/>
  <c r="K489" i="9"/>
  <c r="H489" i="9"/>
  <c r="CG488" i="9"/>
  <c r="BB488" i="9"/>
  <c r="AU488" i="9" s="1"/>
  <c r="BA488" i="9"/>
  <c r="AW488" i="9"/>
  <c r="AV488" i="9"/>
  <c r="S488" i="9"/>
  <c r="L488" i="9"/>
  <c r="K488" i="9"/>
  <c r="H488" i="9"/>
  <c r="CG487" i="9"/>
  <c r="BB487" i="9"/>
  <c r="AU487" i="9" s="1"/>
  <c r="BA487" i="9"/>
  <c r="AW487" i="9"/>
  <c r="AV487" i="9"/>
  <c r="S487" i="9"/>
  <c r="L487" i="9"/>
  <c r="K487" i="9"/>
  <c r="H487" i="9"/>
  <c r="CG486" i="9"/>
  <c r="BB486" i="9"/>
  <c r="AU486" i="9" s="1"/>
  <c r="BA486" i="9"/>
  <c r="AW486" i="9"/>
  <c r="AV486" i="9"/>
  <c r="S486" i="9"/>
  <c r="L486" i="9"/>
  <c r="K486" i="9"/>
  <c r="H486" i="9"/>
  <c r="CG485" i="9"/>
  <c r="BB485" i="9"/>
  <c r="AU485" i="9" s="1"/>
  <c r="BA485" i="9"/>
  <c r="AW485" i="9"/>
  <c r="AV485" i="9"/>
  <c r="S485" i="9"/>
  <c r="L485" i="9"/>
  <c r="K485" i="9"/>
  <c r="H485" i="9"/>
  <c r="CG484" i="9"/>
  <c r="BB484" i="9"/>
  <c r="AU484" i="9" s="1"/>
  <c r="BA484" i="9"/>
  <c r="AW484" i="9"/>
  <c r="AV484" i="9"/>
  <c r="S484" i="9"/>
  <c r="L484" i="9"/>
  <c r="K484" i="9"/>
  <c r="H484" i="9"/>
  <c r="CG483" i="9"/>
  <c r="BB483" i="9"/>
  <c r="AU483" i="9" s="1"/>
  <c r="BA483" i="9"/>
  <c r="AW483" i="9"/>
  <c r="AV483" i="9"/>
  <c r="S483" i="9"/>
  <c r="L483" i="9"/>
  <c r="K483" i="9"/>
  <c r="H483" i="9"/>
  <c r="CG482" i="9"/>
  <c r="BB482" i="9"/>
  <c r="AU482" i="9" s="1"/>
  <c r="BA482" i="9"/>
  <c r="AW482" i="9"/>
  <c r="AV482" i="9"/>
  <c r="S482" i="9"/>
  <c r="L482" i="9"/>
  <c r="K482" i="9"/>
  <c r="H482" i="9"/>
  <c r="CG481" i="9"/>
  <c r="BB481" i="9"/>
  <c r="AU481" i="9" s="1"/>
  <c r="BA481" i="9"/>
  <c r="AW481" i="9"/>
  <c r="AV481" i="9"/>
  <c r="S481" i="9"/>
  <c r="L481" i="9"/>
  <c r="K481" i="9"/>
  <c r="H481" i="9"/>
  <c r="CG480" i="9"/>
  <c r="BB480" i="9"/>
  <c r="AU480" i="9" s="1"/>
  <c r="BA480" i="9"/>
  <c r="AW480" i="9"/>
  <c r="AV480" i="9"/>
  <c r="S480" i="9"/>
  <c r="L480" i="9"/>
  <c r="K480" i="9"/>
  <c r="H480" i="9"/>
  <c r="CG479" i="9"/>
  <c r="BB479" i="9"/>
  <c r="AU479" i="9" s="1"/>
  <c r="BA479" i="9"/>
  <c r="AW479" i="9"/>
  <c r="AV479" i="9"/>
  <c r="S479" i="9"/>
  <c r="L479" i="9"/>
  <c r="K479" i="9"/>
  <c r="H479" i="9"/>
  <c r="CG478" i="9"/>
  <c r="BB478" i="9"/>
  <c r="AU478" i="9" s="1"/>
  <c r="BA478" i="9"/>
  <c r="AW478" i="9"/>
  <c r="AV478" i="9"/>
  <c r="S478" i="9"/>
  <c r="L478" i="9"/>
  <c r="K478" i="9"/>
  <c r="H478" i="9"/>
  <c r="CG477" i="9"/>
  <c r="BB477" i="9"/>
  <c r="AU477" i="9" s="1"/>
  <c r="BA477" i="9"/>
  <c r="AW477" i="9"/>
  <c r="AV477" i="9"/>
  <c r="S477" i="9"/>
  <c r="L477" i="9"/>
  <c r="K477" i="9"/>
  <c r="H477" i="9"/>
  <c r="CG476" i="9"/>
  <c r="BB476" i="9"/>
  <c r="AU476" i="9" s="1"/>
  <c r="BA476" i="9"/>
  <c r="AW476" i="9"/>
  <c r="AV476" i="9"/>
  <c r="S476" i="9"/>
  <c r="L476" i="9"/>
  <c r="K476" i="9"/>
  <c r="H476" i="9"/>
  <c r="CG475" i="9"/>
  <c r="BB475" i="9"/>
  <c r="AU475" i="9" s="1"/>
  <c r="BA475" i="9"/>
  <c r="AW475" i="9"/>
  <c r="AV475" i="9"/>
  <c r="S475" i="9"/>
  <c r="L475" i="9"/>
  <c r="K475" i="9"/>
  <c r="H475" i="9"/>
  <c r="CG474" i="9"/>
  <c r="BB474" i="9"/>
  <c r="AU474" i="9" s="1"/>
  <c r="BA474" i="9"/>
  <c r="AW474" i="9"/>
  <c r="AV474" i="9"/>
  <c r="S474" i="9"/>
  <c r="L474" i="9"/>
  <c r="K474" i="9"/>
  <c r="H474" i="9"/>
  <c r="CG473" i="9"/>
  <c r="BB473" i="9"/>
  <c r="AS473" i="9" s="1"/>
  <c r="BA473" i="9"/>
  <c r="AW473" i="9"/>
  <c r="AU473" i="9"/>
  <c r="S473" i="9"/>
  <c r="L473" i="9"/>
  <c r="K473" i="9"/>
  <c r="H473" i="9"/>
  <c r="CG472" i="9"/>
  <c r="BB472" i="9"/>
  <c r="AS472" i="9" s="1"/>
  <c r="BA472" i="9"/>
  <c r="AW472" i="9"/>
  <c r="AV472" i="9"/>
  <c r="S472" i="9"/>
  <c r="L472" i="9"/>
  <c r="K472" i="9"/>
  <c r="H472" i="9"/>
  <c r="CG471" i="9"/>
  <c r="BB471" i="9"/>
  <c r="BA471" i="9"/>
  <c r="AW471" i="9"/>
  <c r="AV471" i="9"/>
  <c r="AU471" i="9"/>
  <c r="S471" i="9"/>
  <c r="L471" i="9"/>
  <c r="K471" i="9"/>
  <c r="H471" i="9"/>
  <c r="CG470" i="9"/>
  <c r="BB470" i="9"/>
  <c r="AS470" i="9" s="1"/>
  <c r="BA470" i="9"/>
  <c r="AW470" i="9"/>
  <c r="AV470" i="9"/>
  <c r="AU470" i="9"/>
  <c r="AT470" i="9"/>
  <c r="S470" i="9"/>
  <c r="L470" i="9"/>
  <c r="K470" i="9"/>
  <c r="H470" i="9"/>
  <c r="CG469" i="9"/>
  <c r="BB469" i="9"/>
  <c r="AS469" i="9" s="1"/>
  <c r="BA469" i="9"/>
  <c r="AW469" i="9"/>
  <c r="AV469" i="9"/>
  <c r="AU469" i="9"/>
  <c r="AT469" i="9"/>
  <c r="S469" i="9"/>
  <c r="L469" i="9"/>
  <c r="K469" i="9"/>
  <c r="H469" i="9"/>
  <c r="CG468" i="9"/>
  <c r="AT468" i="9" s="1"/>
  <c r="BB468" i="9"/>
  <c r="BA468" i="9"/>
  <c r="AW468" i="9"/>
  <c r="AV468" i="9"/>
  <c r="AU468" i="9"/>
  <c r="S468" i="9"/>
  <c r="L468" i="9"/>
  <c r="K468" i="9"/>
  <c r="H468" i="9"/>
  <c r="CG467" i="9"/>
  <c r="BB467" i="9"/>
  <c r="BA467" i="9"/>
  <c r="AW467" i="9"/>
  <c r="AV467" i="9"/>
  <c r="S467" i="9"/>
  <c r="L467" i="9"/>
  <c r="K467" i="9"/>
  <c r="H467" i="9"/>
  <c r="CG466" i="9"/>
  <c r="BB466" i="9"/>
  <c r="BA466" i="9"/>
  <c r="AW466" i="9"/>
  <c r="AV466" i="9"/>
  <c r="AU466" i="9"/>
  <c r="AT466" i="9"/>
  <c r="S466" i="9"/>
  <c r="L466" i="9"/>
  <c r="K466" i="9"/>
  <c r="H466" i="9"/>
  <c r="CG465" i="9"/>
  <c r="BB465" i="9"/>
  <c r="AS465" i="9" s="1"/>
  <c r="BA465" i="9"/>
  <c r="AW465" i="9"/>
  <c r="AV465" i="9"/>
  <c r="AU465" i="9"/>
  <c r="AT465" i="9"/>
  <c r="S465" i="9"/>
  <c r="L465" i="9"/>
  <c r="K465" i="9"/>
  <c r="H465" i="9"/>
  <c r="CG464" i="9"/>
  <c r="AT464" i="9" s="1"/>
  <c r="BB464" i="9"/>
  <c r="BA464" i="9"/>
  <c r="AW464" i="9"/>
  <c r="AV464" i="9"/>
  <c r="AU464" i="9"/>
  <c r="S464" i="9"/>
  <c r="L464" i="9"/>
  <c r="K464" i="9"/>
  <c r="H464" i="9"/>
  <c r="CG463" i="9"/>
  <c r="BB463" i="9"/>
  <c r="BA463" i="9"/>
  <c r="AW463" i="9"/>
  <c r="AV463" i="9"/>
  <c r="AU463" i="9"/>
  <c r="S463" i="9"/>
  <c r="L463" i="9"/>
  <c r="K463" i="9"/>
  <c r="H463" i="9"/>
  <c r="CG462" i="9"/>
  <c r="BB462" i="9"/>
  <c r="AS462" i="9" s="1"/>
  <c r="BA462" i="9"/>
  <c r="AW462" i="9"/>
  <c r="AV462" i="9"/>
  <c r="AT462" i="9"/>
  <c r="S462" i="9"/>
  <c r="L462" i="9"/>
  <c r="K462" i="9"/>
  <c r="H462" i="9"/>
  <c r="CG461" i="9"/>
  <c r="BB461" i="9"/>
  <c r="BA461" i="9"/>
  <c r="AW461" i="9"/>
  <c r="AV461" i="9"/>
  <c r="S461" i="9"/>
  <c r="L461" i="9"/>
  <c r="K461" i="9"/>
  <c r="H461" i="9"/>
  <c r="CG460" i="9"/>
  <c r="BB460" i="9"/>
  <c r="AS460" i="9" s="1"/>
  <c r="BA460" i="9"/>
  <c r="AW460" i="9"/>
  <c r="AV460" i="9"/>
  <c r="S460" i="9"/>
  <c r="L460" i="9"/>
  <c r="K460" i="9"/>
  <c r="H460" i="9"/>
  <c r="CG459" i="9"/>
  <c r="BB459" i="9"/>
  <c r="BA459" i="9"/>
  <c r="AW459" i="9"/>
  <c r="AV459" i="9"/>
  <c r="AU459" i="9"/>
  <c r="S459" i="9"/>
  <c r="L459" i="9"/>
  <c r="K459" i="9"/>
  <c r="H459" i="9"/>
  <c r="CG458" i="9"/>
  <c r="BB458" i="9"/>
  <c r="AS458" i="9" s="1"/>
  <c r="BA458" i="9"/>
  <c r="AW458" i="9"/>
  <c r="AV458" i="9"/>
  <c r="AU458" i="9"/>
  <c r="AT458" i="9"/>
  <c r="S458" i="9"/>
  <c r="L458" i="9"/>
  <c r="K458" i="9"/>
  <c r="H458" i="9"/>
  <c r="CG457" i="9"/>
  <c r="BB457" i="9"/>
  <c r="AS457" i="9" s="1"/>
  <c r="BA457" i="9"/>
  <c r="AW457" i="9"/>
  <c r="AV457" i="9"/>
  <c r="AU457" i="9"/>
  <c r="AT457" i="9"/>
  <c r="S457" i="9"/>
  <c r="L457" i="9"/>
  <c r="K457" i="9"/>
  <c r="H457" i="9"/>
  <c r="CG456" i="9"/>
  <c r="AT456" i="9" s="1"/>
  <c r="BB456" i="9"/>
  <c r="BA456" i="9"/>
  <c r="AW456" i="9"/>
  <c r="AV456" i="9"/>
  <c r="AU456" i="9"/>
  <c r="S456" i="9"/>
  <c r="L456" i="9"/>
  <c r="K456" i="9"/>
  <c r="H456" i="9"/>
  <c r="CG455" i="9"/>
  <c r="BB455" i="9"/>
  <c r="BA455" i="9"/>
  <c r="AW455" i="9"/>
  <c r="AV455" i="9"/>
  <c r="S455" i="9"/>
  <c r="L455" i="9"/>
  <c r="K455" i="9"/>
  <c r="H455" i="9"/>
  <c r="CG454" i="9"/>
  <c r="BB454" i="9"/>
  <c r="BA454" i="9"/>
  <c r="AW454" i="9"/>
  <c r="AV454" i="9"/>
  <c r="AU454" i="9"/>
  <c r="AT454" i="9"/>
  <c r="S454" i="9"/>
  <c r="L454" i="9"/>
  <c r="K454" i="9"/>
  <c r="H454" i="9"/>
  <c r="CG453" i="9"/>
  <c r="BB453" i="9"/>
  <c r="AS453" i="9" s="1"/>
  <c r="BA453" i="9"/>
  <c r="AW453" i="9"/>
  <c r="AV453" i="9"/>
  <c r="AU453" i="9"/>
  <c r="AT453" i="9"/>
  <c r="S453" i="9"/>
  <c r="L453" i="9"/>
  <c r="K453" i="9"/>
  <c r="H453" i="9"/>
  <c r="CG452" i="9"/>
  <c r="AT452" i="9" s="1"/>
  <c r="BB452" i="9"/>
  <c r="BA452" i="9"/>
  <c r="AW452" i="9"/>
  <c r="AV452" i="9"/>
  <c r="AU452" i="9"/>
  <c r="S452" i="9"/>
  <c r="L452" i="9"/>
  <c r="K452" i="9"/>
  <c r="H452" i="9"/>
  <c r="CG451" i="9"/>
  <c r="BB451" i="9"/>
  <c r="BA451" i="9"/>
  <c r="AW451" i="9"/>
  <c r="AV451" i="9"/>
  <c r="AU451" i="9"/>
  <c r="S451" i="9"/>
  <c r="L451" i="9"/>
  <c r="K451" i="9"/>
  <c r="H451" i="9"/>
  <c r="CG450" i="9"/>
  <c r="BB450" i="9"/>
  <c r="AS450" i="9" s="1"/>
  <c r="BA450" i="9"/>
  <c r="AW450" i="9"/>
  <c r="AV450" i="9"/>
  <c r="AT450" i="9"/>
  <c r="S450" i="9"/>
  <c r="L450" i="9"/>
  <c r="K450" i="9"/>
  <c r="H450" i="9"/>
  <c r="CG449" i="9"/>
  <c r="BB449" i="9"/>
  <c r="BA449" i="9"/>
  <c r="AW449" i="9"/>
  <c r="AV449" i="9"/>
  <c r="S449" i="9"/>
  <c r="L449" i="9"/>
  <c r="K449" i="9"/>
  <c r="H449" i="9"/>
  <c r="CG448" i="9"/>
  <c r="BB448" i="9"/>
  <c r="AS448" i="9" s="1"/>
  <c r="BA448" i="9"/>
  <c r="AW448" i="9"/>
  <c r="AV448" i="9"/>
  <c r="S448" i="9"/>
  <c r="L448" i="9"/>
  <c r="K448" i="9"/>
  <c r="H448" i="9"/>
  <c r="CG447" i="9"/>
  <c r="BB447" i="9"/>
  <c r="BA447" i="9"/>
  <c r="AW447" i="9"/>
  <c r="AV447" i="9"/>
  <c r="AU447" i="9"/>
  <c r="S447" i="9"/>
  <c r="L447" i="9"/>
  <c r="K447" i="9"/>
  <c r="H447" i="9"/>
  <c r="CG446" i="9"/>
  <c r="BB446" i="9"/>
  <c r="AS446" i="9" s="1"/>
  <c r="BA446" i="9"/>
  <c r="AW446" i="9"/>
  <c r="AV446" i="9"/>
  <c r="AU446" i="9"/>
  <c r="AT446" i="9"/>
  <c r="S446" i="9"/>
  <c r="L446" i="9"/>
  <c r="K446" i="9"/>
  <c r="H446" i="9"/>
  <c r="CG445" i="9"/>
  <c r="BB445" i="9"/>
  <c r="AS445" i="9" s="1"/>
  <c r="BA445" i="9"/>
  <c r="AW445" i="9"/>
  <c r="AV445" i="9"/>
  <c r="AU445" i="9"/>
  <c r="AT445" i="9"/>
  <c r="S445" i="9"/>
  <c r="L445" i="9"/>
  <c r="K445" i="9"/>
  <c r="H445" i="9"/>
  <c r="CG444" i="9"/>
  <c r="AT444" i="9" s="1"/>
  <c r="BB444" i="9"/>
  <c r="BA444" i="9"/>
  <c r="AW444" i="9"/>
  <c r="AV444" i="9"/>
  <c r="AU444" i="9"/>
  <c r="S444" i="9"/>
  <c r="L444" i="9"/>
  <c r="K444" i="9"/>
  <c r="H444" i="9"/>
  <c r="CG443" i="9"/>
  <c r="BB443" i="9"/>
  <c r="BA443" i="9"/>
  <c r="AW443" i="9"/>
  <c r="AV443" i="9"/>
  <c r="S443" i="9"/>
  <c r="L443" i="9"/>
  <c r="K443" i="9"/>
  <c r="H443" i="9"/>
  <c r="CG442" i="9"/>
  <c r="BB442" i="9"/>
  <c r="BA442" i="9"/>
  <c r="AW442" i="9"/>
  <c r="AV442" i="9"/>
  <c r="AU442" i="9"/>
  <c r="AT442" i="9"/>
  <c r="S442" i="9"/>
  <c r="L442" i="9"/>
  <c r="K442" i="9"/>
  <c r="H442" i="9"/>
  <c r="CG441" i="9"/>
  <c r="BB441" i="9"/>
  <c r="AS441" i="9" s="1"/>
  <c r="BA441" i="9"/>
  <c r="AW441" i="9"/>
  <c r="AV441" i="9"/>
  <c r="AU441" i="9"/>
  <c r="AT441" i="9"/>
  <c r="S441" i="9"/>
  <c r="L441" i="9"/>
  <c r="K441" i="9"/>
  <c r="H441" i="9"/>
  <c r="CG440" i="9"/>
  <c r="AT440" i="9" s="1"/>
  <c r="BB440" i="9"/>
  <c r="BA440" i="9"/>
  <c r="AW440" i="9"/>
  <c r="AV440" i="9"/>
  <c r="AU440" i="9"/>
  <c r="S440" i="9"/>
  <c r="L440" i="9"/>
  <c r="K440" i="9"/>
  <c r="H440" i="9"/>
  <c r="CG439" i="9"/>
  <c r="BB439" i="9"/>
  <c r="BA439" i="9"/>
  <c r="AW439" i="9"/>
  <c r="AV439" i="9"/>
  <c r="AU439" i="9"/>
  <c r="S439" i="9"/>
  <c r="L439" i="9"/>
  <c r="K439" i="9"/>
  <c r="H439" i="9"/>
  <c r="CG438" i="9"/>
  <c r="BB438" i="9"/>
  <c r="AS438" i="9" s="1"/>
  <c r="BA438" i="9"/>
  <c r="AW438" i="9"/>
  <c r="AV438" i="9"/>
  <c r="AT438" i="9"/>
  <c r="S438" i="9"/>
  <c r="L438" i="9"/>
  <c r="K438" i="9"/>
  <c r="H438" i="9"/>
  <c r="CG437" i="9"/>
  <c r="BB437" i="9"/>
  <c r="BA437" i="9"/>
  <c r="AW437" i="9"/>
  <c r="AV437" i="9"/>
  <c r="S437" i="9"/>
  <c r="L437" i="9"/>
  <c r="K437" i="9"/>
  <c r="H437" i="9"/>
  <c r="CG436" i="9"/>
  <c r="BB436" i="9"/>
  <c r="AS436" i="9" s="1"/>
  <c r="BA436" i="9"/>
  <c r="AW436" i="9"/>
  <c r="AV436" i="9"/>
  <c r="S436" i="9"/>
  <c r="L436" i="9"/>
  <c r="K436" i="9"/>
  <c r="H436" i="9"/>
  <c r="CG435" i="9"/>
  <c r="BB435" i="9"/>
  <c r="BA435" i="9"/>
  <c r="AW435" i="9"/>
  <c r="AV435" i="9"/>
  <c r="AU435" i="9"/>
  <c r="S435" i="9"/>
  <c r="L435" i="9"/>
  <c r="K435" i="9"/>
  <c r="H435" i="9"/>
  <c r="CG434" i="9"/>
  <c r="BB434" i="9"/>
  <c r="AS434" i="9" s="1"/>
  <c r="BA434" i="9"/>
  <c r="AW434" i="9"/>
  <c r="AV434" i="9"/>
  <c r="AU434" i="9"/>
  <c r="AT434" i="9"/>
  <c r="S434" i="9"/>
  <c r="L434" i="9"/>
  <c r="K434" i="9"/>
  <c r="H434" i="9"/>
  <c r="CG433" i="9"/>
  <c r="BB433" i="9"/>
  <c r="AS433" i="9" s="1"/>
  <c r="BA433" i="9"/>
  <c r="AW433" i="9"/>
  <c r="AV433" i="9"/>
  <c r="AU433" i="9"/>
  <c r="AT433" i="9"/>
  <c r="S433" i="9"/>
  <c r="L433" i="9"/>
  <c r="K433" i="9"/>
  <c r="H433" i="9"/>
  <c r="CG432" i="9"/>
  <c r="AT432" i="9" s="1"/>
  <c r="BB432" i="9"/>
  <c r="AS432" i="9" s="1"/>
  <c r="BA432" i="9"/>
  <c r="AW432" i="9"/>
  <c r="AV432" i="9"/>
  <c r="AU432" i="9"/>
  <c r="S432" i="9"/>
  <c r="L432" i="9"/>
  <c r="K432" i="9"/>
  <c r="H432" i="9"/>
  <c r="CG431" i="9"/>
  <c r="BB431" i="9"/>
  <c r="BA431" i="9"/>
  <c r="AW431" i="9"/>
  <c r="AV431" i="9"/>
  <c r="S431" i="9"/>
  <c r="L431" i="9"/>
  <c r="K431" i="9"/>
  <c r="H431" i="9"/>
  <c r="CG430" i="9"/>
  <c r="BB430" i="9"/>
  <c r="BA430" i="9"/>
  <c r="AW430" i="9"/>
  <c r="AV430" i="9"/>
  <c r="AU430" i="9"/>
  <c r="AT430" i="9"/>
  <c r="S430" i="9"/>
  <c r="L430" i="9"/>
  <c r="K430" i="9"/>
  <c r="H430" i="9"/>
  <c r="CG429" i="9"/>
  <c r="BB429" i="9"/>
  <c r="AS429" i="9" s="1"/>
  <c r="BA429" i="9"/>
  <c r="AW429" i="9"/>
  <c r="AV429" i="9"/>
  <c r="AU429" i="9"/>
  <c r="AT429" i="9"/>
  <c r="S429" i="9"/>
  <c r="L429" i="9"/>
  <c r="K429" i="9"/>
  <c r="H429" i="9"/>
  <c r="CG428" i="9"/>
  <c r="AT428" i="9" s="1"/>
  <c r="BB428" i="9"/>
  <c r="BA428" i="9"/>
  <c r="AW428" i="9"/>
  <c r="AV428" i="9"/>
  <c r="AU428" i="9"/>
  <c r="S428" i="9"/>
  <c r="L428" i="9"/>
  <c r="K428" i="9"/>
  <c r="H428" i="9"/>
  <c r="CG427" i="9"/>
  <c r="BB427" i="9"/>
  <c r="BA427" i="9"/>
  <c r="AW427" i="9"/>
  <c r="AV427" i="9"/>
  <c r="S427" i="9"/>
  <c r="L427" i="9"/>
  <c r="K427" i="9"/>
  <c r="H427" i="9"/>
  <c r="CG426" i="9"/>
  <c r="BB426" i="9"/>
  <c r="AS426" i="9" s="1"/>
  <c r="BA426" i="9"/>
  <c r="AW426" i="9"/>
  <c r="AV426" i="9"/>
  <c r="AT426" i="9"/>
  <c r="S426" i="9"/>
  <c r="L426" i="9"/>
  <c r="K426" i="9"/>
  <c r="H426" i="9"/>
  <c r="CG425" i="9"/>
  <c r="BB425" i="9"/>
  <c r="AS425" i="9" s="1"/>
  <c r="BA425" i="9"/>
  <c r="AW425" i="9"/>
  <c r="AV425" i="9"/>
  <c r="S425" i="9"/>
  <c r="L425" i="9"/>
  <c r="K425" i="9"/>
  <c r="H425" i="9"/>
  <c r="CG424" i="9"/>
  <c r="BB424" i="9"/>
  <c r="AS424" i="9" s="1"/>
  <c r="BA424" i="9"/>
  <c r="AW424" i="9"/>
  <c r="AV424" i="9"/>
  <c r="S424" i="9"/>
  <c r="L424" i="9"/>
  <c r="K424" i="9"/>
  <c r="H424" i="9"/>
  <c r="CG423" i="9"/>
  <c r="BB423" i="9"/>
  <c r="BA423" i="9"/>
  <c r="AW423" i="9"/>
  <c r="AV423" i="9"/>
  <c r="AU423" i="9"/>
  <c r="S423" i="9"/>
  <c r="L423" i="9"/>
  <c r="K423" i="9"/>
  <c r="H423" i="9"/>
  <c r="CG422" i="9"/>
  <c r="BB422" i="9"/>
  <c r="AS422" i="9" s="1"/>
  <c r="BA422" i="9"/>
  <c r="AW422" i="9"/>
  <c r="AV422" i="9"/>
  <c r="AU422" i="9"/>
  <c r="AT422" i="9"/>
  <c r="S422" i="9"/>
  <c r="L422" i="9"/>
  <c r="K422" i="9"/>
  <c r="H422" i="9"/>
  <c r="CG421" i="9"/>
  <c r="BB421" i="9"/>
  <c r="AS421" i="9" s="1"/>
  <c r="BA421" i="9"/>
  <c r="AW421" i="9"/>
  <c r="AV421" i="9"/>
  <c r="AU421" i="9"/>
  <c r="AT421" i="9"/>
  <c r="S421" i="9"/>
  <c r="L421" i="9"/>
  <c r="K421" i="9"/>
  <c r="H421" i="9"/>
  <c r="CG420" i="9"/>
  <c r="AT420" i="9" s="1"/>
  <c r="BB420" i="9"/>
  <c r="BA420" i="9"/>
  <c r="AW420" i="9"/>
  <c r="AV420" i="9"/>
  <c r="AU420" i="9"/>
  <c r="S420" i="9"/>
  <c r="L420" i="9"/>
  <c r="K420" i="9"/>
  <c r="H420" i="9"/>
  <c r="CG419" i="9"/>
  <c r="BB419" i="9"/>
  <c r="BA419" i="9"/>
  <c r="AW419" i="9"/>
  <c r="AV419" i="9"/>
  <c r="S419" i="9"/>
  <c r="L419" i="9"/>
  <c r="K419" i="9"/>
  <c r="H419" i="9"/>
  <c r="CG418" i="9"/>
  <c r="BB418" i="9"/>
  <c r="BA418" i="9"/>
  <c r="AW418" i="9"/>
  <c r="AV418" i="9"/>
  <c r="AU418" i="9"/>
  <c r="AT418" i="9"/>
  <c r="S418" i="9"/>
  <c r="L418" i="9"/>
  <c r="K418" i="9"/>
  <c r="H418" i="9"/>
  <c r="CG417" i="9"/>
  <c r="BB417" i="9"/>
  <c r="AS417" i="9" s="1"/>
  <c r="BA417" i="9"/>
  <c r="AW417" i="9"/>
  <c r="AV417" i="9"/>
  <c r="AU417" i="9"/>
  <c r="AT417" i="9"/>
  <c r="S417" i="9"/>
  <c r="L417" i="9"/>
  <c r="K417" i="9"/>
  <c r="H417" i="9"/>
  <c r="CG416" i="9"/>
  <c r="AT416" i="9" s="1"/>
  <c r="BB416" i="9"/>
  <c r="BA416" i="9"/>
  <c r="AW416" i="9"/>
  <c r="AV416" i="9"/>
  <c r="AU416" i="9"/>
  <c r="S416" i="9"/>
  <c r="L416" i="9"/>
  <c r="K416" i="9"/>
  <c r="H416" i="9"/>
  <c r="CG415" i="9"/>
  <c r="BB415" i="9"/>
  <c r="BA415" i="9"/>
  <c r="AW415" i="9"/>
  <c r="AV415" i="9"/>
  <c r="AT415" i="9"/>
  <c r="S415" i="9"/>
  <c r="L415" i="9"/>
  <c r="K415" i="9"/>
  <c r="H415" i="9"/>
  <c r="CG414" i="9"/>
  <c r="BB414" i="9"/>
  <c r="AU414" i="9" s="1"/>
  <c r="BA414" i="9"/>
  <c r="AW414" i="9"/>
  <c r="AV414" i="9"/>
  <c r="AS414" i="9"/>
  <c r="S414" i="9"/>
  <c r="L414" i="9"/>
  <c r="K414" i="9"/>
  <c r="H414" i="9"/>
  <c r="CG413" i="9"/>
  <c r="BB413" i="9"/>
  <c r="AU413" i="9" s="1"/>
  <c r="BA413" i="9"/>
  <c r="AW413" i="9"/>
  <c r="AV413" i="9"/>
  <c r="S413" i="9"/>
  <c r="L413" i="9"/>
  <c r="K413" i="9"/>
  <c r="H413" i="9"/>
  <c r="CG412" i="9"/>
  <c r="BB412" i="9"/>
  <c r="AU412" i="9" s="1"/>
  <c r="BA412" i="9"/>
  <c r="AW412" i="9"/>
  <c r="AV412" i="9"/>
  <c r="S412" i="9"/>
  <c r="L412" i="9"/>
  <c r="K412" i="9"/>
  <c r="H412" i="9"/>
  <c r="CG411" i="9"/>
  <c r="BB411" i="9"/>
  <c r="AU411" i="9" s="1"/>
  <c r="BA411" i="9"/>
  <c r="AW411" i="9"/>
  <c r="AV411" i="9"/>
  <c r="AT411" i="9"/>
  <c r="S411" i="9"/>
  <c r="L411" i="9"/>
  <c r="K411" i="9"/>
  <c r="H411" i="9"/>
  <c r="CG410" i="9"/>
  <c r="BB410" i="9"/>
  <c r="AU410" i="9" s="1"/>
  <c r="BA410" i="9"/>
  <c r="AW410" i="9"/>
  <c r="AV410" i="9"/>
  <c r="AT410" i="9"/>
  <c r="AS410" i="9"/>
  <c r="S410" i="9"/>
  <c r="L410" i="9"/>
  <c r="K410" i="9"/>
  <c r="H410" i="9"/>
  <c r="CG409" i="9"/>
  <c r="BB409" i="9"/>
  <c r="AU409" i="9" s="1"/>
  <c r="BA409" i="9"/>
  <c r="AW409" i="9"/>
  <c r="AV409" i="9"/>
  <c r="AT409" i="9"/>
  <c r="AS409" i="9"/>
  <c r="S409" i="9"/>
  <c r="L409" i="9"/>
  <c r="K409" i="9"/>
  <c r="H409" i="9"/>
  <c r="CG408" i="9"/>
  <c r="BB408" i="9"/>
  <c r="AU408" i="9" s="1"/>
  <c r="BA408" i="9"/>
  <c r="AW408" i="9"/>
  <c r="AV408" i="9"/>
  <c r="AT408" i="9"/>
  <c r="AS408" i="9"/>
  <c r="S408" i="9"/>
  <c r="L408" i="9"/>
  <c r="K408" i="9"/>
  <c r="H408" i="9"/>
  <c r="CG407" i="9"/>
  <c r="BB407" i="9"/>
  <c r="BA407" i="9"/>
  <c r="AW407" i="9"/>
  <c r="AV407" i="9"/>
  <c r="S407" i="9"/>
  <c r="L407" i="9"/>
  <c r="K407" i="9"/>
  <c r="H407" i="9"/>
  <c r="CG406" i="9"/>
  <c r="BB406" i="9"/>
  <c r="AW406" i="9"/>
  <c r="AV406" i="9"/>
  <c r="AS406" i="9"/>
  <c r="S406" i="9"/>
  <c r="L406" i="9"/>
  <c r="K406" i="9"/>
  <c r="H406" i="9"/>
  <c r="CG405" i="9"/>
  <c r="BB405" i="9"/>
  <c r="AT405" i="9" s="1"/>
  <c r="BA405" i="9"/>
  <c r="AW405" i="9"/>
  <c r="AV405" i="9"/>
  <c r="AU405" i="9"/>
  <c r="AS405" i="9"/>
  <c r="S405" i="9"/>
  <c r="L405" i="9"/>
  <c r="K405" i="9"/>
  <c r="H405" i="9"/>
  <c r="CG404" i="9"/>
  <c r="BB404" i="9"/>
  <c r="AT404" i="9" s="1"/>
  <c r="BA404" i="9"/>
  <c r="AW404" i="9"/>
  <c r="AV404" i="9"/>
  <c r="AU404" i="9"/>
  <c r="AS404" i="9"/>
  <c r="S404" i="9"/>
  <c r="L404" i="9"/>
  <c r="K404" i="9"/>
  <c r="H404" i="9"/>
  <c r="CG403" i="9"/>
  <c r="BB403" i="9"/>
  <c r="AT403" i="9" s="1"/>
  <c r="BA403" i="9"/>
  <c r="AW403" i="9"/>
  <c r="AV403" i="9"/>
  <c r="AU403" i="9"/>
  <c r="AS403" i="9"/>
  <c r="S403" i="9"/>
  <c r="L403" i="9"/>
  <c r="K403" i="9"/>
  <c r="H403" i="9"/>
  <c r="CG402" i="9"/>
  <c r="BB402" i="9"/>
  <c r="AT402" i="9" s="1"/>
  <c r="BA402" i="9"/>
  <c r="AW402" i="9"/>
  <c r="AV402" i="9"/>
  <c r="AU402" i="9"/>
  <c r="AS402" i="9"/>
  <c r="S402" i="9"/>
  <c r="L402" i="9"/>
  <c r="K402" i="9"/>
  <c r="H402" i="9"/>
  <c r="CG401" i="9"/>
  <c r="BB401" i="9"/>
  <c r="AT401" i="9" s="1"/>
  <c r="BA401" i="9"/>
  <c r="AW401" i="9"/>
  <c r="AV401" i="9"/>
  <c r="AU401" i="9"/>
  <c r="AS401" i="9"/>
  <c r="S401" i="9"/>
  <c r="L401" i="9"/>
  <c r="K401" i="9"/>
  <c r="H401" i="9"/>
  <c r="CG400" i="9"/>
  <c r="BB400" i="9"/>
  <c r="AT400" i="9" s="1"/>
  <c r="BA400" i="9"/>
  <c r="AW400" i="9"/>
  <c r="AV400" i="9"/>
  <c r="AU400" i="9"/>
  <c r="AS400" i="9"/>
  <c r="S400" i="9"/>
  <c r="L400" i="9"/>
  <c r="K400" i="9"/>
  <c r="H400" i="9"/>
  <c r="CG399" i="9"/>
  <c r="BB399" i="9"/>
  <c r="AT399" i="9" s="1"/>
  <c r="BA399" i="9"/>
  <c r="AW399" i="9"/>
  <c r="AV399" i="9"/>
  <c r="AU399" i="9"/>
  <c r="AS399" i="9"/>
  <c r="S399" i="9"/>
  <c r="L399" i="9"/>
  <c r="K399" i="9"/>
  <c r="H399" i="9"/>
  <c r="CG398" i="9"/>
  <c r="BB398" i="9"/>
  <c r="AT398" i="9" s="1"/>
  <c r="BA398" i="9"/>
  <c r="AW398" i="9"/>
  <c r="AV398" i="9"/>
  <c r="AU398" i="9"/>
  <c r="AS398" i="9"/>
  <c r="S398" i="9"/>
  <c r="L398" i="9"/>
  <c r="K398" i="9"/>
  <c r="H398" i="9"/>
  <c r="CG397" i="9"/>
  <c r="BB397" i="9"/>
  <c r="AT397" i="9" s="1"/>
  <c r="BA397" i="9"/>
  <c r="AW397" i="9"/>
  <c r="AV397" i="9"/>
  <c r="AU397" i="9"/>
  <c r="AS397" i="9"/>
  <c r="S397" i="9"/>
  <c r="L397" i="9"/>
  <c r="K397" i="9"/>
  <c r="H397" i="9"/>
  <c r="CG396" i="9"/>
  <c r="BB396" i="9"/>
  <c r="AT396" i="9" s="1"/>
  <c r="BA396" i="9"/>
  <c r="AW396" i="9"/>
  <c r="AV396" i="9"/>
  <c r="AU396" i="9"/>
  <c r="AS396" i="9"/>
  <c r="S396" i="9"/>
  <c r="L396" i="9"/>
  <c r="K396" i="9"/>
  <c r="H396" i="9"/>
  <c r="CG395" i="9"/>
  <c r="BB395" i="9"/>
  <c r="AT395" i="9" s="1"/>
  <c r="BA395" i="9"/>
  <c r="AW395" i="9"/>
  <c r="AV395" i="9"/>
  <c r="AU395" i="9"/>
  <c r="AS395" i="9"/>
  <c r="S395" i="9"/>
  <c r="L395" i="9"/>
  <c r="K395" i="9"/>
  <c r="H395" i="9"/>
  <c r="CG394" i="9"/>
  <c r="BB394" i="9"/>
  <c r="AT394" i="9" s="1"/>
  <c r="BA394" i="9"/>
  <c r="AW394" i="9"/>
  <c r="AV394" i="9"/>
  <c r="AU394" i="9"/>
  <c r="AS394" i="9"/>
  <c r="S394" i="9"/>
  <c r="L394" i="9"/>
  <c r="K394" i="9"/>
  <c r="H394" i="9"/>
  <c r="CG393" i="9"/>
  <c r="BB393" i="9"/>
  <c r="AT393" i="9" s="1"/>
  <c r="BA393" i="9"/>
  <c r="AW393" i="9"/>
  <c r="AV393" i="9"/>
  <c r="AU393" i="9"/>
  <c r="AS393" i="9"/>
  <c r="S393" i="9"/>
  <c r="L393" i="9"/>
  <c r="K393" i="9"/>
  <c r="H393" i="9"/>
  <c r="CG392" i="9"/>
  <c r="BB392" i="9"/>
  <c r="AT392" i="9" s="1"/>
  <c r="BA392" i="9"/>
  <c r="AW392" i="9"/>
  <c r="AV392" i="9"/>
  <c r="AU392" i="9"/>
  <c r="AS392" i="9"/>
  <c r="S392" i="9"/>
  <c r="L392" i="9"/>
  <c r="K392" i="9"/>
  <c r="H392" i="9"/>
  <c r="CG391" i="9"/>
  <c r="BB391" i="9"/>
  <c r="AT391" i="9" s="1"/>
  <c r="BA391" i="9"/>
  <c r="AW391" i="9"/>
  <c r="AV391" i="9"/>
  <c r="AU391" i="9"/>
  <c r="AS391" i="9"/>
  <c r="S391" i="9"/>
  <c r="L391" i="9"/>
  <c r="K391" i="9"/>
  <c r="H391" i="9"/>
  <c r="CG390" i="9"/>
  <c r="BB390" i="9"/>
  <c r="AT390" i="9" s="1"/>
  <c r="BA390" i="9"/>
  <c r="AW390" i="9"/>
  <c r="AV390" i="9"/>
  <c r="AU390" i="9"/>
  <c r="AS390" i="9"/>
  <c r="S390" i="9"/>
  <c r="L390" i="9"/>
  <c r="K390" i="9"/>
  <c r="H390" i="9"/>
  <c r="CG389" i="9"/>
  <c r="BB389" i="9"/>
  <c r="AT389" i="9" s="1"/>
  <c r="BA389" i="9"/>
  <c r="AW389" i="9"/>
  <c r="AV389" i="9"/>
  <c r="AU389" i="9"/>
  <c r="AS389" i="9"/>
  <c r="S389" i="9"/>
  <c r="L389" i="9"/>
  <c r="K389" i="9"/>
  <c r="H389" i="9"/>
  <c r="CG388" i="9"/>
  <c r="BB388" i="9"/>
  <c r="AT388" i="9" s="1"/>
  <c r="BA388" i="9"/>
  <c r="AW388" i="9"/>
  <c r="AV388" i="9"/>
  <c r="AU388" i="9"/>
  <c r="AS388" i="9"/>
  <c r="S388" i="9"/>
  <c r="L388" i="9"/>
  <c r="K388" i="9"/>
  <c r="H388" i="9"/>
  <c r="CG387" i="9"/>
  <c r="BB387" i="9"/>
  <c r="AT387" i="9" s="1"/>
  <c r="BA387" i="9"/>
  <c r="AW387" i="9"/>
  <c r="AV387" i="9"/>
  <c r="AU387" i="9"/>
  <c r="AS387" i="9"/>
  <c r="S387" i="9"/>
  <c r="L387" i="9"/>
  <c r="K387" i="9"/>
  <c r="H387" i="9"/>
  <c r="CG386" i="9"/>
  <c r="BB386" i="9"/>
  <c r="AT386" i="9" s="1"/>
  <c r="BA386" i="9"/>
  <c r="AW386" i="9"/>
  <c r="AV386" i="9"/>
  <c r="AU386" i="9"/>
  <c r="AS386" i="9"/>
  <c r="S386" i="9"/>
  <c r="L386" i="9"/>
  <c r="K386" i="9"/>
  <c r="H386" i="9"/>
  <c r="CG385" i="9"/>
  <c r="BB385" i="9"/>
  <c r="AT385" i="9" s="1"/>
  <c r="BA385" i="9"/>
  <c r="AW385" i="9"/>
  <c r="AV385" i="9"/>
  <c r="AU385" i="9"/>
  <c r="AS385" i="9"/>
  <c r="S385" i="9"/>
  <c r="L385" i="9"/>
  <c r="K385" i="9"/>
  <c r="H385" i="9"/>
  <c r="CG384" i="9"/>
  <c r="BB384" i="9"/>
  <c r="AT384" i="9" s="1"/>
  <c r="BA384" i="9"/>
  <c r="AW384" i="9"/>
  <c r="AV384" i="9"/>
  <c r="AU384" i="9"/>
  <c r="AS384" i="9"/>
  <c r="S384" i="9"/>
  <c r="L384" i="9"/>
  <c r="K384" i="9"/>
  <c r="H384" i="9"/>
  <c r="CG383" i="9"/>
  <c r="BB383" i="9"/>
  <c r="AT383" i="9" s="1"/>
  <c r="BA383" i="9"/>
  <c r="AW383" i="9"/>
  <c r="AV383" i="9"/>
  <c r="AU383" i="9"/>
  <c r="AS383" i="9"/>
  <c r="S383" i="9"/>
  <c r="L383" i="9"/>
  <c r="K383" i="9"/>
  <c r="H383" i="9"/>
  <c r="CG382" i="9"/>
  <c r="BB382" i="9"/>
  <c r="AT382" i="9" s="1"/>
  <c r="BA382" i="9"/>
  <c r="AW382" i="9"/>
  <c r="AV382" i="9"/>
  <c r="AU382" i="9"/>
  <c r="AS382" i="9"/>
  <c r="S382" i="9"/>
  <c r="L382" i="9"/>
  <c r="K382" i="9"/>
  <c r="H382" i="9"/>
  <c r="CG381" i="9"/>
  <c r="BB381" i="9"/>
  <c r="AT381" i="9" s="1"/>
  <c r="BA381" i="9"/>
  <c r="AW381" i="9"/>
  <c r="AV381" i="9"/>
  <c r="AU381" i="9"/>
  <c r="AS381" i="9"/>
  <c r="S381" i="9"/>
  <c r="L381" i="9"/>
  <c r="K381" i="9"/>
  <c r="H381" i="9"/>
  <c r="CG380" i="9"/>
  <c r="BB380" i="9"/>
  <c r="AT380" i="9" s="1"/>
  <c r="BA380" i="9"/>
  <c r="AW380" i="9"/>
  <c r="AV380" i="9"/>
  <c r="AU380" i="9"/>
  <c r="AS380" i="9"/>
  <c r="S380" i="9"/>
  <c r="L380" i="9"/>
  <c r="K380" i="9"/>
  <c r="H380" i="9"/>
  <c r="CG379" i="9"/>
  <c r="BB379" i="9"/>
  <c r="AT379" i="9" s="1"/>
  <c r="BA379" i="9"/>
  <c r="AW379" i="9"/>
  <c r="AV379" i="9"/>
  <c r="AU379" i="9"/>
  <c r="AS379" i="9"/>
  <c r="S379" i="9"/>
  <c r="L379" i="9"/>
  <c r="K379" i="9"/>
  <c r="H379" i="9"/>
  <c r="CG378" i="9"/>
  <c r="BB378" i="9"/>
  <c r="AT378" i="9" s="1"/>
  <c r="BA378" i="9"/>
  <c r="AW378" i="9"/>
  <c r="AV378" i="9"/>
  <c r="AU378" i="9"/>
  <c r="AS378" i="9"/>
  <c r="S378" i="9"/>
  <c r="L378" i="9"/>
  <c r="K378" i="9"/>
  <c r="H378" i="9"/>
  <c r="CG377" i="9"/>
  <c r="BB377" i="9"/>
  <c r="AT377" i="9" s="1"/>
  <c r="BA377" i="9"/>
  <c r="AW377" i="9"/>
  <c r="AV377" i="9"/>
  <c r="AU377" i="9"/>
  <c r="AS377" i="9"/>
  <c r="S377" i="9"/>
  <c r="L377" i="9"/>
  <c r="K377" i="9"/>
  <c r="H377" i="9"/>
  <c r="CG376" i="9"/>
  <c r="BB376" i="9"/>
  <c r="AT376" i="9" s="1"/>
  <c r="BA376" i="9"/>
  <c r="AW376" i="9"/>
  <c r="AV376" i="9"/>
  <c r="AU376" i="9"/>
  <c r="AS376" i="9"/>
  <c r="S376" i="9"/>
  <c r="L376" i="9"/>
  <c r="K376" i="9"/>
  <c r="H376" i="9"/>
  <c r="CG375" i="9"/>
  <c r="BB375" i="9"/>
  <c r="AU375" i="9" s="1"/>
  <c r="AW375" i="9"/>
  <c r="AV375" i="9"/>
  <c r="AT375" i="9"/>
  <c r="S375" i="9"/>
  <c r="L375" i="9"/>
  <c r="K375" i="9"/>
  <c r="H375" i="9"/>
  <c r="CG374" i="9"/>
  <c r="BB374" i="9"/>
  <c r="AU374" i="9" s="1"/>
  <c r="BA374" i="9"/>
  <c r="AW374" i="9"/>
  <c r="AV374" i="9"/>
  <c r="AT374" i="9"/>
  <c r="S374" i="9"/>
  <c r="L374" i="9"/>
  <c r="K374" i="9"/>
  <c r="H374" i="9"/>
  <c r="CG373" i="9"/>
  <c r="BB373" i="9"/>
  <c r="AU373" i="9" s="1"/>
  <c r="BA373" i="9"/>
  <c r="AW373" i="9"/>
  <c r="AV373" i="9"/>
  <c r="AT373" i="9"/>
  <c r="S373" i="9"/>
  <c r="L373" i="9"/>
  <c r="K373" i="9"/>
  <c r="H373" i="9"/>
  <c r="CG372" i="9"/>
  <c r="BB372" i="9"/>
  <c r="AU372" i="9" s="1"/>
  <c r="BA372" i="9"/>
  <c r="AW372" i="9"/>
  <c r="AV372" i="9"/>
  <c r="AT372" i="9"/>
  <c r="S372" i="9"/>
  <c r="L372" i="9"/>
  <c r="K372" i="9"/>
  <c r="H372" i="9"/>
  <c r="CG371" i="9"/>
  <c r="BB371" i="9"/>
  <c r="AU371" i="9" s="1"/>
  <c r="BA371" i="9"/>
  <c r="AW371" i="9"/>
  <c r="AV371" i="9"/>
  <c r="AT371" i="9"/>
  <c r="S371" i="9"/>
  <c r="L371" i="9"/>
  <c r="K371" i="9"/>
  <c r="H371" i="9"/>
  <c r="CG370" i="9"/>
  <c r="BB370" i="9"/>
  <c r="AU370" i="9" s="1"/>
  <c r="BA370" i="9"/>
  <c r="AW370" i="9"/>
  <c r="AV370" i="9"/>
  <c r="AT370" i="9"/>
  <c r="S370" i="9"/>
  <c r="L370" i="9"/>
  <c r="K370" i="9"/>
  <c r="H370" i="9"/>
  <c r="CG369" i="9"/>
  <c r="BB369" i="9"/>
  <c r="AU369" i="9" s="1"/>
  <c r="BA369" i="9"/>
  <c r="AW369" i="9"/>
  <c r="AV369" i="9"/>
  <c r="AT369" i="9"/>
  <c r="S369" i="9"/>
  <c r="L369" i="9"/>
  <c r="K369" i="9"/>
  <c r="H369" i="9"/>
  <c r="CG368" i="9"/>
  <c r="BB368" i="9"/>
  <c r="AU368" i="9" s="1"/>
  <c r="BA368" i="9"/>
  <c r="AW368" i="9"/>
  <c r="AV368" i="9"/>
  <c r="AT368" i="9"/>
  <c r="S368" i="9"/>
  <c r="L368" i="9"/>
  <c r="K368" i="9"/>
  <c r="H368" i="9"/>
  <c r="CG367" i="9"/>
  <c r="BB367" i="9"/>
  <c r="AU367" i="9" s="1"/>
  <c r="BA367" i="9"/>
  <c r="AW367" i="9"/>
  <c r="AV367" i="9"/>
  <c r="AT367" i="9"/>
  <c r="S367" i="9"/>
  <c r="L367" i="9"/>
  <c r="K367" i="9"/>
  <c r="H367" i="9"/>
  <c r="CG366" i="9"/>
  <c r="BB366" i="9"/>
  <c r="AU366" i="9" s="1"/>
  <c r="BA366" i="9"/>
  <c r="AW366" i="9"/>
  <c r="AV366" i="9"/>
  <c r="AT366" i="9"/>
  <c r="S366" i="9"/>
  <c r="L366" i="9"/>
  <c r="K366" i="9"/>
  <c r="H366" i="9"/>
  <c r="CG365" i="9"/>
  <c r="BB365" i="9"/>
  <c r="AU365" i="9" s="1"/>
  <c r="BA365" i="9"/>
  <c r="AW365" i="9"/>
  <c r="AV365" i="9"/>
  <c r="AT365" i="9"/>
  <c r="S365" i="9"/>
  <c r="L365" i="9"/>
  <c r="K365" i="9"/>
  <c r="H365" i="9"/>
  <c r="CG364" i="9"/>
  <c r="BB364" i="9"/>
  <c r="AU364" i="9" s="1"/>
  <c r="BA364" i="9"/>
  <c r="AW364" i="9"/>
  <c r="AV364" i="9"/>
  <c r="AT364" i="9"/>
  <c r="S364" i="9"/>
  <c r="L364" i="9"/>
  <c r="K364" i="9"/>
  <c r="H364" i="9"/>
  <c r="CG363" i="9"/>
  <c r="BB363" i="9"/>
  <c r="AU363" i="9" s="1"/>
  <c r="BA363" i="9"/>
  <c r="AW363" i="9"/>
  <c r="AV363" i="9"/>
  <c r="AT363" i="9"/>
  <c r="S363" i="9"/>
  <c r="L363" i="9"/>
  <c r="K363" i="9"/>
  <c r="H363" i="9"/>
  <c r="CG362" i="9"/>
  <c r="BB362" i="9"/>
  <c r="AU362" i="9" s="1"/>
  <c r="BA362" i="9"/>
  <c r="AW362" i="9"/>
  <c r="AV362" i="9"/>
  <c r="AT362" i="9"/>
  <c r="S362" i="9"/>
  <c r="L362" i="9"/>
  <c r="K362" i="9"/>
  <c r="H362" i="9"/>
  <c r="CG361" i="9"/>
  <c r="BB361" i="9"/>
  <c r="AU361" i="9" s="1"/>
  <c r="BA361" i="9"/>
  <c r="AW361" i="9"/>
  <c r="AV361" i="9"/>
  <c r="AT361" i="9"/>
  <c r="S361" i="9"/>
  <c r="L361" i="9"/>
  <c r="K361" i="9"/>
  <c r="H361" i="9"/>
  <c r="CG360" i="9"/>
  <c r="BB360" i="9"/>
  <c r="AU360" i="9" s="1"/>
  <c r="BA360" i="9"/>
  <c r="AW360" i="9"/>
  <c r="AV360" i="9"/>
  <c r="AT360" i="9"/>
  <c r="S360" i="9"/>
  <c r="L360" i="9"/>
  <c r="K360" i="9"/>
  <c r="H360" i="9"/>
  <c r="CG359" i="9"/>
  <c r="BB359" i="9"/>
  <c r="AU359" i="9" s="1"/>
  <c r="BA359" i="9"/>
  <c r="AW359" i="9"/>
  <c r="AV359" i="9"/>
  <c r="AT359" i="9"/>
  <c r="S359" i="9"/>
  <c r="L359" i="9"/>
  <c r="K359" i="9"/>
  <c r="H359" i="9"/>
  <c r="CG358" i="9"/>
  <c r="BB358" i="9"/>
  <c r="AU358" i="9" s="1"/>
  <c r="BA358" i="9"/>
  <c r="AW358" i="9"/>
  <c r="AV358" i="9"/>
  <c r="AT358" i="9"/>
  <c r="S358" i="9"/>
  <c r="L358" i="9"/>
  <c r="K358" i="9"/>
  <c r="H358" i="9"/>
  <c r="CG357" i="9"/>
  <c r="BB357" i="9"/>
  <c r="AU357" i="9" s="1"/>
  <c r="BA357" i="9"/>
  <c r="AW357" i="9"/>
  <c r="AV357" i="9"/>
  <c r="AT357" i="9"/>
  <c r="S357" i="9"/>
  <c r="L357" i="9"/>
  <c r="K357" i="9"/>
  <c r="H357" i="9"/>
  <c r="CG356" i="9"/>
  <c r="BB356" i="9"/>
  <c r="AU356" i="9" s="1"/>
  <c r="BA356" i="9"/>
  <c r="AW356" i="9"/>
  <c r="AV356" i="9"/>
  <c r="AT356" i="9"/>
  <c r="S356" i="9"/>
  <c r="L356" i="9"/>
  <c r="K356" i="9"/>
  <c r="H356" i="9"/>
  <c r="CG355" i="9"/>
  <c r="BB355" i="9"/>
  <c r="AU355" i="9" s="1"/>
  <c r="BA355" i="9"/>
  <c r="AW355" i="9"/>
  <c r="AV355" i="9"/>
  <c r="AT355" i="9"/>
  <c r="S355" i="9"/>
  <c r="L355" i="9"/>
  <c r="K355" i="9"/>
  <c r="H355" i="9"/>
  <c r="CG354" i="9"/>
  <c r="BB354" i="9"/>
  <c r="AU354" i="9" s="1"/>
  <c r="BA354" i="9"/>
  <c r="AW354" i="9"/>
  <c r="AV354" i="9"/>
  <c r="AT354" i="9"/>
  <c r="S354" i="9"/>
  <c r="L354" i="9"/>
  <c r="K354" i="9"/>
  <c r="H354" i="9"/>
  <c r="CG353" i="9"/>
  <c r="BB353" i="9"/>
  <c r="AU353" i="9" s="1"/>
  <c r="BA353" i="9"/>
  <c r="AW353" i="9"/>
  <c r="AV353" i="9"/>
  <c r="AT353" i="9"/>
  <c r="S353" i="9"/>
  <c r="L353" i="9"/>
  <c r="K353" i="9"/>
  <c r="H353" i="9"/>
  <c r="CG352" i="9"/>
  <c r="BB352" i="9"/>
  <c r="AU352" i="9" s="1"/>
  <c r="BA352" i="9"/>
  <c r="AW352" i="9"/>
  <c r="AV352" i="9"/>
  <c r="AT352" i="9"/>
  <c r="S352" i="9"/>
  <c r="L352" i="9"/>
  <c r="K352" i="9"/>
  <c r="H352" i="9"/>
  <c r="CG351" i="9"/>
  <c r="BB351" i="9"/>
  <c r="AU351" i="9" s="1"/>
  <c r="BA351" i="9"/>
  <c r="AW351" i="9"/>
  <c r="AV351" i="9"/>
  <c r="AT351" i="9"/>
  <c r="S351" i="9"/>
  <c r="L351" i="9"/>
  <c r="K351" i="9"/>
  <c r="H351" i="9"/>
  <c r="CG350" i="9"/>
  <c r="BB350" i="9"/>
  <c r="AU350" i="9" s="1"/>
  <c r="BA350" i="9"/>
  <c r="AW350" i="9"/>
  <c r="AV350" i="9"/>
  <c r="AT350" i="9"/>
  <c r="S350" i="9"/>
  <c r="L350" i="9"/>
  <c r="K350" i="9"/>
  <c r="H350" i="9"/>
  <c r="CG349" i="9"/>
  <c r="BB349" i="9"/>
  <c r="AU349" i="9" s="1"/>
  <c r="BA349" i="9"/>
  <c r="AW349" i="9"/>
  <c r="AV349" i="9"/>
  <c r="AT349" i="9"/>
  <c r="S349" i="9"/>
  <c r="L349" i="9"/>
  <c r="K349" i="9"/>
  <c r="H349" i="9"/>
  <c r="CG348" i="9"/>
  <c r="BB348" i="9"/>
  <c r="AU348" i="9" s="1"/>
  <c r="BA348" i="9"/>
  <c r="AW348" i="9"/>
  <c r="AV348" i="9"/>
  <c r="AT348" i="9"/>
  <c r="S348" i="9"/>
  <c r="L348" i="9"/>
  <c r="K348" i="9"/>
  <c r="H348" i="9"/>
  <c r="CG347" i="9"/>
  <c r="BB347" i="9"/>
  <c r="AU347" i="9" s="1"/>
  <c r="BA347" i="9"/>
  <c r="AW347" i="9"/>
  <c r="AV347" i="9"/>
  <c r="AT347" i="9"/>
  <c r="S347" i="9"/>
  <c r="L347" i="9"/>
  <c r="K347" i="9"/>
  <c r="H347" i="9"/>
  <c r="CG346" i="9"/>
  <c r="BB346" i="9"/>
  <c r="AU346" i="9" s="1"/>
  <c r="BA346" i="9"/>
  <c r="AW346" i="9"/>
  <c r="AV346" i="9"/>
  <c r="AT346" i="9"/>
  <c r="S346" i="9"/>
  <c r="L346" i="9"/>
  <c r="K346" i="9"/>
  <c r="H346" i="9"/>
  <c r="CG345" i="9"/>
  <c r="BB345" i="9"/>
  <c r="AU345" i="9" s="1"/>
  <c r="BA345" i="9"/>
  <c r="AW345" i="9"/>
  <c r="AV345" i="9"/>
  <c r="AT345" i="9"/>
  <c r="S345" i="9"/>
  <c r="L345" i="9"/>
  <c r="K345" i="9"/>
  <c r="H345" i="9"/>
  <c r="CG344" i="9"/>
  <c r="BB344" i="9"/>
  <c r="AU344" i="9" s="1"/>
  <c r="BA344" i="9"/>
  <c r="AW344" i="9"/>
  <c r="AV344" i="9"/>
  <c r="AT344" i="9"/>
  <c r="S344" i="9"/>
  <c r="L344" i="9"/>
  <c r="K344" i="9"/>
  <c r="H344" i="9"/>
  <c r="CG343" i="9"/>
  <c r="BB343" i="9"/>
  <c r="AU343" i="9" s="1"/>
  <c r="BA343" i="9"/>
  <c r="AW343" i="9"/>
  <c r="AV343" i="9"/>
  <c r="AT343" i="9"/>
  <c r="S343" i="9"/>
  <c r="L343" i="9"/>
  <c r="K343" i="9"/>
  <c r="H343" i="9"/>
  <c r="CG342" i="9"/>
  <c r="BB342" i="9"/>
  <c r="AU342" i="9" s="1"/>
  <c r="BA342" i="9"/>
  <c r="AW342" i="9"/>
  <c r="AV342" i="9"/>
  <c r="AT342" i="9"/>
  <c r="S342" i="9"/>
  <c r="L342" i="9"/>
  <c r="K342" i="9"/>
  <c r="H342" i="9"/>
  <c r="CG341" i="9"/>
  <c r="BB341" i="9"/>
  <c r="AU341" i="9" s="1"/>
  <c r="BA341" i="9"/>
  <c r="AW341" i="9"/>
  <c r="AV341" i="9"/>
  <c r="AT341" i="9"/>
  <c r="S341" i="9"/>
  <c r="L341" i="9"/>
  <c r="K341" i="9"/>
  <c r="H341" i="9"/>
  <c r="CG340" i="9"/>
  <c r="BB340" i="9"/>
  <c r="AU340" i="9" s="1"/>
  <c r="BA340" i="9"/>
  <c r="AW340" i="9"/>
  <c r="AV340" i="9"/>
  <c r="AT340" i="9"/>
  <c r="S340" i="9"/>
  <c r="L340" i="9"/>
  <c r="K340" i="9"/>
  <c r="H340" i="9"/>
  <c r="CG339" i="9"/>
  <c r="BB339" i="9"/>
  <c r="AT339" i="9" s="1"/>
  <c r="AW339" i="9"/>
  <c r="AV339" i="9"/>
  <c r="AU339" i="9"/>
  <c r="AS339" i="9"/>
  <c r="S339" i="9"/>
  <c r="L339" i="9"/>
  <c r="K339" i="9"/>
  <c r="H339" i="9"/>
  <c r="CG338" i="9"/>
  <c r="BB338" i="9"/>
  <c r="AT338" i="9" s="1"/>
  <c r="BA338" i="9"/>
  <c r="AW338" i="9"/>
  <c r="AV338" i="9"/>
  <c r="AU338" i="9"/>
  <c r="AS338" i="9"/>
  <c r="S338" i="9"/>
  <c r="L338" i="9"/>
  <c r="K338" i="9"/>
  <c r="H338" i="9"/>
  <c r="CG337" i="9"/>
  <c r="BB337" i="9"/>
  <c r="AT337" i="9" s="1"/>
  <c r="BA337" i="9"/>
  <c r="AW337" i="9"/>
  <c r="AV337" i="9"/>
  <c r="AU337" i="9"/>
  <c r="AS337" i="9"/>
  <c r="S337" i="9"/>
  <c r="L337" i="9"/>
  <c r="K337" i="9"/>
  <c r="H337" i="9"/>
  <c r="CG336" i="9"/>
  <c r="BB336" i="9"/>
  <c r="AT336" i="9" s="1"/>
  <c r="BA336" i="9"/>
  <c r="AW336" i="9"/>
  <c r="AV336" i="9"/>
  <c r="AU336" i="9"/>
  <c r="AS336" i="9"/>
  <c r="S336" i="9"/>
  <c r="L336" i="9"/>
  <c r="K336" i="9"/>
  <c r="H336" i="9"/>
  <c r="CG335" i="9"/>
  <c r="BB335" i="9"/>
  <c r="AT335" i="9" s="1"/>
  <c r="BA335" i="9"/>
  <c r="AW335" i="9"/>
  <c r="AV335" i="9"/>
  <c r="AU335" i="9"/>
  <c r="AS335" i="9"/>
  <c r="S335" i="9"/>
  <c r="L335" i="9"/>
  <c r="K335" i="9"/>
  <c r="H335" i="9"/>
  <c r="CG334" i="9"/>
  <c r="BB334" i="9"/>
  <c r="AT334" i="9" s="1"/>
  <c r="BA334" i="9"/>
  <c r="AW334" i="9"/>
  <c r="AV334" i="9"/>
  <c r="AU334" i="9"/>
  <c r="AS334" i="9"/>
  <c r="S334" i="9"/>
  <c r="L334" i="9"/>
  <c r="K334" i="9"/>
  <c r="H334" i="9"/>
  <c r="CG333" i="9"/>
  <c r="BB333" i="9"/>
  <c r="AT333" i="9" s="1"/>
  <c r="BA333" i="9"/>
  <c r="AW333" i="9"/>
  <c r="AV333" i="9"/>
  <c r="AU333" i="9"/>
  <c r="AS333" i="9"/>
  <c r="S333" i="9"/>
  <c r="L333" i="9"/>
  <c r="K333" i="9"/>
  <c r="H333" i="9"/>
  <c r="CG332" i="9"/>
  <c r="BB332" i="9"/>
  <c r="AT332" i="9" s="1"/>
  <c r="BA332" i="9"/>
  <c r="AW332" i="9"/>
  <c r="AV332" i="9"/>
  <c r="AU332" i="9"/>
  <c r="AS332" i="9"/>
  <c r="S332" i="9"/>
  <c r="L332" i="9"/>
  <c r="K332" i="9"/>
  <c r="H332" i="9"/>
  <c r="CG331" i="9"/>
  <c r="BB331" i="9"/>
  <c r="AT331" i="9" s="1"/>
  <c r="BA331" i="9"/>
  <c r="AW331" i="9"/>
  <c r="AV331" i="9"/>
  <c r="AU331" i="9"/>
  <c r="AS331" i="9"/>
  <c r="S331" i="9"/>
  <c r="L331" i="9"/>
  <c r="K331" i="9"/>
  <c r="H331" i="9"/>
  <c r="CG330" i="9"/>
  <c r="BB330" i="9"/>
  <c r="AT330" i="9" s="1"/>
  <c r="BA330" i="9"/>
  <c r="AW330" i="9"/>
  <c r="AV330" i="9"/>
  <c r="AU330" i="9"/>
  <c r="AS330" i="9"/>
  <c r="S330" i="9"/>
  <c r="L330" i="9"/>
  <c r="K330" i="9"/>
  <c r="H330" i="9"/>
  <c r="CG329" i="9"/>
  <c r="BB329" i="9"/>
  <c r="AT329" i="9" s="1"/>
  <c r="BA329" i="9"/>
  <c r="AW329" i="9"/>
  <c r="AV329" i="9"/>
  <c r="AU329" i="9"/>
  <c r="AS329" i="9"/>
  <c r="S329" i="9"/>
  <c r="L329" i="9"/>
  <c r="K329" i="9"/>
  <c r="H329" i="9"/>
  <c r="CG328" i="9"/>
  <c r="BB328" i="9"/>
  <c r="AT328" i="9" s="1"/>
  <c r="BA328" i="9"/>
  <c r="AW328" i="9"/>
  <c r="AV328" i="9"/>
  <c r="AU328" i="9"/>
  <c r="AS328" i="9"/>
  <c r="S328" i="9"/>
  <c r="L328" i="9"/>
  <c r="K328" i="9"/>
  <c r="H328" i="9"/>
  <c r="CG327" i="9"/>
  <c r="BB327" i="9"/>
  <c r="AT327" i="9" s="1"/>
  <c r="BA327" i="9"/>
  <c r="AW327" i="9"/>
  <c r="AV327" i="9"/>
  <c r="AU327" i="9"/>
  <c r="AS327" i="9"/>
  <c r="S327" i="9"/>
  <c r="L327" i="9"/>
  <c r="K327" i="9"/>
  <c r="H327" i="9"/>
  <c r="CG326" i="9"/>
  <c r="BB326" i="9"/>
  <c r="AT326" i="9" s="1"/>
  <c r="BA326" i="9"/>
  <c r="AW326" i="9"/>
  <c r="AV326" i="9"/>
  <c r="AU326" i="9"/>
  <c r="AS326" i="9"/>
  <c r="S326" i="9"/>
  <c r="L326" i="9"/>
  <c r="K326" i="9"/>
  <c r="H326" i="9"/>
  <c r="CG325" i="9"/>
  <c r="BB325" i="9"/>
  <c r="AT325" i="9" s="1"/>
  <c r="BA325" i="9"/>
  <c r="AW325" i="9"/>
  <c r="AV325" i="9"/>
  <c r="AU325" i="9"/>
  <c r="AS325" i="9"/>
  <c r="S325" i="9"/>
  <c r="L325" i="9"/>
  <c r="K325" i="9"/>
  <c r="H325" i="9"/>
  <c r="CG324" i="9"/>
  <c r="BB324" i="9"/>
  <c r="AT324" i="9" s="1"/>
  <c r="BA324" i="9"/>
  <c r="AW324" i="9"/>
  <c r="AV324" i="9"/>
  <c r="AU324" i="9"/>
  <c r="AS324" i="9"/>
  <c r="S324" i="9"/>
  <c r="L324" i="9"/>
  <c r="K324" i="9"/>
  <c r="H324" i="9"/>
  <c r="CG323" i="9"/>
  <c r="BB323" i="9"/>
  <c r="AT323" i="9" s="1"/>
  <c r="BA323" i="9"/>
  <c r="AW323" i="9"/>
  <c r="AV323" i="9"/>
  <c r="AU323" i="9"/>
  <c r="AS323" i="9"/>
  <c r="S323" i="9"/>
  <c r="L323" i="9"/>
  <c r="K323" i="9"/>
  <c r="H323" i="9"/>
  <c r="CG322" i="9"/>
  <c r="BB322" i="9"/>
  <c r="AT322" i="9" s="1"/>
  <c r="BA322" i="9"/>
  <c r="AW322" i="9"/>
  <c r="AV322" i="9"/>
  <c r="AU322" i="9"/>
  <c r="AS322" i="9"/>
  <c r="S322" i="9"/>
  <c r="L322" i="9"/>
  <c r="K322" i="9"/>
  <c r="H322" i="9"/>
  <c r="CG321" i="9"/>
  <c r="BB321" i="9"/>
  <c r="AT321" i="9" s="1"/>
  <c r="BA321" i="9"/>
  <c r="AW321" i="9"/>
  <c r="AV321" i="9"/>
  <c r="AU321" i="9"/>
  <c r="AS321" i="9"/>
  <c r="S321" i="9"/>
  <c r="L321" i="9"/>
  <c r="K321" i="9"/>
  <c r="H321" i="9"/>
  <c r="CG320" i="9"/>
  <c r="BB320" i="9"/>
  <c r="AT320" i="9" s="1"/>
  <c r="BA320" i="9"/>
  <c r="AW320" i="9"/>
  <c r="AV320" i="9"/>
  <c r="AU320" i="9"/>
  <c r="AS320" i="9"/>
  <c r="S320" i="9"/>
  <c r="L320" i="9"/>
  <c r="K320" i="9"/>
  <c r="H320" i="9"/>
  <c r="CG319" i="9"/>
  <c r="BB319" i="9"/>
  <c r="AT319" i="9" s="1"/>
  <c r="BA319" i="9"/>
  <c r="AW319" i="9"/>
  <c r="AV319" i="9"/>
  <c r="AU319" i="9"/>
  <c r="S319" i="9"/>
  <c r="L319" i="9"/>
  <c r="K319" i="9"/>
  <c r="H319" i="9"/>
  <c r="CG318" i="9"/>
  <c r="BB318" i="9"/>
  <c r="AS318" i="9" s="1"/>
  <c r="BA318" i="9"/>
  <c r="AW318" i="9"/>
  <c r="AV318" i="9"/>
  <c r="AU318" i="9"/>
  <c r="AT318" i="9"/>
  <c r="S318" i="9"/>
  <c r="L318" i="9"/>
  <c r="K318" i="9"/>
  <c r="H318" i="9"/>
  <c r="CG317" i="9"/>
  <c r="BB317" i="9"/>
  <c r="AS317" i="9" s="1"/>
  <c r="BA317" i="9"/>
  <c r="AW317" i="9"/>
  <c r="AV317" i="9"/>
  <c r="AU317" i="9"/>
  <c r="AT317" i="9"/>
  <c r="S317" i="9"/>
  <c r="L317" i="9"/>
  <c r="K317" i="9"/>
  <c r="H317" i="9"/>
  <c r="CG316" i="9"/>
  <c r="BB316" i="9"/>
  <c r="AS316" i="9" s="1"/>
  <c r="BA316" i="9"/>
  <c r="AW316" i="9"/>
  <c r="AV316" i="9"/>
  <c r="AU316" i="9"/>
  <c r="AT316" i="9"/>
  <c r="S316" i="9"/>
  <c r="L316" i="9"/>
  <c r="K316" i="9"/>
  <c r="H316" i="9"/>
  <c r="CG315" i="9"/>
  <c r="BB315" i="9"/>
  <c r="AS315" i="9" s="1"/>
  <c r="BA315" i="9"/>
  <c r="AW315" i="9"/>
  <c r="AV315" i="9"/>
  <c r="AU315" i="9"/>
  <c r="AT315" i="9"/>
  <c r="S315" i="9"/>
  <c r="L315" i="9"/>
  <c r="K315" i="9"/>
  <c r="H315" i="9"/>
  <c r="CG314" i="9"/>
  <c r="BB314" i="9"/>
  <c r="AS314" i="9" s="1"/>
  <c r="BA314" i="9"/>
  <c r="AW314" i="9"/>
  <c r="AV314" i="9"/>
  <c r="AU314" i="9"/>
  <c r="AT314" i="9"/>
  <c r="S314" i="9"/>
  <c r="L314" i="9"/>
  <c r="K314" i="9"/>
  <c r="H314" i="9"/>
  <c r="CG313" i="9"/>
  <c r="BB313" i="9"/>
  <c r="AS313" i="9" s="1"/>
  <c r="BA313" i="9"/>
  <c r="AW313" i="9"/>
  <c r="AV313" i="9"/>
  <c r="AU313" i="9"/>
  <c r="AT313" i="9"/>
  <c r="S313" i="9"/>
  <c r="L313" i="9"/>
  <c r="K313" i="9"/>
  <c r="H313" i="9"/>
  <c r="CG312" i="9"/>
  <c r="BB312" i="9"/>
  <c r="AS312" i="9" s="1"/>
  <c r="BA312" i="9"/>
  <c r="AW312" i="9"/>
  <c r="AV312" i="9"/>
  <c r="AU312" i="9"/>
  <c r="AT312" i="9"/>
  <c r="S312" i="9"/>
  <c r="L312" i="9"/>
  <c r="K312" i="9"/>
  <c r="H312" i="9"/>
  <c r="CG311" i="9"/>
  <c r="BB311" i="9"/>
  <c r="AS311" i="9" s="1"/>
  <c r="BA311" i="9"/>
  <c r="AW311" i="9"/>
  <c r="AV311" i="9"/>
  <c r="AU311" i="9"/>
  <c r="AT311" i="9"/>
  <c r="S311" i="9"/>
  <c r="L311" i="9"/>
  <c r="K311" i="9"/>
  <c r="H311" i="9"/>
  <c r="CG310" i="9"/>
  <c r="BB310" i="9"/>
  <c r="AS310" i="9" s="1"/>
  <c r="BA310" i="9"/>
  <c r="AW310" i="9"/>
  <c r="AV310" i="9"/>
  <c r="AU310" i="9"/>
  <c r="AT310" i="9"/>
  <c r="S310" i="9"/>
  <c r="L310" i="9"/>
  <c r="K310" i="9"/>
  <c r="H310" i="9"/>
  <c r="CG309" i="9"/>
  <c r="BB309" i="9"/>
  <c r="AS309" i="9" s="1"/>
  <c r="BA309" i="9"/>
  <c r="AW309" i="9"/>
  <c r="AV309" i="9"/>
  <c r="AU309" i="9"/>
  <c r="AT309" i="9"/>
  <c r="S309" i="9"/>
  <c r="L309" i="9"/>
  <c r="K309" i="9"/>
  <c r="H309" i="9"/>
  <c r="CG308" i="9"/>
  <c r="BB308" i="9"/>
  <c r="AS308" i="9" s="1"/>
  <c r="BA308" i="9"/>
  <c r="AW308" i="9"/>
  <c r="AV308" i="9"/>
  <c r="AU308" i="9"/>
  <c r="AT308" i="9"/>
  <c r="S308" i="9"/>
  <c r="L308" i="9"/>
  <c r="K308" i="9"/>
  <c r="H308" i="9"/>
  <c r="CG307" i="9"/>
  <c r="BB307" i="9"/>
  <c r="AS307" i="9" s="1"/>
  <c r="BA307" i="9"/>
  <c r="AW307" i="9"/>
  <c r="AV307" i="9"/>
  <c r="AU307" i="9"/>
  <c r="AT307" i="9"/>
  <c r="S307" i="9"/>
  <c r="L307" i="9"/>
  <c r="K307" i="9"/>
  <c r="H307" i="9"/>
  <c r="CG306" i="9"/>
  <c r="BB306" i="9"/>
  <c r="AS306" i="9" s="1"/>
  <c r="BA306" i="9"/>
  <c r="AW306" i="9"/>
  <c r="AV306" i="9"/>
  <c r="AU306" i="9"/>
  <c r="AT306" i="9"/>
  <c r="S306" i="9"/>
  <c r="L306" i="9"/>
  <c r="K306" i="9"/>
  <c r="H306" i="9"/>
  <c r="CG305" i="9"/>
  <c r="BB305" i="9"/>
  <c r="AS305" i="9" s="1"/>
  <c r="BA305" i="9"/>
  <c r="AW305" i="9"/>
  <c r="AV305" i="9"/>
  <c r="AU305" i="9"/>
  <c r="AT305" i="9"/>
  <c r="S305" i="9"/>
  <c r="L305" i="9"/>
  <c r="K305" i="9"/>
  <c r="H305" i="9"/>
  <c r="CG304" i="9"/>
  <c r="BB304" i="9"/>
  <c r="AS304" i="9" s="1"/>
  <c r="BA304" i="9"/>
  <c r="AW304" i="9"/>
  <c r="AV304" i="9"/>
  <c r="AU304" i="9"/>
  <c r="AT304" i="9"/>
  <c r="S304" i="9"/>
  <c r="L304" i="9"/>
  <c r="K304" i="9"/>
  <c r="H304" i="9"/>
  <c r="CG303" i="9"/>
  <c r="BB303" i="9"/>
  <c r="AS303" i="9" s="1"/>
  <c r="BA303" i="9"/>
  <c r="AW303" i="9"/>
  <c r="AV303" i="9"/>
  <c r="AU303" i="9"/>
  <c r="AT303" i="9"/>
  <c r="S303" i="9"/>
  <c r="L303" i="9"/>
  <c r="K303" i="9"/>
  <c r="H303" i="9"/>
  <c r="CG302" i="9"/>
  <c r="BB302" i="9"/>
  <c r="AS302" i="9" s="1"/>
  <c r="BA302" i="9"/>
  <c r="AW302" i="9"/>
  <c r="AV302" i="9"/>
  <c r="AU302" i="9"/>
  <c r="AT302" i="9"/>
  <c r="S302" i="9"/>
  <c r="L302" i="9"/>
  <c r="K302" i="9"/>
  <c r="H302" i="9"/>
  <c r="CG301" i="9"/>
  <c r="BB301" i="9"/>
  <c r="AS301" i="9" s="1"/>
  <c r="BA301" i="9"/>
  <c r="AW301" i="9"/>
  <c r="AV301" i="9"/>
  <c r="AU301" i="9"/>
  <c r="AT301" i="9"/>
  <c r="S301" i="9"/>
  <c r="L301" i="9"/>
  <c r="K301" i="9"/>
  <c r="H301" i="9"/>
  <c r="CG300" i="9"/>
  <c r="BB300" i="9"/>
  <c r="AS300" i="9" s="1"/>
  <c r="BA300" i="9"/>
  <c r="AW300" i="9"/>
  <c r="AV300" i="9"/>
  <c r="AU300" i="9"/>
  <c r="AT300" i="9"/>
  <c r="S300" i="9"/>
  <c r="L300" i="9"/>
  <c r="K300" i="9"/>
  <c r="H300" i="9"/>
  <c r="CG299" i="9"/>
  <c r="BB299" i="9"/>
  <c r="AS299" i="9" s="1"/>
  <c r="BA299" i="9"/>
  <c r="AW299" i="9"/>
  <c r="AV299" i="9"/>
  <c r="AU299" i="9"/>
  <c r="AT299" i="9"/>
  <c r="S299" i="9"/>
  <c r="L299" i="9"/>
  <c r="K299" i="9"/>
  <c r="H299" i="9"/>
  <c r="CG298" i="9"/>
  <c r="BB298" i="9"/>
  <c r="AS298" i="9" s="1"/>
  <c r="BA298" i="9"/>
  <c r="AW298" i="9"/>
  <c r="AV298" i="9"/>
  <c r="AU298" i="9"/>
  <c r="AT298" i="9"/>
  <c r="S298" i="9"/>
  <c r="L298" i="9"/>
  <c r="K298" i="9"/>
  <c r="H298" i="9"/>
  <c r="CG297" i="9"/>
  <c r="BB297" i="9"/>
  <c r="AS297" i="9" s="1"/>
  <c r="BA297" i="9"/>
  <c r="AW297" i="9"/>
  <c r="AV297" i="9"/>
  <c r="AU297" i="9"/>
  <c r="AT297" i="9"/>
  <c r="S297" i="9"/>
  <c r="L297" i="9"/>
  <c r="K297" i="9"/>
  <c r="H297" i="9"/>
  <c r="CG296" i="9"/>
  <c r="BB296" i="9"/>
  <c r="AS296" i="9" s="1"/>
  <c r="BA296" i="9"/>
  <c r="AW296" i="9"/>
  <c r="AV296" i="9"/>
  <c r="AU296" i="9"/>
  <c r="AT296" i="9"/>
  <c r="S296" i="9"/>
  <c r="L296" i="9"/>
  <c r="K296" i="9"/>
  <c r="H296" i="9"/>
  <c r="CG295" i="9"/>
  <c r="BB295" i="9"/>
  <c r="AS295" i="9" s="1"/>
  <c r="BA295" i="9"/>
  <c r="AW295" i="9"/>
  <c r="AV295" i="9"/>
  <c r="AU295" i="9"/>
  <c r="AT295" i="9"/>
  <c r="S295" i="9"/>
  <c r="L295" i="9"/>
  <c r="K295" i="9"/>
  <c r="H295" i="9"/>
  <c r="CG294" i="9"/>
  <c r="BB294" i="9"/>
  <c r="AS294" i="9" s="1"/>
  <c r="BA294" i="9"/>
  <c r="AW294" i="9"/>
  <c r="AV294" i="9"/>
  <c r="AU294" i="9"/>
  <c r="AT294" i="9"/>
  <c r="S294" i="9"/>
  <c r="L294" i="9"/>
  <c r="K294" i="9"/>
  <c r="H294" i="9"/>
  <c r="CG293" i="9"/>
  <c r="BB293" i="9"/>
  <c r="AS293" i="9" s="1"/>
  <c r="BA293" i="9"/>
  <c r="AW293" i="9"/>
  <c r="AV293" i="9"/>
  <c r="AU293" i="9"/>
  <c r="AT293" i="9"/>
  <c r="S293" i="9"/>
  <c r="L293" i="9"/>
  <c r="K293" i="9"/>
  <c r="H293" i="9"/>
  <c r="CG292" i="9"/>
  <c r="BB292" i="9"/>
  <c r="AS292" i="9" s="1"/>
  <c r="BA292" i="9"/>
  <c r="AW292" i="9"/>
  <c r="AV292" i="9"/>
  <c r="AU292" i="9"/>
  <c r="AT292" i="9"/>
  <c r="S292" i="9"/>
  <c r="L292" i="9"/>
  <c r="K292" i="9"/>
  <c r="H292" i="9"/>
  <c r="CG291" i="9"/>
  <c r="BB291" i="9"/>
  <c r="AS291" i="9" s="1"/>
  <c r="BA291" i="9"/>
  <c r="AW291" i="9"/>
  <c r="AV291" i="9"/>
  <c r="AU291" i="9"/>
  <c r="AT291" i="9"/>
  <c r="S291" i="9"/>
  <c r="L291" i="9"/>
  <c r="K291" i="9"/>
  <c r="H291" i="9"/>
  <c r="CG290" i="9"/>
  <c r="BB290" i="9"/>
  <c r="AS290" i="9" s="1"/>
  <c r="BA290" i="9"/>
  <c r="AW290" i="9"/>
  <c r="AV290" i="9"/>
  <c r="AU290" i="9"/>
  <c r="AT290" i="9"/>
  <c r="S290" i="9"/>
  <c r="L290" i="9"/>
  <c r="K290" i="9"/>
  <c r="H290" i="9"/>
  <c r="CG289" i="9"/>
  <c r="BB289" i="9"/>
  <c r="AS289" i="9" s="1"/>
  <c r="BA289" i="9"/>
  <c r="AW289" i="9"/>
  <c r="AV289" i="9"/>
  <c r="AU289" i="9"/>
  <c r="AT289" i="9"/>
  <c r="S289" i="9"/>
  <c r="L289" i="9"/>
  <c r="K289" i="9"/>
  <c r="H289" i="9"/>
  <c r="CG288" i="9"/>
  <c r="BB288" i="9"/>
  <c r="AS288" i="9" s="1"/>
  <c r="BA288" i="9"/>
  <c r="AW288" i="9"/>
  <c r="AV288" i="9"/>
  <c r="AU288" i="9"/>
  <c r="AT288" i="9"/>
  <c r="S288" i="9"/>
  <c r="L288" i="9"/>
  <c r="K288" i="9"/>
  <c r="H288" i="9"/>
  <c r="CG287" i="9"/>
  <c r="BB287" i="9"/>
  <c r="AS287" i="9" s="1"/>
  <c r="BA287" i="9"/>
  <c r="AW287" i="9"/>
  <c r="AV287" i="9"/>
  <c r="AU287" i="9"/>
  <c r="AT287" i="9"/>
  <c r="S287" i="9"/>
  <c r="L287" i="9"/>
  <c r="K287" i="9"/>
  <c r="H287" i="9"/>
  <c r="CG286" i="9"/>
  <c r="BB286" i="9"/>
  <c r="AS286" i="9" s="1"/>
  <c r="BA286" i="9"/>
  <c r="AW286" i="9"/>
  <c r="AV286" i="9"/>
  <c r="AU286" i="9"/>
  <c r="AT286" i="9"/>
  <c r="S286" i="9"/>
  <c r="L286" i="9"/>
  <c r="K286" i="9"/>
  <c r="H286" i="9"/>
  <c r="CG285" i="9"/>
  <c r="BB285" i="9"/>
  <c r="AS285" i="9" s="1"/>
  <c r="BA285" i="9"/>
  <c r="AW285" i="9"/>
  <c r="AV285" i="9"/>
  <c r="AU285" i="9"/>
  <c r="AT285" i="9"/>
  <c r="S285" i="9"/>
  <c r="L285" i="9"/>
  <c r="K285" i="9"/>
  <c r="H285" i="9"/>
  <c r="CG284" i="9"/>
  <c r="BB284" i="9"/>
  <c r="AS284" i="9" s="1"/>
  <c r="BA284" i="9"/>
  <c r="AW284" i="9"/>
  <c r="AV284" i="9"/>
  <c r="AU284" i="9"/>
  <c r="AT284" i="9"/>
  <c r="S284" i="9"/>
  <c r="L284" i="9"/>
  <c r="K284" i="9"/>
  <c r="H284" i="9"/>
  <c r="CG283" i="9"/>
  <c r="BB283" i="9"/>
  <c r="AS283" i="9" s="1"/>
  <c r="BA283" i="9"/>
  <c r="AW283" i="9"/>
  <c r="AV283" i="9"/>
  <c r="AU283" i="9"/>
  <c r="AT283" i="9"/>
  <c r="S283" i="9"/>
  <c r="L283" i="9"/>
  <c r="K283" i="9"/>
  <c r="H283" i="9"/>
  <c r="CG282" i="9"/>
  <c r="BB282" i="9"/>
  <c r="AS282" i="9" s="1"/>
  <c r="BA282" i="9"/>
  <c r="AW282" i="9"/>
  <c r="AV282" i="9"/>
  <c r="AU282" i="9"/>
  <c r="AT282" i="9"/>
  <c r="S282" i="9"/>
  <c r="L282" i="9"/>
  <c r="K282" i="9"/>
  <c r="H282" i="9"/>
  <c r="CG281" i="9"/>
  <c r="BB281" i="9"/>
  <c r="AS281" i="9" s="1"/>
  <c r="BA281" i="9"/>
  <c r="AW281" i="9"/>
  <c r="AV281" i="9"/>
  <c r="AU281" i="9"/>
  <c r="AT281" i="9"/>
  <c r="S281" i="9"/>
  <c r="L281" i="9"/>
  <c r="K281" i="9"/>
  <c r="H281" i="9"/>
  <c r="CG280" i="9"/>
  <c r="BB280" i="9"/>
  <c r="AS280" i="9" s="1"/>
  <c r="BA280" i="9"/>
  <c r="AW280" i="9"/>
  <c r="AV280" i="9"/>
  <c r="AU280" i="9"/>
  <c r="AT280" i="9"/>
  <c r="S280" i="9"/>
  <c r="L280" i="9"/>
  <c r="K280" i="9"/>
  <c r="H280" i="9"/>
  <c r="CG279" i="9"/>
  <c r="BB279" i="9"/>
  <c r="AS279" i="9" s="1"/>
  <c r="BA279" i="9"/>
  <c r="AW279" i="9"/>
  <c r="AV279" i="9"/>
  <c r="AU279" i="9"/>
  <c r="AT279" i="9"/>
  <c r="S279" i="9"/>
  <c r="L279" i="9"/>
  <c r="K279" i="9"/>
  <c r="H279" i="9"/>
  <c r="CG278" i="9"/>
  <c r="BB278" i="9"/>
  <c r="AS278" i="9" s="1"/>
  <c r="BA278" i="9"/>
  <c r="AW278" i="9"/>
  <c r="AV278" i="9"/>
  <c r="AU278" i="9"/>
  <c r="AT278" i="9"/>
  <c r="S278" i="9"/>
  <c r="L278" i="9"/>
  <c r="K278" i="9"/>
  <c r="H278" i="9"/>
  <c r="CG277" i="9"/>
  <c r="BB277" i="9"/>
  <c r="AS277" i="9" s="1"/>
  <c r="BA277" i="9"/>
  <c r="AW277" i="9"/>
  <c r="AV277" i="9"/>
  <c r="AU277" i="9"/>
  <c r="AT277" i="9"/>
  <c r="S277" i="9"/>
  <c r="L277" i="9"/>
  <c r="K277" i="9"/>
  <c r="H277" i="9"/>
  <c r="CG276" i="9"/>
  <c r="BB276" i="9"/>
  <c r="AS276" i="9" s="1"/>
  <c r="BA276" i="9"/>
  <c r="AW276" i="9"/>
  <c r="AV276" i="9"/>
  <c r="AU276" i="9"/>
  <c r="AT276" i="9"/>
  <c r="S276" i="9"/>
  <c r="L276" i="9"/>
  <c r="K276" i="9"/>
  <c r="H276" i="9"/>
  <c r="CG275" i="9"/>
  <c r="BB275" i="9"/>
  <c r="AS275" i="9" s="1"/>
  <c r="BA275" i="9"/>
  <c r="AW275" i="9"/>
  <c r="AV275" i="9"/>
  <c r="AU275" i="9"/>
  <c r="AT275" i="9"/>
  <c r="S275" i="9"/>
  <c r="L275" i="9"/>
  <c r="K275" i="9"/>
  <c r="H275" i="9"/>
  <c r="CG274" i="9"/>
  <c r="BB274" i="9"/>
  <c r="AS274" i="9" s="1"/>
  <c r="BA274" i="9"/>
  <c r="AW274" i="9"/>
  <c r="AV274" i="9"/>
  <c r="AU274" i="9"/>
  <c r="AT274" i="9"/>
  <c r="S274" i="9"/>
  <c r="L274" i="9"/>
  <c r="K274" i="9"/>
  <c r="H274" i="9"/>
  <c r="CG273" i="9"/>
  <c r="BB273" i="9"/>
  <c r="AS273" i="9" s="1"/>
  <c r="BA273" i="9"/>
  <c r="AW273" i="9"/>
  <c r="AV273" i="9"/>
  <c r="AU273" i="9"/>
  <c r="AT273" i="9"/>
  <c r="S273" i="9"/>
  <c r="L273" i="9"/>
  <c r="K273" i="9"/>
  <c r="H273" i="9"/>
  <c r="CG272" i="9"/>
  <c r="BB272" i="9"/>
  <c r="AS272" i="9" s="1"/>
  <c r="BA272" i="9"/>
  <c r="AW272" i="9"/>
  <c r="AV272" i="9"/>
  <c r="AU272" i="9"/>
  <c r="AT272" i="9"/>
  <c r="S272" i="9"/>
  <c r="L272" i="9"/>
  <c r="K272" i="9"/>
  <c r="H272" i="9"/>
  <c r="CG271" i="9"/>
  <c r="BB271" i="9"/>
  <c r="AS271" i="9" s="1"/>
  <c r="BA271" i="9"/>
  <c r="AW271" i="9"/>
  <c r="AV271" i="9"/>
  <c r="AU271" i="9"/>
  <c r="AT271" i="9"/>
  <c r="S271" i="9"/>
  <c r="L271" i="9"/>
  <c r="K271" i="9"/>
  <c r="H271" i="9"/>
  <c r="CG270" i="9"/>
  <c r="BB270" i="9"/>
  <c r="AS270" i="9" s="1"/>
  <c r="BA270" i="9"/>
  <c r="AW270" i="9"/>
  <c r="AV270" i="9"/>
  <c r="AU270" i="9"/>
  <c r="AT270" i="9"/>
  <c r="S270" i="9"/>
  <c r="L270" i="9"/>
  <c r="K270" i="9"/>
  <c r="H270" i="9"/>
  <c r="CG269" i="9"/>
  <c r="BB269" i="9"/>
  <c r="AS269" i="9" s="1"/>
  <c r="BA269" i="9"/>
  <c r="AW269" i="9"/>
  <c r="AV269" i="9"/>
  <c r="AU269" i="9"/>
  <c r="AT269" i="9"/>
  <c r="S269" i="9"/>
  <c r="L269" i="9"/>
  <c r="K269" i="9"/>
  <c r="H269" i="9"/>
  <c r="CG268" i="9"/>
  <c r="BB268" i="9"/>
  <c r="AS268" i="9" s="1"/>
  <c r="BA268" i="9"/>
  <c r="AW268" i="9"/>
  <c r="AV268" i="9"/>
  <c r="AU268" i="9"/>
  <c r="AT268" i="9"/>
  <c r="S268" i="9"/>
  <c r="L268" i="9"/>
  <c r="K268" i="9"/>
  <c r="H268" i="9"/>
  <c r="CG267" i="9"/>
  <c r="BB267" i="9"/>
  <c r="AS267" i="9" s="1"/>
  <c r="BA267" i="9"/>
  <c r="AW267" i="9"/>
  <c r="AV267" i="9"/>
  <c r="AU267" i="9"/>
  <c r="AT267" i="9"/>
  <c r="S267" i="9"/>
  <c r="L267" i="9"/>
  <c r="K267" i="9"/>
  <c r="H267" i="9"/>
  <c r="CG266" i="9"/>
  <c r="BB266" i="9"/>
  <c r="AS266" i="9" s="1"/>
  <c r="BA266" i="9"/>
  <c r="AW266" i="9"/>
  <c r="AV266" i="9"/>
  <c r="AU266" i="9"/>
  <c r="AT266" i="9"/>
  <c r="S266" i="9"/>
  <c r="L266" i="9"/>
  <c r="K266" i="9"/>
  <c r="H266" i="9"/>
  <c r="CG265" i="9"/>
  <c r="BB265" i="9"/>
  <c r="AS265" i="9" s="1"/>
  <c r="BA265" i="9"/>
  <c r="AW265" i="9"/>
  <c r="AV265" i="9"/>
  <c r="AU265" i="9"/>
  <c r="AT265" i="9"/>
  <c r="S265" i="9"/>
  <c r="L265" i="9"/>
  <c r="K265" i="9"/>
  <c r="H265" i="9"/>
  <c r="CG264" i="9"/>
  <c r="BB264" i="9"/>
  <c r="BA264" i="9"/>
  <c r="AW264" i="9"/>
  <c r="AV264" i="9"/>
  <c r="AU264" i="9"/>
  <c r="AT264" i="9"/>
  <c r="S264" i="9"/>
  <c r="L264" i="9"/>
  <c r="K264" i="9"/>
  <c r="H264" i="9"/>
  <c r="CG263" i="9"/>
  <c r="AS263" i="9" s="1"/>
  <c r="BB263" i="9"/>
  <c r="BA263" i="9"/>
  <c r="AW263" i="9"/>
  <c r="AV263" i="9"/>
  <c r="AU263" i="9"/>
  <c r="AT263" i="9"/>
  <c r="S263" i="9"/>
  <c r="L263" i="9"/>
  <c r="K263" i="9"/>
  <c r="H263" i="9"/>
  <c r="CG262" i="9"/>
  <c r="AS262" i="9" s="1"/>
  <c r="BB262" i="9"/>
  <c r="BA262" i="9"/>
  <c r="AW262" i="9"/>
  <c r="AV262" i="9"/>
  <c r="AU262" i="9"/>
  <c r="AT262" i="9"/>
  <c r="S262" i="9"/>
  <c r="L262" i="9"/>
  <c r="K262" i="9"/>
  <c r="H262" i="9"/>
  <c r="CG261" i="9"/>
  <c r="AS261" i="9" s="1"/>
  <c r="BB261" i="9"/>
  <c r="BA261" i="9"/>
  <c r="AW261" i="9"/>
  <c r="AV261" i="9"/>
  <c r="AU261" i="9"/>
  <c r="AT261" i="9"/>
  <c r="S261" i="9"/>
  <c r="L261" i="9"/>
  <c r="K261" i="9"/>
  <c r="H261" i="9"/>
  <c r="CG260" i="9"/>
  <c r="AS260" i="9" s="1"/>
  <c r="BB260" i="9"/>
  <c r="BA260" i="9"/>
  <c r="AW260" i="9"/>
  <c r="AV260" i="9"/>
  <c r="AU260" i="9"/>
  <c r="AT260" i="9"/>
  <c r="S260" i="9"/>
  <c r="L260" i="9"/>
  <c r="K260" i="9"/>
  <c r="H260" i="9"/>
  <c r="CG259" i="9"/>
  <c r="AS259" i="9" s="1"/>
  <c r="BB259" i="9"/>
  <c r="BA259" i="9"/>
  <c r="AW259" i="9"/>
  <c r="AV259" i="9"/>
  <c r="AU259" i="9"/>
  <c r="AT259" i="9"/>
  <c r="S259" i="9"/>
  <c r="L259" i="9"/>
  <c r="K259" i="9"/>
  <c r="H259" i="9"/>
  <c r="CG258" i="9"/>
  <c r="AS258" i="9" s="1"/>
  <c r="BB258" i="9"/>
  <c r="BA258" i="9"/>
  <c r="AW258" i="9"/>
  <c r="AV258" i="9"/>
  <c r="AU258" i="9"/>
  <c r="AT258" i="9"/>
  <c r="S258" i="9"/>
  <c r="L258" i="9"/>
  <c r="K258" i="9"/>
  <c r="H258" i="9"/>
  <c r="CG257" i="9"/>
  <c r="AS257" i="9" s="1"/>
  <c r="BB257" i="9"/>
  <c r="BA257" i="9"/>
  <c r="AW257" i="9"/>
  <c r="AV257" i="9"/>
  <c r="AU257" i="9"/>
  <c r="AT257" i="9"/>
  <c r="S257" i="9"/>
  <c r="L257" i="9"/>
  <c r="K257" i="9"/>
  <c r="H257" i="9"/>
  <c r="CG256" i="9"/>
  <c r="AS256" i="9" s="1"/>
  <c r="BB256" i="9"/>
  <c r="BA256" i="9"/>
  <c r="AW256" i="9"/>
  <c r="AV256" i="9"/>
  <c r="AU256" i="9"/>
  <c r="AT256" i="9"/>
  <c r="S256" i="9"/>
  <c r="L256" i="9"/>
  <c r="K256" i="9"/>
  <c r="H256" i="9"/>
  <c r="CG255" i="9"/>
  <c r="AS255" i="9" s="1"/>
  <c r="BB255" i="9"/>
  <c r="BA255" i="9"/>
  <c r="AW255" i="9"/>
  <c r="AV255" i="9"/>
  <c r="AU255" i="9"/>
  <c r="AT255" i="9"/>
  <c r="S255" i="9"/>
  <c r="L255" i="9"/>
  <c r="K255" i="9"/>
  <c r="H255" i="9"/>
  <c r="CG254" i="9"/>
  <c r="AS254" i="9" s="1"/>
  <c r="BB254" i="9"/>
  <c r="BA254" i="9"/>
  <c r="AW254" i="9"/>
  <c r="AV254" i="9"/>
  <c r="AU254" i="9"/>
  <c r="AT254" i="9"/>
  <c r="S254" i="9"/>
  <c r="L254" i="9"/>
  <c r="K254" i="9"/>
  <c r="H254" i="9"/>
  <c r="CG253" i="9"/>
  <c r="AS253" i="9" s="1"/>
  <c r="BB253" i="9"/>
  <c r="BA253" i="9"/>
  <c r="AW253" i="9"/>
  <c r="AV253" i="9"/>
  <c r="AU253" i="9"/>
  <c r="AT253" i="9"/>
  <c r="S253" i="9"/>
  <c r="L253" i="9"/>
  <c r="K253" i="9"/>
  <c r="H253" i="9"/>
  <c r="CG252" i="9"/>
  <c r="AS252" i="9" s="1"/>
  <c r="BB252" i="9"/>
  <c r="BA252" i="9"/>
  <c r="AW252" i="9"/>
  <c r="AV252" i="9"/>
  <c r="AU252" i="9"/>
  <c r="AT252" i="9"/>
  <c r="S252" i="9"/>
  <c r="L252" i="9"/>
  <c r="K252" i="9"/>
  <c r="H252" i="9"/>
  <c r="CG251" i="9"/>
  <c r="AS251" i="9" s="1"/>
  <c r="BB251" i="9"/>
  <c r="BA251" i="9"/>
  <c r="AW251" i="9"/>
  <c r="AV251" i="9"/>
  <c r="AU251" i="9"/>
  <c r="AT251" i="9"/>
  <c r="S251" i="9"/>
  <c r="L251" i="9"/>
  <c r="K251" i="9"/>
  <c r="H251" i="9"/>
  <c r="CG250" i="9"/>
  <c r="AS250" i="9" s="1"/>
  <c r="BB250" i="9"/>
  <c r="BA250" i="9"/>
  <c r="AW250" i="9"/>
  <c r="AV250" i="9"/>
  <c r="AU250" i="9"/>
  <c r="AT250" i="9"/>
  <c r="S250" i="9"/>
  <c r="L250" i="9"/>
  <c r="K250" i="9"/>
  <c r="H250" i="9"/>
  <c r="CG249" i="9"/>
  <c r="AS249" i="9" s="1"/>
  <c r="BB249" i="9"/>
  <c r="BA249" i="9"/>
  <c r="AW249" i="9"/>
  <c r="AV249" i="9"/>
  <c r="AU249" i="9"/>
  <c r="AT249" i="9"/>
  <c r="S249" i="9"/>
  <c r="L249" i="9"/>
  <c r="K249" i="9"/>
  <c r="H249" i="9"/>
  <c r="CG248" i="9"/>
  <c r="AS248" i="9" s="1"/>
  <c r="BB248" i="9"/>
  <c r="BA248" i="9"/>
  <c r="AW248" i="9"/>
  <c r="AV248" i="9"/>
  <c r="AU248" i="9"/>
  <c r="AT248" i="9"/>
  <c r="S248" i="9"/>
  <c r="L248" i="9"/>
  <c r="K248" i="9"/>
  <c r="H248" i="9"/>
  <c r="CG247" i="9"/>
  <c r="BB247" i="9"/>
  <c r="BA247" i="9"/>
  <c r="AW247" i="9"/>
  <c r="AV247" i="9"/>
  <c r="AU247" i="9"/>
  <c r="AT247" i="9"/>
  <c r="AS247" i="9"/>
  <c r="S247" i="9"/>
  <c r="L247" i="9"/>
  <c r="K247" i="9"/>
  <c r="H247" i="9"/>
  <c r="CG246" i="9"/>
  <c r="AS246" i="9" s="1"/>
  <c r="BB246" i="9"/>
  <c r="BA246" i="9"/>
  <c r="AW246" i="9"/>
  <c r="AV246" i="9"/>
  <c r="AU246" i="9"/>
  <c r="AT246" i="9"/>
  <c r="S246" i="9"/>
  <c r="L246" i="9"/>
  <c r="K246" i="9"/>
  <c r="H246" i="9"/>
  <c r="CG245" i="9"/>
  <c r="AS245" i="9" s="1"/>
  <c r="BB245" i="9"/>
  <c r="BA245" i="9"/>
  <c r="AW245" i="9"/>
  <c r="AV245" i="9"/>
  <c r="AU245" i="9"/>
  <c r="AT245" i="9"/>
  <c r="S245" i="9"/>
  <c r="L245" i="9"/>
  <c r="K245" i="9"/>
  <c r="H245" i="9"/>
  <c r="CG244" i="9"/>
  <c r="AS244" i="9" s="1"/>
  <c r="BB244" i="9"/>
  <c r="BA244" i="9"/>
  <c r="AW244" i="9"/>
  <c r="AV244" i="9"/>
  <c r="AU244" i="9"/>
  <c r="AT244" i="9"/>
  <c r="S244" i="9"/>
  <c r="L244" i="9"/>
  <c r="K244" i="9"/>
  <c r="H244" i="9"/>
  <c r="CG243" i="9"/>
  <c r="AS243" i="9" s="1"/>
  <c r="BB243" i="9"/>
  <c r="BA243" i="9"/>
  <c r="AW243" i="9"/>
  <c r="AV243" i="9"/>
  <c r="AU243" i="9"/>
  <c r="AT243" i="9"/>
  <c r="S243" i="9"/>
  <c r="L243" i="9"/>
  <c r="K243" i="9"/>
  <c r="H243" i="9"/>
  <c r="CG242" i="9"/>
  <c r="AS242" i="9" s="1"/>
  <c r="BB242" i="9"/>
  <c r="BA242" i="9"/>
  <c r="AW242" i="9"/>
  <c r="AV242" i="9"/>
  <c r="AU242" i="9"/>
  <c r="AT242" i="9"/>
  <c r="S242" i="9"/>
  <c r="L242" i="9"/>
  <c r="K242" i="9"/>
  <c r="H242" i="9"/>
  <c r="CG241" i="9"/>
  <c r="BB241" i="9"/>
  <c r="BA241" i="9"/>
  <c r="AW241" i="9"/>
  <c r="AV241" i="9"/>
  <c r="AU241" i="9"/>
  <c r="AT241" i="9"/>
  <c r="AS241" i="9"/>
  <c r="S241" i="9"/>
  <c r="L241" i="9"/>
  <c r="K241" i="9"/>
  <c r="H241" i="9"/>
  <c r="CG240" i="9"/>
  <c r="AT240" i="9" s="1"/>
  <c r="BB240" i="9"/>
  <c r="AW240" i="9"/>
  <c r="AV240" i="9"/>
  <c r="AU240" i="9"/>
  <c r="S240" i="9"/>
  <c r="L240" i="9"/>
  <c r="K240" i="9"/>
  <c r="H240" i="9"/>
  <c r="CG239" i="9"/>
  <c r="BB239" i="9"/>
  <c r="AU239" i="9" s="1"/>
  <c r="BA239" i="9"/>
  <c r="AW239" i="9"/>
  <c r="AV239" i="9"/>
  <c r="S239" i="9"/>
  <c r="L239" i="9"/>
  <c r="K239" i="9"/>
  <c r="H239" i="9"/>
  <c r="CG238" i="9"/>
  <c r="BB238" i="9"/>
  <c r="AU238" i="9" s="1"/>
  <c r="BA238" i="9"/>
  <c r="AW238" i="9"/>
  <c r="AV238" i="9"/>
  <c r="AT238" i="9"/>
  <c r="S238" i="9"/>
  <c r="L238" i="9"/>
  <c r="K238" i="9"/>
  <c r="H238" i="9"/>
  <c r="CG237" i="9"/>
  <c r="BB237" i="9"/>
  <c r="AU237" i="9" s="1"/>
  <c r="BA237" i="9"/>
  <c r="AW237" i="9"/>
  <c r="AV237" i="9"/>
  <c r="AT237" i="9"/>
  <c r="AS237" i="9"/>
  <c r="S237" i="9"/>
  <c r="L237" i="9"/>
  <c r="K237" i="9"/>
  <c r="H237" i="9"/>
  <c r="CG236" i="9"/>
  <c r="BB236" i="9"/>
  <c r="AU236" i="9" s="1"/>
  <c r="BA236" i="9"/>
  <c r="AW236" i="9"/>
  <c r="AV236" i="9"/>
  <c r="AT236" i="9"/>
  <c r="AS236" i="9"/>
  <c r="S236" i="9"/>
  <c r="L236" i="9"/>
  <c r="K236" i="9"/>
  <c r="H236" i="9"/>
  <c r="CG235" i="9"/>
  <c r="BB235" i="9"/>
  <c r="AU235" i="9" s="1"/>
  <c r="BA235" i="9"/>
  <c r="AW235" i="9"/>
  <c r="AV235" i="9"/>
  <c r="S235" i="9"/>
  <c r="L235" i="9"/>
  <c r="K235" i="9"/>
  <c r="H235" i="9"/>
  <c r="CG234" i="9"/>
  <c r="BB234" i="9"/>
  <c r="BA234" i="9"/>
  <c r="AW234" i="9"/>
  <c r="AV234" i="9"/>
  <c r="S234" i="9"/>
  <c r="L234" i="9"/>
  <c r="K234" i="9"/>
  <c r="H234" i="9"/>
  <c r="CG233" i="9"/>
  <c r="BB233" i="9"/>
  <c r="BA233" i="9"/>
  <c r="AW233" i="9"/>
  <c r="AV233" i="9"/>
  <c r="AS233" i="9"/>
  <c r="S233" i="9"/>
  <c r="L233" i="9"/>
  <c r="K233" i="9"/>
  <c r="H233" i="9"/>
  <c r="CG232" i="9"/>
  <c r="BB232" i="9"/>
  <c r="BA232" i="9"/>
  <c r="AW232" i="9"/>
  <c r="AV232" i="9"/>
  <c r="S232" i="9"/>
  <c r="L232" i="9"/>
  <c r="K232" i="9"/>
  <c r="H232" i="9"/>
  <c r="CG231" i="9"/>
  <c r="BB231" i="9"/>
  <c r="BA231" i="9"/>
  <c r="AW231" i="9"/>
  <c r="AV231" i="9"/>
  <c r="S231" i="9"/>
  <c r="L231" i="9"/>
  <c r="K231" i="9"/>
  <c r="H231" i="9"/>
  <c r="CG230" i="9"/>
  <c r="BB230" i="9"/>
  <c r="BA230" i="9"/>
  <c r="AW230" i="9"/>
  <c r="AV230" i="9"/>
  <c r="AS230" i="9"/>
  <c r="S230" i="9"/>
  <c r="L230" i="9"/>
  <c r="K230" i="9"/>
  <c r="H230" i="9"/>
  <c r="CG229" i="9"/>
  <c r="BB229" i="9"/>
  <c r="BA229" i="9"/>
  <c r="AW229" i="9"/>
  <c r="AV229" i="9"/>
  <c r="AS229" i="9"/>
  <c r="S229" i="9"/>
  <c r="L229" i="9"/>
  <c r="K229" i="9"/>
  <c r="H229" i="9"/>
  <c r="CG228" i="9"/>
  <c r="BB228" i="9"/>
  <c r="BA228" i="9"/>
  <c r="AW228" i="9"/>
  <c r="AV228" i="9"/>
  <c r="S228" i="9"/>
  <c r="L228" i="9"/>
  <c r="K228" i="9"/>
  <c r="H228" i="9"/>
  <c r="CG227" i="9"/>
  <c r="BB227" i="9"/>
  <c r="BA227" i="9"/>
  <c r="AW227" i="9"/>
  <c r="AV227" i="9"/>
  <c r="AU227" i="9"/>
  <c r="S227" i="9"/>
  <c r="L227" i="9"/>
  <c r="K227" i="9"/>
  <c r="H227" i="9"/>
  <c r="CG226" i="9"/>
  <c r="BB226" i="9"/>
  <c r="BA226" i="9"/>
  <c r="AW226" i="9"/>
  <c r="AV226" i="9"/>
  <c r="AU226" i="9"/>
  <c r="S226" i="9"/>
  <c r="L226" i="9"/>
  <c r="K226" i="9"/>
  <c r="H226" i="9"/>
  <c r="CG225" i="9"/>
  <c r="AT225" i="9" s="1"/>
  <c r="BB225" i="9"/>
  <c r="BA225" i="9"/>
  <c r="AW225" i="9"/>
  <c r="AV225" i="9"/>
  <c r="AU225" i="9"/>
  <c r="S225" i="9"/>
  <c r="L225" i="9"/>
  <c r="K225" i="9"/>
  <c r="H225" i="9"/>
  <c r="CG224" i="9"/>
  <c r="AT224" i="9" s="1"/>
  <c r="BB224" i="9"/>
  <c r="BA224" i="9"/>
  <c r="AW224" i="9"/>
  <c r="AV224" i="9"/>
  <c r="AU224" i="9"/>
  <c r="S224" i="9"/>
  <c r="L224" i="9"/>
  <c r="K224" i="9"/>
  <c r="H224" i="9"/>
  <c r="CG223" i="9"/>
  <c r="AT223" i="9" s="1"/>
  <c r="BB223" i="9"/>
  <c r="BA223" i="9"/>
  <c r="AW223" i="9"/>
  <c r="AV223" i="9"/>
  <c r="AU223" i="9"/>
  <c r="AS223" i="9"/>
  <c r="S223" i="9"/>
  <c r="L223" i="9"/>
  <c r="K223" i="9"/>
  <c r="H223" i="9"/>
  <c r="CG222" i="9"/>
  <c r="BB222" i="9"/>
  <c r="BA222" i="9"/>
  <c r="AW222" i="9"/>
  <c r="AV222" i="9"/>
  <c r="AU222" i="9"/>
  <c r="AT222" i="9"/>
  <c r="AS222" i="9"/>
  <c r="S222" i="9"/>
  <c r="L222" i="9"/>
  <c r="K222" i="9"/>
  <c r="H222" i="9"/>
  <c r="CG221" i="9"/>
  <c r="BB221" i="9"/>
  <c r="BA221" i="9"/>
  <c r="AW221" i="9"/>
  <c r="AV221" i="9"/>
  <c r="AU221" i="9"/>
  <c r="AT221" i="9"/>
  <c r="AS221" i="9"/>
  <c r="S221" i="9"/>
  <c r="L221" i="9"/>
  <c r="K221" i="9"/>
  <c r="H221" i="9"/>
  <c r="CG220" i="9"/>
  <c r="BB220" i="9"/>
  <c r="BA220" i="9"/>
  <c r="AW220" i="9"/>
  <c r="AV220" i="9"/>
  <c r="AU220" i="9"/>
  <c r="AT220" i="9"/>
  <c r="AS220" i="9"/>
  <c r="S220" i="9"/>
  <c r="L220" i="9"/>
  <c r="K220" i="9"/>
  <c r="H220" i="9"/>
  <c r="CG219" i="9"/>
  <c r="BB219" i="9"/>
  <c r="BA219" i="9"/>
  <c r="AW219" i="9"/>
  <c r="AV219" i="9"/>
  <c r="AU219" i="9"/>
  <c r="AT219" i="9"/>
  <c r="AS219" i="9"/>
  <c r="S219" i="9"/>
  <c r="L219" i="9"/>
  <c r="K219" i="9"/>
  <c r="H219" i="9"/>
  <c r="CG218" i="9"/>
  <c r="BB218" i="9"/>
  <c r="BA218" i="9"/>
  <c r="AW218" i="9"/>
  <c r="AV218" i="9"/>
  <c r="AU218" i="9"/>
  <c r="AT218" i="9"/>
  <c r="AS218" i="9"/>
  <c r="S218" i="9"/>
  <c r="L218" i="9"/>
  <c r="K218" i="9"/>
  <c r="H218" i="9"/>
  <c r="CG217" i="9"/>
  <c r="BB217" i="9"/>
  <c r="BA217" i="9"/>
  <c r="AW217" i="9"/>
  <c r="AV217" i="9"/>
  <c r="AU217" i="9"/>
  <c r="AT217" i="9"/>
  <c r="AS217" i="9"/>
  <c r="S217" i="9"/>
  <c r="L217" i="9"/>
  <c r="K217" i="9"/>
  <c r="H217" i="9"/>
  <c r="CG216" i="9"/>
  <c r="BB216" i="9"/>
  <c r="BA216" i="9"/>
  <c r="AW216" i="9"/>
  <c r="AV216" i="9"/>
  <c r="AU216" i="9"/>
  <c r="AT216" i="9"/>
  <c r="AS216" i="9"/>
  <c r="S216" i="9"/>
  <c r="L216" i="9"/>
  <c r="K216" i="9"/>
  <c r="H216" i="9"/>
  <c r="CG215" i="9"/>
  <c r="BB215" i="9"/>
  <c r="BA215" i="9"/>
  <c r="AW215" i="9"/>
  <c r="AV215" i="9"/>
  <c r="AU215" i="9"/>
  <c r="AT215" i="9"/>
  <c r="AS215" i="9"/>
  <c r="S215" i="9"/>
  <c r="L215" i="9"/>
  <c r="K215" i="9"/>
  <c r="H215" i="9"/>
  <c r="CG214" i="9"/>
  <c r="BB214" i="9"/>
  <c r="BA214" i="9"/>
  <c r="AW214" i="9"/>
  <c r="AV214" i="9"/>
  <c r="AU214" i="9"/>
  <c r="AT214" i="9"/>
  <c r="AS214" i="9"/>
  <c r="S214" i="9"/>
  <c r="L214" i="9"/>
  <c r="K214" i="9"/>
  <c r="H214" i="9"/>
  <c r="CG213" i="9"/>
  <c r="BB213" i="9"/>
  <c r="BA213" i="9"/>
  <c r="AW213" i="9"/>
  <c r="AV213" i="9"/>
  <c r="AU213" i="9"/>
  <c r="AT213" i="9"/>
  <c r="AS213" i="9"/>
  <c r="S213" i="9"/>
  <c r="L213" i="9"/>
  <c r="K213" i="9"/>
  <c r="H213" i="9"/>
  <c r="CG212" i="9"/>
  <c r="BB212" i="9"/>
  <c r="BA212" i="9"/>
  <c r="AW212" i="9"/>
  <c r="AV212" i="9"/>
  <c r="AU212" i="9"/>
  <c r="AT212" i="9"/>
  <c r="AS212" i="9"/>
  <c r="S212" i="9"/>
  <c r="L212" i="9"/>
  <c r="K212" i="9"/>
  <c r="H212" i="9"/>
  <c r="CG211" i="9"/>
  <c r="BB211" i="9"/>
  <c r="BA211" i="9"/>
  <c r="AW211" i="9"/>
  <c r="AV211" i="9"/>
  <c r="AU211" i="9"/>
  <c r="AT211" i="9"/>
  <c r="AS211" i="9"/>
  <c r="S211" i="9"/>
  <c r="L211" i="9"/>
  <c r="K211" i="9"/>
  <c r="H211" i="9"/>
  <c r="CG210" i="9"/>
  <c r="BB210" i="9"/>
  <c r="BA210" i="9"/>
  <c r="AW210" i="9"/>
  <c r="AV210" i="9"/>
  <c r="AU210" i="9"/>
  <c r="AT210" i="9"/>
  <c r="AS210" i="9"/>
  <c r="S210" i="9"/>
  <c r="L210" i="9"/>
  <c r="K210" i="9"/>
  <c r="H210" i="9"/>
  <c r="CG209" i="9"/>
  <c r="BB209" i="9"/>
  <c r="BA209" i="9"/>
  <c r="AW209" i="9"/>
  <c r="AV209" i="9"/>
  <c r="AU209" i="9"/>
  <c r="AT209" i="9"/>
  <c r="S209" i="9"/>
  <c r="L209" i="9"/>
  <c r="K209" i="9"/>
  <c r="H209" i="9"/>
  <c r="CG208" i="9"/>
  <c r="BB208" i="9"/>
  <c r="AU208" i="9" s="1"/>
  <c r="AW208" i="9"/>
  <c r="AV208" i="9"/>
  <c r="S208" i="9"/>
  <c r="L208" i="9"/>
  <c r="K208" i="9"/>
  <c r="H208" i="9"/>
  <c r="CG207" i="9"/>
  <c r="BB207" i="9"/>
  <c r="BA207" i="9"/>
  <c r="AW207" i="9"/>
  <c r="AV207" i="9"/>
  <c r="AU207" i="9"/>
  <c r="S207" i="9"/>
  <c r="L207" i="9"/>
  <c r="K207" i="9"/>
  <c r="H207" i="9"/>
  <c r="CG206" i="9"/>
  <c r="BB206" i="9"/>
  <c r="BA206" i="9"/>
  <c r="AW206" i="9"/>
  <c r="AV206" i="9"/>
  <c r="AU206" i="9"/>
  <c r="S206" i="9"/>
  <c r="L206" i="9"/>
  <c r="K206" i="9"/>
  <c r="H206" i="9"/>
  <c r="CG205" i="9"/>
  <c r="AT205" i="9" s="1"/>
  <c r="BB205" i="9"/>
  <c r="BA205" i="9"/>
  <c r="AW205" i="9"/>
  <c r="AV205" i="9"/>
  <c r="AU205" i="9"/>
  <c r="AS205" i="9"/>
  <c r="S205" i="9"/>
  <c r="L205" i="9"/>
  <c r="K205" i="9"/>
  <c r="H205" i="9"/>
  <c r="CG204" i="9"/>
  <c r="BB204" i="9"/>
  <c r="BA204" i="9"/>
  <c r="AW204" i="9"/>
  <c r="AV204" i="9"/>
  <c r="AU204" i="9"/>
  <c r="S204" i="9"/>
  <c r="L204" i="9"/>
  <c r="K204" i="9"/>
  <c r="H204" i="9"/>
  <c r="CG203" i="9"/>
  <c r="BB203" i="9"/>
  <c r="BA203" i="9"/>
  <c r="AW203" i="9"/>
  <c r="AV203" i="9"/>
  <c r="AU203" i="9"/>
  <c r="S203" i="9"/>
  <c r="L203" i="9"/>
  <c r="K203" i="9"/>
  <c r="H203" i="9"/>
  <c r="CG202" i="9"/>
  <c r="BB202" i="9"/>
  <c r="BA202" i="9"/>
  <c r="AW202" i="9"/>
  <c r="AV202" i="9"/>
  <c r="AU202" i="9"/>
  <c r="S202" i="9"/>
  <c r="L202" i="9"/>
  <c r="K202" i="9"/>
  <c r="H202" i="9"/>
  <c r="CG201" i="9"/>
  <c r="BB201" i="9"/>
  <c r="BA201" i="9"/>
  <c r="AW201" i="9"/>
  <c r="AV201" i="9"/>
  <c r="AU201" i="9"/>
  <c r="S201" i="9"/>
  <c r="L201" i="9"/>
  <c r="K201" i="9"/>
  <c r="H201" i="9"/>
  <c r="CG200" i="9"/>
  <c r="BB200" i="9"/>
  <c r="BA200" i="9"/>
  <c r="AW200" i="9"/>
  <c r="AV200" i="9"/>
  <c r="AU200" i="9"/>
  <c r="S200" i="9"/>
  <c r="L200" i="9"/>
  <c r="K200" i="9"/>
  <c r="H200" i="9"/>
  <c r="CG199" i="9"/>
  <c r="BB199" i="9"/>
  <c r="BA199" i="9"/>
  <c r="AW199" i="9"/>
  <c r="AV199" i="9"/>
  <c r="AU199" i="9"/>
  <c r="S199" i="9"/>
  <c r="L199" i="9"/>
  <c r="K199" i="9"/>
  <c r="H199" i="9"/>
  <c r="CG198" i="9"/>
  <c r="BB198" i="9"/>
  <c r="BA198" i="9"/>
  <c r="AW198" i="9"/>
  <c r="AV198" i="9"/>
  <c r="AU198" i="9"/>
  <c r="S198" i="9"/>
  <c r="L198" i="9"/>
  <c r="K198" i="9"/>
  <c r="H198" i="9"/>
  <c r="CG197" i="9"/>
  <c r="BB197" i="9"/>
  <c r="BA197" i="9"/>
  <c r="AW197" i="9"/>
  <c r="AV197" i="9"/>
  <c r="AU197" i="9"/>
  <c r="S197" i="9"/>
  <c r="L197" i="9"/>
  <c r="K197" i="9"/>
  <c r="H197" i="9"/>
  <c r="CG196" i="9"/>
  <c r="BB196" i="9"/>
  <c r="BA196" i="9"/>
  <c r="AW196" i="9"/>
  <c r="AV196" i="9"/>
  <c r="AU196" i="9"/>
  <c r="S196" i="9"/>
  <c r="L196" i="9"/>
  <c r="K196" i="9"/>
  <c r="H196" i="9"/>
  <c r="CG195" i="9"/>
  <c r="BB195" i="9"/>
  <c r="BA195" i="9"/>
  <c r="AW195" i="9"/>
  <c r="AV195" i="9"/>
  <c r="AU195" i="9"/>
  <c r="S195" i="9"/>
  <c r="L195" i="9"/>
  <c r="K195" i="9"/>
  <c r="H195" i="9"/>
  <c r="CG194" i="9"/>
  <c r="BB194" i="9"/>
  <c r="BA194" i="9"/>
  <c r="AW194" i="9"/>
  <c r="AV194" i="9"/>
  <c r="AU194" i="9"/>
  <c r="S194" i="9"/>
  <c r="L194" i="9"/>
  <c r="K194" i="9"/>
  <c r="H194" i="9"/>
  <c r="CG193" i="9"/>
  <c r="BB193" i="9"/>
  <c r="BA193" i="9"/>
  <c r="AW193" i="9"/>
  <c r="AV193" i="9"/>
  <c r="AU193" i="9"/>
  <c r="S193" i="9"/>
  <c r="L193" i="9"/>
  <c r="K193" i="9"/>
  <c r="H193" i="9"/>
  <c r="CG192" i="9"/>
  <c r="BB192" i="9"/>
  <c r="BA192" i="9"/>
  <c r="AW192" i="9"/>
  <c r="AV192" i="9"/>
  <c r="AU192" i="9"/>
  <c r="S192" i="9"/>
  <c r="L192" i="9"/>
  <c r="K192" i="9"/>
  <c r="H192" i="9"/>
  <c r="CG191" i="9"/>
  <c r="BB191" i="9"/>
  <c r="BA191" i="9"/>
  <c r="AW191" i="9"/>
  <c r="AV191" i="9"/>
  <c r="AU191" i="9"/>
  <c r="S191" i="9"/>
  <c r="L191" i="9"/>
  <c r="K191" i="9"/>
  <c r="H191" i="9"/>
  <c r="CG190" i="9"/>
  <c r="BB190" i="9"/>
  <c r="BA190" i="9"/>
  <c r="AW190" i="9"/>
  <c r="AV190" i="9"/>
  <c r="AU190" i="9"/>
  <c r="S190" i="9"/>
  <c r="L190" i="9"/>
  <c r="K190" i="9"/>
  <c r="H190" i="9"/>
  <c r="CG189" i="9"/>
  <c r="BB189" i="9"/>
  <c r="BA189" i="9"/>
  <c r="AW189" i="9"/>
  <c r="AV189" i="9"/>
  <c r="AU189" i="9"/>
  <c r="S189" i="9"/>
  <c r="L189" i="9"/>
  <c r="K189" i="9"/>
  <c r="H189" i="9"/>
  <c r="CG188" i="9"/>
  <c r="BB188" i="9"/>
  <c r="BA188" i="9"/>
  <c r="AW188" i="9"/>
  <c r="AV188" i="9"/>
  <c r="AU188" i="9"/>
  <c r="S188" i="9"/>
  <c r="L188" i="9"/>
  <c r="K188" i="9"/>
  <c r="H188" i="9"/>
  <c r="CG187" i="9"/>
  <c r="BB187" i="9"/>
  <c r="BA187" i="9"/>
  <c r="AW187" i="9"/>
  <c r="AV187" i="9"/>
  <c r="AU187" i="9"/>
  <c r="S187" i="9"/>
  <c r="L187" i="9"/>
  <c r="K187" i="9"/>
  <c r="H187" i="9"/>
  <c r="CG186" i="9"/>
  <c r="BB186" i="9"/>
  <c r="BA186" i="9"/>
  <c r="AW186" i="9"/>
  <c r="AV186" i="9"/>
  <c r="AU186" i="9"/>
  <c r="S186" i="9"/>
  <c r="L186" i="9"/>
  <c r="K186" i="9"/>
  <c r="H186" i="9"/>
  <c r="CG185" i="9"/>
  <c r="AT185" i="9" s="1"/>
  <c r="BB185" i="9"/>
  <c r="BA185" i="9"/>
  <c r="AW185" i="9"/>
  <c r="AV185" i="9"/>
  <c r="AU185" i="9"/>
  <c r="AS185" i="9"/>
  <c r="S185" i="9"/>
  <c r="L185" i="9"/>
  <c r="K185" i="9"/>
  <c r="H185" i="9"/>
  <c r="CG184" i="9"/>
  <c r="BB184" i="9"/>
  <c r="BA184" i="9"/>
  <c r="AW184" i="9"/>
  <c r="AV184" i="9"/>
  <c r="AU184" i="9"/>
  <c r="S184" i="9"/>
  <c r="L184" i="9"/>
  <c r="K184" i="9"/>
  <c r="H184" i="9"/>
  <c r="CG183" i="9"/>
  <c r="AT183" i="9" s="1"/>
  <c r="BB183" i="9"/>
  <c r="BA183" i="9"/>
  <c r="AW183" i="9"/>
  <c r="AV183" i="9"/>
  <c r="AU183" i="9"/>
  <c r="AS183" i="9"/>
  <c r="S183" i="9"/>
  <c r="L183" i="9"/>
  <c r="K183" i="9"/>
  <c r="H183" i="9"/>
  <c r="CG182" i="9"/>
  <c r="BB182" i="9"/>
  <c r="BA182" i="9"/>
  <c r="AW182" i="9"/>
  <c r="AV182" i="9"/>
  <c r="AU182" i="9"/>
  <c r="S182" i="9"/>
  <c r="L182" i="9"/>
  <c r="K182" i="9"/>
  <c r="H182" i="9"/>
  <c r="CG181" i="9"/>
  <c r="BB181" i="9"/>
  <c r="BA181" i="9"/>
  <c r="AW181" i="9"/>
  <c r="AV181" i="9"/>
  <c r="AU181" i="9"/>
  <c r="S181" i="9"/>
  <c r="L181" i="9"/>
  <c r="K181" i="9"/>
  <c r="H181" i="9"/>
  <c r="CG180" i="9"/>
  <c r="BB180" i="9"/>
  <c r="BA180" i="9"/>
  <c r="AW180" i="9"/>
  <c r="AV180" i="9"/>
  <c r="AU180" i="9"/>
  <c r="S180" i="9"/>
  <c r="L180" i="9"/>
  <c r="K180" i="9"/>
  <c r="H180" i="9"/>
  <c r="CG179" i="9"/>
  <c r="BB179" i="9"/>
  <c r="BA179" i="9"/>
  <c r="AW179" i="9"/>
  <c r="AV179" i="9"/>
  <c r="AU179" i="9"/>
  <c r="S179" i="9"/>
  <c r="L179" i="9"/>
  <c r="K179" i="9"/>
  <c r="H179" i="9"/>
  <c r="CG178" i="9"/>
  <c r="BB178" i="9"/>
  <c r="BA178" i="9"/>
  <c r="AW178" i="9"/>
  <c r="AV178" i="9"/>
  <c r="AU178" i="9"/>
  <c r="S178" i="9"/>
  <c r="L178" i="9"/>
  <c r="K178" i="9"/>
  <c r="H178" i="9"/>
  <c r="CG177" i="9"/>
  <c r="BB177" i="9"/>
  <c r="AW177" i="9"/>
  <c r="AV177" i="9"/>
  <c r="AU177" i="9"/>
  <c r="S177" i="9"/>
  <c r="L177" i="9"/>
  <c r="K177" i="9"/>
  <c r="H177" i="9"/>
  <c r="CG176" i="9"/>
  <c r="BB176" i="9"/>
  <c r="BA176" i="9"/>
  <c r="AW176" i="9"/>
  <c r="AV176" i="9"/>
  <c r="AU176" i="9"/>
  <c r="AT176" i="9"/>
  <c r="S176" i="9"/>
  <c r="L176" i="9"/>
  <c r="K176" i="9"/>
  <c r="H176" i="9"/>
  <c r="CG175" i="9"/>
  <c r="BB175" i="9"/>
  <c r="AS175" i="9" s="1"/>
  <c r="BA175" i="9"/>
  <c r="AW175" i="9"/>
  <c r="AV175" i="9"/>
  <c r="AU175" i="9"/>
  <c r="AT175" i="9"/>
  <c r="S175" i="9"/>
  <c r="L175" i="9"/>
  <c r="K175" i="9"/>
  <c r="H175" i="9"/>
  <c r="CG174" i="9"/>
  <c r="AT174" i="9" s="1"/>
  <c r="BB174" i="9"/>
  <c r="BA174" i="9"/>
  <c r="AW174" i="9"/>
  <c r="AV174" i="9"/>
  <c r="AU174" i="9"/>
  <c r="S174" i="9"/>
  <c r="L174" i="9"/>
  <c r="K174" i="9"/>
  <c r="H174" i="9"/>
  <c r="CG173" i="9"/>
  <c r="BB173" i="9"/>
  <c r="BA173" i="9"/>
  <c r="AW173" i="9"/>
  <c r="AV173" i="9"/>
  <c r="S173" i="9"/>
  <c r="L173" i="9"/>
  <c r="K173" i="9"/>
  <c r="H173" i="9"/>
  <c r="CG172" i="9"/>
  <c r="BB172" i="9"/>
  <c r="AS172" i="9" s="1"/>
  <c r="BA172" i="9"/>
  <c r="AW172" i="9"/>
  <c r="AV172" i="9"/>
  <c r="AT172" i="9"/>
  <c r="S172" i="9"/>
  <c r="L172" i="9"/>
  <c r="K172" i="9"/>
  <c r="H172" i="9"/>
  <c r="CG171" i="9"/>
  <c r="BB171" i="9"/>
  <c r="BA171" i="9"/>
  <c r="AW171" i="9"/>
  <c r="AV171" i="9"/>
  <c r="S171" i="9"/>
  <c r="L171" i="9"/>
  <c r="K171" i="9"/>
  <c r="H171" i="9"/>
  <c r="CG170" i="9"/>
  <c r="BB170" i="9"/>
  <c r="AS170" i="9" s="1"/>
  <c r="BA170" i="9"/>
  <c r="AW170" i="9"/>
  <c r="AV170" i="9"/>
  <c r="S170" i="9"/>
  <c r="L170" i="9"/>
  <c r="K170" i="9"/>
  <c r="H170" i="9"/>
  <c r="CG169" i="9"/>
  <c r="BB169" i="9"/>
  <c r="AT169" i="9" s="1"/>
  <c r="BA169" i="9"/>
  <c r="AW169" i="9"/>
  <c r="AV169" i="9"/>
  <c r="AU169" i="9"/>
  <c r="S169" i="9"/>
  <c r="L169" i="9"/>
  <c r="K169" i="9"/>
  <c r="H169" i="9"/>
  <c r="CG168" i="9"/>
  <c r="BB168" i="9"/>
  <c r="AU168" i="9" s="1"/>
  <c r="BA168" i="9"/>
  <c r="AW168" i="9"/>
  <c r="AV168" i="9"/>
  <c r="AT168" i="9"/>
  <c r="AS168" i="9"/>
  <c r="S168" i="9"/>
  <c r="L168" i="9"/>
  <c r="K168" i="9"/>
  <c r="H168" i="9"/>
  <c r="CG167" i="9"/>
  <c r="BB167" i="9"/>
  <c r="AU167" i="9" s="1"/>
  <c r="BA167" i="9"/>
  <c r="AW167" i="9"/>
  <c r="AV167" i="9"/>
  <c r="AT167" i="9"/>
  <c r="AS167" i="9"/>
  <c r="S167" i="9"/>
  <c r="L167" i="9"/>
  <c r="K167" i="9"/>
  <c r="H167" i="9"/>
  <c r="CG166" i="9"/>
  <c r="AT166" i="9" s="1"/>
  <c r="BB166" i="9"/>
  <c r="AU166" i="9" s="1"/>
  <c r="BA166" i="9"/>
  <c r="AW166" i="9"/>
  <c r="AV166" i="9"/>
  <c r="AS166" i="9"/>
  <c r="S166" i="9"/>
  <c r="L166" i="9"/>
  <c r="K166" i="9"/>
  <c r="H166" i="9"/>
  <c r="CG165" i="9"/>
  <c r="BB165" i="9"/>
  <c r="BA165" i="9"/>
  <c r="AW165" i="9"/>
  <c r="AV165" i="9"/>
  <c r="S165" i="9"/>
  <c r="L165" i="9"/>
  <c r="K165" i="9"/>
  <c r="H165" i="9"/>
  <c r="CG164" i="9"/>
  <c r="BB164" i="9"/>
  <c r="AT164" i="9" s="1"/>
  <c r="BA164" i="9"/>
  <c r="AW164" i="9"/>
  <c r="AV164" i="9"/>
  <c r="AU164" i="9"/>
  <c r="AS164" i="9"/>
  <c r="S164" i="9"/>
  <c r="L164" i="9"/>
  <c r="K164" i="9"/>
  <c r="H164" i="9"/>
  <c r="CG163" i="9"/>
  <c r="BB163" i="9"/>
  <c r="BA163" i="9"/>
  <c r="AW163" i="9"/>
  <c r="AV163" i="9"/>
  <c r="AU163" i="9"/>
  <c r="S163" i="9"/>
  <c r="L163" i="9"/>
  <c r="K163" i="9"/>
  <c r="H163" i="9"/>
  <c r="CG162" i="9"/>
  <c r="BB162" i="9"/>
  <c r="BA162" i="9"/>
  <c r="AW162" i="9"/>
  <c r="AV162" i="9"/>
  <c r="S162" i="9"/>
  <c r="L162" i="9"/>
  <c r="K162" i="9"/>
  <c r="H162" i="9"/>
  <c r="CG161" i="9"/>
  <c r="BB161" i="9"/>
  <c r="BA161" i="9"/>
  <c r="AW161" i="9"/>
  <c r="AV161" i="9"/>
  <c r="S161" i="9"/>
  <c r="L161" i="9"/>
  <c r="K161" i="9"/>
  <c r="H161" i="9"/>
  <c r="CG160" i="9"/>
  <c r="BB160" i="9"/>
  <c r="BA160" i="9"/>
  <c r="AW160" i="9"/>
  <c r="AV160" i="9"/>
  <c r="AT160" i="9"/>
  <c r="S160" i="9"/>
  <c r="L160" i="9"/>
  <c r="K160" i="9"/>
  <c r="H160" i="9"/>
  <c r="CG159" i="9"/>
  <c r="AT159" i="9" s="1"/>
  <c r="BB159" i="9"/>
  <c r="BA159" i="9"/>
  <c r="AW159" i="9"/>
  <c r="AV159" i="9"/>
  <c r="S159" i="9"/>
  <c r="L159" i="9"/>
  <c r="K159" i="9"/>
  <c r="H159" i="9"/>
  <c r="CG158" i="9"/>
  <c r="BB158" i="9"/>
  <c r="AU158" i="9" s="1"/>
  <c r="BA158" i="9"/>
  <c r="AW158" i="9"/>
  <c r="AV158" i="9"/>
  <c r="AT158" i="9"/>
  <c r="S158" i="9"/>
  <c r="L158" i="9"/>
  <c r="K158" i="9"/>
  <c r="H158" i="9"/>
  <c r="CG157" i="9"/>
  <c r="BB157" i="9"/>
  <c r="AT157" i="9" s="1"/>
  <c r="BA157" i="9"/>
  <c r="AW157" i="9"/>
  <c r="AV157" i="9"/>
  <c r="AU157" i="9"/>
  <c r="AS157" i="9"/>
  <c r="S157" i="9"/>
  <c r="L157" i="9"/>
  <c r="K157" i="9"/>
  <c r="H157" i="9"/>
  <c r="CG156" i="9"/>
  <c r="BB156" i="9"/>
  <c r="BA156" i="9"/>
  <c r="AW156" i="9"/>
  <c r="AV156" i="9"/>
  <c r="S156" i="9"/>
  <c r="L156" i="9"/>
  <c r="K156" i="9"/>
  <c r="H156" i="9"/>
  <c r="CG155" i="9"/>
  <c r="BB155" i="9"/>
  <c r="AT155" i="9" s="1"/>
  <c r="BA155" i="9"/>
  <c r="AW155" i="9"/>
  <c r="AV155" i="9"/>
  <c r="AS155" i="9"/>
  <c r="S155" i="9"/>
  <c r="L155" i="9"/>
  <c r="K155" i="9"/>
  <c r="H155" i="9"/>
  <c r="CG154" i="9"/>
  <c r="BB154" i="9"/>
  <c r="AT154" i="9" s="1"/>
  <c r="BA154" i="9"/>
  <c r="AW154" i="9"/>
  <c r="AV154" i="9"/>
  <c r="S154" i="9"/>
  <c r="L154" i="9"/>
  <c r="K154" i="9"/>
  <c r="H154" i="9"/>
  <c r="CG153" i="9"/>
  <c r="BB153" i="9"/>
  <c r="AT153" i="9" s="1"/>
  <c r="BA153" i="9"/>
  <c r="AW153" i="9"/>
  <c r="AV153" i="9"/>
  <c r="S153" i="9"/>
  <c r="L153" i="9"/>
  <c r="K153" i="9"/>
  <c r="H153" i="9"/>
  <c r="CG152" i="9"/>
  <c r="BB152" i="9"/>
  <c r="AT152" i="9" s="1"/>
  <c r="BA152" i="9"/>
  <c r="AW152" i="9"/>
  <c r="AV152" i="9"/>
  <c r="AU152" i="9"/>
  <c r="S152" i="9"/>
  <c r="L152" i="9"/>
  <c r="K152" i="9"/>
  <c r="H152" i="9"/>
  <c r="CG151" i="9"/>
  <c r="BB151" i="9"/>
  <c r="AT151" i="9" s="1"/>
  <c r="BA151" i="9"/>
  <c r="AW151" i="9"/>
  <c r="AV151" i="9"/>
  <c r="AU151" i="9"/>
  <c r="AS151" i="9"/>
  <c r="S151" i="9"/>
  <c r="L151" i="9"/>
  <c r="K151" i="9"/>
  <c r="H151" i="9"/>
  <c r="CG150" i="9"/>
  <c r="BB150" i="9"/>
  <c r="AT150" i="9" s="1"/>
  <c r="BA150" i="9"/>
  <c r="AW150" i="9"/>
  <c r="AV150" i="9"/>
  <c r="AU150" i="9"/>
  <c r="AS150" i="9"/>
  <c r="S150" i="9"/>
  <c r="L150" i="9"/>
  <c r="K150" i="9"/>
  <c r="H150" i="9"/>
  <c r="CG149" i="9"/>
  <c r="BB149" i="9"/>
  <c r="AT149" i="9" s="1"/>
  <c r="BA149" i="9"/>
  <c r="AW149" i="9"/>
  <c r="AV149" i="9"/>
  <c r="AU149" i="9"/>
  <c r="AS149" i="9"/>
  <c r="S149" i="9"/>
  <c r="L149" i="9"/>
  <c r="K149" i="9"/>
  <c r="H149" i="9"/>
  <c r="CG148" i="9"/>
  <c r="BB148" i="9"/>
  <c r="BA148" i="9"/>
  <c r="AW148" i="9"/>
  <c r="AV148" i="9"/>
  <c r="S148" i="9"/>
  <c r="L148" i="9"/>
  <c r="K148" i="9"/>
  <c r="H148" i="9"/>
  <c r="CG147" i="9"/>
  <c r="BB147" i="9"/>
  <c r="AT147" i="9" s="1"/>
  <c r="BA147" i="9"/>
  <c r="AW147" i="9"/>
  <c r="AV147" i="9"/>
  <c r="AU147" i="9"/>
  <c r="AS147" i="9"/>
  <c r="S147" i="9"/>
  <c r="L147" i="9"/>
  <c r="K147" i="9"/>
  <c r="H147" i="9"/>
  <c r="CG146" i="9"/>
  <c r="BB146" i="9"/>
  <c r="AT146" i="9" s="1"/>
  <c r="BA146" i="9"/>
  <c r="AW146" i="9"/>
  <c r="AV146" i="9"/>
  <c r="AU146" i="9"/>
  <c r="AS146" i="9"/>
  <c r="S146" i="9"/>
  <c r="L146" i="9"/>
  <c r="K146" i="9"/>
  <c r="H146" i="9"/>
  <c r="CG145" i="9"/>
  <c r="AS145" i="9" s="1"/>
  <c r="BB145" i="9"/>
  <c r="BA145" i="9"/>
  <c r="AW145" i="9"/>
  <c r="AV145" i="9"/>
  <c r="AU145" i="9"/>
  <c r="S145" i="9"/>
  <c r="L145" i="9"/>
  <c r="K145" i="9"/>
  <c r="H145" i="9"/>
  <c r="CG144" i="9"/>
  <c r="BB144" i="9"/>
  <c r="BA144" i="9"/>
  <c r="AW144" i="9"/>
  <c r="AV144" i="9"/>
  <c r="AU144" i="9"/>
  <c r="S144" i="9"/>
  <c r="L144" i="9"/>
  <c r="K144" i="9"/>
  <c r="H144" i="9"/>
  <c r="CG143" i="9"/>
  <c r="BB143" i="9"/>
  <c r="AT143" i="9" s="1"/>
  <c r="BA143" i="9"/>
  <c r="AW143" i="9"/>
  <c r="AV143" i="9"/>
  <c r="AS143" i="9"/>
  <c r="S143" i="9"/>
  <c r="L143" i="9"/>
  <c r="K143" i="9"/>
  <c r="H143" i="9"/>
  <c r="CG142" i="9"/>
  <c r="BB142" i="9"/>
  <c r="BA142" i="9"/>
  <c r="AW142" i="9"/>
  <c r="AV142" i="9"/>
  <c r="S142" i="9"/>
  <c r="L142" i="9"/>
  <c r="K142" i="9"/>
  <c r="H142" i="9"/>
  <c r="CG141" i="9"/>
  <c r="BB141" i="9"/>
  <c r="AT141" i="9" s="1"/>
  <c r="BA141" i="9"/>
  <c r="AW141" i="9"/>
  <c r="AV141" i="9"/>
  <c r="S141" i="9"/>
  <c r="L141" i="9"/>
  <c r="K141" i="9"/>
  <c r="H141" i="9"/>
  <c r="CG140" i="9"/>
  <c r="BB140" i="9"/>
  <c r="BA140" i="9"/>
  <c r="AW140" i="9"/>
  <c r="AV140" i="9"/>
  <c r="AU140" i="9"/>
  <c r="S140" i="9"/>
  <c r="L140" i="9"/>
  <c r="K140" i="9"/>
  <c r="H140" i="9"/>
  <c r="CG139" i="9"/>
  <c r="BB139" i="9"/>
  <c r="AT139" i="9" s="1"/>
  <c r="BA139" i="9"/>
  <c r="AW139" i="9"/>
  <c r="AV139" i="9"/>
  <c r="AU139" i="9"/>
  <c r="AS139" i="9"/>
  <c r="S139" i="9"/>
  <c r="L139" i="9"/>
  <c r="K139" i="9"/>
  <c r="H139" i="9"/>
  <c r="CG138" i="9"/>
  <c r="BB138" i="9"/>
  <c r="BA138" i="9"/>
  <c r="AW138" i="9"/>
  <c r="AV138" i="9"/>
  <c r="AU138" i="9"/>
  <c r="AS138" i="9"/>
  <c r="S138" i="9"/>
  <c r="L138" i="9"/>
  <c r="K138" i="9"/>
  <c r="H138" i="9"/>
  <c r="CG137" i="9"/>
  <c r="AS137" i="9" s="1"/>
  <c r="BB137" i="9"/>
  <c r="BA137" i="9"/>
  <c r="AW137" i="9"/>
  <c r="AV137" i="9"/>
  <c r="AU137" i="9"/>
  <c r="S137" i="9"/>
  <c r="L137" i="9"/>
  <c r="K137" i="9"/>
  <c r="H137" i="9"/>
  <c r="CG136" i="9"/>
  <c r="BB136" i="9"/>
  <c r="BA136" i="9"/>
  <c r="AW136" i="9"/>
  <c r="AV136" i="9"/>
  <c r="S136" i="9"/>
  <c r="L136" i="9"/>
  <c r="K136" i="9"/>
  <c r="H136" i="9"/>
  <c r="CG135" i="9"/>
  <c r="BB135" i="9"/>
  <c r="BA135" i="9"/>
  <c r="AW135" i="9"/>
  <c r="AV135" i="9"/>
  <c r="AU135" i="9"/>
  <c r="AS135" i="9"/>
  <c r="S135" i="9"/>
  <c r="L135" i="9"/>
  <c r="K135" i="9"/>
  <c r="H135" i="9"/>
  <c r="CG134" i="9"/>
  <c r="BB134" i="9"/>
  <c r="AT134" i="9" s="1"/>
  <c r="BA134" i="9"/>
  <c r="AW134" i="9"/>
  <c r="AV134" i="9"/>
  <c r="AU134" i="9"/>
  <c r="AS134" i="9"/>
  <c r="S134" i="9"/>
  <c r="L134" i="9"/>
  <c r="K134" i="9"/>
  <c r="H134" i="9"/>
  <c r="CG133" i="9"/>
  <c r="AS133" i="9" s="1"/>
  <c r="BB133" i="9"/>
  <c r="BA133" i="9"/>
  <c r="AW133" i="9"/>
  <c r="AV133" i="9"/>
  <c r="AU133" i="9"/>
  <c r="S133" i="9"/>
  <c r="L133" i="9"/>
  <c r="K133" i="9"/>
  <c r="H133" i="9"/>
  <c r="CG132" i="9"/>
  <c r="BB132" i="9"/>
  <c r="BA132" i="9"/>
  <c r="AW132" i="9"/>
  <c r="AV132" i="9"/>
  <c r="AU132" i="9"/>
  <c r="S132" i="9"/>
  <c r="L132" i="9"/>
  <c r="K132" i="9"/>
  <c r="H132" i="9"/>
  <c r="CG131" i="9"/>
  <c r="BB131" i="9"/>
  <c r="AT131" i="9" s="1"/>
  <c r="BA131" i="9"/>
  <c r="AW131" i="9"/>
  <c r="AV131" i="9"/>
  <c r="AS131" i="9"/>
  <c r="S131" i="9"/>
  <c r="L131" i="9"/>
  <c r="K131" i="9"/>
  <c r="H131" i="9"/>
  <c r="CG130" i="9"/>
  <c r="BB130" i="9"/>
  <c r="BA130" i="9"/>
  <c r="AW130" i="9"/>
  <c r="AV130" i="9"/>
  <c r="S130" i="9"/>
  <c r="L130" i="9"/>
  <c r="K130" i="9"/>
  <c r="H130" i="9"/>
  <c r="CG129" i="9"/>
  <c r="BB129" i="9"/>
  <c r="AT129" i="9" s="1"/>
  <c r="BA129" i="9"/>
  <c r="AW129" i="9"/>
  <c r="AV129" i="9"/>
  <c r="S129" i="9"/>
  <c r="L129" i="9"/>
  <c r="K129" i="9"/>
  <c r="H129" i="9"/>
  <c r="CG128" i="9"/>
  <c r="BB128" i="9"/>
  <c r="BA128" i="9"/>
  <c r="AW128" i="9"/>
  <c r="AV128" i="9"/>
  <c r="AU128" i="9"/>
  <c r="S128" i="9"/>
  <c r="L128" i="9"/>
  <c r="K128" i="9"/>
  <c r="H128" i="9"/>
  <c r="CG127" i="9"/>
  <c r="BB127" i="9"/>
  <c r="AT127" i="9" s="1"/>
  <c r="BA127" i="9"/>
  <c r="AW127" i="9"/>
  <c r="AV127" i="9"/>
  <c r="AU127" i="9"/>
  <c r="AS127" i="9"/>
  <c r="S127" i="9"/>
  <c r="L127" i="9"/>
  <c r="K127" i="9"/>
  <c r="H127" i="9"/>
  <c r="CG126" i="9"/>
  <c r="BB126" i="9"/>
  <c r="BA126" i="9"/>
  <c r="AW126" i="9"/>
  <c r="AV126" i="9"/>
  <c r="AU126" i="9"/>
  <c r="AS126" i="9"/>
  <c r="S126" i="9"/>
  <c r="L126" i="9"/>
  <c r="K126" i="9"/>
  <c r="H126" i="9"/>
  <c r="CG125" i="9"/>
  <c r="AS125" i="9" s="1"/>
  <c r="BB125" i="9"/>
  <c r="BA125" i="9"/>
  <c r="AW125" i="9"/>
  <c r="AV125" i="9"/>
  <c r="AU125" i="9"/>
  <c r="S125" i="9"/>
  <c r="L125" i="9"/>
  <c r="K125" i="9"/>
  <c r="H125" i="9"/>
  <c r="CG124" i="9"/>
  <c r="BB124" i="9"/>
  <c r="BA124" i="9"/>
  <c r="AW124" i="9"/>
  <c r="AV124" i="9"/>
  <c r="S124" i="9"/>
  <c r="L124" i="9"/>
  <c r="K124" i="9"/>
  <c r="H124" i="9"/>
  <c r="CG123" i="9"/>
  <c r="BB123" i="9"/>
  <c r="BA123" i="9"/>
  <c r="AW123" i="9"/>
  <c r="AV123" i="9"/>
  <c r="AU123" i="9"/>
  <c r="AS123" i="9"/>
  <c r="S123" i="9"/>
  <c r="L123" i="9"/>
  <c r="K123" i="9"/>
  <c r="H123" i="9"/>
  <c r="CG122" i="9"/>
  <c r="BB122" i="9"/>
  <c r="AT122" i="9" s="1"/>
  <c r="BA122" i="9"/>
  <c r="AW122" i="9"/>
  <c r="AV122" i="9"/>
  <c r="AU122" i="9"/>
  <c r="AS122" i="9"/>
  <c r="S122" i="9"/>
  <c r="L122" i="9"/>
  <c r="K122" i="9"/>
  <c r="H122" i="9"/>
  <c r="CG121" i="9"/>
  <c r="AS121" i="9" s="1"/>
  <c r="BB121" i="9"/>
  <c r="BA121" i="9"/>
  <c r="AW121" i="9"/>
  <c r="AV121" i="9"/>
  <c r="AU121" i="9"/>
  <c r="S121" i="9"/>
  <c r="L121" i="9"/>
  <c r="K121" i="9"/>
  <c r="H121" i="9"/>
  <c r="CG120" i="9"/>
  <c r="BB120" i="9"/>
  <c r="BA120" i="9"/>
  <c r="AW120" i="9"/>
  <c r="AV120" i="9"/>
  <c r="AU120" i="9"/>
  <c r="S120" i="9"/>
  <c r="L120" i="9"/>
  <c r="K120" i="9"/>
  <c r="H120" i="9"/>
  <c r="CG119" i="9"/>
  <c r="BB119" i="9"/>
  <c r="AT119" i="9" s="1"/>
  <c r="BA119" i="9"/>
  <c r="AW119" i="9"/>
  <c r="AV119" i="9"/>
  <c r="AS119" i="9"/>
  <c r="S119" i="9"/>
  <c r="L119" i="9"/>
  <c r="K119" i="9"/>
  <c r="H119" i="9"/>
  <c r="CG118" i="9"/>
  <c r="BB118" i="9"/>
  <c r="BA118" i="9"/>
  <c r="AW118" i="9"/>
  <c r="AV118" i="9"/>
  <c r="S118" i="9"/>
  <c r="L118" i="9"/>
  <c r="K118" i="9"/>
  <c r="H118" i="9"/>
  <c r="CG117" i="9"/>
  <c r="BB117" i="9"/>
  <c r="AT117" i="9" s="1"/>
  <c r="BA117" i="9"/>
  <c r="AW117" i="9"/>
  <c r="AV117" i="9"/>
  <c r="S117" i="9"/>
  <c r="L117" i="9"/>
  <c r="K117" i="9"/>
  <c r="H117" i="9"/>
  <c r="CG116" i="9"/>
  <c r="BB116" i="9"/>
  <c r="BA116" i="9"/>
  <c r="AW116" i="9"/>
  <c r="AV116" i="9"/>
  <c r="AU116" i="9"/>
  <c r="S116" i="9"/>
  <c r="L116" i="9"/>
  <c r="K116" i="9"/>
  <c r="H116" i="9"/>
  <c r="CG115" i="9"/>
  <c r="BB115" i="9"/>
  <c r="AT115" i="9" s="1"/>
  <c r="BA115" i="9"/>
  <c r="AW115" i="9"/>
  <c r="AV115" i="9"/>
  <c r="AU115" i="9"/>
  <c r="AS115" i="9"/>
  <c r="S115" i="9"/>
  <c r="L115" i="9"/>
  <c r="K115" i="9"/>
  <c r="H115" i="9"/>
  <c r="CG114" i="9"/>
  <c r="BB114" i="9"/>
  <c r="BA114" i="9"/>
  <c r="AW114" i="9"/>
  <c r="AV114" i="9"/>
  <c r="AU114" i="9"/>
  <c r="AS114" i="9"/>
  <c r="S114" i="9"/>
  <c r="L114" i="9"/>
  <c r="K114" i="9"/>
  <c r="H114" i="9"/>
  <c r="CG113" i="9"/>
  <c r="AS113" i="9" s="1"/>
  <c r="BB113" i="9"/>
  <c r="BA113" i="9"/>
  <c r="AW113" i="9"/>
  <c r="AV113" i="9"/>
  <c r="AU113" i="9"/>
  <c r="S113" i="9"/>
  <c r="L113" i="9"/>
  <c r="K113" i="9"/>
  <c r="H113" i="9"/>
  <c r="CG112" i="9"/>
  <c r="BB112" i="9"/>
  <c r="BA112" i="9"/>
  <c r="AW112" i="9"/>
  <c r="AV112" i="9"/>
  <c r="S112" i="9"/>
  <c r="L112" i="9"/>
  <c r="K112" i="9"/>
  <c r="H112" i="9"/>
  <c r="CG111" i="9"/>
  <c r="BB111" i="9"/>
  <c r="BA111" i="9"/>
  <c r="AW111" i="9"/>
  <c r="AV111" i="9"/>
  <c r="AU111" i="9"/>
  <c r="AS111" i="9"/>
  <c r="S111" i="9"/>
  <c r="L111" i="9"/>
  <c r="K111" i="9"/>
  <c r="H111" i="9"/>
  <c r="CG110" i="9"/>
  <c r="BB110" i="9"/>
  <c r="AT110" i="9" s="1"/>
  <c r="BA110" i="9"/>
  <c r="AW110" i="9"/>
  <c r="AV110" i="9"/>
  <c r="AU110" i="9"/>
  <c r="AS110" i="9"/>
  <c r="S110" i="9"/>
  <c r="L110" i="9"/>
  <c r="K110" i="9"/>
  <c r="H110" i="9"/>
  <c r="CG109" i="9"/>
  <c r="AS109" i="9" s="1"/>
  <c r="BB109" i="9"/>
  <c r="BA109" i="9"/>
  <c r="AW109" i="9"/>
  <c r="AV109" i="9"/>
  <c r="AU109" i="9"/>
  <c r="S109" i="9"/>
  <c r="L109" i="9"/>
  <c r="K109" i="9"/>
  <c r="H109" i="9"/>
  <c r="CG108" i="9"/>
  <c r="BB108" i="9"/>
  <c r="BA108" i="9"/>
  <c r="AW108" i="9"/>
  <c r="AV108" i="9"/>
  <c r="AU108" i="9"/>
  <c r="S108" i="9"/>
  <c r="L108" i="9"/>
  <c r="K108" i="9"/>
  <c r="H108" i="9"/>
  <c r="CG107" i="9"/>
  <c r="BB107" i="9"/>
  <c r="AT107" i="9" s="1"/>
  <c r="BA107" i="9"/>
  <c r="AW107" i="9"/>
  <c r="AV107" i="9"/>
  <c r="AS107" i="9"/>
  <c r="S107" i="9"/>
  <c r="L107" i="9"/>
  <c r="K107" i="9"/>
  <c r="H107" i="9"/>
  <c r="CG106" i="9"/>
  <c r="BB106" i="9"/>
  <c r="BA106" i="9"/>
  <c r="AW106" i="9"/>
  <c r="AV106" i="9"/>
  <c r="S106" i="9"/>
  <c r="L106" i="9"/>
  <c r="K106" i="9"/>
  <c r="H106" i="9"/>
  <c r="CG105" i="9"/>
  <c r="BB105" i="9"/>
  <c r="AT105" i="9" s="1"/>
  <c r="BA105" i="9"/>
  <c r="AW105" i="9"/>
  <c r="AV105" i="9"/>
  <c r="S105" i="9"/>
  <c r="L105" i="9"/>
  <c r="K105" i="9"/>
  <c r="H105" i="9"/>
  <c r="CG104" i="9"/>
  <c r="BB104" i="9"/>
  <c r="BA104" i="9"/>
  <c r="AW104" i="9"/>
  <c r="AV104" i="9"/>
  <c r="AU104" i="9"/>
  <c r="S104" i="9"/>
  <c r="L104" i="9"/>
  <c r="K104" i="9"/>
  <c r="H104" i="9"/>
  <c r="CG103" i="9"/>
  <c r="BB103" i="9"/>
  <c r="AT103" i="9" s="1"/>
  <c r="BA103" i="9"/>
  <c r="AW103" i="9"/>
  <c r="AV103" i="9"/>
  <c r="AU103" i="9"/>
  <c r="AS103" i="9"/>
  <c r="S103" i="9"/>
  <c r="L103" i="9"/>
  <c r="K103" i="9"/>
  <c r="H103" i="9"/>
  <c r="CG102" i="9"/>
  <c r="BB102" i="9"/>
  <c r="BA102" i="9"/>
  <c r="AW102" i="9"/>
  <c r="AV102" i="9"/>
  <c r="AU102" i="9"/>
  <c r="AS102" i="9"/>
  <c r="S102" i="9"/>
  <c r="L102" i="9"/>
  <c r="K102" i="9"/>
  <c r="H102" i="9"/>
  <c r="CG101" i="9"/>
  <c r="AS101" i="9" s="1"/>
  <c r="BB101" i="9"/>
  <c r="BA101" i="9"/>
  <c r="AW101" i="9"/>
  <c r="AV101" i="9"/>
  <c r="AU101" i="9"/>
  <c r="S101" i="9"/>
  <c r="L101" i="9"/>
  <c r="K101" i="9"/>
  <c r="H101" i="9"/>
  <c r="CG100" i="9"/>
  <c r="BB100" i="9"/>
  <c r="BA100" i="9"/>
  <c r="AW100" i="9"/>
  <c r="AV100" i="9"/>
  <c r="S100" i="9"/>
  <c r="L100" i="9"/>
  <c r="K100" i="9"/>
  <c r="H100" i="9"/>
  <c r="CG99" i="9"/>
  <c r="BB99" i="9"/>
  <c r="BA99" i="9"/>
  <c r="AW99" i="9"/>
  <c r="AV99" i="9"/>
  <c r="AU99" i="9"/>
  <c r="AS99" i="9"/>
  <c r="S99" i="9"/>
  <c r="L99" i="9"/>
  <c r="K99" i="9"/>
  <c r="H99" i="9"/>
  <c r="CG98" i="9"/>
  <c r="BB98" i="9"/>
  <c r="AT98" i="9" s="1"/>
  <c r="BA98" i="9"/>
  <c r="AW98" i="9"/>
  <c r="AV98" i="9"/>
  <c r="AU98" i="9"/>
  <c r="AS98" i="9"/>
  <c r="S98" i="9"/>
  <c r="L98" i="9"/>
  <c r="K98" i="9"/>
  <c r="H98" i="9"/>
  <c r="CG97" i="9"/>
  <c r="AS97" i="9" s="1"/>
  <c r="BB97" i="9"/>
  <c r="BA97" i="9"/>
  <c r="AW97" i="9"/>
  <c r="AV97" i="9"/>
  <c r="AU97" i="9"/>
  <c r="S97" i="9"/>
  <c r="L97" i="9"/>
  <c r="K97" i="9"/>
  <c r="H97" i="9"/>
  <c r="CG96" i="9"/>
  <c r="BB96" i="9"/>
  <c r="BA96" i="9"/>
  <c r="AW96" i="9"/>
  <c r="AV96" i="9"/>
  <c r="S96" i="9"/>
  <c r="L96" i="9"/>
  <c r="K96" i="9"/>
  <c r="H96" i="9"/>
  <c r="CG95" i="9"/>
  <c r="BB95" i="9"/>
  <c r="AT95" i="9" s="1"/>
  <c r="BA95" i="9"/>
  <c r="AW95" i="9"/>
  <c r="AV95" i="9"/>
  <c r="AS95" i="9"/>
  <c r="S95" i="9"/>
  <c r="L95" i="9"/>
  <c r="K95" i="9"/>
  <c r="H95" i="9"/>
  <c r="CG94" i="9"/>
  <c r="BB94" i="9"/>
  <c r="BA94" i="9"/>
  <c r="AW94" i="9"/>
  <c r="AV94" i="9"/>
  <c r="S94" i="9"/>
  <c r="L94" i="9"/>
  <c r="K94" i="9"/>
  <c r="H94" i="9"/>
  <c r="CG93" i="9"/>
  <c r="BB93" i="9"/>
  <c r="AT93" i="9" s="1"/>
  <c r="BA93" i="9"/>
  <c r="AW93" i="9"/>
  <c r="AV93" i="9"/>
  <c r="S93" i="9"/>
  <c r="L93" i="9"/>
  <c r="K93" i="9"/>
  <c r="H93" i="9"/>
  <c r="CG92" i="9"/>
  <c r="BB92" i="9"/>
  <c r="BA92" i="9"/>
  <c r="AW92" i="9"/>
  <c r="AV92" i="9"/>
  <c r="AU92" i="9"/>
  <c r="S92" i="9"/>
  <c r="L92" i="9"/>
  <c r="K92" i="9"/>
  <c r="H92" i="9"/>
  <c r="CG91" i="9"/>
  <c r="BB91" i="9"/>
  <c r="AT91" i="9" s="1"/>
  <c r="BA91" i="9"/>
  <c r="AW91" i="9"/>
  <c r="AV91" i="9"/>
  <c r="AU91" i="9"/>
  <c r="AS91" i="9"/>
  <c r="S91" i="9"/>
  <c r="L91" i="9"/>
  <c r="K91" i="9"/>
  <c r="H91" i="9"/>
  <c r="CG90" i="9"/>
  <c r="BB90" i="9"/>
  <c r="BA90" i="9"/>
  <c r="AW90" i="9"/>
  <c r="AV90" i="9"/>
  <c r="AU90" i="9"/>
  <c r="AS90" i="9"/>
  <c r="S90" i="9"/>
  <c r="L90" i="9"/>
  <c r="K90" i="9"/>
  <c r="H90" i="9"/>
  <c r="CG89" i="9"/>
  <c r="AS89" i="9" s="1"/>
  <c r="BB89" i="9"/>
  <c r="BA89" i="9"/>
  <c r="AW89" i="9"/>
  <c r="AV89" i="9"/>
  <c r="AU89" i="9"/>
  <c r="S89" i="9"/>
  <c r="L89" i="9"/>
  <c r="K89" i="9"/>
  <c r="H89" i="9"/>
  <c r="CG88" i="9"/>
  <c r="BB88" i="9"/>
  <c r="BA88" i="9"/>
  <c r="AW88" i="9"/>
  <c r="AV88" i="9"/>
  <c r="S88" i="9"/>
  <c r="L88" i="9"/>
  <c r="K88" i="9"/>
  <c r="H88" i="9"/>
  <c r="CG87" i="9"/>
  <c r="BB87" i="9"/>
  <c r="BA87" i="9"/>
  <c r="AW87" i="9"/>
  <c r="AV87" i="9"/>
  <c r="AU87" i="9"/>
  <c r="AS87" i="9"/>
  <c r="S87" i="9"/>
  <c r="L87" i="9"/>
  <c r="K87" i="9"/>
  <c r="H87" i="9"/>
  <c r="CG86" i="9"/>
  <c r="BB86" i="9"/>
  <c r="AT86" i="9" s="1"/>
  <c r="BA86" i="9"/>
  <c r="AW86" i="9"/>
  <c r="AV86" i="9"/>
  <c r="AU86" i="9"/>
  <c r="AS86" i="9"/>
  <c r="S86" i="9"/>
  <c r="L86" i="9"/>
  <c r="K86" i="9"/>
  <c r="H86" i="9"/>
  <c r="CG85" i="9"/>
  <c r="AS85" i="9" s="1"/>
  <c r="BB85" i="9"/>
  <c r="BA85" i="9"/>
  <c r="AW85" i="9"/>
  <c r="AV85" i="9"/>
  <c r="AU85" i="9"/>
  <c r="S85" i="9"/>
  <c r="L85" i="9"/>
  <c r="K85" i="9"/>
  <c r="H85" i="9"/>
  <c r="CG84" i="9"/>
  <c r="BB84" i="9"/>
  <c r="BA84" i="9"/>
  <c r="AW84" i="9"/>
  <c r="AV84" i="9"/>
  <c r="AU84" i="9"/>
  <c r="S84" i="9"/>
  <c r="L84" i="9"/>
  <c r="K84" i="9"/>
  <c r="H84" i="9"/>
  <c r="CG83" i="9"/>
  <c r="BB83" i="9"/>
  <c r="AT83" i="9" s="1"/>
  <c r="BA83" i="9"/>
  <c r="AW83" i="9"/>
  <c r="AV83" i="9"/>
  <c r="AS83" i="9"/>
  <c r="S83" i="9"/>
  <c r="L83" i="9"/>
  <c r="K83" i="9"/>
  <c r="H83" i="9"/>
  <c r="CG82" i="9"/>
  <c r="BB82" i="9"/>
  <c r="BA82" i="9"/>
  <c r="AW82" i="9"/>
  <c r="AV82" i="9"/>
  <c r="S82" i="9"/>
  <c r="L82" i="9"/>
  <c r="K82" i="9"/>
  <c r="H82" i="9"/>
  <c r="CG81" i="9"/>
  <c r="BB81" i="9"/>
  <c r="AT81" i="9" s="1"/>
  <c r="BA81" i="9"/>
  <c r="AW81" i="9"/>
  <c r="AV81" i="9"/>
  <c r="S81" i="9"/>
  <c r="L81" i="9"/>
  <c r="K81" i="9"/>
  <c r="H81" i="9"/>
  <c r="CG80" i="9"/>
  <c r="BB80" i="9"/>
  <c r="BA80" i="9"/>
  <c r="AW80" i="9"/>
  <c r="AV80" i="9"/>
  <c r="AU80" i="9"/>
  <c r="S80" i="9"/>
  <c r="L80" i="9"/>
  <c r="K80" i="9"/>
  <c r="H80" i="9"/>
  <c r="CG79" i="9"/>
  <c r="BB79" i="9"/>
  <c r="AT79" i="9" s="1"/>
  <c r="BA79" i="9"/>
  <c r="AW79" i="9"/>
  <c r="AV79" i="9"/>
  <c r="AU79" i="9"/>
  <c r="AS79" i="9"/>
  <c r="S79" i="9"/>
  <c r="L79" i="9"/>
  <c r="K79" i="9"/>
  <c r="H79" i="9"/>
  <c r="CG78" i="9"/>
  <c r="BB78" i="9"/>
  <c r="BA78" i="9"/>
  <c r="AW78" i="9"/>
  <c r="AV78" i="9"/>
  <c r="AU78" i="9"/>
  <c r="AS78" i="9"/>
  <c r="S78" i="9"/>
  <c r="L78" i="9"/>
  <c r="K78" i="9"/>
  <c r="H78" i="9"/>
  <c r="CG77" i="9"/>
  <c r="AS77" i="9" s="1"/>
  <c r="BB77" i="9"/>
  <c r="BA77" i="9"/>
  <c r="AW77" i="9"/>
  <c r="AV77" i="9"/>
  <c r="AU77" i="9"/>
  <c r="S77" i="9"/>
  <c r="L77" i="9"/>
  <c r="K77" i="9"/>
  <c r="H77" i="9"/>
  <c r="CG76" i="9"/>
  <c r="BB76" i="9"/>
  <c r="BA76" i="9"/>
  <c r="AW76" i="9"/>
  <c r="AV76" i="9"/>
  <c r="S76" i="9"/>
  <c r="L76" i="9"/>
  <c r="K76" i="9"/>
  <c r="H76" i="9"/>
  <c r="CG75" i="9"/>
  <c r="BB75" i="9"/>
  <c r="BA75" i="9"/>
  <c r="AW75" i="9"/>
  <c r="AV75" i="9"/>
  <c r="AU75" i="9"/>
  <c r="AS75" i="9"/>
  <c r="S75" i="9"/>
  <c r="L75" i="9"/>
  <c r="K75" i="9"/>
  <c r="H75" i="9"/>
  <c r="CG74" i="9"/>
  <c r="BB74" i="9"/>
  <c r="AT74" i="9" s="1"/>
  <c r="BA74" i="9"/>
  <c r="AW74" i="9"/>
  <c r="AV74" i="9"/>
  <c r="AU74" i="9"/>
  <c r="AS74" i="9"/>
  <c r="S74" i="9"/>
  <c r="L74" i="9"/>
  <c r="K74" i="9"/>
  <c r="H74" i="9"/>
  <c r="CG73" i="9"/>
  <c r="AS73" i="9" s="1"/>
  <c r="BB73" i="9"/>
  <c r="BA73" i="9"/>
  <c r="AW73" i="9"/>
  <c r="AV73" i="9"/>
  <c r="AU73" i="9"/>
  <c r="S73" i="9"/>
  <c r="L73" i="9"/>
  <c r="K73" i="9"/>
  <c r="H73" i="9"/>
  <c r="CG72" i="9"/>
  <c r="BB72" i="9"/>
  <c r="BA72" i="9"/>
  <c r="AW72" i="9"/>
  <c r="AV72" i="9"/>
  <c r="AU72" i="9"/>
  <c r="S72" i="9"/>
  <c r="L72" i="9"/>
  <c r="K72" i="9"/>
  <c r="H72" i="9"/>
  <c r="CG71" i="9"/>
  <c r="BB71" i="9"/>
  <c r="AT71" i="9" s="1"/>
  <c r="BA71" i="9"/>
  <c r="AW71" i="9"/>
  <c r="AV71" i="9"/>
  <c r="AS71" i="9"/>
  <c r="S71" i="9"/>
  <c r="L71" i="9"/>
  <c r="K71" i="9"/>
  <c r="H71" i="9"/>
  <c r="CG70" i="9"/>
  <c r="BB70" i="9"/>
  <c r="BA70" i="9"/>
  <c r="AW70" i="9"/>
  <c r="AV70" i="9"/>
  <c r="S70" i="9"/>
  <c r="L70" i="9"/>
  <c r="K70" i="9"/>
  <c r="H70" i="9"/>
  <c r="CG69" i="9"/>
  <c r="BB69" i="9"/>
  <c r="AT69" i="9" s="1"/>
  <c r="BA69" i="9"/>
  <c r="AW69" i="9"/>
  <c r="AV69" i="9"/>
  <c r="S69" i="9"/>
  <c r="L69" i="9"/>
  <c r="K69" i="9"/>
  <c r="H69" i="9"/>
  <c r="CG68" i="9"/>
  <c r="BB68" i="9"/>
  <c r="BA68" i="9"/>
  <c r="AW68" i="9"/>
  <c r="AV68" i="9"/>
  <c r="AU68" i="9"/>
  <c r="S68" i="9"/>
  <c r="L68" i="9"/>
  <c r="K68" i="9"/>
  <c r="H68" i="9"/>
  <c r="CG67" i="9"/>
  <c r="BB67" i="9"/>
  <c r="AT67" i="9" s="1"/>
  <c r="BA67" i="9"/>
  <c r="AW67" i="9"/>
  <c r="AV67" i="9"/>
  <c r="AU67" i="9"/>
  <c r="AS67" i="9"/>
  <c r="S67" i="9"/>
  <c r="L67" i="9"/>
  <c r="K67" i="9"/>
  <c r="H67" i="9"/>
  <c r="CG66" i="9"/>
  <c r="BB66" i="9"/>
  <c r="BA66" i="9"/>
  <c r="AW66" i="9"/>
  <c r="AV66" i="9"/>
  <c r="AU66" i="9"/>
  <c r="AS66" i="9"/>
  <c r="S66" i="9"/>
  <c r="L66" i="9"/>
  <c r="K66" i="9"/>
  <c r="H66" i="9"/>
  <c r="CG65" i="9"/>
  <c r="BB65" i="9"/>
  <c r="BA65" i="9"/>
  <c r="AW65" i="9"/>
  <c r="AV65" i="9"/>
  <c r="AU65" i="9"/>
  <c r="AS65" i="9"/>
  <c r="S65" i="9"/>
  <c r="L65" i="9"/>
  <c r="K65" i="9"/>
  <c r="H65" i="9"/>
  <c r="CG64" i="9"/>
  <c r="BB64" i="9"/>
  <c r="BA64" i="9"/>
  <c r="AW64" i="9"/>
  <c r="AV64" i="9"/>
  <c r="S64" i="9"/>
  <c r="L64" i="9"/>
  <c r="K64" i="9"/>
  <c r="H64" i="9"/>
  <c r="CG63" i="9"/>
  <c r="BB63" i="9"/>
  <c r="AS63" i="9" s="1"/>
  <c r="BA63" i="9"/>
  <c r="AW63" i="9"/>
  <c r="AV63" i="9"/>
  <c r="AU63" i="9"/>
  <c r="AT63" i="9"/>
  <c r="S63" i="9"/>
  <c r="L63" i="9"/>
  <c r="K63" i="9"/>
  <c r="H63" i="9"/>
  <c r="CG62" i="9"/>
  <c r="AT62" i="9" s="1"/>
  <c r="BB62" i="9"/>
  <c r="BA62" i="9"/>
  <c r="AW62" i="9"/>
  <c r="AV62" i="9"/>
  <c r="AU62" i="9"/>
  <c r="S62" i="9"/>
  <c r="L62" i="9"/>
  <c r="K62" i="9"/>
  <c r="H62" i="9"/>
  <c r="CG61" i="9"/>
  <c r="BB61" i="9"/>
  <c r="AU61" i="9" s="1"/>
  <c r="BA61" i="9"/>
  <c r="AW61" i="9"/>
  <c r="AV61" i="9"/>
  <c r="S61" i="9"/>
  <c r="L61" i="9"/>
  <c r="K61" i="9"/>
  <c r="H61" i="9"/>
  <c r="CG60" i="9"/>
  <c r="BB60" i="9"/>
  <c r="AS60" i="9" s="1"/>
  <c r="BA60" i="9"/>
  <c r="AW60" i="9"/>
  <c r="AV60" i="9"/>
  <c r="AT60" i="9"/>
  <c r="S60" i="9"/>
  <c r="L60" i="9"/>
  <c r="K60" i="9"/>
  <c r="H60" i="9"/>
  <c r="CG59" i="9"/>
  <c r="BB59" i="9"/>
  <c r="BA59" i="9"/>
  <c r="AW59" i="9"/>
  <c r="AV59" i="9"/>
  <c r="S59" i="9"/>
  <c r="L59" i="9"/>
  <c r="K59" i="9"/>
  <c r="H59" i="9"/>
  <c r="CG58" i="9"/>
  <c r="BB58" i="9"/>
  <c r="AS58" i="9" s="1"/>
  <c r="BA58" i="9"/>
  <c r="AW58" i="9"/>
  <c r="AV58" i="9"/>
  <c r="S58" i="9"/>
  <c r="L58" i="9"/>
  <c r="K58" i="9"/>
  <c r="H58" i="9"/>
  <c r="CG57" i="9"/>
  <c r="BB57" i="9"/>
  <c r="BA57" i="9"/>
  <c r="AW57" i="9"/>
  <c r="AV57" i="9"/>
  <c r="AU57" i="9"/>
  <c r="S57" i="9"/>
  <c r="L57" i="9"/>
  <c r="K57" i="9"/>
  <c r="H57" i="9"/>
  <c r="CG56" i="9"/>
  <c r="BB56" i="9"/>
  <c r="AS56" i="9" s="1"/>
  <c r="BA56" i="9"/>
  <c r="AW56" i="9"/>
  <c r="AV56" i="9"/>
  <c r="AU56" i="9"/>
  <c r="AT56" i="9"/>
  <c r="S56" i="9"/>
  <c r="L56" i="9"/>
  <c r="K56" i="9"/>
  <c r="H56" i="9"/>
  <c r="CG55" i="9"/>
  <c r="BB55" i="9"/>
  <c r="BA55" i="9"/>
  <c r="AW55" i="9"/>
  <c r="AV55" i="9"/>
  <c r="AU55" i="9"/>
  <c r="AT55" i="9"/>
  <c r="S55" i="9"/>
  <c r="L55" i="9"/>
  <c r="K55" i="9"/>
  <c r="H55" i="9"/>
  <c r="CG54" i="9"/>
  <c r="AT54" i="9" s="1"/>
  <c r="BB54" i="9"/>
  <c r="BA54" i="9"/>
  <c r="AW54" i="9"/>
  <c r="AV54" i="9"/>
  <c r="AU54" i="9"/>
  <c r="S54" i="9"/>
  <c r="L54" i="9"/>
  <c r="K54" i="9"/>
  <c r="H54" i="9"/>
  <c r="CG53" i="9"/>
  <c r="BB53" i="9"/>
  <c r="BA53" i="9"/>
  <c r="AW53" i="9"/>
  <c r="AV53" i="9"/>
  <c r="S53" i="9"/>
  <c r="L53" i="9"/>
  <c r="K53" i="9"/>
  <c r="H53" i="9"/>
  <c r="CG52" i="9"/>
  <c r="BB52" i="9"/>
  <c r="BA52" i="9"/>
  <c r="AW52" i="9"/>
  <c r="AV52" i="9"/>
  <c r="AU52" i="9"/>
  <c r="AT52" i="9"/>
  <c r="S52" i="9"/>
  <c r="L52" i="9"/>
  <c r="K52" i="9"/>
  <c r="H52" i="9"/>
  <c r="CG51" i="9"/>
  <c r="BB51" i="9"/>
  <c r="AS51" i="9" s="1"/>
  <c r="BA51" i="9"/>
  <c r="AW51" i="9"/>
  <c r="AV51" i="9"/>
  <c r="AU51" i="9"/>
  <c r="AT51" i="9"/>
  <c r="S51" i="9"/>
  <c r="L51" i="9"/>
  <c r="K51" i="9"/>
  <c r="H51" i="9"/>
  <c r="CG50" i="9"/>
  <c r="AT50" i="9" s="1"/>
  <c r="BB50" i="9"/>
  <c r="BA50" i="9"/>
  <c r="AW50" i="9"/>
  <c r="AV50" i="9"/>
  <c r="AU50" i="9"/>
  <c r="S50" i="9"/>
  <c r="L50" i="9"/>
  <c r="K50" i="9"/>
  <c r="H50" i="9"/>
  <c r="CG49" i="9"/>
  <c r="BB49" i="9"/>
  <c r="BA49" i="9"/>
  <c r="AW49" i="9"/>
  <c r="AV49" i="9"/>
  <c r="S49" i="9"/>
  <c r="L49" i="9"/>
  <c r="K49" i="9"/>
  <c r="H49" i="9"/>
  <c r="CG48" i="9"/>
  <c r="BB48" i="9"/>
  <c r="AS48" i="9" s="1"/>
  <c r="BA48" i="9"/>
  <c r="AW48" i="9"/>
  <c r="AV48" i="9"/>
  <c r="AT48" i="9"/>
  <c r="S48" i="9"/>
  <c r="L48" i="9"/>
  <c r="K48" i="9"/>
  <c r="H48" i="9"/>
  <c r="CG47" i="9"/>
  <c r="BB47" i="9"/>
  <c r="AS47" i="9" s="1"/>
  <c r="BA47" i="9"/>
  <c r="AW47" i="9"/>
  <c r="AV47" i="9"/>
  <c r="S47" i="9"/>
  <c r="L47" i="9"/>
  <c r="K47" i="9"/>
  <c r="H47" i="9"/>
  <c r="CG46" i="9"/>
  <c r="BB46" i="9"/>
  <c r="AS46" i="9" s="1"/>
  <c r="BA46" i="9"/>
  <c r="AW46" i="9"/>
  <c r="AV46" i="9"/>
  <c r="S46" i="9"/>
  <c r="L46" i="9"/>
  <c r="K46" i="9"/>
  <c r="H46" i="9"/>
  <c r="CG45" i="9"/>
  <c r="BB45" i="9"/>
  <c r="BA45" i="9"/>
  <c r="AW45" i="9"/>
  <c r="AV45" i="9"/>
  <c r="AU45" i="9"/>
  <c r="S45" i="9"/>
  <c r="L45" i="9"/>
  <c r="K45" i="9"/>
  <c r="H45" i="9"/>
  <c r="CG44" i="9"/>
  <c r="BB44" i="9"/>
  <c r="AS44" i="9" s="1"/>
  <c r="BA44" i="9"/>
  <c r="AW44" i="9"/>
  <c r="AV44" i="9"/>
  <c r="AU44" i="9"/>
  <c r="AT44" i="9"/>
  <c r="S44" i="9"/>
  <c r="L44" i="9"/>
  <c r="K44" i="9"/>
  <c r="H44" i="9"/>
  <c r="CG43" i="9"/>
  <c r="BB43" i="9"/>
  <c r="BA43" i="9"/>
  <c r="AW43" i="9"/>
  <c r="AV43" i="9"/>
  <c r="AU43" i="9"/>
  <c r="AT43" i="9"/>
  <c r="S43" i="9"/>
  <c r="L43" i="9"/>
  <c r="K43" i="9"/>
  <c r="H43" i="9"/>
  <c r="CG42" i="9"/>
  <c r="AT42" i="9" s="1"/>
  <c r="BB42" i="9"/>
  <c r="BA42" i="9"/>
  <c r="AW42" i="9"/>
  <c r="AV42" i="9"/>
  <c r="AU42" i="9"/>
  <c r="S42" i="9"/>
  <c r="L42" i="9"/>
  <c r="K42" i="9"/>
  <c r="H42" i="9"/>
  <c r="CG41" i="9"/>
  <c r="BB41" i="9"/>
  <c r="BA41" i="9"/>
  <c r="AW41" i="9"/>
  <c r="AV41" i="9"/>
  <c r="S41" i="9"/>
  <c r="L41" i="9"/>
  <c r="K41" i="9"/>
  <c r="H41" i="9"/>
  <c r="CG40" i="9"/>
  <c r="BB40" i="9"/>
  <c r="BA40" i="9"/>
  <c r="AW40" i="9"/>
  <c r="AV40" i="9"/>
  <c r="AU40" i="9"/>
  <c r="AT40" i="9"/>
  <c r="S40" i="9"/>
  <c r="L40" i="9"/>
  <c r="K40" i="9"/>
  <c r="H40" i="9"/>
  <c r="CG39" i="9"/>
  <c r="BB39" i="9"/>
  <c r="AS39" i="9" s="1"/>
  <c r="BA39" i="9"/>
  <c r="AW39" i="9"/>
  <c r="AV39" i="9"/>
  <c r="AU39" i="9"/>
  <c r="AT39" i="9"/>
  <c r="S39" i="9"/>
  <c r="L39" i="9"/>
  <c r="K39" i="9"/>
  <c r="H39" i="9"/>
  <c r="CG38" i="9"/>
  <c r="AT38" i="9" s="1"/>
  <c r="BB38" i="9"/>
  <c r="BA38" i="9"/>
  <c r="AW38" i="9"/>
  <c r="AV38" i="9"/>
  <c r="AU38" i="9"/>
  <c r="S38" i="9"/>
  <c r="L38" i="9"/>
  <c r="K38" i="9"/>
  <c r="H38" i="9"/>
  <c r="CG37" i="9"/>
  <c r="BB37" i="9"/>
  <c r="BA37" i="9"/>
  <c r="AW37" i="9"/>
  <c r="AV37" i="9"/>
  <c r="S37" i="9"/>
  <c r="L37" i="9"/>
  <c r="K37" i="9"/>
  <c r="H37" i="9"/>
  <c r="CG36" i="9"/>
  <c r="BB36" i="9"/>
  <c r="AS36" i="9" s="1"/>
  <c r="BA36" i="9"/>
  <c r="AW36" i="9"/>
  <c r="AV36" i="9"/>
  <c r="AT36" i="9"/>
  <c r="S36" i="9"/>
  <c r="L36" i="9"/>
  <c r="K36" i="9"/>
  <c r="H36" i="9"/>
  <c r="CG35" i="9"/>
  <c r="BB35" i="9"/>
  <c r="BA35" i="9"/>
  <c r="AW35" i="9"/>
  <c r="AV35" i="9"/>
  <c r="S35" i="9"/>
  <c r="L35" i="9"/>
  <c r="K35" i="9"/>
  <c r="H35" i="9"/>
  <c r="CG34" i="9"/>
  <c r="BB34" i="9"/>
  <c r="AS34" i="9" s="1"/>
  <c r="BA34" i="9"/>
  <c r="AW34" i="9"/>
  <c r="AV34" i="9"/>
  <c r="S34" i="9"/>
  <c r="L34" i="9"/>
  <c r="K34" i="9"/>
  <c r="H34" i="9"/>
  <c r="CG33" i="9"/>
  <c r="BB33" i="9"/>
  <c r="BA33" i="9"/>
  <c r="AW33" i="9"/>
  <c r="AV33" i="9"/>
  <c r="AU33" i="9"/>
  <c r="S33" i="9"/>
  <c r="L33" i="9"/>
  <c r="K33" i="9"/>
  <c r="H33" i="9"/>
  <c r="CG32" i="9"/>
  <c r="BB32" i="9"/>
  <c r="AS32" i="9" s="1"/>
  <c r="BA32" i="9"/>
  <c r="AW32" i="9"/>
  <c r="AV32" i="9"/>
  <c r="AU32" i="9"/>
  <c r="AT32" i="9"/>
  <c r="S32" i="9"/>
  <c r="L32" i="9"/>
  <c r="K32" i="9"/>
  <c r="H32" i="9"/>
  <c r="CG31" i="9"/>
  <c r="BB31" i="9"/>
  <c r="BA31" i="9"/>
  <c r="AW31" i="9"/>
  <c r="AV31" i="9"/>
  <c r="AU31" i="9"/>
  <c r="AT31" i="9"/>
  <c r="S31" i="9"/>
  <c r="L31" i="9"/>
  <c r="K31" i="9"/>
  <c r="H31" i="9"/>
  <c r="CG30" i="9"/>
  <c r="AT30" i="9" s="1"/>
  <c r="BB30" i="9"/>
  <c r="BA30" i="9"/>
  <c r="AW30" i="9"/>
  <c r="AV30" i="9"/>
  <c r="AU30" i="9"/>
  <c r="S30" i="9"/>
  <c r="L30" i="9"/>
  <c r="K30" i="9"/>
  <c r="H30" i="9"/>
  <c r="CG29" i="9"/>
  <c r="BB29" i="9"/>
  <c r="BA29" i="9"/>
  <c r="AW29" i="9"/>
  <c r="AV29" i="9"/>
  <c r="S29" i="9"/>
  <c r="L29" i="9"/>
  <c r="K29" i="9"/>
  <c r="H29" i="9"/>
  <c r="CG28" i="9"/>
  <c r="BB28" i="9"/>
  <c r="BA28" i="9"/>
  <c r="AW28" i="9"/>
  <c r="AV28" i="9"/>
  <c r="AU28" i="9"/>
  <c r="AT28" i="9"/>
  <c r="S28" i="9"/>
  <c r="L28" i="9"/>
  <c r="K28" i="9"/>
  <c r="H28" i="9"/>
  <c r="DK27" i="9"/>
  <c r="DJ27" i="9"/>
  <c r="DI27" i="9"/>
  <c r="DH27" i="9"/>
  <c r="DG27" i="9"/>
  <c r="DF27" i="9"/>
  <c r="DE27" i="9"/>
  <c r="DD27" i="9"/>
  <c r="CG27" i="9"/>
  <c r="BB27" i="9"/>
  <c r="BA27" i="9"/>
  <c r="AW27" i="9"/>
  <c r="AV27" i="9"/>
  <c r="AU27" i="9"/>
  <c r="AS27" i="9"/>
  <c r="S27" i="9"/>
  <c r="L27" i="9"/>
  <c r="K27" i="9"/>
  <c r="H27" i="9"/>
  <c r="DO26" i="9"/>
  <c r="DN26" i="9"/>
  <c r="DM26" i="9"/>
  <c r="DM27" i="9" s="1"/>
  <c r="DL26" i="9"/>
  <c r="CG26" i="9"/>
  <c r="AS26" i="9" s="1"/>
  <c r="BB26" i="9"/>
  <c r="BA26" i="9"/>
  <c r="AW26" i="9"/>
  <c r="AV26" i="9"/>
  <c r="AU26" i="9"/>
  <c r="AT26" i="9"/>
  <c r="S26" i="9"/>
  <c r="L26" i="9"/>
  <c r="K26" i="9"/>
  <c r="H26" i="9"/>
  <c r="DO25" i="9"/>
  <c r="DN25" i="9"/>
  <c r="DM25" i="9"/>
  <c r="DL25" i="9"/>
  <c r="DP25" i="9" s="1"/>
  <c r="CG25" i="9"/>
  <c r="BB25" i="9"/>
  <c r="BA25" i="9"/>
  <c r="AW25" i="9"/>
  <c r="AV25" i="9"/>
  <c r="AU25" i="9"/>
  <c r="S25" i="9"/>
  <c r="L25" i="9"/>
  <c r="K25" i="9"/>
  <c r="H25" i="9"/>
  <c r="DO24" i="9"/>
  <c r="DP24" i="9" s="1"/>
  <c r="DN24" i="9"/>
  <c r="DM24" i="9"/>
  <c r="DL24" i="9"/>
  <c r="CG24" i="9"/>
  <c r="BB24" i="9"/>
  <c r="AU24" i="9" s="1"/>
  <c r="BA24" i="9"/>
  <c r="AW24" i="9"/>
  <c r="AV24" i="9"/>
  <c r="S24" i="9"/>
  <c r="L24" i="9"/>
  <c r="K24" i="9"/>
  <c r="H24" i="9"/>
  <c r="DO23" i="9"/>
  <c r="DO27" i="9" s="1"/>
  <c r="DN23" i="9"/>
  <c r="DN27" i="9" s="1"/>
  <c r="DM23" i="9"/>
  <c r="DL23" i="9"/>
  <c r="CG23" i="9"/>
  <c r="BB23" i="9"/>
  <c r="AU23" i="9" s="1"/>
  <c r="BA23" i="9"/>
  <c r="AW23" i="9"/>
  <c r="AV23" i="9"/>
  <c r="S23" i="9"/>
  <c r="L23" i="9"/>
  <c r="K23" i="9"/>
  <c r="H23" i="9"/>
  <c r="CG22" i="9"/>
  <c r="BB22" i="9"/>
  <c r="AU22" i="9" s="1"/>
  <c r="BA22" i="9"/>
  <c r="AW22" i="9"/>
  <c r="AV22" i="9"/>
  <c r="S22" i="9"/>
  <c r="L22" i="9"/>
  <c r="K22" i="9"/>
  <c r="H22" i="9"/>
  <c r="CG21" i="9"/>
  <c r="BB21" i="9"/>
  <c r="AU21" i="9" s="1"/>
  <c r="BA21" i="9"/>
  <c r="AW21" i="9"/>
  <c r="AV21" i="9"/>
  <c r="S21" i="9"/>
  <c r="L21" i="9"/>
  <c r="K21" i="9"/>
  <c r="H21" i="9"/>
  <c r="DL20" i="9"/>
  <c r="DK20" i="9"/>
  <c r="DJ20" i="9"/>
  <c r="DF20" i="9"/>
  <c r="DE20" i="9"/>
  <c r="CG20" i="9"/>
  <c r="BB20" i="9"/>
  <c r="BA20" i="9"/>
  <c r="AW20" i="9"/>
  <c r="AV20" i="9"/>
  <c r="AU20" i="9"/>
  <c r="AT20" i="9"/>
  <c r="AS20" i="9"/>
  <c r="S20" i="9"/>
  <c r="L20" i="9"/>
  <c r="K20" i="9"/>
  <c r="H20" i="9"/>
  <c r="DO19" i="9"/>
  <c r="DN19" i="9"/>
  <c r="DM19" i="9"/>
  <c r="DI19" i="9"/>
  <c r="DP19" i="9" s="1"/>
  <c r="CG19" i="9"/>
  <c r="BB19" i="9"/>
  <c r="BA19" i="9"/>
  <c r="AW19" i="9"/>
  <c r="AV19" i="9"/>
  <c r="S19" i="9"/>
  <c r="L19" i="9"/>
  <c r="K19" i="9"/>
  <c r="H19" i="9"/>
  <c r="DO18" i="9"/>
  <c r="DN18" i="9"/>
  <c r="DM18" i="9"/>
  <c r="DI18" i="9"/>
  <c r="DP18" i="9" s="1"/>
  <c r="CG18" i="9"/>
  <c r="BB18" i="9"/>
  <c r="BA18" i="9"/>
  <c r="AW18" i="9"/>
  <c r="AV18" i="9"/>
  <c r="AU18" i="9"/>
  <c r="AT18" i="9"/>
  <c r="AS18" i="9"/>
  <c r="S18" i="9"/>
  <c r="L18" i="9"/>
  <c r="K18" i="9"/>
  <c r="H18" i="9"/>
  <c r="DO17" i="9"/>
  <c r="DN17" i="9"/>
  <c r="DM17" i="9"/>
  <c r="DP17" i="9" s="1"/>
  <c r="DI17" i="9"/>
  <c r="CG17" i="9"/>
  <c r="BB17" i="9"/>
  <c r="AS17" i="9" s="1"/>
  <c r="BA17" i="9"/>
  <c r="AW17" i="9"/>
  <c r="AV17" i="9"/>
  <c r="AU17" i="9"/>
  <c r="AT17" i="9"/>
  <c r="S17" i="9"/>
  <c r="L17" i="9"/>
  <c r="K17" i="9"/>
  <c r="H17" i="9"/>
  <c r="DO16" i="9"/>
  <c r="DN16" i="9"/>
  <c r="DM16" i="9"/>
  <c r="DI16" i="9"/>
  <c r="DP16" i="9" s="1"/>
  <c r="CG16" i="9"/>
  <c r="BB16" i="9"/>
  <c r="BA16" i="9"/>
  <c r="AW16" i="9"/>
  <c r="AV16" i="9"/>
  <c r="AU16" i="9"/>
  <c r="S16" i="9"/>
  <c r="L16" i="9"/>
  <c r="K16" i="9"/>
  <c r="H16" i="9"/>
  <c r="DO15" i="9"/>
  <c r="DP15" i="9" s="1"/>
  <c r="DN15" i="9"/>
  <c r="DM15" i="9"/>
  <c r="DI15" i="9"/>
  <c r="CG15" i="9"/>
  <c r="BB15" i="9"/>
  <c r="BA15" i="9"/>
  <c r="AW15" i="9"/>
  <c r="AV15" i="9"/>
  <c r="AU15" i="9"/>
  <c r="S15" i="9"/>
  <c r="L15" i="9"/>
  <c r="K15" i="9"/>
  <c r="H15" i="9"/>
  <c r="DP14" i="9"/>
  <c r="DO14" i="9"/>
  <c r="DN14" i="9"/>
  <c r="DM14" i="9"/>
  <c r="DI14" i="9"/>
  <c r="CG14" i="9"/>
  <c r="BB14" i="9"/>
  <c r="AU14" i="9" s="1"/>
  <c r="BA14" i="9"/>
  <c r="AW14" i="9"/>
  <c r="AV14" i="9"/>
  <c r="AS14" i="9"/>
  <c r="S14" i="9"/>
  <c r="L14" i="9"/>
  <c r="K14" i="9"/>
  <c r="H14" i="9"/>
  <c r="DO13" i="9"/>
  <c r="DN13" i="9"/>
  <c r="DM13" i="9"/>
  <c r="DI13" i="9"/>
  <c r="DP13" i="9" s="1"/>
  <c r="CG13" i="9"/>
  <c r="BB13" i="9"/>
  <c r="BA13" i="9"/>
  <c r="AW13" i="9"/>
  <c r="AV13" i="9"/>
  <c r="AU13" i="9"/>
  <c r="AT13" i="9"/>
  <c r="AS13" i="9"/>
  <c r="S13" i="9"/>
  <c r="L13" i="9"/>
  <c r="K13" i="9"/>
  <c r="H13" i="9"/>
  <c r="DO12" i="9"/>
  <c r="DN12" i="9"/>
  <c r="DM12" i="9"/>
  <c r="DI12" i="9"/>
  <c r="CG12" i="9"/>
  <c r="BB12" i="9"/>
  <c r="BA12" i="9"/>
  <c r="AW12" i="9"/>
  <c r="AV12" i="9"/>
  <c r="AU12" i="9"/>
  <c r="S12" i="9"/>
  <c r="L12" i="9"/>
  <c r="K12" i="9"/>
  <c r="H12" i="9"/>
  <c r="DO11" i="9"/>
  <c r="DN11" i="9"/>
  <c r="DM11" i="9"/>
  <c r="DI11" i="9"/>
  <c r="DP11" i="9" s="1"/>
  <c r="CG11" i="9"/>
  <c r="BB11" i="9"/>
  <c r="AU11" i="9" s="1"/>
  <c r="BA11" i="9"/>
  <c r="AW11" i="9"/>
  <c r="AV11" i="9"/>
  <c r="S11" i="9"/>
  <c r="L11" i="9"/>
  <c r="K11" i="9"/>
  <c r="H11" i="9"/>
  <c r="DO10" i="9"/>
  <c r="DN10" i="9"/>
  <c r="DM10" i="9"/>
  <c r="DI10" i="9"/>
  <c r="DP10" i="9" s="1"/>
  <c r="CG10" i="9"/>
  <c r="BB10" i="9"/>
  <c r="BA10" i="9"/>
  <c r="AW10" i="9"/>
  <c r="AV10" i="9"/>
  <c r="AU10" i="9"/>
  <c r="AT10" i="9"/>
  <c r="AS10" i="9"/>
  <c r="S10" i="9"/>
  <c r="L10" i="9"/>
  <c r="K10" i="9"/>
  <c r="H10" i="9"/>
  <c r="DO9" i="9"/>
  <c r="DN9" i="9"/>
  <c r="DM9" i="9"/>
  <c r="DI9" i="9"/>
  <c r="DP9" i="9" s="1"/>
  <c r="CG9" i="9"/>
  <c r="BB9" i="9"/>
  <c r="BA9" i="9"/>
  <c r="AW9" i="9"/>
  <c r="AV9" i="9"/>
  <c r="AT9" i="9"/>
  <c r="S9" i="9"/>
  <c r="L9" i="9"/>
  <c r="K9" i="9"/>
  <c r="H9" i="9"/>
  <c r="DO8" i="9"/>
  <c r="DN8" i="9"/>
  <c r="DP8" i="9" s="1"/>
  <c r="DM8" i="9"/>
  <c r="DI8" i="9"/>
  <c r="CG8" i="9"/>
  <c r="BB8" i="9"/>
  <c r="AS8" i="9" s="1"/>
  <c r="BA8" i="9"/>
  <c r="AW8" i="9"/>
  <c r="AV8" i="9"/>
  <c r="AU8" i="9"/>
  <c r="AT8" i="9"/>
  <c r="S8" i="9"/>
  <c r="L8" i="9"/>
  <c r="K8" i="9"/>
  <c r="H8" i="9"/>
  <c r="DO7" i="9"/>
  <c r="DN7" i="9"/>
  <c r="DM7" i="9"/>
  <c r="DI7" i="9"/>
  <c r="CG7" i="9"/>
  <c r="BB7" i="9"/>
  <c r="BA7" i="9"/>
  <c r="AW7" i="9"/>
  <c r="AV7" i="9"/>
  <c r="S7" i="9"/>
  <c r="L7" i="9"/>
  <c r="K7" i="9"/>
  <c r="H7" i="9"/>
  <c r="DO6" i="9"/>
  <c r="DN6" i="9"/>
  <c r="DM6" i="9"/>
  <c r="DI6" i="9"/>
  <c r="DP6" i="9" s="1"/>
  <c r="CG6" i="9"/>
  <c r="AT6" i="9" s="1"/>
  <c r="BB6" i="9"/>
  <c r="AU6" i="9" s="1"/>
  <c r="BA6" i="9"/>
  <c r="AW6" i="9"/>
  <c r="AV6" i="9"/>
  <c r="AS6" i="9"/>
  <c r="S6" i="9"/>
  <c r="L6" i="9"/>
  <c r="K6" i="9"/>
  <c r="H6" i="9"/>
  <c r="DO5" i="9"/>
  <c r="DN5" i="9"/>
  <c r="DM5" i="9"/>
  <c r="DP5" i="9" s="1"/>
  <c r="DI5" i="9"/>
  <c r="CG5" i="9"/>
  <c r="BB5" i="9"/>
  <c r="BA5" i="9"/>
  <c r="AW5" i="9"/>
  <c r="AV5" i="9"/>
  <c r="AU5" i="9"/>
  <c r="AT5" i="9"/>
  <c r="AS5" i="9"/>
  <c r="S5" i="9"/>
  <c r="L5" i="9"/>
  <c r="K5" i="9"/>
  <c r="H5" i="9"/>
  <c r="DO4" i="9"/>
  <c r="DN4" i="9"/>
  <c r="DM4" i="9"/>
  <c r="DI4" i="9"/>
  <c r="CG4" i="9"/>
  <c r="BB4" i="9"/>
  <c r="BA4" i="9"/>
  <c r="AW4" i="9"/>
  <c r="AV4" i="9"/>
  <c r="AU4" i="9"/>
  <c r="S4" i="9"/>
  <c r="L4" i="9"/>
  <c r="K4" i="9"/>
  <c r="H4" i="9"/>
  <c r="DP3" i="9"/>
  <c r="DO3" i="9"/>
  <c r="DN3" i="9"/>
  <c r="DN20" i="9" s="1"/>
  <c r="DM3" i="9"/>
  <c r="DI3" i="9"/>
  <c r="CG3" i="9"/>
  <c r="BB3" i="9"/>
  <c r="BA3" i="9"/>
  <c r="AW3" i="9"/>
  <c r="AV3" i="9"/>
  <c r="AU3" i="9"/>
  <c r="AT3" i="9"/>
  <c r="AS3" i="9"/>
  <c r="S3" i="9"/>
  <c r="L3" i="9"/>
  <c r="K3" i="9"/>
  <c r="H3" i="9"/>
  <c r="CG2" i="9"/>
  <c r="BB2" i="9"/>
  <c r="BA2" i="9"/>
  <c r="AW2" i="9"/>
  <c r="AV2" i="9"/>
  <c r="AU2" i="9"/>
  <c r="AT2" i="9"/>
  <c r="S2" i="9"/>
  <c r="L2" i="9"/>
  <c r="K2" i="9"/>
  <c r="H2" i="9"/>
  <c r="U509" i="8"/>
  <c r="Y505" i="8"/>
  <c r="X505" i="8"/>
  <c r="W505" i="8"/>
  <c r="V505" i="8"/>
  <c r="Y504" i="8"/>
  <c r="X504" i="8"/>
  <c r="W504" i="8"/>
  <c r="V504" i="8"/>
  <c r="U504" i="8"/>
  <c r="H504" i="8"/>
  <c r="R503" i="8"/>
  <c r="Q503" i="8"/>
  <c r="P503" i="8"/>
  <c r="O503" i="8"/>
  <c r="N503" i="8"/>
  <c r="M503" i="8"/>
  <c r="L503" i="8"/>
  <c r="K503" i="8"/>
  <c r="J503" i="8"/>
  <c r="I503" i="8"/>
  <c r="H503" i="8"/>
  <c r="E503" i="8"/>
  <c r="X502" i="8"/>
  <c r="W502" i="8"/>
  <c r="V502" i="8"/>
  <c r="U502" i="8"/>
  <c r="S502" i="8" a="1"/>
  <c r="S502" i="8" s="1"/>
  <c r="X501" i="8"/>
  <c r="W501" i="8"/>
  <c r="V501" i="8"/>
  <c r="U501" i="8"/>
  <c r="T501" i="8"/>
  <c r="S501" i="8" a="1"/>
  <c r="S501" i="8" s="1"/>
  <c r="X500" i="8"/>
  <c r="W500" i="8"/>
  <c r="V500" i="8"/>
  <c r="U500" i="8"/>
  <c r="T500" i="8"/>
  <c r="S500" i="8" a="1"/>
  <c r="S500" i="8" s="1"/>
  <c r="X499" i="8"/>
  <c r="W499" i="8"/>
  <c r="V499" i="8"/>
  <c r="U499" i="8"/>
  <c r="T499" i="8"/>
  <c r="S499" i="8" a="1"/>
  <c r="S499" i="8" s="1"/>
  <c r="X498" i="8"/>
  <c r="W498" i="8"/>
  <c r="V498" i="8"/>
  <c r="U498" i="8"/>
  <c r="T498" i="8"/>
  <c r="S498" i="8" a="1"/>
  <c r="S498" i="8" s="1"/>
  <c r="Y497" i="8"/>
  <c r="X497" i="8"/>
  <c r="W497" i="8"/>
  <c r="V497" i="8"/>
  <c r="U497" i="8"/>
  <c r="T497" i="8"/>
  <c r="S497" i="8" a="1"/>
  <c r="S497" i="8" s="1"/>
  <c r="X496" i="8"/>
  <c r="W496" i="8"/>
  <c r="V496" i="8"/>
  <c r="U496" i="8"/>
  <c r="T496" i="8"/>
  <c r="S496" i="8" a="1"/>
  <c r="S496" i="8" s="1"/>
  <c r="X495" i="8"/>
  <c r="W495" i="8"/>
  <c r="V495" i="8"/>
  <c r="U495" i="8"/>
  <c r="T495" i="8"/>
  <c r="S495" i="8" a="1"/>
  <c r="S495" i="8"/>
  <c r="X494" i="8"/>
  <c r="Y494" i="8" s="1"/>
  <c r="W494" i="8"/>
  <c r="V494" i="8"/>
  <c r="U494" i="8"/>
  <c r="T494" i="8"/>
  <c r="S494" i="8" a="1"/>
  <c r="S494" i="8" s="1"/>
  <c r="X493" i="8"/>
  <c r="W493" i="8"/>
  <c r="V493" i="8"/>
  <c r="U493" i="8"/>
  <c r="T493" i="8"/>
  <c r="S493" i="8" a="1"/>
  <c r="S493" i="8" s="1"/>
  <c r="X492" i="8"/>
  <c r="Y492" i="8" s="1"/>
  <c r="W492" i="8"/>
  <c r="V492" i="8"/>
  <c r="U492" i="8"/>
  <c r="T492" i="8"/>
  <c r="S492" i="8" a="1"/>
  <c r="S492" i="8" s="1"/>
  <c r="X491" i="8"/>
  <c r="W491" i="8"/>
  <c r="V491" i="8"/>
  <c r="U491" i="8"/>
  <c r="T491" i="8"/>
  <c r="S491" i="8" a="1"/>
  <c r="S491" i="8" s="1"/>
  <c r="X490" i="8"/>
  <c r="W490" i="8"/>
  <c r="V490" i="8"/>
  <c r="U490" i="8"/>
  <c r="T490" i="8"/>
  <c r="S490" i="8" a="1"/>
  <c r="S490" i="8" s="1"/>
  <c r="X489" i="8"/>
  <c r="W489" i="8"/>
  <c r="V489" i="8"/>
  <c r="U489" i="8"/>
  <c r="T489" i="8"/>
  <c r="S489" i="8" a="1"/>
  <c r="S489" i="8" s="1"/>
  <c r="Y488" i="8"/>
  <c r="X488" i="8"/>
  <c r="W488" i="8"/>
  <c r="V488" i="8"/>
  <c r="U488" i="8"/>
  <c r="T488" i="8"/>
  <c r="S488" i="8" a="1"/>
  <c r="S488" i="8" s="1"/>
  <c r="X487" i="8"/>
  <c r="Y487" i="8" s="1"/>
  <c r="W487" i="8"/>
  <c r="V487" i="8"/>
  <c r="U487" i="8"/>
  <c r="T487" i="8"/>
  <c r="S487" i="8" a="1"/>
  <c r="S487" i="8" s="1"/>
  <c r="X486" i="8"/>
  <c r="W486" i="8"/>
  <c r="V486" i="8"/>
  <c r="U486" i="8"/>
  <c r="T486" i="8"/>
  <c r="S486" i="8" a="1"/>
  <c r="S486" i="8"/>
  <c r="X485" i="8"/>
  <c r="Y485" i="8" s="1"/>
  <c r="W485" i="8"/>
  <c r="V485" i="8"/>
  <c r="U485" i="8"/>
  <c r="T485" i="8"/>
  <c r="S485" i="8" a="1"/>
  <c r="S485" i="8" s="1"/>
  <c r="X484" i="8"/>
  <c r="W484" i="8"/>
  <c r="V484" i="8"/>
  <c r="U484" i="8"/>
  <c r="T484" i="8"/>
  <c r="S484" i="8" a="1"/>
  <c r="S484" i="8" s="1"/>
  <c r="X483" i="8"/>
  <c r="W483" i="8"/>
  <c r="V483" i="8"/>
  <c r="U483" i="8"/>
  <c r="T483" i="8"/>
  <c r="S483" i="8" a="1"/>
  <c r="S483" i="8" s="1"/>
  <c r="X482" i="8"/>
  <c r="W482" i="8"/>
  <c r="V482" i="8"/>
  <c r="U482" i="8"/>
  <c r="T482" i="8"/>
  <c r="S482" i="8" a="1"/>
  <c r="S482" i="8" s="1"/>
  <c r="X481" i="8"/>
  <c r="W481" i="8"/>
  <c r="V481" i="8"/>
  <c r="U481" i="8"/>
  <c r="T481" i="8"/>
  <c r="S481" i="8" a="1"/>
  <c r="S481" i="8" s="1"/>
  <c r="X480" i="8"/>
  <c r="W480" i="8"/>
  <c r="V480" i="8"/>
  <c r="U480" i="8"/>
  <c r="T480" i="8"/>
  <c r="S480" i="8" a="1"/>
  <c r="S480" i="8" s="1"/>
  <c r="X479" i="8"/>
  <c r="W479" i="8"/>
  <c r="Y479" i="8" s="1"/>
  <c r="V479" i="8"/>
  <c r="U479" i="8"/>
  <c r="T479" i="8"/>
  <c r="S479" i="8" a="1"/>
  <c r="S479" i="8" s="1"/>
  <c r="X478" i="8"/>
  <c r="Y478" i="8" s="1"/>
  <c r="W478" i="8"/>
  <c r="V478" i="8"/>
  <c r="U478" i="8"/>
  <c r="T478" i="8"/>
  <c r="S478" i="8" a="1"/>
  <c r="S478" i="8" s="1"/>
  <c r="X477" i="8"/>
  <c r="W477" i="8"/>
  <c r="V477" i="8"/>
  <c r="U477" i="8"/>
  <c r="T477" i="8"/>
  <c r="S477" i="8" a="1"/>
  <c r="S477" i="8"/>
  <c r="X476" i="8"/>
  <c r="Y476" i="8" s="1"/>
  <c r="W476" i="8"/>
  <c r="V476" i="8"/>
  <c r="U476" i="8"/>
  <c r="T476" i="8"/>
  <c r="S476" i="8" a="1"/>
  <c r="S476" i="8" s="1"/>
  <c r="X475" i="8"/>
  <c r="W475" i="8"/>
  <c r="V475" i="8"/>
  <c r="U475" i="8"/>
  <c r="T475" i="8"/>
  <c r="S475" i="8" a="1"/>
  <c r="S475" i="8" s="1"/>
  <c r="X474" i="8"/>
  <c r="W474" i="8"/>
  <c r="V474" i="8"/>
  <c r="U474" i="8"/>
  <c r="T474" i="8"/>
  <c r="S474" i="8" a="1"/>
  <c r="S474" i="8" s="1"/>
  <c r="X473" i="8"/>
  <c r="Y473" i="8" s="1"/>
  <c r="W473" i="8"/>
  <c r="V473" i="8"/>
  <c r="U473" i="8"/>
  <c r="T473" i="8"/>
  <c r="S473" i="8" a="1"/>
  <c r="S473" i="8" s="1"/>
  <c r="X472" i="8"/>
  <c r="W472" i="8"/>
  <c r="V472" i="8"/>
  <c r="U472" i="8"/>
  <c r="T472" i="8"/>
  <c r="S472" i="8" a="1"/>
  <c r="S472" i="8" s="1"/>
  <c r="X471" i="8"/>
  <c r="W471" i="8"/>
  <c r="V471" i="8"/>
  <c r="U471" i="8"/>
  <c r="T471" i="8"/>
  <c r="S471" i="8" a="1"/>
  <c r="S471" i="8" s="1"/>
  <c r="Y470" i="8"/>
  <c r="X470" i="8"/>
  <c r="W470" i="8"/>
  <c r="V470" i="8"/>
  <c r="U470" i="8"/>
  <c r="T470" i="8"/>
  <c r="S470" i="8" a="1"/>
  <c r="S470" i="8" s="1"/>
  <c r="X469" i="8"/>
  <c r="W469" i="8"/>
  <c r="V469" i="8"/>
  <c r="U469" i="8"/>
  <c r="T469" i="8"/>
  <c r="S469" i="8" a="1"/>
  <c r="S469" i="8" s="1"/>
  <c r="X468" i="8"/>
  <c r="W468" i="8"/>
  <c r="V468" i="8"/>
  <c r="U468" i="8"/>
  <c r="T468" i="8"/>
  <c r="S468" i="8" a="1"/>
  <c r="S468" i="8" s="1"/>
  <c r="X467" i="8"/>
  <c r="Y467" i="8" s="1"/>
  <c r="W467" i="8"/>
  <c r="V467" i="8"/>
  <c r="U467" i="8"/>
  <c r="T467" i="8"/>
  <c r="S467" i="8" a="1"/>
  <c r="S467" i="8" s="1"/>
  <c r="X466" i="8"/>
  <c r="W466" i="8"/>
  <c r="V466" i="8"/>
  <c r="U466" i="8"/>
  <c r="T466" i="8"/>
  <c r="S466" i="8" a="1"/>
  <c r="S466" i="8" s="1"/>
  <c r="X465" i="8"/>
  <c r="W465" i="8"/>
  <c r="V465" i="8"/>
  <c r="U465" i="8"/>
  <c r="T465" i="8"/>
  <c r="S465" i="8" a="1"/>
  <c r="S465" i="8" s="1"/>
  <c r="X464" i="8"/>
  <c r="W464" i="8"/>
  <c r="V464" i="8"/>
  <c r="U464" i="8"/>
  <c r="T464" i="8"/>
  <c r="S464" i="8" a="1"/>
  <c r="S464" i="8" s="1"/>
  <c r="X463" i="8"/>
  <c r="W463" i="8"/>
  <c r="V463" i="8"/>
  <c r="U463" i="8"/>
  <c r="T463" i="8"/>
  <c r="S463" i="8" a="1"/>
  <c r="S463" i="8" s="1"/>
  <c r="X462" i="8"/>
  <c r="W462" i="8"/>
  <c r="V462" i="8"/>
  <c r="U462" i="8"/>
  <c r="T462" i="8"/>
  <c r="S462" i="8" a="1"/>
  <c r="S462" i="8" s="1"/>
  <c r="Y461" i="8"/>
  <c r="X461" i="8"/>
  <c r="W461" i="8"/>
  <c r="V461" i="8"/>
  <c r="U461" i="8"/>
  <c r="T461" i="8"/>
  <c r="S461" i="8" a="1"/>
  <c r="S461" i="8" s="1"/>
  <c r="X460" i="8"/>
  <c r="W460" i="8"/>
  <c r="V460" i="8"/>
  <c r="U460" i="8"/>
  <c r="T460" i="8"/>
  <c r="S460" i="8" a="1"/>
  <c r="S460" i="8" s="1"/>
  <c r="X459" i="8"/>
  <c r="W459" i="8"/>
  <c r="V459" i="8"/>
  <c r="U459" i="8"/>
  <c r="T459" i="8"/>
  <c r="S459" i="8" a="1"/>
  <c r="S459" i="8"/>
  <c r="X458" i="8"/>
  <c r="Y458" i="8" s="1"/>
  <c r="W458" i="8"/>
  <c r="V458" i="8"/>
  <c r="U458" i="8"/>
  <c r="T458" i="8"/>
  <c r="S458" i="8" a="1"/>
  <c r="S458" i="8" s="1"/>
  <c r="X457" i="8"/>
  <c r="W457" i="8"/>
  <c r="V457" i="8"/>
  <c r="U457" i="8"/>
  <c r="T457" i="8"/>
  <c r="S457" i="8" a="1"/>
  <c r="S457" i="8" s="1"/>
  <c r="X456" i="8"/>
  <c r="Y456" i="8" s="1"/>
  <c r="W456" i="8"/>
  <c r="V456" i="8"/>
  <c r="U456" i="8"/>
  <c r="T456" i="8"/>
  <c r="S456" i="8" a="1"/>
  <c r="S456" i="8" s="1"/>
  <c r="X455" i="8"/>
  <c r="W455" i="8"/>
  <c r="V455" i="8"/>
  <c r="U455" i="8"/>
  <c r="T455" i="8"/>
  <c r="S455" i="8" a="1"/>
  <c r="S455" i="8" s="1"/>
  <c r="X454" i="8"/>
  <c r="Y454" i="8" s="1"/>
  <c r="W454" i="8"/>
  <c r="V454" i="8"/>
  <c r="U454" i="8"/>
  <c r="T454" i="8"/>
  <c r="S454" i="8" a="1"/>
  <c r="S454" i="8" s="1"/>
  <c r="X453" i="8"/>
  <c r="W453" i="8"/>
  <c r="V453" i="8"/>
  <c r="U453" i="8"/>
  <c r="T453" i="8"/>
  <c r="S453" i="8" a="1"/>
  <c r="S453" i="8"/>
  <c r="X452" i="8"/>
  <c r="W452" i="8"/>
  <c r="Y452" i="8" s="1"/>
  <c r="V452" i="8"/>
  <c r="U452" i="8"/>
  <c r="T452" i="8"/>
  <c r="S452" i="8" a="1"/>
  <c r="S452" i="8" s="1"/>
  <c r="X451" i="8"/>
  <c r="W451" i="8"/>
  <c r="V451" i="8"/>
  <c r="U451" i="8"/>
  <c r="T451" i="8"/>
  <c r="S451" i="8" a="1"/>
  <c r="S451" i="8" s="1"/>
  <c r="X450" i="8"/>
  <c r="W450" i="8"/>
  <c r="V450" i="8"/>
  <c r="U450" i="8"/>
  <c r="T450" i="8"/>
  <c r="S450" i="8" a="1"/>
  <c r="S450" i="8" s="1"/>
  <c r="X449" i="8"/>
  <c r="Y449" i="8" s="1"/>
  <c r="W449" i="8"/>
  <c r="V449" i="8"/>
  <c r="U449" i="8"/>
  <c r="T449" i="8"/>
  <c r="S449" i="8" a="1"/>
  <c r="S449" i="8" s="1"/>
  <c r="X448" i="8"/>
  <c r="W448" i="8"/>
  <c r="V448" i="8"/>
  <c r="U448" i="8"/>
  <c r="T448" i="8"/>
  <c r="S448" i="8" a="1"/>
  <c r="S448" i="8" s="1"/>
  <c r="X447" i="8"/>
  <c r="Y447" i="8" s="1"/>
  <c r="W447" i="8"/>
  <c r="V447" i="8"/>
  <c r="U447" i="8"/>
  <c r="T447" i="8"/>
  <c r="S447" i="8" a="1"/>
  <c r="S447" i="8" s="1"/>
  <c r="X446" i="8"/>
  <c r="W446" i="8"/>
  <c r="Y446" i="8" s="1"/>
  <c r="V446" i="8"/>
  <c r="U446" i="8"/>
  <c r="T446" i="8"/>
  <c r="S446" i="8" a="1"/>
  <c r="S446" i="8" s="1"/>
  <c r="X445" i="8"/>
  <c r="W445" i="8"/>
  <c r="V445" i="8"/>
  <c r="U445" i="8"/>
  <c r="T445" i="8"/>
  <c r="S445" i="8" a="1"/>
  <c r="S445" i="8" s="1"/>
  <c r="X444" i="8"/>
  <c r="W444" i="8"/>
  <c r="V444" i="8"/>
  <c r="U444" i="8"/>
  <c r="T444" i="8"/>
  <c r="S444" i="8" a="1"/>
  <c r="S444" i="8"/>
  <c r="X443" i="8"/>
  <c r="W443" i="8"/>
  <c r="Y443" i="8" s="1"/>
  <c r="V443" i="8"/>
  <c r="U443" i="8"/>
  <c r="T443" i="8"/>
  <c r="S443" i="8" a="1"/>
  <c r="S443" i="8" s="1"/>
  <c r="X442" i="8"/>
  <c r="W442" i="8"/>
  <c r="V442" i="8"/>
  <c r="U442" i="8"/>
  <c r="T442" i="8"/>
  <c r="S442" i="8" a="1"/>
  <c r="S442" i="8" s="1"/>
  <c r="X441" i="8"/>
  <c r="W441" i="8"/>
  <c r="V441" i="8"/>
  <c r="U441" i="8"/>
  <c r="T441" i="8"/>
  <c r="S441" i="8" a="1"/>
  <c r="S441" i="8"/>
  <c r="Y440" i="8"/>
  <c r="X440" i="8"/>
  <c r="W440" i="8"/>
  <c r="V440" i="8"/>
  <c r="U440" i="8"/>
  <c r="T440" i="8"/>
  <c r="S440" i="8" a="1"/>
  <c r="S440" i="8" s="1"/>
  <c r="X439" i="8"/>
  <c r="W439" i="8"/>
  <c r="V439" i="8"/>
  <c r="U439" i="8"/>
  <c r="T439" i="8"/>
  <c r="S439" i="8" a="1"/>
  <c r="S439" i="8" s="1"/>
  <c r="X438" i="8"/>
  <c r="W438" i="8"/>
  <c r="V438" i="8"/>
  <c r="U438" i="8"/>
  <c r="T438" i="8"/>
  <c r="S438" i="8" a="1"/>
  <c r="S438" i="8" s="1"/>
  <c r="X437" i="8"/>
  <c r="W437" i="8"/>
  <c r="Y437" i="8" s="1"/>
  <c r="V437" i="8"/>
  <c r="U437" i="8"/>
  <c r="T437" i="8"/>
  <c r="S437" i="8" a="1"/>
  <c r="S437" i="8" s="1"/>
  <c r="X436" i="8"/>
  <c r="W436" i="8"/>
  <c r="V436" i="8"/>
  <c r="U436" i="8"/>
  <c r="T436" i="8"/>
  <c r="S436" i="8" a="1"/>
  <c r="S436" i="8" s="1"/>
  <c r="X435" i="8"/>
  <c r="W435" i="8"/>
  <c r="V435" i="8"/>
  <c r="U435" i="8"/>
  <c r="T435" i="8"/>
  <c r="S435" i="8" a="1"/>
  <c r="S435" i="8" s="1"/>
  <c r="X434" i="8"/>
  <c r="W434" i="8"/>
  <c r="Y434" i="8" s="1"/>
  <c r="V434" i="8"/>
  <c r="U434" i="8"/>
  <c r="T434" i="8"/>
  <c r="S434" i="8" a="1"/>
  <c r="S434" i="8" s="1"/>
  <c r="X433" i="8"/>
  <c r="Y433" i="8" s="1"/>
  <c r="W433" i="8"/>
  <c r="V433" i="8"/>
  <c r="U433" i="8"/>
  <c r="T433" i="8"/>
  <c r="S433" i="8" a="1"/>
  <c r="S433" i="8" s="1"/>
  <c r="X432" i="8"/>
  <c r="W432" i="8"/>
  <c r="V432" i="8"/>
  <c r="U432" i="8"/>
  <c r="T432" i="8"/>
  <c r="S432" i="8" a="1"/>
  <c r="S432" i="8"/>
  <c r="X431" i="8"/>
  <c r="Y431" i="8" s="1"/>
  <c r="W431" i="8"/>
  <c r="V431" i="8"/>
  <c r="U431" i="8"/>
  <c r="T431" i="8"/>
  <c r="S431" i="8" a="1"/>
  <c r="S431" i="8" s="1"/>
  <c r="X430" i="8"/>
  <c r="W430" i="8"/>
  <c r="V430" i="8"/>
  <c r="U430" i="8"/>
  <c r="T430" i="8"/>
  <c r="S430" i="8" a="1"/>
  <c r="S430" i="8" s="1"/>
  <c r="X429" i="8"/>
  <c r="W429" i="8"/>
  <c r="V429" i="8"/>
  <c r="U429" i="8"/>
  <c r="T429" i="8"/>
  <c r="S429" i="8" a="1"/>
  <c r="S429" i="8" s="1"/>
  <c r="X428" i="8"/>
  <c r="W428" i="8"/>
  <c r="Y428" i="8" s="1"/>
  <c r="V428" i="8"/>
  <c r="U428" i="8"/>
  <c r="T428" i="8"/>
  <c r="S428" i="8" a="1"/>
  <c r="S428" i="8" s="1"/>
  <c r="X427" i="8"/>
  <c r="W427" i="8"/>
  <c r="V427" i="8"/>
  <c r="U427" i="8"/>
  <c r="T427" i="8"/>
  <c r="S427" i="8" a="1"/>
  <c r="S427" i="8" s="1"/>
  <c r="X426" i="8"/>
  <c r="W426" i="8"/>
  <c r="V426" i="8"/>
  <c r="U426" i="8"/>
  <c r="T426" i="8"/>
  <c r="S426" i="8" a="1"/>
  <c r="S426" i="8"/>
  <c r="Y425" i="8"/>
  <c r="X425" i="8"/>
  <c r="W425" i="8"/>
  <c r="V425" i="8"/>
  <c r="U425" i="8"/>
  <c r="T425" i="8"/>
  <c r="S425" i="8" a="1"/>
  <c r="S425" i="8" s="1"/>
  <c r="X424" i="8"/>
  <c r="W424" i="8"/>
  <c r="V424" i="8"/>
  <c r="U424" i="8"/>
  <c r="T424" i="8"/>
  <c r="S424" i="8" a="1"/>
  <c r="S424" i="8" s="1"/>
  <c r="X423" i="8"/>
  <c r="W423" i="8"/>
  <c r="V423" i="8"/>
  <c r="U423" i="8"/>
  <c r="S423" i="8" a="1"/>
  <c r="S423" i="8"/>
  <c r="X422" i="8"/>
  <c r="Y422" i="8" s="1"/>
  <c r="W422" i="8"/>
  <c r="V422" i="8"/>
  <c r="U422" i="8"/>
  <c r="T422" i="8"/>
  <c r="S422" i="8" a="1"/>
  <c r="S422" i="8"/>
  <c r="X421" i="8"/>
  <c r="W421" i="8"/>
  <c r="V421" i="8"/>
  <c r="U421" i="8"/>
  <c r="T421" i="8"/>
  <c r="S421" i="8" a="1"/>
  <c r="S421" i="8"/>
  <c r="X420" i="8"/>
  <c r="W420" i="8"/>
  <c r="V420" i="8"/>
  <c r="Y420" i="8" s="1"/>
  <c r="U420" i="8"/>
  <c r="T420" i="8"/>
  <c r="S420" i="8" a="1"/>
  <c r="S420" i="8"/>
  <c r="X419" i="8"/>
  <c r="Y419" i="8" s="1"/>
  <c r="W419" i="8"/>
  <c r="V419" i="8"/>
  <c r="U419" i="8"/>
  <c r="T419" i="8"/>
  <c r="S419" i="8" a="1"/>
  <c r="S419" i="8"/>
  <c r="X418" i="8"/>
  <c r="W418" i="8"/>
  <c r="Y418" i="8" s="1"/>
  <c r="V418" i="8"/>
  <c r="U418" i="8"/>
  <c r="T418" i="8"/>
  <c r="S418" i="8" a="1"/>
  <c r="S418" i="8" s="1"/>
  <c r="X417" i="8"/>
  <c r="W417" i="8"/>
  <c r="V417" i="8"/>
  <c r="Y417" i="8" s="1"/>
  <c r="U417" i="8"/>
  <c r="T417" i="8"/>
  <c r="S417" i="8" a="1"/>
  <c r="S417" i="8"/>
  <c r="X416" i="8"/>
  <c r="W416" i="8"/>
  <c r="V416" i="8"/>
  <c r="Y416" i="8" s="1"/>
  <c r="U416" i="8"/>
  <c r="T416" i="8"/>
  <c r="S416" i="8" a="1"/>
  <c r="S416" i="8"/>
  <c r="X415" i="8"/>
  <c r="W415" i="8"/>
  <c r="V415" i="8"/>
  <c r="U415" i="8"/>
  <c r="T415" i="8"/>
  <c r="S415" i="8" a="1"/>
  <c r="S415" i="8" s="1"/>
  <c r="X414" i="8"/>
  <c r="W414" i="8"/>
  <c r="V414" i="8"/>
  <c r="Y414" i="8" s="1"/>
  <c r="U414" i="8"/>
  <c r="T414" i="8"/>
  <c r="S414" i="8" a="1"/>
  <c r="S414" i="8"/>
  <c r="X413" i="8"/>
  <c r="Y413" i="8" s="1"/>
  <c r="W413" i="8"/>
  <c r="V413" i="8"/>
  <c r="U413" i="8"/>
  <c r="T413" i="8"/>
  <c r="S413" i="8" a="1"/>
  <c r="S413" i="8"/>
  <c r="X412" i="8"/>
  <c r="W412" i="8"/>
  <c r="V412" i="8"/>
  <c r="U412" i="8"/>
  <c r="T412" i="8"/>
  <c r="S412" i="8" a="1"/>
  <c r="S412" i="8" s="1"/>
  <c r="X411" i="8"/>
  <c r="W411" i="8"/>
  <c r="V411" i="8"/>
  <c r="Y411" i="8" s="1"/>
  <c r="U411" i="8"/>
  <c r="T411" i="8"/>
  <c r="S411" i="8" a="1"/>
  <c r="S411" i="8"/>
  <c r="X410" i="8"/>
  <c r="Y410" i="8" s="1"/>
  <c r="W410" i="8"/>
  <c r="V410" i="8"/>
  <c r="U410" i="8"/>
  <c r="T410" i="8"/>
  <c r="S410" i="8" a="1"/>
  <c r="S410" i="8"/>
  <c r="X409" i="8"/>
  <c r="W409" i="8"/>
  <c r="V409" i="8"/>
  <c r="U409" i="8"/>
  <c r="T409" i="8"/>
  <c r="S409" i="8" a="1"/>
  <c r="S409" i="8" s="1"/>
  <c r="X408" i="8"/>
  <c r="W408" i="8"/>
  <c r="V408" i="8"/>
  <c r="Y408" i="8" s="1"/>
  <c r="U408" i="8"/>
  <c r="T408" i="8"/>
  <c r="S408" i="8" a="1"/>
  <c r="S408" i="8"/>
  <c r="X407" i="8"/>
  <c r="W407" i="8"/>
  <c r="Y407" i="8" s="1"/>
  <c r="V407" i="8"/>
  <c r="U407" i="8"/>
  <c r="T407" i="8"/>
  <c r="S407" i="8" a="1"/>
  <c r="S407" i="8"/>
  <c r="X406" i="8"/>
  <c r="W406" i="8"/>
  <c r="Y406" i="8" s="1"/>
  <c r="V406" i="8"/>
  <c r="U406" i="8"/>
  <c r="T406" i="8"/>
  <c r="S406" i="8" a="1"/>
  <c r="S406" i="8"/>
  <c r="X405" i="8"/>
  <c r="W405" i="8"/>
  <c r="V405" i="8"/>
  <c r="Y405" i="8" s="1"/>
  <c r="U405" i="8"/>
  <c r="T405" i="8"/>
  <c r="S405" i="8" a="1"/>
  <c r="S405" i="8"/>
  <c r="X404" i="8"/>
  <c r="Y404" i="8" s="1"/>
  <c r="W404" i="8"/>
  <c r="V404" i="8"/>
  <c r="U404" i="8"/>
  <c r="T404" i="8"/>
  <c r="S404" i="8" a="1"/>
  <c r="S404" i="8"/>
  <c r="X403" i="8"/>
  <c r="W403" i="8"/>
  <c r="V403" i="8"/>
  <c r="U403" i="8"/>
  <c r="T403" i="8"/>
  <c r="S403" i="8" a="1"/>
  <c r="S403" i="8"/>
  <c r="X402" i="8"/>
  <c r="W402" i="8"/>
  <c r="V402" i="8"/>
  <c r="Y402" i="8" s="1"/>
  <c r="U402" i="8"/>
  <c r="T402" i="8"/>
  <c r="S402" i="8" a="1"/>
  <c r="S402" i="8"/>
  <c r="X401" i="8"/>
  <c r="W401" i="8"/>
  <c r="V401" i="8"/>
  <c r="U401" i="8"/>
  <c r="T401" i="8"/>
  <c r="S401" i="8" a="1"/>
  <c r="S401" i="8"/>
  <c r="X400" i="8"/>
  <c r="W400" i="8"/>
  <c r="Y400" i="8" s="1"/>
  <c r="V400" i="8"/>
  <c r="U400" i="8"/>
  <c r="T400" i="8"/>
  <c r="S400" i="8" a="1"/>
  <c r="S400" i="8"/>
  <c r="X399" i="8"/>
  <c r="W399" i="8"/>
  <c r="V399" i="8"/>
  <c r="Y399" i="8" s="1"/>
  <c r="U399" i="8"/>
  <c r="T399" i="8"/>
  <c r="S399" i="8" a="1"/>
  <c r="S399" i="8"/>
  <c r="X398" i="8"/>
  <c r="W398" i="8"/>
  <c r="V398" i="8"/>
  <c r="Y398" i="8" s="1"/>
  <c r="U398" i="8"/>
  <c r="T398" i="8"/>
  <c r="S398" i="8" a="1"/>
  <c r="S398" i="8"/>
  <c r="X397" i="8"/>
  <c r="W397" i="8"/>
  <c r="V397" i="8"/>
  <c r="U397" i="8"/>
  <c r="T397" i="8"/>
  <c r="S397" i="8" a="1"/>
  <c r="S397" i="8" s="1"/>
  <c r="X396" i="8"/>
  <c r="W396" i="8"/>
  <c r="V396" i="8"/>
  <c r="Y396" i="8" s="1"/>
  <c r="U396" i="8"/>
  <c r="T396" i="8"/>
  <c r="S396" i="8" a="1"/>
  <c r="S396" i="8"/>
  <c r="X395" i="8"/>
  <c r="Y395" i="8" s="1"/>
  <c r="W395" i="8"/>
  <c r="V395" i="8"/>
  <c r="U395" i="8"/>
  <c r="T395" i="8"/>
  <c r="S395" i="8" a="1"/>
  <c r="S395" i="8"/>
  <c r="X394" i="8"/>
  <c r="W394" i="8"/>
  <c r="V394" i="8"/>
  <c r="U394" i="8"/>
  <c r="T394" i="8"/>
  <c r="S394" i="8" a="1"/>
  <c r="S394" i="8" s="1"/>
  <c r="X393" i="8"/>
  <c r="W393" i="8"/>
  <c r="V393" i="8"/>
  <c r="Y393" i="8" s="1"/>
  <c r="U393" i="8"/>
  <c r="T393" i="8"/>
  <c r="S393" i="8" a="1"/>
  <c r="S393" i="8"/>
  <c r="Y392" i="8"/>
  <c r="X392" i="8"/>
  <c r="W392" i="8"/>
  <c r="V392" i="8"/>
  <c r="U392" i="8"/>
  <c r="T392" i="8"/>
  <c r="S392" i="8" a="1"/>
  <c r="S392" i="8"/>
  <c r="X391" i="8"/>
  <c r="Y391" i="8" s="1"/>
  <c r="W391" i="8"/>
  <c r="V391" i="8"/>
  <c r="U391" i="8"/>
  <c r="T391" i="8"/>
  <c r="S391" i="8" a="1"/>
  <c r="S391" i="8" s="1"/>
  <c r="X390" i="8"/>
  <c r="W390" i="8"/>
  <c r="V390" i="8"/>
  <c r="Y390" i="8" s="1"/>
  <c r="U390" i="8"/>
  <c r="T390" i="8"/>
  <c r="S390" i="8" a="1"/>
  <c r="S390" i="8"/>
  <c r="Y389" i="8"/>
  <c r="X389" i="8"/>
  <c r="W389" i="8"/>
  <c r="V389" i="8"/>
  <c r="U389" i="8"/>
  <c r="T389" i="8"/>
  <c r="S389" i="8" a="1"/>
  <c r="S389" i="8"/>
  <c r="X388" i="8"/>
  <c r="W388" i="8"/>
  <c r="V388" i="8"/>
  <c r="U388" i="8"/>
  <c r="T388" i="8"/>
  <c r="S388" i="8" a="1"/>
  <c r="S388" i="8"/>
  <c r="X387" i="8"/>
  <c r="W387" i="8"/>
  <c r="V387" i="8"/>
  <c r="Y387" i="8" s="1"/>
  <c r="U387" i="8"/>
  <c r="T387" i="8"/>
  <c r="S387" i="8" a="1"/>
  <c r="S387" i="8"/>
  <c r="X386" i="8"/>
  <c r="Y386" i="8" s="1"/>
  <c r="W386" i="8"/>
  <c r="V386" i="8"/>
  <c r="U386" i="8"/>
  <c r="T386" i="8"/>
  <c r="S386" i="8" a="1"/>
  <c r="S386" i="8"/>
  <c r="X385" i="8"/>
  <c r="W385" i="8"/>
  <c r="V385" i="8"/>
  <c r="U385" i="8"/>
  <c r="T385" i="8"/>
  <c r="S385" i="8" a="1"/>
  <c r="S385" i="8"/>
  <c r="X384" i="8"/>
  <c r="W384" i="8"/>
  <c r="V384" i="8"/>
  <c r="Y384" i="8" s="1"/>
  <c r="U384" i="8"/>
  <c r="T384" i="8"/>
  <c r="S384" i="8" a="1"/>
  <c r="S384" i="8"/>
  <c r="X383" i="8"/>
  <c r="Y383" i="8" s="1"/>
  <c r="W383" i="8"/>
  <c r="V383" i="8"/>
  <c r="U383" i="8"/>
  <c r="T383" i="8"/>
  <c r="S383" i="8" a="1"/>
  <c r="S383" i="8"/>
  <c r="X382" i="8"/>
  <c r="W382" i="8"/>
  <c r="V382" i="8"/>
  <c r="U382" i="8"/>
  <c r="T382" i="8"/>
  <c r="S382" i="8" a="1"/>
  <c r="S382" i="8" s="1"/>
  <c r="X381" i="8"/>
  <c r="W381" i="8"/>
  <c r="V381" i="8"/>
  <c r="Y381" i="8" s="1"/>
  <c r="U381" i="8"/>
  <c r="T381" i="8"/>
  <c r="S381" i="8" a="1"/>
  <c r="S381" i="8"/>
  <c r="X380" i="8"/>
  <c r="W380" i="8"/>
  <c r="V380" i="8"/>
  <c r="Y380" i="8" s="1"/>
  <c r="U380" i="8"/>
  <c r="T380" i="8"/>
  <c r="S380" i="8" a="1"/>
  <c r="S380" i="8"/>
  <c r="X379" i="8"/>
  <c r="Y379" i="8" s="1"/>
  <c r="W379" i="8"/>
  <c r="V379" i="8"/>
  <c r="U379" i="8"/>
  <c r="T379" i="8"/>
  <c r="S379" i="8" a="1"/>
  <c r="S379" i="8" s="1"/>
  <c r="X378" i="8"/>
  <c r="W378" i="8"/>
  <c r="V378" i="8"/>
  <c r="Y378" i="8" s="1"/>
  <c r="U378" i="8"/>
  <c r="T378" i="8"/>
  <c r="S378" i="8" a="1"/>
  <c r="S378" i="8"/>
  <c r="X377" i="8"/>
  <c r="Y377" i="8" s="1"/>
  <c r="W377" i="8"/>
  <c r="V377" i="8"/>
  <c r="U377" i="8"/>
  <c r="T377" i="8"/>
  <c r="S377" i="8" a="1"/>
  <c r="S377" i="8"/>
  <c r="X376" i="8"/>
  <c r="Y376" i="8" s="1"/>
  <c r="W376" i="8"/>
  <c r="V376" i="8"/>
  <c r="U376" i="8"/>
  <c r="T376" i="8"/>
  <c r="S376" i="8" a="1"/>
  <c r="S376" i="8" s="1"/>
  <c r="X375" i="8"/>
  <c r="W375" i="8"/>
  <c r="V375" i="8"/>
  <c r="Y375" i="8" s="1"/>
  <c r="U375" i="8"/>
  <c r="T375" i="8"/>
  <c r="S375" i="8" a="1"/>
  <c r="S375" i="8"/>
  <c r="X374" i="8"/>
  <c r="Y374" i="8" s="1"/>
  <c r="W374" i="8"/>
  <c r="V374" i="8"/>
  <c r="U374" i="8"/>
  <c r="T374" i="8"/>
  <c r="S374" i="8" a="1"/>
  <c r="S374" i="8"/>
  <c r="X373" i="8"/>
  <c r="W373" i="8"/>
  <c r="V373" i="8"/>
  <c r="U373" i="8"/>
  <c r="T373" i="8"/>
  <c r="S373" i="8" a="1"/>
  <c r="S373" i="8" s="1"/>
  <c r="X372" i="8"/>
  <c r="W372" i="8"/>
  <c r="V372" i="8"/>
  <c r="Y372" i="8" s="1"/>
  <c r="U372" i="8"/>
  <c r="T372" i="8"/>
  <c r="S372" i="8" a="1"/>
  <c r="S372" i="8"/>
  <c r="X371" i="8"/>
  <c r="Y371" i="8" s="1"/>
  <c r="W371" i="8"/>
  <c r="V371" i="8"/>
  <c r="U371" i="8"/>
  <c r="T371" i="8"/>
  <c r="S371" i="8" a="1"/>
  <c r="S371" i="8"/>
  <c r="X370" i="8"/>
  <c r="W370" i="8"/>
  <c r="V370" i="8"/>
  <c r="U370" i="8"/>
  <c r="T370" i="8"/>
  <c r="S370" i="8" a="1"/>
  <c r="S370" i="8"/>
  <c r="X369" i="8"/>
  <c r="W369" i="8"/>
  <c r="V369" i="8"/>
  <c r="Y369" i="8" s="1"/>
  <c r="U369" i="8"/>
  <c r="T369" i="8"/>
  <c r="S369" i="8" a="1"/>
  <c r="S369" i="8"/>
  <c r="X368" i="8"/>
  <c r="Y368" i="8" s="1"/>
  <c r="W368" i="8"/>
  <c r="V368" i="8"/>
  <c r="U368" i="8"/>
  <c r="T368" i="8"/>
  <c r="S368" i="8" a="1"/>
  <c r="S368" i="8"/>
  <c r="X367" i="8"/>
  <c r="W367" i="8"/>
  <c r="V367" i="8"/>
  <c r="U367" i="8"/>
  <c r="T367" i="8"/>
  <c r="S367" i="8" a="1"/>
  <c r="S367" i="8"/>
  <c r="X366" i="8"/>
  <c r="W366" i="8"/>
  <c r="V366" i="8"/>
  <c r="Y366" i="8" s="1"/>
  <c r="U366" i="8"/>
  <c r="T366" i="8"/>
  <c r="S366" i="8" a="1"/>
  <c r="S366" i="8"/>
  <c r="X365" i="8"/>
  <c r="W365" i="8"/>
  <c r="V365" i="8"/>
  <c r="U365" i="8"/>
  <c r="T365" i="8"/>
  <c r="S365" i="8" a="1"/>
  <c r="S365" i="8"/>
  <c r="X364" i="8"/>
  <c r="W364" i="8"/>
  <c r="V364" i="8"/>
  <c r="U364" i="8"/>
  <c r="T364" i="8"/>
  <c r="S364" i="8" a="1"/>
  <c r="S364" i="8"/>
  <c r="X363" i="8"/>
  <c r="W363" i="8"/>
  <c r="V363" i="8"/>
  <c r="Y363" i="8" s="1"/>
  <c r="U363" i="8"/>
  <c r="T363" i="8"/>
  <c r="S363" i="8" a="1"/>
  <c r="S363" i="8"/>
  <c r="X362" i="8"/>
  <c r="W362" i="8"/>
  <c r="V362" i="8"/>
  <c r="Y362" i="8" s="1"/>
  <c r="U362" i="8"/>
  <c r="T362" i="8"/>
  <c r="S362" i="8" a="1"/>
  <c r="S362" i="8"/>
  <c r="X361" i="8"/>
  <c r="W361" i="8"/>
  <c r="V361" i="8"/>
  <c r="U361" i="8"/>
  <c r="T361" i="8"/>
  <c r="S361" i="8" a="1"/>
  <c r="S361" i="8" s="1"/>
  <c r="X360" i="8"/>
  <c r="W360" i="8"/>
  <c r="V360" i="8"/>
  <c r="Y360" i="8" s="1"/>
  <c r="U360" i="8"/>
  <c r="T360" i="8"/>
  <c r="S360" i="8" a="1"/>
  <c r="S360" i="8"/>
  <c r="X359" i="8"/>
  <c r="Y359" i="8" s="1"/>
  <c r="W359" i="8"/>
  <c r="V359" i="8"/>
  <c r="U359" i="8"/>
  <c r="T359" i="8"/>
  <c r="S359" i="8" a="1"/>
  <c r="S359" i="8"/>
  <c r="X358" i="8"/>
  <c r="W358" i="8"/>
  <c r="V358" i="8"/>
  <c r="U358" i="8"/>
  <c r="T358" i="8"/>
  <c r="S358" i="8" a="1"/>
  <c r="S358" i="8" s="1"/>
  <c r="X357" i="8"/>
  <c r="W357" i="8"/>
  <c r="V357" i="8"/>
  <c r="Y357" i="8" s="1"/>
  <c r="U357" i="8"/>
  <c r="T357" i="8"/>
  <c r="S357" i="8" a="1"/>
  <c r="S357" i="8"/>
  <c r="Y356" i="8"/>
  <c r="X356" i="8"/>
  <c r="W356" i="8"/>
  <c r="V356" i="8"/>
  <c r="U356" i="8"/>
  <c r="T356" i="8"/>
  <c r="S356" i="8" a="1"/>
  <c r="S356" i="8"/>
  <c r="X355" i="8"/>
  <c r="Y355" i="8" s="1"/>
  <c r="W355" i="8"/>
  <c r="V355" i="8"/>
  <c r="U355" i="8"/>
  <c r="T355" i="8"/>
  <c r="S355" i="8" a="1"/>
  <c r="S355" i="8" s="1"/>
  <c r="X354" i="8"/>
  <c r="W354" i="8"/>
  <c r="V354" i="8"/>
  <c r="Y354" i="8" s="1"/>
  <c r="U354" i="8"/>
  <c r="T354" i="8"/>
  <c r="S354" i="8" a="1"/>
  <c r="S354" i="8"/>
  <c r="Y353" i="8"/>
  <c r="X353" i="8"/>
  <c r="W353" i="8"/>
  <c r="V353" i="8"/>
  <c r="U353" i="8"/>
  <c r="T353" i="8"/>
  <c r="S353" i="8" a="1"/>
  <c r="S353" i="8"/>
  <c r="X352" i="8"/>
  <c r="W352" i="8"/>
  <c r="V352" i="8"/>
  <c r="U352" i="8"/>
  <c r="T352" i="8"/>
  <c r="S352" i="8" a="1"/>
  <c r="S352" i="8"/>
  <c r="X351" i="8"/>
  <c r="W351" i="8"/>
  <c r="V351" i="8"/>
  <c r="Y351" i="8" s="1"/>
  <c r="U351" i="8"/>
  <c r="T351" i="8"/>
  <c r="S351" i="8" a="1"/>
  <c r="S351" i="8"/>
  <c r="X350" i="8"/>
  <c r="Y350" i="8" s="1"/>
  <c r="W350" i="8"/>
  <c r="V350" i="8"/>
  <c r="U350" i="8"/>
  <c r="T350" i="8"/>
  <c r="S350" i="8" a="1"/>
  <c r="S350" i="8"/>
  <c r="X349" i="8"/>
  <c r="W349" i="8"/>
  <c r="V349" i="8"/>
  <c r="U349" i="8"/>
  <c r="T349" i="8"/>
  <c r="S349" i="8" a="1"/>
  <c r="S349" i="8"/>
  <c r="X348" i="8"/>
  <c r="W348" i="8"/>
  <c r="V348" i="8"/>
  <c r="Y348" i="8" s="1"/>
  <c r="U348" i="8"/>
  <c r="T348" i="8"/>
  <c r="S348" i="8" a="1"/>
  <c r="S348" i="8"/>
  <c r="X347" i="8"/>
  <c r="Y347" i="8" s="1"/>
  <c r="W347" i="8"/>
  <c r="V347" i="8"/>
  <c r="U347" i="8"/>
  <c r="T347" i="8"/>
  <c r="S347" i="8" a="1"/>
  <c r="S347" i="8"/>
  <c r="X346" i="8"/>
  <c r="W346" i="8"/>
  <c r="V346" i="8"/>
  <c r="U346" i="8"/>
  <c r="T346" i="8"/>
  <c r="S346" i="8" a="1"/>
  <c r="S346" i="8" s="1"/>
  <c r="X345" i="8"/>
  <c r="W345" i="8"/>
  <c r="V345" i="8"/>
  <c r="Y345" i="8" s="1"/>
  <c r="U345" i="8"/>
  <c r="T345" i="8"/>
  <c r="S345" i="8" a="1"/>
  <c r="S345" i="8"/>
  <c r="X344" i="8"/>
  <c r="W344" i="8"/>
  <c r="V344" i="8"/>
  <c r="Y344" i="8" s="1"/>
  <c r="U344" i="8"/>
  <c r="T344" i="8"/>
  <c r="S344" i="8" a="1"/>
  <c r="S344" i="8"/>
  <c r="X343" i="8"/>
  <c r="Y343" i="8" s="1"/>
  <c r="W343" i="8"/>
  <c r="V343" i="8"/>
  <c r="U343" i="8"/>
  <c r="T343" i="8"/>
  <c r="S343" i="8" a="1"/>
  <c r="S343" i="8" s="1"/>
  <c r="X342" i="8"/>
  <c r="W342" i="8"/>
  <c r="V342" i="8"/>
  <c r="Y342" i="8" s="1"/>
  <c r="U342" i="8"/>
  <c r="T342" i="8"/>
  <c r="S342" i="8" a="1"/>
  <c r="S342" i="8"/>
  <c r="X341" i="8"/>
  <c r="Y341" i="8" s="1"/>
  <c r="W341" i="8"/>
  <c r="V341" i="8"/>
  <c r="U341" i="8"/>
  <c r="T341" i="8"/>
  <c r="S341" i="8" a="1"/>
  <c r="S341" i="8"/>
  <c r="X340" i="8"/>
  <c r="Y340" i="8" s="1"/>
  <c r="W340" i="8"/>
  <c r="V340" i="8"/>
  <c r="U340" i="8"/>
  <c r="T340" i="8"/>
  <c r="S340" i="8" a="1"/>
  <c r="S340" i="8" s="1"/>
  <c r="X339" i="8"/>
  <c r="W339" i="8"/>
  <c r="V339" i="8"/>
  <c r="Y339" i="8" s="1"/>
  <c r="U339" i="8"/>
  <c r="T339" i="8"/>
  <c r="S339" i="8" a="1"/>
  <c r="S339" i="8"/>
  <c r="X338" i="8"/>
  <c r="Y338" i="8" s="1"/>
  <c r="W338" i="8"/>
  <c r="V338" i="8"/>
  <c r="U338" i="8"/>
  <c r="T338" i="8"/>
  <c r="S338" i="8" a="1"/>
  <c r="S338" i="8"/>
  <c r="X337" i="8"/>
  <c r="W337" i="8"/>
  <c r="V337" i="8"/>
  <c r="U337" i="8"/>
  <c r="T337" i="8"/>
  <c r="S337" i="8" a="1"/>
  <c r="S337" i="8" s="1"/>
  <c r="X336" i="8"/>
  <c r="W336" i="8"/>
  <c r="V336" i="8"/>
  <c r="Y336" i="8" s="1"/>
  <c r="U336" i="8"/>
  <c r="T336" i="8"/>
  <c r="S336" i="8" a="1"/>
  <c r="S336" i="8"/>
  <c r="X335" i="8"/>
  <c r="Y335" i="8" s="1"/>
  <c r="W335" i="8"/>
  <c r="V335" i="8"/>
  <c r="U335" i="8"/>
  <c r="T335" i="8"/>
  <c r="S335" i="8" a="1"/>
  <c r="S335" i="8"/>
  <c r="X334" i="8"/>
  <c r="W334" i="8"/>
  <c r="V334" i="8"/>
  <c r="U334" i="8"/>
  <c r="T334" i="8"/>
  <c r="S334" i="8" a="1"/>
  <c r="S334" i="8"/>
  <c r="X333" i="8"/>
  <c r="W333" i="8"/>
  <c r="V333" i="8"/>
  <c r="Y333" i="8" s="1"/>
  <c r="U333" i="8"/>
  <c r="T333" i="8"/>
  <c r="S333" i="8" a="1"/>
  <c r="S333" i="8"/>
  <c r="X332" i="8"/>
  <c r="Y332" i="8" s="1"/>
  <c r="W332" i="8"/>
  <c r="V332" i="8"/>
  <c r="U332" i="8"/>
  <c r="T332" i="8"/>
  <c r="S332" i="8" a="1"/>
  <c r="S332" i="8"/>
  <c r="X331" i="8"/>
  <c r="W331" i="8"/>
  <c r="V331" i="8"/>
  <c r="U331" i="8"/>
  <c r="T331" i="8"/>
  <c r="S331" i="8" a="1"/>
  <c r="S331" i="8"/>
  <c r="X330" i="8"/>
  <c r="W330" i="8"/>
  <c r="V330" i="8"/>
  <c r="Y330" i="8" s="1"/>
  <c r="U330" i="8"/>
  <c r="T330" i="8"/>
  <c r="S330" i="8" a="1"/>
  <c r="S330" i="8"/>
  <c r="X329" i="8"/>
  <c r="W329" i="8"/>
  <c r="V329" i="8"/>
  <c r="U329" i="8"/>
  <c r="T329" i="8"/>
  <c r="S329" i="8" a="1"/>
  <c r="S329" i="8"/>
  <c r="X328" i="8"/>
  <c r="W328" i="8"/>
  <c r="V328" i="8"/>
  <c r="U328" i="8"/>
  <c r="T328" i="8"/>
  <c r="S328" i="8" a="1"/>
  <c r="S328" i="8"/>
  <c r="X327" i="8"/>
  <c r="W327" i="8"/>
  <c r="V327" i="8"/>
  <c r="Y327" i="8" s="1"/>
  <c r="U327" i="8"/>
  <c r="T327" i="8"/>
  <c r="S327" i="8" a="1"/>
  <c r="S327" i="8"/>
  <c r="X326" i="8"/>
  <c r="W326" i="8"/>
  <c r="V326" i="8"/>
  <c r="Y326" i="8" s="1"/>
  <c r="U326" i="8"/>
  <c r="T326" i="8"/>
  <c r="S326" i="8" a="1"/>
  <c r="S326" i="8"/>
  <c r="X325" i="8"/>
  <c r="W325" i="8"/>
  <c r="V325" i="8"/>
  <c r="U325" i="8"/>
  <c r="T325" i="8"/>
  <c r="S325" i="8" a="1"/>
  <c r="S325" i="8" s="1"/>
  <c r="X324" i="8"/>
  <c r="W324" i="8"/>
  <c r="V324" i="8"/>
  <c r="Y324" i="8" s="1"/>
  <c r="U324" i="8"/>
  <c r="T324" i="8"/>
  <c r="S324" i="8" a="1"/>
  <c r="S324" i="8"/>
  <c r="X323" i="8"/>
  <c r="W323" i="8"/>
  <c r="V323" i="8"/>
  <c r="U323" i="8"/>
  <c r="T323" i="8"/>
  <c r="S323" i="8" a="1"/>
  <c r="S323" i="8"/>
  <c r="X322" i="8"/>
  <c r="W322" i="8"/>
  <c r="V322" i="8"/>
  <c r="U322" i="8"/>
  <c r="T322" i="8"/>
  <c r="S322" i="8" a="1"/>
  <c r="S322" i="8"/>
  <c r="X321" i="8"/>
  <c r="W321" i="8"/>
  <c r="V321" i="8"/>
  <c r="Y321" i="8" s="1"/>
  <c r="U321" i="8"/>
  <c r="T321" i="8"/>
  <c r="S321" i="8" a="1"/>
  <c r="S321" i="8"/>
  <c r="X320" i="8"/>
  <c r="Y320" i="8" s="1"/>
  <c r="W320" i="8"/>
  <c r="V320" i="8"/>
  <c r="U320" i="8"/>
  <c r="T320" i="8"/>
  <c r="S320" i="8" a="1"/>
  <c r="S320" i="8"/>
  <c r="X319" i="8"/>
  <c r="Y319" i="8" s="1"/>
  <c r="W319" i="8"/>
  <c r="V319" i="8"/>
  <c r="U319" i="8"/>
  <c r="T319" i="8"/>
  <c r="S319" i="8" a="1"/>
  <c r="S319" i="8" s="1"/>
  <c r="X318" i="8"/>
  <c r="W318" i="8"/>
  <c r="V318" i="8"/>
  <c r="Y318" i="8" s="1"/>
  <c r="U318" i="8"/>
  <c r="T318" i="8"/>
  <c r="S318" i="8" a="1"/>
  <c r="S318" i="8"/>
  <c r="X317" i="8"/>
  <c r="Y317" i="8" s="1"/>
  <c r="W317" i="8"/>
  <c r="V317" i="8"/>
  <c r="U317" i="8"/>
  <c r="T317" i="8"/>
  <c r="S317" i="8" a="1"/>
  <c r="S317" i="8"/>
  <c r="X316" i="8"/>
  <c r="W316" i="8"/>
  <c r="V316" i="8"/>
  <c r="U316" i="8"/>
  <c r="T316" i="8"/>
  <c r="S316" i="8" a="1"/>
  <c r="S316" i="8"/>
  <c r="X315" i="8"/>
  <c r="W315" i="8"/>
  <c r="V315" i="8"/>
  <c r="Y315" i="8" s="1"/>
  <c r="U315" i="8"/>
  <c r="T315" i="8"/>
  <c r="S315" i="8" a="1"/>
  <c r="S315" i="8"/>
  <c r="X314" i="8"/>
  <c r="Y314" i="8" s="1"/>
  <c r="W314" i="8"/>
  <c r="V314" i="8"/>
  <c r="U314" i="8"/>
  <c r="T314" i="8"/>
  <c r="S314" i="8" a="1"/>
  <c r="S314" i="8"/>
  <c r="X313" i="8"/>
  <c r="W313" i="8"/>
  <c r="V313" i="8"/>
  <c r="U313" i="8"/>
  <c r="T313" i="8"/>
  <c r="S313" i="8" a="1"/>
  <c r="S313" i="8" s="1"/>
  <c r="X312" i="8"/>
  <c r="W312" i="8"/>
  <c r="V312" i="8"/>
  <c r="Y312" i="8" s="1"/>
  <c r="U312" i="8"/>
  <c r="T312" i="8"/>
  <c r="S312" i="8" a="1"/>
  <c r="S312" i="8"/>
  <c r="X311" i="8"/>
  <c r="W311" i="8"/>
  <c r="V311" i="8"/>
  <c r="U311" i="8"/>
  <c r="T311" i="8"/>
  <c r="S311" i="8" a="1"/>
  <c r="S311" i="8"/>
  <c r="X310" i="8"/>
  <c r="W310" i="8"/>
  <c r="V310" i="8"/>
  <c r="U310" i="8"/>
  <c r="T310" i="8"/>
  <c r="S310" i="8" a="1"/>
  <c r="S310" i="8"/>
  <c r="X309" i="8"/>
  <c r="W309" i="8"/>
  <c r="V309" i="8"/>
  <c r="Y309" i="8" s="1"/>
  <c r="U309" i="8"/>
  <c r="T309" i="8"/>
  <c r="S309" i="8" a="1"/>
  <c r="S309" i="8"/>
  <c r="X308" i="8"/>
  <c r="W308" i="8"/>
  <c r="V308" i="8"/>
  <c r="Y308" i="8" s="1"/>
  <c r="U308" i="8"/>
  <c r="T308" i="8"/>
  <c r="S308" i="8" a="1"/>
  <c r="S308" i="8"/>
  <c r="X307" i="8"/>
  <c r="W307" i="8"/>
  <c r="V307" i="8"/>
  <c r="U307" i="8"/>
  <c r="T307" i="8"/>
  <c r="S307" i="8" a="1"/>
  <c r="S307" i="8" s="1"/>
  <c r="X306" i="8"/>
  <c r="W306" i="8"/>
  <c r="V306" i="8"/>
  <c r="Y306" i="8" s="1"/>
  <c r="U306" i="8"/>
  <c r="T306" i="8"/>
  <c r="S306" i="8" a="1"/>
  <c r="S306" i="8"/>
  <c r="X305" i="8"/>
  <c r="Y305" i="8" s="1"/>
  <c r="W305" i="8"/>
  <c r="V305" i="8"/>
  <c r="U305" i="8"/>
  <c r="T305" i="8"/>
  <c r="S305" i="8" a="1"/>
  <c r="S305" i="8"/>
  <c r="X304" i="8"/>
  <c r="W304" i="8"/>
  <c r="V304" i="8"/>
  <c r="U304" i="8"/>
  <c r="T304" i="8"/>
  <c r="S304" i="8" a="1"/>
  <c r="S304" i="8" s="1"/>
  <c r="X303" i="8"/>
  <c r="W303" i="8"/>
  <c r="V303" i="8"/>
  <c r="Y303" i="8" s="1"/>
  <c r="U303" i="8"/>
  <c r="T303" i="8"/>
  <c r="S303" i="8" a="1"/>
  <c r="S303" i="8"/>
  <c r="Y302" i="8"/>
  <c r="X302" i="8"/>
  <c r="W302" i="8"/>
  <c r="V302" i="8"/>
  <c r="U302" i="8"/>
  <c r="T302" i="8"/>
  <c r="S302" i="8" a="1"/>
  <c r="S302" i="8"/>
  <c r="X301" i="8"/>
  <c r="Y301" i="8" s="1"/>
  <c r="W301" i="8"/>
  <c r="V301" i="8"/>
  <c r="U301" i="8"/>
  <c r="T301" i="8"/>
  <c r="S301" i="8" a="1"/>
  <c r="S301" i="8" s="1"/>
  <c r="X300" i="8"/>
  <c r="W300" i="8"/>
  <c r="V300" i="8"/>
  <c r="Y300" i="8" s="1"/>
  <c r="U300" i="8"/>
  <c r="T300" i="8"/>
  <c r="S300" i="8" a="1"/>
  <c r="S300" i="8"/>
  <c r="X299" i="8"/>
  <c r="Y299" i="8" s="1"/>
  <c r="W299" i="8"/>
  <c r="V299" i="8"/>
  <c r="U299" i="8"/>
  <c r="T299" i="8"/>
  <c r="S299" i="8" a="1"/>
  <c r="S299" i="8"/>
  <c r="X298" i="8"/>
  <c r="W298" i="8"/>
  <c r="V298" i="8"/>
  <c r="U298" i="8"/>
  <c r="T298" i="8"/>
  <c r="S298" i="8" a="1"/>
  <c r="S298" i="8"/>
  <c r="X297" i="8"/>
  <c r="W297" i="8"/>
  <c r="V297" i="8"/>
  <c r="Y297" i="8" s="1"/>
  <c r="U297" i="8"/>
  <c r="T297" i="8"/>
  <c r="S297" i="8" a="1"/>
  <c r="S297" i="8"/>
  <c r="X296" i="8"/>
  <c r="Y296" i="8" s="1"/>
  <c r="W296" i="8"/>
  <c r="V296" i="8"/>
  <c r="U296" i="8"/>
  <c r="T296" i="8"/>
  <c r="S296" i="8" a="1"/>
  <c r="S296" i="8"/>
  <c r="X295" i="8"/>
  <c r="Y295" i="8" s="1"/>
  <c r="W295" i="8"/>
  <c r="V295" i="8"/>
  <c r="U295" i="8"/>
  <c r="T295" i="8"/>
  <c r="S295" i="8" a="1"/>
  <c r="S295" i="8" s="1"/>
  <c r="X294" i="8"/>
  <c r="W294" i="8"/>
  <c r="V294" i="8"/>
  <c r="Y294" i="8" s="1"/>
  <c r="U294" i="8"/>
  <c r="T294" i="8"/>
  <c r="S294" i="8" a="1"/>
  <c r="S294" i="8"/>
  <c r="X293" i="8"/>
  <c r="W293" i="8"/>
  <c r="V293" i="8"/>
  <c r="U293" i="8"/>
  <c r="T293" i="8"/>
  <c r="S293" i="8" a="1"/>
  <c r="S293" i="8"/>
  <c r="X292" i="8"/>
  <c r="W292" i="8"/>
  <c r="V292" i="8"/>
  <c r="U292" i="8"/>
  <c r="T292" i="8"/>
  <c r="S292" i="8" a="1"/>
  <c r="S292" i="8"/>
  <c r="X291" i="8"/>
  <c r="W291" i="8"/>
  <c r="V291" i="8"/>
  <c r="Y291" i="8" s="1"/>
  <c r="U291" i="8"/>
  <c r="T291" i="8"/>
  <c r="S291" i="8" a="1"/>
  <c r="S291" i="8"/>
  <c r="X290" i="8"/>
  <c r="W290" i="8"/>
  <c r="V290" i="8"/>
  <c r="Y290" i="8" s="1"/>
  <c r="U290" i="8"/>
  <c r="T290" i="8"/>
  <c r="S290" i="8" a="1"/>
  <c r="S290" i="8"/>
  <c r="X289" i="8"/>
  <c r="Y289" i="8" s="1"/>
  <c r="W289" i="8"/>
  <c r="V289" i="8"/>
  <c r="U289" i="8"/>
  <c r="T289" i="8"/>
  <c r="S289" i="8" a="1"/>
  <c r="S289" i="8" s="1"/>
  <c r="X288" i="8"/>
  <c r="W288" i="8"/>
  <c r="V288" i="8"/>
  <c r="Y288" i="8" s="1"/>
  <c r="U288" i="8"/>
  <c r="T288" i="8"/>
  <c r="S288" i="8" a="1"/>
  <c r="S288" i="8"/>
  <c r="X287" i="8"/>
  <c r="W287" i="8"/>
  <c r="V287" i="8"/>
  <c r="U287" i="8"/>
  <c r="T287" i="8"/>
  <c r="S287" i="8" a="1"/>
  <c r="S287" i="8"/>
  <c r="X286" i="8"/>
  <c r="W286" i="8"/>
  <c r="V286" i="8"/>
  <c r="U286" i="8"/>
  <c r="T286" i="8"/>
  <c r="S286" i="8" a="1"/>
  <c r="S286" i="8"/>
  <c r="X285" i="8"/>
  <c r="W285" i="8"/>
  <c r="V285" i="8"/>
  <c r="Y285" i="8" s="1"/>
  <c r="U285" i="8"/>
  <c r="T285" i="8"/>
  <c r="S285" i="8" a="1"/>
  <c r="S285" i="8"/>
  <c r="Y284" i="8"/>
  <c r="X284" i="8"/>
  <c r="W284" i="8"/>
  <c r="V284" i="8"/>
  <c r="U284" i="8"/>
  <c r="T284" i="8"/>
  <c r="S284" i="8" a="1"/>
  <c r="S284" i="8"/>
  <c r="X283" i="8"/>
  <c r="W283" i="8"/>
  <c r="V283" i="8"/>
  <c r="U283" i="8"/>
  <c r="T283" i="8"/>
  <c r="S283" i="8" a="1"/>
  <c r="S283" i="8" s="1"/>
  <c r="X282" i="8"/>
  <c r="W282" i="8"/>
  <c r="V282" i="8"/>
  <c r="Y282" i="8" s="1"/>
  <c r="U282" i="8"/>
  <c r="T282" i="8"/>
  <c r="S282" i="8" a="1"/>
  <c r="S282" i="8"/>
  <c r="X281" i="8"/>
  <c r="Y281" i="8" s="1"/>
  <c r="W281" i="8"/>
  <c r="V281" i="8"/>
  <c r="U281" i="8"/>
  <c r="T281" i="8"/>
  <c r="S281" i="8" a="1"/>
  <c r="S281" i="8"/>
  <c r="X280" i="8"/>
  <c r="W280" i="8"/>
  <c r="V280" i="8"/>
  <c r="U280" i="8"/>
  <c r="T280" i="8"/>
  <c r="S280" i="8" a="1"/>
  <c r="S280" i="8"/>
  <c r="X279" i="8"/>
  <c r="W279" i="8"/>
  <c r="V279" i="8"/>
  <c r="Y279" i="8" s="1"/>
  <c r="U279" i="8"/>
  <c r="T279" i="8"/>
  <c r="S279" i="8" a="1"/>
  <c r="S279" i="8"/>
  <c r="Y278" i="8"/>
  <c r="X278" i="8"/>
  <c r="W278" i="8"/>
  <c r="V278" i="8"/>
  <c r="U278" i="8"/>
  <c r="T278" i="8"/>
  <c r="S278" i="8" a="1"/>
  <c r="S278" i="8"/>
  <c r="X277" i="8"/>
  <c r="Y277" i="8" s="1"/>
  <c r="W277" i="8"/>
  <c r="V277" i="8"/>
  <c r="U277" i="8"/>
  <c r="T277" i="8"/>
  <c r="S277" i="8" a="1"/>
  <c r="S277" i="8"/>
  <c r="X276" i="8"/>
  <c r="W276" i="8"/>
  <c r="V276" i="8"/>
  <c r="Y276" i="8" s="1"/>
  <c r="U276" i="8"/>
  <c r="T276" i="8"/>
  <c r="S276" i="8" a="1"/>
  <c r="S276" i="8"/>
  <c r="X275" i="8"/>
  <c r="W275" i="8"/>
  <c r="V275" i="8"/>
  <c r="U275" i="8"/>
  <c r="T275" i="8"/>
  <c r="S275" i="8" a="1"/>
  <c r="S275" i="8"/>
  <c r="X274" i="8"/>
  <c r="W274" i="8"/>
  <c r="V274" i="8"/>
  <c r="U274" i="8"/>
  <c r="T274" i="8"/>
  <c r="S274" i="8" a="1"/>
  <c r="S274" i="8"/>
  <c r="X273" i="8"/>
  <c r="W273" i="8"/>
  <c r="V273" i="8"/>
  <c r="Y273" i="8" s="1"/>
  <c r="U273" i="8"/>
  <c r="T273" i="8"/>
  <c r="S273" i="8" a="1"/>
  <c r="S273" i="8"/>
  <c r="Y272" i="8"/>
  <c r="X272" i="8"/>
  <c r="W272" i="8"/>
  <c r="V272" i="8"/>
  <c r="U272" i="8"/>
  <c r="T272" i="8"/>
  <c r="S272" i="8" a="1"/>
  <c r="S272" i="8"/>
  <c r="X271" i="8"/>
  <c r="W271" i="8"/>
  <c r="V271" i="8"/>
  <c r="U271" i="8"/>
  <c r="T271" i="8"/>
  <c r="S271" i="8" a="1"/>
  <c r="S271" i="8" s="1"/>
  <c r="X270" i="8"/>
  <c r="W270" i="8"/>
  <c r="V270" i="8"/>
  <c r="Y270" i="8" s="1"/>
  <c r="U270" i="8"/>
  <c r="T270" i="8"/>
  <c r="S270" i="8" a="1"/>
  <c r="S270" i="8"/>
  <c r="X269" i="8"/>
  <c r="W269" i="8"/>
  <c r="V269" i="8"/>
  <c r="U269" i="8"/>
  <c r="T269" i="8"/>
  <c r="S269" i="8" a="1"/>
  <c r="S269" i="8"/>
  <c r="X268" i="8"/>
  <c r="W268" i="8"/>
  <c r="V268" i="8"/>
  <c r="U268" i="8"/>
  <c r="T268" i="8"/>
  <c r="S268" i="8" a="1"/>
  <c r="S268" i="8"/>
  <c r="X267" i="8"/>
  <c r="W267" i="8"/>
  <c r="V267" i="8"/>
  <c r="Y267" i="8" s="1"/>
  <c r="U267" i="8"/>
  <c r="T267" i="8"/>
  <c r="S267" i="8" a="1"/>
  <c r="S267" i="8"/>
  <c r="X266" i="8"/>
  <c r="Y266" i="8" s="1"/>
  <c r="W266" i="8"/>
  <c r="V266" i="8"/>
  <c r="U266" i="8"/>
  <c r="T266" i="8"/>
  <c r="S266" i="8" a="1"/>
  <c r="S266" i="8"/>
  <c r="X265" i="8"/>
  <c r="Y265" i="8" s="1"/>
  <c r="W265" i="8"/>
  <c r="V265" i="8"/>
  <c r="U265" i="8"/>
  <c r="T265" i="8"/>
  <c r="S265" i="8" a="1"/>
  <c r="S265" i="8" s="1"/>
  <c r="X264" i="8"/>
  <c r="W264" i="8"/>
  <c r="V264" i="8"/>
  <c r="Y264" i="8" s="1"/>
  <c r="U264" i="8"/>
  <c r="T264" i="8"/>
  <c r="S264" i="8" a="1"/>
  <c r="S264" i="8"/>
  <c r="X263" i="8"/>
  <c r="Y263" i="8" s="1"/>
  <c r="W263" i="8"/>
  <c r="V263" i="8"/>
  <c r="U263" i="8"/>
  <c r="T263" i="8"/>
  <c r="S263" i="8" a="1"/>
  <c r="S263" i="8"/>
  <c r="X262" i="8"/>
  <c r="W262" i="8"/>
  <c r="V262" i="8"/>
  <c r="U262" i="8"/>
  <c r="T262" i="8"/>
  <c r="S262" i="8" a="1"/>
  <c r="S262" i="8"/>
  <c r="X261" i="8"/>
  <c r="W261" i="8"/>
  <c r="V261" i="8"/>
  <c r="Y261" i="8" s="1"/>
  <c r="U261" i="8"/>
  <c r="T261" i="8"/>
  <c r="S261" i="8" a="1"/>
  <c r="S261" i="8"/>
  <c r="X260" i="8"/>
  <c r="Y260" i="8" s="1"/>
  <c r="W260" i="8"/>
  <c r="V260" i="8"/>
  <c r="U260" i="8"/>
  <c r="T260" i="8"/>
  <c r="S260" i="8" a="1"/>
  <c r="S260" i="8"/>
  <c r="X259" i="8"/>
  <c r="W259" i="8"/>
  <c r="V259" i="8"/>
  <c r="U259" i="8"/>
  <c r="T259" i="8"/>
  <c r="S259" i="8" a="1"/>
  <c r="S259" i="8" s="1"/>
  <c r="X258" i="8"/>
  <c r="W258" i="8"/>
  <c r="V258" i="8"/>
  <c r="Y258" i="8" s="1"/>
  <c r="U258" i="8"/>
  <c r="T258" i="8"/>
  <c r="S258" i="8" a="1"/>
  <c r="S258" i="8"/>
  <c r="X257" i="8"/>
  <c r="W257" i="8"/>
  <c r="V257" i="8"/>
  <c r="U257" i="8"/>
  <c r="T257" i="8"/>
  <c r="S257" i="8" a="1"/>
  <c r="S257" i="8"/>
  <c r="X256" i="8"/>
  <c r="W256" i="8"/>
  <c r="V256" i="8"/>
  <c r="U256" i="8"/>
  <c r="T256" i="8"/>
  <c r="S256" i="8" a="1"/>
  <c r="S256" i="8"/>
  <c r="X255" i="8"/>
  <c r="W255" i="8"/>
  <c r="V255" i="8"/>
  <c r="Y255" i="8" s="1"/>
  <c r="U255" i="8"/>
  <c r="T255" i="8"/>
  <c r="S255" i="8" a="1"/>
  <c r="S255" i="8"/>
  <c r="X254" i="8"/>
  <c r="W254" i="8"/>
  <c r="V254" i="8"/>
  <c r="Y254" i="8" s="1"/>
  <c r="U254" i="8"/>
  <c r="T254" i="8"/>
  <c r="S254" i="8" a="1"/>
  <c r="S254" i="8"/>
  <c r="X253" i="8"/>
  <c r="W253" i="8"/>
  <c r="V253" i="8"/>
  <c r="U253" i="8"/>
  <c r="T253" i="8"/>
  <c r="S253" i="8" a="1"/>
  <c r="S253" i="8" s="1"/>
  <c r="X252" i="8"/>
  <c r="W252" i="8"/>
  <c r="V252" i="8"/>
  <c r="Y252" i="8" s="1"/>
  <c r="U252" i="8"/>
  <c r="T252" i="8"/>
  <c r="S252" i="8" a="1"/>
  <c r="S252" i="8"/>
  <c r="X251" i="8"/>
  <c r="Y251" i="8" s="1"/>
  <c r="W251" i="8"/>
  <c r="V251" i="8"/>
  <c r="U251" i="8"/>
  <c r="T251" i="8"/>
  <c r="S251" i="8" a="1"/>
  <c r="S251" i="8"/>
  <c r="X250" i="8"/>
  <c r="W250" i="8"/>
  <c r="V250" i="8"/>
  <c r="U250" i="8"/>
  <c r="T250" i="8"/>
  <c r="S250" i="8" a="1"/>
  <c r="S250" i="8" s="1"/>
  <c r="X249" i="8"/>
  <c r="W249" i="8"/>
  <c r="V249" i="8"/>
  <c r="Y249" i="8" s="1"/>
  <c r="U249" i="8"/>
  <c r="T249" i="8"/>
  <c r="S249" i="8" a="1"/>
  <c r="S249" i="8"/>
  <c r="Y248" i="8"/>
  <c r="X248" i="8"/>
  <c r="W248" i="8"/>
  <c r="V248" i="8"/>
  <c r="U248" i="8"/>
  <c r="T248" i="8"/>
  <c r="S248" i="8" a="1"/>
  <c r="S248" i="8"/>
  <c r="X247" i="8"/>
  <c r="Y247" i="8" s="1"/>
  <c r="W247" i="8"/>
  <c r="V247" i="8"/>
  <c r="U247" i="8"/>
  <c r="T247" i="8"/>
  <c r="S247" i="8" a="1"/>
  <c r="S247" i="8" s="1"/>
  <c r="X246" i="8"/>
  <c r="W246" i="8"/>
  <c r="V246" i="8"/>
  <c r="Y246" i="8" s="1"/>
  <c r="U246" i="8"/>
  <c r="T246" i="8"/>
  <c r="S246" i="8" a="1"/>
  <c r="S246" i="8"/>
  <c r="X245" i="8"/>
  <c r="Y245" i="8" s="1"/>
  <c r="W245" i="8"/>
  <c r="V245" i="8"/>
  <c r="U245" i="8"/>
  <c r="T245" i="8"/>
  <c r="S245" i="8" a="1"/>
  <c r="S245" i="8"/>
  <c r="X244" i="8"/>
  <c r="W244" i="8"/>
  <c r="V244" i="8"/>
  <c r="U244" i="8"/>
  <c r="T244" i="8"/>
  <c r="S244" i="8" a="1"/>
  <c r="S244" i="8"/>
  <c r="X243" i="8"/>
  <c r="W243" i="8"/>
  <c r="V243" i="8"/>
  <c r="Y243" i="8" s="1"/>
  <c r="U243" i="8"/>
  <c r="T243" i="8"/>
  <c r="S243" i="8" a="1"/>
  <c r="S243" i="8"/>
  <c r="X242" i="8"/>
  <c r="Y242" i="8" s="1"/>
  <c r="W242" i="8"/>
  <c r="V242" i="8"/>
  <c r="U242" i="8"/>
  <c r="T242" i="8"/>
  <c r="S242" i="8" a="1"/>
  <c r="S242" i="8"/>
  <c r="X241" i="8"/>
  <c r="Y241" i="8" s="1"/>
  <c r="W241" i="8"/>
  <c r="V241" i="8"/>
  <c r="U241" i="8"/>
  <c r="T241" i="8"/>
  <c r="S241" i="8" a="1"/>
  <c r="S241" i="8" s="1"/>
  <c r="X240" i="8"/>
  <c r="W240" i="8"/>
  <c r="V240" i="8"/>
  <c r="Y240" i="8" s="1"/>
  <c r="U240" i="8"/>
  <c r="T240" i="8"/>
  <c r="S240" i="8" a="1"/>
  <c r="S240" i="8"/>
  <c r="X239" i="8"/>
  <c r="W239" i="8"/>
  <c r="V239" i="8"/>
  <c r="U239" i="8"/>
  <c r="T239" i="8"/>
  <c r="S239" i="8" a="1"/>
  <c r="S239" i="8"/>
  <c r="X238" i="8"/>
  <c r="W238" i="8"/>
  <c r="V238" i="8"/>
  <c r="U238" i="8"/>
  <c r="T238" i="8"/>
  <c r="S238" i="8" a="1"/>
  <c r="S238" i="8"/>
  <c r="X237" i="8"/>
  <c r="W237" i="8"/>
  <c r="V237" i="8"/>
  <c r="Y237" i="8" s="1"/>
  <c r="U237" i="8"/>
  <c r="T237" i="8"/>
  <c r="S237" i="8" a="1"/>
  <c r="S237" i="8"/>
  <c r="X236" i="8"/>
  <c r="W236" i="8"/>
  <c r="V236" i="8"/>
  <c r="Y236" i="8" s="1"/>
  <c r="U236" i="8"/>
  <c r="T236" i="8"/>
  <c r="S236" i="8" a="1"/>
  <c r="S236" i="8"/>
  <c r="X235" i="8"/>
  <c r="Y235" i="8" s="1"/>
  <c r="W235" i="8"/>
  <c r="V235" i="8"/>
  <c r="U235" i="8"/>
  <c r="T235" i="8"/>
  <c r="S235" i="8" a="1"/>
  <c r="S235" i="8" s="1"/>
  <c r="X234" i="8"/>
  <c r="W234" i="8"/>
  <c r="V234" i="8"/>
  <c r="Y234" i="8" s="1"/>
  <c r="U234" i="8"/>
  <c r="T234" i="8"/>
  <c r="S234" i="8" a="1"/>
  <c r="S234" i="8"/>
  <c r="X233" i="8"/>
  <c r="W233" i="8"/>
  <c r="V233" i="8"/>
  <c r="U233" i="8"/>
  <c r="T233" i="8"/>
  <c r="S233" i="8" a="1"/>
  <c r="S233" i="8"/>
  <c r="X232" i="8"/>
  <c r="W232" i="8"/>
  <c r="V232" i="8"/>
  <c r="U232" i="8"/>
  <c r="T232" i="8"/>
  <c r="S232" i="8" a="1"/>
  <c r="S232" i="8"/>
  <c r="X231" i="8"/>
  <c r="W231" i="8"/>
  <c r="V231" i="8"/>
  <c r="Y231" i="8" s="1"/>
  <c r="U231" i="8"/>
  <c r="T231" i="8"/>
  <c r="S231" i="8" a="1"/>
  <c r="S231" i="8"/>
  <c r="Y230" i="8"/>
  <c r="X230" i="8"/>
  <c r="W230" i="8"/>
  <c r="V230" i="8"/>
  <c r="U230" i="8"/>
  <c r="T230" i="8"/>
  <c r="S230" i="8" a="1"/>
  <c r="S230" i="8"/>
  <c r="X229" i="8"/>
  <c r="W229" i="8"/>
  <c r="V229" i="8"/>
  <c r="U229" i="8"/>
  <c r="T229" i="8"/>
  <c r="S229" i="8" a="1"/>
  <c r="S229" i="8" s="1"/>
  <c r="X228" i="8"/>
  <c r="W228" i="8"/>
  <c r="V228" i="8"/>
  <c r="Y228" i="8" s="1"/>
  <c r="U228" i="8"/>
  <c r="T228" i="8"/>
  <c r="S228" i="8" a="1"/>
  <c r="S228" i="8"/>
  <c r="X227" i="8"/>
  <c r="Y227" i="8" s="1"/>
  <c r="W227" i="8"/>
  <c r="V227" i="8"/>
  <c r="U227" i="8"/>
  <c r="T227" i="8"/>
  <c r="S227" i="8" a="1"/>
  <c r="S227" i="8"/>
  <c r="X226" i="8"/>
  <c r="W226" i="8"/>
  <c r="V226" i="8"/>
  <c r="U226" i="8"/>
  <c r="T226" i="8"/>
  <c r="S226" i="8" a="1"/>
  <c r="S226" i="8"/>
  <c r="X225" i="8"/>
  <c r="W225" i="8"/>
  <c r="V225" i="8"/>
  <c r="Y225" i="8" s="1"/>
  <c r="U225" i="8"/>
  <c r="T225" i="8"/>
  <c r="S225" i="8" a="1"/>
  <c r="S225" i="8"/>
  <c r="Y224" i="8"/>
  <c r="X224" i="8"/>
  <c r="W224" i="8"/>
  <c r="V224" i="8"/>
  <c r="U224" i="8"/>
  <c r="T224" i="8"/>
  <c r="S224" i="8" a="1"/>
  <c r="S224" i="8"/>
  <c r="X223" i="8"/>
  <c r="Y223" i="8" s="1"/>
  <c r="W223" i="8"/>
  <c r="V223" i="8"/>
  <c r="U223" i="8"/>
  <c r="T223" i="8"/>
  <c r="S223" i="8" a="1"/>
  <c r="S223" i="8"/>
  <c r="X222" i="8"/>
  <c r="W222" i="8"/>
  <c r="V222" i="8"/>
  <c r="Y222" i="8" s="1"/>
  <c r="U222" i="8"/>
  <c r="T222" i="8"/>
  <c r="S222" i="8" a="1"/>
  <c r="S222" i="8"/>
  <c r="X221" i="8"/>
  <c r="W221" i="8"/>
  <c r="V221" i="8"/>
  <c r="U221" i="8"/>
  <c r="T221" i="8"/>
  <c r="S221" i="8" a="1"/>
  <c r="S221" i="8"/>
  <c r="X220" i="8"/>
  <c r="W220" i="8"/>
  <c r="V220" i="8"/>
  <c r="U220" i="8"/>
  <c r="T220" i="8"/>
  <c r="S220" i="8" a="1"/>
  <c r="S220" i="8"/>
  <c r="X219" i="8"/>
  <c r="W219" i="8"/>
  <c r="V219" i="8"/>
  <c r="Y219" i="8" s="1"/>
  <c r="U219" i="8"/>
  <c r="T219" i="8"/>
  <c r="S219" i="8" a="1"/>
  <c r="S219" i="8"/>
  <c r="Y218" i="8"/>
  <c r="X218" i="8"/>
  <c r="W218" i="8"/>
  <c r="V218" i="8"/>
  <c r="U218" i="8"/>
  <c r="T218" i="8"/>
  <c r="S218" i="8" a="1"/>
  <c r="S218" i="8"/>
  <c r="X217" i="8"/>
  <c r="W217" i="8"/>
  <c r="V217" i="8"/>
  <c r="U217" i="8"/>
  <c r="T217" i="8"/>
  <c r="S217" i="8" a="1"/>
  <c r="S217" i="8" s="1"/>
  <c r="X216" i="8"/>
  <c r="W216" i="8"/>
  <c r="V216" i="8"/>
  <c r="Y216" i="8" s="1"/>
  <c r="U216" i="8"/>
  <c r="T216" i="8"/>
  <c r="S216" i="8" a="1"/>
  <c r="S216" i="8"/>
  <c r="X215" i="8"/>
  <c r="W215" i="8"/>
  <c r="V215" i="8"/>
  <c r="U215" i="8"/>
  <c r="T215" i="8"/>
  <c r="S215" i="8" a="1"/>
  <c r="S215" i="8"/>
  <c r="X214" i="8"/>
  <c r="W214" i="8"/>
  <c r="V214" i="8"/>
  <c r="U214" i="8"/>
  <c r="T214" i="8"/>
  <c r="S214" i="8" a="1"/>
  <c r="S214" i="8"/>
  <c r="X213" i="8"/>
  <c r="W213" i="8"/>
  <c r="V213" i="8"/>
  <c r="Y213" i="8" s="1"/>
  <c r="U213" i="8"/>
  <c r="T213" i="8"/>
  <c r="S213" i="8" a="1"/>
  <c r="S213" i="8"/>
  <c r="X212" i="8"/>
  <c r="Y212" i="8" s="1"/>
  <c r="W212" i="8"/>
  <c r="V212" i="8"/>
  <c r="U212" i="8"/>
  <c r="T212" i="8"/>
  <c r="S212" i="8" a="1"/>
  <c r="S212" i="8"/>
  <c r="X211" i="8"/>
  <c r="Y211" i="8" s="1"/>
  <c r="W211" i="8"/>
  <c r="V211" i="8"/>
  <c r="U211" i="8"/>
  <c r="T211" i="8"/>
  <c r="S211" i="8" a="1"/>
  <c r="S211" i="8" s="1"/>
  <c r="X210" i="8"/>
  <c r="W210" i="8"/>
  <c r="V210" i="8"/>
  <c r="Y210" i="8" s="1"/>
  <c r="U210" i="8"/>
  <c r="T210" i="8"/>
  <c r="S210" i="8" a="1"/>
  <c r="S210" i="8"/>
  <c r="X209" i="8"/>
  <c r="Y209" i="8" s="1"/>
  <c r="W209" i="8"/>
  <c r="V209" i="8"/>
  <c r="U209" i="8"/>
  <c r="T209" i="8"/>
  <c r="S209" i="8" a="1"/>
  <c r="S209" i="8"/>
  <c r="X208" i="8"/>
  <c r="W208" i="8"/>
  <c r="V208" i="8"/>
  <c r="U208" i="8"/>
  <c r="T208" i="8"/>
  <c r="S208" i="8" a="1"/>
  <c r="S208" i="8"/>
  <c r="X207" i="8"/>
  <c r="W207" i="8"/>
  <c r="V207" i="8"/>
  <c r="Y207" i="8" s="1"/>
  <c r="U207" i="8"/>
  <c r="T207" i="8"/>
  <c r="S207" i="8" a="1"/>
  <c r="S207" i="8"/>
  <c r="X206" i="8"/>
  <c r="Y206" i="8" s="1"/>
  <c r="W206" i="8"/>
  <c r="V206" i="8"/>
  <c r="U206" i="8"/>
  <c r="T206" i="8"/>
  <c r="S206" i="8" a="1"/>
  <c r="S206" i="8"/>
  <c r="X205" i="8"/>
  <c r="W205" i="8"/>
  <c r="V205" i="8"/>
  <c r="U205" i="8"/>
  <c r="T205" i="8"/>
  <c r="S205" i="8" a="1"/>
  <c r="S205" i="8" s="1"/>
  <c r="X204" i="8"/>
  <c r="W204" i="8"/>
  <c r="V204" i="8"/>
  <c r="Y204" i="8" s="1"/>
  <c r="U204" i="8"/>
  <c r="T204" i="8"/>
  <c r="S204" i="8" a="1"/>
  <c r="S204" i="8"/>
  <c r="X203" i="8"/>
  <c r="W203" i="8"/>
  <c r="V203" i="8"/>
  <c r="U203" i="8"/>
  <c r="T203" i="8"/>
  <c r="S203" i="8" a="1"/>
  <c r="S203" i="8"/>
  <c r="X202" i="8"/>
  <c r="W202" i="8"/>
  <c r="V202" i="8"/>
  <c r="U202" i="8"/>
  <c r="T202" i="8"/>
  <c r="S202" i="8" a="1"/>
  <c r="S202" i="8"/>
  <c r="X201" i="8"/>
  <c r="W201" i="8"/>
  <c r="V201" i="8"/>
  <c r="Y201" i="8" s="1"/>
  <c r="U201" i="8"/>
  <c r="T201" i="8"/>
  <c r="S201" i="8" a="1"/>
  <c r="S201" i="8"/>
  <c r="X200" i="8"/>
  <c r="W200" i="8"/>
  <c r="V200" i="8"/>
  <c r="Y200" i="8" s="1"/>
  <c r="U200" i="8"/>
  <c r="T200" i="8"/>
  <c r="S200" i="8" a="1"/>
  <c r="S200" i="8"/>
  <c r="X199" i="8"/>
  <c r="W199" i="8"/>
  <c r="V199" i="8"/>
  <c r="U199" i="8"/>
  <c r="T199" i="8"/>
  <c r="S199" i="8" a="1"/>
  <c r="S199" i="8" s="1"/>
  <c r="X198" i="8"/>
  <c r="W198" i="8"/>
  <c r="V198" i="8"/>
  <c r="Y198" i="8" s="1"/>
  <c r="U198" i="8"/>
  <c r="T198" i="8"/>
  <c r="S198" i="8" a="1"/>
  <c r="S198" i="8"/>
  <c r="X197" i="8"/>
  <c r="Y197" i="8" s="1"/>
  <c r="W197" i="8"/>
  <c r="V197" i="8"/>
  <c r="U197" i="8"/>
  <c r="T197" i="8"/>
  <c r="S197" i="8" a="1"/>
  <c r="S197" i="8"/>
  <c r="X196" i="8"/>
  <c r="W196" i="8"/>
  <c r="V196" i="8"/>
  <c r="U196" i="8"/>
  <c r="T196" i="8"/>
  <c r="S196" i="8" a="1"/>
  <c r="S196" i="8" s="1"/>
  <c r="X195" i="8"/>
  <c r="W195" i="8"/>
  <c r="V195" i="8"/>
  <c r="Y195" i="8" s="1"/>
  <c r="U195" i="8"/>
  <c r="T195" i="8"/>
  <c r="S195" i="8" a="1"/>
  <c r="S195" i="8"/>
  <c r="Y194" i="8"/>
  <c r="X194" i="8"/>
  <c r="W194" i="8"/>
  <c r="V194" i="8"/>
  <c r="U194" i="8"/>
  <c r="T194" i="8"/>
  <c r="S194" i="8" a="1"/>
  <c r="S194" i="8"/>
  <c r="X193" i="8"/>
  <c r="Y193" i="8" s="1"/>
  <c r="W193" i="8"/>
  <c r="V193" i="8"/>
  <c r="U193" i="8"/>
  <c r="T193" i="8"/>
  <c r="S193" i="8" a="1"/>
  <c r="S193" i="8" s="1"/>
  <c r="X192" i="8"/>
  <c r="W192" i="8"/>
  <c r="V192" i="8"/>
  <c r="Y192" i="8" s="1"/>
  <c r="U192" i="8"/>
  <c r="T192" i="8"/>
  <c r="S192" i="8" a="1"/>
  <c r="S192" i="8"/>
  <c r="X191" i="8"/>
  <c r="Y191" i="8" s="1"/>
  <c r="W191" i="8"/>
  <c r="V191" i="8"/>
  <c r="U191" i="8"/>
  <c r="T191" i="8"/>
  <c r="S191" i="8" a="1"/>
  <c r="S191" i="8"/>
  <c r="X190" i="8"/>
  <c r="W190" i="8"/>
  <c r="V190" i="8"/>
  <c r="U190" i="8"/>
  <c r="T190" i="8"/>
  <c r="S190" i="8" a="1"/>
  <c r="S190" i="8"/>
  <c r="X189" i="8"/>
  <c r="W189" i="8"/>
  <c r="V189" i="8"/>
  <c r="Y189" i="8" s="1"/>
  <c r="U189" i="8"/>
  <c r="T189" i="8"/>
  <c r="S189" i="8" a="1"/>
  <c r="S189" i="8"/>
  <c r="X188" i="8"/>
  <c r="Y188" i="8" s="1"/>
  <c r="W188" i="8"/>
  <c r="V188" i="8"/>
  <c r="U188" i="8"/>
  <c r="T188" i="8"/>
  <c r="S188" i="8" a="1"/>
  <c r="S188" i="8"/>
  <c r="X187" i="8"/>
  <c r="Y187" i="8" s="1"/>
  <c r="W187" i="8"/>
  <c r="V187" i="8"/>
  <c r="U187" i="8"/>
  <c r="T187" i="8"/>
  <c r="S187" i="8" a="1"/>
  <c r="S187" i="8" s="1"/>
  <c r="X186" i="8"/>
  <c r="W186" i="8"/>
  <c r="V186" i="8"/>
  <c r="Y186" i="8" s="1"/>
  <c r="U186" i="8"/>
  <c r="T186" i="8"/>
  <c r="S186" i="8" a="1"/>
  <c r="S186" i="8"/>
  <c r="X185" i="8"/>
  <c r="W185" i="8"/>
  <c r="V185" i="8"/>
  <c r="U185" i="8"/>
  <c r="T185" i="8"/>
  <c r="S185" i="8" a="1"/>
  <c r="S185" i="8"/>
  <c r="X184" i="8"/>
  <c r="W184" i="8"/>
  <c r="V184" i="8"/>
  <c r="U184" i="8"/>
  <c r="T184" i="8"/>
  <c r="S184" i="8" a="1"/>
  <c r="S184" i="8"/>
  <c r="X183" i="8"/>
  <c r="W183" i="8"/>
  <c r="V183" i="8"/>
  <c r="Y183" i="8" s="1"/>
  <c r="U183" i="8"/>
  <c r="T183" i="8"/>
  <c r="S183" i="8" a="1"/>
  <c r="S183" i="8"/>
  <c r="X182" i="8"/>
  <c r="W182" i="8"/>
  <c r="V182" i="8"/>
  <c r="Y182" i="8" s="1"/>
  <c r="U182" i="8"/>
  <c r="T182" i="8"/>
  <c r="S182" i="8" a="1"/>
  <c r="S182" i="8"/>
  <c r="X181" i="8"/>
  <c r="Y181" i="8" s="1"/>
  <c r="W181" i="8"/>
  <c r="V181" i="8"/>
  <c r="U181" i="8"/>
  <c r="T181" i="8"/>
  <c r="S181" i="8" a="1"/>
  <c r="S181" i="8" s="1"/>
  <c r="X180" i="8"/>
  <c r="W180" i="8"/>
  <c r="V180" i="8"/>
  <c r="Y180" i="8" s="1"/>
  <c r="U180" i="8"/>
  <c r="T180" i="8"/>
  <c r="S180" i="8" a="1"/>
  <c r="S180" i="8"/>
  <c r="X179" i="8"/>
  <c r="W179" i="8"/>
  <c r="V179" i="8"/>
  <c r="U179" i="8"/>
  <c r="T179" i="8"/>
  <c r="S179" i="8" a="1"/>
  <c r="S179" i="8"/>
  <c r="X178" i="8"/>
  <c r="W178" i="8"/>
  <c r="V178" i="8"/>
  <c r="U178" i="8"/>
  <c r="T178" i="8"/>
  <c r="S178" i="8" a="1"/>
  <c r="S178" i="8"/>
  <c r="X177" i="8"/>
  <c r="W177" i="8"/>
  <c r="V177" i="8"/>
  <c r="Y177" i="8" s="1"/>
  <c r="U177" i="8"/>
  <c r="T177" i="8"/>
  <c r="S177" i="8" a="1"/>
  <c r="S177" i="8"/>
  <c r="Y176" i="8"/>
  <c r="X176" i="8"/>
  <c r="W176" i="8"/>
  <c r="V176" i="8"/>
  <c r="U176" i="8"/>
  <c r="T176" i="8"/>
  <c r="S176" i="8" a="1"/>
  <c r="S176" i="8"/>
  <c r="X175" i="8"/>
  <c r="W175" i="8"/>
  <c r="V175" i="8"/>
  <c r="U175" i="8"/>
  <c r="T175" i="8"/>
  <c r="S175" i="8" a="1"/>
  <c r="S175" i="8" s="1"/>
  <c r="X174" i="8"/>
  <c r="W174" i="8"/>
  <c r="V174" i="8"/>
  <c r="Y174" i="8" s="1"/>
  <c r="U174" i="8"/>
  <c r="T174" i="8"/>
  <c r="S174" i="8" a="1"/>
  <c r="S174" i="8"/>
  <c r="X173" i="8"/>
  <c r="Y173" i="8" s="1"/>
  <c r="W173" i="8"/>
  <c r="V173" i="8"/>
  <c r="U173" i="8"/>
  <c r="T173" i="8"/>
  <c r="S173" i="8" a="1"/>
  <c r="S173" i="8"/>
  <c r="X172" i="8"/>
  <c r="W172" i="8"/>
  <c r="V172" i="8"/>
  <c r="U172" i="8"/>
  <c r="T172" i="8"/>
  <c r="S172" i="8" a="1"/>
  <c r="S172" i="8"/>
  <c r="X171" i="8"/>
  <c r="W171" i="8"/>
  <c r="V171" i="8"/>
  <c r="Y171" i="8" s="1"/>
  <c r="U171" i="8"/>
  <c r="T171" i="8"/>
  <c r="S171" i="8" a="1"/>
  <c r="S171" i="8"/>
  <c r="Y170" i="8"/>
  <c r="X170" i="8"/>
  <c r="W170" i="8"/>
  <c r="V170" i="8"/>
  <c r="U170" i="8"/>
  <c r="T170" i="8"/>
  <c r="S170" i="8" a="1"/>
  <c r="S170" i="8"/>
  <c r="X169" i="8"/>
  <c r="Y169" i="8" s="1"/>
  <c r="W169" i="8"/>
  <c r="V169" i="8"/>
  <c r="U169" i="8"/>
  <c r="T169" i="8"/>
  <c r="S169" i="8" a="1"/>
  <c r="S169" i="8"/>
  <c r="X168" i="8"/>
  <c r="W168" i="8"/>
  <c r="V168" i="8"/>
  <c r="Y168" i="8" s="1"/>
  <c r="U168" i="8"/>
  <c r="T168" i="8"/>
  <c r="S168" i="8" a="1"/>
  <c r="S168" i="8"/>
  <c r="X167" i="8"/>
  <c r="W167" i="8"/>
  <c r="V167" i="8"/>
  <c r="U167" i="8"/>
  <c r="T167" i="8"/>
  <c r="S167" i="8" a="1"/>
  <c r="S167" i="8"/>
  <c r="X166" i="8"/>
  <c r="W166" i="8"/>
  <c r="V166" i="8"/>
  <c r="U166" i="8"/>
  <c r="T166" i="8"/>
  <c r="S166" i="8" a="1"/>
  <c r="S166" i="8"/>
  <c r="X165" i="8"/>
  <c r="W165" i="8"/>
  <c r="V165" i="8"/>
  <c r="Y165" i="8" s="1"/>
  <c r="U165" i="8"/>
  <c r="T165" i="8"/>
  <c r="S165" i="8" a="1"/>
  <c r="S165" i="8"/>
  <c r="Y164" i="8"/>
  <c r="X164" i="8"/>
  <c r="W164" i="8"/>
  <c r="V164" i="8"/>
  <c r="U164" i="8"/>
  <c r="T164" i="8"/>
  <c r="S164" i="8" a="1"/>
  <c r="S164" i="8"/>
  <c r="X163" i="8"/>
  <c r="W163" i="8"/>
  <c r="V163" i="8"/>
  <c r="U163" i="8"/>
  <c r="T163" i="8"/>
  <c r="S163" i="8" a="1"/>
  <c r="S163" i="8" s="1"/>
  <c r="X162" i="8"/>
  <c r="W162" i="8"/>
  <c r="V162" i="8"/>
  <c r="Y162" i="8" s="1"/>
  <c r="U162" i="8"/>
  <c r="T162" i="8"/>
  <c r="S162" i="8" a="1"/>
  <c r="S162" i="8"/>
  <c r="X161" i="8"/>
  <c r="W161" i="8"/>
  <c r="V161" i="8"/>
  <c r="U161" i="8"/>
  <c r="T161" i="8"/>
  <c r="S161" i="8" a="1"/>
  <c r="S161" i="8"/>
  <c r="X160" i="8"/>
  <c r="W160" i="8"/>
  <c r="V160" i="8"/>
  <c r="U160" i="8"/>
  <c r="T160" i="8"/>
  <c r="S160" i="8" a="1"/>
  <c r="S160" i="8"/>
  <c r="X159" i="8"/>
  <c r="W159" i="8"/>
  <c r="V159" i="8"/>
  <c r="Y159" i="8" s="1"/>
  <c r="U159" i="8"/>
  <c r="T159" i="8"/>
  <c r="S159" i="8" a="1"/>
  <c r="S159" i="8"/>
  <c r="X158" i="8"/>
  <c r="Y158" i="8" s="1"/>
  <c r="W158" i="8"/>
  <c r="V158" i="8"/>
  <c r="U158" i="8"/>
  <c r="T158" i="8"/>
  <c r="S158" i="8" a="1"/>
  <c r="S158" i="8"/>
  <c r="X157" i="8"/>
  <c r="Y157" i="8" s="1"/>
  <c r="W157" i="8"/>
  <c r="V157" i="8"/>
  <c r="U157" i="8"/>
  <c r="T157" i="8"/>
  <c r="S157" i="8" a="1"/>
  <c r="S157" i="8" s="1"/>
  <c r="X156" i="8"/>
  <c r="W156" i="8"/>
  <c r="V156" i="8"/>
  <c r="Y156" i="8" s="1"/>
  <c r="U156" i="8"/>
  <c r="T156" i="8"/>
  <c r="S156" i="8" a="1"/>
  <c r="S156" i="8"/>
  <c r="X155" i="8"/>
  <c r="Y155" i="8" s="1"/>
  <c r="W155" i="8"/>
  <c r="V155" i="8"/>
  <c r="U155" i="8"/>
  <c r="T155" i="8"/>
  <c r="S155" i="8" a="1"/>
  <c r="S155" i="8"/>
  <c r="X154" i="8"/>
  <c r="W154" i="8"/>
  <c r="V154" i="8"/>
  <c r="U154" i="8"/>
  <c r="T154" i="8"/>
  <c r="S154" i="8" a="1"/>
  <c r="S154" i="8"/>
  <c r="X153" i="8"/>
  <c r="W153" i="8"/>
  <c r="V153" i="8"/>
  <c r="Y153" i="8" s="1"/>
  <c r="U153" i="8"/>
  <c r="T153" i="8"/>
  <c r="S153" i="8" a="1"/>
  <c r="S153" i="8"/>
  <c r="X152" i="8"/>
  <c r="Y152" i="8" s="1"/>
  <c r="W152" i="8"/>
  <c r="V152" i="8"/>
  <c r="U152" i="8"/>
  <c r="T152" i="8"/>
  <c r="S152" i="8" a="1"/>
  <c r="S152" i="8"/>
  <c r="X151" i="8"/>
  <c r="W151" i="8"/>
  <c r="V151" i="8"/>
  <c r="U151" i="8"/>
  <c r="T151" i="8"/>
  <c r="S151" i="8" a="1"/>
  <c r="S151" i="8" s="1"/>
  <c r="X150" i="8"/>
  <c r="W150" i="8"/>
  <c r="V150" i="8"/>
  <c r="Y150" i="8" s="1"/>
  <c r="U150" i="8"/>
  <c r="T150" i="8"/>
  <c r="S150" i="8" a="1"/>
  <c r="S150" i="8"/>
  <c r="X149" i="8"/>
  <c r="W149" i="8"/>
  <c r="V149" i="8"/>
  <c r="U149" i="8"/>
  <c r="T149" i="8"/>
  <c r="S149" i="8" a="1"/>
  <c r="S149" i="8"/>
  <c r="X148" i="8"/>
  <c r="W148" i="8"/>
  <c r="V148" i="8"/>
  <c r="U148" i="8"/>
  <c r="T148" i="8"/>
  <c r="S148" i="8" a="1"/>
  <c r="S148" i="8"/>
  <c r="X147" i="8"/>
  <c r="W147" i="8"/>
  <c r="V147" i="8"/>
  <c r="Y147" i="8" s="1"/>
  <c r="U147" i="8"/>
  <c r="T147" i="8"/>
  <c r="S147" i="8" a="1"/>
  <c r="S147" i="8"/>
  <c r="X146" i="8"/>
  <c r="W146" i="8"/>
  <c r="V146" i="8"/>
  <c r="Y146" i="8" s="1"/>
  <c r="U146" i="8"/>
  <c r="T146" i="8"/>
  <c r="S146" i="8" a="1"/>
  <c r="S146" i="8"/>
  <c r="X145" i="8"/>
  <c r="W145" i="8"/>
  <c r="V145" i="8"/>
  <c r="U145" i="8"/>
  <c r="T145" i="8"/>
  <c r="S145" i="8" a="1"/>
  <c r="S145" i="8" s="1"/>
  <c r="X144" i="8"/>
  <c r="W144" i="8"/>
  <c r="V144" i="8"/>
  <c r="Y144" i="8" s="1"/>
  <c r="U144" i="8"/>
  <c r="T144" i="8"/>
  <c r="S144" i="8" a="1"/>
  <c r="S144" i="8"/>
  <c r="X143" i="8"/>
  <c r="Y143" i="8" s="1"/>
  <c r="W143" i="8"/>
  <c r="V143" i="8"/>
  <c r="U143" i="8"/>
  <c r="T143" i="8"/>
  <c r="S143" i="8" a="1"/>
  <c r="S143" i="8"/>
  <c r="X142" i="8"/>
  <c r="W142" i="8"/>
  <c r="V142" i="8"/>
  <c r="U142" i="8"/>
  <c r="T142" i="8"/>
  <c r="S142" i="8" a="1"/>
  <c r="S142" i="8" s="1"/>
  <c r="X141" i="8"/>
  <c r="W141" i="8"/>
  <c r="V141" i="8"/>
  <c r="Y141" i="8" s="1"/>
  <c r="U141" i="8"/>
  <c r="T141" i="8"/>
  <c r="S141" i="8" a="1"/>
  <c r="S141" i="8"/>
  <c r="Y140" i="8"/>
  <c r="X140" i="8"/>
  <c r="W140" i="8"/>
  <c r="V140" i="8"/>
  <c r="U140" i="8"/>
  <c r="T140" i="8"/>
  <c r="S140" i="8" a="1"/>
  <c r="S140" i="8"/>
  <c r="X139" i="8"/>
  <c r="Y139" i="8" s="1"/>
  <c r="W139" i="8"/>
  <c r="V139" i="8"/>
  <c r="U139" i="8"/>
  <c r="T139" i="8"/>
  <c r="S139" i="8" a="1"/>
  <c r="S139" i="8" s="1"/>
  <c r="X138" i="8"/>
  <c r="W138" i="8"/>
  <c r="V138" i="8"/>
  <c r="Y138" i="8" s="1"/>
  <c r="U138" i="8"/>
  <c r="T138" i="8"/>
  <c r="S138" i="8" a="1"/>
  <c r="S138" i="8"/>
  <c r="X137" i="8"/>
  <c r="Y137" i="8" s="1"/>
  <c r="W137" i="8"/>
  <c r="V137" i="8"/>
  <c r="U137" i="8"/>
  <c r="T137" i="8"/>
  <c r="S137" i="8" a="1"/>
  <c r="S137" i="8"/>
  <c r="X136" i="8"/>
  <c r="W136" i="8"/>
  <c r="V136" i="8"/>
  <c r="U136" i="8"/>
  <c r="T136" i="8"/>
  <c r="S136" i="8" a="1"/>
  <c r="S136" i="8"/>
  <c r="X135" i="8"/>
  <c r="W135" i="8"/>
  <c r="V135" i="8"/>
  <c r="Y135" i="8" s="1"/>
  <c r="U135" i="8"/>
  <c r="T135" i="8"/>
  <c r="S135" i="8" a="1"/>
  <c r="S135" i="8"/>
  <c r="X134" i="8"/>
  <c r="Y134" i="8" s="1"/>
  <c r="W134" i="8"/>
  <c r="V134" i="8"/>
  <c r="U134" i="8"/>
  <c r="T134" i="8"/>
  <c r="S134" i="8" a="1"/>
  <c r="S134" i="8"/>
  <c r="X133" i="8"/>
  <c r="Y133" i="8" s="1"/>
  <c r="W133" i="8"/>
  <c r="V133" i="8"/>
  <c r="U133" i="8"/>
  <c r="T133" i="8"/>
  <c r="S133" i="8" a="1"/>
  <c r="S133" i="8" s="1"/>
  <c r="X132" i="8"/>
  <c r="W132" i="8"/>
  <c r="V132" i="8"/>
  <c r="Y132" i="8" s="1"/>
  <c r="U132" i="8"/>
  <c r="T132" i="8"/>
  <c r="S132" i="8" a="1"/>
  <c r="S132" i="8"/>
  <c r="X131" i="8"/>
  <c r="W131" i="8"/>
  <c r="V131" i="8"/>
  <c r="U131" i="8"/>
  <c r="T131" i="8"/>
  <c r="S131" i="8" a="1"/>
  <c r="S131" i="8"/>
  <c r="X130" i="8"/>
  <c r="W130" i="8"/>
  <c r="V130" i="8"/>
  <c r="U130" i="8"/>
  <c r="T130" i="8"/>
  <c r="S130" i="8" a="1"/>
  <c r="S130" i="8"/>
  <c r="X129" i="8"/>
  <c r="W129" i="8"/>
  <c r="V129" i="8"/>
  <c r="Y129" i="8" s="1"/>
  <c r="U129" i="8"/>
  <c r="T129" i="8"/>
  <c r="S129" i="8" a="1"/>
  <c r="S129" i="8"/>
  <c r="X128" i="8"/>
  <c r="W128" i="8"/>
  <c r="V128" i="8"/>
  <c r="Y128" i="8" s="1"/>
  <c r="U128" i="8"/>
  <c r="T128" i="8"/>
  <c r="S128" i="8" a="1"/>
  <c r="S128" i="8"/>
  <c r="X127" i="8"/>
  <c r="Y127" i="8" s="1"/>
  <c r="W127" i="8"/>
  <c r="V127" i="8"/>
  <c r="U127" i="8"/>
  <c r="T127" i="8"/>
  <c r="S127" i="8" a="1"/>
  <c r="S127" i="8" s="1"/>
  <c r="X126" i="8"/>
  <c r="W126" i="8"/>
  <c r="V126" i="8"/>
  <c r="Y126" i="8" s="1"/>
  <c r="U126" i="8"/>
  <c r="T126" i="8"/>
  <c r="S126" i="8" a="1"/>
  <c r="S126" i="8"/>
  <c r="X125" i="8"/>
  <c r="W125" i="8"/>
  <c r="V125" i="8"/>
  <c r="U125" i="8"/>
  <c r="T125" i="8"/>
  <c r="S125" i="8" a="1"/>
  <c r="S125" i="8"/>
  <c r="X124" i="8"/>
  <c r="W124" i="8"/>
  <c r="V124" i="8"/>
  <c r="U124" i="8"/>
  <c r="T124" i="8"/>
  <c r="S124" i="8" a="1"/>
  <c r="S124" i="8"/>
  <c r="X123" i="8"/>
  <c r="W123" i="8"/>
  <c r="V123" i="8"/>
  <c r="Y123" i="8" s="1"/>
  <c r="U123" i="8"/>
  <c r="T123" i="8"/>
  <c r="S123" i="8" a="1"/>
  <c r="S123" i="8"/>
  <c r="Y122" i="8"/>
  <c r="X122" i="8"/>
  <c r="W122" i="8"/>
  <c r="V122" i="8"/>
  <c r="U122" i="8"/>
  <c r="T122" i="8"/>
  <c r="S122" i="8" a="1"/>
  <c r="S122" i="8"/>
  <c r="X121" i="8"/>
  <c r="W121" i="8"/>
  <c r="V121" i="8"/>
  <c r="U121" i="8"/>
  <c r="T121" i="8"/>
  <c r="S121" i="8" a="1"/>
  <c r="S121" i="8" s="1"/>
  <c r="X120" i="8"/>
  <c r="W120" i="8"/>
  <c r="V120" i="8"/>
  <c r="Y120" i="8" s="1"/>
  <c r="U120" i="8"/>
  <c r="T120" i="8"/>
  <c r="S120" i="8" a="1"/>
  <c r="S120" i="8"/>
  <c r="X119" i="8"/>
  <c r="Y119" i="8" s="1"/>
  <c r="W119" i="8"/>
  <c r="V119" i="8"/>
  <c r="U119" i="8"/>
  <c r="T119" i="8"/>
  <c r="S119" i="8" a="1"/>
  <c r="S119" i="8"/>
  <c r="X118" i="8"/>
  <c r="W118" i="8"/>
  <c r="V118" i="8"/>
  <c r="U118" i="8"/>
  <c r="T118" i="8"/>
  <c r="S118" i="8" a="1"/>
  <c r="S118" i="8"/>
  <c r="X117" i="8"/>
  <c r="W117" i="8"/>
  <c r="V117" i="8"/>
  <c r="Y117" i="8" s="1"/>
  <c r="U117" i="8"/>
  <c r="T117" i="8"/>
  <c r="S117" i="8" a="1"/>
  <c r="S117" i="8"/>
  <c r="Y116" i="8"/>
  <c r="X116" i="8"/>
  <c r="W116" i="8"/>
  <c r="V116" i="8"/>
  <c r="U116" i="8"/>
  <c r="T116" i="8"/>
  <c r="S116" i="8" a="1"/>
  <c r="S116" i="8"/>
  <c r="X115" i="8"/>
  <c r="Y115" i="8" s="1"/>
  <c r="W115" i="8"/>
  <c r="V115" i="8"/>
  <c r="U115" i="8"/>
  <c r="T115" i="8"/>
  <c r="S115" i="8" a="1"/>
  <c r="S115" i="8"/>
  <c r="X114" i="8"/>
  <c r="W114" i="8"/>
  <c r="V114" i="8"/>
  <c r="Y114" i="8" s="1"/>
  <c r="U114" i="8"/>
  <c r="T114" i="8"/>
  <c r="S114" i="8" a="1"/>
  <c r="S114" i="8"/>
  <c r="X113" i="8"/>
  <c r="W113" i="8"/>
  <c r="V113" i="8"/>
  <c r="U113" i="8"/>
  <c r="T113" i="8"/>
  <c r="S113" i="8" a="1"/>
  <c r="S113" i="8"/>
  <c r="X112" i="8"/>
  <c r="W112" i="8"/>
  <c r="V112" i="8"/>
  <c r="U112" i="8"/>
  <c r="T112" i="8"/>
  <c r="S112" i="8" a="1"/>
  <c r="S112" i="8"/>
  <c r="X111" i="8"/>
  <c r="W111" i="8"/>
  <c r="V111" i="8"/>
  <c r="Y111" i="8" s="1"/>
  <c r="U111" i="8"/>
  <c r="T111" i="8"/>
  <c r="S111" i="8" a="1"/>
  <c r="S111" i="8"/>
  <c r="Y110" i="8"/>
  <c r="X110" i="8"/>
  <c r="W110" i="8"/>
  <c r="V110" i="8"/>
  <c r="U110" i="8"/>
  <c r="T110" i="8"/>
  <c r="S110" i="8" a="1"/>
  <c r="S110" i="8"/>
  <c r="X109" i="8"/>
  <c r="W109" i="8"/>
  <c r="V109" i="8"/>
  <c r="U109" i="8"/>
  <c r="T109" i="8"/>
  <c r="S109" i="8" a="1"/>
  <c r="S109" i="8" s="1"/>
  <c r="X108" i="8"/>
  <c r="W108" i="8"/>
  <c r="V108" i="8"/>
  <c r="Y108" i="8" s="1"/>
  <c r="U108" i="8"/>
  <c r="T108" i="8"/>
  <c r="S108" i="8" a="1"/>
  <c r="S108" i="8"/>
  <c r="X107" i="8"/>
  <c r="W107" i="8"/>
  <c r="V107" i="8"/>
  <c r="U107" i="8"/>
  <c r="T107" i="8"/>
  <c r="S107" i="8" a="1"/>
  <c r="S107" i="8"/>
  <c r="X106" i="8"/>
  <c r="W106" i="8"/>
  <c r="V106" i="8"/>
  <c r="U106" i="8"/>
  <c r="T106" i="8"/>
  <c r="S106" i="8" a="1"/>
  <c r="S106" i="8"/>
  <c r="X105" i="8"/>
  <c r="W105" i="8"/>
  <c r="V105" i="8"/>
  <c r="Y105" i="8" s="1"/>
  <c r="U105" i="8"/>
  <c r="T105" i="8"/>
  <c r="S105" i="8" a="1"/>
  <c r="S105" i="8"/>
  <c r="X104" i="8"/>
  <c r="Y104" i="8" s="1"/>
  <c r="W104" i="8"/>
  <c r="V104" i="8"/>
  <c r="U104" i="8"/>
  <c r="T104" i="8"/>
  <c r="S104" i="8" a="1"/>
  <c r="S104" i="8"/>
  <c r="X103" i="8"/>
  <c r="Y103" i="8" s="1"/>
  <c r="W103" i="8"/>
  <c r="V103" i="8"/>
  <c r="U103" i="8"/>
  <c r="T103" i="8"/>
  <c r="S103" i="8" a="1"/>
  <c r="S103" i="8" s="1"/>
  <c r="X102" i="8"/>
  <c r="W102" i="8"/>
  <c r="V102" i="8"/>
  <c r="Y102" i="8" s="1"/>
  <c r="U102" i="8"/>
  <c r="T102" i="8"/>
  <c r="S102" i="8" a="1"/>
  <c r="S102" i="8"/>
  <c r="X101" i="8"/>
  <c r="Y101" i="8" s="1"/>
  <c r="W101" i="8"/>
  <c r="V101" i="8"/>
  <c r="U101" i="8"/>
  <c r="T101" i="8"/>
  <c r="S101" i="8" a="1"/>
  <c r="S101" i="8"/>
  <c r="X100" i="8"/>
  <c r="W100" i="8"/>
  <c r="V100" i="8"/>
  <c r="U100" i="8"/>
  <c r="T100" i="8"/>
  <c r="S100" i="8" a="1"/>
  <c r="S100" i="8"/>
  <c r="X99" i="8"/>
  <c r="W99" i="8"/>
  <c r="V99" i="8"/>
  <c r="Y99" i="8" s="1"/>
  <c r="U99" i="8"/>
  <c r="T99" i="8"/>
  <c r="S99" i="8" a="1"/>
  <c r="S99" i="8"/>
  <c r="X98" i="8"/>
  <c r="Y98" i="8" s="1"/>
  <c r="W98" i="8"/>
  <c r="V98" i="8"/>
  <c r="U98" i="8"/>
  <c r="T98" i="8"/>
  <c r="S98" i="8" a="1"/>
  <c r="S98" i="8"/>
  <c r="X97" i="8"/>
  <c r="W97" i="8"/>
  <c r="V97" i="8"/>
  <c r="U97" i="8"/>
  <c r="T97" i="8"/>
  <c r="S97" i="8" a="1"/>
  <c r="S97" i="8" s="1"/>
  <c r="X96" i="8"/>
  <c r="W96" i="8"/>
  <c r="V96" i="8"/>
  <c r="Y96" i="8" s="1"/>
  <c r="U96" i="8"/>
  <c r="T96" i="8"/>
  <c r="S96" i="8" a="1"/>
  <c r="S96" i="8"/>
  <c r="X95" i="8"/>
  <c r="W95" i="8"/>
  <c r="V95" i="8"/>
  <c r="U95" i="8"/>
  <c r="T95" i="8"/>
  <c r="S95" i="8" a="1"/>
  <c r="S95" i="8"/>
  <c r="X94" i="8"/>
  <c r="W94" i="8"/>
  <c r="V94" i="8"/>
  <c r="U94" i="8"/>
  <c r="T94" i="8"/>
  <c r="S94" i="8" a="1"/>
  <c r="S94" i="8" s="1"/>
  <c r="X93" i="8"/>
  <c r="W93" i="8"/>
  <c r="V93" i="8"/>
  <c r="Y93" i="8" s="1"/>
  <c r="U93" i="8"/>
  <c r="T93" i="8"/>
  <c r="S93" i="8" a="1"/>
  <c r="S93" i="8"/>
  <c r="X92" i="8"/>
  <c r="W92" i="8"/>
  <c r="V92" i="8"/>
  <c r="Y92" i="8" s="1"/>
  <c r="U92" i="8"/>
  <c r="T92" i="8"/>
  <c r="S92" i="8" a="1"/>
  <c r="S92" i="8"/>
  <c r="X91" i="8"/>
  <c r="W91" i="8"/>
  <c r="V91" i="8"/>
  <c r="U91" i="8"/>
  <c r="T91" i="8"/>
  <c r="S91" i="8" a="1"/>
  <c r="S91" i="8" s="1"/>
  <c r="X90" i="8"/>
  <c r="W90" i="8"/>
  <c r="V90" i="8"/>
  <c r="Y90" i="8" s="1"/>
  <c r="U90" i="8"/>
  <c r="T90" i="8"/>
  <c r="S90" i="8" a="1"/>
  <c r="S90" i="8"/>
  <c r="X89" i="8"/>
  <c r="Y89" i="8" s="1"/>
  <c r="W89" i="8"/>
  <c r="V89" i="8"/>
  <c r="U89" i="8"/>
  <c r="T89" i="8"/>
  <c r="S89" i="8" a="1"/>
  <c r="S89" i="8"/>
  <c r="X88" i="8"/>
  <c r="W88" i="8"/>
  <c r="V88" i="8"/>
  <c r="U88" i="8"/>
  <c r="T88" i="8"/>
  <c r="S88" i="8" a="1"/>
  <c r="S88" i="8" s="1"/>
  <c r="X87" i="8"/>
  <c r="W87" i="8"/>
  <c r="V87" i="8"/>
  <c r="Y87" i="8" s="1"/>
  <c r="U87" i="8"/>
  <c r="T87" i="8"/>
  <c r="S87" i="8" a="1"/>
  <c r="S87" i="8"/>
  <c r="Y86" i="8"/>
  <c r="X86" i="8"/>
  <c r="W86" i="8"/>
  <c r="V86" i="8"/>
  <c r="U86" i="8"/>
  <c r="T86" i="8"/>
  <c r="S86" i="8" a="1"/>
  <c r="S86" i="8"/>
  <c r="X85" i="8"/>
  <c r="Y85" i="8" s="1"/>
  <c r="W85" i="8"/>
  <c r="V85" i="8"/>
  <c r="U85" i="8"/>
  <c r="T85" i="8"/>
  <c r="S85" i="8" a="1"/>
  <c r="S85" i="8" s="1"/>
  <c r="X84" i="8"/>
  <c r="W84" i="8"/>
  <c r="V84" i="8"/>
  <c r="Y84" i="8" s="1"/>
  <c r="U84" i="8"/>
  <c r="T84" i="8"/>
  <c r="S84" i="8" a="1"/>
  <c r="S84" i="8"/>
  <c r="X83" i="8"/>
  <c r="Y83" i="8" s="1"/>
  <c r="W83" i="8"/>
  <c r="V83" i="8"/>
  <c r="U83" i="8"/>
  <c r="T83" i="8"/>
  <c r="S83" i="8" a="1"/>
  <c r="S83" i="8"/>
  <c r="X82" i="8"/>
  <c r="W82" i="8"/>
  <c r="V82" i="8"/>
  <c r="U82" i="8"/>
  <c r="T82" i="8"/>
  <c r="S82" i="8" a="1"/>
  <c r="S82" i="8"/>
  <c r="X81" i="8"/>
  <c r="W81" i="8"/>
  <c r="V81" i="8"/>
  <c r="Y81" i="8" s="1"/>
  <c r="U81" i="8"/>
  <c r="T81" i="8"/>
  <c r="S81" i="8" a="1"/>
  <c r="S81" i="8"/>
  <c r="X80" i="8"/>
  <c r="Y80" i="8" s="1"/>
  <c r="W80" i="8"/>
  <c r="V80" i="8"/>
  <c r="U80" i="8"/>
  <c r="T80" i="8"/>
  <c r="S80" i="8" a="1"/>
  <c r="S80" i="8"/>
  <c r="X79" i="8"/>
  <c r="Y79" i="8" s="1"/>
  <c r="W79" i="8"/>
  <c r="V79" i="8"/>
  <c r="U79" i="8"/>
  <c r="T79" i="8"/>
  <c r="S79" i="8" a="1"/>
  <c r="S79" i="8" s="1"/>
  <c r="X78" i="8"/>
  <c r="W78" i="8"/>
  <c r="V78" i="8"/>
  <c r="Y78" i="8" s="1"/>
  <c r="U78" i="8"/>
  <c r="T78" i="8"/>
  <c r="S78" i="8" a="1"/>
  <c r="S78" i="8"/>
  <c r="X77" i="8"/>
  <c r="W77" i="8"/>
  <c r="V77" i="8"/>
  <c r="U77" i="8"/>
  <c r="T77" i="8"/>
  <c r="S77" i="8" a="1"/>
  <c r="S77" i="8"/>
  <c r="X76" i="8"/>
  <c r="W76" i="8"/>
  <c r="V76" i="8"/>
  <c r="U76" i="8"/>
  <c r="T76" i="8"/>
  <c r="S76" i="8" a="1"/>
  <c r="S76" i="8"/>
  <c r="X75" i="8"/>
  <c r="W75" i="8"/>
  <c r="V75" i="8"/>
  <c r="Y75" i="8" s="1"/>
  <c r="U75" i="8"/>
  <c r="T75" i="8"/>
  <c r="S75" i="8" a="1"/>
  <c r="S75" i="8"/>
  <c r="X74" i="8"/>
  <c r="W74" i="8"/>
  <c r="V74" i="8"/>
  <c r="Y74" i="8" s="1"/>
  <c r="U74" i="8"/>
  <c r="T74" i="8"/>
  <c r="S74" i="8" a="1"/>
  <c r="S74" i="8"/>
  <c r="X73" i="8"/>
  <c r="Y73" i="8" s="1"/>
  <c r="W73" i="8"/>
  <c r="V73" i="8"/>
  <c r="U73" i="8"/>
  <c r="T73" i="8"/>
  <c r="S73" i="8" a="1"/>
  <c r="S73" i="8" s="1"/>
  <c r="X72" i="8"/>
  <c r="W72" i="8"/>
  <c r="V72" i="8"/>
  <c r="Y72" i="8" s="1"/>
  <c r="U72" i="8"/>
  <c r="T72" i="8"/>
  <c r="S72" i="8" a="1"/>
  <c r="S72" i="8"/>
  <c r="X71" i="8"/>
  <c r="W71" i="8"/>
  <c r="V71" i="8"/>
  <c r="U71" i="8"/>
  <c r="T71" i="8"/>
  <c r="S71" i="8" a="1"/>
  <c r="S71" i="8"/>
  <c r="X70" i="8"/>
  <c r="W70" i="8"/>
  <c r="V70" i="8"/>
  <c r="U70" i="8"/>
  <c r="T70" i="8"/>
  <c r="S70" i="8" a="1"/>
  <c r="S70" i="8"/>
  <c r="X69" i="8"/>
  <c r="W69" i="8"/>
  <c r="V69" i="8"/>
  <c r="Y69" i="8" s="1"/>
  <c r="U69" i="8"/>
  <c r="T69" i="8"/>
  <c r="S69" i="8" a="1"/>
  <c r="S69" i="8"/>
  <c r="Y68" i="8"/>
  <c r="X68" i="8"/>
  <c r="W68" i="8"/>
  <c r="V68" i="8"/>
  <c r="U68" i="8"/>
  <c r="T68" i="8"/>
  <c r="S68" i="8" a="1"/>
  <c r="S68" i="8"/>
  <c r="X67" i="8"/>
  <c r="W67" i="8"/>
  <c r="V67" i="8"/>
  <c r="U67" i="8"/>
  <c r="T67" i="8"/>
  <c r="S67" i="8" a="1"/>
  <c r="S67" i="8" s="1"/>
  <c r="X66" i="8"/>
  <c r="W66" i="8"/>
  <c r="V66" i="8"/>
  <c r="Y66" i="8" s="1"/>
  <c r="U66" i="8"/>
  <c r="T66" i="8"/>
  <c r="S66" i="8" a="1"/>
  <c r="S66" i="8"/>
  <c r="X65" i="8"/>
  <c r="Y65" i="8" s="1"/>
  <c r="W65" i="8"/>
  <c r="V65" i="8"/>
  <c r="U65" i="8"/>
  <c r="T65" i="8"/>
  <c r="S65" i="8" a="1"/>
  <c r="S65" i="8"/>
  <c r="X64" i="8"/>
  <c r="W64" i="8"/>
  <c r="V64" i="8"/>
  <c r="U64" i="8"/>
  <c r="T64" i="8"/>
  <c r="S64" i="8" a="1"/>
  <c r="S64" i="8"/>
  <c r="X63" i="8"/>
  <c r="W63" i="8"/>
  <c r="V63" i="8"/>
  <c r="Y63" i="8" s="1"/>
  <c r="U63" i="8"/>
  <c r="T63" i="8"/>
  <c r="S63" i="8" a="1"/>
  <c r="S63" i="8"/>
  <c r="Y62" i="8"/>
  <c r="X62" i="8"/>
  <c r="W62" i="8"/>
  <c r="V62" i="8"/>
  <c r="U62" i="8"/>
  <c r="T62" i="8"/>
  <c r="S62" i="8" a="1"/>
  <c r="S62" i="8"/>
  <c r="X61" i="8"/>
  <c r="Y61" i="8" s="1"/>
  <c r="W61" i="8"/>
  <c r="V61" i="8"/>
  <c r="U61" i="8"/>
  <c r="T61" i="8"/>
  <c r="S61" i="8" a="1"/>
  <c r="S61" i="8"/>
  <c r="X60" i="8"/>
  <c r="W60" i="8"/>
  <c r="V60" i="8"/>
  <c r="Y60" i="8" s="1"/>
  <c r="U60" i="8"/>
  <c r="T60" i="8"/>
  <c r="S60" i="8" a="1"/>
  <c r="S60" i="8"/>
  <c r="X59" i="8"/>
  <c r="W59" i="8"/>
  <c r="V59" i="8"/>
  <c r="U59" i="8"/>
  <c r="T59" i="8"/>
  <c r="S59" i="8" a="1"/>
  <c r="S59" i="8"/>
  <c r="X58" i="8"/>
  <c r="W58" i="8"/>
  <c r="V58" i="8"/>
  <c r="U58" i="8"/>
  <c r="T58" i="8"/>
  <c r="S58" i="8" a="1"/>
  <c r="S58" i="8"/>
  <c r="X57" i="8"/>
  <c r="W57" i="8"/>
  <c r="V57" i="8"/>
  <c r="Y57" i="8" s="1"/>
  <c r="U57" i="8"/>
  <c r="T57" i="8"/>
  <c r="S57" i="8" a="1"/>
  <c r="S57" i="8"/>
  <c r="Y56" i="8"/>
  <c r="X56" i="8"/>
  <c r="W56" i="8"/>
  <c r="V56" i="8"/>
  <c r="U56" i="8"/>
  <c r="T56" i="8"/>
  <c r="S56" i="8" a="1"/>
  <c r="S56" i="8"/>
  <c r="X55" i="8"/>
  <c r="W55" i="8"/>
  <c r="V55" i="8"/>
  <c r="U55" i="8"/>
  <c r="T55" i="8"/>
  <c r="S55" i="8" a="1"/>
  <c r="S55" i="8" s="1"/>
  <c r="X54" i="8"/>
  <c r="W54" i="8"/>
  <c r="V54" i="8"/>
  <c r="Y54" i="8" s="1"/>
  <c r="U54" i="8"/>
  <c r="T54" i="8"/>
  <c r="S54" i="8" a="1"/>
  <c r="S54" i="8"/>
  <c r="X53" i="8"/>
  <c r="W53" i="8"/>
  <c r="V53" i="8"/>
  <c r="U53" i="8"/>
  <c r="T53" i="8"/>
  <c r="S53" i="8" a="1"/>
  <c r="S53" i="8"/>
  <c r="X52" i="8"/>
  <c r="W52" i="8"/>
  <c r="V52" i="8"/>
  <c r="U52" i="8"/>
  <c r="T52" i="8"/>
  <c r="S52" i="8" a="1"/>
  <c r="S52" i="8"/>
  <c r="X51" i="8"/>
  <c r="W51" i="8"/>
  <c r="V51" i="8"/>
  <c r="Y51" i="8" s="1"/>
  <c r="U51" i="8"/>
  <c r="T51" i="8"/>
  <c r="S51" i="8" a="1"/>
  <c r="S51" i="8"/>
  <c r="X50" i="8"/>
  <c r="Y50" i="8" s="1"/>
  <c r="W50" i="8"/>
  <c r="V50" i="8"/>
  <c r="U50" i="8"/>
  <c r="T50" i="8"/>
  <c r="S50" i="8" a="1"/>
  <c r="S50" i="8"/>
  <c r="X49" i="8"/>
  <c r="Y49" i="8" s="1"/>
  <c r="W49" i="8"/>
  <c r="V49" i="8"/>
  <c r="U49" i="8"/>
  <c r="T49" i="8"/>
  <c r="S49" i="8" a="1"/>
  <c r="S49" i="8" s="1"/>
  <c r="X48" i="8"/>
  <c r="W48" i="8"/>
  <c r="V48" i="8"/>
  <c r="Y48" i="8" s="1"/>
  <c r="U48" i="8"/>
  <c r="T48" i="8"/>
  <c r="S48" i="8" a="1"/>
  <c r="S48" i="8"/>
  <c r="X47" i="8"/>
  <c r="Y47" i="8" s="1"/>
  <c r="W47" i="8"/>
  <c r="V47" i="8"/>
  <c r="U47" i="8"/>
  <c r="T47" i="8"/>
  <c r="S47" i="8" a="1"/>
  <c r="S47" i="8"/>
  <c r="X46" i="8"/>
  <c r="W46" i="8"/>
  <c r="V46" i="8"/>
  <c r="U46" i="8"/>
  <c r="T46" i="8"/>
  <c r="S46" i="8" a="1"/>
  <c r="S46" i="8"/>
  <c r="X45" i="8"/>
  <c r="W45" i="8"/>
  <c r="V45" i="8"/>
  <c r="Y45" i="8" s="1"/>
  <c r="U45" i="8"/>
  <c r="T45" i="8"/>
  <c r="S45" i="8" a="1"/>
  <c r="S45" i="8"/>
  <c r="X44" i="8"/>
  <c r="Y44" i="8" s="1"/>
  <c r="W44" i="8"/>
  <c r="V44" i="8"/>
  <c r="U44" i="8"/>
  <c r="T44" i="8"/>
  <c r="S44" i="8" a="1"/>
  <c r="S44" i="8"/>
  <c r="X43" i="8"/>
  <c r="W43" i="8"/>
  <c r="V43" i="8"/>
  <c r="U43" i="8"/>
  <c r="T43" i="8"/>
  <c r="S43" i="8" a="1"/>
  <c r="S43" i="8" s="1"/>
  <c r="X42" i="8"/>
  <c r="W42" i="8"/>
  <c r="V42" i="8"/>
  <c r="Y42" i="8" s="1"/>
  <c r="U42" i="8"/>
  <c r="T42" i="8"/>
  <c r="S42" i="8" a="1"/>
  <c r="S42" i="8"/>
  <c r="X41" i="8"/>
  <c r="W41" i="8"/>
  <c r="V41" i="8"/>
  <c r="U41" i="8"/>
  <c r="T41" i="8"/>
  <c r="S41" i="8" a="1"/>
  <c r="S41" i="8"/>
  <c r="X40" i="8"/>
  <c r="W40" i="8"/>
  <c r="V40" i="8"/>
  <c r="U40" i="8"/>
  <c r="T40" i="8"/>
  <c r="S40" i="8" a="1"/>
  <c r="S40" i="8" s="1"/>
  <c r="X39" i="8"/>
  <c r="W39" i="8"/>
  <c r="V39" i="8"/>
  <c r="Y39" i="8" s="1"/>
  <c r="U39" i="8"/>
  <c r="T39" i="8"/>
  <c r="S39" i="8" a="1"/>
  <c r="S39" i="8"/>
  <c r="X38" i="8"/>
  <c r="W38" i="8"/>
  <c r="V38" i="8"/>
  <c r="Y38" i="8" s="1"/>
  <c r="U38" i="8"/>
  <c r="T38" i="8"/>
  <c r="S38" i="8" a="1"/>
  <c r="S38" i="8"/>
  <c r="X37" i="8"/>
  <c r="W37" i="8"/>
  <c r="V37" i="8"/>
  <c r="U37" i="8"/>
  <c r="T37" i="8"/>
  <c r="S37" i="8" a="1"/>
  <c r="S37" i="8" s="1"/>
  <c r="X36" i="8"/>
  <c r="W36" i="8"/>
  <c r="V36" i="8"/>
  <c r="Y36" i="8" s="1"/>
  <c r="U36" i="8"/>
  <c r="T36" i="8"/>
  <c r="S36" i="8" a="1"/>
  <c r="S36" i="8"/>
  <c r="X35" i="8"/>
  <c r="Y35" i="8" s="1"/>
  <c r="W35" i="8"/>
  <c r="V35" i="8"/>
  <c r="U35" i="8"/>
  <c r="T35" i="8"/>
  <c r="S35" i="8" a="1"/>
  <c r="S35" i="8"/>
  <c r="X34" i="8"/>
  <c r="W34" i="8"/>
  <c r="V34" i="8"/>
  <c r="U34" i="8"/>
  <c r="T34" i="8"/>
  <c r="S34" i="8" a="1"/>
  <c r="S34" i="8" s="1"/>
  <c r="X33" i="8"/>
  <c r="Y33" i="8" s="1"/>
  <c r="W33" i="8"/>
  <c r="V33" i="8"/>
  <c r="U33" i="8"/>
  <c r="T33" i="8"/>
  <c r="S33" i="8" a="1"/>
  <c r="S33" i="8" s="1"/>
  <c r="X32" i="8"/>
  <c r="W32" i="8"/>
  <c r="V32" i="8"/>
  <c r="U32" i="8"/>
  <c r="T32" i="8"/>
  <c r="S32" i="8" a="1"/>
  <c r="S32" i="8"/>
  <c r="X31" i="8"/>
  <c r="Y31" i="8" s="1"/>
  <c r="W31" i="8"/>
  <c r="V31" i="8"/>
  <c r="U31" i="8"/>
  <c r="T31" i="8"/>
  <c r="S31" i="8" a="1"/>
  <c r="S31" i="8"/>
  <c r="X30" i="8"/>
  <c r="W30" i="8"/>
  <c r="V30" i="8"/>
  <c r="U30" i="8"/>
  <c r="T30" i="8"/>
  <c r="S30" i="8" a="1"/>
  <c r="S30" i="8"/>
  <c r="X29" i="8"/>
  <c r="Y29" i="8" s="1"/>
  <c r="W29" i="8"/>
  <c r="V29" i="8"/>
  <c r="U29" i="8"/>
  <c r="T29" i="8"/>
  <c r="S29" i="8" a="1"/>
  <c r="S29" i="8" s="1"/>
  <c r="X28" i="8"/>
  <c r="W28" i="8"/>
  <c r="V28" i="8"/>
  <c r="Y28" i="8" s="1"/>
  <c r="U28" i="8"/>
  <c r="T28" i="8"/>
  <c r="S28" i="8" a="1"/>
  <c r="S28" i="8"/>
  <c r="Y27" i="8"/>
  <c r="X27" i="8"/>
  <c r="W27" i="8"/>
  <c r="V27" i="8"/>
  <c r="U27" i="8"/>
  <c r="T27" i="8"/>
  <c r="S27" i="8" a="1"/>
  <c r="S27" i="8"/>
  <c r="X26" i="8"/>
  <c r="W26" i="8"/>
  <c r="V26" i="8"/>
  <c r="U26" i="8"/>
  <c r="T26" i="8"/>
  <c r="S26" i="8" a="1"/>
  <c r="S26" i="8" s="1"/>
  <c r="AD25" i="8"/>
  <c r="X25" i="8"/>
  <c r="W25" i="8"/>
  <c r="V25" i="8"/>
  <c r="U25" i="8"/>
  <c r="T25" i="8"/>
  <c r="S25" i="8" a="1"/>
  <c r="S25" i="8" s="1"/>
  <c r="AH24" i="8"/>
  <c r="X24" i="8"/>
  <c r="W24" i="8"/>
  <c r="V24" i="8"/>
  <c r="U24" i="8"/>
  <c r="T24" i="8"/>
  <c r="S24" i="8" a="1"/>
  <c r="S24" i="8" s="1"/>
  <c r="AI23" i="8"/>
  <c r="X23" i="8"/>
  <c r="Y23" i="8" s="1"/>
  <c r="W23" i="8"/>
  <c r="V23" i="8"/>
  <c r="U23" i="8"/>
  <c r="T23" i="8"/>
  <c r="S23" i="8" a="1"/>
  <c r="S23" i="8" s="1"/>
  <c r="AJ22" i="8"/>
  <c r="X22" i="8"/>
  <c r="W22" i="8"/>
  <c r="V22" i="8"/>
  <c r="U22" i="8"/>
  <c r="T22" i="8"/>
  <c r="S22" i="8" a="1"/>
  <c r="S22" i="8" s="1"/>
  <c r="AK21" i="8"/>
  <c r="X21" i="8"/>
  <c r="W21" i="8"/>
  <c r="V21" i="8"/>
  <c r="U21" i="8"/>
  <c r="T21" i="8"/>
  <c r="S21" i="8" a="1"/>
  <c r="S21" i="8" s="1"/>
  <c r="AL20" i="8"/>
  <c r="X20" i="8"/>
  <c r="W20" i="8"/>
  <c r="V20" i="8"/>
  <c r="U20" i="8"/>
  <c r="T20" i="8"/>
  <c r="S20" i="8" a="1"/>
  <c r="S20" i="8" s="1"/>
  <c r="AL19" i="8"/>
  <c r="X19" i="8"/>
  <c r="W19" i="8"/>
  <c r="V19" i="8"/>
  <c r="U19" i="8"/>
  <c r="T19" i="8"/>
  <c r="S19" i="8" a="1"/>
  <c r="S19" i="8" s="1"/>
  <c r="AK18" i="8"/>
  <c r="X18" i="8"/>
  <c r="Y18" i="8" s="1"/>
  <c r="W18" i="8"/>
  <c r="V18" i="8"/>
  <c r="U18" i="8"/>
  <c r="T18" i="8"/>
  <c r="S18" i="8" a="1"/>
  <c r="S18" i="8" s="1"/>
  <c r="AH17" i="8"/>
  <c r="X17" i="8"/>
  <c r="W17" i="8"/>
  <c r="V17" i="8"/>
  <c r="U17" i="8"/>
  <c r="T17" i="8"/>
  <c r="S17" i="8" a="1"/>
  <c r="S17" i="8" s="1"/>
  <c r="AD16" i="8"/>
  <c r="X16" i="8"/>
  <c r="W16" i="8"/>
  <c r="V16" i="8"/>
  <c r="U16" i="8"/>
  <c r="T16" i="8"/>
  <c r="S16" i="8" a="1"/>
  <c r="S16" i="8" s="1"/>
  <c r="X15" i="8"/>
  <c r="Y15" i="8" s="1"/>
  <c r="W15" i="8"/>
  <c r="V15" i="8"/>
  <c r="U15" i="8"/>
  <c r="T15" i="8"/>
  <c r="S15" i="8" a="1"/>
  <c r="S15" i="8" s="1"/>
  <c r="X14" i="8"/>
  <c r="W14" i="8"/>
  <c r="V14" i="8"/>
  <c r="U14" i="8"/>
  <c r="T14" i="8"/>
  <c r="AK25" i="8" s="1"/>
  <c r="S14" i="8" a="1"/>
  <c r="S14" i="8" s="1"/>
  <c r="X13" i="8"/>
  <c r="W13" i="8"/>
  <c r="V13" i="8"/>
  <c r="U13" i="8"/>
  <c r="T13" i="8"/>
  <c r="S13" i="8" a="1"/>
  <c r="S13" i="8" s="1"/>
  <c r="X12" i="8"/>
  <c r="Y12" i="8" s="1"/>
  <c r="W12" i="8"/>
  <c r="V12" i="8"/>
  <c r="U12" i="8"/>
  <c r="T12" i="8"/>
  <c r="S12" i="8" a="1"/>
  <c r="S12" i="8" s="1"/>
  <c r="AD11" i="8"/>
  <c r="X11" i="8"/>
  <c r="W11" i="8"/>
  <c r="V11" i="8"/>
  <c r="U11" i="8"/>
  <c r="T11" i="8"/>
  <c r="S11" i="8" a="1"/>
  <c r="S11" i="8" s="1"/>
  <c r="AH10" i="8"/>
  <c r="X10" i="8"/>
  <c r="W10" i="8"/>
  <c r="V10" i="8"/>
  <c r="U10" i="8"/>
  <c r="T10" i="8"/>
  <c r="S10" i="8" a="1"/>
  <c r="S10" i="8" s="1"/>
  <c r="AI9" i="8"/>
  <c r="X9" i="8"/>
  <c r="W9" i="8"/>
  <c r="V9" i="8"/>
  <c r="U9" i="8"/>
  <c r="T9" i="8"/>
  <c r="S9" i="8" a="1"/>
  <c r="S9" i="8" s="1"/>
  <c r="X8" i="8"/>
  <c r="Y8" i="8" s="1"/>
  <c r="W8" i="8"/>
  <c r="V8" i="8"/>
  <c r="U8" i="8"/>
  <c r="T8" i="8"/>
  <c r="S8" i="8" a="1"/>
  <c r="S8" i="8" s="1"/>
  <c r="X7" i="8"/>
  <c r="Y7" i="8" s="1"/>
  <c r="W7" i="8"/>
  <c r="V7" i="8"/>
  <c r="U7" i="8"/>
  <c r="T7" i="8"/>
  <c r="S7" i="8" a="1"/>
  <c r="S7" i="8" s="1"/>
  <c r="X6" i="8"/>
  <c r="W6" i="8"/>
  <c r="V6" i="8"/>
  <c r="U6" i="8"/>
  <c r="T6" i="8"/>
  <c r="S6" i="8" a="1"/>
  <c r="S6" i="8" s="1"/>
  <c r="X5" i="8"/>
  <c r="Y5" i="8" s="1"/>
  <c r="W5" i="8"/>
  <c r="V5" i="8"/>
  <c r="U5" i="8"/>
  <c r="T5" i="8"/>
  <c r="S5" i="8" a="1"/>
  <c r="S5" i="8" s="1"/>
  <c r="X4" i="8"/>
  <c r="W4" i="8"/>
  <c r="V4" i="8"/>
  <c r="U4" i="8"/>
  <c r="T4" i="8"/>
  <c r="S4" i="8" a="1"/>
  <c r="S4" i="8" s="1"/>
  <c r="X3" i="8"/>
  <c r="W3" i="8"/>
  <c r="V3" i="8"/>
  <c r="U3" i="8"/>
  <c r="T3" i="8"/>
  <c r="AI25" i="8" s="1"/>
  <c r="S3" i="8" a="1"/>
  <c r="S3" i="8" s="1"/>
  <c r="AC31" i="8" s="1"/>
  <c r="AB506" i="7"/>
  <c r="V504" i="7"/>
  <c r="H504" i="7"/>
  <c r="X504" i="7" s="1"/>
  <c r="F504" i="7"/>
  <c r="Z503" i="7"/>
  <c r="Z504" i="7" s="1"/>
  <c r="V503" i="7"/>
  <c r="R503" i="7"/>
  <c r="J503" i="7"/>
  <c r="I503" i="7"/>
  <c r="I504" i="7" s="1"/>
  <c r="H503" i="7"/>
  <c r="G503" i="7"/>
  <c r="F503" i="7"/>
  <c r="E503" i="7"/>
  <c r="AA502" i="7"/>
  <c r="Y502" i="7"/>
  <c r="X502" i="7"/>
  <c r="V502" i="7"/>
  <c r="AB502" i="7" s="1"/>
  <c r="T502" i="7" a="1"/>
  <c r="T502" i="7"/>
  <c r="N502" i="7" a="1"/>
  <c r="N502" i="7" s="1"/>
  <c r="AQ7" i="7" s="1"/>
  <c r="AA501" i="7"/>
  <c r="Y501" i="7"/>
  <c r="X501" i="7"/>
  <c r="W501" i="7"/>
  <c r="AB501" i="7" s="1"/>
  <c r="V501" i="7"/>
  <c r="T501" i="7" a="1"/>
  <c r="T501" i="7"/>
  <c r="N501" i="7" a="1"/>
  <c r="N501" i="7"/>
  <c r="AB500" i="7"/>
  <c r="AA500" i="7"/>
  <c r="Y500" i="7"/>
  <c r="X500" i="7"/>
  <c r="W500" i="7"/>
  <c r="V500" i="7"/>
  <c r="T500" i="7" a="1"/>
  <c r="T500" i="7" s="1"/>
  <c r="N500" i="7" a="1"/>
  <c r="N500" i="7"/>
  <c r="AA499" i="7"/>
  <c r="Y499" i="7"/>
  <c r="X499" i="7"/>
  <c r="W499" i="7"/>
  <c r="AB499" i="7" s="1"/>
  <c r="V499" i="7"/>
  <c r="T499" i="7" a="1"/>
  <c r="T499" i="7"/>
  <c r="N499" i="7" a="1"/>
  <c r="N499" i="7" s="1"/>
  <c r="AA498" i="7"/>
  <c r="Y498" i="7"/>
  <c r="X498" i="7"/>
  <c r="W498" i="7"/>
  <c r="V498" i="7"/>
  <c r="T498" i="7" a="1"/>
  <c r="T498" i="7" s="1"/>
  <c r="N498" i="7" a="1"/>
  <c r="N498" i="7"/>
  <c r="AA497" i="7"/>
  <c r="Y497" i="7"/>
  <c r="X497" i="7"/>
  <c r="W497" i="7"/>
  <c r="V497" i="7"/>
  <c r="AB497" i="7" s="1"/>
  <c r="T497" i="7" a="1"/>
  <c r="T497" i="7"/>
  <c r="N497" i="7" a="1"/>
  <c r="N497" i="7" s="1"/>
  <c r="AA496" i="7"/>
  <c r="Y496" i="7"/>
  <c r="X496" i="7"/>
  <c r="W496" i="7"/>
  <c r="V496" i="7"/>
  <c r="AB496" i="7" s="1"/>
  <c r="T496" i="7" a="1"/>
  <c r="T496" i="7"/>
  <c r="N496" i="7" a="1"/>
  <c r="N496" i="7"/>
  <c r="AA495" i="7"/>
  <c r="Y495" i="7"/>
  <c r="X495" i="7"/>
  <c r="W495" i="7"/>
  <c r="AB495" i="7" s="1"/>
  <c r="V495" i="7"/>
  <c r="T495" i="7" a="1"/>
  <c r="T495" i="7"/>
  <c r="N495" i="7" a="1"/>
  <c r="N495" i="7"/>
  <c r="AB494" i="7"/>
  <c r="AA494" i="7"/>
  <c r="Y494" i="7"/>
  <c r="X494" i="7"/>
  <c r="W494" i="7"/>
  <c r="V494" i="7"/>
  <c r="T494" i="7" a="1"/>
  <c r="T494" i="7" s="1"/>
  <c r="N494" i="7" a="1"/>
  <c r="N494" i="7"/>
  <c r="AA493" i="7"/>
  <c r="Y493" i="7"/>
  <c r="X493" i="7"/>
  <c r="W493" i="7"/>
  <c r="AB493" i="7" s="1"/>
  <c r="V493" i="7"/>
  <c r="T493" i="7" a="1"/>
  <c r="T493" i="7"/>
  <c r="N493" i="7" a="1"/>
  <c r="N493" i="7" s="1"/>
  <c r="AA492" i="7"/>
  <c r="Y492" i="7"/>
  <c r="X492" i="7"/>
  <c r="W492" i="7"/>
  <c r="V492" i="7"/>
  <c r="AB492" i="7" s="1"/>
  <c r="T492" i="7" a="1"/>
  <c r="T492" i="7" s="1"/>
  <c r="N492" i="7" a="1"/>
  <c r="N492" i="7"/>
  <c r="AA491" i="7"/>
  <c r="Y491" i="7"/>
  <c r="X491" i="7"/>
  <c r="W491" i="7"/>
  <c r="V491" i="7"/>
  <c r="AB491" i="7" s="1"/>
  <c r="T491" i="7" a="1"/>
  <c r="T491" i="7" s="1"/>
  <c r="N491" i="7" a="1"/>
  <c r="N491" i="7" s="1"/>
  <c r="Y490" i="7"/>
  <c r="X490" i="7"/>
  <c r="W490" i="7"/>
  <c r="AB490" i="7" s="1"/>
  <c r="V490" i="7"/>
  <c r="T490" i="7" a="1"/>
  <c r="T490" i="7"/>
  <c r="N490" i="7" a="1"/>
  <c r="N490" i="7" s="1"/>
  <c r="AA489" i="7"/>
  <c r="Y489" i="7"/>
  <c r="X489" i="7"/>
  <c r="W489" i="7"/>
  <c r="V489" i="7"/>
  <c r="AB489" i="7" s="1"/>
  <c r="T489" i="7" a="1"/>
  <c r="T489" i="7" s="1"/>
  <c r="N489" i="7" a="1"/>
  <c r="N489" i="7"/>
  <c r="AB488" i="7"/>
  <c r="AA488" i="7"/>
  <c r="Y488" i="7"/>
  <c r="X488" i="7"/>
  <c r="W488" i="7"/>
  <c r="V488" i="7"/>
  <c r="T488" i="7" a="1"/>
  <c r="T488" i="7"/>
  <c r="N488" i="7" a="1"/>
  <c r="N488" i="7" s="1"/>
  <c r="AA487" i="7"/>
  <c r="Y487" i="7"/>
  <c r="X487" i="7"/>
  <c r="W487" i="7"/>
  <c r="V487" i="7"/>
  <c r="T487" i="7" a="1"/>
  <c r="T487" i="7" s="1"/>
  <c r="N487" i="7" a="1"/>
  <c r="N487" i="7"/>
  <c r="AB486" i="7"/>
  <c r="AA486" i="7"/>
  <c r="Y486" i="7"/>
  <c r="X486" i="7"/>
  <c r="W486" i="7"/>
  <c r="V486" i="7"/>
  <c r="T486" i="7" a="1"/>
  <c r="T486" i="7"/>
  <c r="N486" i="7" a="1"/>
  <c r="N486" i="7" s="1"/>
  <c r="AA485" i="7"/>
  <c r="Y485" i="7"/>
  <c r="X485" i="7"/>
  <c r="W485" i="7"/>
  <c r="V485" i="7"/>
  <c r="AB485" i="7" s="1"/>
  <c r="T485" i="7" a="1"/>
  <c r="T485" i="7"/>
  <c r="N485" i="7" a="1"/>
  <c r="N485" i="7"/>
  <c r="AA484" i="7"/>
  <c r="Y484" i="7"/>
  <c r="X484" i="7"/>
  <c r="W484" i="7"/>
  <c r="AB484" i="7" s="1"/>
  <c r="V484" i="7"/>
  <c r="T484" i="7" a="1"/>
  <c r="T484" i="7"/>
  <c r="N484" i="7" a="1"/>
  <c r="N484" i="7"/>
  <c r="AB483" i="7"/>
  <c r="AA483" i="7"/>
  <c r="Y483" i="7"/>
  <c r="X483" i="7"/>
  <c r="W483" i="7"/>
  <c r="V483" i="7"/>
  <c r="T483" i="7" a="1"/>
  <c r="T483" i="7" s="1"/>
  <c r="N483" i="7" a="1"/>
  <c r="N483" i="7"/>
  <c r="AB482" i="7"/>
  <c r="AA482" i="7"/>
  <c r="Y482" i="7"/>
  <c r="X482" i="7"/>
  <c r="W482" i="7"/>
  <c r="V482" i="7"/>
  <c r="T482" i="7" a="1"/>
  <c r="T482" i="7"/>
  <c r="N482" i="7" a="1"/>
  <c r="N482" i="7" s="1"/>
  <c r="AA481" i="7"/>
  <c r="Y481" i="7"/>
  <c r="X481" i="7"/>
  <c r="W481" i="7"/>
  <c r="V481" i="7"/>
  <c r="T481" i="7" a="1"/>
  <c r="T481" i="7" s="1"/>
  <c r="N481" i="7" a="1"/>
  <c r="N481" i="7"/>
  <c r="AA480" i="7"/>
  <c r="Y480" i="7"/>
  <c r="X480" i="7"/>
  <c r="W480" i="7"/>
  <c r="V480" i="7"/>
  <c r="AB480" i="7" s="1"/>
  <c r="T480" i="7" a="1"/>
  <c r="T480" i="7"/>
  <c r="N480" i="7" a="1"/>
  <c r="N480" i="7" s="1"/>
  <c r="AA479" i="7"/>
  <c r="Y479" i="7"/>
  <c r="X479" i="7"/>
  <c r="W479" i="7"/>
  <c r="V479" i="7"/>
  <c r="AB479" i="7" s="1"/>
  <c r="T479" i="7" a="1"/>
  <c r="T479" i="7" s="1"/>
  <c r="N479" i="7" a="1"/>
  <c r="N479" i="7"/>
  <c r="AA478" i="7"/>
  <c r="Y478" i="7"/>
  <c r="X478" i="7"/>
  <c r="W478" i="7"/>
  <c r="AB478" i="7" s="1"/>
  <c r="V478" i="7"/>
  <c r="T478" i="7" a="1"/>
  <c r="T478" i="7"/>
  <c r="N478" i="7" a="1"/>
  <c r="N478" i="7"/>
  <c r="AA477" i="7"/>
  <c r="Y477" i="7"/>
  <c r="X477" i="7"/>
  <c r="W477" i="7"/>
  <c r="V477" i="7"/>
  <c r="AB477" i="7" s="1"/>
  <c r="T477" i="7" a="1"/>
  <c r="T477" i="7" s="1"/>
  <c r="N477" i="7" a="1"/>
  <c r="N477" i="7"/>
  <c r="AB476" i="7"/>
  <c r="AA476" i="7"/>
  <c r="Y476" i="7"/>
  <c r="X476" i="7"/>
  <c r="W476" i="7"/>
  <c r="V476" i="7"/>
  <c r="T476" i="7" a="1"/>
  <c r="T476" i="7"/>
  <c r="N476" i="7" a="1"/>
  <c r="N476" i="7" s="1"/>
  <c r="AA475" i="7"/>
  <c r="Y475" i="7"/>
  <c r="X475" i="7"/>
  <c r="W475" i="7"/>
  <c r="V475" i="7"/>
  <c r="T475" i="7" a="1"/>
  <c r="T475" i="7" s="1"/>
  <c r="N475" i="7" a="1"/>
  <c r="N475" i="7"/>
  <c r="AA474" i="7"/>
  <c r="Y474" i="7"/>
  <c r="X474" i="7"/>
  <c r="W474" i="7"/>
  <c r="AB474" i="7" s="1"/>
  <c r="V474" i="7"/>
  <c r="T474" i="7" a="1"/>
  <c r="T474" i="7"/>
  <c r="N474" i="7" a="1"/>
  <c r="N474" i="7" s="1"/>
  <c r="AA473" i="7"/>
  <c r="Y473" i="7"/>
  <c r="X473" i="7"/>
  <c r="W473" i="7"/>
  <c r="V473" i="7"/>
  <c r="AB473" i="7" s="1"/>
  <c r="T473" i="7" a="1"/>
  <c r="T473" i="7"/>
  <c r="N473" i="7" a="1"/>
  <c r="N473" i="7" s="1"/>
  <c r="AA472" i="7"/>
  <c r="Y472" i="7"/>
  <c r="X472" i="7"/>
  <c r="W472" i="7"/>
  <c r="AB472" i="7" s="1"/>
  <c r="V472" i="7"/>
  <c r="T472" i="7" a="1"/>
  <c r="T472" i="7"/>
  <c r="N472" i="7" a="1"/>
  <c r="N472" i="7"/>
  <c r="AB471" i="7"/>
  <c r="AA471" i="7"/>
  <c r="Y471" i="7"/>
  <c r="X471" i="7"/>
  <c r="W471" i="7"/>
  <c r="V471" i="7"/>
  <c r="T471" i="7" a="1"/>
  <c r="T471" i="7" s="1"/>
  <c r="N471" i="7" a="1"/>
  <c r="N471" i="7"/>
  <c r="AB470" i="7"/>
  <c r="AA470" i="7"/>
  <c r="Y470" i="7"/>
  <c r="X470" i="7"/>
  <c r="W470" i="7"/>
  <c r="V470" i="7"/>
  <c r="T470" i="7" a="1"/>
  <c r="T470" i="7"/>
  <c r="N470" i="7" a="1"/>
  <c r="N470" i="7" s="1"/>
  <c r="AA469" i="7"/>
  <c r="Y469" i="7"/>
  <c r="X469" i="7"/>
  <c r="W469" i="7"/>
  <c r="V469" i="7"/>
  <c r="T469" i="7" a="1"/>
  <c r="T469" i="7" s="1"/>
  <c r="N469" i="7" a="1"/>
  <c r="N469" i="7"/>
  <c r="AA468" i="7"/>
  <c r="Y468" i="7"/>
  <c r="X468" i="7"/>
  <c r="W468" i="7"/>
  <c r="AB468" i="7" s="1"/>
  <c r="V468" i="7"/>
  <c r="T468" i="7" a="1"/>
  <c r="T468" i="7"/>
  <c r="N468" i="7" a="1"/>
  <c r="N468" i="7" s="1"/>
  <c r="AA467" i="7"/>
  <c r="Y467" i="7"/>
  <c r="X467" i="7"/>
  <c r="W467" i="7"/>
  <c r="V467" i="7"/>
  <c r="AB467" i="7" s="1"/>
  <c r="T467" i="7" a="1"/>
  <c r="T467" i="7" s="1"/>
  <c r="N467" i="7" a="1"/>
  <c r="N467" i="7" s="1"/>
  <c r="AA466" i="7"/>
  <c r="Y466" i="7"/>
  <c r="X466" i="7"/>
  <c r="W466" i="7"/>
  <c r="AB466" i="7" s="1"/>
  <c r="V466" i="7"/>
  <c r="T466" i="7" a="1"/>
  <c r="T466" i="7"/>
  <c r="N466" i="7" a="1"/>
  <c r="N466" i="7"/>
  <c r="AB465" i="7"/>
  <c r="AA465" i="7"/>
  <c r="Y465" i="7"/>
  <c r="X465" i="7"/>
  <c r="W465" i="7"/>
  <c r="V465" i="7"/>
  <c r="T465" i="7" a="1"/>
  <c r="T465" i="7" s="1"/>
  <c r="N465" i="7" a="1"/>
  <c r="N465" i="7"/>
  <c r="AB464" i="7"/>
  <c r="AA464" i="7"/>
  <c r="Y464" i="7"/>
  <c r="X464" i="7"/>
  <c r="W464" i="7"/>
  <c r="V464" i="7"/>
  <c r="T464" i="7" a="1"/>
  <c r="T464" i="7"/>
  <c r="N464" i="7" a="1"/>
  <c r="N464" i="7" s="1"/>
  <c r="AA463" i="7"/>
  <c r="Y463" i="7"/>
  <c r="X463" i="7"/>
  <c r="W463" i="7"/>
  <c r="V463" i="7"/>
  <c r="T463" i="7" a="1"/>
  <c r="T463" i="7" s="1"/>
  <c r="N463" i="7" a="1"/>
  <c r="N463" i="7"/>
  <c r="AA462" i="7"/>
  <c r="Y462" i="7"/>
  <c r="X462" i="7"/>
  <c r="W462" i="7"/>
  <c r="V462" i="7"/>
  <c r="T462" i="7" a="1"/>
  <c r="T462" i="7"/>
  <c r="N462" i="7" a="1"/>
  <c r="N462" i="7" s="1"/>
  <c r="AA461" i="7"/>
  <c r="Y461" i="7"/>
  <c r="X461" i="7"/>
  <c r="W461" i="7"/>
  <c r="V461" i="7"/>
  <c r="AB461" i="7" s="1"/>
  <c r="T461" i="7" a="1"/>
  <c r="T461" i="7"/>
  <c r="N461" i="7" a="1"/>
  <c r="N461" i="7" s="1"/>
  <c r="AA460" i="7"/>
  <c r="Y460" i="7"/>
  <c r="X460" i="7"/>
  <c r="W460" i="7"/>
  <c r="AB460" i="7" s="1"/>
  <c r="V460" i="7"/>
  <c r="T460" i="7" a="1"/>
  <c r="T460" i="7"/>
  <c r="N460" i="7" a="1"/>
  <c r="N460" i="7"/>
  <c r="AB459" i="7"/>
  <c r="Y459" i="7"/>
  <c r="X459" i="7"/>
  <c r="W459" i="7"/>
  <c r="V459" i="7"/>
  <c r="T459" i="7" a="1"/>
  <c r="T459" i="7" s="1"/>
  <c r="N459" i="7" a="1"/>
  <c r="N459" i="7"/>
  <c r="AA458" i="7"/>
  <c r="Y458" i="7"/>
  <c r="X458" i="7"/>
  <c r="W458" i="7"/>
  <c r="AB458" i="7" s="1"/>
  <c r="V458" i="7"/>
  <c r="T458" i="7" a="1"/>
  <c r="T458" i="7"/>
  <c r="N458" i="7" a="1"/>
  <c r="N458" i="7"/>
  <c r="AA457" i="7"/>
  <c r="Y457" i="7"/>
  <c r="X457" i="7"/>
  <c r="W457" i="7"/>
  <c r="V457" i="7"/>
  <c r="AB457" i="7" s="1"/>
  <c r="T457" i="7" a="1"/>
  <c r="T457" i="7" s="1"/>
  <c r="N457" i="7" a="1"/>
  <c r="N457" i="7"/>
  <c r="AB456" i="7"/>
  <c r="AA456" i="7"/>
  <c r="Y456" i="7"/>
  <c r="X456" i="7"/>
  <c r="W456" i="7"/>
  <c r="V456" i="7"/>
  <c r="T456" i="7" a="1"/>
  <c r="T456" i="7" s="1"/>
  <c r="N456" i="7" a="1"/>
  <c r="N456" i="7" s="1"/>
  <c r="AA455" i="7"/>
  <c r="Y455" i="7"/>
  <c r="X455" i="7"/>
  <c r="W455" i="7"/>
  <c r="V455" i="7"/>
  <c r="AB455" i="7" s="1"/>
  <c r="T455" i="7" a="1"/>
  <c r="T455" i="7"/>
  <c r="N455" i="7" a="1"/>
  <c r="N455" i="7" s="1"/>
  <c r="AA454" i="7"/>
  <c r="Y454" i="7"/>
  <c r="X454" i="7"/>
  <c r="W454" i="7"/>
  <c r="V454" i="7"/>
  <c r="AB454" i="7" s="1"/>
  <c r="T454" i="7" a="1"/>
  <c r="T454" i="7"/>
  <c r="N454" i="7" a="1"/>
  <c r="N454" i="7"/>
  <c r="AB453" i="7"/>
  <c r="AA453" i="7"/>
  <c r="Y453" i="7"/>
  <c r="X453" i="7"/>
  <c r="W453" i="7"/>
  <c r="V453" i="7"/>
  <c r="T453" i="7" a="1"/>
  <c r="T453" i="7"/>
  <c r="N453" i="7" a="1"/>
  <c r="N453" i="7"/>
  <c r="AB452" i="7"/>
  <c r="AA452" i="7"/>
  <c r="Y452" i="7"/>
  <c r="X452" i="7"/>
  <c r="W452" i="7"/>
  <c r="V452" i="7"/>
  <c r="T452" i="7" a="1"/>
  <c r="T452" i="7"/>
  <c r="N452" i="7" a="1"/>
  <c r="N452" i="7"/>
  <c r="AA451" i="7"/>
  <c r="Y451" i="7"/>
  <c r="X451" i="7"/>
  <c r="W451" i="7"/>
  <c r="V451" i="7"/>
  <c r="AB451" i="7" s="1"/>
  <c r="T451" i="7" a="1"/>
  <c r="T451" i="7" s="1"/>
  <c r="N451" i="7" a="1"/>
  <c r="N451" i="7"/>
  <c r="AA450" i="7"/>
  <c r="Y450" i="7"/>
  <c r="X450" i="7"/>
  <c r="W450" i="7"/>
  <c r="V450" i="7"/>
  <c r="AB450" i="7" s="1"/>
  <c r="T450" i="7" a="1"/>
  <c r="T450" i="7" s="1"/>
  <c r="N450" i="7" a="1"/>
  <c r="N450" i="7" s="1"/>
  <c r="AA449" i="7"/>
  <c r="Y449" i="7"/>
  <c r="X449" i="7"/>
  <c r="W449" i="7"/>
  <c r="V449" i="7"/>
  <c r="AB449" i="7" s="1"/>
  <c r="T449" i="7" a="1"/>
  <c r="T449" i="7"/>
  <c r="N449" i="7" a="1"/>
  <c r="N449" i="7" s="1"/>
  <c r="AB448" i="7"/>
  <c r="AA448" i="7"/>
  <c r="Y448" i="7"/>
  <c r="X448" i="7"/>
  <c r="W448" i="7"/>
  <c r="V448" i="7"/>
  <c r="T448" i="7" a="1"/>
  <c r="T448" i="7"/>
  <c r="N448" i="7" a="1"/>
  <c r="N448" i="7"/>
  <c r="AB447" i="7"/>
  <c r="AA447" i="7"/>
  <c r="Y447" i="7"/>
  <c r="X447" i="7"/>
  <c r="W447" i="7"/>
  <c r="V447" i="7"/>
  <c r="T447" i="7" a="1"/>
  <c r="T447" i="7" s="1"/>
  <c r="N447" i="7" a="1"/>
  <c r="N447" i="7"/>
  <c r="AA446" i="7"/>
  <c r="Y446" i="7"/>
  <c r="X446" i="7"/>
  <c r="W446" i="7"/>
  <c r="AB446" i="7" s="1"/>
  <c r="V446" i="7"/>
  <c r="T446" i="7" a="1"/>
  <c r="T446" i="7"/>
  <c r="N446" i="7" a="1"/>
  <c r="N446" i="7" s="1"/>
  <c r="AA445" i="7"/>
  <c r="Y445" i="7"/>
  <c r="X445" i="7"/>
  <c r="W445" i="7"/>
  <c r="V445" i="7"/>
  <c r="AB445" i="7" s="1"/>
  <c r="T445" i="7" a="1"/>
  <c r="T445" i="7" s="1"/>
  <c r="N445" i="7" a="1"/>
  <c r="N445" i="7"/>
  <c r="AA444" i="7"/>
  <c r="Y444" i="7"/>
  <c r="X444" i="7"/>
  <c r="W444" i="7"/>
  <c r="V444" i="7"/>
  <c r="AB444" i="7" s="1"/>
  <c r="T444" i="7" a="1"/>
  <c r="T444" i="7"/>
  <c r="N444" i="7" a="1"/>
  <c r="N444" i="7" s="1"/>
  <c r="AA443" i="7"/>
  <c r="Y443" i="7"/>
  <c r="X443" i="7"/>
  <c r="W443" i="7"/>
  <c r="V443" i="7"/>
  <c r="AB443" i="7" s="1"/>
  <c r="T443" i="7" a="1"/>
  <c r="T443" i="7" s="1"/>
  <c r="N443" i="7" a="1"/>
  <c r="N443" i="7"/>
  <c r="AB442" i="7"/>
  <c r="AA442" i="7"/>
  <c r="Y442" i="7"/>
  <c r="X442" i="7"/>
  <c r="W442" i="7"/>
  <c r="V442" i="7"/>
  <c r="T442" i="7" a="1"/>
  <c r="T442" i="7"/>
  <c r="N442" i="7" a="1"/>
  <c r="N442" i="7" s="1"/>
  <c r="AB441" i="7"/>
  <c r="AA441" i="7"/>
  <c r="Y441" i="7"/>
  <c r="X441" i="7"/>
  <c r="W441" i="7"/>
  <c r="V441" i="7"/>
  <c r="T441" i="7" a="1"/>
  <c r="T441" i="7"/>
  <c r="N441" i="7" a="1"/>
  <c r="N441" i="7"/>
  <c r="AB440" i="7"/>
  <c r="AA440" i="7"/>
  <c r="Y440" i="7"/>
  <c r="X440" i="7"/>
  <c r="W440" i="7"/>
  <c r="V440" i="7"/>
  <c r="T440" i="7" a="1"/>
  <c r="T440" i="7"/>
  <c r="N440" i="7" a="1"/>
  <c r="N440" i="7"/>
  <c r="AA439" i="7"/>
  <c r="Y439" i="7"/>
  <c r="X439" i="7"/>
  <c r="W439" i="7"/>
  <c r="V439" i="7"/>
  <c r="AB439" i="7" s="1"/>
  <c r="T439" i="7" a="1"/>
  <c r="T439" i="7" s="1"/>
  <c r="N439" i="7" a="1"/>
  <c r="N439" i="7"/>
  <c r="AA438" i="7"/>
  <c r="Y438" i="7"/>
  <c r="X438" i="7"/>
  <c r="W438" i="7"/>
  <c r="V438" i="7"/>
  <c r="AB438" i="7" s="1"/>
  <c r="T438" i="7" a="1"/>
  <c r="T438" i="7" s="1"/>
  <c r="N438" i="7" a="1"/>
  <c r="N438" i="7" s="1"/>
  <c r="AA437" i="7"/>
  <c r="Y437" i="7"/>
  <c r="X437" i="7"/>
  <c r="W437" i="7"/>
  <c r="V437" i="7"/>
  <c r="AB437" i="7" s="1"/>
  <c r="T437" i="7" a="1"/>
  <c r="T437" i="7"/>
  <c r="N437" i="7" a="1"/>
  <c r="N437" i="7"/>
  <c r="AB436" i="7"/>
  <c r="AA436" i="7"/>
  <c r="Y436" i="7"/>
  <c r="X436" i="7"/>
  <c r="W436" i="7"/>
  <c r="V436" i="7"/>
  <c r="T436" i="7" a="1"/>
  <c r="T436" i="7"/>
  <c r="N436" i="7" a="1"/>
  <c r="N436" i="7"/>
  <c r="AB435" i="7"/>
  <c r="AA435" i="7"/>
  <c r="Y435" i="7"/>
  <c r="X435" i="7"/>
  <c r="W435" i="7"/>
  <c r="V435" i="7"/>
  <c r="T435" i="7" a="1"/>
  <c r="T435" i="7"/>
  <c r="N435" i="7" a="1"/>
  <c r="N435" i="7"/>
  <c r="AA434" i="7"/>
  <c r="Y434" i="7"/>
  <c r="X434" i="7"/>
  <c r="W434" i="7"/>
  <c r="AB434" i="7" s="1"/>
  <c r="V434" i="7"/>
  <c r="T434" i="7" a="1"/>
  <c r="T434" i="7"/>
  <c r="N434" i="7" a="1"/>
  <c r="N434" i="7"/>
  <c r="AA433" i="7"/>
  <c r="Y433" i="7"/>
  <c r="X433" i="7"/>
  <c r="W433" i="7"/>
  <c r="V433" i="7"/>
  <c r="AB433" i="7" s="1"/>
  <c r="T433" i="7" a="1"/>
  <c r="T433" i="7" s="1"/>
  <c r="N433" i="7" a="1"/>
  <c r="N433" i="7"/>
  <c r="AA432" i="7"/>
  <c r="Y432" i="7"/>
  <c r="X432" i="7"/>
  <c r="W432" i="7"/>
  <c r="AB432" i="7" s="1"/>
  <c r="V432" i="7"/>
  <c r="T432" i="7" a="1"/>
  <c r="T432" i="7"/>
  <c r="N432" i="7" a="1"/>
  <c r="N432" i="7" s="1"/>
  <c r="Y431" i="7"/>
  <c r="X431" i="7"/>
  <c r="W431" i="7"/>
  <c r="AB431" i="7" s="1"/>
  <c r="V431" i="7"/>
  <c r="T431" i="7" a="1"/>
  <c r="T431" i="7"/>
  <c r="N431" i="7" a="1"/>
  <c r="N431" i="7"/>
  <c r="AA430" i="7"/>
  <c r="Y430" i="7"/>
  <c r="X430" i="7"/>
  <c r="W430" i="7"/>
  <c r="V430" i="7"/>
  <c r="AB430" i="7" s="1"/>
  <c r="T430" i="7" a="1"/>
  <c r="T430" i="7" s="1"/>
  <c r="N430" i="7" a="1"/>
  <c r="N430" i="7"/>
  <c r="AB429" i="7"/>
  <c r="AA429" i="7"/>
  <c r="Y429" i="7"/>
  <c r="X429" i="7"/>
  <c r="W429" i="7"/>
  <c r="V429" i="7"/>
  <c r="T429" i="7" a="1"/>
  <c r="T429" i="7"/>
  <c r="N429" i="7" a="1"/>
  <c r="N429" i="7" s="1"/>
  <c r="AA428" i="7"/>
  <c r="Y428" i="7"/>
  <c r="X428" i="7"/>
  <c r="W428" i="7"/>
  <c r="V428" i="7"/>
  <c r="AB428" i="7" s="1"/>
  <c r="T428" i="7" a="1"/>
  <c r="T428" i="7" s="1"/>
  <c r="N428" i="7" a="1"/>
  <c r="N428" i="7"/>
  <c r="AA427" i="7"/>
  <c r="Y427" i="7"/>
  <c r="X427" i="7"/>
  <c r="W427" i="7"/>
  <c r="V427" i="7"/>
  <c r="AB427" i="7" s="1"/>
  <c r="T427" i="7" a="1"/>
  <c r="T427" i="7" s="1"/>
  <c r="N427" i="7" a="1"/>
  <c r="N427" i="7" s="1"/>
  <c r="AA426" i="7"/>
  <c r="Y426" i="7"/>
  <c r="X426" i="7"/>
  <c r="W426" i="7"/>
  <c r="V426" i="7"/>
  <c r="AB426" i="7" s="1"/>
  <c r="T426" i="7" a="1"/>
  <c r="T426" i="7" s="1"/>
  <c r="N426" i="7" a="1"/>
  <c r="N426" i="7"/>
  <c r="AA425" i="7"/>
  <c r="Y425" i="7"/>
  <c r="X425" i="7"/>
  <c r="W425" i="7"/>
  <c r="AB425" i="7" s="1"/>
  <c r="V425" i="7"/>
  <c r="T425" i="7" a="1"/>
  <c r="T425" i="7"/>
  <c r="N425" i="7" a="1"/>
  <c r="N425" i="7"/>
  <c r="AB424" i="7"/>
  <c r="AA424" i="7"/>
  <c r="Y424" i="7"/>
  <c r="X424" i="7"/>
  <c r="W424" i="7"/>
  <c r="V424" i="7"/>
  <c r="T424" i="7" a="1"/>
  <c r="T424" i="7" s="1"/>
  <c r="N424" i="7" a="1"/>
  <c r="N424" i="7"/>
  <c r="AB423" i="7"/>
  <c r="AA423" i="7"/>
  <c r="Y423" i="7"/>
  <c r="X423" i="7"/>
  <c r="W423" i="7"/>
  <c r="V423" i="7"/>
  <c r="T423" i="7" a="1"/>
  <c r="T423" i="7"/>
  <c r="N423" i="7" a="1"/>
  <c r="N423" i="7" s="1"/>
  <c r="AA422" i="7"/>
  <c r="Y422" i="7"/>
  <c r="X422" i="7"/>
  <c r="W422" i="7"/>
  <c r="V422" i="7"/>
  <c r="AB422" i="7" s="1"/>
  <c r="T422" i="7" a="1"/>
  <c r="T422" i="7" s="1"/>
  <c r="N422" i="7" a="1"/>
  <c r="N422" i="7"/>
  <c r="AA421" i="7"/>
  <c r="Y421" i="7"/>
  <c r="X421" i="7"/>
  <c r="W421" i="7"/>
  <c r="AB421" i="7" s="1"/>
  <c r="V421" i="7"/>
  <c r="T421" i="7" a="1"/>
  <c r="T421" i="7"/>
  <c r="N421" i="7" a="1"/>
  <c r="N421" i="7" s="1"/>
  <c r="AA420" i="7"/>
  <c r="Y420" i="7"/>
  <c r="X420" i="7"/>
  <c r="W420" i="7"/>
  <c r="V420" i="7"/>
  <c r="AB420" i="7" s="1"/>
  <c r="T420" i="7" a="1"/>
  <c r="T420" i="7"/>
  <c r="N420" i="7" a="1"/>
  <c r="N420" i="7" s="1"/>
  <c r="AA419" i="7"/>
  <c r="Y419" i="7"/>
  <c r="X419" i="7"/>
  <c r="W419" i="7"/>
  <c r="AB419" i="7" s="1"/>
  <c r="V419" i="7"/>
  <c r="T419" i="7" a="1"/>
  <c r="T419" i="7"/>
  <c r="N419" i="7" a="1"/>
  <c r="N419" i="7" s="1"/>
  <c r="AA418" i="7"/>
  <c r="Y418" i="7"/>
  <c r="X418" i="7"/>
  <c r="W418" i="7"/>
  <c r="V418" i="7"/>
  <c r="AB418" i="7" s="1"/>
  <c r="T418" i="7" a="1"/>
  <c r="T418" i="7" s="1"/>
  <c r="N418" i="7" a="1"/>
  <c r="N418" i="7"/>
  <c r="AB417" i="7"/>
  <c r="AA417" i="7"/>
  <c r="Y417" i="7"/>
  <c r="X417" i="7"/>
  <c r="W417" i="7"/>
  <c r="V417" i="7"/>
  <c r="T417" i="7" a="1"/>
  <c r="T417" i="7"/>
  <c r="N417" i="7" a="1"/>
  <c r="N417" i="7" s="1"/>
  <c r="AA416" i="7"/>
  <c r="Y416" i="7"/>
  <c r="X416" i="7"/>
  <c r="W416" i="7"/>
  <c r="V416" i="7"/>
  <c r="AB416" i="7" s="1"/>
  <c r="T416" i="7" a="1"/>
  <c r="T416" i="7" s="1"/>
  <c r="N416" i="7" a="1"/>
  <c r="N416" i="7"/>
  <c r="AA415" i="7"/>
  <c r="Y415" i="7"/>
  <c r="X415" i="7"/>
  <c r="W415" i="7"/>
  <c r="V415" i="7"/>
  <c r="AB415" i="7" s="1"/>
  <c r="T415" i="7" a="1"/>
  <c r="T415" i="7"/>
  <c r="N415" i="7" a="1"/>
  <c r="N415" i="7" s="1"/>
  <c r="AA414" i="7"/>
  <c r="Y414" i="7"/>
  <c r="X414" i="7"/>
  <c r="W414" i="7"/>
  <c r="V414" i="7"/>
  <c r="AB414" i="7" s="1"/>
  <c r="T414" i="7" a="1"/>
  <c r="T414" i="7"/>
  <c r="N414" i="7" a="1"/>
  <c r="N414" i="7" s="1"/>
  <c r="AA413" i="7"/>
  <c r="Y413" i="7"/>
  <c r="X413" i="7"/>
  <c r="W413" i="7"/>
  <c r="AB413" i="7" s="1"/>
  <c r="V413" i="7"/>
  <c r="T413" i="7" a="1"/>
  <c r="T413" i="7"/>
  <c r="N413" i="7" a="1"/>
  <c r="N413" i="7"/>
  <c r="AA412" i="7"/>
  <c r="Y412" i="7"/>
  <c r="X412" i="7"/>
  <c r="W412" i="7"/>
  <c r="V412" i="7"/>
  <c r="AB412" i="7" s="1"/>
  <c r="T412" i="7" a="1"/>
  <c r="T412" i="7" s="1"/>
  <c r="N412" i="7" a="1"/>
  <c r="N412" i="7"/>
  <c r="AB411" i="7"/>
  <c r="AA411" i="7"/>
  <c r="Y411" i="7"/>
  <c r="X411" i="7"/>
  <c r="W411" i="7"/>
  <c r="V411" i="7"/>
  <c r="T411" i="7" a="1"/>
  <c r="T411" i="7"/>
  <c r="N411" i="7" a="1"/>
  <c r="N411" i="7" s="1"/>
  <c r="AA410" i="7"/>
  <c r="Y410" i="7"/>
  <c r="X410" i="7"/>
  <c r="W410" i="7"/>
  <c r="V410" i="7"/>
  <c r="AB410" i="7" s="1"/>
  <c r="T410" i="7" a="1"/>
  <c r="T410" i="7" s="1"/>
  <c r="N410" i="7" a="1"/>
  <c r="N410" i="7"/>
  <c r="AB409" i="7"/>
  <c r="AA409" i="7"/>
  <c r="Y409" i="7"/>
  <c r="X409" i="7"/>
  <c r="W409" i="7"/>
  <c r="V409" i="7"/>
  <c r="T409" i="7" a="1"/>
  <c r="T409" i="7" s="1"/>
  <c r="N409" i="7" a="1"/>
  <c r="N409" i="7" s="1"/>
  <c r="AA408" i="7"/>
  <c r="Y408" i="7"/>
  <c r="X408" i="7"/>
  <c r="W408" i="7"/>
  <c r="V408" i="7"/>
  <c r="AB408" i="7" s="1"/>
  <c r="T408" i="7" a="1"/>
  <c r="T408" i="7"/>
  <c r="N408" i="7" a="1"/>
  <c r="N408" i="7"/>
  <c r="AA407" i="7"/>
  <c r="Y407" i="7"/>
  <c r="X407" i="7"/>
  <c r="W407" i="7"/>
  <c r="AB407" i="7" s="1"/>
  <c r="V407" i="7"/>
  <c r="T407" i="7" a="1"/>
  <c r="T407" i="7"/>
  <c r="N407" i="7" a="1"/>
  <c r="N407" i="7"/>
  <c r="AB406" i="7"/>
  <c r="AA406" i="7"/>
  <c r="Y406" i="7"/>
  <c r="X406" i="7"/>
  <c r="W406" i="7"/>
  <c r="V406" i="7"/>
  <c r="T406" i="7" a="1"/>
  <c r="T406" i="7" s="1"/>
  <c r="N406" i="7" a="1"/>
  <c r="N406" i="7"/>
  <c r="AB405" i="7"/>
  <c r="AA405" i="7"/>
  <c r="Y405" i="7"/>
  <c r="X405" i="7"/>
  <c r="W405" i="7"/>
  <c r="V405" i="7"/>
  <c r="T405" i="7" a="1"/>
  <c r="T405" i="7"/>
  <c r="N405" i="7" a="1"/>
  <c r="N405" i="7" s="1"/>
  <c r="AA404" i="7"/>
  <c r="Y404" i="7"/>
  <c r="X404" i="7"/>
  <c r="W404" i="7"/>
  <c r="V404" i="7"/>
  <c r="T404" i="7" a="1"/>
  <c r="T404" i="7" s="1"/>
  <c r="N404" i="7" a="1"/>
  <c r="N404" i="7"/>
  <c r="AA403" i="7"/>
  <c r="Y403" i="7"/>
  <c r="X403" i="7"/>
  <c r="W403" i="7"/>
  <c r="V403" i="7"/>
  <c r="AB403" i="7" s="1"/>
  <c r="T403" i="7" a="1"/>
  <c r="T403" i="7" s="1"/>
  <c r="N403" i="7" a="1"/>
  <c r="N403" i="7" s="1"/>
  <c r="AA402" i="7"/>
  <c r="Y402" i="7"/>
  <c r="X402" i="7"/>
  <c r="W402" i="7"/>
  <c r="V402" i="7"/>
  <c r="AB402" i="7" s="1"/>
  <c r="T402" i="7" a="1"/>
  <c r="T402" i="7"/>
  <c r="N402" i="7" a="1"/>
  <c r="N402" i="7"/>
  <c r="AA401" i="7"/>
  <c r="Y401" i="7"/>
  <c r="X401" i="7"/>
  <c r="W401" i="7"/>
  <c r="AB401" i="7" s="1"/>
  <c r="V401" i="7"/>
  <c r="T401" i="7" a="1"/>
  <c r="T401" i="7"/>
  <c r="N401" i="7" a="1"/>
  <c r="N401" i="7" s="1"/>
  <c r="AB400" i="7"/>
  <c r="AA400" i="7"/>
  <c r="Y400" i="7"/>
  <c r="X400" i="7"/>
  <c r="W400" i="7"/>
  <c r="V400" i="7"/>
  <c r="T400" i="7" a="1"/>
  <c r="T400" i="7" s="1"/>
  <c r="N400" i="7" a="1"/>
  <c r="N400" i="7"/>
  <c r="AB399" i="7"/>
  <c r="AA399" i="7"/>
  <c r="Y399" i="7"/>
  <c r="X399" i="7"/>
  <c r="W399" i="7"/>
  <c r="V399" i="7"/>
  <c r="T399" i="7" a="1"/>
  <c r="T399" i="7"/>
  <c r="N399" i="7" a="1"/>
  <c r="N399" i="7" s="1"/>
  <c r="AA398" i="7"/>
  <c r="Y398" i="7"/>
  <c r="X398" i="7"/>
  <c r="W398" i="7"/>
  <c r="V398" i="7"/>
  <c r="AB398" i="7" s="1"/>
  <c r="T398" i="7" a="1"/>
  <c r="T398" i="7" s="1"/>
  <c r="N398" i="7" a="1"/>
  <c r="N398" i="7"/>
  <c r="AA397" i="7"/>
  <c r="Y397" i="7"/>
  <c r="X397" i="7"/>
  <c r="W397" i="7"/>
  <c r="V397" i="7"/>
  <c r="AB397" i="7" s="1"/>
  <c r="T397" i="7" a="1"/>
  <c r="T397" i="7"/>
  <c r="N397" i="7" a="1"/>
  <c r="N397" i="7" s="1"/>
  <c r="AA396" i="7"/>
  <c r="Y396" i="7"/>
  <c r="X396" i="7"/>
  <c r="W396" i="7"/>
  <c r="V396" i="7"/>
  <c r="AB396" i="7" s="1"/>
  <c r="T396" i="7" a="1"/>
  <c r="T396" i="7" s="1"/>
  <c r="N396" i="7" a="1"/>
  <c r="N396" i="7"/>
  <c r="AA395" i="7"/>
  <c r="Y395" i="7"/>
  <c r="X395" i="7"/>
  <c r="W395" i="7"/>
  <c r="AB395" i="7" s="1"/>
  <c r="V395" i="7"/>
  <c r="T395" i="7" a="1"/>
  <c r="T395" i="7"/>
  <c r="N395" i="7" a="1"/>
  <c r="N395" i="7"/>
  <c r="AA394" i="7"/>
  <c r="Y394" i="7"/>
  <c r="X394" i="7"/>
  <c r="W394" i="7"/>
  <c r="V394" i="7"/>
  <c r="AB394" i="7" s="1"/>
  <c r="T394" i="7" a="1"/>
  <c r="T394" i="7" s="1"/>
  <c r="N394" i="7" a="1"/>
  <c r="N394" i="7"/>
  <c r="AB393" i="7"/>
  <c r="AA393" i="7"/>
  <c r="Y393" i="7"/>
  <c r="X393" i="7"/>
  <c r="W393" i="7"/>
  <c r="V393" i="7"/>
  <c r="T393" i="7" a="1"/>
  <c r="T393" i="7"/>
  <c r="N393" i="7" a="1"/>
  <c r="N393" i="7" s="1"/>
  <c r="AA392" i="7"/>
  <c r="Y392" i="7"/>
  <c r="X392" i="7"/>
  <c r="W392" i="7"/>
  <c r="V392" i="7"/>
  <c r="AB392" i="7" s="1"/>
  <c r="T392" i="7" a="1"/>
  <c r="T392" i="7" s="1"/>
  <c r="N392" i="7" a="1"/>
  <c r="N392" i="7"/>
  <c r="AA391" i="7"/>
  <c r="Y391" i="7"/>
  <c r="X391" i="7"/>
  <c r="W391" i="7"/>
  <c r="V391" i="7"/>
  <c r="AB391" i="7" s="1"/>
  <c r="T391" i="7" a="1"/>
  <c r="T391" i="7"/>
  <c r="N391" i="7" a="1"/>
  <c r="N391" i="7" s="1"/>
  <c r="AA390" i="7"/>
  <c r="Y390" i="7"/>
  <c r="X390" i="7"/>
  <c r="W390" i="7"/>
  <c r="V390" i="7"/>
  <c r="AB390" i="7" s="1"/>
  <c r="T390" i="7" a="1"/>
  <c r="T390" i="7" s="1"/>
  <c r="N390" i="7" a="1"/>
  <c r="N390" i="7"/>
  <c r="AA389" i="7"/>
  <c r="Y389" i="7"/>
  <c r="X389" i="7"/>
  <c r="W389" i="7"/>
  <c r="AB389" i="7" s="1"/>
  <c r="V389" i="7"/>
  <c r="T389" i="7" a="1"/>
  <c r="T389" i="7"/>
  <c r="N389" i="7" a="1"/>
  <c r="N389" i="7"/>
  <c r="AA388" i="7"/>
  <c r="Y388" i="7"/>
  <c r="X388" i="7"/>
  <c r="W388" i="7"/>
  <c r="V388" i="7"/>
  <c r="AB388" i="7" s="1"/>
  <c r="T388" i="7" a="1"/>
  <c r="T388" i="7" s="1"/>
  <c r="N388" i="7" a="1"/>
  <c r="N388" i="7"/>
  <c r="AB387" i="7"/>
  <c r="AA387" i="7"/>
  <c r="Y387" i="7"/>
  <c r="X387" i="7"/>
  <c r="W387" i="7"/>
  <c r="V387" i="7"/>
  <c r="T387" i="7" a="1"/>
  <c r="T387" i="7"/>
  <c r="N387" i="7" a="1"/>
  <c r="N387" i="7" s="1"/>
  <c r="AA386" i="7"/>
  <c r="Y386" i="7"/>
  <c r="X386" i="7"/>
  <c r="W386" i="7"/>
  <c r="V386" i="7"/>
  <c r="AB386" i="7" s="1"/>
  <c r="T386" i="7" a="1"/>
  <c r="T386" i="7" s="1"/>
  <c r="N386" i="7" a="1"/>
  <c r="N386" i="7"/>
  <c r="AB385" i="7"/>
  <c r="AA385" i="7"/>
  <c r="Y385" i="7"/>
  <c r="X385" i="7"/>
  <c r="W385" i="7"/>
  <c r="V385" i="7"/>
  <c r="T385" i="7" a="1"/>
  <c r="T385" i="7" s="1"/>
  <c r="N385" i="7" a="1"/>
  <c r="N385" i="7" s="1"/>
  <c r="AA384" i="7"/>
  <c r="Y384" i="7"/>
  <c r="X384" i="7"/>
  <c r="W384" i="7"/>
  <c r="V384" i="7"/>
  <c r="AB384" i="7" s="1"/>
  <c r="T384" i="7" a="1"/>
  <c r="T384" i="7"/>
  <c r="N384" i="7" a="1"/>
  <c r="N384" i="7" s="1"/>
  <c r="AA383" i="7"/>
  <c r="Y383" i="7"/>
  <c r="X383" i="7"/>
  <c r="W383" i="7"/>
  <c r="AB383" i="7" s="1"/>
  <c r="V383" i="7"/>
  <c r="T383" i="7" a="1"/>
  <c r="T383" i="7"/>
  <c r="N383" i="7" a="1"/>
  <c r="N383" i="7" s="1"/>
  <c r="AA382" i="7"/>
  <c r="Y382" i="7"/>
  <c r="X382" i="7"/>
  <c r="W382" i="7"/>
  <c r="V382" i="7"/>
  <c r="AB382" i="7" s="1"/>
  <c r="T382" i="7" a="1"/>
  <c r="T382" i="7" s="1"/>
  <c r="N382" i="7" a="1"/>
  <c r="N382" i="7"/>
  <c r="AB381" i="7"/>
  <c r="AA381" i="7"/>
  <c r="Y381" i="7"/>
  <c r="X381" i="7"/>
  <c r="W381" i="7"/>
  <c r="V381" i="7"/>
  <c r="T381" i="7" a="1"/>
  <c r="T381" i="7"/>
  <c r="N381" i="7" a="1"/>
  <c r="N381" i="7" s="1"/>
  <c r="AA380" i="7"/>
  <c r="Y380" i="7"/>
  <c r="X380" i="7"/>
  <c r="W380" i="7"/>
  <c r="V380" i="7"/>
  <c r="AB380" i="7" s="1"/>
  <c r="T380" i="7" a="1"/>
  <c r="T380" i="7" s="1"/>
  <c r="N380" i="7" a="1"/>
  <c r="N380" i="7"/>
  <c r="AA379" i="7"/>
  <c r="Y379" i="7"/>
  <c r="X379" i="7"/>
  <c r="W379" i="7"/>
  <c r="V379" i="7"/>
  <c r="AB379" i="7" s="1"/>
  <c r="T379" i="7" a="1"/>
  <c r="T379" i="7" s="1"/>
  <c r="N379" i="7" a="1"/>
  <c r="N379" i="7" s="1"/>
  <c r="AA378" i="7"/>
  <c r="Y378" i="7"/>
  <c r="X378" i="7"/>
  <c r="W378" i="7"/>
  <c r="V378" i="7"/>
  <c r="AB378" i="7" s="1"/>
  <c r="T378" i="7" a="1"/>
  <c r="T378" i="7" s="1"/>
  <c r="N378" i="7" a="1"/>
  <c r="N378" i="7"/>
  <c r="AA377" i="7"/>
  <c r="Y377" i="7"/>
  <c r="X377" i="7"/>
  <c r="W377" i="7"/>
  <c r="AB377" i="7" s="1"/>
  <c r="V377" i="7"/>
  <c r="T377" i="7" a="1"/>
  <c r="T377" i="7"/>
  <c r="N377" i="7" a="1"/>
  <c r="N377" i="7"/>
  <c r="AB376" i="7"/>
  <c r="AA376" i="7"/>
  <c r="Y376" i="7"/>
  <c r="X376" i="7"/>
  <c r="W376" i="7"/>
  <c r="V376" i="7"/>
  <c r="T376" i="7" a="1"/>
  <c r="T376" i="7" s="1"/>
  <c r="N376" i="7" a="1"/>
  <c r="N376" i="7"/>
  <c r="AB375" i="7"/>
  <c r="AA375" i="7"/>
  <c r="Y375" i="7"/>
  <c r="X375" i="7"/>
  <c r="W375" i="7"/>
  <c r="V375" i="7"/>
  <c r="T375" i="7" a="1"/>
  <c r="T375" i="7"/>
  <c r="N375" i="7" a="1"/>
  <c r="N375" i="7" s="1"/>
  <c r="AA374" i="7"/>
  <c r="Y374" i="7"/>
  <c r="X374" i="7"/>
  <c r="W374" i="7"/>
  <c r="V374" i="7"/>
  <c r="AB374" i="7" s="1"/>
  <c r="T374" i="7" a="1"/>
  <c r="T374" i="7" s="1"/>
  <c r="N374" i="7" a="1"/>
  <c r="N374" i="7"/>
  <c r="AA373" i="7"/>
  <c r="Y373" i="7"/>
  <c r="X373" i="7"/>
  <c r="W373" i="7"/>
  <c r="AB373" i="7" s="1"/>
  <c r="V373" i="7"/>
  <c r="T373" i="7" a="1"/>
  <c r="T373" i="7" s="1"/>
  <c r="N373" i="7" a="1"/>
  <c r="N373" i="7" s="1"/>
  <c r="AA372" i="7"/>
  <c r="Y372" i="7"/>
  <c r="X372" i="7"/>
  <c r="W372" i="7"/>
  <c r="V372" i="7"/>
  <c r="AB372" i="7" s="1"/>
  <c r="T372" i="7" a="1"/>
  <c r="T372" i="7" s="1"/>
  <c r="N372" i="7" a="1"/>
  <c r="N372" i="7"/>
  <c r="AA371" i="7"/>
  <c r="Y371" i="7"/>
  <c r="X371" i="7"/>
  <c r="W371" i="7"/>
  <c r="AB371" i="7" s="1"/>
  <c r="V371" i="7"/>
  <c r="T371" i="7" a="1"/>
  <c r="T371" i="7"/>
  <c r="N371" i="7" a="1"/>
  <c r="N371" i="7"/>
  <c r="AA370" i="7"/>
  <c r="Y370" i="7"/>
  <c r="X370" i="7"/>
  <c r="W370" i="7"/>
  <c r="V370" i="7"/>
  <c r="AB370" i="7" s="1"/>
  <c r="T370" i="7" a="1"/>
  <c r="T370" i="7" s="1"/>
  <c r="N370" i="7" a="1"/>
  <c r="N370" i="7"/>
  <c r="AB369" i="7"/>
  <c r="AA369" i="7"/>
  <c r="Y369" i="7"/>
  <c r="X369" i="7"/>
  <c r="W369" i="7"/>
  <c r="V369" i="7"/>
  <c r="T369" i="7" a="1"/>
  <c r="T369" i="7"/>
  <c r="N369" i="7" a="1"/>
  <c r="N369" i="7" s="1"/>
  <c r="AA368" i="7"/>
  <c r="Y368" i="7"/>
  <c r="X368" i="7"/>
  <c r="W368" i="7"/>
  <c r="V368" i="7"/>
  <c r="AB368" i="7" s="1"/>
  <c r="T368" i="7" a="1"/>
  <c r="T368" i="7" s="1"/>
  <c r="N368" i="7" a="1"/>
  <c r="N368" i="7"/>
  <c r="AB367" i="7"/>
  <c r="AA367" i="7"/>
  <c r="Y367" i="7"/>
  <c r="X367" i="7"/>
  <c r="W367" i="7"/>
  <c r="V367" i="7"/>
  <c r="T367" i="7" a="1"/>
  <c r="T367" i="7" s="1"/>
  <c r="N367" i="7" a="1"/>
  <c r="N367" i="7" s="1"/>
  <c r="AA366" i="7"/>
  <c r="Y366" i="7"/>
  <c r="X366" i="7"/>
  <c r="W366" i="7"/>
  <c r="V366" i="7"/>
  <c r="AB366" i="7" s="1"/>
  <c r="T366" i="7" a="1"/>
  <c r="T366" i="7"/>
  <c r="N366" i="7" a="1"/>
  <c r="N366" i="7"/>
  <c r="AA365" i="7"/>
  <c r="Y365" i="7"/>
  <c r="X365" i="7"/>
  <c r="W365" i="7"/>
  <c r="AB365" i="7" s="1"/>
  <c r="V365" i="7"/>
  <c r="T365" i="7" a="1"/>
  <c r="T365" i="7"/>
  <c r="N365" i="7" a="1"/>
  <c r="N365" i="7" s="1"/>
  <c r="AA364" i="7"/>
  <c r="Y364" i="7"/>
  <c r="X364" i="7"/>
  <c r="W364" i="7"/>
  <c r="V364" i="7"/>
  <c r="AB364" i="7" s="1"/>
  <c r="T364" i="7" a="1"/>
  <c r="T364" i="7" s="1"/>
  <c r="N364" i="7" a="1"/>
  <c r="N364" i="7"/>
  <c r="AB363" i="7"/>
  <c r="AA363" i="7"/>
  <c r="Y363" i="7"/>
  <c r="X363" i="7"/>
  <c r="W363" i="7"/>
  <c r="V363" i="7"/>
  <c r="T363" i="7" a="1"/>
  <c r="T363" i="7"/>
  <c r="N363" i="7" a="1"/>
  <c r="N363" i="7" s="1"/>
  <c r="AA362" i="7"/>
  <c r="Y362" i="7"/>
  <c r="X362" i="7"/>
  <c r="W362" i="7"/>
  <c r="V362" i="7"/>
  <c r="AB362" i="7" s="1"/>
  <c r="T362" i="7" a="1"/>
  <c r="T362" i="7" s="1"/>
  <c r="N362" i="7" a="1"/>
  <c r="N362" i="7"/>
  <c r="AA361" i="7"/>
  <c r="Y361" i="7"/>
  <c r="X361" i="7"/>
  <c r="W361" i="7"/>
  <c r="V361" i="7"/>
  <c r="AB361" i="7" s="1"/>
  <c r="T361" i="7" a="1"/>
  <c r="T361" i="7"/>
  <c r="N361" i="7" a="1"/>
  <c r="N361" i="7" s="1"/>
  <c r="AA360" i="7"/>
  <c r="Y360" i="7"/>
  <c r="X360" i="7"/>
  <c r="W360" i="7"/>
  <c r="V360" i="7"/>
  <c r="AB360" i="7" s="1"/>
  <c r="T360" i="7" a="1"/>
  <c r="T360" i="7" s="1"/>
  <c r="N360" i="7" a="1"/>
  <c r="N360" i="7"/>
  <c r="AA359" i="7"/>
  <c r="Y359" i="7"/>
  <c r="X359" i="7"/>
  <c r="W359" i="7"/>
  <c r="AB359" i="7" s="1"/>
  <c r="V359" i="7"/>
  <c r="T359" i="7" a="1"/>
  <c r="T359" i="7"/>
  <c r="N359" i="7" a="1"/>
  <c r="N359" i="7" s="1"/>
  <c r="AA358" i="7"/>
  <c r="Y358" i="7"/>
  <c r="X358" i="7"/>
  <c r="W358" i="7"/>
  <c r="V358" i="7"/>
  <c r="AB358" i="7" s="1"/>
  <c r="T358" i="7" a="1"/>
  <c r="T358" i="7" s="1"/>
  <c r="N358" i="7" a="1"/>
  <c r="N358" i="7"/>
  <c r="AB357" i="7"/>
  <c r="AA357" i="7"/>
  <c r="Y357" i="7"/>
  <c r="X357" i="7"/>
  <c r="W357" i="7"/>
  <c r="V357" i="7"/>
  <c r="T357" i="7" a="1"/>
  <c r="T357" i="7"/>
  <c r="N357" i="7" a="1"/>
  <c r="N357" i="7" s="1"/>
  <c r="AA356" i="7"/>
  <c r="Y356" i="7"/>
  <c r="X356" i="7"/>
  <c r="W356" i="7"/>
  <c r="V356" i="7"/>
  <c r="AB356" i="7" s="1"/>
  <c r="T356" i="7" a="1"/>
  <c r="T356" i="7" s="1"/>
  <c r="N356" i="7" a="1"/>
  <c r="N356" i="7"/>
  <c r="AB355" i="7"/>
  <c r="AA355" i="7"/>
  <c r="Y355" i="7"/>
  <c r="X355" i="7"/>
  <c r="W355" i="7"/>
  <c r="V355" i="7"/>
  <c r="T355" i="7" a="1"/>
  <c r="T355" i="7"/>
  <c r="N355" i="7" a="1"/>
  <c r="N355" i="7" s="1"/>
  <c r="AA354" i="7"/>
  <c r="Y354" i="7"/>
  <c r="X354" i="7"/>
  <c r="W354" i="7"/>
  <c r="V354" i="7"/>
  <c r="AB354" i="7" s="1"/>
  <c r="T354" i="7" a="1"/>
  <c r="T354" i="7"/>
  <c r="N354" i="7" a="1"/>
  <c r="N354" i="7"/>
  <c r="AA353" i="7"/>
  <c r="Y353" i="7"/>
  <c r="X353" i="7"/>
  <c r="W353" i="7"/>
  <c r="AB353" i="7" s="1"/>
  <c r="V353" i="7"/>
  <c r="T353" i="7" a="1"/>
  <c r="T353" i="7"/>
  <c r="AY14" i="7" s="1"/>
  <c r="N353" i="7" a="1"/>
  <c r="N353" i="7"/>
  <c r="AB352" i="7"/>
  <c r="AA352" i="7"/>
  <c r="Y352" i="7"/>
  <c r="X352" i="7"/>
  <c r="W352" i="7"/>
  <c r="V352" i="7"/>
  <c r="T352" i="7" a="1"/>
  <c r="T352" i="7" s="1"/>
  <c r="N352" i="7" a="1"/>
  <c r="N352" i="7"/>
  <c r="AB351" i="7"/>
  <c r="AA351" i="7"/>
  <c r="Y351" i="7"/>
  <c r="X351" i="7"/>
  <c r="W351" i="7"/>
  <c r="V351" i="7"/>
  <c r="T351" i="7" a="1"/>
  <c r="T351" i="7"/>
  <c r="N351" i="7" a="1"/>
  <c r="N351" i="7" s="1"/>
  <c r="AA350" i="7"/>
  <c r="Y350" i="7"/>
  <c r="X350" i="7"/>
  <c r="W350" i="7"/>
  <c r="V350" i="7"/>
  <c r="T350" i="7" a="1"/>
  <c r="T350" i="7" s="1"/>
  <c r="N350" i="7" a="1"/>
  <c r="N350" i="7"/>
  <c r="AA349" i="7"/>
  <c r="Y349" i="7"/>
  <c r="X349" i="7"/>
  <c r="W349" i="7"/>
  <c r="V349" i="7"/>
  <c r="AB349" i="7" s="1"/>
  <c r="T349" i="7" a="1"/>
  <c r="T349" i="7"/>
  <c r="N349" i="7" a="1"/>
  <c r="N349" i="7" s="1"/>
  <c r="AA348" i="7"/>
  <c r="Y348" i="7"/>
  <c r="X348" i="7"/>
  <c r="W348" i="7"/>
  <c r="V348" i="7"/>
  <c r="AB348" i="7" s="1"/>
  <c r="T348" i="7" a="1"/>
  <c r="T348" i="7"/>
  <c r="N348" i="7" a="1"/>
  <c r="N348" i="7" s="1"/>
  <c r="AA347" i="7"/>
  <c r="Y347" i="7"/>
  <c r="X347" i="7"/>
  <c r="W347" i="7"/>
  <c r="AB347" i="7" s="1"/>
  <c r="V347" i="7"/>
  <c r="T347" i="7" a="1"/>
  <c r="T347" i="7"/>
  <c r="N347" i="7" a="1"/>
  <c r="N347" i="7"/>
  <c r="AB346" i="7"/>
  <c r="AA346" i="7"/>
  <c r="Y346" i="7"/>
  <c r="X346" i="7"/>
  <c r="W346" i="7"/>
  <c r="V346" i="7"/>
  <c r="T346" i="7" a="1"/>
  <c r="T346" i="7" s="1"/>
  <c r="N346" i="7" a="1"/>
  <c r="N346" i="7"/>
  <c r="AB345" i="7"/>
  <c r="AA345" i="7"/>
  <c r="Y345" i="7"/>
  <c r="X345" i="7"/>
  <c r="W345" i="7"/>
  <c r="V345" i="7"/>
  <c r="T345" i="7" a="1"/>
  <c r="T345" i="7"/>
  <c r="N345" i="7" a="1"/>
  <c r="N345" i="7" s="1"/>
  <c r="AA344" i="7"/>
  <c r="Y344" i="7"/>
  <c r="X344" i="7"/>
  <c r="W344" i="7"/>
  <c r="V344" i="7"/>
  <c r="AB344" i="7" s="1"/>
  <c r="T344" i="7" a="1"/>
  <c r="T344" i="7" s="1"/>
  <c r="N344" i="7" a="1"/>
  <c r="N344" i="7"/>
  <c r="AA343" i="7"/>
  <c r="Y343" i="7"/>
  <c r="X343" i="7"/>
  <c r="W343" i="7"/>
  <c r="V343" i="7"/>
  <c r="AB343" i="7" s="1"/>
  <c r="T343" i="7" a="1"/>
  <c r="T343" i="7"/>
  <c r="N343" i="7" a="1"/>
  <c r="N343" i="7" s="1"/>
  <c r="AA342" i="7"/>
  <c r="Y342" i="7"/>
  <c r="X342" i="7"/>
  <c r="W342" i="7"/>
  <c r="V342" i="7"/>
  <c r="AB342" i="7" s="1"/>
  <c r="T342" i="7" a="1"/>
  <c r="T342" i="7" s="1"/>
  <c r="N342" i="7" a="1"/>
  <c r="N342" i="7"/>
  <c r="AA341" i="7"/>
  <c r="Y341" i="7"/>
  <c r="X341" i="7"/>
  <c r="W341" i="7"/>
  <c r="AB341" i="7" s="1"/>
  <c r="V341" i="7"/>
  <c r="T341" i="7" a="1"/>
  <c r="T341" i="7"/>
  <c r="N341" i="7" a="1"/>
  <c r="N341" i="7"/>
  <c r="AA340" i="7"/>
  <c r="Y340" i="7"/>
  <c r="X340" i="7"/>
  <c r="W340" i="7"/>
  <c r="V340" i="7"/>
  <c r="AB340" i="7" s="1"/>
  <c r="T340" i="7" a="1"/>
  <c r="T340" i="7" s="1"/>
  <c r="N340" i="7" a="1"/>
  <c r="N340" i="7"/>
  <c r="AB339" i="7"/>
  <c r="AA339" i="7"/>
  <c r="Y339" i="7"/>
  <c r="X339" i="7"/>
  <c r="W339" i="7"/>
  <c r="V339" i="7"/>
  <c r="T339" i="7" a="1"/>
  <c r="T339" i="7"/>
  <c r="N339" i="7" a="1"/>
  <c r="N339" i="7" s="1"/>
  <c r="AA338" i="7"/>
  <c r="Y338" i="7"/>
  <c r="X338" i="7"/>
  <c r="W338" i="7"/>
  <c r="V338" i="7"/>
  <c r="AB338" i="7" s="1"/>
  <c r="T338" i="7" a="1"/>
  <c r="T338" i="7" s="1"/>
  <c r="N338" i="7" a="1"/>
  <c r="N338" i="7"/>
  <c r="AB337" i="7"/>
  <c r="AA337" i="7"/>
  <c r="Y337" i="7"/>
  <c r="X337" i="7"/>
  <c r="W337" i="7"/>
  <c r="V337" i="7"/>
  <c r="T337" i="7" a="1"/>
  <c r="T337" i="7" s="1"/>
  <c r="N337" i="7" a="1"/>
  <c r="N337" i="7" s="1"/>
  <c r="AA336" i="7"/>
  <c r="Y336" i="7"/>
  <c r="X336" i="7"/>
  <c r="W336" i="7"/>
  <c r="V336" i="7"/>
  <c r="AB336" i="7" s="1"/>
  <c r="T336" i="7" a="1"/>
  <c r="T336" i="7"/>
  <c r="N336" i="7" a="1"/>
  <c r="N336" i="7"/>
  <c r="AA335" i="7"/>
  <c r="Y335" i="7"/>
  <c r="X335" i="7"/>
  <c r="W335" i="7"/>
  <c r="AB335" i="7" s="1"/>
  <c r="V335" i="7"/>
  <c r="T335" i="7" a="1"/>
  <c r="T335" i="7"/>
  <c r="N335" i="7" a="1"/>
  <c r="N335" i="7"/>
  <c r="AA334" i="7"/>
  <c r="Y334" i="7"/>
  <c r="X334" i="7"/>
  <c r="W334" i="7"/>
  <c r="V334" i="7"/>
  <c r="AB334" i="7" s="1"/>
  <c r="T334" i="7" a="1"/>
  <c r="T334" i="7" s="1"/>
  <c r="N334" i="7" a="1"/>
  <c r="N334" i="7"/>
  <c r="AB333" i="7"/>
  <c r="AA333" i="7"/>
  <c r="Y333" i="7"/>
  <c r="X333" i="7"/>
  <c r="W333" i="7"/>
  <c r="V333" i="7"/>
  <c r="T333" i="7" a="1"/>
  <c r="T333" i="7"/>
  <c r="N333" i="7" a="1"/>
  <c r="N333" i="7" s="1"/>
  <c r="AA332" i="7"/>
  <c r="Y332" i="7"/>
  <c r="X332" i="7"/>
  <c r="W332" i="7"/>
  <c r="V332" i="7"/>
  <c r="T332" i="7" a="1"/>
  <c r="T332" i="7" s="1"/>
  <c r="N332" i="7" a="1"/>
  <c r="N332" i="7"/>
  <c r="AA331" i="7"/>
  <c r="Y331" i="7"/>
  <c r="X331" i="7"/>
  <c r="W331" i="7"/>
  <c r="AB331" i="7" s="1"/>
  <c r="V331" i="7"/>
  <c r="T331" i="7" a="1"/>
  <c r="T331" i="7"/>
  <c r="N331" i="7" a="1"/>
  <c r="N331" i="7" s="1"/>
  <c r="AA330" i="7"/>
  <c r="Y330" i="7"/>
  <c r="X330" i="7"/>
  <c r="W330" i="7"/>
  <c r="V330" i="7"/>
  <c r="AB330" i="7" s="1"/>
  <c r="T330" i="7" a="1"/>
  <c r="T330" i="7"/>
  <c r="N330" i="7" a="1"/>
  <c r="N330" i="7" s="1"/>
  <c r="AA329" i="7"/>
  <c r="Y329" i="7"/>
  <c r="X329" i="7"/>
  <c r="W329" i="7"/>
  <c r="AB329" i="7" s="1"/>
  <c r="V329" i="7"/>
  <c r="T329" i="7" a="1"/>
  <c r="T329" i="7"/>
  <c r="N329" i="7" a="1"/>
  <c r="N329" i="7" s="1"/>
  <c r="AB328" i="7"/>
  <c r="AA328" i="7"/>
  <c r="Y328" i="7"/>
  <c r="X328" i="7"/>
  <c r="W328" i="7"/>
  <c r="V328" i="7"/>
  <c r="T328" i="7" a="1"/>
  <c r="T328" i="7" s="1"/>
  <c r="N328" i="7" a="1"/>
  <c r="N328" i="7"/>
  <c r="AB327" i="7"/>
  <c r="AA327" i="7"/>
  <c r="Y327" i="7"/>
  <c r="X327" i="7"/>
  <c r="W327" i="7"/>
  <c r="V327" i="7"/>
  <c r="T327" i="7" a="1"/>
  <c r="T327" i="7"/>
  <c r="N327" i="7" a="1"/>
  <c r="N327" i="7" s="1"/>
  <c r="AA326" i="7"/>
  <c r="Y326" i="7"/>
  <c r="X326" i="7"/>
  <c r="W326" i="7"/>
  <c r="V326" i="7"/>
  <c r="T326" i="7" a="1"/>
  <c r="T326" i="7" s="1"/>
  <c r="N326" i="7" a="1"/>
  <c r="N326" i="7"/>
  <c r="AA325" i="7"/>
  <c r="Y325" i="7"/>
  <c r="X325" i="7"/>
  <c r="W325" i="7"/>
  <c r="V325" i="7"/>
  <c r="AB325" i="7" s="1"/>
  <c r="T325" i="7" a="1"/>
  <c r="T325" i="7"/>
  <c r="N325" i="7" a="1"/>
  <c r="N325" i="7" s="1"/>
  <c r="AA324" i="7"/>
  <c r="Y324" i="7"/>
  <c r="X324" i="7"/>
  <c r="W324" i="7"/>
  <c r="V324" i="7"/>
  <c r="AB324" i="7" s="1"/>
  <c r="T324" i="7" a="1"/>
  <c r="T324" i="7" s="1"/>
  <c r="N324" i="7" a="1"/>
  <c r="N324" i="7"/>
  <c r="AA323" i="7"/>
  <c r="Y323" i="7"/>
  <c r="X323" i="7"/>
  <c r="W323" i="7"/>
  <c r="AB323" i="7" s="1"/>
  <c r="V323" i="7"/>
  <c r="T323" i="7" a="1"/>
  <c r="T323" i="7"/>
  <c r="N323" i="7" a="1"/>
  <c r="N323" i="7"/>
  <c r="AA322" i="7"/>
  <c r="Y322" i="7"/>
  <c r="X322" i="7"/>
  <c r="W322" i="7"/>
  <c r="V322" i="7"/>
  <c r="AB322" i="7" s="1"/>
  <c r="T322" i="7" a="1"/>
  <c r="T322" i="7" s="1"/>
  <c r="N322" i="7" a="1"/>
  <c r="N322" i="7"/>
  <c r="AB321" i="7"/>
  <c r="AA321" i="7"/>
  <c r="Y321" i="7"/>
  <c r="X321" i="7"/>
  <c r="W321" i="7"/>
  <c r="V321" i="7"/>
  <c r="T321" i="7" a="1"/>
  <c r="T321" i="7"/>
  <c r="N321" i="7" a="1"/>
  <c r="N321" i="7" s="1"/>
  <c r="AA320" i="7"/>
  <c r="Y320" i="7"/>
  <c r="X320" i="7"/>
  <c r="W320" i="7"/>
  <c r="V320" i="7"/>
  <c r="AB320" i="7" s="1"/>
  <c r="T320" i="7" a="1"/>
  <c r="T320" i="7" s="1"/>
  <c r="N320" i="7" a="1"/>
  <c r="N320" i="7"/>
  <c r="AA319" i="7"/>
  <c r="Y319" i="7"/>
  <c r="X319" i="7"/>
  <c r="W319" i="7"/>
  <c r="V319" i="7"/>
  <c r="AB319" i="7" s="1"/>
  <c r="T319" i="7" a="1"/>
  <c r="T319" i="7" s="1"/>
  <c r="N319" i="7" a="1"/>
  <c r="N319" i="7" s="1"/>
  <c r="AA318" i="7"/>
  <c r="Y318" i="7"/>
  <c r="X318" i="7"/>
  <c r="W318" i="7"/>
  <c r="V318" i="7"/>
  <c r="AB318" i="7" s="1"/>
  <c r="T318" i="7" a="1"/>
  <c r="T318" i="7" s="1"/>
  <c r="N318" i="7" a="1"/>
  <c r="N318" i="7"/>
  <c r="AA317" i="7"/>
  <c r="Y317" i="7"/>
  <c r="X317" i="7"/>
  <c r="W317" i="7"/>
  <c r="AB317" i="7" s="1"/>
  <c r="V317" i="7"/>
  <c r="T317" i="7" a="1"/>
  <c r="T317" i="7"/>
  <c r="N317" i="7" a="1"/>
  <c r="N317" i="7"/>
  <c r="AB316" i="7"/>
  <c r="AA316" i="7"/>
  <c r="Y316" i="7"/>
  <c r="X316" i="7"/>
  <c r="W316" i="7"/>
  <c r="V316" i="7"/>
  <c r="T316" i="7" a="1"/>
  <c r="T316" i="7" s="1"/>
  <c r="N316" i="7" a="1"/>
  <c r="N316" i="7"/>
  <c r="AB315" i="7"/>
  <c r="AA315" i="7"/>
  <c r="Y315" i="7"/>
  <c r="X315" i="7"/>
  <c r="W315" i="7"/>
  <c r="V315" i="7"/>
  <c r="T315" i="7" a="1"/>
  <c r="T315" i="7"/>
  <c r="N315" i="7" a="1"/>
  <c r="N315" i="7" s="1"/>
  <c r="AA314" i="7"/>
  <c r="Y314" i="7"/>
  <c r="X314" i="7"/>
  <c r="W314" i="7"/>
  <c r="V314" i="7"/>
  <c r="AB314" i="7" s="1"/>
  <c r="T314" i="7" a="1"/>
  <c r="T314" i="7" s="1"/>
  <c r="N314" i="7" a="1"/>
  <c r="N314" i="7"/>
  <c r="AA313" i="7"/>
  <c r="Y313" i="7"/>
  <c r="X313" i="7"/>
  <c r="W313" i="7"/>
  <c r="AB313" i="7" s="1"/>
  <c r="V313" i="7"/>
  <c r="T313" i="7" a="1"/>
  <c r="T313" i="7"/>
  <c r="N313" i="7" a="1"/>
  <c r="N313" i="7" s="1"/>
  <c r="AA312" i="7"/>
  <c r="Y312" i="7"/>
  <c r="X312" i="7"/>
  <c r="W312" i="7"/>
  <c r="V312" i="7"/>
  <c r="AB312" i="7" s="1"/>
  <c r="T312" i="7" a="1"/>
  <c r="T312" i="7"/>
  <c r="N312" i="7" a="1"/>
  <c r="N312" i="7" s="1"/>
  <c r="AA311" i="7"/>
  <c r="Y311" i="7"/>
  <c r="X311" i="7"/>
  <c r="W311" i="7"/>
  <c r="AB311" i="7" s="1"/>
  <c r="V311" i="7"/>
  <c r="T311" i="7" a="1"/>
  <c r="T311" i="7"/>
  <c r="N311" i="7" a="1"/>
  <c r="N311" i="7" s="1"/>
  <c r="AA310" i="7"/>
  <c r="Y310" i="7"/>
  <c r="X310" i="7"/>
  <c r="W310" i="7"/>
  <c r="V310" i="7"/>
  <c r="AB310" i="7" s="1"/>
  <c r="T310" i="7" a="1"/>
  <c r="T310" i="7" s="1"/>
  <c r="N310" i="7" a="1"/>
  <c r="N310" i="7"/>
  <c r="AB309" i="7"/>
  <c r="AA309" i="7"/>
  <c r="Y309" i="7"/>
  <c r="X309" i="7"/>
  <c r="W309" i="7"/>
  <c r="V309" i="7"/>
  <c r="T309" i="7" a="1"/>
  <c r="T309" i="7"/>
  <c r="N309" i="7" a="1"/>
  <c r="N309" i="7" s="1"/>
  <c r="AA308" i="7"/>
  <c r="Y308" i="7"/>
  <c r="X308" i="7"/>
  <c r="W308" i="7"/>
  <c r="V308" i="7"/>
  <c r="AB308" i="7" s="1"/>
  <c r="T308" i="7" a="1"/>
  <c r="T308" i="7" s="1"/>
  <c r="N308" i="7" a="1"/>
  <c r="N308" i="7"/>
  <c r="AA307" i="7"/>
  <c r="Y307" i="7"/>
  <c r="X307" i="7"/>
  <c r="W307" i="7"/>
  <c r="V307" i="7"/>
  <c r="AB307" i="7" s="1"/>
  <c r="T307" i="7" a="1"/>
  <c r="T307" i="7"/>
  <c r="N307" i="7" a="1"/>
  <c r="N307" i="7" s="1"/>
  <c r="AU7" i="7" s="1"/>
  <c r="AA306" i="7"/>
  <c r="Y306" i="7"/>
  <c r="X306" i="7"/>
  <c r="W306" i="7"/>
  <c r="V306" i="7"/>
  <c r="AB306" i="7" s="1"/>
  <c r="T306" i="7" a="1"/>
  <c r="T306" i="7"/>
  <c r="N306" i="7" a="1"/>
  <c r="N306" i="7" s="1"/>
  <c r="AA305" i="7"/>
  <c r="Y305" i="7"/>
  <c r="X305" i="7"/>
  <c r="W305" i="7"/>
  <c r="AB305" i="7" s="1"/>
  <c r="V305" i="7"/>
  <c r="T305" i="7" a="1"/>
  <c r="T305" i="7"/>
  <c r="N305" i="7" a="1"/>
  <c r="N305" i="7"/>
  <c r="AA304" i="7"/>
  <c r="Y304" i="7"/>
  <c r="X304" i="7"/>
  <c r="W304" i="7"/>
  <c r="V304" i="7"/>
  <c r="AB304" i="7" s="1"/>
  <c r="T304" i="7" a="1"/>
  <c r="T304" i="7" s="1"/>
  <c r="N304" i="7" a="1"/>
  <c r="N304" i="7"/>
  <c r="AB303" i="7"/>
  <c r="AA303" i="7"/>
  <c r="Y303" i="7"/>
  <c r="X303" i="7"/>
  <c r="W303" i="7"/>
  <c r="V303" i="7"/>
  <c r="T303" i="7" a="1"/>
  <c r="T303" i="7"/>
  <c r="N303" i="7" a="1"/>
  <c r="N303" i="7" s="1"/>
  <c r="AA302" i="7"/>
  <c r="Y302" i="7"/>
  <c r="X302" i="7"/>
  <c r="W302" i="7"/>
  <c r="V302" i="7"/>
  <c r="AB302" i="7" s="1"/>
  <c r="T302" i="7" a="1"/>
  <c r="T302" i="7" s="1"/>
  <c r="N302" i="7" a="1"/>
  <c r="N302" i="7"/>
  <c r="AB301" i="7"/>
  <c r="AA301" i="7"/>
  <c r="Y301" i="7"/>
  <c r="X301" i="7"/>
  <c r="W301" i="7"/>
  <c r="V301" i="7"/>
  <c r="T301" i="7" a="1"/>
  <c r="T301" i="7" s="1"/>
  <c r="AW9" i="7" s="1"/>
  <c r="N301" i="7" a="1"/>
  <c r="N301" i="7" s="1"/>
  <c r="AA300" i="7"/>
  <c r="Y300" i="7"/>
  <c r="X300" i="7"/>
  <c r="W300" i="7"/>
  <c r="V300" i="7"/>
  <c r="AB300" i="7" s="1"/>
  <c r="T300" i="7" a="1"/>
  <c r="T300" i="7"/>
  <c r="N300" i="7" a="1"/>
  <c r="N300" i="7"/>
  <c r="AA299" i="7"/>
  <c r="Y299" i="7"/>
  <c r="X299" i="7"/>
  <c r="W299" i="7"/>
  <c r="AB299" i="7" s="1"/>
  <c r="V299" i="7"/>
  <c r="T299" i="7" a="1"/>
  <c r="T299" i="7"/>
  <c r="N299" i="7" a="1"/>
  <c r="N299" i="7"/>
  <c r="AB298" i="7"/>
  <c r="AA298" i="7"/>
  <c r="Y298" i="7"/>
  <c r="X298" i="7"/>
  <c r="W298" i="7"/>
  <c r="V298" i="7"/>
  <c r="T298" i="7" a="1"/>
  <c r="T298" i="7" s="1"/>
  <c r="N298" i="7" a="1"/>
  <c r="N298" i="7"/>
  <c r="AB297" i="7"/>
  <c r="AA297" i="7"/>
  <c r="Y297" i="7"/>
  <c r="X297" i="7"/>
  <c r="W297" i="7"/>
  <c r="V297" i="7"/>
  <c r="T297" i="7" a="1"/>
  <c r="T297" i="7"/>
  <c r="N297" i="7" a="1"/>
  <c r="N297" i="7" s="1"/>
  <c r="AA296" i="7"/>
  <c r="Y296" i="7"/>
  <c r="X296" i="7"/>
  <c r="W296" i="7"/>
  <c r="V296" i="7"/>
  <c r="T296" i="7" a="1"/>
  <c r="T296" i="7" s="1"/>
  <c r="N296" i="7" a="1"/>
  <c r="N296" i="7"/>
  <c r="AA295" i="7"/>
  <c r="Y295" i="7"/>
  <c r="X295" i="7"/>
  <c r="W295" i="7"/>
  <c r="V295" i="7"/>
  <c r="AB295" i="7" s="1"/>
  <c r="T295" i="7" a="1"/>
  <c r="T295" i="7" s="1"/>
  <c r="N295" i="7" a="1"/>
  <c r="N295" i="7" s="1"/>
  <c r="AA294" i="7"/>
  <c r="Y294" i="7"/>
  <c r="X294" i="7"/>
  <c r="W294" i="7"/>
  <c r="V294" i="7"/>
  <c r="AB294" i="7" s="1"/>
  <c r="T294" i="7" a="1"/>
  <c r="T294" i="7"/>
  <c r="N294" i="7" a="1"/>
  <c r="N294" i="7"/>
  <c r="AA293" i="7"/>
  <c r="Y293" i="7"/>
  <c r="X293" i="7"/>
  <c r="W293" i="7"/>
  <c r="AB293" i="7" s="1"/>
  <c r="V293" i="7"/>
  <c r="T293" i="7" a="1"/>
  <c r="T293" i="7"/>
  <c r="N293" i="7" a="1"/>
  <c r="N293" i="7" s="1"/>
  <c r="AA292" i="7"/>
  <c r="Y292" i="7"/>
  <c r="X292" i="7"/>
  <c r="W292" i="7"/>
  <c r="V292" i="7"/>
  <c r="AB292" i="7" s="1"/>
  <c r="T292" i="7" a="1"/>
  <c r="T292" i="7" s="1"/>
  <c r="N292" i="7" a="1"/>
  <c r="N292" i="7"/>
  <c r="AA291" i="7"/>
  <c r="Y291" i="7"/>
  <c r="X291" i="7"/>
  <c r="W291" i="7"/>
  <c r="AB291" i="7" s="1"/>
  <c r="V291" i="7"/>
  <c r="T291" i="7" a="1"/>
  <c r="T291" i="7"/>
  <c r="N291" i="7" a="1"/>
  <c r="N291" i="7" s="1"/>
  <c r="AA290" i="7"/>
  <c r="Y290" i="7"/>
  <c r="X290" i="7"/>
  <c r="W290" i="7"/>
  <c r="V290" i="7"/>
  <c r="AB290" i="7" s="1"/>
  <c r="T290" i="7" a="1"/>
  <c r="T290" i="7" s="1"/>
  <c r="N290" i="7" a="1"/>
  <c r="N290" i="7"/>
  <c r="AA289" i="7"/>
  <c r="Y289" i="7"/>
  <c r="X289" i="7"/>
  <c r="W289" i="7"/>
  <c r="V289" i="7"/>
  <c r="AB289" i="7" s="1"/>
  <c r="T289" i="7" a="1"/>
  <c r="T289" i="7"/>
  <c r="N289" i="7" a="1"/>
  <c r="N289" i="7" s="1"/>
  <c r="AA288" i="7"/>
  <c r="Y288" i="7"/>
  <c r="X288" i="7"/>
  <c r="W288" i="7"/>
  <c r="V288" i="7"/>
  <c r="AB288" i="7" s="1"/>
  <c r="T288" i="7" a="1"/>
  <c r="T288" i="7" s="1"/>
  <c r="N288" i="7" a="1"/>
  <c r="N288" i="7"/>
  <c r="AA287" i="7"/>
  <c r="Y287" i="7"/>
  <c r="X287" i="7"/>
  <c r="W287" i="7"/>
  <c r="AB287" i="7" s="1"/>
  <c r="V287" i="7"/>
  <c r="T287" i="7" a="1"/>
  <c r="T287" i="7"/>
  <c r="N287" i="7" a="1"/>
  <c r="N287" i="7" s="1"/>
  <c r="AB286" i="7"/>
  <c r="AA286" i="7"/>
  <c r="Y286" i="7"/>
  <c r="X286" i="7"/>
  <c r="W286" i="7"/>
  <c r="V286" i="7"/>
  <c r="T286" i="7" a="1"/>
  <c r="T286" i="7" s="1"/>
  <c r="N286" i="7" a="1"/>
  <c r="N286" i="7"/>
  <c r="AA285" i="7"/>
  <c r="Y285" i="7"/>
  <c r="X285" i="7"/>
  <c r="W285" i="7"/>
  <c r="AB285" i="7" s="1"/>
  <c r="V285" i="7"/>
  <c r="T285" i="7" a="1"/>
  <c r="T285" i="7"/>
  <c r="N285" i="7" a="1"/>
  <c r="N285" i="7" s="1"/>
  <c r="AA284" i="7"/>
  <c r="Y284" i="7"/>
  <c r="X284" i="7"/>
  <c r="W284" i="7"/>
  <c r="V284" i="7"/>
  <c r="T284" i="7" a="1"/>
  <c r="T284" i="7" s="1"/>
  <c r="N284" i="7" a="1"/>
  <c r="N284" i="7"/>
  <c r="AA283" i="7"/>
  <c r="Y283" i="7"/>
  <c r="X283" i="7"/>
  <c r="W283" i="7"/>
  <c r="V283" i="7"/>
  <c r="AB283" i="7" s="1"/>
  <c r="T283" i="7" a="1"/>
  <c r="T283" i="7"/>
  <c r="N283" i="7" a="1"/>
  <c r="N283" i="7" s="1"/>
  <c r="AA282" i="7"/>
  <c r="Y282" i="7"/>
  <c r="X282" i="7"/>
  <c r="W282" i="7"/>
  <c r="V282" i="7"/>
  <c r="AB282" i="7" s="1"/>
  <c r="T282" i="7" a="1"/>
  <c r="T282" i="7" s="1"/>
  <c r="N282" i="7" a="1"/>
  <c r="N282" i="7"/>
  <c r="AA281" i="7"/>
  <c r="Y281" i="7"/>
  <c r="X281" i="7"/>
  <c r="W281" i="7"/>
  <c r="AB281" i="7" s="1"/>
  <c r="V281" i="7"/>
  <c r="T281" i="7" a="1"/>
  <c r="T281" i="7"/>
  <c r="N281" i="7" a="1"/>
  <c r="N281" i="7" s="1"/>
  <c r="AA280" i="7"/>
  <c r="Y280" i="7"/>
  <c r="X280" i="7"/>
  <c r="W280" i="7"/>
  <c r="V280" i="7"/>
  <c r="AB280" i="7" s="1"/>
  <c r="T280" i="7" a="1"/>
  <c r="T280" i="7" s="1"/>
  <c r="N280" i="7" a="1"/>
  <c r="N280" i="7"/>
  <c r="AA279" i="7"/>
  <c r="Y279" i="7"/>
  <c r="X279" i="7"/>
  <c r="W279" i="7"/>
  <c r="AB279" i="7" s="1"/>
  <c r="V279" i="7"/>
  <c r="T279" i="7" a="1"/>
  <c r="T279" i="7"/>
  <c r="N279" i="7" a="1"/>
  <c r="N279" i="7" s="1"/>
  <c r="AA278" i="7"/>
  <c r="Y278" i="7"/>
  <c r="X278" i="7"/>
  <c r="W278" i="7"/>
  <c r="V278" i="7"/>
  <c r="AB278" i="7" s="1"/>
  <c r="T278" i="7" a="1"/>
  <c r="T278" i="7" s="1"/>
  <c r="N278" i="7" a="1"/>
  <c r="N278" i="7"/>
  <c r="AA277" i="7"/>
  <c r="Y277" i="7"/>
  <c r="X277" i="7"/>
  <c r="W277" i="7"/>
  <c r="V277" i="7"/>
  <c r="AB277" i="7" s="1"/>
  <c r="T277" i="7" a="1"/>
  <c r="T277" i="7"/>
  <c r="N277" i="7" a="1"/>
  <c r="N277" i="7" s="1"/>
  <c r="AA276" i="7"/>
  <c r="Y276" i="7"/>
  <c r="X276" i="7"/>
  <c r="W276" i="7"/>
  <c r="V276" i="7"/>
  <c r="AB276" i="7" s="1"/>
  <c r="T276" i="7" a="1"/>
  <c r="T276" i="7" s="1"/>
  <c r="N276" i="7" a="1"/>
  <c r="N276" i="7"/>
  <c r="AA275" i="7"/>
  <c r="Y275" i="7"/>
  <c r="X275" i="7"/>
  <c r="W275" i="7"/>
  <c r="AB275" i="7" s="1"/>
  <c r="V275" i="7"/>
  <c r="T275" i="7" a="1"/>
  <c r="T275" i="7"/>
  <c r="N275" i="7" a="1"/>
  <c r="N275" i="7" s="1"/>
  <c r="AB274" i="7"/>
  <c r="AA274" i="7"/>
  <c r="Y274" i="7"/>
  <c r="X274" i="7"/>
  <c r="W274" i="7"/>
  <c r="V274" i="7"/>
  <c r="T274" i="7" a="1"/>
  <c r="T274" i="7" s="1"/>
  <c r="N274" i="7" a="1"/>
  <c r="N274" i="7"/>
  <c r="AA273" i="7"/>
  <c r="Y273" i="7"/>
  <c r="X273" i="7"/>
  <c r="W273" i="7"/>
  <c r="AB273" i="7" s="1"/>
  <c r="V273" i="7"/>
  <c r="T273" i="7" a="1"/>
  <c r="T273" i="7"/>
  <c r="N273" i="7" a="1"/>
  <c r="N273" i="7" s="1"/>
  <c r="AA272" i="7"/>
  <c r="Y272" i="7"/>
  <c r="X272" i="7"/>
  <c r="W272" i="7"/>
  <c r="V272" i="7"/>
  <c r="T272" i="7" a="1"/>
  <c r="T272" i="7" s="1"/>
  <c r="N272" i="7" a="1"/>
  <c r="N272" i="7"/>
  <c r="AA271" i="7"/>
  <c r="Y271" i="7"/>
  <c r="X271" i="7"/>
  <c r="W271" i="7"/>
  <c r="V271" i="7"/>
  <c r="AB271" i="7" s="1"/>
  <c r="T271" i="7" a="1"/>
  <c r="T271" i="7"/>
  <c r="N271" i="7" a="1"/>
  <c r="N271" i="7" s="1"/>
  <c r="AA270" i="7"/>
  <c r="Y270" i="7"/>
  <c r="X270" i="7"/>
  <c r="W270" i="7"/>
  <c r="V270" i="7"/>
  <c r="AB270" i="7" s="1"/>
  <c r="T270" i="7" a="1"/>
  <c r="T270" i="7" s="1"/>
  <c r="N270" i="7" a="1"/>
  <c r="N270" i="7"/>
  <c r="AA269" i="7"/>
  <c r="Y269" i="7"/>
  <c r="X269" i="7"/>
  <c r="W269" i="7"/>
  <c r="AB269" i="7" s="1"/>
  <c r="V269" i="7"/>
  <c r="T269" i="7" a="1"/>
  <c r="T269" i="7"/>
  <c r="N269" i="7" a="1"/>
  <c r="N269" i="7" s="1"/>
  <c r="AA268" i="7"/>
  <c r="Y268" i="7"/>
  <c r="X268" i="7"/>
  <c r="W268" i="7"/>
  <c r="V268" i="7"/>
  <c r="AB268" i="7" s="1"/>
  <c r="T268" i="7" a="1"/>
  <c r="T268" i="7" s="1"/>
  <c r="N268" i="7" a="1"/>
  <c r="N268" i="7"/>
  <c r="AA267" i="7"/>
  <c r="Y267" i="7"/>
  <c r="X267" i="7"/>
  <c r="W267" i="7"/>
  <c r="AB267" i="7" s="1"/>
  <c r="V267" i="7"/>
  <c r="T267" i="7" a="1"/>
  <c r="T267" i="7"/>
  <c r="N267" i="7" a="1"/>
  <c r="N267" i="7" s="1"/>
  <c r="AA266" i="7"/>
  <c r="Y266" i="7"/>
  <c r="X266" i="7"/>
  <c r="W266" i="7"/>
  <c r="V266" i="7"/>
  <c r="AB266" i="7" s="1"/>
  <c r="T266" i="7" a="1"/>
  <c r="T266" i="7" s="1"/>
  <c r="N266" i="7" a="1"/>
  <c r="N266" i="7"/>
  <c r="AA265" i="7"/>
  <c r="Y265" i="7"/>
  <c r="X265" i="7"/>
  <c r="W265" i="7"/>
  <c r="V265" i="7"/>
  <c r="AB265" i="7" s="1"/>
  <c r="T265" i="7" a="1"/>
  <c r="T265" i="7"/>
  <c r="N265" i="7" a="1"/>
  <c r="N265" i="7" s="1"/>
  <c r="AA264" i="7"/>
  <c r="Y264" i="7"/>
  <c r="X264" i="7"/>
  <c r="W264" i="7"/>
  <c r="V264" i="7"/>
  <c r="AB264" i="7" s="1"/>
  <c r="T264" i="7" a="1"/>
  <c r="T264" i="7" s="1"/>
  <c r="N264" i="7" a="1"/>
  <c r="N264" i="7"/>
  <c r="AA263" i="7"/>
  <c r="Y263" i="7"/>
  <c r="X263" i="7"/>
  <c r="W263" i="7"/>
  <c r="AB263" i="7" s="1"/>
  <c r="V263" i="7"/>
  <c r="T263" i="7" a="1"/>
  <c r="T263" i="7"/>
  <c r="N263" i="7" a="1"/>
  <c r="N263" i="7" s="1"/>
  <c r="AB262" i="7"/>
  <c r="AA262" i="7"/>
  <c r="Y262" i="7"/>
  <c r="X262" i="7"/>
  <c r="W262" i="7"/>
  <c r="V262" i="7"/>
  <c r="T262" i="7" a="1"/>
  <c r="T262" i="7" s="1"/>
  <c r="N262" i="7" a="1"/>
  <c r="N262" i="7"/>
  <c r="AA261" i="7"/>
  <c r="Y261" i="7"/>
  <c r="X261" i="7"/>
  <c r="W261" i="7"/>
  <c r="AB261" i="7" s="1"/>
  <c r="V261" i="7"/>
  <c r="T261" i="7" a="1"/>
  <c r="T261" i="7"/>
  <c r="N261" i="7" a="1"/>
  <c r="N261" i="7" s="1"/>
  <c r="AA260" i="7"/>
  <c r="Y260" i="7"/>
  <c r="X260" i="7"/>
  <c r="W260" i="7"/>
  <c r="V260" i="7"/>
  <c r="T260" i="7" a="1"/>
  <c r="T260" i="7" s="1"/>
  <c r="N260" i="7" a="1"/>
  <c r="N260" i="7"/>
  <c r="AA259" i="7"/>
  <c r="Y259" i="7"/>
  <c r="X259" i="7"/>
  <c r="W259" i="7"/>
  <c r="V259" i="7"/>
  <c r="AB259" i="7" s="1"/>
  <c r="T259" i="7" a="1"/>
  <c r="T259" i="7"/>
  <c r="N259" i="7" a="1"/>
  <c r="N259" i="7" s="1"/>
  <c r="AA258" i="7"/>
  <c r="Y258" i="7"/>
  <c r="X258" i="7"/>
  <c r="W258" i="7"/>
  <c r="V258" i="7"/>
  <c r="AB258" i="7" s="1"/>
  <c r="T258" i="7" a="1"/>
  <c r="T258" i="7" s="1"/>
  <c r="N258" i="7" a="1"/>
  <c r="N258" i="7"/>
  <c r="AA257" i="7"/>
  <c r="Y257" i="7"/>
  <c r="X257" i="7"/>
  <c r="W257" i="7"/>
  <c r="AB257" i="7" s="1"/>
  <c r="V257" i="7"/>
  <c r="T257" i="7" a="1"/>
  <c r="T257" i="7"/>
  <c r="N257" i="7" a="1"/>
  <c r="N257" i="7" s="1"/>
  <c r="AA256" i="7"/>
  <c r="Y256" i="7"/>
  <c r="X256" i="7"/>
  <c r="W256" i="7"/>
  <c r="V256" i="7"/>
  <c r="AB256" i="7" s="1"/>
  <c r="T256" i="7" a="1"/>
  <c r="T256" i="7" s="1"/>
  <c r="N256" i="7" a="1"/>
  <c r="N256" i="7"/>
  <c r="AA255" i="7"/>
  <c r="Y255" i="7"/>
  <c r="X255" i="7"/>
  <c r="W255" i="7"/>
  <c r="AB255" i="7" s="1"/>
  <c r="V255" i="7"/>
  <c r="T255" i="7" a="1"/>
  <c r="T255" i="7"/>
  <c r="N255" i="7" a="1"/>
  <c r="N255" i="7" s="1"/>
  <c r="AA254" i="7"/>
  <c r="Y254" i="7"/>
  <c r="X254" i="7"/>
  <c r="W254" i="7"/>
  <c r="V254" i="7"/>
  <c r="AB254" i="7" s="1"/>
  <c r="T254" i="7" a="1"/>
  <c r="T254" i="7" s="1"/>
  <c r="N254" i="7" a="1"/>
  <c r="N254" i="7"/>
  <c r="AA253" i="7"/>
  <c r="Y253" i="7"/>
  <c r="X253" i="7"/>
  <c r="W253" i="7"/>
  <c r="V253" i="7"/>
  <c r="AB253" i="7" s="1"/>
  <c r="T253" i="7" a="1"/>
  <c r="T253" i="7"/>
  <c r="N253" i="7" a="1"/>
  <c r="N253" i="7" s="1"/>
  <c r="AA252" i="7"/>
  <c r="Y252" i="7"/>
  <c r="X252" i="7"/>
  <c r="W252" i="7"/>
  <c r="V252" i="7"/>
  <c r="AB252" i="7" s="1"/>
  <c r="T252" i="7" a="1"/>
  <c r="T252" i="7"/>
  <c r="N252" i="7" a="1"/>
  <c r="N252" i="7"/>
  <c r="AA251" i="7"/>
  <c r="Y251" i="7"/>
  <c r="X251" i="7"/>
  <c r="W251" i="7"/>
  <c r="AB251" i="7" s="1"/>
  <c r="V251" i="7"/>
  <c r="T251" i="7" a="1"/>
  <c r="T251" i="7"/>
  <c r="N251" i="7" a="1"/>
  <c r="N251" i="7" s="1"/>
  <c r="AB250" i="7"/>
  <c r="AA250" i="7"/>
  <c r="BB12" i="7" s="1"/>
  <c r="Y250" i="7"/>
  <c r="X250" i="7"/>
  <c r="W250" i="7"/>
  <c r="V250" i="7"/>
  <c r="T250" i="7" a="1"/>
  <c r="T250" i="7" s="1"/>
  <c r="N250" i="7" a="1"/>
  <c r="N250" i="7"/>
  <c r="AA249" i="7"/>
  <c r="Y249" i="7"/>
  <c r="X249" i="7"/>
  <c r="W249" i="7"/>
  <c r="AB249" i="7" s="1"/>
  <c r="V249" i="7"/>
  <c r="T249" i="7" a="1"/>
  <c r="T249" i="7"/>
  <c r="N249" i="7" a="1"/>
  <c r="N249" i="7" s="1"/>
  <c r="AA248" i="7"/>
  <c r="Y248" i="7"/>
  <c r="X248" i="7"/>
  <c r="W248" i="7"/>
  <c r="V248" i="7"/>
  <c r="T248" i="7" a="1"/>
  <c r="T248" i="7" s="1"/>
  <c r="N248" i="7" a="1"/>
  <c r="N248" i="7"/>
  <c r="AA247" i="7"/>
  <c r="Y247" i="7"/>
  <c r="X247" i="7"/>
  <c r="W247" i="7"/>
  <c r="V247" i="7"/>
  <c r="AB247" i="7" s="1"/>
  <c r="T247" i="7" a="1"/>
  <c r="T247" i="7"/>
  <c r="N247" i="7" a="1"/>
  <c r="N247" i="7" s="1"/>
  <c r="AA246" i="7"/>
  <c r="Y246" i="7"/>
  <c r="X246" i="7"/>
  <c r="W246" i="7"/>
  <c r="V246" i="7"/>
  <c r="AB246" i="7" s="1"/>
  <c r="T246" i="7" a="1"/>
  <c r="T246" i="7" s="1"/>
  <c r="N246" i="7" a="1"/>
  <c r="N246" i="7"/>
  <c r="AA245" i="7"/>
  <c r="Y245" i="7"/>
  <c r="X245" i="7"/>
  <c r="W245" i="7"/>
  <c r="AB245" i="7" s="1"/>
  <c r="V245" i="7"/>
  <c r="T245" i="7" a="1"/>
  <c r="T245" i="7"/>
  <c r="N245" i="7" a="1"/>
  <c r="N245" i="7" s="1"/>
  <c r="AA244" i="7"/>
  <c r="Y244" i="7"/>
  <c r="X244" i="7"/>
  <c r="W244" i="7"/>
  <c r="V244" i="7"/>
  <c r="AB244" i="7" s="1"/>
  <c r="T244" i="7" a="1"/>
  <c r="T244" i="7" s="1"/>
  <c r="N244" i="7" a="1"/>
  <c r="N244" i="7"/>
  <c r="AA243" i="7"/>
  <c r="Y243" i="7"/>
  <c r="X243" i="7"/>
  <c r="W243" i="7"/>
  <c r="AB243" i="7" s="1"/>
  <c r="V243" i="7"/>
  <c r="T243" i="7" a="1"/>
  <c r="T243" i="7"/>
  <c r="N243" i="7" a="1"/>
  <c r="N243" i="7" s="1"/>
  <c r="AA242" i="7"/>
  <c r="Y242" i="7"/>
  <c r="X242" i="7"/>
  <c r="W242" i="7"/>
  <c r="V242" i="7"/>
  <c r="AB242" i="7" s="1"/>
  <c r="T242" i="7" a="1"/>
  <c r="T242" i="7" s="1"/>
  <c r="N242" i="7" a="1"/>
  <c r="N242" i="7"/>
  <c r="AA241" i="7"/>
  <c r="Y241" i="7"/>
  <c r="X241" i="7"/>
  <c r="W241" i="7"/>
  <c r="V241" i="7"/>
  <c r="AB241" i="7" s="1"/>
  <c r="T241" i="7" a="1"/>
  <c r="T241" i="7"/>
  <c r="N241" i="7" a="1"/>
  <c r="N241" i="7" s="1"/>
  <c r="AA240" i="7"/>
  <c r="Y240" i="7"/>
  <c r="X240" i="7"/>
  <c r="W240" i="7"/>
  <c r="V240" i="7"/>
  <c r="AB240" i="7" s="1"/>
  <c r="T240" i="7" a="1"/>
  <c r="T240" i="7" s="1"/>
  <c r="N240" i="7" a="1"/>
  <c r="N240" i="7"/>
  <c r="AA239" i="7"/>
  <c r="Y239" i="7"/>
  <c r="X239" i="7"/>
  <c r="W239" i="7"/>
  <c r="AB239" i="7" s="1"/>
  <c r="V239" i="7"/>
  <c r="T239" i="7" a="1"/>
  <c r="T239" i="7"/>
  <c r="N239" i="7" a="1"/>
  <c r="N239" i="7" s="1"/>
  <c r="AB238" i="7"/>
  <c r="AA238" i="7"/>
  <c r="Y238" i="7"/>
  <c r="X238" i="7"/>
  <c r="W238" i="7"/>
  <c r="V238" i="7"/>
  <c r="T238" i="7" a="1"/>
  <c r="T238" i="7" s="1"/>
  <c r="N238" i="7" a="1"/>
  <c r="N238" i="7"/>
  <c r="AA237" i="7"/>
  <c r="Y237" i="7"/>
  <c r="X237" i="7"/>
  <c r="W237" i="7"/>
  <c r="AB237" i="7" s="1"/>
  <c r="V237" i="7"/>
  <c r="T237" i="7" a="1"/>
  <c r="T237" i="7"/>
  <c r="N237" i="7" a="1"/>
  <c r="N237" i="7" s="1"/>
  <c r="AA236" i="7"/>
  <c r="Y236" i="7"/>
  <c r="X236" i="7"/>
  <c r="W236" i="7"/>
  <c r="V236" i="7"/>
  <c r="AB236" i="7" s="1"/>
  <c r="T236" i="7" a="1"/>
  <c r="T236" i="7" s="1"/>
  <c r="N236" i="7" a="1"/>
  <c r="N236" i="7"/>
  <c r="AA235" i="7"/>
  <c r="Y235" i="7"/>
  <c r="X235" i="7"/>
  <c r="W235" i="7"/>
  <c r="V235" i="7"/>
  <c r="AB235" i="7" s="1"/>
  <c r="T235" i="7" a="1"/>
  <c r="T235" i="7" s="1"/>
  <c r="N235" i="7" a="1"/>
  <c r="N235" i="7" s="1"/>
  <c r="AA234" i="7"/>
  <c r="Y234" i="7"/>
  <c r="X234" i="7"/>
  <c r="W234" i="7"/>
  <c r="V234" i="7"/>
  <c r="AB234" i="7" s="1"/>
  <c r="T234" i="7" a="1"/>
  <c r="T234" i="7"/>
  <c r="N234" i="7" a="1"/>
  <c r="N234" i="7"/>
  <c r="AA233" i="7"/>
  <c r="Y233" i="7"/>
  <c r="X233" i="7"/>
  <c r="W233" i="7"/>
  <c r="AB233" i="7" s="1"/>
  <c r="V233" i="7"/>
  <c r="T233" i="7" a="1"/>
  <c r="T233" i="7"/>
  <c r="N233" i="7" a="1"/>
  <c r="N233" i="7"/>
  <c r="AA232" i="7"/>
  <c r="Y232" i="7"/>
  <c r="X232" i="7"/>
  <c r="W232" i="7"/>
  <c r="V232" i="7"/>
  <c r="AB232" i="7" s="1"/>
  <c r="T232" i="7" a="1"/>
  <c r="T232" i="7" s="1"/>
  <c r="N232" i="7" a="1"/>
  <c r="N232" i="7"/>
  <c r="AB231" i="7"/>
  <c r="AA231" i="7"/>
  <c r="Y231" i="7"/>
  <c r="X231" i="7"/>
  <c r="W231" i="7"/>
  <c r="V231" i="7"/>
  <c r="T231" i="7" a="1"/>
  <c r="T231" i="7"/>
  <c r="N231" i="7" a="1"/>
  <c r="N231" i="7" s="1"/>
  <c r="AB230" i="7"/>
  <c r="AA230" i="7"/>
  <c r="Y230" i="7"/>
  <c r="X230" i="7"/>
  <c r="W230" i="7"/>
  <c r="V230" i="7"/>
  <c r="T230" i="7" a="1"/>
  <c r="T230" i="7" s="1"/>
  <c r="N230" i="7" a="1"/>
  <c r="N230" i="7"/>
  <c r="AB229" i="7"/>
  <c r="AA229" i="7"/>
  <c r="Y229" i="7"/>
  <c r="X229" i="7"/>
  <c r="W229" i="7"/>
  <c r="V229" i="7"/>
  <c r="T229" i="7" a="1"/>
  <c r="T229" i="7" s="1"/>
  <c r="N229" i="7" a="1"/>
  <c r="N229" i="7" s="1"/>
  <c r="AA228" i="7"/>
  <c r="Y228" i="7"/>
  <c r="X228" i="7"/>
  <c r="W228" i="7"/>
  <c r="V228" i="7"/>
  <c r="T228" i="7" a="1"/>
  <c r="T228" i="7"/>
  <c r="N228" i="7" a="1"/>
  <c r="N228" i="7"/>
  <c r="AB227" i="7"/>
  <c r="AA227" i="7"/>
  <c r="Y227" i="7"/>
  <c r="X227" i="7"/>
  <c r="W227" i="7"/>
  <c r="V227" i="7"/>
  <c r="T227" i="7" a="1"/>
  <c r="T227" i="7" s="1"/>
  <c r="N227" i="7" a="1"/>
  <c r="N227" i="7"/>
  <c r="AA226" i="7"/>
  <c r="Y226" i="7"/>
  <c r="X226" i="7"/>
  <c r="W226" i="7"/>
  <c r="V226" i="7"/>
  <c r="AB226" i="7" s="1"/>
  <c r="T226" i="7" a="1"/>
  <c r="T226" i="7" s="1"/>
  <c r="N226" i="7" a="1"/>
  <c r="N226" i="7" s="1"/>
  <c r="AB225" i="7"/>
  <c r="AA225" i="7"/>
  <c r="Y225" i="7"/>
  <c r="X225" i="7"/>
  <c r="W225" i="7"/>
  <c r="V225" i="7"/>
  <c r="T225" i="7" a="1"/>
  <c r="T225" i="7"/>
  <c r="N225" i="7" a="1"/>
  <c r="N225" i="7" s="1"/>
  <c r="AA224" i="7"/>
  <c r="Y224" i="7"/>
  <c r="X224" i="7"/>
  <c r="W224" i="7"/>
  <c r="V224" i="7"/>
  <c r="AB224" i="7" s="1"/>
  <c r="T224" i="7" a="1"/>
  <c r="T224" i="7" s="1"/>
  <c r="N224" i="7" a="1"/>
  <c r="N224" i="7"/>
  <c r="AA223" i="7"/>
  <c r="Y223" i="7"/>
  <c r="X223" i="7"/>
  <c r="W223" i="7"/>
  <c r="V223" i="7"/>
  <c r="AB223" i="7" s="1"/>
  <c r="T223" i="7" a="1"/>
  <c r="T223" i="7"/>
  <c r="N223" i="7" a="1"/>
  <c r="N223" i="7" s="1"/>
  <c r="AA222" i="7"/>
  <c r="Y222" i="7"/>
  <c r="X222" i="7"/>
  <c r="W222" i="7"/>
  <c r="V222" i="7"/>
  <c r="AB222" i="7" s="1"/>
  <c r="T222" i="7" a="1"/>
  <c r="T222" i="7"/>
  <c r="N222" i="7" a="1"/>
  <c r="N222" i="7" s="1"/>
  <c r="AB221" i="7"/>
  <c r="AA221" i="7"/>
  <c r="Y221" i="7"/>
  <c r="X221" i="7"/>
  <c r="W221" i="7"/>
  <c r="V221" i="7"/>
  <c r="T221" i="7" a="1"/>
  <c r="T221" i="7"/>
  <c r="N221" i="7" a="1"/>
  <c r="N221" i="7"/>
  <c r="AB220" i="7"/>
  <c r="AA220" i="7"/>
  <c r="Y220" i="7"/>
  <c r="X220" i="7"/>
  <c r="W220" i="7"/>
  <c r="V220" i="7"/>
  <c r="T220" i="7" a="1"/>
  <c r="T220" i="7" s="1"/>
  <c r="N220" i="7" a="1"/>
  <c r="N220" i="7" s="1"/>
  <c r="AA219" i="7"/>
  <c r="Y219" i="7"/>
  <c r="X219" i="7"/>
  <c r="W219" i="7"/>
  <c r="AB219" i="7" s="1"/>
  <c r="V219" i="7"/>
  <c r="T219" i="7" a="1"/>
  <c r="T219" i="7"/>
  <c r="N219" i="7" a="1"/>
  <c r="N219" i="7" s="1"/>
  <c r="AA218" i="7"/>
  <c r="Y218" i="7"/>
  <c r="X218" i="7"/>
  <c r="W218" i="7"/>
  <c r="V218" i="7"/>
  <c r="AB218" i="7" s="1"/>
  <c r="T218" i="7" a="1"/>
  <c r="T218" i="7" s="1"/>
  <c r="N218" i="7" a="1"/>
  <c r="N218" i="7"/>
  <c r="AA217" i="7"/>
  <c r="Y217" i="7"/>
  <c r="X217" i="7"/>
  <c r="W217" i="7"/>
  <c r="AB217" i="7" s="1"/>
  <c r="V217" i="7"/>
  <c r="T217" i="7" a="1"/>
  <c r="T217" i="7"/>
  <c r="N217" i="7" a="1"/>
  <c r="N217" i="7" s="1"/>
  <c r="AA216" i="7"/>
  <c r="Y216" i="7"/>
  <c r="X216" i="7"/>
  <c r="W216" i="7"/>
  <c r="V216" i="7"/>
  <c r="AB216" i="7" s="1"/>
  <c r="T216" i="7" a="1"/>
  <c r="T216" i="7"/>
  <c r="N216" i="7" a="1"/>
  <c r="N216" i="7" s="1"/>
  <c r="AA215" i="7"/>
  <c r="Y215" i="7"/>
  <c r="X215" i="7"/>
  <c r="W215" i="7"/>
  <c r="AB215" i="7" s="1"/>
  <c r="V215" i="7"/>
  <c r="T215" i="7" a="1"/>
  <c r="T215" i="7"/>
  <c r="N215" i="7" a="1"/>
  <c r="N215" i="7"/>
  <c r="AB214" i="7"/>
  <c r="AA214" i="7"/>
  <c r="Y214" i="7"/>
  <c r="X214" i="7"/>
  <c r="W214" i="7"/>
  <c r="V214" i="7"/>
  <c r="T214" i="7" a="1"/>
  <c r="T214" i="7" s="1"/>
  <c r="N214" i="7" a="1"/>
  <c r="N214" i="7"/>
  <c r="AB213" i="7"/>
  <c r="AA213" i="7"/>
  <c r="Y213" i="7"/>
  <c r="X213" i="7"/>
  <c r="W213" i="7"/>
  <c r="V213" i="7"/>
  <c r="T213" i="7" a="1"/>
  <c r="T213" i="7"/>
  <c r="N213" i="7" a="1"/>
  <c r="N213" i="7" s="1"/>
  <c r="AB212" i="7"/>
  <c r="AA212" i="7"/>
  <c r="Y212" i="7"/>
  <c r="X212" i="7"/>
  <c r="W212" i="7"/>
  <c r="V212" i="7"/>
  <c r="T212" i="7" a="1"/>
  <c r="T212" i="7" s="1"/>
  <c r="N212" i="7" a="1"/>
  <c r="N212" i="7"/>
  <c r="AA211" i="7"/>
  <c r="Y211" i="7"/>
  <c r="X211" i="7"/>
  <c r="W211" i="7"/>
  <c r="V211" i="7"/>
  <c r="AB211" i="7" s="1"/>
  <c r="T211" i="7" a="1"/>
  <c r="T211" i="7" s="1"/>
  <c r="N211" i="7" a="1"/>
  <c r="N211" i="7" s="1"/>
  <c r="AA210" i="7"/>
  <c r="Y210" i="7"/>
  <c r="X210" i="7"/>
  <c r="W210" i="7"/>
  <c r="V210" i="7"/>
  <c r="AB210" i="7" s="1"/>
  <c r="T210" i="7" a="1"/>
  <c r="T210" i="7" s="1"/>
  <c r="N210" i="7" a="1"/>
  <c r="N210" i="7"/>
  <c r="AB209" i="7"/>
  <c r="AA209" i="7"/>
  <c r="Y209" i="7"/>
  <c r="X209" i="7"/>
  <c r="W209" i="7"/>
  <c r="V209" i="7"/>
  <c r="T209" i="7" a="1"/>
  <c r="T209" i="7"/>
  <c r="N209" i="7" a="1"/>
  <c r="N209" i="7" s="1"/>
  <c r="AA208" i="7"/>
  <c r="Y208" i="7"/>
  <c r="X208" i="7"/>
  <c r="W208" i="7"/>
  <c r="V208" i="7"/>
  <c r="AB208" i="7" s="1"/>
  <c r="T208" i="7" a="1"/>
  <c r="T208" i="7" s="1"/>
  <c r="N208" i="7" a="1"/>
  <c r="N208" i="7"/>
  <c r="AA207" i="7"/>
  <c r="Y207" i="7"/>
  <c r="X207" i="7"/>
  <c r="W207" i="7"/>
  <c r="AB207" i="7" s="1"/>
  <c r="V207" i="7"/>
  <c r="T207" i="7" a="1"/>
  <c r="T207" i="7"/>
  <c r="N207" i="7" a="1"/>
  <c r="N207" i="7" s="1"/>
  <c r="AA206" i="7"/>
  <c r="Y206" i="7"/>
  <c r="X206" i="7"/>
  <c r="W206" i="7"/>
  <c r="V206" i="7"/>
  <c r="AB206" i="7" s="1"/>
  <c r="T206" i="7" a="1"/>
  <c r="T206" i="7" s="1"/>
  <c r="N206" i="7" a="1"/>
  <c r="N206" i="7"/>
  <c r="AU5" i="7" s="1"/>
  <c r="AA205" i="7"/>
  <c r="Y205" i="7"/>
  <c r="X205" i="7"/>
  <c r="W205" i="7"/>
  <c r="V205" i="7"/>
  <c r="AB205" i="7" s="1"/>
  <c r="T205" i="7" a="1"/>
  <c r="T205" i="7"/>
  <c r="N205" i="7" a="1"/>
  <c r="N205" i="7" s="1"/>
  <c r="AA204" i="7"/>
  <c r="Y204" i="7"/>
  <c r="X204" i="7"/>
  <c r="W204" i="7"/>
  <c r="V204" i="7"/>
  <c r="AB204" i="7" s="1"/>
  <c r="T204" i="7" a="1"/>
  <c r="T204" i="7" s="1"/>
  <c r="N204" i="7" a="1"/>
  <c r="N204" i="7"/>
  <c r="AA203" i="7"/>
  <c r="Y203" i="7"/>
  <c r="X203" i="7"/>
  <c r="W203" i="7"/>
  <c r="AB203" i="7" s="1"/>
  <c r="V203" i="7"/>
  <c r="T203" i="7" a="1"/>
  <c r="T203" i="7"/>
  <c r="N203" i="7" a="1"/>
  <c r="N203" i="7" s="1"/>
  <c r="AA202" i="7"/>
  <c r="Y202" i="7"/>
  <c r="X202" i="7"/>
  <c r="W202" i="7"/>
  <c r="V202" i="7"/>
  <c r="AB202" i="7" s="1"/>
  <c r="T202" i="7" a="1"/>
  <c r="T202" i="7" s="1"/>
  <c r="N202" i="7" a="1"/>
  <c r="N202" i="7" s="1"/>
  <c r="AA201" i="7"/>
  <c r="Y201" i="7"/>
  <c r="X201" i="7"/>
  <c r="W201" i="7"/>
  <c r="AB201" i="7" s="1"/>
  <c r="V201" i="7"/>
  <c r="T201" i="7" a="1"/>
  <c r="T201" i="7"/>
  <c r="N201" i="7" a="1"/>
  <c r="N201" i="7" s="1"/>
  <c r="AA200" i="7"/>
  <c r="Y200" i="7"/>
  <c r="X200" i="7"/>
  <c r="W200" i="7"/>
  <c r="AB200" i="7" s="1"/>
  <c r="V200" i="7"/>
  <c r="T200" i="7" a="1"/>
  <c r="T200" i="7" s="1"/>
  <c r="N200" i="7" a="1"/>
  <c r="N200" i="7"/>
  <c r="AA199" i="7"/>
  <c r="Y199" i="7"/>
  <c r="X199" i="7"/>
  <c r="W199" i="7"/>
  <c r="AB199" i="7" s="1"/>
  <c r="V199" i="7"/>
  <c r="T199" i="7" a="1"/>
  <c r="T199" i="7"/>
  <c r="N199" i="7" a="1"/>
  <c r="N199" i="7" s="1"/>
  <c r="AA198" i="7"/>
  <c r="Y198" i="7"/>
  <c r="X198" i="7"/>
  <c r="W198" i="7"/>
  <c r="V198" i="7"/>
  <c r="T198" i="7" a="1"/>
  <c r="T198" i="7"/>
  <c r="N198" i="7" a="1"/>
  <c r="N198" i="7" s="1"/>
  <c r="AA197" i="7"/>
  <c r="Y197" i="7"/>
  <c r="X197" i="7"/>
  <c r="W197" i="7"/>
  <c r="AB197" i="7" s="1"/>
  <c r="V197" i="7"/>
  <c r="T197" i="7" a="1"/>
  <c r="T197" i="7" s="1"/>
  <c r="N197" i="7" a="1"/>
  <c r="N197" i="7"/>
  <c r="AB196" i="7"/>
  <c r="AA196" i="7"/>
  <c r="Y196" i="7"/>
  <c r="X196" i="7"/>
  <c r="W196" i="7"/>
  <c r="V196" i="7"/>
  <c r="T196" i="7" a="1"/>
  <c r="T196" i="7" s="1"/>
  <c r="N196" i="7" a="1"/>
  <c r="N196" i="7"/>
  <c r="AB195" i="7"/>
  <c r="AA195" i="7"/>
  <c r="Y195" i="7"/>
  <c r="X195" i="7"/>
  <c r="W195" i="7"/>
  <c r="V195" i="7"/>
  <c r="T195" i="7" a="1"/>
  <c r="T195" i="7"/>
  <c r="N195" i="7" a="1"/>
  <c r="N195" i="7" s="1"/>
  <c r="AA194" i="7"/>
  <c r="Y194" i="7"/>
  <c r="X194" i="7"/>
  <c r="W194" i="7"/>
  <c r="V194" i="7"/>
  <c r="AB194" i="7" s="1"/>
  <c r="T194" i="7" a="1"/>
  <c r="T194" i="7" s="1"/>
  <c r="N194" i="7" a="1"/>
  <c r="N194" i="7"/>
  <c r="AB193" i="7"/>
  <c r="AA193" i="7"/>
  <c r="Y193" i="7"/>
  <c r="X193" i="7"/>
  <c r="W193" i="7"/>
  <c r="V193" i="7"/>
  <c r="T193" i="7" a="1"/>
  <c r="T193" i="7"/>
  <c r="N193" i="7" a="1"/>
  <c r="N193" i="7" s="1"/>
  <c r="AA192" i="7"/>
  <c r="Y192" i="7"/>
  <c r="X192" i="7"/>
  <c r="W192" i="7"/>
  <c r="V192" i="7"/>
  <c r="T192" i="7" a="1"/>
  <c r="T192" i="7"/>
  <c r="N192" i="7" a="1"/>
  <c r="N192" i="7"/>
  <c r="AB191" i="7"/>
  <c r="AA191" i="7"/>
  <c r="Y191" i="7"/>
  <c r="X191" i="7"/>
  <c r="W191" i="7"/>
  <c r="V191" i="7"/>
  <c r="T191" i="7" a="1"/>
  <c r="T191" i="7" s="1"/>
  <c r="N191" i="7" a="1"/>
  <c r="N191" i="7"/>
  <c r="AA190" i="7"/>
  <c r="Y190" i="7"/>
  <c r="X190" i="7"/>
  <c r="W190" i="7"/>
  <c r="V190" i="7"/>
  <c r="AB190" i="7" s="1"/>
  <c r="T190" i="7" a="1"/>
  <c r="T190" i="7" s="1"/>
  <c r="N190" i="7" a="1"/>
  <c r="N190" i="7"/>
  <c r="AA189" i="7"/>
  <c r="Y189" i="7"/>
  <c r="X189" i="7"/>
  <c r="W189" i="7"/>
  <c r="AB189" i="7" s="1"/>
  <c r="V189" i="7"/>
  <c r="T189" i="7" a="1"/>
  <c r="T189" i="7"/>
  <c r="N189" i="7" a="1"/>
  <c r="N189" i="7" s="1"/>
  <c r="AA188" i="7"/>
  <c r="Y188" i="7"/>
  <c r="X188" i="7"/>
  <c r="W188" i="7"/>
  <c r="V188" i="7"/>
  <c r="AB188" i="7" s="1"/>
  <c r="T188" i="7" a="1"/>
  <c r="T188" i="7" s="1"/>
  <c r="N188" i="7" a="1"/>
  <c r="N188" i="7"/>
  <c r="AA187" i="7"/>
  <c r="Y187" i="7"/>
  <c r="X187" i="7"/>
  <c r="W187" i="7"/>
  <c r="V187" i="7"/>
  <c r="AB187" i="7" s="1"/>
  <c r="T187" i="7" a="1"/>
  <c r="T187" i="7"/>
  <c r="N187" i="7" a="1"/>
  <c r="N187" i="7" s="1"/>
  <c r="AA186" i="7"/>
  <c r="Y186" i="7"/>
  <c r="X186" i="7"/>
  <c r="W186" i="7"/>
  <c r="V186" i="7"/>
  <c r="AB186" i="7" s="1"/>
  <c r="T186" i="7" a="1"/>
  <c r="T186" i="7" s="1"/>
  <c r="N186" i="7" a="1"/>
  <c r="N186" i="7"/>
  <c r="AA185" i="7"/>
  <c r="Y185" i="7"/>
  <c r="X185" i="7"/>
  <c r="W185" i="7"/>
  <c r="AB185" i="7" s="1"/>
  <c r="V185" i="7"/>
  <c r="T185" i="7" a="1"/>
  <c r="T185" i="7"/>
  <c r="N185" i="7" a="1"/>
  <c r="N185" i="7" s="1"/>
  <c r="AA184" i="7"/>
  <c r="Y184" i="7"/>
  <c r="X184" i="7"/>
  <c r="W184" i="7"/>
  <c r="V184" i="7"/>
  <c r="AB184" i="7" s="1"/>
  <c r="T184" i="7" a="1"/>
  <c r="T184" i="7" s="1"/>
  <c r="N184" i="7" a="1"/>
  <c r="N184" i="7"/>
  <c r="AA183" i="7"/>
  <c r="Y183" i="7"/>
  <c r="X183" i="7"/>
  <c r="W183" i="7"/>
  <c r="AB183" i="7" s="1"/>
  <c r="V183" i="7"/>
  <c r="T183" i="7" a="1"/>
  <c r="T183" i="7"/>
  <c r="N183" i="7" a="1"/>
  <c r="N183" i="7" s="1"/>
  <c r="AA182" i="7"/>
  <c r="Y182" i="7"/>
  <c r="X182" i="7"/>
  <c r="W182" i="7"/>
  <c r="AB182" i="7" s="1"/>
  <c r="V182" i="7"/>
  <c r="T182" i="7" a="1"/>
  <c r="T182" i="7" s="1"/>
  <c r="N182" i="7" a="1"/>
  <c r="N182" i="7"/>
  <c r="AA181" i="7"/>
  <c r="Y181" i="7"/>
  <c r="X181" i="7"/>
  <c r="W181" i="7"/>
  <c r="V181" i="7"/>
  <c r="AB181" i="7" s="1"/>
  <c r="T181" i="7" a="1"/>
  <c r="T181" i="7"/>
  <c r="N181" i="7" a="1"/>
  <c r="N181" i="7" s="1"/>
  <c r="AA180" i="7"/>
  <c r="Y180" i="7"/>
  <c r="X180" i="7"/>
  <c r="W180" i="7"/>
  <c r="V180" i="7"/>
  <c r="AB180" i="7" s="1"/>
  <c r="T180" i="7" a="1"/>
  <c r="T180" i="7"/>
  <c r="N180" i="7" a="1"/>
  <c r="N180" i="7"/>
  <c r="AA179" i="7"/>
  <c r="Y179" i="7"/>
  <c r="X179" i="7"/>
  <c r="W179" i="7"/>
  <c r="AB179" i="7" s="1"/>
  <c r="V179" i="7"/>
  <c r="T179" i="7" a="1"/>
  <c r="T179" i="7"/>
  <c r="N179" i="7" a="1"/>
  <c r="N179" i="7"/>
  <c r="AB178" i="7"/>
  <c r="AA178" i="7"/>
  <c r="Y178" i="7"/>
  <c r="X178" i="7"/>
  <c r="W178" i="7"/>
  <c r="V178" i="7"/>
  <c r="T178" i="7" a="1"/>
  <c r="T178" i="7" s="1"/>
  <c r="N178" i="7" a="1"/>
  <c r="N178" i="7"/>
  <c r="AA177" i="7"/>
  <c r="Y177" i="7"/>
  <c r="X177" i="7"/>
  <c r="W177" i="7"/>
  <c r="AB177" i="7" s="1"/>
  <c r="V177" i="7"/>
  <c r="T177" i="7" a="1"/>
  <c r="T177" i="7"/>
  <c r="N177" i="7" a="1"/>
  <c r="N177" i="7" s="1"/>
  <c r="AB176" i="7"/>
  <c r="AA176" i="7"/>
  <c r="Y176" i="7"/>
  <c r="X176" i="7"/>
  <c r="W176" i="7"/>
  <c r="V176" i="7"/>
  <c r="T176" i="7" a="1"/>
  <c r="T176" i="7" s="1"/>
  <c r="N176" i="7" a="1"/>
  <c r="N176" i="7"/>
  <c r="AB175" i="7"/>
  <c r="AA175" i="7"/>
  <c r="Y175" i="7"/>
  <c r="X175" i="7"/>
  <c r="W175" i="7"/>
  <c r="V175" i="7"/>
  <c r="T175" i="7" a="1"/>
  <c r="T175" i="7"/>
  <c r="N175" i="7" a="1"/>
  <c r="N175" i="7" s="1"/>
  <c r="AA174" i="7"/>
  <c r="Y174" i="7"/>
  <c r="X174" i="7"/>
  <c r="W174" i="7"/>
  <c r="V174" i="7"/>
  <c r="T174" i="7" a="1"/>
  <c r="T174" i="7"/>
  <c r="N174" i="7" a="1"/>
  <c r="N174" i="7"/>
  <c r="AA173" i="7"/>
  <c r="Y173" i="7"/>
  <c r="X173" i="7"/>
  <c r="W173" i="7"/>
  <c r="AB173" i="7" s="1"/>
  <c r="V173" i="7"/>
  <c r="T173" i="7" a="1"/>
  <c r="T173" i="7" s="1"/>
  <c r="N173" i="7" a="1"/>
  <c r="N173" i="7"/>
  <c r="AA172" i="7"/>
  <c r="Y172" i="7"/>
  <c r="X172" i="7"/>
  <c r="W172" i="7"/>
  <c r="V172" i="7"/>
  <c r="AB172" i="7" s="1"/>
  <c r="T172" i="7" a="1"/>
  <c r="T172" i="7" s="1"/>
  <c r="N172" i="7" a="1"/>
  <c r="N172" i="7"/>
  <c r="AA171" i="7"/>
  <c r="Y171" i="7"/>
  <c r="X171" i="7"/>
  <c r="W171" i="7"/>
  <c r="AB171" i="7" s="1"/>
  <c r="V171" i="7"/>
  <c r="T171" i="7" a="1"/>
  <c r="T171" i="7"/>
  <c r="N171" i="7" a="1"/>
  <c r="N171" i="7" s="1"/>
  <c r="AA170" i="7"/>
  <c r="Y170" i="7"/>
  <c r="X170" i="7"/>
  <c r="W170" i="7"/>
  <c r="V170" i="7"/>
  <c r="AB170" i="7" s="1"/>
  <c r="T170" i="7" a="1"/>
  <c r="T170" i="7" s="1"/>
  <c r="N170" i="7" a="1"/>
  <c r="N170" i="7"/>
  <c r="AA169" i="7"/>
  <c r="Y169" i="7"/>
  <c r="X169" i="7"/>
  <c r="W169" i="7"/>
  <c r="V169" i="7"/>
  <c r="AB169" i="7" s="1"/>
  <c r="T169" i="7" a="1"/>
  <c r="T169" i="7"/>
  <c r="N169" i="7" a="1"/>
  <c r="N169" i="7" s="1"/>
  <c r="AA168" i="7"/>
  <c r="Y168" i="7"/>
  <c r="X168" i="7"/>
  <c r="W168" i="7"/>
  <c r="V168" i="7"/>
  <c r="AB168" i="7" s="1"/>
  <c r="T168" i="7" a="1"/>
  <c r="T168" i="7"/>
  <c r="N168" i="7" a="1"/>
  <c r="N168" i="7"/>
  <c r="AA167" i="7"/>
  <c r="Y167" i="7"/>
  <c r="X167" i="7"/>
  <c r="W167" i="7"/>
  <c r="AB167" i="7" s="1"/>
  <c r="V167" i="7"/>
  <c r="T167" i="7" a="1"/>
  <c r="T167" i="7"/>
  <c r="N167" i="7" a="1"/>
  <c r="N167" i="7" s="1"/>
  <c r="AB166" i="7"/>
  <c r="AA166" i="7"/>
  <c r="Y166" i="7"/>
  <c r="X166" i="7"/>
  <c r="W166" i="7"/>
  <c r="V166" i="7"/>
  <c r="T166" i="7" a="1"/>
  <c r="T166" i="7" s="1"/>
  <c r="N166" i="7" a="1"/>
  <c r="N166" i="7"/>
  <c r="AA165" i="7"/>
  <c r="Y165" i="7"/>
  <c r="X165" i="7"/>
  <c r="W165" i="7"/>
  <c r="AB165" i="7" s="1"/>
  <c r="V165" i="7"/>
  <c r="T165" i="7" a="1"/>
  <c r="T165" i="7"/>
  <c r="N165" i="7" a="1"/>
  <c r="N165" i="7" s="1"/>
  <c r="AA164" i="7"/>
  <c r="Y164" i="7"/>
  <c r="X164" i="7"/>
  <c r="W164" i="7"/>
  <c r="V164" i="7"/>
  <c r="AB164" i="7" s="1"/>
  <c r="T164" i="7" a="1"/>
  <c r="T164" i="7" s="1"/>
  <c r="N164" i="7" a="1"/>
  <c r="N164" i="7"/>
  <c r="AA163" i="7"/>
  <c r="Y163" i="7"/>
  <c r="X163" i="7"/>
  <c r="W163" i="7"/>
  <c r="V163" i="7"/>
  <c r="AB163" i="7" s="1"/>
  <c r="T163" i="7" a="1"/>
  <c r="T163" i="7" s="1"/>
  <c r="N163" i="7" a="1"/>
  <c r="N163" i="7" s="1"/>
  <c r="AA162" i="7"/>
  <c r="Y162" i="7"/>
  <c r="X162" i="7"/>
  <c r="W162" i="7"/>
  <c r="V162" i="7"/>
  <c r="AB162" i="7" s="1"/>
  <c r="T162" i="7" a="1"/>
  <c r="T162" i="7"/>
  <c r="N162" i="7" a="1"/>
  <c r="N162" i="7"/>
  <c r="AA161" i="7"/>
  <c r="Y161" i="7"/>
  <c r="X161" i="7"/>
  <c r="W161" i="7"/>
  <c r="AB161" i="7" s="1"/>
  <c r="V161" i="7"/>
  <c r="T161" i="7" a="1"/>
  <c r="T161" i="7"/>
  <c r="N161" i="7" a="1"/>
  <c r="N161" i="7"/>
  <c r="AA160" i="7"/>
  <c r="Y160" i="7"/>
  <c r="X160" i="7"/>
  <c r="W160" i="7"/>
  <c r="V160" i="7"/>
  <c r="AB160" i="7" s="1"/>
  <c r="T160" i="7" a="1"/>
  <c r="T160" i="7" s="1"/>
  <c r="N160" i="7" a="1"/>
  <c r="N160" i="7"/>
  <c r="AB159" i="7"/>
  <c r="AA159" i="7"/>
  <c r="Y159" i="7"/>
  <c r="X159" i="7"/>
  <c r="W159" i="7"/>
  <c r="V159" i="7"/>
  <c r="T159" i="7" a="1"/>
  <c r="T159" i="7"/>
  <c r="N159" i="7" a="1"/>
  <c r="N159" i="7" s="1"/>
  <c r="AB158" i="7"/>
  <c r="AA158" i="7"/>
  <c r="Y158" i="7"/>
  <c r="X158" i="7"/>
  <c r="W158" i="7"/>
  <c r="V158" i="7"/>
  <c r="T158" i="7" a="1"/>
  <c r="T158" i="7" s="1"/>
  <c r="N158" i="7" a="1"/>
  <c r="N158" i="7"/>
  <c r="AU13" i="7" s="1"/>
  <c r="AB157" i="7"/>
  <c r="AA157" i="7"/>
  <c r="Y157" i="7"/>
  <c r="X157" i="7"/>
  <c r="W157" i="7"/>
  <c r="V157" i="7"/>
  <c r="T157" i="7" a="1"/>
  <c r="T157" i="7" s="1"/>
  <c r="N157" i="7" a="1"/>
  <c r="N157" i="7" s="1"/>
  <c r="AA156" i="7"/>
  <c r="Y156" i="7"/>
  <c r="X156" i="7"/>
  <c r="W156" i="7"/>
  <c r="V156" i="7"/>
  <c r="AB156" i="7" s="1"/>
  <c r="T156" i="7" a="1"/>
  <c r="T156" i="7"/>
  <c r="N156" i="7" a="1"/>
  <c r="N156" i="7"/>
  <c r="AB155" i="7"/>
  <c r="AA155" i="7"/>
  <c r="Y155" i="7"/>
  <c r="X155" i="7"/>
  <c r="W155" i="7"/>
  <c r="V155" i="7"/>
  <c r="T155" i="7" a="1"/>
  <c r="T155" i="7" s="1"/>
  <c r="N155" i="7" a="1"/>
  <c r="N155" i="7"/>
  <c r="AA154" i="7"/>
  <c r="Y154" i="7"/>
  <c r="X154" i="7"/>
  <c r="W154" i="7"/>
  <c r="V154" i="7"/>
  <c r="AB154" i="7" s="1"/>
  <c r="T154" i="7" a="1"/>
  <c r="T154" i="7" s="1"/>
  <c r="N154" i="7" a="1"/>
  <c r="N154" i="7" s="1"/>
  <c r="AB153" i="7"/>
  <c r="AA153" i="7"/>
  <c r="Y153" i="7"/>
  <c r="X153" i="7"/>
  <c r="W153" i="7"/>
  <c r="V153" i="7"/>
  <c r="T153" i="7" a="1"/>
  <c r="T153" i="7"/>
  <c r="N153" i="7" a="1"/>
  <c r="N153" i="7" s="1"/>
  <c r="AA152" i="7"/>
  <c r="Y152" i="7"/>
  <c r="X152" i="7"/>
  <c r="W152" i="7"/>
  <c r="V152" i="7"/>
  <c r="AB152" i="7" s="1"/>
  <c r="T152" i="7" a="1"/>
  <c r="T152" i="7" s="1"/>
  <c r="N152" i="7" a="1"/>
  <c r="N152" i="7"/>
  <c r="AA151" i="7"/>
  <c r="Y151" i="7"/>
  <c r="X151" i="7"/>
  <c r="W151" i="7"/>
  <c r="V151" i="7"/>
  <c r="AB151" i="7" s="1"/>
  <c r="T151" i="7" a="1"/>
  <c r="T151" i="7"/>
  <c r="N151" i="7" a="1"/>
  <c r="N151" i="7" s="1"/>
  <c r="AA150" i="7"/>
  <c r="Y150" i="7"/>
  <c r="X150" i="7"/>
  <c r="W150" i="7"/>
  <c r="V150" i="7"/>
  <c r="AB150" i="7" s="1"/>
  <c r="T150" i="7" a="1"/>
  <c r="T150" i="7"/>
  <c r="N150" i="7" a="1"/>
  <c r="N150" i="7" s="1"/>
  <c r="AB149" i="7"/>
  <c r="AA149" i="7"/>
  <c r="Y149" i="7"/>
  <c r="X149" i="7"/>
  <c r="W149" i="7"/>
  <c r="V149" i="7"/>
  <c r="T149" i="7" a="1"/>
  <c r="T149" i="7"/>
  <c r="N149" i="7" a="1"/>
  <c r="N149" i="7"/>
  <c r="AB148" i="7"/>
  <c r="AA148" i="7"/>
  <c r="Y148" i="7"/>
  <c r="X148" i="7"/>
  <c r="W148" i="7"/>
  <c r="V148" i="7"/>
  <c r="T148" i="7" a="1"/>
  <c r="T148" i="7" s="1"/>
  <c r="N148" i="7" a="1"/>
  <c r="N148" i="7" s="1"/>
  <c r="AA147" i="7"/>
  <c r="Y147" i="7"/>
  <c r="X147" i="7"/>
  <c r="W147" i="7"/>
  <c r="AB147" i="7" s="1"/>
  <c r="V147" i="7"/>
  <c r="T147" i="7" a="1"/>
  <c r="T147" i="7"/>
  <c r="AW14" i="7" s="1"/>
  <c r="N147" i="7" a="1"/>
  <c r="N147" i="7" s="1"/>
  <c r="AA146" i="7"/>
  <c r="Y146" i="7"/>
  <c r="X146" i="7"/>
  <c r="W146" i="7"/>
  <c r="V146" i="7"/>
  <c r="AB146" i="7" s="1"/>
  <c r="T146" i="7" a="1"/>
  <c r="T146" i="7" s="1"/>
  <c r="N146" i="7" a="1"/>
  <c r="N146" i="7"/>
  <c r="AA145" i="7"/>
  <c r="Y145" i="7"/>
  <c r="X145" i="7"/>
  <c r="W145" i="7"/>
  <c r="AB145" i="7" s="1"/>
  <c r="V145" i="7"/>
  <c r="T145" i="7" a="1"/>
  <c r="T145" i="7"/>
  <c r="N145" i="7" a="1"/>
  <c r="N145" i="7" s="1"/>
  <c r="AA144" i="7"/>
  <c r="Y144" i="7"/>
  <c r="X144" i="7"/>
  <c r="W144" i="7"/>
  <c r="V144" i="7"/>
  <c r="AB144" i="7" s="1"/>
  <c r="T144" i="7" a="1"/>
  <c r="T144" i="7"/>
  <c r="N144" i="7" a="1"/>
  <c r="N144" i="7" s="1"/>
  <c r="AA143" i="7"/>
  <c r="Y143" i="7"/>
  <c r="X143" i="7"/>
  <c r="W143" i="7"/>
  <c r="AB143" i="7" s="1"/>
  <c r="V143" i="7"/>
  <c r="T143" i="7" a="1"/>
  <c r="T143" i="7"/>
  <c r="N143" i="7" a="1"/>
  <c r="N143" i="7"/>
  <c r="AA142" i="7"/>
  <c r="Y142" i="7"/>
  <c r="X142" i="7"/>
  <c r="W142" i="7"/>
  <c r="V142" i="7"/>
  <c r="AB142" i="7" s="1"/>
  <c r="T142" i="7" a="1"/>
  <c r="T142" i="7" s="1"/>
  <c r="N142" i="7" a="1"/>
  <c r="N142" i="7"/>
  <c r="AB141" i="7"/>
  <c r="AA141" i="7"/>
  <c r="Y141" i="7"/>
  <c r="X141" i="7"/>
  <c r="W141" i="7"/>
  <c r="V141" i="7"/>
  <c r="T141" i="7" a="1"/>
  <c r="T141" i="7"/>
  <c r="N141" i="7" a="1"/>
  <c r="N141" i="7" s="1"/>
  <c r="AB140" i="7"/>
  <c r="AA140" i="7"/>
  <c r="Y140" i="7"/>
  <c r="X140" i="7"/>
  <c r="W140" i="7"/>
  <c r="V140" i="7"/>
  <c r="T140" i="7" a="1"/>
  <c r="T140" i="7" s="1"/>
  <c r="N140" i="7" a="1"/>
  <c r="N140" i="7"/>
  <c r="AU17" i="7" s="1"/>
  <c r="AA139" i="7"/>
  <c r="Y139" i="7"/>
  <c r="X139" i="7"/>
  <c r="W139" i="7"/>
  <c r="V139" i="7"/>
  <c r="AB139" i="7" s="1"/>
  <c r="T139" i="7" a="1"/>
  <c r="T139" i="7" s="1"/>
  <c r="N139" i="7" a="1"/>
  <c r="N139" i="7" s="1"/>
  <c r="AA138" i="7"/>
  <c r="Y138" i="7"/>
  <c r="X138" i="7"/>
  <c r="W138" i="7"/>
  <c r="V138" i="7"/>
  <c r="AB138" i="7" s="1"/>
  <c r="T138" i="7" a="1"/>
  <c r="T138" i="7" s="1"/>
  <c r="N138" i="7" a="1"/>
  <c r="N138" i="7"/>
  <c r="AB137" i="7"/>
  <c r="AA137" i="7"/>
  <c r="Y137" i="7"/>
  <c r="X137" i="7"/>
  <c r="W137" i="7"/>
  <c r="V137" i="7"/>
  <c r="T137" i="7" a="1"/>
  <c r="T137" i="7"/>
  <c r="N137" i="7" a="1"/>
  <c r="N137" i="7" s="1"/>
  <c r="AQ10" i="7" s="1"/>
  <c r="AA136" i="7"/>
  <c r="Y136" i="7"/>
  <c r="X136" i="7"/>
  <c r="W136" i="7"/>
  <c r="V136" i="7"/>
  <c r="AB136" i="7" s="1"/>
  <c r="T136" i="7" a="1"/>
  <c r="T136" i="7" s="1"/>
  <c r="N136" i="7" a="1"/>
  <c r="N136" i="7" s="1"/>
  <c r="AA135" i="7"/>
  <c r="Y135" i="7"/>
  <c r="X135" i="7"/>
  <c r="W135" i="7"/>
  <c r="AB135" i="7" s="1"/>
  <c r="V135" i="7"/>
  <c r="T135" i="7" a="1"/>
  <c r="T135" i="7"/>
  <c r="N135" i="7" a="1"/>
  <c r="N135" i="7" s="1"/>
  <c r="AA134" i="7"/>
  <c r="Y134" i="7"/>
  <c r="X134" i="7"/>
  <c r="W134" i="7"/>
  <c r="V134" i="7"/>
  <c r="AB134" i="7" s="1"/>
  <c r="T134" i="7" a="1"/>
  <c r="T134" i="7" s="1"/>
  <c r="N134" i="7" a="1"/>
  <c r="N134" i="7"/>
  <c r="AA133" i="7"/>
  <c r="Y133" i="7"/>
  <c r="X133" i="7"/>
  <c r="W133" i="7"/>
  <c r="V133" i="7"/>
  <c r="AB133" i="7" s="1"/>
  <c r="T133" i="7" a="1"/>
  <c r="T133" i="7"/>
  <c r="N133" i="7" a="1"/>
  <c r="N133" i="7" s="1"/>
  <c r="AA132" i="7"/>
  <c r="Y132" i="7"/>
  <c r="X132" i="7"/>
  <c r="W132" i="7"/>
  <c r="V132" i="7"/>
  <c r="AB132" i="7" s="1"/>
  <c r="T132" i="7" a="1"/>
  <c r="T132" i="7" s="1"/>
  <c r="N132" i="7" a="1"/>
  <c r="N132" i="7" s="1"/>
  <c r="AA131" i="7"/>
  <c r="Y131" i="7"/>
  <c r="X131" i="7"/>
  <c r="W131" i="7"/>
  <c r="AB131" i="7" s="1"/>
  <c r="V131" i="7"/>
  <c r="T131" i="7" a="1"/>
  <c r="T131" i="7"/>
  <c r="N131" i="7" a="1"/>
  <c r="N131" i="7" s="1"/>
  <c r="AA130" i="7"/>
  <c r="Y130" i="7"/>
  <c r="X130" i="7"/>
  <c r="W130" i="7"/>
  <c r="V130" i="7"/>
  <c r="AB130" i="7" s="1"/>
  <c r="T130" i="7" a="1"/>
  <c r="T130" i="7" s="1"/>
  <c r="N130" i="7" a="1"/>
  <c r="N130" i="7" s="1"/>
  <c r="AA129" i="7"/>
  <c r="BA21" i="7" s="1"/>
  <c r="Y129" i="7"/>
  <c r="X129" i="7"/>
  <c r="W129" i="7"/>
  <c r="AB129" i="7" s="1"/>
  <c r="V129" i="7"/>
  <c r="T129" i="7" a="1"/>
  <c r="T129" i="7"/>
  <c r="N129" i="7" a="1"/>
  <c r="N129" i="7" s="1"/>
  <c r="AA128" i="7"/>
  <c r="Y128" i="7"/>
  <c r="X128" i="7"/>
  <c r="W128" i="7"/>
  <c r="AB128" i="7" s="1"/>
  <c r="V128" i="7"/>
  <c r="T128" i="7" a="1"/>
  <c r="T128" i="7" s="1"/>
  <c r="N128" i="7" a="1"/>
  <c r="N128" i="7"/>
  <c r="AA127" i="7"/>
  <c r="Y127" i="7"/>
  <c r="X127" i="7"/>
  <c r="W127" i="7"/>
  <c r="AB127" i="7" s="1"/>
  <c r="V127" i="7"/>
  <c r="T127" i="7" a="1"/>
  <c r="T127" i="7"/>
  <c r="N127" i="7" a="1"/>
  <c r="N127" i="7" s="1"/>
  <c r="AA126" i="7"/>
  <c r="Y126" i="7"/>
  <c r="X126" i="7"/>
  <c r="W126" i="7"/>
  <c r="V126" i="7"/>
  <c r="T126" i="7" a="1"/>
  <c r="T126" i="7"/>
  <c r="N126" i="7" a="1"/>
  <c r="N126" i="7" s="1"/>
  <c r="AA125" i="7"/>
  <c r="Y125" i="7"/>
  <c r="X125" i="7"/>
  <c r="W125" i="7"/>
  <c r="AB125" i="7" s="1"/>
  <c r="V125" i="7"/>
  <c r="T125" i="7" a="1"/>
  <c r="T125" i="7" s="1"/>
  <c r="N125" i="7" a="1"/>
  <c r="N125" i="7"/>
  <c r="AB124" i="7"/>
  <c r="AA124" i="7"/>
  <c r="Y124" i="7"/>
  <c r="X124" i="7"/>
  <c r="W124" i="7"/>
  <c r="V124" i="7"/>
  <c r="T124" i="7" a="1"/>
  <c r="T124" i="7" s="1"/>
  <c r="N124" i="7" a="1"/>
  <c r="N124" i="7"/>
  <c r="AB123" i="7"/>
  <c r="AA123" i="7"/>
  <c r="Y123" i="7"/>
  <c r="X123" i="7"/>
  <c r="W123" i="7"/>
  <c r="V123" i="7"/>
  <c r="T123" i="7" a="1"/>
  <c r="T123" i="7"/>
  <c r="N123" i="7" a="1"/>
  <c r="N123" i="7" s="1"/>
  <c r="AA122" i="7"/>
  <c r="Y122" i="7"/>
  <c r="X122" i="7"/>
  <c r="W122" i="7"/>
  <c r="V122" i="7"/>
  <c r="AB122" i="7" s="1"/>
  <c r="T122" i="7" a="1"/>
  <c r="T122" i="7" s="1"/>
  <c r="N122" i="7" a="1"/>
  <c r="N122" i="7"/>
  <c r="AA121" i="7"/>
  <c r="Y121" i="7"/>
  <c r="X121" i="7"/>
  <c r="W121" i="7"/>
  <c r="V121" i="7"/>
  <c r="AB121" i="7" s="1"/>
  <c r="T121" i="7" a="1"/>
  <c r="T121" i="7"/>
  <c r="N121" i="7" a="1"/>
  <c r="N121" i="7" s="1"/>
  <c r="AA120" i="7"/>
  <c r="Y120" i="7"/>
  <c r="X120" i="7"/>
  <c r="W120" i="7"/>
  <c r="V120" i="7"/>
  <c r="T120" i="7" a="1"/>
  <c r="T120" i="7" s="1"/>
  <c r="N120" i="7" a="1"/>
  <c r="N120" i="7"/>
  <c r="AB119" i="7"/>
  <c r="AA119" i="7"/>
  <c r="Y119" i="7"/>
  <c r="X119" i="7"/>
  <c r="W119" i="7"/>
  <c r="V119" i="7"/>
  <c r="T119" i="7" a="1"/>
  <c r="T119" i="7" s="1"/>
  <c r="N119" i="7" a="1"/>
  <c r="N119" i="7" s="1"/>
  <c r="AA118" i="7"/>
  <c r="BB14" i="7" s="1"/>
  <c r="Y118" i="7"/>
  <c r="X118" i="7"/>
  <c r="W118" i="7"/>
  <c r="V118" i="7"/>
  <c r="AB118" i="7" s="1"/>
  <c r="T118" i="7" a="1"/>
  <c r="T118" i="7" s="1"/>
  <c r="N118" i="7" a="1"/>
  <c r="N118" i="7"/>
  <c r="AA117" i="7"/>
  <c r="Y117" i="7"/>
  <c r="X117" i="7"/>
  <c r="W117" i="7"/>
  <c r="AB117" i="7" s="1"/>
  <c r="V117" i="7"/>
  <c r="T117" i="7" a="1"/>
  <c r="T117" i="7"/>
  <c r="N117" i="7" a="1"/>
  <c r="N117" i="7" s="1"/>
  <c r="AA116" i="7"/>
  <c r="Y116" i="7"/>
  <c r="X116" i="7"/>
  <c r="W116" i="7"/>
  <c r="V116" i="7"/>
  <c r="AB116" i="7" s="1"/>
  <c r="T116" i="7" a="1"/>
  <c r="T116" i="7" s="1"/>
  <c r="N116" i="7" a="1"/>
  <c r="N116" i="7"/>
  <c r="AA115" i="7"/>
  <c r="Y115" i="7"/>
  <c r="X115" i="7"/>
  <c r="W115" i="7"/>
  <c r="V115" i="7"/>
  <c r="AB115" i="7" s="1"/>
  <c r="T115" i="7" a="1"/>
  <c r="T115" i="7"/>
  <c r="N115" i="7" a="1"/>
  <c r="N115" i="7" s="1"/>
  <c r="AA114" i="7"/>
  <c r="Y114" i="7"/>
  <c r="X114" i="7"/>
  <c r="W114" i="7"/>
  <c r="V114" i="7"/>
  <c r="AB114" i="7" s="1"/>
  <c r="T114" i="7" a="1"/>
  <c r="T114" i="7" s="1"/>
  <c r="N114" i="7" a="1"/>
  <c r="N114" i="7"/>
  <c r="AA113" i="7"/>
  <c r="Y113" i="7"/>
  <c r="X113" i="7"/>
  <c r="W113" i="7"/>
  <c r="AB113" i="7" s="1"/>
  <c r="V113" i="7"/>
  <c r="T113" i="7" a="1"/>
  <c r="T113" i="7"/>
  <c r="N113" i="7" a="1"/>
  <c r="N113" i="7" s="1"/>
  <c r="AA112" i="7"/>
  <c r="Y112" i="7"/>
  <c r="X112" i="7"/>
  <c r="W112" i="7"/>
  <c r="V112" i="7"/>
  <c r="AB112" i="7" s="1"/>
  <c r="T112" i="7" a="1"/>
  <c r="T112" i="7" s="1"/>
  <c r="N112" i="7" a="1"/>
  <c r="N112" i="7"/>
  <c r="AA111" i="7"/>
  <c r="BA7" i="7" s="1"/>
  <c r="Y111" i="7"/>
  <c r="X111" i="7"/>
  <c r="W111" i="7"/>
  <c r="AB111" i="7" s="1"/>
  <c r="V111" i="7"/>
  <c r="T111" i="7" a="1"/>
  <c r="T111" i="7"/>
  <c r="N111" i="7" a="1"/>
  <c r="N111" i="7" s="1"/>
  <c r="AA110" i="7"/>
  <c r="Y110" i="7"/>
  <c r="X110" i="7"/>
  <c r="W110" i="7"/>
  <c r="AB110" i="7" s="1"/>
  <c r="V110" i="7"/>
  <c r="T110" i="7" a="1"/>
  <c r="T110" i="7" s="1"/>
  <c r="N110" i="7" a="1"/>
  <c r="N110" i="7"/>
  <c r="AA109" i="7"/>
  <c r="Y109" i="7"/>
  <c r="X109" i="7"/>
  <c r="W109" i="7"/>
  <c r="V109" i="7"/>
  <c r="AB109" i="7" s="1"/>
  <c r="T109" i="7" a="1"/>
  <c r="T109" i="7"/>
  <c r="N109" i="7" a="1"/>
  <c r="N109" i="7" s="1"/>
  <c r="AA108" i="7"/>
  <c r="Y108" i="7"/>
  <c r="X108" i="7"/>
  <c r="W108" i="7"/>
  <c r="V108" i="7"/>
  <c r="T108" i="7" a="1"/>
  <c r="T108" i="7"/>
  <c r="N108" i="7" a="1"/>
  <c r="N108" i="7"/>
  <c r="AA107" i="7"/>
  <c r="Y107" i="7"/>
  <c r="X107" i="7"/>
  <c r="W107" i="7"/>
  <c r="AB107" i="7" s="1"/>
  <c r="V107" i="7"/>
  <c r="T107" i="7" a="1"/>
  <c r="T107" i="7" s="1"/>
  <c r="N107" i="7" a="1"/>
  <c r="N107" i="7"/>
  <c r="AB106" i="7"/>
  <c r="AA106" i="7"/>
  <c r="Y106" i="7"/>
  <c r="X106" i="7"/>
  <c r="W106" i="7"/>
  <c r="V106" i="7"/>
  <c r="T106" i="7" a="1"/>
  <c r="T106" i="7" s="1"/>
  <c r="N106" i="7" a="1"/>
  <c r="N106" i="7"/>
  <c r="AA105" i="7"/>
  <c r="Y105" i="7"/>
  <c r="X105" i="7"/>
  <c r="W105" i="7"/>
  <c r="AB105" i="7" s="1"/>
  <c r="V105" i="7"/>
  <c r="T105" i="7" a="1"/>
  <c r="T105" i="7"/>
  <c r="N105" i="7" a="1"/>
  <c r="N105" i="7" s="1"/>
  <c r="AA104" i="7"/>
  <c r="Y104" i="7"/>
  <c r="X104" i="7"/>
  <c r="W104" i="7"/>
  <c r="V104" i="7"/>
  <c r="AB104" i="7" s="1"/>
  <c r="T104" i="7" a="1"/>
  <c r="T104" i="7" s="1"/>
  <c r="N104" i="7" a="1"/>
  <c r="N104" i="7"/>
  <c r="AB103" i="7"/>
  <c r="AA103" i="7"/>
  <c r="Y103" i="7"/>
  <c r="X103" i="7"/>
  <c r="W103" i="7"/>
  <c r="V103" i="7"/>
  <c r="T103" i="7" a="1"/>
  <c r="T103" i="7"/>
  <c r="N103" i="7" a="1"/>
  <c r="N103" i="7" s="1"/>
  <c r="AA102" i="7"/>
  <c r="Y102" i="7"/>
  <c r="X102" i="7"/>
  <c r="W102" i="7"/>
  <c r="V102" i="7"/>
  <c r="T102" i="7" a="1"/>
  <c r="T102" i="7"/>
  <c r="N102" i="7" a="1"/>
  <c r="N102" i="7"/>
  <c r="AA101" i="7"/>
  <c r="Y101" i="7"/>
  <c r="X101" i="7"/>
  <c r="W101" i="7"/>
  <c r="AB101" i="7" s="1"/>
  <c r="V101" i="7"/>
  <c r="T101" i="7" a="1"/>
  <c r="T101" i="7" s="1"/>
  <c r="N101" i="7" a="1"/>
  <c r="N101" i="7"/>
  <c r="AA100" i="7"/>
  <c r="Y100" i="7"/>
  <c r="X100" i="7"/>
  <c r="W100" i="7"/>
  <c r="V100" i="7"/>
  <c r="AB100" i="7" s="1"/>
  <c r="T100" i="7" a="1"/>
  <c r="T100" i="7" s="1"/>
  <c r="N100" i="7" a="1"/>
  <c r="N100" i="7"/>
  <c r="AA99" i="7"/>
  <c r="Y99" i="7"/>
  <c r="X99" i="7"/>
  <c r="W99" i="7"/>
  <c r="AB99" i="7" s="1"/>
  <c r="V99" i="7"/>
  <c r="T99" i="7" a="1"/>
  <c r="T99" i="7"/>
  <c r="N99" i="7" a="1"/>
  <c r="N99" i="7" s="1"/>
  <c r="AA98" i="7"/>
  <c r="Y98" i="7"/>
  <c r="X98" i="7"/>
  <c r="W98" i="7"/>
  <c r="V98" i="7"/>
  <c r="AB98" i="7" s="1"/>
  <c r="T98" i="7" a="1"/>
  <c r="T98" i="7" s="1"/>
  <c r="N98" i="7" a="1"/>
  <c r="N98" i="7"/>
  <c r="AA97" i="7"/>
  <c r="Y97" i="7"/>
  <c r="X97" i="7"/>
  <c r="W97" i="7"/>
  <c r="V97" i="7"/>
  <c r="AB97" i="7" s="1"/>
  <c r="T97" i="7" a="1"/>
  <c r="T97" i="7"/>
  <c r="N97" i="7" a="1"/>
  <c r="N97" i="7" s="1"/>
  <c r="AA96" i="7"/>
  <c r="Y96" i="7"/>
  <c r="X96" i="7"/>
  <c r="W96" i="7"/>
  <c r="V96" i="7"/>
  <c r="AB96" i="7" s="1"/>
  <c r="T96" i="7" a="1"/>
  <c r="T96" i="7" s="1"/>
  <c r="N96" i="7" a="1"/>
  <c r="N96" i="7"/>
  <c r="AA95" i="7"/>
  <c r="Y95" i="7"/>
  <c r="X95" i="7"/>
  <c r="W95" i="7"/>
  <c r="AB95" i="7" s="1"/>
  <c r="V95" i="7"/>
  <c r="T95" i="7" a="1"/>
  <c r="T95" i="7"/>
  <c r="N95" i="7" a="1"/>
  <c r="N95" i="7" s="1"/>
  <c r="AB94" i="7"/>
  <c r="AA94" i="7"/>
  <c r="Y94" i="7"/>
  <c r="X94" i="7"/>
  <c r="W94" i="7"/>
  <c r="V94" i="7"/>
  <c r="T94" i="7" a="1"/>
  <c r="T94" i="7" s="1"/>
  <c r="N94" i="7" a="1"/>
  <c r="N94" i="7"/>
  <c r="AA93" i="7"/>
  <c r="Y93" i="7"/>
  <c r="X93" i="7"/>
  <c r="W93" i="7"/>
  <c r="AB93" i="7" s="1"/>
  <c r="V93" i="7"/>
  <c r="T93" i="7" a="1"/>
  <c r="T93" i="7"/>
  <c r="N93" i="7" a="1"/>
  <c r="N93" i="7" s="1"/>
  <c r="AA92" i="7"/>
  <c r="Y92" i="7"/>
  <c r="X92" i="7"/>
  <c r="W92" i="7"/>
  <c r="V92" i="7"/>
  <c r="AB92" i="7" s="1"/>
  <c r="T92" i="7" a="1"/>
  <c r="T92" i="7" s="1"/>
  <c r="N92" i="7" a="1"/>
  <c r="N92" i="7"/>
  <c r="AA91" i="7"/>
  <c r="Y91" i="7"/>
  <c r="X91" i="7"/>
  <c r="W91" i="7"/>
  <c r="V91" i="7"/>
  <c r="AB91" i="7" s="1"/>
  <c r="T91" i="7" a="1"/>
  <c r="T91" i="7" s="1"/>
  <c r="N91" i="7" a="1"/>
  <c r="N91" i="7" s="1"/>
  <c r="AA90" i="7"/>
  <c r="Y90" i="7"/>
  <c r="X90" i="7"/>
  <c r="W90" i="7"/>
  <c r="V90" i="7"/>
  <c r="AB90" i="7" s="1"/>
  <c r="T90" i="7" a="1"/>
  <c r="T90" i="7"/>
  <c r="N90" i="7" a="1"/>
  <c r="N90" i="7"/>
  <c r="AA89" i="7"/>
  <c r="Y89" i="7"/>
  <c r="X89" i="7"/>
  <c r="W89" i="7"/>
  <c r="AB89" i="7" s="1"/>
  <c r="V89" i="7"/>
  <c r="T89" i="7" a="1"/>
  <c r="T89" i="7"/>
  <c r="N89" i="7" a="1"/>
  <c r="N89" i="7"/>
  <c r="AA88" i="7"/>
  <c r="Y88" i="7"/>
  <c r="X88" i="7"/>
  <c r="W88" i="7"/>
  <c r="V88" i="7"/>
  <c r="AB88" i="7" s="1"/>
  <c r="T88" i="7" a="1"/>
  <c r="T88" i="7" s="1"/>
  <c r="N88" i="7" a="1"/>
  <c r="N88" i="7"/>
  <c r="AB87" i="7"/>
  <c r="AA87" i="7"/>
  <c r="Y87" i="7"/>
  <c r="X87" i="7"/>
  <c r="W87" i="7"/>
  <c r="V87" i="7"/>
  <c r="T87" i="7" a="1"/>
  <c r="T87" i="7"/>
  <c r="N87" i="7" a="1"/>
  <c r="N87" i="7" s="1"/>
  <c r="AB86" i="7"/>
  <c r="AA86" i="7"/>
  <c r="Y86" i="7"/>
  <c r="X86" i="7"/>
  <c r="W86" i="7"/>
  <c r="V86" i="7"/>
  <c r="T86" i="7" a="1"/>
  <c r="T86" i="7" s="1"/>
  <c r="N86" i="7" a="1"/>
  <c r="N86" i="7"/>
  <c r="AB85" i="7"/>
  <c r="AA85" i="7"/>
  <c r="Y85" i="7"/>
  <c r="X85" i="7"/>
  <c r="W85" i="7"/>
  <c r="V85" i="7"/>
  <c r="T85" i="7" a="1"/>
  <c r="T85" i="7" s="1"/>
  <c r="N85" i="7" a="1"/>
  <c r="N85" i="7" s="1"/>
  <c r="AA84" i="7"/>
  <c r="Y84" i="7"/>
  <c r="X84" i="7"/>
  <c r="W84" i="7"/>
  <c r="V84" i="7"/>
  <c r="T84" i="7" a="1"/>
  <c r="T84" i="7"/>
  <c r="N84" i="7" a="1"/>
  <c r="N84" i="7"/>
  <c r="AB83" i="7"/>
  <c r="AA83" i="7"/>
  <c r="Y83" i="7"/>
  <c r="X83" i="7"/>
  <c r="W83" i="7"/>
  <c r="V83" i="7"/>
  <c r="T83" i="7" a="1"/>
  <c r="T83" i="7" s="1"/>
  <c r="N83" i="7" a="1"/>
  <c r="N83" i="7"/>
  <c r="AA82" i="7"/>
  <c r="Y82" i="7"/>
  <c r="X82" i="7"/>
  <c r="W82" i="7"/>
  <c r="V82" i="7"/>
  <c r="AB82" i="7" s="1"/>
  <c r="T82" i="7" a="1"/>
  <c r="T82" i="7" s="1"/>
  <c r="N82" i="7" a="1"/>
  <c r="N82" i="7" s="1"/>
  <c r="AB81" i="7"/>
  <c r="AA81" i="7"/>
  <c r="Y81" i="7"/>
  <c r="X81" i="7"/>
  <c r="W81" i="7"/>
  <c r="V81" i="7"/>
  <c r="T81" i="7" a="1"/>
  <c r="T81" i="7"/>
  <c r="N81" i="7" a="1"/>
  <c r="N81" i="7" s="1"/>
  <c r="AA80" i="7"/>
  <c r="Y80" i="7"/>
  <c r="X80" i="7"/>
  <c r="W80" i="7"/>
  <c r="V80" i="7"/>
  <c r="AB80" i="7" s="1"/>
  <c r="T80" i="7" a="1"/>
  <c r="T80" i="7" s="1"/>
  <c r="N80" i="7" a="1"/>
  <c r="N80" i="7"/>
  <c r="AA79" i="7"/>
  <c r="Y79" i="7"/>
  <c r="X79" i="7"/>
  <c r="W79" i="7"/>
  <c r="V79" i="7"/>
  <c r="AB79" i="7" s="1"/>
  <c r="T79" i="7" a="1"/>
  <c r="T79" i="7"/>
  <c r="N79" i="7" a="1"/>
  <c r="N79" i="7" s="1"/>
  <c r="AA78" i="7"/>
  <c r="Y78" i="7"/>
  <c r="X78" i="7"/>
  <c r="W78" i="7"/>
  <c r="V78" i="7"/>
  <c r="AB78" i="7" s="1"/>
  <c r="T78" i="7" a="1"/>
  <c r="T78" i="7"/>
  <c r="N78" i="7" a="1"/>
  <c r="N78" i="7" s="1"/>
  <c r="AB77" i="7"/>
  <c r="AA77" i="7"/>
  <c r="Y77" i="7"/>
  <c r="X77" i="7"/>
  <c r="W77" i="7"/>
  <c r="V77" i="7"/>
  <c r="T77" i="7" a="1"/>
  <c r="T77" i="7"/>
  <c r="N77" i="7" a="1"/>
  <c r="N77" i="7"/>
  <c r="AB76" i="7"/>
  <c r="AA76" i="7"/>
  <c r="Y76" i="7"/>
  <c r="X76" i="7"/>
  <c r="W76" i="7"/>
  <c r="V76" i="7"/>
  <c r="T76" i="7" a="1"/>
  <c r="T76" i="7" s="1"/>
  <c r="N76" i="7" a="1"/>
  <c r="N76" i="7" s="1"/>
  <c r="AA75" i="7"/>
  <c r="Y75" i="7"/>
  <c r="X75" i="7"/>
  <c r="W75" i="7"/>
  <c r="AB75" i="7" s="1"/>
  <c r="V75" i="7"/>
  <c r="T75" i="7" a="1"/>
  <c r="T75" i="7"/>
  <c r="N75" i="7" a="1"/>
  <c r="N75" i="7" s="1"/>
  <c r="AA74" i="7"/>
  <c r="Y74" i="7"/>
  <c r="X74" i="7"/>
  <c r="W74" i="7"/>
  <c r="V74" i="7"/>
  <c r="AB74" i="7" s="1"/>
  <c r="T74" i="7" a="1"/>
  <c r="T74" i="7" s="1"/>
  <c r="N74" i="7" a="1"/>
  <c r="N74" i="7"/>
  <c r="AA73" i="7"/>
  <c r="Y73" i="7"/>
  <c r="X73" i="7"/>
  <c r="W73" i="7"/>
  <c r="AB73" i="7" s="1"/>
  <c r="V73" i="7"/>
  <c r="T73" i="7" a="1"/>
  <c r="T73" i="7" s="1"/>
  <c r="N73" i="7" a="1"/>
  <c r="N73" i="7" s="1"/>
  <c r="AA72" i="7"/>
  <c r="Y72" i="7"/>
  <c r="X72" i="7"/>
  <c r="W72" i="7"/>
  <c r="V72" i="7"/>
  <c r="AB72" i="7" s="1"/>
  <c r="T72" i="7" a="1"/>
  <c r="T72" i="7"/>
  <c r="N72" i="7" a="1"/>
  <c r="N72" i="7" s="1"/>
  <c r="AA71" i="7"/>
  <c r="Y71" i="7"/>
  <c r="X71" i="7"/>
  <c r="W71" i="7"/>
  <c r="AB71" i="7" s="1"/>
  <c r="V71" i="7"/>
  <c r="T71" i="7" a="1"/>
  <c r="T71" i="7"/>
  <c r="N71" i="7" a="1"/>
  <c r="N71" i="7"/>
  <c r="AA70" i="7"/>
  <c r="Y70" i="7"/>
  <c r="X70" i="7"/>
  <c r="W70" i="7"/>
  <c r="V70" i="7"/>
  <c r="AB70" i="7" s="1"/>
  <c r="T70" i="7" a="1"/>
  <c r="T70" i="7" s="1"/>
  <c r="N70" i="7" a="1"/>
  <c r="N70" i="7"/>
  <c r="AB69" i="7"/>
  <c r="AA69" i="7"/>
  <c r="Y69" i="7"/>
  <c r="X69" i="7"/>
  <c r="W69" i="7"/>
  <c r="V69" i="7"/>
  <c r="T69" i="7" a="1"/>
  <c r="T69" i="7"/>
  <c r="N69" i="7" a="1"/>
  <c r="N69" i="7" s="1"/>
  <c r="AB68" i="7"/>
  <c r="AA68" i="7"/>
  <c r="Y68" i="7"/>
  <c r="X68" i="7"/>
  <c r="W68" i="7"/>
  <c r="V68" i="7"/>
  <c r="T68" i="7" a="1"/>
  <c r="T68" i="7" s="1"/>
  <c r="N68" i="7" a="1"/>
  <c r="N68" i="7"/>
  <c r="AA67" i="7"/>
  <c r="Y67" i="7"/>
  <c r="X67" i="7"/>
  <c r="W67" i="7"/>
  <c r="V67" i="7"/>
  <c r="AB67" i="7" s="1"/>
  <c r="T67" i="7" a="1"/>
  <c r="T67" i="7" s="1"/>
  <c r="N67" i="7" a="1"/>
  <c r="N67" i="7" s="1"/>
  <c r="AA66" i="7"/>
  <c r="Y66" i="7"/>
  <c r="X66" i="7"/>
  <c r="W66" i="7"/>
  <c r="V66" i="7"/>
  <c r="AB66" i="7" s="1"/>
  <c r="T66" i="7" a="1"/>
  <c r="T66" i="7" s="1"/>
  <c r="N66" i="7" a="1"/>
  <c r="N66" i="7"/>
  <c r="AB65" i="7"/>
  <c r="AA65" i="7"/>
  <c r="Y65" i="7"/>
  <c r="X65" i="7"/>
  <c r="W65" i="7"/>
  <c r="V65" i="7"/>
  <c r="T65" i="7" a="1"/>
  <c r="T65" i="7"/>
  <c r="N65" i="7" a="1"/>
  <c r="N65" i="7" s="1"/>
  <c r="AA64" i="7"/>
  <c r="Y64" i="7"/>
  <c r="X64" i="7"/>
  <c r="W64" i="7"/>
  <c r="V64" i="7"/>
  <c r="AB64" i="7" s="1"/>
  <c r="T64" i="7" a="1"/>
  <c r="T64" i="7" s="1"/>
  <c r="N64" i="7" a="1"/>
  <c r="N64" i="7" s="1"/>
  <c r="AA63" i="7"/>
  <c r="Y63" i="7"/>
  <c r="X63" i="7"/>
  <c r="W63" i="7"/>
  <c r="AB63" i="7" s="1"/>
  <c r="V63" i="7"/>
  <c r="T63" i="7" a="1"/>
  <c r="T63" i="7"/>
  <c r="N63" i="7" a="1"/>
  <c r="N63" i="7" s="1"/>
  <c r="AA62" i="7"/>
  <c r="Y62" i="7"/>
  <c r="X62" i="7"/>
  <c r="W62" i="7"/>
  <c r="V62" i="7"/>
  <c r="AB62" i="7" s="1"/>
  <c r="T62" i="7" a="1"/>
  <c r="T62" i="7" s="1"/>
  <c r="N62" i="7" a="1"/>
  <c r="N62" i="7"/>
  <c r="AT9" i="7" s="1"/>
  <c r="AA61" i="7"/>
  <c r="Y61" i="7"/>
  <c r="X61" i="7"/>
  <c r="W61" i="7"/>
  <c r="V61" i="7"/>
  <c r="AB61" i="7" s="1"/>
  <c r="T61" i="7" a="1"/>
  <c r="T61" i="7"/>
  <c r="N61" i="7" a="1"/>
  <c r="N61" i="7" s="1"/>
  <c r="AA60" i="7"/>
  <c r="Y60" i="7"/>
  <c r="X60" i="7"/>
  <c r="W60" i="7"/>
  <c r="V60" i="7"/>
  <c r="AB60" i="7" s="1"/>
  <c r="T60" i="7" a="1"/>
  <c r="T60" i="7" s="1"/>
  <c r="N60" i="7" a="1"/>
  <c r="N60" i="7" s="1"/>
  <c r="AA59" i="7"/>
  <c r="Y59" i="7"/>
  <c r="X59" i="7"/>
  <c r="W59" i="7"/>
  <c r="AB59" i="7" s="1"/>
  <c r="V59" i="7"/>
  <c r="T59" i="7" a="1"/>
  <c r="T59" i="7"/>
  <c r="N59" i="7" a="1"/>
  <c r="N59" i="7" s="1"/>
  <c r="AA58" i="7"/>
  <c r="Y58" i="7"/>
  <c r="X58" i="7"/>
  <c r="W58" i="7"/>
  <c r="V58" i="7"/>
  <c r="AB58" i="7" s="1"/>
  <c r="T58" i="7" a="1"/>
  <c r="T58" i="7" s="1"/>
  <c r="N58" i="7" a="1"/>
  <c r="N58" i="7" s="1"/>
  <c r="AA57" i="7"/>
  <c r="Y57" i="7"/>
  <c r="X57" i="7"/>
  <c r="W57" i="7"/>
  <c r="AB57" i="7" s="1"/>
  <c r="V57" i="7"/>
  <c r="T57" i="7" a="1"/>
  <c r="T57" i="7"/>
  <c r="N57" i="7" a="1"/>
  <c r="N57" i="7" s="1"/>
  <c r="AA56" i="7"/>
  <c r="Y56" i="7"/>
  <c r="X56" i="7"/>
  <c r="W56" i="7"/>
  <c r="AB56" i="7" s="1"/>
  <c r="V56" i="7"/>
  <c r="T56" i="7" a="1"/>
  <c r="T56" i="7" s="1"/>
  <c r="N56" i="7" a="1"/>
  <c r="N56" i="7"/>
  <c r="AA55" i="7"/>
  <c r="Y55" i="7"/>
  <c r="X55" i="7"/>
  <c r="W55" i="7"/>
  <c r="AB55" i="7" s="1"/>
  <c r="V55" i="7"/>
  <c r="T55" i="7" a="1"/>
  <c r="T55" i="7"/>
  <c r="N55" i="7" a="1"/>
  <c r="N55" i="7" s="1"/>
  <c r="AA54" i="7"/>
  <c r="Y54" i="7"/>
  <c r="X54" i="7"/>
  <c r="W54" i="7"/>
  <c r="V54" i="7"/>
  <c r="T54" i="7" a="1"/>
  <c r="T54" i="7"/>
  <c r="N54" i="7" a="1"/>
  <c r="N54" i="7" s="1"/>
  <c r="AA53" i="7"/>
  <c r="Y53" i="7"/>
  <c r="X53" i="7"/>
  <c r="W53" i="7"/>
  <c r="AB53" i="7" s="1"/>
  <c r="V53" i="7"/>
  <c r="T53" i="7" a="1"/>
  <c r="T53" i="7" s="1"/>
  <c r="N53" i="7" a="1"/>
  <c r="N53" i="7"/>
  <c r="AB52" i="7"/>
  <c r="AA52" i="7"/>
  <c r="Y52" i="7"/>
  <c r="X52" i="7"/>
  <c r="W52" i="7"/>
  <c r="V52" i="7"/>
  <c r="T52" i="7" a="1"/>
  <c r="T52" i="7" s="1"/>
  <c r="N52" i="7" a="1"/>
  <c r="N52" i="7"/>
  <c r="AB51" i="7"/>
  <c r="AA51" i="7"/>
  <c r="Y51" i="7"/>
  <c r="X51" i="7"/>
  <c r="W51" i="7"/>
  <c r="V51" i="7"/>
  <c r="T51" i="7" a="1"/>
  <c r="T51" i="7"/>
  <c r="N51" i="7" a="1"/>
  <c r="N51" i="7" s="1"/>
  <c r="AA50" i="7"/>
  <c r="Y50" i="7"/>
  <c r="X50" i="7"/>
  <c r="W50" i="7"/>
  <c r="V50" i="7"/>
  <c r="AB50" i="7" s="1"/>
  <c r="T50" i="7" a="1"/>
  <c r="T50" i="7" s="1"/>
  <c r="N50" i="7" a="1"/>
  <c r="N50" i="7"/>
  <c r="AA49" i="7"/>
  <c r="Y49" i="7"/>
  <c r="X49" i="7"/>
  <c r="W49" i="7"/>
  <c r="V49" i="7"/>
  <c r="AB49" i="7" s="1"/>
  <c r="T49" i="7" a="1"/>
  <c r="T49" i="7" s="1"/>
  <c r="N49" i="7" a="1"/>
  <c r="N49" i="7" s="1"/>
  <c r="AA48" i="7"/>
  <c r="Y48" i="7"/>
  <c r="X48" i="7"/>
  <c r="W48" i="7"/>
  <c r="V48" i="7"/>
  <c r="T48" i="7" a="1"/>
  <c r="T48" i="7" s="1"/>
  <c r="N48" i="7" a="1"/>
  <c r="N48" i="7"/>
  <c r="AB47" i="7"/>
  <c r="AA47" i="7"/>
  <c r="Y47" i="7"/>
  <c r="X47" i="7"/>
  <c r="W47" i="7"/>
  <c r="V47" i="7"/>
  <c r="T47" i="7" a="1"/>
  <c r="T47" i="7" s="1"/>
  <c r="N47" i="7" a="1"/>
  <c r="N47" i="7" s="1"/>
  <c r="AA46" i="7"/>
  <c r="BA15" i="7" s="1"/>
  <c r="Y46" i="7"/>
  <c r="X46" i="7"/>
  <c r="W46" i="7"/>
  <c r="V46" i="7"/>
  <c r="AB46" i="7" s="1"/>
  <c r="T46" i="7" a="1"/>
  <c r="T46" i="7" s="1"/>
  <c r="N46" i="7" a="1"/>
  <c r="N46" i="7"/>
  <c r="AA45" i="7"/>
  <c r="Y45" i="7"/>
  <c r="X45" i="7"/>
  <c r="W45" i="7"/>
  <c r="AB45" i="7" s="1"/>
  <c r="V45" i="7"/>
  <c r="T45" i="7" a="1"/>
  <c r="T45" i="7"/>
  <c r="N45" i="7" a="1"/>
  <c r="N45" i="7" s="1"/>
  <c r="AA44" i="7"/>
  <c r="Y44" i="7"/>
  <c r="X44" i="7"/>
  <c r="W44" i="7"/>
  <c r="V44" i="7"/>
  <c r="AB44" i="7" s="1"/>
  <c r="T44" i="7" a="1"/>
  <c r="T44" i="7" s="1"/>
  <c r="N44" i="7" a="1"/>
  <c r="N44" i="7"/>
  <c r="AA43" i="7"/>
  <c r="Y43" i="7"/>
  <c r="X43" i="7"/>
  <c r="W43" i="7"/>
  <c r="V43" i="7"/>
  <c r="AB43" i="7" s="1"/>
  <c r="T43" i="7" a="1"/>
  <c r="T43" i="7"/>
  <c r="N43" i="7" a="1"/>
  <c r="N43" i="7" s="1"/>
  <c r="AA42" i="7"/>
  <c r="Y42" i="7"/>
  <c r="X42" i="7"/>
  <c r="W42" i="7"/>
  <c r="V42" i="7"/>
  <c r="AB42" i="7" s="1"/>
  <c r="T42" i="7" a="1"/>
  <c r="T42" i="7" s="1"/>
  <c r="N42" i="7" a="1"/>
  <c r="N42" i="7"/>
  <c r="AA41" i="7"/>
  <c r="Y41" i="7"/>
  <c r="X41" i="7"/>
  <c r="W41" i="7"/>
  <c r="AB41" i="7" s="1"/>
  <c r="V41" i="7"/>
  <c r="T41" i="7" a="1"/>
  <c r="T41" i="7"/>
  <c r="N41" i="7" a="1"/>
  <c r="N41" i="7" s="1"/>
  <c r="AA40" i="7"/>
  <c r="Y40" i="7"/>
  <c r="X40" i="7"/>
  <c r="W40" i="7"/>
  <c r="V40" i="7"/>
  <c r="AB40" i="7" s="1"/>
  <c r="T40" i="7" a="1"/>
  <c r="T40" i="7" s="1"/>
  <c r="N40" i="7" a="1"/>
  <c r="N40" i="7" s="1"/>
  <c r="AA39" i="7"/>
  <c r="Y39" i="7"/>
  <c r="X39" i="7"/>
  <c r="W39" i="7"/>
  <c r="AB39" i="7" s="1"/>
  <c r="V39" i="7"/>
  <c r="T39" i="7" a="1"/>
  <c r="T39" i="7"/>
  <c r="N39" i="7" a="1"/>
  <c r="N39" i="7" s="1"/>
  <c r="AA38" i="7"/>
  <c r="Y38" i="7"/>
  <c r="X38" i="7"/>
  <c r="W38" i="7"/>
  <c r="AB38" i="7" s="1"/>
  <c r="V38" i="7"/>
  <c r="T38" i="7" a="1"/>
  <c r="T38" i="7" s="1"/>
  <c r="N38" i="7" a="1"/>
  <c r="N38" i="7"/>
  <c r="AA37" i="7"/>
  <c r="Y37" i="7"/>
  <c r="X37" i="7"/>
  <c r="W37" i="7"/>
  <c r="V37" i="7"/>
  <c r="AB37" i="7" s="1"/>
  <c r="T37" i="7" a="1"/>
  <c r="T37" i="7"/>
  <c r="N37" i="7" a="1"/>
  <c r="N37" i="7" s="1"/>
  <c r="AA36" i="7"/>
  <c r="Y36" i="7"/>
  <c r="X36" i="7"/>
  <c r="W36" i="7"/>
  <c r="V36" i="7"/>
  <c r="T36" i="7" a="1"/>
  <c r="T36" i="7"/>
  <c r="N36" i="7" a="1"/>
  <c r="N36" i="7" s="1"/>
  <c r="AA35" i="7"/>
  <c r="Y35" i="7"/>
  <c r="X35" i="7"/>
  <c r="W35" i="7"/>
  <c r="AB35" i="7" s="1"/>
  <c r="V35" i="7"/>
  <c r="T35" i="7" a="1"/>
  <c r="T35" i="7" s="1"/>
  <c r="N35" i="7" a="1"/>
  <c r="N35" i="7"/>
  <c r="AB34" i="7"/>
  <c r="AA34" i="7"/>
  <c r="BB20" i="7" s="1"/>
  <c r="Y34" i="7"/>
  <c r="X34" i="7"/>
  <c r="W34" i="7"/>
  <c r="V34" i="7"/>
  <c r="T34" i="7" a="1"/>
  <c r="T34" i="7" s="1"/>
  <c r="AY20" i="7" s="1"/>
  <c r="N34" i="7" a="1"/>
  <c r="N34" i="7"/>
  <c r="AA33" i="7"/>
  <c r="Y33" i="7"/>
  <c r="X33" i="7"/>
  <c r="W33" i="7"/>
  <c r="AB33" i="7" s="1"/>
  <c r="V33" i="7"/>
  <c r="T33" i="7" a="1"/>
  <c r="T33" i="7"/>
  <c r="N33" i="7" a="1"/>
  <c r="N33" i="7" s="1"/>
  <c r="AA32" i="7"/>
  <c r="Y32" i="7"/>
  <c r="X32" i="7"/>
  <c r="W32" i="7"/>
  <c r="V32" i="7"/>
  <c r="AB32" i="7" s="1"/>
  <c r="T32" i="7" a="1"/>
  <c r="T32" i="7" s="1"/>
  <c r="N32" i="7" a="1"/>
  <c r="N32" i="7"/>
  <c r="AB31" i="7"/>
  <c r="Y31" i="7"/>
  <c r="X31" i="7"/>
  <c r="W31" i="7"/>
  <c r="V31" i="7"/>
  <c r="T31" i="7" a="1"/>
  <c r="T31" i="7" s="1"/>
  <c r="N31" i="7" a="1"/>
  <c r="N31" i="7"/>
  <c r="AA30" i="7"/>
  <c r="Y30" i="7"/>
  <c r="X30" i="7"/>
  <c r="W30" i="7"/>
  <c r="V30" i="7"/>
  <c r="AB30" i="7" s="1"/>
  <c r="T30" i="7" a="1"/>
  <c r="T30" i="7"/>
  <c r="N30" i="7" a="1"/>
  <c r="N30" i="7"/>
  <c r="AA29" i="7"/>
  <c r="Y29" i="7"/>
  <c r="X29" i="7"/>
  <c r="W29" i="7"/>
  <c r="V29" i="7"/>
  <c r="AB29" i="7" s="1"/>
  <c r="T29" i="7" a="1"/>
  <c r="T29" i="7" s="1"/>
  <c r="N29" i="7" a="1"/>
  <c r="N29" i="7"/>
  <c r="AA28" i="7"/>
  <c r="Y28" i="7"/>
  <c r="X28" i="7"/>
  <c r="W28" i="7"/>
  <c r="V28" i="7"/>
  <c r="AB28" i="7" s="1"/>
  <c r="T28" i="7" a="1"/>
  <c r="T28" i="7"/>
  <c r="N28" i="7" a="1"/>
  <c r="N28" i="7" s="1"/>
  <c r="AA27" i="7"/>
  <c r="Y27" i="7"/>
  <c r="X27" i="7"/>
  <c r="W27" i="7"/>
  <c r="V27" i="7"/>
  <c r="AB27" i="7" s="1"/>
  <c r="T27" i="7" a="1"/>
  <c r="T27" i="7"/>
  <c r="N27" i="7" a="1"/>
  <c r="N27" i="7" s="1"/>
  <c r="AB26" i="7"/>
  <c r="AA26" i="7"/>
  <c r="Y26" i="7"/>
  <c r="X26" i="7"/>
  <c r="W26" i="7"/>
  <c r="V26" i="7"/>
  <c r="T26" i="7" a="1"/>
  <c r="T26" i="7" s="1"/>
  <c r="N26" i="7" a="1"/>
  <c r="N26" i="7"/>
  <c r="AA25" i="7"/>
  <c r="Y25" i="7"/>
  <c r="X25" i="7"/>
  <c r="W25" i="7"/>
  <c r="V25" i="7"/>
  <c r="AB25" i="7" s="1"/>
  <c r="T25" i="7" a="1"/>
  <c r="T25" i="7" s="1"/>
  <c r="N25" i="7" a="1"/>
  <c r="N25" i="7"/>
  <c r="AA24" i="7"/>
  <c r="Y24" i="7"/>
  <c r="X24" i="7"/>
  <c r="W24" i="7"/>
  <c r="AB24" i="7" s="1"/>
  <c r="V24" i="7"/>
  <c r="T24" i="7" a="1"/>
  <c r="T24" i="7"/>
  <c r="N24" i="7" a="1"/>
  <c r="N24" i="7" s="1"/>
  <c r="AA23" i="7"/>
  <c r="Y23" i="7"/>
  <c r="X23" i="7"/>
  <c r="W23" i="7"/>
  <c r="V23" i="7"/>
  <c r="AB23" i="7" s="1"/>
  <c r="T23" i="7" a="1"/>
  <c r="T23" i="7" s="1"/>
  <c r="N23" i="7" a="1"/>
  <c r="N23" i="7" s="1"/>
  <c r="AA22" i="7"/>
  <c r="Y22" i="7"/>
  <c r="X22" i="7"/>
  <c r="W22" i="7"/>
  <c r="V22" i="7"/>
  <c r="AB22" i="7" s="1"/>
  <c r="T22" i="7" a="1"/>
  <c r="T22" i="7"/>
  <c r="N22" i="7" a="1"/>
  <c r="N22" i="7" s="1"/>
  <c r="AQ14" i="7" s="1"/>
  <c r="AP21" i="7"/>
  <c r="AO21" i="7"/>
  <c r="AN21" i="7"/>
  <c r="AM21" i="7"/>
  <c r="AL21" i="7"/>
  <c r="AK21" i="7"/>
  <c r="AA21" i="7"/>
  <c r="Y21" i="7"/>
  <c r="X21" i="7"/>
  <c r="W21" i="7"/>
  <c r="AB21" i="7" s="1"/>
  <c r="V21" i="7"/>
  <c r="T21" i="7" a="1"/>
  <c r="T21" i="7"/>
  <c r="N21" i="7" a="1"/>
  <c r="N21" i="7"/>
  <c r="AP20" i="7"/>
  <c r="AO20" i="7"/>
  <c r="AN20" i="7"/>
  <c r="AM20" i="7"/>
  <c r="AL20" i="7"/>
  <c r="AK20" i="7"/>
  <c r="AA20" i="7"/>
  <c r="Y20" i="7"/>
  <c r="X20" i="7"/>
  <c r="W20" i="7"/>
  <c r="V20" i="7"/>
  <c r="T20" i="7" a="1"/>
  <c r="T20" i="7"/>
  <c r="N20" i="7" a="1"/>
  <c r="N20" i="7" s="1"/>
  <c r="AP19" i="7"/>
  <c r="AO19" i="7"/>
  <c r="AN19" i="7"/>
  <c r="AM19" i="7"/>
  <c r="AL19" i="7"/>
  <c r="AK19" i="7"/>
  <c r="AA19" i="7"/>
  <c r="Y19" i="7"/>
  <c r="X19" i="7"/>
  <c r="W19" i="7"/>
  <c r="V19" i="7"/>
  <c r="AB19" i="7" s="1"/>
  <c r="T19" i="7" a="1"/>
  <c r="T19" i="7" s="1"/>
  <c r="N19" i="7" a="1"/>
  <c r="N19" i="7"/>
  <c r="AP18" i="7"/>
  <c r="AO18" i="7"/>
  <c r="AN18" i="7"/>
  <c r="AM18" i="7"/>
  <c r="AL18" i="7"/>
  <c r="AK18" i="7"/>
  <c r="AA18" i="7"/>
  <c r="Y18" i="7"/>
  <c r="X18" i="7"/>
  <c r="W18" i="7"/>
  <c r="V18" i="7"/>
  <c r="AB18" i="7" s="1"/>
  <c r="T18" i="7" a="1"/>
  <c r="T18" i="7" s="1"/>
  <c r="N18" i="7" a="1"/>
  <c r="N18" i="7"/>
  <c r="AV17" i="7"/>
  <c r="AP17" i="7"/>
  <c r="AO17" i="7"/>
  <c r="AN17" i="7"/>
  <c r="AM17" i="7"/>
  <c r="AL17" i="7"/>
  <c r="AK17" i="7"/>
  <c r="AB17" i="7"/>
  <c r="AA17" i="7"/>
  <c r="Y17" i="7"/>
  <c r="X17" i="7"/>
  <c r="W17" i="7"/>
  <c r="V17" i="7"/>
  <c r="T17" i="7" a="1"/>
  <c r="T17" i="7" s="1"/>
  <c r="N17" i="7" a="1"/>
  <c r="N17" i="7" s="1"/>
  <c r="AP16" i="7"/>
  <c r="AO16" i="7"/>
  <c r="AN16" i="7"/>
  <c r="AM16" i="7"/>
  <c r="AL16" i="7"/>
  <c r="AK16" i="7"/>
  <c r="AB16" i="7"/>
  <c r="AA16" i="7"/>
  <c r="Y16" i="7"/>
  <c r="X16" i="7"/>
  <c r="W16" i="7"/>
  <c r="V16" i="7"/>
  <c r="T16" i="7" a="1"/>
  <c r="T16" i="7"/>
  <c r="N16" i="7" a="1"/>
  <c r="N16" i="7"/>
  <c r="AP15" i="7"/>
  <c r="AO15" i="7"/>
  <c r="AN15" i="7"/>
  <c r="AM15" i="7"/>
  <c r="AL15" i="7"/>
  <c r="AK15" i="7"/>
  <c r="AA15" i="7"/>
  <c r="Y15" i="7"/>
  <c r="X15" i="7"/>
  <c r="W15" i="7"/>
  <c r="V15" i="7"/>
  <c r="AB15" i="7" s="1"/>
  <c r="T15" i="7" a="1"/>
  <c r="T15" i="7"/>
  <c r="N15" i="7" a="1"/>
  <c r="N15" i="7"/>
  <c r="AP14" i="7"/>
  <c r="AO14" i="7"/>
  <c r="AN14" i="7"/>
  <c r="AM14" i="7"/>
  <c r="AL14" i="7"/>
  <c r="AK14" i="7"/>
  <c r="AA14" i="7"/>
  <c r="Y14" i="7"/>
  <c r="X14" i="7"/>
  <c r="W14" i="7"/>
  <c r="V14" i="7"/>
  <c r="AB14" i="7" s="1"/>
  <c r="T14" i="7" a="1"/>
  <c r="T14" i="7" s="1"/>
  <c r="N14" i="7" a="1"/>
  <c r="N14" i="7"/>
  <c r="BB13" i="7"/>
  <c r="BC13" i="7" s="1"/>
  <c r="BA13" i="7"/>
  <c r="AV13" i="7"/>
  <c r="AR13" i="7"/>
  <c r="AP13" i="7"/>
  <c r="AO13" i="7"/>
  <c r="AN13" i="7"/>
  <c r="AM13" i="7"/>
  <c r="AL13" i="7"/>
  <c r="AK13" i="7"/>
  <c r="AA13" i="7"/>
  <c r="Y13" i="7"/>
  <c r="X13" i="7"/>
  <c r="W13" i="7"/>
  <c r="AB13" i="7" s="1"/>
  <c r="V13" i="7"/>
  <c r="T13" i="7" a="1"/>
  <c r="T13" i="7" s="1"/>
  <c r="N13" i="7" a="1"/>
  <c r="N13" i="7"/>
  <c r="AT12" i="7" s="1"/>
  <c r="AR12" i="7"/>
  <c r="AQ12" i="7"/>
  <c r="AP12" i="7"/>
  <c r="AO12" i="7"/>
  <c r="AN12" i="7"/>
  <c r="AM12" i="7"/>
  <c r="AL12" i="7"/>
  <c r="AK12" i="7"/>
  <c r="AA12" i="7"/>
  <c r="BA12" i="7" s="1"/>
  <c r="Y12" i="7"/>
  <c r="X12" i="7"/>
  <c r="W12" i="7"/>
  <c r="V12" i="7"/>
  <c r="T12" i="7" a="1"/>
  <c r="T12" i="7"/>
  <c r="N12" i="7" a="1"/>
  <c r="N12" i="7"/>
  <c r="AS12" i="7" s="1"/>
  <c r="BB11" i="7"/>
  <c r="BC11" i="7" s="1"/>
  <c r="BA11" i="7"/>
  <c r="AW11" i="7"/>
  <c r="AP11" i="7"/>
  <c r="AO11" i="7"/>
  <c r="AN11" i="7"/>
  <c r="AM11" i="7"/>
  <c r="AL11" i="7"/>
  <c r="AK11" i="7"/>
  <c r="AB11" i="7"/>
  <c r="AA11" i="7"/>
  <c r="Y11" i="7"/>
  <c r="X11" i="7"/>
  <c r="W11" i="7"/>
  <c r="V11" i="7"/>
  <c r="T11" i="7" a="1"/>
  <c r="T11" i="7" s="1"/>
  <c r="N11" i="7" a="1"/>
  <c r="N11" i="7" s="1"/>
  <c r="BB10" i="7"/>
  <c r="BC10" i="7" s="1"/>
  <c r="BA10" i="7"/>
  <c r="AU10" i="7"/>
  <c r="AP10" i="7"/>
  <c r="AO10" i="7"/>
  <c r="AN10" i="7"/>
  <c r="AM10" i="7"/>
  <c r="AL10" i="7"/>
  <c r="AK10" i="7"/>
  <c r="AA10" i="7"/>
  <c r="Y10" i="7"/>
  <c r="X10" i="7"/>
  <c r="W10" i="7"/>
  <c r="V10" i="7"/>
  <c r="AB10" i="7" s="1"/>
  <c r="T10" i="7" a="1"/>
  <c r="T10" i="7"/>
  <c r="AY6" i="7" s="1"/>
  <c r="N10" i="7" a="1"/>
  <c r="N10" i="7" s="1"/>
  <c r="AX9" i="7"/>
  <c r="AV9" i="7"/>
  <c r="AP9" i="7"/>
  <c r="AO9" i="7"/>
  <c r="AN9" i="7"/>
  <c r="AM9" i="7"/>
  <c r="AL9" i="7"/>
  <c r="AK9" i="7"/>
  <c r="AB9" i="7"/>
  <c r="AA9" i="7"/>
  <c r="Y9" i="7"/>
  <c r="X9" i="7"/>
  <c r="W9" i="7"/>
  <c r="V9" i="7"/>
  <c r="T9" i="7" a="1"/>
  <c r="T9" i="7" s="1"/>
  <c r="N9" i="7" a="1"/>
  <c r="N9" i="7" s="1"/>
  <c r="BA8" i="7"/>
  <c r="AP8" i="7"/>
  <c r="AO8" i="7"/>
  <c r="AN8" i="7"/>
  <c r="AM8" i="7"/>
  <c r="AL8" i="7"/>
  <c r="AK8" i="7"/>
  <c r="AA8" i="7"/>
  <c r="BB15" i="7" s="1"/>
  <c r="Y8" i="7"/>
  <c r="X8" i="7"/>
  <c r="W8" i="7"/>
  <c r="V8" i="7"/>
  <c r="AB8" i="7" s="1"/>
  <c r="T8" i="7" a="1"/>
  <c r="T8" i="7"/>
  <c r="N8" i="7" a="1"/>
  <c r="N8" i="7"/>
  <c r="AT15" i="7" s="1"/>
  <c r="AY7" i="7"/>
  <c r="AX7" i="7"/>
  <c r="AW7" i="7"/>
  <c r="AV7" i="7"/>
  <c r="AT7" i="7"/>
  <c r="AP7" i="7"/>
  <c r="AO7" i="7"/>
  <c r="AN7" i="7"/>
  <c r="AM7" i="7"/>
  <c r="AL7" i="7"/>
  <c r="AK7" i="7"/>
  <c r="AB7" i="7"/>
  <c r="AA7" i="7"/>
  <c r="Y7" i="7"/>
  <c r="X7" i="7"/>
  <c r="W7" i="7"/>
  <c r="V7" i="7"/>
  <c r="T7" i="7" a="1"/>
  <c r="T7" i="7" s="1"/>
  <c r="N7" i="7" a="1"/>
  <c r="N7" i="7"/>
  <c r="BA6" i="7"/>
  <c r="AR6" i="7"/>
  <c r="AQ6" i="7"/>
  <c r="AP6" i="7"/>
  <c r="AO6" i="7"/>
  <c r="AN6" i="7"/>
  <c r="AM6" i="7"/>
  <c r="AL6" i="7"/>
  <c r="AK6" i="7"/>
  <c r="AA6" i="7"/>
  <c r="Y6" i="7"/>
  <c r="X6" i="7"/>
  <c r="W6" i="7"/>
  <c r="V6" i="7"/>
  <c r="AB6" i="7" s="1"/>
  <c r="T6" i="7" a="1"/>
  <c r="T6" i="7"/>
  <c r="N6" i="7" a="1"/>
  <c r="N6" i="7"/>
  <c r="BC5" i="7"/>
  <c r="BB5" i="7"/>
  <c r="BA5" i="7"/>
  <c r="AV5" i="7"/>
  <c r="AT5" i="7"/>
  <c r="AS5" i="7"/>
  <c r="AR5" i="7"/>
  <c r="AQ5" i="7"/>
  <c r="AP5" i="7"/>
  <c r="AO5" i="7"/>
  <c r="AN5" i="7"/>
  <c r="AM5" i="7"/>
  <c r="AL5" i="7"/>
  <c r="AK5" i="7"/>
  <c r="AK22" i="7" s="1"/>
  <c r="AA5" i="7"/>
  <c r="Y5" i="7"/>
  <c r="X5" i="7"/>
  <c r="W5" i="7"/>
  <c r="V5" i="7"/>
  <c r="AB5" i="7" s="1"/>
  <c r="T5" i="7" a="1"/>
  <c r="T5" i="7"/>
  <c r="AY8" i="7" s="1"/>
  <c r="N5" i="7" a="1"/>
  <c r="N5" i="7"/>
  <c r="AS8" i="7" s="1"/>
  <c r="AA4" i="7"/>
  <c r="Y4" i="7"/>
  <c r="X4" i="7"/>
  <c r="W4" i="7"/>
  <c r="V4" i="7"/>
  <c r="AB4" i="7" s="1"/>
  <c r="T4" i="7" a="1"/>
  <c r="T4" i="7" s="1"/>
  <c r="N4" i="7" a="1"/>
  <c r="N4" i="7" s="1"/>
  <c r="AB3" i="7"/>
  <c r="AA3" i="7"/>
  <c r="Y3" i="7"/>
  <c r="X3" i="7"/>
  <c r="X503" i="7" s="1"/>
  <c r="W3" i="7"/>
  <c r="V3" i="7"/>
  <c r="T3" i="7" a="1"/>
  <c r="T3" i="7" s="1"/>
  <c r="N3" i="7" a="1"/>
  <c r="N3" i="7" s="1"/>
  <c r="AJ512" i="6"/>
  <c r="AF512" i="6"/>
  <c r="AE512" i="6"/>
  <c r="AD512" i="6" s="1"/>
  <c r="AF511" i="6"/>
  <c r="AE511" i="6"/>
  <c r="AD511" i="6" s="1"/>
  <c r="AF510" i="6"/>
  <c r="AE510" i="6"/>
  <c r="AJ510" i="6" s="1"/>
  <c r="AD510" i="6"/>
  <c r="AJ509" i="6"/>
  <c r="AF509" i="6"/>
  <c r="AE509" i="6"/>
  <c r="AD509" i="6"/>
  <c r="AF508" i="6"/>
  <c r="AE508" i="6"/>
  <c r="AF507" i="6"/>
  <c r="AE507" i="6"/>
  <c r="AJ507" i="6" s="1"/>
  <c r="AJ506" i="6"/>
  <c r="AF506" i="6"/>
  <c r="AE506" i="6"/>
  <c r="AD506" i="6" s="1"/>
  <c r="AJ505" i="6"/>
  <c r="AF505" i="6"/>
  <c r="AE505" i="6"/>
  <c r="AD505" i="6" s="1"/>
  <c r="AJ504" i="6"/>
  <c r="AD504" i="6"/>
  <c r="J504" i="6"/>
  <c r="AF504" i="6" s="1"/>
  <c r="AJ503" i="6"/>
  <c r="AF503" i="6"/>
  <c r="T503" i="6"/>
  <c r="Q503" i="6"/>
  <c r="M503" i="6"/>
  <c r="J503" i="6"/>
  <c r="AI502" i="6"/>
  <c r="AH502" i="6"/>
  <c r="AF502" i="6"/>
  <c r="AC502" i="6" a="1"/>
  <c r="AC502" i="6"/>
  <c r="AE502" i="6" s="1"/>
  <c r="W502" i="6" a="1"/>
  <c r="W502" i="6" s="1"/>
  <c r="AI501" i="6"/>
  <c r="AH501" i="6"/>
  <c r="AF501" i="6"/>
  <c r="AC501" i="6" a="1"/>
  <c r="AC501" i="6" s="1"/>
  <c r="AE501" i="6" s="1"/>
  <c r="W501" i="6" a="1"/>
  <c r="W501" i="6" s="1"/>
  <c r="AI500" i="6"/>
  <c r="AH500" i="6"/>
  <c r="AF500" i="6"/>
  <c r="AC500" i="6" a="1"/>
  <c r="AC500" i="6" s="1"/>
  <c r="AE500" i="6" s="1"/>
  <c r="W500" i="6" a="1"/>
  <c r="W500" i="6"/>
  <c r="AI499" i="6"/>
  <c r="AH499" i="6"/>
  <c r="AF499" i="6"/>
  <c r="AC499" i="6" a="1"/>
  <c r="AC499" i="6" s="1"/>
  <c r="AE499" i="6" s="1"/>
  <c r="W499" i="6" a="1"/>
  <c r="W499" i="6" s="1"/>
  <c r="AI498" i="6"/>
  <c r="AH498" i="6"/>
  <c r="AF498" i="6"/>
  <c r="AC498" i="6" a="1"/>
  <c r="AC498" i="6"/>
  <c r="AE498" i="6" s="1"/>
  <c r="W498" i="6" a="1"/>
  <c r="W498" i="6"/>
  <c r="AI497" i="6"/>
  <c r="AH497" i="6"/>
  <c r="AF497" i="6"/>
  <c r="AC497" i="6" a="1"/>
  <c r="AC497" i="6" s="1"/>
  <c r="AE497" i="6" s="1"/>
  <c r="W497" i="6" a="1"/>
  <c r="W497" i="6"/>
  <c r="AI496" i="6"/>
  <c r="AH496" i="6"/>
  <c r="AF496" i="6"/>
  <c r="AC496" i="6" a="1"/>
  <c r="AC496" i="6" s="1"/>
  <c r="AE496" i="6" s="1"/>
  <c r="AD496" i="6" s="1"/>
  <c r="AK496" i="6" s="1"/>
  <c r="W496" i="6" a="1"/>
  <c r="W496" i="6" s="1"/>
  <c r="AI495" i="6"/>
  <c r="AH495" i="6"/>
  <c r="AF495" i="6"/>
  <c r="AE495" i="6"/>
  <c r="AD495" i="6" s="1"/>
  <c r="AK495" i="6" s="1"/>
  <c r="AC495" i="6" a="1"/>
  <c r="AC495" i="6"/>
  <c r="W495" i="6" a="1"/>
  <c r="W495" i="6" s="1"/>
  <c r="AI494" i="6"/>
  <c r="AH494" i="6"/>
  <c r="AF494" i="6"/>
  <c r="AE494" i="6"/>
  <c r="AC494" i="6" a="1"/>
  <c r="AC494" i="6"/>
  <c r="W494" i="6" a="1"/>
  <c r="W494" i="6" s="1"/>
  <c r="AI493" i="6"/>
  <c r="AH493" i="6"/>
  <c r="AF493" i="6"/>
  <c r="AC493" i="6" a="1"/>
  <c r="AC493" i="6" s="1"/>
  <c r="AE493" i="6" s="1"/>
  <c r="AD493" i="6" s="1"/>
  <c r="AK493" i="6" s="1"/>
  <c r="W493" i="6" a="1"/>
  <c r="W493" i="6"/>
  <c r="AJ492" i="6"/>
  <c r="AI492" i="6"/>
  <c r="AH492" i="6"/>
  <c r="AF492" i="6"/>
  <c r="AC492" i="6" a="1"/>
  <c r="AC492" i="6"/>
  <c r="AE492" i="6" s="1"/>
  <c r="AD492" i="6" s="1"/>
  <c r="AK492" i="6" s="1"/>
  <c r="W492" i="6" a="1"/>
  <c r="W492" i="6"/>
  <c r="AI491" i="6"/>
  <c r="AH491" i="6"/>
  <c r="AF491" i="6"/>
  <c r="AC491" i="6" a="1"/>
  <c r="AC491" i="6" s="1"/>
  <c r="AE491" i="6" s="1"/>
  <c r="W491" i="6" a="1"/>
  <c r="W491" i="6" s="1"/>
  <c r="AI490" i="6"/>
  <c r="AH490" i="6"/>
  <c r="AF490" i="6"/>
  <c r="AC490" i="6" a="1"/>
  <c r="AC490" i="6"/>
  <c r="AE490" i="6" s="1"/>
  <c r="W490" i="6" a="1"/>
  <c r="W490" i="6"/>
  <c r="AI489" i="6"/>
  <c r="AH489" i="6"/>
  <c r="AF489" i="6"/>
  <c r="AE489" i="6"/>
  <c r="AC489" i="6" a="1"/>
  <c r="AC489" i="6"/>
  <c r="W489" i="6" a="1"/>
  <c r="W489" i="6"/>
  <c r="AI488" i="6"/>
  <c r="AH488" i="6"/>
  <c r="AF488" i="6"/>
  <c r="AE488" i="6"/>
  <c r="AC488" i="6" a="1"/>
  <c r="AC488" i="6"/>
  <c r="W488" i="6" a="1"/>
  <c r="W488" i="6"/>
  <c r="AI487" i="6"/>
  <c r="AH487" i="6"/>
  <c r="AF487" i="6"/>
  <c r="AC487" i="6" a="1"/>
  <c r="AC487" i="6" s="1"/>
  <c r="AE487" i="6" s="1"/>
  <c r="W487" i="6" a="1"/>
  <c r="W487" i="6" s="1"/>
  <c r="AI486" i="6"/>
  <c r="AH486" i="6"/>
  <c r="AF486" i="6"/>
  <c r="AC486" i="6" a="1"/>
  <c r="AC486" i="6"/>
  <c r="AE486" i="6" s="1"/>
  <c r="W486" i="6" a="1"/>
  <c r="W486" i="6" s="1"/>
  <c r="AJ485" i="6"/>
  <c r="AI485" i="6"/>
  <c r="AH485" i="6"/>
  <c r="AF485" i="6"/>
  <c r="AE485" i="6"/>
  <c r="AC485" i="6" a="1"/>
  <c r="AC485" i="6" s="1"/>
  <c r="W485" i="6" a="1"/>
  <c r="W485" i="6"/>
  <c r="AD485" i="6" s="1"/>
  <c r="AK485" i="6" s="1"/>
  <c r="AI484" i="6"/>
  <c r="AH484" i="6"/>
  <c r="AF484" i="6"/>
  <c r="AC484" i="6" a="1"/>
  <c r="AC484" i="6"/>
  <c r="AE484" i="6" s="1"/>
  <c r="W484" i="6" a="1"/>
  <c r="W484" i="6"/>
  <c r="AI483" i="6"/>
  <c r="AH483" i="6"/>
  <c r="AF483" i="6"/>
  <c r="AC483" i="6" a="1"/>
  <c r="AC483" i="6" s="1"/>
  <c r="AE483" i="6" s="1"/>
  <c r="W483" i="6" a="1"/>
  <c r="W483" i="6" s="1"/>
  <c r="AJ482" i="6"/>
  <c r="AI482" i="6"/>
  <c r="AH482" i="6"/>
  <c r="AF482" i="6"/>
  <c r="AD482" i="6"/>
  <c r="AK482" i="6" s="1"/>
  <c r="AC482" i="6" a="1"/>
  <c r="AC482" i="6"/>
  <c r="AE482" i="6" s="1"/>
  <c r="W482" i="6" a="1"/>
  <c r="W482" i="6" s="1"/>
  <c r="AI481" i="6"/>
  <c r="AH481" i="6"/>
  <c r="AF481" i="6"/>
  <c r="AC481" i="6" a="1"/>
  <c r="AC481" i="6" s="1"/>
  <c r="AE481" i="6" s="1"/>
  <c r="W481" i="6" a="1"/>
  <c r="W481" i="6"/>
  <c r="AJ480" i="6"/>
  <c r="AI480" i="6"/>
  <c r="AH480" i="6"/>
  <c r="AF480" i="6"/>
  <c r="AC480" i="6" a="1"/>
  <c r="AC480" i="6" s="1"/>
  <c r="AE480" i="6" s="1"/>
  <c r="AD480" i="6" s="1"/>
  <c r="AK480" i="6" s="1"/>
  <c r="W480" i="6" a="1"/>
  <c r="W480" i="6"/>
  <c r="AJ479" i="6"/>
  <c r="AI479" i="6"/>
  <c r="AH479" i="6"/>
  <c r="AF479" i="6"/>
  <c r="AD479" i="6"/>
  <c r="AK479" i="6" s="1"/>
  <c r="AC479" i="6" a="1"/>
  <c r="AC479" i="6"/>
  <c r="AE479" i="6" s="1"/>
  <c r="W479" i="6" a="1"/>
  <c r="W479" i="6" s="1"/>
  <c r="AI478" i="6"/>
  <c r="AH478" i="6"/>
  <c r="AF478" i="6"/>
  <c r="AE478" i="6"/>
  <c r="AJ478" i="6" s="1"/>
  <c r="AC478" i="6" a="1"/>
  <c r="AC478" i="6" s="1"/>
  <c r="W478" i="6" a="1"/>
  <c r="W478" i="6"/>
  <c r="AI477" i="6"/>
  <c r="AH477" i="6"/>
  <c r="AF477" i="6"/>
  <c r="AC477" i="6" a="1"/>
  <c r="AC477" i="6"/>
  <c r="AE477" i="6" s="1"/>
  <c r="W477" i="6" a="1"/>
  <c r="W477" i="6"/>
  <c r="AI476" i="6"/>
  <c r="AH476" i="6"/>
  <c r="AF476" i="6"/>
  <c r="AC476" i="6" a="1"/>
  <c r="AC476" i="6"/>
  <c r="AE476" i="6" s="1"/>
  <c r="AJ476" i="6" s="1"/>
  <c r="W476" i="6" a="1"/>
  <c r="W476" i="6" s="1"/>
  <c r="AD476" i="6" s="1"/>
  <c r="AK476" i="6" s="1"/>
  <c r="AK475" i="6"/>
  <c r="AI475" i="6"/>
  <c r="AH475" i="6"/>
  <c r="AF475" i="6"/>
  <c r="AE475" i="6"/>
  <c r="AD475" i="6" s="1"/>
  <c r="AC475" i="6" a="1"/>
  <c r="AC475" i="6"/>
  <c r="W475" i="6" a="1"/>
  <c r="W475" i="6"/>
  <c r="AI474" i="6"/>
  <c r="AH474" i="6"/>
  <c r="AF474" i="6"/>
  <c r="AC474" i="6" a="1"/>
  <c r="AC474" i="6"/>
  <c r="AE474" i="6" s="1"/>
  <c r="W474" i="6" a="1"/>
  <c r="W474" i="6"/>
  <c r="AI473" i="6"/>
  <c r="AH473" i="6"/>
  <c r="AF473" i="6"/>
  <c r="AE473" i="6"/>
  <c r="AD473" i="6" s="1"/>
  <c r="AK473" i="6" s="1"/>
  <c r="AC473" i="6" a="1"/>
  <c r="AC473" i="6" s="1"/>
  <c r="W473" i="6" a="1"/>
  <c r="W473" i="6" s="1"/>
  <c r="AJ472" i="6"/>
  <c r="AI472" i="6"/>
  <c r="AH472" i="6"/>
  <c r="AF472" i="6"/>
  <c r="AC472" i="6" a="1"/>
  <c r="AC472" i="6" s="1"/>
  <c r="AE472" i="6" s="1"/>
  <c r="AD472" i="6" s="1"/>
  <c r="AK472" i="6" s="1"/>
  <c r="W472" i="6" a="1"/>
  <c r="W472" i="6" s="1"/>
  <c r="AK471" i="6"/>
  <c r="AJ471" i="6"/>
  <c r="AI471" i="6"/>
  <c r="AH471" i="6"/>
  <c r="AF471" i="6"/>
  <c r="AE471" i="6"/>
  <c r="AD471" i="6" s="1"/>
  <c r="AC471" i="6" a="1"/>
  <c r="AC471" i="6" s="1"/>
  <c r="W471" i="6" a="1"/>
  <c r="W471" i="6" s="1"/>
  <c r="AI470" i="6"/>
  <c r="AH470" i="6"/>
  <c r="AF470" i="6"/>
  <c r="AE470" i="6"/>
  <c r="AJ470" i="6" s="1"/>
  <c r="AC470" i="6" a="1"/>
  <c r="AC470" i="6"/>
  <c r="W470" i="6" a="1"/>
  <c r="W470" i="6"/>
  <c r="AI469" i="6"/>
  <c r="AH469" i="6"/>
  <c r="AF469" i="6"/>
  <c r="AE469" i="6"/>
  <c r="AJ469" i="6" s="1"/>
  <c r="AC469" i="6" a="1"/>
  <c r="AC469" i="6" s="1"/>
  <c r="W469" i="6" a="1"/>
  <c r="W469" i="6"/>
  <c r="AD469" i="6" s="1"/>
  <c r="AK469" i="6" s="1"/>
  <c r="AK468" i="6"/>
  <c r="AI468" i="6"/>
  <c r="AH468" i="6"/>
  <c r="AF468" i="6"/>
  <c r="AD468" i="6"/>
  <c r="AC468" i="6" a="1"/>
  <c r="AC468" i="6"/>
  <c r="AE468" i="6" s="1"/>
  <c r="AJ468" i="6" s="1"/>
  <c r="W468" i="6" a="1"/>
  <c r="W468" i="6"/>
  <c r="AK467" i="6"/>
  <c r="AJ467" i="6"/>
  <c r="AI467" i="6"/>
  <c r="AH467" i="6"/>
  <c r="AF467" i="6"/>
  <c r="AC467" i="6" a="1"/>
  <c r="AC467" i="6"/>
  <c r="AE467" i="6" s="1"/>
  <c r="AD467" i="6" s="1"/>
  <c r="W467" i="6" a="1"/>
  <c r="W467" i="6" s="1"/>
  <c r="AJ466" i="6"/>
  <c r="AI466" i="6"/>
  <c r="AH466" i="6"/>
  <c r="AF466" i="6"/>
  <c r="AK466" i="6" s="1"/>
  <c r="AD466" i="6"/>
  <c r="AC466" i="6" a="1"/>
  <c r="AC466" i="6"/>
  <c r="AE466" i="6" s="1"/>
  <c r="W466" i="6" a="1"/>
  <c r="W466" i="6"/>
  <c r="AJ465" i="6"/>
  <c r="AI465" i="6"/>
  <c r="AH465" i="6"/>
  <c r="AF465" i="6"/>
  <c r="AE465" i="6"/>
  <c r="AD465" i="6"/>
  <c r="AK465" i="6" s="1"/>
  <c r="AC465" i="6" a="1"/>
  <c r="AC465" i="6"/>
  <c r="W465" i="6" a="1"/>
  <c r="W465" i="6"/>
  <c r="AI464" i="6"/>
  <c r="AH464" i="6"/>
  <c r="AF464" i="6"/>
  <c r="AC464" i="6" a="1"/>
  <c r="AC464" i="6"/>
  <c r="AE464" i="6" s="1"/>
  <c r="W464" i="6" a="1"/>
  <c r="W464" i="6"/>
  <c r="AI463" i="6"/>
  <c r="AH463" i="6"/>
  <c r="AF463" i="6"/>
  <c r="AC463" i="6" a="1"/>
  <c r="AC463" i="6" s="1"/>
  <c r="AE463" i="6" s="1"/>
  <c r="W463" i="6" a="1"/>
  <c r="W463" i="6" s="1"/>
  <c r="AI462" i="6"/>
  <c r="AH462" i="6"/>
  <c r="AF462" i="6"/>
  <c r="AD462" i="6"/>
  <c r="AK462" i="6" s="1"/>
  <c r="AC462" i="6" a="1"/>
  <c r="AC462" i="6"/>
  <c r="AE462" i="6" s="1"/>
  <c r="AJ462" i="6" s="1"/>
  <c r="W462" i="6" a="1"/>
  <c r="W462" i="6" s="1"/>
  <c r="AI461" i="6"/>
  <c r="AH461" i="6"/>
  <c r="AF461" i="6"/>
  <c r="AC461" i="6" a="1"/>
  <c r="AC461" i="6"/>
  <c r="AE461" i="6" s="1"/>
  <c r="W461" i="6" a="1"/>
  <c r="W461" i="6"/>
  <c r="AI460" i="6"/>
  <c r="AH460" i="6"/>
  <c r="AF460" i="6"/>
  <c r="AC460" i="6" a="1"/>
  <c r="AC460" i="6"/>
  <c r="AE460" i="6" s="1"/>
  <c r="AJ460" i="6" s="1"/>
  <c r="W460" i="6" a="1"/>
  <c r="W460" i="6" s="1"/>
  <c r="AJ459" i="6"/>
  <c r="AI459" i="6"/>
  <c r="AH459" i="6"/>
  <c r="AF459" i="6"/>
  <c r="AC459" i="6" a="1"/>
  <c r="AC459" i="6"/>
  <c r="AE459" i="6" s="1"/>
  <c r="W459" i="6" a="1"/>
  <c r="W459" i="6"/>
  <c r="AJ458" i="6"/>
  <c r="AI458" i="6"/>
  <c r="AH458" i="6"/>
  <c r="AF458" i="6"/>
  <c r="AK458" i="6" s="1"/>
  <c r="AC458" i="6" a="1"/>
  <c r="AC458" i="6"/>
  <c r="AE458" i="6" s="1"/>
  <c r="AD458" i="6" s="1"/>
  <c r="W458" i="6" a="1"/>
  <c r="W458" i="6"/>
  <c r="AI457" i="6"/>
  <c r="AH457" i="6"/>
  <c r="AF457" i="6"/>
  <c r="AC457" i="6" a="1"/>
  <c r="AC457" i="6" s="1"/>
  <c r="AE457" i="6" s="1"/>
  <c r="AD457" i="6" s="1"/>
  <c r="AK457" i="6" s="1"/>
  <c r="W457" i="6" a="1"/>
  <c r="W457" i="6"/>
  <c r="AI456" i="6"/>
  <c r="AH456" i="6"/>
  <c r="AF456" i="6"/>
  <c r="AE456" i="6"/>
  <c r="AJ456" i="6" s="1"/>
  <c r="AC456" i="6" a="1"/>
  <c r="AC456" i="6" s="1"/>
  <c r="W456" i="6" a="1"/>
  <c r="W456" i="6"/>
  <c r="AI455" i="6"/>
  <c r="AH455" i="6"/>
  <c r="AF455" i="6"/>
  <c r="AC455" i="6" a="1"/>
  <c r="AC455" i="6" s="1"/>
  <c r="AE455" i="6" s="1"/>
  <c r="W455" i="6" a="1"/>
  <c r="W455" i="6" s="1"/>
  <c r="AI454" i="6"/>
  <c r="AH454" i="6"/>
  <c r="AF454" i="6"/>
  <c r="AC454" i="6" a="1"/>
  <c r="AC454" i="6" s="1"/>
  <c r="AE454" i="6" s="1"/>
  <c r="W454" i="6" a="1"/>
  <c r="W454" i="6"/>
  <c r="AI453" i="6"/>
  <c r="AH453" i="6"/>
  <c r="AF453" i="6"/>
  <c r="AC453" i="6" a="1"/>
  <c r="AC453" i="6"/>
  <c r="AE453" i="6" s="1"/>
  <c r="W453" i="6" a="1"/>
  <c r="W453" i="6"/>
  <c r="AI452" i="6"/>
  <c r="AH452" i="6"/>
  <c r="AF452" i="6"/>
  <c r="AC452" i="6" a="1"/>
  <c r="AC452" i="6" s="1"/>
  <c r="AE452" i="6" s="1"/>
  <c r="W452" i="6" a="1"/>
  <c r="W452" i="6" s="1"/>
  <c r="AI451" i="6"/>
  <c r="AH451" i="6"/>
  <c r="AF451" i="6"/>
  <c r="AE451" i="6"/>
  <c r="AD451" i="6" s="1"/>
  <c r="AK451" i="6" s="1"/>
  <c r="AC451" i="6" a="1"/>
  <c r="AC451" i="6" s="1"/>
  <c r="W451" i="6" a="1"/>
  <c r="W451" i="6" s="1"/>
  <c r="AJ450" i="6"/>
  <c r="AI450" i="6"/>
  <c r="AH450" i="6"/>
  <c r="AF450" i="6"/>
  <c r="AC450" i="6" a="1"/>
  <c r="AC450" i="6"/>
  <c r="AE450" i="6" s="1"/>
  <c r="W450" i="6" a="1"/>
  <c r="W450" i="6" s="1"/>
  <c r="AD450" i="6" s="1"/>
  <c r="AK450" i="6" s="1"/>
  <c r="AJ449" i="6"/>
  <c r="AI449" i="6"/>
  <c r="AH449" i="6"/>
  <c r="AF449" i="6"/>
  <c r="AC449" i="6" a="1"/>
  <c r="AC449" i="6" s="1"/>
  <c r="AE449" i="6" s="1"/>
  <c r="W449" i="6" a="1"/>
  <c r="W449" i="6" s="1"/>
  <c r="AI448" i="6"/>
  <c r="AH448" i="6"/>
  <c r="AF448" i="6"/>
  <c r="AC448" i="6" a="1"/>
  <c r="AC448" i="6" s="1"/>
  <c r="AE448" i="6" s="1"/>
  <c r="AJ448" i="6" s="1"/>
  <c r="W448" i="6" a="1"/>
  <c r="W448" i="6" s="1"/>
  <c r="AD448" i="6" s="1"/>
  <c r="AK448" i="6" s="1"/>
  <c r="AI447" i="6"/>
  <c r="AH447" i="6"/>
  <c r="AF447" i="6"/>
  <c r="AC447" i="6" a="1"/>
  <c r="AC447" i="6"/>
  <c r="AE447" i="6" s="1"/>
  <c r="W447" i="6" a="1"/>
  <c r="W447" i="6" s="1"/>
  <c r="AI446" i="6"/>
  <c r="AH446" i="6"/>
  <c r="AF446" i="6"/>
  <c r="AC446" i="6" a="1"/>
  <c r="AC446" i="6"/>
  <c r="AE446" i="6" s="1"/>
  <c r="AJ446" i="6" s="1"/>
  <c r="W446" i="6" a="1"/>
  <c r="W446" i="6" s="1"/>
  <c r="AJ445" i="6"/>
  <c r="AI445" i="6"/>
  <c r="AH445" i="6"/>
  <c r="AF445" i="6"/>
  <c r="AE445" i="6"/>
  <c r="AC445" i="6" a="1"/>
  <c r="AC445" i="6" s="1"/>
  <c r="W445" i="6" a="1"/>
  <c r="W445" i="6"/>
  <c r="AD445" i="6" s="1"/>
  <c r="AK445" i="6" s="1"/>
  <c r="AI444" i="6"/>
  <c r="AH444" i="6"/>
  <c r="AF444" i="6"/>
  <c r="AE444" i="6"/>
  <c r="AC444" i="6" a="1"/>
  <c r="AC444" i="6"/>
  <c r="W444" i="6" a="1"/>
  <c r="W444" i="6"/>
  <c r="AI443" i="6"/>
  <c r="AH443" i="6"/>
  <c r="AF443" i="6"/>
  <c r="AC443" i="6" a="1"/>
  <c r="AC443" i="6" s="1"/>
  <c r="AE443" i="6" s="1"/>
  <c r="AJ443" i="6" s="1"/>
  <c r="W443" i="6" a="1"/>
  <c r="W443" i="6" s="1"/>
  <c r="AI442" i="6"/>
  <c r="AH442" i="6"/>
  <c r="AF442" i="6"/>
  <c r="AC442" i="6" a="1"/>
  <c r="AC442" i="6"/>
  <c r="AE442" i="6" s="1"/>
  <c r="W442" i="6" a="1"/>
  <c r="W442" i="6"/>
  <c r="AI441" i="6"/>
  <c r="AH441" i="6"/>
  <c r="AF441" i="6"/>
  <c r="AC441" i="6" a="1"/>
  <c r="AC441" i="6"/>
  <c r="AE441" i="6" s="1"/>
  <c r="AJ441" i="6" s="1"/>
  <c r="W441" i="6" a="1"/>
  <c r="W441" i="6"/>
  <c r="AI440" i="6"/>
  <c r="AH440" i="6"/>
  <c r="AF440" i="6"/>
  <c r="AC440" i="6" a="1"/>
  <c r="AC440" i="6"/>
  <c r="AE440" i="6" s="1"/>
  <c r="W440" i="6" a="1"/>
  <c r="W440" i="6"/>
  <c r="AI439" i="6"/>
  <c r="AH439" i="6"/>
  <c r="AF439" i="6"/>
  <c r="AC439" i="6" a="1"/>
  <c r="AC439" i="6"/>
  <c r="AE439" i="6" s="1"/>
  <c r="W439" i="6" a="1"/>
  <c r="W439" i="6" s="1"/>
  <c r="AI438" i="6"/>
  <c r="AH438" i="6"/>
  <c r="AF438" i="6"/>
  <c r="AC438" i="6" a="1"/>
  <c r="AC438" i="6"/>
  <c r="AE438" i="6" s="1"/>
  <c r="AJ438" i="6" s="1"/>
  <c r="W438" i="6" a="1"/>
  <c r="W438" i="6" s="1"/>
  <c r="AI437" i="6"/>
  <c r="AH437" i="6"/>
  <c r="AF437" i="6"/>
  <c r="AC437" i="6" a="1"/>
  <c r="AC437" i="6" s="1"/>
  <c r="AE437" i="6" s="1"/>
  <c r="AD437" i="6" s="1"/>
  <c r="AK437" i="6" s="1"/>
  <c r="W437" i="6" a="1"/>
  <c r="W437" i="6"/>
  <c r="AI436" i="6"/>
  <c r="AH436" i="6"/>
  <c r="AF436" i="6"/>
  <c r="AC436" i="6" a="1"/>
  <c r="AC436" i="6"/>
  <c r="AE436" i="6" s="1"/>
  <c r="W436" i="6" a="1"/>
  <c r="W436" i="6"/>
  <c r="AJ435" i="6"/>
  <c r="AI435" i="6"/>
  <c r="AH435" i="6"/>
  <c r="AF435" i="6"/>
  <c r="AC435" i="6" a="1"/>
  <c r="AC435" i="6"/>
  <c r="AE435" i="6" s="1"/>
  <c r="AD435" i="6" s="1"/>
  <c r="AK435" i="6" s="1"/>
  <c r="W435" i="6" a="1"/>
  <c r="W435" i="6"/>
  <c r="AI434" i="6"/>
  <c r="AH434" i="6"/>
  <c r="AF434" i="6"/>
  <c r="AC434" i="6" a="1"/>
  <c r="AC434" i="6"/>
  <c r="AE434" i="6" s="1"/>
  <c r="AJ434" i="6" s="1"/>
  <c r="W434" i="6" a="1"/>
  <c r="W434" i="6" s="1"/>
  <c r="AD434" i="6" s="1"/>
  <c r="AK434" i="6" s="1"/>
  <c r="AI433" i="6"/>
  <c r="AH433" i="6"/>
  <c r="AF433" i="6"/>
  <c r="AE433" i="6"/>
  <c r="AC433" i="6" a="1"/>
  <c r="AC433" i="6" s="1"/>
  <c r="W433" i="6" a="1"/>
  <c r="W433" i="6"/>
  <c r="AI432" i="6"/>
  <c r="AH432" i="6"/>
  <c r="AF432" i="6"/>
  <c r="AC432" i="6" a="1"/>
  <c r="AC432" i="6" s="1"/>
  <c r="AE432" i="6" s="1"/>
  <c r="W432" i="6" a="1"/>
  <c r="W432" i="6"/>
  <c r="AJ431" i="6"/>
  <c r="AI431" i="6"/>
  <c r="AH431" i="6"/>
  <c r="AF431" i="6"/>
  <c r="AE431" i="6"/>
  <c r="AD431" i="6"/>
  <c r="AK431" i="6" s="1"/>
  <c r="AC431" i="6" a="1"/>
  <c r="AC431" i="6" s="1"/>
  <c r="W431" i="6" a="1"/>
  <c r="W431" i="6" s="1"/>
  <c r="AI430" i="6"/>
  <c r="AH430" i="6"/>
  <c r="AF430" i="6"/>
  <c r="AE430" i="6"/>
  <c r="AJ430" i="6" s="1"/>
  <c r="AC430" i="6" a="1"/>
  <c r="AC430" i="6" s="1"/>
  <c r="W430" i="6" a="1"/>
  <c r="W430" i="6"/>
  <c r="AI429" i="6"/>
  <c r="AH429" i="6"/>
  <c r="AF429" i="6"/>
  <c r="AC429" i="6" a="1"/>
  <c r="AC429" i="6"/>
  <c r="AE429" i="6" s="1"/>
  <c r="W429" i="6" a="1"/>
  <c r="W429" i="6"/>
  <c r="AI428" i="6"/>
  <c r="AH428" i="6"/>
  <c r="AF428" i="6"/>
  <c r="AC428" i="6" a="1"/>
  <c r="AC428" i="6" s="1"/>
  <c r="AE428" i="6" s="1"/>
  <c r="W428" i="6" a="1"/>
  <c r="W428" i="6" s="1"/>
  <c r="AK427" i="6"/>
  <c r="AJ427" i="6"/>
  <c r="AI427" i="6"/>
  <c r="AH427" i="6"/>
  <c r="AF427" i="6"/>
  <c r="AE427" i="6"/>
  <c r="AD427" i="6" s="1"/>
  <c r="AC427" i="6" a="1"/>
  <c r="AC427" i="6"/>
  <c r="W427" i="6" a="1"/>
  <c r="W427" i="6" s="1"/>
  <c r="AI426" i="6"/>
  <c r="AH426" i="6"/>
  <c r="AF426" i="6"/>
  <c r="AC426" i="6" a="1"/>
  <c r="AC426" i="6"/>
  <c r="AE426" i="6" s="1"/>
  <c r="W426" i="6" a="1"/>
  <c r="W426" i="6"/>
  <c r="AI425" i="6"/>
  <c r="AH425" i="6"/>
  <c r="AF425" i="6"/>
  <c r="AC425" i="6" a="1"/>
  <c r="AC425" i="6" s="1"/>
  <c r="AE425" i="6" s="1"/>
  <c r="W425" i="6" a="1"/>
  <c r="W425" i="6" s="1"/>
  <c r="AI424" i="6"/>
  <c r="AH424" i="6"/>
  <c r="AF424" i="6"/>
  <c r="AC424" i="6" a="1"/>
  <c r="AC424" i="6" s="1"/>
  <c r="AE424" i="6" s="1"/>
  <c r="AJ424" i="6" s="1"/>
  <c r="W424" i="6" a="1"/>
  <c r="W424" i="6" s="1"/>
  <c r="AK423" i="6"/>
  <c r="AJ423" i="6"/>
  <c r="AI423" i="6"/>
  <c r="AH423" i="6"/>
  <c r="AF423" i="6"/>
  <c r="AC423" i="6" a="1"/>
  <c r="AC423" i="6" s="1"/>
  <c r="AE423" i="6" s="1"/>
  <c r="AD423" i="6" s="1"/>
  <c r="W423" i="6" a="1"/>
  <c r="W423" i="6" s="1"/>
  <c r="AI422" i="6"/>
  <c r="AH422" i="6"/>
  <c r="AF422" i="6"/>
  <c r="AE422" i="6"/>
  <c r="AJ422" i="6" s="1"/>
  <c r="AC422" i="6" a="1"/>
  <c r="AC422" i="6"/>
  <c r="W422" i="6" a="1"/>
  <c r="W422" i="6"/>
  <c r="AI421" i="6"/>
  <c r="AH421" i="6"/>
  <c r="AF421" i="6"/>
  <c r="AC421" i="6" a="1"/>
  <c r="AC421" i="6" s="1"/>
  <c r="AE421" i="6" s="1"/>
  <c r="W421" i="6" a="1"/>
  <c r="W421" i="6"/>
  <c r="AI420" i="6"/>
  <c r="AH420" i="6"/>
  <c r="AF420" i="6"/>
  <c r="AD420" i="6"/>
  <c r="AK420" i="6" s="1"/>
  <c r="AC420" i="6" a="1"/>
  <c r="AC420" i="6"/>
  <c r="AE420" i="6" s="1"/>
  <c r="AJ420" i="6" s="1"/>
  <c r="W420" i="6" a="1"/>
  <c r="W420" i="6"/>
  <c r="AJ419" i="6"/>
  <c r="AI419" i="6"/>
  <c r="AH419" i="6"/>
  <c r="AF419" i="6"/>
  <c r="AK419" i="6" s="1"/>
  <c r="AC419" i="6" a="1"/>
  <c r="AC419" i="6"/>
  <c r="AE419" i="6" s="1"/>
  <c r="AD419" i="6" s="1"/>
  <c r="W419" i="6" a="1"/>
  <c r="W419" i="6"/>
  <c r="AI418" i="6"/>
  <c r="AH418" i="6"/>
  <c r="AF418" i="6"/>
  <c r="AC418" i="6" a="1"/>
  <c r="AC418" i="6" s="1"/>
  <c r="AE418" i="6" s="1"/>
  <c r="AD418" i="6" s="1"/>
  <c r="AK418" i="6" s="1"/>
  <c r="W418" i="6" a="1"/>
  <c r="W418" i="6"/>
  <c r="AJ417" i="6"/>
  <c r="AI417" i="6"/>
  <c r="AH417" i="6"/>
  <c r="AF417" i="6"/>
  <c r="AC417" i="6" a="1"/>
  <c r="AC417" i="6"/>
  <c r="AE417" i="6" s="1"/>
  <c r="W417" i="6" a="1"/>
  <c r="W417" i="6" s="1"/>
  <c r="AD417" i="6" s="1"/>
  <c r="AK417" i="6" s="1"/>
  <c r="AI416" i="6"/>
  <c r="AH416" i="6"/>
  <c r="AF416" i="6"/>
  <c r="AE416" i="6"/>
  <c r="AD416" i="6" s="1"/>
  <c r="AK416" i="6" s="1"/>
  <c r="AC416" i="6" a="1"/>
  <c r="AC416" i="6" s="1"/>
  <c r="W416" i="6" a="1"/>
  <c r="W416" i="6" s="1"/>
  <c r="AI415" i="6"/>
  <c r="AH415" i="6"/>
  <c r="AF415" i="6"/>
  <c r="AE415" i="6"/>
  <c r="AC415" i="6" a="1"/>
  <c r="AC415" i="6"/>
  <c r="W415" i="6" a="1"/>
  <c r="W415" i="6"/>
  <c r="AI414" i="6"/>
  <c r="AH414" i="6"/>
  <c r="AF414" i="6"/>
  <c r="AC414" i="6" a="1"/>
  <c r="AC414" i="6" s="1"/>
  <c r="AE414" i="6" s="1"/>
  <c r="AD414" i="6" s="1"/>
  <c r="AK414" i="6" s="1"/>
  <c r="W414" i="6" a="1"/>
  <c r="W414" i="6" s="1"/>
  <c r="AI413" i="6"/>
  <c r="AH413" i="6"/>
  <c r="AF413" i="6"/>
  <c r="AC413" i="6" a="1"/>
  <c r="AC413" i="6" s="1"/>
  <c r="AE413" i="6" s="1"/>
  <c r="W413" i="6" a="1"/>
  <c r="W413" i="6"/>
  <c r="AI412" i="6"/>
  <c r="AH412" i="6"/>
  <c r="AF412" i="6"/>
  <c r="AC412" i="6" a="1"/>
  <c r="AC412" i="6" s="1"/>
  <c r="AE412" i="6" s="1"/>
  <c r="AJ412" i="6" s="1"/>
  <c r="W412" i="6" a="1"/>
  <c r="W412" i="6" s="1"/>
  <c r="AI411" i="6"/>
  <c r="AH411" i="6"/>
  <c r="AF411" i="6"/>
  <c r="AE411" i="6"/>
  <c r="AJ411" i="6" s="1"/>
  <c r="AC411" i="6" a="1"/>
  <c r="AC411" i="6" s="1"/>
  <c r="W411" i="6" a="1"/>
  <c r="W411" i="6"/>
  <c r="AD411" i="6" s="1"/>
  <c r="AK411" i="6" s="1"/>
  <c r="AI410" i="6"/>
  <c r="AH410" i="6"/>
  <c r="AF410" i="6"/>
  <c r="AC410" i="6" a="1"/>
  <c r="AC410" i="6" s="1"/>
  <c r="AE410" i="6" s="1"/>
  <c r="AD410" i="6" s="1"/>
  <c r="AK410" i="6" s="1"/>
  <c r="W410" i="6" a="1"/>
  <c r="W410" i="6" s="1"/>
  <c r="AI409" i="6"/>
  <c r="AH409" i="6"/>
  <c r="AF409" i="6"/>
  <c r="AC409" i="6" a="1"/>
  <c r="AC409" i="6" s="1"/>
  <c r="AE409" i="6" s="1"/>
  <c r="W409" i="6" a="1"/>
  <c r="W409" i="6"/>
  <c r="AI408" i="6"/>
  <c r="AH408" i="6"/>
  <c r="AF408" i="6"/>
  <c r="AC408" i="6" a="1"/>
  <c r="AC408" i="6" s="1"/>
  <c r="AE408" i="6" s="1"/>
  <c r="W408" i="6" a="1"/>
  <c r="W408" i="6" s="1"/>
  <c r="AJ407" i="6"/>
  <c r="AI407" i="6"/>
  <c r="AH407" i="6"/>
  <c r="AF407" i="6"/>
  <c r="AD407" i="6"/>
  <c r="AK407" i="6" s="1"/>
  <c r="AC407" i="6" a="1"/>
  <c r="AC407" i="6"/>
  <c r="AE407" i="6" s="1"/>
  <c r="W407" i="6" a="1"/>
  <c r="W407" i="6" s="1"/>
  <c r="AI406" i="6"/>
  <c r="AH406" i="6"/>
  <c r="AF406" i="6"/>
  <c r="AC406" i="6" a="1"/>
  <c r="AC406" i="6"/>
  <c r="AE406" i="6" s="1"/>
  <c r="W406" i="6" a="1"/>
  <c r="W406" i="6"/>
  <c r="AI405" i="6"/>
  <c r="AH405" i="6"/>
  <c r="AF405" i="6"/>
  <c r="AD405" i="6"/>
  <c r="AK405" i="6" s="1"/>
  <c r="AC405" i="6" a="1"/>
  <c r="AC405" i="6"/>
  <c r="AE405" i="6" s="1"/>
  <c r="AJ405" i="6" s="1"/>
  <c r="W405" i="6" a="1"/>
  <c r="W405" i="6"/>
  <c r="AJ404" i="6"/>
  <c r="AI404" i="6"/>
  <c r="AH404" i="6"/>
  <c r="AF404" i="6"/>
  <c r="AC404" i="6" a="1"/>
  <c r="AC404" i="6" s="1"/>
  <c r="AE404" i="6" s="1"/>
  <c r="W404" i="6" a="1"/>
  <c r="W404" i="6" s="1"/>
  <c r="AI403" i="6"/>
  <c r="AH403" i="6"/>
  <c r="AF403" i="6"/>
  <c r="AC403" i="6" a="1"/>
  <c r="AC403" i="6"/>
  <c r="AE403" i="6" s="1"/>
  <c r="W403" i="6" a="1"/>
  <c r="W403" i="6"/>
  <c r="AI402" i="6"/>
  <c r="AH402" i="6"/>
  <c r="AF402" i="6"/>
  <c r="AE402" i="6"/>
  <c r="AD402" i="6" s="1"/>
  <c r="AK402" i="6" s="1"/>
  <c r="AC402" i="6" a="1"/>
  <c r="AC402" i="6" s="1"/>
  <c r="W402" i="6" a="1"/>
  <c r="W402" i="6" s="1"/>
  <c r="AI401" i="6"/>
  <c r="AH401" i="6"/>
  <c r="AF401" i="6"/>
  <c r="AC401" i="6" a="1"/>
  <c r="AC401" i="6"/>
  <c r="AE401" i="6" s="1"/>
  <c r="AD401" i="6" s="1"/>
  <c r="AK401" i="6" s="1"/>
  <c r="W401" i="6" a="1"/>
  <c r="W401" i="6"/>
  <c r="AI400" i="6"/>
  <c r="AH400" i="6"/>
  <c r="AF400" i="6"/>
  <c r="AC400" i="6" a="1"/>
  <c r="AC400" i="6" s="1"/>
  <c r="AE400" i="6" s="1"/>
  <c r="W400" i="6" a="1"/>
  <c r="W400" i="6" s="1"/>
  <c r="AI399" i="6"/>
  <c r="AH399" i="6"/>
  <c r="AF399" i="6"/>
  <c r="AC399" i="6" a="1"/>
  <c r="AC399" i="6" s="1"/>
  <c r="AE399" i="6" s="1"/>
  <c r="W399" i="6" a="1"/>
  <c r="W399" i="6"/>
  <c r="AI398" i="6"/>
  <c r="AH398" i="6"/>
  <c r="AF398" i="6"/>
  <c r="AC398" i="6" a="1"/>
  <c r="AC398" i="6" s="1"/>
  <c r="AE398" i="6" s="1"/>
  <c r="W398" i="6" a="1"/>
  <c r="W398" i="6" s="1"/>
  <c r="AI397" i="6"/>
  <c r="AH397" i="6"/>
  <c r="AF397" i="6"/>
  <c r="AC397" i="6" a="1"/>
  <c r="AC397" i="6"/>
  <c r="AE397" i="6" s="1"/>
  <c r="W397" i="6" a="1"/>
  <c r="W397" i="6"/>
  <c r="AI396" i="6"/>
  <c r="AH396" i="6"/>
  <c r="AF396" i="6"/>
  <c r="AD396" i="6"/>
  <c r="AK396" i="6" s="1"/>
  <c r="AC396" i="6" a="1"/>
  <c r="AC396" i="6"/>
  <c r="AE396" i="6" s="1"/>
  <c r="AJ396" i="6" s="1"/>
  <c r="W396" i="6" a="1"/>
  <c r="W396" i="6"/>
  <c r="AJ395" i="6"/>
  <c r="AI395" i="6"/>
  <c r="AH395" i="6"/>
  <c r="AF395" i="6"/>
  <c r="AC395" i="6" a="1"/>
  <c r="AC395" i="6"/>
  <c r="AE395" i="6" s="1"/>
  <c r="AD395" i="6" s="1"/>
  <c r="AK395" i="6" s="1"/>
  <c r="W395" i="6" a="1"/>
  <c r="W395" i="6"/>
  <c r="AI394" i="6"/>
  <c r="AH394" i="6"/>
  <c r="AF394" i="6"/>
  <c r="AC394" i="6" a="1"/>
  <c r="AC394" i="6" s="1"/>
  <c r="AE394" i="6" s="1"/>
  <c r="AD394" i="6" s="1"/>
  <c r="AK394" i="6" s="1"/>
  <c r="W394" i="6" a="1"/>
  <c r="W394" i="6"/>
  <c r="AJ393" i="6"/>
  <c r="AI393" i="6"/>
  <c r="AH393" i="6"/>
  <c r="AF393" i="6"/>
  <c r="AD393" i="6"/>
  <c r="AC393" i="6" a="1"/>
  <c r="AC393" i="6"/>
  <c r="AE393" i="6" s="1"/>
  <c r="W393" i="6" a="1"/>
  <c r="W393" i="6" s="1"/>
  <c r="AI392" i="6"/>
  <c r="AH392" i="6"/>
  <c r="AF392" i="6"/>
  <c r="AC392" i="6" a="1"/>
  <c r="AC392" i="6" s="1"/>
  <c r="AE392" i="6" s="1"/>
  <c r="W392" i="6" a="1"/>
  <c r="W392" i="6" s="1"/>
  <c r="AI391" i="6"/>
  <c r="AH391" i="6"/>
  <c r="AF391" i="6"/>
  <c r="AE391" i="6"/>
  <c r="AC391" i="6" a="1"/>
  <c r="AC391" i="6"/>
  <c r="W391" i="6" a="1"/>
  <c r="W391" i="6"/>
  <c r="AI390" i="6"/>
  <c r="AH390" i="6"/>
  <c r="AF390" i="6"/>
  <c r="AC390" i="6" a="1"/>
  <c r="AC390" i="6" s="1"/>
  <c r="AE390" i="6" s="1"/>
  <c r="AD390" i="6" s="1"/>
  <c r="AK390" i="6" s="1"/>
  <c r="W390" i="6" a="1"/>
  <c r="W390" i="6" s="1"/>
  <c r="AI389" i="6"/>
  <c r="AH389" i="6"/>
  <c r="AF389" i="6"/>
  <c r="AC389" i="6" a="1"/>
  <c r="AC389" i="6" s="1"/>
  <c r="AE389" i="6" s="1"/>
  <c r="W389" i="6" a="1"/>
  <c r="W389" i="6"/>
  <c r="AI388" i="6"/>
  <c r="AH388" i="6"/>
  <c r="AF388" i="6"/>
  <c r="AC388" i="6" a="1"/>
  <c r="AC388" i="6" s="1"/>
  <c r="AE388" i="6" s="1"/>
  <c r="AJ388" i="6" s="1"/>
  <c r="W388" i="6" a="1"/>
  <c r="W388" i="6" s="1"/>
  <c r="AI387" i="6"/>
  <c r="AH387" i="6"/>
  <c r="AF387" i="6"/>
  <c r="AE387" i="6"/>
  <c r="AJ387" i="6" s="1"/>
  <c r="AC387" i="6" a="1"/>
  <c r="AC387" i="6" s="1"/>
  <c r="W387" i="6" a="1"/>
  <c r="W387" i="6" s="1"/>
  <c r="AD387" i="6" s="1"/>
  <c r="AK387" i="6" s="1"/>
  <c r="AI386" i="6"/>
  <c r="AH386" i="6"/>
  <c r="AF386" i="6"/>
  <c r="AC386" i="6" a="1"/>
  <c r="AC386" i="6" s="1"/>
  <c r="AE386" i="6" s="1"/>
  <c r="AD386" i="6" s="1"/>
  <c r="AK386" i="6" s="1"/>
  <c r="W386" i="6" a="1"/>
  <c r="W386" i="6" s="1"/>
  <c r="AI385" i="6"/>
  <c r="AH385" i="6"/>
  <c r="AF385" i="6"/>
  <c r="AC385" i="6" a="1"/>
  <c r="AC385" i="6" s="1"/>
  <c r="AE385" i="6" s="1"/>
  <c r="W385" i="6" a="1"/>
  <c r="W385" i="6"/>
  <c r="AI384" i="6"/>
  <c r="AH384" i="6"/>
  <c r="AF384" i="6"/>
  <c r="AC384" i="6" a="1"/>
  <c r="AC384" i="6" s="1"/>
  <c r="AE384" i="6" s="1"/>
  <c r="W384" i="6" a="1"/>
  <c r="W384" i="6" s="1"/>
  <c r="AI383" i="6"/>
  <c r="AH383" i="6"/>
  <c r="AF383" i="6"/>
  <c r="AC383" i="6" a="1"/>
  <c r="AC383" i="6"/>
  <c r="AE383" i="6" s="1"/>
  <c r="AD383" i="6" s="1"/>
  <c r="AK383" i="6" s="1"/>
  <c r="W383" i="6" a="1"/>
  <c r="W383" i="6" s="1"/>
  <c r="AI382" i="6"/>
  <c r="AH382" i="6"/>
  <c r="AF382" i="6"/>
  <c r="AC382" i="6" a="1"/>
  <c r="AC382" i="6"/>
  <c r="AE382" i="6" s="1"/>
  <c r="W382" i="6" a="1"/>
  <c r="W382" i="6"/>
  <c r="AI381" i="6"/>
  <c r="AH381" i="6"/>
  <c r="AF381" i="6"/>
  <c r="AD381" i="6"/>
  <c r="AK381" i="6" s="1"/>
  <c r="AC381" i="6" a="1"/>
  <c r="AC381" i="6"/>
  <c r="AE381" i="6" s="1"/>
  <c r="AJ381" i="6" s="1"/>
  <c r="W381" i="6" a="1"/>
  <c r="W381" i="6"/>
  <c r="AJ380" i="6"/>
  <c r="AI380" i="6"/>
  <c r="AH380" i="6"/>
  <c r="AF380" i="6"/>
  <c r="AC380" i="6" a="1"/>
  <c r="AC380" i="6" s="1"/>
  <c r="AE380" i="6" s="1"/>
  <c r="W380" i="6" a="1"/>
  <c r="W380" i="6" s="1"/>
  <c r="AI379" i="6"/>
  <c r="AH379" i="6"/>
  <c r="AF379" i="6"/>
  <c r="AE379" i="6"/>
  <c r="AC379" i="6" a="1"/>
  <c r="AC379" i="6"/>
  <c r="W379" i="6" a="1"/>
  <c r="W379" i="6"/>
  <c r="AI378" i="6"/>
  <c r="AH378" i="6"/>
  <c r="AF378" i="6"/>
  <c r="AE378" i="6"/>
  <c r="AJ378" i="6" s="1"/>
  <c r="AC378" i="6" a="1"/>
  <c r="AC378" i="6" s="1"/>
  <c r="W378" i="6" a="1"/>
  <c r="W378" i="6" s="1"/>
  <c r="AJ377" i="6"/>
  <c r="AI377" i="6"/>
  <c r="AH377" i="6"/>
  <c r="AF377" i="6"/>
  <c r="AC377" i="6" a="1"/>
  <c r="AC377" i="6"/>
  <c r="AE377" i="6" s="1"/>
  <c r="W377" i="6" a="1"/>
  <c r="W377" i="6"/>
  <c r="AI376" i="6"/>
  <c r="AH376" i="6"/>
  <c r="AF376" i="6"/>
  <c r="AC376" i="6" a="1"/>
  <c r="AC376" i="6" s="1"/>
  <c r="AE376" i="6" s="1"/>
  <c r="W376" i="6" a="1"/>
  <c r="W376" i="6" s="1"/>
  <c r="AI375" i="6"/>
  <c r="AH375" i="6"/>
  <c r="AF375" i="6"/>
  <c r="AC375" i="6" a="1"/>
  <c r="AC375" i="6" s="1"/>
  <c r="AE375" i="6" s="1"/>
  <c r="W375" i="6" a="1"/>
  <c r="W375" i="6"/>
  <c r="AI374" i="6"/>
  <c r="AH374" i="6"/>
  <c r="AF374" i="6"/>
  <c r="AE374" i="6"/>
  <c r="AJ374" i="6" s="1"/>
  <c r="AC374" i="6" a="1"/>
  <c r="AC374" i="6" s="1"/>
  <c r="W374" i="6" a="1"/>
  <c r="W374" i="6" s="1"/>
  <c r="AI373" i="6"/>
  <c r="AH373" i="6"/>
  <c r="AF373" i="6"/>
  <c r="AC373" i="6" a="1"/>
  <c r="AC373" i="6"/>
  <c r="AE373" i="6" s="1"/>
  <c r="W373" i="6" a="1"/>
  <c r="W373" i="6"/>
  <c r="AI372" i="6"/>
  <c r="AH372" i="6"/>
  <c r="AF372" i="6"/>
  <c r="AD372" i="6"/>
  <c r="AK372" i="6" s="1"/>
  <c r="AC372" i="6" a="1"/>
  <c r="AC372" i="6"/>
  <c r="AE372" i="6" s="1"/>
  <c r="AJ372" i="6" s="1"/>
  <c r="W372" i="6" a="1"/>
  <c r="W372" i="6"/>
  <c r="AJ371" i="6"/>
  <c r="AI371" i="6"/>
  <c r="AH371" i="6"/>
  <c r="AF371" i="6"/>
  <c r="AK371" i="6" s="1"/>
  <c r="AC371" i="6" a="1"/>
  <c r="AC371" i="6"/>
  <c r="AE371" i="6" s="1"/>
  <c r="AD371" i="6" s="1"/>
  <c r="W371" i="6" a="1"/>
  <c r="W371" i="6"/>
  <c r="AI370" i="6"/>
  <c r="AH370" i="6"/>
  <c r="AF370" i="6"/>
  <c r="AC370" i="6" a="1"/>
  <c r="AC370" i="6" s="1"/>
  <c r="AE370" i="6" s="1"/>
  <c r="AD370" i="6" s="1"/>
  <c r="AK370" i="6" s="1"/>
  <c r="W370" i="6" a="1"/>
  <c r="W370" i="6"/>
  <c r="AJ369" i="6"/>
  <c r="AI369" i="6"/>
  <c r="AH369" i="6"/>
  <c r="AF369" i="6"/>
  <c r="AC369" i="6" a="1"/>
  <c r="AC369" i="6"/>
  <c r="AE369" i="6" s="1"/>
  <c r="W369" i="6" a="1"/>
  <c r="W369" i="6" s="1"/>
  <c r="AD369" i="6" s="1"/>
  <c r="AK369" i="6" s="1"/>
  <c r="AI368" i="6"/>
  <c r="AH368" i="6"/>
  <c r="AF368" i="6"/>
  <c r="AE368" i="6"/>
  <c r="AD368" i="6" s="1"/>
  <c r="AK368" i="6" s="1"/>
  <c r="AC368" i="6" a="1"/>
  <c r="AC368" i="6" s="1"/>
  <c r="W368" i="6" a="1"/>
  <c r="W368" i="6" s="1"/>
  <c r="AI367" i="6"/>
  <c r="AH367" i="6"/>
  <c r="AF367" i="6"/>
  <c r="AE367" i="6"/>
  <c r="AC367" i="6" a="1"/>
  <c r="AC367" i="6"/>
  <c r="W367" i="6" a="1"/>
  <c r="W367" i="6"/>
  <c r="AI366" i="6"/>
  <c r="AH366" i="6"/>
  <c r="AF366" i="6"/>
  <c r="AC366" i="6" a="1"/>
  <c r="AC366" i="6" s="1"/>
  <c r="AE366" i="6" s="1"/>
  <c r="AD366" i="6" s="1"/>
  <c r="AK366" i="6" s="1"/>
  <c r="W366" i="6" a="1"/>
  <c r="W366" i="6" s="1"/>
  <c r="AI365" i="6"/>
  <c r="AH365" i="6"/>
  <c r="AF365" i="6"/>
  <c r="AC365" i="6" a="1"/>
  <c r="AC365" i="6" s="1"/>
  <c r="AE365" i="6" s="1"/>
  <c r="W365" i="6" a="1"/>
  <c r="W365" i="6"/>
  <c r="AI364" i="6"/>
  <c r="AH364" i="6"/>
  <c r="AF364" i="6"/>
  <c r="AC364" i="6" a="1"/>
  <c r="AC364" i="6" s="1"/>
  <c r="AE364" i="6" s="1"/>
  <c r="AJ364" i="6" s="1"/>
  <c r="W364" i="6" a="1"/>
  <c r="W364" i="6" s="1"/>
  <c r="AI363" i="6"/>
  <c r="AH363" i="6"/>
  <c r="AF363" i="6"/>
  <c r="AE363" i="6"/>
  <c r="AJ363" i="6" s="1"/>
  <c r="AC363" i="6" a="1"/>
  <c r="AC363" i="6" s="1"/>
  <c r="W363" i="6" a="1"/>
  <c r="W363" i="6"/>
  <c r="AD363" i="6" s="1"/>
  <c r="AK363" i="6" s="1"/>
  <c r="AI362" i="6"/>
  <c r="AH362" i="6"/>
  <c r="AF362" i="6"/>
  <c r="AC362" i="6" a="1"/>
  <c r="AC362" i="6" s="1"/>
  <c r="AE362" i="6" s="1"/>
  <c r="AD362" i="6" s="1"/>
  <c r="AK362" i="6" s="1"/>
  <c r="W362" i="6" a="1"/>
  <c r="W362" i="6" s="1"/>
  <c r="AI361" i="6"/>
  <c r="AH361" i="6"/>
  <c r="AF361" i="6"/>
  <c r="AC361" i="6" a="1"/>
  <c r="AC361" i="6" s="1"/>
  <c r="AE361" i="6" s="1"/>
  <c r="W361" i="6" a="1"/>
  <c r="W361" i="6"/>
  <c r="AI360" i="6"/>
  <c r="AH360" i="6"/>
  <c r="AF360" i="6"/>
  <c r="AC360" i="6" a="1"/>
  <c r="AC360" i="6" s="1"/>
  <c r="AE360" i="6" s="1"/>
  <c r="W360" i="6" a="1"/>
  <c r="W360" i="6" s="1"/>
  <c r="AJ359" i="6"/>
  <c r="AI359" i="6"/>
  <c r="AH359" i="6"/>
  <c r="AF359" i="6"/>
  <c r="AD359" i="6"/>
  <c r="AK359" i="6" s="1"/>
  <c r="AC359" i="6" a="1"/>
  <c r="AC359" i="6"/>
  <c r="AE359" i="6" s="1"/>
  <c r="W359" i="6" a="1"/>
  <c r="W359" i="6" s="1"/>
  <c r="AI358" i="6"/>
  <c r="AH358" i="6"/>
  <c r="AF358" i="6"/>
  <c r="AC358" i="6" a="1"/>
  <c r="AC358" i="6"/>
  <c r="AE358" i="6" s="1"/>
  <c r="W358" i="6" a="1"/>
  <c r="W358" i="6"/>
  <c r="AI357" i="6"/>
  <c r="AH357" i="6"/>
  <c r="AF357" i="6"/>
  <c r="AD357" i="6"/>
  <c r="AK357" i="6" s="1"/>
  <c r="AC357" i="6" a="1"/>
  <c r="AC357" i="6"/>
  <c r="AE357" i="6" s="1"/>
  <c r="AJ357" i="6" s="1"/>
  <c r="W357" i="6" a="1"/>
  <c r="W357" i="6"/>
  <c r="AJ356" i="6"/>
  <c r="AI356" i="6"/>
  <c r="AH356" i="6"/>
  <c r="AF356" i="6"/>
  <c r="AC356" i="6" a="1"/>
  <c r="AC356" i="6" s="1"/>
  <c r="AE356" i="6" s="1"/>
  <c r="W356" i="6" a="1"/>
  <c r="W356" i="6" s="1"/>
  <c r="AI355" i="6"/>
  <c r="AH355" i="6"/>
  <c r="AF355" i="6"/>
  <c r="AC355" i="6" a="1"/>
  <c r="AC355" i="6"/>
  <c r="AE355" i="6" s="1"/>
  <c r="W355" i="6" a="1"/>
  <c r="W355" i="6"/>
  <c r="AI354" i="6"/>
  <c r="AH354" i="6"/>
  <c r="AF354" i="6"/>
  <c r="AE354" i="6"/>
  <c r="AD354" i="6" s="1"/>
  <c r="AK354" i="6" s="1"/>
  <c r="AC354" i="6" a="1"/>
  <c r="AC354" i="6" s="1"/>
  <c r="W354" i="6" a="1"/>
  <c r="W354" i="6" s="1"/>
  <c r="AI353" i="6"/>
  <c r="AH353" i="6"/>
  <c r="AF353" i="6"/>
  <c r="AC353" i="6" a="1"/>
  <c r="AC353" i="6"/>
  <c r="AE353" i="6" s="1"/>
  <c r="AD353" i="6" s="1"/>
  <c r="AK353" i="6" s="1"/>
  <c r="W353" i="6" a="1"/>
  <c r="W353" i="6"/>
  <c r="AI352" i="6"/>
  <c r="AH352" i="6"/>
  <c r="AF352" i="6"/>
  <c r="AC352" i="6" a="1"/>
  <c r="AC352" i="6" s="1"/>
  <c r="AE352" i="6" s="1"/>
  <c r="W352" i="6" a="1"/>
  <c r="W352" i="6" s="1"/>
  <c r="AI351" i="6"/>
  <c r="AH351" i="6"/>
  <c r="AF351" i="6"/>
  <c r="AC351" i="6" a="1"/>
  <c r="AC351" i="6" s="1"/>
  <c r="AE351" i="6" s="1"/>
  <c r="W351" i="6" a="1"/>
  <c r="W351" i="6"/>
  <c r="AI350" i="6"/>
  <c r="AH350" i="6"/>
  <c r="AF350" i="6"/>
  <c r="AC350" i="6" a="1"/>
  <c r="AC350" i="6" s="1"/>
  <c r="AE350" i="6" s="1"/>
  <c r="W350" i="6" a="1"/>
  <c r="W350" i="6" s="1"/>
  <c r="AI349" i="6"/>
  <c r="AH349" i="6"/>
  <c r="AF349" i="6"/>
  <c r="AC349" i="6" a="1"/>
  <c r="AC349" i="6"/>
  <c r="AE349" i="6" s="1"/>
  <c r="W349" i="6" a="1"/>
  <c r="W349" i="6"/>
  <c r="AI348" i="6"/>
  <c r="AH348" i="6"/>
  <c r="AF348" i="6"/>
  <c r="AD348" i="6"/>
  <c r="AK348" i="6" s="1"/>
  <c r="AC348" i="6" a="1"/>
  <c r="AC348" i="6"/>
  <c r="AE348" i="6" s="1"/>
  <c r="AJ348" i="6" s="1"/>
  <c r="W348" i="6" a="1"/>
  <c r="W348" i="6"/>
  <c r="AJ347" i="6"/>
  <c r="AI347" i="6"/>
  <c r="AH347" i="6"/>
  <c r="AF347" i="6"/>
  <c r="AC347" i="6" a="1"/>
  <c r="AC347" i="6"/>
  <c r="AE347" i="6" s="1"/>
  <c r="AD347" i="6" s="1"/>
  <c r="AK347" i="6" s="1"/>
  <c r="W347" i="6" a="1"/>
  <c r="W347" i="6"/>
  <c r="AI346" i="6"/>
  <c r="AH346" i="6"/>
  <c r="AF346" i="6"/>
  <c r="AC346" i="6" a="1"/>
  <c r="AC346" i="6" s="1"/>
  <c r="AE346" i="6" s="1"/>
  <c r="AD346" i="6" s="1"/>
  <c r="AK346" i="6" s="1"/>
  <c r="W346" i="6" a="1"/>
  <c r="W346" i="6"/>
  <c r="AJ345" i="6"/>
  <c r="AI345" i="6"/>
  <c r="AH345" i="6"/>
  <c r="AF345" i="6"/>
  <c r="AD345" i="6"/>
  <c r="AC345" i="6" a="1"/>
  <c r="AC345" i="6"/>
  <c r="AE345" i="6" s="1"/>
  <c r="W345" i="6" a="1"/>
  <c r="W345" i="6" s="1"/>
  <c r="AI344" i="6"/>
  <c r="AH344" i="6"/>
  <c r="AF344" i="6"/>
  <c r="AC344" i="6" a="1"/>
  <c r="AC344" i="6" s="1"/>
  <c r="AE344" i="6" s="1"/>
  <c r="W344" i="6" a="1"/>
  <c r="W344" i="6" s="1"/>
  <c r="AI343" i="6"/>
  <c r="AH343" i="6"/>
  <c r="AF343" i="6"/>
  <c r="AE343" i="6"/>
  <c r="AC343" i="6" a="1"/>
  <c r="AC343" i="6"/>
  <c r="W343" i="6" a="1"/>
  <c r="W343" i="6"/>
  <c r="AI342" i="6"/>
  <c r="AH342" i="6"/>
  <c r="AF342" i="6"/>
  <c r="AC342" i="6" a="1"/>
  <c r="AC342" i="6" s="1"/>
  <c r="AE342" i="6" s="1"/>
  <c r="AD342" i="6" s="1"/>
  <c r="AK342" i="6" s="1"/>
  <c r="W342" i="6" a="1"/>
  <c r="W342" i="6" s="1"/>
  <c r="AI341" i="6"/>
  <c r="AH341" i="6"/>
  <c r="AF341" i="6"/>
  <c r="AC341" i="6" a="1"/>
  <c r="AC341" i="6" s="1"/>
  <c r="AE341" i="6" s="1"/>
  <c r="W341" i="6" a="1"/>
  <c r="W341" i="6"/>
  <c r="AI340" i="6"/>
  <c r="AH340" i="6"/>
  <c r="AF340" i="6"/>
  <c r="AC340" i="6" a="1"/>
  <c r="AC340" i="6" s="1"/>
  <c r="AE340" i="6" s="1"/>
  <c r="AJ340" i="6" s="1"/>
  <c r="W340" i="6" a="1"/>
  <c r="W340" i="6" s="1"/>
  <c r="AI339" i="6"/>
  <c r="AH339" i="6"/>
  <c r="AF339" i="6"/>
  <c r="AE339" i="6"/>
  <c r="AJ339" i="6" s="1"/>
  <c r="AC339" i="6" a="1"/>
  <c r="AC339" i="6" s="1"/>
  <c r="W339" i="6" a="1"/>
  <c r="W339" i="6" s="1"/>
  <c r="AD339" i="6" s="1"/>
  <c r="AK339" i="6" s="1"/>
  <c r="AI338" i="6"/>
  <c r="AH338" i="6"/>
  <c r="AF338" i="6"/>
  <c r="AC338" i="6" a="1"/>
  <c r="AC338" i="6" s="1"/>
  <c r="AE338" i="6" s="1"/>
  <c r="AD338" i="6" s="1"/>
  <c r="AK338" i="6" s="1"/>
  <c r="W338" i="6" a="1"/>
  <c r="W338" i="6" s="1"/>
  <c r="AI337" i="6"/>
  <c r="AH337" i="6"/>
  <c r="AF337" i="6"/>
  <c r="AC337" i="6" a="1"/>
  <c r="AC337" i="6" s="1"/>
  <c r="AE337" i="6" s="1"/>
  <c r="W337" i="6" a="1"/>
  <c r="W337" i="6"/>
  <c r="AI336" i="6"/>
  <c r="AH336" i="6"/>
  <c r="AF336" i="6"/>
  <c r="AC336" i="6" a="1"/>
  <c r="AC336" i="6" s="1"/>
  <c r="AE336" i="6" s="1"/>
  <c r="W336" i="6" a="1"/>
  <c r="W336" i="6" s="1"/>
  <c r="AI335" i="6"/>
  <c r="AH335" i="6"/>
  <c r="AF335" i="6"/>
  <c r="AC335" i="6" a="1"/>
  <c r="AC335" i="6"/>
  <c r="AE335" i="6" s="1"/>
  <c r="AD335" i="6" s="1"/>
  <c r="AK335" i="6" s="1"/>
  <c r="W335" i="6" a="1"/>
  <c r="W335" i="6" s="1"/>
  <c r="AI334" i="6"/>
  <c r="AH334" i="6"/>
  <c r="AF334" i="6"/>
  <c r="AC334" i="6" a="1"/>
  <c r="AC334" i="6"/>
  <c r="AE334" i="6" s="1"/>
  <c r="W334" i="6" a="1"/>
  <c r="W334" i="6"/>
  <c r="AI333" i="6"/>
  <c r="AH333" i="6"/>
  <c r="AF333" i="6"/>
  <c r="AD333" i="6"/>
  <c r="AK333" i="6" s="1"/>
  <c r="AC333" i="6" a="1"/>
  <c r="AC333" i="6"/>
  <c r="AE333" i="6" s="1"/>
  <c r="AJ333" i="6" s="1"/>
  <c r="W333" i="6" a="1"/>
  <c r="W333" i="6"/>
  <c r="AJ332" i="6"/>
  <c r="AI332" i="6"/>
  <c r="AH332" i="6"/>
  <c r="AF332" i="6"/>
  <c r="AC332" i="6" a="1"/>
  <c r="AC332" i="6" s="1"/>
  <c r="AE332" i="6" s="1"/>
  <c r="W332" i="6" a="1"/>
  <c r="W332" i="6" s="1"/>
  <c r="AI331" i="6"/>
  <c r="AH331" i="6"/>
  <c r="AF331" i="6"/>
  <c r="AE331" i="6"/>
  <c r="AC331" i="6" a="1"/>
  <c r="AC331" i="6"/>
  <c r="W331" i="6" a="1"/>
  <c r="W331" i="6"/>
  <c r="AI330" i="6"/>
  <c r="AH330" i="6"/>
  <c r="AF330" i="6"/>
  <c r="AE330" i="6"/>
  <c r="AJ330" i="6" s="1"/>
  <c r="AC330" i="6" a="1"/>
  <c r="AC330" i="6" s="1"/>
  <c r="W330" i="6" a="1"/>
  <c r="W330" i="6" s="1"/>
  <c r="AJ329" i="6"/>
  <c r="AI329" i="6"/>
  <c r="AH329" i="6"/>
  <c r="AF329" i="6"/>
  <c r="AC329" i="6" a="1"/>
  <c r="AC329" i="6"/>
  <c r="AE329" i="6" s="1"/>
  <c r="W329" i="6" a="1"/>
  <c r="W329" i="6"/>
  <c r="AI328" i="6"/>
  <c r="AH328" i="6"/>
  <c r="AF328" i="6"/>
  <c r="AC328" i="6" a="1"/>
  <c r="AC328" i="6" s="1"/>
  <c r="AE328" i="6" s="1"/>
  <c r="W328" i="6" a="1"/>
  <c r="W328" i="6" s="1"/>
  <c r="AI327" i="6"/>
  <c r="AH327" i="6"/>
  <c r="AF327" i="6"/>
  <c r="AC327" i="6" a="1"/>
  <c r="AC327" i="6" s="1"/>
  <c r="AE327" i="6" s="1"/>
  <c r="W327" i="6" a="1"/>
  <c r="W327" i="6"/>
  <c r="AI326" i="6"/>
  <c r="AH326" i="6"/>
  <c r="AF326" i="6"/>
  <c r="AE326" i="6"/>
  <c r="AJ326" i="6" s="1"/>
  <c r="AC326" i="6" a="1"/>
  <c r="AC326" i="6" s="1"/>
  <c r="W326" i="6" a="1"/>
  <c r="W326" i="6" s="1"/>
  <c r="AI325" i="6"/>
  <c r="AH325" i="6"/>
  <c r="AF325" i="6"/>
  <c r="AC325" i="6" a="1"/>
  <c r="AC325" i="6"/>
  <c r="AE325" i="6" s="1"/>
  <c r="W325" i="6" a="1"/>
  <c r="W325" i="6"/>
  <c r="AI324" i="6"/>
  <c r="AH324" i="6"/>
  <c r="AF324" i="6"/>
  <c r="AE324" i="6"/>
  <c r="AC324" i="6" a="1"/>
  <c r="AC324" i="6" s="1"/>
  <c r="W324" i="6" a="1"/>
  <c r="W324" i="6" s="1"/>
  <c r="AI323" i="6"/>
  <c r="AH323" i="6"/>
  <c r="AF323" i="6"/>
  <c r="AC323" i="6" a="1"/>
  <c r="AC323" i="6" s="1"/>
  <c r="AE323" i="6" s="1"/>
  <c r="W323" i="6" a="1"/>
  <c r="W323" i="6" s="1"/>
  <c r="AJ322" i="6"/>
  <c r="AI322" i="6"/>
  <c r="AH322" i="6"/>
  <c r="AF322" i="6"/>
  <c r="AE322" i="6"/>
  <c r="AC322" i="6" a="1"/>
  <c r="AC322" i="6"/>
  <c r="W322" i="6" a="1"/>
  <c r="W322" i="6" s="1"/>
  <c r="AI321" i="6"/>
  <c r="AH321" i="6"/>
  <c r="AF321" i="6"/>
  <c r="AC321" i="6" a="1"/>
  <c r="AC321" i="6"/>
  <c r="AE321" i="6" s="1"/>
  <c r="W321" i="6" a="1"/>
  <c r="W321" i="6"/>
  <c r="AI320" i="6"/>
  <c r="AH320" i="6"/>
  <c r="AF320" i="6"/>
  <c r="AE320" i="6"/>
  <c r="AC320" i="6" a="1"/>
  <c r="AC320" i="6" s="1"/>
  <c r="W320" i="6" a="1"/>
  <c r="W320" i="6" s="1"/>
  <c r="AI319" i="6"/>
  <c r="AH319" i="6"/>
  <c r="AF319" i="6"/>
  <c r="AC319" i="6" a="1"/>
  <c r="AC319" i="6"/>
  <c r="AE319" i="6" s="1"/>
  <c r="W319" i="6" a="1"/>
  <c r="W319" i="6"/>
  <c r="AJ318" i="6"/>
  <c r="AI318" i="6"/>
  <c r="AH318" i="6"/>
  <c r="AF318" i="6"/>
  <c r="AE318" i="6"/>
  <c r="AC318" i="6" a="1"/>
  <c r="AC318" i="6" s="1"/>
  <c r="W318" i="6" a="1"/>
  <c r="W318" i="6" s="1"/>
  <c r="AD318" i="6" s="1"/>
  <c r="AK317" i="6"/>
  <c r="AI317" i="6"/>
  <c r="AH317" i="6"/>
  <c r="AF317" i="6"/>
  <c r="AC317" i="6" a="1"/>
  <c r="AC317" i="6" s="1"/>
  <c r="AE317" i="6" s="1"/>
  <c r="AD317" i="6" s="1"/>
  <c r="W317" i="6" a="1"/>
  <c r="W317" i="6"/>
  <c r="AJ316" i="6"/>
  <c r="AI316" i="6"/>
  <c r="AH316" i="6"/>
  <c r="AF316" i="6"/>
  <c r="AD316" i="6"/>
  <c r="AK316" i="6" s="1"/>
  <c r="AC316" i="6" a="1"/>
  <c r="AC316" i="6"/>
  <c r="AE316" i="6" s="1"/>
  <c r="W316" i="6" a="1"/>
  <c r="W316" i="6" s="1"/>
  <c r="AI315" i="6"/>
  <c r="AH315" i="6"/>
  <c r="AF315" i="6"/>
  <c r="AC315" i="6" a="1"/>
  <c r="AC315" i="6" s="1"/>
  <c r="AE315" i="6" s="1"/>
  <c r="W315" i="6" a="1"/>
  <c r="W315" i="6" s="1"/>
  <c r="AI314" i="6"/>
  <c r="AH314" i="6"/>
  <c r="AF314" i="6"/>
  <c r="AD314" i="6"/>
  <c r="AK314" i="6" s="1"/>
  <c r="AC314" i="6" a="1"/>
  <c r="AC314" i="6"/>
  <c r="AE314" i="6" s="1"/>
  <c r="AJ314" i="6" s="1"/>
  <c r="W314" i="6" a="1"/>
  <c r="W314" i="6" s="1"/>
  <c r="AI313" i="6"/>
  <c r="AH313" i="6"/>
  <c r="AF313" i="6"/>
  <c r="AC313" i="6" a="1"/>
  <c r="AC313" i="6"/>
  <c r="AE313" i="6" s="1"/>
  <c r="W313" i="6" a="1"/>
  <c r="W313" i="6" s="1"/>
  <c r="AI312" i="6"/>
  <c r="AH312" i="6"/>
  <c r="AF312" i="6"/>
  <c r="AC312" i="6" a="1"/>
  <c r="AC312" i="6" s="1"/>
  <c r="AE312" i="6" s="1"/>
  <c r="W312" i="6" a="1"/>
  <c r="W312" i="6"/>
  <c r="AI311" i="6"/>
  <c r="AH311" i="6"/>
  <c r="AF311" i="6"/>
  <c r="AC311" i="6" a="1"/>
  <c r="AC311" i="6" s="1"/>
  <c r="AE311" i="6" s="1"/>
  <c r="W311" i="6" a="1"/>
  <c r="W311" i="6" s="1"/>
  <c r="AI310" i="6"/>
  <c r="AH310" i="6"/>
  <c r="AF310" i="6"/>
  <c r="AE310" i="6"/>
  <c r="AD310" i="6" s="1"/>
  <c r="AK310" i="6" s="1"/>
  <c r="AC310" i="6" a="1"/>
  <c r="AC310" i="6"/>
  <c r="W310" i="6" a="1"/>
  <c r="W310" i="6" s="1"/>
  <c r="AI309" i="6"/>
  <c r="AH309" i="6"/>
  <c r="AF309" i="6"/>
  <c r="AC309" i="6" a="1"/>
  <c r="AC309" i="6"/>
  <c r="AE309" i="6" s="1"/>
  <c r="W309" i="6" a="1"/>
  <c r="W309" i="6"/>
  <c r="AI308" i="6"/>
  <c r="AH308" i="6"/>
  <c r="AF308" i="6"/>
  <c r="AC308" i="6" a="1"/>
  <c r="AC308" i="6" s="1"/>
  <c r="AE308" i="6" s="1"/>
  <c r="W308" i="6" a="1"/>
  <c r="W308" i="6" s="1"/>
  <c r="AI307" i="6"/>
  <c r="AH307" i="6"/>
  <c r="AF307" i="6"/>
  <c r="AE307" i="6"/>
  <c r="AC307" i="6" a="1"/>
  <c r="AC307" i="6"/>
  <c r="W307" i="6" a="1"/>
  <c r="W307" i="6"/>
  <c r="AJ306" i="6"/>
  <c r="AI306" i="6"/>
  <c r="AH306" i="6"/>
  <c r="AF306" i="6"/>
  <c r="AE306" i="6"/>
  <c r="AC306" i="6" a="1"/>
  <c r="AC306" i="6" s="1"/>
  <c r="W306" i="6" a="1"/>
  <c r="W306" i="6" s="1"/>
  <c r="AD306" i="6" s="1"/>
  <c r="AK306" i="6" s="1"/>
  <c r="AI305" i="6"/>
  <c r="AH305" i="6"/>
  <c r="AF305" i="6"/>
  <c r="AC305" i="6" a="1"/>
  <c r="AC305" i="6" s="1"/>
  <c r="AE305" i="6" s="1"/>
  <c r="AD305" i="6" s="1"/>
  <c r="AK305" i="6" s="1"/>
  <c r="W305" i="6" a="1"/>
  <c r="W305" i="6"/>
  <c r="AI304" i="6"/>
  <c r="AH304" i="6"/>
  <c r="AF304" i="6"/>
  <c r="AC304" i="6" a="1"/>
  <c r="AC304" i="6"/>
  <c r="AE304" i="6" s="1"/>
  <c r="AJ304" i="6" s="1"/>
  <c r="W304" i="6" a="1"/>
  <c r="W304" i="6" s="1"/>
  <c r="AI303" i="6"/>
  <c r="AH303" i="6"/>
  <c r="AF303" i="6"/>
  <c r="AE303" i="6"/>
  <c r="AJ303" i="6" s="1"/>
  <c r="AC303" i="6" a="1"/>
  <c r="AC303" i="6" s="1"/>
  <c r="W303" i="6" a="1"/>
  <c r="W303" i="6" s="1"/>
  <c r="AI302" i="6"/>
  <c r="AH302" i="6"/>
  <c r="AF302" i="6"/>
  <c r="AD302" i="6"/>
  <c r="AK302" i="6" s="1"/>
  <c r="AC302" i="6" a="1"/>
  <c r="AC302" i="6"/>
  <c r="AE302" i="6" s="1"/>
  <c r="AJ302" i="6" s="1"/>
  <c r="W302" i="6" a="1"/>
  <c r="W302" i="6" s="1"/>
  <c r="AI301" i="6"/>
  <c r="AH301" i="6"/>
  <c r="AF301" i="6"/>
  <c r="AC301" i="6" a="1"/>
  <c r="AC301" i="6"/>
  <c r="AE301" i="6" s="1"/>
  <c r="AJ301" i="6" s="1"/>
  <c r="W301" i="6" a="1"/>
  <c r="W301" i="6"/>
  <c r="AD301" i="6" s="1"/>
  <c r="AK301" i="6" s="1"/>
  <c r="AI300" i="6"/>
  <c r="AH300" i="6"/>
  <c r="AF300" i="6"/>
  <c r="AC300" i="6" a="1"/>
  <c r="AC300" i="6" s="1"/>
  <c r="AE300" i="6" s="1"/>
  <c r="W300" i="6" a="1"/>
  <c r="W300" i="6"/>
  <c r="AI299" i="6"/>
  <c r="AH299" i="6"/>
  <c r="AF299" i="6"/>
  <c r="AC299" i="6" a="1"/>
  <c r="AC299" i="6" s="1"/>
  <c r="AE299" i="6" s="1"/>
  <c r="W299" i="6" a="1"/>
  <c r="W299" i="6" s="1"/>
  <c r="AJ298" i="6"/>
  <c r="AI298" i="6"/>
  <c r="AH298" i="6"/>
  <c r="AF298" i="6"/>
  <c r="AE298" i="6"/>
  <c r="AC298" i="6" a="1"/>
  <c r="AC298" i="6"/>
  <c r="W298" i="6" a="1"/>
  <c r="W298" i="6" s="1"/>
  <c r="AI297" i="6"/>
  <c r="AH297" i="6"/>
  <c r="AF297" i="6"/>
  <c r="AC297" i="6" a="1"/>
  <c r="AC297" i="6"/>
  <c r="AE297" i="6" s="1"/>
  <c r="W297" i="6" a="1"/>
  <c r="W297" i="6"/>
  <c r="AI296" i="6"/>
  <c r="AH296" i="6"/>
  <c r="AF296" i="6"/>
  <c r="AC296" i="6" a="1"/>
  <c r="AC296" i="6" s="1"/>
  <c r="AE296" i="6" s="1"/>
  <c r="W296" i="6" a="1"/>
  <c r="W296" i="6" s="1"/>
  <c r="AI295" i="6"/>
  <c r="AH295" i="6"/>
  <c r="AF295" i="6"/>
  <c r="AC295" i="6" a="1"/>
  <c r="AC295" i="6"/>
  <c r="AE295" i="6" s="1"/>
  <c r="W295" i="6" a="1"/>
  <c r="W295" i="6"/>
  <c r="AJ294" i="6"/>
  <c r="AI294" i="6"/>
  <c r="AH294" i="6"/>
  <c r="AF294" i="6"/>
  <c r="AE294" i="6"/>
  <c r="AC294" i="6" a="1"/>
  <c r="AC294" i="6" s="1"/>
  <c r="W294" i="6" a="1"/>
  <c r="W294" i="6" s="1"/>
  <c r="AD294" i="6" s="1"/>
  <c r="AK294" i="6" s="1"/>
  <c r="AI293" i="6"/>
  <c r="AH293" i="6"/>
  <c r="AF293" i="6"/>
  <c r="AC293" i="6" a="1"/>
  <c r="AC293" i="6" s="1"/>
  <c r="AE293" i="6" s="1"/>
  <c r="AD293" i="6" s="1"/>
  <c r="AK293" i="6" s="1"/>
  <c r="W293" i="6" a="1"/>
  <c r="W293" i="6"/>
  <c r="AI292" i="6"/>
  <c r="AH292" i="6"/>
  <c r="AF292" i="6"/>
  <c r="AC292" i="6" a="1"/>
  <c r="AC292" i="6"/>
  <c r="AE292" i="6" s="1"/>
  <c r="AD292" i="6" s="1"/>
  <c r="AK292" i="6" s="1"/>
  <c r="W292" i="6" a="1"/>
  <c r="W292" i="6" s="1"/>
  <c r="AI291" i="6"/>
  <c r="AH291" i="6"/>
  <c r="AF291" i="6"/>
  <c r="AE291" i="6"/>
  <c r="AJ291" i="6" s="1"/>
  <c r="AD291" i="6"/>
  <c r="AK291" i="6" s="1"/>
  <c r="AC291" i="6" a="1"/>
  <c r="AC291" i="6" s="1"/>
  <c r="W291" i="6" a="1"/>
  <c r="W291" i="6" s="1"/>
  <c r="AI290" i="6"/>
  <c r="AH290" i="6"/>
  <c r="AF290" i="6"/>
  <c r="AD290" i="6"/>
  <c r="AK290" i="6" s="1"/>
  <c r="AC290" i="6" a="1"/>
  <c r="AC290" i="6"/>
  <c r="AE290" i="6" s="1"/>
  <c r="AJ290" i="6" s="1"/>
  <c r="W290" i="6" a="1"/>
  <c r="W290" i="6" s="1"/>
  <c r="AI289" i="6"/>
  <c r="AH289" i="6"/>
  <c r="AF289" i="6"/>
  <c r="AC289" i="6" a="1"/>
  <c r="AC289" i="6"/>
  <c r="AE289" i="6" s="1"/>
  <c r="AJ289" i="6" s="1"/>
  <c r="W289" i="6" a="1"/>
  <c r="W289" i="6"/>
  <c r="AD289" i="6" s="1"/>
  <c r="AK289" i="6" s="1"/>
  <c r="AI288" i="6"/>
  <c r="AH288" i="6"/>
  <c r="AF288" i="6"/>
  <c r="AC288" i="6" a="1"/>
  <c r="AC288" i="6" s="1"/>
  <c r="AE288" i="6" s="1"/>
  <c r="W288" i="6" a="1"/>
  <c r="W288" i="6" s="1"/>
  <c r="AI287" i="6"/>
  <c r="AH287" i="6"/>
  <c r="AF287" i="6"/>
  <c r="AC287" i="6" a="1"/>
  <c r="AC287" i="6" s="1"/>
  <c r="AE287" i="6" s="1"/>
  <c r="W287" i="6" a="1"/>
  <c r="W287" i="6" s="1"/>
  <c r="AJ286" i="6"/>
  <c r="AI286" i="6"/>
  <c r="AH286" i="6"/>
  <c r="AF286" i="6"/>
  <c r="AE286" i="6"/>
  <c r="AC286" i="6" a="1"/>
  <c r="AC286" i="6"/>
  <c r="W286" i="6" a="1"/>
  <c r="W286" i="6" s="1"/>
  <c r="AI285" i="6"/>
  <c r="AH285" i="6"/>
  <c r="AF285" i="6"/>
  <c r="AC285" i="6" a="1"/>
  <c r="AC285" i="6"/>
  <c r="AE285" i="6" s="1"/>
  <c r="W285" i="6" a="1"/>
  <c r="W285" i="6"/>
  <c r="AI284" i="6"/>
  <c r="AH284" i="6"/>
  <c r="AF284" i="6"/>
  <c r="AC284" i="6" a="1"/>
  <c r="AC284" i="6" s="1"/>
  <c r="AE284" i="6" s="1"/>
  <c r="W284" i="6" a="1"/>
  <c r="W284" i="6" s="1"/>
  <c r="AI283" i="6"/>
  <c r="AH283" i="6"/>
  <c r="AF283" i="6"/>
  <c r="AE283" i="6"/>
  <c r="AC283" i="6" a="1"/>
  <c r="AC283" i="6"/>
  <c r="W283" i="6" a="1"/>
  <c r="W283" i="6"/>
  <c r="AJ282" i="6"/>
  <c r="AI282" i="6"/>
  <c r="AH282" i="6"/>
  <c r="AF282" i="6"/>
  <c r="AD282" i="6"/>
  <c r="AK282" i="6" s="1"/>
  <c r="AC282" i="6" a="1"/>
  <c r="AC282" i="6" s="1"/>
  <c r="AE282" i="6" s="1"/>
  <c r="W282" i="6" a="1"/>
  <c r="W282" i="6" s="1"/>
  <c r="AK281" i="6"/>
  <c r="AI281" i="6"/>
  <c r="AH281" i="6"/>
  <c r="AF281" i="6"/>
  <c r="AC281" i="6" a="1"/>
  <c r="AC281" i="6" s="1"/>
  <c r="AE281" i="6" s="1"/>
  <c r="AD281" i="6" s="1"/>
  <c r="W281" i="6" a="1"/>
  <c r="W281" i="6"/>
  <c r="AJ280" i="6"/>
  <c r="AI280" i="6"/>
  <c r="AH280" i="6"/>
  <c r="AF280" i="6"/>
  <c r="AD280" i="6"/>
  <c r="AK280" i="6" s="1"/>
  <c r="AC280" i="6" a="1"/>
  <c r="AC280" i="6"/>
  <c r="AE280" i="6" s="1"/>
  <c r="W280" i="6" a="1"/>
  <c r="W280" i="6" s="1"/>
  <c r="AI279" i="6"/>
  <c r="AH279" i="6"/>
  <c r="AF279" i="6"/>
  <c r="AC279" i="6" a="1"/>
  <c r="AC279" i="6" s="1"/>
  <c r="AE279" i="6" s="1"/>
  <c r="W279" i="6" a="1"/>
  <c r="W279" i="6" s="1"/>
  <c r="AI278" i="6"/>
  <c r="AH278" i="6"/>
  <c r="AF278" i="6"/>
  <c r="AD278" i="6"/>
  <c r="AK278" i="6" s="1"/>
  <c r="AC278" i="6" a="1"/>
  <c r="AC278" i="6"/>
  <c r="AE278" i="6" s="1"/>
  <c r="AJ278" i="6" s="1"/>
  <c r="W278" i="6" a="1"/>
  <c r="W278" i="6" s="1"/>
  <c r="AI277" i="6"/>
  <c r="AH277" i="6"/>
  <c r="AF277" i="6"/>
  <c r="AC277" i="6" a="1"/>
  <c r="AC277" i="6"/>
  <c r="AE277" i="6" s="1"/>
  <c r="AJ277" i="6" s="1"/>
  <c r="W277" i="6" a="1"/>
  <c r="W277" i="6"/>
  <c r="AI276" i="6"/>
  <c r="AH276" i="6"/>
  <c r="AF276" i="6"/>
  <c r="AE276" i="6"/>
  <c r="AC276" i="6" a="1"/>
  <c r="AC276" i="6" s="1"/>
  <c r="W276" i="6" a="1"/>
  <c r="W276" i="6"/>
  <c r="AI275" i="6"/>
  <c r="AH275" i="6"/>
  <c r="AF275" i="6"/>
  <c r="AC275" i="6" a="1"/>
  <c r="AC275" i="6" s="1"/>
  <c r="AE275" i="6" s="1"/>
  <c r="W275" i="6" a="1"/>
  <c r="W275" i="6" s="1"/>
  <c r="AI274" i="6"/>
  <c r="AH274" i="6"/>
  <c r="AF274" i="6"/>
  <c r="AE274" i="6"/>
  <c r="AD274" i="6" s="1"/>
  <c r="AK274" i="6" s="1"/>
  <c r="AC274" i="6" a="1"/>
  <c r="AC274" i="6"/>
  <c r="W274" i="6" a="1"/>
  <c r="W274" i="6" s="1"/>
  <c r="AI273" i="6"/>
  <c r="AH273" i="6"/>
  <c r="AF273" i="6"/>
  <c r="AC273" i="6" a="1"/>
  <c r="AC273" i="6"/>
  <c r="AE273" i="6" s="1"/>
  <c r="W273" i="6" a="1"/>
  <c r="W273" i="6"/>
  <c r="AI272" i="6"/>
  <c r="AH272" i="6"/>
  <c r="AF272" i="6"/>
  <c r="AC272" i="6" a="1"/>
  <c r="AC272" i="6" s="1"/>
  <c r="AE272" i="6" s="1"/>
  <c r="W272" i="6" a="1"/>
  <c r="W272" i="6" s="1"/>
  <c r="AI271" i="6"/>
  <c r="AH271" i="6"/>
  <c r="AF271" i="6"/>
  <c r="AE271" i="6"/>
  <c r="AC271" i="6" a="1"/>
  <c r="AC271" i="6"/>
  <c r="W271" i="6" a="1"/>
  <c r="W271" i="6"/>
  <c r="AI270" i="6"/>
  <c r="AH270" i="6"/>
  <c r="AF270" i="6"/>
  <c r="AC270" i="6" a="1"/>
  <c r="AC270" i="6" s="1"/>
  <c r="AE270" i="6" s="1"/>
  <c r="AJ270" i="6" s="1"/>
  <c r="W270" i="6" a="1"/>
  <c r="W270" i="6" s="1"/>
  <c r="AJ269" i="6"/>
  <c r="AI269" i="6"/>
  <c r="AH269" i="6"/>
  <c r="AF269" i="6"/>
  <c r="AK269" i="6" s="1"/>
  <c r="AC269" i="6" a="1"/>
  <c r="AC269" i="6" s="1"/>
  <c r="AE269" i="6" s="1"/>
  <c r="AD269" i="6" s="1"/>
  <c r="W269" i="6" a="1"/>
  <c r="W269" i="6"/>
  <c r="AJ268" i="6"/>
  <c r="AI268" i="6"/>
  <c r="AH268" i="6"/>
  <c r="AF268" i="6"/>
  <c r="AD268" i="6"/>
  <c r="AK268" i="6" s="1"/>
  <c r="AC268" i="6" a="1"/>
  <c r="AC268" i="6"/>
  <c r="AE268" i="6" s="1"/>
  <c r="W268" i="6" a="1"/>
  <c r="W268" i="6" s="1"/>
  <c r="AI267" i="6"/>
  <c r="AH267" i="6"/>
  <c r="AF267" i="6"/>
  <c r="AC267" i="6" a="1"/>
  <c r="AC267" i="6" s="1"/>
  <c r="AE267" i="6" s="1"/>
  <c r="W267" i="6" a="1"/>
  <c r="W267" i="6" s="1"/>
  <c r="AI266" i="6"/>
  <c r="AH266" i="6"/>
  <c r="AF266" i="6"/>
  <c r="AC266" i="6" a="1"/>
  <c r="AC266" i="6"/>
  <c r="AE266" i="6" s="1"/>
  <c r="AJ266" i="6" s="1"/>
  <c r="W266" i="6" a="1"/>
  <c r="W266" i="6" s="1"/>
  <c r="AI265" i="6"/>
  <c r="AH265" i="6"/>
  <c r="AF265" i="6"/>
  <c r="AC265" i="6" a="1"/>
  <c r="AC265" i="6"/>
  <c r="AE265" i="6" s="1"/>
  <c r="AJ265" i="6" s="1"/>
  <c r="W265" i="6" a="1"/>
  <c r="W265" i="6" s="1"/>
  <c r="AD265" i="6" s="1"/>
  <c r="AK265" i="6" s="1"/>
  <c r="AI264" i="6"/>
  <c r="AH264" i="6"/>
  <c r="AF264" i="6"/>
  <c r="AE264" i="6"/>
  <c r="AC264" i="6" a="1"/>
  <c r="AC264" i="6" s="1"/>
  <c r="W264" i="6" a="1"/>
  <c r="W264" i="6"/>
  <c r="AI263" i="6"/>
  <c r="AH263" i="6"/>
  <c r="AF263" i="6"/>
  <c r="AC263" i="6" a="1"/>
  <c r="AC263" i="6" s="1"/>
  <c r="AE263" i="6" s="1"/>
  <c r="W263" i="6" a="1"/>
  <c r="W263" i="6" s="1"/>
  <c r="AI262" i="6"/>
  <c r="AH262" i="6"/>
  <c r="AF262" i="6"/>
  <c r="AE262" i="6"/>
  <c r="AC262" i="6" a="1"/>
  <c r="AC262" i="6"/>
  <c r="W262" i="6" a="1"/>
  <c r="W262" i="6" s="1"/>
  <c r="AI261" i="6"/>
  <c r="AH261" i="6"/>
  <c r="AF261" i="6"/>
  <c r="AC261" i="6" a="1"/>
  <c r="AC261" i="6"/>
  <c r="AE261" i="6" s="1"/>
  <c r="AJ261" i="6" s="1"/>
  <c r="W261" i="6" a="1"/>
  <c r="W261" i="6"/>
  <c r="AI260" i="6"/>
  <c r="AH260" i="6"/>
  <c r="AF260" i="6"/>
  <c r="AC260" i="6" a="1"/>
  <c r="AC260" i="6" s="1"/>
  <c r="AE260" i="6" s="1"/>
  <c r="W260" i="6" a="1"/>
  <c r="W260" i="6" s="1"/>
  <c r="AI259" i="6"/>
  <c r="AH259" i="6"/>
  <c r="AF259" i="6"/>
  <c r="AE259" i="6"/>
  <c r="AC259" i="6" a="1"/>
  <c r="AC259" i="6"/>
  <c r="W259" i="6" a="1"/>
  <c r="W259" i="6"/>
  <c r="AJ258" i="6"/>
  <c r="AI258" i="6"/>
  <c r="AH258" i="6"/>
  <c r="AF258" i="6"/>
  <c r="AD258" i="6"/>
  <c r="AK258" i="6" s="1"/>
  <c r="AC258" i="6" a="1"/>
  <c r="AC258" i="6" s="1"/>
  <c r="AE258" i="6" s="1"/>
  <c r="W258" i="6" a="1"/>
  <c r="W258" i="6" s="1"/>
  <c r="AJ257" i="6"/>
  <c r="AI257" i="6"/>
  <c r="AH257" i="6"/>
  <c r="AF257" i="6"/>
  <c r="AK257" i="6" s="1"/>
  <c r="AC257" i="6" a="1"/>
  <c r="AC257" i="6" s="1"/>
  <c r="AE257" i="6" s="1"/>
  <c r="AD257" i="6" s="1"/>
  <c r="W257" i="6" a="1"/>
  <c r="W257" i="6"/>
  <c r="AI256" i="6"/>
  <c r="AH256" i="6"/>
  <c r="AF256" i="6"/>
  <c r="AC256" i="6" a="1"/>
  <c r="AC256" i="6"/>
  <c r="AE256" i="6" s="1"/>
  <c r="AJ256" i="6" s="1"/>
  <c r="W256" i="6" a="1"/>
  <c r="W256" i="6" s="1"/>
  <c r="AD256" i="6" s="1"/>
  <c r="AK256" i="6" s="1"/>
  <c r="AI255" i="6"/>
  <c r="AH255" i="6"/>
  <c r="AF255" i="6"/>
  <c r="AE255" i="6"/>
  <c r="AJ255" i="6" s="1"/>
  <c r="AC255" i="6" a="1"/>
  <c r="AC255" i="6" s="1"/>
  <c r="W255" i="6" a="1"/>
  <c r="W255" i="6" s="1"/>
  <c r="AI254" i="6"/>
  <c r="AH254" i="6"/>
  <c r="AF254" i="6"/>
  <c r="AC254" i="6" a="1"/>
  <c r="AC254" i="6"/>
  <c r="AE254" i="6" s="1"/>
  <c r="AJ254" i="6" s="1"/>
  <c r="W254" i="6" a="1"/>
  <c r="W254" i="6" s="1"/>
  <c r="AI253" i="6"/>
  <c r="AH253" i="6"/>
  <c r="AF253" i="6"/>
  <c r="AC253" i="6" a="1"/>
  <c r="AC253" i="6"/>
  <c r="AE253" i="6" s="1"/>
  <c r="AJ253" i="6" s="1"/>
  <c r="W253" i="6" a="1"/>
  <c r="W253" i="6" s="1"/>
  <c r="AI252" i="6"/>
  <c r="AH252" i="6"/>
  <c r="AF252" i="6"/>
  <c r="AE252" i="6"/>
  <c r="AC252" i="6" a="1"/>
  <c r="AC252" i="6" s="1"/>
  <c r="W252" i="6" a="1"/>
  <c r="W252" i="6" s="1"/>
  <c r="AI251" i="6"/>
  <c r="AH251" i="6"/>
  <c r="AF251" i="6"/>
  <c r="AC251" i="6" a="1"/>
  <c r="AC251" i="6" s="1"/>
  <c r="AE251" i="6" s="1"/>
  <c r="AD251" i="6" s="1"/>
  <c r="AK251" i="6" s="1"/>
  <c r="W251" i="6" a="1"/>
  <c r="W251" i="6" s="1"/>
  <c r="AJ250" i="6"/>
  <c r="AI250" i="6"/>
  <c r="AH250" i="6"/>
  <c r="AF250" i="6"/>
  <c r="AE250" i="6"/>
  <c r="AC250" i="6" a="1"/>
  <c r="AC250" i="6"/>
  <c r="W250" i="6" a="1"/>
  <c r="W250" i="6" s="1"/>
  <c r="AI249" i="6"/>
  <c r="AH249" i="6"/>
  <c r="AF249" i="6"/>
  <c r="AD249" i="6"/>
  <c r="AK249" i="6" s="1"/>
  <c r="AC249" i="6" a="1"/>
  <c r="AC249" i="6"/>
  <c r="AE249" i="6" s="1"/>
  <c r="AJ249" i="6" s="1"/>
  <c r="W249" i="6" a="1"/>
  <c r="W249" i="6"/>
  <c r="AI248" i="6"/>
  <c r="AH248" i="6"/>
  <c r="AF248" i="6"/>
  <c r="AE248" i="6"/>
  <c r="AC248" i="6" a="1"/>
  <c r="AC248" i="6" s="1"/>
  <c r="W248" i="6" a="1"/>
  <c r="W248" i="6" s="1"/>
  <c r="AI247" i="6"/>
  <c r="AH247" i="6"/>
  <c r="AF247" i="6"/>
  <c r="AC247" i="6" a="1"/>
  <c r="AC247" i="6"/>
  <c r="AE247" i="6" s="1"/>
  <c r="W247" i="6" a="1"/>
  <c r="W247" i="6"/>
  <c r="AJ246" i="6"/>
  <c r="AI246" i="6"/>
  <c r="AH246" i="6"/>
  <c r="AF246" i="6"/>
  <c r="AC246" i="6" a="1"/>
  <c r="AC246" i="6" s="1"/>
  <c r="AE246" i="6" s="1"/>
  <c r="AD246" i="6" s="1"/>
  <c r="AK246" i="6" s="1"/>
  <c r="W246" i="6" a="1"/>
  <c r="W246" i="6" s="1"/>
  <c r="AI245" i="6"/>
  <c r="AH245" i="6"/>
  <c r="AF245" i="6"/>
  <c r="AC245" i="6" a="1"/>
  <c r="AC245" i="6" s="1"/>
  <c r="AE245" i="6" s="1"/>
  <c r="AD245" i="6" s="1"/>
  <c r="AK245" i="6" s="1"/>
  <c r="W245" i="6" a="1"/>
  <c r="W245" i="6"/>
  <c r="AI244" i="6"/>
  <c r="AH244" i="6"/>
  <c r="AF244" i="6"/>
  <c r="AC244" i="6" a="1"/>
  <c r="AC244" i="6"/>
  <c r="AE244" i="6" s="1"/>
  <c r="AD244" i="6" s="1"/>
  <c r="AK244" i="6" s="1"/>
  <c r="W244" i="6" a="1"/>
  <c r="W244" i="6" s="1"/>
  <c r="AI243" i="6"/>
  <c r="AH243" i="6"/>
  <c r="AF243" i="6"/>
  <c r="AE243" i="6"/>
  <c r="AJ243" i="6" s="1"/>
  <c r="AD243" i="6"/>
  <c r="AK243" i="6" s="1"/>
  <c r="AC243" i="6" a="1"/>
  <c r="AC243" i="6" s="1"/>
  <c r="W243" i="6" a="1"/>
  <c r="W243" i="6" s="1"/>
  <c r="AI242" i="6"/>
  <c r="AH242" i="6"/>
  <c r="AF242" i="6"/>
  <c r="AE242" i="6"/>
  <c r="AJ242" i="6" s="1"/>
  <c r="AC242" i="6" a="1"/>
  <c r="AC242" i="6"/>
  <c r="W242" i="6" a="1"/>
  <c r="W242" i="6" s="1"/>
  <c r="AI241" i="6"/>
  <c r="AH241" i="6"/>
  <c r="AF241" i="6"/>
  <c r="AC241" i="6" a="1"/>
  <c r="AC241" i="6"/>
  <c r="AE241" i="6" s="1"/>
  <c r="AJ241" i="6" s="1"/>
  <c r="W241" i="6" a="1"/>
  <c r="W241" i="6" s="1"/>
  <c r="AI240" i="6"/>
  <c r="AH240" i="6"/>
  <c r="AF240" i="6"/>
  <c r="AE240" i="6"/>
  <c r="AC240" i="6" a="1"/>
  <c r="AC240" i="6"/>
  <c r="W240" i="6" a="1"/>
  <c r="W240" i="6"/>
  <c r="AJ239" i="6"/>
  <c r="AI239" i="6"/>
  <c r="AH239" i="6"/>
  <c r="AF239" i="6"/>
  <c r="AC239" i="6" a="1"/>
  <c r="AC239" i="6" s="1"/>
  <c r="AE239" i="6" s="1"/>
  <c r="W239" i="6" a="1"/>
  <c r="W239" i="6"/>
  <c r="AI238" i="6"/>
  <c r="AH238" i="6"/>
  <c r="AF238" i="6"/>
  <c r="AE238" i="6"/>
  <c r="AD238" i="6" s="1"/>
  <c r="AK238" i="6" s="1"/>
  <c r="AC238" i="6" a="1"/>
  <c r="AC238" i="6"/>
  <c r="W238" i="6" a="1"/>
  <c r="W238" i="6" s="1"/>
  <c r="AI237" i="6"/>
  <c r="AH237" i="6"/>
  <c r="AF237" i="6"/>
  <c r="AC237" i="6" a="1"/>
  <c r="AC237" i="6"/>
  <c r="AE237" i="6" s="1"/>
  <c r="AD237" i="6" s="1"/>
  <c r="AK237" i="6" s="1"/>
  <c r="W237" i="6" a="1"/>
  <c r="W237" i="6"/>
  <c r="AI236" i="6"/>
  <c r="AH236" i="6"/>
  <c r="AF236" i="6"/>
  <c r="AE236" i="6"/>
  <c r="AC236" i="6" a="1"/>
  <c r="AC236" i="6" s="1"/>
  <c r="W236" i="6" a="1"/>
  <c r="W236" i="6" s="1"/>
  <c r="AI235" i="6"/>
  <c r="AH235" i="6"/>
  <c r="AF235" i="6"/>
  <c r="AE235" i="6"/>
  <c r="AJ235" i="6" s="1"/>
  <c r="AC235" i="6" a="1"/>
  <c r="AC235" i="6"/>
  <c r="W235" i="6" a="1"/>
  <c r="W235" i="6"/>
  <c r="AD235" i="6" s="1"/>
  <c r="AK235" i="6" s="1"/>
  <c r="AI234" i="6"/>
  <c r="AH234" i="6"/>
  <c r="AF234" i="6"/>
  <c r="AC234" i="6" a="1"/>
  <c r="AC234" i="6" s="1"/>
  <c r="AE234" i="6" s="1"/>
  <c r="AJ234" i="6" s="1"/>
  <c r="W234" i="6" a="1"/>
  <c r="W234" i="6" s="1"/>
  <c r="AJ233" i="6"/>
  <c r="AI233" i="6"/>
  <c r="AH233" i="6"/>
  <c r="AF233" i="6"/>
  <c r="AC233" i="6" a="1"/>
  <c r="AC233" i="6" s="1"/>
  <c r="AE233" i="6" s="1"/>
  <c r="W233" i="6" a="1"/>
  <c r="W233" i="6"/>
  <c r="AJ232" i="6"/>
  <c r="AI232" i="6"/>
  <c r="AH232" i="6"/>
  <c r="AF232" i="6"/>
  <c r="AD232" i="6"/>
  <c r="AK232" i="6" s="1"/>
  <c r="AC232" i="6" a="1"/>
  <c r="AC232" i="6"/>
  <c r="AE232" i="6" s="1"/>
  <c r="W232" i="6" a="1"/>
  <c r="W232" i="6" s="1"/>
  <c r="AI231" i="6"/>
  <c r="AH231" i="6"/>
  <c r="AF231" i="6"/>
  <c r="AC231" i="6" a="1"/>
  <c r="AC231" i="6" s="1"/>
  <c r="AE231" i="6" s="1"/>
  <c r="W231" i="6" a="1"/>
  <c r="W231" i="6" s="1"/>
  <c r="AI230" i="6"/>
  <c r="AH230" i="6"/>
  <c r="AF230" i="6"/>
  <c r="AC230" i="6" a="1"/>
  <c r="AC230" i="6" s="1"/>
  <c r="AE230" i="6" s="1"/>
  <c r="W230" i="6" a="1"/>
  <c r="W230" i="6" s="1"/>
  <c r="AI229" i="6"/>
  <c r="AH229" i="6"/>
  <c r="AF229" i="6"/>
  <c r="AC229" i="6" a="1"/>
  <c r="AC229" i="6"/>
  <c r="AE229" i="6" s="1"/>
  <c r="AJ229" i="6" s="1"/>
  <c r="W229" i="6" a="1"/>
  <c r="W229" i="6" s="1"/>
  <c r="AI228" i="6"/>
  <c r="AH228" i="6"/>
  <c r="AF228" i="6"/>
  <c r="AC228" i="6" a="1"/>
  <c r="AC228" i="6"/>
  <c r="AE228" i="6" s="1"/>
  <c r="W228" i="6" a="1"/>
  <c r="W228" i="6"/>
  <c r="AK227" i="6"/>
  <c r="AI227" i="6"/>
  <c r="AH227" i="6"/>
  <c r="AF227" i="6"/>
  <c r="AC227" i="6" a="1"/>
  <c r="AC227" i="6" s="1"/>
  <c r="AE227" i="6" s="1"/>
  <c r="AD227" i="6" s="1"/>
  <c r="W227" i="6" a="1"/>
  <c r="W227" i="6"/>
  <c r="AK226" i="6"/>
  <c r="AJ226" i="6"/>
  <c r="AI226" i="6"/>
  <c r="AH226" i="6"/>
  <c r="AF226" i="6"/>
  <c r="AE226" i="6"/>
  <c r="AD226" i="6" s="1"/>
  <c r="AC226" i="6" a="1"/>
  <c r="AC226" i="6"/>
  <c r="W226" i="6" a="1"/>
  <c r="W226" i="6" s="1"/>
  <c r="AI225" i="6"/>
  <c r="AH225" i="6"/>
  <c r="AF225" i="6"/>
  <c r="AC225" i="6" a="1"/>
  <c r="AC225" i="6"/>
  <c r="AE225" i="6" s="1"/>
  <c r="AJ225" i="6" s="1"/>
  <c r="W225" i="6" a="1"/>
  <c r="W225" i="6"/>
  <c r="AI224" i="6"/>
  <c r="AH224" i="6"/>
  <c r="AF224" i="6"/>
  <c r="AC224" i="6" a="1"/>
  <c r="AC224" i="6" s="1"/>
  <c r="AE224" i="6" s="1"/>
  <c r="W224" i="6" a="1"/>
  <c r="W224" i="6" s="1"/>
  <c r="AI223" i="6"/>
  <c r="AH223" i="6"/>
  <c r="AF223" i="6"/>
  <c r="AC223" i="6" a="1"/>
  <c r="AC223" i="6"/>
  <c r="AE223" i="6" s="1"/>
  <c r="W223" i="6" a="1"/>
  <c r="W223" i="6"/>
  <c r="AJ222" i="6"/>
  <c r="AI222" i="6"/>
  <c r="AH222" i="6"/>
  <c r="AF222" i="6"/>
  <c r="AD222" i="6"/>
  <c r="AK222" i="6" s="1"/>
  <c r="AC222" i="6" a="1"/>
  <c r="AC222" i="6" s="1"/>
  <c r="AE222" i="6" s="1"/>
  <c r="W222" i="6" a="1"/>
  <c r="W222" i="6" s="1"/>
  <c r="AK221" i="6"/>
  <c r="AI221" i="6"/>
  <c r="AH221" i="6"/>
  <c r="AF221" i="6"/>
  <c r="AC221" i="6" a="1"/>
  <c r="AC221" i="6" s="1"/>
  <c r="AE221" i="6" s="1"/>
  <c r="AD221" i="6" s="1"/>
  <c r="W221" i="6" a="1"/>
  <c r="W221" i="6"/>
  <c r="AJ220" i="6"/>
  <c r="AI220" i="6"/>
  <c r="AH220" i="6"/>
  <c r="AF220" i="6"/>
  <c r="AD220" i="6"/>
  <c r="AK220" i="6" s="1"/>
  <c r="AC220" i="6" a="1"/>
  <c r="AC220" i="6"/>
  <c r="AE220" i="6" s="1"/>
  <c r="W220" i="6" a="1"/>
  <c r="W220" i="6" s="1"/>
  <c r="AI219" i="6"/>
  <c r="AH219" i="6"/>
  <c r="AF219" i="6"/>
  <c r="AC219" i="6" a="1"/>
  <c r="AC219" i="6" s="1"/>
  <c r="AE219" i="6" s="1"/>
  <c r="W219" i="6" a="1"/>
  <c r="W219" i="6" s="1"/>
  <c r="AI218" i="6"/>
  <c r="AH218" i="6"/>
  <c r="AF218" i="6"/>
  <c r="AE218" i="6"/>
  <c r="AJ218" i="6" s="1"/>
  <c r="AC218" i="6" a="1"/>
  <c r="AC218" i="6"/>
  <c r="W218" i="6" a="1"/>
  <c r="W218" i="6" s="1"/>
  <c r="AI217" i="6"/>
  <c r="AH217" i="6"/>
  <c r="AF217" i="6"/>
  <c r="AC217" i="6" a="1"/>
  <c r="AC217" i="6" s="1"/>
  <c r="AE217" i="6" s="1"/>
  <c r="W217" i="6" a="1"/>
  <c r="W217" i="6" s="1"/>
  <c r="AI216" i="6"/>
  <c r="AH216" i="6"/>
  <c r="AF216" i="6"/>
  <c r="AC216" i="6" a="1"/>
  <c r="AC216" i="6" s="1"/>
  <c r="AE216" i="6" s="1"/>
  <c r="W216" i="6" a="1"/>
  <c r="W216" i="6"/>
  <c r="AI215" i="6"/>
  <c r="AH215" i="6"/>
  <c r="AF215" i="6"/>
  <c r="AC215" i="6" a="1"/>
  <c r="AC215" i="6" s="1"/>
  <c r="AE215" i="6" s="1"/>
  <c r="AD215" i="6" s="1"/>
  <c r="AK215" i="6" s="1"/>
  <c r="W215" i="6" a="1"/>
  <c r="W215" i="6"/>
  <c r="AK214" i="6"/>
  <c r="AI214" i="6"/>
  <c r="AH214" i="6"/>
  <c r="AF214" i="6"/>
  <c r="AE214" i="6"/>
  <c r="AD214" i="6" s="1"/>
  <c r="AC214" i="6" a="1"/>
  <c r="AC214" i="6"/>
  <c r="W214" i="6" a="1"/>
  <c r="W214" i="6" s="1"/>
  <c r="AK213" i="6"/>
  <c r="AJ213" i="6"/>
  <c r="AI213" i="6"/>
  <c r="AH213" i="6"/>
  <c r="AF213" i="6"/>
  <c r="AD213" i="6"/>
  <c r="AC213" i="6" a="1"/>
  <c r="AC213" i="6"/>
  <c r="AE213" i="6" s="1"/>
  <c r="W213" i="6" a="1"/>
  <c r="W213" i="6"/>
  <c r="AI212" i="6"/>
  <c r="AH212" i="6"/>
  <c r="AF212" i="6"/>
  <c r="AC212" i="6" a="1"/>
  <c r="AC212" i="6" s="1"/>
  <c r="AE212" i="6" s="1"/>
  <c r="W212" i="6" a="1"/>
  <c r="W212" i="6" s="1"/>
  <c r="AI211" i="6"/>
  <c r="AH211" i="6"/>
  <c r="AF211" i="6"/>
  <c r="AC211" i="6" a="1"/>
  <c r="AC211" i="6"/>
  <c r="AE211" i="6" s="1"/>
  <c r="W211" i="6" a="1"/>
  <c r="W211" i="6"/>
  <c r="AJ210" i="6"/>
  <c r="AI210" i="6"/>
  <c r="AH210" i="6"/>
  <c r="AF210" i="6"/>
  <c r="AC210" i="6" a="1"/>
  <c r="AC210" i="6" s="1"/>
  <c r="AE210" i="6" s="1"/>
  <c r="AD210" i="6" s="1"/>
  <c r="AK210" i="6" s="1"/>
  <c r="W210" i="6" a="1"/>
  <c r="W210" i="6" s="1"/>
  <c r="AJ209" i="6"/>
  <c r="AI209" i="6"/>
  <c r="AH209" i="6"/>
  <c r="AF209" i="6"/>
  <c r="AD209" i="6"/>
  <c r="AK209" i="6" s="1"/>
  <c r="AC209" i="6" a="1"/>
  <c r="AC209" i="6" s="1"/>
  <c r="AE209" i="6" s="1"/>
  <c r="W209" i="6" a="1"/>
  <c r="W209" i="6"/>
  <c r="AI208" i="6"/>
  <c r="AH208" i="6"/>
  <c r="AF208" i="6"/>
  <c r="AC208" i="6" a="1"/>
  <c r="AC208" i="6"/>
  <c r="AE208" i="6" s="1"/>
  <c r="AJ208" i="6" s="1"/>
  <c r="W208" i="6" a="1"/>
  <c r="W208" i="6" s="1"/>
  <c r="AD208" i="6" s="1"/>
  <c r="AK208" i="6" s="1"/>
  <c r="AI207" i="6"/>
  <c r="AH207" i="6"/>
  <c r="AF207" i="6"/>
  <c r="AE207" i="6"/>
  <c r="AJ207" i="6" s="1"/>
  <c r="AC207" i="6" a="1"/>
  <c r="AC207" i="6" s="1"/>
  <c r="W207" i="6" a="1"/>
  <c r="W207" i="6" s="1"/>
  <c r="AI206" i="6"/>
  <c r="AH206" i="6"/>
  <c r="AF206" i="6"/>
  <c r="AC206" i="6" a="1"/>
  <c r="AC206" i="6" s="1"/>
  <c r="AE206" i="6" s="1"/>
  <c r="W206" i="6" a="1"/>
  <c r="W206" i="6" s="1"/>
  <c r="AI205" i="6"/>
  <c r="AH205" i="6"/>
  <c r="AF205" i="6"/>
  <c r="AC205" i="6" a="1"/>
  <c r="AC205" i="6" s="1"/>
  <c r="AE205" i="6" s="1"/>
  <c r="W205" i="6" a="1"/>
  <c r="W205" i="6"/>
  <c r="AI204" i="6"/>
  <c r="AH204" i="6"/>
  <c r="AF204" i="6"/>
  <c r="AE204" i="6"/>
  <c r="AC204" i="6" a="1"/>
  <c r="AC204" i="6"/>
  <c r="W204" i="6" a="1"/>
  <c r="W204" i="6"/>
  <c r="AJ203" i="6"/>
  <c r="AI203" i="6"/>
  <c r="AH203" i="6"/>
  <c r="AF203" i="6"/>
  <c r="AC203" i="6" a="1"/>
  <c r="AC203" i="6" s="1"/>
  <c r="AE203" i="6" s="1"/>
  <c r="W203" i="6" a="1"/>
  <c r="W203" i="6" s="1"/>
  <c r="AD203" i="6" s="1"/>
  <c r="AK203" i="6" s="1"/>
  <c r="AI202" i="6"/>
  <c r="AH202" i="6"/>
  <c r="AF202" i="6"/>
  <c r="AE202" i="6"/>
  <c r="AD202" i="6" s="1"/>
  <c r="AK202" i="6" s="1"/>
  <c r="AC202" i="6" a="1"/>
  <c r="AC202" i="6"/>
  <c r="W202" i="6" a="1"/>
  <c r="W202" i="6" s="1"/>
  <c r="AI201" i="6"/>
  <c r="AH201" i="6"/>
  <c r="AF201" i="6"/>
  <c r="AD201" i="6"/>
  <c r="AK201" i="6" s="1"/>
  <c r="AC201" i="6" a="1"/>
  <c r="AC201" i="6"/>
  <c r="AE201" i="6" s="1"/>
  <c r="AJ201" i="6" s="1"/>
  <c r="W201" i="6" a="1"/>
  <c r="W201" i="6"/>
  <c r="AI200" i="6"/>
  <c r="AH200" i="6"/>
  <c r="AF200" i="6"/>
  <c r="AC200" i="6" a="1"/>
  <c r="AC200" i="6" s="1"/>
  <c r="AE200" i="6" s="1"/>
  <c r="W200" i="6" a="1"/>
  <c r="W200" i="6" s="1"/>
  <c r="AI199" i="6"/>
  <c r="AH199" i="6"/>
  <c r="AF199" i="6"/>
  <c r="AE199" i="6"/>
  <c r="AJ199" i="6" s="1"/>
  <c r="AC199" i="6" a="1"/>
  <c r="AC199" i="6"/>
  <c r="W199" i="6" a="1"/>
  <c r="W199" i="6"/>
  <c r="AI198" i="6"/>
  <c r="AH198" i="6"/>
  <c r="AF198" i="6"/>
  <c r="AC198" i="6" a="1"/>
  <c r="AC198" i="6" s="1"/>
  <c r="AE198" i="6" s="1"/>
  <c r="AJ198" i="6" s="1"/>
  <c r="W198" i="6" a="1"/>
  <c r="W198" i="6" s="1"/>
  <c r="AJ197" i="6"/>
  <c r="AI197" i="6"/>
  <c r="AH197" i="6"/>
  <c r="AF197" i="6"/>
  <c r="AC197" i="6" a="1"/>
  <c r="AC197" i="6" s="1"/>
  <c r="AE197" i="6" s="1"/>
  <c r="AD197" i="6" s="1"/>
  <c r="AK197" i="6" s="1"/>
  <c r="W197" i="6" a="1"/>
  <c r="W197" i="6"/>
  <c r="AJ196" i="6"/>
  <c r="AI196" i="6"/>
  <c r="AH196" i="6"/>
  <c r="AF196" i="6"/>
  <c r="AD196" i="6"/>
  <c r="AK196" i="6" s="1"/>
  <c r="AC196" i="6" a="1"/>
  <c r="AC196" i="6"/>
  <c r="AE196" i="6" s="1"/>
  <c r="W196" i="6" a="1"/>
  <c r="W196" i="6" s="1"/>
  <c r="AI195" i="6"/>
  <c r="AH195" i="6"/>
  <c r="AF195" i="6"/>
  <c r="AC195" i="6" a="1"/>
  <c r="AC195" i="6" s="1"/>
  <c r="AE195" i="6" s="1"/>
  <c r="W195" i="6" a="1"/>
  <c r="W195" i="6" s="1"/>
  <c r="AI194" i="6"/>
  <c r="AH194" i="6"/>
  <c r="AF194" i="6"/>
  <c r="AC194" i="6" a="1"/>
  <c r="AC194" i="6"/>
  <c r="AE194" i="6" s="1"/>
  <c r="W194" i="6" a="1"/>
  <c r="W194" i="6" s="1"/>
  <c r="AI193" i="6"/>
  <c r="AH193" i="6"/>
  <c r="AF193" i="6"/>
  <c r="AD193" i="6"/>
  <c r="AK193" i="6" s="1"/>
  <c r="AC193" i="6" a="1"/>
  <c r="AC193" i="6"/>
  <c r="AE193" i="6" s="1"/>
  <c r="AJ193" i="6" s="1"/>
  <c r="W193" i="6" a="1"/>
  <c r="W193" i="6"/>
  <c r="AI192" i="6"/>
  <c r="AH192" i="6"/>
  <c r="AF192" i="6"/>
  <c r="AC192" i="6" a="1"/>
  <c r="AC192" i="6" s="1"/>
  <c r="AE192" i="6" s="1"/>
  <c r="W192" i="6" a="1"/>
  <c r="W192" i="6" s="1"/>
  <c r="AI191" i="6"/>
  <c r="AH191" i="6"/>
  <c r="AF191" i="6"/>
  <c r="AC191" i="6" a="1"/>
  <c r="AC191" i="6" s="1"/>
  <c r="AE191" i="6" s="1"/>
  <c r="AJ191" i="6" s="1"/>
  <c r="W191" i="6" a="1"/>
  <c r="W191" i="6" s="1"/>
  <c r="AI190" i="6"/>
  <c r="AH190" i="6"/>
  <c r="AF190" i="6"/>
  <c r="AC190" i="6" a="1"/>
  <c r="AC190" i="6"/>
  <c r="AE190" i="6" s="1"/>
  <c r="W190" i="6" a="1"/>
  <c r="W190" i="6" s="1"/>
  <c r="AJ189" i="6"/>
  <c r="AI189" i="6"/>
  <c r="AH189" i="6"/>
  <c r="AF189" i="6"/>
  <c r="AC189" i="6" a="1"/>
  <c r="AC189" i="6"/>
  <c r="AE189" i="6" s="1"/>
  <c r="AD189" i="6" s="1"/>
  <c r="AK189" i="6" s="1"/>
  <c r="W189" i="6" a="1"/>
  <c r="W189" i="6"/>
  <c r="AI188" i="6"/>
  <c r="AH188" i="6"/>
  <c r="AF188" i="6"/>
  <c r="AE188" i="6"/>
  <c r="AC188" i="6" a="1"/>
  <c r="AC188" i="6" s="1"/>
  <c r="W188" i="6" a="1"/>
  <c r="W188" i="6" s="1"/>
  <c r="AI187" i="6"/>
  <c r="AH187" i="6"/>
  <c r="AF187" i="6"/>
  <c r="AC187" i="6" a="1"/>
  <c r="AC187" i="6"/>
  <c r="AE187" i="6" s="1"/>
  <c r="W187" i="6" a="1"/>
  <c r="W187" i="6"/>
  <c r="AI186" i="6"/>
  <c r="AH186" i="6"/>
  <c r="AF186" i="6"/>
  <c r="AC186" i="6" a="1"/>
  <c r="AC186" i="6" s="1"/>
  <c r="AE186" i="6" s="1"/>
  <c r="AD186" i="6" s="1"/>
  <c r="AK186" i="6" s="1"/>
  <c r="W186" i="6" a="1"/>
  <c r="W186" i="6" s="1"/>
  <c r="AI185" i="6"/>
  <c r="AH185" i="6"/>
  <c r="AF185" i="6"/>
  <c r="AC185" i="6" a="1"/>
  <c r="AC185" i="6" s="1"/>
  <c r="AE185" i="6" s="1"/>
  <c r="AJ185" i="6" s="1"/>
  <c r="W185" i="6" a="1"/>
  <c r="W185" i="6"/>
  <c r="AI184" i="6"/>
  <c r="AH184" i="6"/>
  <c r="AF184" i="6"/>
  <c r="AC184" i="6" a="1"/>
  <c r="AC184" i="6"/>
  <c r="AE184" i="6" s="1"/>
  <c r="AJ184" i="6" s="1"/>
  <c r="W184" i="6" a="1"/>
  <c r="W184" i="6" s="1"/>
  <c r="AI183" i="6"/>
  <c r="AH183" i="6"/>
  <c r="AF183" i="6"/>
  <c r="AE183" i="6"/>
  <c r="AJ183" i="6" s="1"/>
  <c r="AC183" i="6" a="1"/>
  <c r="AC183" i="6" s="1"/>
  <c r="W183" i="6" a="1"/>
  <c r="W183" i="6" s="1"/>
  <c r="AI182" i="6"/>
  <c r="AH182" i="6"/>
  <c r="AF182" i="6"/>
  <c r="AC182" i="6" a="1"/>
  <c r="AC182" i="6" s="1"/>
  <c r="AE182" i="6" s="1"/>
  <c r="W182" i="6" a="1"/>
  <c r="W182" i="6" s="1"/>
  <c r="AI181" i="6"/>
  <c r="AH181" i="6"/>
  <c r="AF181" i="6"/>
  <c r="AC181" i="6" a="1"/>
  <c r="AC181" i="6"/>
  <c r="AE181" i="6" s="1"/>
  <c r="AJ181" i="6" s="1"/>
  <c r="W181" i="6" a="1"/>
  <c r="W181" i="6" s="1"/>
  <c r="AI180" i="6"/>
  <c r="AH180" i="6"/>
  <c r="AF180" i="6"/>
  <c r="AC180" i="6" a="1"/>
  <c r="AC180" i="6"/>
  <c r="AE180" i="6" s="1"/>
  <c r="W180" i="6" a="1"/>
  <c r="W180" i="6"/>
  <c r="AK179" i="6"/>
  <c r="AJ179" i="6"/>
  <c r="AI179" i="6"/>
  <c r="AH179" i="6"/>
  <c r="AF179" i="6"/>
  <c r="AD179" i="6"/>
  <c r="AC179" i="6" a="1"/>
  <c r="AC179" i="6" s="1"/>
  <c r="AE179" i="6" s="1"/>
  <c r="W179" i="6" a="1"/>
  <c r="W179" i="6"/>
  <c r="AJ178" i="6"/>
  <c r="AI178" i="6"/>
  <c r="AH178" i="6"/>
  <c r="AF178" i="6"/>
  <c r="AE178" i="6"/>
  <c r="AC178" i="6" a="1"/>
  <c r="AC178" i="6"/>
  <c r="W178" i="6" a="1"/>
  <c r="W178" i="6" s="1"/>
  <c r="AJ177" i="6"/>
  <c r="AI177" i="6"/>
  <c r="AH177" i="6"/>
  <c r="AF177" i="6"/>
  <c r="AC177" i="6" a="1"/>
  <c r="AC177" i="6"/>
  <c r="AE177" i="6" s="1"/>
  <c r="W177" i="6" a="1"/>
  <c r="W177" i="6"/>
  <c r="AD177" i="6" s="1"/>
  <c r="AK177" i="6" s="1"/>
  <c r="AI176" i="6"/>
  <c r="AH176" i="6"/>
  <c r="AF176" i="6"/>
  <c r="AC176" i="6" a="1"/>
  <c r="AC176" i="6" s="1"/>
  <c r="AE176" i="6" s="1"/>
  <c r="W176" i="6" a="1"/>
  <c r="W176" i="6" s="1"/>
  <c r="AI175" i="6"/>
  <c r="AH175" i="6"/>
  <c r="AF175" i="6"/>
  <c r="AE175" i="6"/>
  <c r="AJ175" i="6" s="1"/>
  <c r="AC175" i="6" a="1"/>
  <c r="AC175" i="6"/>
  <c r="W175" i="6" a="1"/>
  <c r="W175" i="6"/>
  <c r="AJ174" i="6"/>
  <c r="AI174" i="6"/>
  <c r="AH174" i="6"/>
  <c r="AF174" i="6"/>
  <c r="AC174" i="6" a="1"/>
  <c r="AC174" i="6" s="1"/>
  <c r="AE174" i="6" s="1"/>
  <c r="W174" i="6" a="1"/>
  <c r="W174" i="6" s="1"/>
  <c r="AD174" i="6" s="1"/>
  <c r="AK174" i="6" s="1"/>
  <c r="AJ173" i="6"/>
  <c r="AI173" i="6"/>
  <c r="AH173" i="6"/>
  <c r="AF173" i="6"/>
  <c r="AD173" i="6"/>
  <c r="AK173" i="6" s="1"/>
  <c r="AC173" i="6" a="1"/>
  <c r="AC173" i="6" s="1"/>
  <c r="AE173" i="6" s="1"/>
  <c r="W173" i="6" a="1"/>
  <c r="W173" i="6"/>
  <c r="AI172" i="6"/>
  <c r="AH172" i="6"/>
  <c r="AF172" i="6"/>
  <c r="AD172" i="6"/>
  <c r="AK172" i="6" s="1"/>
  <c r="AC172" i="6" a="1"/>
  <c r="AC172" i="6"/>
  <c r="AE172" i="6" s="1"/>
  <c r="AJ172" i="6" s="1"/>
  <c r="W172" i="6" a="1"/>
  <c r="W172" i="6" s="1"/>
  <c r="AI171" i="6"/>
  <c r="AH171" i="6"/>
  <c r="AF171" i="6"/>
  <c r="AE171" i="6"/>
  <c r="AJ171" i="6" s="1"/>
  <c r="AC171" i="6" a="1"/>
  <c r="AC171" i="6" s="1"/>
  <c r="W171" i="6" a="1"/>
  <c r="W171" i="6" s="1"/>
  <c r="AI170" i="6"/>
  <c r="AH170" i="6"/>
  <c r="AF170" i="6"/>
  <c r="AC170" i="6" a="1"/>
  <c r="AC170" i="6"/>
  <c r="AE170" i="6" s="1"/>
  <c r="W170" i="6" a="1"/>
  <c r="W170" i="6" s="1"/>
  <c r="AI169" i="6"/>
  <c r="AH169" i="6"/>
  <c r="AF169" i="6"/>
  <c r="AC169" i="6" a="1"/>
  <c r="AC169" i="6"/>
  <c r="AE169" i="6" s="1"/>
  <c r="AJ169" i="6" s="1"/>
  <c r="W169" i="6" a="1"/>
  <c r="W169" i="6"/>
  <c r="AD169" i="6" s="1"/>
  <c r="AK169" i="6" s="1"/>
  <c r="AI168" i="6"/>
  <c r="AH168" i="6"/>
  <c r="AF168" i="6"/>
  <c r="AC168" i="6" a="1"/>
  <c r="AC168" i="6" s="1"/>
  <c r="AE168" i="6" s="1"/>
  <c r="W168" i="6" a="1"/>
  <c r="W168" i="6" s="1"/>
  <c r="AJ167" i="6"/>
  <c r="AI167" i="6"/>
  <c r="AH167" i="6"/>
  <c r="AF167" i="6"/>
  <c r="AD167" i="6"/>
  <c r="AK167" i="6" s="1"/>
  <c r="AC167" i="6" a="1"/>
  <c r="AC167" i="6" s="1"/>
  <c r="AE167" i="6" s="1"/>
  <c r="W167" i="6" a="1"/>
  <c r="W167" i="6"/>
  <c r="AI166" i="6"/>
  <c r="AH166" i="6"/>
  <c r="AF166" i="6"/>
  <c r="AE166" i="6"/>
  <c r="AD166" i="6" s="1"/>
  <c r="AK166" i="6" s="1"/>
  <c r="AC166" i="6" a="1"/>
  <c r="AC166" i="6"/>
  <c r="W166" i="6" a="1"/>
  <c r="W166" i="6" s="1"/>
  <c r="AI165" i="6"/>
  <c r="AH165" i="6"/>
  <c r="AF165" i="6"/>
  <c r="AC165" i="6" a="1"/>
  <c r="AC165" i="6"/>
  <c r="AE165" i="6" s="1"/>
  <c r="AD165" i="6" s="1"/>
  <c r="AK165" i="6" s="1"/>
  <c r="W165" i="6" a="1"/>
  <c r="W165" i="6"/>
  <c r="AI164" i="6"/>
  <c r="AH164" i="6"/>
  <c r="AF164" i="6"/>
  <c r="AE164" i="6"/>
  <c r="AC164" i="6" a="1"/>
  <c r="AC164" i="6" s="1"/>
  <c r="W164" i="6" a="1"/>
  <c r="W164" i="6" s="1"/>
  <c r="AI163" i="6"/>
  <c r="AH163" i="6"/>
  <c r="AF163" i="6"/>
  <c r="AE163" i="6"/>
  <c r="AJ163" i="6" s="1"/>
  <c r="AC163" i="6" a="1"/>
  <c r="AC163" i="6"/>
  <c r="W163" i="6" a="1"/>
  <c r="W163" i="6"/>
  <c r="AD163" i="6" s="1"/>
  <c r="AK163" i="6" s="1"/>
  <c r="AI162" i="6"/>
  <c r="AH162" i="6"/>
  <c r="AF162" i="6"/>
  <c r="AC162" i="6" a="1"/>
  <c r="AC162" i="6" s="1"/>
  <c r="AE162" i="6" s="1"/>
  <c r="AJ162" i="6" s="1"/>
  <c r="W162" i="6" a="1"/>
  <c r="W162" i="6" s="1"/>
  <c r="AJ161" i="6"/>
  <c r="AI161" i="6"/>
  <c r="AH161" i="6"/>
  <c r="AF161" i="6"/>
  <c r="AC161" i="6" a="1"/>
  <c r="AC161" i="6" s="1"/>
  <c r="AE161" i="6" s="1"/>
  <c r="AD161" i="6" s="1"/>
  <c r="AK161" i="6" s="1"/>
  <c r="W161" i="6" a="1"/>
  <c r="W161" i="6"/>
  <c r="AJ160" i="6"/>
  <c r="AI160" i="6"/>
  <c r="AH160" i="6"/>
  <c r="AF160" i="6"/>
  <c r="AD160" i="6"/>
  <c r="AK160" i="6" s="1"/>
  <c r="AC160" i="6" a="1"/>
  <c r="AC160" i="6"/>
  <c r="AE160" i="6" s="1"/>
  <c r="W160" i="6" a="1"/>
  <c r="W160" i="6" s="1"/>
  <c r="AI159" i="6"/>
  <c r="AH159" i="6"/>
  <c r="AF159" i="6"/>
  <c r="AC159" i="6" a="1"/>
  <c r="AC159" i="6" s="1"/>
  <c r="AE159" i="6" s="1"/>
  <c r="W159" i="6" a="1"/>
  <c r="W159" i="6" s="1"/>
  <c r="AI158" i="6"/>
  <c r="AH158" i="6"/>
  <c r="AF158" i="6"/>
  <c r="AC158" i="6" a="1"/>
  <c r="AC158" i="6" s="1"/>
  <c r="AE158" i="6" s="1"/>
  <c r="W158" i="6" a="1"/>
  <c r="W158" i="6" s="1"/>
  <c r="AI157" i="6"/>
  <c r="AH157" i="6"/>
  <c r="AF157" i="6"/>
  <c r="AC157" i="6" a="1"/>
  <c r="AC157" i="6" s="1"/>
  <c r="AE157" i="6" s="1"/>
  <c r="W157" i="6" a="1"/>
  <c r="W157" i="6" s="1"/>
  <c r="AI156" i="6"/>
  <c r="AH156" i="6"/>
  <c r="AF156" i="6"/>
  <c r="AE156" i="6"/>
  <c r="AC156" i="6" a="1"/>
  <c r="AC156" i="6"/>
  <c r="W156" i="6" a="1"/>
  <c r="W156" i="6" s="1"/>
  <c r="AJ155" i="6"/>
  <c r="AI155" i="6"/>
  <c r="AH155" i="6"/>
  <c r="AF155" i="6"/>
  <c r="AC155" i="6" a="1"/>
  <c r="AC155" i="6" s="1"/>
  <c r="AE155" i="6" s="1"/>
  <c r="AD155" i="6" s="1"/>
  <c r="AK155" i="6" s="1"/>
  <c r="W155" i="6" a="1"/>
  <c r="W155" i="6" s="1"/>
  <c r="AI154" i="6"/>
  <c r="AH154" i="6"/>
  <c r="AF154" i="6"/>
  <c r="AC154" i="6" a="1"/>
  <c r="AC154" i="6"/>
  <c r="AE154" i="6" s="1"/>
  <c r="W154" i="6" a="1"/>
  <c r="W154" i="6" s="1"/>
  <c r="AJ153" i="6"/>
  <c r="AI153" i="6"/>
  <c r="AH153" i="6"/>
  <c r="AF153" i="6"/>
  <c r="AC153" i="6" a="1"/>
  <c r="AC153" i="6"/>
  <c r="AE153" i="6" s="1"/>
  <c r="AD153" i="6" s="1"/>
  <c r="AK153" i="6" s="1"/>
  <c r="W153" i="6" a="1"/>
  <c r="W153" i="6"/>
  <c r="AI152" i="6"/>
  <c r="AH152" i="6"/>
  <c r="AF152" i="6"/>
  <c r="AC152" i="6" a="1"/>
  <c r="AC152" i="6" s="1"/>
  <c r="AE152" i="6" s="1"/>
  <c r="W152" i="6" a="1"/>
  <c r="W152" i="6" s="1"/>
  <c r="AI151" i="6"/>
  <c r="AH151" i="6"/>
  <c r="AF151" i="6"/>
  <c r="AE151" i="6"/>
  <c r="AJ151" i="6" s="1"/>
  <c r="AC151" i="6" a="1"/>
  <c r="AC151" i="6"/>
  <c r="W151" i="6" a="1"/>
  <c r="W151" i="6"/>
  <c r="AJ150" i="6"/>
  <c r="AI150" i="6"/>
  <c r="AH150" i="6"/>
  <c r="AF150" i="6"/>
  <c r="AD150" i="6"/>
  <c r="AK150" i="6" s="1"/>
  <c r="AC150" i="6" a="1"/>
  <c r="AC150" i="6" s="1"/>
  <c r="AE150" i="6" s="1"/>
  <c r="W150" i="6" a="1"/>
  <c r="W150" i="6" s="1"/>
  <c r="AI149" i="6"/>
  <c r="AH149" i="6"/>
  <c r="AF149" i="6"/>
  <c r="AC149" i="6" a="1"/>
  <c r="AC149" i="6" s="1"/>
  <c r="AE149" i="6" s="1"/>
  <c r="AJ149" i="6" s="1"/>
  <c r="W149" i="6" a="1"/>
  <c r="W149" i="6"/>
  <c r="AI148" i="6"/>
  <c r="AH148" i="6"/>
  <c r="AF148" i="6"/>
  <c r="AC148" i="6" a="1"/>
  <c r="AC148" i="6"/>
  <c r="AE148" i="6" s="1"/>
  <c r="AD148" i="6" s="1"/>
  <c r="AK148" i="6" s="1"/>
  <c r="W148" i="6" a="1"/>
  <c r="W148" i="6" s="1"/>
  <c r="AI147" i="6"/>
  <c r="AH147" i="6"/>
  <c r="AF147" i="6"/>
  <c r="AE147" i="6"/>
  <c r="AJ147" i="6" s="1"/>
  <c r="AD147" i="6"/>
  <c r="AK147" i="6" s="1"/>
  <c r="AC147" i="6" a="1"/>
  <c r="AC147" i="6" s="1"/>
  <c r="W147" i="6" a="1"/>
  <c r="W147" i="6" s="1"/>
  <c r="AI146" i="6"/>
  <c r="AH146" i="6"/>
  <c r="AF146" i="6"/>
  <c r="AC146" i="6" a="1"/>
  <c r="AC146" i="6" s="1"/>
  <c r="AE146" i="6" s="1"/>
  <c r="W146" i="6" a="1"/>
  <c r="W146" i="6" s="1"/>
  <c r="AI145" i="6"/>
  <c r="AH145" i="6"/>
  <c r="AF145" i="6"/>
  <c r="AC145" i="6" a="1"/>
  <c r="AC145" i="6"/>
  <c r="AE145" i="6" s="1"/>
  <c r="AJ145" i="6" s="1"/>
  <c r="W145" i="6" a="1"/>
  <c r="W145" i="6"/>
  <c r="AI144" i="6"/>
  <c r="AH144" i="6"/>
  <c r="AF144" i="6"/>
  <c r="AC144" i="6" a="1"/>
  <c r="AC144" i="6" s="1"/>
  <c r="AE144" i="6" s="1"/>
  <c r="W144" i="6" a="1"/>
  <c r="W144" i="6"/>
  <c r="AI143" i="6"/>
  <c r="AH143" i="6"/>
  <c r="AF143" i="6"/>
  <c r="AC143" i="6" a="1"/>
  <c r="AC143" i="6" s="1"/>
  <c r="AE143" i="6" s="1"/>
  <c r="AJ143" i="6" s="1"/>
  <c r="W143" i="6" a="1"/>
  <c r="W143" i="6"/>
  <c r="AI142" i="6"/>
  <c r="AH142" i="6"/>
  <c r="AF142" i="6"/>
  <c r="AE142" i="6"/>
  <c r="AD142" i="6" s="1"/>
  <c r="AK142" i="6" s="1"/>
  <c r="AC142" i="6" a="1"/>
  <c r="AC142" i="6"/>
  <c r="W142" i="6" a="1"/>
  <c r="W142" i="6" s="1"/>
  <c r="AI141" i="6"/>
  <c r="AH141" i="6"/>
  <c r="AF141" i="6"/>
  <c r="AC141" i="6" a="1"/>
  <c r="AC141" i="6"/>
  <c r="AE141" i="6" s="1"/>
  <c r="AJ141" i="6" s="1"/>
  <c r="W141" i="6" a="1"/>
  <c r="W141" i="6"/>
  <c r="AD141" i="6" s="1"/>
  <c r="AK141" i="6" s="1"/>
  <c r="AI140" i="6"/>
  <c r="AH140" i="6"/>
  <c r="AF140" i="6"/>
  <c r="AE140" i="6"/>
  <c r="AC140" i="6" a="1"/>
  <c r="AC140" i="6" s="1"/>
  <c r="W140" i="6" a="1"/>
  <c r="W140" i="6" s="1"/>
  <c r="AI139" i="6"/>
  <c r="AH139" i="6"/>
  <c r="AF139" i="6"/>
  <c r="AE139" i="6"/>
  <c r="AJ139" i="6" s="1"/>
  <c r="AC139" i="6" a="1"/>
  <c r="AC139" i="6"/>
  <c r="W139" i="6" a="1"/>
  <c r="W139" i="6"/>
  <c r="AI138" i="6"/>
  <c r="AH138" i="6"/>
  <c r="AF138" i="6"/>
  <c r="AC138" i="6" a="1"/>
  <c r="AC138" i="6" s="1"/>
  <c r="AE138" i="6" s="1"/>
  <c r="AJ138" i="6" s="1"/>
  <c r="W138" i="6" a="1"/>
  <c r="W138" i="6" s="1"/>
  <c r="AI137" i="6"/>
  <c r="AH137" i="6"/>
  <c r="AF137" i="6"/>
  <c r="AC137" i="6" a="1"/>
  <c r="AC137" i="6" s="1"/>
  <c r="AE137" i="6" s="1"/>
  <c r="AD137" i="6" s="1"/>
  <c r="AK137" i="6" s="1"/>
  <c r="W137" i="6" a="1"/>
  <c r="W137" i="6"/>
  <c r="AJ136" i="6"/>
  <c r="AI136" i="6"/>
  <c r="AH136" i="6"/>
  <c r="AF136" i="6"/>
  <c r="AC136" i="6" a="1"/>
  <c r="AC136" i="6"/>
  <c r="AE136" i="6" s="1"/>
  <c r="W136" i="6" a="1"/>
  <c r="W136" i="6" s="1"/>
  <c r="AD136" i="6" s="1"/>
  <c r="AK136" i="6" s="1"/>
  <c r="AI135" i="6"/>
  <c r="AH135" i="6"/>
  <c r="AF135" i="6"/>
  <c r="AE135" i="6"/>
  <c r="AJ135" i="6" s="1"/>
  <c r="AC135" i="6" a="1"/>
  <c r="AC135" i="6" s="1"/>
  <c r="W135" i="6" a="1"/>
  <c r="W135" i="6" s="1"/>
  <c r="AI134" i="6"/>
  <c r="AH134" i="6"/>
  <c r="AF134" i="6"/>
  <c r="AE134" i="6"/>
  <c r="AD134" i="6" s="1"/>
  <c r="AK134" i="6" s="1"/>
  <c r="AC134" i="6" a="1"/>
  <c r="AC134" i="6"/>
  <c r="W134" i="6" a="1"/>
  <c r="W134" i="6" s="1"/>
  <c r="AI133" i="6"/>
  <c r="AH133" i="6"/>
  <c r="AF133" i="6"/>
  <c r="AC133" i="6" a="1"/>
  <c r="AC133" i="6" s="1"/>
  <c r="AE133" i="6" s="1"/>
  <c r="W133" i="6" a="1"/>
  <c r="W133" i="6" s="1"/>
  <c r="AI132" i="6"/>
  <c r="AH132" i="6"/>
  <c r="AF132" i="6"/>
  <c r="AC132" i="6" a="1"/>
  <c r="AC132" i="6" s="1"/>
  <c r="AE132" i="6" s="1"/>
  <c r="W132" i="6" a="1"/>
  <c r="W132" i="6"/>
  <c r="AJ131" i="6"/>
  <c r="AI131" i="6"/>
  <c r="AH131" i="6"/>
  <c r="AF131" i="6"/>
  <c r="AD131" i="6"/>
  <c r="AK131" i="6" s="1"/>
  <c r="AC131" i="6" a="1"/>
  <c r="AC131" i="6" s="1"/>
  <c r="AE131" i="6" s="1"/>
  <c r="W131" i="6" a="1"/>
  <c r="W131" i="6"/>
  <c r="AI130" i="6"/>
  <c r="AH130" i="6"/>
  <c r="AF130" i="6"/>
  <c r="AC130" i="6" a="1"/>
  <c r="AC130" i="6"/>
  <c r="AE130" i="6" s="1"/>
  <c r="W130" i="6" a="1"/>
  <c r="W130" i="6" s="1"/>
  <c r="AJ129" i="6"/>
  <c r="AI129" i="6"/>
  <c r="AH129" i="6"/>
  <c r="AF129" i="6"/>
  <c r="AD129" i="6"/>
  <c r="AK129" i="6" s="1"/>
  <c r="AC129" i="6" a="1"/>
  <c r="AC129" i="6"/>
  <c r="AE129" i="6" s="1"/>
  <c r="W129" i="6" a="1"/>
  <c r="W129" i="6"/>
  <c r="AI128" i="6"/>
  <c r="AH128" i="6"/>
  <c r="AF128" i="6"/>
  <c r="AE128" i="6"/>
  <c r="AC128" i="6" a="1"/>
  <c r="AC128" i="6" s="1"/>
  <c r="W128" i="6" a="1"/>
  <c r="W128" i="6" s="1"/>
  <c r="AI127" i="6"/>
  <c r="AH127" i="6"/>
  <c r="AF127" i="6"/>
  <c r="AC127" i="6" a="1"/>
  <c r="AC127" i="6"/>
  <c r="AE127" i="6" s="1"/>
  <c r="W127" i="6" a="1"/>
  <c r="W127" i="6"/>
  <c r="AI126" i="6"/>
  <c r="AH126" i="6"/>
  <c r="AF126" i="6"/>
  <c r="AD126" i="6"/>
  <c r="AK126" i="6" s="1"/>
  <c r="AC126" i="6" a="1"/>
  <c r="AC126" i="6" s="1"/>
  <c r="AE126" i="6" s="1"/>
  <c r="AJ126" i="6" s="1"/>
  <c r="W126" i="6" a="1"/>
  <c r="W126" i="6" s="1"/>
  <c r="AJ125" i="6"/>
  <c r="AI125" i="6"/>
  <c r="AH125" i="6"/>
  <c r="AF125" i="6"/>
  <c r="AC125" i="6" a="1"/>
  <c r="AC125" i="6" s="1"/>
  <c r="AE125" i="6" s="1"/>
  <c r="AD125" i="6" s="1"/>
  <c r="AK125" i="6" s="1"/>
  <c r="W125" i="6" a="1"/>
  <c r="W125" i="6"/>
  <c r="AI124" i="6"/>
  <c r="AH124" i="6"/>
  <c r="AF124" i="6"/>
  <c r="AD124" i="6"/>
  <c r="AK124" i="6" s="1"/>
  <c r="AC124" i="6" a="1"/>
  <c r="AC124" i="6"/>
  <c r="AE124" i="6" s="1"/>
  <c r="AJ124" i="6" s="1"/>
  <c r="W124" i="6" a="1"/>
  <c r="W124" i="6" s="1"/>
  <c r="AI123" i="6"/>
  <c r="AH123" i="6"/>
  <c r="AF123" i="6"/>
  <c r="AC123" i="6" a="1"/>
  <c r="AC123" i="6" s="1"/>
  <c r="AE123" i="6" s="1"/>
  <c r="W123" i="6" a="1"/>
  <c r="W123" i="6" s="1"/>
  <c r="AI122" i="6"/>
  <c r="AH122" i="6"/>
  <c r="AF122" i="6"/>
  <c r="AE122" i="6"/>
  <c r="AJ122" i="6" s="1"/>
  <c r="AC122" i="6" a="1"/>
  <c r="AC122" i="6"/>
  <c r="W122" i="6" a="1"/>
  <c r="W122" i="6" s="1"/>
  <c r="AI121" i="6"/>
  <c r="AH121" i="6"/>
  <c r="AF121" i="6"/>
  <c r="AC121" i="6" a="1"/>
  <c r="AC121" i="6"/>
  <c r="AE121" i="6" s="1"/>
  <c r="AJ121" i="6" s="1"/>
  <c r="W121" i="6" a="1"/>
  <c r="W121" i="6" s="1"/>
  <c r="AD121" i="6" s="1"/>
  <c r="AK121" i="6" s="1"/>
  <c r="AI120" i="6"/>
  <c r="AH120" i="6"/>
  <c r="AF120" i="6"/>
  <c r="AC120" i="6" a="1"/>
  <c r="AC120" i="6"/>
  <c r="AE120" i="6" s="1"/>
  <c r="W120" i="6" a="1"/>
  <c r="W120" i="6" s="1"/>
  <c r="AJ119" i="6"/>
  <c r="AI119" i="6"/>
  <c r="AH119" i="6"/>
  <c r="AF119" i="6"/>
  <c r="AC119" i="6" a="1"/>
  <c r="AC119" i="6" s="1"/>
  <c r="AE119" i="6" s="1"/>
  <c r="AD119" i="6" s="1"/>
  <c r="AK119" i="6" s="1"/>
  <c r="W119" i="6" a="1"/>
  <c r="W119" i="6"/>
  <c r="AI118" i="6"/>
  <c r="AH118" i="6"/>
  <c r="AF118" i="6"/>
  <c r="AC118" i="6" a="1"/>
  <c r="AC118" i="6"/>
  <c r="AE118" i="6" s="1"/>
  <c r="W118" i="6" a="1"/>
  <c r="W118" i="6" s="1"/>
  <c r="AI117" i="6"/>
  <c r="AH117" i="6"/>
  <c r="AF117" i="6"/>
  <c r="AC117" i="6" a="1"/>
  <c r="AC117" i="6"/>
  <c r="AE117" i="6" s="1"/>
  <c r="AJ117" i="6" s="1"/>
  <c r="W117" i="6" a="1"/>
  <c r="W117" i="6"/>
  <c r="AI116" i="6"/>
  <c r="AH116" i="6"/>
  <c r="AF116" i="6"/>
  <c r="AC116" i="6" a="1"/>
  <c r="AC116" i="6" s="1"/>
  <c r="AE116" i="6" s="1"/>
  <c r="W116" i="6" a="1"/>
  <c r="W116" i="6" s="1"/>
  <c r="AI115" i="6"/>
  <c r="AH115" i="6"/>
  <c r="AF115" i="6"/>
  <c r="AC115" i="6" a="1"/>
  <c r="AC115" i="6"/>
  <c r="AE115" i="6" s="1"/>
  <c r="W115" i="6" a="1"/>
  <c r="W115" i="6"/>
  <c r="AJ114" i="6"/>
  <c r="AI114" i="6"/>
  <c r="AH114" i="6"/>
  <c r="AF114" i="6"/>
  <c r="AD114" i="6"/>
  <c r="AK114" i="6" s="1"/>
  <c r="AC114" i="6" a="1"/>
  <c r="AC114" i="6" s="1"/>
  <c r="AE114" i="6" s="1"/>
  <c r="W114" i="6" a="1"/>
  <c r="W114" i="6" s="1"/>
  <c r="AI113" i="6"/>
  <c r="AH113" i="6"/>
  <c r="AF113" i="6"/>
  <c r="AC113" i="6" a="1"/>
  <c r="AC113" i="6" s="1"/>
  <c r="AE113" i="6" s="1"/>
  <c r="AJ113" i="6" s="1"/>
  <c r="W113" i="6" a="1"/>
  <c r="W113" i="6"/>
  <c r="AJ112" i="6"/>
  <c r="AI112" i="6"/>
  <c r="AH112" i="6"/>
  <c r="AF112" i="6"/>
  <c r="AC112" i="6" a="1"/>
  <c r="AC112" i="6"/>
  <c r="AE112" i="6" s="1"/>
  <c r="AD112" i="6" s="1"/>
  <c r="AK112" i="6" s="1"/>
  <c r="W112" i="6" a="1"/>
  <c r="W112" i="6" s="1"/>
  <c r="AI111" i="6"/>
  <c r="AH111" i="6"/>
  <c r="AF111" i="6"/>
  <c r="AE111" i="6"/>
  <c r="AJ111" i="6" s="1"/>
  <c r="AD111" i="6"/>
  <c r="AK111" i="6" s="1"/>
  <c r="AC111" i="6" a="1"/>
  <c r="AC111" i="6" s="1"/>
  <c r="W111" i="6" a="1"/>
  <c r="W111" i="6" s="1"/>
  <c r="AI110" i="6"/>
  <c r="AH110" i="6"/>
  <c r="AF110" i="6"/>
  <c r="AC110" i="6" a="1"/>
  <c r="AC110" i="6" s="1"/>
  <c r="AE110" i="6" s="1"/>
  <c r="W110" i="6" a="1"/>
  <c r="W110" i="6" s="1"/>
  <c r="AI109" i="6"/>
  <c r="AH109" i="6"/>
  <c r="AF109" i="6"/>
  <c r="AC109" i="6" a="1"/>
  <c r="AC109" i="6" s="1"/>
  <c r="AE109" i="6" s="1"/>
  <c r="W109" i="6" a="1"/>
  <c r="W109" i="6"/>
  <c r="AI108" i="6"/>
  <c r="AH108" i="6"/>
  <c r="AF108" i="6"/>
  <c r="AC108" i="6" a="1"/>
  <c r="AC108" i="6"/>
  <c r="AE108" i="6" s="1"/>
  <c r="W108" i="6" a="1"/>
  <c r="W108" i="6"/>
  <c r="AI107" i="6"/>
  <c r="AH107" i="6"/>
  <c r="AF107" i="6"/>
  <c r="AC107" i="6" a="1"/>
  <c r="AC107" i="6" s="1"/>
  <c r="AE107" i="6" s="1"/>
  <c r="AJ107" i="6" s="1"/>
  <c r="W107" i="6" a="1"/>
  <c r="W107" i="6"/>
  <c r="AI106" i="6"/>
  <c r="AH106" i="6"/>
  <c r="AF106" i="6"/>
  <c r="AE106" i="6"/>
  <c r="AC106" i="6" a="1"/>
  <c r="AC106" i="6"/>
  <c r="W106" i="6" a="1"/>
  <c r="W106" i="6" s="1"/>
  <c r="AI105" i="6"/>
  <c r="AH105" i="6"/>
  <c r="AF105" i="6"/>
  <c r="AC105" i="6" a="1"/>
  <c r="AC105" i="6"/>
  <c r="AE105" i="6" s="1"/>
  <c r="AJ105" i="6" s="1"/>
  <c r="W105" i="6" a="1"/>
  <c r="W105" i="6"/>
  <c r="AD105" i="6" s="1"/>
  <c r="AK105" i="6" s="1"/>
  <c r="AI104" i="6"/>
  <c r="AH104" i="6"/>
  <c r="AF104" i="6"/>
  <c r="AC104" i="6" a="1"/>
  <c r="AC104" i="6" s="1"/>
  <c r="AE104" i="6" s="1"/>
  <c r="W104" i="6" a="1"/>
  <c r="W104" i="6" s="1"/>
  <c r="AI103" i="6"/>
  <c r="AH103" i="6"/>
  <c r="AF103" i="6"/>
  <c r="AE103" i="6"/>
  <c r="AJ103" i="6" s="1"/>
  <c r="AC103" i="6" a="1"/>
  <c r="AC103" i="6"/>
  <c r="W103" i="6" a="1"/>
  <c r="W103" i="6"/>
  <c r="AJ102" i="6"/>
  <c r="AI102" i="6"/>
  <c r="AH102" i="6"/>
  <c r="AF102" i="6"/>
  <c r="AC102" i="6" a="1"/>
  <c r="AC102" i="6" s="1"/>
  <c r="AE102" i="6" s="1"/>
  <c r="AD102" i="6" s="1"/>
  <c r="AK102" i="6" s="1"/>
  <c r="W102" i="6" a="1"/>
  <c r="W102" i="6" s="1"/>
  <c r="AJ101" i="6"/>
  <c r="AI101" i="6"/>
  <c r="AH101" i="6"/>
  <c r="AF101" i="6"/>
  <c r="AD101" i="6"/>
  <c r="AK101" i="6" s="1"/>
  <c r="AC101" i="6" a="1"/>
  <c r="AC101" i="6" s="1"/>
  <c r="AE101" i="6" s="1"/>
  <c r="W101" i="6" a="1"/>
  <c r="W101" i="6"/>
  <c r="AJ100" i="6"/>
  <c r="AI100" i="6"/>
  <c r="AH100" i="6"/>
  <c r="AF100" i="6"/>
  <c r="AD100" i="6"/>
  <c r="AK100" i="6" s="1"/>
  <c r="AC100" i="6" a="1"/>
  <c r="AC100" i="6"/>
  <c r="AE100" i="6" s="1"/>
  <c r="W100" i="6" a="1"/>
  <c r="W100" i="6" s="1"/>
  <c r="AI99" i="6"/>
  <c r="AH99" i="6"/>
  <c r="AF99" i="6"/>
  <c r="AC99" i="6" a="1"/>
  <c r="AC99" i="6" s="1"/>
  <c r="AE99" i="6" s="1"/>
  <c r="W99" i="6" a="1"/>
  <c r="W99" i="6" s="1"/>
  <c r="AI98" i="6"/>
  <c r="AH98" i="6"/>
  <c r="AF98" i="6"/>
  <c r="AC98" i="6" a="1"/>
  <c r="AC98" i="6"/>
  <c r="AE98" i="6" s="1"/>
  <c r="W98" i="6" a="1"/>
  <c r="W98" i="6" s="1"/>
  <c r="AI97" i="6"/>
  <c r="AH97" i="6"/>
  <c r="AF97" i="6"/>
  <c r="AC97" i="6" a="1"/>
  <c r="AC97" i="6" s="1"/>
  <c r="AE97" i="6" s="1"/>
  <c r="W97" i="6" a="1"/>
  <c r="W97" i="6"/>
  <c r="AI96" i="6"/>
  <c r="AH96" i="6"/>
  <c r="AF96" i="6"/>
  <c r="AC96" i="6" a="1"/>
  <c r="AC96" i="6" s="1"/>
  <c r="AE96" i="6" s="1"/>
  <c r="W96" i="6" a="1"/>
  <c r="W96" i="6"/>
  <c r="AI95" i="6"/>
  <c r="AH95" i="6"/>
  <c r="AF95" i="6"/>
  <c r="AC95" i="6" a="1"/>
  <c r="AC95" i="6" s="1"/>
  <c r="AE95" i="6" s="1"/>
  <c r="AD95" i="6" s="1"/>
  <c r="AK95" i="6" s="1"/>
  <c r="W95" i="6" a="1"/>
  <c r="W95" i="6"/>
  <c r="AI94" i="6"/>
  <c r="AH94" i="6"/>
  <c r="AF94" i="6"/>
  <c r="AE94" i="6"/>
  <c r="AD94" i="6" s="1"/>
  <c r="AK94" i="6" s="1"/>
  <c r="AC94" i="6" a="1"/>
  <c r="AC94" i="6"/>
  <c r="W94" i="6" a="1"/>
  <c r="W94" i="6" s="1"/>
  <c r="AJ93" i="6"/>
  <c r="AI93" i="6"/>
  <c r="AH93" i="6"/>
  <c r="AF93" i="6"/>
  <c r="AD93" i="6"/>
  <c r="AK93" i="6" s="1"/>
  <c r="AC93" i="6" a="1"/>
  <c r="AC93" i="6"/>
  <c r="AE93" i="6" s="1"/>
  <c r="W93" i="6" a="1"/>
  <c r="W93" i="6"/>
  <c r="AI92" i="6"/>
  <c r="AH92" i="6"/>
  <c r="AF92" i="6"/>
  <c r="AE92" i="6"/>
  <c r="AC92" i="6" a="1"/>
  <c r="AC92" i="6" s="1"/>
  <c r="W92" i="6" a="1"/>
  <c r="W92" i="6" s="1"/>
  <c r="AI91" i="6"/>
  <c r="AH91" i="6"/>
  <c r="AF91" i="6"/>
  <c r="AC91" i="6" a="1"/>
  <c r="AC91" i="6"/>
  <c r="AE91" i="6" s="1"/>
  <c r="W91" i="6" a="1"/>
  <c r="W91" i="6"/>
  <c r="AI90" i="6"/>
  <c r="AH90" i="6"/>
  <c r="AF90" i="6"/>
  <c r="AC90" i="6" a="1"/>
  <c r="AC90" i="6" s="1"/>
  <c r="AE90" i="6" s="1"/>
  <c r="AJ90" i="6" s="1"/>
  <c r="W90" i="6" a="1"/>
  <c r="W90" i="6" s="1"/>
  <c r="AI89" i="6"/>
  <c r="AH89" i="6"/>
  <c r="AF89" i="6"/>
  <c r="AC89" i="6" a="1"/>
  <c r="AC89" i="6" s="1"/>
  <c r="AE89" i="6" s="1"/>
  <c r="AJ89" i="6" s="1"/>
  <c r="W89" i="6" a="1"/>
  <c r="W89" i="6"/>
  <c r="AI88" i="6"/>
  <c r="AH88" i="6"/>
  <c r="AF88" i="6"/>
  <c r="AC88" i="6" a="1"/>
  <c r="AC88" i="6"/>
  <c r="AE88" i="6" s="1"/>
  <c r="AD88" i="6" s="1"/>
  <c r="AK88" i="6" s="1"/>
  <c r="W88" i="6" a="1"/>
  <c r="W88" i="6" s="1"/>
  <c r="AI87" i="6"/>
  <c r="AH87" i="6"/>
  <c r="AF87" i="6"/>
  <c r="AC87" i="6" a="1"/>
  <c r="AC87" i="6" s="1"/>
  <c r="AE87" i="6" s="1"/>
  <c r="W87" i="6" a="1"/>
  <c r="W87" i="6" s="1"/>
  <c r="AI86" i="6"/>
  <c r="AH86" i="6"/>
  <c r="AF86" i="6"/>
  <c r="AE86" i="6"/>
  <c r="AJ86" i="6" s="1"/>
  <c r="AC86" i="6" a="1"/>
  <c r="AC86" i="6"/>
  <c r="W86" i="6" a="1"/>
  <c r="W86" i="6" s="1"/>
  <c r="AI85" i="6"/>
  <c r="AH85" i="6"/>
  <c r="AF85" i="6"/>
  <c r="AC85" i="6" a="1"/>
  <c r="AC85" i="6"/>
  <c r="AE85" i="6" s="1"/>
  <c r="AJ85" i="6" s="1"/>
  <c r="W85" i="6" a="1"/>
  <c r="W85" i="6" s="1"/>
  <c r="AI84" i="6"/>
  <c r="AH84" i="6"/>
  <c r="AF84" i="6"/>
  <c r="AE84" i="6"/>
  <c r="AC84" i="6" a="1"/>
  <c r="AC84" i="6"/>
  <c r="W84" i="6" a="1"/>
  <c r="W84" i="6"/>
  <c r="AJ83" i="6"/>
  <c r="AI83" i="6"/>
  <c r="AH83" i="6"/>
  <c r="AF83" i="6"/>
  <c r="AC83" i="6" a="1"/>
  <c r="AC83" i="6" s="1"/>
  <c r="AE83" i="6" s="1"/>
  <c r="W83" i="6" a="1"/>
  <c r="W83" i="6" s="1"/>
  <c r="AI82" i="6"/>
  <c r="AH82" i="6"/>
  <c r="AF82" i="6"/>
  <c r="AC82" i="6" a="1"/>
  <c r="AC82" i="6"/>
  <c r="AE82" i="6" s="1"/>
  <c r="W82" i="6" a="1"/>
  <c r="W82" i="6" s="1"/>
  <c r="AI81" i="6"/>
  <c r="AH81" i="6"/>
  <c r="AF81" i="6"/>
  <c r="AC81" i="6" a="1"/>
  <c r="AC81" i="6"/>
  <c r="AE81" i="6" s="1"/>
  <c r="AD81" i="6" s="1"/>
  <c r="AK81" i="6" s="1"/>
  <c r="W81" i="6" a="1"/>
  <c r="W81" i="6"/>
  <c r="AI80" i="6"/>
  <c r="AH80" i="6"/>
  <c r="AF80" i="6"/>
  <c r="AC80" i="6" a="1"/>
  <c r="AC80" i="6" s="1"/>
  <c r="AE80" i="6" s="1"/>
  <c r="W80" i="6" a="1"/>
  <c r="W80" i="6" s="1"/>
  <c r="AI79" i="6"/>
  <c r="AH79" i="6"/>
  <c r="AF79" i="6"/>
  <c r="AE79" i="6"/>
  <c r="AJ79" i="6" s="1"/>
  <c r="AD79" i="6"/>
  <c r="AK79" i="6" s="1"/>
  <c r="AC79" i="6" a="1"/>
  <c r="AC79" i="6"/>
  <c r="W79" i="6" a="1"/>
  <c r="W79" i="6"/>
  <c r="AJ78" i="6"/>
  <c r="AI78" i="6"/>
  <c r="AH78" i="6"/>
  <c r="AF78" i="6"/>
  <c r="AD78" i="6"/>
  <c r="AK78" i="6" s="1"/>
  <c r="AC78" i="6" a="1"/>
  <c r="AC78" i="6" s="1"/>
  <c r="AE78" i="6" s="1"/>
  <c r="W78" i="6" a="1"/>
  <c r="W78" i="6" s="1"/>
  <c r="AK77" i="6"/>
  <c r="AI77" i="6"/>
  <c r="AH77" i="6"/>
  <c r="AF77" i="6"/>
  <c r="AD77" i="6"/>
  <c r="AC77" i="6" a="1"/>
  <c r="AC77" i="6" s="1"/>
  <c r="AE77" i="6" s="1"/>
  <c r="AJ77" i="6" s="1"/>
  <c r="W77" i="6" a="1"/>
  <c r="W77" i="6"/>
  <c r="AJ76" i="6"/>
  <c r="AI76" i="6"/>
  <c r="AH76" i="6"/>
  <c r="AF76" i="6"/>
  <c r="AC76" i="6" a="1"/>
  <c r="AC76" i="6"/>
  <c r="AE76" i="6" s="1"/>
  <c r="AD76" i="6" s="1"/>
  <c r="AK76" i="6" s="1"/>
  <c r="W76" i="6" a="1"/>
  <c r="W76" i="6" s="1"/>
  <c r="AI75" i="6"/>
  <c r="AH75" i="6"/>
  <c r="AF75" i="6"/>
  <c r="AE75" i="6"/>
  <c r="AJ75" i="6" s="1"/>
  <c r="AD75" i="6"/>
  <c r="AK75" i="6" s="1"/>
  <c r="AC75" i="6" a="1"/>
  <c r="AC75" i="6" s="1"/>
  <c r="W75" i="6" a="1"/>
  <c r="W75" i="6" s="1"/>
  <c r="AI74" i="6"/>
  <c r="AH74" i="6"/>
  <c r="AF74" i="6"/>
  <c r="AC74" i="6" a="1"/>
  <c r="AC74" i="6"/>
  <c r="AE74" i="6" s="1"/>
  <c r="W74" i="6" a="1"/>
  <c r="W74" i="6" s="1"/>
  <c r="AI73" i="6"/>
  <c r="AH73" i="6"/>
  <c r="AF73" i="6"/>
  <c r="AC73" i="6" a="1"/>
  <c r="AC73" i="6"/>
  <c r="AE73" i="6" s="1"/>
  <c r="AJ73" i="6" s="1"/>
  <c r="W73" i="6" a="1"/>
  <c r="W73" i="6"/>
  <c r="AI72" i="6"/>
  <c r="AH72" i="6"/>
  <c r="AF72" i="6"/>
  <c r="AC72" i="6" a="1"/>
  <c r="AC72" i="6"/>
  <c r="AE72" i="6" s="1"/>
  <c r="W72" i="6" a="1"/>
  <c r="W72" i="6"/>
  <c r="AI71" i="6"/>
  <c r="AH71" i="6"/>
  <c r="AF71" i="6"/>
  <c r="AC71" i="6" a="1"/>
  <c r="AC71" i="6" s="1"/>
  <c r="AE71" i="6" s="1"/>
  <c r="AJ71" i="6" s="1"/>
  <c r="W71" i="6" a="1"/>
  <c r="W71" i="6"/>
  <c r="AK70" i="6"/>
  <c r="AI70" i="6"/>
  <c r="AH70" i="6"/>
  <c r="AF70" i="6"/>
  <c r="AE70" i="6"/>
  <c r="AD70" i="6" s="1"/>
  <c r="AC70" i="6" a="1"/>
  <c r="AC70" i="6"/>
  <c r="W70" i="6" a="1"/>
  <c r="W70" i="6" s="1"/>
  <c r="AK69" i="6"/>
  <c r="AJ69" i="6"/>
  <c r="AI69" i="6"/>
  <c r="AH69" i="6"/>
  <c r="AF69" i="6"/>
  <c r="AD69" i="6"/>
  <c r="AC69" i="6" a="1"/>
  <c r="AC69" i="6"/>
  <c r="AE69" i="6" s="1"/>
  <c r="W69" i="6" a="1"/>
  <c r="W69" i="6"/>
  <c r="AI68" i="6"/>
  <c r="AH68" i="6"/>
  <c r="AF68" i="6"/>
  <c r="AC68" i="6" a="1"/>
  <c r="AC68" i="6" s="1"/>
  <c r="AE68" i="6" s="1"/>
  <c r="W68" i="6" a="1"/>
  <c r="W68" i="6" s="1"/>
  <c r="AI67" i="6"/>
  <c r="AH67" i="6"/>
  <c r="AF67" i="6"/>
  <c r="AC67" i="6" a="1"/>
  <c r="AC67" i="6"/>
  <c r="AE67" i="6" s="1"/>
  <c r="W67" i="6" a="1"/>
  <c r="W67" i="6"/>
  <c r="AJ66" i="6"/>
  <c r="AI66" i="6"/>
  <c r="AH66" i="6"/>
  <c r="AF66" i="6"/>
  <c r="AC66" i="6" a="1"/>
  <c r="AC66" i="6" s="1"/>
  <c r="AE66" i="6" s="1"/>
  <c r="AD66" i="6" s="1"/>
  <c r="AK66" i="6" s="1"/>
  <c r="W66" i="6" a="1"/>
  <c r="W66" i="6" s="1"/>
  <c r="AJ65" i="6"/>
  <c r="AI65" i="6"/>
  <c r="AH65" i="6"/>
  <c r="AF65" i="6"/>
  <c r="AD65" i="6"/>
  <c r="AK65" i="6" s="1"/>
  <c r="AC65" i="6" a="1"/>
  <c r="AC65" i="6" s="1"/>
  <c r="AE65" i="6" s="1"/>
  <c r="W65" i="6" a="1"/>
  <c r="W65" i="6"/>
  <c r="AI64" i="6"/>
  <c r="AH64" i="6"/>
  <c r="AF64" i="6"/>
  <c r="AC64" i="6" a="1"/>
  <c r="AC64" i="6"/>
  <c r="AE64" i="6" s="1"/>
  <c r="AJ64" i="6" s="1"/>
  <c r="W64" i="6" a="1"/>
  <c r="W64" i="6" s="1"/>
  <c r="AD64" i="6" s="1"/>
  <c r="AK64" i="6" s="1"/>
  <c r="AI63" i="6"/>
  <c r="AH63" i="6"/>
  <c r="AF63" i="6"/>
  <c r="AE63" i="6"/>
  <c r="AJ63" i="6" s="1"/>
  <c r="AC63" i="6" a="1"/>
  <c r="AC63" i="6" s="1"/>
  <c r="W63" i="6" a="1"/>
  <c r="W63" i="6" s="1"/>
  <c r="AI62" i="6"/>
  <c r="AH62" i="6"/>
  <c r="AF62" i="6"/>
  <c r="AE62" i="6"/>
  <c r="AJ62" i="6" s="1"/>
  <c r="AD62" i="6"/>
  <c r="AK62" i="6" s="1"/>
  <c r="AC62" i="6" a="1"/>
  <c r="AC62" i="6"/>
  <c r="W62" i="6" a="1"/>
  <c r="W62" i="6" s="1"/>
  <c r="AI61" i="6"/>
  <c r="AH61" i="6"/>
  <c r="AF61" i="6"/>
  <c r="AC61" i="6" a="1"/>
  <c r="AC61" i="6" s="1"/>
  <c r="AE61" i="6" s="1"/>
  <c r="W61" i="6" a="1"/>
  <c r="W61" i="6"/>
  <c r="AI60" i="6"/>
  <c r="AH60" i="6"/>
  <c r="AF60" i="6"/>
  <c r="AE60" i="6"/>
  <c r="AC60" i="6" a="1"/>
  <c r="AC60" i="6"/>
  <c r="W60" i="6" a="1"/>
  <c r="W60" i="6"/>
  <c r="AJ59" i="6"/>
  <c r="AI59" i="6"/>
  <c r="AH59" i="6"/>
  <c r="AF59" i="6"/>
  <c r="AC59" i="6" a="1"/>
  <c r="AC59" i="6" s="1"/>
  <c r="AE59" i="6" s="1"/>
  <c r="W59" i="6" a="1"/>
  <c r="W59" i="6" s="1"/>
  <c r="AD59" i="6" s="1"/>
  <c r="AK59" i="6" s="1"/>
  <c r="AI58" i="6"/>
  <c r="AH58" i="6"/>
  <c r="AF58" i="6"/>
  <c r="AE58" i="6"/>
  <c r="AD58" i="6" s="1"/>
  <c r="AK58" i="6" s="1"/>
  <c r="AC58" i="6" a="1"/>
  <c r="AC58" i="6"/>
  <c r="W58" i="6" a="1"/>
  <c r="W58" i="6" s="1"/>
  <c r="AI57" i="6"/>
  <c r="AH57" i="6"/>
  <c r="AF57" i="6"/>
  <c r="AD57" i="6"/>
  <c r="AK57" i="6" s="1"/>
  <c r="AC57" i="6" a="1"/>
  <c r="AC57" i="6"/>
  <c r="AE57" i="6" s="1"/>
  <c r="AJ57" i="6" s="1"/>
  <c r="W57" i="6" a="1"/>
  <c r="W57" i="6"/>
  <c r="AI56" i="6"/>
  <c r="AH56" i="6"/>
  <c r="AF56" i="6"/>
  <c r="AC56" i="6" a="1"/>
  <c r="AC56" i="6" s="1"/>
  <c r="AE56" i="6" s="1"/>
  <c r="W56" i="6" a="1"/>
  <c r="W56" i="6" s="1"/>
  <c r="AK55" i="6"/>
  <c r="AI55" i="6"/>
  <c r="AH55" i="6"/>
  <c r="AF55" i="6"/>
  <c r="AE55" i="6"/>
  <c r="AJ55" i="6" s="1"/>
  <c r="AD55" i="6"/>
  <c r="AC55" i="6" a="1"/>
  <c r="AC55" i="6"/>
  <c r="W55" i="6" a="1"/>
  <c r="W55" i="6"/>
  <c r="AI54" i="6"/>
  <c r="AH54" i="6"/>
  <c r="AF54" i="6"/>
  <c r="AC54" i="6" a="1"/>
  <c r="AC54" i="6" s="1"/>
  <c r="AE54" i="6" s="1"/>
  <c r="AJ54" i="6" s="1"/>
  <c r="W54" i="6" a="1"/>
  <c r="W54" i="6" s="1"/>
  <c r="AJ53" i="6"/>
  <c r="AI53" i="6"/>
  <c r="AH53" i="6"/>
  <c r="AF53" i="6"/>
  <c r="AC53" i="6" a="1"/>
  <c r="AC53" i="6" s="1"/>
  <c r="AE53" i="6" s="1"/>
  <c r="AD53" i="6" s="1"/>
  <c r="AK53" i="6" s="1"/>
  <c r="W53" i="6" a="1"/>
  <c r="W53" i="6"/>
  <c r="AJ52" i="6"/>
  <c r="AI52" i="6"/>
  <c r="AS18" i="6" s="1"/>
  <c r="AH52" i="6"/>
  <c r="AF52" i="6"/>
  <c r="AD52" i="6"/>
  <c r="AK52" i="6" s="1"/>
  <c r="AC52" i="6" a="1"/>
  <c r="AC52" i="6"/>
  <c r="AE52" i="6" s="1"/>
  <c r="W52" i="6" a="1"/>
  <c r="W52" i="6" s="1"/>
  <c r="AI51" i="6"/>
  <c r="AH51" i="6"/>
  <c r="AF51" i="6"/>
  <c r="AC51" i="6" a="1"/>
  <c r="AC51" i="6" s="1"/>
  <c r="AE51" i="6" s="1"/>
  <c r="W51" i="6" a="1"/>
  <c r="W51" i="6" s="1"/>
  <c r="AI50" i="6"/>
  <c r="AH50" i="6"/>
  <c r="AF50" i="6"/>
  <c r="AC50" i="6" a="1"/>
  <c r="AC50" i="6"/>
  <c r="AE50" i="6" s="1"/>
  <c r="W50" i="6" a="1"/>
  <c r="W50" i="6" s="1"/>
  <c r="AI49" i="6"/>
  <c r="AH49" i="6"/>
  <c r="AF49" i="6"/>
  <c r="AD49" i="6"/>
  <c r="AK49" i="6" s="1"/>
  <c r="AC49" i="6" a="1"/>
  <c r="AC49" i="6"/>
  <c r="AE49" i="6" s="1"/>
  <c r="AJ49" i="6" s="1"/>
  <c r="W49" i="6" a="1"/>
  <c r="W49" i="6"/>
  <c r="AI48" i="6"/>
  <c r="AH48" i="6"/>
  <c r="AF48" i="6"/>
  <c r="AE48" i="6"/>
  <c r="AC48" i="6" a="1"/>
  <c r="AC48" i="6"/>
  <c r="W48" i="6" a="1"/>
  <c r="W48" i="6" s="1"/>
  <c r="AI47" i="6"/>
  <c r="AH47" i="6"/>
  <c r="AF47" i="6"/>
  <c r="AC47" i="6" a="1"/>
  <c r="AC47" i="6" s="1"/>
  <c r="AE47" i="6" s="1"/>
  <c r="AJ47" i="6" s="1"/>
  <c r="W47" i="6" a="1"/>
  <c r="W47" i="6" s="1"/>
  <c r="AI46" i="6"/>
  <c r="AH46" i="6"/>
  <c r="AF46" i="6"/>
  <c r="AC46" i="6" a="1"/>
  <c r="AC46" i="6"/>
  <c r="AE46" i="6" s="1"/>
  <c r="W46" i="6" a="1"/>
  <c r="W46" i="6" s="1"/>
  <c r="AJ45" i="6"/>
  <c r="AI45" i="6"/>
  <c r="AH45" i="6"/>
  <c r="AF45" i="6"/>
  <c r="AC45" i="6" a="1"/>
  <c r="AC45" i="6"/>
  <c r="AE45" i="6" s="1"/>
  <c r="AD45" i="6" s="1"/>
  <c r="AK45" i="6" s="1"/>
  <c r="W45" i="6" a="1"/>
  <c r="W45" i="6"/>
  <c r="AI44" i="6"/>
  <c r="AH44" i="6"/>
  <c r="AF44" i="6"/>
  <c r="AC44" i="6" a="1"/>
  <c r="AC44" i="6" s="1"/>
  <c r="AE44" i="6" s="1"/>
  <c r="W44" i="6" a="1"/>
  <c r="W44" i="6" s="1"/>
  <c r="AI43" i="6"/>
  <c r="AH43" i="6"/>
  <c r="AF43" i="6"/>
  <c r="AC43" i="6" a="1"/>
  <c r="AC43" i="6"/>
  <c r="AE43" i="6" s="1"/>
  <c r="W43" i="6" a="1"/>
  <c r="W43" i="6"/>
  <c r="AI42" i="6"/>
  <c r="AH42" i="6"/>
  <c r="AF42" i="6"/>
  <c r="AC42" i="6" a="1"/>
  <c r="AC42" i="6" s="1"/>
  <c r="AE42" i="6" s="1"/>
  <c r="AD42" i="6" s="1"/>
  <c r="AK42" i="6" s="1"/>
  <c r="W42" i="6" a="1"/>
  <c r="W42" i="6" s="1"/>
  <c r="AI41" i="6"/>
  <c r="AH41" i="6"/>
  <c r="AF41" i="6"/>
  <c r="AC41" i="6" a="1"/>
  <c r="AC41" i="6" s="1"/>
  <c r="AE41" i="6" s="1"/>
  <c r="AJ41" i="6" s="1"/>
  <c r="W41" i="6" a="1"/>
  <c r="W41" i="6"/>
  <c r="AI40" i="6"/>
  <c r="AH40" i="6"/>
  <c r="AF40" i="6"/>
  <c r="AC40" i="6" a="1"/>
  <c r="AC40" i="6"/>
  <c r="AE40" i="6" s="1"/>
  <c r="AJ40" i="6" s="1"/>
  <c r="W40" i="6" a="1"/>
  <c r="W40" i="6" s="1"/>
  <c r="AI39" i="6"/>
  <c r="AH39" i="6"/>
  <c r="AF39" i="6"/>
  <c r="AE39" i="6"/>
  <c r="AJ39" i="6" s="1"/>
  <c r="AC39" i="6" a="1"/>
  <c r="AC39" i="6" s="1"/>
  <c r="W39" i="6" a="1"/>
  <c r="W39" i="6" s="1"/>
  <c r="AI38" i="6"/>
  <c r="AH38" i="6"/>
  <c r="AF38" i="6"/>
  <c r="AC38" i="6" a="1"/>
  <c r="AC38" i="6" s="1"/>
  <c r="AE38" i="6" s="1"/>
  <c r="W38" i="6" a="1"/>
  <c r="W38" i="6" s="1"/>
  <c r="AI37" i="6"/>
  <c r="AH37" i="6"/>
  <c r="AF37" i="6"/>
  <c r="AC37" i="6" a="1"/>
  <c r="AC37" i="6"/>
  <c r="AE37" i="6" s="1"/>
  <c r="AJ37" i="6" s="1"/>
  <c r="W37" i="6" a="1"/>
  <c r="W37" i="6"/>
  <c r="AI36" i="6"/>
  <c r="AH36" i="6"/>
  <c r="AF36" i="6"/>
  <c r="AC36" i="6" a="1"/>
  <c r="AC36" i="6"/>
  <c r="AE36" i="6" s="1"/>
  <c r="W36" i="6" a="1"/>
  <c r="W36" i="6"/>
  <c r="AS35" i="6"/>
  <c r="AI35" i="6"/>
  <c r="AH35" i="6"/>
  <c r="AF35" i="6"/>
  <c r="AE35" i="6"/>
  <c r="AC35" i="6" a="1"/>
  <c r="AC35" i="6"/>
  <c r="W35" i="6" a="1"/>
  <c r="W35" i="6"/>
  <c r="AJ34" i="6"/>
  <c r="AI34" i="6"/>
  <c r="AH34" i="6"/>
  <c r="AF34" i="6"/>
  <c r="AC34" i="6" a="1"/>
  <c r="AC34" i="6" s="1"/>
  <c r="AE34" i="6" s="1"/>
  <c r="W34" i="6" a="1"/>
  <c r="W34" i="6" s="1"/>
  <c r="AD34" i="6" s="1"/>
  <c r="AK34" i="6" s="1"/>
  <c r="AI33" i="6"/>
  <c r="AH33" i="6"/>
  <c r="AF33" i="6"/>
  <c r="AE33" i="6"/>
  <c r="AD33" i="6" s="1"/>
  <c r="AK33" i="6" s="1"/>
  <c r="AC33" i="6" a="1"/>
  <c r="AC33" i="6"/>
  <c r="W33" i="6" a="1"/>
  <c r="W33" i="6" s="1"/>
  <c r="AI32" i="6"/>
  <c r="AH32" i="6"/>
  <c r="AF32" i="6"/>
  <c r="AD32" i="6"/>
  <c r="AK32" i="6" s="1"/>
  <c r="AC32" i="6" a="1"/>
  <c r="AC32" i="6"/>
  <c r="AE32" i="6" s="1"/>
  <c r="AJ32" i="6" s="1"/>
  <c r="W32" i="6" a="1"/>
  <c r="W32" i="6"/>
  <c r="AI31" i="6"/>
  <c r="AH31" i="6"/>
  <c r="AF31" i="6"/>
  <c r="AC31" i="6" a="1"/>
  <c r="AC31" i="6" s="1"/>
  <c r="AE31" i="6" s="1"/>
  <c r="W31" i="6" a="1"/>
  <c r="W31" i="6" s="1"/>
  <c r="AK30" i="6"/>
  <c r="AI30" i="6"/>
  <c r="AH30" i="6"/>
  <c r="AF30" i="6"/>
  <c r="AE30" i="6"/>
  <c r="AJ30" i="6" s="1"/>
  <c r="AD30" i="6"/>
  <c r="AC30" i="6" a="1"/>
  <c r="AC30" i="6"/>
  <c r="W30" i="6" a="1"/>
  <c r="W30" i="6"/>
  <c r="AI29" i="6"/>
  <c r="AH29" i="6"/>
  <c r="AR24" i="6" s="1"/>
  <c r="AF29" i="6"/>
  <c r="AC29" i="6" a="1"/>
  <c r="AC29" i="6" s="1"/>
  <c r="AE29" i="6" s="1"/>
  <c r="AJ29" i="6" s="1"/>
  <c r="W29" i="6" a="1"/>
  <c r="W29" i="6" s="1"/>
  <c r="AI28" i="6"/>
  <c r="AH28" i="6"/>
  <c r="AF28" i="6"/>
  <c r="AC28" i="6" a="1"/>
  <c r="AC28" i="6" s="1"/>
  <c r="AE28" i="6" s="1"/>
  <c r="W28" i="6" a="1"/>
  <c r="W28" i="6" s="1"/>
  <c r="AU27" i="6"/>
  <c r="AQ27" i="6"/>
  <c r="AI27" i="6"/>
  <c r="AH27" i="6"/>
  <c r="AF27" i="6"/>
  <c r="AE27" i="6"/>
  <c r="AJ27" i="6" s="1"/>
  <c r="AC27" i="6" a="1"/>
  <c r="AC27" i="6" s="1"/>
  <c r="W27" i="6" a="1"/>
  <c r="W27" i="6" s="1"/>
  <c r="AQ26" i="6"/>
  <c r="AI26" i="6"/>
  <c r="AH26" i="6"/>
  <c r="AF26" i="6"/>
  <c r="AC26" i="6" a="1"/>
  <c r="AC26" i="6" s="1"/>
  <c r="AE26" i="6" s="1"/>
  <c r="W26" i="6" a="1"/>
  <c r="W26" i="6" s="1"/>
  <c r="AQ25" i="6"/>
  <c r="AI25" i="6"/>
  <c r="AH25" i="6"/>
  <c r="AF25" i="6"/>
  <c r="AE25" i="6"/>
  <c r="AD25" i="6" s="1"/>
  <c r="AK25" i="6" s="1"/>
  <c r="AC25" i="6" a="1"/>
  <c r="AC25" i="6" s="1"/>
  <c r="W25" i="6" a="1"/>
  <c r="W25" i="6" s="1"/>
  <c r="AT24" i="6"/>
  <c r="AQ24" i="6"/>
  <c r="AQ28" i="6" s="1"/>
  <c r="AI24" i="6"/>
  <c r="AH24" i="6"/>
  <c r="AF24" i="6"/>
  <c r="AC24" i="6" a="1"/>
  <c r="AC24" i="6"/>
  <c r="AE24" i="6" s="1"/>
  <c r="W24" i="6" a="1"/>
  <c r="W24" i="6"/>
  <c r="AI23" i="6"/>
  <c r="AH23" i="6"/>
  <c r="AF23" i="6"/>
  <c r="AC23" i="6" a="1"/>
  <c r="AC23" i="6" s="1"/>
  <c r="AE23" i="6" s="1"/>
  <c r="W23" i="6" a="1"/>
  <c r="W23" i="6"/>
  <c r="AJ22" i="6"/>
  <c r="AI22" i="6"/>
  <c r="AH22" i="6"/>
  <c r="AF22" i="6"/>
  <c r="AC22" i="6" a="1"/>
  <c r="AC22" i="6" s="1"/>
  <c r="AE22" i="6" s="1"/>
  <c r="W22" i="6" a="1"/>
  <c r="W22" i="6" s="1"/>
  <c r="AI21" i="6"/>
  <c r="AH21" i="6"/>
  <c r="AF21" i="6"/>
  <c r="AE21" i="6"/>
  <c r="AD21" i="6" s="1"/>
  <c r="AK21" i="6" s="1"/>
  <c r="AC21" i="6" a="1"/>
  <c r="AC21" i="6"/>
  <c r="W21" i="6" a="1"/>
  <c r="W21" i="6" s="1"/>
  <c r="AQ20" i="6"/>
  <c r="AI20" i="6"/>
  <c r="AH20" i="6"/>
  <c r="AS24" i="6" s="1"/>
  <c r="AF20" i="6"/>
  <c r="AC20" i="6" a="1"/>
  <c r="AC20" i="6" s="1"/>
  <c r="AE20" i="6" s="1"/>
  <c r="W20" i="6" a="1"/>
  <c r="W20" i="6" s="1"/>
  <c r="AQ19" i="6"/>
  <c r="AI19" i="6"/>
  <c r="AH19" i="6"/>
  <c r="AF19" i="6"/>
  <c r="AE19" i="6"/>
  <c r="AC19" i="6" a="1"/>
  <c r="AC19" i="6"/>
  <c r="W19" i="6" a="1"/>
  <c r="W19" i="6" s="1"/>
  <c r="AQ18" i="6"/>
  <c r="AI18" i="6"/>
  <c r="AH18" i="6"/>
  <c r="AF18" i="6"/>
  <c r="AE18" i="6"/>
  <c r="AC18" i="6" a="1"/>
  <c r="AC18" i="6"/>
  <c r="W18" i="6" a="1"/>
  <c r="W18" i="6" s="1"/>
  <c r="AQ17" i="6"/>
  <c r="AI17" i="6"/>
  <c r="AH17" i="6"/>
  <c r="AF17" i="6"/>
  <c r="AE17" i="6"/>
  <c r="AJ17" i="6" s="1"/>
  <c r="AC17" i="6" a="1"/>
  <c r="AC17" i="6"/>
  <c r="W17" i="6" a="1"/>
  <c r="W17" i="6" s="1"/>
  <c r="AQ16" i="6"/>
  <c r="AI16" i="6"/>
  <c r="AH16" i="6"/>
  <c r="AF16" i="6"/>
  <c r="AC16" i="6" a="1"/>
  <c r="AC16" i="6" s="1"/>
  <c r="AE16" i="6" s="1"/>
  <c r="W16" i="6" a="1"/>
  <c r="W16" i="6"/>
  <c r="AQ15" i="6"/>
  <c r="AI15" i="6"/>
  <c r="AH15" i="6"/>
  <c r="AF15" i="6"/>
  <c r="AC15" i="6" a="1"/>
  <c r="AC15" i="6"/>
  <c r="AE15" i="6" s="1"/>
  <c r="W15" i="6" a="1"/>
  <c r="W15" i="6" s="1"/>
  <c r="AQ14" i="6"/>
  <c r="AI14" i="6"/>
  <c r="AH14" i="6"/>
  <c r="AF14" i="6"/>
  <c r="AC14" i="6" a="1"/>
  <c r="AC14" i="6" s="1"/>
  <c r="AE14" i="6" s="1"/>
  <c r="AD14" i="6" s="1"/>
  <c r="AK14" i="6" s="1"/>
  <c r="W14" i="6" a="1"/>
  <c r="W14" i="6"/>
  <c r="AQ13" i="6"/>
  <c r="AI13" i="6"/>
  <c r="AH13" i="6"/>
  <c r="AF13" i="6"/>
  <c r="AC13" i="6" a="1"/>
  <c r="AC13" i="6"/>
  <c r="AE13" i="6" s="1"/>
  <c r="W13" i="6" a="1"/>
  <c r="W13" i="6" s="1"/>
  <c r="AS12" i="6"/>
  <c r="AQ12" i="6"/>
  <c r="AK12" i="6"/>
  <c r="AI12" i="6"/>
  <c r="AH12" i="6"/>
  <c r="AF12" i="6"/>
  <c r="AE12" i="6"/>
  <c r="AD12" i="6" s="1"/>
  <c r="AC12" i="6" a="1"/>
  <c r="AC12" i="6" s="1"/>
  <c r="W12" i="6" a="1"/>
  <c r="W12" i="6"/>
  <c r="AQ11" i="6"/>
  <c r="AI11" i="6"/>
  <c r="AH11" i="6"/>
  <c r="AF11" i="6"/>
  <c r="AC11" i="6" a="1"/>
  <c r="AC11" i="6"/>
  <c r="AE11" i="6" s="1"/>
  <c r="W11" i="6" a="1"/>
  <c r="W11" i="6" s="1"/>
  <c r="AQ10" i="6"/>
  <c r="AI10" i="6"/>
  <c r="AH10" i="6"/>
  <c r="AF10" i="6"/>
  <c r="AC10" i="6" a="1"/>
  <c r="AC10" i="6"/>
  <c r="AE10" i="6" s="1"/>
  <c r="W10" i="6" a="1"/>
  <c r="W10" i="6"/>
  <c r="AQ9" i="6"/>
  <c r="AI9" i="6"/>
  <c r="AH9" i="6"/>
  <c r="AF9" i="6"/>
  <c r="AC9" i="6" a="1"/>
  <c r="AC9" i="6" s="1"/>
  <c r="AE9" i="6" s="1"/>
  <c r="W9" i="6" a="1"/>
  <c r="W9" i="6" s="1"/>
  <c r="AS8" i="6"/>
  <c r="AQ8" i="6"/>
  <c r="AI8" i="6"/>
  <c r="AH8" i="6"/>
  <c r="AF8" i="6"/>
  <c r="AE8" i="6"/>
  <c r="AC8" i="6" a="1"/>
  <c r="AC8" i="6"/>
  <c r="W8" i="6" a="1"/>
  <c r="W8" i="6"/>
  <c r="AQ7" i="6"/>
  <c r="AI7" i="6"/>
  <c r="AV11" i="6" s="1"/>
  <c r="AH7" i="6"/>
  <c r="AF7" i="6"/>
  <c r="AE7" i="6"/>
  <c r="AJ7" i="6" s="1"/>
  <c r="AC7" i="6" a="1"/>
  <c r="AC7" i="6"/>
  <c r="W7" i="6" a="1"/>
  <c r="W7" i="6" s="1"/>
  <c r="AQ6" i="6"/>
  <c r="AI6" i="6"/>
  <c r="AH6" i="6"/>
  <c r="AF6" i="6"/>
  <c r="AC6" i="6" a="1"/>
  <c r="AC6" i="6" s="1"/>
  <c r="AE6" i="6" s="1"/>
  <c r="W6" i="6" a="1"/>
  <c r="W6" i="6"/>
  <c r="BB26" i="6" s="1"/>
  <c r="AV5" i="6"/>
  <c r="AQ5" i="6"/>
  <c r="AI5" i="6"/>
  <c r="AH5" i="6"/>
  <c r="AF5" i="6"/>
  <c r="AC5" i="6" a="1"/>
  <c r="AC5" i="6" s="1"/>
  <c r="AE5" i="6" s="1"/>
  <c r="W5" i="6" a="1"/>
  <c r="W5" i="6" s="1"/>
  <c r="AQ4" i="6"/>
  <c r="AQ21" i="6" s="1"/>
  <c r="AI4" i="6"/>
  <c r="AH4" i="6"/>
  <c r="AF4" i="6"/>
  <c r="AE4" i="6"/>
  <c r="AC4" i="6" a="1"/>
  <c r="AC4" i="6" s="1"/>
  <c r="W4" i="6" a="1"/>
  <c r="W4" i="6" s="1"/>
  <c r="AJ3" i="6"/>
  <c r="AI3" i="6"/>
  <c r="AH3" i="6"/>
  <c r="AF3" i="6"/>
  <c r="AD3" i="6"/>
  <c r="AK3" i="6" s="1"/>
  <c r="AC3" i="6" a="1"/>
  <c r="AC3" i="6"/>
  <c r="AE3" i="6" s="1"/>
  <c r="W3" i="6" a="1"/>
  <c r="W3" i="6" s="1"/>
  <c r="AD1" i="6" a="1"/>
  <c r="AD1" i="6"/>
  <c r="X1" i="6" a="1"/>
  <c r="X1" i="6" s="1"/>
  <c r="BW509" i="5"/>
  <c r="BW508" i="5"/>
  <c r="BW507" i="5"/>
  <c r="BW506" i="5"/>
  <c r="BW505" i="5"/>
  <c r="BW504" i="5"/>
  <c r="BU503" i="5"/>
  <c r="BT503" i="5"/>
  <c r="BS503" i="5"/>
  <c r="BR503" i="5"/>
  <c r="BQ503" i="5"/>
  <c r="BP503" i="5"/>
  <c r="BO503" i="5"/>
  <c r="BM503" i="5"/>
  <c r="BL503" i="5"/>
  <c r="BK503" i="5"/>
  <c r="BJ503" i="5"/>
  <c r="BI503" i="5"/>
  <c r="BH503" i="5"/>
  <c r="BG503" i="5"/>
  <c r="BF503" i="5"/>
  <c r="BE503" i="5"/>
  <c r="BD503" i="5"/>
  <c r="BC503" i="5"/>
  <c r="BB503" i="5"/>
  <c r="BA503" i="5"/>
  <c r="AZ503" i="5"/>
  <c r="AY503" i="5"/>
  <c r="AX503" i="5"/>
  <c r="AW503" i="5"/>
  <c r="AU503" i="5"/>
  <c r="AT503" i="5"/>
  <c r="AS503" i="5"/>
  <c r="AR503" i="5"/>
  <c r="AQ503" i="5"/>
  <c r="U503" i="5"/>
  <c r="N503" i="5"/>
  <c r="J503" i="5"/>
  <c r="BW502" i="5"/>
  <c r="BV502" i="5"/>
  <c r="BN502" i="5"/>
  <c r="AV502" i="5"/>
  <c r="BW501" i="5"/>
  <c r="BN501" i="5"/>
  <c r="AV501" i="5"/>
  <c r="BW500" i="5"/>
  <c r="AV500" i="5"/>
  <c r="BN500" i="5" s="1"/>
  <c r="BW499" i="5"/>
  <c r="AV499" i="5"/>
  <c r="BN499" i="5" s="1"/>
  <c r="BW498" i="5"/>
  <c r="AV498" i="5"/>
  <c r="BN498" i="5" s="1"/>
  <c r="BW497" i="5"/>
  <c r="BN497" i="5"/>
  <c r="AV497" i="5"/>
  <c r="BW496" i="5"/>
  <c r="AV496" i="5"/>
  <c r="BN496" i="5" s="1"/>
  <c r="BW495" i="5"/>
  <c r="BN495" i="5"/>
  <c r="AV495" i="5"/>
  <c r="BW494" i="5"/>
  <c r="BN494" i="5"/>
  <c r="AV494" i="5"/>
  <c r="BW493" i="5"/>
  <c r="AV493" i="5"/>
  <c r="BN493" i="5" s="1"/>
  <c r="BW492" i="5"/>
  <c r="AV492" i="5"/>
  <c r="BN492" i="5" s="1"/>
  <c r="BW491" i="5"/>
  <c r="AV491" i="5"/>
  <c r="BN491" i="5" s="1"/>
  <c r="BW490" i="5"/>
  <c r="BN490" i="5"/>
  <c r="AV490" i="5"/>
  <c r="BW489" i="5"/>
  <c r="BN489" i="5"/>
  <c r="AV489" i="5"/>
  <c r="BW488" i="5"/>
  <c r="BV488" i="5"/>
  <c r="BN488" i="5"/>
  <c r="AV488" i="5"/>
  <c r="BW487" i="5"/>
  <c r="BN487" i="5"/>
  <c r="AV487" i="5"/>
  <c r="BW486" i="5"/>
  <c r="BV486" i="5"/>
  <c r="AV486" i="5"/>
  <c r="BN486" i="5" s="1"/>
  <c r="BW485" i="5"/>
  <c r="BN485" i="5"/>
  <c r="AV485" i="5"/>
  <c r="BW484" i="5"/>
  <c r="BV484" i="5"/>
  <c r="AV484" i="5"/>
  <c r="BN484" i="5" s="1"/>
  <c r="BW483" i="5"/>
  <c r="BV483" i="5"/>
  <c r="BN483" i="5"/>
  <c r="AV483" i="5"/>
  <c r="BW482" i="5"/>
  <c r="BV482" i="5"/>
  <c r="BN482" i="5"/>
  <c r="AV482" i="5"/>
  <c r="BW481" i="5"/>
  <c r="AV481" i="5"/>
  <c r="BN481" i="5" s="1"/>
  <c r="BW480" i="5"/>
  <c r="BN480" i="5"/>
  <c r="AV480" i="5"/>
  <c r="BW479" i="5"/>
  <c r="BN479" i="5"/>
  <c r="AV479" i="5"/>
  <c r="BW478" i="5"/>
  <c r="BV478" i="5"/>
  <c r="AV478" i="5"/>
  <c r="BN478" i="5" s="1"/>
  <c r="BW477" i="5"/>
  <c r="AV477" i="5"/>
  <c r="BN477" i="5" s="1"/>
  <c r="BW476" i="5"/>
  <c r="BN476" i="5"/>
  <c r="AV476" i="5"/>
  <c r="BW475" i="5"/>
  <c r="BN475" i="5"/>
  <c r="AV475" i="5"/>
  <c r="BW474" i="5"/>
  <c r="BV474" i="5"/>
  <c r="BN474" i="5"/>
  <c r="AV474" i="5"/>
  <c r="BW473" i="5"/>
  <c r="BV473" i="5"/>
  <c r="AV473" i="5"/>
  <c r="BN473" i="5" s="1"/>
  <c r="BW472" i="5"/>
  <c r="BN472" i="5"/>
  <c r="AV472" i="5"/>
  <c r="BW471" i="5"/>
  <c r="BV471" i="5"/>
  <c r="CR29" i="5" s="1"/>
  <c r="AV471" i="5"/>
  <c r="BN471" i="5" s="1"/>
  <c r="BW470" i="5"/>
  <c r="BN470" i="5"/>
  <c r="AV470" i="5"/>
  <c r="BW469" i="5"/>
  <c r="AV469" i="5"/>
  <c r="BN469" i="5" s="1"/>
  <c r="BW468" i="5"/>
  <c r="BV468" i="5"/>
  <c r="BN468" i="5"/>
  <c r="AV468" i="5"/>
  <c r="BW467" i="5"/>
  <c r="BN467" i="5"/>
  <c r="AV467" i="5"/>
  <c r="BW466" i="5"/>
  <c r="BV466" i="5"/>
  <c r="BN466" i="5"/>
  <c r="AV466" i="5"/>
  <c r="BW465" i="5"/>
  <c r="AV465" i="5"/>
  <c r="BN465" i="5" s="1"/>
  <c r="BW464" i="5"/>
  <c r="BV464" i="5"/>
  <c r="AV464" i="5"/>
  <c r="BN464" i="5" s="1"/>
  <c r="BW463" i="5"/>
  <c r="BV463" i="5"/>
  <c r="AV463" i="5"/>
  <c r="BN463" i="5" s="1"/>
  <c r="BW462" i="5"/>
  <c r="BV462" i="5"/>
  <c r="BN462" i="5"/>
  <c r="AV462" i="5"/>
  <c r="BW461" i="5"/>
  <c r="BV461" i="5"/>
  <c r="AV461" i="5"/>
  <c r="BN461" i="5" s="1"/>
  <c r="BW460" i="5"/>
  <c r="AV460" i="5"/>
  <c r="BN460" i="5" s="1"/>
  <c r="BW459" i="5"/>
  <c r="BV459" i="5"/>
  <c r="BN459" i="5"/>
  <c r="AV459" i="5"/>
  <c r="BW458" i="5"/>
  <c r="BV458" i="5"/>
  <c r="BN458" i="5"/>
  <c r="AV458" i="5"/>
  <c r="BW457" i="5"/>
  <c r="AV457" i="5"/>
  <c r="BN457" i="5" s="1"/>
  <c r="BW456" i="5"/>
  <c r="BV456" i="5"/>
  <c r="AV456" i="5"/>
  <c r="BN456" i="5" s="1"/>
  <c r="BW455" i="5"/>
  <c r="AV455" i="5"/>
  <c r="BN455" i="5" s="1"/>
  <c r="BW454" i="5"/>
  <c r="AV454" i="5"/>
  <c r="BN454" i="5" s="1"/>
  <c r="BW453" i="5"/>
  <c r="BV453" i="5"/>
  <c r="BN453" i="5"/>
  <c r="AV453" i="5"/>
  <c r="BW452" i="5"/>
  <c r="BN452" i="5"/>
  <c r="AV452" i="5"/>
  <c r="BW451" i="5"/>
  <c r="AV451" i="5"/>
  <c r="BN451" i="5" s="1"/>
  <c r="BW450" i="5"/>
  <c r="BV450" i="5"/>
  <c r="AV450" i="5"/>
  <c r="BN450" i="5" s="1"/>
  <c r="BW449" i="5"/>
  <c r="BN449" i="5"/>
  <c r="AV449" i="5"/>
  <c r="BW448" i="5"/>
  <c r="AV448" i="5"/>
  <c r="BN448" i="5" s="1"/>
  <c r="BW447" i="5"/>
  <c r="BV447" i="5"/>
  <c r="AV447" i="5"/>
  <c r="BN447" i="5" s="1"/>
  <c r="BW446" i="5"/>
  <c r="BV446" i="5"/>
  <c r="BN446" i="5"/>
  <c r="AV446" i="5"/>
  <c r="BW445" i="5"/>
  <c r="BV445" i="5"/>
  <c r="AV445" i="5"/>
  <c r="BN445" i="5" s="1"/>
  <c r="BW444" i="5"/>
  <c r="BV444" i="5"/>
  <c r="AV444" i="5"/>
  <c r="BN444" i="5" s="1"/>
  <c r="BW443" i="5"/>
  <c r="AV443" i="5"/>
  <c r="BN443" i="5" s="1"/>
  <c r="BW442" i="5"/>
  <c r="BV442" i="5"/>
  <c r="AV442" i="5"/>
  <c r="BN442" i="5" s="1"/>
  <c r="BW441" i="5"/>
  <c r="AV441" i="5"/>
  <c r="BN441" i="5" s="1"/>
  <c r="BW440" i="5"/>
  <c r="BV440" i="5"/>
  <c r="AV440" i="5"/>
  <c r="BN440" i="5" s="1"/>
  <c r="BW439" i="5"/>
  <c r="AV439" i="5"/>
  <c r="BN439" i="5" s="1"/>
  <c r="BW438" i="5"/>
  <c r="BV438" i="5"/>
  <c r="BN438" i="5"/>
  <c r="AV438" i="5"/>
  <c r="BW437" i="5"/>
  <c r="BV437" i="5"/>
  <c r="BN437" i="5"/>
  <c r="AV437" i="5"/>
  <c r="BW436" i="5"/>
  <c r="AV436" i="5"/>
  <c r="BN436" i="5" s="1"/>
  <c r="BW435" i="5"/>
  <c r="BV435" i="5"/>
  <c r="BN435" i="5"/>
  <c r="AV435" i="5"/>
  <c r="BW434" i="5"/>
  <c r="BV434" i="5"/>
  <c r="AV434" i="5"/>
  <c r="BN434" i="5" s="1"/>
  <c r="BW433" i="5"/>
  <c r="BV433" i="5"/>
  <c r="BN433" i="5"/>
  <c r="AV433" i="5"/>
  <c r="BW432" i="5"/>
  <c r="BN432" i="5"/>
  <c r="AV432" i="5"/>
  <c r="BW431" i="5"/>
  <c r="AV431" i="5"/>
  <c r="BN431" i="5" s="1"/>
  <c r="BW430" i="5"/>
  <c r="BV430" i="5"/>
  <c r="AV430" i="5"/>
  <c r="BN430" i="5" s="1"/>
  <c r="BW429" i="5"/>
  <c r="BN429" i="5"/>
  <c r="AV429" i="5"/>
  <c r="BW428" i="5"/>
  <c r="BN428" i="5"/>
  <c r="AV428" i="5"/>
  <c r="BW427" i="5"/>
  <c r="BN427" i="5"/>
  <c r="AV427" i="5"/>
  <c r="BW426" i="5"/>
  <c r="BV426" i="5"/>
  <c r="BN426" i="5"/>
  <c r="AV426" i="5"/>
  <c r="BW425" i="5"/>
  <c r="AV425" i="5"/>
  <c r="BN425" i="5" s="1"/>
  <c r="BW424" i="5"/>
  <c r="AV424" i="5"/>
  <c r="BN424" i="5" s="1"/>
  <c r="BW423" i="5"/>
  <c r="AV423" i="5"/>
  <c r="BN423" i="5" s="1"/>
  <c r="BW422" i="5"/>
  <c r="BV422" i="5"/>
  <c r="BN422" i="5"/>
  <c r="AV422" i="5"/>
  <c r="BW421" i="5"/>
  <c r="AV421" i="5"/>
  <c r="BN421" i="5" s="1"/>
  <c r="BW420" i="5"/>
  <c r="AV420" i="5"/>
  <c r="BN420" i="5" s="1"/>
  <c r="BW419" i="5"/>
  <c r="BN419" i="5"/>
  <c r="AV419" i="5"/>
  <c r="BW418" i="5"/>
  <c r="BV418" i="5"/>
  <c r="AV418" i="5"/>
  <c r="BN418" i="5" s="1"/>
  <c r="BW417" i="5"/>
  <c r="BV417" i="5"/>
  <c r="BN417" i="5"/>
  <c r="AV417" i="5"/>
  <c r="BW416" i="5"/>
  <c r="BV416" i="5"/>
  <c r="BN416" i="5"/>
  <c r="AV416" i="5"/>
  <c r="BW415" i="5"/>
  <c r="BV415" i="5"/>
  <c r="AV415" i="5"/>
  <c r="BN415" i="5" s="1"/>
  <c r="BW414" i="5"/>
  <c r="BV414" i="5"/>
  <c r="BN414" i="5"/>
  <c r="AV414" i="5"/>
  <c r="BW413" i="5"/>
  <c r="BV413" i="5"/>
  <c r="BN413" i="5"/>
  <c r="AV413" i="5"/>
  <c r="BW412" i="5"/>
  <c r="BN412" i="5"/>
  <c r="AV412" i="5"/>
  <c r="BW411" i="5"/>
  <c r="BV411" i="5"/>
  <c r="BN411" i="5"/>
  <c r="AV411" i="5"/>
  <c r="BW410" i="5"/>
  <c r="BN410" i="5"/>
  <c r="AV410" i="5"/>
  <c r="BW409" i="5"/>
  <c r="AV409" i="5"/>
  <c r="BN409" i="5" s="1"/>
  <c r="BW408" i="5"/>
  <c r="BN408" i="5"/>
  <c r="AV408" i="5"/>
  <c r="BW407" i="5"/>
  <c r="AV407" i="5"/>
  <c r="BN407" i="5" s="1"/>
  <c r="BW406" i="5"/>
  <c r="BN406" i="5"/>
  <c r="AV406" i="5"/>
  <c r="BW405" i="5"/>
  <c r="BV405" i="5"/>
  <c r="AV405" i="5"/>
  <c r="BN405" i="5" s="1"/>
  <c r="BW404" i="5"/>
  <c r="BV404" i="5"/>
  <c r="BN404" i="5"/>
  <c r="AV404" i="5"/>
  <c r="BW403" i="5"/>
  <c r="BN403" i="5"/>
  <c r="AV403" i="5"/>
  <c r="BW402" i="5"/>
  <c r="BN402" i="5"/>
  <c r="AV402" i="5"/>
  <c r="BW401" i="5"/>
  <c r="BN401" i="5"/>
  <c r="AV401" i="5"/>
  <c r="BW400" i="5"/>
  <c r="BN400" i="5"/>
  <c r="AV400" i="5"/>
  <c r="BW399" i="5"/>
  <c r="BV399" i="5"/>
  <c r="BN399" i="5"/>
  <c r="AV399" i="5"/>
  <c r="BW398" i="5"/>
  <c r="AV398" i="5"/>
  <c r="BN398" i="5" s="1"/>
  <c r="BW397" i="5"/>
  <c r="BN397" i="5"/>
  <c r="AV397" i="5"/>
  <c r="BW396" i="5"/>
  <c r="BN396" i="5"/>
  <c r="AV396" i="5"/>
  <c r="BW395" i="5"/>
  <c r="BN395" i="5"/>
  <c r="AV395" i="5"/>
  <c r="BW394" i="5"/>
  <c r="AV394" i="5"/>
  <c r="BN394" i="5" s="1"/>
  <c r="BW393" i="5"/>
  <c r="BV393" i="5"/>
  <c r="BN393" i="5"/>
  <c r="AV393" i="5"/>
  <c r="BW392" i="5"/>
  <c r="BN392" i="5"/>
  <c r="AV392" i="5"/>
  <c r="BW391" i="5"/>
  <c r="AV391" i="5"/>
  <c r="BN391" i="5" s="1"/>
  <c r="BW390" i="5"/>
  <c r="AV390" i="5"/>
  <c r="BN390" i="5" s="1"/>
  <c r="BW389" i="5"/>
  <c r="AV389" i="5"/>
  <c r="BN389" i="5" s="1"/>
  <c r="BW388" i="5"/>
  <c r="AV388" i="5"/>
  <c r="BN388" i="5" s="1"/>
  <c r="BW387" i="5"/>
  <c r="BV387" i="5"/>
  <c r="BN387" i="5"/>
  <c r="AV387" i="5"/>
  <c r="BW386" i="5"/>
  <c r="BV386" i="5"/>
  <c r="BN386" i="5"/>
  <c r="AV386" i="5"/>
  <c r="BW385" i="5"/>
  <c r="BV385" i="5"/>
  <c r="AV385" i="5"/>
  <c r="BN385" i="5" s="1"/>
  <c r="BW384" i="5"/>
  <c r="AV384" i="5"/>
  <c r="BN384" i="5" s="1"/>
  <c r="BW383" i="5"/>
  <c r="BV383" i="5"/>
  <c r="BN383" i="5"/>
  <c r="AV383" i="5"/>
  <c r="BW382" i="5"/>
  <c r="BV382" i="5"/>
  <c r="AV382" i="5"/>
  <c r="BN382" i="5" s="1"/>
  <c r="BW381" i="5"/>
  <c r="BV381" i="5"/>
  <c r="AV381" i="5"/>
  <c r="BN381" i="5" s="1"/>
  <c r="BW380" i="5"/>
  <c r="BV380" i="5"/>
  <c r="AV380" i="5"/>
  <c r="BN380" i="5" s="1"/>
  <c r="BW379" i="5"/>
  <c r="AV379" i="5"/>
  <c r="BN379" i="5" s="1"/>
  <c r="BW378" i="5"/>
  <c r="BV378" i="5"/>
  <c r="BN378" i="5"/>
  <c r="AV378" i="5"/>
  <c r="BW377" i="5"/>
  <c r="BV377" i="5"/>
  <c r="BN377" i="5"/>
  <c r="AV377" i="5"/>
  <c r="BW376" i="5"/>
  <c r="BN376" i="5"/>
  <c r="AV376" i="5"/>
  <c r="BW375" i="5"/>
  <c r="BN375" i="5"/>
  <c r="AV375" i="5"/>
  <c r="BW374" i="5"/>
  <c r="BV374" i="5"/>
  <c r="BN374" i="5"/>
  <c r="AV374" i="5"/>
  <c r="BW373" i="5"/>
  <c r="BV373" i="5"/>
  <c r="BN373" i="5"/>
  <c r="AV373" i="5"/>
  <c r="BW372" i="5"/>
  <c r="BV372" i="5"/>
  <c r="BN372" i="5"/>
  <c r="AV372" i="5"/>
  <c r="BW371" i="5"/>
  <c r="AV371" i="5"/>
  <c r="BN371" i="5" s="1"/>
  <c r="BW370" i="5"/>
  <c r="BV370" i="5"/>
  <c r="BN370" i="5"/>
  <c r="AV370" i="5"/>
  <c r="BW369" i="5"/>
  <c r="BV369" i="5"/>
  <c r="AV369" i="5"/>
  <c r="BN369" i="5" s="1"/>
  <c r="BW368" i="5"/>
  <c r="BV368" i="5"/>
  <c r="AV368" i="5"/>
  <c r="BN368" i="5" s="1"/>
  <c r="BW367" i="5"/>
  <c r="BV367" i="5"/>
  <c r="AV367" i="5"/>
  <c r="BN367" i="5" s="1"/>
  <c r="BW366" i="5"/>
  <c r="BV366" i="5"/>
  <c r="BN366" i="5"/>
  <c r="AV366" i="5"/>
  <c r="BW365" i="5"/>
  <c r="BN365" i="5"/>
  <c r="AV365" i="5"/>
  <c r="BW364" i="5"/>
  <c r="AV364" i="5"/>
  <c r="BN364" i="5" s="1"/>
  <c r="BW363" i="5"/>
  <c r="AV363" i="5"/>
  <c r="BN363" i="5" s="1"/>
  <c r="BW362" i="5"/>
  <c r="BN362" i="5"/>
  <c r="AV362" i="5"/>
  <c r="BW361" i="5"/>
  <c r="BV361" i="5"/>
  <c r="AV361" i="5"/>
  <c r="BN361" i="5" s="1"/>
  <c r="BW360" i="5"/>
  <c r="AV360" i="5"/>
  <c r="BN360" i="5" s="1"/>
  <c r="BW359" i="5"/>
  <c r="BV359" i="5"/>
  <c r="BN359" i="5"/>
  <c r="AV359" i="5"/>
  <c r="BW358" i="5"/>
  <c r="BV358" i="5"/>
  <c r="BN358" i="5"/>
  <c r="AV358" i="5"/>
  <c r="BW357" i="5"/>
  <c r="BV357" i="5"/>
  <c r="AV357" i="5"/>
  <c r="BN357" i="5" s="1"/>
  <c r="BW356" i="5"/>
  <c r="BV356" i="5"/>
  <c r="BN356" i="5"/>
  <c r="AV356" i="5"/>
  <c r="BW355" i="5"/>
  <c r="AV355" i="5"/>
  <c r="BN355" i="5" s="1"/>
  <c r="BW354" i="5"/>
  <c r="BN354" i="5"/>
  <c r="AV354" i="5"/>
  <c r="BW353" i="5"/>
  <c r="BN353" i="5"/>
  <c r="AV353" i="5"/>
  <c r="BW352" i="5"/>
  <c r="BN352" i="5"/>
  <c r="AV352" i="5"/>
  <c r="BW351" i="5"/>
  <c r="AV351" i="5"/>
  <c r="BN351" i="5" s="1"/>
  <c r="BW350" i="5"/>
  <c r="BV350" i="5"/>
  <c r="AV350" i="5"/>
  <c r="BN350" i="5" s="1"/>
  <c r="BW349" i="5"/>
  <c r="BN349" i="5"/>
  <c r="AV349" i="5"/>
  <c r="BW348" i="5"/>
  <c r="BV348" i="5"/>
  <c r="AV348" i="5"/>
  <c r="BN348" i="5" s="1"/>
  <c r="BW347" i="5"/>
  <c r="BV347" i="5"/>
  <c r="BN347" i="5"/>
  <c r="AV347" i="5"/>
  <c r="BW346" i="5"/>
  <c r="BV346" i="5"/>
  <c r="BN346" i="5"/>
  <c r="AV346" i="5"/>
  <c r="BW345" i="5"/>
  <c r="BN345" i="5"/>
  <c r="AV345" i="5"/>
  <c r="BW344" i="5"/>
  <c r="BV344" i="5"/>
  <c r="AV344" i="5"/>
  <c r="BN344" i="5" s="1"/>
  <c r="BW343" i="5"/>
  <c r="BV343" i="5"/>
  <c r="BN343" i="5"/>
  <c r="AV343" i="5"/>
  <c r="BW342" i="5"/>
  <c r="BV342" i="5"/>
  <c r="AV342" i="5"/>
  <c r="BN342" i="5" s="1"/>
  <c r="BW341" i="5"/>
  <c r="BN341" i="5"/>
  <c r="AV341" i="5"/>
  <c r="BW340" i="5"/>
  <c r="BV340" i="5"/>
  <c r="BN340" i="5"/>
  <c r="AV340" i="5"/>
  <c r="BW339" i="5"/>
  <c r="BV339" i="5"/>
  <c r="AV339" i="5"/>
  <c r="BN339" i="5" s="1"/>
  <c r="BW338" i="5"/>
  <c r="AV338" i="5"/>
  <c r="BN338" i="5" s="1"/>
  <c r="BW337" i="5"/>
  <c r="BN337" i="5"/>
  <c r="AV337" i="5"/>
  <c r="BW336" i="5"/>
  <c r="BV336" i="5"/>
  <c r="AV336" i="5"/>
  <c r="BN336" i="5" s="1"/>
  <c r="BW335" i="5"/>
  <c r="AV335" i="5"/>
  <c r="BN335" i="5" s="1"/>
  <c r="BW334" i="5"/>
  <c r="BN334" i="5"/>
  <c r="AV334" i="5"/>
  <c r="BW333" i="5"/>
  <c r="BV333" i="5"/>
  <c r="BN333" i="5"/>
  <c r="AV333" i="5"/>
  <c r="BW332" i="5"/>
  <c r="BV332" i="5"/>
  <c r="AV332" i="5"/>
  <c r="BN332" i="5" s="1"/>
  <c r="BW331" i="5"/>
  <c r="BV331" i="5"/>
  <c r="BN331" i="5"/>
  <c r="AV331" i="5"/>
  <c r="BW330" i="5"/>
  <c r="BV330" i="5"/>
  <c r="AV330" i="5"/>
  <c r="BN330" i="5" s="1"/>
  <c r="BW329" i="5"/>
  <c r="BV329" i="5"/>
  <c r="AV329" i="5"/>
  <c r="BN329" i="5" s="1"/>
  <c r="BW328" i="5"/>
  <c r="AV328" i="5"/>
  <c r="BN328" i="5" s="1"/>
  <c r="BW327" i="5"/>
  <c r="BN327" i="5"/>
  <c r="AV327" i="5"/>
  <c r="BW326" i="5"/>
  <c r="BV326" i="5"/>
  <c r="AV326" i="5"/>
  <c r="BN326" i="5" s="1"/>
  <c r="BW325" i="5"/>
  <c r="BV325" i="5"/>
  <c r="BN325" i="5"/>
  <c r="AV325" i="5"/>
  <c r="BW324" i="5"/>
  <c r="BV324" i="5"/>
  <c r="BN324" i="5"/>
  <c r="AV324" i="5"/>
  <c r="BW323" i="5"/>
  <c r="BN323" i="5"/>
  <c r="AV323" i="5"/>
  <c r="BW322" i="5"/>
  <c r="BV322" i="5"/>
  <c r="AV322" i="5"/>
  <c r="BN322" i="5" s="1"/>
  <c r="BW321" i="5"/>
  <c r="BN321" i="5"/>
  <c r="AV321" i="5"/>
  <c r="BW320" i="5"/>
  <c r="AV320" i="5"/>
  <c r="BN320" i="5" s="1"/>
  <c r="BW319" i="5"/>
  <c r="BN319" i="5"/>
  <c r="AV319" i="5"/>
  <c r="BW318" i="5"/>
  <c r="BV318" i="5"/>
  <c r="AV318" i="5"/>
  <c r="BN318" i="5" s="1"/>
  <c r="BW317" i="5"/>
  <c r="BV317" i="5"/>
  <c r="BN317" i="5"/>
  <c r="AV317" i="5"/>
  <c r="BW316" i="5"/>
  <c r="BV316" i="5"/>
  <c r="BN316" i="5"/>
  <c r="AV316" i="5"/>
  <c r="BW315" i="5"/>
  <c r="AV315" i="5"/>
  <c r="BN315" i="5" s="1"/>
  <c r="BW314" i="5"/>
  <c r="BV314" i="5"/>
  <c r="AV314" i="5"/>
  <c r="BN314" i="5" s="1"/>
  <c r="BW313" i="5"/>
  <c r="BV313" i="5"/>
  <c r="BN313" i="5"/>
  <c r="AV313" i="5"/>
  <c r="BW312" i="5"/>
  <c r="BV312" i="5"/>
  <c r="BN312" i="5"/>
  <c r="AV312" i="5"/>
  <c r="BW311" i="5"/>
  <c r="BV311" i="5"/>
  <c r="AV311" i="5"/>
  <c r="BN311" i="5" s="1"/>
  <c r="BW310" i="5"/>
  <c r="BV310" i="5"/>
  <c r="AV310" i="5"/>
  <c r="BN310" i="5" s="1"/>
  <c r="BW309" i="5"/>
  <c r="BV309" i="5"/>
  <c r="AV309" i="5"/>
  <c r="BN309" i="5" s="1"/>
  <c r="BW308" i="5"/>
  <c r="BV308" i="5"/>
  <c r="AV308" i="5"/>
  <c r="BN308" i="5" s="1"/>
  <c r="BW307" i="5"/>
  <c r="BV307" i="5"/>
  <c r="BN307" i="5"/>
  <c r="AV307" i="5"/>
  <c r="BW306" i="5"/>
  <c r="BN306" i="5"/>
  <c r="AV306" i="5"/>
  <c r="BW305" i="5"/>
  <c r="BV305" i="5"/>
  <c r="BN305" i="5"/>
  <c r="AV305" i="5"/>
  <c r="BW304" i="5"/>
  <c r="AV304" i="5"/>
  <c r="BN304" i="5" s="1"/>
  <c r="BW303" i="5"/>
  <c r="BV303" i="5"/>
  <c r="AV303" i="5"/>
  <c r="BN303" i="5" s="1"/>
  <c r="BW302" i="5"/>
  <c r="BV302" i="5"/>
  <c r="AV302" i="5"/>
  <c r="BN302" i="5" s="1"/>
  <c r="BW301" i="5"/>
  <c r="BV301" i="5"/>
  <c r="AV301" i="5"/>
  <c r="BN301" i="5" s="1"/>
  <c r="BW300" i="5"/>
  <c r="BV300" i="5"/>
  <c r="BN300" i="5"/>
  <c r="AV300" i="5"/>
  <c r="BW299" i="5"/>
  <c r="BV299" i="5"/>
  <c r="BN299" i="5"/>
  <c r="AV299" i="5"/>
  <c r="BW298" i="5"/>
  <c r="BN298" i="5"/>
  <c r="AV298" i="5"/>
  <c r="BW297" i="5"/>
  <c r="AV297" i="5"/>
  <c r="BN297" i="5" s="1"/>
  <c r="BW296" i="5"/>
  <c r="BN296" i="5"/>
  <c r="AV296" i="5"/>
  <c r="BW295" i="5"/>
  <c r="BV295" i="5"/>
  <c r="BN295" i="5"/>
  <c r="AV295" i="5"/>
  <c r="BW294" i="5"/>
  <c r="BV294" i="5"/>
  <c r="BN294" i="5"/>
  <c r="AV294" i="5"/>
  <c r="BW293" i="5"/>
  <c r="AV293" i="5"/>
  <c r="BN293" i="5" s="1"/>
  <c r="BW292" i="5"/>
  <c r="AV292" i="5"/>
  <c r="BN292" i="5" s="1"/>
  <c r="BW291" i="5"/>
  <c r="AV291" i="5"/>
  <c r="BN291" i="5" s="1"/>
  <c r="BW290" i="5"/>
  <c r="BN290" i="5"/>
  <c r="AV290" i="5"/>
  <c r="BW289" i="5"/>
  <c r="BV289" i="5"/>
  <c r="AV289" i="5"/>
  <c r="BN289" i="5" s="1"/>
  <c r="BW288" i="5"/>
  <c r="AV288" i="5"/>
  <c r="BN288" i="5" s="1"/>
  <c r="BW287" i="5"/>
  <c r="BN287" i="5"/>
  <c r="AV287" i="5"/>
  <c r="BW286" i="5"/>
  <c r="BV286" i="5"/>
  <c r="AV286" i="5"/>
  <c r="BN286" i="5" s="1"/>
  <c r="BW285" i="5"/>
  <c r="BV285" i="5"/>
  <c r="BN285" i="5"/>
  <c r="AV285" i="5"/>
  <c r="BW284" i="5"/>
  <c r="AV284" i="5"/>
  <c r="BN284" i="5" s="1"/>
  <c r="BW283" i="5"/>
  <c r="AV283" i="5"/>
  <c r="BN283" i="5" s="1"/>
  <c r="BW282" i="5"/>
  <c r="BV282" i="5"/>
  <c r="AV282" i="5"/>
  <c r="BN282" i="5" s="1"/>
  <c r="BW281" i="5"/>
  <c r="BV281" i="5"/>
  <c r="BN281" i="5"/>
  <c r="AV281" i="5"/>
  <c r="BW280" i="5"/>
  <c r="BV280" i="5"/>
  <c r="AV280" i="5"/>
  <c r="BN280" i="5" s="1"/>
  <c r="BW279" i="5"/>
  <c r="AV279" i="5"/>
  <c r="BN279" i="5" s="1"/>
  <c r="BW278" i="5"/>
  <c r="BV278" i="5"/>
  <c r="AV278" i="5"/>
  <c r="BN278" i="5" s="1"/>
  <c r="BW277" i="5"/>
  <c r="BN277" i="5"/>
  <c r="AV277" i="5"/>
  <c r="BW276" i="5"/>
  <c r="BV276" i="5"/>
  <c r="BN276" i="5"/>
  <c r="AV276" i="5"/>
  <c r="BW275" i="5"/>
  <c r="BN275" i="5"/>
  <c r="AV275" i="5"/>
  <c r="BW274" i="5"/>
  <c r="BV274" i="5"/>
  <c r="AV274" i="5"/>
  <c r="BN274" i="5" s="1"/>
  <c r="BW273" i="5"/>
  <c r="BN273" i="5"/>
  <c r="AV273" i="5"/>
  <c r="BW272" i="5"/>
  <c r="BV272" i="5"/>
  <c r="AV272" i="5"/>
  <c r="BN272" i="5" s="1"/>
  <c r="BW271" i="5"/>
  <c r="BN271" i="5"/>
  <c r="AV271" i="5"/>
  <c r="BW270" i="5"/>
  <c r="BN270" i="5"/>
  <c r="AV270" i="5"/>
  <c r="BW269" i="5"/>
  <c r="AV269" i="5"/>
  <c r="BN269" i="5" s="1"/>
  <c r="BW268" i="5"/>
  <c r="AV268" i="5"/>
  <c r="BN268" i="5" s="1"/>
  <c r="BW267" i="5"/>
  <c r="BV267" i="5"/>
  <c r="BN267" i="5"/>
  <c r="AV267" i="5"/>
  <c r="BW266" i="5"/>
  <c r="BV266" i="5"/>
  <c r="BN266" i="5"/>
  <c r="AV266" i="5"/>
  <c r="BW265" i="5"/>
  <c r="BN265" i="5"/>
  <c r="AV265" i="5"/>
  <c r="BW264" i="5"/>
  <c r="BV264" i="5"/>
  <c r="AV264" i="5"/>
  <c r="BN264" i="5" s="1"/>
  <c r="BW263" i="5"/>
  <c r="BV263" i="5"/>
  <c r="AV263" i="5"/>
  <c r="BN263" i="5" s="1"/>
  <c r="BW262" i="5"/>
  <c r="AV262" i="5"/>
  <c r="BN262" i="5" s="1"/>
  <c r="BW261" i="5"/>
  <c r="AV261" i="5"/>
  <c r="BN261" i="5" s="1"/>
  <c r="BW260" i="5"/>
  <c r="BN260" i="5"/>
  <c r="AV260" i="5"/>
  <c r="BW259" i="5"/>
  <c r="AV259" i="5"/>
  <c r="BN259" i="5" s="1"/>
  <c r="BW258" i="5"/>
  <c r="BV258" i="5"/>
  <c r="AV258" i="5"/>
  <c r="BN258" i="5" s="1"/>
  <c r="BW257" i="5"/>
  <c r="AV257" i="5"/>
  <c r="BN257" i="5" s="1"/>
  <c r="BW256" i="5"/>
  <c r="BV256" i="5"/>
  <c r="BN256" i="5"/>
  <c r="AV256" i="5"/>
  <c r="BW255" i="5"/>
  <c r="BV255" i="5"/>
  <c r="BN255" i="5"/>
  <c r="AV255" i="5"/>
  <c r="BW254" i="5"/>
  <c r="BV254" i="5"/>
  <c r="AV254" i="5"/>
  <c r="BN254" i="5" s="1"/>
  <c r="BW253" i="5"/>
  <c r="AV253" i="5"/>
  <c r="BN253" i="5" s="1"/>
  <c r="BW252" i="5"/>
  <c r="AV252" i="5"/>
  <c r="BN252" i="5" s="1"/>
  <c r="BW251" i="5"/>
  <c r="BN251" i="5"/>
  <c r="AV251" i="5"/>
  <c r="BW250" i="5"/>
  <c r="BN250" i="5"/>
  <c r="AV250" i="5"/>
  <c r="BW249" i="5"/>
  <c r="AV249" i="5"/>
  <c r="BN249" i="5" s="1"/>
  <c r="BW248" i="5"/>
  <c r="BN248" i="5"/>
  <c r="AV248" i="5"/>
  <c r="BW247" i="5"/>
  <c r="BV247" i="5"/>
  <c r="BN247" i="5"/>
  <c r="AV247" i="5"/>
  <c r="BW246" i="5"/>
  <c r="BN246" i="5"/>
  <c r="AV246" i="5"/>
  <c r="BW245" i="5"/>
  <c r="BV245" i="5"/>
  <c r="AV245" i="5"/>
  <c r="BN245" i="5" s="1"/>
  <c r="BW244" i="5"/>
  <c r="BV244" i="5"/>
  <c r="BN244" i="5"/>
  <c r="AV244" i="5"/>
  <c r="BW243" i="5"/>
  <c r="AV243" i="5"/>
  <c r="BN243" i="5" s="1"/>
  <c r="BW242" i="5"/>
  <c r="AV242" i="5"/>
  <c r="BN242" i="5" s="1"/>
  <c r="BW241" i="5"/>
  <c r="BV241" i="5"/>
  <c r="AV241" i="5"/>
  <c r="BN241" i="5" s="1"/>
  <c r="BW240" i="5"/>
  <c r="BV240" i="5"/>
  <c r="AV240" i="5"/>
  <c r="BN240" i="5" s="1"/>
  <c r="BW239" i="5"/>
  <c r="BV239" i="5"/>
  <c r="AV239" i="5"/>
  <c r="BN239" i="5" s="1"/>
  <c r="BW238" i="5"/>
  <c r="BV238" i="5"/>
  <c r="AV238" i="5"/>
  <c r="BN238" i="5" s="1"/>
  <c r="BW237" i="5"/>
  <c r="BV237" i="5"/>
  <c r="BN237" i="5"/>
  <c r="AV237" i="5"/>
  <c r="BW236" i="5"/>
  <c r="BV236" i="5"/>
  <c r="AV236" i="5"/>
  <c r="BN236" i="5" s="1"/>
  <c r="BW235" i="5"/>
  <c r="BV235" i="5"/>
  <c r="AV235" i="5"/>
  <c r="BN235" i="5" s="1"/>
  <c r="BW234" i="5"/>
  <c r="AV234" i="5"/>
  <c r="BN234" i="5" s="1"/>
  <c r="BW233" i="5"/>
  <c r="AV233" i="5"/>
  <c r="BN233" i="5" s="1"/>
  <c r="BW232" i="5"/>
  <c r="BV232" i="5"/>
  <c r="AV232" i="5"/>
  <c r="BN232" i="5" s="1"/>
  <c r="BW231" i="5"/>
  <c r="BV231" i="5"/>
  <c r="AV231" i="5"/>
  <c r="BN231" i="5" s="1"/>
  <c r="BW230" i="5"/>
  <c r="AV230" i="5"/>
  <c r="BN230" i="5" s="1"/>
  <c r="BW229" i="5"/>
  <c r="BV229" i="5"/>
  <c r="BN229" i="5"/>
  <c r="AV229" i="5"/>
  <c r="BW228" i="5"/>
  <c r="BV228" i="5"/>
  <c r="BN228" i="5"/>
  <c r="AV228" i="5"/>
  <c r="BW227" i="5"/>
  <c r="BN227" i="5"/>
  <c r="AV227" i="5"/>
  <c r="BW226" i="5"/>
  <c r="BV226" i="5"/>
  <c r="AV226" i="5"/>
  <c r="BN226" i="5" s="1"/>
  <c r="BW225" i="5"/>
  <c r="BN225" i="5"/>
  <c r="AV225" i="5"/>
  <c r="BW224" i="5"/>
  <c r="BN224" i="5"/>
  <c r="AV224" i="5"/>
  <c r="BW223" i="5"/>
  <c r="BN223" i="5"/>
  <c r="AV223" i="5"/>
  <c r="BW222" i="5"/>
  <c r="BV222" i="5"/>
  <c r="BN222" i="5"/>
  <c r="AV222" i="5"/>
  <c r="BW221" i="5"/>
  <c r="BV221" i="5"/>
  <c r="AV221" i="5"/>
  <c r="BN221" i="5" s="1"/>
  <c r="BW220" i="5"/>
  <c r="AV220" i="5"/>
  <c r="BN220" i="5" s="1"/>
  <c r="BW219" i="5"/>
  <c r="BN219" i="5"/>
  <c r="AV219" i="5"/>
  <c r="BW218" i="5"/>
  <c r="BV218" i="5"/>
  <c r="AV218" i="5"/>
  <c r="BN218" i="5" s="1"/>
  <c r="BW217" i="5"/>
  <c r="AV217" i="5"/>
  <c r="BN217" i="5" s="1"/>
  <c r="BW216" i="5"/>
  <c r="AV216" i="5"/>
  <c r="BN216" i="5" s="1"/>
  <c r="BW215" i="5"/>
  <c r="AV215" i="5"/>
  <c r="BN215" i="5" s="1"/>
  <c r="BW214" i="5"/>
  <c r="BV214" i="5"/>
  <c r="AV214" i="5"/>
  <c r="BN214" i="5" s="1"/>
  <c r="BW213" i="5"/>
  <c r="AV213" i="5"/>
  <c r="BN213" i="5" s="1"/>
  <c r="BW212" i="5"/>
  <c r="AV212" i="5"/>
  <c r="BN212" i="5" s="1"/>
  <c r="BW211" i="5"/>
  <c r="BV211" i="5"/>
  <c r="AV211" i="5"/>
  <c r="BN211" i="5" s="1"/>
  <c r="BW210" i="5"/>
  <c r="AV210" i="5"/>
  <c r="BN210" i="5" s="1"/>
  <c r="BW209" i="5"/>
  <c r="BV209" i="5"/>
  <c r="BN209" i="5"/>
  <c r="AV209" i="5"/>
  <c r="BW208" i="5"/>
  <c r="AV208" i="5"/>
  <c r="BN208" i="5" s="1"/>
  <c r="BW207" i="5"/>
  <c r="AV207" i="5"/>
  <c r="BN207" i="5" s="1"/>
  <c r="BW206" i="5"/>
  <c r="AV206" i="5"/>
  <c r="BN206" i="5" s="1"/>
  <c r="BW205" i="5"/>
  <c r="AV205" i="5"/>
  <c r="BN205" i="5" s="1"/>
  <c r="BW204" i="5"/>
  <c r="AV204" i="5"/>
  <c r="BN204" i="5" s="1"/>
  <c r="BW203" i="5"/>
  <c r="BN203" i="5"/>
  <c r="AV203" i="5"/>
  <c r="BW202" i="5"/>
  <c r="AV202" i="5"/>
  <c r="BN202" i="5" s="1"/>
  <c r="BW201" i="5"/>
  <c r="AV201" i="5"/>
  <c r="BN201" i="5" s="1"/>
  <c r="BW200" i="5"/>
  <c r="AV200" i="5"/>
  <c r="BN200" i="5" s="1"/>
  <c r="BW199" i="5"/>
  <c r="BN199" i="5"/>
  <c r="AV199" i="5"/>
  <c r="BW198" i="5"/>
  <c r="BV198" i="5"/>
  <c r="AV198" i="5"/>
  <c r="BN198" i="5" s="1"/>
  <c r="BW197" i="5"/>
  <c r="AV197" i="5"/>
  <c r="BN197" i="5" s="1"/>
  <c r="BW196" i="5"/>
  <c r="BN196" i="5"/>
  <c r="AV196" i="5"/>
  <c r="BW195" i="5"/>
  <c r="BN195" i="5"/>
  <c r="AV195" i="5"/>
  <c r="BW194" i="5"/>
  <c r="BV194" i="5"/>
  <c r="BN194" i="5"/>
  <c r="AV194" i="5"/>
  <c r="BW193" i="5"/>
  <c r="BV193" i="5"/>
  <c r="AV193" i="5"/>
  <c r="BN193" i="5" s="1"/>
  <c r="BW192" i="5"/>
  <c r="BV192" i="5"/>
  <c r="AV192" i="5"/>
  <c r="BN192" i="5" s="1"/>
  <c r="BW191" i="5"/>
  <c r="BN191" i="5"/>
  <c r="AV191" i="5"/>
  <c r="BW190" i="5"/>
  <c r="BV190" i="5"/>
  <c r="BN190" i="5"/>
  <c r="AV190" i="5"/>
  <c r="BW189" i="5"/>
  <c r="AV189" i="5"/>
  <c r="BN189" i="5" s="1"/>
  <c r="BW188" i="5"/>
  <c r="AV188" i="5"/>
  <c r="BN188" i="5" s="1"/>
  <c r="BW187" i="5"/>
  <c r="BN187" i="5"/>
  <c r="AV187" i="5"/>
  <c r="BW186" i="5"/>
  <c r="BN186" i="5"/>
  <c r="AV186" i="5"/>
  <c r="BW185" i="5"/>
  <c r="AV185" i="5"/>
  <c r="BN185" i="5" s="1"/>
  <c r="BW184" i="5"/>
  <c r="BN184" i="5"/>
  <c r="AV184" i="5"/>
  <c r="BW183" i="5"/>
  <c r="AV183" i="5"/>
  <c r="BN183" i="5" s="1"/>
  <c r="BW182" i="5"/>
  <c r="BN182" i="5"/>
  <c r="AV182" i="5"/>
  <c r="BW181" i="5"/>
  <c r="BV181" i="5"/>
  <c r="BN181" i="5"/>
  <c r="AV181" i="5"/>
  <c r="BW180" i="5"/>
  <c r="BV180" i="5"/>
  <c r="BN180" i="5"/>
  <c r="AV180" i="5"/>
  <c r="BW179" i="5"/>
  <c r="BV179" i="5"/>
  <c r="BN179" i="5"/>
  <c r="AV179" i="5"/>
  <c r="BW178" i="5"/>
  <c r="AV178" i="5"/>
  <c r="BN178" i="5" s="1"/>
  <c r="BW177" i="5"/>
  <c r="BV177" i="5"/>
  <c r="AV177" i="5"/>
  <c r="BN177" i="5" s="1"/>
  <c r="BW176" i="5"/>
  <c r="BV176" i="5"/>
  <c r="BN176" i="5"/>
  <c r="AV176" i="5"/>
  <c r="BW175" i="5"/>
  <c r="BN175" i="5"/>
  <c r="AV175" i="5"/>
  <c r="BW174" i="5"/>
  <c r="BN174" i="5"/>
  <c r="AV174" i="5"/>
  <c r="BW173" i="5"/>
  <c r="BN173" i="5"/>
  <c r="AV173" i="5"/>
  <c r="BW172" i="5"/>
  <c r="BV172" i="5"/>
  <c r="BN172" i="5"/>
  <c r="AV172" i="5"/>
  <c r="BW171" i="5"/>
  <c r="BV171" i="5"/>
  <c r="BN171" i="5"/>
  <c r="AV171" i="5"/>
  <c r="BW170" i="5"/>
  <c r="AV170" i="5"/>
  <c r="BN170" i="5" s="1"/>
  <c r="BW169" i="5"/>
  <c r="AV169" i="5"/>
  <c r="BN169" i="5" s="1"/>
  <c r="BW168" i="5"/>
  <c r="AV168" i="5"/>
  <c r="BN168" i="5" s="1"/>
  <c r="BW167" i="5"/>
  <c r="BV167" i="5"/>
  <c r="AV167" i="5"/>
  <c r="BN167" i="5" s="1"/>
  <c r="BW166" i="5"/>
  <c r="BV166" i="5"/>
  <c r="AV166" i="5"/>
  <c r="BN166" i="5" s="1"/>
  <c r="BW165" i="5"/>
  <c r="BV165" i="5"/>
  <c r="AV165" i="5"/>
  <c r="BN165" i="5" s="1"/>
  <c r="BW164" i="5"/>
  <c r="BV164" i="5"/>
  <c r="AV164" i="5"/>
  <c r="BN164" i="5" s="1"/>
  <c r="BW163" i="5"/>
  <c r="BN163" i="5"/>
  <c r="AV163" i="5"/>
  <c r="BW162" i="5"/>
  <c r="BN162" i="5"/>
  <c r="AV162" i="5"/>
  <c r="BW161" i="5"/>
  <c r="BN161" i="5"/>
  <c r="AV161" i="5"/>
  <c r="BW160" i="5"/>
  <c r="AV160" i="5"/>
  <c r="BN160" i="5" s="1"/>
  <c r="BW159" i="5"/>
  <c r="AV159" i="5"/>
  <c r="BN159" i="5" s="1"/>
  <c r="BW158" i="5"/>
  <c r="BV158" i="5"/>
  <c r="BN158" i="5"/>
  <c r="AV158" i="5"/>
  <c r="BW157" i="5"/>
  <c r="BV157" i="5"/>
  <c r="BN157" i="5"/>
  <c r="AV157" i="5"/>
  <c r="BW156" i="5"/>
  <c r="BV156" i="5"/>
  <c r="AV156" i="5"/>
  <c r="BN156" i="5" s="1"/>
  <c r="BW155" i="5"/>
  <c r="BN155" i="5"/>
  <c r="AV155" i="5"/>
  <c r="BW154" i="5"/>
  <c r="BN154" i="5"/>
  <c r="AV154" i="5"/>
  <c r="BW153" i="5"/>
  <c r="BV153" i="5"/>
  <c r="AV153" i="5"/>
  <c r="BN153" i="5" s="1"/>
  <c r="BW152" i="5"/>
  <c r="BV152" i="5"/>
  <c r="BN152" i="5"/>
  <c r="AV152" i="5"/>
  <c r="BW151" i="5"/>
  <c r="AV151" i="5"/>
  <c r="BN151" i="5" s="1"/>
  <c r="BW150" i="5"/>
  <c r="BV150" i="5"/>
  <c r="BN150" i="5"/>
  <c r="AV150" i="5"/>
  <c r="BW149" i="5"/>
  <c r="BN149" i="5"/>
  <c r="AV149" i="5"/>
  <c r="BW148" i="5"/>
  <c r="BV148" i="5"/>
  <c r="BN148" i="5"/>
  <c r="AV148" i="5"/>
  <c r="BW147" i="5"/>
  <c r="AV147" i="5"/>
  <c r="BN147" i="5" s="1"/>
  <c r="BW146" i="5"/>
  <c r="BV146" i="5"/>
  <c r="AV146" i="5"/>
  <c r="BN146" i="5" s="1"/>
  <c r="BW145" i="5"/>
  <c r="BV145" i="5"/>
  <c r="AV145" i="5"/>
  <c r="BN145" i="5" s="1"/>
  <c r="BW144" i="5"/>
  <c r="AV144" i="5"/>
  <c r="BN144" i="5" s="1"/>
  <c r="BW143" i="5"/>
  <c r="BV143" i="5"/>
  <c r="BN143" i="5"/>
  <c r="AV143" i="5"/>
  <c r="BW142" i="5"/>
  <c r="BV142" i="5"/>
  <c r="AV142" i="5"/>
  <c r="BN142" i="5" s="1"/>
  <c r="BW141" i="5"/>
  <c r="BN141" i="5"/>
  <c r="AV141" i="5"/>
  <c r="BW140" i="5"/>
  <c r="BV140" i="5"/>
  <c r="BN140" i="5"/>
  <c r="AV140" i="5"/>
  <c r="BW139" i="5"/>
  <c r="BN139" i="5"/>
  <c r="AV139" i="5"/>
  <c r="BW138" i="5"/>
  <c r="BV138" i="5"/>
  <c r="AV138" i="5"/>
  <c r="BN138" i="5" s="1"/>
  <c r="BW137" i="5"/>
  <c r="BV137" i="5"/>
  <c r="AV137" i="5"/>
  <c r="BN137" i="5" s="1"/>
  <c r="BW136" i="5"/>
  <c r="AV136" i="5"/>
  <c r="BN136" i="5" s="1"/>
  <c r="BW135" i="5"/>
  <c r="BN135" i="5"/>
  <c r="AV135" i="5"/>
  <c r="BW134" i="5"/>
  <c r="BV134" i="5"/>
  <c r="AV134" i="5"/>
  <c r="BN134" i="5" s="1"/>
  <c r="BW133" i="5"/>
  <c r="BV133" i="5"/>
  <c r="BN133" i="5"/>
  <c r="AV133" i="5"/>
  <c r="BW132" i="5"/>
  <c r="BV132" i="5"/>
  <c r="AV132" i="5"/>
  <c r="BN132" i="5" s="1"/>
  <c r="BW131" i="5"/>
  <c r="BN131" i="5"/>
  <c r="AV131" i="5"/>
  <c r="BW130" i="5"/>
  <c r="AV130" i="5"/>
  <c r="BN130" i="5" s="1"/>
  <c r="BW129" i="5"/>
  <c r="BV129" i="5"/>
  <c r="AV129" i="5"/>
  <c r="BN129" i="5" s="1"/>
  <c r="BW128" i="5"/>
  <c r="BV128" i="5"/>
  <c r="BN128" i="5"/>
  <c r="AV128" i="5"/>
  <c r="BW127" i="5"/>
  <c r="BV127" i="5"/>
  <c r="AV127" i="5"/>
  <c r="BN127" i="5" s="1"/>
  <c r="BW126" i="5"/>
  <c r="AV126" i="5"/>
  <c r="BN126" i="5" s="1"/>
  <c r="BW125" i="5"/>
  <c r="BV125" i="5"/>
  <c r="BN125" i="5"/>
  <c r="AV125" i="5"/>
  <c r="BW124" i="5"/>
  <c r="AV124" i="5"/>
  <c r="BN124" i="5" s="1"/>
  <c r="BW123" i="5"/>
  <c r="AV123" i="5"/>
  <c r="BN123" i="5" s="1"/>
  <c r="BW122" i="5"/>
  <c r="BN122" i="5"/>
  <c r="AV122" i="5"/>
  <c r="BW121" i="5"/>
  <c r="AV121" i="5"/>
  <c r="BN121" i="5" s="1"/>
  <c r="BW120" i="5"/>
  <c r="AV120" i="5"/>
  <c r="BN120" i="5" s="1"/>
  <c r="BW119" i="5"/>
  <c r="AV119" i="5"/>
  <c r="BN119" i="5" s="1"/>
  <c r="BW118" i="5"/>
  <c r="AV118" i="5"/>
  <c r="BN118" i="5" s="1"/>
  <c r="BW117" i="5"/>
  <c r="AV117" i="5"/>
  <c r="BN117" i="5" s="1"/>
  <c r="BW116" i="5"/>
  <c r="AV116" i="5"/>
  <c r="BN116" i="5" s="1"/>
  <c r="BW115" i="5"/>
  <c r="BN115" i="5"/>
  <c r="AV115" i="5"/>
  <c r="BW114" i="5"/>
  <c r="BN114" i="5"/>
  <c r="AV114" i="5"/>
  <c r="BW113" i="5"/>
  <c r="BN113" i="5"/>
  <c r="AV113" i="5"/>
  <c r="BW112" i="5"/>
  <c r="AV112" i="5"/>
  <c r="BN112" i="5" s="1"/>
  <c r="BW111" i="5"/>
  <c r="AV111" i="5"/>
  <c r="BN111" i="5" s="1"/>
  <c r="BW110" i="5"/>
  <c r="AV110" i="5"/>
  <c r="BN110" i="5" s="1"/>
  <c r="BW109" i="5"/>
  <c r="BN109" i="5"/>
  <c r="AV109" i="5"/>
  <c r="BW108" i="5"/>
  <c r="AV108" i="5"/>
  <c r="BN108" i="5" s="1"/>
  <c r="BW107" i="5"/>
  <c r="AV107" i="5"/>
  <c r="BN107" i="5" s="1"/>
  <c r="BW106" i="5"/>
  <c r="AV106" i="5"/>
  <c r="BN106" i="5" s="1"/>
  <c r="BW105" i="5"/>
  <c r="AV105" i="5"/>
  <c r="BN105" i="5" s="1"/>
  <c r="BW104" i="5"/>
  <c r="AV104" i="5"/>
  <c r="BN104" i="5" s="1"/>
  <c r="BW103" i="5"/>
  <c r="BN103" i="5"/>
  <c r="AV103" i="5"/>
  <c r="BW102" i="5"/>
  <c r="BV102" i="5"/>
  <c r="AV102" i="5"/>
  <c r="BN102" i="5" s="1"/>
  <c r="BW101" i="5"/>
  <c r="AV101" i="5"/>
  <c r="BN101" i="5" s="1"/>
  <c r="BW100" i="5"/>
  <c r="BN100" i="5"/>
  <c r="AV100" i="5"/>
  <c r="BW99" i="5"/>
  <c r="BN99" i="5"/>
  <c r="AV99" i="5"/>
  <c r="BW98" i="5"/>
  <c r="AV98" i="5"/>
  <c r="BN98" i="5" s="1"/>
  <c r="BW97" i="5"/>
  <c r="AV97" i="5"/>
  <c r="BN97" i="5" s="1"/>
  <c r="BW96" i="5"/>
  <c r="BN96" i="5"/>
  <c r="AV96" i="5"/>
  <c r="BW95" i="5"/>
  <c r="BN95" i="5"/>
  <c r="AV95" i="5"/>
  <c r="BW94" i="5"/>
  <c r="AV94" i="5"/>
  <c r="BN94" i="5" s="1"/>
  <c r="BW93" i="5"/>
  <c r="AV93" i="5"/>
  <c r="BN93" i="5" s="1"/>
  <c r="BW92" i="5"/>
  <c r="BN92" i="5"/>
  <c r="AV92" i="5"/>
  <c r="BW91" i="5"/>
  <c r="BN91" i="5"/>
  <c r="AV91" i="5"/>
  <c r="BW90" i="5"/>
  <c r="AV90" i="5"/>
  <c r="BN90" i="5" s="1"/>
  <c r="BW89" i="5"/>
  <c r="AV89" i="5"/>
  <c r="BN89" i="5" s="1"/>
  <c r="BW88" i="5"/>
  <c r="BN88" i="5"/>
  <c r="AV88" i="5"/>
  <c r="BW87" i="5"/>
  <c r="BN87" i="5"/>
  <c r="AV87" i="5"/>
  <c r="BW86" i="5"/>
  <c r="AV86" i="5"/>
  <c r="BN86" i="5" s="1"/>
  <c r="BW85" i="5"/>
  <c r="AV85" i="5"/>
  <c r="BN85" i="5" s="1"/>
  <c r="BW84" i="5"/>
  <c r="BV84" i="5"/>
  <c r="AV84" i="5"/>
  <c r="BN84" i="5" s="1"/>
  <c r="BW83" i="5"/>
  <c r="AV83" i="5"/>
  <c r="BN83" i="5" s="1"/>
  <c r="BW82" i="5"/>
  <c r="BN82" i="5"/>
  <c r="AV82" i="5"/>
  <c r="BW81" i="5"/>
  <c r="BN81" i="5"/>
  <c r="AV81" i="5"/>
  <c r="BW80" i="5"/>
  <c r="BV80" i="5"/>
  <c r="AV80" i="5"/>
  <c r="BN80" i="5" s="1"/>
  <c r="BW79" i="5"/>
  <c r="AV79" i="5"/>
  <c r="BN79" i="5" s="1"/>
  <c r="BW78" i="5"/>
  <c r="BV78" i="5"/>
  <c r="AV78" i="5"/>
  <c r="BN78" i="5" s="1"/>
  <c r="BW77" i="5"/>
  <c r="BN77" i="5"/>
  <c r="AV77" i="5"/>
  <c r="BW76" i="5"/>
  <c r="BN76" i="5"/>
  <c r="AV76" i="5"/>
  <c r="BW75" i="5"/>
  <c r="AV75" i="5"/>
  <c r="BN75" i="5" s="1"/>
  <c r="BW74" i="5"/>
  <c r="AV74" i="5"/>
  <c r="BN74" i="5" s="1"/>
  <c r="BW73" i="5"/>
  <c r="BN73" i="5"/>
  <c r="AV73" i="5"/>
  <c r="BW72" i="5"/>
  <c r="BV72" i="5"/>
  <c r="AV72" i="5"/>
  <c r="BN72" i="5" s="1"/>
  <c r="BW71" i="5"/>
  <c r="AV71" i="5"/>
  <c r="BN71" i="5" s="1"/>
  <c r="BW70" i="5"/>
  <c r="BN70" i="5"/>
  <c r="AV70" i="5"/>
  <c r="BW69" i="5"/>
  <c r="AV69" i="5"/>
  <c r="BN69" i="5" s="1"/>
  <c r="BW68" i="5"/>
  <c r="BV68" i="5"/>
  <c r="AV68" i="5"/>
  <c r="BN68" i="5" s="1"/>
  <c r="BW67" i="5"/>
  <c r="AV67" i="5"/>
  <c r="BN67" i="5" s="1"/>
  <c r="BW66" i="5"/>
  <c r="BV66" i="5"/>
  <c r="BN66" i="5"/>
  <c r="AV66" i="5"/>
  <c r="BW65" i="5"/>
  <c r="BV65" i="5"/>
  <c r="AV65" i="5"/>
  <c r="BN65" i="5" s="1"/>
  <c r="BW64" i="5"/>
  <c r="BV64" i="5"/>
  <c r="CR17" i="5" s="1"/>
  <c r="AV64" i="5"/>
  <c r="BN64" i="5" s="1"/>
  <c r="BW63" i="5"/>
  <c r="AV63" i="5"/>
  <c r="BN63" i="5" s="1"/>
  <c r="BW62" i="5"/>
  <c r="BN62" i="5"/>
  <c r="AV62" i="5"/>
  <c r="BW61" i="5"/>
  <c r="BN61" i="5"/>
  <c r="AV61" i="5"/>
  <c r="BW60" i="5"/>
  <c r="BN60" i="5"/>
  <c r="AV60" i="5"/>
  <c r="BW59" i="5"/>
  <c r="BV59" i="5"/>
  <c r="BN59" i="5"/>
  <c r="AV59" i="5"/>
  <c r="BW58" i="5"/>
  <c r="BV58" i="5"/>
  <c r="AV58" i="5"/>
  <c r="BN58" i="5" s="1"/>
  <c r="BW57" i="5"/>
  <c r="BV57" i="5"/>
  <c r="AV57" i="5"/>
  <c r="BN57" i="5" s="1"/>
  <c r="BW56" i="5"/>
  <c r="BV56" i="5"/>
  <c r="BN56" i="5"/>
  <c r="AV56" i="5"/>
  <c r="BW55" i="5"/>
  <c r="BN55" i="5"/>
  <c r="AV55" i="5"/>
  <c r="BW54" i="5"/>
  <c r="BN54" i="5"/>
  <c r="AV54" i="5"/>
  <c r="BW53" i="5"/>
  <c r="BN53" i="5"/>
  <c r="AV53" i="5"/>
  <c r="BW52" i="5"/>
  <c r="BV52" i="5"/>
  <c r="AV52" i="5"/>
  <c r="BN52" i="5" s="1"/>
  <c r="BW51" i="5"/>
  <c r="BV51" i="5"/>
  <c r="AV51" i="5"/>
  <c r="BN51" i="5" s="1"/>
  <c r="BW50" i="5"/>
  <c r="BV50" i="5"/>
  <c r="AV50" i="5"/>
  <c r="BN50" i="5" s="1"/>
  <c r="BW49" i="5"/>
  <c r="BV49" i="5"/>
  <c r="AV49" i="5"/>
  <c r="BN49" i="5" s="1"/>
  <c r="BW48" i="5"/>
  <c r="AV48" i="5"/>
  <c r="BN48" i="5" s="1"/>
  <c r="BW47" i="5"/>
  <c r="BV47" i="5"/>
  <c r="BN47" i="5"/>
  <c r="AV47" i="5"/>
  <c r="BW46" i="5"/>
  <c r="AV46" i="5"/>
  <c r="BN46" i="5" s="1"/>
  <c r="BW45" i="5"/>
  <c r="AV45" i="5"/>
  <c r="BN45" i="5" s="1"/>
  <c r="BW44" i="5"/>
  <c r="BV44" i="5"/>
  <c r="AV44" i="5"/>
  <c r="BN44" i="5" s="1"/>
  <c r="BW43" i="5"/>
  <c r="BV43" i="5"/>
  <c r="BN43" i="5"/>
  <c r="AV43" i="5"/>
  <c r="BW42" i="5"/>
  <c r="AV42" i="5"/>
  <c r="BN42" i="5" s="1"/>
  <c r="BW41" i="5"/>
  <c r="BV41" i="5"/>
  <c r="BN41" i="5"/>
  <c r="AV41" i="5"/>
  <c r="BW40" i="5"/>
  <c r="BV40" i="5"/>
  <c r="AV40" i="5"/>
  <c r="BN40" i="5" s="1"/>
  <c r="BW39" i="5"/>
  <c r="BV39" i="5"/>
  <c r="AV39" i="5"/>
  <c r="BN39" i="5" s="1"/>
  <c r="BW38" i="5"/>
  <c r="BV38" i="5"/>
  <c r="AV38" i="5"/>
  <c r="BN38" i="5" s="1"/>
  <c r="CJ37" i="5"/>
  <c r="CE37" i="5"/>
  <c r="BW37" i="5"/>
  <c r="BN37" i="5"/>
  <c r="AV37" i="5"/>
  <c r="BW36" i="5"/>
  <c r="BV36" i="5"/>
  <c r="AV36" i="5"/>
  <c r="BN36" i="5" s="1"/>
  <c r="BW35" i="5"/>
  <c r="BV35" i="5"/>
  <c r="BN35" i="5"/>
  <c r="AV35" i="5"/>
  <c r="BW34" i="5"/>
  <c r="BN34" i="5"/>
  <c r="AV34" i="5"/>
  <c r="BW33" i="5"/>
  <c r="BN33" i="5"/>
  <c r="AV33" i="5"/>
  <c r="BW32" i="5"/>
  <c r="BV32" i="5"/>
  <c r="CR16" i="5" s="1"/>
  <c r="AV32" i="5"/>
  <c r="BN32" i="5" s="1"/>
  <c r="BW31" i="5"/>
  <c r="BN31" i="5"/>
  <c r="AV31" i="5"/>
  <c r="CM30" i="5"/>
  <c r="BW30" i="5"/>
  <c r="BN30" i="5"/>
  <c r="AV30" i="5"/>
  <c r="CV29" i="5"/>
  <c r="CW29" i="5" s="1"/>
  <c r="CU29" i="5"/>
  <c r="CP29" i="5"/>
  <c r="CO29" i="5"/>
  <c r="CN29" i="5"/>
  <c r="CM29" i="5"/>
  <c r="CL29" i="5"/>
  <c r="CK29" i="5"/>
  <c r="CJ29" i="5"/>
  <c r="CI29" i="5"/>
  <c r="CH29" i="5"/>
  <c r="CG29" i="5"/>
  <c r="CF29" i="5"/>
  <c r="CE29" i="5"/>
  <c r="BW29" i="5"/>
  <c r="BV29" i="5"/>
  <c r="AV29" i="5"/>
  <c r="BN29" i="5" s="1"/>
  <c r="CW28" i="5"/>
  <c r="CV28" i="5"/>
  <c r="CU28" i="5"/>
  <c r="CP28" i="5"/>
  <c r="CO28" i="5"/>
  <c r="CN28" i="5"/>
  <c r="CM28" i="5"/>
  <c r="CL28" i="5"/>
  <c r="CK28" i="5"/>
  <c r="CJ28" i="5"/>
  <c r="CI28" i="5"/>
  <c r="CH28" i="5"/>
  <c r="CG28" i="5"/>
  <c r="CF28" i="5"/>
  <c r="CE28" i="5"/>
  <c r="BW28" i="5"/>
  <c r="BN28" i="5"/>
  <c r="AV28" i="5"/>
  <c r="CV27" i="5"/>
  <c r="CW27" i="5" s="1"/>
  <c r="CU27" i="5"/>
  <c r="CP27" i="5"/>
  <c r="CO27" i="5"/>
  <c r="CN27" i="5"/>
  <c r="CM27" i="5"/>
  <c r="CL27" i="5"/>
  <c r="CK27" i="5"/>
  <c r="CJ27" i="5"/>
  <c r="CJ30" i="5" s="1"/>
  <c r="CI27" i="5"/>
  <c r="CH27" i="5"/>
  <c r="CG27" i="5"/>
  <c r="CF27" i="5"/>
  <c r="CE27" i="5"/>
  <c r="BW27" i="5"/>
  <c r="BV27" i="5"/>
  <c r="AV27" i="5"/>
  <c r="BN27" i="5" s="1"/>
  <c r="CV26" i="5"/>
  <c r="CU26" i="5"/>
  <c r="CP26" i="5"/>
  <c r="CO26" i="5"/>
  <c r="CO30" i="5" s="1"/>
  <c r="CN26" i="5"/>
  <c r="CN30" i="5" s="1"/>
  <c r="CM26" i="5"/>
  <c r="CL26" i="5"/>
  <c r="CL30" i="5" s="1"/>
  <c r="CK26" i="5"/>
  <c r="CK30" i="5" s="1"/>
  <c r="CJ26" i="5"/>
  <c r="CI26" i="5"/>
  <c r="CI30" i="5" s="1"/>
  <c r="CH26" i="5"/>
  <c r="CH30" i="5" s="1"/>
  <c r="CG26" i="5"/>
  <c r="CG30" i="5" s="1"/>
  <c r="CF26" i="5"/>
  <c r="CF30" i="5" s="1"/>
  <c r="CE26" i="5"/>
  <c r="BW26" i="5"/>
  <c r="BV26" i="5"/>
  <c r="AV26" i="5"/>
  <c r="BN26" i="5" s="1"/>
  <c r="BW25" i="5"/>
  <c r="BV25" i="5"/>
  <c r="AV25" i="5"/>
  <c r="BN25" i="5" s="1"/>
  <c r="BW24" i="5"/>
  <c r="AV24" i="5"/>
  <c r="BN24" i="5" s="1"/>
  <c r="BW23" i="5"/>
  <c r="BV23" i="5"/>
  <c r="AV23" i="5"/>
  <c r="BN23" i="5" s="1"/>
  <c r="CV22" i="5"/>
  <c r="CU22" i="5"/>
  <c r="CW22" i="5" s="1"/>
  <c r="CP22" i="5"/>
  <c r="CO22" i="5"/>
  <c r="CN22" i="5"/>
  <c r="CM22" i="5"/>
  <c r="CL22" i="5"/>
  <c r="CK22" i="5"/>
  <c r="CJ22" i="5"/>
  <c r="CI22" i="5"/>
  <c r="CH22" i="5"/>
  <c r="CG22" i="5"/>
  <c r="CF22" i="5"/>
  <c r="CE22" i="5"/>
  <c r="BW22" i="5"/>
  <c r="AV22" i="5"/>
  <c r="BN22" i="5" s="1"/>
  <c r="CV21" i="5"/>
  <c r="CW21" i="5" s="1"/>
  <c r="CU21" i="5"/>
  <c r="CS21" i="5"/>
  <c r="CR21" i="5"/>
  <c r="CQ21" i="5"/>
  <c r="CP21" i="5"/>
  <c r="CO21" i="5"/>
  <c r="CN21" i="5"/>
  <c r="CM21" i="5"/>
  <c r="CL21" i="5"/>
  <c r="CK21" i="5"/>
  <c r="CJ21" i="5"/>
  <c r="CI21" i="5"/>
  <c r="CH21" i="5"/>
  <c r="CG21" i="5"/>
  <c r="CF21" i="5"/>
  <c r="CE21" i="5"/>
  <c r="CT21" i="5" s="1"/>
  <c r="BW21" i="5"/>
  <c r="BV21" i="5"/>
  <c r="CS20" i="5" s="1"/>
  <c r="BN21" i="5"/>
  <c r="AV21" i="5"/>
  <c r="CW20" i="5"/>
  <c r="CV20" i="5"/>
  <c r="CU20" i="5"/>
  <c r="CQ20" i="5"/>
  <c r="CP20" i="5"/>
  <c r="CO20" i="5"/>
  <c r="CN20" i="5"/>
  <c r="CM20" i="5"/>
  <c r="CL20" i="5"/>
  <c r="CK20" i="5"/>
  <c r="CJ20" i="5"/>
  <c r="CI20" i="5"/>
  <c r="CH20" i="5"/>
  <c r="CG20" i="5"/>
  <c r="CF20" i="5"/>
  <c r="CE20" i="5"/>
  <c r="BW20" i="5"/>
  <c r="BV20" i="5"/>
  <c r="BN20" i="5"/>
  <c r="AV20" i="5"/>
  <c r="CV19" i="5"/>
  <c r="CW19" i="5" s="1"/>
  <c r="CU19" i="5"/>
  <c r="CP19" i="5"/>
  <c r="CO19" i="5"/>
  <c r="CN19" i="5"/>
  <c r="CM19" i="5"/>
  <c r="CL19" i="5"/>
  <c r="CK19" i="5"/>
  <c r="CJ19" i="5"/>
  <c r="CI19" i="5"/>
  <c r="CH19" i="5"/>
  <c r="CG19" i="5"/>
  <c r="CF19" i="5"/>
  <c r="CE19" i="5"/>
  <c r="BW19" i="5"/>
  <c r="BV19" i="5"/>
  <c r="AV19" i="5"/>
  <c r="BN19" i="5" s="1"/>
  <c r="CW18" i="5"/>
  <c r="CV18" i="5"/>
  <c r="CU18" i="5"/>
  <c r="CS18" i="5"/>
  <c r="CR18" i="5"/>
  <c r="CQ18" i="5"/>
  <c r="CP18" i="5"/>
  <c r="CO18" i="5"/>
  <c r="CN18" i="5"/>
  <c r="CM18" i="5"/>
  <c r="CL18" i="5"/>
  <c r="CK18" i="5"/>
  <c r="CJ18" i="5"/>
  <c r="CI18" i="5"/>
  <c r="CH18" i="5"/>
  <c r="CG18" i="5"/>
  <c r="CF18" i="5"/>
  <c r="CE18" i="5"/>
  <c r="BW18" i="5"/>
  <c r="BN18" i="5"/>
  <c r="AV18" i="5"/>
  <c r="CV17" i="5"/>
  <c r="CW17" i="5" s="1"/>
  <c r="CU17" i="5"/>
  <c r="CP17" i="5"/>
  <c r="CO17" i="5"/>
  <c r="CN17" i="5"/>
  <c r="CM17" i="5"/>
  <c r="CL17" i="5"/>
  <c r="CK17" i="5"/>
  <c r="CJ17" i="5"/>
  <c r="CI17" i="5"/>
  <c r="CH17" i="5"/>
  <c r="CG17" i="5"/>
  <c r="CF17" i="5"/>
  <c r="CE17" i="5"/>
  <c r="BW17" i="5"/>
  <c r="AV17" i="5"/>
  <c r="BN17" i="5" s="1"/>
  <c r="CW16" i="5"/>
  <c r="CV16" i="5"/>
  <c r="CU16" i="5"/>
  <c r="CS16" i="5"/>
  <c r="CQ16" i="5"/>
  <c r="CP16" i="5"/>
  <c r="CO16" i="5"/>
  <c r="CN16" i="5"/>
  <c r="CM16" i="5"/>
  <c r="CL16" i="5"/>
  <c r="CK16" i="5"/>
  <c r="CJ16" i="5"/>
  <c r="CI16" i="5"/>
  <c r="CH16" i="5"/>
  <c r="CT16" i="5" s="1"/>
  <c r="CG16" i="5"/>
  <c r="CF16" i="5"/>
  <c r="CE16" i="5"/>
  <c r="BW16" i="5"/>
  <c r="BV16" i="5"/>
  <c r="AV16" i="5"/>
  <c r="BN16" i="5" s="1"/>
  <c r="CV15" i="5"/>
  <c r="CW15" i="5" s="1"/>
  <c r="CU15" i="5"/>
  <c r="CP15" i="5"/>
  <c r="CO15" i="5"/>
  <c r="CN15" i="5"/>
  <c r="CM15" i="5"/>
  <c r="CL15" i="5"/>
  <c r="CK15" i="5"/>
  <c r="CJ15" i="5"/>
  <c r="CI15" i="5"/>
  <c r="CH15" i="5"/>
  <c r="CG15" i="5"/>
  <c r="CF15" i="5"/>
  <c r="CE15" i="5"/>
  <c r="BW15" i="5"/>
  <c r="AV15" i="5"/>
  <c r="BN15" i="5" s="1"/>
  <c r="CV14" i="5"/>
  <c r="CW14" i="5" s="1"/>
  <c r="CU14" i="5"/>
  <c r="CS14" i="5"/>
  <c r="CR14" i="5"/>
  <c r="CQ14" i="5"/>
  <c r="CP14" i="5"/>
  <c r="CO14" i="5"/>
  <c r="CN14" i="5"/>
  <c r="CM14" i="5"/>
  <c r="CL14" i="5"/>
  <c r="CK14" i="5"/>
  <c r="CJ14" i="5"/>
  <c r="CI14" i="5"/>
  <c r="CH14" i="5"/>
  <c r="CG14" i="5"/>
  <c r="CF14" i="5"/>
  <c r="CE14" i="5"/>
  <c r="CT14" i="5" s="1"/>
  <c r="BW14" i="5"/>
  <c r="BV14" i="5"/>
  <c r="BN14" i="5"/>
  <c r="AV14" i="5"/>
  <c r="CV13" i="5"/>
  <c r="CW13" i="5" s="1"/>
  <c r="CU13" i="5"/>
  <c r="CS13" i="5"/>
  <c r="CP13" i="5"/>
  <c r="CO13" i="5"/>
  <c r="CN13" i="5"/>
  <c r="CM13" i="5"/>
  <c r="CL13" i="5"/>
  <c r="CK13" i="5"/>
  <c r="CJ13" i="5"/>
  <c r="CI13" i="5"/>
  <c r="CH13" i="5"/>
  <c r="CG13" i="5"/>
  <c r="CF13" i="5"/>
  <c r="CE13" i="5"/>
  <c r="BW13" i="5"/>
  <c r="BV13" i="5"/>
  <c r="CS22" i="5" s="1"/>
  <c r="AV13" i="5"/>
  <c r="BN13" i="5" s="1"/>
  <c r="CV12" i="5"/>
  <c r="CW12" i="5" s="1"/>
  <c r="CU12" i="5"/>
  <c r="CS12" i="5"/>
  <c r="CR12" i="5"/>
  <c r="CQ12" i="5"/>
  <c r="CP12" i="5"/>
  <c r="CO12" i="5"/>
  <c r="CN12" i="5"/>
  <c r="CM12" i="5"/>
  <c r="CL12" i="5"/>
  <c r="CK12" i="5"/>
  <c r="CJ12" i="5"/>
  <c r="CI12" i="5"/>
  <c r="CH12" i="5"/>
  <c r="CG12" i="5"/>
  <c r="CF12" i="5"/>
  <c r="CE12" i="5"/>
  <c r="BW12" i="5"/>
  <c r="BV12" i="5"/>
  <c r="BN12" i="5"/>
  <c r="AV12" i="5"/>
  <c r="CW11" i="5"/>
  <c r="CV11" i="5"/>
  <c r="CU11" i="5"/>
  <c r="CP11" i="5"/>
  <c r="CO11" i="5"/>
  <c r="CN11" i="5"/>
  <c r="CM11" i="5"/>
  <c r="CL11" i="5"/>
  <c r="CK11" i="5"/>
  <c r="CJ11" i="5"/>
  <c r="CI11" i="5"/>
  <c r="CH11" i="5"/>
  <c r="CG11" i="5"/>
  <c r="CF11" i="5"/>
  <c r="CE11" i="5"/>
  <c r="BW11" i="5"/>
  <c r="BV11" i="5"/>
  <c r="BN11" i="5"/>
  <c r="AV11" i="5"/>
  <c r="CV10" i="5"/>
  <c r="CW10" i="5" s="1"/>
  <c r="CU10" i="5"/>
  <c r="CS10" i="5"/>
  <c r="CR10" i="5"/>
  <c r="CQ10" i="5"/>
  <c r="CP10" i="5"/>
  <c r="CO10" i="5"/>
  <c r="CN10" i="5"/>
  <c r="CM10" i="5"/>
  <c r="CL10" i="5"/>
  <c r="CK10" i="5"/>
  <c r="CJ10" i="5"/>
  <c r="CI10" i="5"/>
  <c r="CH10" i="5"/>
  <c r="CG10" i="5"/>
  <c r="CF10" i="5"/>
  <c r="CE10" i="5"/>
  <c r="BW10" i="5"/>
  <c r="AV10" i="5"/>
  <c r="BN10" i="5" s="1"/>
  <c r="CV9" i="5"/>
  <c r="CW9" i="5" s="1"/>
  <c r="CU9" i="5"/>
  <c r="CS9" i="5"/>
  <c r="CR9" i="5"/>
  <c r="CQ9" i="5"/>
  <c r="CP9" i="5"/>
  <c r="CO9" i="5"/>
  <c r="CN9" i="5"/>
  <c r="CM9" i="5"/>
  <c r="CL9" i="5"/>
  <c r="CK9" i="5"/>
  <c r="CJ9" i="5"/>
  <c r="CI9" i="5"/>
  <c r="CH9" i="5"/>
  <c r="CG9" i="5"/>
  <c r="CF9" i="5"/>
  <c r="CE9" i="5"/>
  <c r="BW9" i="5"/>
  <c r="BV9" i="5"/>
  <c r="AV9" i="5"/>
  <c r="BN9" i="5" s="1"/>
  <c r="CV8" i="5"/>
  <c r="CW8" i="5" s="1"/>
  <c r="CU8" i="5"/>
  <c r="CS8" i="5"/>
  <c r="CR8" i="5"/>
  <c r="CQ8" i="5"/>
  <c r="CP8" i="5"/>
  <c r="CO8" i="5"/>
  <c r="CN8" i="5"/>
  <c r="CM8" i="5"/>
  <c r="CL8" i="5"/>
  <c r="CK8" i="5"/>
  <c r="CJ8" i="5"/>
  <c r="CI8" i="5"/>
  <c r="CH8" i="5"/>
  <c r="CG8" i="5"/>
  <c r="CF8" i="5"/>
  <c r="CE8" i="5"/>
  <c r="BW8" i="5"/>
  <c r="AV8" i="5"/>
  <c r="BN8" i="5" s="1"/>
  <c r="CV7" i="5"/>
  <c r="CW7" i="5" s="1"/>
  <c r="CU7" i="5"/>
  <c r="CS7" i="5"/>
  <c r="CR7" i="5"/>
  <c r="CQ7" i="5"/>
  <c r="CP7" i="5"/>
  <c r="CO7" i="5"/>
  <c r="CN7" i="5"/>
  <c r="CM7" i="5"/>
  <c r="CL7" i="5"/>
  <c r="CK7" i="5"/>
  <c r="CJ7" i="5"/>
  <c r="CI7" i="5"/>
  <c r="CH7" i="5"/>
  <c r="CG7" i="5"/>
  <c r="CF7" i="5"/>
  <c r="CE7" i="5"/>
  <c r="BW7" i="5"/>
  <c r="BV7" i="5"/>
  <c r="BN7" i="5"/>
  <c r="AV7" i="5"/>
  <c r="CV6" i="5"/>
  <c r="CV23" i="5" s="1"/>
  <c r="CU6" i="5"/>
  <c r="CU23" i="5" s="1"/>
  <c r="CS6" i="5"/>
  <c r="CR6" i="5"/>
  <c r="CQ6" i="5"/>
  <c r="CP6" i="5"/>
  <c r="CP23" i="5" s="1"/>
  <c r="CO6" i="5"/>
  <c r="CN6" i="5"/>
  <c r="CM6" i="5"/>
  <c r="CL6" i="5"/>
  <c r="CK6" i="5"/>
  <c r="CK23" i="5" s="1"/>
  <c r="CJ6" i="5"/>
  <c r="CI6" i="5"/>
  <c r="CI23" i="5" s="1"/>
  <c r="CH6" i="5"/>
  <c r="CH23" i="5" s="1"/>
  <c r="CG6" i="5"/>
  <c r="CG23" i="5" s="1"/>
  <c r="CF6" i="5"/>
  <c r="CF23" i="5" s="1"/>
  <c r="CE6" i="5"/>
  <c r="CE23" i="5" s="1"/>
  <c r="BW6" i="5"/>
  <c r="BV6" i="5"/>
  <c r="AV6" i="5"/>
  <c r="BN6" i="5" s="1"/>
  <c r="BW5" i="5"/>
  <c r="AV5" i="5"/>
  <c r="BN5" i="5" s="1"/>
  <c r="BW4" i="5"/>
  <c r="BV4" i="5"/>
  <c r="AV4" i="5"/>
  <c r="BN4" i="5" s="1"/>
  <c r="BW3" i="5"/>
  <c r="BW503" i="5" s="1"/>
  <c r="BN3" i="5"/>
  <c r="AV3" i="5"/>
  <c r="I535" i="4"/>
  <c r="I534" i="4"/>
  <c r="I533" i="4"/>
  <c r="I532" i="4"/>
  <c r="I531" i="4"/>
  <c r="I530" i="4"/>
  <c r="I529" i="4"/>
  <c r="I528" i="4"/>
  <c r="I526" i="4"/>
  <c r="I525" i="4"/>
  <c r="I524" i="4"/>
  <c r="I523" i="4"/>
  <c r="I522" i="4"/>
  <c r="I521" i="4"/>
  <c r="I520" i="4"/>
  <c r="I519" i="4"/>
  <c r="I518" i="4"/>
  <c r="I517" i="4"/>
  <c r="I516" i="4"/>
  <c r="I515" i="4"/>
  <c r="I514" i="4"/>
  <c r="I513" i="4"/>
  <c r="I512" i="4"/>
  <c r="I511" i="4"/>
  <c r="I510" i="4"/>
  <c r="I509" i="4"/>
  <c r="I508" i="4"/>
  <c r="I507" i="4"/>
  <c r="I506" i="4"/>
  <c r="I505" i="4"/>
  <c r="I502" i="4"/>
  <c r="I501" i="4"/>
  <c r="I500" i="4"/>
  <c r="I499" i="4"/>
  <c r="I498" i="4"/>
  <c r="I497" i="4"/>
  <c r="I496" i="4"/>
  <c r="I495" i="4"/>
  <c r="I494" i="4"/>
  <c r="I493" i="4"/>
  <c r="I492" i="4"/>
  <c r="I491" i="4"/>
  <c r="I490" i="4"/>
  <c r="I489" i="4"/>
  <c r="I488" i="4"/>
  <c r="I487" i="4"/>
  <c r="I486" i="4"/>
  <c r="I485" i="4"/>
  <c r="I484" i="4"/>
  <c r="I483" i="4"/>
  <c r="I482" i="4"/>
  <c r="I481" i="4"/>
  <c r="I480" i="4"/>
  <c r="I479" i="4"/>
  <c r="I478" i="4"/>
  <c r="I477" i="4"/>
  <c r="I476" i="4"/>
  <c r="I475" i="4"/>
  <c r="I474" i="4"/>
  <c r="I473" i="4"/>
  <c r="I472" i="4"/>
  <c r="I471" i="4"/>
  <c r="I470" i="4"/>
  <c r="I469" i="4"/>
  <c r="I468" i="4"/>
  <c r="I467" i="4"/>
  <c r="I466" i="4"/>
  <c r="I465" i="4"/>
  <c r="I464" i="4"/>
  <c r="I463" i="4"/>
  <c r="I462" i="4"/>
  <c r="I461" i="4"/>
  <c r="I460" i="4"/>
  <c r="I459" i="4"/>
  <c r="I458" i="4"/>
  <c r="I457" i="4"/>
  <c r="I456" i="4"/>
  <c r="I455" i="4"/>
  <c r="I454" i="4"/>
  <c r="I453" i="4"/>
  <c r="I452" i="4"/>
  <c r="I451" i="4"/>
  <c r="I450" i="4"/>
  <c r="I449" i="4"/>
  <c r="I448" i="4"/>
  <c r="I447" i="4"/>
  <c r="I446" i="4"/>
  <c r="I445" i="4"/>
  <c r="I444" i="4"/>
  <c r="I443" i="4"/>
  <c r="I442" i="4"/>
  <c r="I441" i="4"/>
  <c r="I440" i="4"/>
  <c r="I439" i="4"/>
  <c r="I438" i="4"/>
  <c r="I437" i="4"/>
  <c r="I436" i="4"/>
  <c r="I435" i="4"/>
  <c r="I434" i="4"/>
  <c r="I433" i="4"/>
  <c r="I432" i="4"/>
  <c r="I431" i="4"/>
  <c r="I430" i="4"/>
  <c r="I429" i="4"/>
  <c r="I428" i="4"/>
  <c r="I427" i="4"/>
  <c r="I426" i="4"/>
  <c r="I425" i="4"/>
  <c r="I424" i="4"/>
  <c r="I423" i="4"/>
  <c r="I422" i="4"/>
  <c r="I421" i="4"/>
  <c r="I420" i="4"/>
  <c r="I419" i="4"/>
  <c r="I418" i="4"/>
  <c r="I417" i="4"/>
  <c r="I416" i="4"/>
  <c r="I415" i="4"/>
  <c r="I414" i="4"/>
  <c r="I413" i="4"/>
  <c r="I412" i="4"/>
  <c r="I411" i="4"/>
  <c r="I410" i="4"/>
  <c r="I409" i="4"/>
  <c r="I408" i="4"/>
  <c r="I407" i="4"/>
  <c r="I406" i="4"/>
  <c r="I405" i="4"/>
  <c r="I404" i="4"/>
  <c r="I403" i="4"/>
  <c r="I402" i="4"/>
  <c r="I401" i="4"/>
  <c r="I400" i="4"/>
  <c r="I399" i="4"/>
  <c r="I398" i="4"/>
  <c r="I397" i="4"/>
  <c r="I396" i="4"/>
  <c r="I395" i="4"/>
  <c r="I394" i="4"/>
  <c r="I393" i="4"/>
  <c r="I392" i="4"/>
  <c r="I391" i="4"/>
  <c r="I390" i="4"/>
  <c r="I389" i="4"/>
  <c r="I388" i="4"/>
  <c r="I387" i="4"/>
  <c r="I386" i="4"/>
  <c r="I385" i="4"/>
  <c r="I384" i="4"/>
  <c r="I383" i="4"/>
  <c r="I382" i="4"/>
  <c r="I381" i="4"/>
  <c r="I380" i="4"/>
  <c r="I379" i="4"/>
  <c r="I378" i="4"/>
  <c r="I377" i="4"/>
  <c r="I376" i="4"/>
  <c r="I375" i="4"/>
  <c r="I374" i="4"/>
  <c r="I373" i="4"/>
  <c r="I372" i="4"/>
  <c r="I371" i="4"/>
  <c r="I370" i="4"/>
  <c r="I369" i="4"/>
  <c r="I368" i="4"/>
  <c r="I367" i="4"/>
  <c r="I366" i="4"/>
  <c r="I365" i="4"/>
  <c r="I364" i="4"/>
  <c r="I363" i="4"/>
  <c r="I362" i="4"/>
  <c r="I361" i="4"/>
  <c r="I360" i="4"/>
  <c r="I359" i="4"/>
  <c r="I358" i="4"/>
  <c r="I357" i="4"/>
  <c r="I356" i="4"/>
  <c r="I355" i="4"/>
  <c r="I354" i="4"/>
  <c r="I353" i="4"/>
  <c r="I352" i="4"/>
  <c r="I351" i="4"/>
  <c r="I350" i="4"/>
  <c r="I349" i="4"/>
  <c r="I348" i="4"/>
  <c r="I347" i="4"/>
  <c r="I346" i="4"/>
  <c r="I345" i="4"/>
  <c r="I344" i="4"/>
  <c r="I343" i="4"/>
  <c r="I342" i="4"/>
  <c r="I341" i="4"/>
  <c r="I340" i="4"/>
  <c r="I339" i="4"/>
  <c r="I338" i="4"/>
  <c r="I337" i="4"/>
  <c r="I336" i="4"/>
  <c r="I335" i="4"/>
  <c r="I334" i="4"/>
  <c r="I333" i="4"/>
  <c r="I332" i="4"/>
  <c r="I331" i="4"/>
  <c r="I330" i="4"/>
  <c r="I329" i="4"/>
  <c r="I328" i="4"/>
  <c r="I327" i="4"/>
  <c r="I326" i="4"/>
  <c r="I325" i="4"/>
  <c r="I324" i="4"/>
  <c r="I323" i="4"/>
  <c r="I322" i="4"/>
  <c r="I321" i="4"/>
  <c r="I320" i="4"/>
  <c r="I319" i="4"/>
  <c r="I318" i="4"/>
  <c r="I317" i="4"/>
  <c r="I316" i="4"/>
  <c r="I315" i="4"/>
  <c r="I314" i="4"/>
  <c r="I313" i="4"/>
  <c r="I312" i="4"/>
  <c r="I311" i="4"/>
  <c r="I310" i="4"/>
  <c r="I309" i="4"/>
  <c r="I308" i="4"/>
  <c r="I307" i="4"/>
  <c r="I306" i="4"/>
  <c r="I305" i="4"/>
  <c r="I304" i="4"/>
  <c r="I303" i="4"/>
  <c r="I302" i="4"/>
  <c r="I301" i="4"/>
  <c r="I300" i="4"/>
  <c r="I299" i="4"/>
  <c r="I298" i="4"/>
  <c r="I297" i="4"/>
  <c r="I296" i="4"/>
  <c r="I295" i="4"/>
  <c r="I294" i="4"/>
  <c r="I293" i="4"/>
  <c r="I292" i="4"/>
  <c r="I291" i="4"/>
  <c r="I290" i="4"/>
  <c r="I289" i="4"/>
  <c r="I288" i="4"/>
  <c r="I287" i="4"/>
  <c r="I286" i="4"/>
  <c r="I285" i="4"/>
  <c r="I284" i="4"/>
  <c r="I283" i="4"/>
  <c r="I282" i="4"/>
  <c r="I281" i="4"/>
  <c r="I280" i="4"/>
  <c r="I279" i="4"/>
  <c r="I278" i="4"/>
  <c r="I277" i="4"/>
  <c r="I276" i="4"/>
  <c r="I275" i="4"/>
  <c r="I274" i="4"/>
  <c r="I273" i="4"/>
  <c r="I272" i="4"/>
  <c r="I271" i="4"/>
  <c r="I270" i="4"/>
  <c r="I269" i="4"/>
  <c r="I268" i="4"/>
  <c r="I267" i="4"/>
  <c r="I266" i="4"/>
  <c r="I265" i="4"/>
  <c r="I264" i="4"/>
  <c r="I263" i="4"/>
  <c r="I262" i="4"/>
  <c r="I261" i="4"/>
  <c r="I260" i="4"/>
  <c r="I259" i="4"/>
  <c r="I258" i="4"/>
  <c r="I257" i="4"/>
  <c r="I256" i="4"/>
  <c r="I255" i="4"/>
  <c r="I254" i="4"/>
  <c r="I253" i="4"/>
  <c r="I252" i="4"/>
  <c r="I251" i="4"/>
  <c r="I250" i="4"/>
  <c r="I249" i="4"/>
  <c r="I248" i="4"/>
  <c r="I247" i="4"/>
  <c r="I246" i="4"/>
  <c r="I245" i="4"/>
  <c r="I244" i="4"/>
  <c r="I243" i="4"/>
  <c r="I242" i="4"/>
  <c r="I241" i="4"/>
  <c r="I240" i="4"/>
  <c r="I239" i="4"/>
  <c r="I238" i="4"/>
  <c r="I237" i="4"/>
  <c r="I236" i="4"/>
  <c r="I235" i="4"/>
  <c r="I234" i="4"/>
  <c r="I233" i="4"/>
  <c r="I232" i="4"/>
  <c r="I231" i="4"/>
  <c r="I230" i="4"/>
  <c r="I229" i="4"/>
  <c r="I228" i="4"/>
  <c r="I227" i="4"/>
  <c r="I226" i="4"/>
  <c r="I225" i="4"/>
  <c r="I224" i="4"/>
  <c r="I223" i="4"/>
  <c r="I222" i="4"/>
  <c r="I221" i="4"/>
  <c r="I220" i="4"/>
  <c r="I219" i="4"/>
  <c r="I218" i="4"/>
  <c r="I217" i="4"/>
  <c r="I216" i="4"/>
  <c r="I215" i="4"/>
  <c r="I214" i="4"/>
  <c r="I213" i="4"/>
  <c r="I212" i="4"/>
  <c r="I211" i="4"/>
  <c r="I210" i="4"/>
  <c r="I209" i="4"/>
  <c r="I208" i="4"/>
  <c r="I207" i="4"/>
  <c r="I206" i="4"/>
  <c r="I205" i="4"/>
  <c r="I204" i="4"/>
  <c r="I203" i="4"/>
  <c r="I202" i="4"/>
  <c r="I201" i="4"/>
  <c r="I200" i="4"/>
  <c r="I199" i="4"/>
  <c r="I198" i="4"/>
  <c r="I197" i="4"/>
  <c r="I196" i="4"/>
  <c r="I195" i="4"/>
  <c r="I194" i="4"/>
  <c r="I193" i="4"/>
  <c r="I192" i="4"/>
  <c r="I191" i="4"/>
  <c r="I190" i="4"/>
  <c r="I189"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I3" i="4"/>
  <c r="H637" i="3"/>
  <c r="J603" i="3"/>
  <c r="D602" i="3"/>
  <c r="E582" i="3"/>
  <c r="G577" i="3"/>
  <c r="H574" i="3"/>
  <c r="E542" i="3"/>
  <c r="E469" i="3"/>
  <c r="C468" i="3"/>
  <c r="G419" i="3"/>
  <c r="D419" i="3"/>
  <c r="C407" i="3"/>
  <c r="F406" i="3"/>
  <c r="B395" i="3"/>
  <c r="D386" i="3"/>
  <c r="H373" i="3"/>
  <c r="G373" i="3"/>
  <c r="I371" i="3"/>
  <c r="C370" i="3"/>
  <c r="D351" i="3"/>
  <c r="C348" i="3"/>
  <c r="K342" i="3"/>
  <c r="J336" i="3"/>
  <c r="I336" i="3"/>
  <c r="G336" i="3"/>
  <c r="F336" i="3"/>
  <c r="B335" i="3"/>
  <c r="C318" i="3"/>
  <c r="B318" i="3"/>
  <c r="K311" i="3"/>
  <c r="J310" i="3"/>
  <c r="G310" i="3"/>
  <c r="E309" i="3"/>
  <c r="D309" i="3"/>
  <c r="C309" i="3"/>
  <c r="D306" i="3"/>
  <c r="F297" i="3"/>
  <c r="C297" i="3"/>
  <c r="K291" i="3"/>
  <c r="I291" i="3"/>
  <c r="K279" i="3"/>
  <c r="C279" i="3"/>
  <c r="I278" i="3"/>
  <c r="C278" i="3"/>
  <c r="H277" i="3"/>
  <c r="G277" i="3"/>
  <c r="E276" i="3"/>
  <c r="K254" i="3"/>
  <c r="G249" i="3"/>
  <c r="E249" i="3"/>
  <c r="D249" i="3"/>
  <c r="C249" i="3"/>
  <c r="E246" i="3"/>
  <c r="G242" i="3"/>
  <c r="I234" i="3"/>
  <c r="K228" i="3"/>
  <c r="G227" i="3"/>
  <c r="D227" i="3"/>
  <c r="F224" i="3"/>
  <c r="H219" i="3"/>
  <c r="K209" i="3"/>
  <c r="J209" i="3"/>
  <c r="I209" i="3"/>
  <c r="J200" i="3"/>
  <c r="D199" i="3"/>
  <c r="J198" i="3"/>
  <c r="C197" i="3"/>
  <c r="I186" i="3"/>
  <c r="K182" i="3"/>
  <c r="G182" i="3"/>
  <c r="E171" i="3"/>
  <c r="I170" i="3"/>
  <c r="D170" i="3"/>
  <c r="B170" i="3"/>
  <c r="F169" i="3"/>
  <c r="E169" i="3"/>
  <c r="B169" i="3"/>
  <c r="K164" i="3"/>
  <c r="D155" i="3"/>
  <c r="C155" i="3"/>
  <c r="G150" i="3"/>
  <c r="J147" i="3"/>
  <c r="I147" i="3"/>
  <c r="D147" i="3"/>
  <c r="C147" i="3"/>
  <c r="B143" i="3"/>
  <c r="F140" i="3"/>
  <c r="I138" i="3"/>
  <c r="G138" i="3"/>
  <c r="D138" i="3"/>
  <c r="D127" i="3"/>
  <c r="C127" i="3"/>
  <c r="B127" i="3"/>
  <c r="I124" i="3"/>
  <c r="E123" i="3"/>
  <c r="J122" i="3"/>
  <c r="G122" i="3"/>
  <c r="D122" i="3"/>
  <c r="E110" i="3"/>
  <c r="J108" i="3"/>
  <c r="G108" i="3"/>
  <c r="E108" i="3"/>
  <c r="D108" i="3"/>
  <c r="E97" i="3"/>
  <c r="D97" i="3"/>
  <c r="B97" i="3"/>
  <c r="K96" i="3"/>
  <c r="J96" i="3"/>
  <c r="B96" i="3"/>
  <c r="B89" i="3"/>
  <c r="I83" i="3"/>
  <c r="E80" i="3"/>
  <c r="B80" i="3"/>
  <c r="K75" i="3"/>
  <c r="H75" i="3"/>
  <c r="K71" i="3"/>
  <c r="J71" i="3"/>
  <c r="I71" i="3"/>
  <c r="H71" i="3"/>
  <c r="K68" i="3"/>
  <c r="G68" i="3"/>
  <c r="B68" i="3"/>
  <c r="H67" i="3"/>
  <c r="G67" i="3"/>
  <c r="C67" i="3"/>
  <c r="C65" i="3"/>
  <c r="J54" i="3"/>
  <c r="D54" i="3"/>
  <c r="H51" i="3"/>
  <c r="D51" i="3"/>
  <c r="C51" i="3"/>
  <c r="E47" i="3"/>
  <c r="D47" i="3"/>
  <c r="C47" i="3"/>
  <c r="B47" i="3"/>
  <c r="K41" i="3"/>
  <c r="I26" i="3"/>
  <c r="G26" i="3"/>
  <c r="I25" i="3"/>
  <c r="K24" i="3"/>
  <c r="H24" i="3"/>
  <c r="G24" i="3"/>
  <c r="B24" i="3"/>
  <c r="F23" i="3"/>
  <c r="B23" i="3"/>
  <c r="J20" i="3"/>
  <c r="F20" i="3"/>
  <c r="E20" i="3"/>
  <c r="I17" i="3"/>
  <c r="K12" i="3"/>
  <c r="C12" i="3"/>
  <c r="D11" i="3"/>
  <c r="G7" i="3"/>
  <c r="E7" i="3"/>
  <c r="D7" i="3"/>
  <c r="A661" i="3"/>
  <c r="A660" i="3"/>
  <c r="A659" i="3"/>
  <c r="A658" i="3"/>
  <c r="A657" i="3"/>
  <c r="A656" i="3"/>
  <c r="A650" i="3"/>
  <c r="A644" i="3"/>
  <c r="A642" i="3"/>
  <c r="A639" i="3"/>
  <c r="A638" i="3"/>
  <c r="A637" i="3"/>
  <c r="A636" i="3"/>
  <c r="A630" i="3"/>
  <c r="A624" i="3"/>
  <c r="A623" i="3"/>
  <c r="A622" i="3"/>
  <c r="A621" i="3"/>
  <c r="A620" i="3"/>
  <c r="A614" i="3"/>
  <c r="A611" i="3"/>
  <c r="A606" i="3"/>
  <c r="A603" i="3"/>
  <c r="A602" i="3"/>
  <c r="A599" i="3"/>
  <c r="A598" i="3"/>
  <c r="A597" i="3"/>
  <c r="A591" i="3"/>
  <c r="A587" i="3"/>
  <c r="A584" i="3"/>
  <c r="A582" i="3"/>
  <c r="A579" i="3"/>
  <c r="A578" i="3"/>
  <c r="A577" i="3"/>
  <c r="A574" i="3"/>
  <c r="A565" i="3"/>
  <c r="A564" i="3"/>
  <c r="A563" i="3"/>
  <c r="A562" i="3"/>
  <c r="A561" i="3"/>
  <c r="A560" i="3"/>
  <c r="A554" i="3"/>
  <c r="A548" i="3"/>
  <c r="A546" i="3"/>
  <c r="A543" i="3"/>
  <c r="A542" i="3"/>
  <c r="I542" i="3" s="1"/>
  <c r="A541" i="3"/>
  <c r="A540" i="3"/>
  <c r="A534" i="3"/>
  <c r="A528" i="3"/>
  <c r="A527" i="3"/>
  <c r="A526" i="3"/>
  <c r="A525" i="3"/>
  <c r="A524" i="3"/>
  <c r="A518" i="3"/>
  <c r="A515" i="3"/>
  <c r="A510" i="3"/>
  <c r="A507" i="3"/>
  <c r="A506" i="3"/>
  <c r="A503" i="3"/>
  <c r="A502" i="3"/>
  <c r="A501" i="3"/>
  <c r="A495" i="3"/>
  <c r="A491" i="3"/>
  <c r="A488" i="3"/>
  <c r="A486" i="3"/>
  <c r="A483" i="3"/>
  <c r="A482" i="3"/>
  <c r="A481" i="3"/>
  <c r="A478" i="3"/>
  <c r="A469" i="3"/>
  <c r="A468" i="3"/>
  <c r="A467" i="3"/>
  <c r="A466" i="3"/>
  <c r="A465" i="3"/>
  <c r="A464" i="3"/>
  <c r="A458" i="3"/>
  <c r="A452" i="3"/>
  <c r="A450" i="3"/>
  <c r="A447" i="3"/>
  <c r="A446" i="3"/>
  <c r="A445" i="3"/>
  <c r="A444" i="3"/>
  <c r="A438" i="3"/>
  <c r="A432" i="3"/>
  <c r="A431" i="3"/>
  <c r="A430" i="3"/>
  <c r="A429" i="3"/>
  <c r="A428" i="3"/>
  <c r="A422" i="3"/>
  <c r="A419" i="3"/>
  <c r="A414" i="3"/>
  <c r="A411" i="3"/>
  <c r="A410" i="3"/>
  <c r="A407" i="3"/>
  <c r="A406" i="3"/>
  <c r="A405" i="3"/>
  <c r="A399" i="3"/>
  <c r="A395" i="3"/>
  <c r="A392" i="3"/>
  <c r="A390" i="3"/>
  <c r="A387" i="3"/>
  <c r="A386" i="3"/>
  <c r="A385" i="3"/>
  <c r="A382" i="3"/>
  <c r="A373" i="3"/>
  <c r="A372" i="3"/>
  <c r="A371" i="3"/>
  <c r="A370" i="3"/>
  <c r="A369" i="3"/>
  <c r="A368" i="3"/>
  <c r="A362" i="3"/>
  <c r="A356" i="3"/>
  <c r="A354" i="3"/>
  <c r="A351" i="3"/>
  <c r="A350" i="3"/>
  <c r="A349" i="3"/>
  <c r="A348" i="3"/>
  <c r="A342" i="3"/>
  <c r="A336" i="3"/>
  <c r="A335" i="3"/>
  <c r="A334" i="3"/>
  <c r="A333" i="3"/>
  <c r="A332" i="3"/>
  <c r="J332" i="3" s="1"/>
  <c r="A326" i="3"/>
  <c r="A323" i="3"/>
  <c r="A318" i="3"/>
  <c r="A315" i="3"/>
  <c r="A314" i="3"/>
  <c r="A311" i="3"/>
  <c r="A310" i="3"/>
  <c r="E310" i="3" s="1"/>
  <c r="A309" i="3"/>
  <c r="A306" i="3"/>
  <c r="B306" i="3" s="1"/>
  <c r="A300" i="3"/>
  <c r="A297" i="3"/>
  <c r="A296" i="3"/>
  <c r="A295" i="3"/>
  <c r="A294" i="3"/>
  <c r="A291" i="3"/>
  <c r="A288" i="3"/>
  <c r="A282" i="3"/>
  <c r="A279" i="3"/>
  <c r="A278" i="3"/>
  <c r="A277" i="3"/>
  <c r="A276" i="3"/>
  <c r="A275" i="3"/>
  <c r="A272" i="3"/>
  <c r="A265" i="3"/>
  <c r="A264" i="3"/>
  <c r="A263" i="3"/>
  <c r="A262" i="3"/>
  <c r="A261" i="3"/>
  <c r="A260" i="3"/>
  <c r="A254" i="3"/>
  <c r="A250" i="3"/>
  <c r="H250" i="3" s="1"/>
  <c r="A249" i="3"/>
  <c r="A248" i="3"/>
  <c r="A247" i="3"/>
  <c r="A246" i="3"/>
  <c r="A242" i="3"/>
  <c r="A239" i="3"/>
  <c r="A235" i="3"/>
  <c r="A234" i="3"/>
  <c r="A233" i="3"/>
  <c r="A229" i="3"/>
  <c r="A228" i="3"/>
  <c r="C228" i="3" s="1"/>
  <c r="A227" i="3"/>
  <c r="H227" i="3" s="1"/>
  <c r="A224" i="3"/>
  <c r="A219" i="3"/>
  <c r="A216" i="3"/>
  <c r="A215" i="3"/>
  <c r="A214" i="3"/>
  <c r="A213" i="3"/>
  <c r="A212" i="3"/>
  <c r="A209" i="3"/>
  <c r="A202" i="3"/>
  <c r="A201" i="3"/>
  <c r="A200" i="3"/>
  <c r="F200" i="3" s="1"/>
  <c r="A199" i="3"/>
  <c r="A198" i="3"/>
  <c r="A197" i="3"/>
  <c r="A193" i="3"/>
  <c r="A187" i="3"/>
  <c r="A186" i="3"/>
  <c r="A185" i="3"/>
  <c r="A183" i="3"/>
  <c r="A182" i="3"/>
  <c r="A181" i="3"/>
  <c r="A176" i="3"/>
  <c r="A171" i="3"/>
  <c r="A170" i="3"/>
  <c r="A169" i="3"/>
  <c r="A168" i="3"/>
  <c r="A167" i="3"/>
  <c r="A164" i="3"/>
  <c r="A161" i="3"/>
  <c r="A157" i="3"/>
  <c r="A156" i="3"/>
  <c r="A155" i="3"/>
  <c r="A152" i="3"/>
  <c r="A151" i="3"/>
  <c r="A150" i="3"/>
  <c r="D150" i="3" s="1"/>
  <c r="A147" i="3"/>
  <c r="A143" i="3"/>
  <c r="A140" i="3"/>
  <c r="A139" i="3"/>
  <c r="A138" i="3"/>
  <c r="A137" i="3"/>
  <c r="A136" i="3"/>
  <c r="A133" i="3"/>
  <c r="E133" i="3" s="1"/>
  <c r="A127" i="3"/>
  <c r="A126" i="3"/>
  <c r="A125" i="3"/>
  <c r="A124" i="3"/>
  <c r="C124" i="3" s="1"/>
  <c r="A123" i="3"/>
  <c r="A122" i="3"/>
  <c r="A119" i="3"/>
  <c r="A113" i="3"/>
  <c r="A112" i="3"/>
  <c r="A111" i="3"/>
  <c r="A110" i="3"/>
  <c r="A109" i="3"/>
  <c r="A108" i="3"/>
  <c r="A103" i="3"/>
  <c r="A99" i="3"/>
  <c r="C99" i="3" s="1"/>
  <c r="A98" i="3"/>
  <c r="I98" i="3" s="1"/>
  <c r="A97" i="3"/>
  <c r="A96" i="3"/>
  <c r="A95" i="3"/>
  <c r="A92" i="3"/>
  <c r="A89" i="3"/>
  <c r="A85" i="3"/>
  <c r="A84" i="3"/>
  <c r="A83" i="3"/>
  <c r="A80" i="3"/>
  <c r="A79" i="3"/>
  <c r="A78" i="3"/>
  <c r="A75" i="3"/>
  <c r="A71" i="3"/>
  <c r="A68" i="3"/>
  <c r="A67" i="3"/>
  <c r="A66" i="3"/>
  <c r="A65" i="3"/>
  <c r="A64" i="3"/>
  <c r="A61" i="3"/>
  <c r="A55" i="3"/>
  <c r="A54" i="3"/>
  <c r="A53" i="3"/>
  <c r="A52" i="3"/>
  <c r="A51" i="3"/>
  <c r="F51" i="3" s="1"/>
  <c r="A50" i="3"/>
  <c r="A47" i="3"/>
  <c r="A41" i="3"/>
  <c r="A40" i="3"/>
  <c r="A39" i="3"/>
  <c r="A38" i="3"/>
  <c r="A37" i="3"/>
  <c r="A36" i="3"/>
  <c r="A31" i="3"/>
  <c r="A27" i="3"/>
  <c r="A26" i="3"/>
  <c r="A25" i="3"/>
  <c r="A24" i="3"/>
  <c r="C24" i="3" s="1"/>
  <c r="A23" i="3"/>
  <c r="A20" i="3"/>
  <c r="A17" i="3"/>
  <c r="A13" i="3"/>
  <c r="A12" i="3"/>
  <c r="A11" i="3"/>
  <c r="A8" i="3"/>
  <c r="A7" i="3"/>
  <c r="A6" i="3"/>
  <c r="A3" i="3"/>
  <c r="A2" i="3" a="1"/>
  <c r="A646" i="3" s="1"/>
  <c r="J943" i="2"/>
  <c r="I789" i="2"/>
  <c r="K705" i="2"/>
  <c r="G693" i="2"/>
  <c r="K641" i="2"/>
  <c r="K576" i="2"/>
  <c r="I562" i="2"/>
  <c r="J466" i="2"/>
  <c r="B420" i="2"/>
  <c r="K394" i="2"/>
  <c r="H360" i="2"/>
  <c r="D324" i="2"/>
  <c r="E309" i="2"/>
  <c r="K305" i="2"/>
  <c r="E276" i="2"/>
  <c r="J261" i="2"/>
  <c r="E252" i="2"/>
  <c r="H229" i="2"/>
  <c r="J226" i="2"/>
  <c r="G214" i="2"/>
  <c r="B202" i="2"/>
  <c r="C190" i="2"/>
  <c r="G166" i="2"/>
  <c r="D164" i="2"/>
  <c r="J145" i="2"/>
  <c r="I145" i="2"/>
  <c r="I143" i="2"/>
  <c r="K132" i="2"/>
  <c r="G125" i="2"/>
  <c r="E121" i="2"/>
  <c r="K106" i="2"/>
  <c r="J106" i="2"/>
  <c r="G105" i="2"/>
  <c r="D105" i="2"/>
  <c r="B101" i="2"/>
  <c r="I96" i="2"/>
  <c r="E82" i="2"/>
  <c r="D82" i="2"/>
  <c r="K80" i="2"/>
  <c r="J80" i="2"/>
  <c r="I73" i="2"/>
  <c r="D72" i="2"/>
  <c r="C65" i="2"/>
  <c r="B65" i="2"/>
  <c r="I60" i="2"/>
  <c r="E59" i="2"/>
  <c r="G56" i="2"/>
  <c r="G53" i="2"/>
  <c r="E46" i="2"/>
  <c r="D46" i="2"/>
  <c r="K44" i="2"/>
  <c r="J44" i="2"/>
  <c r="G43" i="2"/>
  <c r="I37" i="2"/>
  <c r="H37" i="2"/>
  <c r="E36" i="2"/>
  <c r="D36" i="2"/>
  <c r="C29" i="2"/>
  <c r="B29" i="2"/>
  <c r="G23" i="2"/>
  <c r="E23" i="2"/>
  <c r="D23" i="2"/>
  <c r="C22" i="2"/>
  <c r="K21" i="2"/>
  <c r="J21" i="2"/>
  <c r="I20" i="2"/>
  <c r="G20" i="2"/>
  <c r="I10" i="2"/>
  <c r="E10" i="2"/>
  <c r="D10" i="2"/>
  <c r="C9" i="2"/>
  <c r="K8" i="2"/>
  <c r="J8" i="2"/>
  <c r="G7" i="2"/>
  <c r="A1154" i="2"/>
  <c r="A1152" i="2"/>
  <c r="A1151" i="2"/>
  <c r="A1140" i="2"/>
  <c r="A1138" i="2"/>
  <c r="A1137" i="2"/>
  <c r="D1137" i="2" s="1"/>
  <c r="A1126" i="2"/>
  <c r="A1124" i="2"/>
  <c r="A1123" i="2"/>
  <c r="A1113" i="2"/>
  <c r="E1113" i="2" s="1"/>
  <c r="A1111" i="2"/>
  <c r="A1110" i="2"/>
  <c r="A1100" i="2"/>
  <c r="A1098" i="2"/>
  <c r="A1097" i="2"/>
  <c r="A1087" i="2"/>
  <c r="A1085" i="2"/>
  <c r="A1083" i="2"/>
  <c r="A1074" i="2"/>
  <c r="A1071" i="2"/>
  <c r="A1070" i="2"/>
  <c r="A1061" i="2"/>
  <c r="A1058" i="2"/>
  <c r="A1057" i="2"/>
  <c r="A1047" i="2"/>
  <c r="A1045" i="2"/>
  <c r="A1044" i="2"/>
  <c r="A1034" i="2"/>
  <c r="A1032" i="2"/>
  <c r="A1031" i="2"/>
  <c r="J1031" i="2" s="1"/>
  <c r="A1021" i="2"/>
  <c r="A1019" i="2"/>
  <c r="J1019" i="2" s="1"/>
  <c r="A1018" i="2"/>
  <c r="A1008" i="2"/>
  <c r="A1006" i="2"/>
  <c r="A1005" i="2"/>
  <c r="A995" i="2"/>
  <c r="A993" i="2"/>
  <c r="A992" i="2"/>
  <c r="A982" i="2"/>
  <c r="A980" i="2"/>
  <c r="A979" i="2"/>
  <c r="A969" i="2"/>
  <c r="A967" i="2"/>
  <c r="A966" i="2"/>
  <c r="A956" i="2"/>
  <c r="A954" i="2"/>
  <c r="G954" i="2" s="1"/>
  <c r="A953" i="2"/>
  <c r="A943" i="2"/>
  <c r="A941" i="2"/>
  <c r="A939" i="2"/>
  <c r="A930" i="2"/>
  <c r="A927" i="2"/>
  <c r="A926" i="2"/>
  <c r="A917" i="2"/>
  <c r="A914" i="2"/>
  <c r="A913" i="2"/>
  <c r="A903" i="2"/>
  <c r="A901" i="2"/>
  <c r="A900" i="2"/>
  <c r="A890" i="2"/>
  <c r="A888" i="2"/>
  <c r="A887" i="2"/>
  <c r="A877" i="2"/>
  <c r="A875" i="2"/>
  <c r="A874" i="2"/>
  <c r="H874" i="2" s="1"/>
  <c r="A864" i="2"/>
  <c r="A862" i="2"/>
  <c r="A861" i="2"/>
  <c r="A852" i="2"/>
  <c r="A850" i="2"/>
  <c r="A849" i="2"/>
  <c r="A840" i="2"/>
  <c r="A838" i="2"/>
  <c r="A837" i="2"/>
  <c r="A828" i="2"/>
  <c r="A826" i="2"/>
  <c r="A825" i="2"/>
  <c r="A816" i="2"/>
  <c r="A814" i="2"/>
  <c r="A813" i="2"/>
  <c r="A804" i="2"/>
  <c r="A802" i="2"/>
  <c r="A801" i="2"/>
  <c r="A792" i="2"/>
  <c r="A790" i="2"/>
  <c r="A789" i="2"/>
  <c r="A780" i="2"/>
  <c r="A778" i="2"/>
  <c r="A777" i="2"/>
  <c r="A768" i="2"/>
  <c r="A766" i="2"/>
  <c r="A765" i="2"/>
  <c r="A756" i="2"/>
  <c r="A754" i="2"/>
  <c r="C754" i="2" s="1"/>
  <c r="A753" i="2"/>
  <c r="A744" i="2"/>
  <c r="A742" i="2"/>
  <c r="A741" i="2"/>
  <c r="A732" i="2"/>
  <c r="E732" i="2" s="1"/>
  <c r="A730" i="2"/>
  <c r="A729" i="2"/>
  <c r="A720" i="2"/>
  <c r="A718" i="2"/>
  <c r="I718" i="2" s="1"/>
  <c r="A717" i="2"/>
  <c r="A708" i="2"/>
  <c r="A706" i="2"/>
  <c r="A705" i="2"/>
  <c r="A696" i="2"/>
  <c r="A694" i="2"/>
  <c r="A693" i="2"/>
  <c r="A684" i="2"/>
  <c r="A682" i="2"/>
  <c r="A681" i="2"/>
  <c r="A672" i="2"/>
  <c r="A670" i="2"/>
  <c r="A669" i="2"/>
  <c r="A660" i="2"/>
  <c r="E660" i="2" s="1"/>
  <c r="A658" i="2"/>
  <c r="A657" i="2"/>
  <c r="A648" i="2"/>
  <c r="A646" i="2"/>
  <c r="A645" i="2"/>
  <c r="A641" i="2"/>
  <c r="A636" i="2"/>
  <c r="I636" i="2" s="1"/>
  <c r="A634" i="2"/>
  <c r="A633" i="2"/>
  <c r="A624" i="2"/>
  <c r="A622" i="2"/>
  <c r="A621" i="2"/>
  <c r="A617" i="2"/>
  <c r="A612" i="2"/>
  <c r="A610" i="2"/>
  <c r="A609" i="2"/>
  <c r="A605" i="2"/>
  <c r="A600" i="2"/>
  <c r="A598" i="2"/>
  <c r="E598" i="2" s="1"/>
  <c r="A597" i="2"/>
  <c r="A593" i="2"/>
  <c r="A588" i="2"/>
  <c r="A586" i="2"/>
  <c r="A585" i="2"/>
  <c r="A581" i="2"/>
  <c r="J581" i="2" s="1"/>
  <c r="A576" i="2"/>
  <c r="A574" i="2"/>
  <c r="A573" i="2"/>
  <c r="A569" i="2"/>
  <c r="A564" i="2"/>
  <c r="A562" i="2"/>
  <c r="A561" i="2"/>
  <c r="A557" i="2"/>
  <c r="A552" i="2"/>
  <c r="A550" i="2"/>
  <c r="A549" i="2"/>
  <c r="A545" i="2"/>
  <c r="A540" i="2"/>
  <c r="A538" i="2"/>
  <c r="A537" i="2"/>
  <c r="A533" i="2"/>
  <c r="A528" i="2"/>
  <c r="A526" i="2"/>
  <c r="B526" i="2" s="1"/>
  <c r="A525" i="2"/>
  <c r="A521" i="2"/>
  <c r="A516" i="2"/>
  <c r="A514" i="2"/>
  <c r="A513" i="2"/>
  <c r="A509" i="2"/>
  <c r="A504" i="2"/>
  <c r="A502" i="2"/>
  <c r="A501" i="2"/>
  <c r="A497" i="2"/>
  <c r="A492" i="2"/>
  <c r="A490" i="2"/>
  <c r="A489" i="2"/>
  <c r="I489" i="2" s="1"/>
  <c r="A485" i="2"/>
  <c r="F485" i="2" s="1"/>
  <c r="A480" i="2"/>
  <c r="E480" i="2" s="1"/>
  <c r="A478" i="2"/>
  <c r="A477" i="2"/>
  <c r="A473" i="2"/>
  <c r="A468" i="2"/>
  <c r="A466" i="2"/>
  <c r="A465" i="2"/>
  <c r="A461" i="2"/>
  <c r="A456" i="2"/>
  <c r="A454" i="2"/>
  <c r="A453" i="2"/>
  <c r="A449" i="2"/>
  <c r="A444" i="2"/>
  <c r="C444" i="2" s="1"/>
  <c r="A442" i="2"/>
  <c r="A441" i="2"/>
  <c r="A437" i="2"/>
  <c r="A432" i="2"/>
  <c r="A430" i="2"/>
  <c r="A429" i="2"/>
  <c r="A425" i="2"/>
  <c r="A420" i="2"/>
  <c r="A418" i="2"/>
  <c r="A417" i="2"/>
  <c r="A413" i="2"/>
  <c r="A408" i="2"/>
  <c r="A406" i="2"/>
  <c r="A405" i="2"/>
  <c r="A401" i="2"/>
  <c r="A396" i="2"/>
  <c r="A394" i="2"/>
  <c r="A393" i="2"/>
  <c r="A389" i="2"/>
  <c r="A384" i="2"/>
  <c r="A382" i="2"/>
  <c r="A381" i="2"/>
  <c r="A377" i="2"/>
  <c r="A372" i="2"/>
  <c r="A370" i="2"/>
  <c r="A369" i="2"/>
  <c r="A365" i="2"/>
  <c r="A360" i="2"/>
  <c r="A359" i="2"/>
  <c r="A358" i="2"/>
  <c r="A357" i="2"/>
  <c r="A353" i="2"/>
  <c r="A348" i="2"/>
  <c r="A347" i="2"/>
  <c r="A346" i="2"/>
  <c r="A345" i="2"/>
  <c r="K345" i="2" s="1"/>
  <c r="A341" i="2"/>
  <c r="A336" i="2"/>
  <c r="A335" i="2"/>
  <c r="A334" i="2"/>
  <c r="H334" i="2" s="1"/>
  <c r="A333" i="2"/>
  <c r="A332" i="2"/>
  <c r="A329" i="2"/>
  <c r="A324" i="2"/>
  <c r="A323" i="2"/>
  <c r="A322" i="2"/>
  <c r="A321" i="2"/>
  <c r="A320" i="2"/>
  <c r="A317" i="2"/>
  <c r="A312" i="2"/>
  <c r="A311" i="2"/>
  <c r="A310" i="2"/>
  <c r="A309" i="2"/>
  <c r="A308" i="2"/>
  <c r="A305" i="2"/>
  <c r="A300" i="2"/>
  <c r="A299" i="2"/>
  <c r="A298" i="2"/>
  <c r="E298" i="2" s="1"/>
  <c r="A297" i="2"/>
  <c r="A296" i="2"/>
  <c r="A293" i="2"/>
  <c r="A288" i="2"/>
  <c r="A287" i="2"/>
  <c r="F287" i="2" s="1"/>
  <c r="A286" i="2"/>
  <c r="A285" i="2"/>
  <c r="A284" i="2"/>
  <c r="A281" i="2"/>
  <c r="A276" i="2"/>
  <c r="A275" i="2"/>
  <c r="A274" i="2"/>
  <c r="A273" i="2"/>
  <c r="A272" i="2"/>
  <c r="A269" i="2"/>
  <c r="A264" i="2"/>
  <c r="A263" i="2"/>
  <c r="A262" i="2"/>
  <c r="A261" i="2"/>
  <c r="A260" i="2"/>
  <c r="A257" i="2"/>
  <c r="A252" i="2"/>
  <c r="A251" i="2"/>
  <c r="A250" i="2"/>
  <c r="A249" i="2"/>
  <c r="A248" i="2"/>
  <c r="H248" i="2" s="1"/>
  <c r="A245" i="2"/>
  <c r="B245" i="2" s="1"/>
  <c r="A240" i="2"/>
  <c r="A239" i="2"/>
  <c r="A238" i="2"/>
  <c r="A237" i="2"/>
  <c r="A236" i="2"/>
  <c r="A233" i="2"/>
  <c r="A229" i="2"/>
  <c r="A228" i="2"/>
  <c r="A227" i="2"/>
  <c r="A226" i="2"/>
  <c r="A225" i="2"/>
  <c r="A224" i="2"/>
  <c r="A221" i="2"/>
  <c r="A216" i="2"/>
  <c r="A215" i="2"/>
  <c r="A214" i="2"/>
  <c r="A213" i="2"/>
  <c r="A212" i="2"/>
  <c r="A209" i="2"/>
  <c r="A204" i="2"/>
  <c r="A203" i="2"/>
  <c r="A202" i="2"/>
  <c r="A201" i="2"/>
  <c r="A200" i="2"/>
  <c r="A197" i="2"/>
  <c r="A192" i="2"/>
  <c r="A191" i="2"/>
  <c r="A190" i="2"/>
  <c r="A189" i="2"/>
  <c r="A188" i="2"/>
  <c r="A185" i="2"/>
  <c r="A180" i="2"/>
  <c r="K180" i="2" s="1"/>
  <c r="A179" i="2"/>
  <c r="A178" i="2"/>
  <c r="A177" i="2"/>
  <c r="I177" i="2" s="1"/>
  <c r="A176" i="2"/>
  <c r="A173" i="2"/>
  <c r="A169" i="2"/>
  <c r="A168" i="2"/>
  <c r="A167" i="2"/>
  <c r="A166" i="2"/>
  <c r="A165" i="2"/>
  <c r="A164" i="2"/>
  <c r="A161" i="2"/>
  <c r="A157" i="2"/>
  <c r="E157" i="2" s="1"/>
  <c r="A156" i="2"/>
  <c r="A155" i="2"/>
  <c r="E155" i="2" s="1"/>
  <c r="A154" i="2"/>
  <c r="A153" i="2"/>
  <c r="A152" i="2"/>
  <c r="K152" i="2" s="1"/>
  <c r="A149" i="2"/>
  <c r="A145" i="2"/>
  <c r="A144" i="2"/>
  <c r="A143" i="2"/>
  <c r="A142" i="2"/>
  <c r="A141" i="2"/>
  <c r="E141" i="2" s="1"/>
  <c r="A140" i="2"/>
  <c r="A137" i="2"/>
  <c r="A133" i="2"/>
  <c r="A132" i="2"/>
  <c r="A131" i="2"/>
  <c r="A130" i="2"/>
  <c r="K130" i="2" s="1"/>
  <c r="A129" i="2"/>
  <c r="C129" i="2" s="1"/>
  <c r="A128" i="2"/>
  <c r="A125" i="2"/>
  <c r="A121" i="2"/>
  <c r="A120" i="2"/>
  <c r="A119" i="2"/>
  <c r="K119" i="2" s="1"/>
  <c r="A118" i="2"/>
  <c r="E118" i="2" s="1"/>
  <c r="A117" i="2"/>
  <c r="A116" i="2"/>
  <c r="A113" i="2"/>
  <c r="A109" i="2"/>
  <c r="A108" i="2"/>
  <c r="A107" i="2"/>
  <c r="A106" i="2"/>
  <c r="A105" i="2"/>
  <c r="A104" i="2"/>
  <c r="A101" i="2"/>
  <c r="C101" i="2" s="1"/>
  <c r="A97" i="2"/>
  <c r="A96" i="2"/>
  <c r="H96" i="2" s="1"/>
  <c r="A95" i="2"/>
  <c r="E95" i="2" s="1"/>
  <c r="A94" i="2"/>
  <c r="A93" i="2"/>
  <c r="K93" i="2" s="1"/>
  <c r="A92" i="2"/>
  <c r="G92" i="2" s="1"/>
  <c r="A89" i="2"/>
  <c r="A85" i="2"/>
  <c r="E85" i="2" s="1"/>
  <c r="A84" i="2"/>
  <c r="A83" i="2"/>
  <c r="K83" i="2" s="1"/>
  <c r="A82" i="2"/>
  <c r="A81" i="2"/>
  <c r="A80" i="2"/>
  <c r="A77" i="2"/>
  <c r="A73" i="2"/>
  <c r="A72" i="2"/>
  <c r="A71" i="2"/>
  <c r="A70" i="2"/>
  <c r="J70" i="2" s="1"/>
  <c r="A69" i="2"/>
  <c r="G69" i="2" s="1"/>
  <c r="A68" i="2"/>
  <c r="A65" i="2"/>
  <c r="A61" i="2"/>
  <c r="A60" i="2"/>
  <c r="A59" i="2"/>
  <c r="A58" i="2"/>
  <c r="A57" i="2"/>
  <c r="K57" i="2" s="1"/>
  <c r="A56" i="2"/>
  <c r="A53" i="2"/>
  <c r="A49" i="2"/>
  <c r="E49" i="2" s="1"/>
  <c r="A48" i="2"/>
  <c r="A47" i="2"/>
  <c r="A46" i="2"/>
  <c r="A45" i="2"/>
  <c r="A44" i="2"/>
  <c r="A43" i="2"/>
  <c r="A41" i="2"/>
  <c r="A37" i="2"/>
  <c r="A36" i="2"/>
  <c r="A35" i="2"/>
  <c r="A34" i="2"/>
  <c r="K34" i="2" s="1"/>
  <c r="A33" i="2"/>
  <c r="G33" i="2" s="1"/>
  <c r="A32" i="2"/>
  <c r="A31" i="2"/>
  <c r="K31" i="2" s="1"/>
  <c r="A29" i="2"/>
  <c r="A25" i="2"/>
  <c r="A24" i="2"/>
  <c r="H24" i="2" s="1"/>
  <c r="A23" i="2"/>
  <c r="A22" i="2"/>
  <c r="A21" i="2"/>
  <c r="A20" i="2"/>
  <c r="F20" i="2" s="1"/>
  <c r="A19" i="2"/>
  <c r="E19" i="2" s="1"/>
  <c r="A17" i="2"/>
  <c r="A13" i="2"/>
  <c r="G13" i="2" s="1"/>
  <c r="A12" i="2"/>
  <c r="A11" i="2"/>
  <c r="A10" i="2"/>
  <c r="A9" i="2"/>
  <c r="A8" i="2"/>
  <c r="A7" i="2"/>
  <c r="A5" i="2"/>
  <c r="A2" i="2" a="1"/>
  <c r="A1142" i="2" s="1"/>
  <c r="A2" i="2"/>
  <c r="I59" i="2" l="1"/>
  <c r="J59" i="2"/>
  <c r="C59" i="2"/>
  <c r="B59" i="2"/>
  <c r="K59" i="2"/>
  <c r="H59" i="2"/>
  <c r="G59" i="2"/>
  <c r="F59" i="2"/>
  <c r="E780" i="2"/>
  <c r="D780" i="2"/>
  <c r="H780" i="2"/>
  <c r="G780" i="2"/>
  <c r="B780" i="2"/>
  <c r="I780" i="2"/>
  <c r="K780" i="2"/>
  <c r="J780" i="2"/>
  <c r="F780" i="2"/>
  <c r="C780" i="2"/>
  <c r="B7" i="2"/>
  <c r="E7" i="2"/>
  <c r="D7" i="2"/>
  <c r="C7" i="2"/>
  <c r="K7" i="2"/>
  <c r="J7" i="2"/>
  <c r="H7" i="2"/>
  <c r="I23" i="2"/>
  <c r="J23" i="2"/>
  <c r="C23" i="2"/>
  <c r="B23" i="2"/>
  <c r="K23" i="2"/>
  <c r="H23" i="2"/>
  <c r="F23" i="2"/>
  <c r="B43" i="2"/>
  <c r="E43" i="2"/>
  <c r="D43" i="2"/>
  <c r="C43" i="2"/>
  <c r="K43" i="2"/>
  <c r="J43" i="2"/>
  <c r="I43" i="2"/>
  <c r="H43" i="2"/>
  <c r="K60" i="2"/>
  <c r="G60" i="2"/>
  <c r="E60" i="2"/>
  <c r="D60" i="2"/>
  <c r="C60" i="2"/>
  <c r="B60" i="2"/>
  <c r="J60" i="2"/>
  <c r="G82" i="2"/>
  <c r="H82" i="2"/>
  <c r="C82" i="2"/>
  <c r="B82" i="2"/>
  <c r="K82" i="2"/>
  <c r="J82" i="2"/>
  <c r="I82" i="2"/>
  <c r="F82" i="2"/>
  <c r="C104" i="2"/>
  <c r="D104" i="2"/>
  <c r="K104" i="2"/>
  <c r="J104" i="2"/>
  <c r="I104" i="2"/>
  <c r="H104" i="2"/>
  <c r="G104" i="2"/>
  <c r="F104" i="2"/>
  <c r="E104" i="2"/>
  <c r="B104" i="2"/>
  <c r="B121" i="2"/>
  <c r="C121" i="2"/>
  <c r="K121" i="2"/>
  <c r="J121" i="2"/>
  <c r="I121" i="2"/>
  <c r="H121" i="2"/>
  <c r="G121" i="2"/>
  <c r="K143" i="2"/>
  <c r="C143" i="2"/>
  <c r="H143" i="2"/>
  <c r="D143" i="2"/>
  <c r="B143" i="2"/>
  <c r="F143" i="2"/>
  <c r="E143" i="2"/>
  <c r="J143" i="2"/>
  <c r="G165" i="2"/>
  <c r="K165" i="2"/>
  <c r="D165" i="2"/>
  <c r="H165" i="2"/>
  <c r="J165" i="2"/>
  <c r="I165" i="2"/>
  <c r="E165" i="2"/>
  <c r="C165" i="2"/>
  <c r="B165" i="2"/>
  <c r="B188" i="2"/>
  <c r="C188" i="2"/>
  <c r="G188" i="2"/>
  <c r="H188" i="2"/>
  <c r="K188" i="2"/>
  <c r="J188" i="2"/>
  <c r="I188" i="2"/>
  <c r="E188" i="2"/>
  <c r="D188" i="2"/>
  <c r="B212" i="2"/>
  <c r="C212" i="2"/>
  <c r="G212" i="2"/>
  <c r="J212" i="2"/>
  <c r="I212" i="2"/>
  <c r="F212" i="2"/>
  <c r="H212" i="2"/>
  <c r="K212" i="2"/>
  <c r="E212" i="2"/>
  <c r="D212" i="2"/>
  <c r="H233" i="2"/>
  <c r="G233" i="2"/>
  <c r="F233" i="2"/>
  <c r="D233" i="2"/>
  <c r="K233" i="2"/>
  <c r="B233" i="2"/>
  <c r="C233" i="2"/>
  <c r="J233" i="2"/>
  <c r="I233" i="2"/>
  <c r="E233" i="2"/>
  <c r="H257" i="2"/>
  <c r="E257" i="2"/>
  <c r="D257" i="2"/>
  <c r="K257" i="2"/>
  <c r="B257" i="2"/>
  <c r="C257" i="2"/>
  <c r="J257" i="2"/>
  <c r="I257" i="2"/>
  <c r="G257" i="2"/>
  <c r="H281" i="2"/>
  <c r="C281" i="2"/>
  <c r="B281" i="2"/>
  <c r="K281" i="2"/>
  <c r="E281" i="2"/>
  <c r="D281" i="2"/>
  <c r="J281" i="2"/>
  <c r="I281" i="2"/>
  <c r="G281" i="2"/>
  <c r="F281" i="2"/>
  <c r="H305" i="2"/>
  <c r="E305" i="2"/>
  <c r="D305" i="2"/>
  <c r="C305" i="2"/>
  <c r="G305" i="2"/>
  <c r="I305" i="2"/>
  <c r="F305" i="2"/>
  <c r="B305" i="2"/>
  <c r="J305" i="2"/>
  <c r="H329" i="2"/>
  <c r="G329" i="2"/>
  <c r="I329" i="2"/>
  <c r="F329" i="2"/>
  <c r="E329" i="2"/>
  <c r="J329" i="2"/>
  <c r="B329" i="2"/>
  <c r="D329" i="2"/>
  <c r="K329" i="2"/>
  <c r="C329" i="2"/>
  <c r="D357" i="2"/>
  <c r="B357" i="2"/>
  <c r="K357" i="2"/>
  <c r="J357" i="2"/>
  <c r="I357" i="2"/>
  <c r="C357" i="2"/>
  <c r="E357" i="2"/>
  <c r="H357" i="2"/>
  <c r="G357" i="2"/>
  <c r="F357" i="2"/>
  <c r="H389" i="2"/>
  <c r="J389" i="2"/>
  <c r="G389" i="2"/>
  <c r="F389" i="2"/>
  <c r="E389" i="2"/>
  <c r="C389" i="2"/>
  <c r="K389" i="2"/>
  <c r="I389" i="2"/>
  <c r="D389" i="2"/>
  <c r="B389" i="2"/>
  <c r="H425" i="2"/>
  <c r="C425" i="2"/>
  <c r="E425" i="2"/>
  <c r="D425" i="2"/>
  <c r="B425" i="2"/>
  <c r="G425" i="2"/>
  <c r="J425" i="2"/>
  <c r="K425" i="2"/>
  <c r="I425" i="2"/>
  <c r="H461" i="2"/>
  <c r="J461" i="2"/>
  <c r="B461" i="2"/>
  <c r="E461" i="2"/>
  <c r="G461" i="2"/>
  <c r="K461" i="2"/>
  <c r="I461" i="2"/>
  <c r="D461" i="2"/>
  <c r="F461" i="2"/>
  <c r="C461" i="2"/>
  <c r="H497" i="2"/>
  <c r="C497" i="2"/>
  <c r="K497" i="2"/>
  <c r="B497" i="2"/>
  <c r="E497" i="2"/>
  <c r="J497" i="2"/>
  <c r="D497" i="2"/>
  <c r="I497" i="2"/>
  <c r="G497" i="2"/>
  <c r="F497" i="2"/>
  <c r="H533" i="2"/>
  <c r="J533" i="2"/>
  <c r="K533" i="2"/>
  <c r="I533" i="2"/>
  <c r="G533" i="2"/>
  <c r="F533" i="2"/>
  <c r="B533" i="2"/>
  <c r="D533" i="2"/>
  <c r="C533" i="2"/>
  <c r="E533" i="2"/>
  <c r="H569" i="2"/>
  <c r="C569" i="2"/>
  <c r="G569" i="2"/>
  <c r="F569" i="2"/>
  <c r="E569" i="2"/>
  <c r="K569" i="2"/>
  <c r="D569" i="2"/>
  <c r="J569" i="2"/>
  <c r="I569" i="2"/>
  <c r="B569" i="2"/>
  <c r="H605" i="2"/>
  <c r="J605" i="2"/>
  <c r="D605" i="2"/>
  <c r="C605" i="2"/>
  <c r="B605" i="2"/>
  <c r="G605" i="2"/>
  <c r="K605" i="2"/>
  <c r="I605" i="2"/>
  <c r="F605" i="2"/>
  <c r="E605" i="2"/>
  <c r="D645" i="2"/>
  <c r="B645" i="2"/>
  <c r="E645" i="2"/>
  <c r="C645" i="2"/>
  <c r="H645" i="2"/>
  <c r="J645" i="2"/>
  <c r="K645" i="2"/>
  <c r="I645" i="2"/>
  <c r="G645" i="2"/>
  <c r="F645" i="2"/>
  <c r="J693" i="2"/>
  <c r="I693" i="2"/>
  <c r="H693" i="2"/>
  <c r="F693" i="2"/>
  <c r="E693" i="2"/>
  <c r="D693" i="2"/>
  <c r="C693" i="2"/>
  <c r="B693" i="2"/>
  <c r="K693" i="2"/>
  <c r="K741" i="2"/>
  <c r="J741" i="2"/>
  <c r="H741" i="2"/>
  <c r="G741" i="2"/>
  <c r="B741" i="2"/>
  <c r="D741" i="2"/>
  <c r="E741" i="2"/>
  <c r="F741" i="2"/>
  <c r="I741" i="2"/>
  <c r="C741" i="2"/>
  <c r="K789" i="2"/>
  <c r="J789" i="2"/>
  <c r="D789" i="2"/>
  <c r="C789" i="2"/>
  <c r="G789" i="2"/>
  <c r="F789" i="2"/>
  <c r="E789" i="2"/>
  <c r="B789" i="2"/>
  <c r="H789" i="2"/>
  <c r="K837" i="2"/>
  <c r="J837" i="2"/>
  <c r="B837" i="2"/>
  <c r="D837" i="2"/>
  <c r="F837" i="2"/>
  <c r="H837" i="2"/>
  <c r="G837" i="2"/>
  <c r="E837" i="2"/>
  <c r="I837" i="2"/>
  <c r="C837" i="2"/>
  <c r="C887" i="2"/>
  <c r="B887" i="2"/>
  <c r="D887" i="2"/>
  <c r="H887" i="2"/>
  <c r="G887" i="2"/>
  <c r="F887" i="2"/>
  <c r="K887" i="2"/>
  <c r="E887" i="2"/>
  <c r="I887" i="2"/>
  <c r="J887" i="2"/>
  <c r="K939" i="2"/>
  <c r="J939" i="2"/>
  <c r="B939" i="2"/>
  <c r="E939" i="2"/>
  <c r="D939" i="2"/>
  <c r="C939" i="2"/>
  <c r="H939" i="2"/>
  <c r="F939" i="2"/>
  <c r="I939" i="2"/>
  <c r="G939" i="2"/>
  <c r="I992" i="2"/>
  <c r="H992" i="2"/>
  <c r="D992" i="2"/>
  <c r="C992" i="2"/>
  <c r="J992" i="2"/>
  <c r="G992" i="2"/>
  <c r="K992" i="2"/>
  <c r="E992" i="2"/>
  <c r="B992" i="2"/>
  <c r="F992" i="2"/>
  <c r="E1044" i="2"/>
  <c r="D1044" i="2"/>
  <c r="B1044" i="2"/>
  <c r="H1044" i="2"/>
  <c r="G1044" i="2"/>
  <c r="I1044" i="2"/>
  <c r="C1044" i="2"/>
  <c r="K1044" i="2"/>
  <c r="J1044" i="2"/>
  <c r="C1097" i="2"/>
  <c r="B1097" i="2"/>
  <c r="F1097" i="2"/>
  <c r="E1097" i="2"/>
  <c r="J1097" i="2"/>
  <c r="I1097" i="2"/>
  <c r="K1097" i="2"/>
  <c r="D1097" i="2"/>
  <c r="G1097" i="2"/>
  <c r="H1097" i="2"/>
  <c r="C1151" i="2"/>
  <c r="B1151" i="2"/>
  <c r="K1151" i="2"/>
  <c r="D1151" i="2"/>
  <c r="J1151" i="2"/>
  <c r="F1151" i="2"/>
  <c r="H1151" i="2"/>
  <c r="G1151" i="2"/>
  <c r="E1151" i="2"/>
  <c r="I1151" i="2"/>
  <c r="D13" i="2"/>
  <c r="D33" i="2"/>
  <c r="D59" i="2"/>
  <c r="D85" i="2"/>
  <c r="J93" i="2"/>
  <c r="H119" i="2"/>
  <c r="B129" i="2"/>
  <c r="D141" i="2"/>
  <c r="B155" i="2"/>
  <c r="C8" i="2"/>
  <c r="D8" i="2"/>
  <c r="I8" i="2"/>
  <c r="H8" i="2"/>
  <c r="G8" i="2"/>
  <c r="F8" i="2"/>
  <c r="E8" i="2"/>
  <c r="B8" i="2"/>
  <c r="K24" i="2"/>
  <c r="G24" i="2"/>
  <c r="F24" i="2"/>
  <c r="E24" i="2"/>
  <c r="D24" i="2"/>
  <c r="C24" i="2"/>
  <c r="B24" i="2"/>
  <c r="J24" i="2"/>
  <c r="C44" i="2"/>
  <c r="D44" i="2"/>
  <c r="I44" i="2"/>
  <c r="H44" i="2"/>
  <c r="G44" i="2"/>
  <c r="F44" i="2"/>
  <c r="E44" i="2"/>
  <c r="B44" i="2"/>
  <c r="B61" i="2"/>
  <c r="K61" i="2"/>
  <c r="J61" i="2"/>
  <c r="I61" i="2"/>
  <c r="H61" i="2"/>
  <c r="G61" i="2"/>
  <c r="E61" i="2"/>
  <c r="D61" i="2"/>
  <c r="C61" i="2"/>
  <c r="I83" i="2"/>
  <c r="J83" i="2"/>
  <c r="G83" i="2"/>
  <c r="E83" i="2"/>
  <c r="D83" i="2"/>
  <c r="C83" i="2"/>
  <c r="B83" i="2"/>
  <c r="E105" i="2"/>
  <c r="C105" i="2"/>
  <c r="B105" i="2"/>
  <c r="K105" i="2"/>
  <c r="J105" i="2"/>
  <c r="I105" i="2"/>
  <c r="H105" i="2"/>
  <c r="I125" i="2"/>
  <c r="J125" i="2"/>
  <c r="E125" i="2"/>
  <c r="D125" i="2"/>
  <c r="C125" i="2"/>
  <c r="B125" i="2"/>
  <c r="K125" i="2"/>
  <c r="H125" i="2"/>
  <c r="E144" i="2"/>
  <c r="H144" i="2"/>
  <c r="G144" i="2"/>
  <c r="D144" i="2"/>
  <c r="F144" i="2"/>
  <c r="K144" i="2"/>
  <c r="J144" i="2"/>
  <c r="I144" i="2"/>
  <c r="C144" i="2"/>
  <c r="B144" i="2"/>
  <c r="I166" i="2"/>
  <c r="H166" i="2"/>
  <c r="D166" i="2"/>
  <c r="C166" i="2"/>
  <c r="F166" i="2"/>
  <c r="E166" i="2"/>
  <c r="B166" i="2"/>
  <c r="K166" i="2"/>
  <c r="J166" i="2"/>
  <c r="D189" i="2"/>
  <c r="C189" i="2"/>
  <c r="B189" i="2"/>
  <c r="H189" i="2"/>
  <c r="J189" i="2"/>
  <c r="I189" i="2"/>
  <c r="F189" i="2"/>
  <c r="G189" i="2"/>
  <c r="K189" i="2"/>
  <c r="E189" i="2"/>
  <c r="D213" i="2"/>
  <c r="C213" i="2"/>
  <c r="B213" i="2"/>
  <c r="H213" i="2"/>
  <c r="G213" i="2"/>
  <c r="K213" i="2"/>
  <c r="J213" i="2"/>
  <c r="I213" i="2"/>
  <c r="E213" i="2"/>
  <c r="B236" i="2"/>
  <c r="C236" i="2"/>
  <c r="G236" i="2"/>
  <c r="H236" i="2"/>
  <c r="D236" i="2"/>
  <c r="K236" i="2"/>
  <c r="J236" i="2"/>
  <c r="I236" i="2"/>
  <c r="F236" i="2"/>
  <c r="B260" i="2"/>
  <c r="C260" i="2"/>
  <c r="E260" i="2"/>
  <c r="J260" i="2"/>
  <c r="D260" i="2"/>
  <c r="K260" i="2"/>
  <c r="I260" i="2"/>
  <c r="H260" i="2"/>
  <c r="G260" i="2"/>
  <c r="B284" i="2"/>
  <c r="C284" i="2"/>
  <c r="G284" i="2"/>
  <c r="J284" i="2"/>
  <c r="I284" i="2"/>
  <c r="D284" i="2"/>
  <c r="K284" i="2"/>
  <c r="H284" i="2"/>
  <c r="F284" i="2"/>
  <c r="E284" i="2"/>
  <c r="B308" i="2"/>
  <c r="H308" i="2"/>
  <c r="D308" i="2"/>
  <c r="C308" i="2"/>
  <c r="I308" i="2"/>
  <c r="G308" i="2"/>
  <c r="E308" i="2"/>
  <c r="K308" i="2"/>
  <c r="J308" i="2"/>
  <c r="B332" i="2"/>
  <c r="D332" i="2"/>
  <c r="G332" i="2"/>
  <c r="F332" i="2"/>
  <c r="E332" i="2"/>
  <c r="K332" i="2"/>
  <c r="J332" i="2"/>
  <c r="H332" i="2"/>
  <c r="I332" i="2"/>
  <c r="C332" i="2"/>
  <c r="E358" i="2"/>
  <c r="C358" i="2"/>
  <c r="B358" i="2"/>
  <c r="D358" i="2"/>
  <c r="J358" i="2"/>
  <c r="K358" i="2"/>
  <c r="I358" i="2"/>
  <c r="H358" i="2"/>
  <c r="G358" i="2"/>
  <c r="D393" i="2"/>
  <c r="I393" i="2"/>
  <c r="K393" i="2"/>
  <c r="J393" i="2"/>
  <c r="H393" i="2"/>
  <c r="G393" i="2"/>
  <c r="B393" i="2"/>
  <c r="F393" i="2"/>
  <c r="E393" i="2"/>
  <c r="C393" i="2"/>
  <c r="D429" i="2"/>
  <c r="B429" i="2"/>
  <c r="H429" i="2"/>
  <c r="G429" i="2"/>
  <c r="K429" i="2"/>
  <c r="C429" i="2"/>
  <c r="I429" i="2"/>
  <c r="E429" i="2"/>
  <c r="J429" i="2"/>
  <c r="D465" i="2"/>
  <c r="I465" i="2"/>
  <c r="E465" i="2"/>
  <c r="C465" i="2"/>
  <c r="B465" i="2"/>
  <c r="H465" i="2"/>
  <c r="K465" i="2"/>
  <c r="J465" i="2"/>
  <c r="F465" i="2"/>
  <c r="G465" i="2"/>
  <c r="D501" i="2"/>
  <c r="B501" i="2"/>
  <c r="F501" i="2"/>
  <c r="H501" i="2"/>
  <c r="J501" i="2"/>
  <c r="I501" i="2"/>
  <c r="K501" i="2"/>
  <c r="G501" i="2"/>
  <c r="E501" i="2"/>
  <c r="C501" i="2"/>
  <c r="D537" i="2"/>
  <c r="I537" i="2"/>
  <c r="K537" i="2"/>
  <c r="B537" i="2"/>
  <c r="J537" i="2"/>
  <c r="E537" i="2"/>
  <c r="C537" i="2"/>
  <c r="G537" i="2"/>
  <c r="H537" i="2"/>
  <c r="F537" i="2"/>
  <c r="D573" i="2"/>
  <c r="B573" i="2"/>
  <c r="J573" i="2"/>
  <c r="I573" i="2"/>
  <c r="H573" i="2"/>
  <c r="G573" i="2"/>
  <c r="E573" i="2"/>
  <c r="C573" i="2"/>
  <c r="K573" i="2"/>
  <c r="F573" i="2"/>
  <c r="D609" i="2"/>
  <c r="I609" i="2"/>
  <c r="G609" i="2"/>
  <c r="F609" i="2"/>
  <c r="E609" i="2"/>
  <c r="K609" i="2"/>
  <c r="C609" i="2"/>
  <c r="B609" i="2"/>
  <c r="J609" i="2"/>
  <c r="F646" i="2"/>
  <c r="E646" i="2"/>
  <c r="I646" i="2"/>
  <c r="H646" i="2"/>
  <c r="G646" i="2"/>
  <c r="D646" i="2"/>
  <c r="B646" i="2"/>
  <c r="K646" i="2"/>
  <c r="J646" i="2"/>
  <c r="C646" i="2"/>
  <c r="K694" i="2"/>
  <c r="B694" i="2"/>
  <c r="J694" i="2"/>
  <c r="C694" i="2"/>
  <c r="I694" i="2"/>
  <c r="E694" i="2"/>
  <c r="D694" i="2"/>
  <c r="H694" i="2"/>
  <c r="G694" i="2"/>
  <c r="F694" i="2"/>
  <c r="K742" i="2"/>
  <c r="B742" i="2"/>
  <c r="F742" i="2"/>
  <c r="E742" i="2"/>
  <c r="D742" i="2"/>
  <c r="I742" i="2"/>
  <c r="C742" i="2"/>
  <c r="J742" i="2"/>
  <c r="H742" i="2"/>
  <c r="G742" i="2"/>
  <c r="H790" i="2"/>
  <c r="G790" i="2"/>
  <c r="D790" i="2"/>
  <c r="B790" i="2"/>
  <c r="E790" i="2"/>
  <c r="K790" i="2"/>
  <c r="F790" i="2"/>
  <c r="I790" i="2"/>
  <c r="J790" i="2"/>
  <c r="C790" i="2"/>
  <c r="D838" i="2"/>
  <c r="C838" i="2"/>
  <c r="H838" i="2"/>
  <c r="G838" i="2"/>
  <c r="F838" i="2"/>
  <c r="E838" i="2"/>
  <c r="K838" i="2"/>
  <c r="B838" i="2"/>
  <c r="I838" i="2"/>
  <c r="J838" i="2"/>
  <c r="E888" i="2"/>
  <c r="D888" i="2"/>
  <c r="H888" i="2"/>
  <c r="G888" i="2"/>
  <c r="J888" i="2"/>
  <c r="C888" i="2"/>
  <c r="F888" i="2"/>
  <c r="I888" i="2"/>
  <c r="K888" i="2"/>
  <c r="B888" i="2"/>
  <c r="C941" i="2"/>
  <c r="B941" i="2"/>
  <c r="J941" i="2"/>
  <c r="I941" i="2"/>
  <c r="K941" i="2"/>
  <c r="E941" i="2"/>
  <c r="D941" i="2"/>
  <c r="H941" i="2"/>
  <c r="G941" i="2"/>
  <c r="F941" i="2"/>
  <c r="K993" i="2"/>
  <c r="J993" i="2"/>
  <c r="H993" i="2"/>
  <c r="G993" i="2"/>
  <c r="C993" i="2"/>
  <c r="E993" i="2"/>
  <c r="F993" i="2"/>
  <c r="I993" i="2"/>
  <c r="D993" i="2"/>
  <c r="B993" i="2"/>
  <c r="G1045" i="2"/>
  <c r="H1045" i="2"/>
  <c r="E1045" i="2"/>
  <c r="K1045" i="2"/>
  <c r="C1045" i="2"/>
  <c r="D1045" i="2"/>
  <c r="I1045" i="2"/>
  <c r="J1045" i="2"/>
  <c r="B1045" i="2"/>
  <c r="E1098" i="2"/>
  <c r="D1098" i="2"/>
  <c r="J1098" i="2"/>
  <c r="I1098" i="2"/>
  <c r="G1098" i="2"/>
  <c r="F1098" i="2"/>
  <c r="C1098" i="2"/>
  <c r="B1098" i="2"/>
  <c r="K1098" i="2"/>
  <c r="H1098" i="2"/>
  <c r="E1152" i="2"/>
  <c r="D1152" i="2"/>
  <c r="B1152" i="2"/>
  <c r="H1152" i="2"/>
  <c r="G1152" i="2"/>
  <c r="I1152" i="2"/>
  <c r="J1152" i="2"/>
  <c r="F1152" i="2"/>
  <c r="C1152" i="2"/>
  <c r="K1152" i="2"/>
  <c r="E13" i="2"/>
  <c r="C19" i="2"/>
  <c r="I24" i="2"/>
  <c r="E9" i="2"/>
  <c r="K9" i="2"/>
  <c r="J9" i="2"/>
  <c r="I9" i="2"/>
  <c r="H9" i="2"/>
  <c r="G9" i="2"/>
  <c r="D9" i="2"/>
  <c r="B9" i="2"/>
  <c r="B25" i="2"/>
  <c r="K25" i="2"/>
  <c r="J25" i="2"/>
  <c r="I25" i="2"/>
  <c r="H25" i="2"/>
  <c r="G25" i="2"/>
  <c r="E25" i="2"/>
  <c r="D25" i="2"/>
  <c r="C25" i="2"/>
  <c r="E45" i="2"/>
  <c r="K45" i="2"/>
  <c r="J45" i="2"/>
  <c r="I45" i="2"/>
  <c r="H45" i="2"/>
  <c r="G45" i="2"/>
  <c r="D45" i="2"/>
  <c r="C45" i="2"/>
  <c r="B45" i="2"/>
  <c r="I65" i="2"/>
  <c r="J65" i="2"/>
  <c r="K65" i="2"/>
  <c r="H65" i="2"/>
  <c r="G65" i="2"/>
  <c r="F65" i="2"/>
  <c r="E65" i="2"/>
  <c r="D65" i="2"/>
  <c r="K84" i="2"/>
  <c r="J84" i="2"/>
  <c r="I84" i="2"/>
  <c r="H84" i="2"/>
  <c r="G84" i="2"/>
  <c r="E84" i="2"/>
  <c r="D84" i="2"/>
  <c r="C84" i="2"/>
  <c r="B84" i="2"/>
  <c r="G106" i="2"/>
  <c r="H106" i="2"/>
  <c r="I106" i="2"/>
  <c r="F106" i="2"/>
  <c r="E106" i="2"/>
  <c r="D106" i="2"/>
  <c r="C106" i="2"/>
  <c r="B106" i="2"/>
  <c r="B128" i="2"/>
  <c r="J128" i="2"/>
  <c r="I128" i="2"/>
  <c r="G128" i="2"/>
  <c r="H128" i="2"/>
  <c r="K128" i="2"/>
  <c r="E128" i="2"/>
  <c r="D128" i="2"/>
  <c r="C128" i="2"/>
  <c r="C145" i="2"/>
  <c r="G145" i="2"/>
  <c r="B145" i="2"/>
  <c r="K145" i="2"/>
  <c r="H145" i="2"/>
  <c r="F145" i="2"/>
  <c r="E145" i="2"/>
  <c r="D145" i="2"/>
  <c r="K167" i="2"/>
  <c r="C167" i="2"/>
  <c r="H167" i="2"/>
  <c r="G167" i="2"/>
  <c r="E167" i="2"/>
  <c r="F167" i="2"/>
  <c r="J167" i="2"/>
  <c r="I167" i="2"/>
  <c r="D167" i="2"/>
  <c r="B167" i="2"/>
  <c r="E190" i="2"/>
  <c r="D190" i="2"/>
  <c r="B190" i="2"/>
  <c r="H190" i="2"/>
  <c r="K190" i="2"/>
  <c r="J190" i="2"/>
  <c r="I190" i="2"/>
  <c r="G190" i="2"/>
  <c r="F214" i="2"/>
  <c r="E214" i="2"/>
  <c r="D214" i="2"/>
  <c r="B214" i="2"/>
  <c r="J214" i="2"/>
  <c r="I214" i="2"/>
  <c r="C214" i="2"/>
  <c r="K214" i="2"/>
  <c r="H214" i="2"/>
  <c r="D237" i="2"/>
  <c r="C237" i="2"/>
  <c r="B237" i="2"/>
  <c r="H237" i="2"/>
  <c r="J237" i="2"/>
  <c r="I237" i="2"/>
  <c r="K237" i="2"/>
  <c r="G237" i="2"/>
  <c r="E237" i="2"/>
  <c r="D261" i="2"/>
  <c r="F261" i="2"/>
  <c r="E261" i="2"/>
  <c r="C261" i="2"/>
  <c r="G261" i="2"/>
  <c r="K261" i="2"/>
  <c r="I261" i="2"/>
  <c r="H261" i="2"/>
  <c r="B261" i="2"/>
  <c r="D285" i="2"/>
  <c r="B285" i="2"/>
  <c r="E285" i="2"/>
  <c r="C285" i="2"/>
  <c r="J285" i="2"/>
  <c r="I285" i="2"/>
  <c r="K285" i="2"/>
  <c r="H285" i="2"/>
  <c r="G285" i="2"/>
  <c r="D309" i="2"/>
  <c r="K309" i="2"/>
  <c r="H309" i="2"/>
  <c r="G309" i="2"/>
  <c r="C309" i="2"/>
  <c r="B309" i="2"/>
  <c r="J309" i="2"/>
  <c r="I309" i="2"/>
  <c r="D333" i="2"/>
  <c r="G333" i="2"/>
  <c r="K333" i="2"/>
  <c r="J333" i="2"/>
  <c r="I333" i="2"/>
  <c r="E333" i="2"/>
  <c r="H333" i="2"/>
  <c r="C333" i="2"/>
  <c r="B333" i="2"/>
  <c r="H359" i="2"/>
  <c r="I359" i="2"/>
  <c r="G359" i="2"/>
  <c r="F359" i="2"/>
  <c r="E359" i="2"/>
  <c r="K359" i="2"/>
  <c r="J359" i="2"/>
  <c r="D359" i="2"/>
  <c r="C359" i="2"/>
  <c r="B359" i="2"/>
  <c r="F394" i="2"/>
  <c r="E394" i="2"/>
  <c r="J394" i="2"/>
  <c r="I394" i="2"/>
  <c r="C394" i="2"/>
  <c r="B394" i="2"/>
  <c r="H394" i="2"/>
  <c r="G394" i="2"/>
  <c r="D394" i="2"/>
  <c r="E430" i="2"/>
  <c r="K430" i="2"/>
  <c r="J430" i="2"/>
  <c r="G430" i="2"/>
  <c r="D430" i="2"/>
  <c r="I430" i="2"/>
  <c r="H430" i="2"/>
  <c r="C430" i="2"/>
  <c r="B430" i="2"/>
  <c r="F466" i="2"/>
  <c r="I466" i="2"/>
  <c r="H466" i="2"/>
  <c r="G466" i="2"/>
  <c r="E466" i="2"/>
  <c r="D466" i="2"/>
  <c r="C466" i="2"/>
  <c r="B466" i="2"/>
  <c r="K466" i="2"/>
  <c r="F502" i="2"/>
  <c r="E502" i="2"/>
  <c r="G502" i="2"/>
  <c r="D502" i="2"/>
  <c r="C502" i="2"/>
  <c r="J502" i="2"/>
  <c r="B502" i="2"/>
  <c r="K502" i="2"/>
  <c r="I502" i="2"/>
  <c r="H502" i="2"/>
  <c r="F538" i="2"/>
  <c r="C538" i="2"/>
  <c r="B538" i="2"/>
  <c r="G538" i="2"/>
  <c r="I538" i="2"/>
  <c r="K538" i="2"/>
  <c r="J538" i="2"/>
  <c r="H538" i="2"/>
  <c r="E538" i="2"/>
  <c r="D538" i="2"/>
  <c r="F574" i="2"/>
  <c r="E574" i="2"/>
  <c r="C574" i="2"/>
  <c r="G574" i="2"/>
  <c r="K574" i="2"/>
  <c r="H574" i="2"/>
  <c r="D574" i="2"/>
  <c r="J574" i="2"/>
  <c r="I574" i="2"/>
  <c r="B574" i="2"/>
  <c r="F610" i="2"/>
  <c r="K610" i="2"/>
  <c r="J610" i="2"/>
  <c r="I610" i="2"/>
  <c r="H610" i="2"/>
  <c r="C610" i="2"/>
  <c r="E610" i="2"/>
  <c r="D610" i="2"/>
  <c r="G610" i="2"/>
  <c r="B610" i="2"/>
  <c r="J648" i="2"/>
  <c r="I648" i="2"/>
  <c r="D648" i="2"/>
  <c r="C648" i="2"/>
  <c r="B648" i="2"/>
  <c r="G648" i="2"/>
  <c r="K648" i="2"/>
  <c r="E648" i="2"/>
  <c r="H648" i="2"/>
  <c r="F648" i="2"/>
  <c r="D696" i="2"/>
  <c r="F696" i="2"/>
  <c r="E696" i="2"/>
  <c r="K696" i="2"/>
  <c r="J696" i="2"/>
  <c r="I696" i="2"/>
  <c r="H696" i="2"/>
  <c r="B696" i="2"/>
  <c r="C696" i="2"/>
  <c r="G696" i="2"/>
  <c r="E744" i="2"/>
  <c r="D744" i="2"/>
  <c r="H744" i="2"/>
  <c r="G744" i="2"/>
  <c r="C744" i="2"/>
  <c r="B744" i="2"/>
  <c r="J744" i="2"/>
  <c r="F744" i="2"/>
  <c r="K744" i="2"/>
  <c r="I744" i="2"/>
  <c r="E792" i="2"/>
  <c r="D792" i="2"/>
  <c r="B792" i="2"/>
  <c r="K792" i="2"/>
  <c r="J792" i="2"/>
  <c r="F792" i="2"/>
  <c r="H792" i="2"/>
  <c r="G792" i="2"/>
  <c r="C792" i="2"/>
  <c r="I792" i="2"/>
  <c r="E840" i="2"/>
  <c r="D840" i="2"/>
  <c r="K840" i="2"/>
  <c r="F840" i="2"/>
  <c r="G840" i="2"/>
  <c r="C840" i="2"/>
  <c r="B840" i="2"/>
  <c r="J840" i="2"/>
  <c r="I840" i="2"/>
  <c r="H840" i="2"/>
  <c r="I890" i="2"/>
  <c r="H890" i="2"/>
  <c r="B890" i="2"/>
  <c r="F890" i="2"/>
  <c r="K890" i="2"/>
  <c r="D890" i="2"/>
  <c r="E890" i="2"/>
  <c r="J890" i="2"/>
  <c r="G890" i="2"/>
  <c r="C890" i="2"/>
  <c r="G943" i="2"/>
  <c r="F943" i="2"/>
  <c r="D943" i="2"/>
  <c r="C943" i="2"/>
  <c r="I943" i="2"/>
  <c r="K943" i="2"/>
  <c r="E943" i="2"/>
  <c r="B943" i="2"/>
  <c r="H943" i="2"/>
  <c r="C995" i="2"/>
  <c r="B995" i="2"/>
  <c r="D995" i="2"/>
  <c r="H995" i="2"/>
  <c r="G995" i="2"/>
  <c r="F995" i="2"/>
  <c r="J995" i="2"/>
  <c r="I995" i="2"/>
  <c r="K995" i="2"/>
  <c r="E995" i="2"/>
  <c r="K1047" i="2"/>
  <c r="J1047" i="2"/>
  <c r="B1047" i="2"/>
  <c r="F1047" i="2"/>
  <c r="E1047" i="2"/>
  <c r="D1047" i="2"/>
  <c r="H1047" i="2"/>
  <c r="I1047" i="2"/>
  <c r="C1047" i="2"/>
  <c r="G1047" i="2"/>
  <c r="I1100" i="2"/>
  <c r="H1100" i="2"/>
  <c r="D1100" i="2"/>
  <c r="C1100" i="2"/>
  <c r="J1100" i="2"/>
  <c r="G1100" i="2"/>
  <c r="K1100" i="2"/>
  <c r="F1100" i="2"/>
  <c r="E1100" i="2"/>
  <c r="B1100" i="2"/>
  <c r="I1154" i="2"/>
  <c r="H1154" i="2"/>
  <c r="K1154" i="2"/>
  <c r="B1154" i="2"/>
  <c r="G1154" i="2"/>
  <c r="J1154" i="2"/>
  <c r="F1154" i="2"/>
  <c r="E1154" i="2"/>
  <c r="C1154" i="2"/>
  <c r="D1154" i="2"/>
  <c r="I7" i="2"/>
  <c r="J34" i="2"/>
  <c r="F43" i="2"/>
  <c r="H60" i="2"/>
  <c r="D69" i="2"/>
  <c r="D95" i="2"/>
  <c r="D121" i="2"/>
  <c r="J130" i="2"/>
  <c r="G143" i="2"/>
  <c r="D157" i="2"/>
  <c r="G10" i="2"/>
  <c r="H10" i="2"/>
  <c r="C10" i="2"/>
  <c r="B10" i="2"/>
  <c r="K10" i="2"/>
  <c r="J10" i="2"/>
  <c r="F10" i="2"/>
  <c r="I29" i="2"/>
  <c r="J29" i="2"/>
  <c r="K29" i="2"/>
  <c r="H29" i="2"/>
  <c r="G29" i="2"/>
  <c r="F29" i="2"/>
  <c r="E29" i="2"/>
  <c r="D29" i="2"/>
  <c r="G46" i="2"/>
  <c r="H46" i="2"/>
  <c r="C46" i="2"/>
  <c r="B46" i="2"/>
  <c r="K46" i="2"/>
  <c r="J46" i="2"/>
  <c r="I46" i="2"/>
  <c r="C68" i="2"/>
  <c r="D68" i="2"/>
  <c r="K68" i="2"/>
  <c r="J68" i="2"/>
  <c r="I68" i="2"/>
  <c r="H68" i="2"/>
  <c r="G68" i="2"/>
  <c r="F68" i="2"/>
  <c r="E68" i="2"/>
  <c r="B68" i="2"/>
  <c r="B85" i="2"/>
  <c r="C85" i="2"/>
  <c r="K85" i="2"/>
  <c r="J85" i="2"/>
  <c r="I85" i="2"/>
  <c r="H85" i="2"/>
  <c r="G85" i="2"/>
  <c r="I107" i="2"/>
  <c r="J107" i="2"/>
  <c r="K107" i="2"/>
  <c r="H107" i="2"/>
  <c r="G107" i="2"/>
  <c r="E107" i="2"/>
  <c r="D107" i="2"/>
  <c r="C107" i="2"/>
  <c r="B107" i="2"/>
  <c r="D129" i="2"/>
  <c r="K129" i="2"/>
  <c r="J129" i="2"/>
  <c r="I129" i="2"/>
  <c r="H129" i="2"/>
  <c r="G129" i="2"/>
  <c r="F129" i="2"/>
  <c r="E129" i="2"/>
  <c r="K149" i="2"/>
  <c r="C149" i="2"/>
  <c r="J149" i="2"/>
  <c r="I149" i="2"/>
  <c r="H149" i="2"/>
  <c r="G149" i="2"/>
  <c r="E149" i="2"/>
  <c r="D149" i="2"/>
  <c r="B149" i="2"/>
  <c r="I168" i="2"/>
  <c r="E168" i="2"/>
  <c r="C168" i="2"/>
  <c r="H168" i="2"/>
  <c r="G168" i="2"/>
  <c r="F168" i="2"/>
  <c r="D168" i="2"/>
  <c r="B168" i="2"/>
  <c r="K168" i="2"/>
  <c r="H191" i="2"/>
  <c r="G191" i="2"/>
  <c r="F191" i="2"/>
  <c r="C191" i="2"/>
  <c r="J191" i="2"/>
  <c r="K191" i="2"/>
  <c r="I191" i="2"/>
  <c r="E191" i="2"/>
  <c r="D191" i="2"/>
  <c r="B191" i="2"/>
  <c r="H215" i="2"/>
  <c r="G215" i="2"/>
  <c r="F215" i="2"/>
  <c r="C215" i="2"/>
  <c r="J215" i="2"/>
  <c r="E215" i="2"/>
  <c r="B215" i="2"/>
  <c r="D215" i="2"/>
  <c r="K215" i="2"/>
  <c r="I215" i="2"/>
  <c r="F238" i="2"/>
  <c r="E238" i="2"/>
  <c r="D238" i="2"/>
  <c r="B238" i="2"/>
  <c r="H238" i="2"/>
  <c r="C238" i="2"/>
  <c r="G238" i="2"/>
  <c r="K238" i="2"/>
  <c r="J238" i="2"/>
  <c r="I238" i="2"/>
  <c r="F262" i="2"/>
  <c r="I262" i="2"/>
  <c r="H262" i="2"/>
  <c r="G262" i="2"/>
  <c r="D262" i="2"/>
  <c r="C262" i="2"/>
  <c r="J262" i="2"/>
  <c r="K262" i="2"/>
  <c r="E262" i="2"/>
  <c r="B262" i="2"/>
  <c r="F286" i="2"/>
  <c r="E286" i="2"/>
  <c r="J286" i="2"/>
  <c r="I286" i="2"/>
  <c r="H286" i="2"/>
  <c r="D286" i="2"/>
  <c r="K286" i="2"/>
  <c r="G286" i="2"/>
  <c r="C286" i="2"/>
  <c r="B286" i="2"/>
  <c r="K310" i="2"/>
  <c r="J310" i="2"/>
  <c r="G310" i="2"/>
  <c r="I310" i="2"/>
  <c r="C310" i="2"/>
  <c r="B310" i="2"/>
  <c r="H310" i="2"/>
  <c r="E310" i="2"/>
  <c r="D310" i="2"/>
  <c r="F334" i="2"/>
  <c r="J334" i="2"/>
  <c r="C334" i="2"/>
  <c r="K334" i="2"/>
  <c r="G334" i="2"/>
  <c r="E334" i="2"/>
  <c r="D334" i="2"/>
  <c r="B334" i="2"/>
  <c r="I334" i="2"/>
  <c r="J360" i="2"/>
  <c r="K360" i="2"/>
  <c r="I360" i="2"/>
  <c r="C360" i="2"/>
  <c r="G360" i="2"/>
  <c r="E360" i="2"/>
  <c r="D360" i="2"/>
  <c r="B360" i="2"/>
  <c r="F360" i="2"/>
  <c r="J396" i="2"/>
  <c r="E396" i="2"/>
  <c r="I396" i="2"/>
  <c r="H396" i="2"/>
  <c r="G396" i="2"/>
  <c r="C396" i="2"/>
  <c r="F396" i="2"/>
  <c r="D396" i="2"/>
  <c r="K396" i="2"/>
  <c r="B396" i="2"/>
  <c r="J432" i="2"/>
  <c r="F432" i="2"/>
  <c r="E432" i="2"/>
  <c r="D432" i="2"/>
  <c r="G432" i="2"/>
  <c r="K432" i="2"/>
  <c r="B432" i="2"/>
  <c r="H432" i="2"/>
  <c r="I432" i="2"/>
  <c r="C432" i="2"/>
  <c r="J468" i="2"/>
  <c r="E468" i="2"/>
  <c r="C468" i="2"/>
  <c r="B468" i="2"/>
  <c r="G468" i="2"/>
  <c r="I468" i="2"/>
  <c r="H468" i="2"/>
  <c r="K468" i="2"/>
  <c r="D468" i="2"/>
  <c r="J504" i="2"/>
  <c r="D504" i="2"/>
  <c r="K504" i="2"/>
  <c r="F504" i="2"/>
  <c r="H504" i="2"/>
  <c r="G504" i="2"/>
  <c r="I504" i="2"/>
  <c r="E504" i="2"/>
  <c r="C504" i="2"/>
  <c r="B504" i="2"/>
  <c r="J540" i="2"/>
  <c r="E540" i="2"/>
  <c r="K540" i="2"/>
  <c r="I540" i="2"/>
  <c r="C540" i="2"/>
  <c r="H540" i="2"/>
  <c r="B540" i="2"/>
  <c r="G540" i="2"/>
  <c r="F540" i="2"/>
  <c r="D540" i="2"/>
  <c r="J576" i="2"/>
  <c r="H576" i="2"/>
  <c r="G576" i="2"/>
  <c r="F576" i="2"/>
  <c r="E576" i="2"/>
  <c r="D576" i="2"/>
  <c r="C576" i="2"/>
  <c r="B576" i="2"/>
  <c r="I576" i="2"/>
  <c r="J612" i="2"/>
  <c r="E612" i="2"/>
  <c r="F612" i="2"/>
  <c r="D612" i="2"/>
  <c r="C612" i="2"/>
  <c r="I612" i="2"/>
  <c r="B612" i="2"/>
  <c r="G612" i="2"/>
  <c r="H612" i="2"/>
  <c r="K612" i="2"/>
  <c r="D657" i="2"/>
  <c r="C657" i="2"/>
  <c r="J657" i="2"/>
  <c r="H657" i="2"/>
  <c r="G657" i="2"/>
  <c r="F657" i="2"/>
  <c r="E657" i="2"/>
  <c r="K657" i="2"/>
  <c r="I657" i="2"/>
  <c r="B657" i="2"/>
  <c r="J705" i="2"/>
  <c r="G705" i="2"/>
  <c r="F705" i="2"/>
  <c r="H705" i="2"/>
  <c r="E705" i="2"/>
  <c r="D705" i="2"/>
  <c r="C705" i="2"/>
  <c r="I705" i="2"/>
  <c r="B705" i="2"/>
  <c r="K753" i="2"/>
  <c r="J753" i="2"/>
  <c r="D753" i="2"/>
  <c r="C753" i="2"/>
  <c r="H753" i="2"/>
  <c r="G753" i="2"/>
  <c r="F753" i="2"/>
  <c r="E753" i="2"/>
  <c r="I753" i="2"/>
  <c r="B753" i="2"/>
  <c r="K801" i="2"/>
  <c r="J801" i="2"/>
  <c r="B801" i="2"/>
  <c r="E801" i="2"/>
  <c r="G801" i="2"/>
  <c r="H801" i="2"/>
  <c r="I801" i="2"/>
  <c r="F801" i="2"/>
  <c r="D801" i="2"/>
  <c r="C801" i="2"/>
  <c r="K849" i="2"/>
  <c r="J849" i="2"/>
  <c r="H849" i="2"/>
  <c r="G849" i="2"/>
  <c r="B849" i="2"/>
  <c r="I849" i="2"/>
  <c r="F849" i="2"/>
  <c r="E849" i="2"/>
  <c r="D849" i="2"/>
  <c r="C849" i="2"/>
  <c r="E900" i="2"/>
  <c r="D900" i="2"/>
  <c r="B900" i="2"/>
  <c r="G900" i="2"/>
  <c r="K900" i="2"/>
  <c r="F900" i="2"/>
  <c r="H900" i="2"/>
  <c r="I900" i="2"/>
  <c r="J900" i="2"/>
  <c r="C900" i="2"/>
  <c r="C953" i="2"/>
  <c r="B953" i="2"/>
  <c r="F953" i="2"/>
  <c r="E953" i="2"/>
  <c r="I953" i="2"/>
  <c r="G953" i="2"/>
  <c r="K953" i="2"/>
  <c r="J953" i="2"/>
  <c r="H953" i="2"/>
  <c r="D953" i="2"/>
  <c r="K1005" i="2"/>
  <c r="J1005" i="2"/>
  <c r="D1005" i="2"/>
  <c r="C1005" i="2"/>
  <c r="H1005" i="2"/>
  <c r="G1005" i="2"/>
  <c r="I1005" i="2"/>
  <c r="B1005" i="2"/>
  <c r="F1005" i="2"/>
  <c r="E1005" i="2"/>
  <c r="G1057" i="2"/>
  <c r="F1057" i="2"/>
  <c r="B1057" i="2"/>
  <c r="H1057" i="2"/>
  <c r="E1057" i="2"/>
  <c r="I1057" i="2"/>
  <c r="K1057" i="2"/>
  <c r="D1057" i="2"/>
  <c r="J1057" i="2"/>
  <c r="C1057" i="2"/>
  <c r="E1110" i="2"/>
  <c r="D1110" i="2"/>
  <c r="F1110" i="2"/>
  <c r="C1110" i="2"/>
  <c r="J1110" i="2"/>
  <c r="I1110" i="2"/>
  <c r="B1110" i="2"/>
  <c r="K1110" i="2"/>
  <c r="H1110" i="2"/>
  <c r="G1110" i="2"/>
  <c r="H609" i="2"/>
  <c r="B13" i="2"/>
  <c r="C13" i="2"/>
  <c r="K13" i="2"/>
  <c r="J13" i="2"/>
  <c r="I13" i="2"/>
  <c r="H13" i="2"/>
  <c r="E33" i="2"/>
  <c r="C33" i="2"/>
  <c r="B33" i="2"/>
  <c r="K33" i="2"/>
  <c r="J33" i="2"/>
  <c r="I33" i="2"/>
  <c r="H33" i="2"/>
  <c r="B49" i="2"/>
  <c r="C49" i="2"/>
  <c r="K49" i="2"/>
  <c r="J49" i="2"/>
  <c r="I49" i="2"/>
  <c r="H49" i="2"/>
  <c r="G49" i="2"/>
  <c r="F49" i="2"/>
  <c r="I71" i="2"/>
  <c r="J71" i="2"/>
  <c r="K71" i="2"/>
  <c r="H71" i="2"/>
  <c r="G71" i="2"/>
  <c r="F71" i="2"/>
  <c r="E71" i="2"/>
  <c r="D71" i="2"/>
  <c r="C71" i="2"/>
  <c r="B71" i="2"/>
  <c r="E93" i="2"/>
  <c r="F93" i="2"/>
  <c r="I93" i="2"/>
  <c r="H93" i="2"/>
  <c r="G93" i="2"/>
  <c r="D93" i="2"/>
  <c r="C93" i="2"/>
  <c r="B93" i="2"/>
  <c r="I113" i="2"/>
  <c r="J113" i="2"/>
  <c r="K113" i="2"/>
  <c r="H113" i="2"/>
  <c r="G113" i="2"/>
  <c r="F113" i="2"/>
  <c r="E113" i="2"/>
  <c r="D113" i="2"/>
  <c r="C113" i="2"/>
  <c r="B113" i="2"/>
  <c r="J132" i="2"/>
  <c r="F132" i="2"/>
  <c r="E132" i="2"/>
  <c r="H132" i="2"/>
  <c r="G132" i="2"/>
  <c r="D132" i="2"/>
  <c r="C132" i="2"/>
  <c r="B132" i="2"/>
  <c r="I154" i="2"/>
  <c r="H154" i="2"/>
  <c r="G154" i="2"/>
  <c r="B154" i="2"/>
  <c r="C154" i="2"/>
  <c r="K154" i="2"/>
  <c r="J154" i="2"/>
  <c r="F154" i="2"/>
  <c r="E154" i="2"/>
  <c r="D154" i="2"/>
  <c r="B176" i="2"/>
  <c r="I176" i="2"/>
  <c r="K176" i="2"/>
  <c r="F176" i="2"/>
  <c r="E176" i="2"/>
  <c r="H176" i="2"/>
  <c r="J176" i="2"/>
  <c r="G176" i="2"/>
  <c r="D176" i="2"/>
  <c r="C176" i="2"/>
  <c r="B224" i="2"/>
  <c r="I224" i="2"/>
  <c r="K224" i="2"/>
  <c r="F224" i="2"/>
  <c r="E224" i="2"/>
  <c r="J224" i="2"/>
  <c r="H224" i="2"/>
  <c r="G224" i="2"/>
  <c r="D224" i="2"/>
  <c r="C224" i="2"/>
  <c r="H245" i="2"/>
  <c r="I245" i="2"/>
  <c r="G245" i="2"/>
  <c r="F245" i="2"/>
  <c r="J245" i="2"/>
  <c r="E245" i="2"/>
  <c r="D245" i="2"/>
  <c r="K245" i="2"/>
  <c r="C245" i="2"/>
  <c r="H269" i="2"/>
  <c r="E269" i="2"/>
  <c r="I269" i="2"/>
  <c r="G269" i="2"/>
  <c r="F269" i="2"/>
  <c r="C269" i="2"/>
  <c r="K269" i="2"/>
  <c r="B269" i="2"/>
  <c r="J269" i="2"/>
  <c r="H293" i="2"/>
  <c r="K293" i="2"/>
  <c r="J293" i="2"/>
  <c r="I293" i="2"/>
  <c r="E293" i="2"/>
  <c r="B293" i="2"/>
  <c r="C293" i="2"/>
  <c r="G293" i="2"/>
  <c r="D293" i="2"/>
  <c r="H317" i="2"/>
  <c r="J317" i="2"/>
  <c r="B317" i="2"/>
  <c r="G317" i="2"/>
  <c r="C317" i="2"/>
  <c r="E317" i="2"/>
  <c r="F317" i="2"/>
  <c r="K317" i="2"/>
  <c r="I317" i="2"/>
  <c r="D317" i="2"/>
  <c r="H341" i="2"/>
  <c r="E341" i="2"/>
  <c r="B341" i="2"/>
  <c r="C341" i="2"/>
  <c r="I341" i="2"/>
  <c r="K341" i="2"/>
  <c r="G341" i="2"/>
  <c r="J341" i="2"/>
  <c r="F341" i="2"/>
  <c r="D341" i="2"/>
  <c r="F370" i="2"/>
  <c r="C370" i="2"/>
  <c r="K370" i="2"/>
  <c r="J370" i="2"/>
  <c r="D370" i="2"/>
  <c r="E370" i="2"/>
  <c r="I370" i="2"/>
  <c r="H370" i="2"/>
  <c r="G370" i="2"/>
  <c r="B370" i="2"/>
  <c r="F442" i="2"/>
  <c r="C442" i="2"/>
  <c r="G442" i="2"/>
  <c r="E442" i="2"/>
  <c r="D442" i="2"/>
  <c r="I442" i="2"/>
  <c r="B442" i="2"/>
  <c r="J442" i="2"/>
  <c r="K442" i="2"/>
  <c r="H442" i="2"/>
  <c r="F478" i="2"/>
  <c r="J478" i="2"/>
  <c r="C478" i="2"/>
  <c r="B478" i="2"/>
  <c r="G478" i="2"/>
  <c r="I478" i="2"/>
  <c r="K478" i="2"/>
  <c r="H478" i="2"/>
  <c r="E478" i="2"/>
  <c r="D478" i="2"/>
  <c r="F514" i="2"/>
  <c r="C514" i="2"/>
  <c r="D514" i="2"/>
  <c r="G514" i="2"/>
  <c r="K514" i="2"/>
  <c r="E514" i="2"/>
  <c r="I514" i="2"/>
  <c r="J514" i="2"/>
  <c r="H514" i="2"/>
  <c r="B514" i="2"/>
  <c r="F586" i="2"/>
  <c r="C586" i="2"/>
  <c r="I586" i="2"/>
  <c r="H586" i="2"/>
  <c r="G586" i="2"/>
  <c r="E586" i="2"/>
  <c r="B586" i="2"/>
  <c r="J586" i="2"/>
  <c r="D586" i="2"/>
  <c r="K586" i="2"/>
  <c r="F622" i="2"/>
  <c r="J622" i="2"/>
  <c r="E622" i="2"/>
  <c r="D622" i="2"/>
  <c r="C622" i="2"/>
  <c r="I622" i="2"/>
  <c r="B622" i="2"/>
  <c r="K622" i="2"/>
  <c r="H622" i="2"/>
  <c r="G622" i="2"/>
  <c r="J717" i="2"/>
  <c r="E717" i="2"/>
  <c r="D717" i="2"/>
  <c r="G717" i="2"/>
  <c r="H717" i="2"/>
  <c r="F717" i="2"/>
  <c r="C717" i="2"/>
  <c r="B717" i="2"/>
  <c r="I717" i="2"/>
  <c r="K717" i="2"/>
  <c r="K813" i="2"/>
  <c r="J813" i="2"/>
  <c r="H813" i="2"/>
  <c r="G813" i="2"/>
  <c r="I813" i="2"/>
  <c r="B813" i="2"/>
  <c r="F813" i="2"/>
  <c r="C813" i="2"/>
  <c r="D813" i="2"/>
  <c r="E813" i="2"/>
  <c r="G913" i="2"/>
  <c r="F913" i="2"/>
  <c r="B913" i="2"/>
  <c r="E913" i="2"/>
  <c r="C913" i="2"/>
  <c r="K913" i="2"/>
  <c r="J913" i="2"/>
  <c r="I913" i="2"/>
  <c r="D913" i="2"/>
  <c r="I1070" i="2"/>
  <c r="H1070" i="2"/>
  <c r="B1070" i="2"/>
  <c r="E1070" i="2"/>
  <c r="G1070" i="2"/>
  <c r="C1070" i="2"/>
  <c r="K1070" i="2"/>
  <c r="J1070" i="2"/>
  <c r="D1070" i="2"/>
  <c r="I11" i="2"/>
  <c r="J11" i="2"/>
  <c r="G11" i="2"/>
  <c r="F11" i="2"/>
  <c r="E11" i="2"/>
  <c r="D11" i="2"/>
  <c r="C11" i="2"/>
  <c r="B11" i="2"/>
  <c r="B31" i="2"/>
  <c r="I31" i="2"/>
  <c r="H31" i="2"/>
  <c r="G31" i="2"/>
  <c r="F31" i="2"/>
  <c r="E31" i="2"/>
  <c r="D31" i="2"/>
  <c r="C31" i="2"/>
  <c r="I47" i="2"/>
  <c r="J47" i="2"/>
  <c r="G47" i="2"/>
  <c r="E47" i="2"/>
  <c r="D47" i="2"/>
  <c r="C47" i="2"/>
  <c r="B47" i="2"/>
  <c r="E69" i="2"/>
  <c r="C69" i="2"/>
  <c r="B69" i="2"/>
  <c r="K69" i="2"/>
  <c r="J69" i="2"/>
  <c r="I69" i="2"/>
  <c r="H69" i="2"/>
  <c r="I89" i="2"/>
  <c r="J89" i="2"/>
  <c r="E89" i="2"/>
  <c r="D89" i="2"/>
  <c r="C89" i="2"/>
  <c r="B89" i="2"/>
  <c r="K89" i="2"/>
  <c r="H89" i="2"/>
  <c r="K108" i="2"/>
  <c r="C108" i="2"/>
  <c r="B108" i="2"/>
  <c r="J108" i="2"/>
  <c r="I108" i="2"/>
  <c r="H108" i="2"/>
  <c r="G108" i="2"/>
  <c r="F108" i="2"/>
  <c r="F130" i="2"/>
  <c r="B130" i="2"/>
  <c r="D130" i="2"/>
  <c r="E130" i="2"/>
  <c r="I130" i="2"/>
  <c r="H130" i="2"/>
  <c r="G130" i="2"/>
  <c r="C130" i="2"/>
  <c r="E152" i="2"/>
  <c r="I152" i="2"/>
  <c r="D152" i="2"/>
  <c r="B152" i="2"/>
  <c r="C152" i="2"/>
  <c r="H152" i="2"/>
  <c r="G152" i="2"/>
  <c r="F152" i="2"/>
  <c r="K169" i="2"/>
  <c r="D169" i="2"/>
  <c r="H169" i="2"/>
  <c r="I169" i="2"/>
  <c r="C169" i="2"/>
  <c r="B169" i="2"/>
  <c r="F169" i="2"/>
  <c r="G169" i="2"/>
  <c r="J169" i="2"/>
  <c r="E169" i="2"/>
  <c r="J192" i="2"/>
  <c r="I192" i="2"/>
  <c r="H192" i="2"/>
  <c r="K192" i="2"/>
  <c r="E192" i="2"/>
  <c r="C192" i="2"/>
  <c r="D192" i="2"/>
  <c r="G192" i="2"/>
  <c r="F192" i="2"/>
  <c r="B192" i="2"/>
  <c r="J216" i="2"/>
  <c r="I216" i="2"/>
  <c r="H216" i="2"/>
  <c r="K216" i="2"/>
  <c r="G216" i="2"/>
  <c r="E216" i="2"/>
  <c r="D216" i="2"/>
  <c r="C216" i="2"/>
  <c r="B216" i="2"/>
  <c r="H239" i="2"/>
  <c r="G239" i="2"/>
  <c r="C239" i="2"/>
  <c r="J239" i="2"/>
  <c r="K239" i="2"/>
  <c r="I239" i="2"/>
  <c r="E239" i="2"/>
  <c r="D239" i="2"/>
  <c r="H263" i="2"/>
  <c r="K263" i="2"/>
  <c r="J263" i="2"/>
  <c r="C263" i="2"/>
  <c r="G263" i="2"/>
  <c r="B263" i="2"/>
  <c r="I263" i="2"/>
  <c r="F263" i="2"/>
  <c r="E263" i="2"/>
  <c r="D263" i="2"/>
  <c r="H287" i="2"/>
  <c r="I287" i="2"/>
  <c r="G287" i="2"/>
  <c r="K287" i="2"/>
  <c r="D287" i="2"/>
  <c r="C287" i="2"/>
  <c r="B287" i="2"/>
  <c r="E287" i="2"/>
  <c r="J287" i="2"/>
  <c r="H311" i="2"/>
  <c r="D311" i="2"/>
  <c r="B311" i="2"/>
  <c r="E311" i="2"/>
  <c r="F311" i="2"/>
  <c r="G311" i="2"/>
  <c r="K311" i="2"/>
  <c r="J311" i="2"/>
  <c r="I311" i="2"/>
  <c r="C311" i="2"/>
  <c r="H335" i="2"/>
  <c r="E335" i="2"/>
  <c r="D335" i="2"/>
  <c r="C335" i="2"/>
  <c r="F335" i="2"/>
  <c r="K335" i="2"/>
  <c r="B335" i="2"/>
  <c r="I335" i="2"/>
  <c r="J335" i="2"/>
  <c r="G335" i="2"/>
  <c r="H365" i="2"/>
  <c r="E365" i="2"/>
  <c r="D365" i="2"/>
  <c r="C365" i="2"/>
  <c r="J365" i="2"/>
  <c r="I365" i="2"/>
  <c r="K365" i="2"/>
  <c r="G365" i="2"/>
  <c r="B365" i="2"/>
  <c r="H401" i="2"/>
  <c r="G401" i="2"/>
  <c r="B401" i="2"/>
  <c r="K401" i="2"/>
  <c r="E401" i="2"/>
  <c r="I401" i="2"/>
  <c r="F401" i="2"/>
  <c r="J401" i="2"/>
  <c r="D401" i="2"/>
  <c r="C401" i="2"/>
  <c r="H437" i="2"/>
  <c r="K437" i="2"/>
  <c r="F437" i="2"/>
  <c r="B437" i="2"/>
  <c r="J437" i="2"/>
  <c r="D437" i="2"/>
  <c r="C437" i="2"/>
  <c r="I437" i="2"/>
  <c r="G437" i="2"/>
  <c r="E437" i="2"/>
  <c r="H473" i="2"/>
  <c r="G473" i="2"/>
  <c r="K473" i="2"/>
  <c r="J473" i="2"/>
  <c r="I473" i="2"/>
  <c r="F473" i="2"/>
  <c r="B473" i="2"/>
  <c r="D473" i="2"/>
  <c r="C473" i="2"/>
  <c r="E473" i="2"/>
  <c r="H509" i="2"/>
  <c r="G509" i="2"/>
  <c r="F509" i="2"/>
  <c r="E509" i="2"/>
  <c r="K509" i="2"/>
  <c r="D509" i="2"/>
  <c r="J509" i="2"/>
  <c r="I509" i="2"/>
  <c r="C509" i="2"/>
  <c r="B509" i="2"/>
  <c r="H545" i="2"/>
  <c r="G545" i="2"/>
  <c r="D545" i="2"/>
  <c r="C545" i="2"/>
  <c r="B545" i="2"/>
  <c r="I545" i="2"/>
  <c r="K545" i="2"/>
  <c r="J545" i="2"/>
  <c r="E545" i="2"/>
  <c r="F545" i="2"/>
  <c r="H581" i="2"/>
  <c r="B581" i="2"/>
  <c r="E581" i="2"/>
  <c r="G581" i="2"/>
  <c r="C581" i="2"/>
  <c r="I581" i="2"/>
  <c r="F581" i="2"/>
  <c r="D581" i="2"/>
  <c r="K581" i="2"/>
  <c r="H617" i="2"/>
  <c r="G617" i="2"/>
  <c r="K617" i="2"/>
  <c r="B617" i="2"/>
  <c r="D617" i="2"/>
  <c r="J617" i="2"/>
  <c r="E617" i="2"/>
  <c r="F617" i="2"/>
  <c r="C617" i="2"/>
  <c r="I617" i="2"/>
  <c r="F658" i="2"/>
  <c r="E658" i="2"/>
  <c r="K658" i="2"/>
  <c r="B658" i="2"/>
  <c r="J658" i="2"/>
  <c r="D658" i="2"/>
  <c r="G658" i="2"/>
  <c r="H658" i="2"/>
  <c r="I658" i="2"/>
  <c r="C658" i="2"/>
  <c r="J706" i="2"/>
  <c r="I706" i="2"/>
  <c r="F706" i="2"/>
  <c r="B706" i="2"/>
  <c r="K706" i="2"/>
  <c r="D706" i="2"/>
  <c r="E706" i="2"/>
  <c r="G706" i="2"/>
  <c r="C706" i="2"/>
  <c r="H706" i="2"/>
  <c r="H754" i="2"/>
  <c r="G754" i="2"/>
  <c r="B754" i="2"/>
  <c r="D754" i="2"/>
  <c r="F754" i="2"/>
  <c r="E754" i="2"/>
  <c r="I754" i="2"/>
  <c r="K754" i="2"/>
  <c r="J754" i="2"/>
  <c r="D802" i="2"/>
  <c r="C802" i="2"/>
  <c r="F802" i="2"/>
  <c r="I802" i="2"/>
  <c r="H802" i="2"/>
  <c r="G802" i="2"/>
  <c r="E802" i="2"/>
  <c r="K802" i="2"/>
  <c r="J802" i="2"/>
  <c r="B802" i="2"/>
  <c r="K850" i="2"/>
  <c r="H850" i="2"/>
  <c r="B850" i="2"/>
  <c r="E850" i="2"/>
  <c r="G850" i="2"/>
  <c r="I850" i="2"/>
  <c r="J850" i="2"/>
  <c r="F850" i="2"/>
  <c r="D850" i="2"/>
  <c r="C850" i="2"/>
  <c r="G901" i="2"/>
  <c r="F901" i="2"/>
  <c r="H901" i="2"/>
  <c r="E901" i="2"/>
  <c r="K901" i="2"/>
  <c r="I901" i="2"/>
  <c r="D901" i="2"/>
  <c r="C901" i="2"/>
  <c r="B901" i="2"/>
  <c r="J901" i="2"/>
  <c r="E954" i="2"/>
  <c r="D954" i="2"/>
  <c r="J954" i="2"/>
  <c r="I954" i="2"/>
  <c r="F954" i="2"/>
  <c r="H954" i="2"/>
  <c r="K954" i="2"/>
  <c r="B954" i="2"/>
  <c r="C954" i="2"/>
  <c r="H1006" i="2"/>
  <c r="G1006" i="2"/>
  <c r="K1006" i="2"/>
  <c r="F1006" i="2"/>
  <c r="E1006" i="2"/>
  <c r="D1006" i="2"/>
  <c r="C1006" i="2"/>
  <c r="I1006" i="2"/>
  <c r="J1006" i="2"/>
  <c r="B1006" i="2"/>
  <c r="I1058" i="2"/>
  <c r="H1058" i="2"/>
  <c r="E1058" i="2"/>
  <c r="K1058" i="2"/>
  <c r="D1058" i="2"/>
  <c r="C1058" i="2"/>
  <c r="B1058" i="2"/>
  <c r="J1058" i="2"/>
  <c r="G1058" i="2"/>
  <c r="G1111" i="2"/>
  <c r="F1111" i="2"/>
  <c r="J1111" i="2"/>
  <c r="I1111" i="2"/>
  <c r="E1111" i="2"/>
  <c r="C1111" i="2"/>
  <c r="D1111" i="2"/>
  <c r="H1111" i="2"/>
  <c r="K1111" i="2"/>
  <c r="B1111" i="2"/>
  <c r="I132" i="2"/>
  <c r="H913" i="2"/>
  <c r="I17" i="2"/>
  <c r="J17" i="2"/>
  <c r="E17" i="2"/>
  <c r="D17" i="2"/>
  <c r="C17" i="2"/>
  <c r="B17" i="2"/>
  <c r="H17" i="2"/>
  <c r="G34" i="2"/>
  <c r="H34" i="2"/>
  <c r="I34" i="2"/>
  <c r="E34" i="2"/>
  <c r="D34" i="2"/>
  <c r="C34" i="2"/>
  <c r="B34" i="2"/>
  <c r="I53" i="2"/>
  <c r="J53" i="2"/>
  <c r="E53" i="2"/>
  <c r="D53" i="2"/>
  <c r="C53" i="2"/>
  <c r="B53" i="2"/>
  <c r="K53" i="2"/>
  <c r="H53" i="2"/>
  <c r="K72" i="2"/>
  <c r="C72" i="2"/>
  <c r="B72" i="2"/>
  <c r="J72" i="2"/>
  <c r="I72" i="2"/>
  <c r="H72" i="2"/>
  <c r="G72" i="2"/>
  <c r="F72" i="2"/>
  <c r="G94" i="2"/>
  <c r="H94" i="2"/>
  <c r="K94" i="2"/>
  <c r="J94" i="2"/>
  <c r="I94" i="2"/>
  <c r="F94" i="2"/>
  <c r="E94" i="2"/>
  <c r="D94" i="2"/>
  <c r="C94" i="2"/>
  <c r="B94" i="2"/>
  <c r="C116" i="2"/>
  <c r="D116" i="2"/>
  <c r="I116" i="2"/>
  <c r="H116" i="2"/>
  <c r="G116" i="2"/>
  <c r="F116" i="2"/>
  <c r="E116" i="2"/>
  <c r="B116" i="2"/>
  <c r="H133" i="2"/>
  <c r="G133" i="2"/>
  <c r="E133" i="2"/>
  <c r="K133" i="2"/>
  <c r="J133" i="2"/>
  <c r="I133" i="2"/>
  <c r="D133" i="2"/>
  <c r="C133" i="2"/>
  <c r="B133" i="2"/>
  <c r="K155" i="2"/>
  <c r="C155" i="2"/>
  <c r="D155" i="2"/>
  <c r="I155" i="2"/>
  <c r="J155" i="2"/>
  <c r="H155" i="2"/>
  <c r="G155" i="2"/>
  <c r="F155" i="2"/>
  <c r="D177" i="2"/>
  <c r="C177" i="2"/>
  <c r="B177" i="2"/>
  <c r="F177" i="2"/>
  <c r="H177" i="2"/>
  <c r="G177" i="2"/>
  <c r="E177" i="2"/>
  <c r="K177" i="2"/>
  <c r="J177" i="2"/>
  <c r="D201" i="2"/>
  <c r="C201" i="2"/>
  <c r="B201" i="2"/>
  <c r="F201" i="2"/>
  <c r="K201" i="2"/>
  <c r="G201" i="2"/>
  <c r="E201" i="2"/>
  <c r="J201" i="2"/>
  <c r="I201" i="2"/>
  <c r="H201" i="2"/>
  <c r="D225" i="2"/>
  <c r="C225" i="2"/>
  <c r="B225" i="2"/>
  <c r="G225" i="2"/>
  <c r="H225" i="2"/>
  <c r="K225" i="2"/>
  <c r="J225" i="2"/>
  <c r="I225" i="2"/>
  <c r="E225" i="2"/>
  <c r="B248" i="2"/>
  <c r="E248" i="2"/>
  <c r="D248" i="2"/>
  <c r="C248" i="2"/>
  <c r="G248" i="2"/>
  <c r="I248" i="2"/>
  <c r="J248" i="2"/>
  <c r="F248" i="2"/>
  <c r="K248" i="2"/>
  <c r="B272" i="2"/>
  <c r="G272" i="2"/>
  <c r="E272" i="2"/>
  <c r="H272" i="2"/>
  <c r="I272" i="2"/>
  <c r="D272" i="2"/>
  <c r="C272" i="2"/>
  <c r="K272" i="2"/>
  <c r="B296" i="2"/>
  <c r="J296" i="2"/>
  <c r="I296" i="2"/>
  <c r="H296" i="2"/>
  <c r="G296" i="2"/>
  <c r="E296" i="2"/>
  <c r="D296" i="2"/>
  <c r="C296" i="2"/>
  <c r="K296" i="2"/>
  <c r="B320" i="2"/>
  <c r="F320" i="2"/>
  <c r="K320" i="2"/>
  <c r="J320" i="2"/>
  <c r="C320" i="2"/>
  <c r="H320" i="2"/>
  <c r="E320" i="2"/>
  <c r="G320" i="2"/>
  <c r="I320" i="2"/>
  <c r="D345" i="2"/>
  <c r="E345" i="2"/>
  <c r="F345" i="2"/>
  <c r="C345" i="2"/>
  <c r="B345" i="2"/>
  <c r="H345" i="2"/>
  <c r="J345" i="2"/>
  <c r="I345" i="2"/>
  <c r="G345" i="2"/>
  <c r="J372" i="2"/>
  <c r="I372" i="2"/>
  <c r="E372" i="2"/>
  <c r="D372" i="2"/>
  <c r="B372" i="2"/>
  <c r="H372" i="2"/>
  <c r="C372" i="2"/>
  <c r="G372" i="2"/>
  <c r="K372" i="2"/>
  <c r="J408" i="2"/>
  <c r="C408" i="2"/>
  <c r="D408" i="2"/>
  <c r="B408" i="2"/>
  <c r="K408" i="2"/>
  <c r="H408" i="2"/>
  <c r="I408" i="2"/>
  <c r="G408" i="2"/>
  <c r="E408" i="2"/>
  <c r="J444" i="2"/>
  <c r="I444" i="2"/>
  <c r="B444" i="2"/>
  <c r="F444" i="2"/>
  <c r="H444" i="2"/>
  <c r="G444" i="2"/>
  <c r="K444" i="2"/>
  <c r="E444" i="2"/>
  <c r="D444" i="2"/>
  <c r="J480" i="2"/>
  <c r="C480" i="2"/>
  <c r="K480" i="2"/>
  <c r="I480" i="2"/>
  <c r="D480" i="2"/>
  <c r="H480" i="2"/>
  <c r="B480" i="2"/>
  <c r="G480" i="2"/>
  <c r="J516" i="2"/>
  <c r="I516" i="2"/>
  <c r="H516" i="2"/>
  <c r="G516" i="2"/>
  <c r="F516" i="2"/>
  <c r="E516" i="2"/>
  <c r="C516" i="2"/>
  <c r="B516" i="2"/>
  <c r="K516" i="2"/>
  <c r="D516" i="2"/>
  <c r="J552" i="2"/>
  <c r="C552" i="2"/>
  <c r="F552" i="2"/>
  <c r="E552" i="2"/>
  <c r="D552" i="2"/>
  <c r="I552" i="2"/>
  <c r="B552" i="2"/>
  <c r="H552" i="2"/>
  <c r="K552" i="2"/>
  <c r="G552" i="2"/>
  <c r="J588" i="2"/>
  <c r="I588" i="2"/>
  <c r="C588" i="2"/>
  <c r="B588" i="2"/>
  <c r="F588" i="2"/>
  <c r="H588" i="2"/>
  <c r="K588" i="2"/>
  <c r="G588" i="2"/>
  <c r="E588" i="2"/>
  <c r="D588" i="2"/>
  <c r="J624" i="2"/>
  <c r="C624" i="2"/>
  <c r="D624" i="2"/>
  <c r="K624" i="2"/>
  <c r="F624" i="2"/>
  <c r="E624" i="2"/>
  <c r="B624" i="2"/>
  <c r="I624" i="2"/>
  <c r="H624" i="2"/>
  <c r="G624" i="2"/>
  <c r="D670" i="2"/>
  <c r="C670" i="2"/>
  <c r="F670" i="2"/>
  <c r="K670" i="2"/>
  <c r="J670" i="2"/>
  <c r="E670" i="2"/>
  <c r="B670" i="2"/>
  <c r="G670" i="2"/>
  <c r="I670" i="2"/>
  <c r="H670" i="2"/>
  <c r="H718" i="2"/>
  <c r="G718" i="2"/>
  <c r="K718" i="2"/>
  <c r="B718" i="2"/>
  <c r="D718" i="2"/>
  <c r="J718" i="2"/>
  <c r="F718" i="2"/>
  <c r="E718" i="2"/>
  <c r="C718" i="2"/>
  <c r="D766" i="2"/>
  <c r="C766" i="2"/>
  <c r="B766" i="2"/>
  <c r="J766" i="2"/>
  <c r="I766" i="2"/>
  <c r="H766" i="2"/>
  <c r="G766" i="2"/>
  <c r="K766" i="2"/>
  <c r="F766" i="2"/>
  <c r="E766" i="2"/>
  <c r="K814" i="2"/>
  <c r="F814" i="2"/>
  <c r="C814" i="2"/>
  <c r="B814" i="2"/>
  <c r="G814" i="2"/>
  <c r="I814" i="2"/>
  <c r="J814" i="2"/>
  <c r="H814" i="2"/>
  <c r="E814" i="2"/>
  <c r="D814" i="2"/>
  <c r="H862" i="2"/>
  <c r="G862" i="2"/>
  <c r="J862" i="2"/>
  <c r="K862" i="2"/>
  <c r="I862" i="2"/>
  <c r="F862" i="2"/>
  <c r="B862" i="2"/>
  <c r="C862" i="2"/>
  <c r="D862" i="2"/>
  <c r="E862" i="2"/>
  <c r="I914" i="2"/>
  <c r="H914" i="2"/>
  <c r="F914" i="2"/>
  <c r="E914" i="2"/>
  <c r="K914" i="2"/>
  <c r="B914" i="2"/>
  <c r="G914" i="2"/>
  <c r="C914" i="2"/>
  <c r="J914" i="2"/>
  <c r="D914" i="2"/>
  <c r="G967" i="2"/>
  <c r="F967" i="2"/>
  <c r="J967" i="2"/>
  <c r="I967" i="2"/>
  <c r="B967" i="2"/>
  <c r="D967" i="2"/>
  <c r="E967" i="2"/>
  <c r="H967" i="2"/>
  <c r="C967" i="2"/>
  <c r="K967" i="2"/>
  <c r="C1019" i="2"/>
  <c r="B1019" i="2"/>
  <c r="H1019" i="2"/>
  <c r="G1019" i="2"/>
  <c r="K1019" i="2"/>
  <c r="E1019" i="2"/>
  <c r="F1019" i="2"/>
  <c r="I1019" i="2"/>
  <c r="D1019" i="2"/>
  <c r="K1071" i="2"/>
  <c r="J1071" i="2"/>
  <c r="F1071" i="2"/>
  <c r="E1071" i="2"/>
  <c r="I1071" i="2"/>
  <c r="C1071" i="2"/>
  <c r="H1071" i="2"/>
  <c r="G1071" i="2"/>
  <c r="D1071" i="2"/>
  <c r="B1071" i="2"/>
  <c r="I1124" i="2"/>
  <c r="H1124" i="2"/>
  <c r="J1124" i="2"/>
  <c r="G1124" i="2"/>
  <c r="E1124" i="2"/>
  <c r="D1124" i="2"/>
  <c r="C1124" i="2"/>
  <c r="B1124" i="2"/>
  <c r="F1124" i="2"/>
  <c r="K1124" i="2"/>
  <c r="E72" i="2"/>
  <c r="G89" i="2"/>
  <c r="J272" i="2"/>
  <c r="B19" i="2"/>
  <c r="K19" i="2"/>
  <c r="J19" i="2"/>
  <c r="I19" i="2"/>
  <c r="H19" i="2"/>
  <c r="G19" i="2"/>
  <c r="F19" i="2"/>
  <c r="D19" i="2"/>
  <c r="I35" i="2"/>
  <c r="J35" i="2"/>
  <c r="K35" i="2"/>
  <c r="H35" i="2"/>
  <c r="G35" i="2"/>
  <c r="E35" i="2"/>
  <c r="D35" i="2"/>
  <c r="C35" i="2"/>
  <c r="B35" i="2"/>
  <c r="C56" i="2"/>
  <c r="D56" i="2"/>
  <c r="E56" i="2"/>
  <c r="B56" i="2"/>
  <c r="K56" i="2"/>
  <c r="J56" i="2"/>
  <c r="I56" i="2"/>
  <c r="H56" i="2"/>
  <c r="B73" i="2"/>
  <c r="G73" i="2"/>
  <c r="F73" i="2"/>
  <c r="E73" i="2"/>
  <c r="D73" i="2"/>
  <c r="C73" i="2"/>
  <c r="K73" i="2"/>
  <c r="J73" i="2"/>
  <c r="I95" i="2"/>
  <c r="J95" i="2"/>
  <c r="C95" i="2"/>
  <c r="B95" i="2"/>
  <c r="K95" i="2"/>
  <c r="H95" i="2"/>
  <c r="G95" i="2"/>
  <c r="E117" i="2"/>
  <c r="F117" i="2"/>
  <c r="K117" i="2"/>
  <c r="J117" i="2"/>
  <c r="I117" i="2"/>
  <c r="H117" i="2"/>
  <c r="G117" i="2"/>
  <c r="D117" i="2"/>
  <c r="C117" i="2"/>
  <c r="B117" i="2"/>
  <c r="K137" i="2"/>
  <c r="C137" i="2"/>
  <c r="J137" i="2"/>
  <c r="F137" i="2"/>
  <c r="E137" i="2"/>
  <c r="I137" i="2"/>
  <c r="H137" i="2"/>
  <c r="G137" i="2"/>
  <c r="D137" i="2"/>
  <c r="B137" i="2"/>
  <c r="E156" i="2"/>
  <c r="H156" i="2"/>
  <c r="C156" i="2"/>
  <c r="B156" i="2"/>
  <c r="K156" i="2"/>
  <c r="J156" i="2"/>
  <c r="I156" i="2"/>
  <c r="G156" i="2"/>
  <c r="F156" i="2"/>
  <c r="D156" i="2"/>
  <c r="E178" i="2"/>
  <c r="D178" i="2"/>
  <c r="G178" i="2"/>
  <c r="K178" i="2"/>
  <c r="C178" i="2"/>
  <c r="B178" i="2"/>
  <c r="J178" i="2"/>
  <c r="I178" i="2"/>
  <c r="H178" i="2"/>
  <c r="F202" i="2"/>
  <c r="E202" i="2"/>
  <c r="D202" i="2"/>
  <c r="G202" i="2"/>
  <c r="K202" i="2"/>
  <c r="C202" i="2"/>
  <c r="H202" i="2"/>
  <c r="J202" i="2"/>
  <c r="I202" i="2"/>
  <c r="F226" i="2"/>
  <c r="E226" i="2"/>
  <c r="D226" i="2"/>
  <c r="G226" i="2"/>
  <c r="K226" i="2"/>
  <c r="C226" i="2"/>
  <c r="B226" i="2"/>
  <c r="I226" i="2"/>
  <c r="H226" i="2"/>
  <c r="D249" i="2"/>
  <c r="H249" i="2"/>
  <c r="G249" i="2"/>
  <c r="F249" i="2"/>
  <c r="B249" i="2"/>
  <c r="J249" i="2"/>
  <c r="K249" i="2"/>
  <c r="I249" i="2"/>
  <c r="E249" i="2"/>
  <c r="C249" i="2"/>
  <c r="D273" i="2"/>
  <c r="E273" i="2"/>
  <c r="K273" i="2"/>
  <c r="J273" i="2"/>
  <c r="I273" i="2"/>
  <c r="B273" i="2"/>
  <c r="G273" i="2"/>
  <c r="F273" i="2"/>
  <c r="H273" i="2"/>
  <c r="C273" i="2"/>
  <c r="D297" i="2"/>
  <c r="K297" i="2"/>
  <c r="E297" i="2"/>
  <c r="I297" i="2"/>
  <c r="C297" i="2"/>
  <c r="J297" i="2"/>
  <c r="H297" i="2"/>
  <c r="G297" i="2"/>
  <c r="F297" i="2"/>
  <c r="B297" i="2"/>
  <c r="D321" i="2"/>
  <c r="I321" i="2"/>
  <c r="B321" i="2"/>
  <c r="K321" i="2"/>
  <c r="G321" i="2"/>
  <c r="F321" i="2"/>
  <c r="J321" i="2"/>
  <c r="H321" i="2"/>
  <c r="E321" i="2"/>
  <c r="C321" i="2"/>
  <c r="F346" i="2"/>
  <c r="H346" i="2"/>
  <c r="J346" i="2"/>
  <c r="I346" i="2"/>
  <c r="G346" i="2"/>
  <c r="K346" i="2"/>
  <c r="E346" i="2"/>
  <c r="D346" i="2"/>
  <c r="C346" i="2"/>
  <c r="B346" i="2"/>
  <c r="H377" i="2"/>
  <c r="K377" i="2"/>
  <c r="D377" i="2"/>
  <c r="I377" i="2"/>
  <c r="C377" i="2"/>
  <c r="J377" i="2"/>
  <c r="G377" i="2"/>
  <c r="E377" i="2"/>
  <c r="B377" i="2"/>
  <c r="H413" i="2"/>
  <c r="E413" i="2"/>
  <c r="K413" i="2"/>
  <c r="J413" i="2"/>
  <c r="I413" i="2"/>
  <c r="D413" i="2"/>
  <c r="G413" i="2"/>
  <c r="F413" i="2"/>
  <c r="C413" i="2"/>
  <c r="B413" i="2"/>
  <c r="H449" i="2"/>
  <c r="G449" i="2"/>
  <c r="E449" i="2"/>
  <c r="K449" i="2"/>
  <c r="D449" i="2"/>
  <c r="J449" i="2"/>
  <c r="I449" i="2"/>
  <c r="C449" i="2"/>
  <c r="B449" i="2"/>
  <c r="H485" i="2"/>
  <c r="E485" i="2"/>
  <c r="D485" i="2"/>
  <c r="C485" i="2"/>
  <c r="B485" i="2"/>
  <c r="I485" i="2"/>
  <c r="K485" i="2"/>
  <c r="J485" i="2"/>
  <c r="G485" i="2"/>
  <c r="H521" i="2"/>
  <c r="B521" i="2"/>
  <c r="E521" i="2"/>
  <c r="G521" i="2"/>
  <c r="J521" i="2"/>
  <c r="I521" i="2"/>
  <c r="C521" i="2"/>
  <c r="K521" i="2"/>
  <c r="F521" i="2"/>
  <c r="H557" i="2"/>
  <c r="E557" i="2"/>
  <c r="K557" i="2"/>
  <c r="B557" i="2"/>
  <c r="D557" i="2"/>
  <c r="J557" i="2"/>
  <c r="C557" i="2"/>
  <c r="I557" i="2"/>
  <c r="G557" i="2"/>
  <c r="F557" i="2"/>
  <c r="H593" i="2"/>
  <c r="J593" i="2"/>
  <c r="I593" i="2"/>
  <c r="G593" i="2"/>
  <c r="F593" i="2"/>
  <c r="B593" i="2"/>
  <c r="D593" i="2"/>
  <c r="C593" i="2"/>
  <c r="K593" i="2"/>
  <c r="E593" i="2"/>
  <c r="D633" i="2"/>
  <c r="E633" i="2"/>
  <c r="J633" i="2"/>
  <c r="I633" i="2"/>
  <c r="H633" i="2"/>
  <c r="G633" i="2"/>
  <c r="K633" i="2"/>
  <c r="F633" i="2"/>
  <c r="C633" i="2"/>
  <c r="B633" i="2"/>
  <c r="D672" i="2"/>
  <c r="J672" i="2"/>
  <c r="I672" i="2"/>
  <c r="K672" i="2"/>
  <c r="H672" i="2"/>
  <c r="B672" i="2"/>
  <c r="G672" i="2"/>
  <c r="C672" i="2"/>
  <c r="E672" i="2"/>
  <c r="F672" i="2"/>
  <c r="D720" i="2"/>
  <c r="H720" i="2"/>
  <c r="K720" i="2"/>
  <c r="J720" i="2"/>
  <c r="I720" i="2"/>
  <c r="G720" i="2"/>
  <c r="B720" i="2"/>
  <c r="C720" i="2"/>
  <c r="E720" i="2"/>
  <c r="F720" i="2"/>
  <c r="E768" i="2"/>
  <c r="D768" i="2"/>
  <c r="K768" i="2"/>
  <c r="I768" i="2"/>
  <c r="H768" i="2"/>
  <c r="G768" i="2"/>
  <c r="F768" i="2"/>
  <c r="B768" i="2"/>
  <c r="C768" i="2"/>
  <c r="J768" i="2"/>
  <c r="E816" i="2"/>
  <c r="D816" i="2"/>
  <c r="H816" i="2"/>
  <c r="G816" i="2"/>
  <c r="B816" i="2"/>
  <c r="F816" i="2"/>
  <c r="J816" i="2"/>
  <c r="K816" i="2"/>
  <c r="I816" i="2"/>
  <c r="C816" i="2"/>
  <c r="E864" i="2"/>
  <c r="D864" i="2"/>
  <c r="B864" i="2"/>
  <c r="H864" i="2"/>
  <c r="K864" i="2"/>
  <c r="J864" i="2"/>
  <c r="I864" i="2"/>
  <c r="G864" i="2"/>
  <c r="F864" i="2"/>
  <c r="C864" i="2"/>
  <c r="C917" i="2"/>
  <c r="B917" i="2"/>
  <c r="F917" i="2"/>
  <c r="E917" i="2"/>
  <c r="I917" i="2"/>
  <c r="K917" i="2"/>
  <c r="J917" i="2"/>
  <c r="D917" i="2"/>
  <c r="G917" i="2"/>
  <c r="H917" i="2"/>
  <c r="K969" i="2"/>
  <c r="J969" i="2"/>
  <c r="D969" i="2"/>
  <c r="C969" i="2"/>
  <c r="G969" i="2"/>
  <c r="B969" i="2"/>
  <c r="F969" i="2"/>
  <c r="E969" i="2"/>
  <c r="I969" i="2"/>
  <c r="H969" i="2"/>
  <c r="G1021" i="2"/>
  <c r="B1021" i="2"/>
  <c r="H1021" i="2"/>
  <c r="E1021" i="2"/>
  <c r="D1021" i="2"/>
  <c r="J1021" i="2"/>
  <c r="K1021" i="2"/>
  <c r="I1021" i="2"/>
  <c r="C1021" i="2"/>
  <c r="E1074" i="2"/>
  <c r="D1074" i="2"/>
  <c r="F1074" i="2"/>
  <c r="C1074" i="2"/>
  <c r="J1074" i="2"/>
  <c r="I1074" i="2"/>
  <c r="K1074" i="2"/>
  <c r="H1074" i="2"/>
  <c r="G1074" i="2"/>
  <c r="B1074" i="2"/>
  <c r="D1126" i="2"/>
  <c r="C1126" i="2"/>
  <c r="H1126" i="2"/>
  <c r="G1126" i="2"/>
  <c r="I1126" i="2"/>
  <c r="J1126" i="2"/>
  <c r="F1126" i="2"/>
  <c r="E1126" i="2"/>
  <c r="B1126" i="2"/>
  <c r="K1126" i="2"/>
  <c r="H47" i="2"/>
  <c r="H73" i="2"/>
  <c r="D108" i="2"/>
  <c r="J116" i="2"/>
  <c r="F125" i="2"/>
  <c r="E236" i="2"/>
  <c r="D320" i="2"/>
  <c r="K12" i="2"/>
  <c r="J12" i="2"/>
  <c r="I12" i="2"/>
  <c r="H12" i="2"/>
  <c r="G12" i="2"/>
  <c r="E12" i="2"/>
  <c r="D12" i="2"/>
  <c r="B12" i="2"/>
  <c r="C32" i="2"/>
  <c r="D32" i="2"/>
  <c r="K32" i="2"/>
  <c r="J32" i="2"/>
  <c r="I32" i="2"/>
  <c r="H32" i="2"/>
  <c r="G32" i="2"/>
  <c r="F32" i="2"/>
  <c r="E32" i="2"/>
  <c r="B32" i="2"/>
  <c r="K48" i="2"/>
  <c r="J48" i="2"/>
  <c r="I48" i="2"/>
  <c r="H48" i="2"/>
  <c r="G48" i="2"/>
  <c r="E48" i="2"/>
  <c r="D48" i="2"/>
  <c r="C48" i="2"/>
  <c r="B48" i="2"/>
  <c r="G70" i="2"/>
  <c r="H70" i="2"/>
  <c r="I70" i="2"/>
  <c r="F70" i="2"/>
  <c r="E70" i="2"/>
  <c r="D70" i="2"/>
  <c r="C70" i="2"/>
  <c r="B70" i="2"/>
  <c r="C92" i="2"/>
  <c r="D92" i="2"/>
  <c r="E92" i="2"/>
  <c r="B92" i="2"/>
  <c r="K92" i="2"/>
  <c r="J92" i="2"/>
  <c r="I92" i="2"/>
  <c r="H92" i="2"/>
  <c r="B109" i="2"/>
  <c r="G109" i="2"/>
  <c r="E109" i="2"/>
  <c r="D109" i="2"/>
  <c r="C109" i="2"/>
  <c r="K109" i="2"/>
  <c r="J109" i="2"/>
  <c r="H131" i="2"/>
  <c r="D131" i="2"/>
  <c r="C131" i="2"/>
  <c r="J131" i="2"/>
  <c r="K131" i="2"/>
  <c r="I131" i="2"/>
  <c r="G131" i="2"/>
  <c r="F131" i="2"/>
  <c r="E131" i="2"/>
  <c r="B131" i="2"/>
  <c r="G153" i="2"/>
  <c r="K153" i="2"/>
  <c r="I153" i="2"/>
  <c r="D153" i="2"/>
  <c r="C153" i="2"/>
  <c r="J153" i="2"/>
  <c r="H153" i="2"/>
  <c r="F153" i="2"/>
  <c r="E153" i="2"/>
  <c r="B153" i="2"/>
  <c r="H173" i="2"/>
  <c r="G173" i="2"/>
  <c r="F173" i="2"/>
  <c r="I173" i="2"/>
  <c r="C173" i="2"/>
  <c r="K173" i="2"/>
  <c r="J173" i="2"/>
  <c r="E173" i="2"/>
  <c r="D173" i="2"/>
  <c r="B173" i="2"/>
  <c r="H197" i="2"/>
  <c r="G197" i="2"/>
  <c r="I197" i="2"/>
  <c r="E197" i="2"/>
  <c r="D197" i="2"/>
  <c r="B197" i="2"/>
  <c r="C197" i="2"/>
  <c r="K197" i="2"/>
  <c r="J197" i="2"/>
  <c r="H221" i="2"/>
  <c r="G221" i="2"/>
  <c r="F221" i="2"/>
  <c r="I221" i="2"/>
  <c r="C221" i="2"/>
  <c r="K221" i="2"/>
  <c r="J221" i="2"/>
  <c r="E221" i="2"/>
  <c r="D221" i="2"/>
  <c r="B221" i="2"/>
  <c r="J240" i="2"/>
  <c r="I240" i="2"/>
  <c r="H240" i="2"/>
  <c r="K240" i="2"/>
  <c r="E240" i="2"/>
  <c r="G240" i="2"/>
  <c r="D240" i="2"/>
  <c r="C240" i="2"/>
  <c r="B240" i="2"/>
  <c r="J264" i="2"/>
  <c r="B264" i="2"/>
  <c r="I264" i="2"/>
  <c r="F264" i="2"/>
  <c r="E264" i="2"/>
  <c r="K264" i="2"/>
  <c r="H264" i="2"/>
  <c r="G264" i="2"/>
  <c r="D264" i="2"/>
  <c r="C264" i="2"/>
  <c r="J288" i="2"/>
  <c r="D288" i="2"/>
  <c r="C288" i="2"/>
  <c r="B288" i="2"/>
  <c r="F288" i="2"/>
  <c r="K288" i="2"/>
  <c r="I288" i="2"/>
  <c r="H288" i="2"/>
  <c r="G288" i="2"/>
  <c r="E288" i="2"/>
  <c r="J312" i="2"/>
  <c r="G312" i="2"/>
  <c r="F312" i="2"/>
  <c r="E312" i="2"/>
  <c r="D312" i="2"/>
  <c r="H312" i="2"/>
  <c r="C312" i="2"/>
  <c r="B312" i="2"/>
  <c r="K312" i="2"/>
  <c r="I312" i="2"/>
  <c r="J336" i="2"/>
  <c r="C336" i="2"/>
  <c r="I336" i="2"/>
  <c r="H336" i="2"/>
  <c r="G336" i="2"/>
  <c r="B336" i="2"/>
  <c r="K336" i="2"/>
  <c r="F336" i="2"/>
  <c r="E336" i="2"/>
  <c r="D336" i="2"/>
  <c r="D369" i="2"/>
  <c r="H369" i="2"/>
  <c r="G369" i="2"/>
  <c r="F369" i="2"/>
  <c r="I369" i="2"/>
  <c r="E369" i="2"/>
  <c r="C369" i="2"/>
  <c r="B369" i="2"/>
  <c r="K369" i="2"/>
  <c r="J369" i="2"/>
  <c r="D405" i="2"/>
  <c r="G405" i="2"/>
  <c r="E405" i="2"/>
  <c r="C405" i="2"/>
  <c r="B405" i="2"/>
  <c r="J405" i="2"/>
  <c r="H405" i="2"/>
  <c r="I405" i="2"/>
  <c r="K405" i="2"/>
  <c r="F405" i="2"/>
  <c r="D441" i="2"/>
  <c r="B441" i="2"/>
  <c r="J441" i="2"/>
  <c r="F441" i="2"/>
  <c r="K441" i="2"/>
  <c r="I441" i="2"/>
  <c r="H441" i="2"/>
  <c r="G441" i="2"/>
  <c r="E441" i="2"/>
  <c r="C441" i="2"/>
  <c r="D477" i="2"/>
  <c r="G477" i="2"/>
  <c r="K477" i="2"/>
  <c r="B477" i="2"/>
  <c r="J477" i="2"/>
  <c r="E477" i="2"/>
  <c r="C477" i="2"/>
  <c r="I477" i="2"/>
  <c r="H477" i="2"/>
  <c r="F477" i="2"/>
  <c r="D513" i="2"/>
  <c r="J513" i="2"/>
  <c r="I513" i="2"/>
  <c r="H513" i="2"/>
  <c r="G513" i="2"/>
  <c r="B513" i="2"/>
  <c r="E513" i="2"/>
  <c r="C513" i="2"/>
  <c r="K513" i="2"/>
  <c r="F513" i="2"/>
  <c r="D549" i="2"/>
  <c r="G549" i="2"/>
  <c r="H549" i="2"/>
  <c r="F549" i="2"/>
  <c r="E549" i="2"/>
  <c r="K549" i="2"/>
  <c r="C549" i="2"/>
  <c r="B549" i="2"/>
  <c r="J549" i="2"/>
  <c r="I549" i="2"/>
  <c r="D585" i="2"/>
  <c r="E585" i="2"/>
  <c r="C585" i="2"/>
  <c r="B585" i="2"/>
  <c r="H585" i="2"/>
  <c r="J585" i="2"/>
  <c r="K585" i="2"/>
  <c r="I585" i="2"/>
  <c r="G585" i="2"/>
  <c r="F585" i="2"/>
  <c r="D621" i="2"/>
  <c r="G621" i="2"/>
  <c r="E621" i="2"/>
  <c r="H621" i="2"/>
  <c r="J621" i="2"/>
  <c r="B621" i="2"/>
  <c r="F621" i="2"/>
  <c r="I621" i="2"/>
  <c r="K621" i="2"/>
  <c r="C621" i="2"/>
  <c r="D660" i="2"/>
  <c r="K660" i="2"/>
  <c r="J660" i="2"/>
  <c r="I660" i="2"/>
  <c r="H660" i="2"/>
  <c r="G660" i="2"/>
  <c r="B660" i="2"/>
  <c r="C660" i="2"/>
  <c r="F660" i="2"/>
  <c r="D708" i="2"/>
  <c r="C708" i="2"/>
  <c r="B708" i="2"/>
  <c r="K708" i="2"/>
  <c r="J708" i="2"/>
  <c r="I708" i="2"/>
  <c r="H708" i="2"/>
  <c r="G708" i="2"/>
  <c r="E708" i="2"/>
  <c r="F708" i="2"/>
  <c r="E756" i="2"/>
  <c r="D756" i="2"/>
  <c r="B756" i="2"/>
  <c r="C756" i="2"/>
  <c r="G756" i="2"/>
  <c r="K756" i="2"/>
  <c r="H756" i="2"/>
  <c r="I756" i="2"/>
  <c r="F756" i="2"/>
  <c r="J756" i="2"/>
  <c r="E804" i="2"/>
  <c r="D804" i="2"/>
  <c r="K804" i="2"/>
  <c r="B804" i="2"/>
  <c r="H804" i="2"/>
  <c r="G804" i="2"/>
  <c r="F804" i="2"/>
  <c r="C804" i="2"/>
  <c r="J804" i="2"/>
  <c r="I804" i="2"/>
  <c r="E852" i="2"/>
  <c r="D852" i="2"/>
  <c r="H852" i="2"/>
  <c r="G852" i="2"/>
  <c r="F852" i="2"/>
  <c r="B852" i="2"/>
  <c r="I852" i="2"/>
  <c r="K852" i="2"/>
  <c r="J852" i="2"/>
  <c r="C852" i="2"/>
  <c r="K903" i="2"/>
  <c r="J903" i="2"/>
  <c r="B903" i="2"/>
  <c r="E903" i="2"/>
  <c r="G903" i="2"/>
  <c r="H903" i="2"/>
  <c r="F903" i="2"/>
  <c r="D903" i="2"/>
  <c r="C903" i="2"/>
  <c r="I903" i="2"/>
  <c r="I956" i="2"/>
  <c r="H956" i="2"/>
  <c r="D956" i="2"/>
  <c r="C956" i="2"/>
  <c r="G956" i="2"/>
  <c r="F956" i="2"/>
  <c r="K956" i="2"/>
  <c r="J956" i="2"/>
  <c r="E956" i="2"/>
  <c r="B956" i="2"/>
  <c r="E1008" i="2"/>
  <c r="D1008" i="2"/>
  <c r="B1008" i="2"/>
  <c r="H1008" i="2"/>
  <c r="G1008" i="2"/>
  <c r="K1008" i="2"/>
  <c r="J1008" i="2"/>
  <c r="I1008" i="2"/>
  <c r="F1008" i="2"/>
  <c r="C1008" i="2"/>
  <c r="C1061" i="2"/>
  <c r="B1061" i="2"/>
  <c r="F1061" i="2"/>
  <c r="E1061" i="2"/>
  <c r="J1061" i="2"/>
  <c r="I1061" i="2"/>
  <c r="K1061" i="2"/>
  <c r="D1061" i="2"/>
  <c r="H1061" i="2"/>
  <c r="G1061" i="2"/>
  <c r="K1113" i="2"/>
  <c r="J1113" i="2"/>
  <c r="D1113" i="2"/>
  <c r="C1113" i="2"/>
  <c r="H1113" i="2"/>
  <c r="G1113" i="2"/>
  <c r="I1113" i="2"/>
  <c r="B1113" i="2"/>
  <c r="F1113" i="2"/>
  <c r="K70" i="2"/>
  <c r="B200" i="2"/>
  <c r="I200" i="2"/>
  <c r="D200" i="2"/>
  <c r="C200" i="2"/>
  <c r="K200" i="2"/>
  <c r="J200" i="2"/>
  <c r="H200" i="2"/>
  <c r="G200" i="2"/>
  <c r="F200" i="2"/>
  <c r="E200" i="2"/>
  <c r="J406" i="2"/>
  <c r="I406" i="2"/>
  <c r="H406" i="2"/>
  <c r="G406" i="2"/>
  <c r="D406" i="2"/>
  <c r="K406" i="2"/>
  <c r="E406" i="2"/>
  <c r="C406" i="2"/>
  <c r="B406" i="2"/>
  <c r="F550" i="2"/>
  <c r="J550" i="2"/>
  <c r="K550" i="2"/>
  <c r="I550" i="2"/>
  <c r="H550" i="2"/>
  <c r="C550" i="2"/>
  <c r="E550" i="2"/>
  <c r="D550" i="2"/>
  <c r="G550" i="2"/>
  <c r="B550" i="2"/>
  <c r="J669" i="2"/>
  <c r="G669" i="2"/>
  <c r="F669" i="2"/>
  <c r="E669" i="2"/>
  <c r="K669" i="2"/>
  <c r="D669" i="2"/>
  <c r="B669" i="2"/>
  <c r="H669" i="2"/>
  <c r="I669" i="2"/>
  <c r="C669" i="2"/>
  <c r="K765" i="2"/>
  <c r="J765" i="2"/>
  <c r="C765" i="2"/>
  <c r="B765" i="2"/>
  <c r="F765" i="2"/>
  <c r="H765" i="2"/>
  <c r="G765" i="2"/>
  <c r="E765" i="2"/>
  <c r="D765" i="2"/>
  <c r="I765" i="2"/>
  <c r="K861" i="2"/>
  <c r="J861" i="2"/>
  <c r="D861" i="2"/>
  <c r="C861" i="2"/>
  <c r="B861" i="2"/>
  <c r="E861" i="2"/>
  <c r="H861" i="2"/>
  <c r="I861" i="2"/>
  <c r="G861" i="2"/>
  <c r="F861" i="2"/>
  <c r="E966" i="2"/>
  <c r="D966" i="2"/>
  <c r="F966" i="2"/>
  <c r="C966" i="2"/>
  <c r="I966" i="2"/>
  <c r="K966" i="2"/>
  <c r="G966" i="2"/>
  <c r="B966" i="2"/>
  <c r="J966" i="2"/>
  <c r="H966" i="2"/>
  <c r="D1018" i="2"/>
  <c r="C1018" i="2"/>
  <c r="H1018" i="2"/>
  <c r="G1018" i="2"/>
  <c r="I1018" i="2"/>
  <c r="E1018" i="2"/>
  <c r="B1018" i="2"/>
  <c r="K1018" i="2"/>
  <c r="F1018" i="2"/>
  <c r="J1018" i="2"/>
  <c r="G1123" i="2"/>
  <c r="F1123" i="2"/>
  <c r="D1123" i="2"/>
  <c r="C1123" i="2"/>
  <c r="J1123" i="2"/>
  <c r="I1123" i="2"/>
  <c r="K1123" i="2"/>
  <c r="E1123" i="2"/>
  <c r="B1123" i="2"/>
  <c r="H1123" i="2"/>
  <c r="D269" i="2"/>
  <c r="C2" i="2"/>
  <c r="D2" i="2"/>
  <c r="K2" i="2"/>
  <c r="J2" i="2"/>
  <c r="I2" i="2"/>
  <c r="H2" i="2"/>
  <c r="G2" i="2"/>
  <c r="F2" i="2"/>
  <c r="E2" i="2"/>
  <c r="B2" i="2"/>
  <c r="C20" i="2"/>
  <c r="D20" i="2"/>
  <c r="E20" i="2"/>
  <c r="B20" i="2"/>
  <c r="K20" i="2"/>
  <c r="J20" i="2"/>
  <c r="H20" i="2"/>
  <c r="K36" i="2"/>
  <c r="C36" i="2"/>
  <c r="B36" i="2"/>
  <c r="J36" i="2"/>
  <c r="I36" i="2"/>
  <c r="H36" i="2"/>
  <c r="G36" i="2"/>
  <c r="F36" i="2"/>
  <c r="E57" i="2"/>
  <c r="I57" i="2"/>
  <c r="H57" i="2"/>
  <c r="G57" i="2"/>
  <c r="D57" i="2"/>
  <c r="C57" i="2"/>
  <c r="B57" i="2"/>
  <c r="I77" i="2"/>
  <c r="J77" i="2"/>
  <c r="K77" i="2"/>
  <c r="H77" i="2"/>
  <c r="G77" i="2"/>
  <c r="F77" i="2"/>
  <c r="E77" i="2"/>
  <c r="D77" i="2"/>
  <c r="C77" i="2"/>
  <c r="B77" i="2"/>
  <c r="K96" i="2"/>
  <c r="G96" i="2"/>
  <c r="E96" i="2"/>
  <c r="D96" i="2"/>
  <c r="C96" i="2"/>
  <c r="B96" i="2"/>
  <c r="J96" i="2"/>
  <c r="G118" i="2"/>
  <c r="H118" i="2"/>
  <c r="C118" i="2"/>
  <c r="B118" i="2"/>
  <c r="K118" i="2"/>
  <c r="J118" i="2"/>
  <c r="I118" i="2"/>
  <c r="E140" i="2"/>
  <c r="I140" i="2"/>
  <c r="J140" i="2"/>
  <c r="D140" i="2"/>
  <c r="C140" i="2"/>
  <c r="G140" i="2"/>
  <c r="H140" i="2"/>
  <c r="K140" i="2"/>
  <c r="F140" i="2"/>
  <c r="B140" i="2"/>
  <c r="C157" i="2"/>
  <c r="G157" i="2"/>
  <c r="H157" i="2"/>
  <c r="F157" i="2"/>
  <c r="J157" i="2"/>
  <c r="K157" i="2"/>
  <c r="B157" i="2"/>
  <c r="I157" i="2"/>
  <c r="H179" i="2"/>
  <c r="G179" i="2"/>
  <c r="F179" i="2"/>
  <c r="B179" i="2"/>
  <c r="D179" i="2"/>
  <c r="E179" i="2"/>
  <c r="K179" i="2"/>
  <c r="J179" i="2"/>
  <c r="I179" i="2"/>
  <c r="C179" i="2"/>
  <c r="H203" i="2"/>
  <c r="G203" i="2"/>
  <c r="F203" i="2"/>
  <c r="K203" i="2"/>
  <c r="D203" i="2"/>
  <c r="C203" i="2"/>
  <c r="J203" i="2"/>
  <c r="I203" i="2"/>
  <c r="E203" i="2"/>
  <c r="B203" i="2"/>
  <c r="H227" i="2"/>
  <c r="G227" i="2"/>
  <c r="F227" i="2"/>
  <c r="B227" i="2"/>
  <c r="J227" i="2"/>
  <c r="K227" i="2"/>
  <c r="I227" i="2"/>
  <c r="E227" i="2"/>
  <c r="D227" i="2"/>
  <c r="C227" i="2"/>
  <c r="K250" i="2"/>
  <c r="J250" i="2"/>
  <c r="I250" i="2"/>
  <c r="E250" i="2"/>
  <c r="H250" i="2"/>
  <c r="G250" i="2"/>
  <c r="D250" i="2"/>
  <c r="C250" i="2"/>
  <c r="B250" i="2"/>
  <c r="H274" i="2"/>
  <c r="E274" i="2"/>
  <c r="K274" i="2"/>
  <c r="D274" i="2"/>
  <c r="I274" i="2"/>
  <c r="J274" i="2"/>
  <c r="G274" i="2"/>
  <c r="C274" i="2"/>
  <c r="B274" i="2"/>
  <c r="F298" i="2"/>
  <c r="C298" i="2"/>
  <c r="D298" i="2"/>
  <c r="B298" i="2"/>
  <c r="I298" i="2"/>
  <c r="H298" i="2"/>
  <c r="K298" i="2"/>
  <c r="J298" i="2"/>
  <c r="G298" i="2"/>
  <c r="F322" i="2"/>
  <c r="G322" i="2"/>
  <c r="E322" i="2"/>
  <c r="D322" i="2"/>
  <c r="I322" i="2"/>
  <c r="C322" i="2"/>
  <c r="K322" i="2"/>
  <c r="J322" i="2"/>
  <c r="H322" i="2"/>
  <c r="B322" i="2"/>
  <c r="H347" i="2"/>
  <c r="K347" i="2"/>
  <c r="E347" i="2"/>
  <c r="F347" i="2"/>
  <c r="I347" i="2"/>
  <c r="J347" i="2"/>
  <c r="G347" i="2"/>
  <c r="D347" i="2"/>
  <c r="C347" i="2"/>
  <c r="B347" i="2"/>
  <c r="D381" i="2"/>
  <c r="K381" i="2"/>
  <c r="B381" i="2"/>
  <c r="C381" i="2"/>
  <c r="H381" i="2"/>
  <c r="F381" i="2"/>
  <c r="E381" i="2"/>
  <c r="I381" i="2"/>
  <c r="J381" i="2"/>
  <c r="G381" i="2"/>
  <c r="D417" i="2"/>
  <c r="E417" i="2"/>
  <c r="K417" i="2"/>
  <c r="C417" i="2"/>
  <c r="I417" i="2"/>
  <c r="H417" i="2"/>
  <c r="J417" i="2"/>
  <c r="G417" i="2"/>
  <c r="F417" i="2"/>
  <c r="B417" i="2"/>
  <c r="D453" i="2"/>
  <c r="K453" i="2"/>
  <c r="J453" i="2"/>
  <c r="I453" i="2"/>
  <c r="H453" i="2"/>
  <c r="G453" i="2"/>
  <c r="B453" i="2"/>
  <c r="E453" i="2"/>
  <c r="C453" i="2"/>
  <c r="F453" i="2"/>
  <c r="D489" i="2"/>
  <c r="E489" i="2"/>
  <c r="H489" i="2"/>
  <c r="G489" i="2"/>
  <c r="K489" i="2"/>
  <c r="C489" i="2"/>
  <c r="B489" i="2"/>
  <c r="J489" i="2"/>
  <c r="D525" i="2"/>
  <c r="K525" i="2"/>
  <c r="E525" i="2"/>
  <c r="C525" i="2"/>
  <c r="B525" i="2"/>
  <c r="H525" i="2"/>
  <c r="J525" i="2"/>
  <c r="I525" i="2"/>
  <c r="G525" i="2"/>
  <c r="F525" i="2"/>
  <c r="D561" i="2"/>
  <c r="E561" i="2"/>
  <c r="F561" i="2"/>
  <c r="H561" i="2"/>
  <c r="J561" i="2"/>
  <c r="I561" i="2"/>
  <c r="K561" i="2"/>
  <c r="G561" i="2"/>
  <c r="C561" i="2"/>
  <c r="B561" i="2"/>
  <c r="D597" i="2"/>
  <c r="K597" i="2"/>
  <c r="J597" i="2"/>
  <c r="B597" i="2"/>
  <c r="I597" i="2"/>
  <c r="E597" i="2"/>
  <c r="F597" i="2"/>
  <c r="G597" i="2"/>
  <c r="H597" i="2"/>
  <c r="C597" i="2"/>
  <c r="F634" i="2"/>
  <c r="H634" i="2"/>
  <c r="C634" i="2"/>
  <c r="E634" i="2"/>
  <c r="K634" i="2"/>
  <c r="G634" i="2"/>
  <c r="I634" i="2"/>
  <c r="D634" i="2"/>
  <c r="B634" i="2"/>
  <c r="J634" i="2"/>
  <c r="J681" i="2"/>
  <c r="K681" i="2"/>
  <c r="E681" i="2"/>
  <c r="G681" i="2"/>
  <c r="F681" i="2"/>
  <c r="D681" i="2"/>
  <c r="C681" i="2"/>
  <c r="H681" i="2"/>
  <c r="B681" i="2"/>
  <c r="I681" i="2"/>
  <c r="J729" i="2"/>
  <c r="C729" i="2"/>
  <c r="B729" i="2"/>
  <c r="G729" i="2"/>
  <c r="F729" i="2"/>
  <c r="E729" i="2"/>
  <c r="K729" i="2"/>
  <c r="D729" i="2"/>
  <c r="H729" i="2"/>
  <c r="I729" i="2"/>
  <c r="K777" i="2"/>
  <c r="J777" i="2"/>
  <c r="H777" i="2"/>
  <c r="G777" i="2"/>
  <c r="I777" i="2"/>
  <c r="C777" i="2"/>
  <c r="D777" i="2"/>
  <c r="B777" i="2"/>
  <c r="F777" i="2"/>
  <c r="E777" i="2"/>
  <c r="K825" i="2"/>
  <c r="J825" i="2"/>
  <c r="D825" i="2"/>
  <c r="C825" i="2"/>
  <c r="F825" i="2"/>
  <c r="E825" i="2"/>
  <c r="B825" i="2"/>
  <c r="I825" i="2"/>
  <c r="H825" i="2"/>
  <c r="G825" i="2"/>
  <c r="D874" i="2"/>
  <c r="C874" i="2"/>
  <c r="J874" i="2"/>
  <c r="F874" i="2"/>
  <c r="E874" i="2"/>
  <c r="B874" i="2"/>
  <c r="I874" i="2"/>
  <c r="G874" i="2"/>
  <c r="K874" i="2"/>
  <c r="I926" i="2"/>
  <c r="H926" i="2"/>
  <c r="B926" i="2"/>
  <c r="E926" i="2"/>
  <c r="G926" i="2"/>
  <c r="J926" i="2"/>
  <c r="F926" i="2"/>
  <c r="D926" i="2"/>
  <c r="C926" i="2"/>
  <c r="K926" i="2"/>
  <c r="G979" i="2"/>
  <c r="F979" i="2"/>
  <c r="D979" i="2"/>
  <c r="C979" i="2"/>
  <c r="I979" i="2"/>
  <c r="H979" i="2"/>
  <c r="K979" i="2"/>
  <c r="B979" i="2"/>
  <c r="E979" i="2"/>
  <c r="J979" i="2"/>
  <c r="C1031" i="2"/>
  <c r="B1031" i="2"/>
  <c r="D1031" i="2"/>
  <c r="H1031" i="2"/>
  <c r="G1031" i="2"/>
  <c r="I1031" i="2"/>
  <c r="K1031" i="2"/>
  <c r="E1031" i="2"/>
  <c r="K1083" i="2"/>
  <c r="J1083" i="2"/>
  <c r="B1083" i="2"/>
  <c r="F1083" i="2"/>
  <c r="E1083" i="2"/>
  <c r="G1083" i="2"/>
  <c r="I1083" i="2"/>
  <c r="C1083" i="2"/>
  <c r="D1083" i="2"/>
  <c r="H1083" i="2"/>
  <c r="K1137" i="2"/>
  <c r="J1137" i="2"/>
  <c r="H1137" i="2"/>
  <c r="G1137" i="2"/>
  <c r="E1137" i="2"/>
  <c r="C1137" i="2"/>
  <c r="B1137" i="2"/>
  <c r="I1137" i="2"/>
  <c r="F1137" i="2"/>
  <c r="H11" i="2"/>
  <c r="K47" i="2"/>
  <c r="E108" i="2"/>
  <c r="K116" i="2"/>
  <c r="B239" i="2"/>
  <c r="D521" i="2"/>
  <c r="I1142" i="2"/>
  <c r="H1142" i="2"/>
  <c r="B1142" i="2"/>
  <c r="F1142" i="2"/>
  <c r="E1142" i="2"/>
  <c r="K1142" i="2"/>
  <c r="J1142" i="2"/>
  <c r="D1142" i="2"/>
  <c r="G1142" i="2"/>
  <c r="C1142" i="2"/>
  <c r="E21" i="2"/>
  <c r="I21" i="2"/>
  <c r="H21" i="2"/>
  <c r="G21" i="2"/>
  <c r="D21" i="2"/>
  <c r="C21" i="2"/>
  <c r="B21" i="2"/>
  <c r="B37" i="2"/>
  <c r="G37" i="2"/>
  <c r="E37" i="2"/>
  <c r="D37" i="2"/>
  <c r="C37" i="2"/>
  <c r="K37" i="2"/>
  <c r="J37" i="2"/>
  <c r="G58" i="2"/>
  <c r="H58" i="2"/>
  <c r="K58" i="2"/>
  <c r="J58" i="2"/>
  <c r="I58" i="2"/>
  <c r="E58" i="2"/>
  <c r="D58" i="2"/>
  <c r="C58" i="2"/>
  <c r="B58" i="2"/>
  <c r="C80" i="2"/>
  <c r="D80" i="2"/>
  <c r="I80" i="2"/>
  <c r="H80" i="2"/>
  <c r="G80" i="2"/>
  <c r="E80" i="2"/>
  <c r="B80" i="2"/>
  <c r="B97" i="2"/>
  <c r="K97" i="2"/>
  <c r="J97" i="2"/>
  <c r="I97" i="2"/>
  <c r="H97" i="2"/>
  <c r="G97" i="2"/>
  <c r="F97" i="2"/>
  <c r="E97" i="2"/>
  <c r="D97" i="2"/>
  <c r="C97" i="2"/>
  <c r="I119" i="2"/>
  <c r="J119" i="2"/>
  <c r="G119" i="2"/>
  <c r="F119" i="2"/>
  <c r="E119" i="2"/>
  <c r="D119" i="2"/>
  <c r="C119" i="2"/>
  <c r="B119" i="2"/>
  <c r="G141" i="2"/>
  <c r="K141" i="2"/>
  <c r="I141" i="2"/>
  <c r="H141" i="2"/>
  <c r="C141" i="2"/>
  <c r="B141" i="2"/>
  <c r="J141" i="2"/>
  <c r="F141" i="2"/>
  <c r="K161" i="2"/>
  <c r="C161" i="2"/>
  <c r="J161" i="2"/>
  <c r="I161" i="2"/>
  <c r="G161" i="2"/>
  <c r="H161" i="2"/>
  <c r="F161" i="2"/>
  <c r="E161" i="2"/>
  <c r="D161" i="2"/>
  <c r="B161" i="2"/>
  <c r="J180" i="2"/>
  <c r="I180" i="2"/>
  <c r="H180" i="2"/>
  <c r="B180" i="2"/>
  <c r="F180" i="2"/>
  <c r="D180" i="2"/>
  <c r="C180" i="2"/>
  <c r="G180" i="2"/>
  <c r="E180" i="2"/>
  <c r="J204" i="2"/>
  <c r="I204" i="2"/>
  <c r="H204" i="2"/>
  <c r="B204" i="2"/>
  <c r="K204" i="2"/>
  <c r="G204" i="2"/>
  <c r="E204" i="2"/>
  <c r="D204" i="2"/>
  <c r="C204" i="2"/>
  <c r="J228" i="2"/>
  <c r="I228" i="2"/>
  <c r="H228" i="2"/>
  <c r="B228" i="2"/>
  <c r="D228" i="2"/>
  <c r="C228" i="2"/>
  <c r="K228" i="2"/>
  <c r="G228" i="2"/>
  <c r="E228" i="2"/>
  <c r="H251" i="2"/>
  <c r="B251" i="2"/>
  <c r="J251" i="2"/>
  <c r="I251" i="2"/>
  <c r="E251" i="2"/>
  <c r="G251" i="2"/>
  <c r="K251" i="2"/>
  <c r="D251" i="2"/>
  <c r="C251" i="2"/>
  <c r="H275" i="2"/>
  <c r="K275" i="2"/>
  <c r="E275" i="2"/>
  <c r="D275" i="2"/>
  <c r="C275" i="2"/>
  <c r="J275" i="2"/>
  <c r="I275" i="2"/>
  <c r="G275" i="2"/>
  <c r="F275" i="2"/>
  <c r="B275" i="2"/>
  <c r="H299" i="2"/>
  <c r="F299" i="2"/>
  <c r="I299" i="2"/>
  <c r="G299" i="2"/>
  <c r="E299" i="2"/>
  <c r="B299" i="2"/>
  <c r="K299" i="2"/>
  <c r="D299" i="2"/>
  <c r="C299" i="2"/>
  <c r="J299" i="2"/>
  <c r="H323" i="2"/>
  <c r="B323" i="2"/>
  <c r="K323" i="2"/>
  <c r="J323" i="2"/>
  <c r="I323" i="2"/>
  <c r="G323" i="2"/>
  <c r="F323" i="2"/>
  <c r="D323" i="2"/>
  <c r="E323" i="2"/>
  <c r="C323" i="2"/>
  <c r="J348" i="2"/>
  <c r="D348" i="2"/>
  <c r="C348" i="2"/>
  <c r="B348" i="2"/>
  <c r="H348" i="2"/>
  <c r="K348" i="2"/>
  <c r="I348" i="2"/>
  <c r="G348" i="2"/>
  <c r="F348" i="2"/>
  <c r="E348" i="2"/>
  <c r="F382" i="2"/>
  <c r="G382" i="2"/>
  <c r="E382" i="2"/>
  <c r="D382" i="2"/>
  <c r="K382" i="2"/>
  <c r="C382" i="2"/>
  <c r="B382" i="2"/>
  <c r="J382" i="2"/>
  <c r="I382" i="2"/>
  <c r="H382" i="2"/>
  <c r="F418" i="2"/>
  <c r="H418" i="2"/>
  <c r="C418" i="2"/>
  <c r="B418" i="2"/>
  <c r="G418" i="2"/>
  <c r="J418" i="2"/>
  <c r="K418" i="2"/>
  <c r="I418" i="2"/>
  <c r="E418" i="2"/>
  <c r="D418" i="2"/>
  <c r="F454" i="2"/>
  <c r="D454" i="2"/>
  <c r="G454" i="2"/>
  <c r="K454" i="2"/>
  <c r="E454" i="2"/>
  <c r="B454" i="2"/>
  <c r="C454" i="2"/>
  <c r="J454" i="2"/>
  <c r="I454" i="2"/>
  <c r="H454" i="2"/>
  <c r="F490" i="2"/>
  <c r="H490" i="2"/>
  <c r="K490" i="2"/>
  <c r="J490" i="2"/>
  <c r="I490" i="2"/>
  <c r="C490" i="2"/>
  <c r="E490" i="2"/>
  <c r="D490" i="2"/>
  <c r="G490" i="2"/>
  <c r="B490" i="2"/>
  <c r="F526" i="2"/>
  <c r="I526" i="2"/>
  <c r="H526" i="2"/>
  <c r="G526" i="2"/>
  <c r="E526" i="2"/>
  <c r="C526" i="2"/>
  <c r="D526" i="2"/>
  <c r="K526" i="2"/>
  <c r="J526" i="2"/>
  <c r="F562" i="2"/>
  <c r="H562" i="2"/>
  <c r="E562" i="2"/>
  <c r="D562" i="2"/>
  <c r="C562" i="2"/>
  <c r="J562" i="2"/>
  <c r="B562" i="2"/>
  <c r="K562" i="2"/>
  <c r="G562" i="2"/>
  <c r="F598" i="2"/>
  <c r="C598" i="2"/>
  <c r="B598" i="2"/>
  <c r="G598" i="2"/>
  <c r="I598" i="2"/>
  <c r="D598" i="2"/>
  <c r="H598" i="2"/>
  <c r="J598" i="2"/>
  <c r="K598" i="2"/>
  <c r="J636" i="2"/>
  <c r="H636" i="2"/>
  <c r="G636" i="2"/>
  <c r="F636" i="2"/>
  <c r="E636" i="2"/>
  <c r="D636" i="2"/>
  <c r="C636" i="2"/>
  <c r="B636" i="2"/>
  <c r="K636" i="2"/>
  <c r="B682" i="2"/>
  <c r="J682" i="2"/>
  <c r="K682" i="2"/>
  <c r="C682" i="2"/>
  <c r="E682" i="2"/>
  <c r="I682" i="2"/>
  <c r="F682" i="2"/>
  <c r="G682" i="2"/>
  <c r="H682" i="2"/>
  <c r="D682" i="2"/>
  <c r="F730" i="2"/>
  <c r="E730" i="2"/>
  <c r="B730" i="2"/>
  <c r="K730" i="2"/>
  <c r="J730" i="2"/>
  <c r="D730" i="2"/>
  <c r="G730" i="2"/>
  <c r="H730" i="2"/>
  <c r="C730" i="2"/>
  <c r="I730" i="2"/>
  <c r="K778" i="2"/>
  <c r="D778" i="2"/>
  <c r="E778" i="2"/>
  <c r="C778" i="2"/>
  <c r="B778" i="2"/>
  <c r="H778" i="2"/>
  <c r="J778" i="2"/>
  <c r="I778" i="2"/>
  <c r="G778" i="2"/>
  <c r="F778" i="2"/>
  <c r="H826" i="2"/>
  <c r="G826" i="2"/>
  <c r="F826" i="2"/>
  <c r="K826" i="2"/>
  <c r="J826" i="2"/>
  <c r="C826" i="2"/>
  <c r="B826" i="2"/>
  <c r="I826" i="2"/>
  <c r="E826" i="2"/>
  <c r="D826" i="2"/>
  <c r="C875" i="2"/>
  <c r="B875" i="2"/>
  <c r="H875" i="2"/>
  <c r="G875" i="2"/>
  <c r="K875" i="2"/>
  <c r="D875" i="2"/>
  <c r="J875" i="2"/>
  <c r="F875" i="2"/>
  <c r="I875" i="2"/>
  <c r="E875" i="2"/>
  <c r="K927" i="2"/>
  <c r="J927" i="2"/>
  <c r="F927" i="2"/>
  <c r="E927" i="2"/>
  <c r="I927" i="2"/>
  <c r="C927" i="2"/>
  <c r="G927" i="2"/>
  <c r="D927" i="2"/>
  <c r="B927" i="2"/>
  <c r="H927" i="2"/>
  <c r="I980" i="2"/>
  <c r="H980" i="2"/>
  <c r="J980" i="2"/>
  <c r="G980" i="2"/>
  <c r="D980" i="2"/>
  <c r="K980" i="2"/>
  <c r="F980" i="2"/>
  <c r="B980" i="2"/>
  <c r="C980" i="2"/>
  <c r="E980" i="2"/>
  <c r="E1032" i="2"/>
  <c r="D1032" i="2"/>
  <c r="H1032" i="2"/>
  <c r="G1032" i="2"/>
  <c r="K1032" i="2"/>
  <c r="F1032" i="2"/>
  <c r="C1032" i="2"/>
  <c r="B1032" i="2"/>
  <c r="J1032" i="2"/>
  <c r="I1032" i="2"/>
  <c r="C1085" i="2"/>
  <c r="B1085" i="2"/>
  <c r="J1085" i="2"/>
  <c r="I1085" i="2"/>
  <c r="G1085" i="2"/>
  <c r="E1085" i="2"/>
  <c r="H1085" i="2"/>
  <c r="D1085" i="2"/>
  <c r="F1085" i="2"/>
  <c r="K1085" i="2"/>
  <c r="K1138" i="2"/>
  <c r="D1138" i="2"/>
  <c r="C1138" i="2"/>
  <c r="G1138" i="2"/>
  <c r="F1138" i="2"/>
  <c r="E1138" i="2"/>
  <c r="J1138" i="2"/>
  <c r="B1138" i="2"/>
  <c r="I1138" i="2"/>
  <c r="H1138" i="2"/>
  <c r="K11" i="2"/>
  <c r="G17" i="2"/>
  <c r="J31" i="2"/>
  <c r="D49" i="2"/>
  <c r="J57" i="2"/>
  <c r="H83" i="2"/>
  <c r="F92" i="2"/>
  <c r="H109" i="2"/>
  <c r="D118" i="2"/>
  <c r="J152" i="2"/>
  <c r="J168" i="2"/>
  <c r="I5" i="2"/>
  <c r="J5" i="2"/>
  <c r="K5" i="2"/>
  <c r="H5" i="2"/>
  <c r="G5" i="2"/>
  <c r="F5" i="2"/>
  <c r="E5" i="2"/>
  <c r="D5" i="2"/>
  <c r="C5" i="2"/>
  <c r="B5" i="2"/>
  <c r="G22" i="2"/>
  <c r="H22" i="2"/>
  <c r="K22" i="2"/>
  <c r="J22" i="2"/>
  <c r="I22" i="2"/>
  <c r="E22" i="2"/>
  <c r="D22" i="2"/>
  <c r="B22" i="2"/>
  <c r="I41" i="2"/>
  <c r="J41" i="2"/>
  <c r="K41" i="2"/>
  <c r="H41" i="2"/>
  <c r="G41" i="2"/>
  <c r="F41" i="2"/>
  <c r="E41" i="2"/>
  <c r="D41" i="2"/>
  <c r="C41" i="2"/>
  <c r="B41" i="2"/>
  <c r="E81" i="2"/>
  <c r="F81" i="2"/>
  <c r="K81" i="2"/>
  <c r="J81" i="2"/>
  <c r="I81" i="2"/>
  <c r="H81" i="2"/>
  <c r="G81" i="2"/>
  <c r="D81" i="2"/>
  <c r="C81" i="2"/>
  <c r="B81" i="2"/>
  <c r="I101" i="2"/>
  <c r="J101" i="2"/>
  <c r="K101" i="2"/>
  <c r="H101" i="2"/>
  <c r="G101" i="2"/>
  <c r="E101" i="2"/>
  <c r="D101" i="2"/>
  <c r="K120" i="2"/>
  <c r="J120" i="2"/>
  <c r="I120" i="2"/>
  <c r="H120" i="2"/>
  <c r="G120" i="2"/>
  <c r="E120" i="2"/>
  <c r="D120" i="2"/>
  <c r="C120" i="2"/>
  <c r="B120" i="2"/>
  <c r="I142" i="2"/>
  <c r="D142" i="2"/>
  <c r="F142" i="2"/>
  <c r="G142" i="2"/>
  <c r="K142" i="2"/>
  <c r="J142" i="2"/>
  <c r="H142" i="2"/>
  <c r="E142" i="2"/>
  <c r="C142" i="2"/>
  <c r="B142" i="2"/>
  <c r="E164" i="2"/>
  <c r="I164" i="2"/>
  <c r="J164" i="2"/>
  <c r="H164" i="2"/>
  <c r="C164" i="2"/>
  <c r="B164" i="2"/>
  <c r="K164" i="2"/>
  <c r="G164" i="2"/>
  <c r="F164" i="2"/>
  <c r="H185" i="2"/>
  <c r="G185" i="2"/>
  <c r="F185" i="2"/>
  <c r="D185" i="2"/>
  <c r="K185" i="2"/>
  <c r="J185" i="2"/>
  <c r="I185" i="2"/>
  <c r="E185" i="2"/>
  <c r="C185" i="2"/>
  <c r="B185" i="2"/>
  <c r="H209" i="2"/>
  <c r="G209" i="2"/>
  <c r="F209" i="2"/>
  <c r="D209" i="2"/>
  <c r="J209" i="2"/>
  <c r="B209" i="2"/>
  <c r="K209" i="2"/>
  <c r="I209" i="2"/>
  <c r="E209" i="2"/>
  <c r="C209" i="2"/>
  <c r="K229" i="2"/>
  <c r="J229" i="2"/>
  <c r="G229" i="2"/>
  <c r="B229" i="2"/>
  <c r="F229" i="2"/>
  <c r="E229" i="2"/>
  <c r="D229" i="2"/>
  <c r="C229" i="2"/>
  <c r="I229" i="2"/>
  <c r="J252" i="2"/>
  <c r="D252" i="2"/>
  <c r="C252" i="2"/>
  <c r="B252" i="2"/>
  <c r="H252" i="2"/>
  <c r="G252" i="2"/>
  <c r="K252" i="2"/>
  <c r="I252" i="2"/>
  <c r="J276" i="2"/>
  <c r="I276" i="2"/>
  <c r="H276" i="2"/>
  <c r="G276" i="2"/>
  <c r="D276" i="2"/>
  <c r="F276" i="2"/>
  <c r="C276" i="2"/>
  <c r="B276" i="2"/>
  <c r="K276" i="2"/>
  <c r="J300" i="2"/>
  <c r="I300" i="2"/>
  <c r="K300" i="2"/>
  <c r="H300" i="2"/>
  <c r="G300" i="2"/>
  <c r="E300" i="2"/>
  <c r="D300" i="2"/>
  <c r="C300" i="2"/>
  <c r="B300" i="2"/>
  <c r="J324" i="2"/>
  <c r="E324" i="2"/>
  <c r="B324" i="2"/>
  <c r="G324" i="2"/>
  <c r="H324" i="2"/>
  <c r="C324" i="2"/>
  <c r="K324" i="2"/>
  <c r="I324" i="2"/>
  <c r="F324" i="2"/>
  <c r="H353" i="2"/>
  <c r="C353" i="2"/>
  <c r="K353" i="2"/>
  <c r="J353" i="2"/>
  <c r="I353" i="2"/>
  <c r="B353" i="2"/>
  <c r="F353" i="2"/>
  <c r="E353" i="2"/>
  <c r="G353" i="2"/>
  <c r="D353" i="2"/>
  <c r="J384" i="2"/>
  <c r="G384" i="2"/>
  <c r="I384" i="2"/>
  <c r="D384" i="2"/>
  <c r="H384" i="2"/>
  <c r="B384" i="2"/>
  <c r="K384" i="2"/>
  <c r="E384" i="2"/>
  <c r="C384" i="2"/>
  <c r="J420" i="2"/>
  <c r="K420" i="2"/>
  <c r="I420" i="2"/>
  <c r="E420" i="2"/>
  <c r="D420" i="2"/>
  <c r="H420" i="2"/>
  <c r="G420" i="2"/>
  <c r="F420" i="2"/>
  <c r="C420" i="2"/>
  <c r="J456" i="2"/>
  <c r="G456" i="2"/>
  <c r="I456" i="2"/>
  <c r="H456" i="2"/>
  <c r="F456" i="2"/>
  <c r="E456" i="2"/>
  <c r="C456" i="2"/>
  <c r="B456" i="2"/>
  <c r="K456" i="2"/>
  <c r="D456" i="2"/>
  <c r="J492" i="2"/>
  <c r="F492" i="2"/>
  <c r="E492" i="2"/>
  <c r="D492" i="2"/>
  <c r="I492" i="2"/>
  <c r="C492" i="2"/>
  <c r="B492" i="2"/>
  <c r="K492" i="2"/>
  <c r="H492" i="2"/>
  <c r="G492" i="2"/>
  <c r="J528" i="2"/>
  <c r="G528" i="2"/>
  <c r="C528" i="2"/>
  <c r="B528" i="2"/>
  <c r="F528" i="2"/>
  <c r="I528" i="2"/>
  <c r="H528" i="2"/>
  <c r="K528" i="2"/>
  <c r="E528" i="2"/>
  <c r="D528" i="2"/>
  <c r="J564" i="2"/>
  <c r="D564" i="2"/>
  <c r="K564" i="2"/>
  <c r="F564" i="2"/>
  <c r="H564" i="2"/>
  <c r="G564" i="2"/>
  <c r="C564" i="2"/>
  <c r="E564" i="2"/>
  <c r="I564" i="2"/>
  <c r="B564" i="2"/>
  <c r="J600" i="2"/>
  <c r="G600" i="2"/>
  <c r="K600" i="2"/>
  <c r="I600" i="2"/>
  <c r="C600" i="2"/>
  <c r="H600" i="2"/>
  <c r="D600" i="2"/>
  <c r="E600" i="2"/>
  <c r="B600" i="2"/>
  <c r="F600" i="2"/>
  <c r="H641" i="2"/>
  <c r="C641" i="2"/>
  <c r="E641" i="2"/>
  <c r="G641" i="2"/>
  <c r="F641" i="2"/>
  <c r="D641" i="2"/>
  <c r="J641" i="2"/>
  <c r="I641" i="2"/>
  <c r="B641" i="2"/>
  <c r="D684" i="2"/>
  <c r="H684" i="2"/>
  <c r="G684" i="2"/>
  <c r="F684" i="2"/>
  <c r="K684" i="2"/>
  <c r="J684" i="2"/>
  <c r="I684" i="2"/>
  <c r="C684" i="2"/>
  <c r="B684" i="2"/>
  <c r="E684" i="2"/>
  <c r="D732" i="2"/>
  <c r="K732" i="2"/>
  <c r="J732" i="2"/>
  <c r="I732" i="2"/>
  <c r="H732" i="2"/>
  <c r="G732" i="2"/>
  <c r="B732" i="2"/>
  <c r="C732" i="2"/>
  <c r="F732" i="2"/>
  <c r="E828" i="2"/>
  <c r="D828" i="2"/>
  <c r="B828" i="2"/>
  <c r="F828" i="2"/>
  <c r="K828" i="2"/>
  <c r="J828" i="2"/>
  <c r="I828" i="2"/>
  <c r="C828" i="2"/>
  <c r="G828" i="2"/>
  <c r="H828" i="2"/>
  <c r="G877" i="2"/>
  <c r="F877" i="2"/>
  <c r="B877" i="2"/>
  <c r="K877" i="2"/>
  <c r="J877" i="2"/>
  <c r="I877" i="2"/>
  <c r="C877" i="2"/>
  <c r="D877" i="2"/>
  <c r="E877" i="2"/>
  <c r="H877" i="2"/>
  <c r="E930" i="2"/>
  <c r="D930" i="2"/>
  <c r="F930" i="2"/>
  <c r="C930" i="2"/>
  <c r="I930" i="2"/>
  <c r="G930" i="2"/>
  <c r="K930" i="2"/>
  <c r="J930" i="2"/>
  <c r="H930" i="2"/>
  <c r="B930" i="2"/>
  <c r="D982" i="2"/>
  <c r="C982" i="2"/>
  <c r="G982" i="2"/>
  <c r="E982" i="2"/>
  <c r="K982" i="2"/>
  <c r="J982" i="2"/>
  <c r="I982" i="2"/>
  <c r="F982" i="2"/>
  <c r="B982" i="2"/>
  <c r="H982" i="2"/>
  <c r="I1034" i="2"/>
  <c r="H1034" i="2"/>
  <c r="B1034" i="2"/>
  <c r="F1034" i="2"/>
  <c r="E1034" i="2"/>
  <c r="K1034" i="2"/>
  <c r="J1034" i="2"/>
  <c r="G1034" i="2"/>
  <c r="D1034" i="2"/>
  <c r="C1034" i="2"/>
  <c r="G1087" i="2"/>
  <c r="F1087" i="2"/>
  <c r="D1087" i="2"/>
  <c r="C1087" i="2"/>
  <c r="J1087" i="2"/>
  <c r="I1087" i="2"/>
  <c r="K1087" i="2"/>
  <c r="B1087" i="2"/>
  <c r="H1087" i="2"/>
  <c r="E1087" i="2"/>
  <c r="E1140" i="2"/>
  <c r="D1140" i="2"/>
  <c r="H1140" i="2"/>
  <c r="G1140" i="2"/>
  <c r="K1140" i="2"/>
  <c r="J1140" i="2"/>
  <c r="I1140" i="2"/>
  <c r="F1140" i="2"/>
  <c r="C1140" i="2"/>
  <c r="B1140" i="2"/>
  <c r="C12" i="2"/>
  <c r="K17" i="2"/>
  <c r="I109" i="2"/>
  <c r="A371" i="2"/>
  <c r="A383" i="2"/>
  <c r="A395" i="2"/>
  <c r="A407" i="2"/>
  <c r="A419" i="2"/>
  <c r="A431" i="2"/>
  <c r="A443" i="2"/>
  <c r="A455" i="2"/>
  <c r="A467" i="2"/>
  <c r="A479" i="2"/>
  <c r="A491" i="2"/>
  <c r="A503" i="2"/>
  <c r="A515" i="2"/>
  <c r="A527" i="2"/>
  <c r="A539" i="2"/>
  <c r="A551" i="2"/>
  <c r="A563" i="2"/>
  <c r="A575" i="2"/>
  <c r="A587" i="2"/>
  <c r="A599" i="2"/>
  <c r="A611" i="2"/>
  <c r="A623" i="2"/>
  <c r="A635" i="2"/>
  <c r="A647" i="2"/>
  <c r="A659" i="2"/>
  <c r="A671" i="2"/>
  <c r="A683" i="2"/>
  <c r="A695" i="2"/>
  <c r="A707" i="2"/>
  <c r="A719" i="2"/>
  <c r="A731" i="2"/>
  <c r="A743" i="2"/>
  <c r="A755" i="2"/>
  <c r="A767" i="2"/>
  <c r="A779" i="2"/>
  <c r="A791" i="2"/>
  <c r="A803" i="2"/>
  <c r="A815" i="2"/>
  <c r="A827" i="2"/>
  <c r="A839" i="2"/>
  <c r="A851" i="2"/>
  <c r="A863" i="2"/>
  <c r="A876" i="2"/>
  <c r="A889" i="2"/>
  <c r="A902" i="2"/>
  <c r="A915" i="2"/>
  <c r="A929" i="2"/>
  <c r="A942" i="2"/>
  <c r="A955" i="2"/>
  <c r="A968" i="2"/>
  <c r="A981" i="2"/>
  <c r="A994" i="2"/>
  <c r="A1007" i="2"/>
  <c r="A1020" i="2"/>
  <c r="A1033" i="2"/>
  <c r="A1046" i="2"/>
  <c r="A1059" i="2"/>
  <c r="A1073" i="2"/>
  <c r="A1086" i="2"/>
  <c r="A1099" i="2"/>
  <c r="A1112" i="2"/>
  <c r="A1125" i="2"/>
  <c r="A1139" i="2"/>
  <c r="A1153" i="2"/>
  <c r="H17" i="3"/>
  <c r="G17" i="3"/>
  <c r="J17" i="3"/>
  <c r="F17" i="3"/>
  <c r="E17" i="3"/>
  <c r="D17" i="3"/>
  <c r="K17" i="3"/>
  <c r="C17" i="3"/>
  <c r="B17" i="3"/>
  <c r="D40" i="3"/>
  <c r="B40" i="3"/>
  <c r="E40" i="3"/>
  <c r="C40" i="3"/>
  <c r="F40" i="3"/>
  <c r="I40" i="3"/>
  <c r="K40" i="3"/>
  <c r="H40" i="3"/>
  <c r="G40" i="3"/>
  <c r="J40" i="3"/>
  <c r="H66" i="3"/>
  <c r="C66" i="3"/>
  <c r="F66" i="3"/>
  <c r="E66" i="3"/>
  <c r="I66" i="3"/>
  <c r="B66" i="3"/>
  <c r="J66" i="3"/>
  <c r="G66" i="3"/>
  <c r="K66" i="3"/>
  <c r="D66" i="3"/>
  <c r="E92" i="3"/>
  <c r="C92" i="3"/>
  <c r="B92" i="3"/>
  <c r="F92" i="3"/>
  <c r="D92" i="3"/>
  <c r="K92" i="3"/>
  <c r="J92" i="3"/>
  <c r="I92" i="3"/>
  <c r="H92" i="3"/>
  <c r="G92" i="3"/>
  <c r="F113" i="3"/>
  <c r="D113" i="3"/>
  <c r="H113" i="3"/>
  <c r="G113" i="3"/>
  <c r="J113" i="3"/>
  <c r="B113" i="3"/>
  <c r="K113" i="3"/>
  <c r="E113" i="3"/>
  <c r="C113" i="3"/>
  <c r="J139" i="3"/>
  <c r="F139" i="3"/>
  <c r="D139" i="3"/>
  <c r="C139" i="3"/>
  <c r="G139" i="3"/>
  <c r="K139" i="3"/>
  <c r="I139" i="3"/>
  <c r="B139" i="3"/>
  <c r="H139" i="3"/>
  <c r="E139" i="3"/>
  <c r="F167" i="3"/>
  <c r="C167" i="3"/>
  <c r="G167" i="3"/>
  <c r="K167" i="3"/>
  <c r="J167" i="3"/>
  <c r="E167" i="3"/>
  <c r="D167" i="3"/>
  <c r="H167" i="3"/>
  <c r="B167" i="3"/>
  <c r="J193" i="3"/>
  <c r="E193" i="3"/>
  <c r="C193" i="3"/>
  <c r="F193" i="3"/>
  <c r="D193" i="3"/>
  <c r="K193" i="3"/>
  <c r="G193" i="3"/>
  <c r="B193" i="3"/>
  <c r="I193" i="3"/>
  <c r="H193" i="3"/>
  <c r="H216" i="3"/>
  <c r="K216" i="3"/>
  <c r="I216" i="3"/>
  <c r="J216" i="3"/>
  <c r="F216" i="3"/>
  <c r="E216" i="3"/>
  <c r="B216" i="3"/>
  <c r="G216" i="3"/>
  <c r="D216" i="3"/>
  <c r="C216" i="3"/>
  <c r="J247" i="3"/>
  <c r="B247" i="3"/>
  <c r="D247" i="3"/>
  <c r="G247" i="3"/>
  <c r="F247" i="3"/>
  <c r="E247" i="3"/>
  <c r="K247" i="3"/>
  <c r="I247" i="3"/>
  <c r="C247" i="3"/>
  <c r="H247" i="3"/>
  <c r="F275" i="3"/>
  <c r="J275" i="3"/>
  <c r="I275" i="3"/>
  <c r="H275" i="3"/>
  <c r="B275" i="3"/>
  <c r="C275" i="3"/>
  <c r="G275" i="3"/>
  <c r="E275" i="3"/>
  <c r="D275" i="3"/>
  <c r="K275" i="3"/>
  <c r="H300" i="3"/>
  <c r="I300" i="3"/>
  <c r="G300" i="3"/>
  <c r="F300" i="3"/>
  <c r="E300" i="3"/>
  <c r="D300" i="3"/>
  <c r="K300" i="3"/>
  <c r="C300" i="3"/>
  <c r="B300" i="3"/>
  <c r="J300" i="3"/>
  <c r="D334" i="3"/>
  <c r="I334" i="3"/>
  <c r="H334" i="3"/>
  <c r="G334" i="3"/>
  <c r="F334" i="3"/>
  <c r="E334" i="3"/>
  <c r="C334" i="3"/>
  <c r="K334" i="3"/>
  <c r="J334" i="3"/>
  <c r="B334" i="3"/>
  <c r="B369" i="3"/>
  <c r="K369" i="3"/>
  <c r="J369" i="3"/>
  <c r="F369" i="3"/>
  <c r="E369" i="3"/>
  <c r="D369" i="3"/>
  <c r="H369" i="3"/>
  <c r="G369" i="3"/>
  <c r="C369" i="3"/>
  <c r="I369" i="3"/>
  <c r="B399" i="3"/>
  <c r="K399" i="3"/>
  <c r="D399" i="3"/>
  <c r="C399" i="3"/>
  <c r="E399" i="3"/>
  <c r="F399" i="3"/>
  <c r="J399" i="3"/>
  <c r="I399" i="3"/>
  <c r="G399" i="3"/>
  <c r="H399" i="3"/>
  <c r="F431" i="3"/>
  <c r="J431" i="3"/>
  <c r="K431" i="3"/>
  <c r="I431" i="3"/>
  <c r="H431" i="3"/>
  <c r="G431" i="3"/>
  <c r="B431" i="3"/>
  <c r="D431" i="3"/>
  <c r="C431" i="3"/>
  <c r="E431" i="3"/>
  <c r="D466" i="3"/>
  <c r="G466" i="3"/>
  <c r="K466" i="3"/>
  <c r="J466" i="3"/>
  <c r="E466" i="3"/>
  <c r="C466" i="3"/>
  <c r="B466" i="3"/>
  <c r="I466" i="3"/>
  <c r="H466" i="3"/>
  <c r="F466" i="3"/>
  <c r="B501" i="3"/>
  <c r="J501" i="3"/>
  <c r="D501" i="3"/>
  <c r="H501" i="3"/>
  <c r="G501" i="3"/>
  <c r="E501" i="3"/>
  <c r="C501" i="3"/>
  <c r="I501" i="3"/>
  <c r="K501" i="3"/>
  <c r="F501" i="3"/>
  <c r="H528" i="3"/>
  <c r="B528" i="3"/>
  <c r="E528" i="3"/>
  <c r="C528" i="3"/>
  <c r="K528" i="3"/>
  <c r="J528" i="3"/>
  <c r="I528" i="3"/>
  <c r="G528" i="3"/>
  <c r="F528" i="3"/>
  <c r="D528" i="3"/>
  <c r="F563" i="3"/>
  <c r="E563" i="3"/>
  <c r="K563" i="3"/>
  <c r="J563" i="3"/>
  <c r="G563" i="3"/>
  <c r="D563" i="3"/>
  <c r="C563" i="3"/>
  <c r="I563" i="3"/>
  <c r="H563" i="3"/>
  <c r="B563" i="3"/>
  <c r="D598" i="3"/>
  <c r="I598" i="3"/>
  <c r="E598" i="3"/>
  <c r="C598" i="3"/>
  <c r="B598" i="3"/>
  <c r="H598" i="3"/>
  <c r="G598" i="3"/>
  <c r="F598" i="3"/>
  <c r="J598" i="3"/>
  <c r="K598" i="3"/>
  <c r="H630" i="3"/>
  <c r="C630" i="3"/>
  <c r="K630" i="3"/>
  <c r="J630" i="3"/>
  <c r="I630" i="3"/>
  <c r="G630" i="3"/>
  <c r="F630" i="3"/>
  <c r="E630" i="3"/>
  <c r="D630" i="3"/>
  <c r="B630" i="3"/>
  <c r="H660" i="3"/>
  <c r="D660" i="3"/>
  <c r="G660" i="3"/>
  <c r="F660" i="3"/>
  <c r="J660" i="3"/>
  <c r="I660" i="3"/>
  <c r="E660" i="3"/>
  <c r="C660" i="3"/>
  <c r="K660" i="3"/>
  <c r="B660" i="3"/>
  <c r="A277" i="2"/>
  <c r="A325" i="2"/>
  <c r="A373" i="2"/>
  <c r="A421" i="2"/>
  <c r="A457" i="2"/>
  <c r="A469" i="2"/>
  <c r="A493" i="2"/>
  <c r="A505" i="2"/>
  <c r="A517" i="2"/>
  <c r="A529" i="2"/>
  <c r="A541" i="2"/>
  <c r="A553" i="2"/>
  <c r="A565" i="2"/>
  <c r="A577" i="2"/>
  <c r="A589" i="2"/>
  <c r="A601" i="2"/>
  <c r="A613" i="2"/>
  <c r="A625" i="2"/>
  <c r="A637" i="2"/>
  <c r="A649" i="2"/>
  <c r="A661" i="2"/>
  <c r="A673" i="2"/>
  <c r="A685" i="2"/>
  <c r="A697" i="2"/>
  <c r="A709" i="2"/>
  <c r="A721" i="2"/>
  <c r="A733" i="2"/>
  <c r="A745" i="2"/>
  <c r="A757" i="2"/>
  <c r="A769" i="2"/>
  <c r="A781" i="2"/>
  <c r="A793" i="2"/>
  <c r="A805" i="2"/>
  <c r="A817" i="2"/>
  <c r="A829" i="2"/>
  <c r="A841" i="2"/>
  <c r="A853" i="2"/>
  <c r="A865" i="2"/>
  <c r="A878" i="2"/>
  <c r="A891" i="2"/>
  <c r="A905" i="2"/>
  <c r="A918" i="2"/>
  <c r="A931" i="2"/>
  <c r="A944" i="2"/>
  <c r="A957" i="2"/>
  <c r="A970" i="2"/>
  <c r="A983" i="2"/>
  <c r="A996" i="2"/>
  <c r="A1009" i="2"/>
  <c r="A1022" i="2"/>
  <c r="A1035" i="2"/>
  <c r="A1049" i="2"/>
  <c r="A1062" i="2"/>
  <c r="A1075" i="2"/>
  <c r="A1088" i="2"/>
  <c r="A1101" i="2"/>
  <c r="A1114" i="2"/>
  <c r="A1127" i="2"/>
  <c r="A1141" i="2"/>
  <c r="A205" i="2"/>
  <c r="A265" i="2"/>
  <c r="A301" i="2"/>
  <c r="A337" i="2"/>
  <c r="A385" i="2"/>
  <c r="A445" i="2"/>
  <c r="A14" i="2"/>
  <c r="A98" i="2"/>
  <c r="A194" i="2"/>
  <c r="A266" i="2"/>
  <c r="A338" i="2"/>
  <c r="A410" i="2"/>
  <c r="A506" i="2"/>
  <c r="A566" i="2"/>
  <c r="A626" i="2"/>
  <c r="A686" i="2"/>
  <c r="A722" i="2"/>
  <c r="A758" i="2"/>
  <c r="A770" i="2"/>
  <c r="A782" i="2"/>
  <c r="A794" i="2"/>
  <c r="A806" i="2"/>
  <c r="A818" i="2"/>
  <c r="A842" i="2"/>
  <c r="A866" i="2"/>
  <c r="A879" i="2"/>
  <c r="A893" i="2"/>
  <c r="A906" i="2"/>
  <c r="A919" i="2"/>
  <c r="A932" i="2"/>
  <c r="A945" i="2"/>
  <c r="A958" i="2"/>
  <c r="A971" i="2"/>
  <c r="A984" i="2"/>
  <c r="A997" i="2"/>
  <c r="A1010" i="2"/>
  <c r="A1023" i="2"/>
  <c r="A1037" i="2"/>
  <c r="A1050" i="2"/>
  <c r="A1063" i="2"/>
  <c r="A1076" i="2"/>
  <c r="A1089" i="2"/>
  <c r="A1102" i="2"/>
  <c r="A1115" i="2"/>
  <c r="A1128" i="2"/>
  <c r="A1144" i="2"/>
  <c r="A1132" i="2"/>
  <c r="A1120" i="2"/>
  <c r="A1108" i="2"/>
  <c r="A1096" i="2"/>
  <c r="A1084" i="2"/>
  <c r="A1072" i="2"/>
  <c r="A1060" i="2"/>
  <c r="A1048" i="2"/>
  <c r="A1036" i="2"/>
  <c r="A1024" i="2"/>
  <c r="A1012" i="2"/>
  <c r="A1000" i="2"/>
  <c r="A988" i="2"/>
  <c r="A976" i="2"/>
  <c r="A964" i="2"/>
  <c r="A952" i="2"/>
  <c r="A940" i="2"/>
  <c r="A928" i="2"/>
  <c r="A916" i="2"/>
  <c r="A904" i="2"/>
  <c r="A892" i="2"/>
  <c r="A880" i="2"/>
  <c r="A868" i="2"/>
  <c r="A1145" i="2"/>
  <c r="A1133" i="2"/>
  <c r="A38" i="2"/>
  <c r="A62" i="2"/>
  <c r="A74" i="2"/>
  <c r="A110" i="2"/>
  <c r="A134" i="2"/>
  <c r="A158" i="2"/>
  <c r="A206" i="2"/>
  <c r="A242" i="2"/>
  <c r="A278" i="2"/>
  <c r="A302" i="2"/>
  <c r="A326" i="2"/>
  <c r="A362" i="2"/>
  <c r="A398" i="2"/>
  <c r="A434" i="2"/>
  <c r="A458" i="2"/>
  <c r="A482" i="2"/>
  <c r="A530" i="2"/>
  <c r="A554" i="2"/>
  <c r="A602" i="2"/>
  <c r="A638" i="2"/>
  <c r="A662" i="2"/>
  <c r="A698" i="2"/>
  <c r="A734" i="2"/>
  <c r="A854" i="2"/>
  <c r="A15" i="2"/>
  <c r="A39" i="2"/>
  <c r="A63" i="2"/>
  <c r="A87" i="2"/>
  <c r="A111" i="2"/>
  <c r="A123" i="2"/>
  <c r="A147" i="2"/>
  <c r="A159" i="2"/>
  <c r="A171" i="2"/>
  <c r="A183" i="2"/>
  <c r="A195" i="2"/>
  <c r="A207" i="2"/>
  <c r="A219" i="2"/>
  <c r="A231" i="2"/>
  <c r="A243" i="2"/>
  <c r="A255" i="2"/>
  <c r="A267" i="2"/>
  <c r="A279" i="2"/>
  <c r="A291" i="2"/>
  <c r="A303" i="2"/>
  <c r="A315" i="2"/>
  <c r="A327" i="2"/>
  <c r="A339" i="2"/>
  <c r="A351" i="2"/>
  <c r="A363" i="2"/>
  <c r="A375" i="2"/>
  <c r="A387" i="2"/>
  <c r="A399" i="2"/>
  <c r="A411" i="2"/>
  <c r="A423" i="2"/>
  <c r="A435" i="2"/>
  <c r="A447" i="2"/>
  <c r="A459" i="2"/>
  <c r="A471" i="2"/>
  <c r="A483" i="2"/>
  <c r="A495" i="2"/>
  <c r="A507" i="2"/>
  <c r="A519" i="2"/>
  <c r="A531" i="2"/>
  <c r="A543" i="2"/>
  <c r="A555" i="2"/>
  <c r="A567" i="2"/>
  <c r="A579" i="2"/>
  <c r="A591" i="2"/>
  <c r="A603" i="2"/>
  <c r="A615" i="2"/>
  <c r="A627" i="2"/>
  <c r="A639" i="2"/>
  <c r="A651" i="2"/>
  <c r="A663" i="2"/>
  <c r="A675" i="2"/>
  <c r="A687" i="2"/>
  <c r="A699" i="2"/>
  <c r="A711" i="2"/>
  <c r="A723" i="2"/>
  <c r="A735" i="2"/>
  <c r="A747" i="2"/>
  <c r="A759" i="2"/>
  <c r="A771" i="2"/>
  <c r="A783" i="2"/>
  <c r="A795" i="2"/>
  <c r="A807" i="2"/>
  <c r="A819" i="2"/>
  <c r="A831" i="2"/>
  <c r="A843" i="2"/>
  <c r="A855" i="2"/>
  <c r="A867" i="2"/>
  <c r="A881" i="2"/>
  <c r="A894" i="2"/>
  <c r="A907" i="2"/>
  <c r="A920" i="2"/>
  <c r="A933" i="2"/>
  <c r="A946" i="2"/>
  <c r="A959" i="2"/>
  <c r="A972" i="2"/>
  <c r="A985" i="2"/>
  <c r="A998" i="2"/>
  <c r="A1011" i="2"/>
  <c r="A1025" i="2"/>
  <c r="A1038" i="2"/>
  <c r="A1051" i="2"/>
  <c r="A1064" i="2"/>
  <c r="A1077" i="2"/>
  <c r="A1090" i="2"/>
  <c r="A1103" i="2"/>
  <c r="A1116" i="2"/>
  <c r="A1129" i="2"/>
  <c r="A1143" i="2"/>
  <c r="I167" i="3"/>
  <c r="A181" i="2"/>
  <c r="A193" i="2"/>
  <c r="A217" i="2"/>
  <c r="A241" i="2"/>
  <c r="A253" i="2"/>
  <c r="A289" i="2"/>
  <c r="A313" i="2"/>
  <c r="A349" i="2"/>
  <c r="A361" i="2"/>
  <c r="A397" i="2"/>
  <c r="A409" i="2"/>
  <c r="A433" i="2"/>
  <c r="A481" i="2"/>
  <c r="A26" i="2"/>
  <c r="A50" i="2"/>
  <c r="A86" i="2"/>
  <c r="A122" i="2"/>
  <c r="A146" i="2"/>
  <c r="A170" i="2"/>
  <c r="A182" i="2"/>
  <c r="A218" i="2"/>
  <c r="A230" i="2"/>
  <c r="A254" i="2"/>
  <c r="A290" i="2"/>
  <c r="A314" i="2"/>
  <c r="A350" i="2"/>
  <c r="A374" i="2"/>
  <c r="A386" i="2"/>
  <c r="A422" i="2"/>
  <c r="A446" i="2"/>
  <c r="A470" i="2"/>
  <c r="A494" i="2"/>
  <c r="A518" i="2"/>
  <c r="A542" i="2"/>
  <c r="A578" i="2"/>
  <c r="A590" i="2"/>
  <c r="A614" i="2"/>
  <c r="A650" i="2"/>
  <c r="A674" i="2"/>
  <c r="A710" i="2"/>
  <c r="A746" i="2"/>
  <c r="A830" i="2"/>
  <c r="A3" i="2"/>
  <c r="A27" i="2"/>
  <c r="A51" i="2"/>
  <c r="A75" i="2"/>
  <c r="A99" i="2"/>
  <c r="A135" i="2"/>
  <c r="A4" i="2"/>
  <c r="A16" i="2"/>
  <c r="A28" i="2"/>
  <c r="A40" i="2"/>
  <c r="A52" i="2"/>
  <c r="A64" i="2"/>
  <c r="A76" i="2"/>
  <c r="A88" i="2"/>
  <c r="A100" i="2"/>
  <c r="A112" i="2"/>
  <c r="A124" i="2"/>
  <c r="A136" i="2"/>
  <c r="A148" i="2"/>
  <c r="A160" i="2"/>
  <c r="A172" i="2"/>
  <c r="A184" i="2"/>
  <c r="A196" i="2"/>
  <c r="A208" i="2"/>
  <c r="A220" i="2"/>
  <c r="A232" i="2"/>
  <c r="A244" i="2"/>
  <c r="A256" i="2"/>
  <c r="A268" i="2"/>
  <c r="A280" i="2"/>
  <c r="A292" i="2"/>
  <c r="A304" i="2"/>
  <c r="A316" i="2"/>
  <c r="A328" i="2"/>
  <c r="A340" i="2"/>
  <c r="A352" i="2"/>
  <c r="A364" i="2"/>
  <c r="A376" i="2"/>
  <c r="A388" i="2"/>
  <c r="A400" i="2"/>
  <c r="A412" i="2"/>
  <c r="A424" i="2"/>
  <c r="A436" i="2"/>
  <c r="A448" i="2"/>
  <c r="A460" i="2"/>
  <c r="A472" i="2"/>
  <c r="A484" i="2"/>
  <c r="A496" i="2"/>
  <c r="A508" i="2"/>
  <c r="A520" i="2"/>
  <c r="A532" i="2"/>
  <c r="A544" i="2"/>
  <c r="A556" i="2"/>
  <c r="A568" i="2"/>
  <c r="A580" i="2"/>
  <c r="A592" i="2"/>
  <c r="A604" i="2"/>
  <c r="A616" i="2"/>
  <c r="A628" i="2"/>
  <c r="A640" i="2"/>
  <c r="A652" i="2"/>
  <c r="A664" i="2"/>
  <c r="A676" i="2"/>
  <c r="A688" i="2"/>
  <c r="A700" i="2"/>
  <c r="A712" i="2"/>
  <c r="A724" i="2"/>
  <c r="A736" i="2"/>
  <c r="A748" i="2"/>
  <c r="A760" i="2"/>
  <c r="A772" i="2"/>
  <c r="A784" i="2"/>
  <c r="A796" i="2"/>
  <c r="A808" i="2"/>
  <c r="A820" i="2"/>
  <c r="A832" i="2"/>
  <c r="A844" i="2"/>
  <c r="A856" i="2"/>
  <c r="A869" i="2"/>
  <c r="A882" i="2"/>
  <c r="A895" i="2"/>
  <c r="A908" i="2"/>
  <c r="A921" i="2"/>
  <c r="A934" i="2"/>
  <c r="A947" i="2"/>
  <c r="A960" i="2"/>
  <c r="A973" i="2"/>
  <c r="A986" i="2"/>
  <c r="A999" i="2"/>
  <c r="A1013" i="2"/>
  <c r="A1026" i="2"/>
  <c r="A1039" i="2"/>
  <c r="A1052" i="2"/>
  <c r="A1065" i="2"/>
  <c r="A1078" i="2"/>
  <c r="A1091" i="2"/>
  <c r="A1104" i="2"/>
  <c r="A1117" i="2"/>
  <c r="A1130" i="2"/>
  <c r="A1146" i="2"/>
  <c r="I113" i="3"/>
  <c r="A689" i="2"/>
  <c r="A713" i="2"/>
  <c r="A749" i="2"/>
  <c r="A785" i="2"/>
  <c r="A833" i="2"/>
  <c r="A870" i="2"/>
  <c r="A922" i="2"/>
  <c r="A974" i="2"/>
  <c r="A1014" i="2"/>
  <c r="A1066" i="2"/>
  <c r="A1105" i="2"/>
  <c r="A1147" i="2"/>
  <c r="J6" i="3"/>
  <c r="I6" i="3"/>
  <c r="K6" i="3"/>
  <c r="H6" i="3"/>
  <c r="C6" i="3"/>
  <c r="B6" i="3"/>
  <c r="F6" i="3"/>
  <c r="E6" i="3"/>
  <c r="G6" i="3"/>
  <c r="D6" i="3"/>
  <c r="D27" i="3"/>
  <c r="C27" i="3"/>
  <c r="F27" i="3"/>
  <c r="I27" i="3"/>
  <c r="H27" i="3"/>
  <c r="B27" i="3"/>
  <c r="J27" i="3"/>
  <c r="G27" i="3"/>
  <c r="K27" i="3"/>
  <c r="E27" i="3"/>
  <c r="F53" i="3"/>
  <c r="B53" i="3"/>
  <c r="H53" i="3"/>
  <c r="G53" i="3"/>
  <c r="J53" i="3"/>
  <c r="K53" i="3"/>
  <c r="C53" i="3"/>
  <c r="I53" i="3"/>
  <c r="D53" i="3"/>
  <c r="E53" i="3"/>
  <c r="J79" i="3"/>
  <c r="D79" i="3"/>
  <c r="E79" i="3"/>
  <c r="C79" i="3"/>
  <c r="G79" i="3"/>
  <c r="K79" i="3"/>
  <c r="I79" i="3"/>
  <c r="H79" i="3"/>
  <c r="F79" i="3"/>
  <c r="B79" i="3"/>
  <c r="J103" i="3"/>
  <c r="G103" i="3"/>
  <c r="F103" i="3"/>
  <c r="I103" i="3"/>
  <c r="H103" i="3"/>
  <c r="E103" i="3"/>
  <c r="C103" i="3"/>
  <c r="B103" i="3"/>
  <c r="D103" i="3"/>
  <c r="K103" i="3"/>
  <c r="H126" i="3"/>
  <c r="E126" i="3"/>
  <c r="F126" i="3"/>
  <c r="D126" i="3"/>
  <c r="I126" i="3"/>
  <c r="G126" i="3"/>
  <c r="C126" i="3"/>
  <c r="J126" i="3"/>
  <c r="B126" i="3"/>
  <c r="K126" i="3"/>
  <c r="I152" i="3"/>
  <c r="H152" i="3"/>
  <c r="G152" i="3"/>
  <c r="K152" i="3"/>
  <c r="B152" i="3"/>
  <c r="F152" i="3"/>
  <c r="C152" i="3"/>
  <c r="J152" i="3"/>
  <c r="D152" i="3"/>
  <c r="E152" i="3"/>
  <c r="J181" i="3"/>
  <c r="G181" i="3"/>
  <c r="K181" i="3"/>
  <c r="I181" i="3"/>
  <c r="H181" i="3"/>
  <c r="F181" i="3"/>
  <c r="E181" i="3"/>
  <c r="B181" i="3"/>
  <c r="D181" i="3"/>
  <c r="C181" i="3"/>
  <c r="D202" i="3"/>
  <c r="G202" i="3"/>
  <c r="E202" i="3"/>
  <c r="J202" i="3"/>
  <c r="I202" i="3"/>
  <c r="C202" i="3"/>
  <c r="B202" i="3"/>
  <c r="K202" i="3"/>
  <c r="H202" i="3"/>
  <c r="F202" i="3"/>
  <c r="F233" i="3"/>
  <c r="K233" i="3"/>
  <c r="I233" i="3"/>
  <c r="G233" i="3"/>
  <c r="E233" i="3"/>
  <c r="J233" i="3"/>
  <c r="H233" i="3"/>
  <c r="D233" i="3"/>
  <c r="B233" i="3"/>
  <c r="C233" i="3"/>
  <c r="B261" i="3"/>
  <c r="F261" i="3"/>
  <c r="E261" i="3"/>
  <c r="D261" i="3"/>
  <c r="K261" i="3"/>
  <c r="H261" i="3"/>
  <c r="G261" i="3"/>
  <c r="J261" i="3"/>
  <c r="C261" i="3"/>
  <c r="I261" i="3"/>
  <c r="H288" i="3"/>
  <c r="K288" i="3"/>
  <c r="J288" i="3"/>
  <c r="I288" i="3"/>
  <c r="G288" i="3"/>
  <c r="F288" i="3"/>
  <c r="C288" i="3"/>
  <c r="B288" i="3"/>
  <c r="E288" i="3"/>
  <c r="D288" i="3"/>
  <c r="B315" i="3"/>
  <c r="C315" i="3"/>
  <c r="F315" i="3"/>
  <c r="E315" i="3"/>
  <c r="D315" i="3"/>
  <c r="H315" i="3"/>
  <c r="G315" i="3"/>
  <c r="K315" i="3"/>
  <c r="J315" i="3"/>
  <c r="I315" i="3"/>
  <c r="F350" i="3"/>
  <c r="E350" i="3"/>
  <c r="D350" i="3"/>
  <c r="C350" i="3"/>
  <c r="B350" i="3"/>
  <c r="K350" i="3"/>
  <c r="J350" i="3"/>
  <c r="H350" i="3"/>
  <c r="G350" i="3"/>
  <c r="I350" i="3"/>
  <c r="J385" i="3"/>
  <c r="I385" i="3"/>
  <c r="H385" i="3"/>
  <c r="G385" i="3"/>
  <c r="C385" i="3"/>
  <c r="B385" i="3"/>
  <c r="E385" i="3"/>
  <c r="D385" i="3"/>
  <c r="K385" i="3"/>
  <c r="F385" i="3"/>
  <c r="H414" i="3"/>
  <c r="J414" i="3"/>
  <c r="I414" i="3"/>
  <c r="E414" i="3"/>
  <c r="D414" i="3"/>
  <c r="C414" i="3"/>
  <c r="B414" i="3"/>
  <c r="G414" i="3"/>
  <c r="F414" i="3"/>
  <c r="K414" i="3"/>
  <c r="B447" i="3"/>
  <c r="G447" i="3"/>
  <c r="I447" i="3"/>
  <c r="H447" i="3"/>
  <c r="D447" i="3"/>
  <c r="C447" i="3"/>
  <c r="K447" i="3"/>
  <c r="J447" i="3"/>
  <c r="E447" i="3"/>
  <c r="F447" i="3"/>
  <c r="D482" i="3"/>
  <c r="H482" i="3"/>
  <c r="K482" i="3"/>
  <c r="J482" i="3"/>
  <c r="C482" i="3"/>
  <c r="B482" i="3"/>
  <c r="I482" i="3"/>
  <c r="G482" i="3"/>
  <c r="F482" i="3"/>
  <c r="E482" i="3"/>
  <c r="F515" i="3"/>
  <c r="G515" i="3"/>
  <c r="I515" i="3"/>
  <c r="H515" i="3"/>
  <c r="K515" i="3"/>
  <c r="J515" i="3"/>
  <c r="E515" i="3"/>
  <c r="D515" i="3"/>
  <c r="C515" i="3"/>
  <c r="B515" i="3"/>
  <c r="H546" i="3"/>
  <c r="E546" i="3"/>
  <c r="K546" i="3"/>
  <c r="J546" i="3"/>
  <c r="I546" i="3"/>
  <c r="C546" i="3"/>
  <c r="B546" i="3"/>
  <c r="G546" i="3"/>
  <c r="F546" i="3"/>
  <c r="D546" i="3"/>
  <c r="B579" i="3"/>
  <c r="C579" i="3"/>
  <c r="I579" i="3"/>
  <c r="G579" i="3"/>
  <c r="F579" i="3"/>
  <c r="E579" i="3"/>
  <c r="D579" i="3"/>
  <c r="K579" i="3"/>
  <c r="J579" i="3"/>
  <c r="H579" i="3"/>
  <c r="F614" i="3"/>
  <c r="B614" i="3"/>
  <c r="J614" i="3"/>
  <c r="I614" i="3"/>
  <c r="H614" i="3"/>
  <c r="C614" i="3"/>
  <c r="K614" i="3"/>
  <c r="D614" i="3"/>
  <c r="G614" i="3"/>
  <c r="E614" i="3"/>
  <c r="G644" i="3"/>
  <c r="B644" i="3"/>
  <c r="K644" i="3"/>
  <c r="J644" i="3"/>
  <c r="I644" i="3"/>
  <c r="H644" i="3"/>
  <c r="F644" i="3"/>
  <c r="D644" i="3"/>
  <c r="C644" i="3"/>
  <c r="E644" i="3"/>
  <c r="A629" i="2"/>
  <c r="A653" i="2"/>
  <c r="A665" i="2"/>
  <c r="A677" i="2"/>
  <c r="A701" i="2"/>
  <c r="A725" i="2"/>
  <c r="A737" i="2"/>
  <c r="A761" i="2"/>
  <c r="A773" i="2"/>
  <c r="A797" i="2"/>
  <c r="A809" i="2"/>
  <c r="A821" i="2"/>
  <c r="A845" i="2"/>
  <c r="A857" i="2"/>
  <c r="A883" i="2"/>
  <c r="A896" i="2"/>
  <c r="A909" i="2"/>
  <c r="A935" i="2"/>
  <c r="A948" i="2"/>
  <c r="A961" i="2"/>
  <c r="A987" i="2"/>
  <c r="A1001" i="2"/>
  <c r="A1027" i="2"/>
  <c r="A1040" i="2"/>
  <c r="A1053" i="2"/>
  <c r="A1079" i="2"/>
  <c r="A1092" i="2"/>
  <c r="A1118" i="2"/>
  <c r="A1131" i="2"/>
  <c r="A6" i="2"/>
  <c r="A18" i="2"/>
  <c r="A30" i="2"/>
  <c r="A42" i="2"/>
  <c r="A54" i="2"/>
  <c r="A66" i="2"/>
  <c r="A78" i="2"/>
  <c r="A90" i="2"/>
  <c r="A102" i="2"/>
  <c r="A114" i="2"/>
  <c r="A126" i="2"/>
  <c r="A138" i="2"/>
  <c r="A150" i="2"/>
  <c r="A162" i="2"/>
  <c r="A174" i="2"/>
  <c r="A186" i="2"/>
  <c r="A198" i="2"/>
  <c r="A210" i="2"/>
  <c r="A222" i="2"/>
  <c r="A234" i="2"/>
  <c r="A246" i="2"/>
  <c r="A258" i="2"/>
  <c r="A270" i="2"/>
  <c r="A282" i="2"/>
  <c r="A294" i="2"/>
  <c r="A306" i="2"/>
  <c r="A318" i="2"/>
  <c r="A330" i="2"/>
  <c r="A342" i="2"/>
  <c r="A354" i="2"/>
  <c r="A366" i="2"/>
  <c r="A378" i="2"/>
  <c r="A390" i="2"/>
  <c r="A402" i="2"/>
  <c r="A414" i="2"/>
  <c r="A426" i="2"/>
  <c r="A438" i="2"/>
  <c r="A450" i="2"/>
  <c r="A462" i="2"/>
  <c r="A474" i="2"/>
  <c r="A486" i="2"/>
  <c r="A498" i="2"/>
  <c r="A510" i="2"/>
  <c r="A522" i="2"/>
  <c r="A534" i="2"/>
  <c r="A546" i="2"/>
  <c r="A558" i="2"/>
  <c r="A570" i="2"/>
  <c r="A582" i="2"/>
  <c r="A594" i="2"/>
  <c r="A606" i="2"/>
  <c r="A618" i="2"/>
  <c r="A630" i="2"/>
  <c r="A642" i="2"/>
  <c r="A654" i="2"/>
  <c r="A666" i="2"/>
  <c r="A678" i="2"/>
  <c r="A690" i="2"/>
  <c r="A702" i="2"/>
  <c r="A714" i="2"/>
  <c r="A726" i="2"/>
  <c r="A738" i="2"/>
  <c r="A750" i="2"/>
  <c r="A762" i="2"/>
  <c r="A774" i="2"/>
  <c r="A786" i="2"/>
  <c r="A798" i="2"/>
  <c r="A810" i="2"/>
  <c r="A822" i="2"/>
  <c r="A834" i="2"/>
  <c r="A846" i="2"/>
  <c r="A858" i="2"/>
  <c r="A871" i="2"/>
  <c r="A884" i="2"/>
  <c r="A897" i="2"/>
  <c r="A910" i="2"/>
  <c r="A923" i="2"/>
  <c r="A936" i="2"/>
  <c r="A949" i="2"/>
  <c r="A962" i="2"/>
  <c r="A975" i="2"/>
  <c r="A989" i="2"/>
  <c r="A1002" i="2"/>
  <c r="A1015" i="2"/>
  <c r="A1028" i="2"/>
  <c r="A1041" i="2"/>
  <c r="A1054" i="2"/>
  <c r="A1067" i="2"/>
  <c r="A1080" i="2"/>
  <c r="A1093" i="2"/>
  <c r="A1106" i="2"/>
  <c r="A1119" i="2"/>
  <c r="A1134" i="2"/>
  <c r="A1148" i="2"/>
  <c r="A55" i="2"/>
  <c r="A67" i="2"/>
  <c r="A79" i="2"/>
  <c r="A91" i="2"/>
  <c r="A103" i="2"/>
  <c r="A115" i="2"/>
  <c r="A127" i="2"/>
  <c r="A139" i="2"/>
  <c r="A151" i="2"/>
  <c r="A163" i="2"/>
  <c r="A175" i="2"/>
  <c r="A187" i="2"/>
  <c r="A199" i="2"/>
  <c r="A211" i="2"/>
  <c r="A223" i="2"/>
  <c r="A235" i="2"/>
  <c r="A247" i="2"/>
  <c r="A259" i="2"/>
  <c r="A271" i="2"/>
  <c r="A283" i="2"/>
  <c r="A295" i="2"/>
  <c r="A307" i="2"/>
  <c r="A319" i="2"/>
  <c r="A331" i="2"/>
  <c r="A343" i="2"/>
  <c r="A355" i="2"/>
  <c r="A367" i="2"/>
  <c r="A379" i="2"/>
  <c r="A391" i="2"/>
  <c r="A403" i="2"/>
  <c r="A415" i="2"/>
  <c r="A427" i="2"/>
  <c r="A439" i="2"/>
  <c r="A451" i="2"/>
  <c r="A463" i="2"/>
  <c r="A475" i="2"/>
  <c r="A487" i="2"/>
  <c r="A499" i="2"/>
  <c r="A511" i="2"/>
  <c r="A523" i="2"/>
  <c r="A535" i="2"/>
  <c r="A547" i="2"/>
  <c r="A559" i="2"/>
  <c r="A571" i="2"/>
  <c r="A583" i="2"/>
  <c r="A595" i="2"/>
  <c r="A607" i="2"/>
  <c r="A619" i="2"/>
  <c r="A631" i="2"/>
  <c r="A643" i="2"/>
  <c r="A655" i="2"/>
  <c r="A667" i="2"/>
  <c r="A679" i="2"/>
  <c r="A691" i="2"/>
  <c r="A703" i="2"/>
  <c r="A715" i="2"/>
  <c r="A727" i="2"/>
  <c r="A739" i="2"/>
  <c r="A751" i="2"/>
  <c r="A763" i="2"/>
  <c r="A775" i="2"/>
  <c r="A787" i="2"/>
  <c r="A799" i="2"/>
  <c r="A811" i="2"/>
  <c r="A823" i="2"/>
  <c r="A835" i="2"/>
  <c r="A847" i="2"/>
  <c r="A859" i="2"/>
  <c r="A872" i="2"/>
  <c r="A885" i="2"/>
  <c r="A898" i="2"/>
  <c r="A911" i="2"/>
  <c r="A924" i="2"/>
  <c r="A937" i="2"/>
  <c r="A950" i="2"/>
  <c r="A963" i="2"/>
  <c r="A977" i="2"/>
  <c r="A990" i="2"/>
  <c r="A1003" i="2"/>
  <c r="A1016" i="2"/>
  <c r="A1029" i="2"/>
  <c r="A1042" i="2"/>
  <c r="A1055" i="2"/>
  <c r="A1068" i="2"/>
  <c r="A1081" i="2"/>
  <c r="A1094" i="2"/>
  <c r="A1107" i="2"/>
  <c r="A1121" i="2"/>
  <c r="A1135" i="2"/>
  <c r="A1149" i="2"/>
  <c r="A344" i="2"/>
  <c r="A356" i="2"/>
  <c r="A368" i="2"/>
  <c r="A380" i="2"/>
  <c r="A392" i="2"/>
  <c r="A404" i="2"/>
  <c r="A416" i="2"/>
  <c r="A428" i="2"/>
  <c r="A440" i="2"/>
  <c r="A452" i="2"/>
  <c r="A464" i="2"/>
  <c r="A476" i="2"/>
  <c r="A488" i="2"/>
  <c r="A500" i="2"/>
  <c r="A512" i="2"/>
  <c r="A524" i="2"/>
  <c r="A536" i="2"/>
  <c r="A548" i="2"/>
  <c r="A560" i="2"/>
  <c r="A572" i="2"/>
  <c r="A584" i="2"/>
  <c r="A596" i="2"/>
  <c r="A608" i="2"/>
  <c r="A620" i="2"/>
  <c r="A632" i="2"/>
  <c r="A644" i="2"/>
  <c r="A656" i="2"/>
  <c r="A668" i="2"/>
  <c r="A680" i="2"/>
  <c r="A692" i="2"/>
  <c r="A704" i="2"/>
  <c r="A716" i="2"/>
  <c r="A728" i="2"/>
  <c r="A740" i="2"/>
  <c r="A752" i="2"/>
  <c r="A764" i="2"/>
  <c r="A776" i="2"/>
  <c r="A788" i="2"/>
  <c r="A800" i="2"/>
  <c r="A812" i="2"/>
  <c r="A824" i="2"/>
  <c r="A836" i="2"/>
  <c r="A848" i="2"/>
  <c r="A860" i="2"/>
  <c r="A873" i="2"/>
  <c r="A886" i="2"/>
  <c r="A899" i="2"/>
  <c r="A912" i="2"/>
  <c r="A925" i="2"/>
  <c r="A938" i="2"/>
  <c r="A951" i="2"/>
  <c r="A965" i="2"/>
  <c r="A978" i="2"/>
  <c r="A991" i="2"/>
  <c r="A1004" i="2"/>
  <c r="A1017" i="2"/>
  <c r="A1030" i="2"/>
  <c r="A1043" i="2"/>
  <c r="A1056" i="2"/>
  <c r="A1069" i="2"/>
  <c r="A1082" i="2"/>
  <c r="A1095" i="2"/>
  <c r="A1109" i="2"/>
  <c r="A1122" i="2"/>
  <c r="A1136" i="2"/>
  <c r="A1150" i="2"/>
  <c r="D3" i="3"/>
  <c r="C3" i="3"/>
  <c r="F3" i="3"/>
  <c r="I3" i="3"/>
  <c r="H3" i="3"/>
  <c r="K3" i="3"/>
  <c r="B3" i="3"/>
  <c r="J3" i="3"/>
  <c r="G3" i="3"/>
  <c r="E3" i="3"/>
  <c r="B26" i="3"/>
  <c r="D26" i="3"/>
  <c r="C26" i="3"/>
  <c r="K26" i="3"/>
  <c r="J26" i="3"/>
  <c r="F26" i="3"/>
  <c r="H26" i="3"/>
  <c r="D52" i="3"/>
  <c r="C52" i="3"/>
  <c r="B52" i="3"/>
  <c r="F52" i="3"/>
  <c r="E52" i="3"/>
  <c r="H52" i="3"/>
  <c r="G52" i="3"/>
  <c r="K52" i="3"/>
  <c r="J52" i="3"/>
  <c r="I52" i="3"/>
  <c r="H78" i="3"/>
  <c r="C78" i="3"/>
  <c r="J78" i="3"/>
  <c r="I78" i="3"/>
  <c r="D78" i="3"/>
  <c r="B78" i="3"/>
  <c r="G78" i="3"/>
  <c r="F78" i="3"/>
  <c r="K78" i="3"/>
  <c r="B99" i="3"/>
  <c r="E99" i="3"/>
  <c r="D99" i="3"/>
  <c r="G99" i="3"/>
  <c r="J99" i="3"/>
  <c r="I99" i="3"/>
  <c r="H99" i="3"/>
  <c r="K99" i="3"/>
  <c r="F99" i="3"/>
  <c r="F125" i="3"/>
  <c r="B125" i="3"/>
  <c r="D125" i="3"/>
  <c r="H125" i="3"/>
  <c r="G125" i="3"/>
  <c r="E125" i="3"/>
  <c r="K125" i="3"/>
  <c r="J125" i="3"/>
  <c r="I125" i="3"/>
  <c r="C125" i="3"/>
  <c r="J151" i="3"/>
  <c r="F151" i="3"/>
  <c r="I151" i="3"/>
  <c r="C151" i="3"/>
  <c r="B151" i="3"/>
  <c r="E151" i="3"/>
  <c r="K151" i="3"/>
  <c r="H151" i="3"/>
  <c r="G151" i="3"/>
  <c r="D151" i="3"/>
  <c r="E176" i="3"/>
  <c r="C176" i="3"/>
  <c r="B176" i="3"/>
  <c r="I176" i="3"/>
  <c r="H176" i="3"/>
  <c r="K176" i="3"/>
  <c r="G176" i="3"/>
  <c r="F176" i="3"/>
  <c r="D176" i="3"/>
  <c r="J176" i="3"/>
  <c r="B201" i="3"/>
  <c r="D201" i="3"/>
  <c r="E201" i="3"/>
  <c r="C201" i="3"/>
  <c r="H201" i="3"/>
  <c r="G201" i="3"/>
  <c r="J201" i="3"/>
  <c r="K201" i="3"/>
  <c r="I201" i="3"/>
  <c r="F201" i="3"/>
  <c r="J229" i="3"/>
  <c r="I229" i="3"/>
  <c r="F229" i="3"/>
  <c r="E229" i="3"/>
  <c r="K229" i="3"/>
  <c r="H229" i="3"/>
  <c r="D229" i="3"/>
  <c r="C229" i="3"/>
  <c r="B229" i="3"/>
  <c r="G229" i="3"/>
  <c r="C260" i="3"/>
  <c r="B260" i="3"/>
  <c r="K260" i="3"/>
  <c r="J260" i="3"/>
  <c r="D260" i="3"/>
  <c r="F260" i="3"/>
  <c r="G260" i="3"/>
  <c r="E260" i="3"/>
  <c r="I260" i="3"/>
  <c r="H260" i="3"/>
  <c r="H282" i="3"/>
  <c r="E282" i="3"/>
  <c r="D282" i="3"/>
  <c r="C282" i="3"/>
  <c r="K282" i="3"/>
  <c r="J282" i="3"/>
  <c r="I282" i="3"/>
  <c r="G282" i="3"/>
  <c r="F282" i="3"/>
  <c r="B282" i="3"/>
  <c r="K314" i="3"/>
  <c r="J314" i="3"/>
  <c r="F314" i="3"/>
  <c r="E314" i="3"/>
  <c r="H314" i="3"/>
  <c r="B314" i="3"/>
  <c r="I314" i="3"/>
  <c r="G314" i="3"/>
  <c r="D314" i="3"/>
  <c r="C314" i="3"/>
  <c r="J349" i="3"/>
  <c r="C349" i="3"/>
  <c r="B349" i="3"/>
  <c r="K349" i="3"/>
  <c r="F349" i="3"/>
  <c r="E349" i="3"/>
  <c r="H349" i="3"/>
  <c r="I349" i="3"/>
  <c r="G349" i="3"/>
  <c r="D349" i="3"/>
  <c r="D382" i="3"/>
  <c r="K382" i="3"/>
  <c r="C382" i="3"/>
  <c r="B382" i="3"/>
  <c r="F382" i="3"/>
  <c r="E382" i="3"/>
  <c r="H382" i="3"/>
  <c r="G382" i="3"/>
  <c r="J382" i="3"/>
  <c r="I382" i="3"/>
  <c r="B411" i="3"/>
  <c r="E411" i="3"/>
  <c r="D411" i="3"/>
  <c r="C411" i="3"/>
  <c r="K411" i="3"/>
  <c r="J411" i="3"/>
  <c r="I411" i="3"/>
  <c r="H411" i="3"/>
  <c r="G411" i="3"/>
  <c r="F411" i="3"/>
  <c r="D446" i="3"/>
  <c r="E446" i="3"/>
  <c r="C446" i="3"/>
  <c r="K446" i="3"/>
  <c r="J446" i="3"/>
  <c r="I446" i="3"/>
  <c r="H446" i="3"/>
  <c r="G446" i="3"/>
  <c r="F446" i="3"/>
  <c r="B446" i="3"/>
  <c r="J481" i="3"/>
  <c r="D481" i="3"/>
  <c r="F481" i="3"/>
  <c r="E481" i="3"/>
  <c r="K481" i="3"/>
  <c r="C481" i="3"/>
  <c r="B481" i="3"/>
  <c r="H481" i="3"/>
  <c r="I481" i="3"/>
  <c r="G481" i="3"/>
  <c r="H510" i="3"/>
  <c r="K510" i="3"/>
  <c r="J510" i="3"/>
  <c r="D510" i="3"/>
  <c r="C510" i="3"/>
  <c r="B510" i="3"/>
  <c r="I510" i="3"/>
  <c r="G510" i="3"/>
  <c r="F510" i="3"/>
  <c r="E510" i="3"/>
  <c r="B543" i="3"/>
  <c r="I543" i="3"/>
  <c r="H543" i="3"/>
  <c r="G543" i="3"/>
  <c r="K543" i="3"/>
  <c r="J543" i="3"/>
  <c r="F543" i="3"/>
  <c r="E543" i="3"/>
  <c r="D543" i="3"/>
  <c r="C543" i="3"/>
  <c r="E578" i="3"/>
  <c r="B578" i="3"/>
  <c r="K578" i="3"/>
  <c r="G578" i="3"/>
  <c r="F578" i="3"/>
  <c r="D578" i="3"/>
  <c r="J578" i="3"/>
  <c r="I578" i="3"/>
  <c r="H578" i="3"/>
  <c r="C578" i="3"/>
  <c r="F611" i="3"/>
  <c r="J611" i="3"/>
  <c r="C611" i="3"/>
  <c r="D611" i="3"/>
  <c r="B611" i="3"/>
  <c r="I611" i="3"/>
  <c r="H611" i="3"/>
  <c r="E611" i="3"/>
  <c r="K611" i="3"/>
  <c r="G611" i="3"/>
  <c r="H642" i="3"/>
  <c r="G642" i="3"/>
  <c r="K642" i="3"/>
  <c r="J642" i="3"/>
  <c r="I642" i="3"/>
  <c r="F642" i="3"/>
  <c r="E642" i="3"/>
  <c r="D642" i="3"/>
  <c r="C642" i="3"/>
  <c r="B642" i="3"/>
  <c r="B8" i="3"/>
  <c r="D8" i="3"/>
  <c r="G8" i="3"/>
  <c r="F8" i="3"/>
  <c r="H8" i="3"/>
  <c r="E8" i="3"/>
  <c r="K8" i="3"/>
  <c r="J8" i="3"/>
  <c r="H36" i="3"/>
  <c r="C36" i="3"/>
  <c r="B36" i="3"/>
  <c r="E36" i="3"/>
  <c r="D36" i="3"/>
  <c r="F36" i="3"/>
  <c r="J36" i="3"/>
  <c r="G36" i="3"/>
  <c r="J55" i="3"/>
  <c r="H55" i="3"/>
  <c r="B55" i="3"/>
  <c r="D55" i="3"/>
  <c r="K55" i="3"/>
  <c r="E55" i="3"/>
  <c r="C55" i="3"/>
  <c r="I55" i="3"/>
  <c r="G55" i="3"/>
  <c r="F83" i="3"/>
  <c r="C83" i="3"/>
  <c r="H83" i="3"/>
  <c r="G83" i="3"/>
  <c r="J83" i="3"/>
  <c r="B83" i="3"/>
  <c r="K83" i="3"/>
  <c r="D83" i="3"/>
  <c r="J109" i="3"/>
  <c r="E109" i="3"/>
  <c r="D109" i="3"/>
  <c r="C109" i="3"/>
  <c r="G109" i="3"/>
  <c r="F109" i="3"/>
  <c r="B109" i="3"/>
  <c r="I109" i="3"/>
  <c r="H109" i="3"/>
  <c r="K109" i="3"/>
  <c r="J133" i="3"/>
  <c r="G133" i="3"/>
  <c r="F133" i="3"/>
  <c r="I133" i="3"/>
  <c r="B133" i="3"/>
  <c r="D133" i="3"/>
  <c r="C133" i="3"/>
  <c r="K133" i="3"/>
  <c r="H133" i="3"/>
  <c r="H156" i="3"/>
  <c r="I156" i="3"/>
  <c r="B156" i="3"/>
  <c r="C156" i="3"/>
  <c r="E156" i="3"/>
  <c r="D156" i="3"/>
  <c r="J156" i="3"/>
  <c r="G156" i="3"/>
  <c r="F156" i="3"/>
  <c r="K156" i="3"/>
  <c r="B183" i="3"/>
  <c r="E183" i="3"/>
  <c r="D183" i="3"/>
  <c r="H183" i="3"/>
  <c r="G183" i="3"/>
  <c r="J183" i="3"/>
  <c r="I183" i="3"/>
  <c r="K183" i="3"/>
  <c r="F183" i="3"/>
  <c r="C183" i="3"/>
  <c r="K212" i="3"/>
  <c r="I212" i="3"/>
  <c r="D212" i="3"/>
  <c r="C212" i="3"/>
  <c r="J212" i="3"/>
  <c r="H212" i="3"/>
  <c r="B212" i="3"/>
  <c r="E212" i="3"/>
  <c r="G212" i="3"/>
  <c r="F212" i="3"/>
  <c r="J235" i="3"/>
  <c r="D235" i="3"/>
  <c r="B235" i="3"/>
  <c r="I235" i="3"/>
  <c r="H235" i="3"/>
  <c r="F235" i="3"/>
  <c r="E235" i="3"/>
  <c r="K235" i="3"/>
  <c r="C235" i="3"/>
  <c r="G235" i="3"/>
  <c r="F263" i="3"/>
  <c r="K263" i="3"/>
  <c r="J263" i="3"/>
  <c r="I263" i="3"/>
  <c r="C263" i="3"/>
  <c r="B263" i="3"/>
  <c r="G263" i="3"/>
  <c r="E263" i="3"/>
  <c r="D263" i="3"/>
  <c r="H263" i="3"/>
  <c r="H294" i="3"/>
  <c r="C294" i="3"/>
  <c r="B294" i="3"/>
  <c r="F294" i="3"/>
  <c r="E294" i="3"/>
  <c r="D294" i="3"/>
  <c r="K294" i="3"/>
  <c r="I294" i="3"/>
  <c r="G294" i="3"/>
  <c r="J294" i="3"/>
  <c r="F323" i="3"/>
  <c r="K323" i="3"/>
  <c r="J323" i="3"/>
  <c r="I323" i="3"/>
  <c r="H323" i="3"/>
  <c r="G323" i="3"/>
  <c r="C323" i="3"/>
  <c r="B323" i="3"/>
  <c r="E323" i="3"/>
  <c r="D323" i="3"/>
  <c r="H354" i="3"/>
  <c r="E354" i="3"/>
  <c r="D354" i="3"/>
  <c r="C354" i="3"/>
  <c r="B354" i="3"/>
  <c r="G354" i="3"/>
  <c r="F354" i="3"/>
  <c r="K354" i="3"/>
  <c r="J354" i="3"/>
  <c r="I354" i="3"/>
  <c r="B387" i="3"/>
  <c r="C387" i="3"/>
  <c r="E387" i="3"/>
  <c r="K387" i="3"/>
  <c r="J387" i="3"/>
  <c r="F387" i="3"/>
  <c r="D387" i="3"/>
  <c r="I387" i="3"/>
  <c r="G387" i="3"/>
  <c r="H387" i="3"/>
  <c r="H422" i="3"/>
  <c r="G422" i="3"/>
  <c r="D422" i="3"/>
  <c r="C422" i="3"/>
  <c r="B422" i="3"/>
  <c r="I422" i="3"/>
  <c r="F422" i="3"/>
  <c r="E422" i="3"/>
  <c r="J422" i="3"/>
  <c r="K422" i="3"/>
  <c r="I452" i="3"/>
  <c r="B452" i="3"/>
  <c r="F452" i="3"/>
  <c r="E452" i="3"/>
  <c r="D452" i="3"/>
  <c r="C452" i="3"/>
  <c r="K452" i="3"/>
  <c r="J452" i="3"/>
  <c r="H452" i="3"/>
  <c r="G452" i="3"/>
  <c r="H486" i="3"/>
  <c r="C486" i="3"/>
  <c r="K486" i="3"/>
  <c r="B486" i="3"/>
  <c r="F486" i="3"/>
  <c r="E486" i="3"/>
  <c r="D486" i="3"/>
  <c r="J486" i="3"/>
  <c r="I486" i="3"/>
  <c r="G486" i="3"/>
  <c r="C524" i="3"/>
  <c r="B524" i="3"/>
  <c r="K524" i="3"/>
  <c r="J524" i="3"/>
  <c r="I524" i="3"/>
  <c r="E524" i="3"/>
  <c r="D524" i="3"/>
  <c r="G524" i="3"/>
  <c r="F524" i="3"/>
  <c r="H524" i="3"/>
  <c r="D554" i="3"/>
  <c r="B554" i="3"/>
  <c r="H554" i="3"/>
  <c r="G554" i="3"/>
  <c r="K554" i="3"/>
  <c r="J554" i="3"/>
  <c r="C554" i="3"/>
  <c r="F554" i="3"/>
  <c r="E554" i="3"/>
  <c r="I554" i="3"/>
  <c r="E584" i="3"/>
  <c r="B584" i="3"/>
  <c r="D584" i="3"/>
  <c r="C584" i="3"/>
  <c r="K584" i="3"/>
  <c r="J584" i="3"/>
  <c r="I584" i="3"/>
  <c r="G584" i="3"/>
  <c r="H584" i="3"/>
  <c r="F584" i="3"/>
  <c r="B621" i="3"/>
  <c r="D621" i="3"/>
  <c r="H621" i="3"/>
  <c r="G621" i="3"/>
  <c r="C621" i="3"/>
  <c r="F621" i="3"/>
  <c r="I621" i="3"/>
  <c r="E621" i="3"/>
  <c r="K621" i="3"/>
  <c r="J621" i="3"/>
  <c r="E656" i="3"/>
  <c r="J656" i="3"/>
  <c r="C656" i="3"/>
  <c r="B656" i="3"/>
  <c r="K656" i="3"/>
  <c r="H656" i="3"/>
  <c r="G656" i="3"/>
  <c r="I656" i="3"/>
  <c r="F656" i="3"/>
  <c r="D656" i="3"/>
  <c r="I36" i="3"/>
  <c r="F55" i="3"/>
  <c r="E78" i="3"/>
  <c r="H11" i="3"/>
  <c r="G11" i="3"/>
  <c r="J11" i="3"/>
  <c r="I11" i="3"/>
  <c r="F11" i="3"/>
  <c r="K11" i="3"/>
  <c r="E11" i="3"/>
  <c r="B11" i="3"/>
  <c r="C11" i="3"/>
  <c r="J37" i="3"/>
  <c r="F37" i="3"/>
  <c r="E37" i="3"/>
  <c r="H37" i="3"/>
  <c r="K37" i="3"/>
  <c r="D37" i="3"/>
  <c r="C37" i="3"/>
  <c r="B37" i="3"/>
  <c r="I37" i="3"/>
  <c r="G37" i="3"/>
  <c r="J61" i="3"/>
  <c r="B61" i="3"/>
  <c r="H61" i="3"/>
  <c r="G61" i="3"/>
  <c r="F61" i="3"/>
  <c r="E61" i="3"/>
  <c r="D61" i="3"/>
  <c r="K61" i="3"/>
  <c r="C61" i="3"/>
  <c r="I61" i="3"/>
  <c r="H84" i="3"/>
  <c r="F84" i="3"/>
  <c r="K84" i="3"/>
  <c r="G84" i="3"/>
  <c r="E84" i="3"/>
  <c r="D84" i="3"/>
  <c r="C84" i="3"/>
  <c r="B84" i="3"/>
  <c r="J84" i="3"/>
  <c r="I84" i="3"/>
  <c r="H110" i="3"/>
  <c r="I110" i="3"/>
  <c r="G110" i="3"/>
  <c r="K110" i="3"/>
  <c r="C110" i="3"/>
  <c r="B110" i="3"/>
  <c r="J110" i="3"/>
  <c r="D110" i="3"/>
  <c r="D136" i="3"/>
  <c r="J136" i="3"/>
  <c r="F136" i="3"/>
  <c r="E136" i="3"/>
  <c r="H136" i="3"/>
  <c r="K136" i="3"/>
  <c r="I136" i="3"/>
  <c r="C136" i="3"/>
  <c r="G136" i="3"/>
  <c r="B136" i="3"/>
  <c r="J157" i="3"/>
  <c r="F157" i="3"/>
  <c r="E157" i="3"/>
  <c r="D157" i="3"/>
  <c r="H157" i="3"/>
  <c r="K157" i="3"/>
  <c r="B157" i="3"/>
  <c r="I157" i="3"/>
  <c r="G157" i="3"/>
  <c r="C157" i="3"/>
  <c r="F185" i="3"/>
  <c r="G185" i="3"/>
  <c r="D185" i="3"/>
  <c r="C185" i="3"/>
  <c r="H185" i="3"/>
  <c r="I185" i="3"/>
  <c r="E185" i="3"/>
  <c r="K185" i="3"/>
  <c r="J185" i="3"/>
  <c r="B185" i="3"/>
  <c r="B213" i="3"/>
  <c r="I213" i="3"/>
  <c r="H213" i="3"/>
  <c r="D213" i="3"/>
  <c r="G213" i="3"/>
  <c r="F213" i="3"/>
  <c r="K213" i="3"/>
  <c r="J213" i="3"/>
  <c r="C213" i="3"/>
  <c r="E213" i="3"/>
  <c r="F239" i="3"/>
  <c r="C239" i="3"/>
  <c r="E239" i="3"/>
  <c r="D239" i="3"/>
  <c r="H239" i="3"/>
  <c r="G239" i="3"/>
  <c r="B239" i="3"/>
  <c r="K239" i="3"/>
  <c r="J239" i="3"/>
  <c r="I239" i="3"/>
  <c r="H264" i="3"/>
  <c r="B264" i="3"/>
  <c r="G264" i="3"/>
  <c r="F264" i="3"/>
  <c r="D264" i="3"/>
  <c r="C264" i="3"/>
  <c r="I264" i="3"/>
  <c r="E264" i="3"/>
  <c r="K264" i="3"/>
  <c r="J264" i="3"/>
  <c r="J295" i="3"/>
  <c r="F295" i="3"/>
  <c r="E295" i="3"/>
  <c r="D295" i="3"/>
  <c r="K295" i="3"/>
  <c r="I295" i="3"/>
  <c r="H295" i="3"/>
  <c r="B295" i="3"/>
  <c r="C295" i="3"/>
  <c r="G295" i="3"/>
  <c r="J326" i="3"/>
  <c r="I326" i="3"/>
  <c r="H326" i="3"/>
  <c r="D326" i="3"/>
  <c r="C326" i="3"/>
  <c r="F326" i="3"/>
  <c r="E326" i="3"/>
  <c r="B326" i="3"/>
  <c r="K326" i="3"/>
  <c r="G326" i="3"/>
  <c r="K356" i="3"/>
  <c r="J356" i="3"/>
  <c r="I356" i="3"/>
  <c r="E356" i="3"/>
  <c r="D356" i="3"/>
  <c r="G356" i="3"/>
  <c r="C356" i="3"/>
  <c r="B356" i="3"/>
  <c r="H356" i="3"/>
  <c r="F356" i="3"/>
  <c r="H390" i="3"/>
  <c r="K390" i="3"/>
  <c r="J390" i="3"/>
  <c r="E390" i="3"/>
  <c r="D390" i="3"/>
  <c r="C390" i="3"/>
  <c r="G390" i="3"/>
  <c r="F390" i="3"/>
  <c r="I390" i="3"/>
  <c r="B390" i="3"/>
  <c r="G428" i="3"/>
  <c r="F428" i="3"/>
  <c r="E428" i="3"/>
  <c r="J428" i="3"/>
  <c r="I428" i="3"/>
  <c r="H428" i="3"/>
  <c r="K428" i="3"/>
  <c r="C428" i="3"/>
  <c r="B428" i="3"/>
  <c r="D428" i="3"/>
  <c r="H458" i="3"/>
  <c r="E458" i="3"/>
  <c r="B458" i="3"/>
  <c r="J458" i="3"/>
  <c r="I458" i="3"/>
  <c r="G458" i="3"/>
  <c r="D458" i="3"/>
  <c r="F458" i="3"/>
  <c r="C458" i="3"/>
  <c r="K458" i="3"/>
  <c r="I488" i="3"/>
  <c r="E488" i="3"/>
  <c r="H488" i="3"/>
  <c r="G488" i="3"/>
  <c r="F488" i="3"/>
  <c r="C488" i="3"/>
  <c r="K488" i="3"/>
  <c r="D488" i="3"/>
  <c r="B488" i="3"/>
  <c r="J488" i="3"/>
  <c r="B525" i="3"/>
  <c r="F525" i="3"/>
  <c r="G525" i="3"/>
  <c r="D525" i="3"/>
  <c r="C525" i="3"/>
  <c r="K525" i="3"/>
  <c r="J525" i="3"/>
  <c r="E525" i="3"/>
  <c r="I525" i="3"/>
  <c r="H525" i="3"/>
  <c r="I560" i="3"/>
  <c r="J560" i="3"/>
  <c r="H560" i="3"/>
  <c r="G560" i="3"/>
  <c r="F560" i="3"/>
  <c r="E560" i="3"/>
  <c r="K560" i="3"/>
  <c r="D560" i="3"/>
  <c r="C560" i="3"/>
  <c r="B560" i="3"/>
  <c r="F587" i="3"/>
  <c r="E587" i="3"/>
  <c r="D587" i="3"/>
  <c r="K587" i="3"/>
  <c r="G587" i="3"/>
  <c r="C587" i="3"/>
  <c r="B587" i="3"/>
  <c r="I587" i="3"/>
  <c r="J587" i="3"/>
  <c r="H587" i="3"/>
  <c r="D622" i="3"/>
  <c r="E622" i="3"/>
  <c r="H622" i="3"/>
  <c r="F622" i="3"/>
  <c r="C622" i="3"/>
  <c r="B622" i="3"/>
  <c r="K622" i="3"/>
  <c r="J622" i="3"/>
  <c r="I622" i="3"/>
  <c r="G622" i="3"/>
  <c r="B657" i="3"/>
  <c r="H657" i="3"/>
  <c r="F657" i="3"/>
  <c r="E657" i="3"/>
  <c r="K657" i="3"/>
  <c r="J657" i="3"/>
  <c r="I657" i="3"/>
  <c r="G657" i="3"/>
  <c r="D657" i="3"/>
  <c r="C657" i="3"/>
  <c r="C8" i="3"/>
  <c r="K36" i="3"/>
  <c r="J12" i="3"/>
  <c r="I12" i="3"/>
  <c r="B12" i="3"/>
  <c r="E12" i="3"/>
  <c r="D12" i="3"/>
  <c r="F12" i="3"/>
  <c r="G12" i="3"/>
  <c r="I38" i="3"/>
  <c r="H38" i="3"/>
  <c r="K38" i="3"/>
  <c r="B38" i="3"/>
  <c r="C38" i="3"/>
  <c r="J38" i="3"/>
  <c r="G38" i="3"/>
  <c r="D38" i="3"/>
  <c r="E38" i="3"/>
  <c r="D64" i="3"/>
  <c r="J64" i="3"/>
  <c r="K64" i="3"/>
  <c r="B64" i="3"/>
  <c r="F64" i="3"/>
  <c r="E64" i="3"/>
  <c r="H64" i="3"/>
  <c r="G64" i="3"/>
  <c r="C64" i="3"/>
  <c r="I64" i="3"/>
  <c r="J85" i="3"/>
  <c r="I85" i="3"/>
  <c r="B85" i="3"/>
  <c r="D85" i="3"/>
  <c r="C85" i="3"/>
  <c r="G85" i="3"/>
  <c r="K85" i="3"/>
  <c r="H85" i="3"/>
  <c r="F85" i="3"/>
  <c r="E85" i="3"/>
  <c r="B111" i="3"/>
  <c r="K111" i="3"/>
  <c r="E111" i="3"/>
  <c r="D111" i="3"/>
  <c r="I111" i="3"/>
  <c r="H111" i="3"/>
  <c r="G111" i="3"/>
  <c r="F111" i="3"/>
  <c r="C111" i="3"/>
  <c r="J111" i="3"/>
  <c r="F137" i="3"/>
  <c r="J137" i="3"/>
  <c r="I137" i="3"/>
  <c r="K137" i="3"/>
  <c r="H137" i="3"/>
  <c r="B137" i="3"/>
  <c r="E137" i="3"/>
  <c r="D137" i="3"/>
  <c r="G137" i="3"/>
  <c r="C137" i="3"/>
  <c r="F161" i="3"/>
  <c r="K161" i="3"/>
  <c r="I161" i="3"/>
  <c r="J161" i="3"/>
  <c r="C161" i="3"/>
  <c r="B161" i="3"/>
  <c r="G161" i="3"/>
  <c r="E161" i="3"/>
  <c r="D161" i="3"/>
  <c r="H161" i="3"/>
  <c r="H186" i="3"/>
  <c r="J186" i="3"/>
  <c r="C186" i="3"/>
  <c r="B186" i="3"/>
  <c r="K186" i="3"/>
  <c r="F186" i="3"/>
  <c r="E186" i="3"/>
  <c r="G186" i="3"/>
  <c r="D186" i="3"/>
  <c r="D214" i="3"/>
  <c r="E214" i="3"/>
  <c r="B214" i="3"/>
  <c r="I214" i="3"/>
  <c r="H214" i="3"/>
  <c r="K214" i="3"/>
  <c r="F214" i="3"/>
  <c r="C214" i="3"/>
  <c r="J214" i="3"/>
  <c r="G214" i="3"/>
  <c r="J242" i="3"/>
  <c r="C242" i="3"/>
  <c r="B242" i="3"/>
  <c r="K242" i="3"/>
  <c r="I242" i="3"/>
  <c r="E242" i="3"/>
  <c r="D242" i="3"/>
  <c r="H242" i="3"/>
  <c r="F242" i="3"/>
  <c r="J265" i="3"/>
  <c r="E265" i="3"/>
  <c r="D265" i="3"/>
  <c r="C265" i="3"/>
  <c r="K265" i="3"/>
  <c r="I265" i="3"/>
  <c r="H265" i="3"/>
  <c r="G265" i="3"/>
  <c r="F265" i="3"/>
  <c r="B265" i="3"/>
  <c r="I296" i="3"/>
  <c r="H296" i="3"/>
  <c r="G296" i="3"/>
  <c r="C296" i="3"/>
  <c r="B296" i="3"/>
  <c r="E296" i="3"/>
  <c r="K296" i="3"/>
  <c r="J296" i="3"/>
  <c r="F296" i="3"/>
  <c r="D296" i="3"/>
  <c r="C332" i="3"/>
  <c r="B332" i="3"/>
  <c r="I332" i="3"/>
  <c r="H332" i="3"/>
  <c r="G332" i="3"/>
  <c r="K332" i="3"/>
  <c r="E332" i="3"/>
  <c r="D332" i="3"/>
  <c r="F332" i="3"/>
  <c r="D362" i="3"/>
  <c r="C362" i="3"/>
  <c r="B362" i="3"/>
  <c r="G362" i="3"/>
  <c r="F362" i="3"/>
  <c r="E362" i="3"/>
  <c r="K362" i="3"/>
  <c r="J362" i="3"/>
  <c r="H362" i="3"/>
  <c r="I362" i="3"/>
  <c r="E392" i="3"/>
  <c r="D392" i="3"/>
  <c r="C392" i="3"/>
  <c r="B392" i="3"/>
  <c r="K392" i="3"/>
  <c r="J392" i="3"/>
  <c r="F392" i="3"/>
  <c r="G392" i="3"/>
  <c r="I392" i="3"/>
  <c r="H392" i="3"/>
  <c r="B429" i="3"/>
  <c r="D429" i="3"/>
  <c r="C429" i="3"/>
  <c r="K429" i="3"/>
  <c r="J429" i="3"/>
  <c r="I429" i="3"/>
  <c r="H429" i="3"/>
  <c r="G429" i="3"/>
  <c r="F429" i="3"/>
  <c r="E429" i="3"/>
  <c r="C464" i="3"/>
  <c r="E464" i="3"/>
  <c r="D464" i="3"/>
  <c r="K464" i="3"/>
  <c r="G464" i="3"/>
  <c r="F464" i="3"/>
  <c r="B464" i="3"/>
  <c r="I464" i="3"/>
  <c r="J464" i="3"/>
  <c r="H464" i="3"/>
  <c r="F491" i="3"/>
  <c r="E491" i="3"/>
  <c r="C491" i="3"/>
  <c r="H491" i="3"/>
  <c r="G491" i="3"/>
  <c r="D491" i="3"/>
  <c r="B491" i="3"/>
  <c r="J491" i="3"/>
  <c r="I491" i="3"/>
  <c r="K491" i="3"/>
  <c r="D526" i="3"/>
  <c r="I526" i="3"/>
  <c r="K526" i="3"/>
  <c r="G526" i="3"/>
  <c r="F526" i="3"/>
  <c r="J526" i="3"/>
  <c r="B526" i="3"/>
  <c r="H526" i="3"/>
  <c r="C526" i="3"/>
  <c r="E526" i="3"/>
  <c r="B561" i="3"/>
  <c r="D561" i="3"/>
  <c r="E561" i="3"/>
  <c r="C561" i="3"/>
  <c r="G561" i="3"/>
  <c r="F561" i="3"/>
  <c r="K561" i="3"/>
  <c r="I561" i="3"/>
  <c r="J561" i="3"/>
  <c r="H561" i="3"/>
  <c r="B591" i="3"/>
  <c r="D591" i="3"/>
  <c r="K591" i="3"/>
  <c r="J591" i="3"/>
  <c r="C591" i="3"/>
  <c r="E591" i="3"/>
  <c r="G591" i="3"/>
  <c r="I591" i="3"/>
  <c r="H591" i="3"/>
  <c r="F591" i="3"/>
  <c r="F623" i="3"/>
  <c r="H623" i="3"/>
  <c r="C623" i="3"/>
  <c r="B623" i="3"/>
  <c r="K623" i="3"/>
  <c r="E623" i="3"/>
  <c r="D623" i="3"/>
  <c r="J623" i="3"/>
  <c r="I623" i="3"/>
  <c r="G623" i="3"/>
  <c r="D658" i="3"/>
  <c r="K658" i="3"/>
  <c r="E658" i="3"/>
  <c r="J658" i="3"/>
  <c r="F658" i="3"/>
  <c r="C658" i="3"/>
  <c r="B658" i="3"/>
  <c r="G658" i="3"/>
  <c r="I658" i="3"/>
  <c r="H658" i="3"/>
  <c r="I8" i="3"/>
  <c r="E26" i="3"/>
  <c r="F38" i="3"/>
  <c r="H12" i="3"/>
  <c r="E83" i="3"/>
  <c r="F110" i="3"/>
  <c r="B20" i="3"/>
  <c r="D20" i="3"/>
  <c r="K20" i="3"/>
  <c r="C20" i="3"/>
  <c r="I20" i="3"/>
  <c r="H20" i="3"/>
  <c r="G20" i="3"/>
  <c r="F41" i="3"/>
  <c r="E41" i="3"/>
  <c r="D41" i="3"/>
  <c r="H41" i="3"/>
  <c r="G41" i="3"/>
  <c r="C41" i="3"/>
  <c r="J41" i="3"/>
  <c r="I41" i="3"/>
  <c r="B41" i="3"/>
  <c r="J67" i="3"/>
  <c r="F67" i="3"/>
  <c r="K67" i="3"/>
  <c r="I67" i="3"/>
  <c r="E67" i="3"/>
  <c r="D67" i="3"/>
  <c r="B67" i="3"/>
  <c r="F95" i="3"/>
  <c r="B95" i="3"/>
  <c r="D95" i="3"/>
  <c r="K95" i="3"/>
  <c r="J95" i="3"/>
  <c r="I95" i="3"/>
  <c r="H95" i="3"/>
  <c r="G95" i="3"/>
  <c r="E95" i="3"/>
  <c r="C95" i="3"/>
  <c r="F119" i="3"/>
  <c r="J119" i="3"/>
  <c r="D119" i="3"/>
  <c r="C119" i="3"/>
  <c r="G119" i="3"/>
  <c r="E119" i="3"/>
  <c r="B119" i="3"/>
  <c r="K119" i="3"/>
  <c r="I119" i="3"/>
  <c r="H119" i="3"/>
  <c r="I140" i="3"/>
  <c r="H140" i="3"/>
  <c r="G140" i="3"/>
  <c r="K140" i="3"/>
  <c r="B140" i="3"/>
  <c r="E140" i="3"/>
  <c r="J140" i="3"/>
  <c r="D140" i="3"/>
  <c r="C140" i="3"/>
  <c r="H168" i="3"/>
  <c r="F168" i="3"/>
  <c r="K168" i="3"/>
  <c r="D168" i="3"/>
  <c r="C168" i="3"/>
  <c r="G168" i="3"/>
  <c r="E168" i="3"/>
  <c r="B168" i="3"/>
  <c r="J168" i="3"/>
  <c r="I168" i="3"/>
  <c r="F197" i="3"/>
  <c r="D197" i="3"/>
  <c r="B197" i="3"/>
  <c r="K197" i="3"/>
  <c r="I197" i="3"/>
  <c r="H197" i="3"/>
  <c r="G197" i="3"/>
  <c r="E197" i="3"/>
  <c r="B219" i="3"/>
  <c r="G219" i="3"/>
  <c r="E219" i="3"/>
  <c r="K219" i="3"/>
  <c r="J219" i="3"/>
  <c r="I219" i="3"/>
  <c r="D219" i="3"/>
  <c r="C219" i="3"/>
  <c r="F219" i="3"/>
  <c r="E248" i="3"/>
  <c r="C248" i="3"/>
  <c r="F248" i="3"/>
  <c r="D248" i="3"/>
  <c r="I248" i="3"/>
  <c r="H248" i="3"/>
  <c r="K248" i="3"/>
  <c r="J248" i="3"/>
  <c r="G248" i="3"/>
  <c r="B248" i="3"/>
  <c r="H276" i="3"/>
  <c r="K276" i="3"/>
  <c r="I276" i="3"/>
  <c r="G276" i="3"/>
  <c r="J276" i="3"/>
  <c r="F276" i="3"/>
  <c r="D276" i="3"/>
  <c r="C276" i="3"/>
  <c r="B276" i="3"/>
  <c r="H306" i="3"/>
  <c r="G306" i="3"/>
  <c r="F306" i="3"/>
  <c r="E306" i="3"/>
  <c r="K306" i="3"/>
  <c r="J306" i="3"/>
  <c r="I306" i="3"/>
  <c r="C306" i="3"/>
  <c r="F335" i="3"/>
  <c r="K335" i="3"/>
  <c r="J335" i="3"/>
  <c r="E335" i="3"/>
  <c r="D335" i="3"/>
  <c r="H335" i="3"/>
  <c r="G335" i="3"/>
  <c r="C335" i="3"/>
  <c r="I335" i="3"/>
  <c r="D370" i="3"/>
  <c r="B370" i="3"/>
  <c r="K370" i="3"/>
  <c r="J370" i="3"/>
  <c r="F370" i="3"/>
  <c r="E370" i="3"/>
  <c r="H370" i="3"/>
  <c r="I370" i="3"/>
  <c r="G370" i="3"/>
  <c r="B405" i="3"/>
  <c r="F405" i="3"/>
  <c r="E405" i="3"/>
  <c r="D405" i="3"/>
  <c r="K405" i="3"/>
  <c r="J405" i="3"/>
  <c r="C405" i="3"/>
  <c r="H405" i="3"/>
  <c r="I405" i="3"/>
  <c r="G405" i="3"/>
  <c r="H432" i="3"/>
  <c r="B432" i="3"/>
  <c r="K432" i="3"/>
  <c r="J432" i="3"/>
  <c r="I432" i="3"/>
  <c r="G432" i="3"/>
  <c r="F432" i="3"/>
  <c r="E432" i="3"/>
  <c r="D432" i="3"/>
  <c r="C432" i="3"/>
  <c r="F467" i="3"/>
  <c r="J467" i="3"/>
  <c r="E467" i="3"/>
  <c r="D467" i="3"/>
  <c r="C467" i="3"/>
  <c r="B467" i="3"/>
  <c r="I467" i="3"/>
  <c r="H467" i="3"/>
  <c r="G467" i="3"/>
  <c r="K467" i="3"/>
  <c r="D502" i="3"/>
  <c r="H502" i="3"/>
  <c r="I502" i="3"/>
  <c r="G502" i="3"/>
  <c r="F502" i="3"/>
  <c r="K502" i="3"/>
  <c r="J502" i="3"/>
  <c r="E502" i="3"/>
  <c r="B502" i="3"/>
  <c r="C502" i="3"/>
  <c r="H534" i="3"/>
  <c r="G534" i="3"/>
  <c r="B534" i="3"/>
  <c r="E534" i="3"/>
  <c r="D534" i="3"/>
  <c r="I534" i="3"/>
  <c r="F534" i="3"/>
  <c r="C534" i="3"/>
  <c r="K534" i="3"/>
  <c r="J534" i="3"/>
  <c r="H564" i="3"/>
  <c r="I564" i="3"/>
  <c r="B564" i="3"/>
  <c r="F564" i="3"/>
  <c r="E564" i="3"/>
  <c r="D564" i="3"/>
  <c r="C564" i="3"/>
  <c r="J564" i="3"/>
  <c r="G564" i="3"/>
  <c r="K564" i="3"/>
  <c r="F599" i="3"/>
  <c r="I599" i="3"/>
  <c r="J599" i="3"/>
  <c r="H599" i="3"/>
  <c r="K599" i="3"/>
  <c r="G599" i="3"/>
  <c r="B599" i="3"/>
  <c r="D599" i="3"/>
  <c r="C599" i="3"/>
  <c r="E599" i="3"/>
  <c r="H636" i="3"/>
  <c r="I636" i="3"/>
  <c r="K636" i="3"/>
  <c r="B636" i="3"/>
  <c r="C636" i="3"/>
  <c r="E636" i="3"/>
  <c r="J636" i="3"/>
  <c r="D636" i="3"/>
  <c r="G636" i="3"/>
  <c r="F636" i="3"/>
  <c r="J661" i="3"/>
  <c r="G661" i="3"/>
  <c r="C661" i="3"/>
  <c r="H661" i="3"/>
  <c r="F661" i="3"/>
  <c r="E661" i="3"/>
  <c r="K661" i="3"/>
  <c r="I661" i="3"/>
  <c r="D661" i="3"/>
  <c r="B661" i="3"/>
  <c r="J197" i="3"/>
  <c r="K13" i="3"/>
  <c r="B13" i="3"/>
  <c r="E13" i="3"/>
  <c r="D13" i="3"/>
  <c r="I13" i="3"/>
  <c r="H13" i="3"/>
  <c r="G13" i="3"/>
  <c r="J13" i="3"/>
  <c r="F13" i="3"/>
  <c r="C13" i="3"/>
  <c r="B39" i="3"/>
  <c r="K39" i="3"/>
  <c r="H39" i="3"/>
  <c r="G39" i="3"/>
  <c r="F39" i="3"/>
  <c r="E39" i="3"/>
  <c r="D39" i="3"/>
  <c r="J39" i="3"/>
  <c r="C39" i="3"/>
  <c r="I39" i="3"/>
  <c r="F65" i="3"/>
  <c r="B65" i="3"/>
  <c r="D65" i="3"/>
  <c r="H65" i="3"/>
  <c r="G65" i="3"/>
  <c r="K65" i="3"/>
  <c r="J65" i="3"/>
  <c r="I65" i="3"/>
  <c r="E65" i="3"/>
  <c r="F89" i="3"/>
  <c r="I89" i="3"/>
  <c r="D89" i="3"/>
  <c r="C89" i="3"/>
  <c r="G89" i="3"/>
  <c r="H89" i="3"/>
  <c r="E89" i="3"/>
  <c r="J89" i="3"/>
  <c r="K89" i="3"/>
  <c r="D112" i="3"/>
  <c r="C112" i="3"/>
  <c r="B112" i="3"/>
  <c r="F112" i="3"/>
  <c r="K112" i="3"/>
  <c r="G112" i="3"/>
  <c r="E112" i="3"/>
  <c r="J112" i="3"/>
  <c r="I112" i="3"/>
  <c r="H138" i="3"/>
  <c r="C138" i="3"/>
  <c r="B138" i="3"/>
  <c r="K138" i="3"/>
  <c r="J138" i="3"/>
  <c r="F138" i="3"/>
  <c r="G164" i="3"/>
  <c r="H164" i="3"/>
  <c r="D164" i="3"/>
  <c r="C164" i="3"/>
  <c r="E164" i="3"/>
  <c r="B164" i="3"/>
  <c r="I164" i="3"/>
  <c r="F164" i="3"/>
  <c r="J187" i="3"/>
  <c r="G187" i="3"/>
  <c r="F187" i="3"/>
  <c r="B187" i="3"/>
  <c r="D187" i="3"/>
  <c r="I187" i="3"/>
  <c r="H187" i="3"/>
  <c r="E187" i="3"/>
  <c r="K187" i="3"/>
  <c r="F215" i="3"/>
  <c r="H215" i="3"/>
  <c r="E215" i="3"/>
  <c r="D215" i="3"/>
  <c r="C215" i="3"/>
  <c r="K215" i="3"/>
  <c r="B215" i="3"/>
  <c r="J215" i="3"/>
  <c r="G215" i="3"/>
  <c r="H246" i="3"/>
  <c r="J246" i="3"/>
  <c r="I246" i="3"/>
  <c r="G246" i="3"/>
  <c r="K246" i="3"/>
  <c r="F246" i="3"/>
  <c r="C246" i="3"/>
  <c r="B246" i="3"/>
  <c r="K272" i="3"/>
  <c r="G272" i="3"/>
  <c r="F272" i="3"/>
  <c r="I272" i="3"/>
  <c r="H272" i="3"/>
  <c r="E272" i="3"/>
  <c r="J272" i="3"/>
  <c r="D272" i="3"/>
  <c r="B272" i="3"/>
  <c r="C272" i="3"/>
  <c r="B297" i="3"/>
  <c r="K297" i="3"/>
  <c r="J297" i="3"/>
  <c r="I297" i="3"/>
  <c r="H297" i="3"/>
  <c r="G297" i="3"/>
  <c r="E297" i="3"/>
  <c r="D297" i="3"/>
  <c r="B333" i="3"/>
  <c r="F333" i="3"/>
  <c r="E333" i="3"/>
  <c r="D333" i="3"/>
  <c r="C333" i="3"/>
  <c r="H333" i="3"/>
  <c r="K333" i="3"/>
  <c r="J333" i="3"/>
  <c r="I333" i="3"/>
  <c r="G333" i="3"/>
  <c r="I368" i="3"/>
  <c r="H368" i="3"/>
  <c r="G368" i="3"/>
  <c r="C368" i="3"/>
  <c r="B368" i="3"/>
  <c r="E368" i="3"/>
  <c r="F368" i="3"/>
  <c r="D368" i="3"/>
  <c r="J368" i="3"/>
  <c r="F395" i="3"/>
  <c r="H395" i="3"/>
  <c r="G395" i="3"/>
  <c r="E395" i="3"/>
  <c r="K395" i="3"/>
  <c r="J395" i="3"/>
  <c r="I395" i="3"/>
  <c r="C395" i="3"/>
  <c r="D430" i="3"/>
  <c r="G430" i="3"/>
  <c r="H430" i="3"/>
  <c r="F430" i="3"/>
  <c r="B430" i="3"/>
  <c r="K430" i="3"/>
  <c r="J430" i="3"/>
  <c r="E430" i="3"/>
  <c r="I430" i="3"/>
  <c r="C430" i="3"/>
  <c r="B465" i="3"/>
  <c r="D465" i="3"/>
  <c r="G465" i="3"/>
  <c r="J465" i="3"/>
  <c r="I465" i="3"/>
  <c r="E465" i="3"/>
  <c r="C465" i="3"/>
  <c r="H465" i="3"/>
  <c r="F465" i="3"/>
  <c r="K465" i="3"/>
  <c r="B495" i="3"/>
  <c r="E495" i="3"/>
  <c r="G495" i="3"/>
  <c r="F495" i="3"/>
  <c r="D495" i="3"/>
  <c r="C495" i="3"/>
  <c r="K495" i="3"/>
  <c r="I495" i="3"/>
  <c r="H495" i="3"/>
  <c r="F527" i="3"/>
  <c r="K527" i="3"/>
  <c r="C527" i="3"/>
  <c r="B527" i="3"/>
  <c r="G527" i="3"/>
  <c r="E527" i="3"/>
  <c r="D527" i="3"/>
  <c r="I527" i="3"/>
  <c r="J527" i="3"/>
  <c r="H527" i="3"/>
  <c r="D562" i="3"/>
  <c r="B562" i="3"/>
  <c r="H562" i="3"/>
  <c r="F562" i="3"/>
  <c r="E562" i="3"/>
  <c r="I562" i="3"/>
  <c r="G562" i="3"/>
  <c r="C562" i="3"/>
  <c r="K562" i="3"/>
  <c r="J562" i="3"/>
  <c r="B597" i="3"/>
  <c r="F597" i="3"/>
  <c r="K597" i="3"/>
  <c r="J597" i="3"/>
  <c r="I597" i="3"/>
  <c r="H597" i="3"/>
  <c r="G597" i="3"/>
  <c r="E597" i="3"/>
  <c r="D597" i="3"/>
  <c r="C597" i="3"/>
  <c r="H624" i="3"/>
  <c r="K624" i="3"/>
  <c r="B624" i="3"/>
  <c r="I624" i="3"/>
  <c r="G624" i="3"/>
  <c r="D624" i="3"/>
  <c r="C624" i="3"/>
  <c r="F624" i="3"/>
  <c r="E624" i="3"/>
  <c r="J624" i="3"/>
  <c r="F659" i="3"/>
  <c r="I659" i="3"/>
  <c r="B659" i="3"/>
  <c r="J659" i="3"/>
  <c r="H659" i="3"/>
  <c r="G659" i="3"/>
  <c r="K659" i="3"/>
  <c r="E659" i="3"/>
  <c r="D659" i="3"/>
  <c r="C659" i="3"/>
  <c r="H112" i="3"/>
  <c r="E138" i="3"/>
  <c r="J164" i="3"/>
  <c r="J495" i="3"/>
  <c r="D246" i="3"/>
  <c r="C187" i="3"/>
  <c r="I215" i="3"/>
  <c r="D395" i="3"/>
  <c r="K368" i="3"/>
  <c r="K7" i="3"/>
  <c r="B7" i="3"/>
  <c r="J7" i="3"/>
  <c r="I7" i="3"/>
  <c r="H7" i="3"/>
  <c r="J31" i="3"/>
  <c r="C31" i="3"/>
  <c r="B31" i="3"/>
  <c r="E31" i="3"/>
  <c r="D31" i="3"/>
  <c r="H31" i="3"/>
  <c r="G31" i="3"/>
  <c r="H54" i="3"/>
  <c r="E54" i="3"/>
  <c r="K54" i="3"/>
  <c r="C54" i="3"/>
  <c r="B54" i="3"/>
  <c r="I54" i="3"/>
  <c r="G54" i="3"/>
  <c r="F54" i="3"/>
  <c r="G80" i="3"/>
  <c r="I80" i="3"/>
  <c r="H80" i="3"/>
  <c r="K80" i="3"/>
  <c r="J80" i="3"/>
  <c r="F80" i="3"/>
  <c r="D80" i="3"/>
  <c r="C80" i="3"/>
  <c r="H108" i="3"/>
  <c r="B108" i="3"/>
  <c r="C108" i="3"/>
  <c r="K108" i="3"/>
  <c r="I108" i="3"/>
  <c r="J127" i="3"/>
  <c r="H127" i="3"/>
  <c r="K127" i="3"/>
  <c r="I127" i="3"/>
  <c r="G127" i="3"/>
  <c r="F127" i="3"/>
  <c r="E127" i="3"/>
  <c r="F155" i="3"/>
  <c r="E155" i="3"/>
  <c r="J155" i="3"/>
  <c r="I155" i="3"/>
  <c r="K155" i="3"/>
  <c r="H155" i="3"/>
  <c r="G155" i="3"/>
  <c r="J182" i="3"/>
  <c r="B182" i="3"/>
  <c r="D182" i="3"/>
  <c r="C182" i="3"/>
  <c r="F182" i="3"/>
  <c r="E182" i="3"/>
  <c r="I182" i="3"/>
  <c r="H182" i="3"/>
  <c r="F209" i="3"/>
  <c r="B209" i="3"/>
  <c r="C209" i="3"/>
  <c r="D209" i="3"/>
  <c r="G209" i="3"/>
  <c r="E209" i="3"/>
  <c r="H209" i="3"/>
  <c r="H234" i="3"/>
  <c r="D234" i="3"/>
  <c r="C234" i="3"/>
  <c r="K234" i="3"/>
  <c r="J234" i="3"/>
  <c r="G234" i="3"/>
  <c r="D262" i="3"/>
  <c r="I262" i="3"/>
  <c r="H262" i="3"/>
  <c r="G262" i="3"/>
  <c r="K262" i="3"/>
  <c r="J262" i="3"/>
  <c r="B262" i="3"/>
  <c r="E262" i="3"/>
  <c r="F262" i="3"/>
  <c r="B291" i="3"/>
  <c r="G291" i="3"/>
  <c r="F291" i="3"/>
  <c r="E291" i="3"/>
  <c r="H291" i="3"/>
  <c r="D291" i="3"/>
  <c r="J291" i="3"/>
  <c r="H318" i="3"/>
  <c r="K318" i="3"/>
  <c r="J318" i="3"/>
  <c r="I318" i="3"/>
  <c r="G318" i="3"/>
  <c r="F318" i="3"/>
  <c r="E318" i="3"/>
  <c r="D318" i="3"/>
  <c r="B351" i="3"/>
  <c r="I351" i="3"/>
  <c r="H351" i="3"/>
  <c r="G351" i="3"/>
  <c r="K351" i="3"/>
  <c r="J351" i="3"/>
  <c r="F351" i="3"/>
  <c r="E351" i="3"/>
  <c r="K386" i="3"/>
  <c r="J386" i="3"/>
  <c r="I386" i="3"/>
  <c r="H386" i="3"/>
  <c r="G386" i="3"/>
  <c r="F386" i="3"/>
  <c r="E386" i="3"/>
  <c r="C386" i="3"/>
  <c r="B386" i="3"/>
  <c r="F419" i="3"/>
  <c r="K419" i="3"/>
  <c r="C419" i="3"/>
  <c r="B419" i="3"/>
  <c r="E419" i="3"/>
  <c r="J419" i="3"/>
  <c r="I419" i="3"/>
  <c r="H450" i="3"/>
  <c r="C450" i="3"/>
  <c r="G450" i="3"/>
  <c r="F450" i="3"/>
  <c r="J450" i="3"/>
  <c r="I450" i="3"/>
  <c r="E450" i="3"/>
  <c r="K450" i="3"/>
  <c r="D450" i="3"/>
  <c r="B483" i="3"/>
  <c r="G483" i="3"/>
  <c r="K483" i="3"/>
  <c r="J483" i="3"/>
  <c r="I483" i="3"/>
  <c r="H483" i="3"/>
  <c r="F483" i="3"/>
  <c r="E483" i="3"/>
  <c r="D483" i="3"/>
  <c r="C483" i="3"/>
  <c r="J518" i="3"/>
  <c r="E518" i="3"/>
  <c r="I518" i="3"/>
  <c r="H518" i="3"/>
  <c r="G518" i="3"/>
  <c r="F518" i="3"/>
  <c r="D518" i="3"/>
  <c r="B518" i="3"/>
  <c r="K518" i="3"/>
  <c r="C518" i="3"/>
  <c r="K548" i="3"/>
  <c r="E548" i="3"/>
  <c r="F548" i="3"/>
  <c r="D548" i="3"/>
  <c r="H548" i="3"/>
  <c r="G548" i="3"/>
  <c r="C548" i="3"/>
  <c r="I548" i="3"/>
  <c r="B548" i="3"/>
  <c r="H582" i="3"/>
  <c r="G582" i="3"/>
  <c r="I582" i="3"/>
  <c r="F582" i="3"/>
  <c r="K582" i="3"/>
  <c r="J582" i="3"/>
  <c r="D582" i="3"/>
  <c r="C582" i="3"/>
  <c r="B582" i="3"/>
  <c r="K620" i="3"/>
  <c r="C620" i="3"/>
  <c r="B620" i="3"/>
  <c r="G620" i="3"/>
  <c r="F620" i="3"/>
  <c r="E620" i="3"/>
  <c r="J620" i="3"/>
  <c r="I620" i="3"/>
  <c r="H620" i="3"/>
  <c r="D620" i="3"/>
  <c r="K650" i="3"/>
  <c r="F650" i="3"/>
  <c r="E650" i="3"/>
  <c r="D650" i="3"/>
  <c r="I650" i="3"/>
  <c r="H650" i="3"/>
  <c r="G650" i="3"/>
  <c r="C650" i="3"/>
  <c r="J650" i="3"/>
  <c r="B650" i="3"/>
  <c r="F7" i="3"/>
  <c r="F108" i="3"/>
  <c r="B450" i="3"/>
  <c r="C291" i="3"/>
  <c r="C351" i="3"/>
  <c r="H419" i="3"/>
  <c r="BN503" i="5"/>
  <c r="BN504" i="5" s="1"/>
  <c r="I504" i="4"/>
  <c r="I503" i="4"/>
  <c r="F31" i="3"/>
  <c r="E51" i="3"/>
  <c r="F98" i="3"/>
  <c r="B124" i="3"/>
  <c r="B150" i="3"/>
  <c r="E200" i="3"/>
  <c r="B234" i="3"/>
  <c r="G542" i="3"/>
  <c r="J24" i="3"/>
  <c r="I24" i="3"/>
  <c r="F24" i="3"/>
  <c r="E24" i="3"/>
  <c r="F50" i="3"/>
  <c r="I50" i="3"/>
  <c r="H50" i="3"/>
  <c r="K50" i="3"/>
  <c r="D50" i="3"/>
  <c r="C50" i="3"/>
  <c r="B50" i="3"/>
  <c r="J50" i="3"/>
  <c r="G50" i="3"/>
  <c r="E50" i="3"/>
  <c r="F71" i="3"/>
  <c r="E71" i="3"/>
  <c r="D71" i="3"/>
  <c r="C71" i="3"/>
  <c r="G71" i="3"/>
  <c r="B71" i="3"/>
  <c r="J97" i="3"/>
  <c r="G97" i="3"/>
  <c r="K97" i="3"/>
  <c r="I97" i="3"/>
  <c r="H97" i="3"/>
  <c r="F97" i="3"/>
  <c r="C97" i="3"/>
  <c r="B123" i="3"/>
  <c r="I123" i="3"/>
  <c r="G123" i="3"/>
  <c r="F123" i="3"/>
  <c r="J123" i="3"/>
  <c r="D123" i="3"/>
  <c r="C123" i="3"/>
  <c r="K123" i="3"/>
  <c r="H123" i="3"/>
  <c r="B147" i="3"/>
  <c r="G147" i="3"/>
  <c r="F147" i="3"/>
  <c r="K147" i="3"/>
  <c r="H147" i="3"/>
  <c r="E147" i="3"/>
  <c r="F170" i="3"/>
  <c r="E170" i="3"/>
  <c r="C170" i="3"/>
  <c r="H170" i="3"/>
  <c r="G170" i="3"/>
  <c r="K170" i="3"/>
  <c r="J170" i="3"/>
  <c r="J199" i="3"/>
  <c r="K199" i="3"/>
  <c r="H199" i="3"/>
  <c r="G199" i="3"/>
  <c r="F199" i="3"/>
  <c r="I199" i="3"/>
  <c r="E199" i="3"/>
  <c r="C199" i="3"/>
  <c r="B199" i="3"/>
  <c r="F227" i="3"/>
  <c r="E227" i="3"/>
  <c r="C227" i="3"/>
  <c r="K227" i="3"/>
  <c r="J227" i="3"/>
  <c r="I227" i="3"/>
  <c r="B227" i="3"/>
  <c r="D250" i="3"/>
  <c r="K250" i="3"/>
  <c r="I250" i="3"/>
  <c r="G250" i="3"/>
  <c r="F250" i="3"/>
  <c r="J250" i="3"/>
  <c r="E250" i="3"/>
  <c r="C250" i="3"/>
  <c r="B250" i="3"/>
  <c r="F278" i="3"/>
  <c r="E278" i="3"/>
  <c r="D278" i="3"/>
  <c r="H278" i="3"/>
  <c r="G278" i="3"/>
  <c r="K278" i="3"/>
  <c r="J278" i="3"/>
  <c r="B278" i="3"/>
  <c r="D310" i="3"/>
  <c r="K310" i="3"/>
  <c r="C310" i="3"/>
  <c r="B310" i="3"/>
  <c r="F310" i="3"/>
  <c r="I310" i="3"/>
  <c r="H310" i="3"/>
  <c r="H342" i="3"/>
  <c r="G342" i="3"/>
  <c r="F342" i="3"/>
  <c r="E342" i="3"/>
  <c r="D342" i="3"/>
  <c r="C342" i="3"/>
  <c r="J342" i="3"/>
  <c r="I342" i="3"/>
  <c r="B342" i="3"/>
  <c r="H372" i="3"/>
  <c r="I372" i="3"/>
  <c r="G372" i="3"/>
  <c r="F372" i="3"/>
  <c r="K372" i="3"/>
  <c r="J372" i="3"/>
  <c r="E372" i="3"/>
  <c r="D372" i="3"/>
  <c r="C372" i="3"/>
  <c r="B372" i="3"/>
  <c r="F407" i="3"/>
  <c r="K407" i="3"/>
  <c r="J407" i="3"/>
  <c r="I407" i="3"/>
  <c r="H407" i="3"/>
  <c r="G407" i="3"/>
  <c r="E407" i="3"/>
  <c r="D407" i="3"/>
  <c r="B407" i="3"/>
  <c r="H444" i="3"/>
  <c r="K444" i="3"/>
  <c r="J444" i="3"/>
  <c r="I444" i="3"/>
  <c r="G444" i="3"/>
  <c r="F444" i="3"/>
  <c r="E444" i="3"/>
  <c r="D444" i="3"/>
  <c r="C444" i="3"/>
  <c r="B444" i="3"/>
  <c r="J469" i="3"/>
  <c r="C469" i="3"/>
  <c r="I469" i="3"/>
  <c r="D469" i="3"/>
  <c r="B469" i="3"/>
  <c r="H469" i="3"/>
  <c r="G469" i="3"/>
  <c r="F469" i="3"/>
  <c r="K469" i="3"/>
  <c r="J506" i="3"/>
  <c r="E506" i="3"/>
  <c r="D506" i="3"/>
  <c r="G506" i="3"/>
  <c r="F506" i="3"/>
  <c r="C506" i="3"/>
  <c r="B506" i="3"/>
  <c r="K506" i="3"/>
  <c r="I506" i="3"/>
  <c r="H506" i="3"/>
  <c r="J541" i="3"/>
  <c r="C541" i="3"/>
  <c r="D541" i="3"/>
  <c r="K541" i="3"/>
  <c r="I541" i="3"/>
  <c r="H541" i="3"/>
  <c r="B541" i="3"/>
  <c r="F541" i="3"/>
  <c r="G541" i="3"/>
  <c r="E541" i="3"/>
  <c r="D574" i="3"/>
  <c r="B574" i="3"/>
  <c r="J574" i="3"/>
  <c r="I574" i="3"/>
  <c r="E574" i="3"/>
  <c r="C574" i="3"/>
  <c r="G574" i="3"/>
  <c r="K574" i="3"/>
  <c r="F574" i="3"/>
  <c r="B603" i="3"/>
  <c r="K603" i="3"/>
  <c r="H603" i="3"/>
  <c r="G603" i="3"/>
  <c r="F603" i="3"/>
  <c r="E603" i="3"/>
  <c r="D603" i="3"/>
  <c r="C603" i="3"/>
  <c r="I603" i="3"/>
  <c r="B638" i="3"/>
  <c r="E638" i="3"/>
  <c r="I638" i="3"/>
  <c r="H638" i="3"/>
  <c r="K638" i="3"/>
  <c r="D638" i="3"/>
  <c r="C638" i="3"/>
  <c r="J638" i="3"/>
  <c r="G638" i="3"/>
  <c r="F638" i="3"/>
  <c r="D24" i="3"/>
  <c r="I31" i="3"/>
  <c r="E234" i="3"/>
  <c r="C262" i="3"/>
  <c r="D646" i="3"/>
  <c r="J646" i="3"/>
  <c r="G646" i="3"/>
  <c r="F646" i="3"/>
  <c r="I646" i="3"/>
  <c r="H646" i="3"/>
  <c r="E646" i="3"/>
  <c r="K646" i="3"/>
  <c r="C646" i="3"/>
  <c r="B646" i="3"/>
  <c r="K25" i="3"/>
  <c r="B25" i="3"/>
  <c r="J25" i="3"/>
  <c r="E25" i="3"/>
  <c r="D25" i="3"/>
  <c r="C25" i="3"/>
  <c r="H25" i="3"/>
  <c r="G25" i="3"/>
  <c r="F25" i="3"/>
  <c r="B51" i="3"/>
  <c r="I51" i="3"/>
  <c r="K51" i="3"/>
  <c r="J51" i="3"/>
  <c r="B75" i="3"/>
  <c r="E75" i="3"/>
  <c r="D75" i="3"/>
  <c r="C75" i="3"/>
  <c r="G75" i="3"/>
  <c r="F75" i="3"/>
  <c r="J75" i="3"/>
  <c r="I75" i="3"/>
  <c r="J98" i="3"/>
  <c r="C98" i="3"/>
  <c r="B98" i="3"/>
  <c r="E98" i="3"/>
  <c r="D98" i="3"/>
  <c r="H98" i="3"/>
  <c r="G98" i="3"/>
  <c r="D124" i="3"/>
  <c r="K124" i="3"/>
  <c r="J124" i="3"/>
  <c r="G124" i="3"/>
  <c r="F124" i="3"/>
  <c r="H124" i="3"/>
  <c r="H150" i="3"/>
  <c r="C150" i="3"/>
  <c r="E150" i="3"/>
  <c r="K150" i="3"/>
  <c r="J150" i="3"/>
  <c r="I150" i="3"/>
  <c r="B171" i="3"/>
  <c r="C171" i="3"/>
  <c r="J171" i="3"/>
  <c r="I171" i="3"/>
  <c r="G171" i="3"/>
  <c r="F171" i="3"/>
  <c r="K171" i="3"/>
  <c r="D171" i="3"/>
  <c r="H171" i="3"/>
  <c r="K200" i="3"/>
  <c r="C200" i="3"/>
  <c r="I200" i="3"/>
  <c r="H200" i="3"/>
  <c r="D200" i="3"/>
  <c r="B200" i="3"/>
  <c r="H228" i="3"/>
  <c r="I228" i="3"/>
  <c r="F228" i="3"/>
  <c r="B228" i="3"/>
  <c r="D228" i="3"/>
  <c r="J228" i="3"/>
  <c r="G228" i="3"/>
  <c r="J254" i="3"/>
  <c r="H254" i="3"/>
  <c r="G254" i="3"/>
  <c r="F254" i="3"/>
  <c r="D254" i="3"/>
  <c r="C254" i="3"/>
  <c r="I254" i="3"/>
  <c r="E254" i="3"/>
  <c r="B254" i="3"/>
  <c r="B279" i="3"/>
  <c r="I279" i="3"/>
  <c r="H279" i="3"/>
  <c r="G279" i="3"/>
  <c r="D279" i="3"/>
  <c r="J279" i="3"/>
  <c r="F279" i="3"/>
  <c r="E279" i="3"/>
  <c r="F311" i="3"/>
  <c r="C311" i="3"/>
  <c r="B311" i="3"/>
  <c r="J311" i="3"/>
  <c r="I311" i="3"/>
  <c r="H311" i="3"/>
  <c r="G311" i="3"/>
  <c r="E311" i="3"/>
  <c r="D311" i="3"/>
  <c r="H348" i="3"/>
  <c r="K348" i="3"/>
  <c r="F348" i="3"/>
  <c r="E348" i="3"/>
  <c r="D348" i="3"/>
  <c r="B348" i="3"/>
  <c r="J348" i="3"/>
  <c r="I348" i="3"/>
  <c r="G348" i="3"/>
  <c r="J373" i="3"/>
  <c r="K373" i="3"/>
  <c r="I373" i="3"/>
  <c r="B373" i="3"/>
  <c r="D373" i="3"/>
  <c r="C373" i="3"/>
  <c r="E373" i="3"/>
  <c r="J410" i="3"/>
  <c r="I410" i="3"/>
  <c r="C410" i="3"/>
  <c r="B410" i="3"/>
  <c r="F410" i="3"/>
  <c r="E410" i="3"/>
  <c r="D410" i="3"/>
  <c r="H410" i="3"/>
  <c r="K410" i="3"/>
  <c r="G410" i="3"/>
  <c r="J445" i="3"/>
  <c r="G445" i="3"/>
  <c r="F445" i="3"/>
  <c r="E445" i="3"/>
  <c r="D445" i="3"/>
  <c r="C445" i="3"/>
  <c r="B445" i="3"/>
  <c r="I445" i="3"/>
  <c r="H445" i="3"/>
  <c r="K445" i="3"/>
  <c r="D478" i="3"/>
  <c r="E478" i="3"/>
  <c r="F478" i="3"/>
  <c r="C478" i="3"/>
  <c r="B478" i="3"/>
  <c r="H478" i="3"/>
  <c r="G478" i="3"/>
  <c r="K478" i="3"/>
  <c r="J478" i="3"/>
  <c r="I478" i="3"/>
  <c r="B507" i="3"/>
  <c r="C507" i="3"/>
  <c r="J507" i="3"/>
  <c r="I507" i="3"/>
  <c r="F507" i="3"/>
  <c r="E507" i="3"/>
  <c r="D507" i="3"/>
  <c r="H507" i="3"/>
  <c r="F542" i="3"/>
  <c r="H542" i="3"/>
  <c r="C542" i="3"/>
  <c r="B542" i="3"/>
  <c r="K542" i="3"/>
  <c r="J542" i="3"/>
  <c r="D542" i="3"/>
  <c r="J577" i="3"/>
  <c r="I577" i="3"/>
  <c r="K577" i="3"/>
  <c r="F577" i="3"/>
  <c r="E577" i="3"/>
  <c r="D577" i="3"/>
  <c r="C577" i="3"/>
  <c r="B577" i="3"/>
  <c r="H577" i="3"/>
  <c r="H606" i="3"/>
  <c r="G606" i="3"/>
  <c r="K606" i="3"/>
  <c r="B606" i="3"/>
  <c r="C606" i="3"/>
  <c r="D606" i="3"/>
  <c r="F606" i="3"/>
  <c r="E606" i="3"/>
  <c r="J606" i="3"/>
  <c r="I606" i="3"/>
  <c r="B639" i="3"/>
  <c r="E639" i="3"/>
  <c r="I639" i="3"/>
  <c r="D639" i="3"/>
  <c r="C639" i="3"/>
  <c r="G639" i="3"/>
  <c r="F639" i="3"/>
  <c r="J639" i="3"/>
  <c r="K639" i="3"/>
  <c r="H639" i="3"/>
  <c r="C7" i="3"/>
  <c r="K31" i="3"/>
  <c r="G51" i="3"/>
  <c r="K98" i="3"/>
  <c r="E124" i="3"/>
  <c r="F150" i="3"/>
  <c r="B155" i="3"/>
  <c r="G200" i="3"/>
  <c r="E228" i="3"/>
  <c r="F234" i="3"/>
  <c r="F373" i="3"/>
  <c r="G507" i="3"/>
  <c r="J548" i="3"/>
  <c r="K507" i="3"/>
  <c r="H23" i="3"/>
  <c r="G23" i="3"/>
  <c r="J23" i="3"/>
  <c r="E23" i="3"/>
  <c r="D23" i="3"/>
  <c r="C23" i="3"/>
  <c r="K23" i="3"/>
  <c r="I23" i="3"/>
  <c r="F47" i="3"/>
  <c r="K47" i="3"/>
  <c r="J47" i="3"/>
  <c r="I47" i="3"/>
  <c r="H47" i="3"/>
  <c r="G47" i="3"/>
  <c r="I68" i="3"/>
  <c r="C68" i="3"/>
  <c r="F68" i="3"/>
  <c r="E68" i="3"/>
  <c r="D68" i="3"/>
  <c r="J68" i="3"/>
  <c r="H68" i="3"/>
  <c r="H96" i="3"/>
  <c r="D96" i="3"/>
  <c r="F96" i="3"/>
  <c r="E96" i="3"/>
  <c r="I96" i="3"/>
  <c r="G96" i="3"/>
  <c r="C96" i="3"/>
  <c r="F122" i="3"/>
  <c r="C122" i="3"/>
  <c r="B122" i="3"/>
  <c r="E122" i="3"/>
  <c r="I122" i="3"/>
  <c r="H122" i="3"/>
  <c r="K122" i="3"/>
  <c r="F143" i="3"/>
  <c r="E143" i="3"/>
  <c r="H143" i="3"/>
  <c r="G143" i="3"/>
  <c r="J143" i="3"/>
  <c r="I143" i="3"/>
  <c r="D143" i="3"/>
  <c r="K143" i="3"/>
  <c r="C143" i="3"/>
  <c r="J169" i="3"/>
  <c r="I169" i="3"/>
  <c r="K169" i="3"/>
  <c r="H169" i="3"/>
  <c r="D169" i="3"/>
  <c r="C169" i="3"/>
  <c r="H198" i="3"/>
  <c r="G198" i="3"/>
  <c r="E198" i="3"/>
  <c r="B198" i="3"/>
  <c r="C198" i="3"/>
  <c r="I198" i="3"/>
  <c r="F198" i="3"/>
  <c r="K198" i="3"/>
  <c r="I224" i="3"/>
  <c r="G224" i="3"/>
  <c r="J224" i="3"/>
  <c r="H224" i="3"/>
  <c r="C224" i="3"/>
  <c r="B224" i="3"/>
  <c r="E224" i="3"/>
  <c r="D224" i="3"/>
  <c r="B249" i="3"/>
  <c r="H249" i="3"/>
  <c r="F249" i="3"/>
  <c r="K249" i="3"/>
  <c r="J249" i="3"/>
  <c r="J277" i="3"/>
  <c r="C277" i="3"/>
  <c r="B277" i="3"/>
  <c r="E277" i="3"/>
  <c r="K277" i="3"/>
  <c r="F277" i="3"/>
  <c r="D277" i="3"/>
  <c r="B309" i="3"/>
  <c r="J309" i="3"/>
  <c r="I309" i="3"/>
  <c r="H309" i="3"/>
  <c r="K309" i="3"/>
  <c r="G309" i="3"/>
  <c r="F309" i="3"/>
  <c r="H336" i="3"/>
  <c r="B336" i="3"/>
  <c r="E336" i="3"/>
  <c r="D336" i="3"/>
  <c r="C336" i="3"/>
  <c r="K336" i="3"/>
  <c r="F371" i="3"/>
  <c r="E371" i="3"/>
  <c r="D371" i="3"/>
  <c r="C371" i="3"/>
  <c r="B371" i="3"/>
  <c r="H371" i="3"/>
  <c r="G371" i="3"/>
  <c r="K371" i="3"/>
  <c r="J371" i="3"/>
  <c r="D406" i="3"/>
  <c r="K406" i="3"/>
  <c r="I406" i="3"/>
  <c r="H406" i="3"/>
  <c r="G406" i="3"/>
  <c r="B406" i="3"/>
  <c r="E406" i="3"/>
  <c r="C406" i="3"/>
  <c r="J406" i="3"/>
  <c r="H438" i="3"/>
  <c r="E438" i="3"/>
  <c r="I438" i="3"/>
  <c r="G438" i="3"/>
  <c r="F438" i="3"/>
  <c r="K438" i="3"/>
  <c r="J438" i="3"/>
  <c r="D438" i="3"/>
  <c r="C438" i="3"/>
  <c r="B438" i="3"/>
  <c r="H468" i="3"/>
  <c r="E468" i="3"/>
  <c r="K468" i="3"/>
  <c r="J468" i="3"/>
  <c r="I468" i="3"/>
  <c r="G468" i="3"/>
  <c r="F468" i="3"/>
  <c r="D468" i="3"/>
  <c r="B468" i="3"/>
  <c r="F503" i="3"/>
  <c r="C503" i="3"/>
  <c r="D503" i="3"/>
  <c r="B503" i="3"/>
  <c r="I503" i="3"/>
  <c r="H503" i="3"/>
  <c r="G503" i="3"/>
  <c r="K503" i="3"/>
  <c r="J503" i="3"/>
  <c r="E503" i="3"/>
  <c r="H540" i="3"/>
  <c r="G540" i="3"/>
  <c r="F540" i="3"/>
  <c r="C540" i="3"/>
  <c r="B540" i="3"/>
  <c r="K540" i="3"/>
  <c r="J540" i="3"/>
  <c r="I540" i="3"/>
  <c r="E540" i="3"/>
  <c r="D540" i="3"/>
  <c r="J565" i="3"/>
  <c r="F565" i="3"/>
  <c r="G565" i="3"/>
  <c r="E565" i="3"/>
  <c r="K565" i="3"/>
  <c r="I565" i="3"/>
  <c r="H565" i="3"/>
  <c r="D565" i="3"/>
  <c r="C565" i="3"/>
  <c r="B565" i="3"/>
  <c r="H602" i="3"/>
  <c r="G602" i="3"/>
  <c r="K602" i="3"/>
  <c r="J602" i="3"/>
  <c r="I602" i="3"/>
  <c r="C602" i="3"/>
  <c r="B602" i="3"/>
  <c r="E602" i="3"/>
  <c r="F602" i="3"/>
  <c r="J637" i="3"/>
  <c r="D637" i="3"/>
  <c r="C637" i="3"/>
  <c r="F637" i="3"/>
  <c r="E637" i="3"/>
  <c r="B637" i="3"/>
  <c r="K637" i="3"/>
  <c r="I637" i="3"/>
  <c r="G637" i="3"/>
  <c r="G169" i="3"/>
  <c r="D198" i="3"/>
  <c r="K224" i="3"/>
  <c r="I249" i="3"/>
  <c r="I277" i="3"/>
  <c r="A4" i="3"/>
  <c r="A18" i="3"/>
  <c r="A32" i="3"/>
  <c r="A48" i="3"/>
  <c r="A62" i="3"/>
  <c r="A76" i="3"/>
  <c r="A90" i="3"/>
  <c r="A104" i="3"/>
  <c r="A120" i="3"/>
  <c r="A134" i="3"/>
  <c r="A148" i="3"/>
  <c r="A162" i="3"/>
  <c r="A177" i="3"/>
  <c r="A194" i="3"/>
  <c r="A210" i="3"/>
  <c r="A225" i="3"/>
  <c r="A240" i="3"/>
  <c r="A255" i="3"/>
  <c r="A273" i="3"/>
  <c r="A289" i="3"/>
  <c r="A307" i="3"/>
  <c r="A324" i="3"/>
  <c r="A344" i="3"/>
  <c r="A363" i="3"/>
  <c r="A383" i="3"/>
  <c r="A402" i="3"/>
  <c r="A420" i="3"/>
  <c r="A440" i="3"/>
  <c r="A459" i="3"/>
  <c r="A479" i="3"/>
  <c r="A498" i="3"/>
  <c r="A516" i="3"/>
  <c r="A536" i="3"/>
  <c r="A555" i="3"/>
  <c r="A575" i="3"/>
  <c r="A594" i="3"/>
  <c r="A612" i="3"/>
  <c r="A632" i="3"/>
  <c r="A651" i="3"/>
  <c r="A5" i="3"/>
  <c r="A19" i="3"/>
  <c r="A35" i="3"/>
  <c r="A49" i="3"/>
  <c r="A63" i="3"/>
  <c r="A77" i="3"/>
  <c r="A91" i="3"/>
  <c r="A107" i="3"/>
  <c r="A121" i="3"/>
  <c r="A135" i="3"/>
  <c r="A149" i="3"/>
  <c r="A163" i="3"/>
  <c r="A180" i="3"/>
  <c r="A195" i="3"/>
  <c r="A211" i="3"/>
  <c r="A226" i="3"/>
  <c r="A241" i="3"/>
  <c r="A259" i="3"/>
  <c r="A274" i="3"/>
  <c r="A290" i="3"/>
  <c r="A308" i="3"/>
  <c r="A325" i="3"/>
  <c r="A347" i="3"/>
  <c r="A366" i="3"/>
  <c r="A384" i="3"/>
  <c r="A404" i="3"/>
  <c r="A421" i="3"/>
  <c r="A443" i="3"/>
  <c r="A462" i="3"/>
  <c r="A480" i="3"/>
  <c r="A500" i="3"/>
  <c r="A517" i="3"/>
  <c r="A539" i="3"/>
  <c r="A558" i="3"/>
  <c r="A576" i="3"/>
  <c r="A596" i="3"/>
  <c r="A613" i="3"/>
  <c r="A635" i="3"/>
  <c r="A654" i="3"/>
  <c r="A14" i="3"/>
  <c r="A28" i="3"/>
  <c r="A42" i="3"/>
  <c r="A56" i="3"/>
  <c r="A72" i="3"/>
  <c r="A86" i="3"/>
  <c r="A100" i="3"/>
  <c r="A114" i="3"/>
  <c r="A128" i="3"/>
  <c r="A144" i="3"/>
  <c r="A158" i="3"/>
  <c r="A173" i="3"/>
  <c r="A188" i="3"/>
  <c r="A203" i="3"/>
  <c r="A221" i="3"/>
  <c r="A236" i="3"/>
  <c r="A251" i="3"/>
  <c r="A266" i="3"/>
  <c r="A283" i="3"/>
  <c r="A301" i="3"/>
  <c r="A320" i="3"/>
  <c r="A337" i="3"/>
  <c r="A357" i="3"/>
  <c r="A374" i="3"/>
  <c r="A396" i="3"/>
  <c r="A416" i="3"/>
  <c r="A433" i="3"/>
  <c r="A453" i="3"/>
  <c r="A470" i="3"/>
  <c r="A492" i="3"/>
  <c r="A512" i="3"/>
  <c r="A529" i="3"/>
  <c r="A549" i="3"/>
  <c r="A566" i="3"/>
  <c r="A588" i="3"/>
  <c r="A608" i="3"/>
  <c r="A625" i="3"/>
  <c r="A645" i="3"/>
  <c r="A662" i="3"/>
  <c r="A2" i="3"/>
  <c r="A15" i="3"/>
  <c r="A29" i="3"/>
  <c r="A43" i="3"/>
  <c r="A59" i="3"/>
  <c r="A73" i="3"/>
  <c r="A87" i="3"/>
  <c r="A101" i="3"/>
  <c r="A115" i="3"/>
  <c r="A131" i="3"/>
  <c r="A145" i="3"/>
  <c r="A159" i="3"/>
  <c r="A174" i="3"/>
  <c r="A189" i="3"/>
  <c r="A206" i="3"/>
  <c r="A222" i="3"/>
  <c r="A237" i="3"/>
  <c r="A252" i="3"/>
  <c r="A267" i="3"/>
  <c r="A286" i="3"/>
  <c r="A302" i="3"/>
  <c r="A321" i="3"/>
  <c r="A338" i="3"/>
  <c r="A358" i="3"/>
  <c r="A380" i="3"/>
  <c r="A397" i="3"/>
  <c r="A417" i="3"/>
  <c r="A434" i="3"/>
  <c r="A454" i="3"/>
  <c r="A476" i="3"/>
  <c r="A493" i="3"/>
  <c r="A513" i="3"/>
  <c r="A530" i="3"/>
  <c r="A550" i="3"/>
  <c r="A572" i="3"/>
  <c r="A589" i="3"/>
  <c r="A609" i="3"/>
  <c r="A626" i="3"/>
  <c r="A653" i="3"/>
  <c r="A641" i="3"/>
  <c r="A629" i="3"/>
  <c r="A617" i="3"/>
  <c r="A605" i="3"/>
  <c r="A593" i="3"/>
  <c r="A581" i="3"/>
  <c r="A569" i="3"/>
  <c r="A557" i="3"/>
  <c r="A545" i="3"/>
  <c r="A533" i="3"/>
  <c r="A521" i="3"/>
  <c r="A509" i="3"/>
  <c r="A497" i="3"/>
  <c r="A485" i="3"/>
  <c r="A473" i="3"/>
  <c r="A461" i="3"/>
  <c r="A449" i="3"/>
  <c r="A437" i="3"/>
  <c r="A425" i="3"/>
  <c r="A413" i="3"/>
  <c r="A401" i="3"/>
  <c r="A389" i="3"/>
  <c r="A377" i="3"/>
  <c r="A365" i="3"/>
  <c r="A353" i="3"/>
  <c r="A341" i="3"/>
  <c r="A329" i="3"/>
  <c r="A317" i="3"/>
  <c r="A305" i="3"/>
  <c r="A293" i="3"/>
  <c r="A281" i="3"/>
  <c r="A664" i="3"/>
  <c r="A652" i="3"/>
  <c r="A640" i="3"/>
  <c r="A628" i="3"/>
  <c r="A616" i="3"/>
  <c r="A604" i="3"/>
  <c r="A592" i="3"/>
  <c r="A580" i="3"/>
  <c r="A568" i="3"/>
  <c r="A556" i="3"/>
  <c r="A544" i="3"/>
  <c r="A532" i="3"/>
  <c r="A520" i="3"/>
  <c r="A508" i="3"/>
  <c r="A496" i="3"/>
  <c r="A484" i="3"/>
  <c r="A472" i="3"/>
  <c r="A460" i="3"/>
  <c r="A448" i="3"/>
  <c r="A436" i="3"/>
  <c r="A424" i="3"/>
  <c r="A412" i="3"/>
  <c r="A400" i="3"/>
  <c r="A388" i="3"/>
  <c r="A376" i="3"/>
  <c r="A364" i="3"/>
  <c r="A352" i="3"/>
  <c r="A340" i="3"/>
  <c r="A328" i="3"/>
  <c r="A316" i="3"/>
  <c r="A304" i="3"/>
  <c r="A292" i="3"/>
  <c r="A280" i="3"/>
  <c r="A268" i="3"/>
  <c r="A256" i="3"/>
  <c r="A244" i="3"/>
  <c r="A232" i="3"/>
  <c r="A220" i="3"/>
  <c r="A208" i="3"/>
  <c r="A196" i="3"/>
  <c r="A184" i="3"/>
  <c r="A172" i="3"/>
  <c r="A655" i="3"/>
  <c r="A643" i="3"/>
  <c r="A631" i="3"/>
  <c r="A619" i="3"/>
  <c r="A607" i="3"/>
  <c r="A595" i="3"/>
  <c r="A583" i="3"/>
  <c r="A571" i="3"/>
  <c r="A559" i="3"/>
  <c r="A547" i="3"/>
  <c r="A535" i="3"/>
  <c r="A523" i="3"/>
  <c r="A511" i="3"/>
  <c r="A499" i="3"/>
  <c r="A487" i="3"/>
  <c r="A475" i="3"/>
  <c r="A463" i="3"/>
  <c r="A451" i="3"/>
  <c r="A439" i="3"/>
  <c r="A427" i="3"/>
  <c r="A415" i="3"/>
  <c r="A403" i="3"/>
  <c r="A391" i="3"/>
  <c r="A379" i="3"/>
  <c r="A367" i="3"/>
  <c r="A355" i="3"/>
  <c r="A343" i="3"/>
  <c r="A331" i="3"/>
  <c r="A319" i="3"/>
  <c r="A649" i="3"/>
  <c r="A634" i="3"/>
  <c r="A618" i="3"/>
  <c r="A601" i="3"/>
  <c r="A586" i="3"/>
  <c r="A570" i="3"/>
  <c r="A553" i="3"/>
  <c r="A538" i="3"/>
  <c r="A522" i="3"/>
  <c r="A505" i="3"/>
  <c r="A490" i="3"/>
  <c r="A474" i="3"/>
  <c r="A457" i="3"/>
  <c r="A442" i="3"/>
  <c r="A426" i="3"/>
  <c r="A409" i="3"/>
  <c r="A394" i="3"/>
  <c r="A378" i="3"/>
  <c r="A361" i="3"/>
  <c r="A346" i="3"/>
  <c r="A330" i="3"/>
  <c r="A313" i="3"/>
  <c r="A299" i="3"/>
  <c r="A285" i="3"/>
  <c r="A271" i="3"/>
  <c r="A258" i="3"/>
  <c r="A245" i="3"/>
  <c r="A231" i="3"/>
  <c r="A218" i="3"/>
  <c r="A205" i="3"/>
  <c r="A192" i="3"/>
  <c r="A179" i="3"/>
  <c r="A166" i="3"/>
  <c r="A154" i="3"/>
  <c r="A142" i="3"/>
  <c r="A130" i="3"/>
  <c r="A118" i="3"/>
  <c r="A106" i="3"/>
  <c r="A94" i="3"/>
  <c r="A82" i="3"/>
  <c r="A70" i="3"/>
  <c r="A58" i="3"/>
  <c r="A46" i="3"/>
  <c r="A34" i="3"/>
  <c r="A22" i="3"/>
  <c r="A10" i="3"/>
  <c r="A663" i="3"/>
  <c r="A648" i="3"/>
  <c r="A633" i="3"/>
  <c r="A615" i="3"/>
  <c r="A600" i="3"/>
  <c r="A585" i="3"/>
  <c r="A567" i="3"/>
  <c r="A552" i="3"/>
  <c r="A537" i="3"/>
  <c r="A519" i="3"/>
  <c r="A504" i="3"/>
  <c r="A489" i="3"/>
  <c r="A471" i="3"/>
  <c r="A456" i="3"/>
  <c r="A441" i="3"/>
  <c r="A423" i="3"/>
  <c r="A408" i="3"/>
  <c r="A393" i="3"/>
  <c r="A375" i="3"/>
  <c r="A360" i="3"/>
  <c r="A345" i="3"/>
  <c r="A327" i="3"/>
  <c r="A312" i="3"/>
  <c r="A298" i="3"/>
  <c r="A284" i="3"/>
  <c r="A270" i="3"/>
  <c r="A257" i="3"/>
  <c r="A243" i="3"/>
  <c r="A230" i="3"/>
  <c r="A217" i="3"/>
  <c r="A204" i="3"/>
  <c r="A191" i="3"/>
  <c r="A178" i="3"/>
  <c r="A165" i="3"/>
  <c r="A153" i="3"/>
  <c r="A141" i="3"/>
  <c r="A129" i="3"/>
  <c r="A117" i="3"/>
  <c r="A105" i="3"/>
  <c r="A93" i="3"/>
  <c r="A81" i="3"/>
  <c r="A69" i="3"/>
  <c r="A57" i="3"/>
  <c r="A45" i="3"/>
  <c r="A33" i="3"/>
  <c r="A21" i="3"/>
  <c r="A9" i="3"/>
  <c r="A16" i="3"/>
  <c r="A30" i="3"/>
  <c r="A44" i="3"/>
  <c r="A60" i="3"/>
  <c r="A74" i="3"/>
  <c r="A88" i="3"/>
  <c r="A102" i="3"/>
  <c r="A116" i="3"/>
  <c r="A132" i="3"/>
  <c r="A146" i="3"/>
  <c r="A160" i="3"/>
  <c r="A175" i="3"/>
  <c r="A190" i="3"/>
  <c r="A207" i="3"/>
  <c r="A223" i="3"/>
  <c r="A238" i="3"/>
  <c r="A253" i="3"/>
  <c r="A269" i="3"/>
  <c r="A287" i="3"/>
  <c r="A303" i="3"/>
  <c r="A322" i="3"/>
  <c r="A339" i="3"/>
  <c r="A359" i="3"/>
  <c r="A381" i="3"/>
  <c r="A398" i="3"/>
  <c r="A418" i="3"/>
  <c r="A435" i="3"/>
  <c r="A455" i="3"/>
  <c r="A477" i="3"/>
  <c r="A494" i="3"/>
  <c r="A514" i="3"/>
  <c r="A531" i="3"/>
  <c r="A551" i="3"/>
  <c r="A573" i="3"/>
  <c r="A590" i="3"/>
  <c r="A610" i="3"/>
  <c r="A627" i="3"/>
  <c r="A647" i="3"/>
  <c r="CT7" i="5"/>
  <c r="CS27" i="5"/>
  <c r="CT27" i="5" s="1"/>
  <c r="CR27" i="5"/>
  <c r="CQ27" i="5"/>
  <c r="CS15" i="5"/>
  <c r="CR15" i="5"/>
  <c r="CQ15" i="5"/>
  <c r="CJ23" i="5"/>
  <c r="CW6" i="5"/>
  <c r="CW23" i="5" s="1"/>
  <c r="CT8" i="5"/>
  <c r="CS26" i="5"/>
  <c r="CR26" i="5"/>
  <c r="CS19" i="5"/>
  <c r="CS23" i="5" s="1"/>
  <c r="CQ26" i="5"/>
  <c r="CQ30" i="5" s="1"/>
  <c r="CR19" i="5"/>
  <c r="CT19" i="5" s="1"/>
  <c r="CQ19" i="5"/>
  <c r="CT6" i="5"/>
  <c r="CL23" i="5"/>
  <c r="CM23" i="5"/>
  <c r="CQ11" i="5"/>
  <c r="CQ23" i="5" s="1"/>
  <c r="CN23" i="5"/>
  <c r="CS11" i="5"/>
  <c r="CT9" i="5"/>
  <c r="CT11" i="5"/>
  <c r="CT10" i="5"/>
  <c r="AJ38" i="6"/>
  <c r="AD38" i="6"/>
  <c r="AK38" i="6" s="1"/>
  <c r="AD46" i="6"/>
  <c r="AK46" i="6" s="1"/>
  <c r="AJ46" i="6"/>
  <c r="BD13" i="6" s="1"/>
  <c r="AJ120" i="6"/>
  <c r="AD120" i="6"/>
  <c r="AK120" i="6" s="1"/>
  <c r="AJ157" i="6"/>
  <c r="AD157" i="6"/>
  <c r="AK157" i="6" s="1"/>
  <c r="AD190" i="6"/>
  <c r="AK190" i="6" s="1"/>
  <c r="AJ190" i="6"/>
  <c r="BC5" i="6" s="1"/>
  <c r="AD194" i="6"/>
  <c r="AK194" i="6" s="1"/>
  <c r="AJ194" i="6"/>
  <c r="AJ223" i="6"/>
  <c r="AD223" i="6"/>
  <c r="AK223" i="6" s="1"/>
  <c r="AV503" i="5"/>
  <c r="CS28" i="5"/>
  <c r="CO23" i="5"/>
  <c r="CT12" i="5"/>
  <c r="AD5" i="6"/>
  <c r="AK5" i="6" s="1"/>
  <c r="BA7" i="6"/>
  <c r="AJ5" i="6"/>
  <c r="AD26" i="6"/>
  <c r="AK26" i="6" s="1"/>
  <c r="AJ26" i="6"/>
  <c r="AD83" i="6"/>
  <c r="AK83" i="6" s="1"/>
  <c r="AJ98" i="6"/>
  <c r="AD98" i="6"/>
  <c r="AK98" i="6" s="1"/>
  <c r="AJ144" i="6"/>
  <c r="AD144" i="6"/>
  <c r="AK144" i="6" s="1"/>
  <c r="AJ146" i="6"/>
  <c r="AD146" i="6"/>
  <c r="AK146" i="6" s="1"/>
  <c r="AJ384" i="6"/>
  <c r="AD384" i="6"/>
  <c r="AK384" i="6" s="1"/>
  <c r="CT15" i="5"/>
  <c r="CT17" i="5"/>
  <c r="BA26" i="6"/>
  <c r="AD16" i="6"/>
  <c r="AK16" i="6" s="1"/>
  <c r="AJ16" i="6"/>
  <c r="BC9" i="6" s="1"/>
  <c r="AD50" i="6"/>
  <c r="AK50" i="6" s="1"/>
  <c r="AJ50" i="6"/>
  <c r="AJ96" i="6"/>
  <c r="AD96" i="6"/>
  <c r="AK96" i="6" s="1"/>
  <c r="AJ133" i="6"/>
  <c r="AD133" i="6"/>
  <c r="AK133" i="6" s="1"/>
  <c r="AJ205" i="6"/>
  <c r="AD205" i="6"/>
  <c r="AK205" i="6" s="1"/>
  <c r="AJ360" i="6"/>
  <c r="AD360" i="6"/>
  <c r="AK360" i="6" s="1"/>
  <c r="AJ453" i="6"/>
  <c r="AD453" i="6"/>
  <c r="AK453" i="6" s="1"/>
  <c r="AJ455" i="6"/>
  <c r="AD455" i="6"/>
  <c r="AK455" i="6" s="1"/>
  <c r="AY18" i="7"/>
  <c r="AX18" i="7"/>
  <c r="AW18" i="7"/>
  <c r="AD28" i="6"/>
  <c r="AK28" i="6" s="1"/>
  <c r="AJ28" i="6"/>
  <c r="AJ91" i="6"/>
  <c r="AD91" i="6"/>
  <c r="AK91" i="6" s="1"/>
  <c r="AJ109" i="6"/>
  <c r="AD109" i="6"/>
  <c r="AK109" i="6" s="1"/>
  <c r="AD200" i="6"/>
  <c r="AK200" i="6" s="1"/>
  <c r="AJ200" i="6"/>
  <c r="AJ211" i="6"/>
  <c r="AD211" i="6"/>
  <c r="AK211" i="6" s="1"/>
  <c r="AJ216" i="6"/>
  <c r="AD216" i="6"/>
  <c r="AK216" i="6" s="1"/>
  <c r="AJ247" i="6"/>
  <c r="AD247" i="6"/>
  <c r="AK247" i="6" s="1"/>
  <c r="AJ295" i="6"/>
  <c r="AD295" i="6"/>
  <c r="AK295" i="6" s="1"/>
  <c r="AD308" i="6"/>
  <c r="AK308" i="6" s="1"/>
  <c r="AJ308" i="6"/>
  <c r="AD344" i="6"/>
  <c r="AK344" i="6" s="1"/>
  <c r="AJ344" i="6"/>
  <c r="AJ355" i="6"/>
  <c r="AD355" i="6"/>
  <c r="AK355" i="6" s="1"/>
  <c r="AJ440" i="6"/>
  <c r="AD440" i="6"/>
  <c r="AK440" i="6" s="1"/>
  <c r="AD10" i="6"/>
  <c r="AK10" i="6" s="1"/>
  <c r="AJ10" i="6"/>
  <c r="AD13" i="6"/>
  <c r="AK13" i="6" s="1"/>
  <c r="AJ13" i="6"/>
  <c r="AD23" i="6"/>
  <c r="AK23" i="6" s="1"/>
  <c r="AJ23" i="6"/>
  <c r="AD68" i="6"/>
  <c r="AJ68" i="6"/>
  <c r="AJ87" i="6"/>
  <c r="BD5" i="6" s="1"/>
  <c r="AD87" i="6"/>
  <c r="AK87" i="6" s="1"/>
  <c r="AD152" i="6"/>
  <c r="AK152" i="6" s="1"/>
  <c r="AJ152" i="6"/>
  <c r="AD176" i="6"/>
  <c r="AK176" i="6" s="1"/>
  <c r="AJ176" i="6"/>
  <c r="AJ187" i="6"/>
  <c r="AD187" i="6"/>
  <c r="AK187" i="6" s="1"/>
  <c r="AJ231" i="6"/>
  <c r="AD231" i="6"/>
  <c r="AK231" i="6" s="1"/>
  <c r="AD260" i="6"/>
  <c r="AK260" i="6" s="1"/>
  <c r="AJ260" i="6"/>
  <c r="AD284" i="6"/>
  <c r="AK284" i="6" s="1"/>
  <c r="AJ284" i="6"/>
  <c r="AJ312" i="6"/>
  <c r="AD312" i="6"/>
  <c r="AK312" i="6" s="1"/>
  <c r="CT18" i="5"/>
  <c r="AJ43" i="6"/>
  <c r="AD43" i="6"/>
  <c r="AK43" i="6" s="1"/>
  <c r="AJ115" i="6"/>
  <c r="AD115" i="6"/>
  <c r="AK115" i="6" s="1"/>
  <c r="AD154" i="6"/>
  <c r="AK154" i="6" s="1"/>
  <c r="AJ154" i="6"/>
  <c r="AD158" i="6"/>
  <c r="AK158" i="6" s="1"/>
  <c r="AJ158" i="6"/>
  <c r="AJ279" i="6"/>
  <c r="AD279" i="6"/>
  <c r="AK279" i="6" s="1"/>
  <c r="AJ288" i="6"/>
  <c r="AD288" i="6"/>
  <c r="AK288" i="6" s="1"/>
  <c r="AJ336" i="6"/>
  <c r="AD336" i="6"/>
  <c r="AK336" i="6" s="1"/>
  <c r="AD398" i="6"/>
  <c r="AK398" i="6" s="1"/>
  <c r="AJ398" i="6"/>
  <c r="AJ15" i="6"/>
  <c r="BE24" i="6" s="1"/>
  <c r="AD15" i="6"/>
  <c r="AJ61" i="6"/>
  <c r="AD61" i="6"/>
  <c r="AK61" i="6" s="1"/>
  <c r="AD104" i="6"/>
  <c r="AK104" i="6" s="1"/>
  <c r="AJ104" i="6"/>
  <c r="AD130" i="6"/>
  <c r="AK130" i="6" s="1"/>
  <c r="AJ130" i="6"/>
  <c r="AJ195" i="6"/>
  <c r="AD195" i="6"/>
  <c r="AK195" i="6" s="1"/>
  <c r="AD224" i="6"/>
  <c r="AK224" i="6" s="1"/>
  <c r="AJ224" i="6"/>
  <c r="BD6" i="6" s="1"/>
  <c r="AD56" i="6"/>
  <c r="AK56" i="6" s="1"/>
  <c r="AJ56" i="6"/>
  <c r="AD80" i="6"/>
  <c r="AK80" i="6" s="1"/>
  <c r="AJ80" i="6"/>
  <c r="AD82" i="6"/>
  <c r="AK82" i="6" s="1"/>
  <c r="AJ82" i="6"/>
  <c r="AJ99" i="6"/>
  <c r="AD99" i="6"/>
  <c r="AK99" i="6" s="1"/>
  <c r="AJ123" i="6"/>
  <c r="AD123" i="6"/>
  <c r="AK123" i="6" s="1"/>
  <c r="AJ206" i="6"/>
  <c r="AD206" i="6"/>
  <c r="AK206" i="6" s="1"/>
  <c r="AJ461" i="6"/>
  <c r="AD461" i="6"/>
  <c r="AK461" i="6" s="1"/>
  <c r="CT20" i="5"/>
  <c r="AD20" i="6"/>
  <c r="AK20" i="6" s="1"/>
  <c r="AJ20" i="6"/>
  <c r="AJ51" i="6"/>
  <c r="AD51" i="6"/>
  <c r="AK51" i="6" s="1"/>
  <c r="AJ97" i="6"/>
  <c r="AD97" i="6"/>
  <c r="AK97" i="6" s="1"/>
  <c r="AJ108" i="6"/>
  <c r="AD108" i="6"/>
  <c r="AK108" i="6" s="1"/>
  <c r="AD110" i="6"/>
  <c r="AK110" i="6" s="1"/>
  <c r="AJ110" i="6"/>
  <c r="AJ217" i="6"/>
  <c r="AD217" i="6"/>
  <c r="AK217" i="6" s="1"/>
  <c r="AJ219" i="6"/>
  <c r="AD219" i="6"/>
  <c r="AK219" i="6" s="1"/>
  <c r="AD272" i="6"/>
  <c r="AK272" i="6" s="1"/>
  <c r="AJ272" i="6"/>
  <c r="AJ439" i="6"/>
  <c r="AD439" i="6"/>
  <c r="AK439" i="6" s="1"/>
  <c r="AJ463" i="6"/>
  <c r="AD463" i="6"/>
  <c r="AK463" i="6" s="1"/>
  <c r="AJ486" i="6"/>
  <c r="AD486" i="6"/>
  <c r="AK486" i="6" s="1"/>
  <c r="AD9" i="6"/>
  <c r="AK9" i="6" s="1"/>
  <c r="AJ9" i="6"/>
  <c r="AW25" i="6"/>
  <c r="AJ127" i="6"/>
  <c r="AD127" i="6"/>
  <c r="AK127" i="6" s="1"/>
  <c r="AJ132" i="6"/>
  <c r="AD132" i="6"/>
  <c r="AK132" i="6" s="1"/>
  <c r="AD212" i="6"/>
  <c r="AK212" i="6" s="1"/>
  <c r="AJ212" i="6"/>
  <c r="AD296" i="6"/>
  <c r="AK296" i="6" s="1"/>
  <c r="AJ296" i="6"/>
  <c r="AD350" i="6"/>
  <c r="AK350" i="6" s="1"/>
  <c r="AJ350" i="6"/>
  <c r="AJ454" i="6"/>
  <c r="AD454" i="6"/>
  <c r="AK454" i="6" s="1"/>
  <c r="AD499" i="6"/>
  <c r="AK499" i="6" s="1"/>
  <c r="AJ499" i="6"/>
  <c r="AD24" i="6"/>
  <c r="AK24" i="6" s="1"/>
  <c r="AJ24" i="6"/>
  <c r="AR28" i="6"/>
  <c r="AJ67" i="6"/>
  <c r="AD67" i="6"/>
  <c r="AK67" i="6" s="1"/>
  <c r="AJ72" i="6"/>
  <c r="AD72" i="6"/>
  <c r="AK72" i="6" s="1"/>
  <c r="AJ159" i="6"/>
  <c r="AD159" i="6"/>
  <c r="AK159" i="6" s="1"/>
  <c r="AJ315" i="6"/>
  <c r="AD315" i="6"/>
  <c r="AK315" i="6" s="1"/>
  <c r="AJ408" i="6"/>
  <c r="AD408" i="6"/>
  <c r="AK408" i="6" s="1"/>
  <c r="AD425" i="6"/>
  <c r="AK425" i="6" s="1"/>
  <c r="AJ425" i="6"/>
  <c r="AJ11" i="6"/>
  <c r="BD25" i="6" s="1"/>
  <c r="AD11" i="6"/>
  <c r="AK11" i="6" s="1"/>
  <c r="BB25" i="6"/>
  <c r="AD31" i="6"/>
  <c r="AK31" i="6" s="1"/>
  <c r="AJ31" i="6"/>
  <c r="AJ36" i="6"/>
  <c r="AD36" i="6"/>
  <c r="AK36" i="6" s="1"/>
  <c r="AD44" i="6"/>
  <c r="AK44" i="6" s="1"/>
  <c r="AJ44" i="6"/>
  <c r="BC15" i="6" s="1"/>
  <c r="AD74" i="6"/>
  <c r="AK74" i="6" s="1"/>
  <c r="AJ74" i="6"/>
  <c r="AD116" i="6"/>
  <c r="AK116" i="6" s="1"/>
  <c r="AJ116" i="6"/>
  <c r="BD20" i="6" s="1"/>
  <c r="AD118" i="6"/>
  <c r="AK118" i="6" s="1"/>
  <c r="AJ118" i="6"/>
  <c r="AJ168" i="6"/>
  <c r="AD168" i="6"/>
  <c r="AK168" i="6" s="1"/>
  <c r="AJ170" i="6"/>
  <c r="AD170" i="6"/>
  <c r="AK170" i="6" s="1"/>
  <c r="AJ180" i="6"/>
  <c r="AD180" i="6"/>
  <c r="AK180" i="6" s="1"/>
  <c r="AJ182" i="6"/>
  <c r="AD182" i="6"/>
  <c r="AK182" i="6" s="1"/>
  <c r="AJ192" i="6"/>
  <c r="AD192" i="6"/>
  <c r="AK192" i="6" s="1"/>
  <c r="AJ228" i="6"/>
  <c r="AD228" i="6"/>
  <c r="AK228" i="6" s="1"/>
  <c r="AJ230" i="6"/>
  <c r="AD230" i="6"/>
  <c r="AK230" i="6" s="1"/>
  <c r="AJ267" i="6"/>
  <c r="AD267" i="6"/>
  <c r="AK267" i="6" s="1"/>
  <c r="AJ300" i="6"/>
  <c r="AD300" i="6"/>
  <c r="AK300" i="6" s="1"/>
  <c r="AD392" i="6"/>
  <c r="AK392" i="6" s="1"/>
  <c r="AJ392" i="6"/>
  <c r="AJ403" i="6"/>
  <c r="AD403" i="6"/>
  <c r="AK403" i="6" s="1"/>
  <c r="CS17" i="5"/>
  <c r="CU30" i="5"/>
  <c r="CE30" i="5"/>
  <c r="CV30" i="5"/>
  <c r="AD4" i="6"/>
  <c r="AK4" i="6" s="1"/>
  <c r="BA4" i="6"/>
  <c r="AT27" i="6"/>
  <c r="AT25" i="6"/>
  <c r="AT28" i="6" s="1"/>
  <c r="AX26" i="6"/>
  <c r="AX24" i="6"/>
  <c r="AV27" i="6"/>
  <c r="AV26" i="6"/>
  <c r="BH27" i="6"/>
  <c r="BH26" i="6"/>
  <c r="BI26" i="6" s="1"/>
  <c r="AT26" i="6"/>
  <c r="AX25" i="6"/>
  <c r="AU25" i="6"/>
  <c r="AU24" i="6"/>
  <c r="AS6" i="6"/>
  <c r="AX7" i="6"/>
  <c r="AD8" i="6"/>
  <c r="AK8" i="6" s="1"/>
  <c r="AJ8" i="6"/>
  <c r="BB8" i="6"/>
  <c r="AS10" i="6"/>
  <c r="AY11" i="6"/>
  <c r="BH13" i="6"/>
  <c r="AW14" i="6"/>
  <c r="AZ15" i="6"/>
  <c r="BE16" i="6"/>
  <c r="AS17" i="6"/>
  <c r="AU18" i="6"/>
  <c r="AJ19" i="6"/>
  <c r="BE18" i="6" s="1"/>
  <c r="AD19" i="6"/>
  <c r="AK19" i="6" s="1"/>
  <c r="AW26" i="6"/>
  <c r="BB27" i="6"/>
  <c r="AJ81" i="6"/>
  <c r="BE19" i="6" s="1"/>
  <c r="AJ84" i="6"/>
  <c r="AD84" i="6"/>
  <c r="AK84" i="6" s="1"/>
  <c r="AJ148" i="6"/>
  <c r="BD4" i="6" s="1"/>
  <c r="AD164" i="6"/>
  <c r="AK164" i="6" s="1"/>
  <c r="AJ164" i="6"/>
  <c r="AD236" i="6"/>
  <c r="AK236" i="6" s="1"/>
  <c r="AJ236" i="6"/>
  <c r="AJ240" i="6"/>
  <c r="AD240" i="6"/>
  <c r="AK240" i="6" s="1"/>
  <c r="AJ244" i="6"/>
  <c r="AJ252" i="6"/>
  <c r="AD252" i="6"/>
  <c r="AK252" i="6" s="1"/>
  <c r="AJ283" i="6"/>
  <c r="AD283" i="6"/>
  <c r="AK283" i="6" s="1"/>
  <c r="AJ292" i="6"/>
  <c r="AJ324" i="6"/>
  <c r="AD324" i="6"/>
  <c r="AK324" i="6" s="1"/>
  <c r="AD334" i="6"/>
  <c r="AK334" i="6" s="1"/>
  <c r="AJ334" i="6"/>
  <c r="AJ349" i="6"/>
  <c r="AD349" i="6"/>
  <c r="AK349" i="6" s="1"/>
  <c r="AD382" i="6"/>
  <c r="AK382" i="6" s="1"/>
  <c r="AJ382" i="6"/>
  <c r="AJ397" i="6"/>
  <c r="AD397" i="6"/>
  <c r="AK397" i="6" s="1"/>
  <c r="AJ484" i="6"/>
  <c r="AD484" i="6"/>
  <c r="AK484" i="6" s="1"/>
  <c r="BH20" i="6"/>
  <c r="BI20" i="6" s="1"/>
  <c r="AV20" i="6"/>
  <c r="BH18" i="6"/>
  <c r="BI18" i="6" s="1"/>
  <c r="AV18" i="6"/>
  <c r="BH16" i="6"/>
  <c r="AV16" i="6"/>
  <c r="BH14" i="6"/>
  <c r="AV14" i="6"/>
  <c r="BH12" i="6"/>
  <c r="BI12" i="6" s="1"/>
  <c r="AV12" i="6"/>
  <c r="BH10" i="6"/>
  <c r="AV10" i="6"/>
  <c r="BH8" i="6"/>
  <c r="AV8" i="6"/>
  <c r="BH6" i="6"/>
  <c r="BI6" i="6" s="1"/>
  <c r="AV6" i="6"/>
  <c r="BH4" i="6"/>
  <c r="AV4" i="6"/>
  <c r="BH17" i="6"/>
  <c r="AT17" i="6"/>
  <c r="AT16" i="6"/>
  <c r="BH9" i="6"/>
  <c r="AT9" i="6"/>
  <c r="AT8" i="6"/>
  <c r="AU15" i="6"/>
  <c r="AU14" i="6"/>
  <c r="AU7" i="6"/>
  <c r="AU6" i="6"/>
  <c r="AU20" i="6"/>
  <c r="AU13" i="6"/>
  <c r="AU12" i="6"/>
  <c r="AU5" i="6"/>
  <c r="AU4" i="6"/>
  <c r="BG5" i="6"/>
  <c r="AT6" i="6"/>
  <c r="AY7" i="6"/>
  <c r="AT10" i="6"/>
  <c r="AZ11" i="6"/>
  <c r="AZ14" i="6"/>
  <c r="BA15" i="6"/>
  <c r="BG16" i="6"/>
  <c r="AU17" i="6"/>
  <c r="AW18" i="6"/>
  <c r="BG20" i="6"/>
  <c r="AD22" i="6"/>
  <c r="AK22" i="6" s="1"/>
  <c r="AS25" i="6"/>
  <c r="AS28" i="6" s="1"/>
  <c r="AY26" i="6"/>
  <c r="AD41" i="6"/>
  <c r="AK41" i="6" s="1"/>
  <c r="AJ42" i="6"/>
  <c r="AJ88" i="6"/>
  <c r="AD90" i="6"/>
  <c r="AJ95" i="6"/>
  <c r="AJ137" i="6"/>
  <c r="AD143" i="6"/>
  <c r="AK143" i="6" s="1"/>
  <c r="AJ165" i="6"/>
  <c r="AD178" i="6"/>
  <c r="AK178" i="6" s="1"/>
  <c r="AD185" i="6"/>
  <c r="AK185" i="6" s="1"/>
  <c r="AJ186" i="6"/>
  <c r="AD199" i="6"/>
  <c r="AK199" i="6" s="1"/>
  <c r="AJ237" i="6"/>
  <c r="AJ313" i="6"/>
  <c r="AD313" i="6"/>
  <c r="AK313" i="6" s="1"/>
  <c r="AK318" i="6"/>
  <c r="AJ321" i="6"/>
  <c r="AD321" i="6"/>
  <c r="AK321" i="6" s="1"/>
  <c r="AJ335" i="6"/>
  <c r="AD341" i="6"/>
  <c r="AK341" i="6" s="1"/>
  <c r="AJ341" i="6"/>
  <c r="AD364" i="6"/>
  <c r="AK364" i="6" s="1"/>
  <c r="AJ383" i="6"/>
  <c r="AD389" i="6"/>
  <c r="AK389" i="6" s="1"/>
  <c r="AJ389" i="6"/>
  <c r="AD412" i="6"/>
  <c r="AK412" i="6" s="1"/>
  <c r="AJ444" i="6"/>
  <c r="AD444" i="6"/>
  <c r="AK444" i="6" s="1"/>
  <c r="AJ464" i="6"/>
  <c r="AD464" i="6"/>
  <c r="AK464" i="6" s="1"/>
  <c r="AY12" i="7"/>
  <c r="AX12" i="7"/>
  <c r="AW12" i="7"/>
  <c r="CW26" i="5"/>
  <c r="CW30" i="5" s="1"/>
  <c r="CS29" i="5"/>
  <c r="CQ29" i="5"/>
  <c r="CT29" i="5" s="1"/>
  <c r="BH5" i="6"/>
  <c r="BI5" i="6" s="1"/>
  <c r="AW6" i="6"/>
  <c r="AD7" i="6"/>
  <c r="AK7" i="6" s="1"/>
  <c r="AZ7" i="6"/>
  <c r="AS9" i="6"/>
  <c r="AU10" i="6"/>
  <c r="AJ12" i="6"/>
  <c r="BD11" i="6" s="1"/>
  <c r="AS13" i="6"/>
  <c r="BA14" i="6"/>
  <c r="AV17" i="6"/>
  <c r="AY18" i="6"/>
  <c r="BG19" i="6"/>
  <c r="BG24" i="6"/>
  <c r="BG28" i="6" s="1"/>
  <c r="AV25" i="6"/>
  <c r="BG27" i="6"/>
  <c r="AJ70" i="6"/>
  <c r="AD73" i="6"/>
  <c r="AK73" i="6" s="1"/>
  <c r="AD122" i="6"/>
  <c r="AK122" i="6" s="1"/>
  <c r="AJ134" i="6"/>
  <c r="BC19" i="6" s="1"/>
  <c r="AD139" i="6"/>
  <c r="AK139" i="6" s="1"/>
  <c r="AD171" i="6"/>
  <c r="AK171" i="6" s="1"/>
  <c r="AD188" i="6"/>
  <c r="AK188" i="6" s="1"/>
  <c r="AJ188" i="6"/>
  <c r="AJ214" i="6"/>
  <c r="AJ227" i="6"/>
  <c r="AD239" i="6"/>
  <c r="AK239" i="6" s="1"/>
  <c r="AD263" i="6"/>
  <c r="AK263" i="6" s="1"/>
  <c r="AJ263" i="6"/>
  <c r="AD266" i="6"/>
  <c r="AK266" i="6" s="1"/>
  <c r="AD277" i="6"/>
  <c r="AK277" i="6" s="1"/>
  <c r="AJ285" i="6"/>
  <c r="AD285" i="6"/>
  <c r="AK285" i="6" s="1"/>
  <c r="AD326" i="6"/>
  <c r="AK326" i="6" s="1"/>
  <c r="AD356" i="6"/>
  <c r="AK356" i="6" s="1"/>
  <c r="AJ362" i="6"/>
  <c r="AD374" i="6"/>
  <c r="AK374" i="6" s="1"/>
  <c r="AD404" i="6"/>
  <c r="AK404" i="6" s="1"/>
  <c r="AJ410" i="6"/>
  <c r="AD422" i="6"/>
  <c r="AK422" i="6" s="1"/>
  <c r="AD438" i="6"/>
  <c r="AK438" i="6" s="1"/>
  <c r="AD441" i="6"/>
  <c r="AK441" i="6" s="1"/>
  <c r="AJ495" i="6"/>
  <c r="AJ501" i="6"/>
  <c r="AD501" i="6"/>
  <c r="AK501" i="6" s="1"/>
  <c r="CQ22" i="5"/>
  <c r="CT22" i="5" s="1"/>
  <c r="AZ6" i="6"/>
  <c r="BG8" i="6"/>
  <c r="AU9" i="6"/>
  <c r="AW10" i="6"/>
  <c r="BG12" i="6"/>
  <c r="AT13" i="6"/>
  <c r="BB14" i="6"/>
  <c r="BE15" i="6"/>
  <c r="AW17" i="6"/>
  <c r="AD18" i="6"/>
  <c r="AK18" i="6" s="1"/>
  <c r="AJ18" i="6"/>
  <c r="BA18" i="6"/>
  <c r="BH19" i="6"/>
  <c r="AR20" i="6"/>
  <c r="BH24" i="6"/>
  <c r="AJ48" i="6"/>
  <c r="AD48" i="6"/>
  <c r="AK48" i="6" s="1"/>
  <c r="AD128" i="6"/>
  <c r="AK128" i="6" s="1"/>
  <c r="AJ128" i="6"/>
  <c r="AD248" i="6"/>
  <c r="AK248" i="6" s="1"/>
  <c r="AJ248" i="6"/>
  <c r="AD299" i="6"/>
  <c r="AK299" i="6" s="1"/>
  <c r="AJ299" i="6"/>
  <c r="AD328" i="6"/>
  <c r="AK328" i="6" s="1"/>
  <c r="AJ328" i="6"/>
  <c r="AJ331" i="6"/>
  <c r="AD331" i="6"/>
  <c r="AK331" i="6" s="1"/>
  <c r="AJ343" i="6"/>
  <c r="BE4" i="6" s="1"/>
  <c r="AD343" i="6"/>
  <c r="AK343" i="6" s="1"/>
  <c r="AD376" i="6"/>
  <c r="AK376" i="6" s="1"/>
  <c r="AJ376" i="6"/>
  <c r="AJ379" i="6"/>
  <c r="AD379" i="6"/>
  <c r="AK379" i="6" s="1"/>
  <c r="AJ391" i="6"/>
  <c r="AD391" i="6"/>
  <c r="AK391" i="6" s="1"/>
  <c r="AJ429" i="6"/>
  <c r="AD429" i="6"/>
  <c r="AK429" i="6" s="1"/>
  <c r="AD432" i="6"/>
  <c r="AK432" i="6" s="1"/>
  <c r="AJ432" i="6"/>
  <c r="AJ489" i="6"/>
  <c r="AD489" i="6"/>
  <c r="AK489" i="6" s="1"/>
  <c r="AD491" i="6"/>
  <c r="AK491" i="6" s="1"/>
  <c r="AJ491" i="6"/>
  <c r="AJ494" i="6"/>
  <c r="AD494" i="6"/>
  <c r="AK494" i="6" s="1"/>
  <c r="CQ13" i="5"/>
  <c r="CT13" i="5" s="1"/>
  <c r="CR22" i="5"/>
  <c r="AJ4" i="6"/>
  <c r="BE27" i="6" s="1"/>
  <c r="AS5" i="6"/>
  <c r="BA6" i="6"/>
  <c r="AV9" i="6"/>
  <c r="AY10" i="6"/>
  <c r="BG11" i="6"/>
  <c r="AV13" i="6"/>
  <c r="BC14" i="6"/>
  <c r="BG15" i="6"/>
  <c r="AS16" i="6"/>
  <c r="AX17" i="6"/>
  <c r="BB18" i="6"/>
  <c r="AS20" i="6"/>
  <c r="AY25" i="6"/>
  <c r="AD29" i="6"/>
  <c r="AK29" i="6" s="1"/>
  <c r="AD54" i="6"/>
  <c r="AK54" i="6" s="1"/>
  <c r="AJ94" i="6"/>
  <c r="BE7" i="6" s="1"/>
  <c r="AD107" i="6"/>
  <c r="AK107" i="6" s="1"/>
  <c r="AD149" i="6"/>
  <c r="AK149" i="6" s="1"/>
  <c r="AD198" i="6"/>
  <c r="AK198" i="6" s="1"/>
  <c r="AJ271" i="6"/>
  <c r="AD271" i="6"/>
  <c r="AK271" i="6" s="1"/>
  <c r="AJ305" i="6"/>
  <c r="AD323" i="6"/>
  <c r="AK323" i="6" s="1"/>
  <c r="AJ323" i="6"/>
  <c r="AJ346" i="6"/>
  <c r="AJ351" i="6"/>
  <c r="AD351" i="6"/>
  <c r="AK351" i="6" s="1"/>
  <c r="AJ354" i="6"/>
  <c r="BD18" i="6" s="1"/>
  <c r="AJ366" i="6"/>
  <c r="AJ394" i="6"/>
  <c r="AJ399" i="6"/>
  <c r="AD399" i="6"/>
  <c r="AK399" i="6" s="1"/>
  <c r="AJ402" i="6"/>
  <c r="AJ414" i="6"/>
  <c r="AD443" i="6"/>
  <c r="AK443" i="6" s="1"/>
  <c r="AJ451" i="6"/>
  <c r="AZ7" i="7"/>
  <c r="CR13" i="5"/>
  <c r="CR23" i="5" s="1"/>
  <c r="CQ28" i="5"/>
  <c r="CT28" i="5" s="1"/>
  <c r="AZ26" i="6"/>
  <c r="AZ24" i="6"/>
  <c r="AZ28" i="6" s="1"/>
  <c r="AR27" i="6"/>
  <c r="AR25" i="6"/>
  <c r="AZ25" i="6"/>
  <c r="BB24" i="6"/>
  <c r="AY24" i="6"/>
  <c r="BG4" i="6"/>
  <c r="AT5" i="6"/>
  <c r="AD6" i="6"/>
  <c r="AK6" i="6" s="1"/>
  <c r="BB6" i="6"/>
  <c r="AW9" i="6"/>
  <c r="BA10" i="6"/>
  <c r="BH11" i="6"/>
  <c r="AR12" i="6"/>
  <c r="AW13" i="6"/>
  <c r="BD14" i="6"/>
  <c r="BH15" i="6"/>
  <c r="BI15" i="6" s="1"/>
  <c r="AU16" i="6"/>
  <c r="AD17" i="6"/>
  <c r="AK17" i="6" s="1"/>
  <c r="AY17" i="6"/>
  <c r="AS19" i="6"/>
  <c r="AT20" i="6"/>
  <c r="BA25" i="6"/>
  <c r="AD37" i="6"/>
  <c r="AK37" i="6" s="1"/>
  <c r="AD40" i="6"/>
  <c r="AK40" i="6" s="1"/>
  <c r="AD47" i="6"/>
  <c r="AK47" i="6" s="1"/>
  <c r="AD86" i="6"/>
  <c r="AK86" i="6" s="1"/>
  <c r="AD89" i="6"/>
  <c r="AK89" i="6" s="1"/>
  <c r="AD103" i="6"/>
  <c r="AK103" i="6" s="1"/>
  <c r="AD117" i="6"/>
  <c r="AK117" i="6" s="1"/>
  <c r="AD135" i="6"/>
  <c r="AK135" i="6" s="1"/>
  <c r="AD138" i="6"/>
  <c r="AK138" i="6" s="1"/>
  <c r="AD181" i="6"/>
  <c r="AK181" i="6" s="1"/>
  <c r="AD184" i="6"/>
  <c r="AK184" i="6" s="1"/>
  <c r="AD191" i="6"/>
  <c r="AK191" i="6" s="1"/>
  <c r="AD225" i="6"/>
  <c r="AK225" i="6" s="1"/>
  <c r="AD229" i="6"/>
  <c r="AK229" i="6" s="1"/>
  <c r="AD242" i="6"/>
  <c r="AK242" i="6" s="1"/>
  <c r="AD254" i="6"/>
  <c r="AK254" i="6" s="1"/>
  <c r="AD304" i="6"/>
  <c r="AK304" i="6" s="1"/>
  <c r="AD330" i="6"/>
  <c r="AK330" i="6" s="1"/>
  <c r="AK345" i="6"/>
  <c r="AJ361" i="6"/>
  <c r="AD361" i="6"/>
  <c r="AK361" i="6" s="1"/>
  <c r="AD378" i="6"/>
  <c r="AK378" i="6" s="1"/>
  <c r="AK393" i="6"/>
  <c r="AJ409" i="6"/>
  <c r="AD409" i="6"/>
  <c r="AK409" i="6" s="1"/>
  <c r="AD446" i="6"/>
  <c r="AK446" i="6" s="1"/>
  <c r="AD470" i="6"/>
  <c r="AK470" i="6" s="1"/>
  <c r="AD478" i="6"/>
  <c r="AK478" i="6" s="1"/>
  <c r="AJ498" i="6"/>
  <c r="AD498" i="6"/>
  <c r="AK498" i="6" s="1"/>
  <c r="CR28" i="5"/>
  <c r="AX20" i="6"/>
  <c r="AR19" i="6"/>
  <c r="AX18" i="6"/>
  <c r="AR17" i="6"/>
  <c r="AX16" i="6"/>
  <c r="BD15" i="6"/>
  <c r="AR15" i="6"/>
  <c r="BF15" i="6" s="1"/>
  <c r="AX14" i="6"/>
  <c r="AR13" i="6"/>
  <c r="AX12" i="6"/>
  <c r="AR11" i="6"/>
  <c r="AX10" i="6"/>
  <c r="AR9" i="6"/>
  <c r="AX8" i="6"/>
  <c r="AR7" i="6"/>
  <c r="AX6" i="6"/>
  <c r="AR5" i="6"/>
  <c r="AX4" i="6"/>
  <c r="BB19" i="6"/>
  <c r="BB17" i="6"/>
  <c r="BB15" i="6"/>
  <c r="BB13" i="6"/>
  <c r="BB11" i="6"/>
  <c r="BB9" i="6"/>
  <c r="BB7" i="6"/>
  <c r="BB5" i="6"/>
  <c r="BB20" i="6"/>
  <c r="AW15" i="6"/>
  <c r="AY14" i="6"/>
  <c r="AZ13" i="6"/>
  <c r="BB12" i="6"/>
  <c r="AW7" i="6"/>
  <c r="AY6" i="6"/>
  <c r="AZ5" i="6"/>
  <c r="BB4" i="6"/>
  <c r="AZ20" i="6"/>
  <c r="BA19" i="6"/>
  <c r="AR16" i="6"/>
  <c r="AX13" i="6"/>
  <c r="AZ12" i="6"/>
  <c r="BA11" i="6"/>
  <c r="AR8" i="6"/>
  <c r="AX5" i="6"/>
  <c r="AZ4" i="6"/>
  <c r="AX19" i="6"/>
  <c r="AZ18" i="6"/>
  <c r="BA17" i="6"/>
  <c r="BC16" i="6"/>
  <c r="AR14" i="6"/>
  <c r="AX11" i="6"/>
  <c r="AZ10" i="6"/>
  <c r="BA9" i="6"/>
  <c r="AR6" i="6"/>
  <c r="BG7" i="6"/>
  <c r="AX9" i="6"/>
  <c r="BB10" i="6"/>
  <c r="AY13" i="6"/>
  <c r="BE14" i="6"/>
  <c r="AW16" i="6"/>
  <c r="AZ17" i="6"/>
  <c r="AT19" i="6"/>
  <c r="AW20" i="6"/>
  <c r="AD92" i="6"/>
  <c r="AK92" i="6" s="1"/>
  <c r="AJ92" i="6"/>
  <c r="BC17" i="6" s="1"/>
  <c r="AJ156" i="6"/>
  <c r="BE12" i="6" s="1"/>
  <c r="AD156" i="6"/>
  <c r="AK156" i="6" s="1"/>
  <c r="AJ273" i="6"/>
  <c r="AD273" i="6"/>
  <c r="AK273" i="6" s="1"/>
  <c r="AJ276" i="6"/>
  <c r="BC18" i="6" s="1"/>
  <c r="AD276" i="6"/>
  <c r="AK276" i="6" s="1"/>
  <c r="AD287" i="6"/>
  <c r="AK287" i="6" s="1"/>
  <c r="AJ287" i="6"/>
  <c r="AJ307" i="6"/>
  <c r="AD307" i="6"/>
  <c r="AK307" i="6" s="1"/>
  <c r="AD320" i="6"/>
  <c r="AK320" i="6" s="1"/>
  <c r="AJ320" i="6"/>
  <c r="AJ325" i="6"/>
  <c r="AD325" i="6"/>
  <c r="AK325" i="6" s="1"/>
  <c r="AD358" i="6"/>
  <c r="AK358" i="6" s="1"/>
  <c r="AJ358" i="6"/>
  <c r="AJ373" i="6"/>
  <c r="AD373" i="6"/>
  <c r="AK373" i="6" s="1"/>
  <c r="AD406" i="6"/>
  <c r="AK406" i="6" s="1"/>
  <c r="AJ406" i="6"/>
  <c r="AJ421" i="6"/>
  <c r="AD421" i="6"/>
  <c r="AK421" i="6" s="1"/>
  <c r="AJ426" i="6"/>
  <c r="AD426" i="6"/>
  <c r="AK426" i="6" s="1"/>
  <c r="AJ452" i="6"/>
  <c r="AD452" i="6"/>
  <c r="AK452" i="6" s="1"/>
  <c r="AD483" i="6"/>
  <c r="AK483" i="6" s="1"/>
  <c r="AJ483" i="6"/>
  <c r="AD508" i="6"/>
  <c r="AJ508" i="6"/>
  <c r="CR11" i="5"/>
  <c r="CR20" i="5"/>
  <c r="CP30" i="5"/>
  <c r="AR4" i="6"/>
  <c r="AW5" i="6"/>
  <c r="BH7" i="6"/>
  <c r="AU8" i="6"/>
  <c r="AY9" i="6"/>
  <c r="AS11" i="6"/>
  <c r="AT12" i="6"/>
  <c r="BA13" i="6"/>
  <c r="AJ14" i="6"/>
  <c r="BD17" i="6" s="1"/>
  <c r="BG14" i="6"/>
  <c r="AS15" i="6"/>
  <c r="AY16" i="6"/>
  <c r="BF16" i="6" s="1"/>
  <c r="BG18" i="6"/>
  <c r="AU19" i="6"/>
  <c r="AY20" i="6"/>
  <c r="AV24" i="6"/>
  <c r="BG26" i="6"/>
  <c r="AW27" i="6"/>
  <c r="AJ33" i="6"/>
  <c r="AJ58" i="6"/>
  <c r="AD71" i="6"/>
  <c r="AK71" i="6" s="1"/>
  <c r="AD106" i="6"/>
  <c r="AK106" i="6" s="1"/>
  <c r="AD113" i="6"/>
  <c r="AK113" i="6" s="1"/>
  <c r="AD162" i="6"/>
  <c r="AK162" i="6" s="1"/>
  <c r="AJ202" i="6"/>
  <c r="AD234" i="6"/>
  <c r="AK234" i="6" s="1"/>
  <c r="AJ245" i="6"/>
  <c r="AJ251" i="6"/>
  <c r="AJ259" i="6"/>
  <c r="AD259" i="6"/>
  <c r="AK259" i="6" s="1"/>
  <c r="AD262" i="6"/>
  <c r="AK262" i="6" s="1"/>
  <c r="AD270" i="6"/>
  <c r="AK270" i="6" s="1"/>
  <c r="AJ274" i="6"/>
  <c r="AJ293" i="6"/>
  <c r="AD340" i="6"/>
  <c r="AK340" i="6" s="1"/>
  <c r="AD365" i="6"/>
  <c r="AK365" i="6" s="1"/>
  <c r="AJ365" i="6"/>
  <c r="AJ368" i="6"/>
  <c r="AD388" i="6"/>
  <c r="AK388" i="6" s="1"/>
  <c r="AD413" i="6"/>
  <c r="AK413" i="6" s="1"/>
  <c r="AJ413" i="6"/>
  <c r="AJ416" i="6"/>
  <c r="AJ473" i="6"/>
  <c r="AJ488" i="6"/>
  <c r="AD488" i="6"/>
  <c r="AK488" i="6" s="1"/>
  <c r="AJ502" i="6"/>
  <c r="AD502" i="6"/>
  <c r="AK502" i="6" s="1"/>
  <c r="AR28" i="7"/>
  <c r="AS4" i="6"/>
  <c r="AY5" i="6"/>
  <c r="AW8" i="6"/>
  <c r="AZ9" i="6"/>
  <c r="AT11" i="6"/>
  <c r="AW12" i="6"/>
  <c r="AT15" i="6"/>
  <c r="AZ16" i="6"/>
  <c r="AV19" i="6"/>
  <c r="BA20" i="6"/>
  <c r="AW24" i="6"/>
  <c r="AX27" i="6"/>
  <c r="AJ142" i="6"/>
  <c r="AD145" i="6"/>
  <c r="AK145" i="6" s="1"/>
  <c r="AD250" i="6"/>
  <c r="AK250" i="6" s="1"/>
  <c r="AD298" i="6"/>
  <c r="AK298" i="6" s="1"/>
  <c r="AJ309" i="6"/>
  <c r="AD309" i="6"/>
  <c r="AK309" i="6" s="1"/>
  <c r="AJ310" i="6"/>
  <c r="AD332" i="6"/>
  <c r="AK332" i="6" s="1"/>
  <c r="AJ338" i="6"/>
  <c r="AJ353" i="6"/>
  <c r="AD380" i="6"/>
  <c r="AK380" i="6" s="1"/>
  <c r="AJ386" i="6"/>
  <c r="AJ401" i="6"/>
  <c r="AJ442" i="6"/>
  <c r="AD442" i="6"/>
  <c r="AK442" i="6" s="1"/>
  <c r="AD460" i="6"/>
  <c r="AK460" i="6" s="1"/>
  <c r="AJ496" i="6"/>
  <c r="AJ500" i="6"/>
  <c r="AD500" i="6"/>
  <c r="AK500" i="6" s="1"/>
  <c r="AT18" i="7"/>
  <c r="AS18" i="7"/>
  <c r="AV18" i="7"/>
  <c r="AR18" i="7"/>
  <c r="AQ18" i="7"/>
  <c r="AS27" i="7"/>
  <c r="AU18" i="7"/>
  <c r="BB16" i="7"/>
  <c r="BC16" i="7" s="1"/>
  <c r="BA16" i="7"/>
  <c r="AT4" i="6"/>
  <c r="BA5" i="6"/>
  <c r="AJ6" i="6"/>
  <c r="BE17" i="6" s="1"/>
  <c r="BG6" i="6"/>
  <c r="AS7" i="6"/>
  <c r="AY8" i="6"/>
  <c r="BG10" i="6"/>
  <c r="AU11" i="6"/>
  <c r="AY12" i="6"/>
  <c r="BE13" i="6"/>
  <c r="AV15" i="6"/>
  <c r="BA16" i="6"/>
  <c r="BG17" i="6"/>
  <c r="AR18" i="6"/>
  <c r="AW19" i="6"/>
  <c r="BA24" i="6"/>
  <c r="BG25" i="6"/>
  <c r="AR26" i="6"/>
  <c r="AY27" i="6"/>
  <c r="AD39" i="6"/>
  <c r="AK39" i="6" s="1"/>
  <c r="AD85" i="6"/>
  <c r="AK85" i="6" s="1"/>
  <c r="AD151" i="6"/>
  <c r="AK151" i="6" s="1"/>
  <c r="AD183" i="6"/>
  <c r="AK183" i="6" s="1"/>
  <c r="AD218" i="6"/>
  <c r="AK218" i="6" s="1"/>
  <c r="AD241" i="6"/>
  <c r="AK241" i="6" s="1"/>
  <c r="AD253" i="6"/>
  <c r="AK253" i="6" s="1"/>
  <c r="AD303" i="6"/>
  <c r="AK303" i="6" s="1"/>
  <c r="AD322" i="6"/>
  <c r="AK322" i="6" s="1"/>
  <c r="AD329" i="6"/>
  <c r="AK329" i="6" s="1"/>
  <c r="AD352" i="6"/>
  <c r="AK352" i="6" s="1"/>
  <c r="AJ352" i="6"/>
  <c r="AJ367" i="6"/>
  <c r="BD7" i="6" s="1"/>
  <c r="AD367" i="6"/>
  <c r="AK367" i="6" s="1"/>
  <c r="AD377" i="6"/>
  <c r="AK377" i="6" s="1"/>
  <c r="AD400" i="6"/>
  <c r="AK400" i="6" s="1"/>
  <c r="AJ400" i="6"/>
  <c r="AJ415" i="6"/>
  <c r="AD415" i="6"/>
  <c r="AK415" i="6" s="1"/>
  <c r="AJ428" i="6"/>
  <c r="AD428" i="6"/>
  <c r="AK428" i="6" s="1"/>
  <c r="AD449" i="6"/>
  <c r="AK449" i="6" s="1"/>
  <c r="AJ477" i="6"/>
  <c r="AD477" i="6"/>
  <c r="AK477" i="6" s="1"/>
  <c r="AJ490" i="6"/>
  <c r="BC6" i="6" s="1"/>
  <c r="AD490" i="6"/>
  <c r="AK490" i="6" s="1"/>
  <c r="CQ17" i="5"/>
  <c r="AW4" i="6"/>
  <c r="AT7" i="6"/>
  <c r="AZ8" i="6"/>
  <c r="BA12" i="6"/>
  <c r="AS14" i="6"/>
  <c r="AX15" i="6"/>
  <c r="BB16" i="6"/>
  <c r="AY19" i="6"/>
  <c r="AS27" i="6"/>
  <c r="AJ21" i="6"/>
  <c r="BE5" i="6" s="1"/>
  <c r="AJ25" i="6"/>
  <c r="BH25" i="6"/>
  <c r="AS26" i="6"/>
  <c r="AZ27" i="6"/>
  <c r="AJ35" i="6"/>
  <c r="AD35" i="6"/>
  <c r="AK35" i="6" s="1"/>
  <c r="AJ60" i="6"/>
  <c r="BD10" i="6" s="1"/>
  <c r="AD60" i="6"/>
  <c r="AK60" i="6" s="1"/>
  <c r="AD140" i="6"/>
  <c r="AK140" i="6" s="1"/>
  <c r="AJ140" i="6"/>
  <c r="AJ166" i="6"/>
  <c r="AJ204" i="6"/>
  <c r="AD204" i="6"/>
  <c r="AK204" i="6" s="1"/>
  <c r="AJ215" i="6"/>
  <c r="AJ238" i="6"/>
  <c r="AJ264" i="6"/>
  <c r="AD264" i="6"/>
  <c r="AK264" i="6" s="1"/>
  <c r="AD275" i="6"/>
  <c r="AK275" i="6" s="1"/>
  <c r="AJ275" i="6"/>
  <c r="AJ319" i="6"/>
  <c r="AD319" i="6"/>
  <c r="AK319" i="6" s="1"/>
  <c r="AJ327" i="6"/>
  <c r="AD327" i="6"/>
  <c r="AK327" i="6" s="1"/>
  <c r="AJ342" i="6"/>
  <c r="AJ370" i="6"/>
  <c r="AJ375" i="6"/>
  <c r="AD375" i="6"/>
  <c r="AK375" i="6" s="1"/>
  <c r="AJ390" i="6"/>
  <c r="AJ418" i="6"/>
  <c r="AJ436" i="6"/>
  <c r="AD436" i="6"/>
  <c r="AK436" i="6" s="1"/>
  <c r="AJ437" i="6"/>
  <c r="AD447" i="6"/>
  <c r="AK447" i="6" s="1"/>
  <c r="AJ447" i="6"/>
  <c r="AJ474" i="6"/>
  <c r="AD474" i="6"/>
  <c r="AK474" i="6" s="1"/>
  <c r="AJ493" i="6"/>
  <c r="AY4" i="6"/>
  <c r="AV7" i="6"/>
  <c r="BA8" i="6"/>
  <c r="BG9" i="6"/>
  <c r="AR10" i="6"/>
  <c r="AW11" i="6"/>
  <c r="BG13" i="6"/>
  <c r="AT14" i="6"/>
  <c r="BF14" i="6" s="1"/>
  <c r="AY15" i="6"/>
  <c r="BD16" i="6"/>
  <c r="AT18" i="6"/>
  <c r="AZ19" i="6"/>
  <c r="AU26" i="6"/>
  <c r="AD27" i="6"/>
  <c r="AK27" i="6" s="1"/>
  <c r="BA27" i="6"/>
  <c r="AD63" i="6"/>
  <c r="AK63" i="6" s="1"/>
  <c r="AJ106" i="6"/>
  <c r="AD175" i="6"/>
  <c r="AK175" i="6" s="1"/>
  <c r="AD207" i="6"/>
  <c r="AK207" i="6" s="1"/>
  <c r="AJ221" i="6"/>
  <c r="AD233" i="6"/>
  <c r="AK233" i="6" s="1"/>
  <c r="AD255" i="6"/>
  <c r="AK255" i="6" s="1"/>
  <c r="AD261" i="6"/>
  <c r="AK261" i="6" s="1"/>
  <c r="AJ262" i="6"/>
  <c r="BD24" i="6" s="1"/>
  <c r="AJ281" i="6"/>
  <c r="BC13" i="6" s="1"/>
  <c r="AD286" i="6"/>
  <c r="AK286" i="6" s="1"/>
  <c r="AJ297" i="6"/>
  <c r="AD297" i="6"/>
  <c r="AK297" i="6" s="1"/>
  <c r="AD311" i="6"/>
  <c r="AK311" i="6" s="1"/>
  <c r="AJ311" i="6"/>
  <c r="AJ317" i="6"/>
  <c r="AJ337" i="6"/>
  <c r="AD337" i="6"/>
  <c r="AK337" i="6" s="1"/>
  <c r="AJ385" i="6"/>
  <c r="AD385" i="6"/>
  <c r="AK385" i="6" s="1"/>
  <c r="AD430" i="6"/>
  <c r="AK430" i="6" s="1"/>
  <c r="AD456" i="6"/>
  <c r="AK456" i="6" s="1"/>
  <c r="AJ457" i="6"/>
  <c r="AJ475" i="6"/>
  <c r="AD487" i="6"/>
  <c r="AK487" i="6" s="1"/>
  <c r="AJ487" i="6"/>
  <c r="AD497" i="6"/>
  <c r="AK497" i="6" s="1"/>
  <c r="AJ497" i="6"/>
  <c r="BB7" i="7"/>
  <c r="BC7" i="7" s="1"/>
  <c r="AQ9" i="7"/>
  <c r="AZ9" i="7" s="1"/>
  <c r="AU9" i="7"/>
  <c r="AS9" i="7"/>
  <c r="AR9" i="7"/>
  <c r="BC12" i="7"/>
  <c r="AU14" i="7"/>
  <c r="AT14" i="7"/>
  <c r="AS14" i="7"/>
  <c r="AZ14" i="7" s="1"/>
  <c r="AV14" i="7"/>
  <c r="AR14" i="7"/>
  <c r="AV15" i="7"/>
  <c r="AU15" i="7"/>
  <c r="AS15" i="7"/>
  <c r="AQ15" i="7"/>
  <c r="AR15" i="7"/>
  <c r="AZ15" i="7" s="1"/>
  <c r="BC20" i="7"/>
  <c r="AD507" i="6"/>
  <c r="AR25" i="7"/>
  <c r="BA19" i="7"/>
  <c r="BB19" i="7"/>
  <c r="AD433" i="6"/>
  <c r="AK433" i="6" s="1"/>
  <c r="AD459" i="6"/>
  <c r="AK459" i="6" s="1"/>
  <c r="AD481" i="6"/>
  <c r="AK481" i="6" s="1"/>
  <c r="AM22" i="7"/>
  <c r="AX6" i="7"/>
  <c r="AD424" i="6"/>
  <c r="AK424" i="6" s="1"/>
  <c r="AV8" i="7"/>
  <c r="AV22" i="7" s="1"/>
  <c r="AU8" i="7"/>
  <c r="AT8" i="7"/>
  <c r="AR8" i="7"/>
  <c r="AZ8" i="7" s="1"/>
  <c r="AQ8" i="7"/>
  <c r="AN22" i="7"/>
  <c r="AV16" i="7"/>
  <c r="AU16" i="7"/>
  <c r="AT16" i="7"/>
  <c r="AS16" i="7"/>
  <c r="AR16" i="7"/>
  <c r="AZ16" i="7" s="1"/>
  <c r="AQ16" i="7"/>
  <c r="AY13" i="7"/>
  <c r="AX13" i="7"/>
  <c r="AW13" i="7"/>
  <c r="AW8" i="7"/>
  <c r="AX8" i="7"/>
  <c r="AP22" i="7"/>
  <c r="AW16" i="7"/>
  <c r="AY16" i="7"/>
  <c r="AX16" i="7"/>
  <c r="AJ433" i="6"/>
  <c r="AJ481" i="6"/>
  <c r="AB12" i="7"/>
  <c r="AB503" i="7" s="1"/>
  <c r="AB504" i="7" s="1"/>
  <c r="AU12" i="7"/>
  <c r="BC15" i="7"/>
  <c r="AV19" i="7"/>
  <c r="AU19" i="7"/>
  <c r="AT19" i="7"/>
  <c r="AS19" i="7"/>
  <c r="AR19" i="7"/>
  <c r="AZ19" i="7" s="1"/>
  <c r="AQ19" i="7"/>
  <c r="AW6" i="7"/>
  <c r="AY19" i="7"/>
  <c r="AX19" i="7"/>
  <c r="AW19" i="7"/>
  <c r="BB6" i="7"/>
  <c r="BC6" i="7" s="1"/>
  <c r="AZ18" i="7"/>
  <c r="AA503" i="7"/>
  <c r="AA504" i="7" s="1"/>
  <c r="BB18" i="7"/>
  <c r="BC18" i="7" s="1"/>
  <c r="BA18" i="7"/>
  <c r="AO22" i="7"/>
  <c r="AT6" i="7"/>
  <c r="AT22" i="7" s="1"/>
  <c r="AS6" i="7"/>
  <c r="AV6" i="7"/>
  <c r="AU6" i="7"/>
  <c r="AS11" i="7"/>
  <c r="AR11" i="7"/>
  <c r="AQ11" i="7"/>
  <c r="AZ11" i="7" s="1"/>
  <c r="AV11" i="7"/>
  <c r="AU11" i="7"/>
  <c r="AY5" i="7"/>
  <c r="AX5" i="7"/>
  <c r="AW5" i="7"/>
  <c r="AX11" i="7"/>
  <c r="AY11" i="7"/>
  <c r="BB8" i="7"/>
  <c r="BC8" i="7" s="1"/>
  <c r="AH32" i="8"/>
  <c r="AJ31" i="8"/>
  <c r="AK30" i="8"/>
  <c r="AJ29" i="8"/>
  <c r="AV10" i="7"/>
  <c r="AT10" i="7"/>
  <c r="AS10" i="7"/>
  <c r="AR10" i="7"/>
  <c r="AZ10" i="7" s="1"/>
  <c r="AY9" i="7"/>
  <c r="AX10" i="7"/>
  <c r="AW10" i="7"/>
  <c r="AY10" i="7"/>
  <c r="AX14" i="7"/>
  <c r="AT11" i="7"/>
  <c r="BB17" i="7"/>
  <c r="BA17" i="7"/>
  <c r="AR7" i="7"/>
  <c r="AT20" i="7"/>
  <c r="AS20" i="7"/>
  <c r="AR20" i="7"/>
  <c r="AQ20" i="7"/>
  <c r="AZ20" i="7" s="1"/>
  <c r="AQ21" i="7"/>
  <c r="AU21" i="7"/>
  <c r="AZ21" i="7" s="1"/>
  <c r="AT21" i="7"/>
  <c r="AS21" i="7"/>
  <c r="AR21" i="7"/>
  <c r="AV21" i="7"/>
  <c r="Y4" i="8"/>
  <c r="AY15" i="7"/>
  <c r="AX15" i="7"/>
  <c r="AW15" i="7"/>
  <c r="AY21" i="7"/>
  <c r="AX21" i="7"/>
  <c r="AW21" i="7"/>
  <c r="W503" i="7"/>
  <c r="W504" i="7" s="1"/>
  <c r="AS7" i="7"/>
  <c r="AJ511" i="6"/>
  <c r="AT28" i="7"/>
  <c r="AY27" i="7"/>
  <c r="AM27" i="7"/>
  <c r="AR26" i="7"/>
  <c r="AW25" i="7"/>
  <c r="AK25" i="7"/>
  <c r="AS28" i="7"/>
  <c r="AX27" i="7"/>
  <c r="AL27" i="7"/>
  <c r="AQ26" i="7"/>
  <c r="BB28" i="7"/>
  <c r="AP28" i="7"/>
  <c r="AU27" i="7"/>
  <c r="AN26" i="7"/>
  <c r="AS25" i="7"/>
  <c r="AO27" i="7"/>
  <c r="BB26" i="7"/>
  <c r="BC26" i="7" s="1"/>
  <c r="AL26" i="7"/>
  <c r="AN25" i="7"/>
  <c r="AN29" i="7" s="1"/>
  <c r="BA28" i="7"/>
  <c r="AN27" i="7"/>
  <c r="BA26" i="7"/>
  <c r="AK26" i="7"/>
  <c r="BB25" i="7"/>
  <c r="AM25" i="7"/>
  <c r="Y503" i="7"/>
  <c r="Y504" i="7" s="1"/>
  <c r="AK28" i="7"/>
  <c r="BB27" i="7"/>
  <c r="BC27" i="7" s="1"/>
  <c r="AK27" i="7"/>
  <c r="AY26" i="7"/>
  <c r="BA25" i="7"/>
  <c r="BA29" i="7" s="1"/>
  <c r="AY28" i="7"/>
  <c r="BA27" i="7"/>
  <c r="AX26" i="7"/>
  <c r="AX28" i="7"/>
  <c r="AW26" i="7"/>
  <c r="AY25" i="7"/>
  <c r="AW28" i="7"/>
  <c r="AW27" i="7"/>
  <c r="AV26" i="7"/>
  <c r="AX25" i="7"/>
  <c r="AX29" i="7" s="1"/>
  <c r="AV28" i="7"/>
  <c r="AU26" i="7"/>
  <c r="AU25" i="7"/>
  <c r="AU28" i="7"/>
  <c r="AT27" i="7"/>
  <c r="AT26" i="7"/>
  <c r="AT25" i="7"/>
  <c r="AQ28" i="7"/>
  <c r="AR27" i="7"/>
  <c r="AP26" i="7"/>
  <c r="AQ25" i="7"/>
  <c r="AQ29" i="7" s="1"/>
  <c r="AO28" i="7"/>
  <c r="AQ27" i="7"/>
  <c r="AO26" i="7"/>
  <c r="AP25" i="7"/>
  <c r="AN28" i="7"/>
  <c r="AP27" i="7"/>
  <c r="AM26" i="7"/>
  <c r="AO25" i="7"/>
  <c r="AL22" i="7"/>
  <c r="BB9" i="7"/>
  <c r="BA9" i="7"/>
  <c r="BA22" i="7" s="1"/>
  <c r="AR17" i="7"/>
  <c r="AZ17" i="7" s="1"/>
  <c r="AQ17" i="7"/>
  <c r="AT17" i="7"/>
  <c r="AS17" i="7"/>
  <c r="AY17" i="7"/>
  <c r="AX17" i="7"/>
  <c r="AI19" i="8"/>
  <c r="AI20" i="8"/>
  <c r="AH21" i="8"/>
  <c r="AD22" i="8"/>
  <c r="AS29" i="9"/>
  <c r="AU29" i="9"/>
  <c r="AT29" i="9"/>
  <c r="AS41" i="9"/>
  <c r="AU41" i="9"/>
  <c r="AT41" i="9"/>
  <c r="BA20" i="7"/>
  <c r="BB21" i="7"/>
  <c r="BC21" i="7" s="1"/>
  <c r="AD9" i="8"/>
  <c r="Y10" i="8"/>
  <c r="Y17" i="8"/>
  <c r="AD18" i="8"/>
  <c r="AJ19" i="8"/>
  <c r="AJ20" i="8"/>
  <c r="AI21" i="8"/>
  <c r="AH22" i="8"/>
  <c r="AD23" i="8"/>
  <c r="Y37" i="8"/>
  <c r="Y52" i="8"/>
  <c r="Y91" i="8"/>
  <c r="Y106" i="8"/>
  <c r="Y145" i="8"/>
  <c r="Y160" i="8"/>
  <c r="Y199" i="8"/>
  <c r="Y214" i="8"/>
  <c r="Y253" i="8"/>
  <c r="Y268" i="8"/>
  <c r="Y307" i="8"/>
  <c r="Y322" i="8"/>
  <c r="Y329" i="8"/>
  <c r="Y358" i="8"/>
  <c r="Y365" i="8"/>
  <c r="Y394" i="8"/>
  <c r="Y401" i="8"/>
  <c r="Y427" i="8"/>
  <c r="Y429" i="8"/>
  <c r="Y442" i="8"/>
  <c r="Y455" i="8"/>
  <c r="Y474" i="8"/>
  <c r="Y491" i="8"/>
  <c r="DP23" i="9"/>
  <c r="AT24" i="9"/>
  <c r="AS24" i="9"/>
  <c r="AS443" i="9"/>
  <c r="AU443" i="9"/>
  <c r="AT443" i="9"/>
  <c r="AV12" i="7"/>
  <c r="AZ12" i="7" s="1"/>
  <c r="AQ13" i="7"/>
  <c r="AZ13" i="7" s="1"/>
  <c r="AB102" i="7"/>
  <c r="AB174" i="7"/>
  <c r="AB350" i="7"/>
  <c r="AB463" i="7"/>
  <c r="AB481" i="7"/>
  <c r="AH9" i="8"/>
  <c r="AD10" i="8"/>
  <c r="Y11" i="8"/>
  <c r="Y16" i="8"/>
  <c r="AD17" i="8"/>
  <c r="AJ18" i="8"/>
  <c r="AK19" i="8"/>
  <c r="AK20" i="8"/>
  <c r="AJ21" i="8"/>
  <c r="AI22" i="8"/>
  <c r="AH23" i="8"/>
  <c r="AD24" i="8"/>
  <c r="Y25" i="8"/>
  <c r="Y26" i="8"/>
  <c r="Y59" i="8"/>
  <c r="Y113" i="8"/>
  <c r="Y167" i="8"/>
  <c r="Y221" i="8"/>
  <c r="Y275" i="8"/>
  <c r="Y415" i="8"/>
  <c r="AT15" i="9"/>
  <c r="AS15" i="9"/>
  <c r="AT25" i="9"/>
  <c r="AS25" i="9"/>
  <c r="AS173" i="9"/>
  <c r="AT173" i="9"/>
  <c r="AU173" i="9"/>
  <c r="AS13" i="7"/>
  <c r="AW17" i="7"/>
  <c r="AJ9" i="8"/>
  <c r="AI10" i="8"/>
  <c r="AI26" i="8" s="1"/>
  <c r="AH11" i="8"/>
  <c r="AD12" i="8"/>
  <c r="Y13" i="8"/>
  <c r="Y14" i="8"/>
  <c r="AD15" i="8"/>
  <c r="AH16" i="8"/>
  <c r="AK17" i="8"/>
  <c r="AL18" i="8"/>
  <c r="AP19" i="8"/>
  <c r="AP20" i="8"/>
  <c r="AL21" i="8"/>
  <c r="AK22" i="8"/>
  <c r="AJ23" i="8"/>
  <c r="AI24" i="8"/>
  <c r="AH25" i="8"/>
  <c r="AG30" i="8"/>
  <c r="Y71" i="8"/>
  <c r="Y125" i="8"/>
  <c r="Y179" i="8"/>
  <c r="Y233" i="8"/>
  <c r="Y287" i="8"/>
  <c r="Y465" i="8"/>
  <c r="Y482" i="8"/>
  <c r="Y501" i="8"/>
  <c r="AT12" i="9"/>
  <c r="AS12" i="9"/>
  <c r="AT156" i="9"/>
  <c r="AS156" i="9"/>
  <c r="AU156" i="9"/>
  <c r="AT13" i="7"/>
  <c r="BA14" i="7"/>
  <c r="BC14" i="7" s="1"/>
  <c r="AB84" i="7"/>
  <c r="AB228" i="7"/>
  <c r="AB296" i="7"/>
  <c r="AF32" i="8"/>
  <c r="AF31" i="8"/>
  <c r="AF30" i="8"/>
  <c r="AF29" i="8"/>
  <c r="AQ32" i="8"/>
  <c r="AE32" i="8"/>
  <c r="AQ31" i="8"/>
  <c r="AE31" i="8"/>
  <c r="AQ30" i="8"/>
  <c r="AE30" i="8"/>
  <c r="AQ29" i="8"/>
  <c r="AE29" i="8"/>
  <c r="AP32" i="8"/>
  <c r="AD32" i="8"/>
  <c r="AP31" i="8"/>
  <c r="AD31" i="8"/>
  <c r="AR31" i="8" s="1"/>
  <c r="AP30" i="8"/>
  <c r="AD30" i="8"/>
  <c r="AP29" i="8"/>
  <c r="AD29" i="8"/>
  <c r="AN32" i="8"/>
  <c r="AN31" i="8"/>
  <c r="AN30" i="8"/>
  <c r="AN29" i="8"/>
  <c r="AM32" i="8"/>
  <c r="AM31" i="8"/>
  <c r="AM30" i="8"/>
  <c r="AM29" i="8"/>
  <c r="AL32" i="8"/>
  <c r="AL31" i="8"/>
  <c r="AL30" i="8"/>
  <c r="AL29" i="8"/>
  <c r="AL33" i="8" s="1"/>
  <c r="AC30" i="8"/>
  <c r="AH29" i="8"/>
  <c r="AG29" i="8"/>
  <c r="AG31" i="8"/>
  <c r="AI30" i="8"/>
  <c r="AK29" i="8"/>
  <c r="AK9" i="8"/>
  <c r="AJ10" i="8"/>
  <c r="AI11" i="8"/>
  <c r="AH12" i="8"/>
  <c r="AD13" i="8"/>
  <c r="AD14" i="8"/>
  <c r="AH15" i="8"/>
  <c r="AI16" i="8"/>
  <c r="AL17" i="8"/>
  <c r="AP18" i="8"/>
  <c r="AP21" i="8"/>
  <c r="AL22" i="8"/>
  <c r="AK23" i="8"/>
  <c r="AJ24" i="8"/>
  <c r="AC29" i="8"/>
  <c r="AH30" i="8"/>
  <c r="AH31" i="8"/>
  <c r="AC32" i="8"/>
  <c r="Y34" i="8"/>
  <c r="Y88" i="8"/>
  <c r="Y142" i="8"/>
  <c r="Y196" i="8"/>
  <c r="Y250" i="8"/>
  <c r="Y304" i="8"/>
  <c r="Y424" i="8"/>
  <c r="AT112" i="9"/>
  <c r="AU112" i="9"/>
  <c r="AS112" i="9"/>
  <c r="AB20" i="7"/>
  <c r="AB54" i="7"/>
  <c r="AB126" i="7"/>
  <c r="AB198" i="7"/>
  <c r="AB248" i="7"/>
  <c r="AB260" i="7"/>
  <c r="AB272" i="7"/>
  <c r="AB284" i="7"/>
  <c r="AB326" i="7"/>
  <c r="AB462" i="7"/>
  <c r="AB469" i="7"/>
  <c r="AB498" i="7"/>
  <c r="AG25" i="8"/>
  <c r="AG24" i="8"/>
  <c r="AG23" i="8"/>
  <c r="AG22" i="8"/>
  <c r="AG21" i="8"/>
  <c r="AG20" i="8"/>
  <c r="AG19" i="8"/>
  <c r="AG18" i="8"/>
  <c r="AG17" i="8"/>
  <c r="AG16" i="8"/>
  <c r="AG15" i="8"/>
  <c r="AG14" i="8"/>
  <c r="AG13" i="8"/>
  <c r="AG12" i="8"/>
  <c r="AG11" i="8"/>
  <c r="AG10" i="8"/>
  <c r="AG9" i="8"/>
  <c r="AF25" i="8"/>
  <c r="AF24" i="8"/>
  <c r="AF23" i="8"/>
  <c r="AF22" i="8"/>
  <c r="AF21" i="8"/>
  <c r="AF20" i="8"/>
  <c r="AF19" i="8"/>
  <c r="AF18" i="8"/>
  <c r="AF17" i="8"/>
  <c r="AF16" i="8"/>
  <c r="AF15" i="8"/>
  <c r="AF14" i="8"/>
  <c r="AF13" i="8"/>
  <c r="AF12" i="8"/>
  <c r="AF11" i="8"/>
  <c r="AF10" i="8"/>
  <c r="AF9" i="8"/>
  <c r="AQ25" i="8"/>
  <c r="AE25" i="8"/>
  <c r="AQ24" i="8"/>
  <c r="AE24" i="8"/>
  <c r="AQ23" i="8"/>
  <c r="AE23" i="8"/>
  <c r="AQ22" i="8"/>
  <c r="AE22" i="8"/>
  <c r="AQ21" i="8"/>
  <c r="AE21" i="8"/>
  <c r="AQ20" i="8"/>
  <c r="AE20" i="8"/>
  <c r="AQ19" i="8"/>
  <c r="AE19" i="8"/>
  <c r="AQ18" i="8"/>
  <c r="AE18" i="8"/>
  <c r="AQ17" i="8"/>
  <c r="AE17" i="8"/>
  <c r="AQ16" i="8"/>
  <c r="AE16" i="8"/>
  <c r="AQ15" i="8"/>
  <c r="AE15" i="8"/>
  <c r="AQ14" i="8"/>
  <c r="AE14" i="8"/>
  <c r="AQ13" i="8"/>
  <c r="AE13" i="8"/>
  <c r="AQ12" i="8"/>
  <c r="AE12" i="8"/>
  <c r="AQ11" i="8"/>
  <c r="AE11" i="8"/>
  <c r="AQ10" i="8"/>
  <c r="AE10" i="8"/>
  <c r="AQ9" i="8"/>
  <c r="AE9" i="8"/>
  <c r="AO25" i="8"/>
  <c r="AC25" i="8"/>
  <c r="AO24" i="8"/>
  <c r="AC24" i="8"/>
  <c r="AO23" i="8"/>
  <c r="AC23" i="8"/>
  <c r="AO22" i="8"/>
  <c r="AC22" i="8"/>
  <c r="AO21" i="8"/>
  <c r="AC21" i="8"/>
  <c r="AO20" i="8"/>
  <c r="AC20" i="8"/>
  <c r="AO19" i="8"/>
  <c r="AC19" i="8"/>
  <c r="AO18" i="8"/>
  <c r="AC18" i="8"/>
  <c r="AO17" i="8"/>
  <c r="AC17" i="8"/>
  <c r="AO16" i="8"/>
  <c r="AC16" i="8"/>
  <c r="AO15" i="8"/>
  <c r="AC15" i="8"/>
  <c r="AO14" i="8"/>
  <c r="AC14" i="8"/>
  <c r="AO13" i="8"/>
  <c r="AC13" i="8"/>
  <c r="AO12" i="8"/>
  <c r="AC12" i="8"/>
  <c r="AO11" i="8"/>
  <c r="AC11" i="8"/>
  <c r="AO10" i="8"/>
  <c r="AC10" i="8"/>
  <c r="AO9" i="8"/>
  <c r="AC9" i="8"/>
  <c r="AN25" i="8"/>
  <c r="AN24" i="8"/>
  <c r="AN23" i="8"/>
  <c r="AN22" i="8"/>
  <c r="AN21" i="8"/>
  <c r="AN20" i="8"/>
  <c r="AN19" i="8"/>
  <c r="AN18" i="8"/>
  <c r="AN17" i="8"/>
  <c r="AN16" i="8"/>
  <c r="AN15" i="8"/>
  <c r="AN14" i="8"/>
  <c r="AN13" i="8"/>
  <c r="AN12" i="8"/>
  <c r="AN11" i="8"/>
  <c r="AN10" i="8"/>
  <c r="AN9" i="8"/>
  <c r="AM25" i="8"/>
  <c r="AM24" i="8"/>
  <c r="AM23" i="8"/>
  <c r="AM22" i="8"/>
  <c r="AM21" i="8"/>
  <c r="AM20" i="8"/>
  <c r="AM19" i="8"/>
  <c r="AM18" i="8"/>
  <c r="AM17" i="8"/>
  <c r="AM16" i="8"/>
  <c r="AM15" i="8"/>
  <c r="AM14" i="8"/>
  <c r="AM13" i="8"/>
  <c r="AM12" i="8"/>
  <c r="AM11" i="8"/>
  <c r="AM10" i="8"/>
  <c r="AM9" i="8"/>
  <c r="AD20" i="8"/>
  <c r="AH19" i="8"/>
  <c r="AI18" i="8"/>
  <c r="AJ17" i="8"/>
  <c r="AK16" i="8"/>
  <c r="AL15" i="8"/>
  <c r="AP14" i="8"/>
  <c r="AP25" i="8"/>
  <c r="AD19" i="8"/>
  <c r="AH18" i="8"/>
  <c r="AI17" i="8"/>
  <c r="AJ16" i="8"/>
  <c r="AK15" i="8"/>
  <c r="AL14" i="8"/>
  <c r="AP13" i="8"/>
  <c r="Y6" i="8"/>
  <c r="AL9" i="8"/>
  <c r="AK10" i="8"/>
  <c r="AJ11" i="8"/>
  <c r="AI12" i="8"/>
  <c r="AH13" i="8"/>
  <c r="AH14" i="8"/>
  <c r="AI15" i="8"/>
  <c r="AL16" i="8"/>
  <c r="AP17" i="8"/>
  <c r="AP22" i="8"/>
  <c r="AL23" i="8"/>
  <c r="AK24" i="8"/>
  <c r="AJ25" i="8"/>
  <c r="AI29" i="8"/>
  <c r="AI33" i="8" s="1"/>
  <c r="AJ30" i="8"/>
  <c r="AI31" i="8"/>
  <c r="AG32" i="8"/>
  <c r="Y41" i="8"/>
  <c r="Y95" i="8"/>
  <c r="Y149" i="8"/>
  <c r="Y203" i="8"/>
  <c r="Y257" i="8"/>
  <c r="Y311" i="8"/>
  <c r="Y412" i="8"/>
  <c r="Y469" i="8"/>
  <c r="AU228" i="9"/>
  <c r="AT228" i="9"/>
  <c r="U503" i="8"/>
  <c r="AP9" i="8"/>
  <c r="AL10" i="8"/>
  <c r="AK11" i="8"/>
  <c r="AJ12" i="8"/>
  <c r="AI13" i="8"/>
  <c r="AI14" i="8"/>
  <c r="AJ15" i="8"/>
  <c r="AP16" i="8"/>
  <c r="AP23" i="8"/>
  <c r="AL24" i="8"/>
  <c r="AS49" i="9"/>
  <c r="AT49" i="9"/>
  <c r="AU49" i="9"/>
  <c r="AS427" i="9"/>
  <c r="AT427" i="9"/>
  <c r="AU427" i="9"/>
  <c r="F27" i="10"/>
  <c r="D27" i="10"/>
  <c r="F45" i="10"/>
  <c r="D45" i="10"/>
  <c r="F63" i="10"/>
  <c r="D63" i="10"/>
  <c r="F81" i="10"/>
  <c r="D81" i="10"/>
  <c r="F99" i="10"/>
  <c r="D99" i="10"/>
  <c r="F117" i="10"/>
  <c r="D117" i="10"/>
  <c r="F135" i="10"/>
  <c r="D135" i="10"/>
  <c r="F153" i="10"/>
  <c r="D153" i="10"/>
  <c r="F171" i="10"/>
  <c r="D171" i="10"/>
  <c r="F189" i="10"/>
  <c r="D189" i="10"/>
  <c r="F207" i="10"/>
  <c r="D207" i="10"/>
  <c r="F225" i="10"/>
  <c r="D225" i="10"/>
  <c r="F243" i="10"/>
  <c r="D243" i="10"/>
  <c r="F261" i="10"/>
  <c r="D261" i="10"/>
  <c r="F279" i="10"/>
  <c r="D279" i="10"/>
  <c r="F297" i="10"/>
  <c r="D297" i="10"/>
  <c r="F315" i="10"/>
  <c r="D315" i="10"/>
  <c r="F333" i="10"/>
  <c r="D333" i="10"/>
  <c r="F351" i="10"/>
  <c r="D351" i="10"/>
  <c r="F369" i="10"/>
  <c r="D369" i="10"/>
  <c r="F387" i="10"/>
  <c r="D387" i="10"/>
  <c r="F405" i="10"/>
  <c r="D405" i="10"/>
  <c r="F423" i="10"/>
  <c r="D423" i="10"/>
  <c r="F441" i="10"/>
  <c r="D441" i="10"/>
  <c r="F459" i="10"/>
  <c r="D459" i="10"/>
  <c r="F477" i="10"/>
  <c r="D477" i="10"/>
  <c r="F495" i="10"/>
  <c r="D495" i="10"/>
  <c r="F513" i="10"/>
  <c r="D513" i="10"/>
  <c r="V503" i="8"/>
  <c r="AP10" i="8"/>
  <c r="AL11" i="8"/>
  <c r="AK12" i="8"/>
  <c r="AJ13" i="8"/>
  <c r="AJ14" i="8"/>
  <c r="AP15" i="8"/>
  <c r="AP24" i="8"/>
  <c r="AL25" i="8"/>
  <c r="AO29" i="8"/>
  <c r="AO33" i="8" s="1"/>
  <c r="AO30" i="8"/>
  <c r="AK31" i="8"/>
  <c r="AI32" i="8"/>
  <c r="Y43" i="8"/>
  <c r="Y53" i="8"/>
  <c r="Y97" i="8"/>
  <c r="Y107" i="8"/>
  <c r="Y151" i="8"/>
  <c r="Y161" i="8"/>
  <c r="Y205" i="8"/>
  <c r="Y215" i="8"/>
  <c r="Y259" i="8"/>
  <c r="Y269" i="8"/>
  <c r="Y313" i="8"/>
  <c r="Y323" i="8"/>
  <c r="Y397" i="8"/>
  <c r="AT148" i="9"/>
  <c r="AU148" i="9"/>
  <c r="AS148" i="9"/>
  <c r="AU165" i="9"/>
  <c r="AT165" i="9"/>
  <c r="AU232" i="9"/>
  <c r="AT232" i="9"/>
  <c r="AS232" i="9"/>
  <c r="AW20" i="7"/>
  <c r="AB36" i="7"/>
  <c r="AB108" i="7"/>
  <c r="W503" i="8"/>
  <c r="AP11" i="8"/>
  <c r="AL12" i="8"/>
  <c r="AK13" i="8"/>
  <c r="AK14" i="8"/>
  <c r="AO31" i="8"/>
  <c r="AJ32" i="8"/>
  <c r="Y55" i="8"/>
  <c r="Y70" i="8"/>
  <c r="Y109" i="8"/>
  <c r="Y124" i="8"/>
  <c r="Y163" i="8"/>
  <c r="Y178" i="8"/>
  <c r="Y217" i="8"/>
  <c r="Y232" i="8"/>
  <c r="Y271" i="8"/>
  <c r="Y286" i="8"/>
  <c r="Y325" i="8"/>
  <c r="Y361" i="8"/>
  <c r="Y409" i="8"/>
  <c r="Y445" i="8"/>
  <c r="Y460" i="8"/>
  <c r="Y496" i="8"/>
  <c r="AU9" i="9"/>
  <c r="AS9" i="9"/>
  <c r="AS177" i="9"/>
  <c r="AT177" i="9"/>
  <c r="AT190" i="9"/>
  <c r="AS190" i="9"/>
  <c r="AT196" i="9"/>
  <c r="AS196" i="9"/>
  <c r="AT202" i="9"/>
  <c r="AS202" i="9"/>
  <c r="AX20" i="7"/>
  <c r="AV20" i="7"/>
  <c r="AU20" i="7"/>
  <c r="AU22" i="7" s="1"/>
  <c r="X503" i="8"/>
  <c r="AP12" i="8"/>
  <c r="AL13" i="8"/>
  <c r="AK32" i="8"/>
  <c r="Y77" i="8"/>
  <c r="Y131" i="8"/>
  <c r="Y185" i="8"/>
  <c r="Y239" i="8"/>
  <c r="Y293" i="8"/>
  <c r="Y337" i="8"/>
  <c r="Y373" i="8"/>
  <c r="Y464" i="8"/>
  <c r="Y483" i="8"/>
  <c r="Y500" i="8"/>
  <c r="AT72" i="9"/>
  <c r="AS72" i="9"/>
  <c r="AB48" i="7"/>
  <c r="AB120" i="7"/>
  <c r="AB192" i="7"/>
  <c r="AB332" i="7"/>
  <c r="AB475" i="7"/>
  <c r="Y19" i="8"/>
  <c r="AH20" i="8"/>
  <c r="AD21" i="8"/>
  <c r="Y22" i="8"/>
  <c r="AO32" i="8"/>
  <c r="Y67" i="8"/>
  <c r="Y121" i="8"/>
  <c r="Y175" i="8"/>
  <c r="Y229" i="8"/>
  <c r="Y283" i="8"/>
  <c r="Y436" i="8"/>
  <c r="Y438" i="8"/>
  <c r="Y451" i="8"/>
  <c r="AT96" i="9"/>
  <c r="AS96" i="9"/>
  <c r="AU96" i="9"/>
  <c r="Y331" i="8"/>
  <c r="Y349" i="8"/>
  <c r="Y367" i="8"/>
  <c r="Y385" i="8"/>
  <c r="Y430" i="8"/>
  <c r="Y439" i="8"/>
  <c r="Y448" i="8"/>
  <c r="Y457" i="8"/>
  <c r="Y466" i="8"/>
  <c r="Y475" i="8"/>
  <c r="Y484" i="8"/>
  <c r="Y493" i="8"/>
  <c r="H502" i="9"/>
  <c r="H503" i="9" s="1"/>
  <c r="DM20" i="9"/>
  <c r="AT4" i="9"/>
  <c r="AS4" i="9"/>
  <c r="DP26" i="9"/>
  <c r="AT76" i="9"/>
  <c r="AU76" i="9"/>
  <c r="AS76" i="9"/>
  <c r="AT132" i="9"/>
  <c r="AS132" i="9"/>
  <c r="AS463" i="9"/>
  <c r="AT463" i="9"/>
  <c r="AT88" i="9"/>
  <c r="AU88" i="9"/>
  <c r="AS88" i="9"/>
  <c r="AT144" i="9"/>
  <c r="AS144" i="9"/>
  <c r="AT181" i="9"/>
  <c r="AS181" i="9"/>
  <c r="AT188" i="9"/>
  <c r="AS188" i="9"/>
  <c r="AT194" i="9"/>
  <c r="AS194" i="9"/>
  <c r="AT200" i="9"/>
  <c r="AS200" i="9"/>
  <c r="AS419" i="9"/>
  <c r="AU419" i="9"/>
  <c r="AT419" i="9"/>
  <c r="F21" i="10"/>
  <c r="D21" i="10"/>
  <c r="F39" i="10"/>
  <c r="D39" i="10"/>
  <c r="F57" i="10"/>
  <c r="D57" i="10"/>
  <c r="F75" i="10"/>
  <c r="D75" i="10"/>
  <c r="F93" i="10"/>
  <c r="D93" i="10"/>
  <c r="F111" i="10"/>
  <c r="D111" i="10"/>
  <c r="F129" i="10"/>
  <c r="D129" i="10"/>
  <c r="F147" i="10"/>
  <c r="D147" i="10"/>
  <c r="F165" i="10"/>
  <c r="D165" i="10"/>
  <c r="F183" i="10"/>
  <c r="D183" i="10"/>
  <c r="F201" i="10"/>
  <c r="D201" i="10"/>
  <c r="F219" i="10"/>
  <c r="D219" i="10"/>
  <c r="F237" i="10"/>
  <c r="D237" i="10"/>
  <c r="F255" i="10"/>
  <c r="D255" i="10"/>
  <c r="F273" i="10"/>
  <c r="D273" i="10"/>
  <c r="F291" i="10"/>
  <c r="D291" i="10"/>
  <c r="F309" i="10"/>
  <c r="D309" i="10"/>
  <c r="F327" i="10"/>
  <c r="D327" i="10"/>
  <c r="F345" i="10"/>
  <c r="D345" i="10"/>
  <c r="F363" i="10"/>
  <c r="D363" i="10"/>
  <c r="F381" i="10"/>
  <c r="D381" i="10"/>
  <c r="F399" i="10"/>
  <c r="D399" i="10"/>
  <c r="F417" i="10"/>
  <c r="D417" i="10"/>
  <c r="F435" i="10"/>
  <c r="D435" i="10"/>
  <c r="F453" i="10"/>
  <c r="D453" i="10"/>
  <c r="F471" i="10"/>
  <c r="D471" i="10"/>
  <c r="F489" i="10"/>
  <c r="D489" i="10"/>
  <c r="F507" i="10"/>
  <c r="D507" i="10"/>
  <c r="J6" i="12"/>
  <c r="K6" i="12" s="1"/>
  <c r="I6" i="12"/>
  <c r="H6" i="12"/>
  <c r="F6" i="12"/>
  <c r="G6" i="12" s="1"/>
  <c r="R6" i="12"/>
  <c r="S6" i="12" s="1"/>
  <c r="D6" i="12"/>
  <c r="E6" i="12" s="1"/>
  <c r="B6" i="12"/>
  <c r="C6" i="12" s="1"/>
  <c r="Q6" i="12"/>
  <c r="P6" i="12"/>
  <c r="N6" i="12"/>
  <c r="O6" i="12" s="1"/>
  <c r="H30" i="12"/>
  <c r="R30" i="12"/>
  <c r="S30" i="12" s="1"/>
  <c r="F30" i="12"/>
  <c r="G30" i="12" s="1"/>
  <c r="Q30" i="12"/>
  <c r="J30" i="12"/>
  <c r="K30" i="12" s="1"/>
  <c r="I30" i="12"/>
  <c r="D30" i="12"/>
  <c r="E30" i="12" s="1"/>
  <c r="B30" i="12"/>
  <c r="C30" i="12" s="1"/>
  <c r="P30" i="12"/>
  <c r="L30" i="12"/>
  <c r="M30" i="12" s="1"/>
  <c r="N30" i="12"/>
  <c r="O30" i="12" s="1"/>
  <c r="H54" i="12"/>
  <c r="R54" i="12"/>
  <c r="S54" i="12" s="1"/>
  <c r="F54" i="12"/>
  <c r="G54" i="12" s="1"/>
  <c r="Q54" i="12"/>
  <c r="P54" i="12"/>
  <c r="D54" i="12"/>
  <c r="E54" i="12" s="1"/>
  <c r="B54" i="12"/>
  <c r="C54" i="12" s="1"/>
  <c r="N54" i="12"/>
  <c r="O54" i="12" s="1"/>
  <c r="L54" i="12"/>
  <c r="M54" i="12" s="1"/>
  <c r="I54" i="12"/>
  <c r="J54" i="12"/>
  <c r="K54" i="12" s="1"/>
  <c r="H78" i="12"/>
  <c r="R78" i="12"/>
  <c r="S78" i="12" s="1"/>
  <c r="F78" i="12"/>
  <c r="G78" i="12" s="1"/>
  <c r="Q78" i="12"/>
  <c r="P78" i="12"/>
  <c r="D78" i="12"/>
  <c r="E78" i="12" s="1"/>
  <c r="B78" i="12"/>
  <c r="C78" i="12" s="1"/>
  <c r="N78" i="12"/>
  <c r="O78" i="12" s="1"/>
  <c r="L78" i="12"/>
  <c r="M78" i="12" s="1"/>
  <c r="J78" i="12"/>
  <c r="K78" i="12" s="1"/>
  <c r="I78" i="12"/>
  <c r="J102" i="12"/>
  <c r="K102" i="12" s="1"/>
  <c r="P102" i="12"/>
  <c r="B102" i="12"/>
  <c r="C102" i="12" s="1"/>
  <c r="N102" i="12"/>
  <c r="O102" i="12" s="1"/>
  <c r="L102" i="12"/>
  <c r="M102" i="12" s="1"/>
  <c r="I102" i="12"/>
  <c r="H102" i="12"/>
  <c r="F102" i="12"/>
  <c r="G102" i="12" s="1"/>
  <c r="D102" i="12"/>
  <c r="E102" i="12" s="1"/>
  <c r="R102" i="12"/>
  <c r="S102" i="12" s="1"/>
  <c r="Q102" i="12"/>
  <c r="J126" i="12"/>
  <c r="K126" i="12" s="1"/>
  <c r="P126" i="12"/>
  <c r="B126" i="12"/>
  <c r="C126" i="12" s="1"/>
  <c r="N126" i="12"/>
  <c r="O126" i="12" s="1"/>
  <c r="L126" i="12"/>
  <c r="M126" i="12" s="1"/>
  <c r="R126" i="12"/>
  <c r="S126" i="12" s="1"/>
  <c r="Q126" i="12"/>
  <c r="H126" i="12"/>
  <c r="I126" i="12"/>
  <c r="F126" i="12"/>
  <c r="G126" i="12" s="1"/>
  <c r="D126" i="12"/>
  <c r="E126" i="12" s="1"/>
  <c r="P150" i="12"/>
  <c r="D150" i="12"/>
  <c r="E150" i="12" s="1"/>
  <c r="N150" i="12"/>
  <c r="O150" i="12" s="1"/>
  <c r="B150" i="12"/>
  <c r="C150" i="12" s="1"/>
  <c r="L150" i="12"/>
  <c r="M150" i="12" s="1"/>
  <c r="J150" i="12"/>
  <c r="K150" i="12" s="1"/>
  <c r="I150" i="12"/>
  <c r="H150" i="12"/>
  <c r="F150" i="12"/>
  <c r="G150" i="12" s="1"/>
  <c r="R150" i="12"/>
  <c r="S150" i="12" s="1"/>
  <c r="Q150" i="12"/>
  <c r="I174" i="12"/>
  <c r="R174" i="12"/>
  <c r="S174" i="12" s="1"/>
  <c r="Q174" i="12"/>
  <c r="P174" i="12"/>
  <c r="N174" i="12"/>
  <c r="O174" i="12" s="1"/>
  <c r="L174" i="12"/>
  <c r="M174" i="12" s="1"/>
  <c r="J174" i="12"/>
  <c r="K174" i="12" s="1"/>
  <c r="H174" i="12"/>
  <c r="F174" i="12"/>
  <c r="G174" i="12" s="1"/>
  <c r="D174" i="12"/>
  <c r="E174" i="12" s="1"/>
  <c r="B174" i="12"/>
  <c r="C174" i="12" s="1"/>
  <c r="H198" i="12"/>
  <c r="N198" i="12"/>
  <c r="O198" i="12" s="1"/>
  <c r="L198" i="12"/>
  <c r="M198" i="12" s="1"/>
  <c r="J198" i="12"/>
  <c r="K198" i="12" s="1"/>
  <c r="I198" i="12"/>
  <c r="F198" i="12"/>
  <c r="G198" i="12" s="1"/>
  <c r="D198" i="12"/>
  <c r="E198" i="12" s="1"/>
  <c r="B198" i="12"/>
  <c r="C198" i="12" s="1"/>
  <c r="R198" i="12"/>
  <c r="S198" i="12" s="1"/>
  <c r="Q198" i="12"/>
  <c r="P198" i="12"/>
  <c r="Q224" i="12"/>
  <c r="B224" i="12"/>
  <c r="C224" i="12" s="1"/>
  <c r="L224" i="12"/>
  <c r="M224" i="12" s="1"/>
  <c r="J224" i="12"/>
  <c r="K224" i="12" s="1"/>
  <c r="I224" i="12"/>
  <c r="H224" i="12"/>
  <c r="F224" i="12"/>
  <c r="G224" i="12" s="1"/>
  <c r="R224" i="12"/>
  <c r="S224" i="12" s="1"/>
  <c r="P224" i="12"/>
  <c r="N224" i="12"/>
  <c r="O224" i="12" s="1"/>
  <c r="D224" i="12"/>
  <c r="E224" i="12" s="1"/>
  <c r="Q250" i="12"/>
  <c r="F250" i="12"/>
  <c r="G250" i="12" s="1"/>
  <c r="B250" i="12"/>
  <c r="C250" i="12" s="1"/>
  <c r="L250" i="12"/>
  <c r="M250" i="12" s="1"/>
  <c r="J250" i="12"/>
  <c r="K250" i="12" s="1"/>
  <c r="I250" i="12"/>
  <c r="H250" i="12"/>
  <c r="R250" i="12"/>
  <c r="S250" i="12" s="1"/>
  <c r="P250" i="12"/>
  <c r="N250" i="12"/>
  <c r="O250" i="12" s="1"/>
  <c r="D250" i="12"/>
  <c r="E250" i="12" s="1"/>
  <c r="Q276" i="12"/>
  <c r="L276" i="12"/>
  <c r="M276" i="12" s="1"/>
  <c r="J276" i="12"/>
  <c r="K276" i="12" s="1"/>
  <c r="I276" i="12"/>
  <c r="F276" i="12"/>
  <c r="G276" i="12" s="1"/>
  <c r="R276" i="12"/>
  <c r="S276" i="12" s="1"/>
  <c r="N276" i="12"/>
  <c r="O276" i="12" s="1"/>
  <c r="P276" i="12"/>
  <c r="H276" i="12"/>
  <c r="D276" i="12"/>
  <c r="E276" i="12" s="1"/>
  <c r="B276" i="12"/>
  <c r="C276" i="12" s="1"/>
  <c r="Q302" i="12"/>
  <c r="B302" i="12"/>
  <c r="C302" i="12" s="1"/>
  <c r="N302" i="12"/>
  <c r="O302" i="12" s="1"/>
  <c r="L302" i="12"/>
  <c r="M302" i="12" s="1"/>
  <c r="J302" i="12"/>
  <c r="K302" i="12" s="1"/>
  <c r="I302" i="12"/>
  <c r="D302" i="12"/>
  <c r="E302" i="12" s="1"/>
  <c r="R302" i="12"/>
  <c r="S302" i="12" s="1"/>
  <c r="H302" i="12"/>
  <c r="F302" i="12"/>
  <c r="G302" i="12" s="1"/>
  <c r="P302" i="12"/>
  <c r="J328" i="12"/>
  <c r="K328" i="12" s="1"/>
  <c r="I328" i="12"/>
  <c r="H328" i="12"/>
  <c r="Q328" i="12"/>
  <c r="L328" i="12"/>
  <c r="M328" i="12" s="1"/>
  <c r="F328" i="12"/>
  <c r="G328" i="12" s="1"/>
  <c r="B328" i="12"/>
  <c r="C328" i="12" s="1"/>
  <c r="N328" i="12"/>
  <c r="O328" i="12" s="1"/>
  <c r="D328" i="12"/>
  <c r="E328" i="12" s="1"/>
  <c r="R328" i="12"/>
  <c r="S328" i="12" s="1"/>
  <c r="P328" i="12"/>
  <c r="Q355" i="12"/>
  <c r="D355" i="12"/>
  <c r="E355" i="12" s="1"/>
  <c r="P355" i="12"/>
  <c r="B355" i="12"/>
  <c r="C355" i="12" s="1"/>
  <c r="N355" i="12"/>
  <c r="O355" i="12" s="1"/>
  <c r="R355" i="12"/>
  <c r="S355" i="12" s="1"/>
  <c r="J355" i="12"/>
  <c r="K355" i="12" s="1"/>
  <c r="I355" i="12"/>
  <c r="L355" i="12"/>
  <c r="M355" i="12" s="1"/>
  <c r="H355" i="12"/>
  <c r="F355" i="12"/>
  <c r="G355" i="12" s="1"/>
  <c r="R381" i="12"/>
  <c r="S381" i="12" s="1"/>
  <c r="F381" i="12"/>
  <c r="G381" i="12" s="1"/>
  <c r="J381" i="12"/>
  <c r="K381" i="12" s="1"/>
  <c r="P381" i="12"/>
  <c r="B381" i="12"/>
  <c r="C381" i="12" s="1"/>
  <c r="D381" i="12"/>
  <c r="E381" i="12" s="1"/>
  <c r="H381" i="12"/>
  <c r="Q381" i="12"/>
  <c r="L381" i="12"/>
  <c r="M381" i="12" s="1"/>
  <c r="I381" i="12"/>
  <c r="N381" i="12"/>
  <c r="O381" i="12" s="1"/>
  <c r="R407" i="12"/>
  <c r="S407" i="12" s="1"/>
  <c r="F407" i="12"/>
  <c r="G407" i="12" s="1"/>
  <c r="L407" i="12"/>
  <c r="M407" i="12" s="1"/>
  <c r="J407" i="12"/>
  <c r="K407" i="12" s="1"/>
  <c r="I407" i="12"/>
  <c r="H407" i="12"/>
  <c r="D407" i="12"/>
  <c r="E407" i="12" s="1"/>
  <c r="B407" i="12"/>
  <c r="C407" i="12" s="1"/>
  <c r="P407" i="12"/>
  <c r="N407" i="12"/>
  <c r="O407" i="12" s="1"/>
  <c r="Q407" i="12"/>
  <c r="J433" i="12"/>
  <c r="K433" i="12" s="1"/>
  <c r="I433" i="12"/>
  <c r="R433" i="12"/>
  <c r="S433" i="12" s="1"/>
  <c r="F433" i="12"/>
  <c r="G433" i="12" s="1"/>
  <c r="H433" i="12"/>
  <c r="D433" i="12"/>
  <c r="E433" i="12" s="1"/>
  <c r="B433" i="12"/>
  <c r="C433" i="12" s="1"/>
  <c r="Q433" i="12"/>
  <c r="P433" i="12"/>
  <c r="N433" i="12"/>
  <c r="O433" i="12" s="1"/>
  <c r="L433" i="12"/>
  <c r="M433" i="12" s="1"/>
  <c r="P459" i="12"/>
  <c r="D459" i="12"/>
  <c r="E459" i="12" s="1"/>
  <c r="J459" i="12"/>
  <c r="K459" i="12" s="1"/>
  <c r="B459" i="12"/>
  <c r="C459" i="12" s="1"/>
  <c r="R459" i="12"/>
  <c r="S459" i="12" s="1"/>
  <c r="Q459" i="12"/>
  <c r="N459" i="12"/>
  <c r="O459" i="12" s="1"/>
  <c r="L459" i="12"/>
  <c r="M459" i="12" s="1"/>
  <c r="I459" i="12"/>
  <c r="H459" i="12"/>
  <c r="F459" i="12"/>
  <c r="G459" i="12" s="1"/>
  <c r="H485" i="12"/>
  <c r="P485" i="12"/>
  <c r="D485" i="12"/>
  <c r="E485" i="12" s="1"/>
  <c r="J485" i="12"/>
  <c r="K485" i="12" s="1"/>
  <c r="I485" i="12"/>
  <c r="F485" i="12"/>
  <c r="G485" i="12" s="1"/>
  <c r="L485" i="12"/>
  <c r="M485" i="12" s="1"/>
  <c r="B485" i="12"/>
  <c r="C485" i="12" s="1"/>
  <c r="R485" i="12"/>
  <c r="S485" i="12" s="1"/>
  <c r="Q485" i="12"/>
  <c r="N485" i="12"/>
  <c r="O485" i="12" s="1"/>
  <c r="N512" i="12"/>
  <c r="O512" i="12" s="1"/>
  <c r="B512" i="12"/>
  <c r="C512" i="12" s="1"/>
  <c r="J512" i="12"/>
  <c r="K512" i="12" s="1"/>
  <c r="Q512" i="12"/>
  <c r="P512" i="12"/>
  <c r="L512" i="12"/>
  <c r="M512" i="12" s="1"/>
  <c r="I512" i="12"/>
  <c r="R512" i="12"/>
  <c r="S512" i="12" s="1"/>
  <c r="H512" i="12"/>
  <c r="F512" i="12"/>
  <c r="G512" i="12" s="1"/>
  <c r="D512" i="12"/>
  <c r="E512" i="12" s="1"/>
  <c r="R538" i="12"/>
  <c r="S538" i="12" s="1"/>
  <c r="F538" i="12"/>
  <c r="G538" i="12" s="1"/>
  <c r="Q538" i="12"/>
  <c r="D538" i="12"/>
  <c r="E538" i="12" s="1"/>
  <c r="P538" i="12"/>
  <c r="B538" i="12"/>
  <c r="C538" i="12" s="1"/>
  <c r="N538" i="12"/>
  <c r="O538" i="12" s="1"/>
  <c r="L538" i="12"/>
  <c r="M538" i="12" s="1"/>
  <c r="I538" i="12"/>
  <c r="H538" i="12"/>
  <c r="J538" i="12"/>
  <c r="K538" i="12" s="1"/>
  <c r="R564" i="12"/>
  <c r="S564" i="12" s="1"/>
  <c r="F564" i="12"/>
  <c r="G564" i="12" s="1"/>
  <c r="J564" i="12"/>
  <c r="K564" i="12" s="1"/>
  <c r="P564" i="12"/>
  <c r="N564" i="12"/>
  <c r="O564" i="12" s="1"/>
  <c r="I564" i="12"/>
  <c r="D564" i="12"/>
  <c r="E564" i="12" s="1"/>
  <c r="B564" i="12"/>
  <c r="C564" i="12" s="1"/>
  <c r="Q564" i="12"/>
  <c r="H564" i="12"/>
  <c r="L564" i="12"/>
  <c r="M564" i="12" s="1"/>
  <c r="P590" i="12"/>
  <c r="D590" i="12"/>
  <c r="E590" i="12" s="1"/>
  <c r="I590" i="12"/>
  <c r="J590" i="12"/>
  <c r="K590" i="12" s="1"/>
  <c r="H590" i="12"/>
  <c r="F590" i="12"/>
  <c r="G590" i="12" s="1"/>
  <c r="B590" i="12"/>
  <c r="C590" i="12" s="1"/>
  <c r="R590" i="12"/>
  <c r="S590" i="12" s="1"/>
  <c r="Q590" i="12"/>
  <c r="L590" i="12"/>
  <c r="M590" i="12" s="1"/>
  <c r="N590" i="12"/>
  <c r="O590" i="12" s="1"/>
  <c r="J616" i="12"/>
  <c r="K616" i="12" s="1"/>
  <c r="I616" i="12"/>
  <c r="Q616" i="12"/>
  <c r="R616" i="12"/>
  <c r="S616" i="12" s="1"/>
  <c r="B616" i="12"/>
  <c r="C616" i="12" s="1"/>
  <c r="P616" i="12"/>
  <c r="L616" i="12"/>
  <c r="M616" i="12" s="1"/>
  <c r="N616" i="12"/>
  <c r="O616" i="12" s="1"/>
  <c r="H616" i="12"/>
  <c r="D616" i="12"/>
  <c r="E616" i="12" s="1"/>
  <c r="F616" i="12"/>
  <c r="G616" i="12" s="1"/>
  <c r="D643" i="12"/>
  <c r="E643" i="12" s="1"/>
  <c r="B643" i="12"/>
  <c r="C643" i="12" s="1"/>
  <c r="Y24" i="8"/>
  <c r="Y32" i="8"/>
  <c r="Y40" i="8"/>
  <c r="Y58" i="8"/>
  <c r="Y76" i="8"/>
  <c r="Y94" i="8"/>
  <c r="Y112" i="8"/>
  <c r="Y130" i="8"/>
  <c r="Y148" i="8"/>
  <c r="Y166" i="8"/>
  <c r="Y184" i="8"/>
  <c r="Y202" i="8"/>
  <c r="Y220" i="8"/>
  <c r="Y238" i="8"/>
  <c r="Y256" i="8"/>
  <c r="Y274" i="8"/>
  <c r="Y292" i="8"/>
  <c r="Y310" i="8"/>
  <c r="Y328" i="8"/>
  <c r="Y346" i="8"/>
  <c r="Y364" i="8"/>
  <c r="Y382" i="8"/>
  <c r="Y423" i="8"/>
  <c r="Y432" i="8"/>
  <c r="Y441" i="8"/>
  <c r="Y450" i="8"/>
  <c r="Y459" i="8"/>
  <c r="Y468" i="8"/>
  <c r="Y477" i="8"/>
  <c r="Y486" i="8"/>
  <c r="Y495" i="8"/>
  <c r="DO20" i="9"/>
  <c r="DP4" i="9"/>
  <c r="DP20" i="9" s="1"/>
  <c r="AS37" i="9"/>
  <c r="AT37" i="9"/>
  <c r="AT100" i="9"/>
  <c r="AU100" i="9"/>
  <c r="AS100" i="9"/>
  <c r="AT235" i="9"/>
  <c r="AS235" i="9"/>
  <c r="AS431" i="9"/>
  <c r="AU431" i="9"/>
  <c r="AT431" i="9"/>
  <c r="D7" i="10"/>
  <c r="F7" i="10"/>
  <c r="Y463" i="8"/>
  <c r="Y472" i="8"/>
  <c r="Y481" i="8"/>
  <c r="Y490" i="8"/>
  <c r="Y499" i="8"/>
  <c r="AS61" i="9"/>
  <c r="AT61" i="9"/>
  <c r="AT124" i="9"/>
  <c r="AU124" i="9"/>
  <c r="AS124" i="9"/>
  <c r="AU234" i="9"/>
  <c r="AT234" i="9"/>
  <c r="AS455" i="9"/>
  <c r="AU455" i="9"/>
  <c r="AT455" i="9"/>
  <c r="AT136" i="9"/>
  <c r="AU136" i="9"/>
  <c r="AS136" i="9"/>
  <c r="AS467" i="9"/>
  <c r="AU467" i="9"/>
  <c r="AT467" i="9"/>
  <c r="AU7" i="9"/>
  <c r="AT7" i="9"/>
  <c r="AS7" i="9"/>
  <c r="AT16" i="9"/>
  <c r="AS16" i="9"/>
  <c r="AS53" i="9"/>
  <c r="AU53" i="9"/>
  <c r="AT53" i="9"/>
  <c r="AT84" i="9"/>
  <c r="AS84" i="9"/>
  <c r="AU415" i="9"/>
  <c r="AS415" i="9"/>
  <c r="AB404" i="7"/>
  <c r="Y20" i="8"/>
  <c r="Y30" i="8"/>
  <c r="Y46" i="8"/>
  <c r="Y64" i="8"/>
  <c r="Y82" i="8"/>
  <c r="Y100" i="8"/>
  <c r="Y118" i="8"/>
  <c r="Y136" i="8"/>
  <c r="Y154" i="8"/>
  <c r="Y172" i="8"/>
  <c r="Y190" i="8"/>
  <c r="Y208" i="8"/>
  <c r="Y226" i="8"/>
  <c r="Y244" i="8"/>
  <c r="Y262" i="8"/>
  <c r="Y280" i="8"/>
  <c r="Y298" i="8"/>
  <c r="Y316" i="8"/>
  <c r="Y334" i="8"/>
  <c r="Y352" i="8"/>
  <c r="Y370" i="8"/>
  <c r="Y388" i="8"/>
  <c r="Y426" i="8"/>
  <c r="Y435" i="8"/>
  <c r="Y444" i="8"/>
  <c r="Y453" i="8"/>
  <c r="Y462" i="8"/>
  <c r="Y471" i="8"/>
  <c r="Y480" i="8"/>
  <c r="Y489" i="8"/>
  <c r="Y498" i="8"/>
  <c r="CG502" i="9"/>
  <c r="DP7" i="9"/>
  <c r="AU37" i="9"/>
  <c r="AT64" i="9"/>
  <c r="AU64" i="9"/>
  <c r="AT108" i="9"/>
  <c r="AS108" i="9"/>
  <c r="AT227" i="9"/>
  <c r="AS227" i="9"/>
  <c r="AS439" i="9"/>
  <c r="AT439" i="9"/>
  <c r="AB487" i="7"/>
  <c r="Y9" i="8"/>
  <c r="Y21" i="8"/>
  <c r="Y403" i="8"/>
  <c r="Y421" i="8"/>
  <c r="Y502" i="8"/>
  <c r="DI20" i="9"/>
  <c r="DP12" i="9"/>
  <c r="AT120" i="9"/>
  <c r="AS120" i="9"/>
  <c r="AU407" i="9"/>
  <c r="AT407" i="9"/>
  <c r="AS407" i="9"/>
  <c r="AS451" i="9"/>
  <c r="AT451" i="9"/>
  <c r="AU162" i="9"/>
  <c r="AS162" i="9"/>
  <c r="AT206" i="9"/>
  <c r="AS206" i="9"/>
  <c r="AS19" i="9"/>
  <c r="AS35" i="9"/>
  <c r="AS59" i="9"/>
  <c r="AT70" i="9"/>
  <c r="AT82" i="9"/>
  <c r="AT94" i="9"/>
  <c r="AT106" i="9"/>
  <c r="AT118" i="9"/>
  <c r="AT130" i="9"/>
  <c r="AT142" i="9"/>
  <c r="AS171" i="9"/>
  <c r="AT180" i="9"/>
  <c r="AS180" i="9"/>
  <c r="AT187" i="9"/>
  <c r="AS187" i="9"/>
  <c r="AT193" i="9"/>
  <c r="AS193" i="9"/>
  <c r="AT199" i="9"/>
  <c r="AS199" i="9"/>
  <c r="AT226" i="9"/>
  <c r="AS226" i="9"/>
  <c r="AU231" i="9"/>
  <c r="AT231" i="9"/>
  <c r="AS437" i="9"/>
  <c r="AS449" i="9"/>
  <c r="AS461" i="9"/>
  <c r="F18" i="10"/>
  <c r="D18" i="10"/>
  <c r="F36" i="10"/>
  <c r="D36" i="10"/>
  <c r="F54" i="10"/>
  <c r="D54" i="10"/>
  <c r="F72" i="10"/>
  <c r="D72" i="10"/>
  <c r="F90" i="10"/>
  <c r="D90" i="10"/>
  <c r="F108" i="10"/>
  <c r="D108" i="10"/>
  <c r="F126" i="10"/>
  <c r="D126" i="10"/>
  <c r="F144" i="10"/>
  <c r="D144" i="10"/>
  <c r="F162" i="10"/>
  <c r="D162" i="10"/>
  <c r="F180" i="10"/>
  <c r="D180" i="10"/>
  <c r="F198" i="10"/>
  <c r="D198" i="10"/>
  <c r="F216" i="10"/>
  <c r="D216" i="10"/>
  <c r="F234" i="10"/>
  <c r="D234" i="10"/>
  <c r="F252" i="10"/>
  <c r="D252" i="10"/>
  <c r="F270" i="10"/>
  <c r="D270" i="10"/>
  <c r="F288" i="10"/>
  <c r="D288" i="10"/>
  <c r="F306" i="10"/>
  <c r="D306" i="10"/>
  <c r="F324" i="10"/>
  <c r="D324" i="10"/>
  <c r="F342" i="10"/>
  <c r="D342" i="10"/>
  <c r="F360" i="10"/>
  <c r="D360" i="10"/>
  <c r="F378" i="10"/>
  <c r="D378" i="10"/>
  <c r="F396" i="10"/>
  <c r="D396" i="10"/>
  <c r="F414" i="10"/>
  <c r="D414" i="10"/>
  <c r="F432" i="10"/>
  <c r="D432" i="10"/>
  <c r="F450" i="10"/>
  <c r="D450" i="10"/>
  <c r="F468" i="10"/>
  <c r="D468" i="10"/>
  <c r="F486" i="10"/>
  <c r="D486" i="10"/>
  <c r="F504" i="10"/>
  <c r="D504" i="10"/>
  <c r="AU161" i="9"/>
  <c r="AS161" i="9"/>
  <c r="AS33" i="9"/>
  <c r="AS45" i="9"/>
  <c r="AS57" i="9"/>
  <c r="AT68" i="9"/>
  <c r="AT80" i="9"/>
  <c r="AT92" i="9"/>
  <c r="AT104" i="9"/>
  <c r="AT116" i="9"/>
  <c r="AT128" i="9"/>
  <c r="AT140" i="9"/>
  <c r="AT179" i="9"/>
  <c r="AS179" i="9"/>
  <c r="AT186" i="9"/>
  <c r="AS186" i="9"/>
  <c r="AT192" i="9"/>
  <c r="AS192" i="9"/>
  <c r="AT198" i="9"/>
  <c r="AS198" i="9"/>
  <c r="AT204" i="9"/>
  <c r="AS204" i="9"/>
  <c r="AU230" i="9"/>
  <c r="AT230" i="9"/>
  <c r="AS423" i="9"/>
  <c r="AS435" i="9"/>
  <c r="AS447" i="9"/>
  <c r="AS459" i="9"/>
  <c r="AS471" i="9"/>
  <c r="F33" i="10"/>
  <c r="D33" i="10"/>
  <c r="F51" i="10"/>
  <c r="D51" i="10"/>
  <c r="F69" i="10"/>
  <c r="D69" i="10"/>
  <c r="F87" i="10"/>
  <c r="D87" i="10"/>
  <c r="F105" i="10"/>
  <c r="D105" i="10"/>
  <c r="F123" i="10"/>
  <c r="D123" i="10"/>
  <c r="F141" i="10"/>
  <c r="D141" i="10"/>
  <c r="F159" i="10"/>
  <c r="D159" i="10"/>
  <c r="F177" i="10"/>
  <c r="D177" i="10"/>
  <c r="F195" i="10"/>
  <c r="D195" i="10"/>
  <c r="F213" i="10"/>
  <c r="D213" i="10"/>
  <c r="F231" i="10"/>
  <c r="D231" i="10"/>
  <c r="F249" i="10"/>
  <c r="D249" i="10"/>
  <c r="F267" i="10"/>
  <c r="D267" i="10"/>
  <c r="F285" i="10"/>
  <c r="D285" i="10"/>
  <c r="F303" i="10"/>
  <c r="D303" i="10"/>
  <c r="F321" i="10"/>
  <c r="D321" i="10"/>
  <c r="F339" i="10"/>
  <c r="D339" i="10"/>
  <c r="F357" i="10"/>
  <c r="D357" i="10"/>
  <c r="F375" i="10"/>
  <c r="D375" i="10"/>
  <c r="F393" i="10"/>
  <c r="D393" i="10"/>
  <c r="F411" i="10"/>
  <c r="D411" i="10"/>
  <c r="F429" i="10"/>
  <c r="D429" i="10"/>
  <c r="F447" i="10"/>
  <c r="D447" i="10"/>
  <c r="F465" i="10"/>
  <c r="D465" i="10"/>
  <c r="F483" i="10"/>
  <c r="D483" i="10"/>
  <c r="F501" i="10"/>
  <c r="D501" i="10"/>
  <c r="AS11" i="9"/>
  <c r="AU160" i="9"/>
  <c r="AS160" i="9"/>
  <c r="Y3" i="8"/>
  <c r="AT11" i="9"/>
  <c r="AS31" i="9"/>
  <c r="AS43" i="9"/>
  <c r="AS55" i="9"/>
  <c r="AT66" i="9"/>
  <c r="AT78" i="9"/>
  <c r="AT90" i="9"/>
  <c r="AT102" i="9"/>
  <c r="AT114" i="9"/>
  <c r="AT126" i="9"/>
  <c r="AT138" i="9"/>
  <c r="AT178" i="9"/>
  <c r="AS178" i="9"/>
  <c r="AT191" i="9"/>
  <c r="AS191" i="9"/>
  <c r="AT197" i="9"/>
  <c r="AS197" i="9"/>
  <c r="AT203" i="9"/>
  <c r="AS203" i="9"/>
  <c r="AU229" i="9"/>
  <c r="AT229" i="9"/>
  <c r="F30" i="10"/>
  <c r="D30" i="10"/>
  <c r="F48" i="10"/>
  <c r="D48" i="10"/>
  <c r="F66" i="10"/>
  <c r="D66" i="10"/>
  <c r="F84" i="10"/>
  <c r="D84" i="10"/>
  <c r="F102" i="10"/>
  <c r="D102" i="10"/>
  <c r="F120" i="10"/>
  <c r="D120" i="10"/>
  <c r="F138" i="10"/>
  <c r="D138" i="10"/>
  <c r="F156" i="10"/>
  <c r="D156" i="10"/>
  <c r="F174" i="10"/>
  <c r="D174" i="10"/>
  <c r="F192" i="10"/>
  <c r="D192" i="10"/>
  <c r="F210" i="10"/>
  <c r="D210" i="10"/>
  <c r="F228" i="10"/>
  <c r="D228" i="10"/>
  <c r="F246" i="10"/>
  <c r="D246" i="10"/>
  <c r="F264" i="10"/>
  <c r="D264" i="10"/>
  <c r="F282" i="10"/>
  <c r="D282" i="10"/>
  <c r="F300" i="10"/>
  <c r="D300" i="10"/>
  <c r="F318" i="10"/>
  <c r="D318" i="10"/>
  <c r="F336" i="10"/>
  <c r="D336" i="10"/>
  <c r="F354" i="10"/>
  <c r="D354" i="10"/>
  <c r="F372" i="10"/>
  <c r="D372" i="10"/>
  <c r="F390" i="10"/>
  <c r="D390" i="10"/>
  <c r="F408" i="10"/>
  <c r="D408" i="10"/>
  <c r="F426" i="10"/>
  <c r="D426" i="10"/>
  <c r="F444" i="10"/>
  <c r="D444" i="10"/>
  <c r="F462" i="10"/>
  <c r="D462" i="10"/>
  <c r="F480" i="10"/>
  <c r="D480" i="10"/>
  <c r="F498" i="10"/>
  <c r="D498" i="10"/>
  <c r="F516" i="10"/>
  <c r="D516" i="10"/>
  <c r="Q18" i="12"/>
  <c r="D18" i="12"/>
  <c r="E18" i="12" s="1"/>
  <c r="P18" i="12"/>
  <c r="B18" i="12"/>
  <c r="C18" i="12" s="1"/>
  <c r="N18" i="12"/>
  <c r="O18" i="12" s="1"/>
  <c r="L18" i="12"/>
  <c r="M18" i="12" s="1"/>
  <c r="R18" i="12"/>
  <c r="S18" i="12" s="1"/>
  <c r="J18" i="12"/>
  <c r="K18" i="12" s="1"/>
  <c r="I18" i="12"/>
  <c r="H18" i="12"/>
  <c r="H42" i="12"/>
  <c r="R42" i="12"/>
  <c r="S42" i="12" s="1"/>
  <c r="F42" i="12"/>
  <c r="G42" i="12" s="1"/>
  <c r="Q42" i="12"/>
  <c r="P42" i="12"/>
  <c r="N42" i="12"/>
  <c r="O42" i="12" s="1"/>
  <c r="L42" i="12"/>
  <c r="M42" i="12" s="1"/>
  <c r="J42" i="12"/>
  <c r="K42" i="12" s="1"/>
  <c r="I42" i="12"/>
  <c r="H66" i="12"/>
  <c r="R66" i="12"/>
  <c r="S66" i="12" s="1"/>
  <c r="F66" i="12"/>
  <c r="G66" i="12" s="1"/>
  <c r="Q66" i="12"/>
  <c r="P66" i="12"/>
  <c r="D66" i="12"/>
  <c r="E66" i="12" s="1"/>
  <c r="B66" i="12"/>
  <c r="C66" i="12" s="1"/>
  <c r="N66" i="12"/>
  <c r="O66" i="12" s="1"/>
  <c r="L66" i="12"/>
  <c r="M66" i="12" s="1"/>
  <c r="J90" i="12"/>
  <c r="K90" i="12" s="1"/>
  <c r="I90" i="12"/>
  <c r="H90" i="12"/>
  <c r="F90" i="12"/>
  <c r="G90" i="12" s="1"/>
  <c r="R90" i="12"/>
  <c r="S90" i="12" s="1"/>
  <c r="Q90" i="12"/>
  <c r="D90" i="12"/>
  <c r="E90" i="12" s="1"/>
  <c r="P90" i="12"/>
  <c r="N90" i="12"/>
  <c r="O90" i="12" s="1"/>
  <c r="L90" i="12"/>
  <c r="M90" i="12" s="1"/>
  <c r="B90" i="12"/>
  <c r="C90" i="12" s="1"/>
  <c r="J114" i="12"/>
  <c r="K114" i="12" s="1"/>
  <c r="I114" i="12"/>
  <c r="H114" i="12"/>
  <c r="F114" i="12"/>
  <c r="G114" i="12" s="1"/>
  <c r="R114" i="12"/>
  <c r="S114" i="12" s="1"/>
  <c r="Q114" i="12"/>
  <c r="D114" i="12"/>
  <c r="E114" i="12" s="1"/>
  <c r="B114" i="12"/>
  <c r="C114" i="12" s="1"/>
  <c r="N114" i="12"/>
  <c r="O114" i="12" s="1"/>
  <c r="L114" i="12"/>
  <c r="M114" i="12" s="1"/>
  <c r="P138" i="12"/>
  <c r="D138" i="12"/>
  <c r="E138" i="12" s="1"/>
  <c r="N138" i="12"/>
  <c r="O138" i="12" s="1"/>
  <c r="B138" i="12"/>
  <c r="C138" i="12" s="1"/>
  <c r="J138" i="12"/>
  <c r="K138" i="12" s="1"/>
  <c r="L138" i="12"/>
  <c r="M138" i="12" s="1"/>
  <c r="I138" i="12"/>
  <c r="H138" i="12"/>
  <c r="F138" i="12"/>
  <c r="G138" i="12" s="1"/>
  <c r="R138" i="12"/>
  <c r="S138" i="12" s="1"/>
  <c r="P162" i="12"/>
  <c r="D162" i="12"/>
  <c r="E162" i="12" s="1"/>
  <c r="N162" i="12"/>
  <c r="O162" i="12" s="1"/>
  <c r="B162" i="12"/>
  <c r="C162" i="12" s="1"/>
  <c r="L162" i="12"/>
  <c r="M162" i="12" s="1"/>
  <c r="J162" i="12"/>
  <c r="K162" i="12" s="1"/>
  <c r="I162" i="12"/>
  <c r="H162" i="12"/>
  <c r="F162" i="12"/>
  <c r="G162" i="12" s="1"/>
  <c r="R162" i="12"/>
  <c r="S162" i="12" s="1"/>
  <c r="Q162" i="12"/>
  <c r="R186" i="12"/>
  <c r="S186" i="12" s="1"/>
  <c r="P186" i="12"/>
  <c r="B186" i="12"/>
  <c r="C186" i="12" s="1"/>
  <c r="Q186" i="12"/>
  <c r="N186" i="12"/>
  <c r="O186" i="12" s="1"/>
  <c r="L186" i="12"/>
  <c r="M186" i="12" s="1"/>
  <c r="J186" i="12"/>
  <c r="K186" i="12" s="1"/>
  <c r="I186" i="12"/>
  <c r="H186" i="12"/>
  <c r="F186" i="12"/>
  <c r="G186" i="12" s="1"/>
  <c r="D186" i="12"/>
  <c r="E186" i="12" s="1"/>
  <c r="N211" i="12"/>
  <c r="O211" i="12" s="1"/>
  <c r="B211" i="12"/>
  <c r="C211" i="12" s="1"/>
  <c r="I211" i="12"/>
  <c r="D211" i="12"/>
  <c r="E211" i="12" s="1"/>
  <c r="R211" i="12"/>
  <c r="S211" i="12" s="1"/>
  <c r="Q211" i="12"/>
  <c r="L211" i="12"/>
  <c r="M211" i="12" s="1"/>
  <c r="P211" i="12"/>
  <c r="J211" i="12"/>
  <c r="K211" i="12" s="1"/>
  <c r="H211" i="12"/>
  <c r="F211" i="12"/>
  <c r="G211" i="12" s="1"/>
  <c r="Q237" i="12"/>
  <c r="D237" i="12"/>
  <c r="E237" i="12" s="1"/>
  <c r="N237" i="12"/>
  <c r="O237" i="12" s="1"/>
  <c r="L237" i="12"/>
  <c r="M237" i="12" s="1"/>
  <c r="J237" i="12"/>
  <c r="K237" i="12" s="1"/>
  <c r="I237" i="12"/>
  <c r="H237" i="12"/>
  <c r="F237" i="12"/>
  <c r="G237" i="12" s="1"/>
  <c r="B237" i="12"/>
  <c r="C237" i="12" s="1"/>
  <c r="R237" i="12"/>
  <c r="S237" i="12" s="1"/>
  <c r="P237" i="12"/>
  <c r="Q263" i="12"/>
  <c r="B263" i="12"/>
  <c r="C263" i="12" s="1"/>
  <c r="R263" i="12"/>
  <c r="S263" i="12" s="1"/>
  <c r="P263" i="12"/>
  <c r="N263" i="12"/>
  <c r="O263" i="12" s="1"/>
  <c r="L263" i="12"/>
  <c r="M263" i="12" s="1"/>
  <c r="J263" i="12"/>
  <c r="K263" i="12" s="1"/>
  <c r="F263" i="12"/>
  <c r="G263" i="12" s="1"/>
  <c r="D263" i="12"/>
  <c r="E263" i="12" s="1"/>
  <c r="I263" i="12"/>
  <c r="H263" i="12"/>
  <c r="N289" i="12"/>
  <c r="O289" i="12" s="1"/>
  <c r="L289" i="12"/>
  <c r="M289" i="12" s="1"/>
  <c r="J289" i="12"/>
  <c r="K289" i="12" s="1"/>
  <c r="H289" i="12"/>
  <c r="B289" i="12"/>
  <c r="C289" i="12" s="1"/>
  <c r="Q289" i="12"/>
  <c r="P289" i="12"/>
  <c r="F289" i="12"/>
  <c r="G289" i="12" s="1"/>
  <c r="D289" i="12"/>
  <c r="E289" i="12" s="1"/>
  <c r="R289" i="12"/>
  <c r="S289" i="12" s="1"/>
  <c r="I289" i="12"/>
  <c r="P315" i="12"/>
  <c r="D315" i="12"/>
  <c r="E315" i="12" s="1"/>
  <c r="N315" i="12"/>
  <c r="O315" i="12" s="1"/>
  <c r="B315" i="12"/>
  <c r="C315" i="12" s="1"/>
  <c r="R315" i="12"/>
  <c r="S315" i="12" s="1"/>
  <c r="Q315" i="12"/>
  <c r="J315" i="12"/>
  <c r="K315" i="12" s="1"/>
  <c r="I315" i="12"/>
  <c r="L315" i="12"/>
  <c r="M315" i="12" s="1"/>
  <c r="H315" i="12"/>
  <c r="F315" i="12"/>
  <c r="G315" i="12" s="1"/>
  <c r="P341" i="12"/>
  <c r="D341" i="12"/>
  <c r="E341" i="12" s="1"/>
  <c r="N341" i="12"/>
  <c r="O341" i="12" s="1"/>
  <c r="B341" i="12"/>
  <c r="C341" i="12" s="1"/>
  <c r="F341" i="12"/>
  <c r="G341" i="12" s="1"/>
  <c r="R341" i="12"/>
  <c r="S341" i="12" s="1"/>
  <c r="Q341" i="12"/>
  <c r="L341" i="12"/>
  <c r="M341" i="12" s="1"/>
  <c r="J341" i="12"/>
  <c r="K341" i="12" s="1"/>
  <c r="I341" i="12"/>
  <c r="H341" i="12"/>
  <c r="R368" i="12"/>
  <c r="S368" i="12" s="1"/>
  <c r="Q368" i="12"/>
  <c r="D368" i="12"/>
  <c r="E368" i="12" s="1"/>
  <c r="P368" i="12"/>
  <c r="B368" i="12"/>
  <c r="C368" i="12" s="1"/>
  <c r="J368" i="12"/>
  <c r="K368" i="12" s="1"/>
  <c r="I368" i="12"/>
  <c r="H368" i="12"/>
  <c r="F368" i="12"/>
  <c r="G368" i="12" s="1"/>
  <c r="N368" i="12"/>
  <c r="O368" i="12" s="1"/>
  <c r="L368" i="12"/>
  <c r="M368" i="12" s="1"/>
  <c r="L394" i="12"/>
  <c r="M394" i="12" s="1"/>
  <c r="R394" i="12"/>
  <c r="S394" i="12" s="1"/>
  <c r="D394" i="12"/>
  <c r="E394" i="12" s="1"/>
  <c r="Q394" i="12"/>
  <c r="P394" i="12"/>
  <c r="B394" i="12"/>
  <c r="C394" i="12" s="1"/>
  <c r="J394" i="12"/>
  <c r="K394" i="12" s="1"/>
  <c r="H394" i="12"/>
  <c r="F394" i="12"/>
  <c r="G394" i="12" s="1"/>
  <c r="N394" i="12"/>
  <c r="O394" i="12" s="1"/>
  <c r="I394" i="12"/>
  <c r="L420" i="12"/>
  <c r="M420" i="12" s="1"/>
  <c r="B420" i="12"/>
  <c r="C420" i="12" s="1"/>
  <c r="F420" i="12"/>
  <c r="G420" i="12" s="1"/>
  <c r="R420" i="12"/>
  <c r="S420" i="12" s="1"/>
  <c r="D420" i="12"/>
  <c r="E420" i="12" s="1"/>
  <c r="P420" i="12"/>
  <c r="N420" i="12"/>
  <c r="O420" i="12" s="1"/>
  <c r="Q420" i="12"/>
  <c r="J420" i="12"/>
  <c r="K420" i="12" s="1"/>
  <c r="I420" i="12"/>
  <c r="H420" i="12"/>
  <c r="P446" i="12"/>
  <c r="D446" i="12"/>
  <c r="E446" i="12" s="1"/>
  <c r="L446" i="12"/>
  <c r="M446" i="12" s="1"/>
  <c r="Q446" i="12"/>
  <c r="N446" i="12"/>
  <c r="O446" i="12" s="1"/>
  <c r="I446" i="12"/>
  <c r="H446" i="12"/>
  <c r="F446" i="12"/>
  <c r="G446" i="12" s="1"/>
  <c r="B446" i="12"/>
  <c r="C446" i="12" s="1"/>
  <c r="R446" i="12"/>
  <c r="S446" i="12" s="1"/>
  <c r="J446" i="12"/>
  <c r="K446" i="12" s="1"/>
  <c r="J472" i="12"/>
  <c r="K472" i="12" s="1"/>
  <c r="L472" i="12"/>
  <c r="M472" i="12" s="1"/>
  <c r="H472" i="12"/>
  <c r="N472" i="12"/>
  <c r="O472" i="12" s="1"/>
  <c r="I472" i="12"/>
  <c r="B472" i="12"/>
  <c r="C472" i="12" s="1"/>
  <c r="R472" i="12"/>
  <c r="S472" i="12" s="1"/>
  <c r="Q472" i="12"/>
  <c r="P472" i="12"/>
  <c r="F472" i="12"/>
  <c r="G472" i="12" s="1"/>
  <c r="D472" i="12"/>
  <c r="E472" i="12" s="1"/>
  <c r="H499" i="12"/>
  <c r="J499" i="12"/>
  <c r="K499" i="12" s="1"/>
  <c r="I499" i="12"/>
  <c r="R499" i="12"/>
  <c r="S499" i="12" s="1"/>
  <c r="F499" i="12"/>
  <c r="G499" i="12" s="1"/>
  <c r="D499" i="12"/>
  <c r="E499" i="12" s="1"/>
  <c r="Q499" i="12"/>
  <c r="P499" i="12"/>
  <c r="L499" i="12"/>
  <c r="M499" i="12" s="1"/>
  <c r="N499" i="12"/>
  <c r="O499" i="12" s="1"/>
  <c r="B499" i="12"/>
  <c r="C499" i="12" s="1"/>
  <c r="L525" i="12"/>
  <c r="M525" i="12" s="1"/>
  <c r="B525" i="12"/>
  <c r="C525" i="12" s="1"/>
  <c r="J525" i="12"/>
  <c r="K525" i="12" s="1"/>
  <c r="I525" i="12"/>
  <c r="F525" i="12"/>
  <c r="G525" i="12" s="1"/>
  <c r="R525" i="12"/>
  <c r="S525" i="12" s="1"/>
  <c r="Q525" i="12"/>
  <c r="H525" i="12"/>
  <c r="P525" i="12"/>
  <c r="N525" i="12"/>
  <c r="O525" i="12" s="1"/>
  <c r="D525" i="12"/>
  <c r="E525" i="12" s="1"/>
  <c r="P551" i="12"/>
  <c r="D551" i="12"/>
  <c r="E551" i="12" s="1"/>
  <c r="L551" i="12"/>
  <c r="M551" i="12" s="1"/>
  <c r="J551" i="12"/>
  <c r="K551" i="12" s="1"/>
  <c r="I551" i="12"/>
  <c r="H551" i="12"/>
  <c r="B551" i="12"/>
  <c r="C551" i="12" s="1"/>
  <c r="R551" i="12"/>
  <c r="S551" i="12" s="1"/>
  <c r="Q551" i="12"/>
  <c r="F551" i="12"/>
  <c r="G551" i="12" s="1"/>
  <c r="N551" i="12"/>
  <c r="O551" i="12" s="1"/>
  <c r="J577" i="12"/>
  <c r="K577" i="12" s="1"/>
  <c r="N577" i="12"/>
  <c r="O577" i="12" s="1"/>
  <c r="H577" i="12"/>
  <c r="F577" i="12"/>
  <c r="G577" i="12" s="1"/>
  <c r="B577" i="12"/>
  <c r="C577" i="12" s="1"/>
  <c r="R577" i="12"/>
  <c r="S577" i="12" s="1"/>
  <c r="D577" i="12"/>
  <c r="E577" i="12" s="1"/>
  <c r="I577" i="12"/>
  <c r="Q577" i="12"/>
  <c r="P577" i="12"/>
  <c r="L577" i="12"/>
  <c r="M577" i="12" s="1"/>
  <c r="L603" i="12"/>
  <c r="M603" i="12" s="1"/>
  <c r="B603" i="12"/>
  <c r="C603" i="12" s="1"/>
  <c r="Q603" i="12"/>
  <c r="P603" i="12"/>
  <c r="N603" i="12"/>
  <c r="O603" i="12" s="1"/>
  <c r="J603" i="12"/>
  <c r="K603" i="12" s="1"/>
  <c r="F603" i="12"/>
  <c r="G603" i="12" s="1"/>
  <c r="I603" i="12"/>
  <c r="H603" i="12"/>
  <c r="R603" i="12"/>
  <c r="S603" i="12" s="1"/>
  <c r="D603" i="12"/>
  <c r="E603" i="12" s="1"/>
  <c r="P629" i="12"/>
  <c r="D629" i="12"/>
  <c r="E629" i="12" s="1"/>
  <c r="I629" i="12"/>
  <c r="L629" i="12"/>
  <c r="M629" i="12" s="1"/>
  <c r="H629" i="12"/>
  <c r="F629" i="12"/>
  <c r="G629" i="12" s="1"/>
  <c r="B629" i="12"/>
  <c r="C629" i="12" s="1"/>
  <c r="Q629" i="12"/>
  <c r="R629" i="12"/>
  <c r="S629" i="12" s="1"/>
  <c r="N629" i="12"/>
  <c r="O629" i="12" s="1"/>
  <c r="J629" i="12"/>
  <c r="K629" i="12" s="1"/>
  <c r="D656" i="12"/>
  <c r="E656" i="12" s="1"/>
  <c r="B656" i="12"/>
  <c r="C656" i="12" s="1"/>
  <c r="DL27" i="9"/>
  <c r="AS30" i="9"/>
  <c r="AS42" i="9"/>
  <c r="AS54" i="9"/>
  <c r="AT65" i="9"/>
  <c r="AT77" i="9"/>
  <c r="AT89" i="9"/>
  <c r="AT101" i="9"/>
  <c r="AT113" i="9"/>
  <c r="AT125" i="9"/>
  <c r="AT137" i="9"/>
  <c r="AU159" i="9"/>
  <c r="AS159" i="9"/>
  <c r="AT184" i="9"/>
  <c r="AS184" i="9"/>
  <c r="AT208" i="9"/>
  <c r="AS208" i="9"/>
  <c r="AS420" i="9"/>
  <c r="AS444" i="9"/>
  <c r="AS456" i="9"/>
  <c r="AS468" i="9"/>
  <c r="I19" i="12"/>
  <c r="L19" i="12"/>
  <c r="M19" i="12" s="1"/>
  <c r="J19" i="12"/>
  <c r="K19" i="12" s="1"/>
  <c r="H19" i="12"/>
  <c r="F19" i="12"/>
  <c r="G19" i="12" s="1"/>
  <c r="D19" i="12"/>
  <c r="E19" i="12" s="1"/>
  <c r="R19" i="12"/>
  <c r="S19" i="12" s="1"/>
  <c r="Q19" i="12"/>
  <c r="P19" i="12"/>
  <c r="N43" i="12"/>
  <c r="O43" i="12" s="1"/>
  <c r="B43" i="12"/>
  <c r="C43" i="12" s="1"/>
  <c r="L43" i="12"/>
  <c r="M43" i="12" s="1"/>
  <c r="I43" i="12"/>
  <c r="D43" i="12"/>
  <c r="E43" i="12" s="1"/>
  <c r="R43" i="12"/>
  <c r="S43" i="12" s="1"/>
  <c r="Q43" i="12"/>
  <c r="P43" i="12"/>
  <c r="J43" i="12"/>
  <c r="K43" i="12" s="1"/>
  <c r="H43" i="12"/>
  <c r="N67" i="12"/>
  <c r="O67" i="12" s="1"/>
  <c r="B67" i="12"/>
  <c r="C67" i="12" s="1"/>
  <c r="L67" i="12"/>
  <c r="M67" i="12" s="1"/>
  <c r="J67" i="12"/>
  <c r="K67" i="12" s="1"/>
  <c r="I67" i="12"/>
  <c r="H67" i="12"/>
  <c r="F67" i="12"/>
  <c r="G67" i="12" s="1"/>
  <c r="D67" i="12"/>
  <c r="E67" i="12" s="1"/>
  <c r="R67" i="12"/>
  <c r="S67" i="12" s="1"/>
  <c r="Q67" i="12"/>
  <c r="P91" i="12"/>
  <c r="D91" i="12"/>
  <c r="E91" i="12" s="1"/>
  <c r="R91" i="12"/>
  <c r="S91" i="12" s="1"/>
  <c r="Q91" i="12"/>
  <c r="B91" i="12"/>
  <c r="C91" i="12" s="1"/>
  <c r="N91" i="12"/>
  <c r="O91" i="12" s="1"/>
  <c r="L91" i="12"/>
  <c r="M91" i="12" s="1"/>
  <c r="J91" i="12"/>
  <c r="K91" i="12" s="1"/>
  <c r="I91" i="12"/>
  <c r="H91" i="12"/>
  <c r="P115" i="12"/>
  <c r="D115" i="12"/>
  <c r="E115" i="12" s="1"/>
  <c r="R115" i="12"/>
  <c r="S115" i="12" s="1"/>
  <c r="Q115" i="12"/>
  <c r="B115" i="12"/>
  <c r="C115" i="12" s="1"/>
  <c r="N115" i="12"/>
  <c r="O115" i="12" s="1"/>
  <c r="L115" i="12"/>
  <c r="M115" i="12" s="1"/>
  <c r="J115" i="12"/>
  <c r="K115" i="12" s="1"/>
  <c r="I115" i="12"/>
  <c r="H115" i="12"/>
  <c r="F115" i="12"/>
  <c r="G115" i="12" s="1"/>
  <c r="J139" i="12"/>
  <c r="K139" i="12" s="1"/>
  <c r="H139" i="12"/>
  <c r="P139" i="12"/>
  <c r="D139" i="12"/>
  <c r="E139" i="12" s="1"/>
  <c r="L139" i="12"/>
  <c r="M139" i="12" s="1"/>
  <c r="I139" i="12"/>
  <c r="F139" i="12"/>
  <c r="G139" i="12" s="1"/>
  <c r="R139" i="12"/>
  <c r="S139" i="12" s="1"/>
  <c r="Q139" i="12"/>
  <c r="N139" i="12"/>
  <c r="O139" i="12" s="1"/>
  <c r="B139" i="12"/>
  <c r="C139" i="12" s="1"/>
  <c r="J163" i="12"/>
  <c r="K163" i="12" s="1"/>
  <c r="H163" i="12"/>
  <c r="R163" i="12"/>
  <c r="S163" i="12" s="1"/>
  <c r="F163" i="12"/>
  <c r="G163" i="12" s="1"/>
  <c r="P163" i="12"/>
  <c r="D163" i="12"/>
  <c r="E163" i="12" s="1"/>
  <c r="L163" i="12"/>
  <c r="M163" i="12" s="1"/>
  <c r="I163" i="12"/>
  <c r="B163" i="12"/>
  <c r="C163" i="12" s="1"/>
  <c r="Q163" i="12"/>
  <c r="N163" i="12"/>
  <c r="O163" i="12" s="1"/>
  <c r="I187" i="12"/>
  <c r="H187" i="12"/>
  <c r="F187" i="12"/>
  <c r="G187" i="12" s="1"/>
  <c r="B187" i="12"/>
  <c r="C187" i="12" s="1"/>
  <c r="R187" i="12"/>
  <c r="S187" i="12" s="1"/>
  <c r="Q187" i="12"/>
  <c r="P187" i="12"/>
  <c r="N187" i="12"/>
  <c r="O187" i="12" s="1"/>
  <c r="L187" i="12"/>
  <c r="M187" i="12" s="1"/>
  <c r="J187" i="12"/>
  <c r="K187" i="12" s="1"/>
  <c r="D187" i="12"/>
  <c r="E187" i="12" s="1"/>
  <c r="H212" i="12"/>
  <c r="Q212" i="12"/>
  <c r="R212" i="12"/>
  <c r="S212" i="12" s="1"/>
  <c r="P212" i="12"/>
  <c r="N212" i="12"/>
  <c r="O212" i="12" s="1"/>
  <c r="L212" i="12"/>
  <c r="M212" i="12" s="1"/>
  <c r="J212" i="12"/>
  <c r="K212" i="12" s="1"/>
  <c r="F212" i="12"/>
  <c r="G212" i="12" s="1"/>
  <c r="D212" i="12"/>
  <c r="E212" i="12" s="1"/>
  <c r="B212" i="12"/>
  <c r="C212" i="12" s="1"/>
  <c r="I212" i="12"/>
  <c r="Q238" i="12"/>
  <c r="L238" i="12"/>
  <c r="M238" i="12" s="1"/>
  <c r="I238" i="12"/>
  <c r="F238" i="12"/>
  <c r="G238" i="12" s="1"/>
  <c r="J238" i="12"/>
  <c r="K238" i="12" s="1"/>
  <c r="H238" i="12"/>
  <c r="D238" i="12"/>
  <c r="E238" i="12" s="1"/>
  <c r="B238" i="12"/>
  <c r="C238" i="12" s="1"/>
  <c r="R238" i="12"/>
  <c r="S238" i="12" s="1"/>
  <c r="P238" i="12"/>
  <c r="N238" i="12"/>
  <c r="O238" i="12" s="1"/>
  <c r="J264" i="12"/>
  <c r="K264" i="12" s="1"/>
  <c r="I264" i="12"/>
  <c r="Q264" i="12"/>
  <c r="R264" i="12"/>
  <c r="S264" i="12" s="1"/>
  <c r="P264" i="12"/>
  <c r="N264" i="12"/>
  <c r="O264" i="12" s="1"/>
  <c r="L264" i="12"/>
  <c r="M264" i="12" s="1"/>
  <c r="H264" i="12"/>
  <c r="F264" i="12"/>
  <c r="G264" i="12" s="1"/>
  <c r="D264" i="12"/>
  <c r="E264" i="12" s="1"/>
  <c r="B264" i="12"/>
  <c r="C264" i="12" s="1"/>
  <c r="Q290" i="12"/>
  <c r="I290" i="12"/>
  <c r="H290" i="12"/>
  <c r="F290" i="12"/>
  <c r="G290" i="12" s="1"/>
  <c r="P290" i="12"/>
  <c r="B290" i="12"/>
  <c r="C290" i="12" s="1"/>
  <c r="J290" i="12"/>
  <c r="K290" i="12" s="1"/>
  <c r="D290" i="12"/>
  <c r="E290" i="12" s="1"/>
  <c r="R290" i="12"/>
  <c r="S290" i="12" s="1"/>
  <c r="N290" i="12"/>
  <c r="O290" i="12" s="1"/>
  <c r="L290" i="12"/>
  <c r="M290" i="12" s="1"/>
  <c r="J316" i="12"/>
  <c r="K316" i="12" s="1"/>
  <c r="I316" i="12"/>
  <c r="H316" i="12"/>
  <c r="Q316" i="12"/>
  <c r="R316" i="12"/>
  <c r="S316" i="12" s="1"/>
  <c r="P316" i="12"/>
  <c r="N316" i="12"/>
  <c r="O316" i="12" s="1"/>
  <c r="L316" i="12"/>
  <c r="M316" i="12" s="1"/>
  <c r="B316" i="12"/>
  <c r="C316" i="12" s="1"/>
  <c r="F316" i="12"/>
  <c r="G316" i="12" s="1"/>
  <c r="D316" i="12"/>
  <c r="E316" i="12" s="1"/>
  <c r="P343" i="12"/>
  <c r="D343" i="12"/>
  <c r="E343" i="12" s="1"/>
  <c r="N343" i="12"/>
  <c r="O343" i="12" s="1"/>
  <c r="B343" i="12"/>
  <c r="C343" i="12" s="1"/>
  <c r="I343" i="12"/>
  <c r="H343" i="12"/>
  <c r="F343" i="12"/>
  <c r="G343" i="12" s="1"/>
  <c r="R343" i="12"/>
  <c r="S343" i="12" s="1"/>
  <c r="Q343" i="12"/>
  <c r="L343" i="12"/>
  <c r="M343" i="12" s="1"/>
  <c r="J343" i="12"/>
  <c r="K343" i="12" s="1"/>
  <c r="N369" i="12"/>
  <c r="O369" i="12" s="1"/>
  <c r="L369" i="12"/>
  <c r="M369" i="12" s="1"/>
  <c r="J369" i="12"/>
  <c r="K369" i="12" s="1"/>
  <c r="H369" i="12"/>
  <c r="Q369" i="12"/>
  <c r="P369" i="12"/>
  <c r="I369" i="12"/>
  <c r="F369" i="12"/>
  <c r="G369" i="12" s="1"/>
  <c r="R369" i="12"/>
  <c r="S369" i="12" s="1"/>
  <c r="B369" i="12"/>
  <c r="C369" i="12" s="1"/>
  <c r="D369" i="12"/>
  <c r="E369" i="12" s="1"/>
  <c r="R395" i="12"/>
  <c r="S395" i="12" s="1"/>
  <c r="F395" i="12"/>
  <c r="G395" i="12" s="1"/>
  <c r="N395" i="12"/>
  <c r="O395" i="12" s="1"/>
  <c r="L395" i="12"/>
  <c r="M395" i="12" s="1"/>
  <c r="H395" i="12"/>
  <c r="J395" i="12"/>
  <c r="K395" i="12" s="1"/>
  <c r="I395" i="12"/>
  <c r="B395" i="12"/>
  <c r="C395" i="12" s="1"/>
  <c r="Q395" i="12"/>
  <c r="P395" i="12"/>
  <c r="D395" i="12"/>
  <c r="E395" i="12" s="1"/>
  <c r="R421" i="12"/>
  <c r="S421" i="12" s="1"/>
  <c r="F421" i="12"/>
  <c r="G421" i="12" s="1"/>
  <c r="J421" i="12"/>
  <c r="K421" i="12" s="1"/>
  <c r="Q421" i="12"/>
  <c r="P421" i="12"/>
  <c r="B421" i="12"/>
  <c r="C421" i="12" s="1"/>
  <c r="N421" i="12"/>
  <c r="O421" i="12" s="1"/>
  <c r="L421" i="12"/>
  <c r="M421" i="12" s="1"/>
  <c r="I421" i="12"/>
  <c r="H421" i="12"/>
  <c r="D421" i="12"/>
  <c r="E421" i="12" s="1"/>
  <c r="J447" i="12"/>
  <c r="K447" i="12" s="1"/>
  <c r="I447" i="12"/>
  <c r="R447" i="12"/>
  <c r="S447" i="12" s="1"/>
  <c r="F447" i="12"/>
  <c r="G447" i="12" s="1"/>
  <c r="N447" i="12"/>
  <c r="O447" i="12" s="1"/>
  <c r="L447" i="12"/>
  <c r="M447" i="12" s="1"/>
  <c r="H447" i="12"/>
  <c r="D447" i="12"/>
  <c r="E447" i="12" s="1"/>
  <c r="B447" i="12"/>
  <c r="C447" i="12" s="1"/>
  <c r="Q447" i="12"/>
  <c r="P447" i="12"/>
  <c r="P473" i="12"/>
  <c r="D473" i="12"/>
  <c r="E473" i="12" s="1"/>
  <c r="H473" i="12"/>
  <c r="Q473" i="12"/>
  <c r="L473" i="12"/>
  <c r="M473" i="12" s="1"/>
  <c r="J473" i="12"/>
  <c r="K473" i="12" s="1"/>
  <c r="I473" i="12"/>
  <c r="N473" i="12"/>
  <c r="O473" i="12" s="1"/>
  <c r="F473" i="12"/>
  <c r="G473" i="12" s="1"/>
  <c r="B473" i="12"/>
  <c r="C473" i="12" s="1"/>
  <c r="R473" i="12"/>
  <c r="S473" i="12" s="1"/>
  <c r="N500" i="12"/>
  <c r="O500" i="12" s="1"/>
  <c r="B500" i="12"/>
  <c r="C500" i="12" s="1"/>
  <c r="R500" i="12"/>
  <c r="S500" i="12" s="1"/>
  <c r="Q500" i="12"/>
  <c r="D500" i="12"/>
  <c r="E500" i="12" s="1"/>
  <c r="F500" i="12"/>
  <c r="G500" i="12" s="1"/>
  <c r="P500" i="12"/>
  <c r="H500" i="12"/>
  <c r="L500" i="12"/>
  <c r="M500" i="12" s="1"/>
  <c r="J500" i="12"/>
  <c r="K500" i="12" s="1"/>
  <c r="I500" i="12"/>
  <c r="R526" i="12"/>
  <c r="S526" i="12" s="1"/>
  <c r="F526" i="12"/>
  <c r="G526" i="12" s="1"/>
  <c r="J526" i="12"/>
  <c r="K526" i="12" s="1"/>
  <c r="I526" i="12"/>
  <c r="H526" i="12"/>
  <c r="N526" i="12"/>
  <c r="O526" i="12" s="1"/>
  <c r="L526" i="12"/>
  <c r="M526" i="12" s="1"/>
  <c r="D526" i="12"/>
  <c r="E526" i="12" s="1"/>
  <c r="B526" i="12"/>
  <c r="C526" i="12" s="1"/>
  <c r="Q526" i="12"/>
  <c r="P526" i="12"/>
  <c r="J552" i="12"/>
  <c r="K552" i="12" s="1"/>
  <c r="I552" i="12"/>
  <c r="R552" i="12"/>
  <c r="S552" i="12" s="1"/>
  <c r="F552" i="12"/>
  <c r="G552" i="12" s="1"/>
  <c r="H552" i="12"/>
  <c r="D552" i="12"/>
  <c r="E552" i="12" s="1"/>
  <c r="N552" i="12"/>
  <c r="O552" i="12" s="1"/>
  <c r="Q552" i="12"/>
  <c r="P552" i="12"/>
  <c r="L552" i="12"/>
  <c r="M552" i="12" s="1"/>
  <c r="B552" i="12"/>
  <c r="C552" i="12" s="1"/>
  <c r="P578" i="12"/>
  <c r="D578" i="12"/>
  <c r="E578" i="12" s="1"/>
  <c r="B578" i="12"/>
  <c r="C578" i="12" s="1"/>
  <c r="J578" i="12"/>
  <c r="K578" i="12" s="1"/>
  <c r="I578" i="12"/>
  <c r="H578" i="12"/>
  <c r="L578" i="12"/>
  <c r="M578" i="12" s="1"/>
  <c r="F578" i="12"/>
  <c r="G578" i="12" s="1"/>
  <c r="Q578" i="12"/>
  <c r="N578" i="12"/>
  <c r="O578" i="12" s="1"/>
  <c r="R578" i="12"/>
  <c r="S578" i="12" s="1"/>
  <c r="I604" i="12"/>
  <c r="Q604" i="12"/>
  <c r="R604" i="12"/>
  <c r="S604" i="12" s="1"/>
  <c r="B604" i="12"/>
  <c r="C604" i="12" s="1"/>
  <c r="F604" i="12"/>
  <c r="G604" i="12" s="1"/>
  <c r="D604" i="12"/>
  <c r="E604" i="12" s="1"/>
  <c r="J604" i="12"/>
  <c r="K604" i="12" s="1"/>
  <c r="H604" i="12"/>
  <c r="N604" i="12"/>
  <c r="O604" i="12" s="1"/>
  <c r="L604" i="12"/>
  <c r="M604" i="12" s="1"/>
  <c r="P604" i="12"/>
  <c r="P631" i="12"/>
  <c r="D631" i="12"/>
  <c r="E631" i="12" s="1"/>
  <c r="I631" i="12"/>
  <c r="Q631" i="12"/>
  <c r="N631" i="12"/>
  <c r="O631" i="12" s="1"/>
  <c r="H631" i="12"/>
  <c r="B631" i="12"/>
  <c r="C631" i="12" s="1"/>
  <c r="R631" i="12"/>
  <c r="S631" i="12" s="1"/>
  <c r="F631" i="12"/>
  <c r="G631" i="12" s="1"/>
  <c r="L631" i="12"/>
  <c r="M631" i="12" s="1"/>
  <c r="J631" i="12"/>
  <c r="K631" i="12" s="1"/>
  <c r="D657" i="12"/>
  <c r="E657" i="12" s="1"/>
  <c r="B657" i="12"/>
  <c r="C657" i="12" s="1"/>
  <c r="Q138" i="12"/>
  <c r="N19" i="12"/>
  <c r="O19" i="12" s="1"/>
  <c r="AT14" i="9"/>
  <c r="AT19" i="9"/>
  <c r="AS21" i="9"/>
  <c r="AS22" i="9"/>
  <c r="AS23" i="9"/>
  <c r="AT27" i="9"/>
  <c r="AS28" i="9"/>
  <c r="AT35" i="9"/>
  <c r="AU36" i="9"/>
  <c r="AS40" i="9"/>
  <c r="AT47" i="9"/>
  <c r="AU48" i="9"/>
  <c r="AS52" i="9"/>
  <c r="AT59" i="9"/>
  <c r="AU60" i="9"/>
  <c r="AS70" i="9"/>
  <c r="AU71" i="9"/>
  <c r="AT75" i="9"/>
  <c r="AS82" i="9"/>
  <c r="AU83" i="9"/>
  <c r="AT87" i="9"/>
  <c r="AS94" i="9"/>
  <c r="AU95" i="9"/>
  <c r="AT99" i="9"/>
  <c r="AS106" i="9"/>
  <c r="AU107" i="9"/>
  <c r="AT111" i="9"/>
  <c r="AS118" i="9"/>
  <c r="AU119" i="9"/>
  <c r="AT123" i="9"/>
  <c r="AS130" i="9"/>
  <c r="AU131" i="9"/>
  <c r="AT135" i="9"/>
  <c r="AS142" i="9"/>
  <c r="AU143" i="9"/>
  <c r="AS154" i="9"/>
  <c r="AU155" i="9"/>
  <c r="AT162" i="9"/>
  <c r="AT171" i="9"/>
  <c r="AU172" i="9"/>
  <c r="AS176" i="9"/>
  <c r="AS240" i="9"/>
  <c r="AU406" i="9"/>
  <c r="AT406" i="9"/>
  <c r="AS413" i="9"/>
  <c r="AT414" i="9"/>
  <c r="AS418" i="9"/>
  <c r="AT425" i="9"/>
  <c r="AU426" i="9"/>
  <c r="AS430" i="9"/>
  <c r="AT437" i="9"/>
  <c r="AU438" i="9"/>
  <c r="AS442" i="9"/>
  <c r="AT449" i="9"/>
  <c r="AU450" i="9"/>
  <c r="AS454" i="9"/>
  <c r="AT461" i="9"/>
  <c r="AU462" i="9"/>
  <c r="AS466" i="9"/>
  <c r="F13" i="10"/>
  <c r="AU19" i="9"/>
  <c r="AT21" i="9"/>
  <c r="AT22" i="9"/>
  <c r="AT23" i="9"/>
  <c r="AT34" i="9"/>
  <c r="AU35" i="9"/>
  <c r="AT46" i="9"/>
  <c r="AU47" i="9"/>
  <c r="AT58" i="9"/>
  <c r="AU59" i="9"/>
  <c r="AS69" i="9"/>
  <c r="AU70" i="9"/>
  <c r="AS81" i="9"/>
  <c r="AU82" i="9"/>
  <c r="AS93" i="9"/>
  <c r="AU94" i="9"/>
  <c r="AS105" i="9"/>
  <c r="AU106" i="9"/>
  <c r="AS117" i="9"/>
  <c r="AU118" i="9"/>
  <c r="AS129" i="9"/>
  <c r="AU130" i="9"/>
  <c r="AS141" i="9"/>
  <c r="AU142" i="9"/>
  <c r="AS153" i="9"/>
  <c r="AU154" i="9"/>
  <c r="AT170" i="9"/>
  <c r="AU171" i="9"/>
  <c r="AT182" i="9"/>
  <c r="AS182" i="9"/>
  <c r="AT189" i="9"/>
  <c r="AS189" i="9"/>
  <c r="AT195" i="9"/>
  <c r="AS195" i="9"/>
  <c r="AT201" i="9"/>
  <c r="AS201" i="9"/>
  <c r="AS225" i="9"/>
  <c r="AS231" i="9"/>
  <c r="AU233" i="9"/>
  <c r="AT233" i="9"/>
  <c r="AS239" i="9"/>
  <c r="AS412" i="9"/>
  <c r="AT413" i="9"/>
  <c r="AT424" i="9"/>
  <c r="AU425" i="9"/>
  <c r="AT436" i="9"/>
  <c r="AU437" i="9"/>
  <c r="AT448" i="9"/>
  <c r="AU449" i="9"/>
  <c r="AT460" i="9"/>
  <c r="AU461" i="9"/>
  <c r="AT472" i="9"/>
  <c r="F24" i="10"/>
  <c r="D24" i="10"/>
  <c r="F42" i="10"/>
  <c r="D42" i="10"/>
  <c r="F60" i="10"/>
  <c r="D60" i="10"/>
  <c r="F78" i="10"/>
  <c r="D78" i="10"/>
  <c r="F96" i="10"/>
  <c r="D96" i="10"/>
  <c r="F114" i="10"/>
  <c r="D114" i="10"/>
  <c r="F132" i="10"/>
  <c r="D132" i="10"/>
  <c r="F150" i="10"/>
  <c r="D150" i="10"/>
  <c r="F168" i="10"/>
  <c r="D168" i="10"/>
  <c r="F186" i="10"/>
  <c r="D186" i="10"/>
  <c r="F204" i="10"/>
  <c r="D204" i="10"/>
  <c r="F222" i="10"/>
  <c r="D222" i="10"/>
  <c r="F240" i="10"/>
  <c r="D240" i="10"/>
  <c r="F258" i="10"/>
  <c r="D258" i="10"/>
  <c r="F276" i="10"/>
  <c r="D276" i="10"/>
  <c r="F294" i="10"/>
  <c r="D294" i="10"/>
  <c r="F312" i="10"/>
  <c r="D312" i="10"/>
  <c r="F330" i="10"/>
  <c r="D330" i="10"/>
  <c r="F348" i="10"/>
  <c r="D348" i="10"/>
  <c r="F366" i="10"/>
  <c r="D366" i="10"/>
  <c r="F384" i="10"/>
  <c r="D384" i="10"/>
  <c r="F402" i="10"/>
  <c r="D402" i="10"/>
  <c r="F420" i="10"/>
  <c r="D420" i="10"/>
  <c r="F438" i="10"/>
  <c r="D438" i="10"/>
  <c r="F456" i="10"/>
  <c r="D456" i="10"/>
  <c r="F474" i="10"/>
  <c r="D474" i="10"/>
  <c r="F492" i="10"/>
  <c r="D492" i="10"/>
  <c r="F510" i="10"/>
  <c r="D510" i="10"/>
  <c r="AT33" i="9"/>
  <c r="AU34" i="9"/>
  <c r="AS38" i="9"/>
  <c r="AT45" i="9"/>
  <c r="AU46" i="9"/>
  <c r="AS50" i="9"/>
  <c r="AT57" i="9"/>
  <c r="AU58" i="9"/>
  <c r="AS62" i="9"/>
  <c r="AS68" i="9"/>
  <c r="AU69" i="9"/>
  <c r="AT73" i="9"/>
  <c r="AS80" i="9"/>
  <c r="AU81" i="9"/>
  <c r="AT85" i="9"/>
  <c r="AS92" i="9"/>
  <c r="AU93" i="9"/>
  <c r="AT97" i="9"/>
  <c r="AS104" i="9"/>
  <c r="AU105" i="9"/>
  <c r="AT109" i="9"/>
  <c r="AS116" i="9"/>
  <c r="AU117" i="9"/>
  <c r="AT121" i="9"/>
  <c r="AS128" i="9"/>
  <c r="AU129" i="9"/>
  <c r="AT133" i="9"/>
  <c r="AS140" i="9"/>
  <c r="AU141" i="9"/>
  <c r="AT145" i="9"/>
  <c r="AS152" i="9"/>
  <c r="AU153" i="9"/>
  <c r="AT161" i="9"/>
  <c r="AT163" i="9"/>
  <c r="AU170" i="9"/>
  <c r="AS174" i="9"/>
  <c r="AT207" i="9"/>
  <c r="AS207" i="9"/>
  <c r="AS224" i="9"/>
  <c r="AS238" i="9"/>
  <c r="AT239" i="9"/>
  <c r="AS411" i="9"/>
  <c r="AT412" i="9"/>
  <c r="AT423" i="9"/>
  <c r="AU424" i="9"/>
  <c r="AS428" i="9"/>
  <c r="AT435" i="9"/>
  <c r="AU436" i="9"/>
  <c r="AS440" i="9"/>
  <c r="AT447" i="9"/>
  <c r="AU448" i="9"/>
  <c r="AS452" i="9"/>
  <c r="AT459" i="9"/>
  <c r="AU460" i="9"/>
  <c r="AS464" i="9"/>
  <c r="AT471" i="9"/>
  <c r="AU472" i="9"/>
  <c r="I5" i="12"/>
  <c r="B5" i="12"/>
  <c r="C5" i="12" s="1"/>
  <c r="N5" i="12"/>
  <c r="O5" i="12" s="1"/>
  <c r="L5" i="12"/>
  <c r="M5" i="12" s="1"/>
  <c r="J5" i="12"/>
  <c r="K5" i="12" s="1"/>
  <c r="P5" i="12"/>
  <c r="H5" i="12"/>
  <c r="F5" i="12"/>
  <c r="G5" i="12" s="1"/>
  <c r="N29" i="12"/>
  <c r="O29" i="12" s="1"/>
  <c r="B29" i="12"/>
  <c r="C29" i="12" s="1"/>
  <c r="L29" i="12"/>
  <c r="M29" i="12" s="1"/>
  <c r="I29" i="12"/>
  <c r="F29" i="12"/>
  <c r="G29" i="12" s="1"/>
  <c r="D29" i="12"/>
  <c r="E29" i="12" s="1"/>
  <c r="R29" i="12"/>
  <c r="S29" i="12" s="1"/>
  <c r="Q29" i="12"/>
  <c r="P29" i="12"/>
  <c r="N53" i="12"/>
  <c r="O53" i="12" s="1"/>
  <c r="B53" i="12"/>
  <c r="C53" i="12" s="1"/>
  <c r="L53" i="12"/>
  <c r="M53" i="12" s="1"/>
  <c r="J53" i="12"/>
  <c r="K53" i="12" s="1"/>
  <c r="I53" i="12"/>
  <c r="R53" i="12"/>
  <c r="S53" i="12" s="1"/>
  <c r="Q53" i="12"/>
  <c r="P53" i="12"/>
  <c r="H53" i="12"/>
  <c r="F53" i="12"/>
  <c r="G53" i="12" s="1"/>
  <c r="N77" i="12"/>
  <c r="O77" i="12" s="1"/>
  <c r="B77" i="12"/>
  <c r="C77" i="12" s="1"/>
  <c r="L77" i="12"/>
  <c r="M77" i="12" s="1"/>
  <c r="J77" i="12"/>
  <c r="K77" i="12" s="1"/>
  <c r="I77" i="12"/>
  <c r="R77" i="12"/>
  <c r="S77" i="12" s="1"/>
  <c r="Q77" i="12"/>
  <c r="P77" i="12"/>
  <c r="H77" i="12"/>
  <c r="F77" i="12"/>
  <c r="G77" i="12" s="1"/>
  <c r="P101" i="12"/>
  <c r="D101" i="12"/>
  <c r="E101" i="12" s="1"/>
  <c r="H101" i="12"/>
  <c r="F101" i="12"/>
  <c r="G101" i="12" s="1"/>
  <c r="R101" i="12"/>
  <c r="S101" i="12" s="1"/>
  <c r="Q101" i="12"/>
  <c r="B101" i="12"/>
  <c r="C101" i="12" s="1"/>
  <c r="I101" i="12"/>
  <c r="N101" i="12"/>
  <c r="O101" i="12" s="1"/>
  <c r="L101" i="12"/>
  <c r="M101" i="12" s="1"/>
  <c r="P125" i="12"/>
  <c r="D125" i="12"/>
  <c r="E125" i="12" s="1"/>
  <c r="H125" i="12"/>
  <c r="F125" i="12"/>
  <c r="G125" i="12" s="1"/>
  <c r="R125" i="12"/>
  <c r="S125" i="12" s="1"/>
  <c r="Q125" i="12"/>
  <c r="B125" i="12"/>
  <c r="C125" i="12" s="1"/>
  <c r="N125" i="12"/>
  <c r="O125" i="12" s="1"/>
  <c r="L125" i="12"/>
  <c r="M125" i="12" s="1"/>
  <c r="J125" i="12"/>
  <c r="K125" i="12" s="1"/>
  <c r="I125" i="12"/>
  <c r="J149" i="12"/>
  <c r="K149" i="12" s="1"/>
  <c r="H149" i="12"/>
  <c r="R149" i="12"/>
  <c r="S149" i="12" s="1"/>
  <c r="F149" i="12"/>
  <c r="G149" i="12" s="1"/>
  <c r="P149" i="12"/>
  <c r="D149" i="12"/>
  <c r="E149" i="12" s="1"/>
  <c r="L149" i="12"/>
  <c r="M149" i="12" s="1"/>
  <c r="I149" i="12"/>
  <c r="B149" i="12"/>
  <c r="C149" i="12" s="1"/>
  <c r="Q149" i="12"/>
  <c r="I173" i="12"/>
  <c r="P173" i="12"/>
  <c r="N173" i="12"/>
  <c r="O173" i="12" s="1"/>
  <c r="L173" i="12"/>
  <c r="M173" i="12" s="1"/>
  <c r="J173" i="12"/>
  <c r="K173" i="12" s="1"/>
  <c r="R173" i="12"/>
  <c r="S173" i="12" s="1"/>
  <c r="Q173" i="12"/>
  <c r="H173" i="12"/>
  <c r="F173" i="12"/>
  <c r="G173" i="12" s="1"/>
  <c r="D173" i="12"/>
  <c r="E173" i="12" s="1"/>
  <c r="B173" i="12"/>
  <c r="C173" i="12" s="1"/>
  <c r="N197" i="12"/>
  <c r="O197" i="12" s="1"/>
  <c r="B197" i="12"/>
  <c r="C197" i="12" s="1"/>
  <c r="I197" i="12"/>
  <c r="R197" i="12"/>
  <c r="S197" i="12" s="1"/>
  <c r="D197" i="12"/>
  <c r="E197" i="12" s="1"/>
  <c r="Q197" i="12"/>
  <c r="P197" i="12"/>
  <c r="F197" i="12"/>
  <c r="G197" i="12" s="1"/>
  <c r="L197" i="12"/>
  <c r="M197" i="12" s="1"/>
  <c r="J197" i="12"/>
  <c r="K197" i="12" s="1"/>
  <c r="H197" i="12"/>
  <c r="Q223" i="12"/>
  <c r="D223" i="12"/>
  <c r="E223" i="12" s="1"/>
  <c r="B223" i="12"/>
  <c r="C223" i="12" s="1"/>
  <c r="N223" i="12"/>
  <c r="O223" i="12" s="1"/>
  <c r="H223" i="12"/>
  <c r="F223" i="12"/>
  <c r="G223" i="12" s="1"/>
  <c r="R223" i="12"/>
  <c r="S223" i="12" s="1"/>
  <c r="L223" i="12"/>
  <c r="M223" i="12" s="1"/>
  <c r="J223" i="12"/>
  <c r="K223" i="12" s="1"/>
  <c r="I223" i="12"/>
  <c r="P223" i="12"/>
  <c r="J249" i="12"/>
  <c r="K249" i="12" s="1"/>
  <c r="R249" i="12"/>
  <c r="S249" i="12" s="1"/>
  <c r="Q249" i="12"/>
  <c r="D249" i="12"/>
  <c r="E249" i="12" s="1"/>
  <c r="L249" i="12"/>
  <c r="M249" i="12" s="1"/>
  <c r="I249" i="12"/>
  <c r="H249" i="12"/>
  <c r="F249" i="12"/>
  <c r="G249" i="12" s="1"/>
  <c r="P249" i="12"/>
  <c r="N249" i="12"/>
  <c r="O249" i="12" s="1"/>
  <c r="B249" i="12"/>
  <c r="C249" i="12" s="1"/>
  <c r="Q275" i="12"/>
  <c r="P275" i="12"/>
  <c r="D275" i="12"/>
  <c r="E275" i="12" s="1"/>
  <c r="N275" i="12"/>
  <c r="O275" i="12" s="1"/>
  <c r="B275" i="12"/>
  <c r="C275" i="12" s="1"/>
  <c r="L275" i="12"/>
  <c r="M275" i="12" s="1"/>
  <c r="R275" i="12"/>
  <c r="S275" i="12" s="1"/>
  <c r="J275" i="12"/>
  <c r="K275" i="12" s="1"/>
  <c r="H275" i="12"/>
  <c r="I275" i="12"/>
  <c r="F275" i="12"/>
  <c r="G275" i="12" s="1"/>
  <c r="F301" i="12"/>
  <c r="G301" i="12" s="1"/>
  <c r="R301" i="12"/>
  <c r="S301" i="12" s="1"/>
  <c r="Q301" i="12"/>
  <c r="D301" i="12"/>
  <c r="E301" i="12" s="1"/>
  <c r="B301" i="12"/>
  <c r="C301" i="12" s="1"/>
  <c r="N301" i="12"/>
  <c r="O301" i="12" s="1"/>
  <c r="P301" i="12"/>
  <c r="L301" i="12"/>
  <c r="M301" i="12" s="1"/>
  <c r="J301" i="12"/>
  <c r="K301" i="12" s="1"/>
  <c r="I301" i="12"/>
  <c r="H301" i="12"/>
  <c r="P327" i="12"/>
  <c r="D327" i="12"/>
  <c r="E327" i="12" s="1"/>
  <c r="N327" i="12"/>
  <c r="O327" i="12" s="1"/>
  <c r="B327" i="12"/>
  <c r="C327" i="12" s="1"/>
  <c r="I327" i="12"/>
  <c r="H327" i="12"/>
  <c r="F327" i="12"/>
  <c r="G327" i="12" s="1"/>
  <c r="R327" i="12"/>
  <c r="S327" i="12" s="1"/>
  <c r="Q327" i="12"/>
  <c r="L327" i="12"/>
  <c r="M327" i="12" s="1"/>
  <c r="J327" i="12"/>
  <c r="K327" i="12" s="1"/>
  <c r="P353" i="12"/>
  <c r="D353" i="12"/>
  <c r="E353" i="12" s="1"/>
  <c r="N353" i="12"/>
  <c r="O353" i="12" s="1"/>
  <c r="B353" i="12"/>
  <c r="C353" i="12" s="1"/>
  <c r="Q353" i="12"/>
  <c r="L353" i="12"/>
  <c r="M353" i="12" s="1"/>
  <c r="J353" i="12"/>
  <c r="K353" i="12" s="1"/>
  <c r="I353" i="12"/>
  <c r="F353" i="12"/>
  <c r="G353" i="12" s="1"/>
  <c r="R353" i="12"/>
  <c r="S353" i="12" s="1"/>
  <c r="H353" i="12"/>
  <c r="L380" i="12"/>
  <c r="M380" i="12" s="1"/>
  <c r="B380" i="12"/>
  <c r="C380" i="12" s="1"/>
  <c r="F380" i="12"/>
  <c r="G380" i="12" s="1"/>
  <c r="I380" i="12"/>
  <c r="H380" i="12"/>
  <c r="R380" i="12"/>
  <c r="S380" i="12" s="1"/>
  <c r="Q380" i="12"/>
  <c r="P380" i="12"/>
  <c r="N380" i="12"/>
  <c r="O380" i="12" s="1"/>
  <c r="J380" i="12"/>
  <c r="K380" i="12" s="1"/>
  <c r="D380" i="12"/>
  <c r="E380" i="12" s="1"/>
  <c r="L406" i="12"/>
  <c r="M406" i="12" s="1"/>
  <c r="R406" i="12"/>
  <c r="S406" i="12" s="1"/>
  <c r="P406" i="12"/>
  <c r="B406" i="12"/>
  <c r="C406" i="12" s="1"/>
  <c r="N406" i="12"/>
  <c r="O406" i="12" s="1"/>
  <c r="J406" i="12"/>
  <c r="K406" i="12" s="1"/>
  <c r="I406" i="12"/>
  <c r="Q406" i="12"/>
  <c r="H406" i="12"/>
  <c r="F406" i="12"/>
  <c r="G406" i="12" s="1"/>
  <c r="D406" i="12"/>
  <c r="E406" i="12" s="1"/>
  <c r="P432" i="12"/>
  <c r="D432" i="12"/>
  <c r="E432" i="12" s="1"/>
  <c r="L432" i="12"/>
  <c r="M432" i="12" s="1"/>
  <c r="J432" i="12"/>
  <c r="K432" i="12" s="1"/>
  <c r="F432" i="12"/>
  <c r="G432" i="12" s="1"/>
  <c r="B432" i="12"/>
  <c r="C432" i="12" s="1"/>
  <c r="R432" i="12"/>
  <c r="S432" i="12" s="1"/>
  <c r="Q432" i="12"/>
  <c r="N432" i="12"/>
  <c r="O432" i="12" s="1"/>
  <c r="I432" i="12"/>
  <c r="H432" i="12"/>
  <c r="J458" i="12"/>
  <c r="K458" i="12" s="1"/>
  <c r="P458" i="12"/>
  <c r="B458" i="12"/>
  <c r="C458" i="12" s="1"/>
  <c r="L458" i="12"/>
  <c r="M458" i="12" s="1"/>
  <c r="D458" i="12"/>
  <c r="E458" i="12" s="1"/>
  <c r="R458" i="12"/>
  <c r="S458" i="12" s="1"/>
  <c r="Q458" i="12"/>
  <c r="N458" i="12"/>
  <c r="O458" i="12" s="1"/>
  <c r="I458" i="12"/>
  <c r="H458" i="12"/>
  <c r="F458" i="12"/>
  <c r="G458" i="12" s="1"/>
  <c r="N484" i="12"/>
  <c r="O484" i="12" s="1"/>
  <c r="B484" i="12"/>
  <c r="C484" i="12" s="1"/>
  <c r="J484" i="12"/>
  <c r="K484" i="12" s="1"/>
  <c r="F484" i="12"/>
  <c r="G484" i="12" s="1"/>
  <c r="R484" i="12"/>
  <c r="S484" i="12" s="1"/>
  <c r="H484" i="12"/>
  <c r="D484" i="12"/>
  <c r="E484" i="12" s="1"/>
  <c r="Q484" i="12"/>
  <c r="L484" i="12"/>
  <c r="M484" i="12" s="1"/>
  <c r="P484" i="12"/>
  <c r="I484" i="12"/>
  <c r="H511" i="12"/>
  <c r="P511" i="12"/>
  <c r="B511" i="12"/>
  <c r="C511" i="12" s="1"/>
  <c r="L511" i="12"/>
  <c r="M511" i="12" s="1"/>
  <c r="R511" i="12"/>
  <c r="S511" i="12" s="1"/>
  <c r="Q511" i="12"/>
  <c r="J511" i="12"/>
  <c r="K511" i="12" s="1"/>
  <c r="N511" i="12"/>
  <c r="O511" i="12" s="1"/>
  <c r="I511" i="12"/>
  <c r="F511" i="12"/>
  <c r="G511" i="12" s="1"/>
  <c r="D511" i="12"/>
  <c r="E511" i="12" s="1"/>
  <c r="L537" i="12"/>
  <c r="M537" i="12" s="1"/>
  <c r="I537" i="12"/>
  <c r="H537" i="12"/>
  <c r="R537" i="12"/>
  <c r="S537" i="12" s="1"/>
  <c r="B537" i="12"/>
  <c r="C537" i="12" s="1"/>
  <c r="J537" i="12"/>
  <c r="K537" i="12" s="1"/>
  <c r="D537" i="12"/>
  <c r="E537" i="12" s="1"/>
  <c r="Q537" i="12"/>
  <c r="P537" i="12"/>
  <c r="N537" i="12"/>
  <c r="O537" i="12" s="1"/>
  <c r="F537" i="12"/>
  <c r="G537" i="12" s="1"/>
  <c r="L563" i="12"/>
  <c r="M563" i="12" s="1"/>
  <c r="I563" i="12"/>
  <c r="N563" i="12"/>
  <c r="O563" i="12" s="1"/>
  <c r="J563" i="12"/>
  <c r="K563" i="12" s="1"/>
  <c r="P563" i="12"/>
  <c r="R563" i="12"/>
  <c r="S563" i="12" s="1"/>
  <c r="H563" i="12"/>
  <c r="F563" i="12"/>
  <c r="G563" i="12" s="1"/>
  <c r="Q563" i="12"/>
  <c r="D563" i="12"/>
  <c r="E563" i="12" s="1"/>
  <c r="B563" i="12"/>
  <c r="C563" i="12" s="1"/>
  <c r="J589" i="12"/>
  <c r="K589" i="12" s="1"/>
  <c r="N589" i="12"/>
  <c r="O589" i="12" s="1"/>
  <c r="L589" i="12"/>
  <c r="M589" i="12" s="1"/>
  <c r="I589" i="12"/>
  <c r="H589" i="12"/>
  <c r="B589" i="12"/>
  <c r="C589" i="12" s="1"/>
  <c r="Q589" i="12"/>
  <c r="F589" i="12"/>
  <c r="G589" i="12" s="1"/>
  <c r="D589" i="12"/>
  <c r="E589" i="12" s="1"/>
  <c r="R589" i="12"/>
  <c r="S589" i="12" s="1"/>
  <c r="P589" i="12"/>
  <c r="P615" i="12"/>
  <c r="D615" i="12"/>
  <c r="E615" i="12" s="1"/>
  <c r="R615" i="12"/>
  <c r="S615" i="12" s="1"/>
  <c r="N615" i="12"/>
  <c r="O615" i="12" s="1"/>
  <c r="L615" i="12"/>
  <c r="M615" i="12" s="1"/>
  <c r="J615" i="12"/>
  <c r="K615" i="12" s="1"/>
  <c r="I615" i="12"/>
  <c r="H615" i="12"/>
  <c r="B615" i="12"/>
  <c r="C615" i="12" s="1"/>
  <c r="F615" i="12"/>
  <c r="G615" i="12" s="1"/>
  <c r="Q615" i="12"/>
  <c r="P641" i="12"/>
  <c r="D641" i="12"/>
  <c r="E641" i="12" s="1"/>
  <c r="I641" i="12"/>
  <c r="L641" i="12"/>
  <c r="M641" i="12" s="1"/>
  <c r="H641" i="12"/>
  <c r="F641" i="12"/>
  <c r="G641" i="12" s="1"/>
  <c r="R641" i="12"/>
  <c r="S641" i="12" s="1"/>
  <c r="Q641" i="12"/>
  <c r="J641" i="12"/>
  <c r="K641" i="12" s="1"/>
  <c r="B641" i="12"/>
  <c r="C641" i="12" s="1"/>
  <c r="N641" i="12"/>
  <c r="O641" i="12" s="1"/>
  <c r="I7" i="12"/>
  <c r="R7" i="12"/>
  <c r="S7" i="12" s="1"/>
  <c r="Q7" i="12"/>
  <c r="D7" i="12"/>
  <c r="E7" i="12" s="1"/>
  <c r="P7" i="12"/>
  <c r="B7" i="12"/>
  <c r="C7" i="12" s="1"/>
  <c r="N7" i="12"/>
  <c r="O7" i="12" s="1"/>
  <c r="N31" i="12"/>
  <c r="O31" i="12" s="1"/>
  <c r="B31" i="12"/>
  <c r="C31" i="12" s="1"/>
  <c r="L31" i="12"/>
  <c r="M31" i="12" s="1"/>
  <c r="I31" i="12"/>
  <c r="J31" i="12"/>
  <c r="K31" i="12" s="1"/>
  <c r="H31" i="12"/>
  <c r="F31" i="12"/>
  <c r="G31" i="12" s="1"/>
  <c r="N55" i="12"/>
  <c r="O55" i="12" s="1"/>
  <c r="B55" i="12"/>
  <c r="C55" i="12" s="1"/>
  <c r="L55" i="12"/>
  <c r="M55" i="12" s="1"/>
  <c r="J55" i="12"/>
  <c r="K55" i="12" s="1"/>
  <c r="I55" i="12"/>
  <c r="H55" i="12"/>
  <c r="F55" i="12"/>
  <c r="G55" i="12" s="1"/>
  <c r="D55" i="12"/>
  <c r="E55" i="12" s="1"/>
  <c r="N79" i="12"/>
  <c r="O79" i="12" s="1"/>
  <c r="B79" i="12"/>
  <c r="C79" i="12" s="1"/>
  <c r="L79" i="12"/>
  <c r="M79" i="12" s="1"/>
  <c r="J79" i="12"/>
  <c r="K79" i="12" s="1"/>
  <c r="I79" i="12"/>
  <c r="H79" i="12"/>
  <c r="F79" i="12"/>
  <c r="G79" i="12" s="1"/>
  <c r="D79" i="12"/>
  <c r="E79" i="12" s="1"/>
  <c r="P103" i="12"/>
  <c r="D103" i="12"/>
  <c r="E103" i="12" s="1"/>
  <c r="J103" i="12"/>
  <c r="K103" i="12" s="1"/>
  <c r="I103" i="12"/>
  <c r="H103" i="12"/>
  <c r="F103" i="12"/>
  <c r="G103" i="12" s="1"/>
  <c r="R103" i="12"/>
  <c r="S103" i="12" s="1"/>
  <c r="Q103" i="12"/>
  <c r="N103" i="12"/>
  <c r="O103" i="12" s="1"/>
  <c r="L103" i="12"/>
  <c r="M103" i="12" s="1"/>
  <c r="P127" i="12"/>
  <c r="D127" i="12"/>
  <c r="E127" i="12" s="1"/>
  <c r="J127" i="12"/>
  <c r="K127" i="12" s="1"/>
  <c r="I127" i="12"/>
  <c r="H127" i="12"/>
  <c r="F127" i="12"/>
  <c r="G127" i="12" s="1"/>
  <c r="B127" i="12"/>
  <c r="C127" i="12" s="1"/>
  <c r="Q127" i="12"/>
  <c r="J151" i="12"/>
  <c r="K151" i="12" s="1"/>
  <c r="H151" i="12"/>
  <c r="R151" i="12"/>
  <c r="S151" i="12" s="1"/>
  <c r="F151" i="12"/>
  <c r="G151" i="12" s="1"/>
  <c r="P151" i="12"/>
  <c r="D151" i="12"/>
  <c r="E151" i="12" s="1"/>
  <c r="L151" i="12"/>
  <c r="M151" i="12" s="1"/>
  <c r="I151" i="12"/>
  <c r="B151" i="12"/>
  <c r="C151" i="12" s="1"/>
  <c r="I175" i="12"/>
  <c r="F175" i="12"/>
  <c r="G175" i="12" s="1"/>
  <c r="Q175" i="12"/>
  <c r="D175" i="12"/>
  <c r="E175" i="12" s="1"/>
  <c r="B175" i="12"/>
  <c r="C175" i="12" s="1"/>
  <c r="R175" i="12"/>
  <c r="S175" i="12" s="1"/>
  <c r="P175" i="12"/>
  <c r="N175" i="12"/>
  <c r="O175" i="12" s="1"/>
  <c r="L175" i="12"/>
  <c r="M175" i="12" s="1"/>
  <c r="J175" i="12"/>
  <c r="K175" i="12" s="1"/>
  <c r="H175" i="12"/>
  <c r="N199" i="12"/>
  <c r="O199" i="12" s="1"/>
  <c r="B199" i="12"/>
  <c r="C199" i="12" s="1"/>
  <c r="I199" i="12"/>
  <c r="L199" i="12"/>
  <c r="M199" i="12" s="1"/>
  <c r="J199" i="12"/>
  <c r="K199" i="12" s="1"/>
  <c r="H199" i="12"/>
  <c r="F199" i="12"/>
  <c r="G199" i="12" s="1"/>
  <c r="D199" i="12"/>
  <c r="E199" i="12" s="1"/>
  <c r="R199" i="12"/>
  <c r="S199" i="12" s="1"/>
  <c r="Q199" i="12"/>
  <c r="P199" i="12"/>
  <c r="J225" i="12"/>
  <c r="K225" i="12" s="1"/>
  <c r="R225" i="12"/>
  <c r="S225" i="12" s="1"/>
  <c r="Q225" i="12"/>
  <c r="D225" i="12"/>
  <c r="E225" i="12" s="1"/>
  <c r="L225" i="12"/>
  <c r="M225" i="12" s="1"/>
  <c r="I225" i="12"/>
  <c r="H225" i="12"/>
  <c r="F225" i="12"/>
  <c r="G225" i="12" s="1"/>
  <c r="B225" i="12"/>
  <c r="C225" i="12" s="1"/>
  <c r="P225" i="12"/>
  <c r="N225" i="12"/>
  <c r="O225" i="12" s="1"/>
  <c r="N251" i="12"/>
  <c r="O251" i="12" s="1"/>
  <c r="J251" i="12"/>
  <c r="K251" i="12" s="1"/>
  <c r="H251" i="12"/>
  <c r="L251" i="12"/>
  <c r="M251" i="12" s="1"/>
  <c r="I251" i="12"/>
  <c r="F251" i="12"/>
  <c r="G251" i="12" s="1"/>
  <c r="D251" i="12"/>
  <c r="E251" i="12" s="1"/>
  <c r="R251" i="12"/>
  <c r="S251" i="12" s="1"/>
  <c r="Q251" i="12"/>
  <c r="P251" i="12"/>
  <c r="B251" i="12"/>
  <c r="C251" i="12" s="1"/>
  <c r="F277" i="12"/>
  <c r="G277" i="12" s="1"/>
  <c r="R277" i="12"/>
  <c r="S277" i="12" s="1"/>
  <c r="Q277" i="12"/>
  <c r="D277" i="12"/>
  <c r="E277" i="12" s="1"/>
  <c r="B277" i="12"/>
  <c r="C277" i="12" s="1"/>
  <c r="N277" i="12"/>
  <c r="O277" i="12" s="1"/>
  <c r="I277" i="12"/>
  <c r="H277" i="12"/>
  <c r="L277" i="12"/>
  <c r="M277" i="12" s="1"/>
  <c r="J277" i="12"/>
  <c r="K277" i="12" s="1"/>
  <c r="P277" i="12"/>
  <c r="J303" i="12"/>
  <c r="K303" i="12" s="1"/>
  <c r="I303" i="12"/>
  <c r="H303" i="12"/>
  <c r="R303" i="12"/>
  <c r="S303" i="12" s="1"/>
  <c r="Q303" i="12"/>
  <c r="D303" i="12"/>
  <c r="E303" i="12" s="1"/>
  <c r="L303" i="12"/>
  <c r="M303" i="12" s="1"/>
  <c r="F303" i="12"/>
  <c r="G303" i="12" s="1"/>
  <c r="B303" i="12"/>
  <c r="C303" i="12" s="1"/>
  <c r="P303" i="12"/>
  <c r="N303" i="12"/>
  <c r="O303" i="12" s="1"/>
  <c r="P329" i="12"/>
  <c r="D329" i="12"/>
  <c r="E329" i="12" s="1"/>
  <c r="N329" i="12"/>
  <c r="O329" i="12" s="1"/>
  <c r="B329" i="12"/>
  <c r="C329" i="12" s="1"/>
  <c r="Q329" i="12"/>
  <c r="L329" i="12"/>
  <c r="M329" i="12" s="1"/>
  <c r="J329" i="12"/>
  <c r="K329" i="12" s="1"/>
  <c r="I329" i="12"/>
  <c r="F329" i="12"/>
  <c r="G329" i="12" s="1"/>
  <c r="R329" i="12"/>
  <c r="S329" i="12" s="1"/>
  <c r="L356" i="12"/>
  <c r="M356" i="12" s="1"/>
  <c r="J356" i="12"/>
  <c r="K356" i="12" s="1"/>
  <c r="I356" i="12"/>
  <c r="F356" i="12"/>
  <c r="G356" i="12" s="1"/>
  <c r="B356" i="12"/>
  <c r="C356" i="12" s="1"/>
  <c r="R356" i="12"/>
  <c r="S356" i="12" s="1"/>
  <c r="Q356" i="12"/>
  <c r="P356" i="12"/>
  <c r="D356" i="12"/>
  <c r="E356" i="12" s="1"/>
  <c r="H356" i="12"/>
  <c r="L382" i="12"/>
  <c r="M382" i="12" s="1"/>
  <c r="R382" i="12"/>
  <c r="S382" i="12" s="1"/>
  <c r="D382" i="12"/>
  <c r="E382" i="12" s="1"/>
  <c r="Q382" i="12"/>
  <c r="B382" i="12"/>
  <c r="C382" i="12" s="1"/>
  <c r="P382" i="12"/>
  <c r="N382" i="12"/>
  <c r="O382" i="12" s="1"/>
  <c r="J382" i="12"/>
  <c r="K382" i="12" s="1"/>
  <c r="I382" i="12"/>
  <c r="H382" i="12"/>
  <c r="F382" i="12"/>
  <c r="G382" i="12" s="1"/>
  <c r="L408" i="12"/>
  <c r="M408" i="12" s="1"/>
  <c r="H408" i="12"/>
  <c r="I408" i="12"/>
  <c r="F408" i="12"/>
  <c r="G408" i="12" s="1"/>
  <c r="Q408" i="12"/>
  <c r="P408" i="12"/>
  <c r="B408" i="12"/>
  <c r="C408" i="12" s="1"/>
  <c r="R408" i="12"/>
  <c r="S408" i="12" s="1"/>
  <c r="N408" i="12"/>
  <c r="O408" i="12" s="1"/>
  <c r="J408" i="12"/>
  <c r="K408" i="12" s="1"/>
  <c r="D408" i="12"/>
  <c r="E408" i="12" s="1"/>
  <c r="P434" i="12"/>
  <c r="D434" i="12"/>
  <c r="E434" i="12" s="1"/>
  <c r="L434" i="12"/>
  <c r="M434" i="12" s="1"/>
  <c r="H434" i="12"/>
  <c r="I434" i="12"/>
  <c r="F434" i="12"/>
  <c r="G434" i="12" s="1"/>
  <c r="B434" i="12"/>
  <c r="C434" i="12" s="1"/>
  <c r="R434" i="12"/>
  <c r="S434" i="12" s="1"/>
  <c r="J434" i="12"/>
  <c r="K434" i="12" s="1"/>
  <c r="Q434" i="12"/>
  <c r="N434" i="12"/>
  <c r="O434" i="12" s="1"/>
  <c r="J460" i="12"/>
  <c r="K460" i="12" s="1"/>
  <c r="F460" i="12"/>
  <c r="G460" i="12" s="1"/>
  <c r="R460" i="12"/>
  <c r="S460" i="12" s="1"/>
  <c r="B460" i="12"/>
  <c r="C460" i="12" s="1"/>
  <c r="Q460" i="12"/>
  <c r="P460" i="12"/>
  <c r="N460" i="12"/>
  <c r="O460" i="12" s="1"/>
  <c r="H460" i="12"/>
  <c r="D460" i="12"/>
  <c r="E460" i="12" s="1"/>
  <c r="L460" i="12"/>
  <c r="M460" i="12" s="1"/>
  <c r="I460" i="12"/>
  <c r="H487" i="12"/>
  <c r="P487" i="12"/>
  <c r="D487" i="12"/>
  <c r="E487" i="12" s="1"/>
  <c r="Q487" i="12"/>
  <c r="L487" i="12"/>
  <c r="M487" i="12" s="1"/>
  <c r="R487" i="12"/>
  <c r="S487" i="12" s="1"/>
  <c r="N487" i="12"/>
  <c r="O487" i="12" s="1"/>
  <c r="I487" i="12"/>
  <c r="J487" i="12"/>
  <c r="K487" i="12" s="1"/>
  <c r="F487" i="12"/>
  <c r="G487" i="12" s="1"/>
  <c r="B487" i="12"/>
  <c r="C487" i="12" s="1"/>
  <c r="H513" i="12"/>
  <c r="F513" i="12"/>
  <c r="G513" i="12" s="1"/>
  <c r="R513" i="12"/>
  <c r="S513" i="12" s="1"/>
  <c r="B513" i="12"/>
  <c r="C513" i="12" s="1"/>
  <c r="P513" i="12"/>
  <c r="N513" i="12"/>
  <c r="O513" i="12" s="1"/>
  <c r="J513" i="12"/>
  <c r="K513" i="12" s="1"/>
  <c r="D513" i="12"/>
  <c r="E513" i="12" s="1"/>
  <c r="Q513" i="12"/>
  <c r="I513" i="12"/>
  <c r="L513" i="12"/>
  <c r="M513" i="12" s="1"/>
  <c r="L539" i="12"/>
  <c r="M539" i="12" s="1"/>
  <c r="H539" i="12"/>
  <c r="R539" i="12"/>
  <c r="S539" i="12" s="1"/>
  <c r="B539" i="12"/>
  <c r="C539" i="12" s="1"/>
  <c r="N539" i="12"/>
  <c r="O539" i="12" s="1"/>
  <c r="J539" i="12"/>
  <c r="K539" i="12" s="1"/>
  <c r="Q539" i="12"/>
  <c r="P539" i="12"/>
  <c r="I539" i="12"/>
  <c r="F539" i="12"/>
  <c r="G539" i="12" s="1"/>
  <c r="D539" i="12"/>
  <c r="E539" i="12" s="1"/>
  <c r="L565" i="12"/>
  <c r="M565" i="12" s="1"/>
  <c r="I565" i="12"/>
  <c r="F565" i="12"/>
  <c r="G565" i="12" s="1"/>
  <c r="Q565" i="12"/>
  <c r="P565" i="12"/>
  <c r="H565" i="12"/>
  <c r="R565" i="12"/>
  <c r="S565" i="12" s="1"/>
  <c r="J565" i="12"/>
  <c r="K565" i="12" s="1"/>
  <c r="D565" i="12"/>
  <c r="E565" i="12" s="1"/>
  <c r="N565" i="12"/>
  <c r="O565" i="12" s="1"/>
  <c r="B565" i="12"/>
  <c r="C565" i="12" s="1"/>
  <c r="J591" i="12"/>
  <c r="K591" i="12" s="1"/>
  <c r="H591" i="12"/>
  <c r="D591" i="12"/>
  <c r="E591" i="12" s="1"/>
  <c r="F591" i="12"/>
  <c r="G591" i="12" s="1"/>
  <c r="B591" i="12"/>
  <c r="C591" i="12" s="1"/>
  <c r="N591" i="12"/>
  <c r="O591" i="12" s="1"/>
  <c r="L591" i="12"/>
  <c r="M591" i="12" s="1"/>
  <c r="I591" i="12"/>
  <c r="R591" i="12"/>
  <c r="S591" i="12" s="1"/>
  <c r="Q591" i="12"/>
  <c r="P591" i="12"/>
  <c r="P617" i="12"/>
  <c r="D617" i="12"/>
  <c r="E617" i="12" s="1"/>
  <c r="Q617" i="12"/>
  <c r="N617" i="12"/>
  <c r="O617" i="12" s="1"/>
  <c r="L617" i="12"/>
  <c r="M617" i="12" s="1"/>
  <c r="H617" i="12"/>
  <c r="B617" i="12"/>
  <c r="C617" i="12" s="1"/>
  <c r="I617" i="12"/>
  <c r="F617" i="12"/>
  <c r="G617" i="12" s="1"/>
  <c r="R617" i="12"/>
  <c r="S617" i="12" s="1"/>
  <c r="J617" i="12"/>
  <c r="K617" i="12" s="1"/>
  <c r="D644" i="12"/>
  <c r="E644" i="12" s="1"/>
  <c r="B644" i="12"/>
  <c r="C644" i="12" s="1"/>
  <c r="R31" i="12"/>
  <c r="S31" i="12" s="1"/>
  <c r="D41" i="12"/>
  <c r="E41" i="12" s="1"/>
  <c r="Q55" i="12"/>
  <c r="Q79" i="12"/>
  <c r="B116" i="12"/>
  <c r="C116" i="12" s="1"/>
  <c r="L8" i="12"/>
  <c r="M8" i="12" s="1"/>
  <c r="J8" i="12"/>
  <c r="K8" i="12" s="1"/>
  <c r="I8" i="12"/>
  <c r="H8" i="12"/>
  <c r="H32" i="12"/>
  <c r="R32" i="12"/>
  <c r="S32" i="12" s="1"/>
  <c r="F32" i="12"/>
  <c r="G32" i="12" s="1"/>
  <c r="Q32" i="12"/>
  <c r="N32" i="12"/>
  <c r="O32" i="12" s="1"/>
  <c r="L32" i="12"/>
  <c r="M32" i="12" s="1"/>
  <c r="J32" i="12"/>
  <c r="K32" i="12" s="1"/>
  <c r="I32" i="12"/>
  <c r="H56" i="12"/>
  <c r="R56" i="12"/>
  <c r="S56" i="12" s="1"/>
  <c r="F56" i="12"/>
  <c r="G56" i="12" s="1"/>
  <c r="Q56" i="12"/>
  <c r="P56" i="12"/>
  <c r="D56" i="12"/>
  <c r="E56" i="12" s="1"/>
  <c r="N56" i="12"/>
  <c r="O56" i="12" s="1"/>
  <c r="L56" i="12"/>
  <c r="M56" i="12" s="1"/>
  <c r="J56" i="12"/>
  <c r="K56" i="12" s="1"/>
  <c r="I56" i="12"/>
  <c r="H80" i="12"/>
  <c r="R80" i="12"/>
  <c r="S80" i="12" s="1"/>
  <c r="F80" i="12"/>
  <c r="G80" i="12" s="1"/>
  <c r="Q80" i="12"/>
  <c r="P80" i="12"/>
  <c r="D80" i="12"/>
  <c r="E80" i="12" s="1"/>
  <c r="N80" i="12"/>
  <c r="O80" i="12" s="1"/>
  <c r="L80" i="12"/>
  <c r="M80" i="12" s="1"/>
  <c r="J80" i="12"/>
  <c r="K80" i="12" s="1"/>
  <c r="I80" i="12"/>
  <c r="J104" i="12"/>
  <c r="K104" i="12" s="1"/>
  <c r="F104" i="12"/>
  <c r="G104" i="12" s="1"/>
  <c r="R104" i="12"/>
  <c r="S104" i="12" s="1"/>
  <c r="Q104" i="12"/>
  <c r="D104" i="12"/>
  <c r="E104" i="12" s="1"/>
  <c r="P104" i="12"/>
  <c r="B104" i="12"/>
  <c r="C104" i="12" s="1"/>
  <c r="N104" i="12"/>
  <c r="O104" i="12" s="1"/>
  <c r="L104" i="12"/>
  <c r="M104" i="12" s="1"/>
  <c r="J128" i="12"/>
  <c r="K128" i="12" s="1"/>
  <c r="F128" i="12"/>
  <c r="G128" i="12" s="1"/>
  <c r="R128" i="12"/>
  <c r="S128" i="12" s="1"/>
  <c r="Q128" i="12"/>
  <c r="D128" i="12"/>
  <c r="E128" i="12" s="1"/>
  <c r="P128" i="12"/>
  <c r="B128" i="12"/>
  <c r="C128" i="12" s="1"/>
  <c r="N128" i="12"/>
  <c r="O128" i="12" s="1"/>
  <c r="L128" i="12"/>
  <c r="M128" i="12" s="1"/>
  <c r="I128" i="12"/>
  <c r="H128" i="12"/>
  <c r="P152" i="12"/>
  <c r="D152" i="12"/>
  <c r="E152" i="12" s="1"/>
  <c r="N152" i="12"/>
  <c r="O152" i="12" s="1"/>
  <c r="B152" i="12"/>
  <c r="C152" i="12" s="1"/>
  <c r="L152" i="12"/>
  <c r="M152" i="12" s="1"/>
  <c r="J152" i="12"/>
  <c r="K152" i="12" s="1"/>
  <c r="I152" i="12"/>
  <c r="H152" i="12"/>
  <c r="F152" i="12"/>
  <c r="G152" i="12" s="1"/>
  <c r="R152" i="12"/>
  <c r="S152" i="12" s="1"/>
  <c r="Q152" i="12"/>
  <c r="N176" i="12"/>
  <c r="O176" i="12" s="1"/>
  <c r="L176" i="12"/>
  <c r="M176" i="12" s="1"/>
  <c r="J176" i="12"/>
  <c r="K176" i="12" s="1"/>
  <c r="H176" i="12"/>
  <c r="D176" i="12"/>
  <c r="E176" i="12" s="1"/>
  <c r="B176" i="12"/>
  <c r="C176" i="12" s="1"/>
  <c r="R176" i="12"/>
  <c r="S176" i="12" s="1"/>
  <c r="Q176" i="12"/>
  <c r="P176" i="12"/>
  <c r="I176" i="12"/>
  <c r="H200" i="12"/>
  <c r="Q200" i="12"/>
  <c r="J200" i="12"/>
  <c r="K200" i="12" s="1"/>
  <c r="I200" i="12"/>
  <c r="D200" i="12"/>
  <c r="E200" i="12" s="1"/>
  <c r="R200" i="12"/>
  <c r="S200" i="12" s="1"/>
  <c r="P200" i="12"/>
  <c r="N200" i="12"/>
  <c r="O200" i="12" s="1"/>
  <c r="L200" i="12"/>
  <c r="M200" i="12" s="1"/>
  <c r="F200" i="12"/>
  <c r="G200" i="12" s="1"/>
  <c r="B200" i="12"/>
  <c r="C200" i="12" s="1"/>
  <c r="Q226" i="12"/>
  <c r="F226" i="12"/>
  <c r="G226" i="12" s="1"/>
  <c r="B226" i="12"/>
  <c r="C226" i="12" s="1"/>
  <c r="L226" i="12"/>
  <c r="M226" i="12" s="1"/>
  <c r="J226" i="12"/>
  <c r="K226" i="12" s="1"/>
  <c r="I226" i="12"/>
  <c r="R226" i="12"/>
  <c r="S226" i="12" s="1"/>
  <c r="P226" i="12"/>
  <c r="N226" i="12"/>
  <c r="O226" i="12" s="1"/>
  <c r="H226" i="12"/>
  <c r="D226" i="12"/>
  <c r="E226" i="12" s="1"/>
  <c r="Q252" i="12"/>
  <c r="I252" i="12"/>
  <c r="F252" i="12"/>
  <c r="G252" i="12" s="1"/>
  <c r="P252" i="12"/>
  <c r="B252" i="12"/>
  <c r="C252" i="12" s="1"/>
  <c r="N252" i="12"/>
  <c r="O252" i="12" s="1"/>
  <c r="L252" i="12"/>
  <c r="M252" i="12" s="1"/>
  <c r="J252" i="12"/>
  <c r="K252" i="12" s="1"/>
  <c r="H252" i="12"/>
  <c r="R252" i="12"/>
  <c r="S252" i="12" s="1"/>
  <c r="Q278" i="12"/>
  <c r="B278" i="12"/>
  <c r="C278" i="12" s="1"/>
  <c r="N278" i="12"/>
  <c r="O278" i="12" s="1"/>
  <c r="L278" i="12"/>
  <c r="M278" i="12" s="1"/>
  <c r="J278" i="12"/>
  <c r="K278" i="12" s="1"/>
  <c r="I278" i="12"/>
  <c r="R278" i="12"/>
  <c r="S278" i="12" s="1"/>
  <c r="P278" i="12"/>
  <c r="H278" i="12"/>
  <c r="F278" i="12"/>
  <c r="G278" i="12" s="1"/>
  <c r="D278" i="12"/>
  <c r="E278" i="12" s="1"/>
  <c r="Q304" i="12"/>
  <c r="F304" i="12"/>
  <c r="G304" i="12" s="1"/>
  <c r="R304" i="12"/>
  <c r="S304" i="12" s="1"/>
  <c r="D304" i="12"/>
  <c r="E304" i="12" s="1"/>
  <c r="P304" i="12"/>
  <c r="B304" i="12"/>
  <c r="C304" i="12" s="1"/>
  <c r="L304" i="12"/>
  <c r="M304" i="12" s="1"/>
  <c r="N304" i="12"/>
  <c r="O304" i="12" s="1"/>
  <c r="J304" i="12"/>
  <c r="K304" i="12" s="1"/>
  <c r="I304" i="12"/>
  <c r="H304" i="12"/>
  <c r="P331" i="12"/>
  <c r="D331" i="12"/>
  <c r="E331" i="12" s="1"/>
  <c r="N331" i="12"/>
  <c r="O331" i="12" s="1"/>
  <c r="B331" i="12"/>
  <c r="C331" i="12" s="1"/>
  <c r="R331" i="12"/>
  <c r="S331" i="12" s="1"/>
  <c r="Q331" i="12"/>
  <c r="J331" i="12"/>
  <c r="K331" i="12" s="1"/>
  <c r="I331" i="12"/>
  <c r="L331" i="12"/>
  <c r="M331" i="12" s="1"/>
  <c r="H331" i="12"/>
  <c r="F331" i="12"/>
  <c r="G331" i="12" s="1"/>
  <c r="F357" i="12"/>
  <c r="G357" i="12" s="1"/>
  <c r="R357" i="12"/>
  <c r="S357" i="12" s="1"/>
  <c r="Q357" i="12"/>
  <c r="D357" i="12"/>
  <c r="E357" i="12" s="1"/>
  <c r="B357" i="12"/>
  <c r="C357" i="12" s="1"/>
  <c r="I357" i="12"/>
  <c r="H357" i="12"/>
  <c r="P357" i="12"/>
  <c r="N357" i="12"/>
  <c r="O357" i="12" s="1"/>
  <c r="L357" i="12"/>
  <c r="M357" i="12" s="1"/>
  <c r="J357" i="12"/>
  <c r="K357" i="12" s="1"/>
  <c r="R383" i="12"/>
  <c r="S383" i="12" s="1"/>
  <c r="F383" i="12"/>
  <c r="G383" i="12" s="1"/>
  <c r="I383" i="12"/>
  <c r="Q383" i="12"/>
  <c r="B383" i="12"/>
  <c r="C383" i="12" s="1"/>
  <c r="P383" i="12"/>
  <c r="N383" i="12"/>
  <c r="O383" i="12" s="1"/>
  <c r="L383" i="12"/>
  <c r="M383" i="12" s="1"/>
  <c r="J383" i="12"/>
  <c r="K383" i="12" s="1"/>
  <c r="H383" i="12"/>
  <c r="D383" i="12"/>
  <c r="E383" i="12" s="1"/>
  <c r="R409" i="12"/>
  <c r="S409" i="12" s="1"/>
  <c r="F409" i="12"/>
  <c r="G409" i="12" s="1"/>
  <c r="P409" i="12"/>
  <c r="D409" i="12"/>
  <c r="E409" i="12" s="1"/>
  <c r="Q409" i="12"/>
  <c r="B409" i="12"/>
  <c r="C409" i="12" s="1"/>
  <c r="L409" i="12"/>
  <c r="M409" i="12" s="1"/>
  <c r="N409" i="12"/>
  <c r="O409" i="12" s="1"/>
  <c r="J409" i="12"/>
  <c r="K409" i="12" s="1"/>
  <c r="I409" i="12"/>
  <c r="H409" i="12"/>
  <c r="J435" i="12"/>
  <c r="K435" i="12" s="1"/>
  <c r="I435" i="12"/>
  <c r="R435" i="12"/>
  <c r="S435" i="12" s="1"/>
  <c r="F435" i="12"/>
  <c r="G435" i="12" s="1"/>
  <c r="D435" i="12"/>
  <c r="E435" i="12" s="1"/>
  <c r="H435" i="12"/>
  <c r="Q435" i="12"/>
  <c r="P435" i="12"/>
  <c r="N435" i="12"/>
  <c r="O435" i="12" s="1"/>
  <c r="L435" i="12"/>
  <c r="M435" i="12" s="1"/>
  <c r="B435" i="12"/>
  <c r="C435" i="12" s="1"/>
  <c r="P461" i="12"/>
  <c r="D461" i="12"/>
  <c r="E461" i="12" s="1"/>
  <c r="N461" i="12"/>
  <c r="O461" i="12" s="1"/>
  <c r="J461" i="12"/>
  <c r="K461" i="12" s="1"/>
  <c r="B461" i="12"/>
  <c r="C461" i="12" s="1"/>
  <c r="R461" i="12"/>
  <c r="S461" i="12" s="1"/>
  <c r="Q461" i="12"/>
  <c r="L461" i="12"/>
  <c r="M461" i="12" s="1"/>
  <c r="I461" i="12"/>
  <c r="H461" i="12"/>
  <c r="F461" i="12"/>
  <c r="G461" i="12" s="1"/>
  <c r="N488" i="12"/>
  <c r="O488" i="12" s="1"/>
  <c r="B488" i="12"/>
  <c r="C488" i="12" s="1"/>
  <c r="J488" i="12"/>
  <c r="K488" i="12" s="1"/>
  <c r="P488" i="12"/>
  <c r="I488" i="12"/>
  <c r="R488" i="12"/>
  <c r="S488" i="12" s="1"/>
  <c r="Q488" i="12"/>
  <c r="L488" i="12"/>
  <c r="M488" i="12" s="1"/>
  <c r="H488" i="12"/>
  <c r="F488" i="12"/>
  <c r="G488" i="12" s="1"/>
  <c r="D488" i="12"/>
  <c r="E488" i="12" s="1"/>
  <c r="N514" i="12"/>
  <c r="O514" i="12" s="1"/>
  <c r="B514" i="12"/>
  <c r="C514" i="12" s="1"/>
  <c r="J514" i="12"/>
  <c r="K514" i="12" s="1"/>
  <c r="Q514" i="12"/>
  <c r="P514" i="12"/>
  <c r="I514" i="12"/>
  <c r="H514" i="12"/>
  <c r="R514" i="12"/>
  <c r="S514" i="12" s="1"/>
  <c r="L514" i="12"/>
  <c r="M514" i="12" s="1"/>
  <c r="D514" i="12"/>
  <c r="E514" i="12" s="1"/>
  <c r="F514" i="12"/>
  <c r="G514" i="12" s="1"/>
  <c r="R540" i="12"/>
  <c r="S540" i="12" s="1"/>
  <c r="F540" i="12"/>
  <c r="G540" i="12" s="1"/>
  <c r="H540" i="12"/>
  <c r="P540" i="12"/>
  <c r="Q540" i="12"/>
  <c r="D540" i="12"/>
  <c r="E540" i="12" s="1"/>
  <c r="B540" i="12"/>
  <c r="C540" i="12" s="1"/>
  <c r="J540" i="12"/>
  <c r="K540" i="12" s="1"/>
  <c r="I540" i="12"/>
  <c r="N540" i="12"/>
  <c r="O540" i="12" s="1"/>
  <c r="L540" i="12"/>
  <c r="M540" i="12" s="1"/>
  <c r="R566" i="12"/>
  <c r="S566" i="12" s="1"/>
  <c r="F566" i="12"/>
  <c r="G566" i="12" s="1"/>
  <c r="D566" i="12"/>
  <c r="E566" i="12" s="1"/>
  <c r="Q566" i="12"/>
  <c r="B566" i="12"/>
  <c r="C566" i="12" s="1"/>
  <c r="P566" i="12"/>
  <c r="N566" i="12"/>
  <c r="O566" i="12" s="1"/>
  <c r="L566" i="12"/>
  <c r="M566" i="12" s="1"/>
  <c r="H566" i="12"/>
  <c r="J566" i="12"/>
  <c r="K566" i="12" s="1"/>
  <c r="I566" i="12"/>
  <c r="Q592" i="12"/>
  <c r="F592" i="12"/>
  <c r="G592" i="12" s="1"/>
  <c r="P592" i="12"/>
  <c r="R592" i="12"/>
  <c r="S592" i="12" s="1"/>
  <c r="J592" i="12"/>
  <c r="K592" i="12" s="1"/>
  <c r="I592" i="12"/>
  <c r="H592" i="12"/>
  <c r="D592" i="12"/>
  <c r="E592" i="12" s="1"/>
  <c r="B592" i="12"/>
  <c r="C592" i="12" s="1"/>
  <c r="N592" i="12"/>
  <c r="O592" i="12" s="1"/>
  <c r="L592" i="12"/>
  <c r="M592" i="12" s="1"/>
  <c r="P619" i="12"/>
  <c r="D619" i="12"/>
  <c r="E619" i="12" s="1"/>
  <c r="L619" i="12"/>
  <c r="M619" i="12" s="1"/>
  <c r="I619" i="12"/>
  <c r="R619" i="12"/>
  <c r="S619" i="12" s="1"/>
  <c r="Q619" i="12"/>
  <c r="J619" i="12"/>
  <c r="K619" i="12" s="1"/>
  <c r="N619" i="12"/>
  <c r="O619" i="12" s="1"/>
  <c r="H619" i="12"/>
  <c r="F619" i="12"/>
  <c r="G619" i="12" s="1"/>
  <c r="B619" i="12"/>
  <c r="C619" i="12" s="1"/>
  <c r="D645" i="12"/>
  <c r="E645" i="12" s="1"/>
  <c r="B645" i="12"/>
  <c r="C645" i="12" s="1"/>
  <c r="F21" i="12"/>
  <c r="G21" i="12" s="1"/>
  <c r="I34" i="12"/>
  <c r="P45" i="12"/>
  <c r="R55" i="12"/>
  <c r="S55" i="12" s="1"/>
  <c r="F69" i="12"/>
  <c r="G69" i="12" s="1"/>
  <c r="R79" i="12"/>
  <c r="S79" i="12" s="1"/>
  <c r="D252" i="12"/>
  <c r="E252" i="12" s="1"/>
  <c r="AS474" i="9"/>
  <c r="AS475" i="9"/>
  <c r="AS476" i="9"/>
  <c r="AS477" i="9"/>
  <c r="AS478" i="9"/>
  <c r="AS479" i="9"/>
  <c r="AS480" i="9"/>
  <c r="AS481" i="9"/>
  <c r="AS482" i="9"/>
  <c r="AS483" i="9"/>
  <c r="AS484" i="9"/>
  <c r="AS485" i="9"/>
  <c r="AS486" i="9"/>
  <c r="AS487" i="9"/>
  <c r="AS488" i="9"/>
  <c r="AS489" i="9"/>
  <c r="AS490" i="9"/>
  <c r="AS491" i="9"/>
  <c r="AS492" i="9"/>
  <c r="AS493" i="9"/>
  <c r="AS494" i="9"/>
  <c r="AS495" i="9"/>
  <c r="AS496" i="9"/>
  <c r="AS497" i="9"/>
  <c r="AS498" i="9"/>
  <c r="AS499" i="9"/>
  <c r="AS500" i="9"/>
  <c r="AS501" i="9"/>
  <c r="I9" i="12"/>
  <c r="H9" i="12"/>
  <c r="F9" i="12"/>
  <c r="G9" i="12" s="1"/>
  <c r="R9" i="12"/>
  <c r="S9" i="12" s="1"/>
  <c r="Q9" i="12"/>
  <c r="D9" i="12"/>
  <c r="E9" i="12" s="1"/>
  <c r="P9" i="12"/>
  <c r="N33" i="12"/>
  <c r="O33" i="12" s="1"/>
  <c r="B33" i="12"/>
  <c r="C33" i="12" s="1"/>
  <c r="L33" i="12"/>
  <c r="M33" i="12" s="1"/>
  <c r="I33" i="12"/>
  <c r="R33" i="12"/>
  <c r="S33" i="12" s="1"/>
  <c r="Q33" i="12"/>
  <c r="P33" i="12"/>
  <c r="J33" i="12"/>
  <c r="K33" i="12" s="1"/>
  <c r="H33" i="12"/>
  <c r="N57" i="12"/>
  <c r="O57" i="12" s="1"/>
  <c r="B57" i="12"/>
  <c r="C57" i="12" s="1"/>
  <c r="L57" i="12"/>
  <c r="M57" i="12" s="1"/>
  <c r="J57" i="12"/>
  <c r="K57" i="12" s="1"/>
  <c r="I57" i="12"/>
  <c r="R57" i="12"/>
  <c r="S57" i="12" s="1"/>
  <c r="Q57" i="12"/>
  <c r="P57" i="12"/>
  <c r="P81" i="12"/>
  <c r="N81" i="12"/>
  <c r="O81" i="12" s="1"/>
  <c r="B81" i="12"/>
  <c r="C81" i="12" s="1"/>
  <c r="L81" i="12"/>
  <c r="M81" i="12" s="1"/>
  <c r="J81" i="12"/>
  <c r="K81" i="12" s="1"/>
  <c r="I81" i="12"/>
  <c r="R81" i="12"/>
  <c r="S81" i="12" s="1"/>
  <c r="Q81" i="12"/>
  <c r="P105" i="12"/>
  <c r="D105" i="12"/>
  <c r="E105" i="12" s="1"/>
  <c r="N105" i="12"/>
  <c r="O105" i="12" s="1"/>
  <c r="L105" i="12"/>
  <c r="M105" i="12" s="1"/>
  <c r="J105" i="12"/>
  <c r="K105" i="12" s="1"/>
  <c r="I105" i="12"/>
  <c r="H105" i="12"/>
  <c r="F105" i="12"/>
  <c r="G105" i="12" s="1"/>
  <c r="B105" i="12"/>
  <c r="C105" i="12" s="1"/>
  <c r="P129" i="12"/>
  <c r="D129" i="12"/>
  <c r="E129" i="12" s="1"/>
  <c r="N129" i="12"/>
  <c r="O129" i="12" s="1"/>
  <c r="L129" i="12"/>
  <c r="M129" i="12" s="1"/>
  <c r="J129" i="12"/>
  <c r="K129" i="12" s="1"/>
  <c r="I129" i="12"/>
  <c r="R129" i="12"/>
  <c r="S129" i="12" s="1"/>
  <c r="Q129" i="12"/>
  <c r="J153" i="12"/>
  <c r="K153" i="12" s="1"/>
  <c r="H153" i="12"/>
  <c r="R153" i="12"/>
  <c r="S153" i="12" s="1"/>
  <c r="F153" i="12"/>
  <c r="G153" i="12" s="1"/>
  <c r="P153" i="12"/>
  <c r="D153" i="12"/>
  <c r="E153" i="12" s="1"/>
  <c r="L153" i="12"/>
  <c r="M153" i="12" s="1"/>
  <c r="I153" i="12"/>
  <c r="B153" i="12"/>
  <c r="C153" i="12" s="1"/>
  <c r="I177" i="12"/>
  <c r="J177" i="12"/>
  <c r="K177" i="12" s="1"/>
  <c r="R177" i="12"/>
  <c r="S177" i="12" s="1"/>
  <c r="P177" i="12"/>
  <c r="F177" i="12"/>
  <c r="G177" i="12" s="1"/>
  <c r="D177" i="12"/>
  <c r="E177" i="12" s="1"/>
  <c r="B177" i="12"/>
  <c r="C177" i="12" s="1"/>
  <c r="Q177" i="12"/>
  <c r="N177" i="12"/>
  <c r="O177" i="12" s="1"/>
  <c r="L177" i="12"/>
  <c r="M177" i="12" s="1"/>
  <c r="H177" i="12"/>
  <c r="N201" i="12"/>
  <c r="O201" i="12" s="1"/>
  <c r="B201" i="12"/>
  <c r="C201" i="12" s="1"/>
  <c r="I201" i="12"/>
  <c r="F201" i="12"/>
  <c r="G201" i="12" s="1"/>
  <c r="R201" i="12"/>
  <c r="S201" i="12" s="1"/>
  <c r="P201" i="12"/>
  <c r="L201" i="12"/>
  <c r="M201" i="12" s="1"/>
  <c r="J201" i="12"/>
  <c r="K201" i="12" s="1"/>
  <c r="H201" i="12"/>
  <c r="D201" i="12"/>
  <c r="E201" i="12" s="1"/>
  <c r="Q201" i="12"/>
  <c r="N227" i="12"/>
  <c r="O227" i="12" s="1"/>
  <c r="J227" i="12"/>
  <c r="K227" i="12" s="1"/>
  <c r="H227" i="12"/>
  <c r="L227" i="12"/>
  <c r="M227" i="12" s="1"/>
  <c r="F227" i="12"/>
  <c r="G227" i="12" s="1"/>
  <c r="D227" i="12"/>
  <c r="E227" i="12" s="1"/>
  <c r="B227" i="12"/>
  <c r="C227" i="12" s="1"/>
  <c r="R227" i="12"/>
  <c r="S227" i="12" s="1"/>
  <c r="Q227" i="12"/>
  <c r="P227" i="12"/>
  <c r="Q253" i="12"/>
  <c r="D253" i="12"/>
  <c r="E253" i="12" s="1"/>
  <c r="N253" i="12"/>
  <c r="O253" i="12" s="1"/>
  <c r="L253" i="12"/>
  <c r="M253" i="12" s="1"/>
  <c r="J253" i="12"/>
  <c r="K253" i="12" s="1"/>
  <c r="R253" i="12"/>
  <c r="S253" i="12" s="1"/>
  <c r="P253" i="12"/>
  <c r="I253" i="12"/>
  <c r="H253" i="12"/>
  <c r="F253" i="12"/>
  <c r="G253" i="12" s="1"/>
  <c r="B253" i="12"/>
  <c r="C253" i="12" s="1"/>
  <c r="J279" i="12"/>
  <c r="K279" i="12" s="1"/>
  <c r="I279" i="12"/>
  <c r="H279" i="12"/>
  <c r="R279" i="12"/>
  <c r="S279" i="12" s="1"/>
  <c r="Q279" i="12"/>
  <c r="D279" i="12"/>
  <c r="E279" i="12" s="1"/>
  <c r="P279" i="12"/>
  <c r="N279" i="12"/>
  <c r="O279" i="12" s="1"/>
  <c r="L279" i="12"/>
  <c r="M279" i="12" s="1"/>
  <c r="F279" i="12"/>
  <c r="G279" i="12" s="1"/>
  <c r="B279" i="12"/>
  <c r="C279" i="12" s="1"/>
  <c r="N305" i="12"/>
  <c r="O305" i="12" s="1"/>
  <c r="L305" i="12"/>
  <c r="M305" i="12" s="1"/>
  <c r="J305" i="12"/>
  <c r="K305" i="12" s="1"/>
  <c r="H305" i="12"/>
  <c r="B305" i="12"/>
  <c r="C305" i="12" s="1"/>
  <c r="R305" i="12"/>
  <c r="S305" i="12" s="1"/>
  <c r="Q305" i="12"/>
  <c r="P305" i="12"/>
  <c r="I305" i="12"/>
  <c r="F305" i="12"/>
  <c r="G305" i="12" s="1"/>
  <c r="D305" i="12"/>
  <c r="E305" i="12" s="1"/>
  <c r="J332" i="12"/>
  <c r="K332" i="12" s="1"/>
  <c r="I332" i="12"/>
  <c r="H332" i="12"/>
  <c r="Q332" i="12"/>
  <c r="B332" i="12"/>
  <c r="C332" i="12" s="1"/>
  <c r="R332" i="12"/>
  <c r="S332" i="12" s="1"/>
  <c r="P332" i="12"/>
  <c r="N332" i="12"/>
  <c r="O332" i="12" s="1"/>
  <c r="L332" i="12"/>
  <c r="M332" i="12" s="1"/>
  <c r="F332" i="12"/>
  <c r="G332" i="12" s="1"/>
  <c r="D332" i="12"/>
  <c r="E332" i="12" s="1"/>
  <c r="B358" i="12"/>
  <c r="C358" i="12" s="1"/>
  <c r="N358" i="12"/>
  <c r="O358" i="12" s="1"/>
  <c r="L358" i="12"/>
  <c r="M358" i="12" s="1"/>
  <c r="J358" i="12"/>
  <c r="K358" i="12" s="1"/>
  <c r="I358" i="12"/>
  <c r="H358" i="12"/>
  <c r="F358" i="12"/>
  <c r="G358" i="12" s="1"/>
  <c r="D358" i="12"/>
  <c r="E358" i="12" s="1"/>
  <c r="R358" i="12"/>
  <c r="S358" i="12" s="1"/>
  <c r="Q358" i="12"/>
  <c r="P358" i="12"/>
  <c r="L384" i="12"/>
  <c r="M384" i="12" s="1"/>
  <c r="H384" i="12"/>
  <c r="N384" i="12"/>
  <c r="O384" i="12" s="1"/>
  <c r="I384" i="12"/>
  <c r="D384" i="12"/>
  <c r="E384" i="12" s="1"/>
  <c r="B384" i="12"/>
  <c r="C384" i="12" s="1"/>
  <c r="R384" i="12"/>
  <c r="S384" i="12" s="1"/>
  <c r="Q384" i="12"/>
  <c r="P384" i="12"/>
  <c r="J384" i="12"/>
  <c r="K384" i="12" s="1"/>
  <c r="F384" i="12"/>
  <c r="G384" i="12" s="1"/>
  <c r="L410" i="12"/>
  <c r="M410" i="12" s="1"/>
  <c r="P410" i="12"/>
  <c r="B410" i="12"/>
  <c r="C410" i="12" s="1"/>
  <c r="N410" i="12"/>
  <c r="O410" i="12" s="1"/>
  <c r="I410" i="12"/>
  <c r="H410" i="12"/>
  <c r="J410" i="12"/>
  <c r="K410" i="12" s="1"/>
  <c r="F410" i="12"/>
  <c r="G410" i="12" s="1"/>
  <c r="Q410" i="12"/>
  <c r="D410" i="12"/>
  <c r="E410" i="12" s="1"/>
  <c r="R410" i="12"/>
  <c r="S410" i="12" s="1"/>
  <c r="P436" i="12"/>
  <c r="D436" i="12"/>
  <c r="E436" i="12" s="1"/>
  <c r="L436" i="12"/>
  <c r="M436" i="12" s="1"/>
  <c r="B436" i="12"/>
  <c r="C436" i="12" s="1"/>
  <c r="J436" i="12"/>
  <c r="K436" i="12" s="1"/>
  <c r="I436" i="12"/>
  <c r="H436" i="12"/>
  <c r="F436" i="12"/>
  <c r="G436" i="12" s="1"/>
  <c r="R436" i="12"/>
  <c r="S436" i="12" s="1"/>
  <c r="Q436" i="12"/>
  <c r="N436" i="12"/>
  <c r="O436" i="12" s="1"/>
  <c r="P463" i="12"/>
  <c r="D463" i="12"/>
  <c r="E463" i="12" s="1"/>
  <c r="R463" i="12"/>
  <c r="S463" i="12" s="1"/>
  <c r="Q463" i="12"/>
  <c r="N463" i="12"/>
  <c r="O463" i="12" s="1"/>
  <c r="L463" i="12"/>
  <c r="M463" i="12" s="1"/>
  <c r="F463" i="12"/>
  <c r="G463" i="12" s="1"/>
  <c r="B463" i="12"/>
  <c r="C463" i="12" s="1"/>
  <c r="J463" i="12"/>
  <c r="K463" i="12" s="1"/>
  <c r="I463" i="12"/>
  <c r="H463" i="12"/>
  <c r="H489" i="12"/>
  <c r="P489" i="12"/>
  <c r="D489" i="12"/>
  <c r="E489" i="12" s="1"/>
  <c r="L489" i="12"/>
  <c r="M489" i="12" s="1"/>
  <c r="I489" i="12"/>
  <c r="B489" i="12"/>
  <c r="C489" i="12" s="1"/>
  <c r="R489" i="12"/>
  <c r="S489" i="12" s="1"/>
  <c r="J489" i="12"/>
  <c r="K489" i="12" s="1"/>
  <c r="F489" i="12"/>
  <c r="G489" i="12" s="1"/>
  <c r="Q489" i="12"/>
  <c r="N489" i="12"/>
  <c r="O489" i="12" s="1"/>
  <c r="L515" i="12"/>
  <c r="M515" i="12" s="1"/>
  <c r="H515" i="12"/>
  <c r="J515" i="12"/>
  <c r="K515" i="12" s="1"/>
  <c r="I515" i="12"/>
  <c r="P515" i="12"/>
  <c r="R515" i="12"/>
  <c r="S515" i="12" s="1"/>
  <c r="N515" i="12"/>
  <c r="O515" i="12" s="1"/>
  <c r="Q515" i="12"/>
  <c r="F515" i="12"/>
  <c r="G515" i="12" s="1"/>
  <c r="D515" i="12"/>
  <c r="E515" i="12" s="1"/>
  <c r="B515" i="12"/>
  <c r="C515" i="12" s="1"/>
  <c r="P541" i="12"/>
  <c r="L541" i="12"/>
  <c r="M541" i="12" s="1"/>
  <c r="Q541" i="12"/>
  <c r="B541" i="12"/>
  <c r="C541" i="12" s="1"/>
  <c r="H541" i="12"/>
  <c r="D541" i="12"/>
  <c r="E541" i="12" s="1"/>
  <c r="R541" i="12"/>
  <c r="S541" i="12" s="1"/>
  <c r="N541" i="12"/>
  <c r="O541" i="12" s="1"/>
  <c r="J541" i="12"/>
  <c r="K541" i="12" s="1"/>
  <c r="F541" i="12"/>
  <c r="G541" i="12" s="1"/>
  <c r="I541" i="12"/>
  <c r="L567" i="12"/>
  <c r="M567" i="12" s="1"/>
  <c r="I567" i="12"/>
  <c r="P567" i="12"/>
  <c r="J567" i="12"/>
  <c r="K567" i="12" s="1"/>
  <c r="B567" i="12"/>
  <c r="C567" i="12" s="1"/>
  <c r="N567" i="12"/>
  <c r="O567" i="12" s="1"/>
  <c r="Q567" i="12"/>
  <c r="R567" i="12"/>
  <c r="S567" i="12" s="1"/>
  <c r="F567" i="12"/>
  <c r="G567" i="12" s="1"/>
  <c r="H567" i="12"/>
  <c r="D567" i="12"/>
  <c r="E567" i="12" s="1"/>
  <c r="N593" i="12"/>
  <c r="O593" i="12" s="1"/>
  <c r="L593" i="12"/>
  <c r="M593" i="12" s="1"/>
  <c r="P593" i="12"/>
  <c r="I593" i="12"/>
  <c r="H593" i="12"/>
  <c r="D593" i="12"/>
  <c r="E593" i="12" s="1"/>
  <c r="B593" i="12"/>
  <c r="C593" i="12" s="1"/>
  <c r="F593" i="12"/>
  <c r="G593" i="12" s="1"/>
  <c r="R593" i="12"/>
  <c r="S593" i="12" s="1"/>
  <c r="J593" i="12"/>
  <c r="K593" i="12" s="1"/>
  <c r="Q593" i="12"/>
  <c r="J620" i="12"/>
  <c r="K620" i="12" s="1"/>
  <c r="I620" i="12"/>
  <c r="Q620" i="12"/>
  <c r="B620" i="12"/>
  <c r="C620" i="12" s="1"/>
  <c r="R620" i="12"/>
  <c r="S620" i="12" s="1"/>
  <c r="P620" i="12"/>
  <c r="F620" i="12"/>
  <c r="G620" i="12" s="1"/>
  <c r="D620" i="12"/>
  <c r="E620" i="12" s="1"/>
  <c r="L620" i="12"/>
  <c r="M620" i="12" s="1"/>
  <c r="N620" i="12"/>
  <c r="O620" i="12" s="1"/>
  <c r="H620" i="12"/>
  <c r="D646" i="12"/>
  <c r="E646" i="12" s="1"/>
  <c r="B646" i="12"/>
  <c r="C646" i="12" s="1"/>
  <c r="F8" i="12"/>
  <c r="G8" i="12" s="1"/>
  <c r="N9" i="12"/>
  <c r="O9" i="12" s="1"/>
  <c r="B32" i="12"/>
  <c r="C32" i="12" s="1"/>
  <c r="Q45" i="12"/>
  <c r="R105" i="12"/>
  <c r="S105" i="12" s="1"/>
  <c r="D116" i="12"/>
  <c r="E116" i="12" s="1"/>
  <c r="AT474" i="9"/>
  <c r="AT475" i="9"/>
  <c r="AT476" i="9"/>
  <c r="AT477" i="9"/>
  <c r="AT478" i="9"/>
  <c r="AT479" i="9"/>
  <c r="AT480" i="9"/>
  <c r="AT481" i="9"/>
  <c r="AT482" i="9"/>
  <c r="AT483" i="9"/>
  <c r="AT484" i="9"/>
  <c r="AT485" i="9"/>
  <c r="AT486" i="9"/>
  <c r="AT487" i="9"/>
  <c r="AT488" i="9"/>
  <c r="AT489" i="9"/>
  <c r="AT490" i="9"/>
  <c r="AT491" i="9"/>
  <c r="AT492" i="9"/>
  <c r="AT493" i="9"/>
  <c r="AT494" i="9"/>
  <c r="AT495" i="9"/>
  <c r="AT496" i="9"/>
  <c r="AT497" i="9"/>
  <c r="AT498" i="9"/>
  <c r="AT499" i="9"/>
  <c r="AT500" i="9"/>
  <c r="AT501" i="9"/>
  <c r="Q10" i="12"/>
  <c r="D10" i="12"/>
  <c r="E10" i="12" s="1"/>
  <c r="P10" i="12"/>
  <c r="B10" i="12"/>
  <c r="C10" i="12" s="1"/>
  <c r="N10" i="12"/>
  <c r="O10" i="12" s="1"/>
  <c r="L10" i="12"/>
  <c r="M10" i="12" s="1"/>
  <c r="H34" i="12"/>
  <c r="R34" i="12"/>
  <c r="S34" i="12" s="1"/>
  <c r="F34" i="12"/>
  <c r="G34" i="12" s="1"/>
  <c r="Q34" i="12"/>
  <c r="P34" i="12"/>
  <c r="N34" i="12"/>
  <c r="O34" i="12" s="1"/>
  <c r="L34" i="12"/>
  <c r="M34" i="12" s="1"/>
  <c r="H58" i="12"/>
  <c r="R58" i="12"/>
  <c r="S58" i="12" s="1"/>
  <c r="F58" i="12"/>
  <c r="G58" i="12" s="1"/>
  <c r="Q58" i="12"/>
  <c r="P58" i="12"/>
  <c r="D58" i="12"/>
  <c r="E58" i="12" s="1"/>
  <c r="B58" i="12"/>
  <c r="C58" i="12" s="1"/>
  <c r="J82" i="12"/>
  <c r="K82" i="12" s="1"/>
  <c r="I82" i="12"/>
  <c r="H82" i="12"/>
  <c r="F82" i="12"/>
  <c r="G82" i="12" s="1"/>
  <c r="R82" i="12"/>
  <c r="S82" i="12" s="1"/>
  <c r="Q82" i="12"/>
  <c r="D82" i="12"/>
  <c r="E82" i="12" s="1"/>
  <c r="B82" i="12"/>
  <c r="C82" i="12" s="1"/>
  <c r="J106" i="12"/>
  <c r="K106" i="12" s="1"/>
  <c r="I106" i="12"/>
  <c r="H106" i="12"/>
  <c r="F106" i="12"/>
  <c r="G106" i="12" s="1"/>
  <c r="R106" i="12"/>
  <c r="S106" i="12" s="1"/>
  <c r="Q106" i="12"/>
  <c r="D106" i="12"/>
  <c r="E106" i="12" s="1"/>
  <c r="P106" i="12"/>
  <c r="N106" i="12"/>
  <c r="O106" i="12" s="1"/>
  <c r="L106" i="12"/>
  <c r="M106" i="12" s="1"/>
  <c r="B106" i="12"/>
  <c r="C106" i="12" s="1"/>
  <c r="J130" i="12"/>
  <c r="K130" i="12" s="1"/>
  <c r="I130" i="12"/>
  <c r="H130" i="12"/>
  <c r="F130" i="12"/>
  <c r="G130" i="12" s="1"/>
  <c r="R130" i="12"/>
  <c r="S130" i="12" s="1"/>
  <c r="Q130" i="12"/>
  <c r="D130" i="12"/>
  <c r="E130" i="12" s="1"/>
  <c r="B130" i="12"/>
  <c r="C130" i="12" s="1"/>
  <c r="P154" i="12"/>
  <c r="D154" i="12"/>
  <c r="E154" i="12" s="1"/>
  <c r="N154" i="12"/>
  <c r="O154" i="12" s="1"/>
  <c r="B154" i="12"/>
  <c r="C154" i="12" s="1"/>
  <c r="L154" i="12"/>
  <c r="M154" i="12" s="1"/>
  <c r="J154" i="12"/>
  <c r="K154" i="12" s="1"/>
  <c r="I154" i="12"/>
  <c r="H154" i="12"/>
  <c r="F154" i="12"/>
  <c r="G154" i="12" s="1"/>
  <c r="R154" i="12"/>
  <c r="S154" i="12" s="1"/>
  <c r="Q154" i="12"/>
  <c r="R178" i="12"/>
  <c r="S178" i="12" s="1"/>
  <c r="P178" i="12"/>
  <c r="B178" i="12"/>
  <c r="C178" i="12" s="1"/>
  <c r="H178" i="12"/>
  <c r="F178" i="12"/>
  <c r="G178" i="12" s="1"/>
  <c r="D178" i="12"/>
  <c r="E178" i="12" s="1"/>
  <c r="Q178" i="12"/>
  <c r="N178" i="12"/>
  <c r="O178" i="12" s="1"/>
  <c r="L178" i="12"/>
  <c r="M178" i="12" s="1"/>
  <c r="J178" i="12"/>
  <c r="K178" i="12" s="1"/>
  <c r="H202" i="12"/>
  <c r="Q202" i="12"/>
  <c r="F202" i="12"/>
  <c r="G202" i="12" s="1"/>
  <c r="D202" i="12"/>
  <c r="E202" i="12" s="1"/>
  <c r="B202" i="12"/>
  <c r="C202" i="12" s="1"/>
  <c r="P202" i="12"/>
  <c r="R202" i="12"/>
  <c r="S202" i="12" s="1"/>
  <c r="N202" i="12"/>
  <c r="O202" i="12" s="1"/>
  <c r="L202" i="12"/>
  <c r="M202" i="12" s="1"/>
  <c r="J202" i="12"/>
  <c r="K202" i="12" s="1"/>
  <c r="I202" i="12"/>
  <c r="Q228" i="12"/>
  <c r="I228" i="12"/>
  <c r="F228" i="12"/>
  <c r="G228" i="12" s="1"/>
  <c r="P228" i="12"/>
  <c r="B228" i="12"/>
  <c r="C228" i="12" s="1"/>
  <c r="N228" i="12"/>
  <c r="O228" i="12" s="1"/>
  <c r="L228" i="12"/>
  <c r="M228" i="12" s="1"/>
  <c r="J228" i="12"/>
  <c r="K228" i="12" s="1"/>
  <c r="R228" i="12"/>
  <c r="S228" i="12" s="1"/>
  <c r="H228" i="12"/>
  <c r="D228" i="12"/>
  <c r="E228" i="12" s="1"/>
  <c r="Q254" i="12"/>
  <c r="L254" i="12"/>
  <c r="M254" i="12" s="1"/>
  <c r="I254" i="12"/>
  <c r="F254" i="12"/>
  <c r="G254" i="12" s="1"/>
  <c r="R254" i="12"/>
  <c r="S254" i="12" s="1"/>
  <c r="P254" i="12"/>
  <c r="N254" i="12"/>
  <c r="O254" i="12" s="1"/>
  <c r="J254" i="12"/>
  <c r="K254" i="12" s="1"/>
  <c r="H254" i="12"/>
  <c r="D254" i="12"/>
  <c r="E254" i="12" s="1"/>
  <c r="B254" i="12"/>
  <c r="C254" i="12" s="1"/>
  <c r="Q280" i="12"/>
  <c r="F280" i="12"/>
  <c r="G280" i="12" s="1"/>
  <c r="R280" i="12"/>
  <c r="S280" i="12" s="1"/>
  <c r="D280" i="12"/>
  <c r="E280" i="12" s="1"/>
  <c r="P280" i="12"/>
  <c r="B280" i="12"/>
  <c r="C280" i="12" s="1"/>
  <c r="L280" i="12"/>
  <c r="M280" i="12" s="1"/>
  <c r="H280" i="12"/>
  <c r="J280" i="12"/>
  <c r="K280" i="12" s="1"/>
  <c r="I280" i="12"/>
  <c r="N280" i="12"/>
  <c r="O280" i="12" s="1"/>
  <c r="Q307" i="12"/>
  <c r="D307" i="12"/>
  <c r="E307" i="12" s="1"/>
  <c r="P307" i="12"/>
  <c r="B307" i="12"/>
  <c r="C307" i="12" s="1"/>
  <c r="N307" i="12"/>
  <c r="O307" i="12" s="1"/>
  <c r="L307" i="12"/>
  <c r="M307" i="12" s="1"/>
  <c r="J307" i="12"/>
  <c r="K307" i="12" s="1"/>
  <c r="R307" i="12"/>
  <c r="S307" i="12" s="1"/>
  <c r="I307" i="12"/>
  <c r="H307" i="12"/>
  <c r="F307" i="12"/>
  <c r="G307" i="12" s="1"/>
  <c r="P333" i="12"/>
  <c r="D333" i="12"/>
  <c r="E333" i="12" s="1"/>
  <c r="N333" i="12"/>
  <c r="O333" i="12" s="1"/>
  <c r="B333" i="12"/>
  <c r="C333" i="12" s="1"/>
  <c r="F333" i="12"/>
  <c r="G333" i="12" s="1"/>
  <c r="R333" i="12"/>
  <c r="S333" i="12" s="1"/>
  <c r="Q333" i="12"/>
  <c r="H333" i="12"/>
  <c r="J333" i="12"/>
  <c r="K333" i="12" s="1"/>
  <c r="I333" i="12"/>
  <c r="L333" i="12"/>
  <c r="M333" i="12" s="1"/>
  <c r="J359" i="12"/>
  <c r="K359" i="12" s="1"/>
  <c r="I359" i="12"/>
  <c r="H359" i="12"/>
  <c r="R359" i="12"/>
  <c r="S359" i="12" s="1"/>
  <c r="P359" i="12"/>
  <c r="N359" i="12"/>
  <c r="O359" i="12" s="1"/>
  <c r="L359" i="12"/>
  <c r="M359" i="12" s="1"/>
  <c r="F359" i="12"/>
  <c r="G359" i="12" s="1"/>
  <c r="D359" i="12"/>
  <c r="E359" i="12" s="1"/>
  <c r="B359" i="12"/>
  <c r="C359" i="12" s="1"/>
  <c r="Q359" i="12"/>
  <c r="R385" i="12"/>
  <c r="S385" i="12" s="1"/>
  <c r="F385" i="12"/>
  <c r="G385" i="12" s="1"/>
  <c r="P385" i="12"/>
  <c r="L385" i="12"/>
  <c r="M385" i="12" s="1"/>
  <c r="J385" i="12"/>
  <c r="K385" i="12" s="1"/>
  <c r="I385" i="12"/>
  <c r="N385" i="12"/>
  <c r="O385" i="12" s="1"/>
  <c r="H385" i="12"/>
  <c r="D385" i="12"/>
  <c r="E385" i="12" s="1"/>
  <c r="B385" i="12"/>
  <c r="C385" i="12" s="1"/>
  <c r="Q385" i="12"/>
  <c r="R411" i="12"/>
  <c r="S411" i="12" s="1"/>
  <c r="F411" i="12"/>
  <c r="G411" i="12" s="1"/>
  <c r="L411" i="12"/>
  <c r="M411" i="12" s="1"/>
  <c r="J411" i="12"/>
  <c r="K411" i="12" s="1"/>
  <c r="I411" i="12"/>
  <c r="D411" i="12"/>
  <c r="E411" i="12" s="1"/>
  <c r="Q411" i="12"/>
  <c r="P411" i="12"/>
  <c r="N411" i="12"/>
  <c r="O411" i="12" s="1"/>
  <c r="H411" i="12"/>
  <c r="B411" i="12"/>
  <c r="C411" i="12" s="1"/>
  <c r="J437" i="12"/>
  <c r="K437" i="12" s="1"/>
  <c r="I437" i="12"/>
  <c r="R437" i="12"/>
  <c r="S437" i="12" s="1"/>
  <c r="F437" i="12"/>
  <c r="G437" i="12" s="1"/>
  <c r="Q437" i="12"/>
  <c r="B437" i="12"/>
  <c r="C437" i="12" s="1"/>
  <c r="P437" i="12"/>
  <c r="L437" i="12"/>
  <c r="M437" i="12" s="1"/>
  <c r="H437" i="12"/>
  <c r="D437" i="12"/>
  <c r="E437" i="12" s="1"/>
  <c r="N437" i="12"/>
  <c r="O437" i="12" s="1"/>
  <c r="J464" i="12"/>
  <c r="K464" i="12" s="1"/>
  <c r="L464" i="12"/>
  <c r="M464" i="12" s="1"/>
  <c r="H464" i="12"/>
  <c r="Q464" i="12"/>
  <c r="P464" i="12"/>
  <c r="N464" i="12"/>
  <c r="O464" i="12" s="1"/>
  <c r="I464" i="12"/>
  <c r="F464" i="12"/>
  <c r="G464" i="12" s="1"/>
  <c r="D464" i="12"/>
  <c r="E464" i="12" s="1"/>
  <c r="R464" i="12"/>
  <c r="S464" i="12" s="1"/>
  <c r="B464" i="12"/>
  <c r="C464" i="12" s="1"/>
  <c r="N490" i="12"/>
  <c r="O490" i="12" s="1"/>
  <c r="B490" i="12"/>
  <c r="C490" i="12" s="1"/>
  <c r="J490" i="12"/>
  <c r="K490" i="12" s="1"/>
  <c r="I490" i="12"/>
  <c r="F490" i="12"/>
  <c r="G490" i="12" s="1"/>
  <c r="D490" i="12"/>
  <c r="E490" i="12" s="1"/>
  <c r="Q490" i="12"/>
  <c r="P490" i="12"/>
  <c r="R490" i="12"/>
  <c r="S490" i="12" s="1"/>
  <c r="L490" i="12"/>
  <c r="M490" i="12" s="1"/>
  <c r="H490" i="12"/>
  <c r="R516" i="12"/>
  <c r="S516" i="12" s="1"/>
  <c r="F516" i="12"/>
  <c r="G516" i="12" s="1"/>
  <c r="P516" i="12"/>
  <c r="Q516" i="12"/>
  <c r="N516" i="12"/>
  <c r="O516" i="12" s="1"/>
  <c r="J516" i="12"/>
  <c r="K516" i="12" s="1"/>
  <c r="H516" i="12"/>
  <c r="D516" i="12"/>
  <c r="E516" i="12" s="1"/>
  <c r="B516" i="12"/>
  <c r="C516" i="12" s="1"/>
  <c r="I516" i="12"/>
  <c r="L516" i="12"/>
  <c r="M516" i="12" s="1"/>
  <c r="J542" i="12"/>
  <c r="K542" i="12" s="1"/>
  <c r="I542" i="12"/>
  <c r="R542" i="12"/>
  <c r="S542" i="12" s="1"/>
  <c r="F542" i="12"/>
  <c r="G542" i="12" s="1"/>
  <c r="N542" i="12"/>
  <c r="O542" i="12" s="1"/>
  <c r="H542" i="12"/>
  <c r="B542" i="12"/>
  <c r="C542" i="12" s="1"/>
  <c r="P542" i="12"/>
  <c r="Q542" i="12"/>
  <c r="L542" i="12"/>
  <c r="M542" i="12" s="1"/>
  <c r="D542" i="12"/>
  <c r="E542" i="12" s="1"/>
  <c r="R568" i="12"/>
  <c r="S568" i="12" s="1"/>
  <c r="F568" i="12"/>
  <c r="G568" i="12" s="1"/>
  <c r="L568" i="12"/>
  <c r="M568" i="12" s="1"/>
  <c r="I568" i="12"/>
  <c r="B568" i="12"/>
  <c r="C568" i="12" s="1"/>
  <c r="Q568" i="12"/>
  <c r="H568" i="12"/>
  <c r="N568" i="12"/>
  <c r="O568" i="12" s="1"/>
  <c r="P568" i="12"/>
  <c r="J568" i="12"/>
  <c r="K568" i="12" s="1"/>
  <c r="D568" i="12"/>
  <c r="E568" i="12" s="1"/>
  <c r="Q595" i="12"/>
  <c r="D595" i="12"/>
  <c r="E595" i="12" s="1"/>
  <c r="B595" i="12"/>
  <c r="C595" i="12" s="1"/>
  <c r="J595" i="12"/>
  <c r="K595" i="12" s="1"/>
  <c r="L595" i="12"/>
  <c r="M595" i="12" s="1"/>
  <c r="I595" i="12"/>
  <c r="F595" i="12"/>
  <c r="G595" i="12" s="1"/>
  <c r="P595" i="12"/>
  <c r="R595" i="12"/>
  <c r="S595" i="12" s="1"/>
  <c r="N595" i="12"/>
  <c r="O595" i="12" s="1"/>
  <c r="H595" i="12"/>
  <c r="P621" i="12"/>
  <c r="D621" i="12"/>
  <c r="E621" i="12" s="1"/>
  <c r="I621" i="12"/>
  <c r="Q621" i="12"/>
  <c r="R621" i="12"/>
  <c r="S621" i="12" s="1"/>
  <c r="L621" i="12"/>
  <c r="M621" i="12" s="1"/>
  <c r="J621" i="12"/>
  <c r="K621" i="12" s="1"/>
  <c r="H621" i="12"/>
  <c r="F621" i="12"/>
  <c r="G621" i="12" s="1"/>
  <c r="B621" i="12"/>
  <c r="C621" i="12" s="1"/>
  <c r="N621" i="12"/>
  <c r="O621" i="12" s="1"/>
  <c r="D647" i="12"/>
  <c r="E647" i="12" s="1"/>
  <c r="B647" i="12"/>
  <c r="C647" i="12" s="1"/>
  <c r="H21" i="12"/>
  <c r="D32" i="12"/>
  <c r="E32" i="12" s="1"/>
  <c r="B56" i="12"/>
  <c r="C56" i="12" s="1"/>
  <c r="N58" i="12"/>
  <c r="O58" i="12" s="1"/>
  <c r="B80" i="12"/>
  <c r="C80" i="12" s="1"/>
  <c r="P82" i="12"/>
  <c r="N92" i="12"/>
  <c r="O92" i="12" s="1"/>
  <c r="L127" i="12"/>
  <c r="M127" i="12" s="1"/>
  <c r="L140" i="12"/>
  <c r="M140" i="12" s="1"/>
  <c r="N151" i="12"/>
  <c r="O151" i="12" s="1"/>
  <c r="I17" i="12"/>
  <c r="H17" i="12"/>
  <c r="F17" i="12"/>
  <c r="G17" i="12" s="1"/>
  <c r="R17" i="12"/>
  <c r="S17" i="12" s="1"/>
  <c r="Q17" i="12"/>
  <c r="D17" i="12"/>
  <c r="E17" i="12" s="1"/>
  <c r="P17" i="12"/>
  <c r="N41" i="12"/>
  <c r="O41" i="12" s="1"/>
  <c r="B41" i="12"/>
  <c r="C41" i="12" s="1"/>
  <c r="L41" i="12"/>
  <c r="M41" i="12" s="1"/>
  <c r="I41" i="12"/>
  <c r="R41" i="12"/>
  <c r="S41" i="12" s="1"/>
  <c r="Q41" i="12"/>
  <c r="P41" i="12"/>
  <c r="J41" i="12"/>
  <c r="K41" i="12" s="1"/>
  <c r="H41" i="12"/>
  <c r="N65" i="12"/>
  <c r="O65" i="12" s="1"/>
  <c r="B65" i="12"/>
  <c r="C65" i="12" s="1"/>
  <c r="L65" i="12"/>
  <c r="M65" i="12" s="1"/>
  <c r="J65" i="12"/>
  <c r="K65" i="12" s="1"/>
  <c r="I65" i="12"/>
  <c r="R65" i="12"/>
  <c r="S65" i="12" s="1"/>
  <c r="Q65" i="12"/>
  <c r="P65" i="12"/>
  <c r="P89" i="12"/>
  <c r="D89" i="12"/>
  <c r="E89" i="12" s="1"/>
  <c r="N89" i="12"/>
  <c r="O89" i="12" s="1"/>
  <c r="L89" i="12"/>
  <c r="M89" i="12" s="1"/>
  <c r="J89" i="12"/>
  <c r="K89" i="12" s="1"/>
  <c r="I89" i="12"/>
  <c r="H89" i="12"/>
  <c r="F89" i="12"/>
  <c r="G89" i="12" s="1"/>
  <c r="B89" i="12"/>
  <c r="C89" i="12" s="1"/>
  <c r="P113" i="12"/>
  <c r="D113" i="12"/>
  <c r="E113" i="12" s="1"/>
  <c r="N113" i="12"/>
  <c r="O113" i="12" s="1"/>
  <c r="L113" i="12"/>
  <c r="M113" i="12" s="1"/>
  <c r="J113" i="12"/>
  <c r="K113" i="12" s="1"/>
  <c r="I113" i="12"/>
  <c r="R113" i="12"/>
  <c r="S113" i="12" s="1"/>
  <c r="Q113" i="12"/>
  <c r="J137" i="12"/>
  <c r="K137" i="12" s="1"/>
  <c r="H137" i="12"/>
  <c r="P137" i="12"/>
  <c r="D137" i="12"/>
  <c r="E137" i="12" s="1"/>
  <c r="Q137" i="12"/>
  <c r="N137" i="12"/>
  <c r="O137" i="12" s="1"/>
  <c r="L137" i="12"/>
  <c r="M137" i="12" s="1"/>
  <c r="R137" i="12"/>
  <c r="S137" i="12" s="1"/>
  <c r="I137" i="12"/>
  <c r="J161" i="12"/>
  <c r="K161" i="12" s="1"/>
  <c r="H161" i="12"/>
  <c r="R161" i="12"/>
  <c r="S161" i="12" s="1"/>
  <c r="F161" i="12"/>
  <c r="G161" i="12" s="1"/>
  <c r="P161" i="12"/>
  <c r="D161" i="12"/>
  <c r="E161" i="12" s="1"/>
  <c r="L161" i="12"/>
  <c r="M161" i="12" s="1"/>
  <c r="I161" i="12"/>
  <c r="B161" i="12"/>
  <c r="C161" i="12" s="1"/>
  <c r="I185" i="12"/>
  <c r="J185" i="12"/>
  <c r="K185" i="12" s="1"/>
  <c r="R185" i="12"/>
  <c r="S185" i="12" s="1"/>
  <c r="P185" i="12"/>
  <c r="Q185" i="12"/>
  <c r="N185" i="12"/>
  <c r="O185" i="12" s="1"/>
  <c r="L185" i="12"/>
  <c r="M185" i="12" s="1"/>
  <c r="H185" i="12"/>
  <c r="F185" i="12"/>
  <c r="G185" i="12" s="1"/>
  <c r="D185" i="12"/>
  <c r="E185" i="12" s="1"/>
  <c r="B185" i="12"/>
  <c r="C185" i="12" s="1"/>
  <c r="N209" i="12"/>
  <c r="O209" i="12" s="1"/>
  <c r="B209" i="12"/>
  <c r="C209" i="12" s="1"/>
  <c r="I209" i="12"/>
  <c r="F209" i="12"/>
  <c r="G209" i="12" s="1"/>
  <c r="R209" i="12"/>
  <c r="S209" i="12" s="1"/>
  <c r="P209" i="12"/>
  <c r="D209" i="12"/>
  <c r="E209" i="12" s="1"/>
  <c r="Q209" i="12"/>
  <c r="L209" i="12"/>
  <c r="M209" i="12" s="1"/>
  <c r="J209" i="12"/>
  <c r="K209" i="12" s="1"/>
  <c r="H209" i="12"/>
  <c r="Q236" i="12"/>
  <c r="I236" i="12"/>
  <c r="F236" i="12"/>
  <c r="G236" i="12" s="1"/>
  <c r="P236" i="12"/>
  <c r="B236" i="12"/>
  <c r="C236" i="12" s="1"/>
  <c r="J236" i="12"/>
  <c r="K236" i="12" s="1"/>
  <c r="H236" i="12"/>
  <c r="D236" i="12"/>
  <c r="E236" i="12" s="1"/>
  <c r="N236" i="12"/>
  <c r="O236" i="12" s="1"/>
  <c r="L236" i="12"/>
  <c r="M236" i="12" s="1"/>
  <c r="R236" i="12"/>
  <c r="S236" i="12" s="1"/>
  <c r="I262" i="12"/>
  <c r="Q262" i="12"/>
  <c r="D262" i="12"/>
  <c r="E262" i="12" s="1"/>
  <c r="R262" i="12"/>
  <c r="S262" i="12" s="1"/>
  <c r="B262" i="12"/>
  <c r="C262" i="12" s="1"/>
  <c r="P262" i="12"/>
  <c r="N262" i="12"/>
  <c r="O262" i="12" s="1"/>
  <c r="L262" i="12"/>
  <c r="M262" i="12" s="1"/>
  <c r="J262" i="12"/>
  <c r="K262" i="12" s="1"/>
  <c r="H262" i="12"/>
  <c r="F262" i="12"/>
  <c r="G262" i="12" s="1"/>
  <c r="Q288" i="12"/>
  <c r="F288" i="12"/>
  <c r="G288" i="12" s="1"/>
  <c r="R288" i="12"/>
  <c r="S288" i="12" s="1"/>
  <c r="D288" i="12"/>
  <c r="E288" i="12" s="1"/>
  <c r="P288" i="12"/>
  <c r="B288" i="12"/>
  <c r="C288" i="12" s="1"/>
  <c r="L288" i="12"/>
  <c r="M288" i="12" s="1"/>
  <c r="N288" i="12"/>
  <c r="O288" i="12" s="1"/>
  <c r="I288" i="12"/>
  <c r="H288" i="12"/>
  <c r="J288" i="12"/>
  <c r="K288" i="12" s="1"/>
  <c r="J314" i="12"/>
  <c r="K314" i="12" s="1"/>
  <c r="I314" i="12"/>
  <c r="H314" i="12"/>
  <c r="Q314" i="12"/>
  <c r="R314" i="12"/>
  <c r="S314" i="12" s="1"/>
  <c r="P314" i="12"/>
  <c r="N314" i="12"/>
  <c r="O314" i="12" s="1"/>
  <c r="L314" i="12"/>
  <c r="M314" i="12" s="1"/>
  <c r="B314" i="12"/>
  <c r="C314" i="12" s="1"/>
  <c r="F314" i="12"/>
  <c r="G314" i="12" s="1"/>
  <c r="D314" i="12"/>
  <c r="E314" i="12" s="1"/>
  <c r="J340" i="12"/>
  <c r="K340" i="12" s="1"/>
  <c r="I340" i="12"/>
  <c r="H340" i="12"/>
  <c r="Q340" i="12"/>
  <c r="B340" i="12"/>
  <c r="C340" i="12" s="1"/>
  <c r="R340" i="12"/>
  <c r="S340" i="12" s="1"/>
  <c r="P340" i="12"/>
  <c r="N340" i="12"/>
  <c r="O340" i="12" s="1"/>
  <c r="D340" i="12"/>
  <c r="E340" i="12" s="1"/>
  <c r="L340" i="12"/>
  <c r="M340" i="12" s="1"/>
  <c r="F340" i="12"/>
  <c r="G340" i="12" s="1"/>
  <c r="J367" i="12"/>
  <c r="K367" i="12" s="1"/>
  <c r="I367" i="12"/>
  <c r="H367" i="12"/>
  <c r="R367" i="12"/>
  <c r="S367" i="12" s="1"/>
  <c r="F367" i="12"/>
  <c r="G367" i="12" s="1"/>
  <c r="D367" i="12"/>
  <c r="E367" i="12" s="1"/>
  <c r="B367" i="12"/>
  <c r="C367" i="12" s="1"/>
  <c r="Q367" i="12"/>
  <c r="P367" i="12"/>
  <c r="N367" i="12"/>
  <c r="O367" i="12" s="1"/>
  <c r="L367" i="12"/>
  <c r="M367" i="12" s="1"/>
  <c r="R393" i="12"/>
  <c r="S393" i="12" s="1"/>
  <c r="F393" i="12"/>
  <c r="G393" i="12" s="1"/>
  <c r="P393" i="12"/>
  <c r="H393" i="12"/>
  <c r="N393" i="12"/>
  <c r="O393" i="12" s="1"/>
  <c r="D393" i="12"/>
  <c r="E393" i="12" s="1"/>
  <c r="B393" i="12"/>
  <c r="C393" i="12" s="1"/>
  <c r="Q393" i="12"/>
  <c r="I393" i="12"/>
  <c r="L393" i="12"/>
  <c r="M393" i="12" s="1"/>
  <c r="J393" i="12"/>
  <c r="K393" i="12" s="1"/>
  <c r="R419" i="12"/>
  <c r="S419" i="12" s="1"/>
  <c r="F419" i="12"/>
  <c r="G419" i="12" s="1"/>
  <c r="J419" i="12"/>
  <c r="K419" i="12" s="1"/>
  <c r="I419" i="12"/>
  <c r="H419" i="12"/>
  <c r="D419" i="12"/>
  <c r="E419" i="12" s="1"/>
  <c r="Q419" i="12"/>
  <c r="P419" i="12"/>
  <c r="N419" i="12"/>
  <c r="O419" i="12" s="1"/>
  <c r="L419" i="12"/>
  <c r="M419" i="12" s="1"/>
  <c r="B419" i="12"/>
  <c r="C419" i="12" s="1"/>
  <c r="J445" i="12"/>
  <c r="K445" i="12" s="1"/>
  <c r="I445" i="12"/>
  <c r="R445" i="12"/>
  <c r="S445" i="12" s="1"/>
  <c r="F445" i="12"/>
  <c r="G445" i="12" s="1"/>
  <c r="Q445" i="12"/>
  <c r="B445" i="12"/>
  <c r="C445" i="12" s="1"/>
  <c r="P445" i="12"/>
  <c r="D445" i="12"/>
  <c r="E445" i="12" s="1"/>
  <c r="N445" i="12"/>
  <c r="O445" i="12" s="1"/>
  <c r="L445" i="12"/>
  <c r="M445" i="12" s="1"/>
  <c r="H445" i="12"/>
  <c r="P471" i="12"/>
  <c r="D471" i="12"/>
  <c r="E471" i="12" s="1"/>
  <c r="R471" i="12"/>
  <c r="S471" i="12" s="1"/>
  <c r="Q471" i="12"/>
  <c r="L471" i="12"/>
  <c r="M471" i="12" s="1"/>
  <c r="J471" i="12"/>
  <c r="K471" i="12" s="1"/>
  <c r="I471" i="12"/>
  <c r="N471" i="12"/>
  <c r="O471" i="12" s="1"/>
  <c r="F471" i="12"/>
  <c r="G471" i="12" s="1"/>
  <c r="H471" i="12"/>
  <c r="B471" i="12"/>
  <c r="C471" i="12" s="1"/>
  <c r="H497" i="12"/>
  <c r="F497" i="12"/>
  <c r="G497" i="12" s="1"/>
  <c r="R497" i="12"/>
  <c r="S497" i="12" s="1"/>
  <c r="B497" i="12"/>
  <c r="C497" i="12" s="1"/>
  <c r="I497" i="12"/>
  <c r="Q497" i="12"/>
  <c r="J497" i="12"/>
  <c r="K497" i="12" s="1"/>
  <c r="D497" i="12"/>
  <c r="E497" i="12" s="1"/>
  <c r="P497" i="12"/>
  <c r="N497" i="12"/>
  <c r="O497" i="12" s="1"/>
  <c r="L497" i="12"/>
  <c r="M497" i="12" s="1"/>
  <c r="R524" i="12"/>
  <c r="S524" i="12" s="1"/>
  <c r="F524" i="12"/>
  <c r="G524" i="12" s="1"/>
  <c r="P524" i="12"/>
  <c r="L524" i="12"/>
  <c r="M524" i="12" s="1"/>
  <c r="I524" i="12"/>
  <c r="N524" i="12"/>
  <c r="O524" i="12" s="1"/>
  <c r="H524" i="12"/>
  <c r="Q524" i="12"/>
  <c r="J524" i="12"/>
  <c r="K524" i="12" s="1"/>
  <c r="D524" i="12"/>
  <c r="E524" i="12" s="1"/>
  <c r="B524" i="12"/>
  <c r="C524" i="12" s="1"/>
  <c r="J550" i="12"/>
  <c r="K550" i="12" s="1"/>
  <c r="I550" i="12"/>
  <c r="R550" i="12"/>
  <c r="S550" i="12" s="1"/>
  <c r="F550" i="12"/>
  <c r="G550" i="12" s="1"/>
  <c r="N550" i="12"/>
  <c r="O550" i="12" s="1"/>
  <c r="H550" i="12"/>
  <c r="D550" i="12"/>
  <c r="E550" i="12" s="1"/>
  <c r="P550" i="12"/>
  <c r="L550" i="12"/>
  <c r="M550" i="12" s="1"/>
  <c r="Q550" i="12"/>
  <c r="B550" i="12"/>
  <c r="C550" i="12" s="1"/>
  <c r="F576" i="12"/>
  <c r="G576" i="12" s="1"/>
  <c r="R576" i="12"/>
  <c r="S576" i="12" s="1"/>
  <c r="B576" i="12"/>
  <c r="C576" i="12" s="1"/>
  <c r="I576" i="12"/>
  <c r="H576" i="12"/>
  <c r="Q576" i="12"/>
  <c r="L576" i="12"/>
  <c r="M576" i="12" s="1"/>
  <c r="P576" i="12"/>
  <c r="N576" i="12"/>
  <c r="O576" i="12" s="1"/>
  <c r="D576" i="12"/>
  <c r="E576" i="12" s="1"/>
  <c r="J576" i="12"/>
  <c r="K576" i="12" s="1"/>
  <c r="I602" i="12"/>
  <c r="Q602" i="12"/>
  <c r="H602" i="12"/>
  <c r="R602" i="12"/>
  <c r="S602" i="12" s="1"/>
  <c r="N602" i="12"/>
  <c r="O602" i="12" s="1"/>
  <c r="L602" i="12"/>
  <c r="M602" i="12" s="1"/>
  <c r="J602" i="12"/>
  <c r="K602" i="12" s="1"/>
  <c r="D602" i="12"/>
  <c r="E602" i="12" s="1"/>
  <c r="P602" i="12"/>
  <c r="B602" i="12"/>
  <c r="C602" i="12" s="1"/>
  <c r="F602" i="12"/>
  <c r="G602" i="12" s="1"/>
  <c r="J628" i="12"/>
  <c r="K628" i="12" s="1"/>
  <c r="I628" i="12"/>
  <c r="Q628" i="12"/>
  <c r="F628" i="12"/>
  <c r="G628" i="12" s="1"/>
  <c r="H628" i="12"/>
  <c r="B628" i="12"/>
  <c r="C628" i="12" s="1"/>
  <c r="R628" i="12"/>
  <c r="S628" i="12" s="1"/>
  <c r="N628" i="12"/>
  <c r="O628" i="12" s="1"/>
  <c r="L628" i="12"/>
  <c r="M628" i="12" s="1"/>
  <c r="P628" i="12"/>
  <c r="D628" i="12"/>
  <c r="E628" i="12" s="1"/>
  <c r="D655" i="12"/>
  <c r="E655" i="12" s="1"/>
  <c r="B655" i="12"/>
  <c r="C655" i="12" s="1"/>
  <c r="J17" i="12"/>
  <c r="K17" i="12" s="1"/>
  <c r="F113" i="12"/>
  <c r="G113" i="12" s="1"/>
  <c r="I117" i="12"/>
  <c r="N130" i="12"/>
  <c r="O130" i="12" s="1"/>
  <c r="D81" i="12"/>
  <c r="E81" i="12" s="1"/>
  <c r="Q89" i="12"/>
  <c r="P92" i="12"/>
  <c r="B103" i="12"/>
  <c r="C103" i="12" s="1"/>
  <c r="H113" i="12"/>
  <c r="J117" i="12"/>
  <c r="K117" i="12" s="1"/>
  <c r="N127" i="12"/>
  <c r="O127" i="12" s="1"/>
  <c r="P130" i="12"/>
  <c r="Q151" i="12"/>
  <c r="R89" i="12"/>
  <c r="S89" i="12" s="1"/>
  <c r="AS340" i="9"/>
  <c r="AS341" i="9"/>
  <c r="AS342" i="9"/>
  <c r="AS343" i="9"/>
  <c r="AS344" i="9"/>
  <c r="AS345" i="9"/>
  <c r="AS346" i="9"/>
  <c r="AS347" i="9"/>
  <c r="AS348" i="9"/>
  <c r="AS349" i="9"/>
  <c r="AS350" i="9"/>
  <c r="AS351" i="9"/>
  <c r="AS352" i="9"/>
  <c r="AS353" i="9"/>
  <c r="AS354" i="9"/>
  <c r="AS355" i="9"/>
  <c r="AS356" i="9"/>
  <c r="AS357" i="9"/>
  <c r="AS358" i="9"/>
  <c r="AS359" i="9"/>
  <c r="AS360" i="9"/>
  <c r="AS361" i="9"/>
  <c r="AS362" i="9"/>
  <c r="AS363" i="9"/>
  <c r="AS364" i="9"/>
  <c r="AS365" i="9"/>
  <c r="AS366" i="9"/>
  <c r="AS367" i="9"/>
  <c r="AS368" i="9"/>
  <c r="AS369" i="9"/>
  <c r="AS370" i="9"/>
  <c r="AS371" i="9"/>
  <c r="AS372" i="9"/>
  <c r="AS373" i="9"/>
  <c r="AS374" i="9"/>
  <c r="AS375" i="9"/>
  <c r="F20" i="12"/>
  <c r="G20" i="12" s="1"/>
  <c r="R20" i="12"/>
  <c r="S20" i="12" s="1"/>
  <c r="Q20" i="12"/>
  <c r="D20" i="12"/>
  <c r="E20" i="12" s="1"/>
  <c r="P20" i="12"/>
  <c r="B20" i="12"/>
  <c r="C20" i="12" s="1"/>
  <c r="N20" i="12"/>
  <c r="O20" i="12" s="1"/>
  <c r="H44" i="12"/>
  <c r="R44" i="12"/>
  <c r="S44" i="12" s="1"/>
  <c r="F44" i="12"/>
  <c r="G44" i="12" s="1"/>
  <c r="Q44" i="12"/>
  <c r="D44" i="12"/>
  <c r="E44" i="12" s="1"/>
  <c r="B44" i="12"/>
  <c r="C44" i="12" s="1"/>
  <c r="P44" i="12"/>
  <c r="H68" i="12"/>
  <c r="R68" i="12"/>
  <c r="S68" i="12" s="1"/>
  <c r="F68" i="12"/>
  <c r="G68" i="12" s="1"/>
  <c r="Q68" i="12"/>
  <c r="P68" i="12"/>
  <c r="D68" i="12"/>
  <c r="E68" i="12" s="1"/>
  <c r="N68" i="12"/>
  <c r="O68" i="12" s="1"/>
  <c r="L68" i="12"/>
  <c r="M68" i="12" s="1"/>
  <c r="J68" i="12"/>
  <c r="K68" i="12" s="1"/>
  <c r="I68" i="12"/>
  <c r="J92" i="12"/>
  <c r="K92" i="12" s="1"/>
  <c r="L92" i="12"/>
  <c r="M92" i="12" s="1"/>
  <c r="I92" i="12"/>
  <c r="H92" i="12"/>
  <c r="F92" i="12"/>
  <c r="G92" i="12" s="1"/>
  <c r="D92" i="12"/>
  <c r="E92" i="12" s="1"/>
  <c r="B92" i="12"/>
  <c r="C92" i="12" s="1"/>
  <c r="R92" i="12"/>
  <c r="S92" i="12" s="1"/>
  <c r="J116" i="12"/>
  <c r="K116" i="12" s="1"/>
  <c r="L116" i="12"/>
  <c r="M116" i="12" s="1"/>
  <c r="I116" i="12"/>
  <c r="H116" i="12"/>
  <c r="R116" i="12"/>
  <c r="S116" i="12" s="1"/>
  <c r="Q116" i="12"/>
  <c r="P116" i="12"/>
  <c r="N116" i="12"/>
  <c r="O116" i="12" s="1"/>
  <c r="P140" i="12"/>
  <c r="D140" i="12"/>
  <c r="E140" i="12" s="1"/>
  <c r="N140" i="12"/>
  <c r="O140" i="12" s="1"/>
  <c r="B140" i="12"/>
  <c r="C140" i="12" s="1"/>
  <c r="J140" i="12"/>
  <c r="K140" i="12" s="1"/>
  <c r="I140" i="12"/>
  <c r="H140" i="12"/>
  <c r="F140" i="12"/>
  <c r="G140" i="12" s="1"/>
  <c r="R140" i="12"/>
  <c r="S140" i="12" s="1"/>
  <c r="P164" i="12"/>
  <c r="D164" i="12"/>
  <c r="E164" i="12" s="1"/>
  <c r="N164" i="12"/>
  <c r="O164" i="12" s="1"/>
  <c r="B164" i="12"/>
  <c r="C164" i="12" s="1"/>
  <c r="L164" i="12"/>
  <c r="M164" i="12" s="1"/>
  <c r="J164" i="12"/>
  <c r="K164" i="12" s="1"/>
  <c r="I164" i="12"/>
  <c r="H164" i="12"/>
  <c r="F164" i="12"/>
  <c r="G164" i="12" s="1"/>
  <c r="R164" i="12"/>
  <c r="S164" i="12" s="1"/>
  <c r="Q164" i="12"/>
  <c r="H188" i="12"/>
  <c r="F188" i="12"/>
  <c r="G188" i="12" s="1"/>
  <c r="Q188" i="12"/>
  <c r="D188" i="12"/>
  <c r="E188" i="12" s="1"/>
  <c r="N188" i="12"/>
  <c r="O188" i="12" s="1"/>
  <c r="B188" i="12"/>
  <c r="C188" i="12" s="1"/>
  <c r="R188" i="12"/>
  <c r="S188" i="12" s="1"/>
  <c r="P188" i="12"/>
  <c r="L188" i="12"/>
  <c r="M188" i="12" s="1"/>
  <c r="J188" i="12"/>
  <c r="K188" i="12" s="1"/>
  <c r="I188" i="12"/>
  <c r="N213" i="12"/>
  <c r="O213" i="12" s="1"/>
  <c r="B213" i="12"/>
  <c r="C213" i="12" s="1"/>
  <c r="I213" i="12"/>
  <c r="P213" i="12"/>
  <c r="J213" i="12"/>
  <c r="K213" i="12" s="1"/>
  <c r="Q213" i="12"/>
  <c r="L213" i="12"/>
  <c r="M213" i="12" s="1"/>
  <c r="H213" i="12"/>
  <c r="F213" i="12"/>
  <c r="G213" i="12" s="1"/>
  <c r="D213" i="12"/>
  <c r="E213" i="12" s="1"/>
  <c r="Q239" i="12"/>
  <c r="D239" i="12"/>
  <c r="E239" i="12" s="1"/>
  <c r="B239" i="12"/>
  <c r="C239" i="12" s="1"/>
  <c r="N239" i="12"/>
  <c r="O239" i="12" s="1"/>
  <c r="L239" i="12"/>
  <c r="M239" i="12" s="1"/>
  <c r="J239" i="12"/>
  <c r="K239" i="12" s="1"/>
  <c r="I239" i="12"/>
  <c r="H239" i="12"/>
  <c r="R239" i="12"/>
  <c r="S239" i="12" s="1"/>
  <c r="P239" i="12"/>
  <c r="F239" i="12"/>
  <c r="G239" i="12" s="1"/>
  <c r="Q265" i="12"/>
  <c r="P265" i="12"/>
  <c r="D265" i="12"/>
  <c r="E265" i="12" s="1"/>
  <c r="R265" i="12"/>
  <c r="S265" i="12" s="1"/>
  <c r="N265" i="12"/>
  <c r="O265" i="12" s="1"/>
  <c r="J265" i="12"/>
  <c r="K265" i="12" s="1"/>
  <c r="I265" i="12"/>
  <c r="F265" i="12"/>
  <c r="G265" i="12" s="1"/>
  <c r="B265" i="12"/>
  <c r="C265" i="12" s="1"/>
  <c r="H265" i="12"/>
  <c r="Q291" i="12"/>
  <c r="D291" i="12"/>
  <c r="E291" i="12" s="1"/>
  <c r="P291" i="12"/>
  <c r="B291" i="12"/>
  <c r="C291" i="12" s="1"/>
  <c r="N291" i="12"/>
  <c r="O291" i="12" s="1"/>
  <c r="L291" i="12"/>
  <c r="M291" i="12" s="1"/>
  <c r="J291" i="12"/>
  <c r="K291" i="12" s="1"/>
  <c r="R291" i="12"/>
  <c r="S291" i="12" s="1"/>
  <c r="I291" i="12"/>
  <c r="F291" i="12"/>
  <c r="G291" i="12" s="1"/>
  <c r="H291" i="12"/>
  <c r="P317" i="12"/>
  <c r="D317" i="12"/>
  <c r="E317" i="12" s="1"/>
  <c r="N317" i="12"/>
  <c r="O317" i="12" s="1"/>
  <c r="B317" i="12"/>
  <c r="C317" i="12" s="1"/>
  <c r="R317" i="12"/>
  <c r="S317" i="12" s="1"/>
  <c r="Q317" i="12"/>
  <c r="J317" i="12"/>
  <c r="K317" i="12" s="1"/>
  <c r="I317" i="12"/>
  <c r="L317" i="12"/>
  <c r="M317" i="12" s="1"/>
  <c r="H317" i="12"/>
  <c r="F317" i="12"/>
  <c r="G317" i="12" s="1"/>
  <c r="J344" i="12"/>
  <c r="K344" i="12" s="1"/>
  <c r="I344" i="12"/>
  <c r="H344" i="12"/>
  <c r="Q344" i="12"/>
  <c r="L344" i="12"/>
  <c r="M344" i="12" s="1"/>
  <c r="F344" i="12"/>
  <c r="G344" i="12" s="1"/>
  <c r="B344" i="12"/>
  <c r="C344" i="12" s="1"/>
  <c r="N344" i="12"/>
  <c r="O344" i="12" s="1"/>
  <c r="D344" i="12"/>
  <c r="E344" i="12" s="1"/>
  <c r="P344" i="12"/>
  <c r="R344" i="12"/>
  <c r="S344" i="12" s="1"/>
  <c r="R370" i="12"/>
  <c r="S370" i="12" s="1"/>
  <c r="F370" i="12"/>
  <c r="G370" i="12" s="1"/>
  <c r="H370" i="12"/>
  <c r="J370" i="12"/>
  <c r="K370" i="12" s="1"/>
  <c r="I370" i="12"/>
  <c r="Q370" i="12"/>
  <c r="P370" i="12"/>
  <c r="N370" i="12"/>
  <c r="O370" i="12" s="1"/>
  <c r="L370" i="12"/>
  <c r="M370" i="12" s="1"/>
  <c r="D370" i="12"/>
  <c r="E370" i="12" s="1"/>
  <c r="B370" i="12"/>
  <c r="C370" i="12" s="1"/>
  <c r="L396" i="12"/>
  <c r="M396" i="12" s="1"/>
  <c r="B396" i="12"/>
  <c r="C396" i="12" s="1"/>
  <c r="J396" i="12"/>
  <c r="K396" i="12" s="1"/>
  <c r="I396" i="12"/>
  <c r="H396" i="12"/>
  <c r="R396" i="12"/>
  <c r="S396" i="12" s="1"/>
  <c r="D396" i="12"/>
  <c r="E396" i="12" s="1"/>
  <c r="P396" i="12"/>
  <c r="N396" i="12"/>
  <c r="O396" i="12" s="1"/>
  <c r="F396" i="12"/>
  <c r="G396" i="12" s="1"/>
  <c r="Q396" i="12"/>
  <c r="L422" i="12"/>
  <c r="M422" i="12" s="1"/>
  <c r="R422" i="12"/>
  <c r="S422" i="12" s="1"/>
  <c r="N422" i="12"/>
  <c r="O422" i="12" s="1"/>
  <c r="J422" i="12"/>
  <c r="K422" i="12" s="1"/>
  <c r="H422" i="12"/>
  <c r="Q422" i="12"/>
  <c r="P422" i="12"/>
  <c r="I422" i="12"/>
  <c r="F422" i="12"/>
  <c r="G422" i="12" s="1"/>
  <c r="D422" i="12"/>
  <c r="E422" i="12" s="1"/>
  <c r="B422" i="12"/>
  <c r="C422" i="12" s="1"/>
  <c r="P448" i="12"/>
  <c r="D448" i="12"/>
  <c r="E448" i="12" s="1"/>
  <c r="L448" i="12"/>
  <c r="M448" i="12" s="1"/>
  <c r="J448" i="12"/>
  <c r="K448" i="12" s="1"/>
  <c r="I448" i="12"/>
  <c r="R448" i="12"/>
  <c r="S448" i="12" s="1"/>
  <c r="Q448" i="12"/>
  <c r="N448" i="12"/>
  <c r="O448" i="12" s="1"/>
  <c r="F448" i="12"/>
  <c r="G448" i="12" s="1"/>
  <c r="H448" i="12"/>
  <c r="B448" i="12"/>
  <c r="C448" i="12" s="1"/>
  <c r="P475" i="12"/>
  <c r="D475" i="12"/>
  <c r="E475" i="12" s="1"/>
  <c r="J475" i="12"/>
  <c r="K475" i="12" s="1"/>
  <c r="L475" i="12"/>
  <c r="M475" i="12" s="1"/>
  <c r="I475" i="12"/>
  <c r="H475" i="12"/>
  <c r="F475" i="12"/>
  <c r="G475" i="12" s="1"/>
  <c r="B475" i="12"/>
  <c r="C475" i="12" s="1"/>
  <c r="R475" i="12"/>
  <c r="S475" i="12" s="1"/>
  <c r="Q475" i="12"/>
  <c r="N475" i="12"/>
  <c r="O475" i="12" s="1"/>
  <c r="H501" i="12"/>
  <c r="L501" i="12"/>
  <c r="M501" i="12" s="1"/>
  <c r="I501" i="12"/>
  <c r="D501" i="12"/>
  <c r="E501" i="12" s="1"/>
  <c r="Q501" i="12"/>
  <c r="P501" i="12"/>
  <c r="N501" i="12"/>
  <c r="O501" i="12" s="1"/>
  <c r="J501" i="12"/>
  <c r="K501" i="12" s="1"/>
  <c r="B501" i="12"/>
  <c r="C501" i="12" s="1"/>
  <c r="F501" i="12"/>
  <c r="G501" i="12" s="1"/>
  <c r="R501" i="12"/>
  <c r="S501" i="12" s="1"/>
  <c r="L527" i="12"/>
  <c r="M527" i="12" s="1"/>
  <c r="F527" i="12"/>
  <c r="G527" i="12" s="1"/>
  <c r="R527" i="12"/>
  <c r="S527" i="12" s="1"/>
  <c r="B527" i="12"/>
  <c r="C527" i="12" s="1"/>
  <c r="I527" i="12"/>
  <c r="H527" i="12"/>
  <c r="D527" i="12"/>
  <c r="E527" i="12" s="1"/>
  <c r="Q527" i="12"/>
  <c r="P527" i="12"/>
  <c r="N527" i="12"/>
  <c r="O527" i="12" s="1"/>
  <c r="J527" i="12"/>
  <c r="K527" i="12" s="1"/>
  <c r="P553" i="12"/>
  <c r="D553" i="12"/>
  <c r="E553" i="12" s="1"/>
  <c r="L553" i="12"/>
  <c r="M553" i="12" s="1"/>
  <c r="H553" i="12"/>
  <c r="B553" i="12"/>
  <c r="C553" i="12" s="1"/>
  <c r="Q553" i="12"/>
  <c r="N553" i="12"/>
  <c r="O553" i="12" s="1"/>
  <c r="J553" i="12"/>
  <c r="K553" i="12" s="1"/>
  <c r="R553" i="12"/>
  <c r="S553" i="12" s="1"/>
  <c r="I553" i="12"/>
  <c r="F553" i="12"/>
  <c r="G553" i="12" s="1"/>
  <c r="J579" i="12"/>
  <c r="K579" i="12" s="1"/>
  <c r="F579" i="12"/>
  <c r="G579" i="12" s="1"/>
  <c r="R579" i="12"/>
  <c r="S579" i="12" s="1"/>
  <c r="Q579" i="12"/>
  <c r="L579" i="12"/>
  <c r="M579" i="12" s="1"/>
  <c r="I579" i="12"/>
  <c r="D579" i="12"/>
  <c r="E579" i="12" s="1"/>
  <c r="P579" i="12"/>
  <c r="H579" i="12"/>
  <c r="B579" i="12"/>
  <c r="C579" i="12" s="1"/>
  <c r="N579" i="12"/>
  <c r="O579" i="12" s="1"/>
  <c r="N605" i="12"/>
  <c r="O605" i="12" s="1"/>
  <c r="L605" i="12"/>
  <c r="M605" i="12" s="1"/>
  <c r="I605" i="12"/>
  <c r="B605" i="12"/>
  <c r="C605" i="12" s="1"/>
  <c r="F605" i="12"/>
  <c r="G605" i="12" s="1"/>
  <c r="D605" i="12"/>
  <c r="E605" i="12" s="1"/>
  <c r="R605" i="12"/>
  <c r="S605" i="12" s="1"/>
  <c r="Q605" i="12"/>
  <c r="H605" i="12"/>
  <c r="P605" i="12"/>
  <c r="J605" i="12"/>
  <c r="K605" i="12" s="1"/>
  <c r="J632" i="12"/>
  <c r="K632" i="12" s="1"/>
  <c r="I632" i="12"/>
  <c r="Q632" i="12"/>
  <c r="F632" i="12"/>
  <c r="G632" i="12" s="1"/>
  <c r="R632" i="12"/>
  <c r="S632" i="12" s="1"/>
  <c r="P632" i="12"/>
  <c r="N632" i="12"/>
  <c r="O632" i="12" s="1"/>
  <c r="H632" i="12"/>
  <c r="D632" i="12"/>
  <c r="E632" i="12" s="1"/>
  <c r="B632" i="12"/>
  <c r="C632" i="12" s="1"/>
  <c r="L632" i="12"/>
  <c r="M632" i="12" s="1"/>
  <c r="D658" i="12"/>
  <c r="E658" i="12" s="1"/>
  <c r="B658" i="12"/>
  <c r="C658" i="12" s="1"/>
  <c r="J7" i="12"/>
  <c r="K7" i="12" s="1"/>
  <c r="H10" i="12"/>
  <c r="L44" i="12"/>
  <c r="M44" i="12" s="1"/>
  <c r="F65" i="12"/>
  <c r="G65" i="12" s="1"/>
  <c r="F81" i="12"/>
  <c r="G81" i="12" s="1"/>
  <c r="R127" i="12"/>
  <c r="S127" i="12" s="1"/>
  <c r="B137" i="12"/>
  <c r="C137" i="12" s="1"/>
  <c r="N153" i="12"/>
  <c r="O153" i="12" s="1"/>
  <c r="I227" i="12"/>
  <c r="H329" i="12"/>
  <c r="I21" i="12"/>
  <c r="B21" i="12"/>
  <c r="C21" i="12" s="1"/>
  <c r="N21" i="12"/>
  <c r="O21" i="12" s="1"/>
  <c r="L21" i="12"/>
  <c r="M21" i="12" s="1"/>
  <c r="J21" i="12"/>
  <c r="K21" i="12" s="1"/>
  <c r="N45" i="12"/>
  <c r="O45" i="12" s="1"/>
  <c r="B45" i="12"/>
  <c r="C45" i="12" s="1"/>
  <c r="L45" i="12"/>
  <c r="M45" i="12" s="1"/>
  <c r="I45" i="12"/>
  <c r="F45" i="12"/>
  <c r="G45" i="12" s="1"/>
  <c r="D45" i="12"/>
  <c r="E45" i="12" s="1"/>
  <c r="N69" i="12"/>
  <c r="O69" i="12" s="1"/>
  <c r="B69" i="12"/>
  <c r="C69" i="12" s="1"/>
  <c r="L69" i="12"/>
  <c r="M69" i="12" s="1"/>
  <c r="J69" i="12"/>
  <c r="K69" i="12" s="1"/>
  <c r="I69" i="12"/>
  <c r="R69" i="12"/>
  <c r="S69" i="12" s="1"/>
  <c r="Q69" i="12"/>
  <c r="P69" i="12"/>
  <c r="P93" i="12"/>
  <c r="D93" i="12"/>
  <c r="E93" i="12" s="1"/>
  <c r="H93" i="12"/>
  <c r="F93" i="12"/>
  <c r="G93" i="12" s="1"/>
  <c r="R93" i="12"/>
  <c r="S93" i="12" s="1"/>
  <c r="Q93" i="12"/>
  <c r="B93" i="12"/>
  <c r="C93" i="12" s="1"/>
  <c r="N93" i="12"/>
  <c r="O93" i="12" s="1"/>
  <c r="L93" i="12"/>
  <c r="M93" i="12" s="1"/>
  <c r="J93" i="12"/>
  <c r="K93" i="12" s="1"/>
  <c r="I93" i="12"/>
  <c r="P117" i="12"/>
  <c r="D117" i="12"/>
  <c r="E117" i="12" s="1"/>
  <c r="H117" i="12"/>
  <c r="F117" i="12"/>
  <c r="G117" i="12" s="1"/>
  <c r="R117" i="12"/>
  <c r="S117" i="12" s="1"/>
  <c r="Q117" i="12"/>
  <c r="B117" i="12"/>
  <c r="C117" i="12" s="1"/>
  <c r="J141" i="12"/>
  <c r="K141" i="12" s="1"/>
  <c r="H141" i="12"/>
  <c r="P141" i="12"/>
  <c r="D141" i="12"/>
  <c r="E141" i="12" s="1"/>
  <c r="I141" i="12"/>
  <c r="F141" i="12"/>
  <c r="G141" i="12" s="1"/>
  <c r="R141" i="12"/>
  <c r="S141" i="12" s="1"/>
  <c r="B141" i="12"/>
  <c r="C141" i="12" s="1"/>
  <c r="Q141" i="12"/>
  <c r="N141" i="12"/>
  <c r="O141" i="12" s="1"/>
  <c r="L141" i="12"/>
  <c r="M141" i="12" s="1"/>
  <c r="J165" i="12"/>
  <c r="K165" i="12" s="1"/>
  <c r="H165" i="12"/>
  <c r="R165" i="12"/>
  <c r="S165" i="12" s="1"/>
  <c r="F165" i="12"/>
  <c r="G165" i="12" s="1"/>
  <c r="P165" i="12"/>
  <c r="D165" i="12"/>
  <c r="E165" i="12" s="1"/>
  <c r="L165" i="12"/>
  <c r="M165" i="12" s="1"/>
  <c r="I165" i="12"/>
  <c r="B165" i="12"/>
  <c r="C165" i="12" s="1"/>
  <c r="Q165" i="12"/>
  <c r="I189" i="12"/>
  <c r="P189" i="12"/>
  <c r="N189" i="12"/>
  <c r="O189" i="12" s="1"/>
  <c r="L189" i="12"/>
  <c r="M189" i="12" s="1"/>
  <c r="J189" i="12"/>
  <c r="K189" i="12" s="1"/>
  <c r="F189" i="12"/>
  <c r="G189" i="12" s="1"/>
  <c r="D189" i="12"/>
  <c r="E189" i="12" s="1"/>
  <c r="B189" i="12"/>
  <c r="C189" i="12" s="1"/>
  <c r="R189" i="12"/>
  <c r="S189" i="12" s="1"/>
  <c r="Q189" i="12"/>
  <c r="H189" i="12"/>
  <c r="H214" i="12"/>
  <c r="Q214" i="12"/>
  <c r="L214" i="12"/>
  <c r="M214" i="12" s="1"/>
  <c r="I214" i="12"/>
  <c r="F214" i="12"/>
  <c r="G214" i="12" s="1"/>
  <c r="R214" i="12"/>
  <c r="S214" i="12" s="1"/>
  <c r="P214" i="12"/>
  <c r="N214" i="12"/>
  <c r="O214" i="12" s="1"/>
  <c r="J214" i="12"/>
  <c r="K214" i="12" s="1"/>
  <c r="D214" i="12"/>
  <c r="E214" i="12" s="1"/>
  <c r="B214" i="12"/>
  <c r="C214" i="12" s="1"/>
  <c r="Q240" i="12"/>
  <c r="B240" i="12"/>
  <c r="C240" i="12" s="1"/>
  <c r="L240" i="12"/>
  <c r="M240" i="12" s="1"/>
  <c r="J240" i="12"/>
  <c r="K240" i="12" s="1"/>
  <c r="I240" i="12"/>
  <c r="P240" i="12"/>
  <c r="N240" i="12"/>
  <c r="O240" i="12" s="1"/>
  <c r="H240" i="12"/>
  <c r="F240" i="12"/>
  <c r="G240" i="12" s="1"/>
  <c r="R240" i="12"/>
  <c r="S240" i="12" s="1"/>
  <c r="D240" i="12"/>
  <c r="E240" i="12" s="1"/>
  <c r="J266" i="12"/>
  <c r="K266" i="12" s="1"/>
  <c r="I266" i="12"/>
  <c r="Q266" i="12"/>
  <c r="R266" i="12"/>
  <c r="S266" i="12" s="1"/>
  <c r="P266" i="12"/>
  <c r="N266" i="12"/>
  <c r="O266" i="12" s="1"/>
  <c r="L266" i="12"/>
  <c r="M266" i="12" s="1"/>
  <c r="H266" i="12"/>
  <c r="F266" i="12"/>
  <c r="G266" i="12" s="1"/>
  <c r="D266" i="12"/>
  <c r="E266" i="12" s="1"/>
  <c r="B266" i="12"/>
  <c r="C266" i="12" s="1"/>
  <c r="Q292" i="12"/>
  <c r="L292" i="12"/>
  <c r="M292" i="12" s="1"/>
  <c r="J292" i="12"/>
  <c r="K292" i="12" s="1"/>
  <c r="I292" i="12"/>
  <c r="F292" i="12"/>
  <c r="G292" i="12" s="1"/>
  <c r="R292" i="12"/>
  <c r="S292" i="12" s="1"/>
  <c r="N292" i="12"/>
  <c r="O292" i="12" s="1"/>
  <c r="D292" i="12"/>
  <c r="E292" i="12" s="1"/>
  <c r="B292" i="12"/>
  <c r="C292" i="12" s="1"/>
  <c r="P292" i="12"/>
  <c r="P319" i="12"/>
  <c r="D319" i="12"/>
  <c r="E319" i="12" s="1"/>
  <c r="N319" i="12"/>
  <c r="O319" i="12" s="1"/>
  <c r="B319" i="12"/>
  <c r="C319" i="12" s="1"/>
  <c r="R319" i="12"/>
  <c r="S319" i="12" s="1"/>
  <c r="Q319" i="12"/>
  <c r="J319" i="12"/>
  <c r="K319" i="12" s="1"/>
  <c r="I319" i="12"/>
  <c r="L319" i="12"/>
  <c r="M319" i="12" s="1"/>
  <c r="H319" i="12"/>
  <c r="F319" i="12"/>
  <c r="G319" i="12" s="1"/>
  <c r="P345" i="12"/>
  <c r="D345" i="12"/>
  <c r="E345" i="12" s="1"/>
  <c r="N345" i="12"/>
  <c r="O345" i="12" s="1"/>
  <c r="B345" i="12"/>
  <c r="C345" i="12" s="1"/>
  <c r="Q345" i="12"/>
  <c r="L345" i="12"/>
  <c r="M345" i="12" s="1"/>
  <c r="J345" i="12"/>
  <c r="K345" i="12" s="1"/>
  <c r="I345" i="12"/>
  <c r="F345" i="12"/>
  <c r="G345" i="12" s="1"/>
  <c r="R345" i="12"/>
  <c r="S345" i="12" s="1"/>
  <c r="H345" i="12"/>
  <c r="L371" i="12"/>
  <c r="M371" i="12" s="1"/>
  <c r="P371" i="12"/>
  <c r="F371" i="12"/>
  <c r="G371" i="12" s="1"/>
  <c r="R371" i="12"/>
  <c r="S371" i="12" s="1"/>
  <c r="D371" i="12"/>
  <c r="E371" i="12" s="1"/>
  <c r="Q371" i="12"/>
  <c r="B371" i="12"/>
  <c r="C371" i="12" s="1"/>
  <c r="N371" i="12"/>
  <c r="O371" i="12" s="1"/>
  <c r="I371" i="12"/>
  <c r="H371" i="12"/>
  <c r="J371" i="12"/>
  <c r="K371" i="12" s="1"/>
  <c r="R397" i="12"/>
  <c r="S397" i="12" s="1"/>
  <c r="F397" i="12"/>
  <c r="G397" i="12" s="1"/>
  <c r="J397" i="12"/>
  <c r="K397" i="12" s="1"/>
  <c r="D397" i="12"/>
  <c r="E397" i="12" s="1"/>
  <c r="Q397" i="12"/>
  <c r="N397" i="12"/>
  <c r="O397" i="12" s="1"/>
  <c r="P397" i="12"/>
  <c r="L397" i="12"/>
  <c r="M397" i="12" s="1"/>
  <c r="H397" i="12"/>
  <c r="B397" i="12"/>
  <c r="C397" i="12" s="1"/>
  <c r="I397" i="12"/>
  <c r="R423" i="12"/>
  <c r="S423" i="12" s="1"/>
  <c r="F423" i="12"/>
  <c r="G423" i="12" s="1"/>
  <c r="J423" i="12"/>
  <c r="K423" i="12" s="1"/>
  <c r="I423" i="12"/>
  <c r="H423" i="12"/>
  <c r="D423" i="12"/>
  <c r="E423" i="12" s="1"/>
  <c r="Q423" i="12"/>
  <c r="B423" i="12"/>
  <c r="C423" i="12" s="1"/>
  <c r="P423" i="12"/>
  <c r="N423" i="12"/>
  <c r="O423" i="12" s="1"/>
  <c r="L423" i="12"/>
  <c r="M423" i="12" s="1"/>
  <c r="J449" i="12"/>
  <c r="K449" i="12" s="1"/>
  <c r="I449" i="12"/>
  <c r="R449" i="12"/>
  <c r="S449" i="12" s="1"/>
  <c r="F449" i="12"/>
  <c r="G449" i="12" s="1"/>
  <c r="H449" i="12"/>
  <c r="Q449" i="12"/>
  <c r="P449" i="12"/>
  <c r="L449" i="12"/>
  <c r="M449" i="12" s="1"/>
  <c r="N449" i="12"/>
  <c r="O449" i="12" s="1"/>
  <c r="D449" i="12"/>
  <c r="E449" i="12" s="1"/>
  <c r="B449" i="12"/>
  <c r="C449" i="12" s="1"/>
  <c r="J476" i="12"/>
  <c r="K476" i="12" s="1"/>
  <c r="F476" i="12"/>
  <c r="G476" i="12" s="1"/>
  <c r="R476" i="12"/>
  <c r="S476" i="12" s="1"/>
  <c r="B476" i="12"/>
  <c r="C476" i="12" s="1"/>
  <c r="I476" i="12"/>
  <c r="H476" i="12"/>
  <c r="Q476" i="12"/>
  <c r="P476" i="12"/>
  <c r="N476" i="12"/>
  <c r="O476" i="12" s="1"/>
  <c r="D476" i="12"/>
  <c r="E476" i="12" s="1"/>
  <c r="L476" i="12"/>
  <c r="M476" i="12" s="1"/>
  <c r="N502" i="12"/>
  <c r="O502" i="12" s="1"/>
  <c r="B502" i="12"/>
  <c r="C502" i="12" s="1"/>
  <c r="H502" i="12"/>
  <c r="Q502" i="12"/>
  <c r="D502" i="12"/>
  <c r="E502" i="12" s="1"/>
  <c r="P502" i="12"/>
  <c r="R502" i="12"/>
  <c r="S502" i="12" s="1"/>
  <c r="J502" i="12"/>
  <c r="K502" i="12" s="1"/>
  <c r="L502" i="12"/>
  <c r="M502" i="12" s="1"/>
  <c r="I502" i="12"/>
  <c r="F502" i="12"/>
  <c r="G502" i="12" s="1"/>
  <c r="R528" i="12"/>
  <c r="S528" i="12" s="1"/>
  <c r="F528" i="12"/>
  <c r="G528" i="12" s="1"/>
  <c r="N528" i="12"/>
  <c r="O528" i="12" s="1"/>
  <c r="J528" i="12"/>
  <c r="K528" i="12" s="1"/>
  <c r="H528" i="12"/>
  <c r="I528" i="12"/>
  <c r="B528" i="12"/>
  <c r="C528" i="12" s="1"/>
  <c r="L528" i="12"/>
  <c r="M528" i="12" s="1"/>
  <c r="D528" i="12"/>
  <c r="E528" i="12" s="1"/>
  <c r="Q528" i="12"/>
  <c r="P528" i="12"/>
  <c r="J554" i="12"/>
  <c r="K554" i="12" s="1"/>
  <c r="I554" i="12"/>
  <c r="R554" i="12"/>
  <c r="S554" i="12" s="1"/>
  <c r="F554" i="12"/>
  <c r="G554" i="12" s="1"/>
  <c r="D554" i="12"/>
  <c r="E554" i="12" s="1"/>
  <c r="P554" i="12"/>
  <c r="Q554" i="12"/>
  <c r="B554" i="12"/>
  <c r="C554" i="12" s="1"/>
  <c r="N554" i="12"/>
  <c r="O554" i="12" s="1"/>
  <c r="L554" i="12"/>
  <c r="M554" i="12" s="1"/>
  <c r="H554" i="12"/>
  <c r="P580" i="12"/>
  <c r="D580" i="12"/>
  <c r="E580" i="12" s="1"/>
  <c r="F580" i="12"/>
  <c r="G580" i="12" s="1"/>
  <c r="R580" i="12"/>
  <c r="S580" i="12" s="1"/>
  <c r="Q580" i="12"/>
  <c r="B580" i="12"/>
  <c r="C580" i="12" s="1"/>
  <c r="N580" i="12"/>
  <c r="O580" i="12" s="1"/>
  <c r="L580" i="12"/>
  <c r="M580" i="12" s="1"/>
  <c r="H580" i="12"/>
  <c r="J580" i="12"/>
  <c r="K580" i="12" s="1"/>
  <c r="I580" i="12"/>
  <c r="I607" i="12"/>
  <c r="F607" i="12"/>
  <c r="G607" i="12" s="1"/>
  <c r="Q607" i="12"/>
  <c r="P607" i="12"/>
  <c r="N607" i="12"/>
  <c r="O607" i="12" s="1"/>
  <c r="L607" i="12"/>
  <c r="M607" i="12" s="1"/>
  <c r="J607" i="12"/>
  <c r="K607" i="12" s="1"/>
  <c r="H607" i="12"/>
  <c r="R607" i="12"/>
  <c r="S607" i="12" s="1"/>
  <c r="D607" i="12"/>
  <c r="E607" i="12" s="1"/>
  <c r="B607" i="12"/>
  <c r="C607" i="12" s="1"/>
  <c r="P633" i="12"/>
  <c r="D633" i="12"/>
  <c r="E633" i="12" s="1"/>
  <c r="I633" i="12"/>
  <c r="Q633" i="12"/>
  <c r="H633" i="12"/>
  <c r="F633" i="12"/>
  <c r="G633" i="12" s="1"/>
  <c r="N633" i="12"/>
  <c r="O633" i="12" s="1"/>
  <c r="L633" i="12"/>
  <c r="M633" i="12" s="1"/>
  <c r="J633" i="12"/>
  <c r="K633" i="12" s="1"/>
  <c r="B633" i="12"/>
  <c r="C633" i="12" s="1"/>
  <c r="R633" i="12"/>
  <c r="S633" i="12" s="1"/>
  <c r="D659" i="12"/>
  <c r="E659" i="12" s="1"/>
  <c r="B659" i="12"/>
  <c r="C659" i="12" s="1"/>
  <c r="N117" i="12"/>
  <c r="O117" i="12" s="1"/>
  <c r="N356" i="12"/>
  <c r="O356" i="12" s="1"/>
  <c r="B663" i="12"/>
  <c r="C663" i="12" s="1"/>
  <c r="D663" i="12"/>
  <c r="E663" i="12" s="1"/>
  <c r="J22" i="12"/>
  <c r="K22" i="12" s="1"/>
  <c r="I22" i="12"/>
  <c r="H22" i="12"/>
  <c r="F22" i="12"/>
  <c r="G22" i="12" s="1"/>
  <c r="R22" i="12"/>
  <c r="S22" i="12" s="1"/>
  <c r="H46" i="12"/>
  <c r="R46" i="12"/>
  <c r="S46" i="12" s="1"/>
  <c r="F46" i="12"/>
  <c r="G46" i="12" s="1"/>
  <c r="Q46" i="12"/>
  <c r="J46" i="12"/>
  <c r="K46" i="12" s="1"/>
  <c r="I46" i="12"/>
  <c r="D46" i="12"/>
  <c r="E46" i="12" s="1"/>
  <c r="B46" i="12"/>
  <c r="C46" i="12" s="1"/>
  <c r="H70" i="12"/>
  <c r="R70" i="12"/>
  <c r="S70" i="12" s="1"/>
  <c r="F70" i="12"/>
  <c r="G70" i="12" s="1"/>
  <c r="Q70" i="12"/>
  <c r="P70" i="12"/>
  <c r="D70" i="12"/>
  <c r="E70" i="12" s="1"/>
  <c r="B70" i="12"/>
  <c r="C70" i="12" s="1"/>
  <c r="J94" i="12"/>
  <c r="K94" i="12" s="1"/>
  <c r="P94" i="12"/>
  <c r="B94" i="12"/>
  <c r="C94" i="12" s="1"/>
  <c r="N94" i="12"/>
  <c r="O94" i="12" s="1"/>
  <c r="L94" i="12"/>
  <c r="M94" i="12" s="1"/>
  <c r="R94" i="12"/>
  <c r="S94" i="12" s="1"/>
  <c r="Q94" i="12"/>
  <c r="H94" i="12"/>
  <c r="J118" i="12"/>
  <c r="K118" i="12" s="1"/>
  <c r="P118" i="12"/>
  <c r="B118" i="12"/>
  <c r="C118" i="12" s="1"/>
  <c r="N118" i="12"/>
  <c r="O118" i="12" s="1"/>
  <c r="L118" i="12"/>
  <c r="M118" i="12" s="1"/>
  <c r="I118" i="12"/>
  <c r="H118" i="12"/>
  <c r="F118" i="12"/>
  <c r="G118" i="12" s="1"/>
  <c r="D118" i="12"/>
  <c r="E118" i="12" s="1"/>
  <c r="P142" i="12"/>
  <c r="D142" i="12"/>
  <c r="E142" i="12" s="1"/>
  <c r="N142" i="12"/>
  <c r="O142" i="12" s="1"/>
  <c r="B142" i="12"/>
  <c r="C142" i="12" s="1"/>
  <c r="J142" i="12"/>
  <c r="K142" i="12" s="1"/>
  <c r="F142" i="12"/>
  <c r="G142" i="12" s="1"/>
  <c r="R142" i="12"/>
  <c r="S142" i="12" s="1"/>
  <c r="Q142" i="12"/>
  <c r="P166" i="12"/>
  <c r="D166" i="12"/>
  <c r="E166" i="12" s="1"/>
  <c r="N166" i="12"/>
  <c r="O166" i="12" s="1"/>
  <c r="B166" i="12"/>
  <c r="C166" i="12" s="1"/>
  <c r="L166" i="12"/>
  <c r="M166" i="12" s="1"/>
  <c r="J166" i="12"/>
  <c r="K166" i="12" s="1"/>
  <c r="I166" i="12"/>
  <c r="H166" i="12"/>
  <c r="F166" i="12"/>
  <c r="G166" i="12" s="1"/>
  <c r="R166" i="12"/>
  <c r="S166" i="12" s="1"/>
  <c r="Q166" i="12"/>
  <c r="I190" i="12"/>
  <c r="R190" i="12"/>
  <c r="S190" i="12" s="1"/>
  <c r="H190" i="12"/>
  <c r="F190" i="12"/>
  <c r="G190" i="12" s="1"/>
  <c r="D190" i="12"/>
  <c r="E190" i="12" s="1"/>
  <c r="B190" i="12"/>
  <c r="C190" i="12" s="1"/>
  <c r="Q190" i="12"/>
  <c r="P190" i="12"/>
  <c r="N190" i="12"/>
  <c r="O190" i="12" s="1"/>
  <c r="L190" i="12"/>
  <c r="M190" i="12" s="1"/>
  <c r="J190" i="12"/>
  <c r="K190" i="12" s="1"/>
  <c r="N215" i="12"/>
  <c r="O215" i="12" s="1"/>
  <c r="B215" i="12"/>
  <c r="C215" i="12" s="1"/>
  <c r="I215" i="12"/>
  <c r="L215" i="12"/>
  <c r="M215" i="12" s="1"/>
  <c r="J215" i="12"/>
  <c r="K215" i="12" s="1"/>
  <c r="H215" i="12"/>
  <c r="F215" i="12"/>
  <c r="G215" i="12" s="1"/>
  <c r="D215" i="12"/>
  <c r="E215" i="12" s="1"/>
  <c r="R215" i="12"/>
  <c r="S215" i="12" s="1"/>
  <c r="Q215" i="12"/>
  <c r="P215" i="12"/>
  <c r="J241" i="12"/>
  <c r="K241" i="12" s="1"/>
  <c r="R241" i="12"/>
  <c r="S241" i="12" s="1"/>
  <c r="Q241" i="12"/>
  <c r="D241" i="12"/>
  <c r="E241" i="12" s="1"/>
  <c r="P241" i="12"/>
  <c r="N241" i="12"/>
  <c r="O241" i="12" s="1"/>
  <c r="L241" i="12"/>
  <c r="M241" i="12" s="1"/>
  <c r="H241" i="12"/>
  <c r="B241" i="12"/>
  <c r="C241" i="12" s="1"/>
  <c r="I241" i="12"/>
  <c r="F241" i="12"/>
  <c r="G241" i="12" s="1"/>
  <c r="Q267" i="12"/>
  <c r="P267" i="12"/>
  <c r="D267" i="12"/>
  <c r="E267" i="12" s="1"/>
  <c r="N267" i="12"/>
  <c r="O267" i="12" s="1"/>
  <c r="B267" i="12"/>
  <c r="C267" i="12" s="1"/>
  <c r="R267" i="12"/>
  <c r="S267" i="12" s="1"/>
  <c r="L267" i="12"/>
  <c r="M267" i="12" s="1"/>
  <c r="J267" i="12"/>
  <c r="K267" i="12" s="1"/>
  <c r="F267" i="12"/>
  <c r="G267" i="12" s="1"/>
  <c r="I267" i="12"/>
  <c r="H267" i="12"/>
  <c r="F293" i="12"/>
  <c r="G293" i="12" s="1"/>
  <c r="R293" i="12"/>
  <c r="S293" i="12" s="1"/>
  <c r="Q293" i="12"/>
  <c r="D293" i="12"/>
  <c r="E293" i="12" s="1"/>
  <c r="B293" i="12"/>
  <c r="C293" i="12" s="1"/>
  <c r="N293" i="12"/>
  <c r="O293" i="12" s="1"/>
  <c r="I293" i="12"/>
  <c r="H293" i="12"/>
  <c r="P293" i="12"/>
  <c r="L293" i="12"/>
  <c r="M293" i="12" s="1"/>
  <c r="J293" i="12"/>
  <c r="K293" i="12" s="1"/>
  <c r="J320" i="12"/>
  <c r="K320" i="12" s="1"/>
  <c r="I320" i="12"/>
  <c r="H320" i="12"/>
  <c r="Q320" i="12"/>
  <c r="R320" i="12"/>
  <c r="S320" i="12" s="1"/>
  <c r="P320" i="12"/>
  <c r="N320" i="12"/>
  <c r="O320" i="12" s="1"/>
  <c r="L320" i="12"/>
  <c r="M320" i="12" s="1"/>
  <c r="B320" i="12"/>
  <c r="C320" i="12" s="1"/>
  <c r="F320" i="12"/>
  <c r="G320" i="12" s="1"/>
  <c r="D320" i="12"/>
  <c r="E320" i="12" s="1"/>
  <c r="J346" i="12"/>
  <c r="K346" i="12" s="1"/>
  <c r="I346" i="12"/>
  <c r="H346" i="12"/>
  <c r="Q346" i="12"/>
  <c r="P346" i="12"/>
  <c r="N346" i="12"/>
  <c r="O346" i="12" s="1"/>
  <c r="F346" i="12"/>
  <c r="G346" i="12" s="1"/>
  <c r="R346" i="12"/>
  <c r="S346" i="12" s="1"/>
  <c r="L346" i="12"/>
  <c r="M346" i="12" s="1"/>
  <c r="D346" i="12"/>
  <c r="E346" i="12" s="1"/>
  <c r="B346" i="12"/>
  <c r="C346" i="12" s="1"/>
  <c r="R372" i="12"/>
  <c r="S372" i="12" s="1"/>
  <c r="F372" i="12"/>
  <c r="G372" i="12" s="1"/>
  <c r="P372" i="12"/>
  <c r="B372" i="12"/>
  <c r="C372" i="12" s="1"/>
  <c r="N372" i="12"/>
  <c r="O372" i="12" s="1"/>
  <c r="J372" i="12"/>
  <c r="K372" i="12" s="1"/>
  <c r="I372" i="12"/>
  <c r="H372" i="12"/>
  <c r="D372" i="12"/>
  <c r="E372" i="12" s="1"/>
  <c r="Q372" i="12"/>
  <c r="L372" i="12"/>
  <c r="M372" i="12" s="1"/>
  <c r="L398" i="12"/>
  <c r="M398" i="12" s="1"/>
  <c r="R398" i="12"/>
  <c r="S398" i="12" s="1"/>
  <c r="Q398" i="12"/>
  <c r="P398" i="12"/>
  <c r="B398" i="12"/>
  <c r="C398" i="12" s="1"/>
  <c r="N398" i="12"/>
  <c r="O398" i="12" s="1"/>
  <c r="J398" i="12"/>
  <c r="K398" i="12" s="1"/>
  <c r="F398" i="12"/>
  <c r="G398" i="12" s="1"/>
  <c r="D398" i="12"/>
  <c r="E398" i="12" s="1"/>
  <c r="I398" i="12"/>
  <c r="H398" i="12"/>
  <c r="L424" i="12"/>
  <c r="M424" i="12" s="1"/>
  <c r="H424" i="12"/>
  <c r="F424" i="12"/>
  <c r="G424" i="12" s="1"/>
  <c r="R424" i="12"/>
  <c r="S424" i="12" s="1"/>
  <c r="D424" i="12"/>
  <c r="E424" i="12" s="1"/>
  <c r="Q424" i="12"/>
  <c r="N424" i="12"/>
  <c r="O424" i="12" s="1"/>
  <c r="P424" i="12"/>
  <c r="J424" i="12"/>
  <c r="K424" i="12" s="1"/>
  <c r="I424" i="12"/>
  <c r="B424" i="12"/>
  <c r="C424" i="12" s="1"/>
  <c r="P451" i="12"/>
  <c r="D451" i="12"/>
  <c r="E451" i="12" s="1"/>
  <c r="J451" i="12"/>
  <c r="K451" i="12" s="1"/>
  <c r="F451" i="12"/>
  <c r="G451" i="12" s="1"/>
  <c r="H451" i="12"/>
  <c r="B451" i="12"/>
  <c r="C451" i="12" s="1"/>
  <c r="R451" i="12"/>
  <c r="S451" i="12" s="1"/>
  <c r="Q451" i="12"/>
  <c r="N451" i="12"/>
  <c r="O451" i="12" s="1"/>
  <c r="I451" i="12"/>
  <c r="L451" i="12"/>
  <c r="M451" i="12" s="1"/>
  <c r="P477" i="12"/>
  <c r="D477" i="12"/>
  <c r="E477" i="12" s="1"/>
  <c r="N477" i="12"/>
  <c r="O477" i="12" s="1"/>
  <c r="J477" i="12"/>
  <c r="K477" i="12" s="1"/>
  <c r="I477" i="12"/>
  <c r="H477" i="12"/>
  <c r="F477" i="12"/>
  <c r="G477" i="12" s="1"/>
  <c r="R477" i="12"/>
  <c r="S477" i="12" s="1"/>
  <c r="Q477" i="12"/>
  <c r="L477" i="12"/>
  <c r="M477" i="12" s="1"/>
  <c r="B477" i="12"/>
  <c r="C477" i="12" s="1"/>
  <c r="H503" i="12"/>
  <c r="P503" i="12"/>
  <c r="B503" i="12"/>
  <c r="C503" i="12" s="1"/>
  <c r="L503" i="12"/>
  <c r="M503" i="12" s="1"/>
  <c r="D503" i="12"/>
  <c r="E503" i="12" s="1"/>
  <c r="Q503" i="12"/>
  <c r="N503" i="12"/>
  <c r="O503" i="12" s="1"/>
  <c r="F503" i="12"/>
  <c r="G503" i="12" s="1"/>
  <c r="R503" i="12"/>
  <c r="S503" i="12" s="1"/>
  <c r="J503" i="12"/>
  <c r="K503" i="12" s="1"/>
  <c r="I503" i="12"/>
  <c r="L529" i="12"/>
  <c r="M529" i="12" s="1"/>
  <c r="I529" i="12"/>
  <c r="H529" i="12"/>
  <c r="R529" i="12"/>
  <c r="S529" i="12" s="1"/>
  <c r="F529" i="12"/>
  <c r="G529" i="12" s="1"/>
  <c r="B529" i="12"/>
  <c r="C529" i="12" s="1"/>
  <c r="N529" i="12"/>
  <c r="O529" i="12" s="1"/>
  <c r="J529" i="12"/>
  <c r="K529" i="12" s="1"/>
  <c r="D529" i="12"/>
  <c r="E529" i="12" s="1"/>
  <c r="Q529" i="12"/>
  <c r="P529" i="12"/>
  <c r="P555" i="12"/>
  <c r="D555" i="12"/>
  <c r="E555" i="12" s="1"/>
  <c r="L555" i="12"/>
  <c r="M555" i="12" s="1"/>
  <c r="B555" i="12"/>
  <c r="C555" i="12" s="1"/>
  <c r="N555" i="12"/>
  <c r="O555" i="12" s="1"/>
  <c r="Q555" i="12"/>
  <c r="J555" i="12"/>
  <c r="K555" i="12" s="1"/>
  <c r="I555" i="12"/>
  <c r="F555" i="12"/>
  <c r="G555" i="12" s="1"/>
  <c r="R555" i="12"/>
  <c r="S555" i="12" s="1"/>
  <c r="H555" i="12"/>
  <c r="J581" i="12"/>
  <c r="K581" i="12" s="1"/>
  <c r="N581" i="12"/>
  <c r="O581" i="12" s="1"/>
  <c r="I581" i="12"/>
  <c r="R581" i="12"/>
  <c r="S581" i="12" s="1"/>
  <c r="Q581" i="12"/>
  <c r="H581" i="12"/>
  <c r="F581" i="12"/>
  <c r="G581" i="12" s="1"/>
  <c r="L581" i="12"/>
  <c r="M581" i="12" s="1"/>
  <c r="B581" i="12"/>
  <c r="C581" i="12" s="1"/>
  <c r="D581" i="12"/>
  <c r="E581" i="12" s="1"/>
  <c r="P581" i="12"/>
  <c r="I608" i="12"/>
  <c r="Q608" i="12"/>
  <c r="R608" i="12"/>
  <c r="S608" i="12" s="1"/>
  <c r="H608" i="12"/>
  <c r="F608" i="12"/>
  <c r="G608" i="12" s="1"/>
  <c r="P608" i="12"/>
  <c r="N608" i="12"/>
  <c r="O608" i="12" s="1"/>
  <c r="D608" i="12"/>
  <c r="E608" i="12" s="1"/>
  <c r="B608" i="12"/>
  <c r="C608" i="12" s="1"/>
  <c r="L608" i="12"/>
  <c r="M608" i="12" s="1"/>
  <c r="J608" i="12"/>
  <c r="K608" i="12" s="1"/>
  <c r="J634" i="12"/>
  <c r="K634" i="12" s="1"/>
  <c r="I634" i="12"/>
  <c r="Q634" i="12"/>
  <c r="F634" i="12"/>
  <c r="G634" i="12" s="1"/>
  <c r="H634" i="12"/>
  <c r="B634" i="12"/>
  <c r="C634" i="12" s="1"/>
  <c r="R634" i="12"/>
  <c r="S634" i="12" s="1"/>
  <c r="N634" i="12"/>
  <c r="O634" i="12" s="1"/>
  <c r="D634" i="12"/>
  <c r="E634" i="12" s="1"/>
  <c r="P634" i="12"/>
  <c r="L634" i="12"/>
  <c r="M634" i="12" s="1"/>
  <c r="D660" i="12"/>
  <c r="E660" i="12" s="1"/>
  <c r="B660" i="12"/>
  <c r="C660" i="12" s="1"/>
  <c r="L7" i="12"/>
  <c r="M7" i="12" s="1"/>
  <c r="B9" i="12"/>
  <c r="C9" i="12" s="1"/>
  <c r="J10" i="12"/>
  <c r="K10" i="12" s="1"/>
  <c r="D22" i="12"/>
  <c r="E22" i="12" s="1"/>
  <c r="D31" i="12"/>
  <c r="E31" i="12" s="1"/>
  <c r="N44" i="12"/>
  <c r="O44" i="12" s="1"/>
  <c r="H57" i="12"/>
  <c r="H65" i="12"/>
  <c r="B68" i="12"/>
  <c r="C68" i="12" s="1"/>
  <c r="N70" i="12"/>
  <c r="O70" i="12" s="1"/>
  <c r="H81" i="12"/>
  <c r="I104" i="12"/>
  <c r="Q118" i="12"/>
  <c r="Q153" i="12"/>
  <c r="A11" i="12"/>
  <c r="A23" i="12"/>
  <c r="A35" i="12"/>
  <c r="A47" i="12"/>
  <c r="A59" i="12"/>
  <c r="A71" i="12"/>
  <c r="A83" i="12"/>
  <c r="A95" i="12"/>
  <c r="A107" i="12"/>
  <c r="A119" i="12"/>
  <c r="A131" i="12"/>
  <c r="A143" i="12"/>
  <c r="A155" i="12"/>
  <c r="A167" i="12"/>
  <c r="A179" i="12"/>
  <c r="A191" i="12"/>
  <c r="A203" i="12"/>
  <c r="A216" i="12"/>
  <c r="A229" i="12"/>
  <c r="A242" i="12"/>
  <c r="A255" i="12"/>
  <c r="A268" i="12"/>
  <c r="A281" i="12"/>
  <c r="A295" i="12"/>
  <c r="A308" i="12"/>
  <c r="A321" i="12"/>
  <c r="A334" i="12"/>
  <c r="A347" i="12"/>
  <c r="A360" i="12"/>
  <c r="A373" i="12"/>
  <c r="A386" i="12"/>
  <c r="A399" i="12"/>
  <c r="A412" i="12"/>
  <c r="A425" i="12"/>
  <c r="A439" i="12"/>
  <c r="A452" i="12"/>
  <c r="A465" i="12"/>
  <c r="A478" i="12"/>
  <c r="A491" i="12"/>
  <c r="A504" i="12"/>
  <c r="A517" i="12"/>
  <c r="A530" i="12"/>
  <c r="A543" i="12"/>
  <c r="A556" i="12"/>
  <c r="A569" i="12"/>
  <c r="A583" i="12"/>
  <c r="A596" i="12"/>
  <c r="A609" i="12"/>
  <c r="A622" i="12"/>
  <c r="A635" i="12"/>
  <c r="A648" i="12"/>
  <c r="A661" i="12"/>
  <c r="A12" i="12"/>
  <c r="A24" i="12"/>
  <c r="A36" i="12"/>
  <c r="A48" i="12"/>
  <c r="A60" i="12"/>
  <c r="A72" i="12"/>
  <c r="A84" i="12"/>
  <c r="A96" i="12"/>
  <c r="A108" i="12"/>
  <c r="A120" i="12"/>
  <c r="A132" i="12"/>
  <c r="A144" i="12"/>
  <c r="A156" i="12"/>
  <c r="A168" i="12"/>
  <c r="A180" i="12"/>
  <c r="A192" i="12"/>
  <c r="A204" i="12"/>
  <c r="A217" i="12"/>
  <c r="A230" i="12"/>
  <c r="A243" i="12"/>
  <c r="A256" i="12"/>
  <c r="A269" i="12"/>
  <c r="A283" i="12"/>
  <c r="A296" i="12"/>
  <c r="A309" i="12"/>
  <c r="A322" i="12"/>
  <c r="A335" i="12"/>
  <c r="A348" i="12"/>
  <c r="A361" i="12"/>
  <c r="A374" i="12"/>
  <c r="A387" i="12"/>
  <c r="A400" i="12"/>
  <c r="A413" i="12"/>
  <c r="A427" i="12"/>
  <c r="A440" i="12"/>
  <c r="A453" i="12"/>
  <c r="A466" i="12"/>
  <c r="A479" i="12"/>
  <c r="A492" i="12"/>
  <c r="A505" i="12"/>
  <c r="A518" i="12"/>
  <c r="A531" i="12"/>
  <c r="A544" i="12"/>
  <c r="A557" i="12"/>
  <c r="A571" i="12"/>
  <c r="A584" i="12"/>
  <c r="A597" i="12"/>
  <c r="A610" i="12"/>
  <c r="A623" i="12"/>
  <c r="A636" i="12"/>
  <c r="A649" i="12"/>
  <c r="A662" i="12"/>
  <c r="A2" i="12"/>
  <c r="A13" i="12"/>
  <c r="A25" i="12"/>
  <c r="A37" i="12"/>
  <c r="A49" i="12"/>
  <c r="A61" i="12"/>
  <c r="A73" i="12"/>
  <c r="A85" i="12"/>
  <c r="A97" i="12"/>
  <c r="A109" i="12"/>
  <c r="A121" i="12"/>
  <c r="A133" i="12"/>
  <c r="A145" i="12"/>
  <c r="A157" i="12"/>
  <c r="A169" i="12"/>
  <c r="A181" i="12"/>
  <c r="A193" i="12"/>
  <c r="A205" i="12"/>
  <c r="A218" i="12"/>
  <c r="A231" i="12"/>
  <c r="A244" i="12"/>
  <c r="A257" i="12"/>
  <c r="A271" i="12"/>
  <c r="A284" i="12"/>
  <c r="A297" i="12"/>
  <c r="A310" i="12"/>
  <c r="A323" i="12"/>
  <c r="A336" i="12"/>
  <c r="A349" i="12"/>
  <c r="A362" i="12"/>
  <c r="A375" i="12"/>
  <c r="A388" i="12"/>
  <c r="A401" i="12"/>
  <c r="A415" i="12"/>
  <c r="A428" i="12"/>
  <c r="A441" i="12"/>
  <c r="A454" i="12"/>
  <c r="A467" i="12"/>
  <c r="A480" i="12"/>
  <c r="A493" i="12"/>
  <c r="A506" i="12"/>
  <c r="A519" i="12"/>
  <c r="A532" i="12"/>
  <c r="A545" i="12"/>
  <c r="A559" i="12"/>
  <c r="A572" i="12"/>
  <c r="A585" i="12"/>
  <c r="A598" i="12"/>
  <c r="A611" i="12"/>
  <c r="A624" i="12"/>
  <c r="A637" i="12"/>
  <c r="A650" i="12"/>
  <c r="A654" i="12"/>
  <c r="A642" i="12"/>
  <c r="A630" i="12"/>
  <c r="A618" i="12"/>
  <c r="A606" i="12"/>
  <c r="A594" i="12"/>
  <c r="A582" i="12"/>
  <c r="A570" i="12"/>
  <c r="A558" i="12"/>
  <c r="A546" i="12"/>
  <c r="A534" i="12"/>
  <c r="A522" i="12"/>
  <c r="A510" i="12"/>
  <c r="A498" i="12"/>
  <c r="A486" i="12"/>
  <c r="A474" i="12"/>
  <c r="A462" i="12"/>
  <c r="A450" i="12"/>
  <c r="A438" i="12"/>
  <c r="A426" i="12"/>
  <c r="A414" i="12"/>
  <c r="A402" i="12"/>
  <c r="A390" i="12"/>
  <c r="A378" i="12"/>
  <c r="A366" i="12"/>
  <c r="A354" i="12"/>
  <c r="A342" i="12"/>
  <c r="A330" i="12"/>
  <c r="A318" i="12"/>
  <c r="A306" i="12"/>
  <c r="A294" i="12"/>
  <c r="A282" i="12"/>
  <c r="A270" i="12"/>
  <c r="A258" i="12"/>
  <c r="A246" i="12"/>
  <c r="A234" i="12"/>
  <c r="A222" i="12"/>
  <c r="A210" i="12"/>
  <c r="A14" i="12"/>
  <c r="A26" i="12"/>
  <c r="A38" i="12"/>
  <c r="A50" i="12"/>
  <c r="A62" i="12"/>
  <c r="A74" i="12"/>
  <c r="A86" i="12"/>
  <c r="A98" i="12"/>
  <c r="A110" i="12"/>
  <c r="A122" i="12"/>
  <c r="A134" i="12"/>
  <c r="A146" i="12"/>
  <c r="A158" i="12"/>
  <c r="A170" i="12"/>
  <c r="A182" i="12"/>
  <c r="A194" i="12"/>
  <c r="A206" i="12"/>
  <c r="A219" i="12"/>
  <c r="A232" i="12"/>
  <c r="A245" i="12"/>
  <c r="A259" i="12"/>
  <c r="A272" i="12"/>
  <c r="A285" i="12"/>
  <c r="A298" i="12"/>
  <c r="A311" i="12"/>
  <c r="A324" i="12"/>
  <c r="A337" i="12"/>
  <c r="A350" i="12"/>
  <c r="A363" i="12"/>
  <c r="A376" i="12"/>
  <c r="A389" i="12"/>
  <c r="A403" i="12"/>
  <c r="A416" i="12"/>
  <c r="A429" i="12"/>
  <c r="A442" i="12"/>
  <c r="A455" i="12"/>
  <c r="A468" i="12"/>
  <c r="A481" i="12"/>
  <c r="A494" i="12"/>
  <c r="A507" i="12"/>
  <c r="A520" i="12"/>
  <c r="A533" i="12"/>
  <c r="A547" i="12"/>
  <c r="A560" i="12"/>
  <c r="A573" i="12"/>
  <c r="A586" i="12"/>
  <c r="A599" i="12"/>
  <c r="A612" i="12"/>
  <c r="A625" i="12"/>
  <c r="A638" i="12"/>
  <c r="A651" i="12"/>
  <c r="A664" i="12"/>
  <c r="A3" i="12"/>
  <c r="A15" i="12"/>
  <c r="A27" i="12"/>
  <c r="A39" i="12"/>
  <c r="A51" i="12"/>
  <c r="A63" i="12"/>
  <c r="A75" i="12"/>
  <c r="A87" i="12"/>
  <c r="A99" i="12"/>
  <c r="A111" i="12"/>
  <c r="A123" i="12"/>
  <c r="A135" i="12"/>
  <c r="A147" i="12"/>
  <c r="A159" i="12"/>
  <c r="A171" i="12"/>
  <c r="A183" i="12"/>
  <c r="A195" i="12"/>
  <c r="A207" i="12"/>
  <c r="A220" i="12"/>
  <c r="A233" i="12"/>
  <c r="A247" i="12"/>
  <c r="A260" i="12"/>
  <c r="A273" i="12"/>
  <c r="A286" i="12"/>
  <c r="A299" i="12"/>
  <c r="A312" i="12"/>
  <c r="A325" i="12"/>
  <c r="A338" i="12"/>
  <c r="A351" i="12"/>
  <c r="A364" i="12"/>
  <c r="A377" i="12"/>
  <c r="A391" i="12"/>
  <c r="A404" i="12"/>
  <c r="A417" i="12"/>
  <c r="A430" i="12"/>
  <c r="A443" i="12"/>
  <c r="A456" i="12"/>
  <c r="A469" i="12"/>
  <c r="A482" i="12"/>
  <c r="A495" i="12"/>
  <c r="A508" i="12"/>
  <c r="A521" i="12"/>
  <c r="A535" i="12"/>
  <c r="A548" i="12"/>
  <c r="A561" i="12"/>
  <c r="A574" i="12"/>
  <c r="A587" i="12"/>
  <c r="A600" i="12"/>
  <c r="A613" i="12"/>
  <c r="A626" i="12"/>
  <c r="A639" i="12"/>
  <c r="A652" i="12"/>
  <c r="A4" i="12"/>
  <c r="A16" i="12"/>
  <c r="A28" i="12"/>
  <c r="A40" i="12"/>
  <c r="A52" i="12"/>
  <c r="A64" i="12"/>
  <c r="A76" i="12"/>
  <c r="A88" i="12"/>
  <c r="A100" i="12"/>
  <c r="A112" i="12"/>
  <c r="A124" i="12"/>
  <c r="A136" i="12"/>
  <c r="A148" i="12"/>
  <c r="A160" i="12"/>
  <c r="A172" i="12"/>
  <c r="A184" i="12"/>
  <c r="A196" i="12"/>
  <c r="A208" i="12"/>
  <c r="A221" i="12"/>
  <c r="A235" i="12"/>
  <c r="A248" i="12"/>
  <c r="A261" i="12"/>
  <c r="A274" i="12"/>
  <c r="A287" i="12"/>
  <c r="A300" i="12"/>
  <c r="A313" i="12"/>
  <c r="A326" i="12"/>
  <c r="A339" i="12"/>
  <c r="A352" i="12"/>
  <c r="A365" i="12"/>
  <c r="A379" i="12"/>
  <c r="A392" i="12"/>
  <c r="A405" i="12"/>
  <c r="A418" i="12"/>
  <c r="A431" i="12"/>
  <c r="A444" i="12"/>
  <c r="A457" i="12"/>
  <c r="A470" i="12"/>
  <c r="A483" i="12"/>
  <c r="A496" i="12"/>
  <c r="A509" i="12"/>
  <c r="A523" i="12"/>
  <c r="A536" i="12"/>
  <c r="A549" i="12"/>
  <c r="A562" i="12"/>
  <c r="A575" i="12"/>
  <c r="A588" i="12"/>
  <c r="A601" i="12"/>
  <c r="A614" i="12"/>
  <c r="A627" i="12"/>
  <c r="A640" i="12"/>
  <c r="A653" i="12"/>
  <c r="BF17" i="6" l="1"/>
  <c r="BF5" i="6"/>
  <c r="BE26" i="6"/>
  <c r="B494" i="3"/>
  <c r="C494" i="3"/>
  <c r="K494" i="3"/>
  <c r="J494" i="3"/>
  <c r="F494" i="3"/>
  <c r="E494" i="3"/>
  <c r="D494" i="3"/>
  <c r="H494" i="3"/>
  <c r="I494" i="3"/>
  <c r="G494" i="3"/>
  <c r="F269" i="3"/>
  <c r="D269" i="3"/>
  <c r="C269" i="3"/>
  <c r="B269" i="3"/>
  <c r="J269" i="3"/>
  <c r="I269" i="3"/>
  <c r="K269" i="3"/>
  <c r="H269" i="3"/>
  <c r="G269" i="3"/>
  <c r="E269" i="3"/>
  <c r="D88" i="3"/>
  <c r="F88" i="3"/>
  <c r="B88" i="3"/>
  <c r="G88" i="3"/>
  <c r="E88" i="3"/>
  <c r="K88" i="3"/>
  <c r="J88" i="3"/>
  <c r="I88" i="3"/>
  <c r="C88" i="3"/>
  <c r="H88" i="3"/>
  <c r="B81" i="3"/>
  <c r="J81" i="3"/>
  <c r="K81" i="3"/>
  <c r="I81" i="3"/>
  <c r="H81" i="3"/>
  <c r="F81" i="3"/>
  <c r="G81" i="3"/>
  <c r="E81" i="3"/>
  <c r="D81" i="3"/>
  <c r="C81" i="3"/>
  <c r="B230" i="3"/>
  <c r="K230" i="3"/>
  <c r="J230" i="3"/>
  <c r="D230" i="3"/>
  <c r="I230" i="3"/>
  <c r="E230" i="3"/>
  <c r="C230" i="3"/>
  <c r="G230" i="3"/>
  <c r="F230" i="3"/>
  <c r="H230" i="3"/>
  <c r="H408" i="3"/>
  <c r="D408" i="3"/>
  <c r="C408" i="3"/>
  <c r="B408" i="3"/>
  <c r="F408" i="3"/>
  <c r="J408" i="3"/>
  <c r="I408" i="3"/>
  <c r="K408" i="3"/>
  <c r="E408" i="3"/>
  <c r="G408" i="3"/>
  <c r="H600" i="3"/>
  <c r="B600" i="3"/>
  <c r="C600" i="3"/>
  <c r="J600" i="3"/>
  <c r="I600" i="3"/>
  <c r="G600" i="3"/>
  <c r="F600" i="3"/>
  <c r="K600" i="3"/>
  <c r="E600" i="3"/>
  <c r="D600" i="3"/>
  <c r="D94" i="3"/>
  <c r="K94" i="3"/>
  <c r="J94" i="3"/>
  <c r="C94" i="3"/>
  <c r="B94" i="3"/>
  <c r="E94" i="3"/>
  <c r="H94" i="3"/>
  <c r="G94" i="3"/>
  <c r="F94" i="3"/>
  <c r="I94" i="3"/>
  <c r="F245" i="3"/>
  <c r="I245" i="3"/>
  <c r="G245" i="3"/>
  <c r="C245" i="3"/>
  <c r="B245" i="3"/>
  <c r="D245" i="3"/>
  <c r="E245" i="3"/>
  <c r="H245" i="3"/>
  <c r="K245" i="3"/>
  <c r="J245" i="3"/>
  <c r="H426" i="3"/>
  <c r="G426" i="3"/>
  <c r="F426" i="3"/>
  <c r="K426" i="3"/>
  <c r="J426" i="3"/>
  <c r="I426" i="3"/>
  <c r="E426" i="3"/>
  <c r="D426" i="3"/>
  <c r="C426" i="3"/>
  <c r="B426" i="3"/>
  <c r="H618" i="3"/>
  <c r="E618" i="3"/>
  <c r="D618" i="3"/>
  <c r="G618" i="3"/>
  <c r="F618" i="3"/>
  <c r="J618" i="3"/>
  <c r="I618" i="3"/>
  <c r="C618" i="3"/>
  <c r="B618" i="3"/>
  <c r="K618" i="3"/>
  <c r="J427" i="3"/>
  <c r="K427" i="3"/>
  <c r="I427" i="3"/>
  <c r="B427" i="3"/>
  <c r="E427" i="3"/>
  <c r="D427" i="3"/>
  <c r="C427" i="3"/>
  <c r="G427" i="3"/>
  <c r="F427" i="3"/>
  <c r="H427" i="3"/>
  <c r="J571" i="3"/>
  <c r="D571" i="3"/>
  <c r="C571" i="3"/>
  <c r="I571" i="3"/>
  <c r="H571" i="3"/>
  <c r="K571" i="3"/>
  <c r="G571" i="3"/>
  <c r="E571" i="3"/>
  <c r="B571" i="3"/>
  <c r="F571" i="3"/>
  <c r="D220" i="3"/>
  <c r="J220" i="3"/>
  <c r="H220" i="3"/>
  <c r="B220" i="3"/>
  <c r="F220" i="3"/>
  <c r="E220" i="3"/>
  <c r="I220" i="3"/>
  <c r="C220" i="3"/>
  <c r="K220" i="3"/>
  <c r="G220" i="3"/>
  <c r="D364" i="3"/>
  <c r="J364" i="3"/>
  <c r="I364" i="3"/>
  <c r="H364" i="3"/>
  <c r="C364" i="3"/>
  <c r="B364" i="3"/>
  <c r="E364" i="3"/>
  <c r="K364" i="3"/>
  <c r="G364" i="3"/>
  <c r="F364" i="3"/>
  <c r="D508" i="3"/>
  <c r="F508" i="3"/>
  <c r="E508" i="3"/>
  <c r="G508" i="3"/>
  <c r="C508" i="3"/>
  <c r="B508" i="3"/>
  <c r="J508" i="3"/>
  <c r="I508" i="3"/>
  <c r="H508" i="3"/>
  <c r="K508" i="3"/>
  <c r="D652" i="3"/>
  <c r="F652" i="3"/>
  <c r="H652" i="3"/>
  <c r="J652" i="3"/>
  <c r="I652" i="3"/>
  <c r="C652" i="3"/>
  <c r="B652" i="3"/>
  <c r="K652" i="3"/>
  <c r="E652" i="3"/>
  <c r="G652" i="3"/>
  <c r="F401" i="3"/>
  <c r="G401" i="3"/>
  <c r="E401" i="3"/>
  <c r="D401" i="3"/>
  <c r="B401" i="3"/>
  <c r="I401" i="3"/>
  <c r="H401" i="3"/>
  <c r="K401" i="3"/>
  <c r="J401" i="3"/>
  <c r="C401" i="3"/>
  <c r="F545" i="3"/>
  <c r="B545" i="3"/>
  <c r="G545" i="3"/>
  <c r="D545" i="3"/>
  <c r="C545" i="3"/>
  <c r="J545" i="3"/>
  <c r="I545" i="3"/>
  <c r="H545" i="3"/>
  <c r="K545" i="3"/>
  <c r="E545" i="3"/>
  <c r="J589" i="3"/>
  <c r="G589" i="3"/>
  <c r="I589" i="3"/>
  <c r="K589" i="3"/>
  <c r="H589" i="3"/>
  <c r="B589" i="3"/>
  <c r="C589" i="3"/>
  <c r="D589" i="3"/>
  <c r="F589" i="3"/>
  <c r="E589" i="3"/>
  <c r="D358" i="3"/>
  <c r="E358" i="3"/>
  <c r="C358" i="3"/>
  <c r="B358" i="3"/>
  <c r="K358" i="3"/>
  <c r="J358" i="3"/>
  <c r="I358" i="3"/>
  <c r="H358" i="3"/>
  <c r="G358" i="3"/>
  <c r="F358" i="3"/>
  <c r="B159" i="3"/>
  <c r="E159" i="3"/>
  <c r="D159" i="3"/>
  <c r="K159" i="3"/>
  <c r="J159" i="3"/>
  <c r="F159" i="3"/>
  <c r="C159" i="3"/>
  <c r="I159" i="3"/>
  <c r="H159" i="3"/>
  <c r="G159" i="3"/>
  <c r="J662" i="3"/>
  <c r="G662" i="3"/>
  <c r="C662" i="3"/>
  <c r="B662" i="3"/>
  <c r="K662" i="3"/>
  <c r="I662" i="3"/>
  <c r="H662" i="3"/>
  <c r="E662" i="3"/>
  <c r="F662" i="3"/>
  <c r="D662" i="3"/>
  <c r="J433" i="3"/>
  <c r="C433" i="3"/>
  <c r="F433" i="3"/>
  <c r="E433" i="3"/>
  <c r="H433" i="3"/>
  <c r="G433" i="3"/>
  <c r="D433" i="3"/>
  <c r="B433" i="3"/>
  <c r="K433" i="3"/>
  <c r="I433" i="3"/>
  <c r="F221" i="3"/>
  <c r="K221" i="3"/>
  <c r="H221" i="3"/>
  <c r="G221" i="3"/>
  <c r="C221" i="3"/>
  <c r="B221" i="3"/>
  <c r="D221" i="3"/>
  <c r="I221" i="3"/>
  <c r="J221" i="3"/>
  <c r="E221" i="3"/>
  <c r="H42" i="3"/>
  <c r="I42" i="3"/>
  <c r="G42" i="3"/>
  <c r="K42" i="3"/>
  <c r="C42" i="3"/>
  <c r="B42" i="3"/>
  <c r="J42" i="3"/>
  <c r="F42" i="3"/>
  <c r="E42" i="3"/>
  <c r="D42" i="3"/>
  <c r="H480" i="3"/>
  <c r="K480" i="3"/>
  <c r="E480" i="3"/>
  <c r="D480" i="3"/>
  <c r="C480" i="3"/>
  <c r="J480" i="3"/>
  <c r="I480" i="3"/>
  <c r="G480" i="3"/>
  <c r="F480" i="3"/>
  <c r="B480" i="3"/>
  <c r="J259" i="3"/>
  <c r="K259" i="3"/>
  <c r="E259" i="3"/>
  <c r="D259" i="3"/>
  <c r="I259" i="3"/>
  <c r="G259" i="3"/>
  <c r="F259" i="3"/>
  <c r="C259" i="3"/>
  <c r="H259" i="3"/>
  <c r="B259" i="3"/>
  <c r="F77" i="3"/>
  <c r="K77" i="3"/>
  <c r="J77" i="3"/>
  <c r="I77" i="3"/>
  <c r="B77" i="3"/>
  <c r="G77" i="3"/>
  <c r="E77" i="3"/>
  <c r="D77" i="3"/>
  <c r="H77" i="3"/>
  <c r="C77" i="3"/>
  <c r="J536" i="3"/>
  <c r="B536" i="3"/>
  <c r="F536" i="3"/>
  <c r="E536" i="3"/>
  <c r="D536" i="3"/>
  <c r="C536" i="3"/>
  <c r="K536" i="3"/>
  <c r="I536" i="3"/>
  <c r="H536" i="3"/>
  <c r="G536" i="3"/>
  <c r="J307" i="3"/>
  <c r="D307" i="3"/>
  <c r="C307" i="3"/>
  <c r="B307" i="3"/>
  <c r="G307" i="3"/>
  <c r="F307" i="3"/>
  <c r="I307" i="3"/>
  <c r="H307" i="3"/>
  <c r="E307" i="3"/>
  <c r="K307" i="3"/>
  <c r="H120" i="3"/>
  <c r="I120" i="3"/>
  <c r="G120" i="3"/>
  <c r="K120" i="3"/>
  <c r="J120" i="3"/>
  <c r="F120" i="3"/>
  <c r="E120" i="3"/>
  <c r="D120" i="3"/>
  <c r="B120" i="3"/>
  <c r="C120" i="3"/>
  <c r="I1136" i="2"/>
  <c r="H1136" i="2"/>
  <c r="D1136" i="2"/>
  <c r="C1136" i="2"/>
  <c r="J1136" i="2"/>
  <c r="G1136" i="2"/>
  <c r="B1136" i="2"/>
  <c r="K1136" i="2"/>
  <c r="F1136" i="2"/>
  <c r="E1136" i="2"/>
  <c r="E978" i="2"/>
  <c r="D978" i="2"/>
  <c r="C978" i="2"/>
  <c r="G978" i="2"/>
  <c r="K978" i="2"/>
  <c r="J978" i="2"/>
  <c r="I978" i="2"/>
  <c r="H978" i="2"/>
  <c r="F978" i="2"/>
  <c r="B978" i="2"/>
  <c r="I824" i="2"/>
  <c r="H824" i="2"/>
  <c r="J824" i="2"/>
  <c r="B824" i="2"/>
  <c r="D824" i="2"/>
  <c r="K824" i="2"/>
  <c r="E824" i="2"/>
  <c r="F824" i="2"/>
  <c r="C824" i="2"/>
  <c r="G824" i="2"/>
  <c r="H680" i="2"/>
  <c r="I680" i="2"/>
  <c r="G680" i="2"/>
  <c r="D680" i="2"/>
  <c r="F680" i="2"/>
  <c r="E680" i="2"/>
  <c r="C680" i="2"/>
  <c r="K680" i="2"/>
  <c r="J680" i="2"/>
  <c r="B680" i="2"/>
  <c r="B536" i="2"/>
  <c r="F536" i="2"/>
  <c r="I536" i="2"/>
  <c r="H536" i="2"/>
  <c r="G536" i="2"/>
  <c r="E536" i="2"/>
  <c r="C536" i="2"/>
  <c r="K536" i="2"/>
  <c r="J536" i="2"/>
  <c r="D536" i="2"/>
  <c r="B392" i="2"/>
  <c r="F392" i="2"/>
  <c r="G392" i="2"/>
  <c r="E392" i="2"/>
  <c r="D392" i="2"/>
  <c r="H392" i="2"/>
  <c r="C392" i="2"/>
  <c r="K392" i="2"/>
  <c r="J392" i="2"/>
  <c r="I392" i="2"/>
  <c r="C1055" i="2"/>
  <c r="B1055" i="2"/>
  <c r="H1055" i="2"/>
  <c r="G1055" i="2"/>
  <c r="K1055" i="2"/>
  <c r="E1055" i="2"/>
  <c r="J1055" i="2"/>
  <c r="I1055" i="2"/>
  <c r="F1055" i="2"/>
  <c r="D1055" i="2"/>
  <c r="H898" i="2"/>
  <c r="G898" i="2"/>
  <c r="K898" i="2"/>
  <c r="B898" i="2"/>
  <c r="D898" i="2"/>
  <c r="J898" i="2"/>
  <c r="F898" i="2"/>
  <c r="I898" i="2"/>
  <c r="E898" i="2"/>
  <c r="C898" i="2"/>
  <c r="G751" i="2"/>
  <c r="F751" i="2"/>
  <c r="J751" i="2"/>
  <c r="I751" i="2"/>
  <c r="K751" i="2"/>
  <c r="H751" i="2"/>
  <c r="E751" i="2"/>
  <c r="D751" i="2"/>
  <c r="C751" i="2"/>
  <c r="B751" i="2"/>
  <c r="C607" i="2"/>
  <c r="K607" i="2"/>
  <c r="J607" i="2"/>
  <c r="B607" i="2"/>
  <c r="I607" i="2"/>
  <c r="E607" i="2"/>
  <c r="D607" i="2"/>
  <c r="G607" i="2"/>
  <c r="H607" i="2"/>
  <c r="F607" i="2"/>
  <c r="C463" i="2"/>
  <c r="J463" i="2"/>
  <c r="I463" i="2"/>
  <c r="H463" i="2"/>
  <c r="B463" i="2"/>
  <c r="G463" i="2"/>
  <c r="K463" i="2"/>
  <c r="F463" i="2"/>
  <c r="E463" i="2"/>
  <c r="D463" i="2"/>
  <c r="C319" i="2"/>
  <c r="H319" i="2"/>
  <c r="G319" i="2"/>
  <c r="F319" i="2"/>
  <c r="K319" i="2"/>
  <c r="D319" i="2"/>
  <c r="B319" i="2"/>
  <c r="J319" i="2"/>
  <c r="I319" i="2"/>
  <c r="E319" i="2"/>
  <c r="K175" i="2"/>
  <c r="J175" i="2"/>
  <c r="D175" i="2"/>
  <c r="H175" i="2"/>
  <c r="C175" i="2"/>
  <c r="I175" i="2"/>
  <c r="G175" i="2"/>
  <c r="F175" i="2"/>
  <c r="E175" i="2"/>
  <c r="B175" i="2"/>
  <c r="E1134" i="2"/>
  <c r="D1134" i="2"/>
  <c r="J1134" i="2"/>
  <c r="I1134" i="2"/>
  <c r="F1134" i="2"/>
  <c r="H1134" i="2"/>
  <c r="K1134" i="2"/>
  <c r="G1134" i="2"/>
  <c r="C1134" i="2"/>
  <c r="B1134" i="2"/>
  <c r="K975" i="2"/>
  <c r="J975" i="2"/>
  <c r="B975" i="2"/>
  <c r="E975" i="2"/>
  <c r="F975" i="2"/>
  <c r="H975" i="2"/>
  <c r="I975" i="2"/>
  <c r="D975" i="2"/>
  <c r="G975" i="2"/>
  <c r="C975" i="2"/>
  <c r="E822" i="2"/>
  <c r="D822" i="2"/>
  <c r="F822" i="2"/>
  <c r="C822" i="2"/>
  <c r="K822" i="2"/>
  <c r="G822" i="2"/>
  <c r="H822" i="2"/>
  <c r="I822" i="2"/>
  <c r="J822" i="2"/>
  <c r="B822" i="2"/>
  <c r="D678" i="2"/>
  <c r="B678" i="2"/>
  <c r="E678" i="2"/>
  <c r="C678" i="2"/>
  <c r="H678" i="2"/>
  <c r="J678" i="2"/>
  <c r="K678" i="2"/>
  <c r="I678" i="2"/>
  <c r="G678" i="2"/>
  <c r="F678" i="2"/>
  <c r="J534" i="2"/>
  <c r="D534" i="2"/>
  <c r="K534" i="2"/>
  <c r="F534" i="2"/>
  <c r="E534" i="2"/>
  <c r="B534" i="2"/>
  <c r="C534" i="2"/>
  <c r="I534" i="2"/>
  <c r="H534" i="2"/>
  <c r="G534" i="2"/>
  <c r="J390" i="2"/>
  <c r="K390" i="2"/>
  <c r="I390" i="2"/>
  <c r="F390" i="2"/>
  <c r="B390" i="2"/>
  <c r="G390" i="2"/>
  <c r="E390" i="2"/>
  <c r="D390" i="2"/>
  <c r="C390" i="2"/>
  <c r="H390" i="2"/>
  <c r="J246" i="2"/>
  <c r="K246" i="2"/>
  <c r="I246" i="2"/>
  <c r="D246" i="2"/>
  <c r="E246" i="2"/>
  <c r="B246" i="2"/>
  <c r="C246" i="2"/>
  <c r="H246" i="2"/>
  <c r="G246" i="2"/>
  <c r="F246" i="2"/>
  <c r="K102" i="2"/>
  <c r="E102" i="2"/>
  <c r="D102" i="2"/>
  <c r="C102" i="2"/>
  <c r="B102" i="2"/>
  <c r="J102" i="2"/>
  <c r="I102" i="2"/>
  <c r="H102" i="2"/>
  <c r="G102" i="2"/>
  <c r="F102" i="2"/>
  <c r="C1079" i="2"/>
  <c r="B1079" i="2"/>
  <c r="K1079" i="2"/>
  <c r="D1079" i="2"/>
  <c r="E1079" i="2"/>
  <c r="H1079" i="2"/>
  <c r="G1079" i="2"/>
  <c r="F1079" i="2"/>
  <c r="J1079" i="2"/>
  <c r="I1079" i="2"/>
  <c r="C857" i="2"/>
  <c r="B857" i="2"/>
  <c r="H857" i="2"/>
  <c r="F857" i="2"/>
  <c r="E857" i="2"/>
  <c r="D857" i="2"/>
  <c r="J857" i="2"/>
  <c r="G857" i="2"/>
  <c r="K857" i="2"/>
  <c r="I857" i="2"/>
  <c r="H653" i="2"/>
  <c r="G653" i="2"/>
  <c r="F653" i="2"/>
  <c r="D653" i="2"/>
  <c r="I653" i="2"/>
  <c r="E653" i="2"/>
  <c r="K653" i="2"/>
  <c r="C653" i="2"/>
  <c r="B653" i="2"/>
  <c r="J653" i="2"/>
  <c r="C785" i="2"/>
  <c r="B785" i="2"/>
  <c r="D785" i="2"/>
  <c r="I785" i="2"/>
  <c r="H785" i="2"/>
  <c r="G785" i="2"/>
  <c r="F785" i="2"/>
  <c r="K785" i="2"/>
  <c r="J785" i="2"/>
  <c r="E785" i="2"/>
  <c r="I1052" i="2"/>
  <c r="H1052" i="2"/>
  <c r="J1052" i="2"/>
  <c r="G1052" i="2"/>
  <c r="B1052" i="2"/>
  <c r="D1052" i="2"/>
  <c r="C1052" i="2"/>
  <c r="K1052" i="2"/>
  <c r="F1052" i="2"/>
  <c r="E1052" i="2"/>
  <c r="G895" i="2"/>
  <c r="F895" i="2"/>
  <c r="J895" i="2"/>
  <c r="I895" i="2"/>
  <c r="K895" i="2"/>
  <c r="C895" i="2"/>
  <c r="B895" i="2"/>
  <c r="H895" i="2"/>
  <c r="E895" i="2"/>
  <c r="D895" i="2"/>
  <c r="J748" i="2"/>
  <c r="I748" i="2"/>
  <c r="H748" i="2"/>
  <c r="C748" i="2"/>
  <c r="B748" i="2"/>
  <c r="F748" i="2"/>
  <c r="K748" i="2"/>
  <c r="G748" i="2"/>
  <c r="D748" i="2"/>
  <c r="E748" i="2"/>
  <c r="F604" i="2"/>
  <c r="G604" i="2"/>
  <c r="C604" i="2"/>
  <c r="E604" i="2"/>
  <c r="K604" i="2"/>
  <c r="I604" i="2"/>
  <c r="B604" i="2"/>
  <c r="J604" i="2"/>
  <c r="H604" i="2"/>
  <c r="D604" i="2"/>
  <c r="F460" i="2"/>
  <c r="G460" i="2"/>
  <c r="K460" i="2"/>
  <c r="J460" i="2"/>
  <c r="I460" i="2"/>
  <c r="C460" i="2"/>
  <c r="B460" i="2"/>
  <c r="H460" i="2"/>
  <c r="E460" i="2"/>
  <c r="D460" i="2"/>
  <c r="F316" i="2"/>
  <c r="G316" i="2"/>
  <c r="J316" i="2"/>
  <c r="I316" i="2"/>
  <c r="H316" i="2"/>
  <c r="C316" i="2"/>
  <c r="K316" i="2"/>
  <c r="B316" i="2"/>
  <c r="E316" i="2"/>
  <c r="D316" i="2"/>
  <c r="F172" i="2"/>
  <c r="E172" i="2"/>
  <c r="D172" i="2"/>
  <c r="H172" i="2"/>
  <c r="I172" i="2"/>
  <c r="G172" i="2"/>
  <c r="K172" i="2"/>
  <c r="J172" i="2"/>
  <c r="C172" i="2"/>
  <c r="B172" i="2"/>
  <c r="G28" i="2"/>
  <c r="H28" i="2"/>
  <c r="K28" i="2"/>
  <c r="J28" i="2"/>
  <c r="I28" i="2"/>
  <c r="F28" i="2"/>
  <c r="E28" i="2"/>
  <c r="D28" i="2"/>
  <c r="C28" i="2"/>
  <c r="B28" i="2"/>
  <c r="H674" i="2"/>
  <c r="C674" i="2"/>
  <c r="B674" i="2"/>
  <c r="I674" i="2"/>
  <c r="G674" i="2"/>
  <c r="F674" i="2"/>
  <c r="E674" i="2"/>
  <c r="K674" i="2"/>
  <c r="J674" i="2"/>
  <c r="D674" i="2"/>
  <c r="B374" i="2"/>
  <c r="C374" i="2"/>
  <c r="D374" i="2"/>
  <c r="I374" i="2"/>
  <c r="E374" i="2"/>
  <c r="K374" i="2"/>
  <c r="H374" i="2"/>
  <c r="G374" i="2"/>
  <c r="F374" i="2"/>
  <c r="J374" i="2"/>
  <c r="C50" i="2"/>
  <c r="D50" i="2"/>
  <c r="G50" i="2"/>
  <c r="F50" i="2"/>
  <c r="E50" i="2"/>
  <c r="B50" i="2"/>
  <c r="K50" i="2"/>
  <c r="J50" i="2"/>
  <c r="I50" i="2"/>
  <c r="H50" i="2"/>
  <c r="K217" i="2"/>
  <c r="J217" i="2"/>
  <c r="E217" i="2"/>
  <c r="F217" i="2"/>
  <c r="H217" i="2"/>
  <c r="I217" i="2"/>
  <c r="D217" i="2"/>
  <c r="C217" i="2"/>
  <c r="B217" i="2"/>
  <c r="G217" i="2"/>
  <c r="E1038" i="2"/>
  <c r="D1038" i="2"/>
  <c r="F1038" i="2"/>
  <c r="C1038" i="2"/>
  <c r="J1038" i="2"/>
  <c r="I1038" i="2"/>
  <c r="B1038" i="2"/>
  <c r="H1038" i="2"/>
  <c r="G1038" i="2"/>
  <c r="K1038" i="2"/>
  <c r="C881" i="2"/>
  <c r="B881" i="2"/>
  <c r="F881" i="2"/>
  <c r="E881" i="2"/>
  <c r="J881" i="2"/>
  <c r="K881" i="2"/>
  <c r="I881" i="2"/>
  <c r="H881" i="2"/>
  <c r="G881" i="2"/>
  <c r="D881" i="2"/>
  <c r="K735" i="2"/>
  <c r="J735" i="2"/>
  <c r="I735" i="2"/>
  <c r="B735" i="2"/>
  <c r="E735" i="2"/>
  <c r="G735" i="2"/>
  <c r="F735" i="2"/>
  <c r="H735" i="2"/>
  <c r="D735" i="2"/>
  <c r="C735" i="2"/>
  <c r="D591" i="2"/>
  <c r="F591" i="2"/>
  <c r="E591" i="2"/>
  <c r="H591" i="2"/>
  <c r="I591" i="2"/>
  <c r="J591" i="2"/>
  <c r="B591" i="2"/>
  <c r="K591" i="2"/>
  <c r="G591" i="2"/>
  <c r="C591" i="2"/>
  <c r="D447" i="2"/>
  <c r="F447" i="2"/>
  <c r="K447" i="2"/>
  <c r="B447" i="2"/>
  <c r="J447" i="2"/>
  <c r="E447" i="2"/>
  <c r="H447" i="2"/>
  <c r="G447" i="2"/>
  <c r="I447" i="2"/>
  <c r="C447" i="2"/>
  <c r="D303" i="2"/>
  <c r="F303" i="2"/>
  <c r="K303" i="2"/>
  <c r="J303" i="2"/>
  <c r="I303" i="2"/>
  <c r="G303" i="2"/>
  <c r="C303" i="2"/>
  <c r="B303" i="2"/>
  <c r="H303" i="2"/>
  <c r="E303" i="2"/>
  <c r="G159" i="2"/>
  <c r="K159" i="2"/>
  <c r="F159" i="2"/>
  <c r="B159" i="2"/>
  <c r="I159" i="2"/>
  <c r="J159" i="2"/>
  <c r="E159" i="2"/>
  <c r="D159" i="2"/>
  <c r="C159" i="2"/>
  <c r="H159" i="2"/>
  <c r="B638" i="2"/>
  <c r="G638" i="2"/>
  <c r="C638" i="2"/>
  <c r="F638" i="2"/>
  <c r="I638" i="2"/>
  <c r="K638" i="2"/>
  <c r="D638" i="2"/>
  <c r="J638" i="2"/>
  <c r="H638" i="2"/>
  <c r="E638" i="2"/>
  <c r="B242" i="2"/>
  <c r="F242" i="2"/>
  <c r="J242" i="2"/>
  <c r="E242" i="2"/>
  <c r="C242" i="2"/>
  <c r="K242" i="2"/>
  <c r="I242" i="2"/>
  <c r="H242" i="2"/>
  <c r="G242" i="2"/>
  <c r="D242" i="2"/>
  <c r="J892" i="2"/>
  <c r="I892" i="2"/>
  <c r="D892" i="2"/>
  <c r="K892" i="2"/>
  <c r="C892" i="2"/>
  <c r="H892" i="2"/>
  <c r="E892" i="2"/>
  <c r="F892" i="2"/>
  <c r="B892" i="2"/>
  <c r="G892" i="2"/>
  <c r="J1036" i="2"/>
  <c r="I1036" i="2"/>
  <c r="B1036" i="2"/>
  <c r="C1036" i="2"/>
  <c r="K1036" i="2"/>
  <c r="H1036" i="2"/>
  <c r="G1036" i="2"/>
  <c r="D1036" i="2"/>
  <c r="E1036" i="2"/>
  <c r="F1036" i="2"/>
  <c r="K1102" i="2"/>
  <c r="D1102" i="2"/>
  <c r="C1102" i="2"/>
  <c r="I1102" i="2"/>
  <c r="J1102" i="2"/>
  <c r="H1102" i="2"/>
  <c r="G1102" i="2"/>
  <c r="B1102" i="2"/>
  <c r="E1102" i="2"/>
  <c r="F1102" i="2"/>
  <c r="K945" i="2"/>
  <c r="J945" i="2"/>
  <c r="C945" i="2"/>
  <c r="H945" i="2"/>
  <c r="F945" i="2"/>
  <c r="E945" i="2"/>
  <c r="D945" i="2"/>
  <c r="B945" i="2"/>
  <c r="I945" i="2"/>
  <c r="G945" i="2"/>
  <c r="I770" i="2"/>
  <c r="H770" i="2"/>
  <c r="F770" i="2"/>
  <c r="E770" i="2"/>
  <c r="J770" i="2"/>
  <c r="G770" i="2"/>
  <c r="D770" i="2"/>
  <c r="C770" i="2"/>
  <c r="K770" i="2"/>
  <c r="B770" i="2"/>
  <c r="C14" i="2"/>
  <c r="D14" i="2"/>
  <c r="G14" i="2"/>
  <c r="F14" i="2"/>
  <c r="E14" i="2"/>
  <c r="B14" i="2"/>
  <c r="J14" i="2"/>
  <c r="K14" i="2"/>
  <c r="I14" i="2"/>
  <c r="H14" i="2"/>
  <c r="G1075" i="2"/>
  <c r="F1075" i="2"/>
  <c r="J1075" i="2"/>
  <c r="I1075" i="2"/>
  <c r="B1075" i="2"/>
  <c r="E1075" i="2"/>
  <c r="K1075" i="2"/>
  <c r="C1075" i="2"/>
  <c r="D1075" i="2"/>
  <c r="H1075" i="2"/>
  <c r="E918" i="2"/>
  <c r="D918" i="2"/>
  <c r="J918" i="2"/>
  <c r="I918" i="2"/>
  <c r="K918" i="2"/>
  <c r="C918" i="2"/>
  <c r="B918" i="2"/>
  <c r="H918" i="2"/>
  <c r="G918" i="2"/>
  <c r="F918" i="2"/>
  <c r="G769" i="2"/>
  <c r="F769" i="2"/>
  <c r="B769" i="2"/>
  <c r="H769" i="2"/>
  <c r="D769" i="2"/>
  <c r="I769" i="2"/>
  <c r="K769" i="2"/>
  <c r="J769" i="2"/>
  <c r="E769" i="2"/>
  <c r="C769" i="2"/>
  <c r="F625" i="2"/>
  <c r="D625" i="2"/>
  <c r="C625" i="2"/>
  <c r="B625" i="2"/>
  <c r="H625" i="2"/>
  <c r="J625" i="2"/>
  <c r="K625" i="2"/>
  <c r="E625" i="2"/>
  <c r="I625" i="2"/>
  <c r="G625" i="2"/>
  <c r="H469" i="2"/>
  <c r="G469" i="2"/>
  <c r="F469" i="2"/>
  <c r="E469" i="2"/>
  <c r="K469" i="2"/>
  <c r="D469" i="2"/>
  <c r="B469" i="2"/>
  <c r="C469" i="2"/>
  <c r="J469" i="2"/>
  <c r="I469" i="2"/>
  <c r="K1059" i="2"/>
  <c r="J1059" i="2"/>
  <c r="I1059" i="2"/>
  <c r="B1059" i="2"/>
  <c r="G1059" i="2"/>
  <c r="C1059" i="2"/>
  <c r="E1059" i="2"/>
  <c r="F1059" i="2"/>
  <c r="H1059" i="2"/>
  <c r="D1059" i="2"/>
  <c r="I902" i="2"/>
  <c r="H902" i="2"/>
  <c r="K902" i="2"/>
  <c r="C902" i="2"/>
  <c r="E902" i="2"/>
  <c r="D902" i="2"/>
  <c r="B902" i="2"/>
  <c r="F902" i="2"/>
  <c r="G902" i="2"/>
  <c r="J902" i="2"/>
  <c r="C755" i="2"/>
  <c r="B755" i="2"/>
  <c r="K755" i="2"/>
  <c r="H755" i="2"/>
  <c r="G755" i="2"/>
  <c r="F755" i="2"/>
  <c r="E755" i="2"/>
  <c r="D755" i="2"/>
  <c r="J755" i="2"/>
  <c r="I755" i="2"/>
  <c r="H611" i="2"/>
  <c r="B611" i="2"/>
  <c r="E611" i="2"/>
  <c r="G611" i="2"/>
  <c r="I611" i="2"/>
  <c r="J611" i="2"/>
  <c r="F611" i="2"/>
  <c r="K611" i="2"/>
  <c r="D611" i="2"/>
  <c r="C611" i="2"/>
  <c r="H467" i="2"/>
  <c r="B467" i="2"/>
  <c r="K467" i="2"/>
  <c r="C467" i="2"/>
  <c r="E467" i="2"/>
  <c r="J467" i="2"/>
  <c r="G467" i="2"/>
  <c r="F467" i="2"/>
  <c r="I467" i="2"/>
  <c r="D467" i="2"/>
  <c r="AR14" i="8"/>
  <c r="AR20" i="8"/>
  <c r="AE26" i="8"/>
  <c r="AK33" i="8"/>
  <c r="BC9" i="7"/>
  <c r="BE20" i="6"/>
  <c r="AR21" i="6"/>
  <c r="BC27" i="6"/>
  <c r="BF27" i="6" s="1"/>
  <c r="AX28" i="6"/>
  <c r="B477" i="3"/>
  <c r="K477" i="3"/>
  <c r="G477" i="3"/>
  <c r="F477" i="3"/>
  <c r="E477" i="3"/>
  <c r="D477" i="3"/>
  <c r="I477" i="3"/>
  <c r="J477" i="3"/>
  <c r="H477" i="3"/>
  <c r="C477" i="3"/>
  <c r="J253" i="3"/>
  <c r="G253" i="3"/>
  <c r="E253" i="3"/>
  <c r="B253" i="3"/>
  <c r="I253" i="3"/>
  <c r="H253" i="3"/>
  <c r="F253" i="3"/>
  <c r="D253" i="3"/>
  <c r="C253" i="3"/>
  <c r="K253" i="3"/>
  <c r="B74" i="3"/>
  <c r="K74" i="3"/>
  <c r="J74" i="3"/>
  <c r="I74" i="3"/>
  <c r="H74" i="3"/>
  <c r="C74" i="3"/>
  <c r="E74" i="3"/>
  <c r="G74" i="3"/>
  <c r="D74" i="3"/>
  <c r="F74" i="3"/>
  <c r="B93" i="3"/>
  <c r="H93" i="3"/>
  <c r="G93" i="3"/>
  <c r="F93" i="3"/>
  <c r="J93" i="3"/>
  <c r="E93" i="3"/>
  <c r="D93" i="3"/>
  <c r="C93" i="3"/>
  <c r="K93" i="3"/>
  <c r="I93" i="3"/>
  <c r="B243" i="3"/>
  <c r="C243" i="3"/>
  <c r="H243" i="3"/>
  <c r="G243" i="3"/>
  <c r="E243" i="3"/>
  <c r="J243" i="3"/>
  <c r="I243" i="3"/>
  <c r="F243" i="3"/>
  <c r="K243" i="3"/>
  <c r="D243" i="3"/>
  <c r="B423" i="3"/>
  <c r="K423" i="3"/>
  <c r="J423" i="3"/>
  <c r="I423" i="3"/>
  <c r="H423" i="3"/>
  <c r="G423" i="3"/>
  <c r="D423" i="3"/>
  <c r="C423" i="3"/>
  <c r="F423" i="3"/>
  <c r="E423" i="3"/>
  <c r="B615" i="3"/>
  <c r="I615" i="3"/>
  <c r="F615" i="3"/>
  <c r="E615" i="3"/>
  <c r="D615" i="3"/>
  <c r="K615" i="3"/>
  <c r="J615" i="3"/>
  <c r="H615" i="3"/>
  <c r="G615" i="3"/>
  <c r="C615" i="3"/>
  <c r="D106" i="3"/>
  <c r="I106" i="3"/>
  <c r="F106" i="3"/>
  <c r="E106" i="3"/>
  <c r="H106" i="3"/>
  <c r="K106" i="3"/>
  <c r="J106" i="3"/>
  <c r="G106" i="3"/>
  <c r="C106" i="3"/>
  <c r="B106" i="3"/>
  <c r="H258" i="3"/>
  <c r="J258" i="3"/>
  <c r="G258" i="3"/>
  <c r="C258" i="3"/>
  <c r="B258" i="3"/>
  <c r="E258" i="3"/>
  <c r="K258" i="3"/>
  <c r="I258" i="3"/>
  <c r="D258" i="3"/>
  <c r="F258" i="3"/>
  <c r="D442" i="3"/>
  <c r="E442" i="3"/>
  <c r="C442" i="3"/>
  <c r="B442" i="3"/>
  <c r="H442" i="3"/>
  <c r="G442" i="3"/>
  <c r="F442" i="3"/>
  <c r="J442" i="3"/>
  <c r="K442" i="3"/>
  <c r="I442" i="3"/>
  <c r="D634" i="3"/>
  <c r="B634" i="3"/>
  <c r="C634" i="3"/>
  <c r="K634" i="3"/>
  <c r="J634" i="3"/>
  <c r="I634" i="3"/>
  <c r="H634" i="3"/>
  <c r="E634" i="3"/>
  <c r="G634" i="3"/>
  <c r="F634" i="3"/>
  <c r="J439" i="3"/>
  <c r="H439" i="3"/>
  <c r="C439" i="3"/>
  <c r="B439" i="3"/>
  <c r="K439" i="3"/>
  <c r="I439" i="3"/>
  <c r="D439" i="3"/>
  <c r="F439" i="3"/>
  <c r="G439" i="3"/>
  <c r="E439" i="3"/>
  <c r="J583" i="3"/>
  <c r="B583" i="3"/>
  <c r="D583" i="3"/>
  <c r="C583" i="3"/>
  <c r="G583" i="3"/>
  <c r="F583" i="3"/>
  <c r="E583" i="3"/>
  <c r="K583" i="3"/>
  <c r="I583" i="3"/>
  <c r="H583" i="3"/>
  <c r="D232" i="3"/>
  <c r="H232" i="3"/>
  <c r="F232" i="3"/>
  <c r="I232" i="3"/>
  <c r="G232" i="3"/>
  <c r="E232" i="3"/>
  <c r="C232" i="3"/>
  <c r="B232" i="3"/>
  <c r="K232" i="3"/>
  <c r="J232" i="3"/>
  <c r="D376" i="3"/>
  <c r="H376" i="3"/>
  <c r="G376" i="3"/>
  <c r="F376" i="3"/>
  <c r="E376" i="3"/>
  <c r="C376" i="3"/>
  <c r="B376" i="3"/>
  <c r="I376" i="3"/>
  <c r="K376" i="3"/>
  <c r="J376" i="3"/>
  <c r="D520" i="3"/>
  <c r="C520" i="3"/>
  <c r="F520" i="3"/>
  <c r="E520" i="3"/>
  <c r="K520" i="3"/>
  <c r="J520" i="3"/>
  <c r="I520" i="3"/>
  <c r="H520" i="3"/>
  <c r="G520" i="3"/>
  <c r="B520" i="3"/>
  <c r="D664" i="3"/>
  <c r="C664" i="3"/>
  <c r="K664" i="3"/>
  <c r="J664" i="3"/>
  <c r="I664" i="3"/>
  <c r="H664" i="3"/>
  <c r="G664" i="3"/>
  <c r="F664" i="3"/>
  <c r="E664" i="3"/>
  <c r="B664" i="3"/>
  <c r="F413" i="3"/>
  <c r="G413" i="3"/>
  <c r="E413" i="3"/>
  <c r="K413" i="3"/>
  <c r="J413" i="3"/>
  <c r="C413" i="3"/>
  <c r="B413" i="3"/>
  <c r="H413" i="3"/>
  <c r="I413" i="3"/>
  <c r="D413" i="3"/>
  <c r="F557" i="3"/>
  <c r="I557" i="3"/>
  <c r="H557" i="3"/>
  <c r="B557" i="3"/>
  <c r="E557" i="3"/>
  <c r="D557" i="3"/>
  <c r="C557" i="3"/>
  <c r="J557" i="3"/>
  <c r="K557" i="3"/>
  <c r="G557" i="3"/>
  <c r="G572" i="3"/>
  <c r="H572" i="3"/>
  <c r="B572" i="3"/>
  <c r="K572" i="3"/>
  <c r="J572" i="3"/>
  <c r="E572" i="3"/>
  <c r="D572" i="3"/>
  <c r="C572" i="3"/>
  <c r="I572" i="3"/>
  <c r="F572" i="3"/>
  <c r="H338" i="3"/>
  <c r="G338" i="3"/>
  <c r="F338" i="3"/>
  <c r="B338" i="3"/>
  <c r="D338" i="3"/>
  <c r="J338" i="3"/>
  <c r="I338" i="3"/>
  <c r="K338" i="3"/>
  <c r="E338" i="3"/>
  <c r="C338" i="3"/>
  <c r="J145" i="3"/>
  <c r="B145" i="3"/>
  <c r="D145" i="3"/>
  <c r="G145" i="3"/>
  <c r="F145" i="3"/>
  <c r="K145" i="3"/>
  <c r="I145" i="3"/>
  <c r="H145" i="3"/>
  <c r="E145" i="3"/>
  <c r="C145" i="3"/>
  <c r="B645" i="3"/>
  <c r="J645" i="3"/>
  <c r="F645" i="3"/>
  <c r="I645" i="3"/>
  <c r="H645" i="3"/>
  <c r="G645" i="3"/>
  <c r="E645" i="3"/>
  <c r="K645" i="3"/>
  <c r="D645" i="3"/>
  <c r="C645" i="3"/>
  <c r="C416" i="3"/>
  <c r="B416" i="3"/>
  <c r="F416" i="3"/>
  <c r="E416" i="3"/>
  <c r="D416" i="3"/>
  <c r="H416" i="3"/>
  <c r="K416" i="3"/>
  <c r="J416" i="3"/>
  <c r="I416" i="3"/>
  <c r="G416" i="3"/>
  <c r="F203" i="3"/>
  <c r="J203" i="3"/>
  <c r="H203" i="3"/>
  <c r="E203" i="3"/>
  <c r="D203" i="3"/>
  <c r="I203" i="3"/>
  <c r="G203" i="3"/>
  <c r="C203" i="3"/>
  <c r="K203" i="3"/>
  <c r="B203" i="3"/>
  <c r="F28" i="3"/>
  <c r="E28" i="3"/>
  <c r="H28" i="3"/>
  <c r="K28" i="3"/>
  <c r="J28" i="3"/>
  <c r="G28" i="3"/>
  <c r="C28" i="3"/>
  <c r="B28" i="3"/>
  <c r="I28" i="3"/>
  <c r="D28" i="3"/>
  <c r="H462" i="3"/>
  <c r="G462" i="3"/>
  <c r="I462" i="3"/>
  <c r="J462" i="3"/>
  <c r="F462" i="3"/>
  <c r="B462" i="3"/>
  <c r="K462" i="3"/>
  <c r="E462" i="3"/>
  <c r="D462" i="3"/>
  <c r="C462" i="3"/>
  <c r="J241" i="3"/>
  <c r="I241" i="3"/>
  <c r="G241" i="3"/>
  <c r="C241" i="3"/>
  <c r="B241" i="3"/>
  <c r="E241" i="3"/>
  <c r="D241" i="3"/>
  <c r="H241" i="3"/>
  <c r="F241" i="3"/>
  <c r="K241" i="3"/>
  <c r="B63" i="3"/>
  <c r="G63" i="3"/>
  <c r="H63" i="3"/>
  <c r="F63" i="3"/>
  <c r="J63" i="3"/>
  <c r="I63" i="3"/>
  <c r="E63" i="3"/>
  <c r="K63" i="3"/>
  <c r="D63" i="3"/>
  <c r="C63" i="3"/>
  <c r="H516" i="3"/>
  <c r="D516" i="3"/>
  <c r="K516" i="3"/>
  <c r="E516" i="3"/>
  <c r="C516" i="3"/>
  <c r="B516" i="3"/>
  <c r="J516" i="3"/>
  <c r="I516" i="3"/>
  <c r="G516" i="3"/>
  <c r="F516" i="3"/>
  <c r="J289" i="3"/>
  <c r="C289" i="3"/>
  <c r="B289" i="3"/>
  <c r="F289" i="3"/>
  <c r="E289" i="3"/>
  <c r="H289" i="3"/>
  <c r="G289" i="3"/>
  <c r="D289" i="3"/>
  <c r="K289" i="3"/>
  <c r="I289" i="3"/>
  <c r="C104" i="3"/>
  <c r="K104" i="3"/>
  <c r="J104" i="3"/>
  <c r="I104" i="3"/>
  <c r="H104" i="3"/>
  <c r="G104" i="3"/>
  <c r="D104" i="3"/>
  <c r="B104" i="3"/>
  <c r="E104" i="3"/>
  <c r="F104" i="3"/>
  <c r="E1122" i="2"/>
  <c r="D1122" i="2"/>
  <c r="F1122" i="2"/>
  <c r="C1122" i="2"/>
  <c r="G1122" i="2"/>
  <c r="I1122" i="2"/>
  <c r="K1122" i="2"/>
  <c r="J1122" i="2"/>
  <c r="H1122" i="2"/>
  <c r="B1122" i="2"/>
  <c r="C965" i="2"/>
  <c r="B965" i="2"/>
  <c r="E965" i="2"/>
  <c r="K965" i="2"/>
  <c r="J965" i="2"/>
  <c r="F965" i="2"/>
  <c r="G965" i="2"/>
  <c r="I965" i="2"/>
  <c r="H965" i="2"/>
  <c r="D965" i="2"/>
  <c r="I812" i="2"/>
  <c r="H812" i="2"/>
  <c r="D812" i="2"/>
  <c r="C812" i="2"/>
  <c r="J812" i="2"/>
  <c r="B812" i="2"/>
  <c r="G812" i="2"/>
  <c r="E812" i="2"/>
  <c r="K812" i="2"/>
  <c r="F812" i="2"/>
  <c r="H668" i="2"/>
  <c r="K668" i="2"/>
  <c r="J668" i="2"/>
  <c r="I668" i="2"/>
  <c r="D668" i="2"/>
  <c r="F668" i="2"/>
  <c r="G668" i="2"/>
  <c r="B668" i="2"/>
  <c r="E668" i="2"/>
  <c r="C668" i="2"/>
  <c r="B524" i="2"/>
  <c r="H524" i="2"/>
  <c r="D524" i="2"/>
  <c r="K524" i="2"/>
  <c r="F524" i="2"/>
  <c r="I524" i="2"/>
  <c r="G524" i="2"/>
  <c r="J524" i="2"/>
  <c r="E524" i="2"/>
  <c r="C524" i="2"/>
  <c r="B380" i="2"/>
  <c r="H380" i="2"/>
  <c r="K380" i="2"/>
  <c r="J380" i="2"/>
  <c r="E380" i="2"/>
  <c r="I380" i="2"/>
  <c r="G380" i="2"/>
  <c r="F380" i="2"/>
  <c r="D380" i="2"/>
  <c r="C380" i="2"/>
  <c r="H1042" i="2"/>
  <c r="G1042" i="2"/>
  <c r="K1042" i="2"/>
  <c r="E1042" i="2"/>
  <c r="B1042" i="2"/>
  <c r="F1042" i="2"/>
  <c r="J1042" i="2"/>
  <c r="D1042" i="2"/>
  <c r="I1042" i="2"/>
  <c r="C1042" i="2"/>
  <c r="K885" i="2"/>
  <c r="J885" i="2"/>
  <c r="H885" i="2"/>
  <c r="G885" i="2"/>
  <c r="D885" i="2"/>
  <c r="I885" i="2"/>
  <c r="F885" i="2"/>
  <c r="E885" i="2"/>
  <c r="C885" i="2"/>
  <c r="B885" i="2"/>
  <c r="G739" i="2"/>
  <c r="F739" i="2"/>
  <c r="C739" i="2"/>
  <c r="E739" i="2"/>
  <c r="K739" i="2"/>
  <c r="I739" i="2"/>
  <c r="D739" i="2"/>
  <c r="B739" i="2"/>
  <c r="J739" i="2"/>
  <c r="H739" i="2"/>
  <c r="E595" i="2"/>
  <c r="D595" i="2"/>
  <c r="C595" i="2"/>
  <c r="B595" i="2"/>
  <c r="H595" i="2"/>
  <c r="J595" i="2"/>
  <c r="K595" i="2"/>
  <c r="I595" i="2"/>
  <c r="G595" i="2"/>
  <c r="F595" i="2"/>
  <c r="E451" i="2"/>
  <c r="B451" i="2"/>
  <c r="F451" i="2"/>
  <c r="H451" i="2"/>
  <c r="G451" i="2"/>
  <c r="K451" i="2"/>
  <c r="J451" i="2"/>
  <c r="I451" i="2"/>
  <c r="D451" i="2"/>
  <c r="C451" i="2"/>
  <c r="E307" i="2"/>
  <c r="K307" i="2"/>
  <c r="F307" i="2"/>
  <c r="I307" i="2"/>
  <c r="H307" i="2"/>
  <c r="J307" i="2"/>
  <c r="G307" i="2"/>
  <c r="D307" i="2"/>
  <c r="C307" i="2"/>
  <c r="B307" i="2"/>
  <c r="C163" i="2"/>
  <c r="G163" i="2"/>
  <c r="J163" i="2"/>
  <c r="E163" i="2"/>
  <c r="D163" i="2"/>
  <c r="H163" i="2"/>
  <c r="I163" i="2"/>
  <c r="K163" i="2"/>
  <c r="F163" i="2"/>
  <c r="B163" i="2"/>
  <c r="K1119" i="2"/>
  <c r="J1119" i="2"/>
  <c r="B1119" i="2"/>
  <c r="F1119" i="2"/>
  <c r="E1119" i="2"/>
  <c r="H1119" i="2"/>
  <c r="G1119" i="2"/>
  <c r="D1119" i="2"/>
  <c r="C1119" i="2"/>
  <c r="I1119" i="2"/>
  <c r="I962" i="2"/>
  <c r="H962" i="2"/>
  <c r="B962" i="2"/>
  <c r="E962" i="2"/>
  <c r="D962" i="2"/>
  <c r="C962" i="2"/>
  <c r="J962" i="2"/>
  <c r="F962" i="2"/>
  <c r="G962" i="2"/>
  <c r="K962" i="2"/>
  <c r="E810" i="2"/>
  <c r="D810" i="2"/>
  <c r="J810" i="2"/>
  <c r="I810" i="2"/>
  <c r="C810" i="2"/>
  <c r="B810" i="2"/>
  <c r="H810" i="2"/>
  <c r="K810" i="2"/>
  <c r="G810" i="2"/>
  <c r="F810" i="2"/>
  <c r="D666" i="2"/>
  <c r="E666" i="2"/>
  <c r="C666" i="2"/>
  <c r="B666" i="2"/>
  <c r="H666" i="2"/>
  <c r="J666" i="2"/>
  <c r="G666" i="2"/>
  <c r="F666" i="2"/>
  <c r="K666" i="2"/>
  <c r="I666" i="2"/>
  <c r="J522" i="2"/>
  <c r="B522" i="2"/>
  <c r="F522" i="2"/>
  <c r="E522" i="2"/>
  <c r="D522" i="2"/>
  <c r="I522" i="2"/>
  <c r="C522" i="2"/>
  <c r="K522" i="2"/>
  <c r="G522" i="2"/>
  <c r="H522" i="2"/>
  <c r="J378" i="2"/>
  <c r="B378" i="2"/>
  <c r="D378" i="2"/>
  <c r="C378" i="2"/>
  <c r="G378" i="2"/>
  <c r="I378" i="2"/>
  <c r="H378" i="2"/>
  <c r="E378" i="2"/>
  <c r="F378" i="2"/>
  <c r="K378" i="2"/>
  <c r="J234" i="2"/>
  <c r="I234" i="2"/>
  <c r="H234" i="2"/>
  <c r="E234" i="2"/>
  <c r="G234" i="2"/>
  <c r="B234" i="2"/>
  <c r="K234" i="2"/>
  <c r="F234" i="2"/>
  <c r="D234" i="2"/>
  <c r="C234" i="2"/>
  <c r="K90" i="2"/>
  <c r="I90" i="2"/>
  <c r="H90" i="2"/>
  <c r="G90" i="2"/>
  <c r="F90" i="2"/>
  <c r="E90" i="2"/>
  <c r="D90" i="2"/>
  <c r="C90" i="2"/>
  <c r="B90" i="2"/>
  <c r="J90" i="2"/>
  <c r="K1053" i="2"/>
  <c r="J1053" i="2"/>
  <c r="D1053" i="2"/>
  <c r="C1053" i="2"/>
  <c r="E1053" i="2"/>
  <c r="H1053" i="2"/>
  <c r="G1053" i="2"/>
  <c r="F1053" i="2"/>
  <c r="B1053" i="2"/>
  <c r="I1053" i="2"/>
  <c r="C845" i="2"/>
  <c r="B845" i="2"/>
  <c r="F845" i="2"/>
  <c r="E845" i="2"/>
  <c r="H845" i="2"/>
  <c r="K845" i="2"/>
  <c r="J845" i="2"/>
  <c r="I845" i="2"/>
  <c r="G845" i="2"/>
  <c r="D845" i="2"/>
  <c r="H629" i="2"/>
  <c r="E629" i="2"/>
  <c r="G629" i="2"/>
  <c r="F629" i="2"/>
  <c r="D629" i="2"/>
  <c r="K629" i="2"/>
  <c r="C629" i="2"/>
  <c r="J629" i="2"/>
  <c r="I629" i="2"/>
  <c r="B629" i="2"/>
  <c r="C749" i="2"/>
  <c r="B749" i="2"/>
  <c r="J749" i="2"/>
  <c r="I749" i="2"/>
  <c r="H749" i="2"/>
  <c r="G749" i="2"/>
  <c r="D749" i="2"/>
  <c r="E749" i="2"/>
  <c r="K749" i="2"/>
  <c r="F749" i="2"/>
  <c r="G1039" i="2"/>
  <c r="F1039" i="2"/>
  <c r="J1039" i="2"/>
  <c r="I1039" i="2"/>
  <c r="E1039" i="2"/>
  <c r="D1039" i="2"/>
  <c r="C1039" i="2"/>
  <c r="B1039" i="2"/>
  <c r="K1039" i="2"/>
  <c r="H1039" i="2"/>
  <c r="E882" i="2"/>
  <c r="D882" i="2"/>
  <c r="J882" i="2"/>
  <c r="I882" i="2"/>
  <c r="F882" i="2"/>
  <c r="H882" i="2"/>
  <c r="K882" i="2"/>
  <c r="G882" i="2"/>
  <c r="C882" i="2"/>
  <c r="B882" i="2"/>
  <c r="B736" i="2"/>
  <c r="H736" i="2"/>
  <c r="I736" i="2"/>
  <c r="G736" i="2"/>
  <c r="F736" i="2"/>
  <c r="E736" i="2"/>
  <c r="C736" i="2"/>
  <c r="D736" i="2"/>
  <c r="K736" i="2"/>
  <c r="J736" i="2"/>
  <c r="F592" i="2"/>
  <c r="I592" i="2"/>
  <c r="E592" i="2"/>
  <c r="D592" i="2"/>
  <c r="C592" i="2"/>
  <c r="J592" i="2"/>
  <c r="B592" i="2"/>
  <c r="G592" i="2"/>
  <c r="K592" i="2"/>
  <c r="H592" i="2"/>
  <c r="F448" i="2"/>
  <c r="I448" i="2"/>
  <c r="C448" i="2"/>
  <c r="B448" i="2"/>
  <c r="G448" i="2"/>
  <c r="J448" i="2"/>
  <c r="H448" i="2"/>
  <c r="D448" i="2"/>
  <c r="K448" i="2"/>
  <c r="E448" i="2"/>
  <c r="F304" i="2"/>
  <c r="I304" i="2"/>
  <c r="J304" i="2"/>
  <c r="C304" i="2"/>
  <c r="K304" i="2"/>
  <c r="H304" i="2"/>
  <c r="G304" i="2"/>
  <c r="E304" i="2"/>
  <c r="D304" i="2"/>
  <c r="B304" i="2"/>
  <c r="I160" i="2"/>
  <c r="K160" i="2"/>
  <c r="F160" i="2"/>
  <c r="E160" i="2"/>
  <c r="J160" i="2"/>
  <c r="H160" i="2"/>
  <c r="G160" i="2"/>
  <c r="D160" i="2"/>
  <c r="C160" i="2"/>
  <c r="B160" i="2"/>
  <c r="G16" i="2"/>
  <c r="H16" i="2"/>
  <c r="K16" i="2"/>
  <c r="J16" i="2"/>
  <c r="I16" i="2"/>
  <c r="F16" i="2"/>
  <c r="D16" i="2"/>
  <c r="E16" i="2"/>
  <c r="C16" i="2"/>
  <c r="B16" i="2"/>
  <c r="B650" i="2"/>
  <c r="H650" i="2"/>
  <c r="D650" i="2"/>
  <c r="K650" i="2"/>
  <c r="F650" i="2"/>
  <c r="J650" i="2"/>
  <c r="I650" i="2"/>
  <c r="G650" i="2"/>
  <c r="E650" i="2"/>
  <c r="C650" i="2"/>
  <c r="B350" i="2"/>
  <c r="G350" i="2"/>
  <c r="K350" i="2"/>
  <c r="J350" i="2"/>
  <c r="F350" i="2"/>
  <c r="H350" i="2"/>
  <c r="I350" i="2"/>
  <c r="E350" i="2"/>
  <c r="D350" i="2"/>
  <c r="C350" i="2"/>
  <c r="C26" i="2"/>
  <c r="D26" i="2"/>
  <c r="K26" i="2"/>
  <c r="J26" i="2"/>
  <c r="I26" i="2"/>
  <c r="H26" i="2"/>
  <c r="G26" i="2"/>
  <c r="F26" i="2"/>
  <c r="E26" i="2"/>
  <c r="B26" i="2"/>
  <c r="K193" i="2"/>
  <c r="J193" i="2"/>
  <c r="E193" i="2"/>
  <c r="H193" i="2"/>
  <c r="G193" i="2"/>
  <c r="B193" i="2"/>
  <c r="I193" i="2"/>
  <c r="F193" i="2"/>
  <c r="D193" i="2"/>
  <c r="C193" i="2"/>
  <c r="C1025" i="2"/>
  <c r="B1025" i="2"/>
  <c r="F1025" i="2"/>
  <c r="E1025" i="2"/>
  <c r="J1025" i="2"/>
  <c r="I1025" i="2"/>
  <c r="G1025" i="2"/>
  <c r="D1025" i="2"/>
  <c r="K1025" i="2"/>
  <c r="H1025" i="2"/>
  <c r="K867" i="2"/>
  <c r="J867" i="2"/>
  <c r="B867" i="2"/>
  <c r="E867" i="2"/>
  <c r="G867" i="2"/>
  <c r="C867" i="2"/>
  <c r="H867" i="2"/>
  <c r="I867" i="2"/>
  <c r="F867" i="2"/>
  <c r="D867" i="2"/>
  <c r="J723" i="2"/>
  <c r="K723" i="2"/>
  <c r="I723" i="2"/>
  <c r="H723" i="2"/>
  <c r="C723" i="2"/>
  <c r="E723" i="2"/>
  <c r="F723" i="2"/>
  <c r="G723" i="2"/>
  <c r="D723" i="2"/>
  <c r="B723" i="2"/>
  <c r="D579" i="2"/>
  <c r="H579" i="2"/>
  <c r="G579" i="2"/>
  <c r="F579" i="2"/>
  <c r="E579" i="2"/>
  <c r="K579" i="2"/>
  <c r="C579" i="2"/>
  <c r="I579" i="2"/>
  <c r="B579" i="2"/>
  <c r="J579" i="2"/>
  <c r="D435" i="2"/>
  <c r="H435" i="2"/>
  <c r="E435" i="2"/>
  <c r="C435" i="2"/>
  <c r="B435" i="2"/>
  <c r="I435" i="2"/>
  <c r="G435" i="2"/>
  <c r="K435" i="2"/>
  <c r="F435" i="2"/>
  <c r="J435" i="2"/>
  <c r="D291" i="2"/>
  <c r="H291" i="2"/>
  <c r="B291" i="2"/>
  <c r="G291" i="2"/>
  <c r="J291" i="2"/>
  <c r="I291" i="2"/>
  <c r="K291" i="2"/>
  <c r="F291" i="2"/>
  <c r="E291" i="2"/>
  <c r="C291" i="2"/>
  <c r="G147" i="2"/>
  <c r="K147" i="2"/>
  <c r="F147" i="2"/>
  <c r="E147" i="2"/>
  <c r="J147" i="2"/>
  <c r="I147" i="2"/>
  <c r="H147" i="2"/>
  <c r="D147" i="2"/>
  <c r="C147" i="2"/>
  <c r="B147" i="2"/>
  <c r="B602" i="2"/>
  <c r="F602" i="2"/>
  <c r="E602" i="2"/>
  <c r="D602" i="2"/>
  <c r="I602" i="2"/>
  <c r="C602" i="2"/>
  <c r="K602" i="2"/>
  <c r="H602" i="2"/>
  <c r="J602" i="2"/>
  <c r="G602" i="2"/>
  <c r="B206" i="2"/>
  <c r="D206" i="2"/>
  <c r="K206" i="2"/>
  <c r="J206" i="2"/>
  <c r="I206" i="2"/>
  <c r="H206" i="2"/>
  <c r="G206" i="2"/>
  <c r="F206" i="2"/>
  <c r="E206" i="2"/>
  <c r="C206" i="2"/>
  <c r="F904" i="2"/>
  <c r="E904" i="2"/>
  <c r="I904" i="2"/>
  <c r="C904" i="2"/>
  <c r="G904" i="2"/>
  <c r="H904" i="2"/>
  <c r="J904" i="2"/>
  <c r="K904" i="2"/>
  <c r="D904" i="2"/>
  <c r="B904" i="2"/>
  <c r="F1048" i="2"/>
  <c r="E1048" i="2"/>
  <c r="J1048" i="2"/>
  <c r="I1048" i="2"/>
  <c r="K1048" i="2"/>
  <c r="H1048" i="2"/>
  <c r="G1048" i="2"/>
  <c r="D1048" i="2"/>
  <c r="C1048" i="2"/>
  <c r="B1048" i="2"/>
  <c r="K1089" i="2"/>
  <c r="J1089" i="2"/>
  <c r="D1089" i="2"/>
  <c r="C1089" i="2"/>
  <c r="I1089" i="2"/>
  <c r="B1089" i="2"/>
  <c r="G1089" i="2"/>
  <c r="H1089" i="2"/>
  <c r="F1089" i="2"/>
  <c r="E1089" i="2"/>
  <c r="I932" i="2"/>
  <c r="H932" i="2"/>
  <c r="C932" i="2"/>
  <c r="E932" i="2"/>
  <c r="K932" i="2"/>
  <c r="J932" i="2"/>
  <c r="G932" i="2"/>
  <c r="F932" i="2"/>
  <c r="B932" i="2"/>
  <c r="D932" i="2"/>
  <c r="I758" i="2"/>
  <c r="H758" i="2"/>
  <c r="K758" i="2"/>
  <c r="B758" i="2"/>
  <c r="J758" i="2"/>
  <c r="D758" i="2"/>
  <c r="C758" i="2"/>
  <c r="G758" i="2"/>
  <c r="F758" i="2"/>
  <c r="E758" i="2"/>
  <c r="E445" i="2"/>
  <c r="D445" i="2"/>
  <c r="C445" i="2"/>
  <c r="H445" i="2"/>
  <c r="J445" i="2"/>
  <c r="B445" i="2"/>
  <c r="I445" i="2"/>
  <c r="K445" i="2"/>
  <c r="G445" i="2"/>
  <c r="F445" i="2"/>
  <c r="E1062" i="2"/>
  <c r="D1062" i="2"/>
  <c r="J1062" i="2"/>
  <c r="I1062" i="2"/>
  <c r="K1062" i="2"/>
  <c r="H1062" i="2"/>
  <c r="G1062" i="2"/>
  <c r="F1062" i="2"/>
  <c r="C1062" i="2"/>
  <c r="B1062" i="2"/>
  <c r="C905" i="2"/>
  <c r="B905" i="2"/>
  <c r="J905" i="2"/>
  <c r="I905" i="2"/>
  <c r="F905" i="2"/>
  <c r="H905" i="2"/>
  <c r="G905" i="2"/>
  <c r="E905" i="2"/>
  <c r="D905" i="2"/>
  <c r="K905" i="2"/>
  <c r="G757" i="2"/>
  <c r="F757" i="2"/>
  <c r="H757" i="2"/>
  <c r="E757" i="2"/>
  <c r="D757" i="2"/>
  <c r="I757" i="2"/>
  <c r="C757" i="2"/>
  <c r="B757" i="2"/>
  <c r="K757" i="2"/>
  <c r="J757" i="2"/>
  <c r="H613" i="2"/>
  <c r="J613" i="2"/>
  <c r="I613" i="2"/>
  <c r="G613" i="2"/>
  <c r="B613" i="2"/>
  <c r="F613" i="2"/>
  <c r="K613" i="2"/>
  <c r="E613" i="2"/>
  <c r="D613" i="2"/>
  <c r="C613" i="2"/>
  <c r="J457" i="2"/>
  <c r="K457" i="2"/>
  <c r="C457" i="2"/>
  <c r="I457" i="2"/>
  <c r="E457" i="2"/>
  <c r="D457" i="2"/>
  <c r="G457" i="2"/>
  <c r="H457" i="2"/>
  <c r="B457" i="2"/>
  <c r="F457" i="2"/>
  <c r="I1046" i="2"/>
  <c r="H1046" i="2"/>
  <c r="K1046" i="2"/>
  <c r="B1046" i="2"/>
  <c r="G1046" i="2"/>
  <c r="F1046" i="2"/>
  <c r="E1046" i="2"/>
  <c r="D1046" i="2"/>
  <c r="C1046" i="2"/>
  <c r="J1046" i="2"/>
  <c r="G889" i="2"/>
  <c r="F889" i="2"/>
  <c r="K889" i="2"/>
  <c r="E889" i="2"/>
  <c r="D889" i="2"/>
  <c r="C889" i="2"/>
  <c r="J889" i="2"/>
  <c r="B889" i="2"/>
  <c r="H889" i="2"/>
  <c r="I889" i="2"/>
  <c r="C743" i="2"/>
  <c r="B743" i="2"/>
  <c r="D743" i="2"/>
  <c r="H743" i="2"/>
  <c r="K743" i="2"/>
  <c r="J743" i="2"/>
  <c r="E743" i="2"/>
  <c r="I743" i="2"/>
  <c r="G743" i="2"/>
  <c r="F743" i="2"/>
  <c r="H599" i="2"/>
  <c r="D599" i="2"/>
  <c r="G599" i="2"/>
  <c r="F599" i="2"/>
  <c r="E599" i="2"/>
  <c r="K599" i="2"/>
  <c r="C599" i="2"/>
  <c r="J599" i="2"/>
  <c r="I599" i="2"/>
  <c r="B599" i="2"/>
  <c r="H455" i="2"/>
  <c r="D455" i="2"/>
  <c r="E455" i="2"/>
  <c r="C455" i="2"/>
  <c r="B455" i="2"/>
  <c r="I455" i="2"/>
  <c r="K455" i="2"/>
  <c r="J455" i="2"/>
  <c r="G455" i="2"/>
  <c r="F455" i="2"/>
  <c r="F252" i="2"/>
  <c r="F251" i="2"/>
  <c r="F225" i="2"/>
  <c r="F213" i="2"/>
  <c r="AQ26" i="8"/>
  <c r="AJ26" i="8"/>
  <c r="BC8" i="6"/>
  <c r="BF8" i="6" s="1"/>
  <c r="BC10" i="6"/>
  <c r="BE10" i="6"/>
  <c r="AY28" i="6"/>
  <c r="AR22" i="7"/>
  <c r="BC11" i="6"/>
  <c r="BF11" i="6" s="1"/>
  <c r="BD8" i="6"/>
  <c r="BD21" i="6" s="1"/>
  <c r="BI8" i="6"/>
  <c r="CR30" i="5"/>
  <c r="F455" i="3"/>
  <c r="G455" i="3"/>
  <c r="K455" i="3"/>
  <c r="J455" i="3"/>
  <c r="I455" i="3"/>
  <c r="B455" i="3"/>
  <c r="E455" i="3"/>
  <c r="D455" i="3"/>
  <c r="H455" i="3"/>
  <c r="C455" i="3"/>
  <c r="D238" i="3"/>
  <c r="K238" i="3"/>
  <c r="J238" i="3"/>
  <c r="I238" i="3"/>
  <c r="G238" i="3"/>
  <c r="F238" i="3"/>
  <c r="E238" i="3"/>
  <c r="C238" i="3"/>
  <c r="B238" i="3"/>
  <c r="H238" i="3"/>
  <c r="H60" i="3"/>
  <c r="K60" i="3"/>
  <c r="I60" i="3"/>
  <c r="G60" i="3"/>
  <c r="B60" i="3"/>
  <c r="E60" i="3"/>
  <c r="D60" i="3"/>
  <c r="C60" i="3"/>
  <c r="F60" i="3"/>
  <c r="J60" i="3"/>
  <c r="B105" i="3"/>
  <c r="F105" i="3"/>
  <c r="D105" i="3"/>
  <c r="H105" i="3"/>
  <c r="G105" i="3"/>
  <c r="I105" i="3"/>
  <c r="E105" i="3"/>
  <c r="C105" i="3"/>
  <c r="K105" i="3"/>
  <c r="J105" i="3"/>
  <c r="F257" i="3"/>
  <c r="G257" i="3"/>
  <c r="D257" i="3"/>
  <c r="J257" i="3"/>
  <c r="I257" i="3"/>
  <c r="C257" i="3"/>
  <c r="B257" i="3"/>
  <c r="E257" i="3"/>
  <c r="K257" i="3"/>
  <c r="H257" i="3"/>
  <c r="B441" i="3"/>
  <c r="K441" i="3"/>
  <c r="J441" i="3"/>
  <c r="I441" i="3"/>
  <c r="H441" i="3"/>
  <c r="G441" i="3"/>
  <c r="F441" i="3"/>
  <c r="E441" i="3"/>
  <c r="D441" i="3"/>
  <c r="C441" i="3"/>
  <c r="B633" i="3"/>
  <c r="K633" i="3"/>
  <c r="J633" i="3"/>
  <c r="G633" i="3"/>
  <c r="F633" i="3"/>
  <c r="E633" i="3"/>
  <c r="D633" i="3"/>
  <c r="C633" i="3"/>
  <c r="I633" i="3"/>
  <c r="H633" i="3"/>
  <c r="D118" i="3"/>
  <c r="G118" i="3"/>
  <c r="B118" i="3"/>
  <c r="J118" i="3"/>
  <c r="I118" i="3"/>
  <c r="H118" i="3"/>
  <c r="F118" i="3"/>
  <c r="E118" i="3"/>
  <c r="K118" i="3"/>
  <c r="C118" i="3"/>
  <c r="J271" i="3"/>
  <c r="K271" i="3"/>
  <c r="I271" i="3"/>
  <c r="H271" i="3"/>
  <c r="F271" i="3"/>
  <c r="E271" i="3"/>
  <c r="C271" i="3"/>
  <c r="B271" i="3"/>
  <c r="G271" i="3"/>
  <c r="D271" i="3"/>
  <c r="J457" i="3"/>
  <c r="E457" i="3"/>
  <c r="K457" i="3"/>
  <c r="I457" i="3"/>
  <c r="H457" i="3"/>
  <c r="G457" i="3"/>
  <c r="F457" i="3"/>
  <c r="D457" i="3"/>
  <c r="C457" i="3"/>
  <c r="B457" i="3"/>
  <c r="J649" i="3"/>
  <c r="I649" i="3"/>
  <c r="H649" i="3"/>
  <c r="G649" i="3"/>
  <c r="F649" i="3"/>
  <c r="K649" i="3"/>
  <c r="E649" i="3"/>
  <c r="D649" i="3"/>
  <c r="B649" i="3"/>
  <c r="C649" i="3"/>
  <c r="J451" i="3"/>
  <c r="F451" i="3"/>
  <c r="K451" i="3"/>
  <c r="G451" i="3"/>
  <c r="E451" i="3"/>
  <c r="D451" i="3"/>
  <c r="C451" i="3"/>
  <c r="B451" i="3"/>
  <c r="I451" i="3"/>
  <c r="H451" i="3"/>
  <c r="J595" i="3"/>
  <c r="F595" i="3"/>
  <c r="C595" i="3"/>
  <c r="B595" i="3"/>
  <c r="K595" i="3"/>
  <c r="I595" i="3"/>
  <c r="H595" i="3"/>
  <c r="G595" i="3"/>
  <c r="E595" i="3"/>
  <c r="D595" i="3"/>
  <c r="D244" i="3"/>
  <c r="F244" i="3"/>
  <c r="C244" i="3"/>
  <c r="J244" i="3"/>
  <c r="I244" i="3"/>
  <c r="G244" i="3"/>
  <c r="E244" i="3"/>
  <c r="B244" i="3"/>
  <c r="K244" i="3"/>
  <c r="H244" i="3"/>
  <c r="D388" i="3"/>
  <c r="F388" i="3"/>
  <c r="E388" i="3"/>
  <c r="C388" i="3"/>
  <c r="I388" i="3"/>
  <c r="H388" i="3"/>
  <c r="G388" i="3"/>
  <c r="K388" i="3"/>
  <c r="B388" i="3"/>
  <c r="J388" i="3"/>
  <c r="D532" i="3"/>
  <c r="H532" i="3"/>
  <c r="J532" i="3"/>
  <c r="I532" i="3"/>
  <c r="G532" i="3"/>
  <c r="F532" i="3"/>
  <c r="E532" i="3"/>
  <c r="K532" i="3"/>
  <c r="C532" i="3"/>
  <c r="B532" i="3"/>
  <c r="F281" i="3"/>
  <c r="B281" i="3"/>
  <c r="K281" i="3"/>
  <c r="J281" i="3"/>
  <c r="C281" i="3"/>
  <c r="E281" i="3"/>
  <c r="D281" i="3"/>
  <c r="I281" i="3"/>
  <c r="H281" i="3"/>
  <c r="G281" i="3"/>
  <c r="F425" i="3"/>
  <c r="D425" i="3"/>
  <c r="C425" i="3"/>
  <c r="G425" i="3"/>
  <c r="E425" i="3"/>
  <c r="B425" i="3"/>
  <c r="I425" i="3"/>
  <c r="H425" i="3"/>
  <c r="K425" i="3"/>
  <c r="J425" i="3"/>
  <c r="F569" i="3"/>
  <c r="K569" i="3"/>
  <c r="I569" i="3"/>
  <c r="J569" i="3"/>
  <c r="H569" i="3"/>
  <c r="G569" i="3"/>
  <c r="D569" i="3"/>
  <c r="C569" i="3"/>
  <c r="E569" i="3"/>
  <c r="B569" i="3"/>
  <c r="D550" i="3"/>
  <c r="E550" i="3"/>
  <c r="K550" i="3"/>
  <c r="J550" i="3"/>
  <c r="I550" i="3"/>
  <c r="H550" i="3"/>
  <c r="G550" i="3"/>
  <c r="F550" i="3"/>
  <c r="C550" i="3"/>
  <c r="B550" i="3"/>
  <c r="B321" i="3"/>
  <c r="H321" i="3"/>
  <c r="G321" i="3"/>
  <c r="F321" i="3"/>
  <c r="E321" i="3"/>
  <c r="D321" i="3"/>
  <c r="J321" i="3"/>
  <c r="C321" i="3"/>
  <c r="K321" i="3"/>
  <c r="I321" i="3"/>
  <c r="F131" i="3"/>
  <c r="H131" i="3"/>
  <c r="K131" i="3"/>
  <c r="J131" i="3"/>
  <c r="I131" i="3"/>
  <c r="G131" i="3"/>
  <c r="E131" i="3"/>
  <c r="D131" i="3"/>
  <c r="C131" i="3"/>
  <c r="B131" i="3"/>
  <c r="J625" i="3"/>
  <c r="F625" i="3"/>
  <c r="K625" i="3"/>
  <c r="I625" i="3"/>
  <c r="H625" i="3"/>
  <c r="G625" i="3"/>
  <c r="E625" i="3"/>
  <c r="D625" i="3"/>
  <c r="B625" i="3"/>
  <c r="C625" i="3"/>
  <c r="H396" i="3"/>
  <c r="D396" i="3"/>
  <c r="C396" i="3"/>
  <c r="B396" i="3"/>
  <c r="F396" i="3"/>
  <c r="K396" i="3"/>
  <c r="J396" i="3"/>
  <c r="I396" i="3"/>
  <c r="E396" i="3"/>
  <c r="G396" i="3"/>
  <c r="C188" i="3"/>
  <c r="K188" i="3"/>
  <c r="J188" i="3"/>
  <c r="H188" i="3"/>
  <c r="G188" i="3"/>
  <c r="I188" i="3"/>
  <c r="F188" i="3"/>
  <c r="D188" i="3"/>
  <c r="B188" i="3"/>
  <c r="E188" i="3"/>
  <c r="B14" i="3"/>
  <c r="D14" i="3"/>
  <c r="J14" i="3"/>
  <c r="I14" i="3"/>
  <c r="E14" i="3"/>
  <c r="C14" i="3"/>
  <c r="H14" i="3"/>
  <c r="G14" i="3"/>
  <c r="K14" i="3"/>
  <c r="F14" i="3"/>
  <c r="F443" i="3"/>
  <c r="H443" i="3"/>
  <c r="E443" i="3"/>
  <c r="D443" i="3"/>
  <c r="K443" i="3"/>
  <c r="J443" i="3"/>
  <c r="I443" i="3"/>
  <c r="C443" i="3"/>
  <c r="B443" i="3"/>
  <c r="G443" i="3"/>
  <c r="D226" i="3"/>
  <c r="B226" i="3"/>
  <c r="F226" i="3"/>
  <c r="E226" i="3"/>
  <c r="G226" i="3"/>
  <c r="C226" i="3"/>
  <c r="I226" i="3"/>
  <c r="H226" i="3"/>
  <c r="K226" i="3"/>
  <c r="J226" i="3"/>
  <c r="J49" i="3"/>
  <c r="C49" i="3"/>
  <c r="E49" i="3"/>
  <c r="D49" i="3"/>
  <c r="G49" i="3"/>
  <c r="K49" i="3"/>
  <c r="I49" i="3"/>
  <c r="F49" i="3"/>
  <c r="H49" i="3"/>
  <c r="B49" i="3"/>
  <c r="H498" i="3"/>
  <c r="E498" i="3"/>
  <c r="G498" i="3"/>
  <c r="F498" i="3"/>
  <c r="K498" i="3"/>
  <c r="J498" i="3"/>
  <c r="I498" i="3"/>
  <c r="D498" i="3"/>
  <c r="C498" i="3"/>
  <c r="B498" i="3"/>
  <c r="B273" i="3"/>
  <c r="D273" i="3"/>
  <c r="C273" i="3"/>
  <c r="F273" i="3"/>
  <c r="E273" i="3"/>
  <c r="G273" i="3"/>
  <c r="J273" i="3"/>
  <c r="I273" i="3"/>
  <c r="K273" i="3"/>
  <c r="H273" i="3"/>
  <c r="H90" i="3"/>
  <c r="I90" i="3"/>
  <c r="G90" i="3"/>
  <c r="K90" i="3"/>
  <c r="D90" i="3"/>
  <c r="C90" i="3"/>
  <c r="E90" i="3"/>
  <c r="B90" i="3"/>
  <c r="J90" i="3"/>
  <c r="F90" i="3"/>
  <c r="C1109" i="2"/>
  <c r="B1109" i="2"/>
  <c r="F1109" i="2"/>
  <c r="E1109" i="2"/>
  <c r="G1109" i="2"/>
  <c r="K1109" i="2"/>
  <c r="J1109" i="2"/>
  <c r="I1109" i="2"/>
  <c r="H1109" i="2"/>
  <c r="D1109" i="2"/>
  <c r="K951" i="2"/>
  <c r="J951" i="2"/>
  <c r="I951" i="2"/>
  <c r="F951" i="2"/>
  <c r="H951" i="2"/>
  <c r="G951" i="2"/>
  <c r="E951" i="2"/>
  <c r="D951" i="2"/>
  <c r="B951" i="2"/>
  <c r="C951" i="2"/>
  <c r="I800" i="2"/>
  <c r="H800" i="2"/>
  <c r="J800" i="2"/>
  <c r="G800" i="2"/>
  <c r="F800" i="2"/>
  <c r="K800" i="2"/>
  <c r="E800" i="2"/>
  <c r="D800" i="2"/>
  <c r="B800" i="2"/>
  <c r="C800" i="2"/>
  <c r="B656" i="2"/>
  <c r="F656" i="2"/>
  <c r="C656" i="2"/>
  <c r="G656" i="2"/>
  <c r="I656" i="2"/>
  <c r="K656" i="2"/>
  <c r="D656" i="2"/>
  <c r="J656" i="2"/>
  <c r="H656" i="2"/>
  <c r="E656" i="2"/>
  <c r="B512" i="2"/>
  <c r="J512" i="2"/>
  <c r="F512" i="2"/>
  <c r="E512" i="2"/>
  <c r="D512" i="2"/>
  <c r="I512" i="2"/>
  <c r="C512" i="2"/>
  <c r="K512" i="2"/>
  <c r="H512" i="2"/>
  <c r="G512" i="2"/>
  <c r="B368" i="2"/>
  <c r="J368" i="2"/>
  <c r="D368" i="2"/>
  <c r="C368" i="2"/>
  <c r="F368" i="2"/>
  <c r="K368" i="2"/>
  <c r="I368" i="2"/>
  <c r="H368" i="2"/>
  <c r="G368" i="2"/>
  <c r="E368" i="2"/>
  <c r="K1029" i="2"/>
  <c r="J1029" i="2"/>
  <c r="H1029" i="2"/>
  <c r="G1029" i="2"/>
  <c r="E1029" i="2"/>
  <c r="I1029" i="2"/>
  <c r="F1029" i="2"/>
  <c r="C1029" i="2"/>
  <c r="D1029" i="2"/>
  <c r="B1029" i="2"/>
  <c r="I872" i="2"/>
  <c r="H872" i="2"/>
  <c r="J872" i="2"/>
  <c r="G872" i="2"/>
  <c r="E872" i="2"/>
  <c r="D872" i="2"/>
  <c r="C872" i="2"/>
  <c r="B872" i="2"/>
  <c r="K872" i="2"/>
  <c r="F872" i="2"/>
  <c r="F727" i="2"/>
  <c r="J727" i="2"/>
  <c r="I727" i="2"/>
  <c r="K727" i="2"/>
  <c r="H727" i="2"/>
  <c r="G727" i="2"/>
  <c r="E727" i="2"/>
  <c r="B727" i="2"/>
  <c r="C727" i="2"/>
  <c r="D727" i="2"/>
  <c r="G583" i="2"/>
  <c r="J583" i="2"/>
  <c r="I583" i="2"/>
  <c r="H583" i="2"/>
  <c r="B583" i="2"/>
  <c r="F583" i="2"/>
  <c r="C583" i="2"/>
  <c r="D583" i="2"/>
  <c r="K583" i="2"/>
  <c r="E583" i="2"/>
  <c r="G439" i="2"/>
  <c r="H439" i="2"/>
  <c r="F439" i="2"/>
  <c r="E439" i="2"/>
  <c r="D439" i="2"/>
  <c r="J439" i="2"/>
  <c r="I439" i="2"/>
  <c r="B439" i="2"/>
  <c r="C439" i="2"/>
  <c r="K439" i="2"/>
  <c r="G295" i="2"/>
  <c r="E295" i="2"/>
  <c r="D295" i="2"/>
  <c r="C295" i="2"/>
  <c r="F295" i="2"/>
  <c r="K295" i="2"/>
  <c r="J295" i="2"/>
  <c r="I295" i="2"/>
  <c r="H295" i="2"/>
  <c r="B295" i="2"/>
  <c r="C151" i="2"/>
  <c r="G151" i="2"/>
  <c r="J151" i="2"/>
  <c r="I151" i="2"/>
  <c r="K151" i="2"/>
  <c r="H151" i="2"/>
  <c r="F151" i="2"/>
  <c r="E151" i="2"/>
  <c r="D151" i="2"/>
  <c r="B151" i="2"/>
  <c r="I1106" i="2"/>
  <c r="H1106" i="2"/>
  <c r="B1106" i="2"/>
  <c r="F1106" i="2"/>
  <c r="E1106" i="2"/>
  <c r="C1106" i="2"/>
  <c r="G1106" i="2"/>
  <c r="J1106" i="2"/>
  <c r="K1106" i="2"/>
  <c r="D1106" i="2"/>
  <c r="G949" i="2"/>
  <c r="F949" i="2"/>
  <c r="B949" i="2"/>
  <c r="E949" i="2"/>
  <c r="I949" i="2"/>
  <c r="J949" i="2"/>
  <c r="H949" i="2"/>
  <c r="D949" i="2"/>
  <c r="C949" i="2"/>
  <c r="K949" i="2"/>
  <c r="E798" i="2"/>
  <c r="D798" i="2"/>
  <c r="J798" i="2"/>
  <c r="K798" i="2"/>
  <c r="I798" i="2"/>
  <c r="H798" i="2"/>
  <c r="G798" i="2"/>
  <c r="B798" i="2"/>
  <c r="C798" i="2"/>
  <c r="F798" i="2"/>
  <c r="J654" i="2"/>
  <c r="I654" i="2"/>
  <c r="F654" i="2"/>
  <c r="E654" i="2"/>
  <c r="D654" i="2"/>
  <c r="K654" i="2"/>
  <c r="C654" i="2"/>
  <c r="B654" i="2"/>
  <c r="H654" i="2"/>
  <c r="G654" i="2"/>
  <c r="J510" i="2"/>
  <c r="D510" i="2"/>
  <c r="K510" i="2"/>
  <c r="I510" i="2"/>
  <c r="C510" i="2"/>
  <c r="H510" i="2"/>
  <c r="F510" i="2"/>
  <c r="E510" i="2"/>
  <c r="G510" i="2"/>
  <c r="B510" i="2"/>
  <c r="J366" i="2"/>
  <c r="D366" i="2"/>
  <c r="I366" i="2"/>
  <c r="H366" i="2"/>
  <c r="G366" i="2"/>
  <c r="E366" i="2"/>
  <c r="B366" i="2"/>
  <c r="C366" i="2"/>
  <c r="K366" i="2"/>
  <c r="F366" i="2"/>
  <c r="J222" i="2"/>
  <c r="I222" i="2"/>
  <c r="H222" i="2"/>
  <c r="C222" i="2"/>
  <c r="F222" i="2"/>
  <c r="E222" i="2"/>
  <c r="K222" i="2"/>
  <c r="G222" i="2"/>
  <c r="D222" i="2"/>
  <c r="B222" i="2"/>
  <c r="K78" i="2"/>
  <c r="J78" i="2"/>
  <c r="I78" i="2"/>
  <c r="H78" i="2"/>
  <c r="G78" i="2"/>
  <c r="F78" i="2"/>
  <c r="E78" i="2"/>
  <c r="D78" i="2"/>
  <c r="C78" i="2"/>
  <c r="B78" i="2"/>
  <c r="I1040" i="2"/>
  <c r="H1040" i="2"/>
  <c r="D1040" i="2"/>
  <c r="C1040" i="2"/>
  <c r="E1040" i="2"/>
  <c r="B1040" i="2"/>
  <c r="G1040" i="2"/>
  <c r="J1040" i="2"/>
  <c r="K1040" i="2"/>
  <c r="F1040" i="2"/>
  <c r="C821" i="2"/>
  <c r="B821" i="2"/>
  <c r="F821" i="2"/>
  <c r="H821" i="2"/>
  <c r="G821" i="2"/>
  <c r="E821" i="2"/>
  <c r="K821" i="2"/>
  <c r="D821" i="2"/>
  <c r="I821" i="2"/>
  <c r="J821" i="2"/>
  <c r="B713" i="2"/>
  <c r="F713" i="2"/>
  <c r="E713" i="2"/>
  <c r="K713" i="2"/>
  <c r="J713" i="2"/>
  <c r="C713" i="2"/>
  <c r="I713" i="2"/>
  <c r="D713" i="2"/>
  <c r="G713" i="2"/>
  <c r="H713" i="2"/>
  <c r="E1026" i="2"/>
  <c r="D1026" i="2"/>
  <c r="J1026" i="2"/>
  <c r="I1026" i="2"/>
  <c r="B1026" i="2"/>
  <c r="F1026" i="2"/>
  <c r="G1026" i="2"/>
  <c r="H1026" i="2"/>
  <c r="K1026" i="2"/>
  <c r="C1026" i="2"/>
  <c r="C869" i="2"/>
  <c r="B869" i="2"/>
  <c r="J869" i="2"/>
  <c r="I869" i="2"/>
  <c r="H869" i="2"/>
  <c r="D869" i="2"/>
  <c r="F869" i="2"/>
  <c r="G869" i="2"/>
  <c r="K869" i="2"/>
  <c r="E869" i="2"/>
  <c r="F724" i="2"/>
  <c r="E724" i="2"/>
  <c r="D724" i="2"/>
  <c r="I724" i="2"/>
  <c r="K724" i="2"/>
  <c r="C724" i="2"/>
  <c r="H724" i="2"/>
  <c r="J724" i="2"/>
  <c r="G724" i="2"/>
  <c r="B724" i="2"/>
  <c r="F580" i="2"/>
  <c r="K580" i="2"/>
  <c r="J580" i="2"/>
  <c r="I580" i="2"/>
  <c r="H580" i="2"/>
  <c r="C580" i="2"/>
  <c r="D580" i="2"/>
  <c r="E580" i="2"/>
  <c r="B580" i="2"/>
  <c r="G580" i="2"/>
  <c r="F436" i="2"/>
  <c r="K436" i="2"/>
  <c r="I436" i="2"/>
  <c r="H436" i="2"/>
  <c r="G436" i="2"/>
  <c r="C436" i="2"/>
  <c r="B436" i="2"/>
  <c r="J436" i="2"/>
  <c r="E436" i="2"/>
  <c r="D436" i="2"/>
  <c r="F292" i="2"/>
  <c r="K292" i="2"/>
  <c r="G292" i="2"/>
  <c r="E292" i="2"/>
  <c r="D292" i="2"/>
  <c r="B292" i="2"/>
  <c r="I292" i="2"/>
  <c r="J292" i="2"/>
  <c r="H292" i="2"/>
  <c r="C292" i="2"/>
  <c r="I148" i="2"/>
  <c r="B148" i="2"/>
  <c r="K148" i="2"/>
  <c r="J148" i="2"/>
  <c r="D148" i="2"/>
  <c r="E148" i="2"/>
  <c r="H148" i="2"/>
  <c r="G148" i="2"/>
  <c r="C148" i="2"/>
  <c r="F148" i="2"/>
  <c r="G4" i="2"/>
  <c r="H4" i="2"/>
  <c r="E4" i="2"/>
  <c r="D4" i="2"/>
  <c r="C4" i="2"/>
  <c r="B4" i="2"/>
  <c r="J4" i="2"/>
  <c r="F4" i="2"/>
  <c r="K4" i="2"/>
  <c r="I4" i="2"/>
  <c r="B614" i="2"/>
  <c r="K614" i="2"/>
  <c r="D614" i="2"/>
  <c r="J614" i="2"/>
  <c r="F614" i="2"/>
  <c r="G614" i="2"/>
  <c r="H614" i="2"/>
  <c r="E614" i="2"/>
  <c r="C614" i="2"/>
  <c r="I614" i="2"/>
  <c r="B314" i="2"/>
  <c r="F314" i="2"/>
  <c r="J314" i="2"/>
  <c r="H314" i="2"/>
  <c r="G314" i="2"/>
  <c r="D314" i="2"/>
  <c r="E314" i="2"/>
  <c r="K314" i="2"/>
  <c r="I314" i="2"/>
  <c r="C314" i="2"/>
  <c r="F481" i="2"/>
  <c r="B481" i="2"/>
  <c r="E481" i="2"/>
  <c r="H481" i="2"/>
  <c r="J481" i="2"/>
  <c r="I481" i="2"/>
  <c r="K481" i="2"/>
  <c r="G481" i="2"/>
  <c r="D481" i="2"/>
  <c r="C481" i="2"/>
  <c r="K181" i="2"/>
  <c r="J181" i="2"/>
  <c r="G181" i="2"/>
  <c r="B181" i="2"/>
  <c r="H181" i="2"/>
  <c r="I181" i="2"/>
  <c r="F181" i="2"/>
  <c r="E181" i="2"/>
  <c r="D181" i="2"/>
  <c r="C181" i="2"/>
  <c r="K1011" i="2"/>
  <c r="J1011" i="2"/>
  <c r="B1011" i="2"/>
  <c r="F1011" i="2"/>
  <c r="E1011" i="2"/>
  <c r="D1011" i="2"/>
  <c r="C1011" i="2"/>
  <c r="I1011" i="2"/>
  <c r="H1011" i="2"/>
  <c r="G1011" i="2"/>
  <c r="K855" i="2"/>
  <c r="J855" i="2"/>
  <c r="F855" i="2"/>
  <c r="E855" i="2"/>
  <c r="G855" i="2"/>
  <c r="D855" i="2"/>
  <c r="C855" i="2"/>
  <c r="B855" i="2"/>
  <c r="I855" i="2"/>
  <c r="H855" i="2"/>
  <c r="J711" i="2"/>
  <c r="D711" i="2"/>
  <c r="C711" i="2"/>
  <c r="K711" i="2"/>
  <c r="F711" i="2"/>
  <c r="H711" i="2"/>
  <c r="G711" i="2"/>
  <c r="E711" i="2"/>
  <c r="B711" i="2"/>
  <c r="I711" i="2"/>
  <c r="D567" i="2"/>
  <c r="J567" i="2"/>
  <c r="K567" i="2"/>
  <c r="B567" i="2"/>
  <c r="I567" i="2"/>
  <c r="E567" i="2"/>
  <c r="G567" i="2"/>
  <c r="F567" i="2"/>
  <c r="H567" i="2"/>
  <c r="C567" i="2"/>
  <c r="D423" i="2"/>
  <c r="J423" i="2"/>
  <c r="K423" i="2"/>
  <c r="I423" i="2"/>
  <c r="H423" i="2"/>
  <c r="F423" i="2"/>
  <c r="E423" i="2"/>
  <c r="C423" i="2"/>
  <c r="B423" i="2"/>
  <c r="G423" i="2"/>
  <c r="D279" i="2"/>
  <c r="J279" i="2"/>
  <c r="H279" i="2"/>
  <c r="G279" i="2"/>
  <c r="F279" i="2"/>
  <c r="I279" i="2"/>
  <c r="E279" i="2"/>
  <c r="C279" i="2"/>
  <c r="B279" i="2"/>
  <c r="K279" i="2"/>
  <c r="E123" i="2"/>
  <c r="F123" i="2"/>
  <c r="K123" i="2"/>
  <c r="J123" i="2"/>
  <c r="I123" i="2"/>
  <c r="H123" i="2"/>
  <c r="G123" i="2"/>
  <c r="D123" i="2"/>
  <c r="C123" i="2"/>
  <c r="B123" i="2"/>
  <c r="B554" i="2"/>
  <c r="I554" i="2"/>
  <c r="D554" i="2"/>
  <c r="K554" i="2"/>
  <c r="F554" i="2"/>
  <c r="E554" i="2"/>
  <c r="J554" i="2"/>
  <c r="H554" i="2"/>
  <c r="G554" i="2"/>
  <c r="C554" i="2"/>
  <c r="E158" i="2"/>
  <c r="I158" i="2"/>
  <c r="B158" i="2"/>
  <c r="K158" i="2"/>
  <c r="J158" i="2"/>
  <c r="H158" i="2"/>
  <c r="G158" i="2"/>
  <c r="F158" i="2"/>
  <c r="D158" i="2"/>
  <c r="C158" i="2"/>
  <c r="B916" i="2"/>
  <c r="E916" i="2"/>
  <c r="J916" i="2"/>
  <c r="D916" i="2"/>
  <c r="C916" i="2"/>
  <c r="H916" i="2"/>
  <c r="K916" i="2"/>
  <c r="I916" i="2"/>
  <c r="G916" i="2"/>
  <c r="F916" i="2"/>
  <c r="B1060" i="2"/>
  <c r="F1060" i="2"/>
  <c r="E1060" i="2"/>
  <c r="I1060" i="2"/>
  <c r="H1060" i="2"/>
  <c r="G1060" i="2"/>
  <c r="D1060" i="2"/>
  <c r="K1060" i="2"/>
  <c r="J1060" i="2"/>
  <c r="C1060" i="2"/>
  <c r="I1076" i="2"/>
  <c r="H1076" i="2"/>
  <c r="D1076" i="2"/>
  <c r="C1076" i="2"/>
  <c r="K1076" i="2"/>
  <c r="J1076" i="2"/>
  <c r="G1076" i="2"/>
  <c r="B1076" i="2"/>
  <c r="F1076" i="2"/>
  <c r="E1076" i="2"/>
  <c r="G919" i="2"/>
  <c r="F919" i="2"/>
  <c r="C919" i="2"/>
  <c r="K919" i="2"/>
  <c r="J919" i="2"/>
  <c r="D919" i="2"/>
  <c r="B919" i="2"/>
  <c r="I919" i="2"/>
  <c r="E919" i="2"/>
  <c r="H919" i="2"/>
  <c r="H722" i="2"/>
  <c r="G722" i="2"/>
  <c r="F722" i="2"/>
  <c r="C722" i="2"/>
  <c r="J722" i="2"/>
  <c r="I722" i="2"/>
  <c r="E722" i="2"/>
  <c r="D722" i="2"/>
  <c r="K722" i="2"/>
  <c r="B722" i="2"/>
  <c r="J385" i="2"/>
  <c r="E385" i="2"/>
  <c r="D385" i="2"/>
  <c r="C385" i="2"/>
  <c r="G385" i="2"/>
  <c r="B385" i="2"/>
  <c r="F385" i="2"/>
  <c r="K385" i="2"/>
  <c r="I385" i="2"/>
  <c r="H385" i="2"/>
  <c r="C1049" i="2"/>
  <c r="B1049" i="2"/>
  <c r="J1049" i="2"/>
  <c r="I1049" i="2"/>
  <c r="D1049" i="2"/>
  <c r="G1049" i="2"/>
  <c r="K1049" i="2"/>
  <c r="H1049" i="2"/>
  <c r="F1049" i="2"/>
  <c r="E1049" i="2"/>
  <c r="K891" i="2"/>
  <c r="J891" i="2"/>
  <c r="F891" i="2"/>
  <c r="E891" i="2"/>
  <c r="D891" i="2"/>
  <c r="C891" i="2"/>
  <c r="B891" i="2"/>
  <c r="I891" i="2"/>
  <c r="H891" i="2"/>
  <c r="G891" i="2"/>
  <c r="G745" i="2"/>
  <c r="F745" i="2"/>
  <c r="K745" i="2"/>
  <c r="D745" i="2"/>
  <c r="J745" i="2"/>
  <c r="B745" i="2"/>
  <c r="I745" i="2"/>
  <c r="C745" i="2"/>
  <c r="E745" i="2"/>
  <c r="H745" i="2"/>
  <c r="J601" i="2"/>
  <c r="B601" i="2"/>
  <c r="E601" i="2"/>
  <c r="G601" i="2"/>
  <c r="F601" i="2"/>
  <c r="K601" i="2"/>
  <c r="I601" i="2"/>
  <c r="H601" i="2"/>
  <c r="D601" i="2"/>
  <c r="C601" i="2"/>
  <c r="D421" i="2"/>
  <c r="B421" i="2"/>
  <c r="C421" i="2"/>
  <c r="H421" i="2"/>
  <c r="J421" i="2"/>
  <c r="I421" i="2"/>
  <c r="K421" i="2"/>
  <c r="G421" i="2"/>
  <c r="F421" i="2"/>
  <c r="E421" i="2"/>
  <c r="G1033" i="2"/>
  <c r="F1033" i="2"/>
  <c r="K1033" i="2"/>
  <c r="B1033" i="2"/>
  <c r="I1033" i="2"/>
  <c r="C1033" i="2"/>
  <c r="E1033" i="2"/>
  <c r="D1033" i="2"/>
  <c r="J1033" i="2"/>
  <c r="H1033" i="2"/>
  <c r="E876" i="2"/>
  <c r="D876" i="2"/>
  <c r="K876" i="2"/>
  <c r="H876" i="2"/>
  <c r="C876" i="2"/>
  <c r="B876" i="2"/>
  <c r="I876" i="2"/>
  <c r="G876" i="2"/>
  <c r="J876" i="2"/>
  <c r="F876" i="2"/>
  <c r="B731" i="2"/>
  <c r="I731" i="2"/>
  <c r="H731" i="2"/>
  <c r="G731" i="2"/>
  <c r="D731" i="2"/>
  <c r="C731" i="2"/>
  <c r="J731" i="2"/>
  <c r="E731" i="2"/>
  <c r="K731" i="2"/>
  <c r="F731" i="2"/>
  <c r="H587" i="2"/>
  <c r="F587" i="2"/>
  <c r="K587" i="2"/>
  <c r="B587" i="2"/>
  <c r="D587" i="2"/>
  <c r="J587" i="2"/>
  <c r="G587" i="2"/>
  <c r="C587" i="2"/>
  <c r="I587" i="2"/>
  <c r="E587" i="2"/>
  <c r="H443" i="2"/>
  <c r="F443" i="2"/>
  <c r="K443" i="2"/>
  <c r="J443" i="2"/>
  <c r="I443" i="2"/>
  <c r="C443" i="2"/>
  <c r="B443" i="2"/>
  <c r="G443" i="2"/>
  <c r="E443" i="2"/>
  <c r="D443" i="2"/>
  <c r="F120" i="2"/>
  <c r="F133" i="2"/>
  <c r="F1058" i="2"/>
  <c r="F69" i="2"/>
  <c r="F107" i="2"/>
  <c r="F46" i="2"/>
  <c r="F45" i="2"/>
  <c r="AR9" i="8"/>
  <c r="AR15" i="8"/>
  <c r="AR21" i="8"/>
  <c r="AN33" i="8"/>
  <c r="AE33" i="8"/>
  <c r="AK29" i="7"/>
  <c r="BE11" i="6"/>
  <c r="BD9" i="6"/>
  <c r="BF9" i="6" s="1"/>
  <c r="BI11" i="6"/>
  <c r="BB28" i="6"/>
  <c r="AD503" i="6"/>
  <c r="BC26" i="6"/>
  <c r="BF26" i="6" s="1"/>
  <c r="BC7" i="6"/>
  <c r="BF7" i="6" s="1"/>
  <c r="BC4" i="6"/>
  <c r="AK68" i="6"/>
  <c r="F53" i="2"/>
  <c r="CS30" i="5"/>
  <c r="B435" i="3"/>
  <c r="I435" i="3"/>
  <c r="E435" i="3"/>
  <c r="D435" i="3"/>
  <c r="C435" i="3"/>
  <c r="H435" i="3"/>
  <c r="G435" i="3"/>
  <c r="F435" i="3"/>
  <c r="K435" i="3"/>
  <c r="J435" i="3"/>
  <c r="J223" i="3"/>
  <c r="F223" i="3"/>
  <c r="D223" i="3"/>
  <c r="C223" i="3"/>
  <c r="B223" i="3"/>
  <c r="H223" i="3"/>
  <c r="G223" i="3"/>
  <c r="E223" i="3"/>
  <c r="K223" i="3"/>
  <c r="I223" i="3"/>
  <c r="B44" i="3"/>
  <c r="D44" i="3"/>
  <c r="J44" i="3"/>
  <c r="I44" i="3"/>
  <c r="E44" i="3"/>
  <c r="C44" i="3"/>
  <c r="H44" i="3"/>
  <c r="G44" i="3"/>
  <c r="K44" i="3"/>
  <c r="F44" i="3"/>
  <c r="B117" i="3"/>
  <c r="D117" i="3"/>
  <c r="J117" i="3"/>
  <c r="I117" i="3"/>
  <c r="C117" i="3"/>
  <c r="E117" i="3"/>
  <c r="F117" i="3"/>
  <c r="H117" i="3"/>
  <c r="K117" i="3"/>
  <c r="G117" i="3"/>
  <c r="H270" i="3"/>
  <c r="G270" i="3"/>
  <c r="F270" i="3"/>
  <c r="E270" i="3"/>
  <c r="I270" i="3"/>
  <c r="D270" i="3"/>
  <c r="K270" i="3"/>
  <c r="J270" i="3"/>
  <c r="C270" i="3"/>
  <c r="B270" i="3"/>
  <c r="H456" i="3"/>
  <c r="B456" i="3"/>
  <c r="K456" i="3"/>
  <c r="F456" i="3"/>
  <c r="E456" i="3"/>
  <c r="G456" i="3"/>
  <c r="D456" i="3"/>
  <c r="C456" i="3"/>
  <c r="I456" i="3"/>
  <c r="J456" i="3"/>
  <c r="H648" i="3"/>
  <c r="F648" i="3"/>
  <c r="D648" i="3"/>
  <c r="B648" i="3"/>
  <c r="I648" i="3"/>
  <c r="G648" i="3"/>
  <c r="E648" i="3"/>
  <c r="C648" i="3"/>
  <c r="K648" i="3"/>
  <c r="J648" i="3"/>
  <c r="D130" i="3"/>
  <c r="E130" i="3"/>
  <c r="I130" i="3"/>
  <c r="H130" i="3"/>
  <c r="K130" i="3"/>
  <c r="C130" i="3"/>
  <c r="B130" i="3"/>
  <c r="J130" i="3"/>
  <c r="G130" i="3"/>
  <c r="F130" i="3"/>
  <c r="B285" i="3"/>
  <c r="G285" i="3"/>
  <c r="F285" i="3"/>
  <c r="D285" i="3"/>
  <c r="C285" i="3"/>
  <c r="H285" i="3"/>
  <c r="K285" i="3"/>
  <c r="J285" i="3"/>
  <c r="I285" i="3"/>
  <c r="E285" i="3"/>
  <c r="H474" i="3"/>
  <c r="E474" i="3"/>
  <c r="B474" i="3"/>
  <c r="I474" i="3"/>
  <c r="G474" i="3"/>
  <c r="F474" i="3"/>
  <c r="D474" i="3"/>
  <c r="C474" i="3"/>
  <c r="K474" i="3"/>
  <c r="J474" i="3"/>
  <c r="J319" i="3"/>
  <c r="B319" i="3"/>
  <c r="E319" i="3"/>
  <c r="D319" i="3"/>
  <c r="G319" i="3"/>
  <c r="K319" i="3"/>
  <c r="I319" i="3"/>
  <c r="C319" i="3"/>
  <c r="H319" i="3"/>
  <c r="F319" i="3"/>
  <c r="J463" i="3"/>
  <c r="K463" i="3"/>
  <c r="F463" i="3"/>
  <c r="E463" i="3"/>
  <c r="D463" i="3"/>
  <c r="I463" i="3"/>
  <c r="H463" i="3"/>
  <c r="G463" i="3"/>
  <c r="C463" i="3"/>
  <c r="B463" i="3"/>
  <c r="J607" i="3"/>
  <c r="K607" i="3"/>
  <c r="G607" i="3"/>
  <c r="F607" i="3"/>
  <c r="E607" i="3"/>
  <c r="D607" i="3"/>
  <c r="C607" i="3"/>
  <c r="I607" i="3"/>
  <c r="H607" i="3"/>
  <c r="B607" i="3"/>
  <c r="D256" i="3"/>
  <c r="C256" i="3"/>
  <c r="E256" i="3"/>
  <c r="B256" i="3"/>
  <c r="F256" i="3"/>
  <c r="H256" i="3"/>
  <c r="G256" i="3"/>
  <c r="J256" i="3"/>
  <c r="I256" i="3"/>
  <c r="K256" i="3"/>
  <c r="D400" i="3"/>
  <c r="C400" i="3"/>
  <c r="B400" i="3"/>
  <c r="J400" i="3"/>
  <c r="I400" i="3"/>
  <c r="H400" i="3"/>
  <c r="G400" i="3"/>
  <c r="F400" i="3"/>
  <c r="E400" i="3"/>
  <c r="K400" i="3"/>
  <c r="D544" i="3"/>
  <c r="B544" i="3"/>
  <c r="F544" i="3"/>
  <c r="E544" i="3"/>
  <c r="C544" i="3"/>
  <c r="H544" i="3"/>
  <c r="J544" i="3"/>
  <c r="I544" i="3"/>
  <c r="G544" i="3"/>
  <c r="K544" i="3"/>
  <c r="F293" i="3"/>
  <c r="K293" i="3"/>
  <c r="G293" i="3"/>
  <c r="E293" i="3"/>
  <c r="I293" i="3"/>
  <c r="C293" i="3"/>
  <c r="B293" i="3"/>
  <c r="J293" i="3"/>
  <c r="H293" i="3"/>
  <c r="D293" i="3"/>
  <c r="F437" i="3"/>
  <c r="B437" i="3"/>
  <c r="I437" i="3"/>
  <c r="H437" i="3"/>
  <c r="K437" i="3"/>
  <c r="J437" i="3"/>
  <c r="G437" i="3"/>
  <c r="D437" i="3"/>
  <c r="C437" i="3"/>
  <c r="E437" i="3"/>
  <c r="F581" i="3"/>
  <c r="I581" i="3"/>
  <c r="C581" i="3"/>
  <c r="B581" i="3"/>
  <c r="E581" i="3"/>
  <c r="D581" i="3"/>
  <c r="H581" i="3"/>
  <c r="J581" i="3"/>
  <c r="G581" i="3"/>
  <c r="K581" i="3"/>
  <c r="H530" i="3"/>
  <c r="I530" i="3"/>
  <c r="G530" i="3"/>
  <c r="F530" i="3"/>
  <c r="K530" i="3"/>
  <c r="J530" i="3"/>
  <c r="E530" i="3"/>
  <c r="D530" i="3"/>
  <c r="C530" i="3"/>
  <c r="B530" i="3"/>
  <c r="B302" i="3"/>
  <c r="K302" i="3"/>
  <c r="J302" i="3"/>
  <c r="I302" i="3"/>
  <c r="H302" i="3"/>
  <c r="G302" i="3"/>
  <c r="D302" i="3"/>
  <c r="C302" i="3"/>
  <c r="E302" i="3"/>
  <c r="F302" i="3"/>
  <c r="J115" i="3"/>
  <c r="K115" i="3"/>
  <c r="B115" i="3"/>
  <c r="D115" i="3"/>
  <c r="C115" i="3"/>
  <c r="H115" i="3"/>
  <c r="G115" i="3"/>
  <c r="F115" i="3"/>
  <c r="E115" i="3"/>
  <c r="I115" i="3"/>
  <c r="E608" i="3"/>
  <c r="K608" i="3"/>
  <c r="J608" i="3"/>
  <c r="F608" i="3"/>
  <c r="D608" i="3"/>
  <c r="C608" i="3"/>
  <c r="B608" i="3"/>
  <c r="I608" i="3"/>
  <c r="H608" i="3"/>
  <c r="G608" i="3"/>
  <c r="B374" i="3"/>
  <c r="H374" i="3"/>
  <c r="G374" i="3"/>
  <c r="F374" i="3"/>
  <c r="K374" i="3"/>
  <c r="J374" i="3"/>
  <c r="I374" i="3"/>
  <c r="E374" i="3"/>
  <c r="D374" i="3"/>
  <c r="C374" i="3"/>
  <c r="F173" i="3"/>
  <c r="I173" i="3"/>
  <c r="D173" i="3"/>
  <c r="C173" i="3"/>
  <c r="E173" i="3"/>
  <c r="B173" i="3"/>
  <c r="H173" i="3"/>
  <c r="K173" i="3"/>
  <c r="J173" i="3"/>
  <c r="G173" i="3"/>
  <c r="H654" i="3"/>
  <c r="B654" i="3"/>
  <c r="E654" i="3"/>
  <c r="D654" i="3"/>
  <c r="C654" i="3"/>
  <c r="G654" i="3"/>
  <c r="F654" i="3"/>
  <c r="J654" i="3"/>
  <c r="K654" i="3"/>
  <c r="I654" i="3"/>
  <c r="J421" i="3"/>
  <c r="E421" i="3"/>
  <c r="D421" i="3"/>
  <c r="G421" i="3"/>
  <c r="F421" i="3"/>
  <c r="C421" i="3"/>
  <c r="I421" i="3"/>
  <c r="B421" i="3"/>
  <c r="K421" i="3"/>
  <c r="H421" i="3"/>
  <c r="J211" i="3"/>
  <c r="H211" i="3"/>
  <c r="F211" i="3"/>
  <c r="B211" i="3"/>
  <c r="D211" i="3"/>
  <c r="C211" i="3"/>
  <c r="G211" i="3"/>
  <c r="E211" i="3"/>
  <c r="K211" i="3"/>
  <c r="I211" i="3"/>
  <c r="F35" i="3"/>
  <c r="B35" i="3"/>
  <c r="K35" i="3"/>
  <c r="E35" i="3"/>
  <c r="D35" i="3"/>
  <c r="C35" i="3"/>
  <c r="I35" i="3"/>
  <c r="H35" i="3"/>
  <c r="J35" i="3"/>
  <c r="G35" i="3"/>
  <c r="F479" i="3"/>
  <c r="H479" i="3"/>
  <c r="J479" i="3"/>
  <c r="K479" i="3"/>
  <c r="I479" i="3"/>
  <c r="B479" i="3"/>
  <c r="C479" i="3"/>
  <c r="G479" i="3"/>
  <c r="D479" i="3"/>
  <c r="E479" i="3"/>
  <c r="B255" i="3"/>
  <c r="K255" i="3"/>
  <c r="J255" i="3"/>
  <c r="I255" i="3"/>
  <c r="H255" i="3"/>
  <c r="E255" i="3"/>
  <c r="G255" i="3"/>
  <c r="D255" i="3"/>
  <c r="C255" i="3"/>
  <c r="F255" i="3"/>
  <c r="D76" i="3"/>
  <c r="H76" i="3"/>
  <c r="F76" i="3"/>
  <c r="E76" i="3"/>
  <c r="I76" i="3"/>
  <c r="K76" i="3"/>
  <c r="J76" i="3"/>
  <c r="G76" i="3"/>
  <c r="B76" i="3"/>
  <c r="C76" i="3"/>
  <c r="K1095" i="2"/>
  <c r="J1095" i="2"/>
  <c r="I1095" i="2"/>
  <c r="B1095" i="2"/>
  <c r="H1095" i="2"/>
  <c r="G1095" i="2"/>
  <c r="F1095" i="2"/>
  <c r="D1095" i="2"/>
  <c r="C1095" i="2"/>
  <c r="E1095" i="2"/>
  <c r="I938" i="2"/>
  <c r="H938" i="2"/>
  <c r="K938" i="2"/>
  <c r="C938" i="2"/>
  <c r="J938" i="2"/>
  <c r="G938" i="2"/>
  <c r="B938" i="2"/>
  <c r="D938" i="2"/>
  <c r="E938" i="2"/>
  <c r="F938" i="2"/>
  <c r="I788" i="2"/>
  <c r="H788" i="2"/>
  <c r="F788" i="2"/>
  <c r="C788" i="2"/>
  <c r="E788" i="2"/>
  <c r="D788" i="2"/>
  <c r="B788" i="2"/>
  <c r="K788" i="2"/>
  <c r="J788" i="2"/>
  <c r="G788" i="2"/>
  <c r="B644" i="2"/>
  <c r="K644" i="2"/>
  <c r="D644" i="2"/>
  <c r="J644" i="2"/>
  <c r="F644" i="2"/>
  <c r="H644" i="2"/>
  <c r="G644" i="2"/>
  <c r="C644" i="2"/>
  <c r="E644" i="2"/>
  <c r="I644" i="2"/>
  <c r="B500" i="2"/>
  <c r="K500" i="2"/>
  <c r="J500" i="2"/>
  <c r="I500" i="2"/>
  <c r="H500" i="2"/>
  <c r="D500" i="2"/>
  <c r="C500" i="2"/>
  <c r="G500" i="2"/>
  <c r="F500" i="2"/>
  <c r="E500" i="2"/>
  <c r="B356" i="2"/>
  <c r="I356" i="2"/>
  <c r="H356" i="2"/>
  <c r="G356" i="2"/>
  <c r="D356" i="2"/>
  <c r="K356" i="2"/>
  <c r="F356" i="2"/>
  <c r="E356" i="2"/>
  <c r="C356" i="2"/>
  <c r="J356" i="2"/>
  <c r="I1016" i="2"/>
  <c r="H1016" i="2"/>
  <c r="J1016" i="2"/>
  <c r="G1016" i="2"/>
  <c r="E1016" i="2"/>
  <c r="B1016" i="2"/>
  <c r="F1016" i="2"/>
  <c r="C1016" i="2"/>
  <c r="K1016" i="2"/>
  <c r="D1016" i="2"/>
  <c r="G859" i="2"/>
  <c r="F859" i="2"/>
  <c r="J859" i="2"/>
  <c r="I859" i="2"/>
  <c r="D859" i="2"/>
  <c r="C859" i="2"/>
  <c r="B859" i="2"/>
  <c r="K859" i="2"/>
  <c r="H859" i="2"/>
  <c r="E859" i="2"/>
  <c r="F715" i="2"/>
  <c r="K715" i="2"/>
  <c r="J715" i="2"/>
  <c r="I715" i="2"/>
  <c r="H715" i="2"/>
  <c r="G715" i="2"/>
  <c r="E715" i="2"/>
  <c r="D715" i="2"/>
  <c r="C715" i="2"/>
  <c r="B715" i="2"/>
  <c r="I571" i="2"/>
  <c r="B571" i="2"/>
  <c r="E571" i="2"/>
  <c r="G571" i="2"/>
  <c r="F571" i="2"/>
  <c r="J571" i="2"/>
  <c r="K571" i="2"/>
  <c r="D571" i="2"/>
  <c r="C571" i="2"/>
  <c r="H571" i="2"/>
  <c r="I427" i="2"/>
  <c r="K427" i="2"/>
  <c r="J427" i="2"/>
  <c r="E427" i="2"/>
  <c r="H427" i="2"/>
  <c r="C427" i="2"/>
  <c r="B427" i="2"/>
  <c r="F427" i="2"/>
  <c r="D427" i="2"/>
  <c r="G427" i="2"/>
  <c r="I283" i="2"/>
  <c r="K283" i="2"/>
  <c r="J283" i="2"/>
  <c r="H283" i="2"/>
  <c r="E283" i="2"/>
  <c r="G283" i="2"/>
  <c r="D283" i="2"/>
  <c r="C283" i="2"/>
  <c r="B283" i="2"/>
  <c r="F283" i="2"/>
  <c r="C139" i="2"/>
  <c r="G139" i="2"/>
  <c r="E139" i="2"/>
  <c r="K139" i="2"/>
  <c r="J139" i="2"/>
  <c r="I139" i="2"/>
  <c r="H139" i="2"/>
  <c r="F139" i="2"/>
  <c r="B139" i="2"/>
  <c r="D139" i="2"/>
  <c r="G1093" i="2"/>
  <c r="F1093" i="2"/>
  <c r="B1093" i="2"/>
  <c r="H1093" i="2"/>
  <c r="E1093" i="2"/>
  <c r="J1093" i="2"/>
  <c r="I1093" i="2"/>
  <c r="D1093" i="2"/>
  <c r="C1093" i="2"/>
  <c r="K1093" i="2"/>
  <c r="E936" i="2"/>
  <c r="D936" i="2"/>
  <c r="B936" i="2"/>
  <c r="G936" i="2"/>
  <c r="C936" i="2"/>
  <c r="K936" i="2"/>
  <c r="J936" i="2"/>
  <c r="I936" i="2"/>
  <c r="H936" i="2"/>
  <c r="F936" i="2"/>
  <c r="E786" i="2"/>
  <c r="D786" i="2"/>
  <c r="F786" i="2"/>
  <c r="C786" i="2"/>
  <c r="J786" i="2"/>
  <c r="B786" i="2"/>
  <c r="H786" i="2"/>
  <c r="I786" i="2"/>
  <c r="K786" i="2"/>
  <c r="G786" i="2"/>
  <c r="J642" i="2"/>
  <c r="F642" i="2"/>
  <c r="E642" i="2"/>
  <c r="D642" i="2"/>
  <c r="C642" i="2"/>
  <c r="I642" i="2"/>
  <c r="B642" i="2"/>
  <c r="G642" i="2"/>
  <c r="K642" i="2"/>
  <c r="H642" i="2"/>
  <c r="J498" i="2"/>
  <c r="F498" i="2"/>
  <c r="C498" i="2"/>
  <c r="B498" i="2"/>
  <c r="G498" i="2"/>
  <c r="I498" i="2"/>
  <c r="K498" i="2"/>
  <c r="D498" i="2"/>
  <c r="H498" i="2"/>
  <c r="E498" i="2"/>
  <c r="J354" i="2"/>
  <c r="F354" i="2"/>
  <c r="E354" i="2"/>
  <c r="K354" i="2"/>
  <c r="D354" i="2"/>
  <c r="B354" i="2"/>
  <c r="C354" i="2"/>
  <c r="I354" i="2"/>
  <c r="H354" i="2"/>
  <c r="G354" i="2"/>
  <c r="J210" i="2"/>
  <c r="I210" i="2"/>
  <c r="H210" i="2"/>
  <c r="E210" i="2"/>
  <c r="K210" i="2"/>
  <c r="B210" i="2"/>
  <c r="C210" i="2"/>
  <c r="G210" i="2"/>
  <c r="F210" i="2"/>
  <c r="D210" i="2"/>
  <c r="K66" i="2"/>
  <c r="E66" i="2"/>
  <c r="D66" i="2"/>
  <c r="C66" i="2"/>
  <c r="B66" i="2"/>
  <c r="J66" i="2"/>
  <c r="I66" i="2"/>
  <c r="H66" i="2"/>
  <c r="F66" i="2"/>
  <c r="G66" i="2"/>
  <c r="G1027" i="2"/>
  <c r="F1027" i="2"/>
  <c r="D1027" i="2"/>
  <c r="C1027" i="2"/>
  <c r="E1027" i="2"/>
  <c r="J1027" i="2"/>
  <c r="I1027" i="2"/>
  <c r="H1027" i="2"/>
  <c r="B1027" i="2"/>
  <c r="K1027" i="2"/>
  <c r="C809" i="2"/>
  <c r="B809" i="2"/>
  <c r="F809" i="2"/>
  <c r="E809" i="2"/>
  <c r="D809" i="2"/>
  <c r="K809" i="2"/>
  <c r="J809" i="2"/>
  <c r="G809" i="2"/>
  <c r="H809" i="2"/>
  <c r="I809" i="2"/>
  <c r="B689" i="2"/>
  <c r="J689" i="2"/>
  <c r="I689" i="2"/>
  <c r="D689" i="2"/>
  <c r="K689" i="2"/>
  <c r="H689" i="2"/>
  <c r="C689" i="2"/>
  <c r="E689" i="2"/>
  <c r="F689" i="2"/>
  <c r="G689" i="2"/>
  <c r="C1013" i="2"/>
  <c r="B1013" i="2"/>
  <c r="J1013" i="2"/>
  <c r="I1013" i="2"/>
  <c r="G1013" i="2"/>
  <c r="F1013" i="2"/>
  <c r="E1013" i="2"/>
  <c r="D1013" i="2"/>
  <c r="K1013" i="2"/>
  <c r="H1013" i="2"/>
  <c r="J856" i="2"/>
  <c r="I856" i="2"/>
  <c r="B856" i="2"/>
  <c r="C856" i="2"/>
  <c r="K856" i="2"/>
  <c r="E856" i="2"/>
  <c r="D856" i="2"/>
  <c r="H856" i="2"/>
  <c r="G856" i="2"/>
  <c r="F856" i="2"/>
  <c r="C712" i="2"/>
  <c r="B712" i="2"/>
  <c r="I712" i="2"/>
  <c r="F712" i="2"/>
  <c r="E712" i="2"/>
  <c r="D712" i="2"/>
  <c r="J712" i="2"/>
  <c r="K712" i="2"/>
  <c r="H712" i="2"/>
  <c r="G712" i="2"/>
  <c r="F568" i="2"/>
  <c r="C568" i="2"/>
  <c r="B568" i="2"/>
  <c r="G568" i="2"/>
  <c r="I568" i="2"/>
  <c r="H568" i="2"/>
  <c r="D568" i="2"/>
  <c r="E568" i="2"/>
  <c r="K568" i="2"/>
  <c r="J568" i="2"/>
  <c r="F424" i="2"/>
  <c r="I424" i="2"/>
  <c r="D424" i="2"/>
  <c r="G424" i="2"/>
  <c r="E424" i="2"/>
  <c r="K424" i="2"/>
  <c r="J424" i="2"/>
  <c r="H424" i="2"/>
  <c r="C424" i="2"/>
  <c r="B424" i="2"/>
  <c r="F280" i="2"/>
  <c r="K280" i="2"/>
  <c r="J280" i="2"/>
  <c r="C280" i="2"/>
  <c r="H280" i="2"/>
  <c r="E280" i="2"/>
  <c r="D280" i="2"/>
  <c r="I280" i="2"/>
  <c r="G280" i="2"/>
  <c r="B280" i="2"/>
  <c r="G136" i="2"/>
  <c r="C136" i="2"/>
  <c r="B136" i="2"/>
  <c r="I136" i="2"/>
  <c r="J136" i="2"/>
  <c r="F136" i="2"/>
  <c r="E136" i="2"/>
  <c r="D136" i="2"/>
  <c r="K136" i="2"/>
  <c r="H136" i="2"/>
  <c r="K135" i="2"/>
  <c r="D135" i="2"/>
  <c r="B135" i="2"/>
  <c r="C135" i="2"/>
  <c r="J135" i="2"/>
  <c r="I135" i="2"/>
  <c r="H135" i="2"/>
  <c r="G135" i="2"/>
  <c r="F135" i="2"/>
  <c r="E135" i="2"/>
  <c r="B590" i="2"/>
  <c r="C590" i="2"/>
  <c r="K590" i="2"/>
  <c r="J590" i="2"/>
  <c r="I590" i="2"/>
  <c r="H590" i="2"/>
  <c r="D590" i="2"/>
  <c r="G590" i="2"/>
  <c r="F590" i="2"/>
  <c r="E590" i="2"/>
  <c r="B290" i="2"/>
  <c r="E290" i="2"/>
  <c r="K290" i="2"/>
  <c r="J290" i="2"/>
  <c r="D290" i="2"/>
  <c r="F290" i="2"/>
  <c r="C290" i="2"/>
  <c r="I290" i="2"/>
  <c r="H290" i="2"/>
  <c r="G290" i="2"/>
  <c r="B433" i="2"/>
  <c r="J433" i="2"/>
  <c r="I433" i="2"/>
  <c r="H433" i="2"/>
  <c r="G433" i="2"/>
  <c r="C433" i="2"/>
  <c r="K433" i="2"/>
  <c r="F433" i="2"/>
  <c r="E433" i="2"/>
  <c r="D433" i="2"/>
  <c r="I998" i="2"/>
  <c r="H998" i="2"/>
  <c r="B998" i="2"/>
  <c r="F998" i="2"/>
  <c r="E998" i="2"/>
  <c r="K998" i="2"/>
  <c r="C998" i="2"/>
  <c r="D998" i="2"/>
  <c r="G998" i="2"/>
  <c r="J998" i="2"/>
  <c r="K843" i="2"/>
  <c r="J843" i="2"/>
  <c r="I843" i="2"/>
  <c r="H843" i="2"/>
  <c r="G843" i="2"/>
  <c r="C843" i="2"/>
  <c r="D843" i="2"/>
  <c r="E843" i="2"/>
  <c r="F843" i="2"/>
  <c r="B843" i="2"/>
  <c r="J699" i="2"/>
  <c r="B699" i="2"/>
  <c r="D699" i="2"/>
  <c r="K699" i="2"/>
  <c r="F699" i="2"/>
  <c r="G699" i="2"/>
  <c r="H699" i="2"/>
  <c r="C699" i="2"/>
  <c r="I699" i="2"/>
  <c r="E699" i="2"/>
  <c r="D555" i="2"/>
  <c r="E555" i="2"/>
  <c r="C555" i="2"/>
  <c r="B555" i="2"/>
  <c r="H555" i="2"/>
  <c r="J555" i="2"/>
  <c r="K555" i="2"/>
  <c r="I555" i="2"/>
  <c r="G555" i="2"/>
  <c r="F555" i="2"/>
  <c r="D411" i="2"/>
  <c r="B411" i="2"/>
  <c r="G411" i="2"/>
  <c r="K411" i="2"/>
  <c r="I411" i="2"/>
  <c r="H411" i="2"/>
  <c r="C411" i="2"/>
  <c r="J411" i="2"/>
  <c r="F411" i="2"/>
  <c r="E411" i="2"/>
  <c r="D267" i="2"/>
  <c r="K267" i="2"/>
  <c r="F267" i="2"/>
  <c r="G267" i="2"/>
  <c r="J267" i="2"/>
  <c r="I267" i="2"/>
  <c r="H267" i="2"/>
  <c r="E267" i="2"/>
  <c r="C267" i="2"/>
  <c r="B267" i="2"/>
  <c r="E111" i="2"/>
  <c r="F111" i="2"/>
  <c r="K111" i="2"/>
  <c r="J111" i="2"/>
  <c r="I111" i="2"/>
  <c r="H111" i="2"/>
  <c r="G111" i="2"/>
  <c r="D111" i="2"/>
  <c r="C111" i="2"/>
  <c r="B111" i="2"/>
  <c r="B530" i="2"/>
  <c r="K530" i="2"/>
  <c r="J530" i="2"/>
  <c r="I530" i="2"/>
  <c r="H530" i="2"/>
  <c r="D530" i="2"/>
  <c r="F530" i="2"/>
  <c r="E530" i="2"/>
  <c r="C530" i="2"/>
  <c r="G530" i="2"/>
  <c r="B134" i="2"/>
  <c r="J134" i="2"/>
  <c r="I134" i="2"/>
  <c r="F134" i="2"/>
  <c r="E134" i="2"/>
  <c r="D134" i="2"/>
  <c r="C134" i="2"/>
  <c r="K134" i="2"/>
  <c r="G134" i="2"/>
  <c r="H134" i="2"/>
  <c r="J928" i="2"/>
  <c r="I928" i="2"/>
  <c r="F928" i="2"/>
  <c r="H928" i="2"/>
  <c r="G928" i="2"/>
  <c r="E928" i="2"/>
  <c r="D928" i="2"/>
  <c r="K928" i="2"/>
  <c r="B928" i="2"/>
  <c r="C928" i="2"/>
  <c r="J1072" i="2"/>
  <c r="I1072" i="2"/>
  <c r="B1072" i="2"/>
  <c r="G1072" i="2"/>
  <c r="F1072" i="2"/>
  <c r="E1072" i="2"/>
  <c r="D1072" i="2"/>
  <c r="C1072" i="2"/>
  <c r="H1072" i="2"/>
  <c r="K1072" i="2"/>
  <c r="G1063" i="2"/>
  <c r="F1063" i="2"/>
  <c r="D1063" i="2"/>
  <c r="C1063" i="2"/>
  <c r="K1063" i="2"/>
  <c r="B1063" i="2"/>
  <c r="I1063" i="2"/>
  <c r="E1063" i="2"/>
  <c r="J1063" i="2"/>
  <c r="H1063" i="2"/>
  <c r="E906" i="2"/>
  <c r="D906" i="2"/>
  <c r="C906" i="2"/>
  <c r="F906" i="2"/>
  <c r="H906" i="2"/>
  <c r="J906" i="2"/>
  <c r="I906" i="2"/>
  <c r="G906" i="2"/>
  <c r="K906" i="2"/>
  <c r="B906" i="2"/>
  <c r="H686" i="2"/>
  <c r="C686" i="2"/>
  <c r="I686" i="2"/>
  <c r="G686" i="2"/>
  <c r="F686" i="2"/>
  <c r="E686" i="2"/>
  <c r="B686" i="2"/>
  <c r="J686" i="2"/>
  <c r="K686" i="2"/>
  <c r="D686" i="2"/>
  <c r="F337" i="2"/>
  <c r="K337" i="2"/>
  <c r="D337" i="2"/>
  <c r="I337" i="2"/>
  <c r="G337" i="2"/>
  <c r="E337" i="2"/>
  <c r="J337" i="2"/>
  <c r="H337" i="2"/>
  <c r="C337" i="2"/>
  <c r="B337" i="2"/>
  <c r="K1035" i="2"/>
  <c r="J1035" i="2"/>
  <c r="F1035" i="2"/>
  <c r="E1035" i="2"/>
  <c r="I1035" i="2"/>
  <c r="D1035" i="2"/>
  <c r="H1035" i="2"/>
  <c r="B1035" i="2"/>
  <c r="G1035" i="2"/>
  <c r="C1035" i="2"/>
  <c r="I878" i="2"/>
  <c r="H878" i="2"/>
  <c r="F878" i="2"/>
  <c r="E878" i="2"/>
  <c r="D878" i="2"/>
  <c r="B878" i="2"/>
  <c r="J878" i="2"/>
  <c r="K878" i="2"/>
  <c r="G878" i="2"/>
  <c r="C878" i="2"/>
  <c r="G733" i="2"/>
  <c r="F733" i="2"/>
  <c r="B733" i="2"/>
  <c r="D733" i="2"/>
  <c r="H733" i="2"/>
  <c r="J733" i="2"/>
  <c r="K733" i="2"/>
  <c r="I733" i="2"/>
  <c r="E733" i="2"/>
  <c r="C733" i="2"/>
  <c r="G589" i="2"/>
  <c r="F589" i="2"/>
  <c r="E589" i="2"/>
  <c r="J589" i="2"/>
  <c r="D589" i="2"/>
  <c r="B589" i="2"/>
  <c r="K589" i="2"/>
  <c r="I589" i="2"/>
  <c r="C589" i="2"/>
  <c r="H589" i="2"/>
  <c r="J373" i="2"/>
  <c r="I373" i="2"/>
  <c r="H373" i="2"/>
  <c r="E373" i="2"/>
  <c r="K373" i="2"/>
  <c r="G373" i="2"/>
  <c r="F373" i="2"/>
  <c r="D373" i="2"/>
  <c r="C373" i="2"/>
  <c r="B373" i="2"/>
  <c r="E1020" i="2"/>
  <c r="D1020" i="2"/>
  <c r="K1020" i="2"/>
  <c r="B1020" i="2"/>
  <c r="I1020" i="2"/>
  <c r="H1020" i="2"/>
  <c r="G1020" i="2"/>
  <c r="F1020" i="2"/>
  <c r="C1020" i="2"/>
  <c r="J1020" i="2"/>
  <c r="C863" i="2"/>
  <c r="B863" i="2"/>
  <c r="K863" i="2"/>
  <c r="D863" i="2"/>
  <c r="G863" i="2"/>
  <c r="I863" i="2"/>
  <c r="F863" i="2"/>
  <c r="J863" i="2"/>
  <c r="H863" i="2"/>
  <c r="E863" i="2"/>
  <c r="B719" i="2"/>
  <c r="K719" i="2"/>
  <c r="J719" i="2"/>
  <c r="C719" i="2"/>
  <c r="E719" i="2"/>
  <c r="D719" i="2"/>
  <c r="H719" i="2"/>
  <c r="F719" i="2"/>
  <c r="G719" i="2"/>
  <c r="I719" i="2"/>
  <c r="H575" i="2"/>
  <c r="I575" i="2"/>
  <c r="D575" i="2"/>
  <c r="C575" i="2"/>
  <c r="B575" i="2"/>
  <c r="G575" i="2"/>
  <c r="K575" i="2"/>
  <c r="J575" i="2"/>
  <c r="F575" i="2"/>
  <c r="E575" i="2"/>
  <c r="H431" i="2"/>
  <c r="I431" i="2"/>
  <c r="B431" i="2"/>
  <c r="J431" i="2"/>
  <c r="D431" i="2"/>
  <c r="K431" i="2"/>
  <c r="E431" i="2"/>
  <c r="C431" i="2"/>
  <c r="G431" i="2"/>
  <c r="F431" i="2"/>
  <c r="F384" i="2"/>
  <c r="F22" i="2"/>
  <c r="F406" i="2"/>
  <c r="F296" i="2"/>
  <c r="F239" i="2"/>
  <c r="F33" i="2"/>
  <c r="AO26" i="8"/>
  <c r="AG33" i="8"/>
  <c r="AQ33" i="8"/>
  <c r="AD26" i="8"/>
  <c r="AO29" i="7"/>
  <c r="AT29" i="7"/>
  <c r="AY29" i="7"/>
  <c r="AM28" i="7"/>
  <c r="AM29" i="7" s="1"/>
  <c r="AW29" i="7"/>
  <c r="BE9" i="6"/>
  <c r="BA28" i="6"/>
  <c r="BE25" i="6"/>
  <c r="BE28" i="6" s="1"/>
  <c r="BD26" i="6"/>
  <c r="BD28" i="6" s="1"/>
  <c r="BI24" i="6"/>
  <c r="BH28" i="6"/>
  <c r="BI10" i="6"/>
  <c r="F647" i="3"/>
  <c r="C647" i="3"/>
  <c r="K647" i="3"/>
  <c r="J647" i="3"/>
  <c r="I647" i="3"/>
  <c r="H647" i="3"/>
  <c r="B647" i="3"/>
  <c r="E647" i="3"/>
  <c r="G647" i="3"/>
  <c r="D647" i="3"/>
  <c r="D418" i="3"/>
  <c r="I418" i="3"/>
  <c r="H418" i="3"/>
  <c r="K418" i="3"/>
  <c r="E418" i="3"/>
  <c r="C418" i="3"/>
  <c r="B418" i="3"/>
  <c r="J418" i="3"/>
  <c r="G418" i="3"/>
  <c r="F418" i="3"/>
  <c r="B207" i="3"/>
  <c r="I207" i="3"/>
  <c r="G207" i="3"/>
  <c r="F207" i="3"/>
  <c r="E207" i="3"/>
  <c r="C207" i="3"/>
  <c r="H207" i="3"/>
  <c r="K207" i="3"/>
  <c r="D207" i="3"/>
  <c r="J207" i="3"/>
  <c r="H30" i="3"/>
  <c r="K30" i="3"/>
  <c r="J30" i="3"/>
  <c r="I30" i="3"/>
  <c r="G30" i="3"/>
  <c r="F30" i="3"/>
  <c r="B30" i="3"/>
  <c r="E30" i="3"/>
  <c r="C30" i="3"/>
  <c r="D30" i="3"/>
  <c r="B129" i="3"/>
  <c r="E129" i="3"/>
  <c r="D129" i="3"/>
  <c r="G129" i="3"/>
  <c r="K129" i="3"/>
  <c r="J129" i="3"/>
  <c r="I129" i="3"/>
  <c r="H129" i="3"/>
  <c r="F129" i="3"/>
  <c r="C129" i="3"/>
  <c r="K284" i="3"/>
  <c r="J284" i="3"/>
  <c r="I284" i="3"/>
  <c r="C284" i="3"/>
  <c r="B284" i="3"/>
  <c r="D284" i="3"/>
  <c r="E284" i="3"/>
  <c r="H284" i="3"/>
  <c r="F284" i="3"/>
  <c r="G284" i="3"/>
  <c r="B471" i="3"/>
  <c r="I471" i="3"/>
  <c r="D471" i="3"/>
  <c r="K471" i="3"/>
  <c r="F471" i="3"/>
  <c r="E471" i="3"/>
  <c r="C471" i="3"/>
  <c r="H471" i="3"/>
  <c r="J471" i="3"/>
  <c r="G471" i="3"/>
  <c r="B663" i="3"/>
  <c r="K663" i="3"/>
  <c r="H663" i="3"/>
  <c r="G663" i="3"/>
  <c r="F663" i="3"/>
  <c r="E663" i="3"/>
  <c r="D663" i="3"/>
  <c r="C663" i="3"/>
  <c r="J663" i="3"/>
  <c r="I663" i="3"/>
  <c r="D142" i="3"/>
  <c r="B142" i="3"/>
  <c r="C142" i="3"/>
  <c r="F142" i="3"/>
  <c r="E142" i="3"/>
  <c r="I142" i="3"/>
  <c r="H142" i="3"/>
  <c r="J142" i="3"/>
  <c r="G142" i="3"/>
  <c r="K142" i="3"/>
  <c r="F299" i="3"/>
  <c r="E299" i="3"/>
  <c r="D299" i="3"/>
  <c r="C299" i="3"/>
  <c r="I299" i="3"/>
  <c r="H299" i="3"/>
  <c r="G299" i="3"/>
  <c r="K299" i="3"/>
  <c r="J299" i="3"/>
  <c r="B299" i="3"/>
  <c r="D490" i="3"/>
  <c r="B490" i="3"/>
  <c r="I490" i="3"/>
  <c r="H490" i="3"/>
  <c r="K490" i="3"/>
  <c r="J490" i="3"/>
  <c r="G490" i="3"/>
  <c r="F490" i="3"/>
  <c r="E490" i="3"/>
  <c r="C490" i="3"/>
  <c r="J331" i="3"/>
  <c r="K331" i="3"/>
  <c r="C331" i="3"/>
  <c r="B331" i="3"/>
  <c r="E331" i="3"/>
  <c r="F331" i="3"/>
  <c r="D331" i="3"/>
  <c r="G331" i="3"/>
  <c r="I331" i="3"/>
  <c r="H331" i="3"/>
  <c r="J475" i="3"/>
  <c r="H475" i="3"/>
  <c r="F475" i="3"/>
  <c r="C475" i="3"/>
  <c r="B475" i="3"/>
  <c r="K475" i="3"/>
  <c r="I475" i="3"/>
  <c r="G475" i="3"/>
  <c r="E475" i="3"/>
  <c r="D475" i="3"/>
  <c r="J619" i="3"/>
  <c r="H619" i="3"/>
  <c r="I619" i="3"/>
  <c r="K619" i="3"/>
  <c r="G619" i="3"/>
  <c r="F619" i="3"/>
  <c r="B619" i="3"/>
  <c r="C619" i="3"/>
  <c r="E619" i="3"/>
  <c r="D619" i="3"/>
  <c r="D268" i="3"/>
  <c r="C268" i="3"/>
  <c r="B268" i="3"/>
  <c r="G268" i="3"/>
  <c r="F268" i="3"/>
  <c r="I268" i="3"/>
  <c r="K268" i="3"/>
  <c r="J268" i="3"/>
  <c r="H268" i="3"/>
  <c r="E268" i="3"/>
  <c r="D412" i="3"/>
  <c r="C412" i="3"/>
  <c r="B412" i="3"/>
  <c r="J412" i="3"/>
  <c r="I412" i="3"/>
  <c r="H412" i="3"/>
  <c r="K412" i="3"/>
  <c r="G412" i="3"/>
  <c r="F412" i="3"/>
  <c r="E412" i="3"/>
  <c r="D556" i="3"/>
  <c r="J556" i="3"/>
  <c r="K556" i="3"/>
  <c r="C556" i="3"/>
  <c r="B556" i="3"/>
  <c r="I556" i="3"/>
  <c r="H556" i="3"/>
  <c r="G556" i="3"/>
  <c r="F556" i="3"/>
  <c r="E556" i="3"/>
  <c r="F305" i="3"/>
  <c r="K305" i="3"/>
  <c r="J305" i="3"/>
  <c r="I305" i="3"/>
  <c r="D305" i="3"/>
  <c r="C305" i="3"/>
  <c r="G305" i="3"/>
  <c r="E305" i="3"/>
  <c r="B305" i="3"/>
  <c r="H305" i="3"/>
  <c r="F449" i="3"/>
  <c r="C449" i="3"/>
  <c r="B449" i="3"/>
  <c r="G449" i="3"/>
  <c r="E449" i="3"/>
  <c r="D449" i="3"/>
  <c r="K449" i="3"/>
  <c r="J449" i="3"/>
  <c r="I449" i="3"/>
  <c r="H449" i="3"/>
  <c r="F593" i="3"/>
  <c r="G593" i="3"/>
  <c r="H593" i="3"/>
  <c r="E593" i="3"/>
  <c r="D593" i="3"/>
  <c r="C593" i="3"/>
  <c r="B593" i="3"/>
  <c r="K593" i="3"/>
  <c r="J593" i="3"/>
  <c r="I593" i="3"/>
  <c r="B513" i="3"/>
  <c r="H513" i="3"/>
  <c r="K513" i="3"/>
  <c r="J513" i="3"/>
  <c r="I513" i="3"/>
  <c r="G513" i="3"/>
  <c r="F513" i="3"/>
  <c r="E513" i="3"/>
  <c r="D513" i="3"/>
  <c r="C513" i="3"/>
  <c r="D286" i="3"/>
  <c r="E286" i="3"/>
  <c r="C286" i="3"/>
  <c r="B286" i="3"/>
  <c r="K286" i="3"/>
  <c r="H286" i="3"/>
  <c r="G286" i="3"/>
  <c r="F286" i="3"/>
  <c r="J286" i="3"/>
  <c r="I286" i="3"/>
  <c r="F101" i="3"/>
  <c r="G101" i="3"/>
  <c r="I101" i="3"/>
  <c r="H101" i="3"/>
  <c r="B101" i="3"/>
  <c r="D101" i="3"/>
  <c r="J101" i="3"/>
  <c r="E101" i="3"/>
  <c r="K101" i="3"/>
  <c r="C101" i="3"/>
  <c r="H588" i="3"/>
  <c r="D588" i="3"/>
  <c r="E588" i="3"/>
  <c r="K588" i="3"/>
  <c r="J588" i="3"/>
  <c r="I588" i="3"/>
  <c r="G588" i="3"/>
  <c r="F588" i="3"/>
  <c r="C588" i="3"/>
  <c r="B588" i="3"/>
  <c r="B357" i="3"/>
  <c r="E357" i="3"/>
  <c r="D357" i="3"/>
  <c r="C357" i="3"/>
  <c r="G357" i="3"/>
  <c r="F357" i="3"/>
  <c r="H357" i="3"/>
  <c r="J357" i="3"/>
  <c r="K357" i="3"/>
  <c r="I357" i="3"/>
  <c r="B158" i="3"/>
  <c r="J158" i="3"/>
  <c r="K158" i="3"/>
  <c r="I158" i="3"/>
  <c r="C158" i="3"/>
  <c r="G158" i="3"/>
  <c r="F158" i="3"/>
  <c r="E158" i="3"/>
  <c r="D158" i="3"/>
  <c r="H158" i="3"/>
  <c r="F635" i="3"/>
  <c r="E635" i="3"/>
  <c r="G635" i="3"/>
  <c r="I635" i="3"/>
  <c r="H635" i="3"/>
  <c r="D635" i="3"/>
  <c r="C635" i="3"/>
  <c r="B635" i="3"/>
  <c r="K635" i="3"/>
  <c r="J635" i="3"/>
  <c r="C404" i="3"/>
  <c r="B404" i="3"/>
  <c r="F404" i="3"/>
  <c r="E404" i="3"/>
  <c r="D404" i="3"/>
  <c r="K404" i="3"/>
  <c r="J404" i="3"/>
  <c r="I404" i="3"/>
  <c r="H404" i="3"/>
  <c r="G404" i="3"/>
  <c r="B195" i="3"/>
  <c r="K195" i="3"/>
  <c r="I195" i="3"/>
  <c r="J195" i="3"/>
  <c r="H195" i="3"/>
  <c r="G195" i="3"/>
  <c r="F195" i="3"/>
  <c r="C195" i="3"/>
  <c r="E195" i="3"/>
  <c r="D195" i="3"/>
  <c r="K19" i="3"/>
  <c r="B19" i="3"/>
  <c r="H19" i="3"/>
  <c r="G19" i="3"/>
  <c r="F19" i="3"/>
  <c r="E19" i="3"/>
  <c r="D19" i="3"/>
  <c r="J19" i="3"/>
  <c r="I19" i="3"/>
  <c r="C19" i="3"/>
  <c r="B459" i="3"/>
  <c r="K459" i="3"/>
  <c r="I459" i="3"/>
  <c r="G459" i="3"/>
  <c r="F459" i="3"/>
  <c r="J459" i="3"/>
  <c r="H459" i="3"/>
  <c r="E459" i="3"/>
  <c r="C459" i="3"/>
  <c r="D459" i="3"/>
  <c r="H240" i="3"/>
  <c r="F240" i="3"/>
  <c r="D240" i="3"/>
  <c r="G240" i="3"/>
  <c r="E240" i="3"/>
  <c r="K240" i="3"/>
  <c r="J240" i="3"/>
  <c r="B240" i="3"/>
  <c r="I240" i="3"/>
  <c r="C240" i="3"/>
  <c r="D62" i="3"/>
  <c r="C62" i="3"/>
  <c r="B62" i="3"/>
  <c r="F62" i="3"/>
  <c r="E62" i="3"/>
  <c r="G62" i="3"/>
  <c r="K62" i="3"/>
  <c r="I62" i="3"/>
  <c r="H62" i="3"/>
  <c r="J62" i="3"/>
  <c r="I1082" i="2"/>
  <c r="H1082" i="2"/>
  <c r="K1082" i="2"/>
  <c r="B1082" i="2"/>
  <c r="C1082" i="2"/>
  <c r="F1082" i="2"/>
  <c r="J1082" i="2"/>
  <c r="G1082" i="2"/>
  <c r="E1082" i="2"/>
  <c r="D1082" i="2"/>
  <c r="G925" i="2"/>
  <c r="F925" i="2"/>
  <c r="K925" i="2"/>
  <c r="C925" i="2"/>
  <c r="E925" i="2"/>
  <c r="H925" i="2"/>
  <c r="I925" i="2"/>
  <c r="B925" i="2"/>
  <c r="J925" i="2"/>
  <c r="D925" i="2"/>
  <c r="I776" i="2"/>
  <c r="H776" i="2"/>
  <c r="D776" i="2"/>
  <c r="C776" i="2"/>
  <c r="F776" i="2"/>
  <c r="E776" i="2"/>
  <c r="B776" i="2"/>
  <c r="K776" i="2"/>
  <c r="G776" i="2"/>
  <c r="J776" i="2"/>
  <c r="B632" i="2"/>
  <c r="F632" i="2"/>
  <c r="E632" i="2"/>
  <c r="D632" i="2"/>
  <c r="I632" i="2"/>
  <c r="C632" i="2"/>
  <c r="K632" i="2"/>
  <c r="G632" i="2"/>
  <c r="J632" i="2"/>
  <c r="H632" i="2"/>
  <c r="B488" i="2"/>
  <c r="D488" i="2"/>
  <c r="C488" i="2"/>
  <c r="G488" i="2"/>
  <c r="I488" i="2"/>
  <c r="H488" i="2"/>
  <c r="E488" i="2"/>
  <c r="F488" i="2"/>
  <c r="K488" i="2"/>
  <c r="J488" i="2"/>
  <c r="B344" i="2"/>
  <c r="I344" i="2"/>
  <c r="K344" i="2"/>
  <c r="F344" i="2"/>
  <c r="E344" i="2"/>
  <c r="H344" i="2"/>
  <c r="J344" i="2"/>
  <c r="G344" i="2"/>
  <c r="D344" i="2"/>
  <c r="C344" i="2"/>
  <c r="G1003" i="2"/>
  <c r="F1003" i="2"/>
  <c r="J1003" i="2"/>
  <c r="I1003" i="2"/>
  <c r="E1003" i="2"/>
  <c r="K1003" i="2"/>
  <c r="H1003" i="2"/>
  <c r="B1003" i="2"/>
  <c r="C1003" i="2"/>
  <c r="D1003" i="2"/>
  <c r="G847" i="2"/>
  <c r="F847" i="2"/>
  <c r="D847" i="2"/>
  <c r="K847" i="2"/>
  <c r="J847" i="2"/>
  <c r="I847" i="2"/>
  <c r="H847" i="2"/>
  <c r="B847" i="2"/>
  <c r="C847" i="2"/>
  <c r="E847" i="2"/>
  <c r="F703" i="2"/>
  <c r="E703" i="2"/>
  <c r="J703" i="2"/>
  <c r="I703" i="2"/>
  <c r="H703" i="2"/>
  <c r="G703" i="2"/>
  <c r="B703" i="2"/>
  <c r="C703" i="2"/>
  <c r="D703" i="2"/>
  <c r="K703" i="2"/>
  <c r="K559" i="2"/>
  <c r="G559" i="2"/>
  <c r="F559" i="2"/>
  <c r="E559" i="2"/>
  <c r="J559" i="2"/>
  <c r="D559" i="2"/>
  <c r="B559" i="2"/>
  <c r="I559" i="2"/>
  <c r="H559" i="2"/>
  <c r="C559" i="2"/>
  <c r="K415" i="2"/>
  <c r="E415" i="2"/>
  <c r="D415" i="2"/>
  <c r="C415" i="2"/>
  <c r="F415" i="2"/>
  <c r="J415" i="2"/>
  <c r="B415" i="2"/>
  <c r="H415" i="2"/>
  <c r="I415" i="2"/>
  <c r="G415" i="2"/>
  <c r="K271" i="2"/>
  <c r="C271" i="2"/>
  <c r="B271" i="2"/>
  <c r="E271" i="2"/>
  <c r="J271" i="2"/>
  <c r="F271" i="2"/>
  <c r="D271" i="2"/>
  <c r="H271" i="2"/>
  <c r="I271" i="2"/>
  <c r="G271" i="2"/>
  <c r="G127" i="2"/>
  <c r="C127" i="2"/>
  <c r="D127" i="2"/>
  <c r="K127" i="2"/>
  <c r="J127" i="2"/>
  <c r="I127" i="2"/>
  <c r="H127" i="2"/>
  <c r="F127" i="2"/>
  <c r="B127" i="2"/>
  <c r="E127" i="2"/>
  <c r="E1080" i="2"/>
  <c r="D1080" i="2"/>
  <c r="B1080" i="2"/>
  <c r="H1080" i="2"/>
  <c r="G1080" i="2"/>
  <c r="C1080" i="2"/>
  <c r="I1080" i="2"/>
  <c r="F1080" i="2"/>
  <c r="K1080" i="2"/>
  <c r="J1080" i="2"/>
  <c r="C923" i="2"/>
  <c r="B923" i="2"/>
  <c r="D923" i="2"/>
  <c r="G923" i="2"/>
  <c r="F923" i="2"/>
  <c r="K923" i="2"/>
  <c r="I923" i="2"/>
  <c r="E923" i="2"/>
  <c r="J923" i="2"/>
  <c r="H923" i="2"/>
  <c r="E774" i="2"/>
  <c r="D774" i="2"/>
  <c r="J774" i="2"/>
  <c r="I774" i="2"/>
  <c r="H774" i="2"/>
  <c r="F774" i="2"/>
  <c r="C774" i="2"/>
  <c r="B774" i="2"/>
  <c r="G774" i="2"/>
  <c r="K774" i="2"/>
  <c r="J630" i="2"/>
  <c r="H630" i="2"/>
  <c r="K630" i="2"/>
  <c r="I630" i="2"/>
  <c r="C630" i="2"/>
  <c r="G630" i="2"/>
  <c r="F630" i="2"/>
  <c r="D630" i="2"/>
  <c r="E630" i="2"/>
  <c r="B630" i="2"/>
  <c r="J486" i="2"/>
  <c r="H486" i="2"/>
  <c r="I486" i="2"/>
  <c r="G486" i="2"/>
  <c r="F486" i="2"/>
  <c r="E486" i="2"/>
  <c r="K486" i="2"/>
  <c r="D486" i="2"/>
  <c r="C486" i="2"/>
  <c r="B486" i="2"/>
  <c r="J342" i="2"/>
  <c r="H342" i="2"/>
  <c r="F342" i="2"/>
  <c r="E342" i="2"/>
  <c r="D342" i="2"/>
  <c r="K342" i="2"/>
  <c r="B342" i="2"/>
  <c r="C342" i="2"/>
  <c r="I342" i="2"/>
  <c r="G342" i="2"/>
  <c r="J198" i="2"/>
  <c r="I198" i="2"/>
  <c r="H198" i="2"/>
  <c r="C198" i="2"/>
  <c r="D198" i="2"/>
  <c r="K198" i="2"/>
  <c r="G198" i="2"/>
  <c r="F198" i="2"/>
  <c r="E198" i="2"/>
  <c r="B198" i="2"/>
  <c r="K54" i="2"/>
  <c r="I54" i="2"/>
  <c r="H54" i="2"/>
  <c r="G54" i="2"/>
  <c r="F54" i="2"/>
  <c r="E54" i="2"/>
  <c r="D54" i="2"/>
  <c r="C54" i="2"/>
  <c r="B54" i="2"/>
  <c r="J54" i="2"/>
  <c r="C1001" i="2"/>
  <c r="B1001" i="2"/>
  <c r="F1001" i="2"/>
  <c r="E1001" i="2"/>
  <c r="G1001" i="2"/>
  <c r="J1001" i="2"/>
  <c r="I1001" i="2"/>
  <c r="H1001" i="2"/>
  <c r="D1001" i="2"/>
  <c r="K1001" i="2"/>
  <c r="C797" i="2"/>
  <c r="B797" i="2"/>
  <c r="J797" i="2"/>
  <c r="I797" i="2"/>
  <c r="D797" i="2"/>
  <c r="G797" i="2"/>
  <c r="K797" i="2"/>
  <c r="E797" i="2"/>
  <c r="H797" i="2"/>
  <c r="F797" i="2"/>
  <c r="G1147" i="2"/>
  <c r="F1147" i="2"/>
  <c r="J1147" i="2"/>
  <c r="I1147" i="2"/>
  <c r="K1147" i="2"/>
  <c r="H1147" i="2"/>
  <c r="E1147" i="2"/>
  <c r="D1147" i="2"/>
  <c r="C1147" i="2"/>
  <c r="B1147" i="2"/>
  <c r="K999" i="2"/>
  <c r="J999" i="2"/>
  <c r="F999" i="2"/>
  <c r="E999" i="2"/>
  <c r="I999" i="2"/>
  <c r="C999" i="2"/>
  <c r="G999" i="2"/>
  <c r="D999" i="2"/>
  <c r="B999" i="2"/>
  <c r="H999" i="2"/>
  <c r="B844" i="2"/>
  <c r="E844" i="2"/>
  <c r="D844" i="2"/>
  <c r="C844" i="2"/>
  <c r="H844" i="2"/>
  <c r="J844" i="2"/>
  <c r="F844" i="2"/>
  <c r="K844" i="2"/>
  <c r="I844" i="2"/>
  <c r="G844" i="2"/>
  <c r="E700" i="2"/>
  <c r="D700" i="2"/>
  <c r="C700" i="2"/>
  <c r="G700" i="2"/>
  <c r="F700" i="2"/>
  <c r="B700" i="2"/>
  <c r="J700" i="2"/>
  <c r="K700" i="2"/>
  <c r="I700" i="2"/>
  <c r="H700" i="2"/>
  <c r="F556" i="2"/>
  <c r="B556" i="2"/>
  <c r="I556" i="2"/>
  <c r="H556" i="2"/>
  <c r="G556" i="2"/>
  <c r="E556" i="2"/>
  <c r="C556" i="2"/>
  <c r="J556" i="2"/>
  <c r="K556" i="2"/>
  <c r="D556" i="2"/>
  <c r="F412" i="2"/>
  <c r="B412" i="2"/>
  <c r="G412" i="2"/>
  <c r="E412" i="2"/>
  <c r="D412" i="2"/>
  <c r="J412" i="2"/>
  <c r="I412" i="2"/>
  <c r="C412" i="2"/>
  <c r="H412" i="2"/>
  <c r="K412" i="2"/>
  <c r="F268" i="2"/>
  <c r="B268" i="2"/>
  <c r="D268" i="2"/>
  <c r="C268" i="2"/>
  <c r="I268" i="2"/>
  <c r="K268" i="2"/>
  <c r="J268" i="2"/>
  <c r="G268" i="2"/>
  <c r="H268" i="2"/>
  <c r="E268" i="2"/>
  <c r="G124" i="2"/>
  <c r="H124" i="2"/>
  <c r="K124" i="2"/>
  <c r="J124" i="2"/>
  <c r="I124" i="2"/>
  <c r="F124" i="2"/>
  <c r="E124" i="2"/>
  <c r="D124" i="2"/>
  <c r="B124" i="2"/>
  <c r="C124" i="2"/>
  <c r="E99" i="2"/>
  <c r="F99" i="2"/>
  <c r="G99" i="2"/>
  <c r="D99" i="2"/>
  <c r="C99" i="2"/>
  <c r="B99" i="2"/>
  <c r="K99" i="2"/>
  <c r="J99" i="2"/>
  <c r="I99" i="2"/>
  <c r="H99" i="2"/>
  <c r="B578" i="2"/>
  <c r="E578" i="2"/>
  <c r="C578" i="2"/>
  <c r="G578" i="2"/>
  <c r="I578" i="2"/>
  <c r="K578" i="2"/>
  <c r="J578" i="2"/>
  <c r="H578" i="2"/>
  <c r="F578" i="2"/>
  <c r="D578" i="2"/>
  <c r="B254" i="2"/>
  <c r="J254" i="2"/>
  <c r="I254" i="2"/>
  <c r="H254" i="2"/>
  <c r="E254" i="2"/>
  <c r="G254" i="2"/>
  <c r="D254" i="2"/>
  <c r="F254" i="2"/>
  <c r="K254" i="2"/>
  <c r="C254" i="2"/>
  <c r="F409" i="2"/>
  <c r="H409" i="2"/>
  <c r="G409" i="2"/>
  <c r="E409" i="2"/>
  <c r="I409" i="2"/>
  <c r="C409" i="2"/>
  <c r="B409" i="2"/>
  <c r="K409" i="2"/>
  <c r="J409" i="2"/>
  <c r="D409" i="2"/>
  <c r="K1143" i="2"/>
  <c r="J1143" i="2"/>
  <c r="F1143" i="2"/>
  <c r="E1143" i="2"/>
  <c r="I1143" i="2"/>
  <c r="C1143" i="2"/>
  <c r="B1143" i="2"/>
  <c r="H1143" i="2"/>
  <c r="G1143" i="2"/>
  <c r="D1143" i="2"/>
  <c r="G985" i="2"/>
  <c r="F985" i="2"/>
  <c r="B985" i="2"/>
  <c r="H985" i="2"/>
  <c r="E985" i="2"/>
  <c r="D985" i="2"/>
  <c r="C985" i="2"/>
  <c r="K985" i="2"/>
  <c r="J985" i="2"/>
  <c r="I985" i="2"/>
  <c r="K831" i="2"/>
  <c r="J831" i="2"/>
  <c r="B831" i="2"/>
  <c r="H831" i="2"/>
  <c r="C831" i="2"/>
  <c r="F831" i="2"/>
  <c r="I831" i="2"/>
  <c r="E831" i="2"/>
  <c r="D831" i="2"/>
  <c r="G831" i="2"/>
  <c r="J687" i="2"/>
  <c r="D687" i="2"/>
  <c r="C687" i="2"/>
  <c r="H687" i="2"/>
  <c r="B687" i="2"/>
  <c r="F687" i="2"/>
  <c r="K687" i="2"/>
  <c r="I687" i="2"/>
  <c r="G687" i="2"/>
  <c r="E687" i="2"/>
  <c r="D543" i="2"/>
  <c r="J543" i="2"/>
  <c r="I543" i="2"/>
  <c r="H543" i="2"/>
  <c r="G543" i="2"/>
  <c r="B543" i="2"/>
  <c r="K543" i="2"/>
  <c r="F543" i="2"/>
  <c r="E543" i="2"/>
  <c r="C543" i="2"/>
  <c r="D399" i="2"/>
  <c r="H399" i="2"/>
  <c r="G399" i="2"/>
  <c r="F399" i="2"/>
  <c r="E399" i="2"/>
  <c r="K399" i="2"/>
  <c r="B399" i="2"/>
  <c r="C399" i="2"/>
  <c r="J399" i="2"/>
  <c r="I399" i="2"/>
  <c r="D255" i="2"/>
  <c r="K255" i="2"/>
  <c r="B255" i="2"/>
  <c r="J255" i="2"/>
  <c r="I255" i="2"/>
  <c r="E255" i="2"/>
  <c r="C255" i="2"/>
  <c r="H255" i="2"/>
  <c r="G255" i="2"/>
  <c r="F255" i="2"/>
  <c r="E87" i="2"/>
  <c r="F87" i="2"/>
  <c r="K87" i="2"/>
  <c r="J87" i="2"/>
  <c r="I87" i="2"/>
  <c r="H87" i="2"/>
  <c r="G87" i="2"/>
  <c r="D87" i="2"/>
  <c r="C87" i="2"/>
  <c r="B87" i="2"/>
  <c r="B482" i="2"/>
  <c r="I482" i="2"/>
  <c r="F482" i="2"/>
  <c r="E482" i="2"/>
  <c r="D482" i="2"/>
  <c r="J482" i="2"/>
  <c r="C482" i="2"/>
  <c r="K482" i="2"/>
  <c r="H482" i="2"/>
  <c r="G482" i="2"/>
  <c r="C110" i="2"/>
  <c r="D110" i="2"/>
  <c r="K110" i="2"/>
  <c r="J110" i="2"/>
  <c r="I110" i="2"/>
  <c r="H110" i="2"/>
  <c r="G110" i="2"/>
  <c r="F110" i="2"/>
  <c r="E110" i="2"/>
  <c r="B110" i="2"/>
  <c r="F940" i="2"/>
  <c r="E940" i="2"/>
  <c r="I940" i="2"/>
  <c r="B940" i="2"/>
  <c r="K940" i="2"/>
  <c r="J940" i="2"/>
  <c r="C940" i="2"/>
  <c r="D940" i="2"/>
  <c r="H940" i="2"/>
  <c r="G940" i="2"/>
  <c r="F1084" i="2"/>
  <c r="E1084" i="2"/>
  <c r="J1084" i="2"/>
  <c r="I1084" i="2"/>
  <c r="D1084" i="2"/>
  <c r="C1084" i="2"/>
  <c r="B1084" i="2"/>
  <c r="K1084" i="2"/>
  <c r="G1084" i="2"/>
  <c r="H1084" i="2"/>
  <c r="E1050" i="2"/>
  <c r="D1050" i="2"/>
  <c r="F1050" i="2"/>
  <c r="C1050" i="2"/>
  <c r="K1050" i="2"/>
  <c r="J1050" i="2"/>
  <c r="I1050" i="2"/>
  <c r="B1050" i="2"/>
  <c r="G1050" i="2"/>
  <c r="H1050" i="2"/>
  <c r="C893" i="2"/>
  <c r="B893" i="2"/>
  <c r="J893" i="2"/>
  <c r="E893" i="2"/>
  <c r="D893" i="2"/>
  <c r="H893" i="2"/>
  <c r="K893" i="2"/>
  <c r="I893" i="2"/>
  <c r="F893" i="2"/>
  <c r="G893" i="2"/>
  <c r="B626" i="2"/>
  <c r="I626" i="2"/>
  <c r="H626" i="2"/>
  <c r="G626" i="2"/>
  <c r="F626" i="2"/>
  <c r="E626" i="2"/>
  <c r="C626" i="2"/>
  <c r="D626" i="2"/>
  <c r="K626" i="2"/>
  <c r="J626" i="2"/>
  <c r="C301" i="2"/>
  <c r="B301" i="2"/>
  <c r="D301" i="2"/>
  <c r="H301" i="2"/>
  <c r="I301" i="2"/>
  <c r="K301" i="2"/>
  <c r="G301" i="2"/>
  <c r="F301" i="2"/>
  <c r="E301" i="2"/>
  <c r="J301" i="2"/>
  <c r="I1022" i="2"/>
  <c r="H1022" i="2"/>
  <c r="F1022" i="2"/>
  <c r="E1022" i="2"/>
  <c r="K1022" i="2"/>
  <c r="J1022" i="2"/>
  <c r="G1022" i="2"/>
  <c r="D1022" i="2"/>
  <c r="B1022" i="2"/>
  <c r="C1022" i="2"/>
  <c r="G865" i="2"/>
  <c r="F865" i="2"/>
  <c r="H865" i="2"/>
  <c r="E865" i="2"/>
  <c r="D865" i="2"/>
  <c r="J865" i="2"/>
  <c r="K865" i="2"/>
  <c r="B865" i="2"/>
  <c r="I865" i="2"/>
  <c r="C865" i="2"/>
  <c r="F721" i="2"/>
  <c r="D721" i="2"/>
  <c r="C721" i="2"/>
  <c r="G721" i="2"/>
  <c r="I721" i="2"/>
  <c r="H721" i="2"/>
  <c r="E721" i="2"/>
  <c r="K721" i="2"/>
  <c r="J721" i="2"/>
  <c r="B721" i="2"/>
  <c r="B577" i="2"/>
  <c r="K577" i="2"/>
  <c r="J577" i="2"/>
  <c r="C577" i="2"/>
  <c r="I577" i="2"/>
  <c r="E577" i="2"/>
  <c r="F577" i="2"/>
  <c r="G577" i="2"/>
  <c r="H577" i="2"/>
  <c r="D577" i="2"/>
  <c r="H325" i="2"/>
  <c r="E325" i="2"/>
  <c r="D325" i="2"/>
  <c r="C325" i="2"/>
  <c r="J325" i="2"/>
  <c r="K325" i="2"/>
  <c r="I325" i="2"/>
  <c r="G325" i="2"/>
  <c r="F325" i="2"/>
  <c r="B325" i="2"/>
  <c r="C1007" i="2"/>
  <c r="B1007" i="2"/>
  <c r="K1007" i="2"/>
  <c r="D1007" i="2"/>
  <c r="I1007" i="2"/>
  <c r="E1007" i="2"/>
  <c r="G1007" i="2"/>
  <c r="H1007" i="2"/>
  <c r="J1007" i="2"/>
  <c r="F1007" i="2"/>
  <c r="C851" i="2"/>
  <c r="B851" i="2"/>
  <c r="D851" i="2"/>
  <c r="I851" i="2"/>
  <c r="H851" i="2"/>
  <c r="G851" i="2"/>
  <c r="F851" i="2"/>
  <c r="J851" i="2"/>
  <c r="E851" i="2"/>
  <c r="K851" i="2"/>
  <c r="B707" i="2"/>
  <c r="K707" i="2"/>
  <c r="E707" i="2"/>
  <c r="D707" i="2"/>
  <c r="C707" i="2"/>
  <c r="H707" i="2"/>
  <c r="J707" i="2"/>
  <c r="I707" i="2"/>
  <c r="G707" i="2"/>
  <c r="F707" i="2"/>
  <c r="H563" i="2"/>
  <c r="K563" i="2"/>
  <c r="J563" i="2"/>
  <c r="I563" i="2"/>
  <c r="G563" i="2"/>
  <c r="F563" i="2"/>
  <c r="B563" i="2"/>
  <c r="E563" i="2"/>
  <c r="D563" i="2"/>
  <c r="C563" i="2"/>
  <c r="H419" i="2"/>
  <c r="K419" i="2"/>
  <c r="G419" i="2"/>
  <c r="F419" i="2"/>
  <c r="E419" i="2"/>
  <c r="B419" i="2"/>
  <c r="J419" i="2"/>
  <c r="D419" i="2"/>
  <c r="C419" i="2"/>
  <c r="I419" i="2"/>
  <c r="F57" i="2"/>
  <c r="F12" i="2"/>
  <c r="F56" i="2"/>
  <c r="F95" i="2"/>
  <c r="F293" i="2"/>
  <c r="F310" i="2"/>
  <c r="F84" i="2"/>
  <c r="F425" i="2"/>
  <c r="AM26" i="8"/>
  <c r="AR10" i="8"/>
  <c r="AR16" i="8"/>
  <c r="AR22" i="8"/>
  <c r="AH33" i="8"/>
  <c r="AZ6" i="7"/>
  <c r="BC19" i="7"/>
  <c r="AY21" i="6"/>
  <c r="BI25" i="6"/>
  <c r="BC20" i="6"/>
  <c r="BF20" i="6" s="1"/>
  <c r="AW28" i="6"/>
  <c r="BE6" i="6"/>
  <c r="BE21" i="6" s="1"/>
  <c r="BE8" i="6"/>
  <c r="BI9" i="6"/>
  <c r="AU28" i="6"/>
  <c r="BA21" i="6"/>
  <c r="B627" i="3"/>
  <c r="G627" i="3"/>
  <c r="J627" i="3"/>
  <c r="I627" i="3"/>
  <c r="K627" i="3"/>
  <c r="H627" i="3"/>
  <c r="F627" i="3"/>
  <c r="E627" i="3"/>
  <c r="D627" i="3"/>
  <c r="C627" i="3"/>
  <c r="J398" i="3"/>
  <c r="I398" i="3"/>
  <c r="H398" i="3"/>
  <c r="K398" i="3"/>
  <c r="D398" i="3"/>
  <c r="C398" i="3"/>
  <c r="B398" i="3"/>
  <c r="F398" i="3"/>
  <c r="G398" i="3"/>
  <c r="E398" i="3"/>
  <c r="D190" i="3"/>
  <c r="I190" i="3"/>
  <c r="F190" i="3"/>
  <c r="E190" i="3"/>
  <c r="G190" i="3"/>
  <c r="C190" i="3"/>
  <c r="J190" i="3"/>
  <c r="B190" i="3"/>
  <c r="K190" i="3"/>
  <c r="H190" i="3"/>
  <c r="F16" i="3"/>
  <c r="E16" i="3"/>
  <c r="H16" i="3"/>
  <c r="G16" i="3"/>
  <c r="D16" i="3"/>
  <c r="B16" i="3"/>
  <c r="K16" i="3"/>
  <c r="C16" i="3"/>
  <c r="I16" i="3"/>
  <c r="J16" i="3"/>
  <c r="B141" i="3"/>
  <c r="K141" i="3"/>
  <c r="H141" i="3"/>
  <c r="G141" i="3"/>
  <c r="F141" i="3"/>
  <c r="E141" i="3"/>
  <c r="D141" i="3"/>
  <c r="J141" i="3"/>
  <c r="I141" i="3"/>
  <c r="C141" i="3"/>
  <c r="D298" i="3"/>
  <c r="B298" i="3"/>
  <c r="F298" i="3"/>
  <c r="E298" i="3"/>
  <c r="H298" i="3"/>
  <c r="G298" i="3"/>
  <c r="C298" i="3"/>
  <c r="K298" i="3"/>
  <c r="I298" i="3"/>
  <c r="J298" i="3"/>
  <c r="B489" i="3"/>
  <c r="I489" i="3"/>
  <c r="D489" i="3"/>
  <c r="C489" i="3"/>
  <c r="H489" i="3"/>
  <c r="G489" i="3"/>
  <c r="F489" i="3"/>
  <c r="J489" i="3"/>
  <c r="E489" i="3"/>
  <c r="K489" i="3"/>
  <c r="F10" i="3"/>
  <c r="E10" i="3"/>
  <c r="H10" i="3"/>
  <c r="B10" i="3"/>
  <c r="G10" i="3"/>
  <c r="D10" i="3"/>
  <c r="I10" i="3"/>
  <c r="C10" i="3"/>
  <c r="K10" i="3"/>
  <c r="J10" i="3"/>
  <c r="D154" i="3"/>
  <c r="B154" i="3"/>
  <c r="H154" i="3"/>
  <c r="E154" i="3"/>
  <c r="C154" i="3"/>
  <c r="G154" i="3"/>
  <c r="F154" i="3"/>
  <c r="K154" i="3"/>
  <c r="J154" i="3"/>
  <c r="I154" i="3"/>
  <c r="J313" i="3"/>
  <c r="I313" i="3"/>
  <c r="H313" i="3"/>
  <c r="G313" i="3"/>
  <c r="F313" i="3"/>
  <c r="E313" i="3"/>
  <c r="D313" i="3"/>
  <c r="K313" i="3"/>
  <c r="B313" i="3"/>
  <c r="C313" i="3"/>
  <c r="J505" i="3"/>
  <c r="I505" i="3"/>
  <c r="F505" i="3"/>
  <c r="K505" i="3"/>
  <c r="H505" i="3"/>
  <c r="B505" i="3"/>
  <c r="E505" i="3"/>
  <c r="D505" i="3"/>
  <c r="G505" i="3"/>
  <c r="C505" i="3"/>
  <c r="J343" i="3"/>
  <c r="K343" i="3"/>
  <c r="I343" i="3"/>
  <c r="H343" i="3"/>
  <c r="D343" i="3"/>
  <c r="C343" i="3"/>
  <c r="B343" i="3"/>
  <c r="G343" i="3"/>
  <c r="E343" i="3"/>
  <c r="F343" i="3"/>
  <c r="J487" i="3"/>
  <c r="F487" i="3"/>
  <c r="H487" i="3"/>
  <c r="G487" i="3"/>
  <c r="K487" i="3"/>
  <c r="I487" i="3"/>
  <c r="E487" i="3"/>
  <c r="D487" i="3"/>
  <c r="C487" i="3"/>
  <c r="B487" i="3"/>
  <c r="J631" i="3"/>
  <c r="F631" i="3"/>
  <c r="C631" i="3"/>
  <c r="I631" i="3"/>
  <c r="H631" i="3"/>
  <c r="G631" i="3"/>
  <c r="K631" i="3"/>
  <c r="E631" i="3"/>
  <c r="D631" i="3"/>
  <c r="B631" i="3"/>
  <c r="D280" i="3"/>
  <c r="K280" i="3"/>
  <c r="J280" i="3"/>
  <c r="E280" i="3"/>
  <c r="C280" i="3"/>
  <c r="I280" i="3"/>
  <c r="H280" i="3"/>
  <c r="F280" i="3"/>
  <c r="B280" i="3"/>
  <c r="G280" i="3"/>
  <c r="D424" i="3"/>
  <c r="H424" i="3"/>
  <c r="G424" i="3"/>
  <c r="F424" i="3"/>
  <c r="E424" i="3"/>
  <c r="C424" i="3"/>
  <c r="B424" i="3"/>
  <c r="J424" i="3"/>
  <c r="K424" i="3"/>
  <c r="I424" i="3"/>
  <c r="D568" i="3"/>
  <c r="H568" i="3"/>
  <c r="E568" i="3"/>
  <c r="I568" i="3"/>
  <c r="G568" i="3"/>
  <c r="B568" i="3"/>
  <c r="J568" i="3"/>
  <c r="F568" i="3"/>
  <c r="C568" i="3"/>
  <c r="K568" i="3"/>
  <c r="F317" i="3"/>
  <c r="I317" i="3"/>
  <c r="H317" i="3"/>
  <c r="G317" i="3"/>
  <c r="B317" i="3"/>
  <c r="D317" i="3"/>
  <c r="C317" i="3"/>
  <c r="K317" i="3"/>
  <c r="J317" i="3"/>
  <c r="E317" i="3"/>
  <c r="F461" i="3"/>
  <c r="D461" i="3"/>
  <c r="C461" i="3"/>
  <c r="B461" i="3"/>
  <c r="I461" i="3"/>
  <c r="H461" i="3"/>
  <c r="G461" i="3"/>
  <c r="E461" i="3"/>
  <c r="K461" i="3"/>
  <c r="J461" i="3"/>
  <c r="F605" i="3"/>
  <c r="D605" i="3"/>
  <c r="G605" i="3"/>
  <c r="K605" i="3"/>
  <c r="H605" i="3"/>
  <c r="E605" i="3"/>
  <c r="C605" i="3"/>
  <c r="J605" i="3"/>
  <c r="I605" i="3"/>
  <c r="B605" i="3"/>
  <c r="J493" i="3"/>
  <c r="I493" i="3"/>
  <c r="H493" i="3"/>
  <c r="E493" i="3"/>
  <c r="D493" i="3"/>
  <c r="C493" i="3"/>
  <c r="K493" i="3"/>
  <c r="G493" i="3"/>
  <c r="F493" i="3"/>
  <c r="B493" i="3"/>
  <c r="B267" i="3"/>
  <c r="K267" i="3"/>
  <c r="J267" i="3"/>
  <c r="I267" i="3"/>
  <c r="D267" i="3"/>
  <c r="C267" i="3"/>
  <c r="E267" i="3"/>
  <c r="G267" i="3"/>
  <c r="F267" i="3"/>
  <c r="H267" i="3"/>
  <c r="B87" i="3"/>
  <c r="C87" i="3"/>
  <c r="J87" i="3"/>
  <c r="I87" i="3"/>
  <c r="E87" i="3"/>
  <c r="D87" i="3"/>
  <c r="F87" i="3"/>
  <c r="H87" i="3"/>
  <c r="G87" i="3"/>
  <c r="K87" i="3"/>
  <c r="B566" i="3"/>
  <c r="J566" i="3"/>
  <c r="K566" i="3"/>
  <c r="E566" i="3"/>
  <c r="D566" i="3"/>
  <c r="C566" i="3"/>
  <c r="I566" i="3"/>
  <c r="H566" i="3"/>
  <c r="G566" i="3"/>
  <c r="F566" i="3"/>
  <c r="J337" i="3"/>
  <c r="E337" i="3"/>
  <c r="D337" i="3"/>
  <c r="C337" i="3"/>
  <c r="K337" i="3"/>
  <c r="I337" i="3"/>
  <c r="H337" i="3"/>
  <c r="G337" i="3"/>
  <c r="F337" i="3"/>
  <c r="B337" i="3"/>
  <c r="H144" i="3"/>
  <c r="I144" i="3"/>
  <c r="K144" i="3"/>
  <c r="B144" i="3"/>
  <c r="E144" i="3"/>
  <c r="D144" i="3"/>
  <c r="F144" i="3"/>
  <c r="J144" i="3"/>
  <c r="G144" i="3"/>
  <c r="C144" i="3"/>
  <c r="J613" i="3"/>
  <c r="C613" i="3"/>
  <c r="I613" i="3"/>
  <c r="H613" i="3"/>
  <c r="B613" i="3"/>
  <c r="F613" i="3"/>
  <c r="E613" i="3"/>
  <c r="D613" i="3"/>
  <c r="G613" i="3"/>
  <c r="K613" i="3"/>
  <c r="H384" i="3"/>
  <c r="F384" i="3"/>
  <c r="E384" i="3"/>
  <c r="D384" i="3"/>
  <c r="K384" i="3"/>
  <c r="C384" i="3"/>
  <c r="B384" i="3"/>
  <c r="I384" i="3"/>
  <c r="J384" i="3"/>
  <c r="G384" i="3"/>
  <c r="H180" i="3"/>
  <c r="D180" i="3"/>
  <c r="F180" i="3"/>
  <c r="E180" i="3"/>
  <c r="B180" i="3"/>
  <c r="G180" i="3"/>
  <c r="C180" i="3"/>
  <c r="K180" i="3"/>
  <c r="J180" i="3"/>
  <c r="I180" i="3"/>
  <c r="H5" i="3"/>
  <c r="G5" i="3"/>
  <c r="J5" i="3"/>
  <c r="D5" i="3"/>
  <c r="C5" i="3"/>
  <c r="K5" i="3"/>
  <c r="F5" i="3"/>
  <c r="B5" i="3"/>
  <c r="I5" i="3"/>
  <c r="E5" i="3"/>
  <c r="K440" i="3"/>
  <c r="G440" i="3"/>
  <c r="F440" i="3"/>
  <c r="E440" i="3"/>
  <c r="D440" i="3"/>
  <c r="C440" i="3"/>
  <c r="B440" i="3"/>
  <c r="H440" i="3"/>
  <c r="J440" i="3"/>
  <c r="I440" i="3"/>
  <c r="B225" i="3"/>
  <c r="J225" i="3"/>
  <c r="K225" i="3"/>
  <c r="I225" i="3"/>
  <c r="H225" i="3"/>
  <c r="G225" i="3"/>
  <c r="F225" i="3"/>
  <c r="C225" i="3"/>
  <c r="D225" i="3"/>
  <c r="E225" i="3"/>
  <c r="H48" i="3"/>
  <c r="C48" i="3"/>
  <c r="F48" i="3"/>
  <c r="E48" i="3"/>
  <c r="G48" i="3"/>
  <c r="D48" i="3"/>
  <c r="J48" i="3"/>
  <c r="B48" i="3"/>
  <c r="K48" i="3"/>
  <c r="I48" i="3"/>
  <c r="G1069" i="2"/>
  <c r="F1069" i="2"/>
  <c r="K1069" i="2"/>
  <c r="B1069" i="2"/>
  <c r="J1069" i="2"/>
  <c r="I1069" i="2"/>
  <c r="H1069" i="2"/>
  <c r="C1069" i="2"/>
  <c r="D1069" i="2"/>
  <c r="E1069" i="2"/>
  <c r="E912" i="2"/>
  <c r="D912" i="2"/>
  <c r="K912" i="2"/>
  <c r="B912" i="2"/>
  <c r="G912" i="2"/>
  <c r="I912" i="2"/>
  <c r="J912" i="2"/>
  <c r="C912" i="2"/>
  <c r="H912" i="2"/>
  <c r="F912" i="2"/>
  <c r="I764" i="2"/>
  <c r="H764" i="2"/>
  <c r="J764" i="2"/>
  <c r="G764" i="2"/>
  <c r="D764" i="2"/>
  <c r="K764" i="2"/>
  <c r="F764" i="2"/>
  <c r="B764" i="2"/>
  <c r="C764" i="2"/>
  <c r="E764" i="2"/>
  <c r="B620" i="2"/>
  <c r="D620" i="2"/>
  <c r="K620" i="2"/>
  <c r="J620" i="2"/>
  <c r="I620" i="2"/>
  <c r="H620" i="2"/>
  <c r="C620" i="2"/>
  <c r="E620" i="2"/>
  <c r="F620" i="2"/>
  <c r="G620" i="2"/>
  <c r="B476" i="2"/>
  <c r="D476" i="2"/>
  <c r="I476" i="2"/>
  <c r="H476" i="2"/>
  <c r="G476" i="2"/>
  <c r="F476" i="2"/>
  <c r="C476" i="2"/>
  <c r="J476" i="2"/>
  <c r="K476" i="2"/>
  <c r="E476" i="2"/>
  <c r="K1149" i="2"/>
  <c r="J1149" i="2"/>
  <c r="D1149" i="2"/>
  <c r="C1149" i="2"/>
  <c r="H1149" i="2"/>
  <c r="G1149" i="2"/>
  <c r="I1149" i="2"/>
  <c r="B1149" i="2"/>
  <c r="E1149" i="2"/>
  <c r="F1149" i="2"/>
  <c r="E990" i="2"/>
  <c r="D990" i="2"/>
  <c r="J990" i="2"/>
  <c r="I990" i="2"/>
  <c r="G990" i="2"/>
  <c r="B990" i="2"/>
  <c r="H990" i="2"/>
  <c r="C990" i="2"/>
  <c r="K990" i="2"/>
  <c r="F990" i="2"/>
  <c r="G835" i="2"/>
  <c r="F835" i="2"/>
  <c r="D835" i="2"/>
  <c r="C835" i="2"/>
  <c r="B835" i="2"/>
  <c r="E835" i="2"/>
  <c r="I835" i="2"/>
  <c r="J835" i="2"/>
  <c r="K835" i="2"/>
  <c r="H835" i="2"/>
  <c r="F691" i="2"/>
  <c r="C691" i="2"/>
  <c r="B691" i="2"/>
  <c r="J691" i="2"/>
  <c r="I691" i="2"/>
  <c r="H691" i="2"/>
  <c r="G691" i="2"/>
  <c r="E691" i="2"/>
  <c r="K691" i="2"/>
  <c r="D691" i="2"/>
  <c r="K547" i="2"/>
  <c r="J547" i="2"/>
  <c r="C547" i="2"/>
  <c r="I547" i="2"/>
  <c r="E547" i="2"/>
  <c r="G547" i="2"/>
  <c r="F547" i="2"/>
  <c r="H547" i="2"/>
  <c r="D547" i="2"/>
  <c r="B547" i="2"/>
  <c r="J403" i="2"/>
  <c r="I403" i="2"/>
  <c r="H403" i="2"/>
  <c r="K403" i="2"/>
  <c r="D403" i="2"/>
  <c r="C403" i="2"/>
  <c r="B403" i="2"/>
  <c r="G403" i="2"/>
  <c r="F403" i="2"/>
  <c r="E403" i="2"/>
  <c r="K259" i="2"/>
  <c r="J259" i="2"/>
  <c r="G259" i="2"/>
  <c r="B259" i="2"/>
  <c r="H259" i="2"/>
  <c r="I259" i="2"/>
  <c r="F259" i="2"/>
  <c r="E259" i="2"/>
  <c r="D259" i="2"/>
  <c r="C259" i="2"/>
  <c r="B115" i="2"/>
  <c r="E115" i="2"/>
  <c r="D115" i="2"/>
  <c r="C115" i="2"/>
  <c r="K115" i="2"/>
  <c r="J115" i="2"/>
  <c r="I115" i="2"/>
  <c r="H115" i="2"/>
  <c r="F115" i="2"/>
  <c r="G115" i="2"/>
  <c r="C1067" i="2"/>
  <c r="B1067" i="2"/>
  <c r="D1067" i="2"/>
  <c r="H1067" i="2"/>
  <c r="G1067" i="2"/>
  <c r="J1067" i="2"/>
  <c r="I1067" i="2"/>
  <c r="F1067" i="2"/>
  <c r="E1067" i="2"/>
  <c r="K1067" i="2"/>
  <c r="D910" i="2"/>
  <c r="C910" i="2"/>
  <c r="G910" i="2"/>
  <c r="F910" i="2"/>
  <c r="I910" i="2"/>
  <c r="K910" i="2"/>
  <c r="E910" i="2"/>
  <c r="B910" i="2"/>
  <c r="H910" i="2"/>
  <c r="J910" i="2"/>
  <c r="E762" i="2"/>
  <c r="D762" i="2"/>
  <c r="H762" i="2"/>
  <c r="K762" i="2"/>
  <c r="J762" i="2"/>
  <c r="B762" i="2"/>
  <c r="I762" i="2"/>
  <c r="F762" i="2"/>
  <c r="C762" i="2"/>
  <c r="G762" i="2"/>
  <c r="J618" i="2"/>
  <c r="K618" i="2"/>
  <c r="C618" i="2"/>
  <c r="B618" i="2"/>
  <c r="F618" i="2"/>
  <c r="H618" i="2"/>
  <c r="G618" i="2"/>
  <c r="I618" i="2"/>
  <c r="E618" i="2"/>
  <c r="D618" i="2"/>
  <c r="J474" i="2"/>
  <c r="K474" i="2"/>
  <c r="D474" i="2"/>
  <c r="F474" i="2"/>
  <c r="E474" i="2"/>
  <c r="I474" i="2"/>
  <c r="H474" i="2"/>
  <c r="G474" i="2"/>
  <c r="C474" i="2"/>
  <c r="B474" i="2"/>
  <c r="J330" i="2"/>
  <c r="K330" i="2"/>
  <c r="I330" i="2"/>
  <c r="D330" i="2"/>
  <c r="G330" i="2"/>
  <c r="F330" i="2"/>
  <c r="H330" i="2"/>
  <c r="E330" i="2"/>
  <c r="C330" i="2"/>
  <c r="B330" i="2"/>
  <c r="J186" i="2"/>
  <c r="I186" i="2"/>
  <c r="H186" i="2"/>
  <c r="E186" i="2"/>
  <c r="G186" i="2"/>
  <c r="B186" i="2"/>
  <c r="F186" i="2"/>
  <c r="D186" i="2"/>
  <c r="C186" i="2"/>
  <c r="K186" i="2"/>
  <c r="K42" i="2"/>
  <c r="J42" i="2"/>
  <c r="I42" i="2"/>
  <c r="H42" i="2"/>
  <c r="G42" i="2"/>
  <c r="F42" i="2"/>
  <c r="E42" i="2"/>
  <c r="D42" i="2"/>
  <c r="C42" i="2"/>
  <c r="B42" i="2"/>
  <c r="K987" i="2"/>
  <c r="J987" i="2"/>
  <c r="I987" i="2"/>
  <c r="B987" i="2"/>
  <c r="G987" i="2"/>
  <c r="F987" i="2"/>
  <c r="E987" i="2"/>
  <c r="D987" i="2"/>
  <c r="H987" i="2"/>
  <c r="C987" i="2"/>
  <c r="C773" i="2"/>
  <c r="B773" i="2"/>
  <c r="F773" i="2"/>
  <c r="E773" i="2"/>
  <c r="G773" i="2"/>
  <c r="K773" i="2"/>
  <c r="J773" i="2"/>
  <c r="I773" i="2"/>
  <c r="H773" i="2"/>
  <c r="D773" i="2"/>
  <c r="G1105" i="2"/>
  <c r="F1105" i="2"/>
  <c r="K1105" i="2"/>
  <c r="B1105" i="2"/>
  <c r="C1105" i="2"/>
  <c r="H1105" i="2"/>
  <c r="E1105" i="2"/>
  <c r="D1105" i="2"/>
  <c r="J1105" i="2"/>
  <c r="I1105" i="2"/>
  <c r="E1146" i="2"/>
  <c r="D1146" i="2"/>
  <c r="F1146" i="2"/>
  <c r="C1146" i="2"/>
  <c r="J1146" i="2"/>
  <c r="I1146" i="2"/>
  <c r="B1146" i="2"/>
  <c r="H1146" i="2"/>
  <c r="G1146" i="2"/>
  <c r="K1146" i="2"/>
  <c r="I986" i="2"/>
  <c r="H986" i="2"/>
  <c r="F986" i="2"/>
  <c r="E986" i="2"/>
  <c r="K986" i="2"/>
  <c r="C986" i="2"/>
  <c r="D986" i="2"/>
  <c r="J986" i="2"/>
  <c r="G986" i="2"/>
  <c r="B986" i="2"/>
  <c r="F832" i="2"/>
  <c r="E832" i="2"/>
  <c r="J832" i="2"/>
  <c r="I832" i="2"/>
  <c r="H832" i="2"/>
  <c r="G832" i="2"/>
  <c r="B832" i="2"/>
  <c r="C832" i="2"/>
  <c r="K832" i="2"/>
  <c r="D832" i="2"/>
  <c r="G688" i="2"/>
  <c r="F688" i="2"/>
  <c r="E688" i="2"/>
  <c r="D688" i="2"/>
  <c r="C688" i="2"/>
  <c r="J688" i="2"/>
  <c r="B688" i="2"/>
  <c r="H688" i="2"/>
  <c r="K688" i="2"/>
  <c r="I688" i="2"/>
  <c r="F544" i="2"/>
  <c r="D544" i="2"/>
  <c r="C544" i="2"/>
  <c r="G544" i="2"/>
  <c r="K544" i="2"/>
  <c r="I544" i="2"/>
  <c r="H544" i="2"/>
  <c r="J544" i="2"/>
  <c r="E544" i="2"/>
  <c r="B544" i="2"/>
  <c r="F400" i="2"/>
  <c r="D400" i="2"/>
  <c r="K400" i="2"/>
  <c r="J400" i="2"/>
  <c r="B400" i="2"/>
  <c r="H400" i="2"/>
  <c r="I400" i="2"/>
  <c r="G400" i="2"/>
  <c r="E400" i="2"/>
  <c r="C400" i="2"/>
  <c r="F256" i="2"/>
  <c r="C256" i="2"/>
  <c r="B256" i="2"/>
  <c r="D256" i="2"/>
  <c r="I256" i="2"/>
  <c r="J256" i="2"/>
  <c r="K256" i="2"/>
  <c r="H256" i="2"/>
  <c r="G256" i="2"/>
  <c r="E256" i="2"/>
  <c r="G112" i="2"/>
  <c r="H112" i="2"/>
  <c r="E112" i="2"/>
  <c r="D112" i="2"/>
  <c r="C112" i="2"/>
  <c r="B112" i="2"/>
  <c r="K112" i="2"/>
  <c r="J112" i="2"/>
  <c r="I112" i="2"/>
  <c r="F112" i="2"/>
  <c r="E75" i="2"/>
  <c r="F75" i="2"/>
  <c r="K75" i="2"/>
  <c r="J75" i="2"/>
  <c r="I75" i="2"/>
  <c r="H75" i="2"/>
  <c r="G75" i="2"/>
  <c r="D75" i="2"/>
  <c r="B75" i="2"/>
  <c r="C75" i="2"/>
  <c r="B542" i="2"/>
  <c r="K542" i="2"/>
  <c r="F542" i="2"/>
  <c r="E542" i="2"/>
  <c r="D542" i="2"/>
  <c r="I542" i="2"/>
  <c r="C542" i="2"/>
  <c r="J542" i="2"/>
  <c r="H542" i="2"/>
  <c r="G542" i="2"/>
  <c r="B230" i="2"/>
  <c r="D230" i="2"/>
  <c r="I230" i="2"/>
  <c r="E230" i="2"/>
  <c r="C230" i="2"/>
  <c r="G230" i="2"/>
  <c r="H230" i="2"/>
  <c r="K230" i="2"/>
  <c r="J230" i="2"/>
  <c r="F230" i="2"/>
  <c r="H397" i="2"/>
  <c r="K397" i="2"/>
  <c r="F397" i="2"/>
  <c r="B397" i="2"/>
  <c r="E397" i="2"/>
  <c r="J397" i="2"/>
  <c r="I397" i="2"/>
  <c r="G397" i="2"/>
  <c r="D397" i="2"/>
  <c r="C397" i="2"/>
  <c r="G1129" i="2"/>
  <c r="F1129" i="2"/>
  <c r="B1129" i="2"/>
  <c r="H1129" i="2"/>
  <c r="E1129" i="2"/>
  <c r="C1129" i="2"/>
  <c r="J1129" i="2"/>
  <c r="D1129" i="2"/>
  <c r="K1129" i="2"/>
  <c r="I1129" i="2"/>
  <c r="E972" i="2"/>
  <c r="D972" i="2"/>
  <c r="B972" i="2"/>
  <c r="G972" i="2"/>
  <c r="I972" i="2"/>
  <c r="J972" i="2"/>
  <c r="H972" i="2"/>
  <c r="F972" i="2"/>
  <c r="C972" i="2"/>
  <c r="K972" i="2"/>
  <c r="K819" i="2"/>
  <c r="J819" i="2"/>
  <c r="F819" i="2"/>
  <c r="E819" i="2"/>
  <c r="H819" i="2"/>
  <c r="I819" i="2"/>
  <c r="G819" i="2"/>
  <c r="D819" i="2"/>
  <c r="C819" i="2"/>
  <c r="B819" i="2"/>
  <c r="J675" i="2"/>
  <c r="F675" i="2"/>
  <c r="E675" i="2"/>
  <c r="B675" i="2"/>
  <c r="C675" i="2"/>
  <c r="G675" i="2"/>
  <c r="H675" i="2"/>
  <c r="I675" i="2"/>
  <c r="K675" i="2"/>
  <c r="D675" i="2"/>
  <c r="D531" i="2"/>
  <c r="C531" i="2"/>
  <c r="F531" i="2"/>
  <c r="H531" i="2"/>
  <c r="G531" i="2"/>
  <c r="K531" i="2"/>
  <c r="J531" i="2"/>
  <c r="I531" i="2"/>
  <c r="E531" i="2"/>
  <c r="B531" i="2"/>
  <c r="D387" i="2"/>
  <c r="C387" i="2"/>
  <c r="K387" i="2"/>
  <c r="J387" i="2"/>
  <c r="F387" i="2"/>
  <c r="E387" i="2"/>
  <c r="I387" i="2"/>
  <c r="H387" i="2"/>
  <c r="G387" i="2"/>
  <c r="B387" i="2"/>
  <c r="D243" i="2"/>
  <c r="C243" i="2"/>
  <c r="B243" i="2"/>
  <c r="K243" i="2"/>
  <c r="H243" i="2"/>
  <c r="G243" i="2"/>
  <c r="E243" i="2"/>
  <c r="F243" i="2"/>
  <c r="J243" i="2"/>
  <c r="I243" i="2"/>
  <c r="E63" i="2"/>
  <c r="F63" i="2"/>
  <c r="G63" i="2"/>
  <c r="D63" i="2"/>
  <c r="C63" i="2"/>
  <c r="B63" i="2"/>
  <c r="K63" i="2"/>
  <c r="J63" i="2"/>
  <c r="I63" i="2"/>
  <c r="H63" i="2"/>
  <c r="B458" i="2"/>
  <c r="D458" i="2"/>
  <c r="C458" i="2"/>
  <c r="G458" i="2"/>
  <c r="I458" i="2"/>
  <c r="K458" i="2"/>
  <c r="J458" i="2"/>
  <c r="H458" i="2"/>
  <c r="F458" i="2"/>
  <c r="E458" i="2"/>
  <c r="C74" i="2"/>
  <c r="D74" i="2"/>
  <c r="K74" i="2"/>
  <c r="J74" i="2"/>
  <c r="I74" i="2"/>
  <c r="H74" i="2"/>
  <c r="G74" i="2"/>
  <c r="F74" i="2"/>
  <c r="E74" i="2"/>
  <c r="B74" i="2"/>
  <c r="B952" i="2"/>
  <c r="E952" i="2"/>
  <c r="F952" i="2"/>
  <c r="H952" i="2"/>
  <c r="G952" i="2"/>
  <c r="D952" i="2"/>
  <c r="C952" i="2"/>
  <c r="J952" i="2"/>
  <c r="K952" i="2"/>
  <c r="I952" i="2"/>
  <c r="B1096" i="2"/>
  <c r="F1096" i="2"/>
  <c r="E1096" i="2"/>
  <c r="G1096" i="2"/>
  <c r="C1096" i="2"/>
  <c r="I1096" i="2"/>
  <c r="K1096" i="2"/>
  <c r="J1096" i="2"/>
  <c r="H1096" i="2"/>
  <c r="D1096" i="2"/>
  <c r="C1037" i="2"/>
  <c r="B1037" i="2"/>
  <c r="F1037" i="2"/>
  <c r="E1037" i="2"/>
  <c r="K1037" i="2"/>
  <c r="D1037" i="2"/>
  <c r="I1037" i="2"/>
  <c r="J1037" i="2"/>
  <c r="G1037" i="2"/>
  <c r="H1037" i="2"/>
  <c r="K879" i="2"/>
  <c r="J879" i="2"/>
  <c r="I879" i="2"/>
  <c r="H879" i="2"/>
  <c r="G879" i="2"/>
  <c r="F879" i="2"/>
  <c r="B879" i="2"/>
  <c r="E879" i="2"/>
  <c r="D879" i="2"/>
  <c r="C879" i="2"/>
  <c r="B566" i="2"/>
  <c r="G566" i="2"/>
  <c r="I566" i="2"/>
  <c r="H566" i="2"/>
  <c r="F566" i="2"/>
  <c r="E566" i="2"/>
  <c r="J566" i="2"/>
  <c r="D566" i="2"/>
  <c r="C566" i="2"/>
  <c r="K566" i="2"/>
  <c r="F265" i="2"/>
  <c r="E265" i="2"/>
  <c r="D265" i="2"/>
  <c r="C265" i="2"/>
  <c r="H265" i="2"/>
  <c r="B265" i="2"/>
  <c r="I265" i="2"/>
  <c r="J265" i="2"/>
  <c r="K265" i="2"/>
  <c r="G265" i="2"/>
  <c r="G1009" i="2"/>
  <c r="F1009" i="2"/>
  <c r="H1009" i="2"/>
  <c r="E1009" i="2"/>
  <c r="K1009" i="2"/>
  <c r="D1009" i="2"/>
  <c r="J1009" i="2"/>
  <c r="I1009" i="2"/>
  <c r="B1009" i="2"/>
  <c r="C1009" i="2"/>
  <c r="G853" i="2"/>
  <c r="F853" i="2"/>
  <c r="K853" i="2"/>
  <c r="H853" i="2"/>
  <c r="E853" i="2"/>
  <c r="D853" i="2"/>
  <c r="C853" i="2"/>
  <c r="J853" i="2"/>
  <c r="I853" i="2"/>
  <c r="B853" i="2"/>
  <c r="F709" i="2"/>
  <c r="G709" i="2"/>
  <c r="E709" i="2"/>
  <c r="I709" i="2"/>
  <c r="D709" i="2"/>
  <c r="J709" i="2"/>
  <c r="K709" i="2"/>
  <c r="B709" i="2"/>
  <c r="H709" i="2"/>
  <c r="C709" i="2"/>
  <c r="D565" i="2"/>
  <c r="E565" i="2"/>
  <c r="C565" i="2"/>
  <c r="B565" i="2"/>
  <c r="H565" i="2"/>
  <c r="J565" i="2"/>
  <c r="I565" i="2"/>
  <c r="K565" i="2"/>
  <c r="G565" i="2"/>
  <c r="F565" i="2"/>
  <c r="D277" i="2"/>
  <c r="K277" i="2"/>
  <c r="B277" i="2"/>
  <c r="J277" i="2"/>
  <c r="I277" i="2"/>
  <c r="G277" i="2"/>
  <c r="H277" i="2"/>
  <c r="F277" i="2"/>
  <c r="E277" i="2"/>
  <c r="C277" i="2"/>
  <c r="G1153" i="2"/>
  <c r="F1153" i="2"/>
  <c r="H1153" i="2"/>
  <c r="E1153" i="2"/>
  <c r="K1153" i="2"/>
  <c r="C1153" i="2"/>
  <c r="I1153" i="2"/>
  <c r="J1153" i="2"/>
  <c r="D1153" i="2"/>
  <c r="B1153" i="2"/>
  <c r="K994" i="2"/>
  <c r="D994" i="2"/>
  <c r="C994" i="2"/>
  <c r="I994" i="2"/>
  <c r="H994" i="2"/>
  <c r="G994" i="2"/>
  <c r="F994" i="2"/>
  <c r="E994" i="2"/>
  <c r="J994" i="2"/>
  <c r="B994" i="2"/>
  <c r="C839" i="2"/>
  <c r="B839" i="2"/>
  <c r="H839" i="2"/>
  <c r="G839" i="2"/>
  <c r="K839" i="2"/>
  <c r="E839" i="2"/>
  <c r="F839" i="2"/>
  <c r="I839" i="2"/>
  <c r="D839" i="2"/>
  <c r="J839" i="2"/>
  <c r="B695" i="2"/>
  <c r="C695" i="2"/>
  <c r="G695" i="2"/>
  <c r="E695" i="2"/>
  <c r="D695" i="2"/>
  <c r="I695" i="2"/>
  <c r="K695" i="2"/>
  <c r="J695" i="2"/>
  <c r="H695" i="2"/>
  <c r="F695" i="2"/>
  <c r="H551" i="2"/>
  <c r="B551" i="2"/>
  <c r="E551" i="2"/>
  <c r="G551" i="2"/>
  <c r="F551" i="2"/>
  <c r="K551" i="2"/>
  <c r="J551" i="2"/>
  <c r="I551" i="2"/>
  <c r="D551" i="2"/>
  <c r="C551" i="2"/>
  <c r="H407" i="2"/>
  <c r="K407" i="2"/>
  <c r="G407" i="2"/>
  <c r="C407" i="2"/>
  <c r="F407" i="2"/>
  <c r="D407" i="2"/>
  <c r="B407" i="2"/>
  <c r="J407" i="2"/>
  <c r="I407" i="2"/>
  <c r="E407" i="2"/>
  <c r="F21" i="2"/>
  <c r="F449" i="2"/>
  <c r="F408" i="2"/>
  <c r="F13" i="2"/>
  <c r="F105" i="2"/>
  <c r="F60" i="2"/>
  <c r="AR30" i="8"/>
  <c r="BC25" i="7"/>
  <c r="BB29" i="7"/>
  <c r="AW22" i="7"/>
  <c r="AZ5" i="7"/>
  <c r="BC25" i="6"/>
  <c r="BF25" i="6" s="1"/>
  <c r="BD19" i="6"/>
  <c r="BF19" i="6" s="1"/>
  <c r="BF4" i="6"/>
  <c r="BI19" i="6"/>
  <c r="AU21" i="6"/>
  <c r="D610" i="3"/>
  <c r="G610" i="3"/>
  <c r="I610" i="3"/>
  <c r="H610" i="3"/>
  <c r="K610" i="3"/>
  <c r="J610" i="3"/>
  <c r="F610" i="3"/>
  <c r="E610" i="3"/>
  <c r="C610" i="3"/>
  <c r="B610" i="3"/>
  <c r="B381" i="3"/>
  <c r="J381" i="3"/>
  <c r="I381" i="3"/>
  <c r="H381" i="3"/>
  <c r="G381" i="3"/>
  <c r="F381" i="3"/>
  <c r="E381" i="3"/>
  <c r="K381" i="3"/>
  <c r="D381" i="3"/>
  <c r="C381" i="3"/>
  <c r="J175" i="3"/>
  <c r="B175" i="3"/>
  <c r="C175" i="3"/>
  <c r="E175" i="3"/>
  <c r="D175" i="3"/>
  <c r="H175" i="3"/>
  <c r="G175" i="3"/>
  <c r="I175" i="3"/>
  <c r="K175" i="3"/>
  <c r="F175" i="3"/>
  <c r="D9" i="3"/>
  <c r="C9" i="3"/>
  <c r="F9" i="3"/>
  <c r="K9" i="3"/>
  <c r="J9" i="3"/>
  <c r="I9" i="3"/>
  <c r="H9" i="3"/>
  <c r="G9" i="3"/>
  <c r="B9" i="3"/>
  <c r="E9" i="3"/>
  <c r="B153" i="3"/>
  <c r="D153" i="3"/>
  <c r="I153" i="3"/>
  <c r="H153" i="3"/>
  <c r="G153" i="3"/>
  <c r="F153" i="3"/>
  <c r="E153" i="3"/>
  <c r="K153" i="3"/>
  <c r="C153" i="3"/>
  <c r="J153" i="3"/>
  <c r="H312" i="3"/>
  <c r="F312" i="3"/>
  <c r="E312" i="3"/>
  <c r="D312" i="3"/>
  <c r="C312" i="3"/>
  <c r="B312" i="3"/>
  <c r="I312" i="3"/>
  <c r="J312" i="3"/>
  <c r="G312" i="3"/>
  <c r="K312" i="3"/>
  <c r="H504" i="3"/>
  <c r="F504" i="3"/>
  <c r="B504" i="3"/>
  <c r="J504" i="3"/>
  <c r="I504" i="3"/>
  <c r="G504" i="3"/>
  <c r="E504" i="3"/>
  <c r="D504" i="3"/>
  <c r="C504" i="3"/>
  <c r="K504" i="3"/>
  <c r="F22" i="3"/>
  <c r="E22" i="3"/>
  <c r="H22" i="3"/>
  <c r="K22" i="3"/>
  <c r="J22" i="3"/>
  <c r="C22" i="3"/>
  <c r="B22" i="3"/>
  <c r="D22" i="3"/>
  <c r="I22" i="3"/>
  <c r="G22" i="3"/>
  <c r="D166" i="3"/>
  <c r="B166" i="3"/>
  <c r="I166" i="3"/>
  <c r="H166" i="3"/>
  <c r="K166" i="3"/>
  <c r="E166" i="3"/>
  <c r="C166" i="3"/>
  <c r="J166" i="3"/>
  <c r="G166" i="3"/>
  <c r="F166" i="3"/>
  <c r="H330" i="3"/>
  <c r="J330" i="3"/>
  <c r="I330" i="3"/>
  <c r="G330" i="3"/>
  <c r="K330" i="3"/>
  <c r="F330" i="3"/>
  <c r="E330" i="3"/>
  <c r="C330" i="3"/>
  <c r="B330" i="3"/>
  <c r="D330" i="3"/>
  <c r="H522" i="3"/>
  <c r="J522" i="3"/>
  <c r="G522" i="3"/>
  <c r="K522" i="3"/>
  <c r="I522" i="3"/>
  <c r="F522" i="3"/>
  <c r="E522" i="3"/>
  <c r="D522" i="3"/>
  <c r="C522" i="3"/>
  <c r="B522" i="3"/>
  <c r="J355" i="3"/>
  <c r="H355" i="3"/>
  <c r="G355" i="3"/>
  <c r="F355" i="3"/>
  <c r="E355" i="3"/>
  <c r="D355" i="3"/>
  <c r="C355" i="3"/>
  <c r="K355" i="3"/>
  <c r="B355" i="3"/>
  <c r="I355" i="3"/>
  <c r="J499" i="3"/>
  <c r="D499" i="3"/>
  <c r="I499" i="3"/>
  <c r="B499" i="3"/>
  <c r="K499" i="3"/>
  <c r="E499" i="3"/>
  <c r="C499" i="3"/>
  <c r="H499" i="3"/>
  <c r="G499" i="3"/>
  <c r="F499" i="3"/>
  <c r="J643" i="3"/>
  <c r="D643" i="3"/>
  <c r="F643" i="3"/>
  <c r="E643" i="3"/>
  <c r="G643" i="3"/>
  <c r="C643" i="3"/>
  <c r="B643" i="3"/>
  <c r="H643" i="3"/>
  <c r="K643" i="3"/>
  <c r="I643" i="3"/>
  <c r="D292" i="3"/>
  <c r="J292" i="3"/>
  <c r="I292" i="3"/>
  <c r="H292" i="3"/>
  <c r="F292" i="3"/>
  <c r="E292" i="3"/>
  <c r="C292" i="3"/>
  <c r="B292" i="3"/>
  <c r="K292" i="3"/>
  <c r="G292" i="3"/>
  <c r="D436" i="3"/>
  <c r="E436" i="3"/>
  <c r="C436" i="3"/>
  <c r="K436" i="3"/>
  <c r="J436" i="3"/>
  <c r="I436" i="3"/>
  <c r="B436" i="3"/>
  <c r="G436" i="3"/>
  <c r="H436" i="3"/>
  <c r="F436" i="3"/>
  <c r="D580" i="3"/>
  <c r="F580" i="3"/>
  <c r="K580" i="3"/>
  <c r="J580" i="3"/>
  <c r="I580" i="3"/>
  <c r="H580" i="3"/>
  <c r="G580" i="3"/>
  <c r="E580" i="3"/>
  <c r="C580" i="3"/>
  <c r="B580" i="3"/>
  <c r="F329" i="3"/>
  <c r="G329" i="3"/>
  <c r="E329" i="3"/>
  <c r="D329" i="3"/>
  <c r="C329" i="3"/>
  <c r="B329" i="3"/>
  <c r="I329" i="3"/>
  <c r="H329" i="3"/>
  <c r="K329" i="3"/>
  <c r="J329" i="3"/>
  <c r="F473" i="3"/>
  <c r="B473" i="3"/>
  <c r="H473" i="3"/>
  <c r="G473" i="3"/>
  <c r="J473" i="3"/>
  <c r="I473" i="3"/>
  <c r="E473" i="3"/>
  <c r="K473" i="3"/>
  <c r="D473" i="3"/>
  <c r="C473" i="3"/>
  <c r="F617" i="3"/>
  <c r="B617" i="3"/>
  <c r="K617" i="3"/>
  <c r="J617" i="3"/>
  <c r="I617" i="3"/>
  <c r="D617" i="3"/>
  <c r="C617" i="3"/>
  <c r="G617" i="3"/>
  <c r="H617" i="3"/>
  <c r="E617" i="3"/>
  <c r="K476" i="3"/>
  <c r="J476" i="3"/>
  <c r="H476" i="3"/>
  <c r="G476" i="3"/>
  <c r="F476" i="3"/>
  <c r="E476" i="3"/>
  <c r="D476" i="3"/>
  <c r="C476" i="3"/>
  <c r="B476" i="3"/>
  <c r="I476" i="3"/>
  <c r="H252" i="3"/>
  <c r="D252" i="3"/>
  <c r="B252" i="3"/>
  <c r="K252" i="3"/>
  <c r="F252" i="3"/>
  <c r="E252" i="3"/>
  <c r="I252" i="3"/>
  <c r="G252" i="3"/>
  <c r="J252" i="3"/>
  <c r="C252" i="3"/>
  <c r="J73" i="3"/>
  <c r="G73" i="3"/>
  <c r="F73" i="3"/>
  <c r="I73" i="3"/>
  <c r="C73" i="3"/>
  <c r="B73" i="3"/>
  <c r="H73" i="3"/>
  <c r="E73" i="3"/>
  <c r="D73" i="3"/>
  <c r="K73" i="3"/>
  <c r="B549" i="3"/>
  <c r="I549" i="3"/>
  <c r="K549" i="3"/>
  <c r="J549" i="3"/>
  <c r="F549" i="3"/>
  <c r="E549" i="3"/>
  <c r="D549" i="3"/>
  <c r="C549" i="3"/>
  <c r="H549" i="3"/>
  <c r="G549" i="3"/>
  <c r="E320" i="3"/>
  <c r="D320" i="3"/>
  <c r="C320" i="3"/>
  <c r="H320" i="3"/>
  <c r="G320" i="3"/>
  <c r="F320" i="3"/>
  <c r="B320" i="3"/>
  <c r="K320" i="3"/>
  <c r="J320" i="3"/>
  <c r="I320" i="3"/>
  <c r="K128" i="3"/>
  <c r="C128" i="3"/>
  <c r="F128" i="3"/>
  <c r="E128" i="3"/>
  <c r="G128" i="3"/>
  <c r="D128" i="3"/>
  <c r="I128" i="3"/>
  <c r="J128" i="3"/>
  <c r="H128" i="3"/>
  <c r="B128" i="3"/>
  <c r="C596" i="3"/>
  <c r="J596" i="3"/>
  <c r="H596" i="3"/>
  <c r="G596" i="3"/>
  <c r="D596" i="3"/>
  <c r="B596" i="3"/>
  <c r="E596" i="3"/>
  <c r="F596" i="3"/>
  <c r="K596" i="3"/>
  <c r="I596" i="3"/>
  <c r="H366" i="3"/>
  <c r="C366" i="3"/>
  <c r="B366" i="3"/>
  <c r="E366" i="3"/>
  <c r="I366" i="3"/>
  <c r="G366" i="3"/>
  <c r="K366" i="3"/>
  <c r="D366" i="3"/>
  <c r="F366" i="3"/>
  <c r="J366" i="3"/>
  <c r="J163" i="3"/>
  <c r="D163" i="3"/>
  <c r="C163" i="3"/>
  <c r="H163" i="3"/>
  <c r="G163" i="3"/>
  <c r="K163" i="3"/>
  <c r="F163" i="3"/>
  <c r="E163" i="3"/>
  <c r="B163" i="3"/>
  <c r="I163" i="3"/>
  <c r="B651" i="3"/>
  <c r="C651" i="3"/>
  <c r="D651" i="3"/>
  <c r="E651" i="3"/>
  <c r="K651" i="3"/>
  <c r="G651" i="3"/>
  <c r="F651" i="3"/>
  <c r="J651" i="3"/>
  <c r="I651" i="3"/>
  <c r="H651" i="3"/>
  <c r="H420" i="3"/>
  <c r="B420" i="3"/>
  <c r="I420" i="3"/>
  <c r="G420" i="3"/>
  <c r="F420" i="3"/>
  <c r="E420" i="3"/>
  <c r="D420" i="3"/>
  <c r="C420" i="3"/>
  <c r="K420" i="3"/>
  <c r="J420" i="3"/>
  <c r="H210" i="3"/>
  <c r="E210" i="3"/>
  <c r="C210" i="3"/>
  <c r="I210" i="3"/>
  <c r="G210" i="3"/>
  <c r="K210" i="3"/>
  <c r="J210" i="3"/>
  <c r="F210" i="3"/>
  <c r="D210" i="3"/>
  <c r="B210" i="3"/>
  <c r="D32" i="3"/>
  <c r="C32" i="3"/>
  <c r="F32" i="3"/>
  <c r="I32" i="3"/>
  <c r="H32" i="3"/>
  <c r="K32" i="3"/>
  <c r="B32" i="3"/>
  <c r="J32" i="3"/>
  <c r="G32" i="3"/>
  <c r="E32" i="3"/>
  <c r="E1056" i="2"/>
  <c r="D1056" i="2"/>
  <c r="K1056" i="2"/>
  <c r="B1056" i="2"/>
  <c r="C1056" i="2"/>
  <c r="H1056" i="2"/>
  <c r="J1056" i="2"/>
  <c r="F1056" i="2"/>
  <c r="G1056" i="2"/>
  <c r="I1056" i="2"/>
  <c r="C899" i="2"/>
  <c r="B899" i="2"/>
  <c r="K899" i="2"/>
  <c r="H899" i="2"/>
  <c r="F899" i="2"/>
  <c r="E899" i="2"/>
  <c r="D899" i="2"/>
  <c r="J899" i="2"/>
  <c r="I899" i="2"/>
  <c r="G899" i="2"/>
  <c r="I752" i="2"/>
  <c r="H752" i="2"/>
  <c r="D752" i="2"/>
  <c r="E752" i="2"/>
  <c r="G752" i="2"/>
  <c r="J752" i="2"/>
  <c r="K752" i="2"/>
  <c r="B752" i="2"/>
  <c r="F752" i="2"/>
  <c r="C752" i="2"/>
  <c r="B608" i="2"/>
  <c r="F608" i="2"/>
  <c r="C608" i="2"/>
  <c r="G608" i="2"/>
  <c r="I608" i="2"/>
  <c r="J608" i="2"/>
  <c r="K608" i="2"/>
  <c r="D608" i="2"/>
  <c r="H608" i="2"/>
  <c r="E608" i="2"/>
  <c r="B464" i="2"/>
  <c r="F464" i="2"/>
  <c r="D464" i="2"/>
  <c r="K464" i="2"/>
  <c r="G464" i="2"/>
  <c r="I464" i="2"/>
  <c r="H464" i="2"/>
  <c r="J464" i="2"/>
  <c r="E464" i="2"/>
  <c r="C464" i="2"/>
  <c r="G1135" i="2"/>
  <c r="F1135" i="2"/>
  <c r="D1135" i="2"/>
  <c r="C1135" i="2"/>
  <c r="E1135" i="2"/>
  <c r="K1135" i="2"/>
  <c r="J1135" i="2"/>
  <c r="I1135" i="2"/>
  <c r="B1135" i="2"/>
  <c r="H1135" i="2"/>
  <c r="C977" i="2"/>
  <c r="B977" i="2"/>
  <c r="J977" i="2"/>
  <c r="I977" i="2"/>
  <c r="F977" i="2"/>
  <c r="H977" i="2"/>
  <c r="G977" i="2"/>
  <c r="E977" i="2"/>
  <c r="D977" i="2"/>
  <c r="K977" i="2"/>
  <c r="G823" i="2"/>
  <c r="F823" i="2"/>
  <c r="J823" i="2"/>
  <c r="I823" i="2"/>
  <c r="B823" i="2"/>
  <c r="E823" i="2"/>
  <c r="D823" i="2"/>
  <c r="C823" i="2"/>
  <c r="K823" i="2"/>
  <c r="H823" i="2"/>
  <c r="F679" i="2"/>
  <c r="E679" i="2"/>
  <c r="D679" i="2"/>
  <c r="J679" i="2"/>
  <c r="K679" i="2"/>
  <c r="I679" i="2"/>
  <c r="H679" i="2"/>
  <c r="G679" i="2"/>
  <c r="B679" i="2"/>
  <c r="C679" i="2"/>
  <c r="C535" i="2"/>
  <c r="E535" i="2"/>
  <c r="D535" i="2"/>
  <c r="B535" i="2"/>
  <c r="H535" i="2"/>
  <c r="J535" i="2"/>
  <c r="K535" i="2"/>
  <c r="I535" i="2"/>
  <c r="G535" i="2"/>
  <c r="F535" i="2"/>
  <c r="C391" i="2"/>
  <c r="B391" i="2"/>
  <c r="I391" i="2"/>
  <c r="E391" i="2"/>
  <c r="G391" i="2"/>
  <c r="F391" i="2"/>
  <c r="J391" i="2"/>
  <c r="K391" i="2"/>
  <c r="H391" i="2"/>
  <c r="D391" i="2"/>
  <c r="B247" i="2"/>
  <c r="F247" i="2"/>
  <c r="J247" i="2"/>
  <c r="H247" i="2"/>
  <c r="G247" i="2"/>
  <c r="K247" i="2"/>
  <c r="I247" i="2"/>
  <c r="E247" i="2"/>
  <c r="D247" i="2"/>
  <c r="C247" i="2"/>
  <c r="B103" i="2"/>
  <c r="I103" i="2"/>
  <c r="H103" i="2"/>
  <c r="G103" i="2"/>
  <c r="F103" i="2"/>
  <c r="E103" i="2"/>
  <c r="D103" i="2"/>
  <c r="C103" i="2"/>
  <c r="K103" i="2"/>
  <c r="J103" i="2"/>
  <c r="D1054" i="2"/>
  <c r="C1054" i="2"/>
  <c r="H1054" i="2"/>
  <c r="G1054" i="2"/>
  <c r="E1054" i="2"/>
  <c r="I1054" i="2"/>
  <c r="J1054" i="2"/>
  <c r="K1054" i="2"/>
  <c r="F1054" i="2"/>
  <c r="B1054" i="2"/>
  <c r="K897" i="2"/>
  <c r="J897" i="2"/>
  <c r="D897" i="2"/>
  <c r="C897" i="2"/>
  <c r="G897" i="2"/>
  <c r="I897" i="2"/>
  <c r="E897" i="2"/>
  <c r="B897" i="2"/>
  <c r="F897" i="2"/>
  <c r="H897" i="2"/>
  <c r="E750" i="2"/>
  <c r="D750" i="2"/>
  <c r="F750" i="2"/>
  <c r="C750" i="2"/>
  <c r="H750" i="2"/>
  <c r="G750" i="2"/>
  <c r="J750" i="2"/>
  <c r="K750" i="2"/>
  <c r="I750" i="2"/>
  <c r="B750" i="2"/>
  <c r="J606" i="2"/>
  <c r="H606" i="2"/>
  <c r="G606" i="2"/>
  <c r="F606" i="2"/>
  <c r="E606" i="2"/>
  <c r="B606" i="2"/>
  <c r="C606" i="2"/>
  <c r="K606" i="2"/>
  <c r="I606" i="2"/>
  <c r="D606" i="2"/>
  <c r="J462" i="2"/>
  <c r="F462" i="2"/>
  <c r="E462" i="2"/>
  <c r="D462" i="2"/>
  <c r="I462" i="2"/>
  <c r="C462" i="2"/>
  <c r="K462" i="2"/>
  <c r="B462" i="2"/>
  <c r="H462" i="2"/>
  <c r="G462" i="2"/>
  <c r="J318" i="2"/>
  <c r="D318" i="2"/>
  <c r="C318" i="2"/>
  <c r="B318" i="2"/>
  <c r="E318" i="2"/>
  <c r="I318" i="2"/>
  <c r="K318" i="2"/>
  <c r="H318" i="2"/>
  <c r="G318" i="2"/>
  <c r="F318" i="2"/>
  <c r="J174" i="2"/>
  <c r="I174" i="2"/>
  <c r="H174" i="2"/>
  <c r="C174" i="2"/>
  <c r="F174" i="2"/>
  <c r="E174" i="2"/>
  <c r="B174" i="2"/>
  <c r="D174" i="2"/>
  <c r="G174" i="2"/>
  <c r="K174" i="2"/>
  <c r="K30" i="2"/>
  <c r="E30" i="2"/>
  <c r="D30" i="2"/>
  <c r="C30" i="2"/>
  <c r="B30" i="2"/>
  <c r="J30" i="2"/>
  <c r="I30" i="2"/>
  <c r="H30" i="2"/>
  <c r="G30" i="2"/>
  <c r="F30" i="2"/>
  <c r="G961" i="2"/>
  <c r="F961" i="2"/>
  <c r="K961" i="2"/>
  <c r="C961" i="2"/>
  <c r="J961" i="2"/>
  <c r="B961" i="2"/>
  <c r="I961" i="2"/>
  <c r="H961" i="2"/>
  <c r="E961" i="2"/>
  <c r="D961" i="2"/>
  <c r="C761" i="2"/>
  <c r="B761" i="2"/>
  <c r="J761" i="2"/>
  <c r="I761" i="2"/>
  <c r="E761" i="2"/>
  <c r="D761" i="2"/>
  <c r="H761" i="2"/>
  <c r="F761" i="2"/>
  <c r="G761" i="2"/>
  <c r="K761" i="2"/>
  <c r="K1066" i="2"/>
  <c r="D1066" i="2"/>
  <c r="C1066" i="2"/>
  <c r="E1066" i="2"/>
  <c r="B1066" i="2"/>
  <c r="G1066" i="2"/>
  <c r="I1066" i="2"/>
  <c r="H1066" i="2"/>
  <c r="F1066" i="2"/>
  <c r="J1066" i="2"/>
  <c r="I1130" i="2"/>
  <c r="H1130" i="2"/>
  <c r="F1130" i="2"/>
  <c r="E1130" i="2"/>
  <c r="K1130" i="2"/>
  <c r="J1130" i="2"/>
  <c r="B1130" i="2"/>
  <c r="C1130" i="2"/>
  <c r="D1130" i="2"/>
  <c r="G1130" i="2"/>
  <c r="G973" i="2"/>
  <c r="F973" i="2"/>
  <c r="H973" i="2"/>
  <c r="E973" i="2"/>
  <c r="K973" i="2"/>
  <c r="C973" i="2"/>
  <c r="I973" i="2"/>
  <c r="J973" i="2"/>
  <c r="D973" i="2"/>
  <c r="B973" i="2"/>
  <c r="J820" i="2"/>
  <c r="I820" i="2"/>
  <c r="D820" i="2"/>
  <c r="F820" i="2"/>
  <c r="G820" i="2"/>
  <c r="H820" i="2"/>
  <c r="B820" i="2"/>
  <c r="K820" i="2"/>
  <c r="E820" i="2"/>
  <c r="C820" i="2"/>
  <c r="I676" i="2"/>
  <c r="H676" i="2"/>
  <c r="G676" i="2"/>
  <c r="E676" i="2"/>
  <c r="D676" i="2"/>
  <c r="C676" i="2"/>
  <c r="K676" i="2"/>
  <c r="B676" i="2"/>
  <c r="F676" i="2"/>
  <c r="J676" i="2"/>
  <c r="F532" i="2"/>
  <c r="G532" i="2"/>
  <c r="E532" i="2"/>
  <c r="D532" i="2"/>
  <c r="C532" i="2"/>
  <c r="J532" i="2"/>
  <c r="B532" i="2"/>
  <c r="K532" i="2"/>
  <c r="I532" i="2"/>
  <c r="H532" i="2"/>
  <c r="F388" i="2"/>
  <c r="G388" i="2"/>
  <c r="C388" i="2"/>
  <c r="B388" i="2"/>
  <c r="I388" i="2"/>
  <c r="K388" i="2"/>
  <c r="J388" i="2"/>
  <c r="E388" i="2"/>
  <c r="H388" i="2"/>
  <c r="D388" i="2"/>
  <c r="F244" i="2"/>
  <c r="E244" i="2"/>
  <c r="D244" i="2"/>
  <c r="H244" i="2"/>
  <c r="C244" i="2"/>
  <c r="K244" i="2"/>
  <c r="J244" i="2"/>
  <c r="I244" i="2"/>
  <c r="G244" i="2"/>
  <c r="B244" i="2"/>
  <c r="G100" i="2"/>
  <c r="H100" i="2"/>
  <c r="K100" i="2"/>
  <c r="J100" i="2"/>
  <c r="I100" i="2"/>
  <c r="F100" i="2"/>
  <c r="E100" i="2"/>
  <c r="D100" i="2"/>
  <c r="C100" i="2"/>
  <c r="B100" i="2"/>
  <c r="E51" i="2"/>
  <c r="F51" i="2"/>
  <c r="K51" i="2"/>
  <c r="J51" i="2"/>
  <c r="I51" i="2"/>
  <c r="H51" i="2"/>
  <c r="G51" i="2"/>
  <c r="D51" i="2"/>
  <c r="C51" i="2"/>
  <c r="B51" i="2"/>
  <c r="B518" i="2"/>
  <c r="C518" i="2"/>
  <c r="D518" i="2"/>
  <c r="G518" i="2"/>
  <c r="I518" i="2"/>
  <c r="K518" i="2"/>
  <c r="J518" i="2"/>
  <c r="F518" i="2"/>
  <c r="H518" i="2"/>
  <c r="E518" i="2"/>
  <c r="B218" i="2"/>
  <c r="F218" i="2"/>
  <c r="J218" i="2"/>
  <c r="H218" i="2"/>
  <c r="G218" i="2"/>
  <c r="K218" i="2"/>
  <c r="I218" i="2"/>
  <c r="E218" i="2"/>
  <c r="D218" i="2"/>
  <c r="C218" i="2"/>
  <c r="B361" i="2"/>
  <c r="C361" i="2"/>
  <c r="J361" i="2"/>
  <c r="E361" i="2"/>
  <c r="K361" i="2"/>
  <c r="I361" i="2"/>
  <c r="H361" i="2"/>
  <c r="G361" i="2"/>
  <c r="F361" i="2"/>
  <c r="D361" i="2"/>
  <c r="E1116" i="2"/>
  <c r="D1116" i="2"/>
  <c r="B1116" i="2"/>
  <c r="H1116" i="2"/>
  <c r="G1116" i="2"/>
  <c r="K1116" i="2"/>
  <c r="J1116" i="2"/>
  <c r="C1116" i="2"/>
  <c r="F1116" i="2"/>
  <c r="I1116" i="2"/>
  <c r="C959" i="2"/>
  <c r="B959" i="2"/>
  <c r="D959" i="2"/>
  <c r="G959" i="2"/>
  <c r="E959" i="2"/>
  <c r="K959" i="2"/>
  <c r="J959" i="2"/>
  <c r="I959" i="2"/>
  <c r="F959" i="2"/>
  <c r="H959" i="2"/>
  <c r="K807" i="2"/>
  <c r="J807" i="2"/>
  <c r="I807" i="2"/>
  <c r="F807" i="2"/>
  <c r="B807" i="2"/>
  <c r="D807" i="2"/>
  <c r="G807" i="2"/>
  <c r="E807" i="2"/>
  <c r="H807" i="2"/>
  <c r="C807" i="2"/>
  <c r="J663" i="2"/>
  <c r="H663" i="2"/>
  <c r="G663" i="2"/>
  <c r="C663" i="2"/>
  <c r="E663" i="2"/>
  <c r="I663" i="2"/>
  <c r="F663" i="2"/>
  <c r="K663" i="2"/>
  <c r="D663" i="2"/>
  <c r="B663" i="2"/>
  <c r="D519" i="2"/>
  <c r="F519" i="2"/>
  <c r="H519" i="2"/>
  <c r="G519" i="2"/>
  <c r="E519" i="2"/>
  <c r="K519" i="2"/>
  <c r="C519" i="2"/>
  <c r="J519" i="2"/>
  <c r="I519" i="2"/>
  <c r="B519" i="2"/>
  <c r="D375" i="2"/>
  <c r="F375" i="2"/>
  <c r="E375" i="2"/>
  <c r="C375" i="2"/>
  <c r="B375" i="2"/>
  <c r="G375" i="2"/>
  <c r="K375" i="2"/>
  <c r="H375" i="2"/>
  <c r="J375" i="2"/>
  <c r="I375" i="2"/>
  <c r="D231" i="2"/>
  <c r="C231" i="2"/>
  <c r="B231" i="2"/>
  <c r="E231" i="2"/>
  <c r="I231" i="2"/>
  <c r="K231" i="2"/>
  <c r="J231" i="2"/>
  <c r="H231" i="2"/>
  <c r="G231" i="2"/>
  <c r="F231" i="2"/>
  <c r="E39" i="2"/>
  <c r="F39" i="2"/>
  <c r="K39" i="2"/>
  <c r="J39" i="2"/>
  <c r="I39" i="2"/>
  <c r="H39" i="2"/>
  <c r="G39" i="2"/>
  <c r="D39" i="2"/>
  <c r="C39" i="2"/>
  <c r="B39" i="2"/>
  <c r="B434" i="2"/>
  <c r="E434" i="2"/>
  <c r="F434" i="2"/>
  <c r="J434" i="2"/>
  <c r="H434" i="2"/>
  <c r="G434" i="2"/>
  <c r="K434" i="2"/>
  <c r="I434" i="2"/>
  <c r="D434" i="2"/>
  <c r="C434" i="2"/>
  <c r="C62" i="2"/>
  <c r="D62" i="2"/>
  <c r="K62" i="2"/>
  <c r="J62" i="2"/>
  <c r="I62" i="2"/>
  <c r="H62" i="2"/>
  <c r="G62" i="2"/>
  <c r="F62" i="2"/>
  <c r="E62" i="2"/>
  <c r="B62" i="2"/>
  <c r="J964" i="2"/>
  <c r="I964" i="2"/>
  <c r="K964" i="2"/>
  <c r="E964" i="2"/>
  <c r="D964" i="2"/>
  <c r="C964" i="2"/>
  <c r="H964" i="2"/>
  <c r="B964" i="2"/>
  <c r="F964" i="2"/>
  <c r="G964" i="2"/>
  <c r="J1108" i="2"/>
  <c r="I1108" i="2"/>
  <c r="B1108" i="2"/>
  <c r="C1108" i="2"/>
  <c r="F1108" i="2"/>
  <c r="H1108" i="2"/>
  <c r="G1108" i="2"/>
  <c r="K1108" i="2"/>
  <c r="E1108" i="2"/>
  <c r="D1108" i="2"/>
  <c r="K1023" i="2"/>
  <c r="J1023" i="2"/>
  <c r="I1023" i="2"/>
  <c r="B1023" i="2"/>
  <c r="C1023" i="2"/>
  <c r="D1023" i="2"/>
  <c r="G1023" i="2"/>
  <c r="H1023" i="2"/>
  <c r="F1023" i="2"/>
  <c r="E1023" i="2"/>
  <c r="I866" i="2"/>
  <c r="H866" i="2"/>
  <c r="K866" i="2"/>
  <c r="D866" i="2"/>
  <c r="J866" i="2"/>
  <c r="G866" i="2"/>
  <c r="F866" i="2"/>
  <c r="E866" i="2"/>
  <c r="B866" i="2"/>
  <c r="C866" i="2"/>
  <c r="B506" i="2"/>
  <c r="E506" i="2"/>
  <c r="I506" i="2"/>
  <c r="H506" i="2"/>
  <c r="G506" i="2"/>
  <c r="F506" i="2"/>
  <c r="K506" i="2"/>
  <c r="J506" i="2"/>
  <c r="D506" i="2"/>
  <c r="C506" i="2"/>
  <c r="K205" i="2"/>
  <c r="J205" i="2"/>
  <c r="G205" i="2"/>
  <c r="I205" i="2"/>
  <c r="D205" i="2"/>
  <c r="C205" i="2"/>
  <c r="B205" i="2"/>
  <c r="E205" i="2"/>
  <c r="H205" i="2"/>
  <c r="F205" i="2"/>
  <c r="E996" i="2"/>
  <c r="D996" i="2"/>
  <c r="H996" i="2"/>
  <c r="G996" i="2"/>
  <c r="K996" i="2"/>
  <c r="J996" i="2"/>
  <c r="I996" i="2"/>
  <c r="F996" i="2"/>
  <c r="C996" i="2"/>
  <c r="B996" i="2"/>
  <c r="G841" i="2"/>
  <c r="F841" i="2"/>
  <c r="B841" i="2"/>
  <c r="K841" i="2"/>
  <c r="D841" i="2"/>
  <c r="J841" i="2"/>
  <c r="I841" i="2"/>
  <c r="H841" i="2"/>
  <c r="E841" i="2"/>
  <c r="C841" i="2"/>
  <c r="F697" i="2"/>
  <c r="I697" i="2"/>
  <c r="H697" i="2"/>
  <c r="B697" i="2"/>
  <c r="E697" i="2"/>
  <c r="J697" i="2"/>
  <c r="C697" i="2"/>
  <c r="G697" i="2"/>
  <c r="K697" i="2"/>
  <c r="D697" i="2"/>
  <c r="F553" i="2"/>
  <c r="J553" i="2"/>
  <c r="I553" i="2"/>
  <c r="H553" i="2"/>
  <c r="B553" i="2"/>
  <c r="G553" i="2"/>
  <c r="D553" i="2"/>
  <c r="C553" i="2"/>
  <c r="E553" i="2"/>
  <c r="K553" i="2"/>
  <c r="C1139" i="2"/>
  <c r="B1139" i="2"/>
  <c r="D1139" i="2"/>
  <c r="H1139" i="2"/>
  <c r="G1139" i="2"/>
  <c r="I1139" i="2"/>
  <c r="F1139" i="2"/>
  <c r="J1139" i="2"/>
  <c r="K1139" i="2"/>
  <c r="E1139" i="2"/>
  <c r="K981" i="2"/>
  <c r="J981" i="2"/>
  <c r="C981" i="2"/>
  <c r="D981" i="2"/>
  <c r="B981" i="2"/>
  <c r="G981" i="2"/>
  <c r="I981" i="2"/>
  <c r="H981" i="2"/>
  <c r="F981" i="2"/>
  <c r="E981" i="2"/>
  <c r="C827" i="2"/>
  <c r="B827" i="2"/>
  <c r="K827" i="2"/>
  <c r="E827" i="2"/>
  <c r="D827" i="2"/>
  <c r="H827" i="2"/>
  <c r="J827" i="2"/>
  <c r="I827" i="2"/>
  <c r="G827" i="2"/>
  <c r="F827" i="2"/>
  <c r="B683" i="2"/>
  <c r="E683" i="2"/>
  <c r="D683" i="2"/>
  <c r="F683" i="2"/>
  <c r="C683" i="2"/>
  <c r="I683" i="2"/>
  <c r="K683" i="2"/>
  <c r="J683" i="2"/>
  <c r="H683" i="2"/>
  <c r="G683" i="2"/>
  <c r="H539" i="2"/>
  <c r="B539" i="2"/>
  <c r="G539" i="2"/>
  <c r="F539" i="2"/>
  <c r="E539" i="2"/>
  <c r="K539" i="2"/>
  <c r="D539" i="2"/>
  <c r="I539" i="2"/>
  <c r="C539" i="2"/>
  <c r="J539" i="2"/>
  <c r="H395" i="2"/>
  <c r="B395" i="2"/>
  <c r="E395" i="2"/>
  <c r="D395" i="2"/>
  <c r="C395" i="2"/>
  <c r="I395" i="2"/>
  <c r="F395" i="2"/>
  <c r="G395" i="2"/>
  <c r="K395" i="2"/>
  <c r="J395" i="2"/>
  <c r="F1031" i="2"/>
  <c r="F372" i="2"/>
  <c r="F1045" i="2"/>
  <c r="F61" i="2"/>
  <c r="AR11" i="8"/>
  <c r="AR17" i="8"/>
  <c r="AR32" i="8"/>
  <c r="AD33" i="8"/>
  <c r="AH26" i="8"/>
  <c r="AX22" i="7"/>
  <c r="AQ22" i="7"/>
  <c r="AZ22" i="7" s="1"/>
  <c r="BB22" i="7"/>
  <c r="BC24" i="6"/>
  <c r="BC28" i="6" s="1"/>
  <c r="BF18" i="6"/>
  <c r="AS21" i="6"/>
  <c r="AV28" i="6"/>
  <c r="AX21" i="6"/>
  <c r="AK90" i="6"/>
  <c r="F89" i="2"/>
  <c r="J590" i="3"/>
  <c r="F590" i="3"/>
  <c r="E590" i="3"/>
  <c r="H590" i="3"/>
  <c r="G590" i="3"/>
  <c r="D590" i="3"/>
  <c r="K590" i="3"/>
  <c r="I590" i="3"/>
  <c r="C590" i="3"/>
  <c r="B590" i="3"/>
  <c r="F359" i="3"/>
  <c r="H359" i="3"/>
  <c r="G359" i="3"/>
  <c r="E359" i="3"/>
  <c r="C359" i="3"/>
  <c r="K359" i="3"/>
  <c r="J359" i="3"/>
  <c r="I359" i="3"/>
  <c r="D359" i="3"/>
  <c r="B359" i="3"/>
  <c r="D160" i="3"/>
  <c r="H160" i="3"/>
  <c r="E160" i="3"/>
  <c r="G160" i="3"/>
  <c r="F160" i="3"/>
  <c r="J160" i="3"/>
  <c r="K160" i="3"/>
  <c r="I160" i="3"/>
  <c r="C160" i="3"/>
  <c r="B160" i="3"/>
  <c r="D21" i="3"/>
  <c r="C21" i="3"/>
  <c r="F21" i="3"/>
  <c r="E21" i="3"/>
  <c r="B21" i="3"/>
  <c r="H21" i="3"/>
  <c r="G21" i="3"/>
  <c r="K21" i="3"/>
  <c r="J21" i="3"/>
  <c r="I21" i="3"/>
  <c r="B165" i="3"/>
  <c r="J165" i="3"/>
  <c r="D165" i="3"/>
  <c r="C165" i="3"/>
  <c r="F165" i="3"/>
  <c r="K165" i="3"/>
  <c r="I165" i="3"/>
  <c r="H165" i="3"/>
  <c r="E165" i="3"/>
  <c r="G165" i="3"/>
  <c r="B327" i="3"/>
  <c r="K327" i="3"/>
  <c r="G327" i="3"/>
  <c r="F327" i="3"/>
  <c r="E327" i="3"/>
  <c r="H327" i="3"/>
  <c r="D327" i="3"/>
  <c r="J327" i="3"/>
  <c r="I327" i="3"/>
  <c r="C327" i="3"/>
  <c r="B519" i="3"/>
  <c r="I519" i="3"/>
  <c r="G519" i="3"/>
  <c r="F519" i="3"/>
  <c r="E519" i="3"/>
  <c r="K519" i="3"/>
  <c r="H519" i="3"/>
  <c r="D519" i="3"/>
  <c r="J519" i="3"/>
  <c r="C519" i="3"/>
  <c r="D34" i="3"/>
  <c r="J34" i="3"/>
  <c r="I34" i="3"/>
  <c r="F34" i="3"/>
  <c r="E34" i="3"/>
  <c r="K34" i="3"/>
  <c r="H34" i="3"/>
  <c r="C34" i="3"/>
  <c r="B34" i="3"/>
  <c r="G34" i="3"/>
  <c r="F179" i="3"/>
  <c r="B179" i="3"/>
  <c r="K179" i="3"/>
  <c r="H179" i="3"/>
  <c r="G179" i="3"/>
  <c r="E179" i="3"/>
  <c r="D179" i="3"/>
  <c r="C179" i="3"/>
  <c r="J179" i="3"/>
  <c r="I179" i="3"/>
  <c r="D346" i="3"/>
  <c r="G346" i="3"/>
  <c r="F346" i="3"/>
  <c r="E346" i="3"/>
  <c r="J346" i="3"/>
  <c r="I346" i="3"/>
  <c r="H346" i="3"/>
  <c r="K346" i="3"/>
  <c r="C346" i="3"/>
  <c r="B346" i="3"/>
  <c r="D538" i="3"/>
  <c r="G538" i="3"/>
  <c r="E538" i="3"/>
  <c r="K538" i="3"/>
  <c r="C538" i="3"/>
  <c r="B538" i="3"/>
  <c r="I538" i="3"/>
  <c r="H538" i="3"/>
  <c r="F538" i="3"/>
  <c r="J538" i="3"/>
  <c r="J367" i="3"/>
  <c r="F367" i="3"/>
  <c r="E367" i="3"/>
  <c r="D367" i="3"/>
  <c r="I367" i="3"/>
  <c r="H367" i="3"/>
  <c r="G367" i="3"/>
  <c r="C367" i="3"/>
  <c r="B367" i="3"/>
  <c r="K367" i="3"/>
  <c r="J511" i="3"/>
  <c r="B511" i="3"/>
  <c r="D511" i="3"/>
  <c r="K511" i="3"/>
  <c r="I511" i="3"/>
  <c r="E511" i="3"/>
  <c r="C511" i="3"/>
  <c r="G511" i="3"/>
  <c r="F511" i="3"/>
  <c r="H511" i="3"/>
  <c r="J655" i="3"/>
  <c r="B655" i="3"/>
  <c r="F655" i="3"/>
  <c r="K655" i="3"/>
  <c r="I655" i="3"/>
  <c r="H655" i="3"/>
  <c r="G655" i="3"/>
  <c r="E655" i="3"/>
  <c r="D655" i="3"/>
  <c r="C655" i="3"/>
  <c r="D304" i="3"/>
  <c r="H304" i="3"/>
  <c r="G304" i="3"/>
  <c r="F304" i="3"/>
  <c r="K304" i="3"/>
  <c r="J304" i="3"/>
  <c r="I304" i="3"/>
  <c r="C304" i="3"/>
  <c r="B304" i="3"/>
  <c r="E304" i="3"/>
  <c r="D448" i="3"/>
  <c r="J448" i="3"/>
  <c r="K448" i="3"/>
  <c r="I448" i="3"/>
  <c r="H448" i="3"/>
  <c r="C448" i="3"/>
  <c r="B448" i="3"/>
  <c r="F448" i="3"/>
  <c r="G448" i="3"/>
  <c r="E448" i="3"/>
  <c r="D592" i="3"/>
  <c r="C592" i="3"/>
  <c r="H592" i="3"/>
  <c r="G592" i="3"/>
  <c r="F592" i="3"/>
  <c r="E592" i="3"/>
  <c r="K592" i="3"/>
  <c r="I592" i="3"/>
  <c r="B592" i="3"/>
  <c r="J592" i="3"/>
  <c r="F341" i="3"/>
  <c r="D341" i="3"/>
  <c r="C341" i="3"/>
  <c r="B341" i="3"/>
  <c r="H341" i="3"/>
  <c r="G341" i="3"/>
  <c r="E341" i="3"/>
  <c r="J341" i="3"/>
  <c r="I341" i="3"/>
  <c r="K341" i="3"/>
  <c r="F485" i="3"/>
  <c r="G485" i="3"/>
  <c r="K485" i="3"/>
  <c r="J485" i="3"/>
  <c r="I485" i="3"/>
  <c r="H485" i="3"/>
  <c r="D485" i="3"/>
  <c r="C485" i="3"/>
  <c r="E485" i="3"/>
  <c r="B485" i="3"/>
  <c r="F629" i="3"/>
  <c r="I629" i="3"/>
  <c r="E629" i="3"/>
  <c r="D629" i="3"/>
  <c r="K629" i="3"/>
  <c r="J629" i="3"/>
  <c r="H629" i="3"/>
  <c r="G629" i="3"/>
  <c r="C629" i="3"/>
  <c r="B629" i="3"/>
  <c r="D454" i="3"/>
  <c r="I454" i="3"/>
  <c r="B454" i="3"/>
  <c r="K454" i="3"/>
  <c r="J454" i="3"/>
  <c r="C454" i="3"/>
  <c r="G454" i="3"/>
  <c r="F454" i="3"/>
  <c r="E454" i="3"/>
  <c r="H454" i="3"/>
  <c r="B237" i="3"/>
  <c r="J237" i="3"/>
  <c r="H237" i="3"/>
  <c r="E237" i="3"/>
  <c r="D237" i="3"/>
  <c r="F237" i="3"/>
  <c r="C237" i="3"/>
  <c r="I237" i="3"/>
  <c r="K237" i="3"/>
  <c r="G237" i="3"/>
  <c r="F59" i="3"/>
  <c r="H59" i="3"/>
  <c r="D59" i="3"/>
  <c r="C59" i="3"/>
  <c r="G59" i="3"/>
  <c r="K59" i="3"/>
  <c r="J59" i="3"/>
  <c r="B59" i="3"/>
  <c r="I59" i="3"/>
  <c r="E59" i="3"/>
  <c r="J529" i="3"/>
  <c r="E529" i="3"/>
  <c r="I529" i="3"/>
  <c r="H529" i="3"/>
  <c r="G529" i="3"/>
  <c r="F529" i="3"/>
  <c r="D529" i="3"/>
  <c r="B529" i="3"/>
  <c r="K529" i="3"/>
  <c r="C529" i="3"/>
  <c r="J301" i="3"/>
  <c r="K301" i="3"/>
  <c r="I301" i="3"/>
  <c r="E301" i="3"/>
  <c r="D301" i="3"/>
  <c r="C301" i="3"/>
  <c r="G301" i="3"/>
  <c r="F301" i="3"/>
  <c r="H301" i="3"/>
  <c r="B301" i="3"/>
  <c r="H114" i="3"/>
  <c r="G114" i="3"/>
  <c r="K114" i="3"/>
  <c r="J114" i="3"/>
  <c r="C114" i="3"/>
  <c r="B114" i="3"/>
  <c r="F114" i="3"/>
  <c r="E114" i="3"/>
  <c r="I114" i="3"/>
  <c r="D114" i="3"/>
  <c r="H576" i="3"/>
  <c r="F576" i="3"/>
  <c r="K576" i="3"/>
  <c r="E576" i="3"/>
  <c r="D576" i="3"/>
  <c r="B576" i="3"/>
  <c r="J576" i="3"/>
  <c r="I576" i="3"/>
  <c r="C576" i="3"/>
  <c r="G576" i="3"/>
  <c r="F347" i="3"/>
  <c r="J347" i="3"/>
  <c r="I347" i="3"/>
  <c r="H347" i="3"/>
  <c r="C347" i="3"/>
  <c r="B347" i="3"/>
  <c r="E347" i="3"/>
  <c r="K347" i="3"/>
  <c r="D347" i="3"/>
  <c r="G347" i="3"/>
  <c r="F149" i="3"/>
  <c r="H149" i="3"/>
  <c r="G149" i="3"/>
  <c r="J149" i="3"/>
  <c r="I149" i="3"/>
  <c r="E149" i="3"/>
  <c r="C149" i="3"/>
  <c r="B149" i="3"/>
  <c r="D149" i="3"/>
  <c r="K149" i="3"/>
  <c r="I632" i="3"/>
  <c r="G632" i="3"/>
  <c r="F632" i="3"/>
  <c r="E632" i="3"/>
  <c r="K632" i="3"/>
  <c r="J632" i="3"/>
  <c r="B632" i="3"/>
  <c r="D632" i="3"/>
  <c r="H632" i="3"/>
  <c r="C632" i="3"/>
  <c r="H402" i="3"/>
  <c r="J402" i="3"/>
  <c r="I402" i="3"/>
  <c r="G402" i="3"/>
  <c r="F402" i="3"/>
  <c r="E402" i="3"/>
  <c r="D402" i="3"/>
  <c r="K402" i="3"/>
  <c r="C402" i="3"/>
  <c r="B402" i="3"/>
  <c r="H194" i="3"/>
  <c r="F194" i="3"/>
  <c r="K194" i="3"/>
  <c r="J194" i="3"/>
  <c r="B194" i="3"/>
  <c r="D194" i="3"/>
  <c r="C194" i="3"/>
  <c r="I194" i="3"/>
  <c r="G194" i="3"/>
  <c r="E194" i="3"/>
  <c r="J18" i="3"/>
  <c r="I18" i="3"/>
  <c r="C18" i="3"/>
  <c r="B18" i="3"/>
  <c r="D18" i="3"/>
  <c r="H18" i="3"/>
  <c r="F18" i="3"/>
  <c r="E18" i="3"/>
  <c r="G18" i="3"/>
  <c r="K18" i="3"/>
  <c r="C1043" i="2"/>
  <c r="B1043" i="2"/>
  <c r="K1043" i="2"/>
  <c r="D1043" i="2"/>
  <c r="J1043" i="2"/>
  <c r="I1043" i="2"/>
  <c r="H1043" i="2"/>
  <c r="G1043" i="2"/>
  <c r="F1043" i="2"/>
  <c r="E1043" i="2"/>
  <c r="K886" i="2"/>
  <c r="J886" i="2"/>
  <c r="D886" i="2"/>
  <c r="F886" i="2"/>
  <c r="I886" i="2"/>
  <c r="H886" i="2"/>
  <c r="C886" i="2"/>
  <c r="B886" i="2"/>
  <c r="G886" i="2"/>
  <c r="E886" i="2"/>
  <c r="I740" i="2"/>
  <c r="H740" i="2"/>
  <c r="D740" i="2"/>
  <c r="C740" i="2"/>
  <c r="B740" i="2"/>
  <c r="G740" i="2"/>
  <c r="F740" i="2"/>
  <c r="E740" i="2"/>
  <c r="K740" i="2"/>
  <c r="J740" i="2"/>
  <c r="B596" i="2"/>
  <c r="H596" i="2"/>
  <c r="I596" i="2"/>
  <c r="G596" i="2"/>
  <c r="F596" i="2"/>
  <c r="E596" i="2"/>
  <c r="J596" i="2"/>
  <c r="D596" i="2"/>
  <c r="K596" i="2"/>
  <c r="C596" i="2"/>
  <c r="B452" i="2"/>
  <c r="H452" i="2"/>
  <c r="F452" i="2"/>
  <c r="E452" i="2"/>
  <c r="D452" i="2"/>
  <c r="J452" i="2"/>
  <c r="C452" i="2"/>
  <c r="G452" i="2"/>
  <c r="K452" i="2"/>
  <c r="I452" i="2"/>
  <c r="C1121" i="2"/>
  <c r="B1121" i="2"/>
  <c r="J1121" i="2"/>
  <c r="I1121" i="2"/>
  <c r="K1121" i="2"/>
  <c r="H1121" i="2"/>
  <c r="G1121" i="2"/>
  <c r="F1121" i="2"/>
  <c r="D1121" i="2"/>
  <c r="E1121" i="2"/>
  <c r="K963" i="2"/>
  <c r="J963" i="2"/>
  <c r="F963" i="2"/>
  <c r="E963" i="2"/>
  <c r="I963" i="2"/>
  <c r="B963" i="2"/>
  <c r="C963" i="2"/>
  <c r="D963" i="2"/>
  <c r="G963" i="2"/>
  <c r="H963" i="2"/>
  <c r="G811" i="2"/>
  <c r="F811" i="2"/>
  <c r="B811" i="2"/>
  <c r="K811" i="2"/>
  <c r="J811" i="2"/>
  <c r="I811" i="2"/>
  <c r="C811" i="2"/>
  <c r="H811" i="2"/>
  <c r="E811" i="2"/>
  <c r="D811" i="2"/>
  <c r="F667" i="2"/>
  <c r="H667" i="2"/>
  <c r="G667" i="2"/>
  <c r="C667" i="2"/>
  <c r="K667" i="2"/>
  <c r="J667" i="2"/>
  <c r="I667" i="2"/>
  <c r="E667" i="2"/>
  <c r="D667" i="2"/>
  <c r="B667" i="2"/>
  <c r="E523" i="2"/>
  <c r="J523" i="2"/>
  <c r="I523" i="2"/>
  <c r="H523" i="2"/>
  <c r="B523" i="2"/>
  <c r="G523" i="2"/>
  <c r="K523" i="2"/>
  <c r="F523" i="2"/>
  <c r="D523" i="2"/>
  <c r="C523" i="2"/>
  <c r="E379" i="2"/>
  <c r="H379" i="2"/>
  <c r="G379" i="2"/>
  <c r="F379" i="2"/>
  <c r="B379" i="2"/>
  <c r="J379" i="2"/>
  <c r="I379" i="2"/>
  <c r="K379" i="2"/>
  <c r="D379" i="2"/>
  <c r="C379" i="2"/>
  <c r="K235" i="2"/>
  <c r="J235" i="2"/>
  <c r="B235" i="2"/>
  <c r="I235" i="2"/>
  <c r="H235" i="2"/>
  <c r="F235" i="2"/>
  <c r="G235" i="2"/>
  <c r="E235" i="2"/>
  <c r="D235" i="2"/>
  <c r="C235" i="2"/>
  <c r="B91" i="2"/>
  <c r="K91" i="2"/>
  <c r="J91" i="2"/>
  <c r="I91" i="2"/>
  <c r="H91" i="2"/>
  <c r="G91" i="2"/>
  <c r="F91" i="2"/>
  <c r="E91" i="2"/>
  <c r="D91" i="2"/>
  <c r="C91" i="2"/>
  <c r="K1041" i="2"/>
  <c r="J1041" i="2"/>
  <c r="D1041" i="2"/>
  <c r="C1041" i="2"/>
  <c r="H1041" i="2"/>
  <c r="G1041" i="2"/>
  <c r="I1041" i="2"/>
  <c r="F1041" i="2"/>
  <c r="E1041" i="2"/>
  <c r="B1041" i="2"/>
  <c r="I884" i="2"/>
  <c r="H884" i="2"/>
  <c r="D884" i="2"/>
  <c r="C884" i="2"/>
  <c r="E884" i="2"/>
  <c r="G884" i="2"/>
  <c r="J884" i="2"/>
  <c r="K884" i="2"/>
  <c r="F884" i="2"/>
  <c r="B884" i="2"/>
  <c r="E738" i="2"/>
  <c r="D738" i="2"/>
  <c r="J738" i="2"/>
  <c r="I738" i="2"/>
  <c r="F738" i="2"/>
  <c r="H738" i="2"/>
  <c r="G738" i="2"/>
  <c r="C738" i="2"/>
  <c r="B738" i="2"/>
  <c r="K738" i="2"/>
  <c r="J594" i="2"/>
  <c r="B594" i="2"/>
  <c r="D594" i="2"/>
  <c r="K594" i="2"/>
  <c r="F594" i="2"/>
  <c r="G594" i="2"/>
  <c r="H594" i="2"/>
  <c r="E594" i="2"/>
  <c r="C594" i="2"/>
  <c r="I594" i="2"/>
  <c r="J450" i="2"/>
  <c r="B450" i="2"/>
  <c r="K450" i="2"/>
  <c r="I450" i="2"/>
  <c r="D450" i="2"/>
  <c r="H450" i="2"/>
  <c r="F450" i="2"/>
  <c r="E450" i="2"/>
  <c r="C450" i="2"/>
  <c r="G450" i="2"/>
  <c r="J306" i="2"/>
  <c r="B306" i="2"/>
  <c r="I306" i="2"/>
  <c r="H306" i="2"/>
  <c r="G306" i="2"/>
  <c r="K306" i="2"/>
  <c r="D306" i="2"/>
  <c r="F306" i="2"/>
  <c r="E306" i="2"/>
  <c r="C306" i="2"/>
  <c r="E162" i="2"/>
  <c r="F162" i="2"/>
  <c r="B162" i="2"/>
  <c r="K162" i="2"/>
  <c r="J162" i="2"/>
  <c r="I162" i="2"/>
  <c r="H162" i="2"/>
  <c r="G162" i="2"/>
  <c r="C162" i="2"/>
  <c r="D162" i="2"/>
  <c r="K18" i="2"/>
  <c r="I18" i="2"/>
  <c r="H18" i="2"/>
  <c r="G18" i="2"/>
  <c r="F18" i="2"/>
  <c r="E18" i="2"/>
  <c r="D18" i="2"/>
  <c r="C18" i="2"/>
  <c r="B18" i="2"/>
  <c r="J18" i="2"/>
  <c r="E948" i="2"/>
  <c r="D948" i="2"/>
  <c r="K948" i="2"/>
  <c r="C948" i="2"/>
  <c r="G948" i="2"/>
  <c r="I948" i="2"/>
  <c r="J948" i="2"/>
  <c r="H948" i="2"/>
  <c r="F948" i="2"/>
  <c r="B948" i="2"/>
  <c r="C737" i="2"/>
  <c r="B737" i="2"/>
  <c r="F737" i="2"/>
  <c r="E737" i="2"/>
  <c r="D737" i="2"/>
  <c r="H737" i="2"/>
  <c r="I737" i="2"/>
  <c r="J737" i="2"/>
  <c r="K737" i="2"/>
  <c r="G737" i="2"/>
  <c r="E1014" i="2"/>
  <c r="D1014" i="2"/>
  <c r="F1014" i="2"/>
  <c r="C1014" i="2"/>
  <c r="G1014" i="2"/>
  <c r="B1014" i="2"/>
  <c r="I1014" i="2"/>
  <c r="K1014" i="2"/>
  <c r="J1014" i="2"/>
  <c r="H1014" i="2"/>
  <c r="G1117" i="2"/>
  <c r="F1117" i="2"/>
  <c r="H1117" i="2"/>
  <c r="E1117" i="2"/>
  <c r="K1117" i="2"/>
  <c r="C1117" i="2"/>
  <c r="B1117" i="2"/>
  <c r="J1117" i="2"/>
  <c r="I1117" i="2"/>
  <c r="D1117" i="2"/>
  <c r="E960" i="2"/>
  <c r="D960" i="2"/>
  <c r="H960" i="2"/>
  <c r="G960" i="2"/>
  <c r="K960" i="2"/>
  <c r="B960" i="2"/>
  <c r="I960" i="2"/>
  <c r="F960" i="2"/>
  <c r="J960" i="2"/>
  <c r="C960" i="2"/>
  <c r="B808" i="2"/>
  <c r="F808" i="2"/>
  <c r="E808" i="2"/>
  <c r="D808" i="2"/>
  <c r="I808" i="2"/>
  <c r="K808" i="2"/>
  <c r="C808" i="2"/>
  <c r="H808" i="2"/>
  <c r="G808" i="2"/>
  <c r="J808" i="2"/>
  <c r="K664" i="2"/>
  <c r="J664" i="2"/>
  <c r="C664" i="2"/>
  <c r="F664" i="2"/>
  <c r="E664" i="2"/>
  <c r="D664" i="2"/>
  <c r="I664" i="2"/>
  <c r="B664" i="2"/>
  <c r="G664" i="2"/>
  <c r="H664" i="2"/>
  <c r="F520" i="2"/>
  <c r="I520" i="2"/>
  <c r="K520" i="2"/>
  <c r="J520" i="2"/>
  <c r="H520" i="2"/>
  <c r="C520" i="2"/>
  <c r="B520" i="2"/>
  <c r="G520" i="2"/>
  <c r="E520" i="2"/>
  <c r="D520" i="2"/>
  <c r="F376" i="2"/>
  <c r="I376" i="2"/>
  <c r="J376" i="2"/>
  <c r="H376" i="2"/>
  <c r="G376" i="2"/>
  <c r="D376" i="2"/>
  <c r="C376" i="2"/>
  <c r="K376" i="2"/>
  <c r="E376" i="2"/>
  <c r="B376" i="2"/>
  <c r="F232" i="2"/>
  <c r="E232" i="2"/>
  <c r="D232" i="2"/>
  <c r="J232" i="2"/>
  <c r="I232" i="2"/>
  <c r="B232" i="2"/>
  <c r="H232" i="2"/>
  <c r="G232" i="2"/>
  <c r="C232" i="2"/>
  <c r="K232" i="2"/>
  <c r="G88" i="2"/>
  <c r="H88" i="2"/>
  <c r="K88" i="2"/>
  <c r="J88" i="2"/>
  <c r="I88" i="2"/>
  <c r="F88" i="2"/>
  <c r="E88" i="2"/>
  <c r="D88" i="2"/>
  <c r="C88" i="2"/>
  <c r="B88" i="2"/>
  <c r="E27" i="2"/>
  <c r="F27" i="2"/>
  <c r="G27" i="2"/>
  <c r="D27" i="2"/>
  <c r="C27" i="2"/>
  <c r="B27" i="2"/>
  <c r="K27" i="2"/>
  <c r="J27" i="2"/>
  <c r="I27" i="2"/>
  <c r="H27" i="2"/>
  <c r="B494" i="2"/>
  <c r="G494" i="2"/>
  <c r="D494" i="2"/>
  <c r="K494" i="2"/>
  <c r="F494" i="2"/>
  <c r="E494" i="2"/>
  <c r="J494" i="2"/>
  <c r="I494" i="2"/>
  <c r="H494" i="2"/>
  <c r="C494" i="2"/>
  <c r="B182" i="2"/>
  <c r="D182" i="2"/>
  <c r="I182" i="2"/>
  <c r="E182" i="2"/>
  <c r="C182" i="2"/>
  <c r="K182" i="2"/>
  <c r="J182" i="2"/>
  <c r="H182" i="2"/>
  <c r="G182" i="2"/>
  <c r="F182" i="2"/>
  <c r="D349" i="2"/>
  <c r="H349" i="2"/>
  <c r="G349" i="2"/>
  <c r="F349" i="2"/>
  <c r="C349" i="2"/>
  <c r="J349" i="2"/>
  <c r="E349" i="2"/>
  <c r="B349" i="2"/>
  <c r="K349" i="2"/>
  <c r="I349" i="2"/>
  <c r="C1103" i="2"/>
  <c r="B1103" i="2"/>
  <c r="D1103" i="2"/>
  <c r="H1103" i="2"/>
  <c r="G1103" i="2"/>
  <c r="E1103" i="2"/>
  <c r="J1103" i="2"/>
  <c r="F1103" i="2"/>
  <c r="K1103" i="2"/>
  <c r="I1103" i="2"/>
  <c r="D946" i="2"/>
  <c r="C946" i="2"/>
  <c r="G946" i="2"/>
  <c r="B946" i="2"/>
  <c r="K946" i="2"/>
  <c r="F946" i="2"/>
  <c r="H946" i="2"/>
  <c r="I946" i="2"/>
  <c r="J946" i="2"/>
  <c r="E946" i="2"/>
  <c r="K795" i="2"/>
  <c r="J795" i="2"/>
  <c r="B795" i="2"/>
  <c r="F795" i="2"/>
  <c r="D795" i="2"/>
  <c r="C795" i="2"/>
  <c r="H795" i="2"/>
  <c r="G795" i="2"/>
  <c r="I795" i="2"/>
  <c r="E795" i="2"/>
  <c r="D651" i="2"/>
  <c r="C651" i="2"/>
  <c r="F651" i="2"/>
  <c r="E651" i="2"/>
  <c r="B651" i="2"/>
  <c r="I651" i="2"/>
  <c r="K651" i="2"/>
  <c r="J651" i="2"/>
  <c r="H651" i="2"/>
  <c r="G651" i="2"/>
  <c r="D507" i="2"/>
  <c r="H507" i="2"/>
  <c r="K507" i="2"/>
  <c r="B507" i="2"/>
  <c r="J507" i="2"/>
  <c r="E507" i="2"/>
  <c r="G507" i="2"/>
  <c r="F507" i="2"/>
  <c r="C507" i="2"/>
  <c r="I507" i="2"/>
  <c r="D363" i="2"/>
  <c r="H363" i="2"/>
  <c r="K363" i="2"/>
  <c r="J363" i="2"/>
  <c r="I363" i="2"/>
  <c r="E363" i="2"/>
  <c r="B363" i="2"/>
  <c r="C363" i="2"/>
  <c r="G363" i="2"/>
  <c r="F363" i="2"/>
  <c r="D219" i="2"/>
  <c r="C219" i="2"/>
  <c r="B219" i="2"/>
  <c r="K219" i="2"/>
  <c r="F219" i="2"/>
  <c r="J219" i="2"/>
  <c r="I219" i="2"/>
  <c r="H219" i="2"/>
  <c r="G219" i="2"/>
  <c r="E219" i="2"/>
  <c r="E15" i="2"/>
  <c r="F15" i="2"/>
  <c r="K15" i="2"/>
  <c r="J15" i="2"/>
  <c r="I15" i="2"/>
  <c r="H15" i="2"/>
  <c r="G15" i="2"/>
  <c r="D15" i="2"/>
  <c r="C15" i="2"/>
  <c r="B15" i="2"/>
  <c r="B398" i="2"/>
  <c r="K398" i="2"/>
  <c r="D398" i="2"/>
  <c r="C398" i="2"/>
  <c r="E398" i="2"/>
  <c r="I398" i="2"/>
  <c r="J398" i="2"/>
  <c r="G398" i="2"/>
  <c r="H398" i="2"/>
  <c r="F398" i="2"/>
  <c r="C38" i="2"/>
  <c r="D38" i="2"/>
  <c r="K38" i="2"/>
  <c r="J38" i="2"/>
  <c r="I38" i="2"/>
  <c r="H38" i="2"/>
  <c r="G38" i="2"/>
  <c r="F38" i="2"/>
  <c r="E38" i="2"/>
  <c r="B38" i="2"/>
  <c r="F976" i="2"/>
  <c r="E976" i="2"/>
  <c r="I976" i="2"/>
  <c r="G976" i="2"/>
  <c r="K976" i="2"/>
  <c r="J976" i="2"/>
  <c r="H976" i="2"/>
  <c r="D976" i="2"/>
  <c r="B976" i="2"/>
  <c r="C976" i="2"/>
  <c r="F1120" i="2"/>
  <c r="E1120" i="2"/>
  <c r="J1120" i="2"/>
  <c r="I1120" i="2"/>
  <c r="C1120" i="2"/>
  <c r="D1120" i="2"/>
  <c r="H1120" i="2"/>
  <c r="K1120" i="2"/>
  <c r="G1120" i="2"/>
  <c r="B1120" i="2"/>
  <c r="I1010" i="2"/>
  <c r="H1010" i="2"/>
  <c r="K1010" i="2"/>
  <c r="B1010" i="2"/>
  <c r="C1010" i="2"/>
  <c r="J1010" i="2"/>
  <c r="G1010" i="2"/>
  <c r="E1010" i="2"/>
  <c r="D1010" i="2"/>
  <c r="F1010" i="2"/>
  <c r="I842" i="2"/>
  <c r="H842" i="2"/>
  <c r="F842" i="2"/>
  <c r="E842" i="2"/>
  <c r="B842" i="2"/>
  <c r="D842" i="2"/>
  <c r="C842" i="2"/>
  <c r="K842" i="2"/>
  <c r="G842" i="2"/>
  <c r="J842" i="2"/>
  <c r="B410" i="2"/>
  <c r="I410" i="2"/>
  <c r="K410" i="2"/>
  <c r="J410" i="2"/>
  <c r="H410" i="2"/>
  <c r="D410" i="2"/>
  <c r="C410" i="2"/>
  <c r="G410" i="2"/>
  <c r="F410" i="2"/>
  <c r="E410" i="2"/>
  <c r="G1141" i="2"/>
  <c r="F1141" i="2"/>
  <c r="K1141" i="2"/>
  <c r="B1141" i="2"/>
  <c r="I1141" i="2"/>
  <c r="E1141" i="2"/>
  <c r="J1141" i="2"/>
  <c r="C1141" i="2"/>
  <c r="H1141" i="2"/>
  <c r="D1141" i="2"/>
  <c r="C983" i="2"/>
  <c r="B983" i="2"/>
  <c r="H983" i="2"/>
  <c r="G983" i="2"/>
  <c r="K983" i="2"/>
  <c r="D983" i="2"/>
  <c r="I983" i="2"/>
  <c r="J983" i="2"/>
  <c r="F983" i="2"/>
  <c r="E983" i="2"/>
  <c r="G829" i="2"/>
  <c r="F829" i="2"/>
  <c r="H829" i="2"/>
  <c r="E829" i="2"/>
  <c r="B829" i="2"/>
  <c r="I829" i="2"/>
  <c r="K829" i="2"/>
  <c r="C829" i="2"/>
  <c r="J829" i="2"/>
  <c r="D829" i="2"/>
  <c r="F685" i="2"/>
  <c r="K685" i="2"/>
  <c r="J685" i="2"/>
  <c r="B685" i="2"/>
  <c r="E685" i="2"/>
  <c r="H685" i="2"/>
  <c r="I685" i="2"/>
  <c r="G685" i="2"/>
  <c r="D685" i="2"/>
  <c r="C685" i="2"/>
  <c r="H541" i="2"/>
  <c r="B541" i="2"/>
  <c r="E541" i="2"/>
  <c r="G541" i="2"/>
  <c r="J541" i="2"/>
  <c r="I541" i="2"/>
  <c r="D541" i="2"/>
  <c r="F541" i="2"/>
  <c r="K541" i="2"/>
  <c r="C541" i="2"/>
  <c r="K1125" i="2"/>
  <c r="J1125" i="2"/>
  <c r="D1125" i="2"/>
  <c r="C1125" i="2"/>
  <c r="B1125" i="2"/>
  <c r="F1125" i="2"/>
  <c r="G1125" i="2"/>
  <c r="H1125" i="2"/>
  <c r="E1125" i="2"/>
  <c r="I1125" i="2"/>
  <c r="I968" i="2"/>
  <c r="H968" i="2"/>
  <c r="C968" i="2"/>
  <c r="J968" i="2"/>
  <c r="F968" i="2"/>
  <c r="E968" i="2"/>
  <c r="D968" i="2"/>
  <c r="B968" i="2"/>
  <c r="K968" i="2"/>
  <c r="G968" i="2"/>
  <c r="C815" i="2"/>
  <c r="B815" i="2"/>
  <c r="D815" i="2"/>
  <c r="J815" i="2"/>
  <c r="I815" i="2"/>
  <c r="H815" i="2"/>
  <c r="G815" i="2"/>
  <c r="E815" i="2"/>
  <c r="F815" i="2"/>
  <c r="K815" i="2"/>
  <c r="B671" i="2"/>
  <c r="G671" i="2"/>
  <c r="F671" i="2"/>
  <c r="K671" i="2"/>
  <c r="D671" i="2"/>
  <c r="C671" i="2"/>
  <c r="I671" i="2"/>
  <c r="J671" i="2"/>
  <c r="H671" i="2"/>
  <c r="E671" i="2"/>
  <c r="H527" i="2"/>
  <c r="D527" i="2"/>
  <c r="K527" i="2"/>
  <c r="B527" i="2"/>
  <c r="E527" i="2"/>
  <c r="J527" i="2"/>
  <c r="G527" i="2"/>
  <c r="F527" i="2"/>
  <c r="I527" i="2"/>
  <c r="C527" i="2"/>
  <c r="H383" i="2"/>
  <c r="D383" i="2"/>
  <c r="K383" i="2"/>
  <c r="J383" i="2"/>
  <c r="I383" i="2"/>
  <c r="F383" i="2"/>
  <c r="G383" i="2"/>
  <c r="E383" i="2"/>
  <c r="C383" i="2"/>
  <c r="B383" i="2"/>
  <c r="F204" i="2"/>
  <c r="F250" i="2"/>
  <c r="F272" i="2"/>
  <c r="F25" i="2"/>
  <c r="AP26" i="8"/>
  <c r="AP33" i="8"/>
  <c r="DP27" i="9"/>
  <c r="AP29" i="7"/>
  <c r="AU29" i="7"/>
  <c r="AY22" i="7"/>
  <c r="AS22" i="7"/>
  <c r="AR29" i="7"/>
  <c r="AW21" i="6"/>
  <c r="BF13" i="6"/>
  <c r="BD27" i="6"/>
  <c r="BI17" i="6"/>
  <c r="BI14" i="6"/>
  <c r="BI13" i="6"/>
  <c r="B573" i="3"/>
  <c r="J573" i="3"/>
  <c r="E573" i="3"/>
  <c r="D573" i="3"/>
  <c r="I573" i="3"/>
  <c r="H573" i="3"/>
  <c r="G573" i="3"/>
  <c r="F573" i="3"/>
  <c r="C573" i="3"/>
  <c r="K573" i="3"/>
  <c r="B339" i="3"/>
  <c r="K339" i="3"/>
  <c r="J339" i="3"/>
  <c r="I339" i="3"/>
  <c r="H339" i="3"/>
  <c r="G339" i="3"/>
  <c r="F339" i="3"/>
  <c r="C339" i="3"/>
  <c r="E339" i="3"/>
  <c r="D339" i="3"/>
  <c r="D146" i="3"/>
  <c r="B146" i="3"/>
  <c r="G146" i="3"/>
  <c r="F146" i="3"/>
  <c r="I146" i="3"/>
  <c r="C146" i="3"/>
  <c r="J146" i="3"/>
  <c r="H146" i="3"/>
  <c r="K146" i="3"/>
  <c r="E146" i="3"/>
  <c r="B33" i="3"/>
  <c r="G33" i="3"/>
  <c r="F33" i="3"/>
  <c r="I33" i="3"/>
  <c r="D33" i="3"/>
  <c r="C33" i="3"/>
  <c r="J33" i="3"/>
  <c r="H33" i="3"/>
  <c r="K33" i="3"/>
  <c r="E33" i="3"/>
  <c r="D178" i="3"/>
  <c r="K178" i="3"/>
  <c r="J178" i="3"/>
  <c r="F178" i="3"/>
  <c r="E178" i="3"/>
  <c r="H178" i="3"/>
  <c r="I178" i="3"/>
  <c r="G178" i="3"/>
  <c r="C178" i="3"/>
  <c r="B178" i="3"/>
  <c r="B345" i="3"/>
  <c r="D345" i="3"/>
  <c r="C345" i="3"/>
  <c r="F345" i="3"/>
  <c r="E345" i="3"/>
  <c r="H345" i="3"/>
  <c r="G345" i="3"/>
  <c r="K345" i="3"/>
  <c r="J345" i="3"/>
  <c r="I345" i="3"/>
  <c r="B537" i="3"/>
  <c r="D537" i="3"/>
  <c r="G537" i="3"/>
  <c r="F537" i="3"/>
  <c r="K537" i="3"/>
  <c r="E537" i="3"/>
  <c r="C537" i="3"/>
  <c r="I537" i="3"/>
  <c r="J537" i="3"/>
  <c r="H537" i="3"/>
  <c r="D46" i="3"/>
  <c r="H46" i="3"/>
  <c r="G46" i="3"/>
  <c r="J46" i="3"/>
  <c r="I46" i="3"/>
  <c r="F46" i="3"/>
  <c r="C46" i="3"/>
  <c r="B46" i="3"/>
  <c r="K46" i="3"/>
  <c r="E46" i="3"/>
  <c r="H192" i="3"/>
  <c r="B192" i="3"/>
  <c r="D192" i="3"/>
  <c r="C192" i="3"/>
  <c r="F192" i="3"/>
  <c r="K192" i="3"/>
  <c r="J192" i="3"/>
  <c r="I192" i="3"/>
  <c r="G192" i="3"/>
  <c r="E192" i="3"/>
  <c r="J361" i="3"/>
  <c r="D361" i="3"/>
  <c r="C361" i="3"/>
  <c r="F361" i="3"/>
  <c r="E361" i="3"/>
  <c r="B361" i="3"/>
  <c r="K361" i="3"/>
  <c r="H361" i="3"/>
  <c r="I361" i="3"/>
  <c r="G361" i="3"/>
  <c r="J553" i="3"/>
  <c r="C553" i="3"/>
  <c r="B553" i="3"/>
  <c r="E553" i="3"/>
  <c r="D553" i="3"/>
  <c r="H553" i="3"/>
  <c r="G553" i="3"/>
  <c r="F553" i="3"/>
  <c r="K553" i="3"/>
  <c r="I553" i="3"/>
  <c r="J379" i="3"/>
  <c r="D379" i="3"/>
  <c r="C379" i="3"/>
  <c r="B379" i="3"/>
  <c r="K379" i="3"/>
  <c r="I379" i="3"/>
  <c r="H379" i="3"/>
  <c r="G379" i="3"/>
  <c r="F379" i="3"/>
  <c r="E379" i="3"/>
  <c r="J523" i="3"/>
  <c r="F523" i="3"/>
  <c r="E523" i="3"/>
  <c r="D523" i="3"/>
  <c r="C523" i="3"/>
  <c r="B523" i="3"/>
  <c r="I523" i="3"/>
  <c r="H523" i="3"/>
  <c r="G523" i="3"/>
  <c r="K523" i="3"/>
  <c r="D172" i="3"/>
  <c r="F172" i="3"/>
  <c r="I172" i="3"/>
  <c r="H172" i="3"/>
  <c r="B172" i="3"/>
  <c r="K172" i="3"/>
  <c r="G172" i="3"/>
  <c r="E172" i="3"/>
  <c r="C172" i="3"/>
  <c r="J172" i="3"/>
  <c r="D316" i="3"/>
  <c r="F316" i="3"/>
  <c r="E316" i="3"/>
  <c r="C316" i="3"/>
  <c r="K316" i="3"/>
  <c r="J316" i="3"/>
  <c r="I316" i="3"/>
  <c r="H316" i="3"/>
  <c r="G316" i="3"/>
  <c r="B316" i="3"/>
  <c r="D460" i="3"/>
  <c r="K460" i="3"/>
  <c r="J460" i="3"/>
  <c r="I460" i="3"/>
  <c r="H460" i="3"/>
  <c r="G460" i="3"/>
  <c r="F460" i="3"/>
  <c r="E460" i="3"/>
  <c r="C460" i="3"/>
  <c r="B460" i="3"/>
  <c r="D604" i="3"/>
  <c r="B604" i="3"/>
  <c r="G604" i="3"/>
  <c r="F604" i="3"/>
  <c r="K604" i="3"/>
  <c r="J604" i="3"/>
  <c r="I604" i="3"/>
  <c r="H604" i="3"/>
  <c r="E604" i="3"/>
  <c r="C604" i="3"/>
  <c r="F353" i="3"/>
  <c r="B353" i="3"/>
  <c r="I353" i="3"/>
  <c r="H353" i="3"/>
  <c r="G353" i="3"/>
  <c r="K353" i="3"/>
  <c r="J353" i="3"/>
  <c r="D353" i="3"/>
  <c r="C353" i="3"/>
  <c r="E353" i="3"/>
  <c r="F497" i="3"/>
  <c r="K497" i="3"/>
  <c r="B497" i="3"/>
  <c r="D497" i="3"/>
  <c r="C497" i="3"/>
  <c r="H497" i="3"/>
  <c r="G497" i="3"/>
  <c r="E497" i="3"/>
  <c r="J497" i="3"/>
  <c r="I497" i="3"/>
  <c r="F641" i="3"/>
  <c r="K641" i="3"/>
  <c r="C641" i="3"/>
  <c r="J641" i="3"/>
  <c r="I641" i="3"/>
  <c r="B641" i="3"/>
  <c r="G641" i="3"/>
  <c r="E641" i="3"/>
  <c r="D641" i="3"/>
  <c r="H641" i="3"/>
  <c r="F434" i="3"/>
  <c r="J434" i="3"/>
  <c r="I434" i="3"/>
  <c r="K434" i="3"/>
  <c r="E434" i="3"/>
  <c r="D434" i="3"/>
  <c r="H434" i="3"/>
  <c r="C434" i="3"/>
  <c r="B434" i="3"/>
  <c r="G434" i="3"/>
  <c r="H222" i="3"/>
  <c r="C222" i="3"/>
  <c r="E222" i="3"/>
  <c r="D222" i="3"/>
  <c r="G222" i="3"/>
  <c r="K222" i="3"/>
  <c r="J222" i="3"/>
  <c r="I222" i="3"/>
  <c r="F222" i="3"/>
  <c r="B222" i="3"/>
  <c r="J43" i="3"/>
  <c r="K43" i="3"/>
  <c r="D43" i="3"/>
  <c r="C43" i="3"/>
  <c r="H43" i="3"/>
  <c r="G43" i="3"/>
  <c r="F43" i="3"/>
  <c r="I43" i="3"/>
  <c r="E43" i="3"/>
  <c r="B43" i="3"/>
  <c r="E512" i="3"/>
  <c r="H512" i="3"/>
  <c r="G512" i="3"/>
  <c r="F512" i="3"/>
  <c r="B512" i="3"/>
  <c r="I512" i="3"/>
  <c r="D512" i="3"/>
  <c r="J512" i="3"/>
  <c r="C512" i="3"/>
  <c r="K512" i="3"/>
  <c r="J283" i="3"/>
  <c r="H283" i="3"/>
  <c r="G283" i="3"/>
  <c r="F283" i="3"/>
  <c r="K283" i="3"/>
  <c r="I283" i="3"/>
  <c r="B283" i="3"/>
  <c r="D283" i="3"/>
  <c r="E283" i="3"/>
  <c r="C283" i="3"/>
  <c r="D100" i="3"/>
  <c r="C100" i="3"/>
  <c r="I100" i="3"/>
  <c r="H100" i="3"/>
  <c r="K100" i="3"/>
  <c r="F100" i="3"/>
  <c r="E100" i="3"/>
  <c r="B100" i="3"/>
  <c r="J100" i="3"/>
  <c r="G100" i="3"/>
  <c r="H558" i="3"/>
  <c r="C558" i="3"/>
  <c r="E558" i="3"/>
  <c r="J558" i="3"/>
  <c r="I558" i="3"/>
  <c r="G558" i="3"/>
  <c r="F558" i="3"/>
  <c r="D558" i="3"/>
  <c r="B558" i="3"/>
  <c r="K558" i="3"/>
  <c r="J325" i="3"/>
  <c r="G325" i="3"/>
  <c r="F325" i="3"/>
  <c r="E325" i="3"/>
  <c r="K325" i="3"/>
  <c r="I325" i="3"/>
  <c r="H325" i="3"/>
  <c r="D325" i="3"/>
  <c r="C325" i="3"/>
  <c r="B325" i="3"/>
  <c r="B135" i="3"/>
  <c r="G135" i="3"/>
  <c r="D135" i="3"/>
  <c r="K135" i="3"/>
  <c r="J135" i="3"/>
  <c r="E135" i="3"/>
  <c r="C135" i="3"/>
  <c r="H135" i="3"/>
  <c r="F135" i="3"/>
  <c r="I135" i="3"/>
  <c r="H612" i="3"/>
  <c r="G612" i="3"/>
  <c r="D612" i="3"/>
  <c r="C612" i="3"/>
  <c r="K612" i="3"/>
  <c r="J612" i="3"/>
  <c r="I612" i="3"/>
  <c r="F612" i="3"/>
  <c r="E612" i="3"/>
  <c r="B612" i="3"/>
  <c r="F383" i="3"/>
  <c r="C383" i="3"/>
  <c r="B383" i="3"/>
  <c r="G383" i="3"/>
  <c r="E383" i="3"/>
  <c r="D383" i="3"/>
  <c r="H383" i="3"/>
  <c r="K383" i="3"/>
  <c r="J383" i="3"/>
  <c r="I383" i="3"/>
  <c r="B177" i="3"/>
  <c r="H177" i="3"/>
  <c r="G177" i="3"/>
  <c r="F177" i="3"/>
  <c r="E177" i="3"/>
  <c r="D177" i="3"/>
  <c r="I177" i="3"/>
  <c r="C177" i="3"/>
  <c r="K177" i="3"/>
  <c r="J177" i="3"/>
  <c r="F4" i="3"/>
  <c r="E4" i="3"/>
  <c r="H4" i="3"/>
  <c r="C4" i="3"/>
  <c r="B4" i="3"/>
  <c r="I4" i="3"/>
  <c r="G4" i="3"/>
  <c r="J4" i="3"/>
  <c r="D4" i="3"/>
  <c r="K4" i="3"/>
  <c r="K1030" i="2"/>
  <c r="D1030" i="2"/>
  <c r="C1030" i="2"/>
  <c r="E1030" i="2"/>
  <c r="B1030" i="2"/>
  <c r="H1030" i="2"/>
  <c r="J1030" i="2"/>
  <c r="G1030" i="2"/>
  <c r="I1030" i="2"/>
  <c r="F1030" i="2"/>
  <c r="K873" i="2"/>
  <c r="J873" i="2"/>
  <c r="D873" i="2"/>
  <c r="B873" i="2"/>
  <c r="I873" i="2"/>
  <c r="E873" i="2"/>
  <c r="F873" i="2"/>
  <c r="G873" i="2"/>
  <c r="H873" i="2"/>
  <c r="C873" i="2"/>
  <c r="H728" i="2"/>
  <c r="F728" i="2"/>
  <c r="D728" i="2"/>
  <c r="G728" i="2"/>
  <c r="K728" i="2"/>
  <c r="J728" i="2"/>
  <c r="I728" i="2"/>
  <c r="E728" i="2"/>
  <c r="C728" i="2"/>
  <c r="B728" i="2"/>
  <c r="B584" i="2"/>
  <c r="J584" i="2"/>
  <c r="D584" i="2"/>
  <c r="K584" i="2"/>
  <c r="F584" i="2"/>
  <c r="E584" i="2"/>
  <c r="H584" i="2"/>
  <c r="I584" i="2"/>
  <c r="G584" i="2"/>
  <c r="C584" i="2"/>
  <c r="B440" i="2"/>
  <c r="J440" i="2"/>
  <c r="K440" i="2"/>
  <c r="I440" i="2"/>
  <c r="C440" i="2"/>
  <c r="G440" i="2"/>
  <c r="F440" i="2"/>
  <c r="H440" i="2"/>
  <c r="E440" i="2"/>
  <c r="D440" i="2"/>
  <c r="K1107" i="2"/>
  <c r="J1107" i="2"/>
  <c r="F1107" i="2"/>
  <c r="E1107" i="2"/>
  <c r="I1107" i="2"/>
  <c r="C1107" i="2"/>
  <c r="H1107" i="2"/>
  <c r="G1107" i="2"/>
  <c r="D1107" i="2"/>
  <c r="B1107" i="2"/>
  <c r="I950" i="2"/>
  <c r="H950" i="2"/>
  <c r="F950" i="2"/>
  <c r="E950" i="2"/>
  <c r="K950" i="2"/>
  <c r="C950" i="2"/>
  <c r="G950" i="2"/>
  <c r="J950" i="2"/>
  <c r="B950" i="2"/>
  <c r="D950" i="2"/>
  <c r="G799" i="2"/>
  <c r="F799" i="2"/>
  <c r="D799" i="2"/>
  <c r="C799" i="2"/>
  <c r="H799" i="2"/>
  <c r="J799" i="2"/>
  <c r="B799" i="2"/>
  <c r="K799" i="2"/>
  <c r="I799" i="2"/>
  <c r="E799" i="2"/>
  <c r="K655" i="2"/>
  <c r="B655" i="2"/>
  <c r="J655" i="2"/>
  <c r="I655" i="2"/>
  <c r="H655" i="2"/>
  <c r="D655" i="2"/>
  <c r="E655" i="2"/>
  <c r="F655" i="2"/>
  <c r="G655" i="2"/>
  <c r="C655" i="2"/>
  <c r="G511" i="2"/>
  <c r="B511" i="2"/>
  <c r="E511" i="2"/>
  <c r="H511" i="2"/>
  <c r="F511" i="2"/>
  <c r="C511" i="2"/>
  <c r="D511" i="2"/>
  <c r="K511" i="2"/>
  <c r="J511" i="2"/>
  <c r="I511" i="2"/>
  <c r="G367" i="2"/>
  <c r="K367" i="2"/>
  <c r="H367" i="2"/>
  <c r="J367" i="2"/>
  <c r="D367" i="2"/>
  <c r="C367" i="2"/>
  <c r="F367" i="2"/>
  <c r="E367" i="2"/>
  <c r="B367" i="2"/>
  <c r="I367" i="2"/>
  <c r="K223" i="2"/>
  <c r="J223" i="2"/>
  <c r="D223" i="2"/>
  <c r="H223" i="2"/>
  <c r="C223" i="2"/>
  <c r="B223" i="2"/>
  <c r="G223" i="2"/>
  <c r="F223" i="2"/>
  <c r="E223" i="2"/>
  <c r="I223" i="2"/>
  <c r="B79" i="2"/>
  <c r="E79" i="2"/>
  <c r="D79" i="2"/>
  <c r="C79" i="2"/>
  <c r="K79" i="2"/>
  <c r="J79" i="2"/>
  <c r="I79" i="2"/>
  <c r="H79" i="2"/>
  <c r="G79" i="2"/>
  <c r="F79" i="2"/>
  <c r="I1028" i="2"/>
  <c r="H1028" i="2"/>
  <c r="D1028" i="2"/>
  <c r="C1028" i="2"/>
  <c r="J1028" i="2"/>
  <c r="G1028" i="2"/>
  <c r="E1028" i="2"/>
  <c r="K1028" i="2"/>
  <c r="B1028" i="2"/>
  <c r="F1028" i="2"/>
  <c r="G871" i="2"/>
  <c r="F871" i="2"/>
  <c r="D871" i="2"/>
  <c r="C871" i="2"/>
  <c r="H871" i="2"/>
  <c r="E871" i="2"/>
  <c r="B871" i="2"/>
  <c r="K871" i="2"/>
  <c r="J871" i="2"/>
  <c r="I871" i="2"/>
  <c r="D726" i="2"/>
  <c r="G726" i="2"/>
  <c r="F726" i="2"/>
  <c r="K726" i="2"/>
  <c r="B726" i="2"/>
  <c r="H726" i="2"/>
  <c r="J726" i="2"/>
  <c r="I726" i="2"/>
  <c r="E726" i="2"/>
  <c r="C726" i="2"/>
  <c r="J582" i="2"/>
  <c r="D582" i="2"/>
  <c r="F582" i="2"/>
  <c r="E582" i="2"/>
  <c r="C582" i="2"/>
  <c r="I582" i="2"/>
  <c r="B582" i="2"/>
  <c r="K582" i="2"/>
  <c r="H582" i="2"/>
  <c r="G582" i="2"/>
  <c r="J438" i="2"/>
  <c r="D438" i="2"/>
  <c r="C438" i="2"/>
  <c r="B438" i="2"/>
  <c r="E438" i="2"/>
  <c r="I438" i="2"/>
  <c r="K438" i="2"/>
  <c r="H438" i="2"/>
  <c r="G438" i="2"/>
  <c r="F438" i="2"/>
  <c r="J294" i="2"/>
  <c r="D294" i="2"/>
  <c r="C294" i="2"/>
  <c r="I294" i="2"/>
  <c r="E294" i="2"/>
  <c r="B294" i="2"/>
  <c r="G294" i="2"/>
  <c r="F294" i="2"/>
  <c r="K294" i="2"/>
  <c r="H294" i="2"/>
  <c r="E150" i="2"/>
  <c r="J150" i="2"/>
  <c r="F150" i="2"/>
  <c r="D150" i="2"/>
  <c r="B150" i="2"/>
  <c r="C150" i="2"/>
  <c r="G150" i="2"/>
  <c r="K150" i="2"/>
  <c r="I150" i="2"/>
  <c r="H150" i="2"/>
  <c r="K6" i="2"/>
  <c r="J6" i="2"/>
  <c r="I6" i="2"/>
  <c r="H6" i="2"/>
  <c r="G6" i="2"/>
  <c r="F6" i="2"/>
  <c r="D6" i="2"/>
  <c r="E6" i="2"/>
  <c r="C6" i="2"/>
  <c r="B6" i="2"/>
  <c r="C935" i="2"/>
  <c r="B935" i="2"/>
  <c r="K935" i="2"/>
  <c r="D935" i="2"/>
  <c r="G935" i="2"/>
  <c r="I935" i="2"/>
  <c r="F935" i="2"/>
  <c r="H935" i="2"/>
  <c r="J935" i="2"/>
  <c r="E935" i="2"/>
  <c r="B725" i="2"/>
  <c r="D725" i="2"/>
  <c r="C725" i="2"/>
  <c r="F725" i="2"/>
  <c r="K725" i="2"/>
  <c r="J725" i="2"/>
  <c r="I725" i="2"/>
  <c r="G725" i="2"/>
  <c r="E725" i="2"/>
  <c r="H725" i="2"/>
  <c r="I974" i="2"/>
  <c r="H974" i="2"/>
  <c r="K974" i="2"/>
  <c r="F974" i="2"/>
  <c r="J974" i="2"/>
  <c r="G974" i="2"/>
  <c r="E974" i="2"/>
  <c r="D974" i="2"/>
  <c r="B974" i="2"/>
  <c r="C974" i="2"/>
  <c r="E1104" i="2"/>
  <c r="D1104" i="2"/>
  <c r="H1104" i="2"/>
  <c r="G1104" i="2"/>
  <c r="K1104" i="2"/>
  <c r="J1104" i="2"/>
  <c r="B1104" i="2"/>
  <c r="C1104" i="2"/>
  <c r="F1104" i="2"/>
  <c r="I1104" i="2"/>
  <c r="C947" i="2"/>
  <c r="B947" i="2"/>
  <c r="H947" i="2"/>
  <c r="G947" i="2"/>
  <c r="K947" i="2"/>
  <c r="I947" i="2"/>
  <c r="F947" i="2"/>
  <c r="E947" i="2"/>
  <c r="D947" i="2"/>
  <c r="J947" i="2"/>
  <c r="F796" i="2"/>
  <c r="E796" i="2"/>
  <c r="K796" i="2"/>
  <c r="J796" i="2"/>
  <c r="I796" i="2"/>
  <c r="B796" i="2"/>
  <c r="H796" i="2"/>
  <c r="G796" i="2"/>
  <c r="D796" i="2"/>
  <c r="C796" i="2"/>
  <c r="F652" i="2"/>
  <c r="E652" i="2"/>
  <c r="B652" i="2"/>
  <c r="K652" i="2"/>
  <c r="J652" i="2"/>
  <c r="I652" i="2"/>
  <c r="H652" i="2"/>
  <c r="C652" i="2"/>
  <c r="D652" i="2"/>
  <c r="G652" i="2"/>
  <c r="F508" i="2"/>
  <c r="K508" i="2"/>
  <c r="C508" i="2"/>
  <c r="B508" i="2"/>
  <c r="G508" i="2"/>
  <c r="I508" i="2"/>
  <c r="H508" i="2"/>
  <c r="J508" i="2"/>
  <c r="E508" i="2"/>
  <c r="D508" i="2"/>
  <c r="F364" i="2"/>
  <c r="K364" i="2"/>
  <c r="B364" i="2"/>
  <c r="G364" i="2"/>
  <c r="J364" i="2"/>
  <c r="I364" i="2"/>
  <c r="C364" i="2"/>
  <c r="H364" i="2"/>
  <c r="E364" i="2"/>
  <c r="D364" i="2"/>
  <c r="F220" i="2"/>
  <c r="E220" i="2"/>
  <c r="D220" i="2"/>
  <c r="H220" i="2"/>
  <c r="I220" i="2"/>
  <c r="G220" i="2"/>
  <c r="B220" i="2"/>
  <c r="C220" i="2"/>
  <c r="J220" i="2"/>
  <c r="K220" i="2"/>
  <c r="G76" i="2"/>
  <c r="H76" i="2"/>
  <c r="E76" i="2"/>
  <c r="D76" i="2"/>
  <c r="C76" i="2"/>
  <c r="B76" i="2"/>
  <c r="K76" i="2"/>
  <c r="J76" i="2"/>
  <c r="I76" i="2"/>
  <c r="F76" i="2"/>
  <c r="E3" i="2"/>
  <c r="F3" i="2"/>
  <c r="K3" i="2"/>
  <c r="J3" i="2"/>
  <c r="I3" i="2"/>
  <c r="H3" i="2"/>
  <c r="D3" i="2"/>
  <c r="G3" i="2"/>
  <c r="C3" i="2"/>
  <c r="B3" i="2"/>
  <c r="B470" i="2"/>
  <c r="K470" i="2"/>
  <c r="J470" i="2"/>
  <c r="I470" i="2"/>
  <c r="H470" i="2"/>
  <c r="D470" i="2"/>
  <c r="F470" i="2"/>
  <c r="E470" i="2"/>
  <c r="G470" i="2"/>
  <c r="C470" i="2"/>
  <c r="G170" i="2"/>
  <c r="K170" i="2"/>
  <c r="I170" i="2"/>
  <c r="H170" i="2"/>
  <c r="J170" i="2"/>
  <c r="F170" i="2"/>
  <c r="E170" i="2"/>
  <c r="D170" i="2"/>
  <c r="C170" i="2"/>
  <c r="B170" i="2"/>
  <c r="J313" i="2"/>
  <c r="K313" i="2"/>
  <c r="I313" i="2"/>
  <c r="H313" i="2"/>
  <c r="C313" i="2"/>
  <c r="D313" i="2"/>
  <c r="G313" i="2"/>
  <c r="F313" i="2"/>
  <c r="E313" i="2"/>
  <c r="B313" i="2"/>
  <c r="D1090" i="2"/>
  <c r="C1090" i="2"/>
  <c r="H1090" i="2"/>
  <c r="G1090" i="2"/>
  <c r="K1090" i="2"/>
  <c r="J1090" i="2"/>
  <c r="B1090" i="2"/>
  <c r="E1090" i="2"/>
  <c r="I1090" i="2"/>
  <c r="F1090" i="2"/>
  <c r="K933" i="2"/>
  <c r="J933" i="2"/>
  <c r="D933" i="2"/>
  <c r="C933" i="2"/>
  <c r="G933" i="2"/>
  <c r="F933" i="2"/>
  <c r="I933" i="2"/>
  <c r="H933" i="2"/>
  <c r="B933" i="2"/>
  <c r="E933" i="2"/>
  <c r="K783" i="2"/>
  <c r="J783" i="2"/>
  <c r="F783" i="2"/>
  <c r="E783" i="2"/>
  <c r="D783" i="2"/>
  <c r="I783" i="2"/>
  <c r="H783" i="2"/>
  <c r="G783" i="2"/>
  <c r="B783" i="2"/>
  <c r="C783" i="2"/>
  <c r="D639" i="2"/>
  <c r="J639" i="2"/>
  <c r="G639" i="2"/>
  <c r="F639" i="2"/>
  <c r="E639" i="2"/>
  <c r="K639" i="2"/>
  <c r="C639" i="2"/>
  <c r="H639" i="2"/>
  <c r="I639" i="2"/>
  <c r="B639" i="2"/>
  <c r="D495" i="2"/>
  <c r="J495" i="2"/>
  <c r="E495" i="2"/>
  <c r="C495" i="2"/>
  <c r="B495" i="2"/>
  <c r="H495" i="2"/>
  <c r="K495" i="2"/>
  <c r="G495" i="2"/>
  <c r="I495" i="2"/>
  <c r="F495" i="2"/>
  <c r="D351" i="2"/>
  <c r="J351" i="2"/>
  <c r="B351" i="2"/>
  <c r="E351" i="2"/>
  <c r="K351" i="2"/>
  <c r="F351" i="2"/>
  <c r="C351" i="2"/>
  <c r="I351" i="2"/>
  <c r="H351" i="2"/>
  <c r="G351" i="2"/>
  <c r="D207" i="2"/>
  <c r="C207" i="2"/>
  <c r="B207" i="2"/>
  <c r="E207" i="2"/>
  <c r="I207" i="2"/>
  <c r="J207" i="2"/>
  <c r="G207" i="2"/>
  <c r="H207" i="2"/>
  <c r="K207" i="2"/>
  <c r="F207" i="2"/>
  <c r="I854" i="2"/>
  <c r="H854" i="2"/>
  <c r="B854" i="2"/>
  <c r="D854" i="2"/>
  <c r="C854" i="2"/>
  <c r="F854" i="2"/>
  <c r="G854" i="2"/>
  <c r="J854" i="2"/>
  <c r="E854" i="2"/>
  <c r="K854" i="2"/>
  <c r="B362" i="2"/>
  <c r="E362" i="2"/>
  <c r="G362" i="2"/>
  <c r="F362" i="2"/>
  <c r="D362" i="2"/>
  <c r="I362" i="2"/>
  <c r="J362" i="2"/>
  <c r="H362" i="2"/>
  <c r="K362" i="2"/>
  <c r="C362" i="2"/>
  <c r="C1133" i="2"/>
  <c r="B1133" i="2"/>
  <c r="F1133" i="2"/>
  <c r="E1133" i="2"/>
  <c r="J1133" i="2"/>
  <c r="I1133" i="2"/>
  <c r="K1133" i="2"/>
  <c r="H1133" i="2"/>
  <c r="G1133" i="2"/>
  <c r="D1133" i="2"/>
  <c r="B988" i="2"/>
  <c r="F988" i="2"/>
  <c r="E988" i="2"/>
  <c r="G988" i="2"/>
  <c r="D988" i="2"/>
  <c r="I988" i="2"/>
  <c r="J988" i="2"/>
  <c r="K988" i="2"/>
  <c r="C988" i="2"/>
  <c r="H988" i="2"/>
  <c r="B1132" i="2"/>
  <c r="F1132" i="2"/>
  <c r="E1132" i="2"/>
  <c r="K1132" i="2"/>
  <c r="C1132" i="2"/>
  <c r="G1132" i="2"/>
  <c r="H1132" i="2"/>
  <c r="I1132" i="2"/>
  <c r="J1132" i="2"/>
  <c r="D1132" i="2"/>
  <c r="G997" i="2"/>
  <c r="F997" i="2"/>
  <c r="K997" i="2"/>
  <c r="B997" i="2"/>
  <c r="C997" i="2"/>
  <c r="D997" i="2"/>
  <c r="I997" i="2"/>
  <c r="J997" i="2"/>
  <c r="E997" i="2"/>
  <c r="H997" i="2"/>
  <c r="I818" i="2"/>
  <c r="H818" i="2"/>
  <c r="B818" i="2"/>
  <c r="E818" i="2"/>
  <c r="G818" i="2"/>
  <c r="K818" i="2"/>
  <c r="D818" i="2"/>
  <c r="C818" i="2"/>
  <c r="J818" i="2"/>
  <c r="F818" i="2"/>
  <c r="B338" i="2"/>
  <c r="I338" i="2"/>
  <c r="D338" i="2"/>
  <c r="C338" i="2"/>
  <c r="F338" i="2"/>
  <c r="H338" i="2"/>
  <c r="J338" i="2"/>
  <c r="E338" i="2"/>
  <c r="K338" i="2"/>
  <c r="G338" i="2"/>
  <c r="C1127" i="2"/>
  <c r="B1127" i="2"/>
  <c r="H1127" i="2"/>
  <c r="G1127" i="2"/>
  <c r="K1127" i="2"/>
  <c r="E1127" i="2"/>
  <c r="I1127" i="2"/>
  <c r="D1127" i="2"/>
  <c r="J1127" i="2"/>
  <c r="F1127" i="2"/>
  <c r="H970" i="2"/>
  <c r="G970" i="2"/>
  <c r="K970" i="2"/>
  <c r="I970" i="2"/>
  <c r="F970" i="2"/>
  <c r="E970" i="2"/>
  <c r="D970" i="2"/>
  <c r="C970" i="2"/>
  <c r="B970" i="2"/>
  <c r="J970" i="2"/>
  <c r="G817" i="2"/>
  <c r="F817" i="2"/>
  <c r="K817" i="2"/>
  <c r="J817" i="2"/>
  <c r="I817" i="2"/>
  <c r="H817" i="2"/>
  <c r="E817" i="2"/>
  <c r="D817" i="2"/>
  <c r="B817" i="2"/>
  <c r="C817" i="2"/>
  <c r="F673" i="2"/>
  <c r="G673" i="2"/>
  <c r="B673" i="2"/>
  <c r="E673" i="2"/>
  <c r="I673" i="2"/>
  <c r="H673" i="2"/>
  <c r="C673" i="2"/>
  <c r="K673" i="2"/>
  <c r="J673" i="2"/>
  <c r="D673" i="2"/>
  <c r="J529" i="2"/>
  <c r="G529" i="2"/>
  <c r="F529" i="2"/>
  <c r="E529" i="2"/>
  <c r="K529" i="2"/>
  <c r="D529" i="2"/>
  <c r="I529" i="2"/>
  <c r="H529" i="2"/>
  <c r="C529" i="2"/>
  <c r="B529" i="2"/>
  <c r="I1112" i="2"/>
  <c r="H1112" i="2"/>
  <c r="D1112" i="2"/>
  <c r="C1112" i="2"/>
  <c r="G1112" i="2"/>
  <c r="F1112" i="2"/>
  <c r="E1112" i="2"/>
  <c r="B1112" i="2"/>
  <c r="J1112" i="2"/>
  <c r="K1112" i="2"/>
  <c r="G955" i="2"/>
  <c r="F955" i="2"/>
  <c r="C955" i="2"/>
  <c r="E955" i="2"/>
  <c r="K955" i="2"/>
  <c r="J955" i="2"/>
  <c r="I955" i="2"/>
  <c r="H955" i="2"/>
  <c r="B955" i="2"/>
  <c r="D955" i="2"/>
  <c r="C803" i="2"/>
  <c r="B803" i="2"/>
  <c r="H803" i="2"/>
  <c r="G803" i="2"/>
  <c r="D803" i="2"/>
  <c r="F803" i="2"/>
  <c r="E803" i="2"/>
  <c r="K803" i="2"/>
  <c r="J803" i="2"/>
  <c r="I803" i="2"/>
  <c r="B659" i="2"/>
  <c r="I659" i="2"/>
  <c r="H659" i="2"/>
  <c r="E659" i="2"/>
  <c r="D659" i="2"/>
  <c r="C659" i="2"/>
  <c r="J659" i="2"/>
  <c r="K659" i="2"/>
  <c r="G659" i="2"/>
  <c r="F659" i="2"/>
  <c r="H515" i="2"/>
  <c r="F515" i="2"/>
  <c r="D515" i="2"/>
  <c r="C515" i="2"/>
  <c r="B515" i="2"/>
  <c r="I515" i="2"/>
  <c r="K515" i="2"/>
  <c r="J515" i="2"/>
  <c r="G515" i="2"/>
  <c r="E515" i="2"/>
  <c r="H371" i="2"/>
  <c r="F371" i="2"/>
  <c r="B371" i="2"/>
  <c r="G371" i="2"/>
  <c r="J371" i="2"/>
  <c r="I371" i="2"/>
  <c r="C371" i="2"/>
  <c r="K371" i="2"/>
  <c r="E371" i="2"/>
  <c r="D371" i="2"/>
  <c r="F37" i="2"/>
  <c r="F489" i="2"/>
  <c r="F118" i="2"/>
  <c r="F240" i="2"/>
  <c r="F197" i="2"/>
  <c r="F377" i="2"/>
  <c r="F35" i="2"/>
  <c r="F480" i="2"/>
  <c r="F34" i="2"/>
  <c r="F47" i="2"/>
  <c r="F468" i="2"/>
  <c r="F85" i="2"/>
  <c r="F333" i="2"/>
  <c r="F309" i="2"/>
  <c r="F285" i="2"/>
  <c r="F1044" i="2"/>
  <c r="F257" i="2"/>
  <c r="F188" i="2"/>
  <c r="AK26" i="8"/>
  <c r="AR12" i="8"/>
  <c r="AR18" i="8"/>
  <c r="AR24" i="8"/>
  <c r="BC28" i="7"/>
  <c r="BC12" i="6"/>
  <c r="BF12" i="6" s="1"/>
  <c r="AV21" i="6"/>
  <c r="BD12" i="6"/>
  <c r="CT23" i="5"/>
  <c r="F551" i="3"/>
  <c r="H551" i="3"/>
  <c r="C551" i="3"/>
  <c r="G551" i="3"/>
  <c r="E551" i="3"/>
  <c r="D551" i="3"/>
  <c r="B551" i="3"/>
  <c r="J551" i="3"/>
  <c r="K551" i="3"/>
  <c r="I551" i="3"/>
  <c r="D322" i="3"/>
  <c r="K322" i="3"/>
  <c r="J322" i="3"/>
  <c r="I322" i="3"/>
  <c r="E322" i="3"/>
  <c r="C322" i="3"/>
  <c r="B322" i="3"/>
  <c r="H322" i="3"/>
  <c r="G322" i="3"/>
  <c r="F322" i="3"/>
  <c r="H132" i="3"/>
  <c r="K132" i="3"/>
  <c r="C132" i="3"/>
  <c r="B132" i="3"/>
  <c r="E132" i="3"/>
  <c r="D132" i="3"/>
  <c r="G132" i="3"/>
  <c r="F132" i="3"/>
  <c r="J132" i="3"/>
  <c r="I132" i="3"/>
  <c r="B45" i="3"/>
  <c r="E45" i="3"/>
  <c r="D45" i="3"/>
  <c r="G45" i="3"/>
  <c r="J45" i="3"/>
  <c r="I45" i="3"/>
  <c r="H45" i="3"/>
  <c r="K45" i="3"/>
  <c r="C45" i="3"/>
  <c r="F45" i="3"/>
  <c r="F191" i="3"/>
  <c r="J191" i="3"/>
  <c r="I191" i="3"/>
  <c r="C191" i="3"/>
  <c r="B191" i="3"/>
  <c r="D191" i="3"/>
  <c r="E191" i="3"/>
  <c r="G191" i="3"/>
  <c r="K191" i="3"/>
  <c r="H191" i="3"/>
  <c r="H360" i="3"/>
  <c r="K360" i="3"/>
  <c r="J360" i="3"/>
  <c r="I360" i="3"/>
  <c r="G360" i="3"/>
  <c r="F360" i="3"/>
  <c r="E360" i="3"/>
  <c r="C360" i="3"/>
  <c r="B360" i="3"/>
  <c r="D360" i="3"/>
  <c r="H552" i="3"/>
  <c r="K552" i="3"/>
  <c r="G552" i="3"/>
  <c r="J552" i="3"/>
  <c r="I552" i="3"/>
  <c r="D552" i="3"/>
  <c r="C552" i="3"/>
  <c r="B552" i="3"/>
  <c r="F552" i="3"/>
  <c r="E552" i="3"/>
  <c r="D58" i="3"/>
  <c r="E58" i="3"/>
  <c r="B58" i="3"/>
  <c r="K58" i="3"/>
  <c r="J58" i="3"/>
  <c r="F58" i="3"/>
  <c r="G58" i="3"/>
  <c r="I58" i="3"/>
  <c r="H58" i="3"/>
  <c r="C58" i="3"/>
  <c r="J205" i="3"/>
  <c r="C205" i="3"/>
  <c r="K205" i="3"/>
  <c r="I205" i="3"/>
  <c r="E205" i="3"/>
  <c r="D205" i="3"/>
  <c r="G205" i="3"/>
  <c r="B205" i="3"/>
  <c r="H205" i="3"/>
  <c r="F205" i="3"/>
  <c r="H378" i="3"/>
  <c r="D378" i="3"/>
  <c r="C378" i="3"/>
  <c r="B378" i="3"/>
  <c r="J378" i="3"/>
  <c r="I378" i="3"/>
  <c r="G378" i="3"/>
  <c r="F378" i="3"/>
  <c r="E378" i="3"/>
  <c r="K378" i="3"/>
  <c r="H570" i="3"/>
  <c r="D570" i="3"/>
  <c r="C570" i="3"/>
  <c r="B570" i="3"/>
  <c r="K570" i="3"/>
  <c r="J570" i="3"/>
  <c r="I570" i="3"/>
  <c r="G570" i="3"/>
  <c r="F570" i="3"/>
  <c r="E570" i="3"/>
  <c r="J391" i="3"/>
  <c r="B391" i="3"/>
  <c r="K391" i="3"/>
  <c r="I391" i="3"/>
  <c r="E391" i="3"/>
  <c r="D391" i="3"/>
  <c r="G391" i="3"/>
  <c r="F391" i="3"/>
  <c r="C391" i="3"/>
  <c r="H391" i="3"/>
  <c r="J535" i="3"/>
  <c r="K535" i="3"/>
  <c r="F535" i="3"/>
  <c r="I535" i="3"/>
  <c r="H535" i="3"/>
  <c r="G535" i="3"/>
  <c r="D535" i="3"/>
  <c r="C535" i="3"/>
  <c r="E535" i="3"/>
  <c r="B535" i="3"/>
  <c r="D184" i="3"/>
  <c r="C184" i="3"/>
  <c r="I184" i="3"/>
  <c r="H184" i="3"/>
  <c r="E184" i="3"/>
  <c r="B184" i="3"/>
  <c r="K184" i="3"/>
  <c r="J184" i="3"/>
  <c r="G184" i="3"/>
  <c r="F184" i="3"/>
  <c r="D328" i="3"/>
  <c r="C328" i="3"/>
  <c r="B328" i="3"/>
  <c r="K328" i="3"/>
  <c r="G328" i="3"/>
  <c r="F328" i="3"/>
  <c r="I328" i="3"/>
  <c r="H328" i="3"/>
  <c r="E328" i="3"/>
  <c r="J328" i="3"/>
  <c r="D472" i="3"/>
  <c r="H472" i="3"/>
  <c r="B472" i="3"/>
  <c r="J472" i="3"/>
  <c r="I472" i="3"/>
  <c r="G472" i="3"/>
  <c r="F472" i="3"/>
  <c r="E472" i="3"/>
  <c r="C472" i="3"/>
  <c r="K472" i="3"/>
  <c r="D616" i="3"/>
  <c r="J616" i="3"/>
  <c r="K616" i="3"/>
  <c r="I616" i="3"/>
  <c r="H616" i="3"/>
  <c r="G616" i="3"/>
  <c r="F616" i="3"/>
  <c r="E616" i="3"/>
  <c r="C616" i="3"/>
  <c r="B616" i="3"/>
  <c r="F365" i="3"/>
  <c r="K365" i="3"/>
  <c r="J365" i="3"/>
  <c r="I365" i="3"/>
  <c r="H365" i="3"/>
  <c r="G365" i="3"/>
  <c r="E365" i="3"/>
  <c r="D365" i="3"/>
  <c r="C365" i="3"/>
  <c r="B365" i="3"/>
  <c r="F509" i="3"/>
  <c r="I509" i="3"/>
  <c r="J509" i="3"/>
  <c r="E509" i="3"/>
  <c r="D509" i="3"/>
  <c r="K509" i="3"/>
  <c r="H509" i="3"/>
  <c r="G509" i="3"/>
  <c r="C509" i="3"/>
  <c r="B509" i="3"/>
  <c r="F653" i="3"/>
  <c r="I653" i="3"/>
  <c r="K653" i="3"/>
  <c r="J653" i="3"/>
  <c r="D653" i="3"/>
  <c r="C653" i="3"/>
  <c r="B653" i="3"/>
  <c r="H653" i="3"/>
  <c r="G653" i="3"/>
  <c r="E653" i="3"/>
  <c r="B417" i="3"/>
  <c r="F417" i="3"/>
  <c r="E417" i="3"/>
  <c r="H417" i="3"/>
  <c r="G417" i="3"/>
  <c r="D417" i="3"/>
  <c r="C417" i="3"/>
  <c r="K417" i="3"/>
  <c r="J417" i="3"/>
  <c r="I417" i="3"/>
  <c r="F206" i="3"/>
  <c r="D206" i="3"/>
  <c r="K206" i="3"/>
  <c r="C206" i="3"/>
  <c r="B206" i="3"/>
  <c r="E206" i="3"/>
  <c r="H206" i="3"/>
  <c r="G206" i="3"/>
  <c r="J206" i="3"/>
  <c r="I206" i="3"/>
  <c r="H29" i="3"/>
  <c r="G29" i="3"/>
  <c r="J29" i="3"/>
  <c r="D29" i="3"/>
  <c r="C29" i="3"/>
  <c r="B29" i="3"/>
  <c r="I29" i="3"/>
  <c r="F29" i="3"/>
  <c r="E29" i="3"/>
  <c r="K29" i="3"/>
  <c r="H492" i="3"/>
  <c r="I492" i="3"/>
  <c r="G492" i="3"/>
  <c r="D492" i="3"/>
  <c r="C492" i="3"/>
  <c r="E492" i="3"/>
  <c r="B492" i="3"/>
  <c r="K492" i="3"/>
  <c r="F492" i="3"/>
  <c r="J492" i="3"/>
  <c r="H266" i="3"/>
  <c r="G266" i="3"/>
  <c r="F266" i="3"/>
  <c r="D266" i="3"/>
  <c r="C266" i="3"/>
  <c r="E266" i="3"/>
  <c r="B266" i="3"/>
  <c r="J266" i="3"/>
  <c r="K266" i="3"/>
  <c r="I266" i="3"/>
  <c r="F86" i="3"/>
  <c r="E86" i="3"/>
  <c r="H86" i="3"/>
  <c r="G86" i="3"/>
  <c r="D86" i="3"/>
  <c r="J86" i="3"/>
  <c r="I86" i="3"/>
  <c r="C86" i="3"/>
  <c r="K86" i="3"/>
  <c r="B86" i="3"/>
  <c r="F539" i="3"/>
  <c r="J539" i="3"/>
  <c r="I539" i="3"/>
  <c r="B539" i="3"/>
  <c r="K539" i="3"/>
  <c r="H539" i="3"/>
  <c r="E539" i="3"/>
  <c r="D539" i="3"/>
  <c r="G539" i="3"/>
  <c r="C539" i="3"/>
  <c r="G308" i="3"/>
  <c r="F308" i="3"/>
  <c r="E308" i="3"/>
  <c r="D308" i="3"/>
  <c r="C308" i="3"/>
  <c r="B308" i="3"/>
  <c r="H308" i="3"/>
  <c r="K308" i="3"/>
  <c r="J308" i="3"/>
  <c r="I308" i="3"/>
  <c r="J121" i="3"/>
  <c r="C121" i="3"/>
  <c r="D121" i="3"/>
  <c r="B121" i="3"/>
  <c r="G121" i="3"/>
  <c r="F121" i="3"/>
  <c r="H121" i="3"/>
  <c r="I121" i="3"/>
  <c r="E121" i="3"/>
  <c r="K121" i="3"/>
  <c r="H594" i="3"/>
  <c r="J594" i="3"/>
  <c r="B594" i="3"/>
  <c r="E594" i="3"/>
  <c r="D594" i="3"/>
  <c r="C594" i="3"/>
  <c r="G594" i="3"/>
  <c r="F594" i="3"/>
  <c r="K594" i="3"/>
  <c r="I594" i="3"/>
  <c r="B363" i="3"/>
  <c r="G363" i="3"/>
  <c r="F363" i="3"/>
  <c r="E363" i="3"/>
  <c r="K363" i="3"/>
  <c r="D363" i="3"/>
  <c r="C363" i="3"/>
  <c r="I363" i="3"/>
  <c r="H363" i="3"/>
  <c r="J363" i="3"/>
  <c r="H162" i="3"/>
  <c r="C162" i="3"/>
  <c r="B162" i="3"/>
  <c r="E162" i="3"/>
  <c r="D162" i="3"/>
  <c r="G162" i="3"/>
  <c r="K162" i="3"/>
  <c r="J162" i="3"/>
  <c r="F162" i="3"/>
  <c r="I162" i="3"/>
  <c r="K1017" i="2"/>
  <c r="J1017" i="2"/>
  <c r="D1017" i="2"/>
  <c r="C1017" i="2"/>
  <c r="I1017" i="2"/>
  <c r="H1017" i="2"/>
  <c r="B1017" i="2"/>
  <c r="E1017" i="2"/>
  <c r="F1017" i="2"/>
  <c r="G1017" i="2"/>
  <c r="I860" i="2"/>
  <c r="H860" i="2"/>
  <c r="K860" i="2"/>
  <c r="J860" i="2"/>
  <c r="G860" i="2"/>
  <c r="C860" i="2"/>
  <c r="E860" i="2"/>
  <c r="D860" i="2"/>
  <c r="B860" i="2"/>
  <c r="F860" i="2"/>
  <c r="H716" i="2"/>
  <c r="B716" i="2"/>
  <c r="E716" i="2"/>
  <c r="G716" i="2"/>
  <c r="I716" i="2"/>
  <c r="J716" i="2"/>
  <c r="K716" i="2"/>
  <c r="F716" i="2"/>
  <c r="D716" i="2"/>
  <c r="C716" i="2"/>
  <c r="B572" i="2"/>
  <c r="F572" i="2"/>
  <c r="E572" i="2"/>
  <c r="D572" i="2"/>
  <c r="I572" i="2"/>
  <c r="C572" i="2"/>
  <c r="K572" i="2"/>
  <c r="J572" i="2"/>
  <c r="H572" i="2"/>
  <c r="G572" i="2"/>
  <c r="B428" i="2"/>
  <c r="D428" i="2"/>
  <c r="C428" i="2"/>
  <c r="H428" i="2"/>
  <c r="J428" i="2"/>
  <c r="K428" i="2"/>
  <c r="I428" i="2"/>
  <c r="G428" i="2"/>
  <c r="F428" i="2"/>
  <c r="E428" i="2"/>
  <c r="I1094" i="2"/>
  <c r="H1094" i="2"/>
  <c r="F1094" i="2"/>
  <c r="E1094" i="2"/>
  <c r="K1094" i="2"/>
  <c r="C1094" i="2"/>
  <c r="D1094" i="2"/>
  <c r="J1094" i="2"/>
  <c r="G1094" i="2"/>
  <c r="B1094" i="2"/>
  <c r="G937" i="2"/>
  <c r="F937" i="2"/>
  <c r="H937" i="2"/>
  <c r="E937" i="2"/>
  <c r="K937" i="2"/>
  <c r="B937" i="2"/>
  <c r="I937" i="2"/>
  <c r="C937" i="2"/>
  <c r="J937" i="2"/>
  <c r="D937" i="2"/>
  <c r="G787" i="2"/>
  <c r="F787" i="2"/>
  <c r="J787" i="2"/>
  <c r="I787" i="2"/>
  <c r="H787" i="2"/>
  <c r="E787" i="2"/>
  <c r="D787" i="2"/>
  <c r="C787" i="2"/>
  <c r="K787" i="2"/>
  <c r="B787" i="2"/>
  <c r="I643" i="2"/>
  <c r="J643" i="2"/>
  <c r="H643" i="2"/>
  <c r="G643" i="2"/>
  <c r="B643" i="2"/>
  <c r="F643" i="2"/>
  <c r="C643" i="2"/>
  <c r="D643" i="2"/>
  <c r="K643" i="2"/>
  <c r="E643" i="2"/>
  <c r="I499" i="2"/>
  <c r="G499" i="2"/>
  <c r="F499" i="2"/>
  <c r="E499" i="2"/>
  <c r="K499" i="2"/>
  <c r="D499" i="2"/>
  <c r="B499" i="2"/>
  <c r="H499" i="2"/>
  <c r="J499" i="2"/>
  <c r="C499" i="2"/>
  <c r="I355" i="2"/>
  <c r="E355" i="2"/>
  <c r="D355" i="2"/>
  <c r="C355" i="2"/>
  <c r="J355" i="2"/>
  <c r="H355" i="2"/>
  <c r="K355" i="2"/>
  <c r="G355" i="2"/>
  <c r="F355" i="2"/>
  <c r="B355" i="2"/>
  <c r="K211" i="2"/>
  <c r="J211" i="2"/>
  <c r="B211" i="2"/>
  <c r="G211" i="2"/>
  <c r="C211" i="2"/>
  <c r="E211" i="2"/>
  <c r="D211" i="2"/>
  <c r="I211" i="2"/>
  <c r="H211" i="2"/>
  <c r="F211" i="2"/>
  <c r="B67" i="2"/>
  <c r="I67" i="2"/>
  <c r="H67" i="2"/>
  <c r="G67" i="2"/>
  <c r="F67" i="2"/>
  <c r="E67" i="2"/>
  <c r="D67" i="2"/>
  <c r="C67" i="2"/>
  <c r="K67" i="2"/>
  <c r="J67" i="2"/>
  <c r="G1015" i="2"/>
  <c r="F1015" i="2"/>
  <c r="D1015" i="2"/>
  <c r="C1015" i="2"/>
  <c r="J1015" i="2"/>
  <c r="I1015" i="2"/>
  <c r="K1015" i="2"/>
  <c r="H1015" i="2"/>
  <c r="E1015" i="2"/>
  <c r="B1015" i="2"/>
  <c r="E858" i="2"/>
  <c r="D858" i="2"/>
  <c r="F858" i="2"/>
  <c r="C858" i="2"/>
  <c r="K858" i="2"/>
  <c r="B858" i="2"/>
  <c r="J858" i="2"/>
  <c r="G858" i="2"/>
  <c r="H858" i="2"/>
  <c r="I858" i="2"/>
  <c r="D714" i="2"/>
  <c r="I714" i="2"/>
  <c r="H714" i="2"/>
  <c r="E714" i="2"/>
  <c r="B714" i="2"/>
  <c r="G714" i="2"/>
  <c r="K714" i="2"/>
  <c r="J714" i="2"/>
  <c r="C714" i="2"/>
  <c r="F714" i="2"/>
  <c r="J570" i="2"/>
  <c r="F570" i="2"/>
  <c r="K570" i="2"/>
  <c r="I570" i="2"/>
  <c r="C570" i="2"/>
  <c r="H570" i="2"/>
  <c r="E570" i="2"/>
  <c r="D570" i="2"/>
  <c r="G570" i="2"/>
  <c r="B570" i="2"/>
  <c r="J426" i="2"/>
  <c r="F426" i="2"/>
  <c r="I426" i="2"/>
  <c r="H426" i="2"/>
  <c r="G426" i="2"/>
  <c r="K426" i="2"/>
  <c r="B426" i="2"/>
  <c r="E426" i="2"/>
  <c r="D426" i="2"/>
  <c r="C426" i="2"/>
  <c r="J282" i="2"/>
  <c r="F282" i="2"/>
  <c r="G282" i="2"/>
  <c r="E282" i="2"/>
  <c r="D282" i="2"/>
  <c r="I282" i="2"/>
  <c r="K282" i="2"/>
  <c r="H282" i="2"/>
  <c r="C282" i="2"/>
  <c r="B282" i="2"/>
  <c r="E138" i="2"/>
  <c r="J138" i="2"/>
  <c r="I138" i="2"/>
  <c r="G138" i="2"/>
  <c r="H138" i="2"/>
  <c r="K138" i="2"/>
  <c r="F138" i="2"/>
  <c r="D138" i="2"/>
  <c r="C138" i="2"/>
  <c r="B138" i="2"/>
  <c r="K1131" i="2"/>
  <c r="J1131" i="2"/>
  <c r="I1131" i="2"/>
  <c r="B1131" i="2"/>
  <c r="C1131" i="2"/>
  <c r="F1131" i="2"/>
  <c r="E1131" i="2"/>
  <c r="D1131" i="2"/>
  <c r="G1131" i="2"/>
  <c r="H1131" i="2"/>
  <c r="K909" i="2"/>
  <c r="J909" i="2"/>
  <c r="C909" i="2"/>
  <c r="E909" i="2"/>
  <c r="I909" i="2"/>
  <c r="H909" i="2"/>
  <c r="G909" i="2"/>
  <c r="F909" i="2"/>
  <c r="B909" i="2"/>
  <c r="D909" i="2"/>
  <c r="B701" i="2"/>
  <c r="H701" i="2"/>
  <c r="G701" i="2"/>
  <c r="J701" i="2"/>
  <c r="K701" i="2"/>
  <c r="I701" i="2"/>
  <c r="C701" i="2"/>
  <c r="F701" i="2"/>
  <c r="E701" i="2"/>
  <c r="D701" i="2"/>
  <c r="K922" i="2"/>
  <c r="C922" i="2"/>
  <c r="H922" i="2"/>
  <c r="F922" i="2"/>
  <c r="E922" i="2"/>
  <c r="D922" i="2"/>
  <c r="J922" i="2"/>
  <c r="B922" i="2"/>
  <c r="G922" i="2"/>
  <c r="I922" i="2"/>
  <c r="C1091" i="2"/>
  <c r="B1091" i="2"/>
  <c r="H1091" i="2"/>
  <c r="G1091" i="2"/>
  <c r="K1091" i="2"/>
  <c r="E1091" i="2"/>
  <c r="D1091" i="2"/>
  <c r="J1091" i="2"/>
  <c r="F1091" i="2"/>
  <c r="I1091" i="2"/>
  <c r="H934" i="2"/>
  <c r="G934" i="2"/>
  <c r="K934" i="2"/>
  <c r="D934" i="2"/>
  <c r="J934" i="2"/>
  <c r="I934" i="2"/>
  <c r="F934" i="2"/>
  <c r="B934" i="2"/>
  <c r="C934" i="2"/>
  <c r="E934" i="2"/>
  <c r="J784" i="2"/>
  <c r="I784" i="2"/>
  <c r="B784" i="2"/>
  <c r="E784" i="2"/>
  <c r="G784" i="2"/>
  <c r="K784" i="2"/>
  <c r="C784" i="2"/>
  <c r="F784" i="2"/>
  <c r="H784" i="2"/>
  <c r="D784" i="2"/>
  <c r="F640" i="2"/>
  <c r="K640" i="2"/>
  <c r="J640" i="2"/>
  <c r="I640" i="2"/>
  <c r="H640" i="2"/>
  <c r="C640" i="2"/>
  <c r="D640" i="2"/>
  <c r="E640" i="2"/>
  <c r="G640" i="2"/>
  <c r="B640" i="2"/>
  <c r="F496" i="2"/>
  <c r="I496" i="2"/>
  <c r="H496" i="2"/>
  <c r="G496" i="2"/>
  <c r="E496" i="2"/>
  <c r="C496" i="2"/>
  <c r="B496" i="2"/>
  <c r="K496" i="2"/>
  <c r="J496" i="2"/>
  <c r="D496" i="2"/>
  <c r="F352" i="2"/>
  <c r="G352" i="2"/>
  <c r="E352" i="2"/>
  <c r="D352" i="2"/>
  <c r="H352" i="2"/>
  <c r="J352" i="2"/>
  <c r="I352" i="2"/>
  <c r="C352" i="2"/>
  <c r="B352" i="2"/>
  <c r="K352" i="2"/>
  <c r="F208" i="2"/>
  <c r="E208" i="2"/>
  <c r="D208" i="2"/>
  <c r="J208" i="2"/>
  <c r="K208" i="2"/>
  <c r="C208" i="2"/>
  <c r="B208" i="2"/>
  <c r="I208" i="2"/>
  <c r="H208" i="2"/>
  <c r="G208" i="2"/>
  <c r="G64" i="2"/>
  <c r="H64" i="2"/>
  <c r="K64" i="2"/>
  <c r="J64" i="2"/>
  <c r="I64" i="2"/>
  <c r="F64" i="2"/>
  <c r="E64" i="2"/>
  <c r="D64" i="2"/>
  <c r="C64" i="2"/>
  <c r="B64" i="2"/>
  <c r="I830" i="2"/>
  <c r="H830" i="2"/>
  <c r="K830" i="2"/>
  <c r="B830" i="2"/>
  <c r="J830" i="2"/>
  <c r="G830" i="2"/>
  <c r="F830" i="2"/>
  <c r="D830" i="2"/>
  <c r="E830" i="2"/>
  <c r="C830" i="2"/>
  <c r="B446" i="2"/>
  <c r="C446" i="2"/>
  <c r="I446" i="2"/>
  <c r="H446" i="2"/>
  <c r="G446" i="2"/>
  <c r="F446" i="2"/>
  <c r="D446" i="2"/>
  <c r="E446" i="2"/>
  <c r="K446" i="2"/>
  <c r="J446" i="2"/>
  <c r="E146" i="2"/>
  <c r="I146" i="2"/>
  <c r="G146" i="2"/>
  <c r="B146" i="2"/>
  <c r="D146" i="2"/>
  <c r="F146" i="2"/>
  <c r="K146" i="2"/>
  <c r="J146" i="2"/>
  <c r="H146" i="2"/>
  <c r="C146" i="2"/>
  <c r="B289" i="2"/>
  <c r="H289" i="2"/>
  <c r="G289" i="2"/>
  <c r="F289" i="2"/>
  <c r="I289" i="2"/>
  <c r="E289" i="2"/>
  <c r="D289" i="2"/>
  <c r="K289" i="2"/>
  <c r="J289" i="2"/>
  <c r="C289" i="2"/>
  <c r="K1077" i="2"/>
  <c r="J1077" i="2"/>
  <c r="D1077" i="2"/>
  <c r="C1077" i="2"/>
  <c r="H1077" i="2"/>
  <c r="G1077" i="2"/>
  <c r="E1077" i="2"/>
  <c r="B1077" i="2"/>
  <c r="I1077" i="2"/>
  <c r="F1077" i="2"/>
  <c r="I920" i="2"/>
  <c r="H920" i="2"/>
  <c r="D920" i="2"/>
  <c r="C920" i="2"/>
  <c r="G920" i="2"/>
  <c r="K920" i="2"/>
  <c r="E920" i="2"/>
  <c r="B920" i="2"/>
  <c r="J920" i="2"/>
  <c r="F920" i="2"/>
  <c r="K771" i="2"/>
  <c r="J771" i="2"/>
  <c r="I771" i="2"/>
  <c r="D771" i="2"/>
  <c r="C771" i="2"/>
  <c r="F771" i="2"/>
  <c r="G771" i="2"/>
  <c r="H771" i="2"/>
  <c r="E771" i="2"/>
  <c r="B771" i="2"/>
  <c r="D627" i="2"/>
  <c r="K627" i="2"/>
  <c r="J627" i="2"/>
  <c r="B627" i="2"/>
  <c r="I627" i="2"/>
  <c r="E627" i="2"/>
  <c r="G627" i="2"/>
  <c r="F627" i="2"/>
  <c r="H627" i="2"/>
  <c r="C627" i="2"/>
  <c r="D483" i="2"/>
  <c r="J483" i="2"/>
  <c r="I483" i="2"/>
  <c r="H483" i="2"/>
  <c r="G483" i="2"/>
  <c r="B483" i="2"/>
  <c r="K483" i="2"/>
  <c r="F483" i="2"/>
  <c r="E483" i="2"/>
  <c r="C483" i="2"/>
  <c r="D339" i="2"/>
  <c r="H339" i="2"/>
  <c r="G339" i="2"/>
  <c r="F339" i="2"/>
  <c r="B339" i="2"/>
  <c r="J339" i="2"/>
  <c r="K339" i="2"/>
  <c r="I339" i="2"/>
  <c r="E339" i="2"/>
  <c r="C339" i="2"/>
  <c r="D195" i="2"/>
  <c r="C195" i="2"/>
  <c r="B195" i="2"/>
  <c r="K195" i="2"/>
  <c r="H195" i="2"/>
  <c r="G195" i="2"/>
  <c r="J195" i="2"/>
  <c r="I195" i="2"/>
  <c r="F195" i="2"/>
  <c r="E195" i="2"/>
  <c r="I734" i="2"/>
  <c r="H734" i="2"/>
  <c r="F734" i="2"/>
  <c r="E734" i="2"/>
  <c r="K734" i="2"/>
  <c r="J734" i="2"/>
  <c r="G734" i="2"/>
  <c r="D734" i="2"/>
  <c r="B734" i="2"/>
  <c r="C734" i="2"/>
  <c r="B326" i="2"/>
  <c r="K326" i="2"/>
  <c r="I326" i="2"/>
  <c r="H326" i="2"/>
  <c r="G326" i="2"/>
  <c r="E326" i="2"/>
  <c r="C326" i="2"/>
  <c r="F326" i="2"/>
  <c r="J326" i="2"/>
  <c r="D326" i="2"/>
  <c r="C1145" i="2"/>
  <c r="B1145" i="2"/>
  <c r="F1145" i="2"/>
  <c r="E1145" i="2"/>
  <c r="K1145" i="2"/>
  <c r="H1145" i="2"/>
  <c r="G1145" i="2"/>
  <c r="D1145" i="2"/>
  <c r="J1145" i="2"/>
  <c r="I1145" i="2"/>
  <c r="J1000" i="2"/>
  <c r="I1000" i="2"/>
  <c r="B1000" i="2"/>
  <c r="D1000" i="2"/>
  <c r="F1000" i="2"/>
  <c r="H1000" i="2"/>
  <c r="K1000" i="2"/>
  <c r="G1000" i="2"/>
  <c r="E1000" i="2"/>
  <c r="C1000" i="2"/>
  <c r="J1144" i="2"/>
  <c r="I1144" i="2"/>
  <c r="B1144" i="2"/>
  <c r="C1144" i="2"/>
  <c r="K1144" i="2"/>
  <c r="E1144" i="2"/>
  <c r="F1144" i="2"/>
  <c r="G1144" i="2"/>
  <c r="H1144" i="2"/>
  <c r="D1144" i="2"/>
  <c r="E984" i="2"/>
  <c r="D984" i="2"/>
  <c r="K984" i="2"/>
  <c r="C984" i="2"/>
  <c r="J984" i="2"/>
  <c r="I984" i="2"/>
  <c r="B984" i="2"/>
  <c r="F984" i="2"/>
  <c r="G984" i="2"/>
  <c r="H984" i="2"/>
  <c r="I806" i="2"/>
  <c r="H806" i="2"/>
  <c r="F806" i="2"/>
  <c r="E806" i="2"/>
  <c r="G806" i="2"/>
  <c r="D806" i="2"/>
  <c r="C806" i="2"/>
  <c r="B806" i="2"/>
  <c r="J806" i="2"/>
  <c r="K806" i="2"/>
  <c r="B266" i="2"/>
  <c r="I266" i="2"/>
  <c r="J266" i="2"/>
  <c r="H266" i="2"/>
  <c r="G266" i="2"/>
  <c r="K266" i="2"/>
  <c r="F266" i="2"/>
  <c r="E266" i="2"/>
  <c r="D266" i="2"/>
  <c r="C266" i="2"/>
  <c r="H1114" i="2"/>
  <c r="G1114" i="2"/>
  <c r="K1114" i="2"/>
  <c r="J1114" i="2"/>
  <c r="I1114" i="2"/>
  <c r="F1114" i="2"/>
  <c r="E1114" i="2"/>
  <c r="C1114" i="2"/>
  <c r="B1114" i="2"/>
  <c r="D1114" i="2"/>
  <c r="K957" i="2"/>
  <c r="J957" i="2"/>
  <c r="H957" i="2"/>
  <c r="G957" i="2"/>
  <c r="D957" i="2"/>
  <c r="I957" i="2"/>
  <c r="F957" i="2"/>
  <c r="C957" i="2"/>
  <c r="B957" i="2"/>
  <c r="E957" i="2"/>
  <c r="G805" i="2"/>
  <c r="F805" i="2"/>
  <c r="B805" i="2"/>
  <c r="J805" i="2"/>
  <c r="C805" i="2"/>
  <c r="E805" i="2"/>
  <c r="H805" i="2"/>
  <c r="I805" i="2"/>
  <c r="K805" i="2"/>
  <c r="D805" i="2"/>
  <c r="F661" i="2"/>
  <c r="B661" i="2"/>
  <c r="C661" i="2"/>
  <c r="G661" i="2"/>
  <c r="I661" i="2"/>
  <c r="J661" i="2"/>
  <c r="K661" i="2"/>
  <c r="D661" i="2"/>
  <c r="H661" i="2"/>
  <c r="E661" i="2"/>
  <c r="K517" i="2"/>
  <c r="J517" i="2"/>
  <c r="C517" i="2"/>
  <c r="I517" i="2"/>
  <c r="E517" i="2"/>
  <c r="D517" i="2"/>
  <c r="H517" i="2"/>
  <c r="G517" i="2"/>
  <c r="F517" i="2"/>
  <c r="B517" i="2"/>
  <c r="G1099" i="2"/>
  <c r="F1099" i="2"/>
  <c r="D1099" i="2"/>
  <c r="C1099" i="2"/>
  <c r="B1099" i="2"/>
  <c r="H1099" i="2"/>
  <c r="K1099" i="2"/>
  <c r="J1099" i="2"/>
  <c r="I1099" i="2"/>
  <c r="E1099" i="2"/>
  <c r="E942" i="2"/>
  <c r="D942" i="2"/>
  <c r="C942" i="2"/>
  <c r="K942" i="2"/>
  <c r="F942" i="2"/>
  <c r="J942" i="2"/>
  <c r="G942" i="2"/>
  <c r="H942" i="2"/>
  <c r="B942" i="2"/>
  <c r="I942" i="2"/>
  <c r="C791" i="2"/>
  <c r="B791" i="2"/>
  <c r="K791" i="2"/>
  <c r="J791" i="2"/>
  <c r="F791" i="2"/>
  <c r="E791" i="2"/>
  <c r="D791" i="2"/>
  <c r="I791" i="2"/>
  <c r="H791" i="2"/>
  <c r="G791" i="2"/>
  <c r="H647" i="2"/>
  <c r="G647" i="2"/>
  <c r="J647" i="2"/>
  <c r="B647" i="2"/>
  <c r="D647" i="2"/>
  <c r="K647" i="2"/>
  <c r="I647" i="2"/>
  <c r="C647" i="2"/>
  <c r="F647" i="2"/>
  <c r="E647" i="2"/>
  <c r="H503" i="2"/>
  <c r="I503" i="2"/>
  <c r="K503" i="2"/>
  <c r="J503" i="2"/>
  <c r="G503" i="2"/>
  <c r="F503" i="2"/>
  <c r="B503" i="2"/>
  <c r="D503" i="2"/>
  <c r="E503" i="2"/>
  <c r="C503" i="2"/>
  <c r="F228" i="2"/>
  <c r="F58" i="2"/>
  <c r="F274" i="2"/>
  <c r="F96" i="2"/>
  <c r="F48" i="2"/>
  <c r="F178" i="2"/>
  <c r="F365" i="2"/>
  <c r="F237" i="2"/>
  <c r="F128" i="2"/>
  <c r="F9" i="2"/>
  <c r="L523" i="12"/>
  <c r="M523" i="12" s="1"/>
  <c r="H523" i="12"/>
  <c r="P523" i="12"/>
  <c r="J523" i="12"/>
  <c r="K523" i="12" s="1"/>
  <c r="I523" i="12"/>
  <c r="D523" i="12"/>
  <c r="E523" i="12" s="1"/>
  <c r="B523" i="12"/>
  <c r="C523" i="12" s="1"/>
  <c r="R523" i="12"/>
  <c r="S523" i="12" s="1"/>
  <c r="Q523" i="12"/>
  <c r="N523" i="12"/>
  <c r="O523" i="12" s="1"/>
  <c r="F523" i="12"/>
  <c r="G523" i="12" s="1"/>
  <c r="F365" i="12"/>
  <c r="G365" i="12" s="1"/>
  <c r="R365" i="12"/>
  <c r="S365" i="12" s="1"/>
  <c r="Q365" i="12"/>
  <c r="D365" i="12"/>
  <c r="E365" i="12" s="1"/>
  <c r="B365" i="12"/>
  <c r="C365" i="12" s="1"/>
  <c r="P365" i="12"/>
  <c r="N365" i="12"/>
  <c r="O365" i="12" s="1"/>
  <c r="L365" i="12"/>
  <c r="M365" i="12" s="1"/>
  <c r="J365" i="12"/>
  <c r="K365" i="12" s="1"/>
  <c r="I365" i="12"/>
  <c r="H365" i="12"/>
  <c r="H208" i="12"/>
  <c r="Q208" i="12"/>
  <c r="J208" i="12"/>
  <c r="K208" i="12" s="1"/>
  <c r="I208" i="12"/>
  <c r="D208" i="12"/>
  <c r="E208" i="12" s="1"/>
  <c r="R208" i="12"/>
  <c r="S208" i="12" s="1"/>
  <c r="P208" i="12"/>
  <c r="N208" i="12"/>
  <c r="O208" i="12" s="1"/>
  <c r="L208" i="12"/>
  <c r="M208" i="12" s="1"/>
  <c r="F208" i="12"/>
  <c r="G208" i="12" s="1"/>
  <c r="B208" i="12"/>
  <c r="C208" i="12" s="1"/>
  <c r="H64" i="12"/>
  <c r="R64" i="12"/>
  <c r="S64" i="12" s="1"/>
  <c r="F64" i="12"/>
  <c r="G64" i="12" s="1"/>
  <c r="Q64" i="12"/>
  <c r="P64" i="12"/>
  <c r="D64" i="12"/>
  <c r="E64" i="12" s="1"/>
  <c r="N64" i="12"/>
  <c r="O64" i="12" s="1"/>
  <c r="L64" i="12"/>
  <c r="M64" i="12" s="1"/>
  <c r="J64" i="12"/>
  <c r="K64" i="12" s="1"/>
  <c r="I64" i="12"/>
  <c r="B64" i="12"/>
  <c r="C64" i="12" s="1"/>
  <c r="P574" i="12"/>
  <c r="B574" i="12"/>
  <c r="C574" i="12" s="1"/>
  <c r="I574" i="12"/>
  <c r="H574" i="12"/>
  <c r="J574" i="12"/>
  <c r="K574" i="12" s="1"/>
  <c r="N574" i="12"/>
  <c r="O574" i="12" s="1"/>
  <c r="Q574" i="12"/>
  <c r="L574" i="12"/>
  <c r="M574" i="12" s="1"/>
  <c r="R574" i="12"/>
  <c r="S574" i="12" s="1"/>
  <c r="F574" i="12"/>
  <c r="G574" i="12" s="1"/>
  <c r="D574" i="12"/>
  <c r="E574" i="12" s="1"/>
  <c r="R417" i="12"/>
  <c r="S417" i="12" s="1"/>
  <c r="F417" i="12"/>
  <c r="G417" i="12" s="1"/>
  <c r="P417" i="12"/>
  <c r="D417" i="12"/>
  <c r="E417" i="12" s="1"/>
  <c r="Q417" i="12"/>
  <c r="B417" i="12"/>
  <c r="C417" i="12" s="1"/>
  <c r="N417" i="12"/>
  <c r="O417" i="12" s="1"/>
  <c r="L417" i="12"/>
  <c r="M417" i="12" s="1"/>
  <c r="J417" i="12"/>
  <c r="K417" i="12" s="1"/>
  <c r="I417" i="12"/>
  <c r="H417" i="12"/>
  <c r="I260" i="12"/>
  <c r="Q260" i="12"/>
  <c r="J260" i="12"/>
  <c r="K260" i="12" s="1"/>
  <c r="H260" i="12"/>
  <c r="D260" i="12"/>
  <c r="E260" i="12" s="1"/>
  <c r="R260" i="12"/>
  <c r="S260" i="12" s="1"/>
  <c r="P260" i="12"/>
  <c r="N260" i="12"/>
  <c r="O260" i="12" s="1"/>
  <c r="L260" i="12"/>
  <c r="M260" i="12" s="1"/>
  <c r="F260" i="12"/>
  <c r="G260" i="12" s="1"/>
  <c r="B260" i="12"/>
  <c r="C260" i="12" s="1"/>
  <c r="P111" i="12"/>
  <c r="D111" i="12"/>
  <c r="E111" i="12" s="1"/>
  <c r="J111" i="12"/>
  <c r="K111" i="12" s="1"/>
  <c r="I111" i="12"/>
  <c r="H111" i="12"/>
  <c r="F111" i="12"/>
  <c r="G111" i="12" s="1"/>
  <c r="B111" i="12"/>
  <c r="C111" i="12" s="1"/>
  <c r="Q111" i="12"/>
  <c r="L111" i="12"/>
  <c r="M111" i="12" s="1"/>
  <c r="R111" i="12"/>
  <c r="S111" i="12" s="1"/>
  <c r="N111" i="12"/>
  <c r="O111" i="12" s="1"/>
  <c r="J638" i="12"/>
  <c r="K638" i="12" s="1"/>
  <c r="I638" i="12"/>
  <c r="Q638" i="12"/>
  <c r="F638" i="12"/>
  <c r="G638" i="12" s="1"/>
  <c r="R638" i="12"/>
  <c r="S638" i="12" s="1"/>
  <c r="P638" i="12"/>
  <c r="D638" i="12"/>
  <c r="E638" i="12" s="1"/>
  <c r="N638" i="12"/>
  <c r="O638" i="12" s="1"/>
  <c r="L638" i="12"/>
  <c r="M638" i="12" s="1"/>
  <c r="H638" i="12"/>
  <c r="B638" i="12"/>
  <c r="C638" i="12" s="1"/>
  <c r="P481" i="12"/>
  <c r="D481" i="12"/>
  <c r="E481" i="12" s="1"/>
  <c r="H481" i="12"/>
  <c r="Q481" i="12"/>
  <c r="I481" i="12"/>
  <c r="F481" i="12"/>
  <c r="G481" i="12" s="1"/>
  <c r="B481" i="12"/>
  <c r="C481" i="12" s="1"/>
  <c r="R481" i="12"/>
  <c r="S481" i="12" s="1"/>
  <c r="N481" i="12"/>
  <c r="O481" i="12" s="1"/>
  <c r="L481" i="12"/>
  <c r="M481" i="12" s="1"/>
  <c r="J481" i="12"/>
  <c r="K481" i="12" s="1"/>
  <c r="J324" i="12"/>
  <c r="K324" i="12" s="1"/>
  <c r="I324" i="12"/>
  <c r="H324" i="12"/>
  <c r="Q324" i="12"/>
  <c r="B324" i="12"/>
  <c r="C324" i="12" s="1"/>
  <c r="R324" i="12"/>
  <c r="S324" i="12" s="1"/>
  <c r="P324" i="12"/>
  <c r="N324" i="12"/>
  <c r="O324" i="12" s="1"/>
  <c r="D324" i="12"/>
  <c r="E324" i="12" s="1"/>
  <c r="L324" i="12"/>
  <c r="M324" i="12" s="1"/>
  <c r="F324" i="12"/>
  <c r="G324" i="12" s="1"/>
  <c r="R170" i="12"/>
  <c r="S170" i="12" s="1"/>
  <c r="P170" i="12"/>
  <c r="B170" i="12"/>
  <c r="C170" i="12" s="1"/>
  <c r="N170" i="12"/>
  <c r="O170" i="12" s="1"/>
  <c r="L170" i="12"/>
  <c r="M170" i="12" s="1"/>
  <c r="J170" i="12"/>
  <c r="K170" i="12" s="1"/>
  <c r="I170" i="12"/>
  <c r="H170" i="12"/>
  <c r="Q170" i="12"/>
  <c r="F170" i="12"/>
  <c r="G170" i="12" s="1"/>
  <c r="D170" i="12"/>
  <c r="E170" i="12" s="1"/>
  <c r="R26" i="12"/>
  <c r="S26" i="12" s="1"/>
  <c r="Q26" i="12"/>
  <c r="F26" i="12"/>
  <c r="G26" i="12" s="1"/>
  <c r="D26" i="12"/>
  <c r="E26" i="12" s="1"/>
  <c r="B26" i="12"/>
  <c r="C26" i="12" s="1"/>
  <c r="P26" i="12"/>
  <c r="N26" i="12"/>
  <c r="O26" i="12" s="1"/>
  <c r="L26" i="12"/>
  <c r="M26" i="12" s="1"/>
  <c r="H26" i="12"/>
  <c r="J26" i="12"/>
  <c r="K26" i="12" s="1"/>
  <c r="I26" i="12"/>
  <c r="J330" i="12"/>
  <c r="K330" i="12" s="1"/>
  <c r="I330" i="12"/>
  <c r="H330" i="12"/>
  <c r="Q330" i="12"/>
  <c r="P330" i="12"/>
  <c r="N330" i="12"/>
  <c r="O330" i="12" s="1"/>
  <c r="F330" i="12"/>
  <c r="G330" i="12" s="1"/>
  <c r="R330" i="12"/>
  <c r="S330" i="12" s="1"/>
  <c r="L330" i="12"/>
  <c r="M330" i="12" s="1"/>
  <c r="D330" i="12"/>
  <c r="E330" i="12" s="1"/>
  <c r="B330" i="12"/>
  <c r="C330" i="12" s="1"/>
  <c r="J474" i="12"/>
  <c r="K474" i="12" s="1"/>
  <c r="P474" i="12"/>
  <c r="B474" i="12"/>
  <c r="C474" i="12" s="1"/>
  <c r="L474" i="12"/>
  <c r="M474" i="12" s="1"/>
  <c r="I474" i="12"/>
  <c r="H474" i="12"/>
  <c r="R474" i="12"/>
  <c r="S474" i="12" s="1"/>
  <c r="N474" i="12"/>
  <c r="O474" i="12" s="1"/>
  <c r="Q474" i="12"/>
  <c r="F474" i="12"/>
  <c r="G474" i="12" s="1"/>
  <c r="D474" i="12"/>
  <c r="E474" i="12" s="1"/>
  <c r="J618" i="12"/>
  <c r="K618" i="12" s="1"/>
  <c r="I618" i="12"/>
  <c r="Q618" i="12"/>
  <c r="N618" i="12"/>
  <c r="O618" i="12" s="1"/>
  <c r="L618" i="12"/>
  <c r="M618" i="12" s="1"/>
  <c r="P618" i="12"/>
  <c r="H618" i="12"/>
  <c r="F618" i="12"/>
  <c r="G618" i="12" s="1"/>
  <c r="D618" i="12"/>
  <c r="E618" i="12" s="1"/>
  <c r="B618" i="12"/>
  <c r="C618" i="12" s="1"/>
  <c r="R618" i="12"/>
  <c r="S618" i="12" s="1"/>
  <c r="P545" i="12"/>
  <c r="D545" i="12"/>
  <c r="E545" i="12" s="1"/>
  <c r="L545" i="12"/>
  <c r="M545" i="12" s="1"/>
  <c r="H545" i="12"/>
  <c r="B545" i="12"/>
  <c r="C545" i="12" s="1"/>
  <c r="J545" i="12"/>
  <c r="K545" i="12" s="1"/>
  <c r="R545" i="12"/>
  <c r="S545" i="12" s="1"/>
  <c r="I545" i="12"/>
  <c r="Q545" i="12"/>
  <c r="N545" i="12"/>
  <c r="O545" i="12" s="1"/>
  <c r="F545" i="12"/>
  <c r="G545" i="12" s="1"/>
  <c r="L388" i="12"/>
  <c r="M388" i="12" s="1"/>
  <c r="B388" i="12"/>
  <c r="C388" i="12" s="1"/>
  <c r="I388" i="12"/>
  <c r="N388" i="12"/>
  <c r="O388" i="12" s="1"/>
  <c r="J388" i="12"/>
  <c r="K388" i="12" s="1"/>
  <c r="H388" i="12"/>
  <c r="F388" i="12"/>
  <c r="G388" i="12" s="1"/>
  <c r="R388" i="12"/>
  <c r="S388" i="12" s="1"/>
  <c r="Q388" i="12"/>
  <c r="P388" i="12"/>
  <c r="D388" i="12"/>
  <c r="E388" i="12" s="1"/>
  <c r="Q231" i="12"/>
  <c r="D231" i="12"/>
  <c r="E231" i="12" s="1"/>
  <c r="B231" i="12"/>
  <c r="C231" i="12" s="1"/>
  <c r="N231" i="12"/>
  <c r="O231" i="12" s="1"/>
  <c r="R231" i="12"/>
  <c r="S231" i="12" s="1"/>
  <c r="J231" i="12"/>
  <c r="K231" i="12" s="1"/>
  <c r="P231" i="12"/>
  <c r="L231" i="12"/>
  <c r="M231" i="12" s="1"/>
  <c r="I231" i="12"/>
  <c r="H231" i="12"/>
  <c r="F231" i="12"/>
  <c r="G231" i="12" s="1"/>
  <c r="P85" i="12"/>
  <c r="D85" i="12"/>
  <c r="E85" i="12" s="1"/>
  <c r="H85" i="12"/>
  <c r="F85" i="12"/>
  <c r="G85" i="12" s="1"/>
  <c r="R85" i="12"/>
  <c r="S85" i="12" s="1"/>
  <c r="Q85" i="12"/>
  <c r="B85" i="12"/>
  <c r="C85" i="12" s="1"/>
  <c r="N85" i="12"/>
  <c r="O85" i="12" s="1"/>
  <c r="L85" i="12"/>
  <c r="M85" i="12" s="1"/>
  <c r="J85" i="12"/>
  <c r="K85" i="12" s="1"/>
  <c r="I85" i="12"/>
  <c r="J610" i="12"/>
  <c r="K610" i="12" s="1"/>
  <c r="I610" i="12"/>
  <c r="Q610" i="12"/>
  <c r="N610" i="12"/>
  <c r="O610" i="12" s="1"/>
  <c r="L610" i="12"/>
  <c r="M610" i="12" s="1"/>
  <c r="H610" i="12"/>
  <c r="F610" i="12"/>
  <c r="G610" i="12" s="1"/>
  <c r="D610" i="12"/>
  <c r="E610" i="12" s="1"/>
  <c r="B610" i="12"/>
  <c r="C610" i="12" s="1"/>
  <c r="R610" i="12"/>
  <c r="S610" i="12" s="1"/>
  <c r="P610" i="12"/>
  <c r="P453" i="12"/>
  <c r="D453" i="12"/>
  <c r="E453" i="12" s="1"/>
  <c r="N453" i="12"/>
  <c r="O453" i="12" s="1"/>
  <c r="J453" i="12"/>
  <c r="K453" i="12" s="1"/>
  <c r="F453" i="12"/>
  <c r="G453" i="12" s="1"/>
  <c r="Q453" i="12"/>
  <c r="L453" i="12"/>
  <c r="M453" i="12" s="1"/>
  <c r="H453" i="12"/>
  <c r="R453" i="12"/>
  <c r="S453" i="12" s="1"/>
  <c r="I453" i="12"/>
  <c r="B453" i="12"/>
  <c r="C453" i="12" s="1"/>
  <c r="Q296" i="12"/>
  <c r="F296" i="12"/>
  <c r="G296" i="12" s="1"/>
  <c r="R296" i="12"/>
  <c r="S296" i="12" s="1"/>
  <c r="D296" i="12"/>
  <c r="E296" i="12" s="1"/>
  <c r="P296" i="12"/>
  <c r="B296" i="12"/>
  <c r="C296" i="12" s="1"/>
  <c r="L296" i="12"/>
  <c r="M296" i="12" s="1"/>
  <c r="H296" i="12"/>
  <c r="N296" i="12"/>
  <c r="O296" i="12" s="1"/>
  <c r="J296" i="12"/>
  <c r="K296" i="12" s="1"/>
  <c r="I296" i="12"/>
  <c r="P144" i="12"/>
  <c r="D144" i="12"/>
  <c r="E144" i="12" s="1"/>
  <c r="N144" i="12"/>
  <c r="O144" i="12" s="1"/>
  <c r="B144" i="12"/>
  <c r="C144" i="12" s="1"/>
  <c r="J144" i="12"/>
  <c r="K144" i="12" s="1"/>
  <c r="R144" i="12"/>
  <c r="S144" i="12" s="1"/>
  <c r="Q144" i="12"/>
  <c r="L144" i="12"/>
  <c r="M144" i="12" s="1"/>
  <c r="I144" i="12"/>
  <c r="H144" i="12"/>
  <c r="F144" i="12"/>
  <c r="G144" i="12" s="1"/>
  <c r="D661" i="12"/>
  <c r="E661" i="12" s="1"/>
  <c r="B661" i="12"/>
  <c r="C661" i="12" s="1"/>
  <c r="N504" i="12"/>
  <c r="O504" i="12" s="1"/>
  <c r="B504" i="12"/>
  <c r="C504" i="12" s="1"/>
  <c r="J504" i="12"/>
  <c r="K504" i="12" s="1"/>
  <c r="D504" i="12"/>
  <c r="E504" i="12" s="1"/>
  <c r="P504" i="12"/>
  <c r="L504" i="12"/>
  <c r="M504" i="12" s="1"/>
  <c r="I504" i="12"/>
  <c r="H504" i="12"/>
  <c r="F504" i="12"/>
  <c r="G504" i="12" s="1"/>
  <c r="R504" i="12"/>
  <c r="S504" i="12" s="1"/>
  <c r="Q504" i="12"/>
  <c r="P347" i="12"/>
  <c r="D347" i="12"/>
  <c r="E347" i="12" s="1"/>
  <c r="N347" i="12"/>
  <c r="O347" i="12" s="1"/>
  <c r="B347" i="12"/>
  <c r="C347" i="12" s="1"/>
  <c r="R347" i="12"/>
  <c r="S347" i="12" s="1"/>
  <c r="Q347" i="12"/>
  <c r="J347" i="12"/>
  <c r="K347" i="12" s="1"/>
  <c r="I347" i="12"/>
  <c r="L347" i="12"/>
  <c r="M347" i="12" s="1"/>
  <c r="H347" i="12"/>
  <c r="F347" i="12"/>
  <c r="G347" i="12" s="1"/>
  <c r="I191" i="12"/>
  <c r="F191" i="12"/>
  <c r="G191" i="12" s="1"/>
  <c r="Q191" i="12"/>
  <c r="D191" i="12"/>
  <c r="E191" i="12" s="1"/>
  <c r="B191" i="12"/>
  <c r="C191" i="12" s="1"/>
  <c r="J191" i="12"/>
  <c r="K191" i="12" s="1"/>
  <c r="H191" i="12"/>
  <c r="R191" i="12"/>
  <c r="S191" i="12" s="1"/>
  <c r="P191" i="12"/>
  <c r="N191" i="12"/>
  <c r="O191" i="12" s="1"/>
  <c r="L191" i="12"/>
  <c r="M191" i="12" s="1"/>
  <c r="N47" i="12"/>
  <c r="O47" i="12" s="1"/>
  <c r="B47" i="12"/>
  <c r="C47" i="12" s="1"/>
  <c r="L47" i="12"/>
  <c r="M47" i="12" s="1"/>
  <c r="I47" i="12"/>
  <c r="J47" i="12"/>
  <c r="K47" i="12" s="1"/>
  <c r="H47" i="12"/>
  <c r="F47" i="12"/>
  <c r="G47" i="12" s="1"/>
  <c r="D47" i="12"/>
  <c r="E47" i="12" s="1"/>
  <c r="R47" i="12"/>
  <c r="S47" i="12" s="1"/>
  <c r="Q47" i="12"/>
  <c r="P47" i="12"/>
  <c r="H509" i="12"/>
  <c r="L509" i="12"/>
  <c r="M509" i="12" s="1"/>
  <c r="I509" i="12"/>
  <c r="R509" i="12"/>
  <c r="S509" i="12" s="1"/>
  <c r="B509" i="12"/>
  <c r="C509" i="12" s="1"/>
  <c r="Q509" i="12"/>
  <c r="N509" i="12"/>
  <c r="O509" i="12" s="1"/>
  <c r="P509" i="12"/>
  <c r="J509" i="12"/>
  <c r="K509" i="12" s="1"/>
  <c r="F509" i="12"/>
  <c r="G509" i="12" s="1"/>
  <c r="D509" i="12"/>
  <c r="E509" i="12" s="1"/>
  <c r="J352" i="12"/>
  <c r="K352" i="12" s="1"/>
  <c r="I352" i="12"/>
  <c r="H352" i="12"/>
  <c r="Q352" i="12"/>
  <c r="L352" i="12"/>
  <c r="M352" i="12" s="1"/>
  <c r="F352" i="12"/>
  <c r="G352" i="12" s="1"/>
  <c r="B352" i="12"/>
  <c r="C352" i="12" s="1"/>
  <c r="R352" i="12"/>
  <c r="S352" i="12" s="1"/>
  <c r="P352" i="12"/>
  <c r="N352" i="12"/>
  <c r="O352" i="12" s="1"/>
  <c r="D352" i="12"/>
  <c r="E352" i="12" s="1"/>
  <c r="H196" i="12"/>
  <c r="F196" i="12"/>
  <c r="G196" i="12" s="1"/>
  <c r="Q196" i="12"/>
  <c r="D196" i="12"/>
  <c r="E196" i="12" s="1"/>
  <c r="N196" i="12"/>
  <c r="O196" i="12" s="1"/>
  <c r="R196" i="12"/>
  <c r="S196" i="12" s="1"/>
  <c r="P196" i="12"/>
  <c r="L196" i="12"/>
  <c r="M196" i="12" s="1"/>
  <c r="J196" i="12"/>
  <c r="K196" i="12" s="1"/>
  <c r="I196" i="12"/>
  <c r="B196" i="12"/>
  <c r="C196" i="12" s="1"/>
  <c r="H52" i="12"/>
  <c r="R52" i="12"/>
  <c r="S52" i="12" s="1"/>
  <c r="F52" i="12"/>
  <c r="G52" i="12" s="1"/>
  <c r="Q52" i="12"/>
  <c r="P52" i="12"/>
  <c r="D52" i="12"/>
  <c r="E52" i="12" s="1"/>
  <c r="N52" i="12"/>
  <c r="O52" i="12" s="1"/>
  <c r="L52" i="12"/>
  <c r="M52" i="12" s="1"/>
  <c r="J52" i="12"/>
  <c r="K52" i="12" s="1"/>
  <c r="I52" i="12"/>
  <c r="B52" i="12"/>
  <c r="C52" i="12" s="1"/>
  <c r="I561" i="12"/>
  <c r="J561" i="12"/>
  <c r="K561" i="12" s="1"/>
  <c r="F561" i="12"/>
  <c r="G561" i="12" s="1"/>
  <c r="N561" i="12"/>
  <c r="O561" i="12" s="1"/>
  <c r="H561" i="12"/>
  <c r="D561" i="12"/>
  <c r="E561" i="12" s="1"/>
  <c r="P561" i="12"/>
  <c r="B561" i="12"/>
  <c r="C561" i="12" s="1"/>
  <c r="R561" i="12"/>
  <c r="S561" i="12" s="1"/>
  <c r="L561" i="12"/>
  <c r="M561" i="12" s="1"/>
  <c r="Q561" i="12"/>
  <c r="L404" i="12"/>
  <c r="M404" i="12" s="1"/>
  <c r="B404" i="12"/>
  <c r="C404" i="12" s="1"/>
  <c r="I404" i="12"/>
  <c r="H404" i="12"/>
  <c r="F404" i="12"/>
  <c r="G404" i="12" s="1"/>
  <c r="R404" i="12"/>
  <c r="S404" i="12" s="1"/>
  <c r="D404" i="12"/>
  <c r="E404" i="12" s="1"/>
  <c r="Q404" i="12"/>
  <c r="P404" i="12"/>
  <c r="N404" i="12"/>
  <c r="O404" i="12" s="1"/>
  <c r="J404" i="12"/>
  <c r="K404" i="12" s="1"/>
  <c r="Q247" i="12"/>
  <c r="D247" i="12"/>
  <c r="E247" i="12" s="1"/>
  <c r="B247" i="12"/>
  <c r="C247" i="12" s="1"/>
  <c r="N247" i="12"/>
  <c r="O247" i="12" s="1"/>
  <c r="H247" i="12"/>
  <c r="F247" i="12"/>
  <c r="G247" i="12" s="1"/>
  <c r="R247" i="12"/>
  <c r="S247" i="12" s="1"/>
  <c r="L247" i="12"/>
  <c r="M247" i="12" s="1"/>
  <c r="J247" i="12"/>
  <c r="K247" i="12" s="1"/>
  <c r="I247" i="12"/>
  <c r="P247" i="12"/>
  <c r="P99" i="12"/>
  <c r="D99" i="12"/>
  <c r="E99" i="12" s="1"/>
  <c r="R99" i="12"/>
  <c r="S99" i="12" s="1"/>
  <c r="Q99" i="12"/>
  <c r="B99" i="12"/>
  <c r="C99" i="12" s="1"/>
  <c r="N99" i="12"/>
  <c r="O99" i="12" s="1"/>
  <c r="L99" i="12"/>
  <c r="M99" i="12" s="1"/>
  <c r="J99" i="12"/>
  <c r="K99" i="12" s="1"/>
  <c r="I99" i="12"/>
  <c r="H99" i="12"/>
  <c r="F99" i="12"/>
  <c r="G99" i="12" s="1"/>
  <c r="P625" i="12"/>
  <c r="D625" i="12"/>
  <c r="E625" i="12" s="1"/>
  <c r="I625" i="12"/>
  <c r="Q625" i="12"/>
  <c r="N625" i="12"/>
  <c r="O625" i="12" s="1"/>
  <c r="H625" i="12"/>
  <c r="L625" i="12"/>
  <c r="M625" i="12" s="1"/>
  <c r="J625" i="12"/>
  <c r="K625" i="12" s="1"/>
  <c r="B625" i="12"/>
  <c r="C625" i="12" s="1"/>
  <c r="F625" i="12"/>
  <c r="G625" i="12" s="1"/>
  <c r="R625" i="12"/>
  <c r="S625" i="12" s="1"/>
  <c r="J468" i="12"/>
  <c r="K468" i="12" s="1"/>
  <c r="F468" i="12"/>
  <c r="G468" i="12" s="1"/>
  <c r="R468" i="12"/>
  <c r="S468" i="12" s="1"/>
  <c r="B468" i="12"/>
  <c r="C468" i="12" s="1"/>
  <c r="N468" i="12"/>
  <c r="O468" i="12" s="1"/>
  <c r="L468" i="12"/>
  <c r="M468" i="12" s="1"/>
  <c r="Q468" i="12"/>
  <c r="P468" i="12"/>
  <c r="H468" i="12"/>
  <c r="I468" i="12"/>
  <c r="D468" i="12"/>
  <c r="E468" i="12" s="1"/>
  <c r="J311" i="12"/>
  <c r="K311" i="12" s="1"/>
  <c r="I311" i="12"/>
  <c r="H311" i="12"/>
  <c r="R311" i="12"/>
  <c r="S311" i="12" s="1"/>
  <c r="Q311" i="12"/>
  <c r="D311" i="12"/>
  <c r="E311" i="12" s="1"/>
  <c r="P311" i="12"/>
  <c r="N311" i="12"/>
  <c r="O311" i="12" s="1"/>
  <c r="L311" i="12"/>
  <c r="M311" i="12" s="1"/>
  <c r="F311" i="12"/>
  <c r="G311" i="12" s="1"/>
  <c r="B311" i="12"/>
  <c r="C311" i="12" s="1"/>
  <c r="P158" i="12"/>
  <c r="D158" i="12"/>
  <c r="E158" i="12" s="1"/>
  <c r="N158" i="12"/>
  <c r="O158" i="12" s="1"/>
  <c r="B158" i="12"/>
  <c r="C158" i="12" s="1"/>
  <c r="L158" i="12"/>
  <c r="M158" i="12" s="1"/>
  <c r="J158" i="12"/>
  <c r="K158" i="12" s="1"/>
  <c r="I158" i="12"/>
  <c r="H158" i="12"/>
  <c r="F158" i="12"/>
  <c r="G158" i="12" s="1"/>
  <c r="R158" i="12"/>
  <c r="S158" i="12" s="1"/>
  <c r="Q158" i="12"/>
  <c r="J14" i="12"/>
  <c r="K14" i="12" s="1"/>
  <c r="I14" i="12"/>
  <c r="H14" i="12"/>
  <c r="F14" i="12"/>
  <c r="G14" i="12" s="1"/>
  <c r="R14" i="12"/>
  <c r="S14" i="12" s="1"/>
  <c r="Q14" i="12"/>
  <c r="P14" i="12"/>
  <c r="N14" i="12"/>
  <c r="O14" i="12" s="1"/>
  <c r="D14" i="12"/>
  <c r="E14" i="12" s="1"/>
  <c r="B14" i="12"/>
  <c r="C14" i="12" s="1"/>
  <c r="L14" i="12"/>
  <c r="M14" i="12" s="1"/>
  <c r="J342" i="12"/>
  <c r="K342" i="12" s="1"/>
  <c r="I342" i="12"/>
  <c r="H342" i="12"/>
  <c r="Q342" i="12"/>
  <c r="F342" i="12"/>
  <c r="G342" i="12" s="1"/>
  <c r="D342" i="12"/>
  <c r="E342" i="12" s="1"/>
  <c r="B342" i="12"/>
  <c r="C342" i="12" s="1"/>
  <c r="R342" i="12"/>
  <c r="S342" i="12" s="1"/>
  <c r="P342" i="12"/>
  <c r="L342" i="12"/>
  <c r="M342" i="12" s="1"/>
  <c r="N342" i="12"/>
  <c r="O342" i="12" s="1"/>
  <c r="N486" i="12"/>
  <c r="O486" i="12" s="1"/>
  <c r="B486" i="12"/>
  <c r="C486" i="12" s="1"/>
  <c r="J486" i="12"/>
  <c r="K486" i="12" s="1"/>
  <c r="D486" i="12"/>
  <c r="E486" i="12" s="1"/>
  <c r="R486" i="12"/>
  <c r="S486" i="12" s="1"/>
  <c r="L486" i="12"/>
  <c r="M486" i="12" s="1"/>
  <c r="I486" i="12"/>
  <c r="H486" i="12"/>
  <c r="F486" i="12"/>
  <c r="G486" i="12" s="1"/>
  <c r="Q486" i="12"/>
  <c r="P486" i="12"/>
  <c r="J630" i="12"/>
  <c r="K630" i="12" s="1"/>
  <c r="I630" i="12"/>
  <c r="Q630" i="12"/>
  <c r="F630" i="12"/>
  <c r="G630" i="12" s="1"/>
  <c r="L630" i="12"/>
  <c r="M630" i="12" s="1"/>
  <c r="R630" i="12"/>
  <c r="S630" i="12" s="1"/>
  <c r="N630" i="12"/>
  <c r="O630" i="12" s="1"/>
  <c r="H630" i="12"/>
  <c r="D630" i="12"/>
  <c r="E630" i="12" s="1"/>
  <c r="B630" i="12"/>
  <c r="C630" i="12" s="1"/>
  <c r="P630" i="12"/>
  <c r="R532" i="12"/>
  <c r="S532" i="12" s="1"/>
  <c r="F532" i="12"/>
  <c r="G532" i="12" s="1"/>
  <c r="H532" i="12"/>
  <c r="P532" i="12"/>
  <c r="D532" i="12"/>
  <c r="E532" i="12" s="1"/>
  <c r="Q532" i="12"/>
  <c r="J532" i="12"/>
  <c r="K532" i="12" s="1"/>
  <c r="I532" i="12"/>
  <c r="B532" i="12"/>
  <c r="C532" i="12" s="1"/>
  <c r="N532" i="12"/>
  <c r="O532" i="12" s="1"/>
  <c r="L532" i="12"/>
  <c r="M532" i="12" s="1"/>
  <c r="R375" i="12"/>
  <c r="S375" i="12" s="1"/>
  <c r="F375" i="12"/>
  <c r="G375" i="12" s="1"/>
  <c r="J375" i="12"/>
  <c r="K375" i="12" s="1"/>
  <c r="D375" i="12"/>
  <c r="E375" i="12" s="1"/>
  <c r="Q375" i="12"/>
  <c r="B375" i="12"/>
  <c r="C375" i="12" s="1"/>
  <c r="H375" i="12"/>
  <c r="P375" i="12"/>
  <c r="N375" i="12"/>
  <c r="O375" i="12" s="1"/>
  <c r="L375" i="12"/>
  <c r="M375" i="12" s="1"/>
  <c r="I375" i="12"/>
  <c r="H218" i="12"/>
  <c r="Q218" i="12"/>
  <c r="F218" i="12"/>
  <c r="G218" i="12" s="1"/>
  <c r="D218" i="12"/>
  <c r="E218" i="12" s="1"/>
  <c r="B218" i="12"/>
  <c r="C218" i="12" s="1"/>
  <c r="P218" i="12"/>
  <c r="I218" i="12"/>
  <c r="R218" i="12"/>
  <c r="S218" i="12" s="1"/>
  <c r="N218" i="12"/>
  <c r="O218" i="12" s="1"/>
  <c r="L218" i="12"/>
  <c r="M218" i="12" s="1"/>
  <c r="J218" i="12"/>
  <c r="K218" i="12" s="1"/>
  <c r="N73" i="12"/>
  <c r="O73" i="12" s="1"/>
  <c r="B73" i="12"/>
  <c r="C73" i="12" s="1"/>
  <c r="L73" i="12"/>
  <c r="M73" i="12" s="1"/>
  <c r="J73" i="12"/>
  <c r="K73" i="12" s="1"/>
  <c r="I73" i="12"/>
  <c r="R73" i="12"/>
  <c r="S73" i="12" s="1"/>
  <c r="Q73" i="12"/>
  <c r="P73" i="12"/>
  <c r="H73" i="12"/>
  <c r="F73" i="12"/>
  <c r="G73" i="12" s="1"/>
  <c r="D73" i="12"/>
  <c r="E73" i="12" s="1"/>
  <c r="R597" i="12"/>
  <c r="S597" i="12" s="1"/>
  <c r="F597" i="12"/>
  <c r="G597" i="12" s="1"/>
  <c r="N597" i="12"/>
  <c r="O597" i="12" s="1"/>
  <c r="L597" i="12"/>
  <c r="M597" i="12" s="1"/>
  <c r="I597" i="12"/>
  <c r="H597" i="12"/>
  <c r="Q597" i="12"/>
  <c r="P597" i="12"/>
  <c r="D597" i="12"/>
  <c r="E597" i="12" s="1"/>
  <c r="B597" i="12"/>
  <c r="C597" i="12" s="1"/>
  <c r="J597" i="12"/>
  <c r="K597" i="12" s="1"/>
  <c r="P440" i="12"/>
  <c r="D440" i="12"/>
  <c r="E440" i="12" s="1"/>
  <c r="L440" i="12"/>
  <c r="M440" i="12" s="1"/>
  <c r="J440" i="12"/>
  <c r="K440" i="12" s="1"/>
  <c r="Q440" i="12"/>
  <c r="N440" i="12"/>
  <c r="O440" i="12" s="1"/>
  <c r="I440" i="12"/>
  <c r="F440" i="12"/>
  <c r="G440" i="12" s="1"/>
  <c r="H440" i="12"/>
  <c r="B440" i="12"/>
  <c r="C440" i="12" s="1"/>
  <c r="R440" i="12"/>
  <c r="S440" i="12" s="1"/>
  <c r="Q283" i="12"/>
  <c r="D283" i="12"/>
  <c r="E283" i="12" s="1"/>
  <c r="P283" i="12"/>
  <c r="B283" i="12"/>
  <c r="C283" i="12" s="1"/>
  <c r="N283" i="12"/>
  <c r="O283" i="12" s="1"/>
  <c r="L283" i="12"/>
  <c r="M283" i="12" s="1"/>
  <c r="J283" i="12"/>
  <c r="K283" i="12" s="1"/>
  <c r="F283" i="12"/>
  <c r="G283" i="12" s="1"/>
  <c r="I283" i="12"/>
  <c r="H283" i="12"/>
  <c r="R283" i="12"/>
  <c r="S283" i="12" s="1"/>
  <c r="P132" i="12"/>
  <c r="J132" i="12"/>
  <c r="K132" i="12" s="1"/>
  <c r="L132" i="12"/>
  <c r="M132" i="12" s="1"/>
  <c r="I132" i="12"/>
  <c r="H132" i="12"/>
  <c r="R132" i="12"/>
  <c r="S132" i="12" s="1"/>
  <c r="Q132" i="12"/>
  <c r="N132" i="12"/>
  <c r="O132" i="12" s="1"/>
  <c r="D132" i="12"/>
  <c r="E132" i="12" s="1"/>
  <c r="B132" i="12"/>
  <c r="C132" i="12" s="1"/>
  <c r="F132" i="12"/>
  <c r="G132" i="12" s="1"/>
  <c r="D648" i="12"/>
  <c r="E648" i="12" s="1"/>
  <c r="B648" i="12"/>
  <c r="C648" i="12" s="1"/>
  <c r="H491" i="12"/>
  <c r="J491" i="12"/>
  <c r="K491" i="12" s="1"/>
  <c r="I491" i="12"/>
  <c r="R491" i="12"/>
  <c r="S491" i="12" s="1"/>
  <c r="L491" i="12"/>
  <c r="M491" i="12" s="1"/>
  <c r="D491" i="12"/>
  <c r="E491" i="12" s="1"/>
  <c r="F491" i="12"/>
  <c r="G491" i="12" s="1"/>
  <c r="P491" i="12"/>
  <c r="N491" i="12"/>
  <c r="O491" i="12" s="1"/>
  <c r="B491" i="12"/>
  <c r="C491" i="12" s="1"/>
  <c r="Q491" i="12"/>
  <c r="J334" i="12"/>
  <c r="K334" i="12" s="1"/>
  <c r="I334" i="12"/>
  <c r="H334" i="12"/>
  <c r="Q334" i="12"/>
  <c r="F334" i="12"/>
  <c r="G334" i="12" s="1"/>
  <c r="D334" i="12"/>
  <c r="E334" i="12" s="1"/>
  <c r="B334" i="12"/>
  <c r="C334" i="12" s="1"/>
  <c r="R334" i="12"/>
  <c r="S334" i="12" s="1"/>
  <c r="P334" i="12"/>
  <c r="N334" i="12"/>
  <c r="O334" i="12" s="1"/>
  <c r="L334" i="12"/>
  <c r="M334" i="12" s="1"/>
  <c r="I179" i="12"/>
  <c r="H179" i="12"/>
  <c r="F179" i="12"/>
  <c r="G179" i="12" s="1"/>
  <c r="J179" i="12"/>
  <c r="K179" i="12" s="1"/>
  <c r="D179" i="12"/>
  <c r="E179" i="12" s="1"/>
  <c r="B179" i="12"/>
  <c r="C179" i="12" s="1"/>
  <c r="R179" i="12"/>
  <c r="S179" i="12" s="1"/>
  <c r="Q179" i="12"/>
  <c r="P179" i="12"/>
  <c r="N179" i="12"/>
  <c r="O179" i="12" s="1"/>
  <c r="L179" i="12"/>
  <c r="M179" i="12" s="1"/>
  <c r="N35" i="12"/>
  <c r="O35" i="12" s="1"/>
  <c r="B35" i="12"/>
  <c r="C35" i="12" s="1"/>
  <c r="L35" i="12"/>
  <c r="M35" i="12" s="1"/>
  <c r="I35" i="12"/>
  <c r="D35" i="12"/>
  <c r="E35" i="12" s="1"/>
  <c r="R35" i="12"/>
  <c r="S35" i="12" s="1"/>
  <c r="Q35" i="12"/>
  <c r="P35" i="12"/>
  <c r="J35" i="12"/>
  <c r="K35" i="12" s="1"/>
  <c r="H35" i="12"/>
  <c r="F35" i="12"/>
  <c r="G35" i="12" s="1"/>
  <c r="AL26" i="8"/>
  <c r="D653" i="12"/>
  <c r="E653" i="12" s="1"/>
  <c r="B653" i="12"/>
  <c r="C653" i="12" s="1"/>
  <c r="N496" i="12"/>
  <c r="O496" i="12" s="1"/>
  <c r="B496" i="12"/>
  <c r="C496" i="12" s="1"/>
  <c r="J496" i="12"/>
  <c r="K496" i="12" s="1"/>
  <c r="H496" i="12"/>
  <c r="F496" i="12"/>
  <c r="G496" i="12" s="1"/>
  <c r="R496" i="12"/>
  <c r="S496" i="12" s="1"/>
  <c r="Q496" i="12"/>
  <c r="P496" i="12"/>
  <c r="L496" i="12"/>
  <c r="M496" i="12" s="1"/>
  <c r="I496" i="12"/>
  <c r="D496" i="12"/>
  <c r="E496" i="12" s="1"/>
  <c r="P339" i="12"/>
  <c r="D339" i="12"/>
  <c r="E339" i="12" s="1"/>
  <c r="N339" i="12"/>
  <c r="O339" i="12" s="1"/>
  <c r="B339" i="12"/>
  <c r="C339" i="12" s="1"/>
  <c r="R339" i="12"/>
  <c r="S339" i="12" s="1"/>
  <c r="Q339" i="12"/>
  <c r="J339" i="12"/>
  <c r="K339" i="12" s="1"/>
  <c r="I339" i="12"/>
  <c r="L339" i="12"/>
  <c r="M339" i="12" s="1"/>
  <c r="H339" i="12"/>
  <c r="F339" i="12"/>
  <c r="G339" i="12" s="1"/>
  <c r="N184" i="12"/>
  <c r="O184" i="12" s="1"/>
  <c r="L184" i="12"/>
  <c r="M184" i="12" s="1"/>
  <c r="J184" i="12"/>
  <c r="K184" i="12" s="1"/>
  <c r="H184" i="12"/>
  <c r="R184" i="12"/>
  <c r="S184" i="12" s="1"/>
  <c r="Q184" i="12"/>
  <c r="P184" i="12"/>
  <c r="I184" i="12"/>
  <c r="F184" i="12"/>
  <c r="G184" i="12" s="1"/>
  <c r="D184" i="12"/>
  <c r="E184" i="12" s="1"/>
  <c r="B184" i="12"/>
  <c r="C184" i="12" s="1"/>
  <c r="H40" i="12"/>
  <c r="R40" i="12"/>
  <c r="S40" i="12" s="1"/>
  <c r="F40" i="12"/>
  <c r="G40" i="12" s="1"/>
  <c r="Q40" i="12"/>
  <c r="N40" i="12"/>
  <c r="O40" i="12" s="1"/>
  <c r="L40" i="12"/>
  <c r="M40" i="12" s="1"/>
  <c r="J40" i="12"/>
  <c r="K40" i="12" s="1"/>
  <c r="I40" i="12"/>
  <c r="D40" i="12"/>
  <c r="E40" i="12" s="1"/>
  <c r="B40" i="12"/>
  <c r="C40" i="12" s="1"/>
  <c r="P40" i="12"/>
  <c r="J548" i="12"/>
  <c r="K548" i="12" s="1"/>
  <c r="I548" i="12"/>
  <c r="R548" i="12"/>
  <c r="S548" i="12" s="1"/>
  <c r="F548" i="12"/>
  <c r="G548" i="12" s="1"/>
  <c r="Q548" i="12"/>
  <c r="B548" i="12"/>
  <c r="C548" i="12" s="1"/>
  <c r="P548" i="12"/>
  <c r="N548" i="12"/>
  <c r="O548" i="12" s="1"/>
  <c r="L548" i="12"/>
  <c r="M548" i="12" s="1"/>
  <c r="H548" i="12"/>
  <c r="D548" i="12"/>
  <c r="E548" i="12" s="1"/>
  <c r="R391" i="12"/>
  <c r="S391" i="12" s="1"/>
  <c r="F391" i="12"/>
  <c r="G391" i="12" s="1"/>
  <c r="N391" i="12"/>
  <c r="O391" i="12" s="1"/>
  <c r="L391" i="12"/>
  <c r="M391" i="12" s="1"/>
  <c r="H391" i="12"/>
  <c r="Q391" i="12"/>
  <c r="P391" i="12"/>
  <c r="J391" i="12"/>
  <c r="K391" i="12" s="1"/>
  <c r="D391" i="12"/>
  <c r="E391" i="12" s="1"/>
  <c r="B391" i="12"/>
  <c r="C391" i="12" s="1"/>
  <c r="I391" i="12"/>
  <c r="J233" i="12"/>
  <c r="K233" i="12" s="1"/>
  <c r="R233" i="12"/>
  <c r="S233" i="12" s="1"/>
  <c r="Q233" i="12"/>
  <c r="D233" i="12"/>
  <c r="E233" i="12" s="1"/>
  <c r="B233" i="12"/>
  <c r="C233" i="12" s="1"/>
  <c r="P233" i="12"/>
  <c r="N233" i="12"/>
  <c r="O233" i="12" s="1"/>
  <c r="L233" i="12"/>
  <c r="M233" i="12" s="1"/>
  <c r="I233" i="12"/>
  <c r="H233" i="12"/>
  <c r="F233" i="12"/>
  <c r="G233" i="12" s="1"/>
  <c r="P87" i="12"/>
  <c r="D87" i="12"/>
  <c r="E87" i="12" s="1"/>
  <c r="J87" i="12"/>
  <c r="K87" i="12" s="1"/>
  <c r="I87" i="12"/>
  <c r="H87" i="12"/>
  <c r="F87" i="12"/>
  <c r="G87" i="12" s="1"/>
  <c r="R87" i="12"/>
  <c r="S87" i="12" s="1"/>
  <c r="Q87" i="12"/>
  <c r="N87" i="12"/>
  <c r="O87" i="12" s="1"/>
  <c r="L87" i="12"/>
  <c r="M87" i="12" s="1"/>
  <c r="B87" i="12"/>
  <c r="C87" i="12" s="1"/>
  <c r="J612" i="12"/>
  <c r="K612" i="12" s="1"/>
  <c r="I612" i="12"/>
  <c r="Q612" i="12"/>
  <c r="H612" i="12"/>
  <c r="F612" i="12"/>
  <c r="G612" i="12" s="1"/>
  <c r="B612" i="12"/>
  <c r="C612" i="12" s="1"/>
  <c r="D612" i="12"/>
  <c r="E612" i="12" s="1"/>
  <c r="N612" i="12"/>
  <c r="O612" i="12" s="1"/>
  <c r="L612" i="12"/>
  <c r="M612" i="12" s="1"/>
  <c r="R612" i="12"/>
  <c r="S612" i="12" s="1"/>
  <c r="P612" i="12"/>
  <c r="P455" i="12"/>
  <c r="D455" i="12"/>
  <c r="E455" i="12" s="1"/>
  <c r="R455" i="12"/>
  <c r="S455" i="12" s="1"/>
  <c r="Q455" i="12"/>
  <c r="F455" i="12"/>
  <c r="G455" i="12" s="1"/>
  <c r="B455" i="12"/>
  <c r="C455" i="12" s="1"/>
  <c r="N455" i="12"/>
  <c r="O455" i="12" s="1"/>
  <c r="L455" i="12"/>
  <c r="M455" i="12" s="1"/>
  <c r="J455" i="12"/>
  <c r="K455" i="12" s="1"/>
  <c r="I455" i="12"/>
  <c r="H455" i="12"/>
  <c r="Q298" i="12"/>
  <c r="I298" i="12"/>
  <c r="H298" i="12"/>
  <c r="F298" i="12"/>
  <c r="G298" i="12" s="1"/>
  <c r="P298" i="12"/>
  <c r="B298" i="12"/>
  <c r="C298" i="12" s="1"/>
  <c r="R298" i="12"/>
  <c r="S298" i="12" s="1"/>
  <c r="N298" i="12"/>
  <c r="O298" i="12" s="1"/>
  <c r="L298" i="12"/>
  <c r="M298" i="12" s="1"/>
  <c r="J298" i="12"/>
  <c r="K298" i="12" s="1"/>
  <c r="D298" i="12"/>
  <c r="E298" i="12" s="1"/>
  <c r="P146" i="12"/>
  <c r="D146" i="12"/>
  <c r="E146" i="12" s="1"/>
  <c r="N146" i="12"/>
  <c r="O146" i="12" s="1"/>
  <c r="B146" i="12"/>
  <c r="C146" i="12" s="1"/>
  <c r="J146" i="12"/>
  <c r="K146" i="12" s="1"/>
  <c r="L146" i="12"/>
  <c r="M146" i="12" s="1"/>
  <c r="I146" i="12"/>
  <c r="H146" i="12"/>
  <c r="R146" i="12"/>
  <c r="S146" i="12" s="1"/>
  <c r="Q146" i="12"/>
  <c r="F146" i="12"/>
  <c r="G146" i="12" s="1"/>
  <c r="H210" i="12"/>
  <c r="Q210" i="12"/>
  <c r="F210" i="12"/>
  <c r="G210" i="12" s="1"/>
  <c r="D210" i="12"/>
  <c r="E210" i="12" s="1"/>
  <c r="B210" i="12"/>
  <c r="C210" i="12" s="1"/>
  <c r="P210" i="12"/>
  <c r="L210" i="12"/>
  <c r="M210" i="12" s="1"/>
  <c r="J210" i="12"/>
  <c r="K210" i="12" s="1"/>
  <c r="I210" i="12"/>
  <c r="R210" i="12"/>
  <c r="S210" i="12" s="1"/>
  <c r="N210" i="12"/>
  <c r="O210" i="12" s="1"/>
  <c r="J354" i="12"/>
  <c r="K354" i="12" s="1"/>
  <c r="I354" i="12"/>
  <c r="H354" i="12"/>
  <c r="Q354" i="12"/>
  <c r="P354" i="12"/>
  <c r="N354" i="12"/>
  <c r="O354" i="12" s="1"/>
  <c r="F354" i="12"/>
  <c r="G354" i="12" s="1"/>
  <c r="R354" i="12"/>
  <c r="S354" i="12" s="1"/>
  <c r="L354" i="12"/>
  <c r="M354" i="12" s="1"/>
  <c r="D354" i="12"/>
  <c r="E354" i="12" s="1"/>
  <c r="B354" i="12"/>
  <c r="C354" i="12" s="1"/>
  <c r="N498" i="12"/>
  <c r="O498" i="12" s="1"/>
  <c r="B498" i="12"/>
  <c r="C498" i="12" s="1"/>
  <c r="J498" i="12"/>
  <c r="K498" i="12" s="1"/>
  <c r="F498" i="12"/>
  <c r="G498" i="12" s="1"/>
  <c r="R498" i="12"/>
  <c r="S498" i="12" s="1"/>
  <c r="P498" i="12"/>
  <c r="L498" i="12"/>
  <c r="M498" i="12" s="1"/>
  <c r="I498" i="12"/>
  <c r="D498" i="12"/>
  <c r="E498" i="12" s="1"/>
  <c r="Q498" i="12"/>
  <c r="H498" i="12"/>
  <c r="J642" i="12"/>
  <c r="K642" i="12" s="1"/>
  <c r="I642" i="12"/>
  <c r="Q642" i="12"/>
  <c r="F642" i="12"/>
  <c r="G642" i="12" s="1"/>
  <c r="L642" i="12"/>
  <c r="M642" i="12" s="1"/>
  <c r="R642" i="12"/>
  <c r="S642" i="12" s="1"/>
  <c r="P642" i="12"/>
  <c r="N642" i="12"/>
  <c r="O642" i="12" s="1"/>
  <c r="B642" i="12"/>
  <c r="C642" i="12" s="1"/>
  <c r="H642" i="12"/>
  <c r="D642" i="12"/>
  <c r="E642" i="12" s="1"/>
  <c r="L519" i="12"/>
  <c r="M519" i="12" s="1"/>
  <c r="R519" i="12"/>
  <c r="S519" i="12" s="1"/>
  <c r="B519" i="12"/>
  <c r="C519" i="12" s="1"/>
  <c r="I519" i="12"/>
  <c r="H519" i="12"/>
  <c r="N519" i="12"/>
  <c r="O519" i="12" s="1"/>
  <c r="J519" i="12"/>
  <c r="K519" i="12" s="1"/>
  <c r="F519" i="12"/>
  <c r="G519" i="12" s="1"/>
  <c r="D519" i="12"/>
  <c r="E519" i="12" s="1"/>
  <c r="Q519" i="12"/>
  <c r="P519" i="12"/>
  <c r="I362" i="12"/>
  <c r="H362" i="12"/>
  <c r="F362" i="12"/>
  <c r="G362" i="12" s="1"/>
  <c r="R362" i="12"/>
  <c r="S362" i="12" s="1"/>
  <c r="P362" i="12"/>
  <c r="J362" i="12"/>
  <c r="K362" i="12" s="1"/>
  <c r="D362" i="12"/>
  <c r="E362" i="12" s="1"/>
  <c r="B362" i="12"/>
  <c r="C362" i="12" s="1"/>
  <c r="Q362" i="12"/>
  <c r="L362" i="12"/>
  <c r="M362" i="12" s="1"/>
  <c r="N362" i="12"/>
  <c r="O362" i="12" s="1"/>
  <c r="N205" i="12"/>
  <c r="O205" i="12" s="1"/>
  <c r="B205" i="12"/>
  <c r="C205" i="12" s="1"/>
  <c r="I205" i="12"/>
  <c r="P205" i="12"/>
  <c r="J205" i="12"/>
  <c r="K205" i="12" s="1"/>
  <c r="R205" i="12"/>
  <c r="S205" i="12" s="1"/>
  <c r="Q205" i="12"/>
  <c r="L205" i="12"/>
  <c r="M205" i="12" s="1"/>
  <c r="H205" i="12"/>
  <c r="F205" i="12"/>
  <c r="G205" i="12" s="1"/>
  <c r="D205" i="12"/>
  <c r="E205" i="12" s="1"/>
  <c r="N61" i="12"/>
  <c r="O61" i="12" s="1"/>
  <c r="B61" i="12"/>
  <c r="C61" i="12" s="1"/>
  <c r="L61" i="12"/>
  <c r="M61" i="12" s="1"/>
  <c r="J61" i="12"/>
  <c r="K61" i="12" s="1"/>
  <c r="I61" i="12"/>
  <c r="R61" i="12"/>
  <c r="S61" i="12" s="1"/>
  <c r="Q61" i="12"/>
  <c r="P61" i="12"/>
  <c r="H61" i="12"/>
  <c r="F61" i="12"/>
  <c r="G61" i="12" s="1"/>
  <c r="D61" i="12"/>
  <c r="E61" i="12" s="1"/>
  <c r="P584" i="12"/>
  <c r="D584" i="12"/>
  <c r="E584" i="12" s="1"/>
  <c r="L584" i="12"/>
  <c r="M584" i="12" s="1"/>
  <c r="R584" i="12"/>
  <c r="S584" i="12" s="1"/>
  <c r="Q584" i="12"/>
  <c r="B584" i="12"/>
  <c r="C584" i="12" s="1"/>
  <c r="N584" i="12"/>
  <c r="O584" i="12" s="1"/>
  <c r="F584" i="12"/>
  <c r="G584" i="12" s="1"/>
  <c r="J584" i="12"/>
  <c r="K584" i="12" s="1"/>
  <c r="H584" i="12"/>
  <c r="I584" i="12"/>
  <c r="R427" i="12"/>
  <c r="S427" i="12" s="1"/>
  <c r="F427" i="12"/>
  <c r="G427" i="12" s="1"/>
  <c r="J427" i="12"/>
  <c r="K427" i="12" s="1"/>
  <c r="I427" i="12"/>
  <c r="H427" i="12"/>
  <c r="Q427" i="12"/>
  <c r="P427" i="12"/>
  <c r="B427" i="12"/>
  <c r="C427" i="12" s="1"/>
  <c r="N427" i="12"/>
  <c r="O427" i="12" s="1"/>
  <c r="D427" i="12"/>
  <c r="E427" i="12" s="1"/>
  <c r="L427" i="12"/>
  <c r="M427" i="12" s="1"/>
  <c r="Q269" i="12"/>
  <c r="P269" i="12"/>
  <c r="D269" i="12"/>
  <c r="E269" i="12" s="1"/>
  <c r="N269" i="12"/>
  <c r="O269" i="12" s="1"/>
  <c r="B269" i="12"/>
  <c r="C269" i="12" s="1"/>
  <c r="L269" i="12"/>
  <c r="M269" i="12" s="1"/>
  <c r="F269" i="12"/>
  <c r="G269" i="12" s="1"/>
  <c r="J269" i="12"/>
  <c r="K269" i="12" s="1"/>
  <c r="I269" i="12"/>
  <c r="H269" i="12"/>
  <c r="R269" i="12"/>
  <c r="S269" i="12" s="1"/>
  <c r="J120" i="12"/>
  <c r="K120" i="12" s="1"/>
  <c r="F120" i="12"/>
  <c r="G120" i="12" s="1"/>
  <c r="R120" i="12"/>
  <c r="S120" i="12" s="1"/>
  <c r="Q120" i="12"/>
  <c r="D120" i="12"/>
  <c r="E120" i="12" s="1"/>
  <c r="P120" i="12"/>
  <c r="B120" i="12"/>
  <c r="C120" i="12" s="1"/>
  <c r="N120" i="12"/>
  <c r="O120" i="12" s="1"/>
  <c r="L120" i="12"/>
  <c r="M120" i="12" s="1"/>
  <c r="I120" i="12"/>
  <c r="H120" i="12"/>
  <c r="P635" i="12"/>
  <c r="D635" i="12"/>
  <c r="E635" i="12" s="1"/>
  <c r="I635" i="12"/>
  <c r="L635" i="12"/>
  <c r="M635" i="12" s="1"/>
  <c r="H635" i="12"/>
  <c r="F635" i="12"/>
  <c r="G635" i="12" s="1"/>
  <c r="R635" i="12"/>
  <c r="S635" i="12" s="1"/>
  <c r="Q635" i="12"/>
  <c r="N635" i="12"/>
  <c r="O635" i="12" s="1"/>
  <c r="B635" i="12"/>
  <c r="C635" i="12" s="1"/>
  <c r="J635" i="12"/>
  <c r="K635" i="12" s="1"/>
  <c r="J478" i="12"/>
  <c r="K478" i="12" s="1"/>
  <c r="I478" i="12"/>
  <c r="H478" i="12"/>
  <c r="R478" i="12"/>
  <c r="S478" i="12" s="1"/>
  <c r="F478" i="12"/>
  <c r="G478" i="12" s="1"/>
  <c r="D478" i="12"/>
  <c r="E478" i="12" s="1"/>
  <c r="B478" i="12"/>
  <c r="C478" i="12" s="1"/>
  <c r="N478" i="12"/>
  <c r="O478" i="12" s="1"/>
  <c r="L478" i="12"/>
  <c r="M478" i="12" s="1"/>
  <c r="Q478" i="12"/>
  <c r="P478" i="12"/>
  <c r="P321" i="12"/>
  <c r="D321" i="12"/>
  <c r="E321" i="12" s="1"/>
  <c r="N321" i="12"/>
  <c r="O321" i="12" s="1"/>
  <c r="B321" i="12"/>
  <c r="C321" i="12" s="1"/>
  <c r="R321" i="12"/>
  <c r="S321" i="12" s="1"/>
  <c r="Q321" i="12"/>
  <c r="J321" i="12"/>
  <c r="K321" i="12" s="1"/>
  <c r="I321" i="12"/>
  <c r="L321" i="12"/>
  <c r="M321" i="12" s="1"/>
  <c r="H321" i="12"/>
  <c r="F321" i="12"/>
  <c r="G321" i="12" s="1"/>
  <c r="J167" i="12"/>
  <c r="K167" i="12" s="1"/>
  <c r="H167" i="12"/>
  <c r="R167" i="12"/>
  <c r="S167" i="12" s="1"/>
  <c r="F167" i="12"/>
  <c r="G167" i="12" s="1"/>
  <c r="P167" i="12"/>
  <c r="D167" i="12"/>
  <c r="E167" i="12" s="1"/>
  <c r="L167" i="12"/>
  <c r="M167" i="12" s="1"/>
  <c r="I167" i="12"/>
  <c r="B167" i="12"/>
  <c r="C167" i="12" s="1"/>
  <c r="Q167" i="12"/>
  <c r="N167" i="12"/>
  <c r="O167" i="12" s="1"/>
  <c r="I23" i="12"/>
  <c r="R23" i="12"/>
  <c r="S23" i="12" s="1"/>
  <c r="Q23" i="12"/>
  <c r="D23" i="12"/>
  <c r="E23" i="12" s="1"/>
  <c r="P23" i="12"/>
  <c r="B23" i="12"/>
  <c r="C23" i="12" s="1"/>
  <c r="N23" i="12"/>
  <c r="O23" i="12" s="1"/>
  <c r="L23" i="12"/>
  <c r="M23" i="12" s="1"/>
  <c r="J23" i="12"/>
  <c r="K23" i="12" s="1"/>
  <c r="F23" i="12"/>
  <c r="G23" i="12" s="1"/>
  <c r="H23" i="12"/>
  <c r="J640" i="12"/>
  <c r="K640" i="12" s="1"/>
  <c r="I640" i="12"/>
  <c r="Q640" i="12"/>
  <c r="F640" i="12"/>
  <c r="G640" i="12" s="1"/>
  <c r="H640" i="12"/>
  <c r="B640" i="12"/>
  <c r="C640" i="12" s="1"/>
  <c r="R640" i="12"/>
  <c r="S640" i="12" s="1"/>
  <c r="P640" i="12"/>
  <c r="D640" i="12"/>
  <c r="E640" i="12" s="1"/>
  <c r="L640" i="12"/>
  <c r="M640" i="12" s="1"/>
  <c r="N640" i="12"/>
  <c r="O640" i="12" s="1"/>
  <c r="P483" i="12"/>
  <c r="D483" i="12"/>
  <c r="E483" i="12" s="1"/>
  <c r="J483" i="12"/>
  <c r="K483" i="12" s="1"/>
  <c r="F483" i="12"/>
  <c r="G483" i="12" s="1"/>
  <c r="B483" i="12"/>
  <c r="C483" i="12" s="1"/>
  <c r="Q483" i="12"/>
  <c r="L483" i="12"/>
  <c r="M483" i="12" s="1"/>
  <c r="I483" i="12"/>
  <c r="H483" i="12"/>
  <c r="R483" i="12"/>
  <c r="S483" i="12" s="1"/>
  <c r="N483" i="12"/>
  <c r="O483" i="12" s="1"/>
  <c r="J326" i="12"/>
  <c r="K326" i="12" s="1"/>
  <c r="I326" i="12"/>
  <c r="H326" i="12"/>
  <c r="Q326" i="12"/>
  <c r="F326" i="12"/>
  <c r="G326" i="12" s="1"/>
  <c r="D326" i="12"/>
  <c r="E326" i="12" s="1"/>
  <c r="B326" i="12"/>
  <c r="C326" i="12" s="1"/>
  <c r="R326" i="12"/>
  <c r="S326" i="12" s="1"/>
  <c r="P326" i="12"/>
  <c r="L326" i="12"/>
  <c r="M326" i="12" s="1"/>
  <c r="N326" i="12"/>
  <c r="O326" i="12" s="1"/>
  <c r="H172" i="12"/>
  <c r="F172" i="12"/>
  <c r="G172" i="12" s="1"/>
  <c r="Q172" i="12"/>
  <c r="D172" i="12"/>
  <c r="E172" i="12" s="1"/>
  <c r="N172" i="12"/>
  <c r="O172" i="12" s="1"/>
  <c r="R172" i="12"/>
  <c r="S172" i="12" s="1"/>
  <c r="P172" i="12"/>
  <c r="L172" i="12"/>
  <c r="M172" i="12" s="1"/>
  <c r="J172" i="12"/>
  <c r="K172" i="12" s="1"/>
  <c r="I172" i="12"/>
  <c r="B172" i="12"/>
  <c r="C172" i="12" s="1"/>
  <c r="H28" i="12"/>
  <c r="R28" i="12"/>
  <c r="S28" i="12" s="1"/>
  <c r="F28" i="12"/>
  <c r="G28" i="12" s="1"/>
  <c r="Q28" i="12"/>
  <c r="D28" i="12"/>
  <c r="E28" i="12" s="1"/>
  <c r="B28" i="12"/>
  <c r="C28" i="12" s="1"/>
  <c r="P28" i="12"/>
  <c r="N28" i="12"/>
  <c r="O28" i="12" s="1"/>
  <c r="L28" i="12"/>
  <c r="M28" i="12" s="1"/>
  <c r="I28" i="12"/>
  <c r="J28" i="12"/>
  <c r="K28" i="12" s="1"/>
  <c r="L535" i="12"/>
  <c r="M535" i="12" s="1"/>
  <c r="F535" i="12"/>
  <c r="G535" i="12" s="1"/>
  <c r="R535" i="12"/>
  <c r="S535" i="12" s="1"/>
  <c r="B535" i="12"/>
  <c r="C535" i="12" s="1"/>
  <c r="D535" i="12"/>
  <c r="E535" i="12" s="1"/>
  <c r="P535" i="12"/>
  <c r="N535" i="12"/>
  <c r="O535" i="12" s="1"/>
  <c r="Q535" i="12"/>
  <c r="I535" i="12"/>
  <c r="H535" i="12"/>
  <c r="J535" i="12"/>
  <c r="K535" i="12" s="1"/>
  <c r="R377" i="12"/>
  <c r="S377" i="12" s="1"/>
  <c r="F377" i="12"/>
  <c r="G377" i="12" s="1"/>
  <c r="P377" i="12"/>
  <c r="Q377" i="12"/>
  <c r="B377" i="12"/>
  <c r="C377" i="12" s="1"/>
  <c r="N377" i="12"/>
  <c r="O377" i="12" s="1"/>
  <c r="L377" i="12"/>
  <c r="M377" i="12" s="1"/>
  <c r="J377" i="12"/>
  <c r="K377" i="12" s="1"/>
  <c r="I377" i="12"/>
  <c r="H377" i="12"/>
  <c r="D377" i="12"/>
  <c r="E377" i="12" s="1"/>
  <c r="Q220" i="12"/>
  <c r="I220" i="12"/>
  <c r="F220" i="12"/>
  <c r="G220" i="12" s="1"/>
  <c r="P220" i="12"/>
  <c r="B220" i="12"/>
  <c r="C220" i="12" s="1"/>
  <c r="N220" i="12"/>
  <c r="O220" i="12" s="1"/>
  <c r="L220" i="12"/>
  <c r="M220" i="12" s="1"/>
  <c r="R220" i="12"/>
  <c r="S220" i="12" s="1"/>
  <c r="J220" i="12"/>
  <c r="K220" i="12" s="1"/>
  <c r="H220" i="12"/>
  <c r="D220" i="12"/>
  <c r="E220" i="12" s="1"/>
  <c r="N75" i="12"/>
  <c r="O75" i="12" s="1"/>
  <c r="B75" i="12"/>
  <c r="C75" i="12" s="1"/>
  <c r="L75" i="12"/>
  <c r="M75" i="12" s="1"/>
  <c r="J75" i="12"/>
  <c r="K75" i="12" s="1"/>
  <c r="I75" i="12"/>
  <c r="H75" i="12"/>
  <c r="F75" i="12"/>
  <c r="G75" i="12" s="1"/>
  <c r="D75" i="12"/>
  <c r="E75" i="12" s="1"/>
  <c r="R75" i="12"/>
  <c r="S75" i="12" s="1"/>
  <c r="Q75" i="12"/>
  <c r="P75" i="12"/>
  <c r="J599" i="12"/>
  <c r="K599" i="12" s="1"/>
  <c r="H599" i="12"/>
  <c r="Q599" i="12"/>
  <c r="B599" i="12"/>
  <c r="C599" i="12" s="1"/>
  <c r="I599" i="12"/>
  <c r="N599" i="12"/>
  <c r="O599" i="12" s="1"/>
  <c r="L599" i="12"/>
  <c r="M599" i="12" s="1"/>
  <c r="F599" i="12"/>
  <c r="G599" i="12" s="1"/>
  <c r="D599" i="12"/>
  <c r="E599" i="12" s="1"/>
  <c r="R599" i="12"/>
  <c r="S599" i="12" s="1"/>
  <c r="P599" i="12"/>
  <c r="P442" i="12"/>
  <c r="D442" i="12"/>
  <c r="E442" i="12" s="1"/>
  <c r="L442" i="12"/>
  <c r="M442" i="12" s="1"/>
  <c r="H442" i="12"/>
  <c r="R442" i="12"/>
  <c r="S442" i="12" s="1"/>
  <c r="Q442" i="12"/>
  <c r="N442" i="12"/>
  <c r="O442" i="12" s="1"/>
  <c r="J442" i="12"/>
  <c r="K442" i="12" s="1"/>
  <c r="I442" i="12"/>
  <c r="F442" i="12"/>
  <c r="G442" i="12" s="1"/>
  <c r="B442" i="12"/>
  <c r="C442" i="12" s="1"/>
  <c r="F285" i="12"/>
  <c r="G285" i="12" s="1"/>
  <c r="R285" i="12"/>
  <c r="S285" i="12" s="1"/>
  <c r="Q285" i="12"/>
  <c r="D285" i="12"/>
  <c r="E285" i="12" s="1"/>
  <c r="B285" i="12"/>
  <c r="C285" i="12" s="1"/>
  <c r="N285" i="12"/>
  <c r="O285" i="12" s="1"/>
  <c r="P285" i="12"/>
  <c r="J285" i="12"/>
  <c r="K285" i="12" s="1"/>
  <c r="I285" i="12"/>
  <c r="L285" i="12"/>
  <c r="M285" i="12" s="1"/>
  <c r="H285" i="12"/>
  <c r="P134" i="12"/>
  <c r="D134" i="12"/>
  <c r="E134" i="12" s="1"/>
  <c r="N134" i="12"/>
  <c r="O134" i="12" s="1"/>
  <c r="B134" i="12"/>
  <c r="C134" i="12" s="1"/>
  <c r="J134" i="12"/>
  <c r="K134" i="12" s="1"/>
  <c r="F134" i="12"/>
  <c r="G134" i="12" s="1"/>
  <c r="R134" i="12"/>
  <c r="S134" i="12" s="1"/>
  <c r="Q134" i="12"/>
  <c r="L134" i="12"/>
  <c r="M134" i="12" s="1"/>
  <c r="I134" i="12"/>
  <c r="H134" i="12"/>
  <c r="Q222" i="12"/>
  <c r="L222" i="12"/>
  <c r="M222" i="12" s="1"/>
  <c r="I222" i="12"/>
  <c r="F222" i="12"/>
  <c r="G222" i="12" s="1"/>
  <c r="D222" i="12"/>
  <c r="E222" i="12" s="1"/>
  <c r="B222" i="12"/>
  <c r="C222" i="12" s="1"/>
  <c r="R222" i="12"/>
  <c r="S222" i="12" s="1"/>
  <c r="P222" i="12"/>
  <c r="N222" i="12"/>
  <c r="O222" i="12" s="1"/>
  <c r="J222" i="12"/>
  <c r="K222" i="12" s="1"/>
  <c r="H222" i="12"/>
  <c r="B366" i="12"/>
  <c r="C366" i="12" s="1"/>
  <c r="N366" i="12"/>
  <c r="O366" i="12" s="1"/>
  <c r="L366" i="12"/>
  <c r="M366" i="12" s="1"/>
  <c r="J366" i="12"/>
  <c r="K366" i="12" s="1"/>
  <c r="D366" i="12"/>
  <c r="E366" i="12" s="1"/>
  <c r="R366" i="12"/>
  <c r="S366" i="12" s="1"/>
  <c r="Q366" i="12"/>
  <c r="P366" i="12"/>
  <c r="I366" i="12"/>
  <c r="H366" i="12"/>
  <c r="F366" i="12"/>
  <c r="G366" i="12" s="1"/>
  <c r="N510" i="12"/>
  <c r="O510" i="12" s="1"/>
  <c r="B510" i="12"/>
  <c r="C510" i="12" s="1"/>
  <c r="H510" i="12"/>
  <c r="Q510" i="12"/>
  <c r="D510" i="12"/>
  <c r="E510" i="12" s="1"/>
  <c r="R510" i="12"/>
  <c r="S510" i="12" s="1"/>
  <c r="P510" i="12"/>
  <c r="L510" i="12"/>
  <c r="M510" i="12" s="1"/>
  <c r="I510" i="12"/>
  <c r="F510" i="12"/>
  <c r="G510" i="12" s="1"/>
  <c r="J510" i="12"/>
  <c r="K510" i="12" s="1"/>
  <c r="B654" i="12"/>
  <c r="C654" i="12" s="1"/>
  <c r="D654" i="12"/>
  <c r="E654" i="12" s="1"/>
  <c r="N506" i="12"/>
  <c r="O506" i="12" s="1"/>
  <c r="B506" i="12"/>
  <c r="C506" i="12" s="1"/>
  <c r="J506" i="12"/>
  <c r="K506" i="12" s="1"/>
  <c r="D506" i="12"/>
  <c r="E506" i="12" s="1"/>
  <c r="P506" i="12"/>
  <c r="L506" i="12"/>
  <c r="M506" i="12" s="1"/>
  <c r="R506" i="12"/>
  <c r="S506" i="12" s="1"/>
  <c r="Q506" i="12"/>
  <c r="I506" i="12"/>
  <c r="H506" i="12"/>
  <c r="F506" i="12"/>
  <c r="G506" i="12" s="1"/>
  <c r="P349" i="12"/>
  <c r="D349" i="12"/>
  <c r="E349" i="12" s="1"/>
  <c r="N349" i="12"/>
  <c r="O349" i="12" s="1"/>
  <c r="B349" i="12"/>
  <c r="C349" i="12" s="1"/>
  <c r="F349" i="12"/>
  <c r="G349" i="12" s="1"/>
  <c r="R349" i="12"/>
  <c r="S349" i="12" s="1"/>
  <c r="Q349" i="12"/>
  <c r="H349" i="12"/>
  <c r="L349" i="12"/>
  <c r="M349" i="12" s="1"/>
  <c r="J349" i="12"/>
  <c r="K349" i="12" s="1"/>
  <c r="I349" i="12"/>
  <c r="I193" i="12"/>
  <c r="J193" i="12"/>
  <c r="K193" i="12" s="1"/>
  <c r="R193" i="12"/>
  <c r="S193" i="12" s="1"/>
  <c r="P193" i="12"/>
  <c r="L193" i="12"/>
  <c r="M193" i="12" s="1"/>
  <c r="H193" i="12"/>
  <c r="F193" i="12"/>
  <c r="G193" i="12" s="1"/>
  <c r="D193" i="12"/>
  <c r="E193" i="12" s="1"/>
  <c r="B193" i="12"/>
  <c r="C193" i="12" s="1"/>
  <c r="Q193" i="12"/>
  <c r="N193" i="12"/>
  <c r="O193" i="12" s="1"/>
  <c r="N49" i="12"/>
  <c r="O49" i="12" s="1"/>
  <c r="B49" i="12"/>
  <c r="C49" i="12" s="1"/>
  <c r="L49" i="12"/>
  <c r="M49" i="12" s="1"/>
  <c r="J49" i="12"/>
  <c r="K49" i="12" s="1"/>
  <c r="I49" i="12"/>
  <c r="R49" i="12"/>
  <c r="S49" i="12" s="1"/>
  <c r="Q49" i="12"/>
  <c r="P49" i="12"/>
  <c r="H49" i="12"/>
  <c r="F49" i="12"/>
  <c r="G49" i="12" s="1"/>
  <c r="D49" i="12"/>
  <c r="E49" i="12" s="1"/>
  <c r="Q571" i="12"/>
  <c r="D571" i="12"/>
  <c r="E571" i="12" s="1"/>
  <c r="P571" i="12"/>
  <c r="J571" i="12"/>
  <c r="K571" i="12" s="1"/>
  <c r="F571" i="12"/>
  <c r="G571" i="12" s="1"/>
  <c r="R571" i="12"/>
  <c r="S571" i="12" s="1"/>
  <c r="I571" i="12"/>
  <c r="N571" i="12"/>
  <c r="O571" i="12" s="1"/>
  <c r="L571" i="12"/>
  <c r="M571" i="12" s="1"/>
  <c r="B571" i="12"/>
  <c r="C571" i="12" s="1"/>
  <c r="H571" i="12"/>
  <c r="R413" i="12"/>
  <c r="S413" i="12" s="1"/>
  <c r="F413" i="12"/>
  <c r="G413" i="12" s="1"/>
  <c r="J413" i="12"/>
  <c r="K413" i="12" s="1"/>
  <c r="D413" i="12"/>
  <c r="E413" i="12" s="1"/>
  <c r="Q413" i="12"/>
  <c r="P413" i="12"/>
  <c r="B413" i="12"/>
  <c r="C413" i="12" s="1"/>
  <c r="L413" i="12"/>
  <c r="M413" i="12" s="1"/>
  <c r="N413" i="12"/>
  <c r="O413" i="12" s="1"/>
  <c r="I413" i="12"/>
  <c r="H413" i="12"/>
  <c r="Q256" i="12"/>
  <c r="B256" i="12"/>
  <c r="C256" i="12" s="1"/>
  <c r="L256" i="12"/>
  <c r="M256" i="12" s="1"/>
  <c r="J256" i="12"/>
  <c r="K256" i="12" s="1"/>
  <c r="I256" i="12"/>
  <c r="R256" i="12"/>
  <c r="S256" i="12" s="1"/>
  <c r="P256" i="12"/>
  <c r="N256" i="12"/>
  <c r="O256" i="12" s="1"/>
  <c r="H256" i="12"/>
  <c r="F256" i="12"/>
  <c r="G256" i="12" s="1"/>
  <c r="D256" i="12"/>
  <c r="E256" i="12" s="1"/>
  <c r="J108" i="12"/>
  <c r="K108" i="12" s="1"/>
  <c r="L108" i="12"/>
  <c r="M108" i="12" s="1"/>
  <c r="I108" i="12"/>
  <c r="H108" i="12"/>
  <c r="F108" i="12"/>
  <c r="G108" i="12" s="1"/>
  <c r="D108" i="12"/>
  <c r="E108" i="12" s="1"/>
  <c r="B108" i="12"/>
  <c r="C108" i="12" s="1"/>
  <c r="R108" i="12"/>
  <c r="S108" i="12" s="1"/>
  <c r="Q108" i="12"/>
  <c r="P108" i="12"/>
  <c r="N108" i="12"/>
  <c r="O108" i="12" s="1"/>
  <c r="J622" i="12"/>
  <c r="K622" i="12" s="1"/>
  <c r="I622" i="12"/>
  <c r="Q622" i="12"/>
  <c r="F622" i="12"/>
  <c r="G622" i="12" s="1"/>
  <c r="H622" i="12"/>
  <c r="B622" i="12"/>
  <c r="C622" i="12" s="1"/>
  <c r="R622" i="12"/>
  <c r="S622" i="12" s="1"/>
  <c r="L622" i="12"/>
  <c r="M622" i="12" s="1"/>
  <c r="N622" i="12"/>
  <c r="O622" i="12" s="1"/>
  <c r="D622" i="12"/>
  <c r="E622" i="12" s="1"/>
  <c r="P622" i="12"/>
  <c r="P465" i="12"/>
  <c r="D465" i="12"/>
  <c r="E465" i="12" s="1"/>
  <c r="H465" i="12"/>
  <c r="Q465" i="12"/>
  <c r="N465" i="12"/>
  <c r="O465" i="12" s="1"/>
  <c r="L465" i="12"/>
  <c r="M465" i="12" s="1"/>
  <c r="R465" i="12"/>
  <c r="S465" i="12" s="1"/>
  <c r="J465" i="12"/>
  <c r="K465" i="12" s="1"/>
  <c r="I465" i="12"/>
  <c r="F465" i="12"/>
  <c r="G465" i="12" s="1"/>
  <c r="B465" i="12"/>
  <c r="C465" i="12" s="1"/>
  <c r="Q308" i="12"/>
  <c r="L308" i="12"/>
  <c r="M308" i="12" s="1"/>
  <c r="J308" i="12"/>
  <c r="K308" i="12" s="1"/>
  <c r="I308" i="12"/>
  <c r="F308" i="12"/>
  <c r="G308" i="12" s="1"/>
  <c r="R308" i="12"/>
  <c r="S308" i="12" s="1"/>
  <c r="P308" i="12"/>
  <c r="N308" i="12"/>
  <c r="O308" i="12" s="1"/>
  <c r="H308" i="12"/>
  <c r="D308" i="12"/>
  <c r="E308" i="12" s="1"/>
  <c r="B308" i="12"/>
  <c r="C308" i="12" s="1"/>
  <c r="J155" i="12"/>
  <c r="K155" i="12" s="1"/>
  <c r="H155" i="12"/>
  <c r="R155" i="12"/>
  <c r="S155" i="12" s="1"/>
  <c r="F155" i="12"/>
  <c r="G155" i="12" s="1"/>
  <c r="P155" i="12"/>
  <c r="D155" i="12"/>
  <c r="E155" i="12" s="1"/>
  <c r="L155" i="12"/>
  <c r="M155" i="12" s="1"/>
  <c r="I155" i="12"/>
  <c r="B155" i="12"/>
  <c r="C155" i="12" s="1"/>
  <c r="Q155" i="12"/>
  <c r="N155" i="12"/>
  <c r="O155" i="12" s="1"/>
  <c r="I11" i="12"/>
  <c r="L11" i="12"/>
  <c r="M11" i="12" s="1"/>
  <c r="J11" i="12"/>
  <c r="K11" i="12" s="1"/>
  <c r="H11" i="12"/>
  <c r="F11" i="12"/>
  <c r="G11" i="12" s="1"/>
  <c r="R11" i="12"/>
  <c r="S11" i="12" s="1"/>
  <c r="Q11" i="12"/>
  <c r="P11" i="12"/>
  <c r="D11" i="12"/>
  <c r="E11" i="12" s="1"/>
  <c r="B11" i="12"/>
  <c r="C11" i="12" s="1"/>
  <c r="N11" i="12"/>
  <c r="O11" i="12" s="1"/>
  <c r="P627" i="12"/>
  <c r="D627" i="12"/>
  <c r="E627" i="12" s="1"/>
  <c r="I627" i="12"/>
  <c r="Q627" i="12"/>
  <c r="J627" i="12"/>
  <c r="K627" i="12" s="1"/>
  <c r="H627" i="12"/>
  <c r="B627" i="12"/>
  <c r="C627" i="12" s="1"/>
  <c r="R627" i="12"/>
  <c r="S627" i="12" s="1"/>
  <c r="N627" i="12"/>
  <c r="O627" i="12" s="1"/>
  <c r="L627" i="12"/>
  <c r="M627" i="12" s="1"/>
  <c r="F627" i="12"/>
  <c r="G627" i="12" s="1"/>
  <c r="J470" i="12"/>
  <c r="K470" i="12" s="1"/>
  <c r="I470" i="12"/>
  <c r="H470" i="12"/>
  <c r="R470" i="12"/>
  <c r="S470" i="12" s="1"/>
  <c r="N470" i="12"/>
  <c r="O470" i="12" s="1"/>
  <c r="L470" i="12"/>
  <c r="M470" i="12" s="1"/>
  <c r="F470" i="12"/>
  <c r="G470" i="12" s="1"/>
  <c r="D470" i="12"/>
  <c r="E470" i="12" s="1"/>
  <c r="Q470" i="12"/>
  <c r="B470" i="12"/>
  <c r="C470" i="12" s="1"/>
  <c r="P470" i="12"/>
  <c r="N313" i="12"/>
  <c r="O313" i="12" s="1"/>
  <c r="B313" i="12"/>
  <c r="C313" i="12" s="1"/>
  <c r="D313" i="12"/>
  <c r="E313" i="12" s="1"/>
  <c r="R313" i="12"/>
  <c r="S313" i="12" s="1"/>
  <c r="Q313" i="12"/>
  <c r="P313" i="12"/>
  <c r="L313" i="12"/>
  <c r="M313" i="12" s="1"/>
  <c r="J313" i="12"/>
  <c r="K313" i="12" s="1"/>
  <c r="I313" i="12"/>
  <c r="H313" i="12"/>
  <c r="F313" i="12"/>
  <c r="G313" i="12" s="1"/>
  <c r="P160" i="12"/>
  <c r="D160" i="12"/>
  <c r="E160" i="12" s="1"/>
  <c r="N160" i="12"/>
  <c r="O160" i="12" s="1"/>
  <c r="B160" i="12"/>
  <c r="C160" i="12" s="1"/>
  <c r="L160" i="12"/>
  <c r="M160" i="12" s="1"/>
  <c r="J160" i="12"/>
  <c r="K160" i="12" s="1"/>
  <c r="I160" i="12"/>
  <c r="H160" i="12"/>
  <c r="F160" i="12"/>
  <c r="G160" i="12" s="1"/>
  <c r="R160" i="12"/>
  <c r="S160" i="12" s="1"/>
  <c r="Q160" i="12"/>
  <c r="L16" i="12"/>
  <c r="M16" i="12" s="1"/>
  <c r="J16" i="12"/>
  <c r="K16" i="12" s="1"/>
  <c r="I16" i="12"/>
  <c r="H16" i="12"/>
  <c r="F16" i="12"/>
  <c r="G16" i="12" s="1"/>
  <c r="R16" i="12"/>
  <c r="S16" i="12" s="1"/>
  <c r="Q16" i="12"/>
  <c r="P16" i="12"/>
  <c r="N16" i="12"/>
  <c r="O16" i="12" s="1"/>
  <c r="D16" i="12"/>
  <c r="E16" i="12" s="1"/>
  <c r="B16" i="12"/>
  <c r="C16" i="12" s="1"/>
  <c r="L521" i="12"/>
  <c r="M521" i="12" s="1"/>
  <c r="H521" i="12"/>
  <c r="R521" i="12"/>
  <c r="S521" i="12" s="1"/>
  <c r="D521" i="12"/>
  <c r="E521" i="12" s="1"/>
  <c r="F521" i="12"/>
  <c r="G521" i="12" s="1"/>
  <c r="Q521" i="12"/>
  <c r="I521" i="12"/>
  <c r="B521" i="12"/>
  <c r="C521" i="12" s="1"/>
  <c r="P521" i="12"/>
  <c r="N521" i="12"/>
  <c r="O521" i="12" s="1"/>
  <c r="J521" i="12"/>
  <c r="K521" i="12" s="1"/>
  <c r="L364" i="12"/>
  <c r="M364" i="12" s="1"/>
  <c r="J364" i="12"/>
  <c r="K364" i="12" s="1"/>
  <c r="I364" i="12"/>
  <c r="F364" i="12"/>
  <c r="G364" i="12" s="1"/>
  <c r="P364" i="12"/>
  <c r="N364" i="12"/>
  <c r="O364" i="12" s="1"/>
  <c r="H364" i="12"/>
  <c r="D364" i="12"/>
  <c r="E364" i="12" s="1"/>
  <c r="R364" i="12"/>
  <c r="S364" i="12" s="1"/>
  <c r="Q364" i="12"/>
  <c r="B364" i="12"/>
  <c r="C364" i="12" s="1"/>
  <c r="N207" i="12"/>
  <c r="O207" i="12" s="1"/>
  <c r="B207" i="12"/>
  <c r="C207" i="12" s="1"/>
  <c r="I207" i="12"/>
  <c r="L207" i="12"/>
  <c r="M207" i="12" s="1"/>
  <c r="J207" i="12"/>
  <c r="K207" i="12" s="1"/>
  <c r="H207" i="12"/>
  <c r="F207" i="12"/>
  <c r="G207" i="12" s="1"/>
  <c r="D207" i="12"/>
  <c r="E207" i="12" s="1"/>
  <c r="R207" i="12"/>
  <c r="S207" i="12" s="1"/>
  <c r="Q207" i="12"/>
  <c r="P207" i="12"/>
  <c r="N63" i="12"/>
  <c r="O63" i="12" s="1"/>
  <c r="B63" i="12"/>
  <c r="C63" i="12" s="1"/>
  <c r="L63" i="12"/>
  <c r="M63" i="12" s="1"/>
  <c r="J63" i="12"/>
  <c r="K63" i="12" s="1"/>
  <c r="I63" i="12"/>
  <c r="H63" i="12"/>
  <c r="F63" i="12"/>
  <c r="G63" i="12" s="1"/>
  <c r="D63" i="12"/>
  <c r="E63" i="12" s="1"/>
  <c r="R63" i="12"/>
  <c r="S63" i="12" s="1"/>
  <c r="Q63" i="12"/>
  <c r="P63" i="12"/>
  <c r="P586" i="12"/>
  <c r="D586" i="12"/>
  <c r="E586" i="12" s="1"/>
  <c r="B586" i="12"/>
  <c r="C586" i="12" s="1"/>
  <c r="J586" i="12"/>
  <c r="K586" i="12" s="1"/>
  <c r="I586" i="12"/>
  <c r="F586" i="12"/>
  <c r="G586" i="12" s="1"/>
  <c r="L586" i="12"/>
  <c r="M586" i="12" s="1"/>
  <c r="R586" i="12"/>
  <c r="S586" i="12" s="1"/>
  <c r="Q586" i="12"/>
  <c r="N586" i="12"/>
  <c r="O586" i="12" s="1"/>
  <c r="H586" i="12"/>
  <c r="J429" i="12"/>
  <c r="K429" i="12" s="1"/>
  <c r="I429" i="12"/>
  <c r="R429" i="12"/>
  <c r="S429" i="12" s="1"/>
  <c r="F429" i="12"/>
  <c r="G429" i="12" s="1"/>
  <c r="P429" i="12"/>
  <c r="D429" i="12"/>
  <c r="E429" i="12" s="1"/>
  <c r="Q429" i="12"/>
  <c r="N429" i="12"/>
  <c r="O429" i="12" s="1"/>
  <c r="L429" i="12"/>
  <c r="M429" i="12" s="1"/>
  <c r="H429" i="12"/>
  <c r="B429" i="12"/>
  <c r="C429" i="12" s="1"/>
  <c r="J272" i="12"/>
  <c r="K272" i="12" s="1"/>
  <c r="I272" i="12"/>
  <c r="H272" i="12"/>
  <c r="R272" i="12"/>
  <c r="S272" i="12" s="1"/>
  <c r="F272" i="12"/>
  <c r="G272" i="12" s="1"/>
  <c r="Q272" i="12"/>
  <c r="P272" i="12"/>
  <c r="N272" i="12"/>
  <c r="O272" i="12" s="1"/>
  <c r="D272" i="12"/>
  <c r="E272" i="12" s="1"/>
  <c r="B272" i="12"/>
  <c r="C272" i="12" s="1"/>
  <c r="L272" i="12"/>
  <c r="M272" i="12" s="1"/>
  <c r="J122" i="12"/>
  <c r="K122" i="12" s="1"/>
  <c r="I122" i="12"/>
  <c r="H122" i="12"/>
  <c r="F122" i="12"/>
  <c r="G122" i="12" s="1"/>
  <c r="R122" i="12"/>
  <c r="S122" i="12" s="1"/>
  <c r="Q122" i="12"/>
  <c r="D122" i="12"/>
  <c r="E122" i="12" s="1"/>
  <c r="P122" i="12"/>
  <c r="N122" i="12"/>
  <c r="O122" i="12" s="1"/>
  <c r="L122" i="12"/>
  <c r="M122" i="12" s="1"/>
  <c r="B122" i="12"/>
  <c r="C122" i="12" s="1"/>
  <c r="Q234" i="12"/>
  <c r="F234" i="12"/>
  <c r="G234" i="12" s="1"/>
  <c r="B234" i="12"/>
  <c r="C234" i="12" s="1"/>
  <c r="L234" i="12"/>
  <c r="M234" i="12" s="1"/>
  <c r="D234" i="12"/>
  <c r="E234" i="12" s="1"/>
  <c r="P234" i="12"/>
  <c r="N234" i="12"/>
  <c r="O234" i="12" s="1"/>
  <c r="J234" i="12"/>
  <c r="K234" i="12" s="1"/>
  <c r="I234" i="12"/>
  <c r="H234" i="12"/>
  <c r="R234" i="12"/>
  <c r="S234" i="12" s="1"/>
  <c r="L378" i="12"/>
  <c r="M378" i="12" s="1"/>
  <c r="N378" i="12"/>
  <c r="O378" i="12" s="1"/>
  <c r="J378" i="12"/>
  <c r="K378" i="12" s="1"/>
  <c r="I378" i="12"/>
  <c r="D378" i="12"/>
  <c r="E378" i="12" s="1"/>
  <c r="B378" i="12"/>
  <c r="C378" i="12" s="1"/>
  <c r="F378" i="12"/>
  <c r="G378" i="12" s="1"/>
  <c r="H378" i="12"/>
  <c r="R378" i="12"/>
  <c r="S378" i="12" s="1"/>
  <c r="Q378" i="12"/>
  <c r="P378" i="12"/>
  <c r="R522" i="12"/>
  <c r="S522" i="12" s="1"/>
  <c r="F522" i="12"/>
  <c r="G522" i="12" s="1"/>
  <c r="P522" i="12"/>
  <c r="B522" i="12"/>
  <c r="C522" i="12" s="1"/>
  <c r="Q522" i="12"/>
  <c r="L522" i="12"/>
  <c r="M522" i="12" s="1"/>
  <c r="I522" i="12"/>
  <c r="H522" i="12"/>
  <c r="D522" i="12"/>
  <c r="E522" i="12" s="1"/>
  <c r="N522" i="12"/>
  <c r="O522" i="12" s="1"/>
  <c r="J522" i="12"/>
  <c r="K522" i="12" s="1"/>
  <c r="B650" i="12"/>
  <c r="C650" i="12" s="1"/>
  <c r="D650" i="12"/>
  <c r="E650" i="12" s="1"/>
  <c r="H493" i="12"/>
  <c r="L493" i="12"/>
  <c r="M493" i="12" s="1"/>
  <c r="I493" i="12"/>
  <c r="J493" i="12"/>
  <c r="K493" i="12" s="1"/>
  <c r="D493" i="12"/>
  <c r="E493" i="12" s="1"/>
  <c r="R493" i="12"/>
  <c r="S493" i="12" s="1"/>
  <c r="P493" i="12"/>
  <c r="Q493" i="12"/>
  <c r="N493" i="12"/>
  <c r="O493" i="12" s="1"/>
  <c r="F493" i="12"/>
  <c r="G493" i="12" s="1"/>
  <c r="B493" i="12"/>
  <c r="C493" i="12" s="1"/>
  <c r="J336" i="12"/>
  <c r="K336" i="12" s="1"/>
  <c r="I336" i="12"/>
  <c r="H336" i="12"/>
  <c r="Q336" i="12"/>
  <c r="L336" i="12"/>
  <c r="M336" i="12" s="1"/>
  <c r="F336" i="12"/>
  <c r="G336" i="12" s="1"/>
  <c r="B336" i="12"/>
  <c r="C336" i="12" s="1"/>
  <c r="R336" i="12"/>
  <c r="S336" i="12" s="1"/>
  <c r="P336" i="12"/>
  <c r="N336" i="12"/>
  <c r="O336" i="12" s="1"/>
  <c r="D336" i="12"/>
  <c r="E336" i="12" s="1"/>
  <c r="I181" i="12"/>
  <c r="P181" i="12"/>
  <c r="N181" i="12"/>
  <c r="O181" i="12" s="1"/>
  <c r="L181" i="12"/>
  <c r="M181" i="12" s="1"/>
  <c r="J181" i="12"/>
  <c r="K181" i="12" s="1"/>
  <c r="H181" i="12"/>
  <c r="F181" i="12"/>
  <c r="G181" i="12" s="1"/>
  <c r="R181" i="12"/>
  <c r="S181" i="12" s="1"/>
  <c r="Q181" i="12"/>
  <c r="D181" i="12"/>
  <c r="E181" i="12" s="1"/>
  <c r="B181" i="12"/>
  <c r="C181" i="12" s="1"/>
  <c r="N37" i="12"/>
  <c r="O37" i="12" s="1"/>
  <c r="B37" i="12"/>
  <c r="C37" i="12" s="1"/>
  <c r="L37" i="12"/>
  <c r="M37" i="12" s="1"/>
  <c r="I37" i="12"/>
  <c r="F37" i="12"/>
  <c r="G37" i="12" s="1"/>
  <c r="D37" i="12"/>
  <c r="E37" i="12" s="1"/>
  <c r="R37" i="12"/>
  <c r="S37" i="12" s="1"/>
  <c r="Q37" i="12"/>
  <c r="P37" i="12"/>
  <c r="H37" i="12"/>
  <c r="J37" i="12"/>
  <c r="K37" i="12" s="1"/>
  <c r="I557" i="12"/>
  <c r="Q557" i="12"/>
  <c r="D557" i="12"/>
  <c r="E557" i="12" s="1"/>
  <c r="P557" i="12"/>
  <c r="R557" i="12"/>
  <c r="S557" i="12" s="1"/>
  <c r="H557" i="12"/>
  <c r="B557" i="12"/>
  <c r="C557" i="12" s="1"/>
  <c r="N557" i="12"/>
  <c r="O557" i="12" s="1"/>
  <c r="L557" i="12"/>
  <c r="M557" i="12" s="1"/>
  <c r="J557" i="12"/>
  <c r="K557" i="12" s="1"/>
  <c r="F557" i="12"/>
  <c r="G557" i="12" s="1"/>
  <c r="L400" i="12"/>
  <c r="M400" i="12" s="1"/>
  <c r="H400" i="12"/>
  <c r="J400" i="12"/>
  <c r="K400" i="12" s="1"/>
  <c r="I400" i="12"/>
  <c r="F400" i="12"/>
  <c r="G400" i="12" s="1"/>
  <c r="R400" i="12"/>
  <c r="S400" i="12" s="1"/>
  <c r="D400" i="12"/>
  <c r="E400" i="12" s="1"/>
  <c r="Q400" i="12"/>
  <c r="P400" i="12"/>
  <c r="N400" i="12"/>
  <c r="O400" i="12" s="1"/>
  <c r="B400" i="12"/>
  <c r="C400" i="12" s="1"/>
  <c r="N243" i="12"/>
  <c r="O243" i="12" s="1"/>
  <c r="J243" i="12"/>
  <c r="K243" i="12" s="1"/>
  <c r="H243" i="12"/>
  <c r="B243" i="12"/>
  <c r="C243" i="12" s="1"/>
  <c r="R243" i="12"/>
  <c r="S243" i="12" s="1"/>
  <c r="Q243" i="12"/>
  <c r="P243" i="12"/>
  <c r="L243" i="12"/>
  <c r="M243" i="12" s="1"/>
  <c r="F243" i="12"/>
  <c r="G243" i="12" s="1"/>
  <c r="D243" i="12"/>
  <c r="E243" i="12" s="1"/>
  <c r="I243" i="12"/>
  <c r="J96" i="12"/>
  <c r="K96" i="12" s="1"/>
  <c r="F96" i="12"/>
  <c r="G96" i="12" s="1"/>
  <c r="R96" i="12"/>
  <c r="S96" i="12" s="1"/>
  <c r="Q96" i="12"/>
  <c r="D96" i="12"/>
  <c r="E96" i="12" s="1"/>
  <c r="P96" i="12"/>
  <c r="B96" i="12"/>
  <c r="C96" i="12" s="1"/>
  <c r="N96" i="12"/>
  <c r="O96" i="12" s="1"/>
  <c r="L96" i="12"/>
  <c r="M96" i="12" s="1"/>
  <c r="I96" i="12"/>
  <c r="H96" i="12"/>
  <c r="P609" i="12"/>
  <c r="D609" i="12"/>
  <c r="E609" i="12" s="1"/>
  <c r="Q609" i="12"/>
  <c r="H609" i="12"/>
  <c r="F609" i="12"/>
  <c r="G609" i="12" s="1"/>
  <c r="B609" i="12"/>
  <c r="C609" i="12" s="1"/>
  <c r="R609" i="12"/>
  <c r="S609" i="12" s="1"/>
  <c r="J609" i="12"/>
  <c r="K609" i="12" s="1"/>
  <c r="I609" i="12"/>
  <c r="L609" i="12"/>
  <c r="M609" i="12" s="1"/>
  <c r="N609" i="12"/>
  <c r="O609" i="12" s="1"/>
  <c r="J452" i="12"/>
  <c r="K452" i="12" s="1"/>
  <c r="F452" i="12"/>
  <c r="G452" i="12" s="1"/>
  <c r="R452" i="12"/>
  <c r="S452" i="12" s="1"/>
  <c r="B452" i="12"/>
  <c r="C452" i="12" s="1"/>
  <c r="D452" i="12"/>
  <c r="E452" i="12" s="1"/>
  <c r="L452" i="12"/>
  <c r="M452" i="12" s="1"/>
  <c r="I452" i="12"/>
  <c r="H452" i="12"/>
  <c r="Q452" i="12"/>
  <c r="P452" i="12"/>
  <c r="N452" i="12"/>
  <c r="O452" i="12" s="1"/>
  <c r="J295" i="12"/>
  <c r="K295" i="12" s="1"/>
  <c r="I295" i="12"/>
  <c r="H295" i="12"/>
  <c r="R295" i="12"/>
  <c r="S295" i="12" s="1"/>
  <c r="Q295" i="12"/>
  <c r="D295" i="12"/>
  <c r="E295" i="12" s="1"/>
  <c r="P295" i="12"/>
  <c r="N295" i="12"/>
  <c r="O295" i="12" s="1"/>
  <c r="F295" i="12"/>
  <c r="G295" i="12" s="1"/>
  <c r="B295" i="12"/>
  <c r="C295" i="12" s="1"/>
  <c r="L295" i="12"/>
  <c r="M295" i="12" s="1"/>
  <c r="J143" i="12"/>
  <c r="K143" i="12" s="1"/>
  <c r="H143" i="12"/>
  <c r="P143" i="12"/>
  <c r="D143" i="12"/>
  <c r="E143" i="12" s="1"/>
  <c r="R143" i="12"/>
  <c r="S143" i="12" s="1"/>
  <c r="B143" i="12"/>
  <c r="C143" i="12" s="1"/>
  <c r="Q143" i="12"/>
  <c r="N143" i="12"/>
  <c r="O143" i="12" s="1"/>
  <c r="L143" i="12"/>
  <c r="M143" i="12" s="1"/>
  <c r="I143" i="12"/>
  <c r="F143" i="12"/>
  <c r="G143" i="12" s="1"/>
  <c r="J614" i="12"/>
  <c r="K614" i="12" s="1"/>
  <c r="I614" i="12"/>
  <c r="Q614" i="12"/>
  <c r="F614" i="12"/>
  <c r="G614" i="12" s="1"/>
  <c r="N614" i="12"/>
  <c r="O614" i="12" s="1"/>
  <c r="L614" i="12"/>
  <c r="M614" i="12" s="1"/>
  <c r="D614" i="12"/>
  <c r="E614" i="12" s="1"/>
  <c r="R614" i="12"/>
  <c r="S614" i="12" s="1"/>
  <c r="P614" i="12"/>
  <c r="H614" i="12"/>
  <c r="B614" i="12"/>
  <c r="C614" i="12" s="1"/>
  <c r="P457" i="12"/>
  <c r="D457" i="12"/>
  <c r="E457" i="12" s="1"/>
  <c r="H457" i="12"/>
  <c r="Q457" i="12"/>
  <c r="B457" i="12"/>
  <c r="C457" i="12" s="1"/>
  <c r="R457" i="12"/>
  <c r="S457" i="12" s="1"/>
  <c r="L457" i="12"/>
  <c r="M457" i="12" s="1"/>
  <c r="J457" i="12"/>
  <c r="K457" i="12" s="1"/>
  <c r="F457" i="12"/>
  <c r="G457" i="12" s="1"/>
  <c r="I457" i="12"/>
  <c r="N457" i="12"/>
  <c r="O457" i="12" s="1"/>
  <c r="Q300" i="12"/>
  <c r="L300" i="12"/>
  <c r="M300" i="12" s="1"/>
  <c r="J300" i="12"/>
  <c r="K300" i="12" s="1"/>
  <c r="I300" i="12"/>
  <c r="F300" i="12"/>
  <c r="G300" i="12" s="1"/>
  <c r="N300" i="12"/>
  <c r="O300" i="12" s="1"/>
  <c r="H300" i="12"/>
  <c r="D300" i="12"/>
  <c r="E300" i="12" s="1"/>
  <c r="B300" i="12"/>
  <c r="C300" i="12" s="1"/>
  <c r="R300" i="12"/>
  <c r="S300" i="12" s="1"/>
  <c r="P300" i="12"/>
  <c r="P148" i="12"/>
  <c r="D148" i="12"/>
  <c r="E148" i="12" s="1"/>
  <c r="N148" i="12"/>
  <c r="O148" i="12" s="1"/>
  <c r="B148" i="12"/>
  <c r="C148" i="12" s="1"/>
  <c r="L148" i="12"/>
  <c r="M148" i="12" s="1"/>
  <c r="J148" i="12"/>
  <c r="K148" i="12" s="1"/>
  <c r="I148" i="12"/>
  <c r="H148" i="12"/>
  <c r="F148" i="12"/>
  <c r="G148" i="12" s="1"/>
  <c r="R148" i="12"/>
  <c r="S148" i="12" s="1"/>
  <c r="Q148" i="12"/>
  <c r="F4" i="12"/>
  <c r="G4" i="12" s="1"/>
  <c r="R4" i="12"/>
  <c r="S4" i="12" s="1"/>
  <c r="Q4" i="12"/>
  <c r="D4" i="12"/>
  <c r="E4" i="12" s="1"/>
  <c r="P4" i="12"/>
  <c r="B4" i="12"/>
  <c r="C4" i="12" s="1"/>
  <c r="N4" i="12"/>
  <c r="O4" i="12" s="1"/>
  <c r="L4" i="12"/>
  <c r="M4" i="12" s="1"/>
  <c r="H4" i="12"/>
  <c r="J4" i="12"/>
  <c r="K4" i="12" s="1"/>
  <c r="I4" i="12"/>
  <c r="N508" i="12"/>
  <c r="O508" i="12" s="1"/>
  <c r="B508" i="12"/>
  <c r="C508" i="12" s="1"/>
  <c r="R508" i="12"/>
  <c r="S508" i="12" s="1"/>
  <c r="Q508" i="12"/>
  <c r="D508" i="12"/>
  <c r="E508" i="12" s="1"/>
  <c r="L508" i="12"/>
  <c r="M508" i="12" s="1"/>
  <c r="P508" i="12"/>
  <c r="J508" i="12"/>
  <c r="K508" i="12" s="1"/>
  <c r="H508" i="12"/>
  <c r="I508" i="12"/>
  <c r="F508" i="12"/>
  <c r="G508" i="12" s="1"/>
  <c r="P351" i="12"/>
  <c r="D351" i="12"/>
  <c r="E351" i="12" s="1"/>
  <c r="N351" i="12"/>
  <c r="O351" i="12" s="1"/>
  <c r="B351" i="12"/>
  <c r="C351" i="12" s="1"/>
  <c r="I351" i="12"/>
  <c r="H351" i="12"/>
  <c r="F351" i="12"/>
  <c r="G351" i="12" s="1"/>
  <c r="L351" i="12"/>
  <c r="M351" i="12" s="1"/>
  <c r="J351" i="12"/>
  <c r="K351" i="12" s="1"/>
  <c r="R351" i="12"/>
  <c r="S351" i="12" s="1"/>
  <c r="Q351" i="12"/>
  <c r="I195" i="12"/>
  <c r="L195" i="12"/>
  <c r="M195" i="12" s="1"/>
  <c r="H195" i="12"/>
  <c r="F195" i="12"/>
  <c r="G195" i="12" s="1"/>
  <c r="Q195" i="12"/>
  <c r="P195" i="12"/>
  <c r="N195" i="12"/>
  <c r="O195" i="12" s="1"/>
  <c r="J195" i="12"/>
  <c r="K195" i="12" s="1"/>
  <c r="D195" i="12"/>
  <c r="E195" i="12" s="1"/>
  <c r="B195" i="12"/>
  <c r="C195" i="12" s="1"/>
  <c r="R195" i="12"/>
  <c r="S195" i="12" s="1"/>
  <c r="N51" i="12"/>
  <c r="O51" i="12" s="1"/>
  <c r="B51" i="12"/>
  <c r="C51" i="12" s="1"/>
  <c r="L51" i="12"/>
  <c r="M51" i="12" s="1"/>
  <c r="J51" i="12"/>
  <c r="K51" i="12" s="1"/>
  <c r="I51" i="12"/>
  <c r="H51" i="12"/>
  <c r="F51" i="12"/>
  <c r="G51" i="12" s="1"/>
  <c r="D51" i="12"/>
  <c r="E51" i="12" s="1"/>
  <c r="R51" i="12"/>
  <c r="S51" i="12" s="1"/>
  <c r="Q51" i="12"/>
  <c r="P51" i="12"/>
  <c r="H573" i="12"/>
  <c r="F573" i="12"/>
  <c r="G573" i="12" s="1"/>
  <c r="P573" i="12"/>
  <c r="J573" i="12"/>
  <c r="K573" i="12" s="1"/>
  <c r="D573" i="12"/>
  <c r="E573" i="12" s="1"/>
  <c r="B573" i="12"/>
  <c r="C573" i="12" s="1"/>
  <c r="R573" i="12"/>
  <c r="S573" i="12" s="1"/>
  <c r="L573" i="12"/>
  <c r="M573" i="12" s="1"/>
  <c r="I573" i="12"/>
  <c r="Q573" i="12"/>
  <c r="N573" i="12"/>
  <c r="O573" i="12" s="1"/>
  <c r="L416" i="12"/>
  <c r="M416" i="12" s="1"/>
  <c r="H416" i="12"/>
  <c r="F416" i="12"/>
  <c r="G416" i="12" s="1"/>
  <c r="R416" i="12"/>
  <c r="S416" i="12" s="1"/>
  <c r="D416" i="12"/>
  <c r="E416" i="12" s="1"/>
  <c r="P416" i="12"/>
  <c r="B416" i="12"/>
  <c r="C416" i="12" s="1"/>
  <c r="Q416" i="12"/>
  <c r="N416" i="12"/>
  <c r="O416" i="12" s="1"/>
  <c r="I416" i="12"/>
  <c r="J416" i="12"/>
  <c r="K416" i="12" s="1"/>
  <c r="N259" i="12"/>
  <c r="O259" i="12" s="1"/>
  <c r="L259" i="12"/>
  <c r="M259" i="12" s="1"/>
  <c r="J259" i="12"/>
  <c r="K259" i="12" s="1"/>
  <c r="H259" i="12"/>
  <c r="R259" i="12"/>
  <c r="S259" i="12" s="1"/>
  <c r="Q259" i="12"/>
  <c r="P259" i="12"/>
  <c r="I259" i="12"/>
  <c r="F259" i="12"/>
  <c r="G259" i="12" s="1"/>
  <c r="D259" i="12"/>
  <c r="E259" i="12" s="1"/>
  <c r="B259" i="12"/>
  <c r="C259" i="12" s="1"/>
  <c r="J110" i="12"/>
  <c r="K110" i="12" s="1"/>
  <c r="P110" i="12"/>
  <c r="B110" i="12"/>
  <c r="C110" i="12" s="1"/>
  <c r="N110" i="12"/>
  <c r="O110" i="12" s="1"/>
  <c r="L110" i="12"/>
  <c r="M110" i="12" s="1"/>
  <c r="R110" i="12"/>
  <c r="S110" i="12" s="1"/>
  <c r="Q110" i="12"/>
  <c r="H110" i="12"/>
  <c r="I110" i="12"/>
  <c r="F110" i="12"/>
  <c r="G110" i="12" s="1"/>
  <c r="D110" i="12"/>
  <c r="E110" i="12" s="1"/>
  <c r="Q246" i="12"/>
  <c r="L246" i="12"/>
  <c r="M246" i="12" s="1"/>
  <c r="I246" i="12"/>
  <c r="F246" i="12"/>
  <c r="G246" i="12" s="1"/>
  <c r="D246" i="12"/>
  <c r="E246" i="12" s="1"/>
  <c r="B246" i="12"/>
  <c r="C246" i="12" s="1"/>
  <c r="R246" i="12"/>
  <c r="S246" i="12" s="1"/>
  <c r="P246" i="12"/>
  <c r="N246" i="12"/>
  <c r="O246" i="12" s="1"/>
  <c r="J246" i="12"/>
  <c r="K246" i="12" s="1"/>
  <c r="H246" i="12"/>
  <c r="L390" i="12"/>
  <c r="M390" i="12" s="1"/>
  <c r="R390" i="12"/>
  <c r="S390" i="12" s="1"/>
  <c r="D390" i="12"/>
  <c r="E390" i="12" s="1"/>
  <c r="Q390" i="12"/>
  <c r="P390" i="12"/>
  <c r="B390" i="12"/>
  <c r="C390" i="12" s="1"/>
  <c r="N390" i="12"/>
  <c r="O390" i="12" s="1"/>
  <c r="J390" i="12"/>
  <c r="K390" i="12" s="1"/>
  <c r="H390" i="12"/>
  <c r="I390" i="12"/>
  <c r="F390" i="12"/>
  <c r="G390" i="12" s="1"/>
  <c r="R534" i="12"/>
  <c r="S534" i="12" s="1"/>
  <c r="F534" i="12"/>
  <c r="G534" i="12" s="1"/>
  <c r="J534" i="12"/>
  <c r="K534" i="12" s="1"/>
  <c r="D534" i="12"/>
  <c r="E534" i="12" s="1"/>
  <c r="P534" i="12"/>
  <c r="Q534" i="12"/>
  <c r="L534" i="12"/>
  <c r="M534" i="12" s="1"/>
  <c r="I534" i="12"/>
  <c r="B534" i="12"/>
  <c r="C534" i="12" s="1"/>
  <c r="N534" i="12"/>
  <c r="O534" i="12" s="1"/>
  <c r="H534" i="12"/>
  <c r="P637" i="12"/>
  <c r="D637" i="12"/>
  <c r="E637" i="12" s="1"/>
  <c r="I637" i="12"/>
  <c r="Q637" i="12"/>
  <c r="N637" i="12"/>
  <c r="O637" i="12" s="1"/>
  <c r="H637" i="12"/>
  <c r="R637" i="12"/>
  <c r="S637" i="12" s="1"/>
  <c r="L637" i="12"/>
  <c r="M637" i="12" s="1"/>
  <c r="J637" i="12"/>
  <c r="K637" i="12" s="1"/>
  <c r="B637" i="12"/>
  <c r="C637" i="12" s="1"/>
  <c r="F637" i="12"/>
  <c r="G637" i="12" s="1"/>
  <c r="J480" i="12"/>
  <c r="K480" i="12" s="1"/>
  <c r="L480" i="12"/>
  <c r="M480" i="12" s="1"/>
  <c r="H480" i="12"/>
  <c r="F480" i="12"/>
  <c r="G480" i="12" s="1"/>
  <c r="D480" i="12"/>
  <c r="E480" i="12" s="1"/>
  <c r="R480" i="12"/>
  <c r="S480" i="12" s="1"/>
  <c r="B480" i="12"/>
  <c r="C480" i="12" s="1"/>
  <c r="I480" i="12"/>
  <c r="Q480" i="12"/>
  <c r="P480" i="12"/>
  <c r="N480" i="12"/>
  <c r="O480" i="12" s="1"/>
  <c r="P323" i="12"/>
  <c r="D323" i="12"/>
  <c r="E323" i="12" s="1"/>
  <c r="N323" i="12"/>
  <c r="O323" i="12" s="1"/>
  <c r="B323" i="12"/>
  <c r="C323" i="12" s="1"/>
  <c r="R323" i="12"/>
  <c r="S323" i="12" s="1"/>
  <c r="Q323" i="12"/>
  <c r="J323" i="12"/>
  <c r="K323" i="12" s="1"/>
  <c r="I323" i="12"/>
  <c r="L323" i="12"/>
  <c r="M323" i="12" s="1"/>
  <c r="H323" i="12"/>
  <c r="F323" i="12"/>
  <c r="G323" i="12" s="1"/>
  <c r="J169" i="12"/>
  <c r="K169" i="12" s="1"/>
  <c r="H169" i="12"/>
  <c r="R169" i="12"/>
  <c r="S169" i="12" s="1"/>
  <c r="F169" i="12"/>
  <c r="G169" i="12" s="1"/>
  <c r="P169" i="12"/>
  <c r="D169" i="12"/>
  <c r="E169" i="12" s="1"/>
  <c r="L169" i="12"/>
  <c r="M169" i="12" s="1"/>
  <c r="I169" i="12"/>
  <c r="B169" i="12"/>
  <c r="C169" i="12" s="1"/>
  <c r="Q169" i="12"/>
  <c r="N169" i="12"/>
  <c r="O169" i="12" s="1"/>
  <c r="I25" i="12"/>
  <c r="J25" i="12"/>
  <c r="K25" i="12" s="1"/>
  <c r="H25" i="12"/>
  <c r="F25" i="12"/>
  <c r="G25" i="12" s="1"/>
  <c r="R25" i="12"/>
  <c r="S25" i="12" s="1"/>
  <c r="D25" i="12"/>
  <c r="E25" i="12" s="1"/>
  <c r="B25" i="12"/>
  <c r="C25" i="12" s="1"/>
  <c r="Q25" i="12"/>
  <c r="P25" i="12"/>
  <c r="N25" i="12"/>
  <c r="O25" i="12" s="1"/>
  <c r="L25" i="12"/>
  <c r="M25" i="12" s="1"/>
  <c r="J544" i="12"/>
  <c r="K544" i="12" s="1"/>
  <c r="I544" i="12"/>
  <c r="R544" i="12"/>
  <c r="S544" i="12" s="1"/>
  <c r="F544" i="12"/>
  <c r="G544" i="12" s="1"/>
  <c r="H544" i="12"/>
  <c r="D544" i="12"/>
  <c r="E544" i="12" s="1"/>
  <c r="L544" i="12"/>
  <c r="M544" i="12" s="1"/>
  <c r="N544" i="12"/>
  <c r="O544" i="12" s="1"/>
  <c r="B544" i="12"/>
  <c r="C544" i="12" s="1"/>
  <c r="Q544" i="12"/>
  <c r="P544" i="12"/>
  <c r="R387" i="12"/>
  <c r="S387" i="12" s="1"/>
  <c r="F387" i="12"/>
  <c r="G387" i="12" s="1"/>
  <c r="I387" i="12"/>
  <c r="L387" i="12"/>
  <c r="M387" i="12" s="1"/>
  <c r="J387" i="12"/>
  <c r="K387" i="12" s="1"/>
  <c r="H387" i="12"/>
  <c r="D387" i="12"/>
  <c r="E387" i="12" s="1"/>
  <c r="B387" i="12"/>
  <c r="C387" i="12" s="1"/>
  <c r="Q387" i="12"/>
  <c r="P387" i="12"/>
  <c r="N387" i="12"/>
  <c r="O387" i="12" s="1"/>
  <c r="Q230" i="12"/>
  <c r="L230" i="12"/>
  <c r="M230" i="12" s="1"/>
  <c r="I230" i="12"/>
  <c r="F230" i="12"/>
  <c r="G230" i="12" s="1"/>
  <c r="R230" i="12"/>
  <c r="S230" i="12" s="1"/>
  <c r="P230" i="12"/>
  <c r="J230" i="12"/>
  <c r="K230" i="12" s="1"/>
  <c r="N230" i="12"/>
  <c r="O230" i="12" s="1"/>
  <c r="H230" i="12"/>
  <c r="D230" i="12"/>
  <c r="E230" i="12" s="1"/>
  <c r="B230" i="12"/>
  <c r="C230" i="12" s="1"/>
  <c r="J84" i="12"/>
  <c r="K84" i="12" s="1"/>
  <c r="L84" i="12"/>
  <c r="M84" i="12" s="1"/>
  <c r="I84" i="12"/>
  <c r="H84" i="12"/>
  <c r="R84" i="12"/>
  <c r="S84" i="12" s="1"/>
  <c r="Q84" i="12"/>
  <c r="P84" i="12"/>
  <c r="N84" i="12"/>
  <c r="O84" i="12" s="1"/>
  <c r="F84" i="12"/>
  <c r="G84" i="12" s="1"/>
  <c r="D84" i="12"/>
  <c r="E84" i="12" s="1"/>
  <c r="B84" i="12"/>
  <c r="C84" i="12" s="1"/>
  <c r="Q596" i="12"/>
  <c r="L596" i="12"/>
  <c r="M596" i="12" s="1"/>
  <c r="J596" i="12"/>
  <c r="K596" i="12" s="1"/>
  <c r="H596" i="12"/>
  <c r="P596" i="12"/>
  <c r="F596" i="12"/>
  <c r="G596" i="12" s="1"/>
  <c r="D596" i="12"/>
  <c r="E596" i="12" s="1"/>
  <c r="R596" i="12"/>
  <c r="S596" i="12" s="1"/>
  <c r="B596" i="12"/>
  <c r="C596" i="12" s="1"/>
  <c r="N596" i="12"/>
  <c r="O596" i="12" s="1"/>
  <c r="I596" i="12"/>
  <c r="J439" i="12"/>
  <c r="K439" i="12" s="1"/>
  <c r="I439" i="12"/>
  <c r="R439" i="12"/>
  <c r="S439" i="12" s="1"/>
  <c r="F439" i="12"/>
  <c r="G439" i="12" s="1"/>
  <c r="N439" i="12"/>
  <c r="O439" i="12" s="1"/>
  <c r="L439" i="12"/>
  <c r="M439" i="12" s="1"/>
  <c r="H439" i="12"/>
  <c r="D439" i="12"/>
  <c r="E439" i="12" s="1"/>
  <c r="P439" i="12"/>
  <c r="Q439" i="12"/>
  <c r="B439" i="12"/>
  <c r="C439" i="12" s="1"/>
  <c r="N281" i="12"/>
  <c r="O281" i="12" s="1"/>
  <c r="L281" i="12"/>
  <c r="M281" i="12" s="1"/>
  <c r="J281" i="12"/>
  <c r="K281" i="12" s="1"/>
  <c r="H281" i="12"/>
  <c r="P281" i="12"/>
  <c r="I281" i="12"/>
  <c r="F281" i="12"/>
  <c r="G281" i="12" s="1"/>
  <c r="D281" i="12"/>
  <c r="E281" i="12" s="1"/>
  <c r="R281" i="12"/>
  <c r="S281" i="12" s="1"/>
  <c r="Q281" i="12"/>
  <c r="B281" i="12"/>
  <c r="C281" i="12" s="1"/>
  <c r="P131" i="12"/>
  <c r="D131" i="12"/>
  <c r="E131" i="12" s="1"/>
  <c r="R131" i="12"/>
  <c r="S131" i="12" s="1"/>
  <c r="Q131" i="12"/>
  <c r="B131" i="12"/>
  <c r="C131" i="12" s="1"/>
  <c r="N131" i="12"/>
  <c r="O131" i="12" s="1"/>
  <c r="L131" i="12"/>
  <c r="M131" i="12" s="1"/>
  <c r="J131" i="12"/>
  <c r="K131" i="12" s="1"/>
  <c r="I131" i="12"/>
  <c r="H131" i="12"/>
  <c r="F131" i="12"/>
  <c r="G131" i="12" s="1"/>
  <c r="N601" i="12"/>
  <c r="O601" i="12" s="1"/>
  <c r="L601" i="12"/>
  <c r="M601" i="12" s="1"/>
  <c r="R601" i="12"/>
  <c r="S601" i="12" s="1"/>
  <c r="Q601" i="12"/>
  <c r="J601" i="12"/>
  <c r="K601" i="12" s="1"/>
  <c r="I601" i="12"/>
  <c r="B601" i="12"/>
  <c r="C601" i="12" s="1"/>
  <c r="H601" i="12"/>
  <c r="P601" i="12"/>
  <c r="F601" i="12"/>
  <c r="G601" i="12" s="1"/>
  <c r="D601" i="12"/>
  <c r="E601" i="12" s="1"/>
  <c r="P444" i="12"/>
  <c r="D444" i="12"/>
  <c r="E444" i="12" s="1"/>
  <c r="L444" i="12"/>
  <c r="M444" i="12" s="1"/>
  <c r="B444" i="12"/>
  <c r="C444" i="12" s="1"/>
  <c r="R444" i="12"/>
  <c r="S444" i="12" s="1"/>
  <c r="F444" i="12"/>
  <c r="G444" i="12" s="1"/>
  <c r="N444" i="12"/>
  <c r="O444" i="12" s="1"/>
  <c r="Q444" i="12"/>
  <c r="J444" i="12"/>
  <c r="K444" i="12" s="1"/>
  <c r="I444" i="12"/>
  <c r="H444" i="12"/>
  <c r="J287" i="12"/>
  <c r="K287" i="12" s="1"/>
  <c r="I287" i="12"/>
  <c r="H287" i="12"/>
  <c r="R287" i="12"/>
  <c r="S287" i="12" s="1"/>
  <c r="Q287" i="12"/>
  <c r="D287" i="12"/>
  <c r="E287" i="12" s="1"/>
  <c r="L287" i="12"/>
  <c r="M287" i="12" s="1"/>
  <c r="F287" i="12"/>
  <c r="G287" i="12" s="1"/>
  <c r="P287" i="12"/>
  <c r="N287" i="12"/>
  <c r="O287" i="12" s="1"/>
  <c r="B287" i="12"/>
  <c r="C287" i="12" s="1"/>
  <c r="P136" i="12"/>
  <c r="D136" i="12"/>
  <c r="E136" i="12" s="1"/>
  <c r="N136" i="12"/>
  <c r="O136" i="12" s="1"/>
  <c r="B136" i="12"/>
  <c r="C136" i="12" s="1"/>
  <c r="J136" i="12"/>
  <c r="K136" i="12" s="1"/>
  <c r="R136" i="12"/>
  <c r="S136" i="12" s="1"/>
  <c r="Q136" i="12"/>
  <c r="L136" i="12"/>
  <c r="M136" i="12" s="1"/>
  <c r="I136" i="12"/>
  <c r="H136" i="12"/>
  <c r="F136" i="12"/>
  <c r="G136" i="12" s="1"/>
  <c r="D652" i="12"/>
  <c r="E652" i="12" s="1"/>
  <c r="B652" i="12"/>
  <c r="C652" i="12" s="1"/>
  <c r="H495" i="12"/>
  <c r="P495" i="12"/>
  <c r="B495" i="12"/>
  <c r="C495" i="12" s="1"/>
  <c r="L495" i="12"/>
  <c r="M495" i="12" s="1"/>
  <c r="I495" i="12"/>
  <c r="D495" i="12"/>
  <c r="E495" i="12" s="1"/>
  <c r="Q495" i="12"/>
  <c r="N495" i="12"/>
  <c r="O495" i="12" s="1"/>
  <c r="F495" i="12"/>
  <c r="G495" i="12" s="1"/>
  <c r="R495" i="12"/>
  <c r="S495" i="12" s="1"/>
  <c r="J495" i="12"/>
  <c r="K495" i="12" s="1"/>
  <c r="J338" i="12"/>
  <c r="K338" i="12" s="1"/>
  <c r="I338" i="12"/>
  <c r="H338" i="12"/>
  <c r="Q338" i="12"/>
  <c r="P338" i="12"/>
  <c r="N338" i="12"/>
  <c r="O338" i="12" s="1"/>
  <c r="F338" i="12"/>
  <c r="G338" i="12" s="1"/>
  <c r="L338" i="12"/>
  <c r="M338" i="12" s="1"/>
  <c r="D338" i="12"/>
  <c r="E338" i="12" s="1"/>
  <c r="B338" i="12"/>
  <c r="C338" i="12" s="1"/>
  <c r="R338" i="12"/>
  <c r="S338" i="12" s="1"/>
  <c r="I183" i="12"/>
  <c r="F183" i="12"/>
  <c r="G183" i="12" s="1"/>
  <c r="Q183" i="12"/>
  <c r="D183" i="12"/>
  <c r="E183" i="12" s="1"/>
  <c r="B183" i="12"/>
  <c r="C183" i="12" s="1"/>
  <c r="P183" i="12"/>
  <c r="N183" i="12"/>
  <c r="O183" i="12" s="1"/>
  <c r="L183" i="12"/>
  <c r="M183" i="12" s="1"/>
  <c r="J183" i="12"/>
  <c r="K183" i="12" s="1"/>
  <c r="H183" i="12"/>
  <c r="R183" i="12"/>
  <c r="S183" i="12" s="1"/>
  <c r="N39" i="12"/>
  <c r="O39" i="12" s="1"/>
  <c r="B39" i="12"/>
  <c r="C39" i="12" s="1"/>
  <c r="L39" i="12"/>
  <c r="M39" i="12" s="1"/>
  <c r="I39" i="12"/>
  <c r="J39" i="12"/>
  <c r="K39" i="12" s="1"/>
  <c r="H39" i="12"/>
  <c r="F39" i="12"/>
  <c r="G39" i="12" s="1"/>
  <c r="P39" i="12"/>
  <c r="D39" i="12"/>
  <c r="E39" i="12" s="1"/>
  <c r="R39" i="12"/>
  <c r="S39" i="12" s="1"/>
  <c r="Q39" i="12"/>
  <c r="P560" i="12"/>
  <c r="B560" i="12"/>
  <c r="C560" i="12" s="1"/>
  <c r="N560" i="12"/>
  <c r="O560" i="12" s="1"/>
  <c r="Q560" i="12"/>
  <c r="I560" i="12"/>
  <c r="D560" i="12"/>
  <c r="E560" i="12" s="1"/>
  <c r="J560" i="12"/>
  <c r="K560" i="12" s="1"/>
  <c r="H560" i="12"/>
  <c r="R560" i="12"/>
  <c r="S560" i="12" s="1"/>
  <c r="F560" i="12"/>
  <c r="G560" i="12" s="1"/>
  <c r="L560" i="12"/>
  <c r="M560" i="12" s="1"/>
  <c r="R403" i="12"/>
  <c r="S403" i="12" s="1"/>
  <c r="F403" i="12"/>
  <c r="G403" i="12" s="1"/>
  <c r="L403" i="12"/>
  <c r="M403" i="12" s="1"/>
  <c r="J403" i="12"/>
  <c r="K403" i="12" s="1"/>
  <c r="H403" i="12"/>
  <c r="Q403" i="12"/>
  <c r="P403" i="12"/>
  <c r="N403" i="12"/>
  <c r="O403" i="12" s="1"/>
  <c r="I403" i="12"/>
  <c r="D403" i="12"/>
  <c r="E403" i="12" s="1"/>
  <c r="B403" i="12"/>
  <c r="C403" i="12" s="1"/>
  <c r="Q245" i="12"/>
  <c r="D245" i="12"/>
  <c r="E245" i="12" s="1"/>
  <c r="N245" i="12"/>
  <c r="O245" i="12" s="1"/>
  <c r="L245" i="12"/>
  <c r="M245" i="12" s="1"/>
  <c r="J245" i="12"/>
  <c r="K245" i="12" s="1"/>
  <c r="B245" i="12"/>
  <c r="C245" i="12" s="1"/>
  <c r="R245" i="12"/>
  <c r="S245" i="12" s="1"/>
  <c r="I245" i="12"/>
  <c r="H245" i="12"/>
  <c r="F245" i="12"/>
  <c r="G245" i="12" s="1"/>
  <c r="P245" i="12"/>
  <c r="J98" i="12"/>
  <c r="K98" i="12" s="1"/>
  <c r="I98" i="12"/>
  <c r="H98" i="12"/>
  <c r="F98" i="12"/>
  <c r="G98" i="12" s="1"/>
  <c r="R98" i="12"/>
  <c r="S98" i="12" s="1"/>
  <c r="Q98" i="12"/>
  <c r="D98" i="12"/>
  <c r="E98" i="12" s="1"/>
  <c r="B98" i="12"/>
  <c r="C98" i="12" s="1"/>
  <c r="P98" i="12"/>
  <c r="N98" i="12"/>
  <c r="O98" i="12" s="1"/>
  <c r="L98" i="12"/>
  <c r="M98" i="12" s="1"/>
  <c r="Q258" i="12"/>
  <c r="F258" i="12"/>
  <c r="G258" i="12" s="1"/>
  <c r="R258" i="12"/>
  <c r="S258" i="12" s="1"/>
  <c r="P258" i="12"/>
  <c r="B258" i="12"/>
  <c r="C258" i="12" s="1"/>
  <c r="L258" i="12"/>
  <c r="M258" i="12" s="1"/>
  <c r="I258" i="12"/>
  <c r="H258" i="12"/>
  <c r="D258" i="12"/>
  <c r="E258" i="12" s="1"/>
  <c r="N258" i="12"/>
  <c r="O258" i="12" s="1"/>
  <c r="J258" i="12"/>
  <c r="K258" i="12" s="1"/>
  <c r="L402" i="12"/>
  <c r="M402" i="12" s="1"/>
  <c r="Q402" i="12"/>
  <c r="P402" i="12"/>
  <c r="B402" i="12"/>
  <c r="C402" i="12" s="1"/>
  <c r="N402" i="12"/>
  <c r="O402" i="12" s="1"/>
  <c r="J402" i="12"/>
  <c r="K402" i="12" s="1"/>
  <c r="I402" i="12"/>
  <c r="H402" i="12"/>
  <c r="F402" i="12"/>
  <c r="G402" i="12" s="1"/>
  <c r="D402" i="12"/>
  <c r="E402" i="12" s="1"/>
  <c r="R402" i="12"/>
  <c r="S402" i="12" s="1"/>
  <c r="J546" i="12"/>
  <c r="K546" i="12" s="1"/>
  <c r="I546" i="12"/>
  <c r="R546" i="12"/>
  <c r="S546" i="12" s="1"/>
  <c r="F546" i="12"/>
  <c r="G546" i="12" s="1"/>
  <c r="D546" i="12"/>
  <c r="E546" i="12" s="1"/>
  <c r="P546" i="12"/>
  <c r="N546" i="12"/>
  <c r="O546" i="12" s="1"/>
  <c r="H546" i="12"/>
  <c r="B546" i="12"/>
  <c r="C546" i="12" s="1"/>
  <c r="L546" i="12"/>
  <c r="M546" i="12" s="1"/>
  <c r="Q546" i="12"/>
  <c r="J624" i="12"/>
  <c r="K624" i="12" s="1"/>
  <c r="I624" i="12"/>
  <c r="Q624" i="12"/>
  <c r="F624" i="12"/>
  <c r="G624" i="12" s="1"/>
  <c r="L624" i="12"/>
  <c r="M624" i="12" s="1"/>
  <c r="R624" i="12"/>
  <c r="S624" i="12" s="1"/>
  <c r="P624" i="12"/>
  <c r="D624" i="12"/>
  <c r="E624" i="12" s="1"/>
  <c r="N624" i="12"/>
  <c r="O624" i="12" s="1"/>
  <c r="B624" i="12"/>
  <c r="C624" i="12" s="1"/>
  <c r="H624" i="12"/>
  <c r="P467" i="12"/>
  <c r="D467" i="12"/>
  <c r="E467" i="12" s="1"/>
  <c r="J467" i="12"/>
  <c r="K467" i="12" s="1"/>
  <c r="N467" i="12"/>
  <c r="O467" i="12" s="1"/>
  <c r="L467" i="12"/>
  <c r="M467" i="12" s="1"/>
  <c r="I467" i="12"/>
  <c r="H467" i="12"/>
  <c r="F467" i="12"/>
  <c r="G467" i="12" s="1"/>
  <c r="B467" i="12"/>
  <c r="C467" i="12" s="1"/>
  <c r="Q467" i="12"/>
  <c r="R467" i="12"/>
  <c r="S467" i="12" s="1"/>
  <c r="Q310" i="12"/>
  <c r="B310" i="12"/>
  <c r="C310" i="12" s="1"/>
  <c r="N310" i="12"/>
  <c r="O310" i="12" s="1"/>
  <c r="L310" i="12"/>
  <c r="M310" i="12" s="1"/>
  <c r="J310" i="12"/>
  <c r="K310" i="12" s="1"/>
  <c r="I310" i="12"/>
  <c r="R310" i="12"/>
  <c r="S310" i="12" s="1"/>
  <c r="P310" i="12"/>
  <c r="H310" i="12"/>
  <c r="F310" i="12"/>
  <c r="G310" i="12" s="1"/>
  <c r="D310" i="12"/>
  <c r="E310" i="12" s="1"/>
  <c r="J157" i="12"/>
  <c r="K157" i="12" s="1"/>
  <c r="H157" i="12"/>
  <c r="R157" i="12"/>
  <c r="S157" i="12" s="1"/>
  <c r="F157" i="12"/>
  <c r="G157" i="12" s="1"/>
  <c r="P157" i="12"/>
  <c r="D157" i="12"/>
  <c r="E157" i="12" s="1"/>
  <c r="L157" i="12"/>
  <c r="M157" i="12" s="1"/>
  <c r="I157" i="12"/>
  <c r="B157" i="12"/>
  <c r="C157" i="12" s="1"/>
  <c r="Q157" i="12"/>
  <c r="N157" i="12"/>
  <c r="O157" i="12" s="1"/>
  <c r="I13" i="12"/>
  <c r="B13" i="12"/>
  <c r="C13" i="12" s="1"/>
  <c r="N13" i="12"/>
  <c r="O13" i="12" s="1"/>
  <c r="L13" i="12"/>
  <c r="M13" i="12" s="1"/>
  <c r="J13" i="12"/>
  <c r="K13" i="12" s="1"/>
  <c r="H13" i="12"/>
  <c r="F13" i="12"/>
  <c r="G13" i="12" s="1"/>
  <c r="R13" i="12"/>
  <c r="S13" i="12" s="1"/>
  <c r="Q13" i="12"/>
  <c r="P13" i="12"/>
  <c r="D13" i="12"/>
  <c r="E13" i="12" s="1"/>
  <c r="L531" i="12"/>
  <c r="M531" i="12" s="1"/>
  <c r="H531" i="12"/>
  <c r="F531" i="12"/>
  <c r="G531" i="12" s="1"/>
  <c r="R531" i="12"/>
  <c r="S531" i="12" s="1"/>
  <c r="B531" i="12"/>
  <c r="C531" i="12" s="1"/>
  <c r="Q531" i="12"/>
  <c r="P531" i="12"/>
  <c r="J531" i="12"/>
  <c r="K531" i="12" s="1"/>
  <c r="I531" i="12"/>
  <c r="N531" i="12"/>
  <c r="O531" i="12" s="1"/>
  <c r="D531" i="12"/>
  <c r="E531" i="12" s="1"/>
  <c r="R374" i="12"/>
  <c r="S374" i="12" s="1"/>
  <c r="F374" i="12"/>
  <c r="G374" i="12" s="1"/>
  <c r="N374" i="12"/>
  <c r="O374" i="12" s="1"/>
  <c r="I374" i="12"/>
  <c r="H374" i="12"/>
  <c r="Q374" i="12"/>
  <c r="P374" i="12"/>
  <c r="L374" i="12"/>
  <c r="M374" i="12" s="1"/>
  <c r="J374" i="12"/>
  <c r="K374" i="12" s="1"/>
  <c r="D374" i="12"/>
  <c r="E374" i="12" s="1"/>
  <c r="B374" i="12"/>
  <c r="C374" i="12" s="1"/>
  <c r="N217" i="12"/>
  <c r="O217" i="12" s="1"/>
  <c r="B217" i="12"/>
  <c r="C217" i="12" s="1"/>
  <c r="I217" i="12"/>
  <c r="F217" i="12"/>
  <c r="G217" i="12" s="1"/>
  <c r="R217" i="12"/>
  <c r="S217" i="12" s="1"/>
  <c r="P217" i="12"/>
  <c r="Q217" i="12"/>
  <c r="L217" i="12"/>
  <c r="M217" i="12" s="1"/>
  <c r="J217" i="12"/>
  <c r="K217" i="12" s="1"/>
  <c r="H217" i="12"/>
  <c r="D217" i="12"/>
  <c r="E217" i="12" s="1"/>
  <c r="H72" i="12"/>
  <c r="R72" i="12"/>
  <c r="S72" i="12" s="1"/>
  <c r="F72" i="12"/>
  <c r="G72" i="12" s="1"/>
  <c r="Q72" i="12"/>
  <c r="P72" i="12"/>
  <c r="D72" i="12"/>
  <c r="E72" i="12" s="1"/>
  <c r="N72" i="12"/>
  <c r="O72" i="12" s="1"/>
  <c r="L72" i="12"/>
  <c r="M72" i="12" s="1"/>
  <c r="J72" i="12"/>
  <c r="K72" i="12" s="1"/>
  <c r="I72" i="12"/>
  <c r="B72" i="12"/>
  <c r="C72" i="12" s="1"/>
  <c r="J583" i="12"/>
  <c r="K583" i="12" s="1"/>
  <c r="Q583" i="12"/>
  <c r="D583" i="12"/>
  <c r="E583" i="12" s="1"/>
  <c r="F583" i="12"/>
  <c r="G583" i="12" s="1"/>
  <c r="R583" i="12"/>
  <c r="S583" i="12" s="1"/>
  <c r="P583" i="12"/>
  <c r="B583" i="12"/>
  <c r="C583" i="12" s="1"/>
  <c r="N583" i="12"/>
  <c r="O583" i="12" s="1"/>
  <c r="I583" i="12"/>
  <c r="L583" i="12"/>
  <c r="M583" i="12" s="1"/>
  <c r="H583" i="12"/>
  <c r="R425" i="12"/>
  <c r="S425" i="12" s="1"/>
  <c r="F425" i="12"/>
  <c r="G425" i="12" s="1"/>
  <c r="P425" i="12"/>
  <c r="Q425" i="12"/>
  <c r="B425" i="12"/>
  <c r="C425" i="12" s="1"/>
  <c r="N425" i="12"/>
  <c r="O425" i="12" s="1"/>
  <c r="J425" i="12"/>
  <c r="K425" i="12" s="1"/>
  <c r="L425" i="12"/>
  <c r="M425" i="12" s="1"/>
  <c r="I425" i="12"/>
  <c r="H425" i="12"/>
  <c r="D425" i="12"/>
  <c r="E425" i="12" s="1"/>
  <c r="J268" i="12"/>
  <c r="K268" i="12" s="1"/>
  <c r="I268" i="12"/>
  <c r="H268" i="12"/>
  <c r="Q268" i="12"/>
  <c r="B268" i="12"/>
  <c r="C268" i="12" s="1"/>
  <c r="R268" i="12"/>
  <c r="S268" i="12" s="1"/>
  <c r="N268" i="12"/>
  <c r="O268" i="12" s="1"/>
  <c r="P268" i="12"/>
  <c r="L268" i="12"/>
  <c r="M268" i="12" s="1"/>
  <c r="F268" i="12"/>
  <c r="G268" i="12" s="1"/>
  <c r="D268" i="12"/>
  <c r="E268" i="12" s="1"/>
  <c r="P119" i="12"/>
  <c r="D119" i="12"/>
  <c r="E119" i="12" s="1"/>
  <c r="J119" i="12"/>
  <c r="K119" i="12" s="1"/>
  <c r="I119" i="12"/>
  <c r="H119" i="12"/>
  <c r="F119" i="12"/>
  <c r="G119" i="12" s="1"/>
  <c r="R119" i="12"/>
  <c r="S119" i="12" s="1"/>
  <c r="Q119" i="12"/>
  <c r="N119" i="12"/>
  <c r="O119" i="12" s="1"/>
  <c r="L119" i="12"/>
  <c r="M119" i="12" s="1"/>
  <c r="B119" i="12"/>
  <c r="C119" i="12" s="1"/>
  <c r="P588" i="12"/>
  <c r="D588" i="12"/>
  <c r="E588" i="12" s="1"/>
  <c r="F588" i="12"/>
  <c r="G588" i="12" s="1"/>
  <c r="Q588" i="12"/>
  <c r="B588" i="12"/>
  <c r="C588" i="12" s="1"/>
  <c r="L588" i="12"/>
  <c r="M588" i="12" s="1"/>
  <c r="R588" i="12"/>
  <c r="S588" i="12" s="1"/>
  <c r="I588" i="12"/>
  <c r="N588" i="12"/>
  <c r="O588" i="12" s="1"/>
  <c r="J588" i="12"/>
  <c r="K588" i="12" s="1"/>
  <c r="H588" i="12"/>
  <c r="J431" i="12"/>
  <c r="K431" i="12" s="1"/>
  <c r="I431" i="12"/>
  <c r="R431" i="12"/>
  <c r="S431" i="12" s="1"/>
  <c r="F431" i="12"/>
  <c r="G431" i="12" s="1"/>
  <c r="D431" i="12"/>
  <c r="E431" i="12" s="1"/>
  <c r="B431" i="12"/>
  <c r="C431" i="12" s="1"/>
  <c r="P431" i="12"/>
  <c r="Q431" i="12"/>
  <c r="N431" i="12"/>
  <c r="O431" i="12" s="1"/>
  <c r="L431" i="12"/>
  <c r="M431" i="12" s="1"/>
  <c r="H431" i="12"/>
  <c r="J274" i="12"/>
  <c r="K274" i="12" s="1"/>
  <c r="I274" i="12"/>
  <c r="H274" i="12"/>
  <c r="R274" i="12"/>
  <c r="S274" i="12" s="1"/>
  <c r="F274" i="12"/>
  <c r="G274" i="12" s="1"/>
  <c r="Q274" i="12"/>
  <c r="L274" i="12"/>
  <c r="M274" i="12" s="1"/>
  <c r="D274" i="12"/>
  <c r="E274" i="12" s="1"/>
  <c r="B274" i="12"/>
  <c r="C274" i="12" s="1"/>
  <c r="P274" i="12"/>
  <c r="N274" i="12"/>
  <c r="O274" i="12" s="1"/>
  <c r="J124" i="12"/>
  <c r="K124" i="12" s="1"/>
  <c r="L124" i="12"/>
  <c r="M124" i="12" s="1"/>
  <c r="I124" i="12"/>
  <c r="H124" i="12"/>
  <c r="F124" i="12"/>
  <c r="G124" i="12" s="1"/>
  <c r="D124" i="12"/>
  <c r="E124" i="12" s="1"/>
  <c r="B124" i="12"/>
  <c r="C124" i="12" s="1"/>
  <c r="R124" i="12"/>
  <c r="S124" i="12" s="1"/>
  <c r="Q124" i="12"/>
  <c r="P124" i="12"/>
  <c r="N124" i="12"/>
  <c r="O124" i="12" s="1"/>
  <c r="P639" i="12"/>
  <c r="D639" i="12"/>
  <c r="E639" i="12" s="1"/>
  <c r="I639" i="12"/>
  <c r="Q639" i="12"/>
  <c r="R639" i="12"/>
  <c r="S639" i="12" s="1"/>
  <c r="L639" i="12"/>
  <c r="M639" i="12" s="1"/>
  <c r="J639" i="12"/>
  <c r="K639" i="12" s="1"/>
  <c r="H639" i="12"/>
  <c r="F639" i="12"/>
  <c r="G639" i="12" s="1"/>
  <c r="N639" i="12"/>
  <c r="O639" i="12" s="1"/>
  <c r="B639" i="12"/>
  <c r="C639" i="12" s="1"/>
  <c r="J482" i="12"/>
  <c r="K482" i="12" s="1"/>
  <c r="P482" i="12"/>
  <c r="B482" i="12"/>
  <c r="C482" i="12" s="1"/>
  <c r="L482" i="12"/>
  <c r="M482" i="12" s="1"/>
  <c r="F482" i="12"/>
  <c r="G482" i="12" s="1"/>
  <c r="D482" i="12"/>
  <c r="E482" i="12" s="1"/>
  <c r="R482" i="12"/>
  <c r="S482" i="12" s="1"/>
  <c r="Q482" i="12"/>
  <c r="N482" i="12"/>
  <c r="O482" i="12" s="1"/>
  <c r="I482" i="12"/>
  <c r="H482" i="12"/>
  <c r="P325" i="12"/>
  <c r="D325" i="12"/>
  <c r="E325" i="12" s="1"/>
  <c r="N325" i="12"/>
  <c r="O325" i="12" s="1"/>
  <c r="B325" i="12"/>
  <c r="C325" i="12" s="1"/>
  <c r="F325" i="12"/>
  <c r="G325" i="12" s="1"/>
  <c r="R325" i="12"/>
  <c r="S325" i="12" s="1"/>
  <c r="Q325" i="12"/>
  <c r="L325" i="12"/>
  <c r="M325" i="12" s="1"/>
  <c r="J325" i="12"/>
  <c r="K325" i="12" s="1"/>
  <c r="I325" i="12"/>
  <c r="H325" i="12"/>
  <c r="I171" i="12"/>
  <c r="H171" i="12"/>
  <c r="F171" i="12"/>
  <c r="G171" i="12" s="1"/>
  <c r="P171" i="12"/>
  <c r="N171" i="12"/>
  <c r="O171" i="12" s="1"/>
  <c r="L171" i="12"/>
  <c r="M171" i="12" s="1"/>
  <c r="J171" i="12"/>
  <c r="K171" i="12" s="1"/>
  <c r="D171" i="12"/>
  <c r="E171" i="12" s="1"/>
  <c r="B171" i="12"/>
  <c r="C171" i="12" s="1"/>
  <c r="R171" i="12"/>
  <c r="S171" i="12" s="1"/>
  <c r="Q171" i="12"/>
  <c r="L27" i="12"/>
  <c r="M27" i="12" s="1"/>
  <c r="I27" i="12"/>
  <c r="D27" i="12"/>
  <c r="E27" i="12" s="1"/>
  <c r="R27" i="12"/>
  <c r="S27" i="12" s="1"/>
  <c r="B27" i="12"/>
  <c r="C27" i="12" s="1"/>
  <c r="Q27" i="12"/>
  <c r="P27" i="12"/>
  <c r="N27" i="12"/>
  <c r="O27" i="12" s="1"/>
  <c r="J27" i="12"/>
  <c r="K27" i="12" s="1"/>
  <c r="H27" i="12"/>
  <c r="F27" i="12"/>
  <c r="G27" i="12" s="1"/>
  <c r="P547" i="12"/>
  <c r="D547" i="12"/>
  <c r="E547" i="12" s="1"/>
  <c r="L547" i="12"/>
  <c r="M547" i="12" s="1"/>
  <c r="B547" i="12"/>
  <c r="C547" i="12" s="1"/>
  <c r="N547" i="12"/>
  <c r="O547" i="12" s="1"/>
  <c r="R547" i="12"/>
  <c r="S547" i="12" s="1"/>
  <c r="Q547" i="12"/>
  <c r="J547" i="12"/>
  <c r="K547" i="12" s="1"/>
  <c r="I547" i="12"/>
  <c r="F547" i="12"/>
  <c r="G547" i="12" s="1"/>
  <c r="H547" i="12"/>
  <c r="R389" i="12"/>
  <c r="S389" i="12" s="1"/>
  <c r="F389" i="12"/>
  <c r="G389" i="12" s="1"/>
  <c r="J389" i="12"/>
  <c r="K389" i="12" s="1"/>
  <c r="H389" i="12"/>
  <c r="N389" i="12"/>
  <c r="O389" i="12" s="1"/>
  <c r="L389" i="12"/>
  <c r="M389" i="12" s="1"/>
  <c r="B389" i="12"/>
  <c r="C389" i="12" s="1"/>
  <c r="I389" i="12"/>
  <c r="D389" i="12"/>
  <c r="E389" i="12" s="1"/>
  <c r="Q389" i="12"/>
  <c r="P389" i="12"/>
  <c r="Q232" i="12"/>
  <c r="B232" i="12"/>
  <c r="C232" i="12" s="1"/>
  <c r="L232" i="12"/>
  <c r="M232" i="12" s="1"/>
  <c r="J232" i="12"/>
  <c r="K232" i="12" s="1"/>
  <c r="I232" i="12"/>
  <c r="P232" i="12"/>
  <c r="R232" i="12"/>
  <c r="S232" i="12" s="1"/>
  <c r="N232" i="12"/>
  <c r="O232" i="12" s="1"/>
  <c r="H232" i="12"/>
  <c r="F232" i="12"/>
  <c r="G232" i="12" s="1"/>
  <c r="D232" i="12"/>
  <c r="E232" i="12" s="1"/>
  <c r="J86" i="12"/>
  <c r="K86" i="12" s="1"/>
  <c r="P86" i="12"/>
  <c r="B86" i="12"/>
  <c r="C86" i="12" s="1"/>
  <c r="N86" i="12"/>
  <c r="O86" i="12" s="1"/>
  <c r="L86" i="12"/>
  <c r="M86" i="12" s="1"/>
  <c r="I86" i="12"/>
  <c r="H86" i="12"/>
  <c r="F86" i="12"/>
  <c r="G86" i="12" s="1"/>
  <c r="D86" i="12"/>
  <c r="E86" i="12" s="1"/>
  <c r="R86" i="12"/>
  <c r="S86" i="12" s="1"/>
  <c r="Q86" i="12"/>
  <c r="J270" i="12"/>
  <c r="K270" i="12" s="1"/>
  <c r="I270" i="12"/>
  <c r="H270" i="12"/>
  <c r="R270" i="12"/>
  <c r="S270" i="12" s="1"/>
  <c r="F270" i="12"/>
  <c r="G270" i="12" s="1"/>
  <c r="Q270" i="12"/>
  <c r="L270" i="12"/>
  <c r="M270" i="12" s="1"/>
  <c r="D270" i="12"/>
  <c r="E270" i="12" s="1"/>
  <c r="B270" i="12"/>
  <c r="C270" i="12" s="1"/>
  <c r="P270" i="12"/>
  <c r="N270" i="12"/>
  <c r="O270" i="12" s="1"/>
  <c r="L414" i="12"/>
  <c r="M414" i="12" s="1"/>
  <c r="R414" i="12"/>
  <c r="S414" i="12" s="1"/>
  <c r="N414" i="12"/>
  <c r="O414" i="12" s="1"/>
  <c r="I414" i="12"/>
  <c r="H414" i="12"/>
  <c r="P414" i="12"/>
  <c r="Q414" i="12"/>
  <c r="J414" i="12"/>
  <c r="K414" i="12" s="1"/>
  <c r="B414" i="12"/>
  <c r="C414" i="12" s="1"/>
  <c r="F414" i="12"/>
  <c r="G414" i="12" s="1"/>
  <c r="D414" i="12"/>
  <c r="E414" i="12" s="1"/>
  <c r="L558" i="12"/>
  <c r="M558" i="12" s="1"/>
  <c r="H558" i="12"/>
  <c r="Q558" i="12"/>
  <c r="P558" i="12"/>
  <c r="J558" i="12"/>
  <c r="K558" i="12" s="1"/>
  <c r="N558" i="12"/>
  <c r="O558" i="12" s="1"/>
  <c r="F558" i="12"/>
  <c r="G558" i="12" s="1"/>
  <c r="R558" i="12"/>
  <c r="S558" i="12" s="1"/>
  <c r="D558" i="12"/>
  <c r="E558" i="12" s="1"/>
  <c r="I558" i="12"/>
  <c r="B558" i="12"/>
  <c r="C558" i="12" s="1"/>
  <c r="P611" i="12"/>
  <c r="D611" i="12"/>
  <c r="E611" i="12" s="1"/>
  <c r="L611" i="12"/>
  <c r="M611" i="12" s="1"/>
  <c r="I611" i="12"/>
  <c r="J611" i="12"/>
  <c r="K611" i="12" s="1"/>
  <c r="F611" i="12"/>
  <c r="G611" i="12" s="1"/>
  <c r="R611" i="12"/>
  <c r="S611" i="12" s="1"/>
  <c r="Q611" i="12"/>
  <c r="N611" i="12"/>
  <c r="O611" i="12" s="1"/>
  <c r="H611" i="12"/>
  <c r="B611" i="12"/>
  <c r="C611" i="12" s="1"/>
  <c r="J454" i="12"/>
  <c r="K454" i="12" s="1"/>
  <c r="I454" i="12"/>
  <c r="H454" i="12"/>
  <c r="R454" i="12"/>
  <c r="S454" i="12" s="1"/>
  <c r="D454" i="12"/>
  <c r="E454" i="12" s="1"/>
  <c r="B454" i="12"/>
  <c r="C454" i="12" s="1"/>
  <c r="Q454" i="12"/>
  <c r="P454" i="12"/>
  <c r="L454" i="12"/>
  <c r="M454" i="12" s="1"/>
  <c r="N454" i="12"/>
  <c r="O454" i="12" s="1"/>
  <c r="F454" i="12"/>
  <c r="G454" i="12" s="1"/>
  <c r="N297" i="12"/>
  <c r="O297" i="12" s="1"/>
  <c r="L297" i="12"/>
  <c r="M297" i="12" s="1"/>
  <c r="J297" i="12"/>
  <c r="K297" i="12" s="1"/>
  <c r="H297" i="12"/>
  <c r="P297" i="12"/>
  <c r="I297" i="12"/>
  <c r="F297" i="12"/>
  <c r="G297" i="12" s="1"/>
  <c r="D297" i="12"/>
  <c r="E297" i="12" s="1"/>
  <c r="R297" i="12"/>
  <c r="S297" i="12" s="1"/>
  <c r="Q297" i="12"/>
  <c r="B297" i="12"/>
  <c r="C297" i="12" s="1"/>
  <c r="J145" i="12"/>
  <c r="K145" i="12" s="1"/>
  <c r="H145" i="12"/>
  <c r="P145" i="12"/>
  <c r="D145" i="12"/>
  <c r="E145" i="12" s="1"/>
  <c r="Q145" i="12"/>
  <c r="N145" i="12"/>
  <c r="O145" i="12" s="1"/>
  <c r="L145" i="12"/>
  <c r="M145" i="12" s="1"/>
  <c r="I145" i="12"/>
  <c r="F145" i="12"/>
  <c r="G145" i="12" s="1"/>
  <c r="B145" i="12"/>
  <c r="C145" i="12" s="1"/>
  <c r="R145" i="12"/>
  <c r="S145" i="12" s="1"/>
  <c r="Q2" i="12"/>
  <c r="D2" i="12"/>
  <c r="E2" i="12" s="1"/>
  <c r="P2" i="12"/>
  <c r="B2" i="12"/>
  <c r="C2" i="12" s="1"/>
  <c r="N2" i="12"/>
  <c r="O2" i="12" s="1"/>
  <c r="L2" i="12"/>
  <c r="M2" i="12" s="1"/>
  <c r="R2" i="12"/>
  <c r="S2" i="12" s="1"/>
  <c r="J2" i="12"/>
  <c r="K2" i="12" s="1"/>
  <c r="I2" i="12"/>
  <c r="H2" i="12"/>
  <c r="F2" i="12"/>
  <c r="G2" i="12" s="1"/>
  <c r="R518" i="12"/>
  <c r="S518" i="12" s="1"/>
  <c r="F518" i="12"/>
  <c r="G518" i="12" s="1"/>
  <c r="L518" i="12"/>
  <c r="M518" i="12" s="1"/>
  <c r="I518" i="12"/>
  <c r="Q518" i="12"/>
  <c r="N518" i="12"/>
  <c r="O518" i="12" s="1"/>
  <c r="B518" i="12"/>
  <c r="C518" i="12" s="1"/>
  <c r="P518" i="12"/>
  <c r="J518" i="12"/>
  <c r="K518" i="12" s="1"/>
  <c r="H518" i="12"/>
  <c r="D518" i="12"/>
  <c r="E518" i="12" s="1"/>
  <c r="N361" i="12"/>
  <c r="O361" i="12" s="1"/>
  <c r="L361" i="12"/>
  <c r="M361" i="12" s="1"/>
  <c r="J361" i="12"/>
  <c r="K361" i="12" s="1"/>
  <c r="H361" i="12"/>
  <c r="D361" i="12"/>
  <c r="E361" i="12" s="1"/>
  <c r="B361" i="12"/>
  <c r="C361" i="12" s="1"/>
  <c r="R361" i="12"/>
  <c r="S361" i="12" s="1"/>
  <c r="Q361" i="12"/>
  <c r="P361" i="12"/>
  <c r="I361" i="12"/>
  <c r="F361" i="12"/>
  <c r="G361" i="12" s="1"/>
  <c r="H204" i="12"/>
  <c r="Q204" i="12"/>
  <c r="R204" i="12"/>
  <c r="S204" i="12" s="1"/>
  <c r="P204" i="12"/>
  <c r="N204" i="12"/>
  <c r="O204" i="12" s="1"/>
  <c r="L204" i="12"/>
  <c r="M204" i="12" s="1"/>
  <c r="J204" i="12"/>
  <c r="K204" i="12" s="1"/>
  <c r="I204" i="12"/>
  <c r="F204" i="12"/>
  <c r="G204" i="12" s="1"/>
  <c r="D204" i="12"/>
  <c r="E204" i="12" s="1"/>
  <c r="B204" i="12"/>
  <c r="C204" i="12" s="1"/>
  <c r="H60" i="12"/>
  <c r="R60" i="12"/>
  <c r="S60" i="12" s="1"/>
  <c r="F60" i="12"/>
  <c r="G60" i="12" s="1"/>
  <c r="Q60" i="12"/>
  <c r="P60" i="12"/>
  <c r="D60" i="12"/>
  <c r="E60" i="12" s="1"/>
  <c r="N60" i="12"/>
  <c r="O60" i="12" s="1"/>
  <c r="L60" i="12"/>
  <c r="M60" i="12" s="1"/>
  <c r="J60" i="12"/>
  <c r="K60" i="12" s="1"/>
  <c r="I60" i="12"/>
  <c r="B60" i="12"/>
  <c r="C60" i="12" s="1"/>
  <c r="N569" i="12"/>
  <c r="O569" i="12" s="1"/>
  <c r="J569" i="12"/>
  <c r="K569" i="12" s="1"/>
  <c r="L569" i="12"/>
  <c r="M569" i="12" s="1"/>
  <c r="F569" i="12"/>
  <c r="G569" i="12" s="1"/>
  <c r="D569" i="12"/>
  <c r="E569" i="12" s="1"/>
  <c r="R569" i="12"/>
  <c r="S569" i="12" s="1"/>
  <c r="Q569" i="12"/>
  <c r="I569" i="12"/>
  <c r="H569" i="12"/>
  <c r="P569" i="12"/>
  <c r="B569" i="12"/>
  <c r="C569" i="12" s="1"/>
  <c r="L412" i="12"/>
  <c r="M412" i="12" s="1"/>
  <c r="B412" i="12"/>
  <c r="C412" i="12" s="1"/>
  <c r="H412" i="12"/>
  <c r="F412" i="12"/>
  <c r="G412" i="12" s="1"/>
  <c r="Q412" i="12"/>
  <c r="P412" i="12"/>
  <c r="D412" i="12"/>
  <c r="E412" i="12" s="1"/>
  <c r="R412" i="12"/>
  <c r="S412" i="12" s="1"/>
  <c r="N412" i="12"/>
  <c r="O412" i="12" s="1"/>
  <c r="J412" i="12"/>
  <c r="K412" i="12" s="1"/>
  <c r="I412" i="12"/>
  <c r="Q255" i="12"/>
  <c r="D255" i="12"/>
  <c r="E255" i="12" s="1"/>
  <c r="B255" i="12"/>
  <c r="C255" i="12" s="1"/>
  <c r="N255" i="12"/>
  <c r="O255" i="12" s="1"/>
  <c r="R255" i="12"/>
  <c r="S255" i="12" s="1"/>
  <c r="P255" i="12"/>
  <c r="L255" i="12"/>
  <c r="M255" i="12" s="1"/>
  <c r="J255" i="12"/>
  <c r="K255" i="12" s="1"/>
  <c r="I255" i="12"/>
  <c r="H255" i="12"/>
  <c r="F255" i="12"/>
  <c r="G255" i="12" s="1"/>
  <c r="P107" i="12"/>
  <c r="D107" i="12"/>
  <c r="E107" i="12" s="1"/>
  <c r="R107" i="12"/>
  <c r="S107" i="12" s="1"/>
  <c r="Q107" i="12"/>
  <c r="B107" i="12"/>
  <c r="C107" i="12" s="1"/>
  <c r="N107" i="12"/>
  <c r="O107" i="12" s="1"/>
  <c r="L107" i="12"/>
  <c r="M107" i="12" s="1"/>
  <c r="J107" i="12"/>
  <c r="K107" i="12" s="1"/>
  <c r="I107" i="12"/>
  <c r="H107" i="12"/>
  <c r="F107" i="12"/>
  <c r="G107" i="12" s="1"/>
  <c r="J575" i="12"/>
  <c r="K575" i="12" s="1"/>
  <c r="F575" i="12"/>
  <c r="G575" i="12" s="1"/>
  <c r="I575" i="12"/>
  <c r="H575" i="12"/>
  <c r="N575" i="12"/>
  <c r="O575" i="12" s="1"/>
  <c r="B575" i="12"/>
  <c r="C575" i="12" s="1"/>
  <c r="R575" i="12"/>
  <c r="S575" i="12" s="1"/>
  <c r="Q575" i="12"/>
  <c r="L575" i="12"/>
  <c r="M575" i="12" s="1"/>
  <c r="P575" i="12"/>
  <c r="D575" i="12"/>
  <c r="E575" i="12" s="1"/>
  <c r="L418" i="12"/>
  <c r="M418" i="12" s="1"/>
  <c r="N418" i="12"/>
  <c r="O418" i="12" s="1"/>
  <c r="J418" i="12"/>
  <c r="K418" i="12" s="1"/>
  <c r="H418" i="12"/>
  <c r="I418" i="12"/>
  <c r="F418" i="12"/>
  <c r="G418" i="12" s="1"/>
  <c r="D418" i="12"/>
  <c r="E418" i="12" s="1"/>
  <c r="B418" i="12"/>
  <c r="C418" i="12" s="1"/>
  <c r="Q418" i="12"/>
  <c r="P418" i="12"/>
  <c r="R418" i="12"/>
  <c r="S418" i="12" s="1"/>
  <c r="Q261" i="12"/>
  <c r="F261" i="12"/>
  <c r="G261" i="12" s="1"/>
  <c r="D261" i="12"/>
  <c r="E261" i="12" s="1"/>
  <c r="P261" i="12"/>
  <c r="N261" i="12"/>
  <c r="O261" i="12" s="1"/>
  <c r="J261" i="12"/>
  <c r="K261" i="12" s="1"/>
  <c r="I261" i="12"/>
  <c r="H261" i="12"/>
  <c r="B261" i="12"/>
  <c r="C261" i="12" s="1"/>
  <c r="R261" i="12"/>
  <c r="S261" i="12" s="1"/>
  <c r="L261" i="12"/>
  <c r="M261" i="12" s="1"/>
  <c r="J112" i="12"/>
  <c r="K112" i="12" s="1"/>
  <c r="F112" i="12"/>
  <c r="G112" i="12" s="1"/>
  <c r="R112" i="12"/>
  <c r="S112" i="12" s="1"/>
  <c r="Q112" i="12"/>
  <c r="D112" i="12"/>
  <c r="E112" i="12" s="1"/>
  <c r="P112" i="12"/>
  <c r="B112" i="12"/>
  <c r="C112" i="12" s="1"/>
  <c r="N112" i="12"/>
  <c r="O112" i="12" s="1"/>
  <c r="L112" i="12"/>
  <c r="M112" i="12" s="1"/>
  <c r="I112" i="12"/>
  <c r="H112" i="12"/>
  <c r="J626" i="12"/>
  <c r="K626" i="12" s="1"/>
  <c r="I626" i="12"/>
  <c r="Q626" i="12"/>
  <c r="F626" i="12"/>
  <c r="G626" i="12" s="1"/>
  <c r="R626" i="12"/>
  <c r="S626" i="12" s="1"/>
  <c r="P626" i="12"/>
  <c r="N626" i="12"/>
  <c r="O626" i="12" s="1"/>
  <c r="L626" i="12"/>
  <c r="M626" i="12" s="1"/>
  <c r="H626" i="12"/>
  <c r="B626" i="12"/>
  <c r="C626" i="12" s="1"/>
  <c r="D626" i="12"/>
  <c r="E626" i="12" s="1"/>
  <c r="P469" i="12"/>
  <c r="D469" i="12"/>
  <c r="E469" i="12" s="1"/>
  <c r="N469" i="12"/>
  <c r="O469" i="12" s="1"/>
  <c r="J469" i="12"/>
  <c r="K469" i="12" s="1"/>
  <c r="L469" i="12"/>
  <c r="M469" i="12" s="1"/>
  <c r="I469" i="12"/>
  <c r="B469" i="12"/>
  <c r="C469" i="12" s="1"/>
  <c r="R469" i="12"/>
  <c r="S469" i="12" s="1"/>
  <c r="F469" i="12"/>
  <c r="G469" i="12" s="1"/>
  <c r="Q469" i="12"/>
  <c r="H469" i="12"/>
  <c r="I312" i="12"/>
  <c r="Q312" i="12"/>
  <c r="F312" i="12"/>
  <c r="G312" i="12" s="1"/>
  <c r="D312" i="12"/>
  <c r="E312" i="12" s="1"/>
  <c r="R312" i="12"/>
  <c r="S312" i="12" s="1"/>
  <c r="P312" i="12"/>
  <c r="B312" i="12"/>
  <c r="C312" i="12" s="1"/>
  <c r="N312" i="12"/>
  <c r="O312" i="12" s="1"/>
  <c r="H312" i="12"/>
  <c r="L312" i="12"/>
  <c r="M312" i="12" s="1"/>
  <c r="J312" i="12"/>
  <c r="K312" i="12" s="1"/>
  <c r="J159" i="12"/>
  <c r="K159" i="12" s="1"/>
  <c r="H159" i="12"/>
  <c r="R159" i="12"/>
  <c r="S159" i="12" s="1"/>
  <c r="F159" i="12"/>
  <c r="G159" i="12" s="1"/>
  <c r="P159" i="12"/>
  <c r="D159" i="12"/>
  <c r="E159" i="12" s="1"/>
  <c r="L159" i="12"/>
  <c r="M159" i="12" s="1"/>
  <c r="I159" i="12"/>
  <c r="B159" i="12"/>
  <c r="C159" i="12" s="1"/>
  <c r="Q159" i="12"/>
  <c r="N159" i="12"/>
  <c r="O159" i="12" s="1"/>
  <c r="I15" i="12"/>
  <c r="R15" i="12"/>
  <c r="S15" i="12" s="1"/>
  <c r="Q15" i="12"/>
  <c r="D15" i="12"/>
  <c r="E15" i="12" s="1"/>
  <c r="P15" i="12"/>
  <c r="B15" i="12"/>
  <c r="C15" i="12" s="1"/>
  <c r="N15" i="12"/>
  <c r="O15" i="12" s="1"/>
  <c r="L15" i="12"/>
  <c r="M15" i="12" s="1"/>
  <c r="J15" i="12"/>
  <c r="K15" i="12" s="1"/>
  <c r="H15" i="12"/>
  <c r="F15" i="12"/>
  <c r="G15" i="12" s="1"/>
  <c r="L533" i="12"/>
  <c r="M533" i="12" s="1"/>
  <c r="P533" i="12"/>
  <c r="B533" i="12"/>
  <c r="C533" i="12" s="1"/>
  <c r="F533" i="12"/>
  <c r="G533" i="12" s="1"/>
  <c r="R533" i="12"/>
  <c r="S533" i="12" s="1"/>
  <c r="J533" i="12"/>
  <c r="K533" i="12" s="1"/>
  <c r="D533" i="12"/>
  <c r="E533" i="12" s="1"/>
  <c r="Q533" i="12"/>
  <c r="I533" i="12"/>
  <c r="H533" i="12"/>
  <c r="N533" i="12"/>
  <c r="O533" i="12" s="1"/>
  <c r="L376" i="12"/>
  <c r="M376" i="12" s="1"/>
  <c r="H376" i="12"/>
  <c r="F376" i="12"/>
  <c r="G376" i="12" s="1"/>
  <c r="R376" i="12"/>
  <c r="S376" i="12" s="1"/>
  <c r="Q376" i="12"/>
  <c r="B376" i="12"/>
  <c r="C376" i="12" s="1"/>
  <c r="P376" i="12"/>
  <c r="N376" i="12"/>
  <c r="O376" i="12" s="1"/>
  <c r="J376" i="12"/>
  <c r="K376" i="12" s="1"/>
  <c r="I376" i="12"/>
  <c r="D376" i="12"/>
  <c r="E376" i="12" s="1"/>
  <c r="N219" i="12"/>
  <c r="O219" i="12" s="1"/>
  <c r="B219" i="12"/>
  <c r="C219" i="12" s="1"/>
  <c r="I219" i="12"/>
  <c r="D219" i="12"/>
  <c r="E219" i="12" s="1"/>
  <c r="R219" i="12"/>
  <c r="S219" i="12" s="1"/>
  <c r="Q219" i="12"/>
  <c r="L219" i="12"/>
  <c r="M219" i="12" s="1"/>
  <c r="P219" i="12"/>
  <c r="J219" i="12"/>
  <c r="K219" i="12" s="1"/>
  <c r="H219" i="12"/>
  <c r="F219" i="12"/>
  <c r="G219" i="12" s="1"/>
  <c r="H74" i="12"/>
  <c r="R74" i="12"/>
  <c r="S74" i="12" s="1"/>
  <c r="F74" i="12"/>
  <c r="G74" i="12" s="1"/>
  <c r="Q74" i="12"/>
  <c r="P74" i="12"/>
  <c r="D74" i="12"/>
  <c r="E74" i="12" s="1"/>
  <c r="B74" i="12"/>
  <c r="C74" i="12" s="1"/>
  <c r="N74" i="12"/>
  <c r="O74" i="12" s="1"/>
  <c r="L74" i="12"/>
  <c r="M74" i="12" s="1"/>
  <c r="J74" i="12"/>
  <c r="K74" i="12" s="1"/>
  <c r="I74" i="12"/>
  <c r="Q282" i="12"/>
  <c r="I282" i="12"/>
  <c r="H282" i="12"/>
  <c r="F282" i="12"/>
  <c r="G282" i="12" s="1"/>
  <c r="P282" i="12"/>
  <c r="B282" i="12"/>
  <c r="C282" i="12" s="1"/>
  <c r="R282" i="12"/>
  <c r="S282" i="12" s="1"/>
  <c r="N282" i="12"/>
  <c r="O282" i="12" s="1"/>
  <c r="L282" i="12"/>
  <c r="M282" i="12" s="1"/>
  <c r="J282" i="12"/>
  <c r="K282" i="12" s="1"/>
  <c r="D282" i="12"/>
  <c r="E282" i="12" s="1"/>
  <c r="L426" i="12"/>
  <c r="M426" i="12" s="1"/>
  <c r="N426" i="12"/>
  <c r="O426" i="12" s="1"/>
  <c r="J426" i="12"/>
  <c r="K426" i="12" s="1"/>
  <c r="I426" i="12"/>
  <c r="F426" i="12"/>
  <c r="G426" i="12" s="1"/>
  <c r="H426" i="12"/>
  <c r="D426" i="12"/>
  <c r="E426" i="12" s="1"/>
  <c r="Q426" i="12"/>
  <c r="P426" i="12"/>
  <c r="B426" i="12"/>
  <c r="C426" i="12" s="1"/>
  <c r="R426" i="12"/>
  <c r="S426" i="12" s="1"/>
  <c r="I570" i="12"/>
  <c r="H570" i="12"/>
  <c r="R570" i="12"/>
  <c r="S570" i="12" s="1"/>
  <c r="L570" i="12"/>
  <c r="M570" i="12" s="1"/>
  <c r="F570" i="12"/>
  <c r="G570" i="12" s="1"/>
  <c r="N570" i="12"/>
  <c r="O570" i="12" s="1"/>
  <c r="J570" i="12"/>
  <c r="K570" i="12" s="1"/>
  <c r="D570" i="12"/>
  <c r="E570" i="12" s="1"/>
  <c r="B570" i="12"/>
  <c r="C570" i="12" s="1"/>
  <c r="Q570" i="12"/>
  <c r="P570" i="12"/>
  <c r="Q598" i="12"/>
  <c r="B598" i="12"/>
  <c r="C598" i="12" s="1"/>
  <c r="D598" i="12"/>
  <c r="E598" i="12" s="1"/>
  <c r="N598" i="12"/>
  <c r="O598" i="12" s="1"/>
  <c r="L598" i="12"/>
  <c r="M598" i="12" s="1"/>
  <c r="I598" i="12"/>
  <c r="H598" i="12"/>
  <c r="P598" i="12"/>
  <c r="R598" i="12"/>
  <c r="S598" i="12" s="1"/>
  <c r="F598" i="12"/>
  <c r="G598" i="12" s="1"/>
  <c r="J598" i="12"/>
  <c r="K598" i="12" s="1"/>
  <c r="J441" i="12"/>
  <c r="K441" i="12" s="1"/>
  <c r="I441" i="12"/>
  <c r="R441" i="12"/>
  <c r="S441" i="12" s="1"/>
  <c r="F441" i="12"/>
  <c r="G441" i="12" s="1"/>
  <c r="H441" i="12"/>
  <c r="P441" i="12"/>
  <c r="N441" i="12"/>
  <c r="O441" i="12" s="1"/>
  <c r="Q441" i="12"/>
  <c r="L441" i="12"/>
  <c r="M441" i="12" s="1"/>
  <c r="D441" i="12"/>
  <c r="E441" i="12" s="1"/>
  <c r="B441" i="12"/>
  <c r="C441" i="12" s="1"/>
  <c r="Q284" i="12"/>
  <c r="L284" i="12"/>
  <c r="M284" i="12" s="1"/>
  <c r="J284" i="12"/>
  <c r="K284" i="12" s="1"/>
  <c r="I284" i="12"/>
  <c r="F284" i="12"/>
  <c r="G284" i="12" s="1"/>
  <c r="N284" i="12"/>
  <c r="O284" i="12" s="1"/>
  <c r="H284" i="12"/>
  <c r="D284" i="12"/>
  <c r="E284" i="12" s="1"/>
  <c r="B284" i="12"/>
  <c r="C284" i="12" s="1"/>
  <c r="R284" i="12"/>
  <c r="S284" i="12" s="1"/>
  <c r="P284" i="12"/>
  <c r="J133" i="12"/>
  <c r="K133" i="12" s="1"/>
  <c r="P133" i="12"/>
  <c r="D133" i="12"/>
  <c r="E133" i="12" s="1"/>
  <c r="I133" i="12"/>
  <c r="H133" i="12"/>
  <c r="F133" i="12"/>
  <c r="G133" i="12" s="1"/>
  <c r="R133" i="12"/>
  <c r="S133" i="12" s="1"/>
  <c r="B133" i="12"/>
  <c r="C133" i="12" s="1"/>
  <c r="Q133" i="12"/>
  <c r="N133" i="12"/>
  <c r="O133" i="12" s="1"/>
  <c r="L133" i="12"/>
  <c r="M133" i="12" s="1"/>
  <c r="D662" i="12"/>
  <c r="E662" i="12" s="1"/>
  <c r="B662" i="12"/>
  <c r="C662" i="12" s="1"/>
  <c r="H505" i="12"/>
  <c r="F505" i="12"/>
  <c r="G505" i="12" s="1"/>
  <c r="R505" i="12"/>
  <c r="S505" i="12" s="1"/>
  <c r="B505" i="12"/>
  <c r="C505" i="12" s="1"/>
  <c r="N505" i="12"/>
  <c r="O505" i="12" s="1"/>
  <c r="Q505" i="12"/>
  <c r="P505" i="12"/>
  <c r="L505" i="12"/>
  <c r="M505" i="12" s="1"/>
  <c r="J505" i="12"/>
  <c r="K505" i="12" s="1"/>
  <c r="I505" i="12"/>
  <c r="D505" i="12"/>
  <c r="E505" i="12" s="1"/>
  <c r="J348" i="12"/>
  <c r="K348" i="12" s="1"/>
  <c r="I348" i="12"/>
  <c r="H348" i="12"/>
  <c r="Q348" i="12"/>
  <c r="B348" i="12"/>
  <c r="C348" i="12" s="1"/>
  <c r="R348" i="12"/>
  <c r="S348" i="12" s="1"/>
  <c r="P348" i="12"/>
  <c r="N348" i="12"/>
  <c r="O348" i="12" s="1"/>
  <c r="L348" i="12"/>
  <c r="M348" i="12" s="1"/>
  <c r="F348" i="12"/>
  <c r="G348" i="12" s="1"/>
  <c r="D348" i="12"/>
  <c r="E348" i="12" s="1"/>
  <c r="N192" i="12"/>
  <c r="O192" i="12" s="1"/>
  <c r="L192" i="12"/>
  <c r="M192" i="12" s="1"/>
  <c r="J192" i="12"/>
  <c r="K192" i="12" s="1"/>
  <c r="H192" i="12"/>
  <c r="I192" i="12"/>
  <c r="F192" i="12"/>
  <c r="G192" i="12" s="1"/>
  <c r="D192" i="12"/>
  <c r="E192" i="12" s="1"/>
  <c r="R192" i="12"/>
  <c r="S192" i="12" s="1"/>
  <c r="Q192" i="12"/>
  <c r="P192" i="12"/>
  <c r="B192" i="12"/>
  <c r="C192" i="12" s="1"/>
  <c r="H48" i="12"/>
  <c r="R48" i="12"/>
  <c r="S48" i="12" s="1"/>
  <c r="F48" i="12"/>
  <c r="G48" i="12" s="1"/>
  <c r="Q48" i="12"/>
  <c r="P48" i="12"/>
  <c r="N48" i="12"/>
  <c r="O48" i="12" s="1"/>
  <c r="L48" i="12"/>
  <c r="M48" i="12" s="1"/>
  <c r="J48" i="12"/>
  <c r="K48" i="12" s="1"/>
  <c r="I48" i="12"/>
  <c r="D48" i="12"/>
  <c r="E48" i="12" s="1"/>
  <c r="B48" i="12"/>
  <c r="C48" i="12" s="1"/>
  <c r="J556" i="12"/>
  <c r="K556" i="12" s="1"/>
  <c r="I556" i="12"/>
  <c r="R556" i="12"/>
  <c r="S556" i="12" s="1"/>
  <c r="F556" i="12"/>
  <c r="G556" i="12" s="1"/>
  <c r="Q556" i="12"/>
  <c r="B556" i="12"/>
  <c r="C556" i="12" s="1"/>
  <c r="P556" i="12"/>
  <c r="D556" i="12"/>
  <c r="E556" i="12" s="1"/>
  <c r="L556" i="12"/>
  <c r="M556" i="12" s="1"/>
  <c r="H556" i="12"/>
  <c r="N556" i="12"/>
  <c r="O556" i="12" s="1"/>
  <c r="R399" i="12"/>
  <c r="S399" i="12" s="1"/>
  <c r="F399" i="12"/>
  <c r="G399" i="12" s="1"/>
  <c r="N399" i="12"/>
  <c r="O399" i="12" s="1"/>
  <c r="L399" i="12"/>
  <c r="M399" i="12" s="1"/>
  <c r="J399" i="12"/>
  <c r="K399" i="12" s="1"/>
  <c r="I399" i="12"/>
  <c r="H399" i="12"/>
  <c r="D399" i="12"/>
  <c r="E399" i="12" s="1"/>
  <c r="B399" i="12"/>
  <c r="C399" i="12" s="1"/>
  <c r="P399" i="12"/>
  <c r="Q399" i="12"/>
  <c r="Q242" i="12"/>
  <c r="F242" i="12"/>
  <c r="G242" i="12" s="1"/>
  <c r="B242" i="12"/>
  <c r="C242" i="12" s="1"/>
  <c r="L242" i="12"/>
  <c r="M242" i="12" s="1"/>
  <c r="R242" i="12"/>
  <c r="S242" i="12" s="1"/>
  <c r="P242" i="12"/>
  <c r="N242" i="12"/>
  <c r="O242" i="12" s="1"/>
  <c r="I242" i="12"/>
  <c r="J242" i="12"/>
  <c r="K242" i="12" s="1"/>
  <c r="H242" i="12"/>
  <c r="D242" i="12"/>
  <c r="E242" i="12" s="1"/>
  <c r="P95" i="12"/>
  <c r="D95" i="12"/>
  <c r="E95" i="12" s="1"/>
  <c r="J95" i="12"/>
  <c r="K95" i="12" s="1"/>
  <c r="I95" i="12"/>
  <c r="H95" i="12"/>
  <c r="F95" i="12"/>
  <c r="G95" i="12" s="1"/>
  <c r="B95" i="12"/>
  <c r="C95" i="12" s="1"/>
  <c r="Q95" i="12"/>
  <c r="R95" i="12"/>
  <c r="S95" i="12" s="1"/>
  <c r="N95" i="12"/>
  <c r="O95" i="12" s="1"/>
  <c r="L95" i="12"/>
  <c r="M95" i="12" s="1"/>
  <c r="AR23" i="8"/>
  <c r="F562" i="12"/>
  <c r="G562" i="12" s="1"/>
  <c r="R562" i="12"/>
  <c r="S562" i="12" s="1"/>
  <c r="N562" i="12"/>
  <c r="O562" i="12" s="1"/>
  <c r="L562" i="12"/>
  <c r="M562" i="12" s="1"/>
  <c r="I562" i="12"/>
  <c r="J562" i="12"/>
  <c r="K562" i="12" s="1"/>
  <c r="D562" i="12"/>
  <c r="E562" i="12" s="1"/>
  <c r="B562" i="12"/>
  <c r="C562" i="12" s="1"/>
  <c r="Q562" i="12"/>
  <c r="P562" i="12"/>
  <c r="H562" i="12"/>
  <c r="R405" i="12"/>
  <c r="S405" i="12" s="1"/>
  <c r="F405" i="12"/>
  <c r="G405" i="12" s="1"/>
  <c r="J405" i="12"/>
  <c r="K405" i="12" s="1"/>
  <c r="D405" i="12"/>
  <c r="E405" i="12" s="1"/>
  <c r="Q405" i="12"/>
  <c r="P405" i="12"/>
  <c r="B405" i="12"/>
  <c r="C405" i="12" s="1"/>
  <c r="N405" i="12"/>
  <c r="O405" i="12" s="1"/>
  <c r="L405" i="12"/>
  <c r="M405" i="12" s="1"/>
  <c r="I405" i="12"/>
  <c r="H405" i="12"/>
  <c r="Q248" i="12"/>
  <c r="B248" i="12"/>
  <c r="C248" i="12" s="1"/>
  <c r="L248" i="12"/>
  <c r="M248" i="12" s="1"/>
  <c r="J248" i="12"/>
  <c r="K248" i="12" s="1"/>
  <c r="I248" i="12"/>
  <c r="H248" i="12"/>
  <c r="F248" i="12"/>
  <c r="G248" i="12" s="1"/>
  <c r="D248" i="12"/>
  <c r="E248" i="12" s="1"/>
  <c r="R248" i="12"/>
  <c r="S248" i="12" s="1"/>
  <c r="P248" i="12"/>
  <c r="N248" i="12"/>
  <c r="O248" i="12" s="1"/>
  <c r="J100" i="12"/>
  <c r="K100" i="12" s="1"/>
  <c r="L100" i="12"/>
  <c r="M100" i="12" s="1"/>
  <c r="I100" i="12"/>
  <c r="H100" i="12"/>
  <c r="R100" i="12"/>
  <c r="S100" i="12" s="1"/>
  <c r="Q100" i="12"/>
  <c r="P100" i="12"/>
  <c r="N100" i="12"/>
  <c r="O100" i="12" s="1"/>
  <c r="F100" i="12"/>
  <c r="G100" i="12" s="1"/>
  <c r="D100" i="12"/>
  <c r="E100" i="12" s="1"/>
  <c r="B100" i="12"/>
  <c r="C100" i="12" s="1"/>
  <c r="P613" i="12"/>
  <c r="D613" i="12"/>
  <c r="E613" i="12" s="1"/>
  <c r="H613" i="12"/>
  <c r="F613" i="12"/>
  <c r="G613" i="12" s="1"/>
  <c r="J613" i="12"/>
  <c r="K613" i="12" s="1"/>
  <c r="I613" i="12"/>
  <c r="B613" i="12"/>
  <c r="C613" i="12" s="1"/>
  <c r="R613" i="12"/>
  <c r="S613" i="12" s="1"/>
  <c r="Q613" i="12"/>
  <c r="L613" i="12"/>
  <c r="M613" i="12" s="1"/>
  <c r="N613" i="12"/>
  <c r="O613" i="12" s="1"/>
  <c r="J456" i="12"/>
  <c r="K456" i="12" s="1"/>
  <c r="L456" i="12"/>
  <c r="M456" i="12" s="1"/>
  <c r="H456" i="12"/>
  <c r="D456" i="12"/>
  <c r="E456" i="12" s="1"/>
  <c r="R456" i="12"/>
  <c r="S456" i="12" s="1"/>
  <c r="B456" i="12"/>
  <c r="C456" i="12" s="1"/>
  <c r="I456" i="12"/>
  <c r="F456" i="12"/>
  <c r="G456" i="12" s="1"/>
  <c r="Q456" i="12"/>
  <c r="P456" i="12"/>
  <c r="N456" i="12"/>
  <c r="O456" i="12" s="1"/>
  <c r="Q299" i="12"/>
  <c r="D299" i="12"/>
  <c r="E299" i="12" s="1"/>
  <c r="P299" i="12"/>
  <c r="B299" i="12"/>
  <c r="C299" i="12" s="1"/>
  <c r="N299" i="12"/>
  <c r="O299" i="12" s="1"/>
  <c r="L299" i="12"/>
  <c r="M299" i="12" s="1"/>
  <c r="J299" i="12"/>
  <c r="K299" i="12" s="1"/>
  <c r="F299" i="12"/>
  <c r="G299" i="12" s="1"/>
  <c r="I299" i="12"/>
  <c r="H299" i="12"/>
  <c r="R299" i="12"/>
  <c r="S299" i="12" s="1"/>
  <c r="J147" i="12"/>
  <c r="K147" i="12" s="1"/>
  <c r="H147" i="12"/>
  <c r="R147" i="12"/>
  <c r="S147" i="12" s="1"/>
  <c r="P147" i="12"/>
  <c r="D147" i="12"/>
  <c r="E147" i="12" s="1"/>
  <c r="L147" i="12"/>
  <c r="M147" i="12" s="1"/>
  <c r="I147" i="12"/>
  <c r="F147" i="12"/>
  <c r="G147" i="12" s="1"/>
  <c r="B147" i="12"/>
  <c r="C147" i="12" s="1"/>
  <c r="Q147" i="12"/>
  <c r="N147" i="12"/>
  <c r="O147" i="12" s="1"/>
  <c r="I3" i="12"/>
  <c r="L3" i="12"/>
  <c r="M3" i="12" s="1"/>
  <c r="J3" i="12"/>
  <c r="K3" i="12" s="1"/>
  <c r="H3" i="12"/>
  <c r="F3" i="12"/>
  <c r="G3" i="12" s="1"/>
  <c r="D3" i="12"/>
  <c r="E3" i="12" s="1"/>
  <c r="R3" i="12"/>
  <c r="S3" i="12" s="1"/>
  <c r="Q3" i="12"/>
  <c r="P3" i="12"/>
  <c r="N3" i="12"/>
  <c r="O3" i="12" s="1"/>
  <c r="B3" i="12"/>
  <c r="C3" i="12" s="1"/>
  <c r="R520" i="12"/>
  <c r="S520" i="12" s="1"/>
  <c r="F520" i="12"/>
  <c r="G520" i="12" s="1"/>
  <c r="J520" i="12"/>
  <c r="K520" i="12" s="1"/>
  <c r="Q520" i="12"/>
  <c r="B520" i="12"/>
  <c r="C520" i="12" s="1"/>
  <c r="P520" i="12"/>
  <c r="N520" i="12"/>
  <c r="O520" i="12" s="1"/>
  <c r="I520" i="12"/>
  <c r="L520" i="12"/>
  <c r="M520" i="12" s="1"/>
  <c r="H520" i="12"/>
  <c r="D520" i="12"/>
  <c r="E520" i="12" s="1"/>
  <c r="Q363" i="12"/>
  <c r="D363" i="12"/>
  <c r="E363" i="12" s="1"/>
  <c r="P363" i="12"/>
  <c r="B363" i="12"/>
  <c r="C363" i="12" s="1"/>
  <c r="N363" i="12"/>
  <c r="O363" i="12" s="1"/>
  <c r="J363" i="12"/>
  <c r="K363" i="12" s="1"/>
  <c r="I363" i="12"/>
  <c r="H363" i="12"/>
  <c r="F363" i="12"/>
  <c r="G363" i="12" s="1"/>
  <c r="R363" i="12"/>
  <c r="S363" i="12" s="1"/>
  <c r="L363" i="12"/>
  <c r="M363" i="12" s="1"/>
  <c r="H206" i="12"/>
  <c r="Q206" i="12"/>
  <c r="L206" i="12"/>
  <c r="M206" i="12" s="1"/>
  <c r="I206" i="12"/>
  <c r="F206" i="12"/>
  <c r="G206" i="12" s="1"/>
  <c r="B206" i="12"/>
  <c r="C206" i="12" s="1"/>
  <c r="R206" i="12"/>
  <c r="S206" i="12" s="1"/>
  <c r="P206" i="12"/>
  <c r="N206" i="12"/>
  <c r="O206" i="12" s="1"/>
  <c r="J206" i="12"/>
  <c r="K206" i="12" s="1"/>
  <c r="D206" i="12"/>
  <c r="E206" i="12" s="1"/>
  <c r="H62" i="12"/>
  <c r="R62" i="12"/>
  <c r="S62" i="12" s="1"/>
  <c r="F62" i="12"/>
  <c r="G62" i="12" s="1"/>
  <c r="Q62" i="12"/>
  <c r="P62" i="12"/>
  <c r="D62" i="12"/>
  <c r="E62" i="12" s="1"/>
  <c r="B62" i="12"/>
  <c r="C62" i="12" s="1"/>
  <c r="N62" i="12"/>
  <c r="O62" i="12" s="1"/>
  <c r="L62" i="12"/>
  <c r="M62" i="12" s="1"/>
  <c r="I62" i="12"/>
  <c r="J62" i="12"/>
  <c r="K62" i="12" s="1"/>
  <c r="Q294" i="12"/>
  <c r="B294" i="12"/>
  <c r="C294" i="12" s="1"/>
  <c r="N294" i="12"/>
  <c r="O294" i="12" s="1"/>
  <c r="L294" i="12"/>
  <c r="M294" i="12" s="1"/>
  <c r="J294" i="12"/>
  <c r="K294" i="12" s="1"/>
  <c r="I294" i="12"/>
  <c r="R294" i="12"/>
  <c r="S294" i="12" s="1"/>
  <c r="P294" i="12"/>
  <c r="H294" i="12"/>
  <c r="F294" i="12"/>
  <c r="G294" i="12" s="1"/>
  <c r="D294" i="12"/>
  <c r="E294" i="12" s="1"/>
  <c r="P438" i="12"/>
  <c r="D438" i="12"/>
  <c r="E438" i="12" s="1"/>
  <c r="L438" i="12"/>
  <c r="M438" i="12" s="1"/>
  <c r="Q438" i="12"/>
  <c r="N438" i="12"/>
  <c r="O438" i="12" s="1"/>
  <c r="J438" i="12"/>
  <c r="K438" i="12" s="1"/>
  <c r="I438" i="12"/>
  <c r="H438" i="12"/>
  <c r="F438" i="12"/>
  <c r="G438" i="12" s="1"/>
  <c r="B438" i="12"/>
  <c r="C438" i="12" s="1"/>
  <c r="R438" i="12"/>
  <c r="S438" i="12" s="1"/>
  <c r="P582" i="12"/>
  <c r="D582" i="12"/>
  <c r="E582" i="12" s="1"/>
  <c r="I582" i="12"/>
  <c r="J582" i="12"/>
  <c r="K582" i="12" s="1"/>
  <c r="F582" i="12"/>
  <c r="G582" i="12" s="1"/>
  <c r="R582" i="12"/>
  <c r="S582" i="12" s="1"/>
  <c r="N582" i="12"/>
  <c r="O582" i="12" s="1"/>
  <c r="Q582" i="12"/>
  <c r="L582" i="12"/>
  <c r="M582" i="12" s="1"/>
  <c r="B582" i="12"/>
  <c r="C582" i="12" s="1"/>
  <c r="H582" i="12"/>
  <c r="J585" i="12"/>
  <c r="K585" i="12" s="1"/>
  <c r="N585" i="12"/>
  <c r="O585" i="12" s="1"/>
  <c r="I585" i="12"/>
  <c r="H585" i="12"/>
  <c r="F585" i="12"/>
  <c r="G585" i="12" s="1"/>
  <c r="P585" i="12"/>
  <c r="B585" i="12"/>
  <c r="C585" i="12" s="1"/>
  <c r="D585" i="12"/>
  <c r="E585" i="12" s="1"/>
  <c r="L585" i="12"/>
  <c r="M585" i="12" s="1"/>
  <c r="R585" i="12"/>
  <c r="S585" i="12" s="1"/>
  <c r="Q585" i="12"/>
  <c r="P428" i="12"/>
  <c r="D428" i="12"/>
  <c r="E428" i="12" s="1"/>
  <c r="L428" i="12"/>
  <c r="M428" i="12" s="1"/>
  <c r="B428" i="12"/>
  <c r="C428" i="12" s="1"/>
  <c r="H428" i="12"/>
  <c r="F428" i="12"/>
  <c r="G428" i="12" s="1"/>
  <c r="R428" i="12"/>
  <c r="S428" i="12" s="1"/>
  <c r="Q428" i="12"/>
  <c r="N428" i="12"/>
  <c r="O428" i="12" s="1"/>
  <c r="J428" i="12"/>
  <c r="K428" i="12" s="1"/>
  <c r="I428" i="12"/>
  <c r="Q271" i="12"/>
  <c r="P271" i="12"/>
  <c r="D271" i="12"/>
  <c r="E271" i="12" s="1"/>
  <c r="N271" i="12"/>
  <c r="O271" i="12" s="1"/>
  <c r="B271" i="12"/>
  <c r="C271" i="12" s="1"/>
  <c r="L271" i="12"/>
  <c r="M271" i="12" s="1"/>
  <c r="R271" i="12"/>
  <c r="S271" i="12" s="1"/>
  <c r="J271" i="12"/>
  <c r="K271" i="12" s="1"/>
  <c r="H271" i="12"/>
  <c r="I271" i="12"/>
  <c r="F271" i="12"/>
  <c r="G271" i="12" s="1"/>
  <c r="P121" i="12"/>
  <c r="D121" i="12"/>
  <c r="E121" i="12" s="1"/>
  <c r="N121" i="12"/>
  <c r="O121" i="12" s="1"/>
  <c r="L121" i="12"/>
  <c r="M121" i="12" s="1"/>
  <c r="J121" i="12"/>
  <c r="K121" i="12" s="1"/>
  <c r="I121" i="12"/>
  <c r="H121" i="12"/>
  <c r="F121" i="12"/>
  <c r="G121" i="12" s="1"/>
  <c r="B121" i="12"/>
  <c r="C121" i="12" s="1"/>
  <c r="R121" i="12"/>
  <c r="S121" i="12" s="1"/>
  <c r="Q121" i="12"/>
  <c r="D649" i="12"/>
  <c r="E649" i="12" s="1"/>
  <c r="B649" i="12"/>
  <c r="C649" i="12" s="1"/>
  <c r="N492" i="12"/>
  <c r="O492" i="12" s="1"/>
  <c r="B492" i="12"/>
  <c r="C492" i="12" s="1"/>
  <c r="R492" i="12"/>
  <c r="S492" i="12" s="1"/>
  <c r="Q492" i="12"/>
  <c r="D492" i="12"/>
  <c r="E492" i="12" s="1"/>
  <c r="J492" i="12"/>
  <c r="K492" i="12" s="1"/>
  <c r="I492" i="12"/>
  <c r="F492" i="12"/>
  <c r="G492" i="12" s="1"/>
  <c r="P492" i="12"/>
  <c r="L492" i="12"/>
  <c r="M492" i="12" s="1"/>
  <c r="H492" i="12"/>
  <c r="P335" i="12"/>
  <c r="D335" i="12"/>
  <c r="E335" i="12" s="1"/>
  <c r="N335" i="12"/>
  <c r="O335" i="12" s="1"/>
  <c r="B335" i="12"/>
  <c r="C335" i="12" s="1"/>
  <c r="I335" i="12"/>
  <c r="H335" i="12"/>
  <c r="F335" i="12"/>
  <c r="G335" i="12" s="1"/>
  <c r="L335" i="12"/>
  <c r="M335" i="12" s="1"/>
  <c r="J335" i="12"/>
  <c r="K335" i="12" s="1"/>
  <c r="R335" i="12"/>
  <c r="S335" i="12" s="1"/>
  <c r="Q335" i="12"/>
  <c r="H180" i="12"/>
  <c r="F180" i="12"/>
  <c r="G180" i="12" s="1"/>
  <c r="Q180" i="12"/>
  <c r="D180" i="12"/>
  <c r="E180" i="12" s="1"/>
  <c r="N180" i="12"/>
  <c r="O180" i="12" s="1"/>
  <c r="J180" i="12"/>
  <c r="K180" i="12" s="1"/>
  <c r="I180" i="12"/>
  <c r="B180" i="12"/>
  <c r="C180" i="12" s="1"/>
  <c r="R180" i="12"/>
  <c r="S180" i="12" s="1"/>
  <c r="P180" i="12"/>
  <c r="L180" i="12"/>
  <c r="M180" i="12" s="1"/>
  <c r="H36" i="12"/>
  <c r="R36" i="12"/>
  <c r="S36" i="12" s="1"/>
  <c r="F36" i="12"/>
  <c r="G36" i="12" s="1"/>
  <c r="Q36" i="12"/>
  <c r="D36" i="12"/>
  <c r="E36" i="12" s="1"/>
  <c r="B36" i="12"/>
  <c r="C36" i="12" s="1"/>
  <c r="P36" i="12"/>
  <c r="N36" i="12"/>
  <c r="O36" i="12" s="1"/>
  <c r="L36" i="12"/>
  <c r="M36" i="12" s="1"/>
  <c r="J36" i="12"/>
  <c r="K36" i="12" s="1"/>
  <c r="I36" i="12"/>
  <c r="P543" i="12"/>
  <c r="D543" i="12"/>
  <c r="E543" i="12" s="1"/>
  <c r="L543" i="12"/>
  <c r="M543" i="12" s="1"/>
  <c r="J543" i="12"/>
  <c r="K543" i="12" s="1"/>
  <c r="B543" i="12"/>
  <c r="C543" i="12" s="1"/>
  <c r="R543" i="12"/>
  <c r="S543" i="12" s="1"/>
  <c r="Q543" i="12"/>
  <c r="N543" i="12"/>
  <c r="O543" i="12" s="1"/>
  <c r="I543" i="12"/>
  <c r="H543" i="12"/>
  <c r="F543" i="12"/>
  <c r="G543" i="12" s="1"/>
  <c r="L386" i="12"/>
  <c r="M386" i="12" s="1"/>
  <c r="Q386" i="12"/>
  <c r="J386" i="12"/>
  <c r="K386" i="12" s="1"/>
  <c r="I386" i="12"/>
  <c r="H386" i="12"/>
  <c r="D386" i="12"/>
  <c r="E386" i="12" s="1"/>
  <c r="R386" i="12"/>
  <c r="S386" i="12" s="1"/>
  <c r="P386" i="12"/>
  <c r="N386" i="12"/>
  <c r="O386" i="12" s="1"/>
  <c r="B386" i="12"/>
  <c r="C386" i="12" s="1"/>
  <c r="F386" i="12"/>
  <c r="G386" i="12" s="1"/>
  <c r="Q229" i="12"/>
  <c r="D229" i="12"/>
  <c r="E229" i="12" s="1"/>
  <c r="N229" i="12"/>
  <c r="O229" i="12" s="1"/>
  <c r="L229" i="12"/>
  <c r="M229" i="12" s="1"/>
  <c r="J229" i="12"/>
  <c r="K229" i="12" s="1"/>
  <c r="R229" i="12"/>
  <c r="S229" i="12" s="1"/>
  <c r="P229" i="12"/>
  <c r="I229" i="12"/>
  <c r="B229" i="12"/>
  <c r="C229" i="12" s="1"/>
  <c r="H229" i="12"/>
  <c r="F229" i="12"/>
  <c r="G229" i="12" s="1"/>
  <c r="P83" i="12"/>
  <c r="D83" i="12"/>
  <c r="E83" i="12" s="1"/>
  <c r="R83" i="12"/>
  <c r="S83" i="12" s="1"/>
  <c r="Q83" i="12"/>
  <c r="B83" i="12"/>
  <c r="C83" i="12" s="1"/>
  <c r="N83" i="12"/>
  <c r="O83" i="12" s="1"/>
  <c r="L83" i="12"/>
  <c r="M83" i="12" s="1"/>
  <c r="J83" i="12"/>
  <c r="K83" i="12" s="1"/>
  <c r="I83" i="12"/>
  <c r="H83" i="12"/>
  <c r="F83" i="12"/>
  <c r="G83" i="12" s="1"/>
  <c r="P549" i="12"/>
  <c r="D549" i="12"/>
  <c r="E549" i="12" s="1"/>
  <c r="L549" i="12"/>
  <c r="M549" i="12" s="1"/>
  <c r="Q549" i="12"/>
  <c r="N549" i="12"/>
  <c r="O549" i="12" s="1"/>
  <c r="J549" i="12"/>
  <c r="K549" i="12" s="1"/>
  <c r="B549" i="12"/>
  <c r="C549" i="12" s="1"/>
  <c r="F549" i="12"/>
  <c r="G549" i="12" s="1"/>
  <c r="H549" i="12"/>
  <c r="R549" i="12"/>
  <c r="S549" i="12" s="1"/>
  <c r="I549" i="12"/>
  <c r="L392" i="12"/>
  <c r="M392" i="12" s="1"/>
  <c r="H392" i="12"/>
  <c r="J392" i="12"/>
  <c r="K392" i="12" s="1"/>
  <c r="I392" i="12"/>
  <c r="R392" i="12"/>
  <c r="S392" i="12" s="1"/>
  <c r="D392" i="12"/>
  <c r="E392" i="12" s="1"/>
  <c r="B392" i="12"/>
  <c r="C392" i="12" s="1"/>
  <c r="Q392" i="12"/>
  <c r="P392" i="12"/>
  <c r="N392" i="12"/>
  <c r="O392" i="12" s="1"/>
  <c r="F392" i="12"/>
  <c r="G392" i="12" s="1"/>
  <c r="N235" i="12"/>
  <c r="O235" i="12" s="1"/>
  <c r="J235" i="12"/>
  <c r="K235" i="12" s="1"/>
  <c r="H235" i="12"/>
  <c r="F235" i="12"/>
  <c r="G235" i="12" s="1"/>
  <c r="D235" i="12"/>
  <c r="E235" i="12" s="1"/>
  <c r="B235" i="12"/>
  <c r="C235" i="12" s="1"/>
  <c r="Q235" i="12"/>
  <c r="R235" i="12"/>
  <c r="S235" i="12" s="1"/>
  <c r="P235" i="12"/>
  <c r="L235" i="12"/>
  <c r="M235" i="12" s="1"/>
  <c r="I235" i="12"/>
  <c r="J88" i="12"/>
  <c r="K88" i="12" s="1"/>
  <c r="F88" i="12"/>
  <c r="G88" i="12" s="1"/>
  <c r="R88" i="12"/>
  <c r="S88" i="12" s="1"/>
  <c r="Q88" i="12"/>
  <c r="D88" i="12"/>
  <c r="E88" i="12" s="1"/>
  <c r="P88" i="12"/>
  <c r="B88" i="12"/>
  <c r="C88" i="12" s="1"/>
  <c r="N88" i="12"/>
  <c r="O88" i="12" s="1"/>
  <c r="L88" i="12"/>
  <c r="M88" i="12" s="1"/>
  <c r="I88" i="12"/>
  <c r="H88" i="12"/>
  <c r="Q600" i="12"/>
  <c r="F600" i="12"/>
  <c r="G600" i="12" s="1"/>
  <c r="P600" i="12"/>
  <c r="N600" i="12"/>
  <c r="O600" i="12" s="1"/>
  <c r="H600" i="12"/>
  <c r="J600" i="12"/>
  <c r="K600" i="12" s="1"/>
  <c r="I600" i="12"/>
  <c r="R600" i="12"/>
  <c r="S600" i="12" s="1"/>
  <c r="L600" i="12"/>
  <c r="M600" i="12" s="1"/>
  <c r="B600" i="12"/>
  <c r="C600" i="12" s="1"/>
  <c r="D600" i="12"/>
  <c r="E600" i="12" s="1"/>
  <c r="J443" i="12"/>
  <c r="K443" i="12" s="1"/>
  <c r="I443" i="12"/>
  <c r="R443" i="12"/>
  <c r="S443" i="12" s="1"/>
  <c r="F443" i="12"/>
  <c r="G443" i="12" s="1"/>
  <c r="D443" i="12"/>
  <c r="E443" i="12" s="1"/>
  <c r="Q443" i="12"/>
  <c r="P443" i="12"/>
  <c r="L443" i="12"/>
  <c r="M443" i="12" s="1"/>
  <c r="N443" i="12"/>
  <c r="O443" i="12" s="1"/>
  <c r="B443" i="12"/>
  <c r="C443" i="12" s="1"/>
  <c r="H443" i="12"/>
  <c r="Q286" i="12"/>
  <c r="B286" i="12"/>
  <c r="C286" i="12" s="1"/>
  <c r="N286" i="12"/>
  <c r="O286" i="12" s="1"/>
  <c r="L286" i="12"/>
  <c r="M286" i="12" s="1"/>
  <c r="J286" i="12"/>
  <c r="K286" i="12" s="1"/>
  <c r="I286" i="12"/>
  <c r="D286" i="12"/>
  <c r="E286" i="12" s="1"/>
  <c r="R286" i="12"/>
  <c r="S286" i="12" s="1"/>
  <c r="H286" i="12"/>
  <c r="F286" i="12"/>
  <c r="G286" i="12" s="1"/>
  <c r="P286" i="12"/>
  <c r="J135" i="12"/>
  <c r="K135" i="12" s="1"/>
  <c r="H135" i="12"/>
  <c r="P135" i="12"/>
  <c r="D135" i="12"/>
  <c r="E135" i="12" s="1"/>
  <c r="R135" i="12"/>
  <c r="S135" i="12" s="1"/>
  <c r="B135" i="12"/>
  <c r="C135" i="12" s="1"/>
  <c r="Q135" i="12"/>
  <c r="N135" i="12"/>
  <c r="O135" i="12" s="1"/>
  <c r="L135" i="12"/>
  <c r="M135" i="12" s="1"/>
  <c r="I135" i="12"/>
  <c r="F135" i="12"/>
  <c r="G135" i="12" s="1"/>
  <c r="D664" i="12"/>
  <c r="E664" i="12" s="1"/>
  <c r="B664" i="12"/>
  <c r="C664" i="12" s="1"/>
  <c r="H507" i="12"/>
  <c r="J507" i="12"/>
  <c r="K507" i="12" s="1"/>
  <c r="I507" i="12"/>
  <c r="R507" i="12"/>
  <c r="S507" i="12" s="1"/>
  <c r="B507" i="12"/>
  <c r="C507" i="12" s="1"/>
  <c r="Q507" i="12"/>
  <c r="N507" i="12"/>
  <c r="O507" i="12" s="1"/>
  <c r="F507" i="12"/>
  <c r="G507" i="12" s="1"/>
  <c r="D507" i="12"/>
  <c r="E507" i="12" s="1"/>
  <c r="P507" i="12"/>
  <c r="L507" i="12"/>
  <c r="M507" i="12" s="1"/>
  <c r="J350" i="12"/>
  <c r="K350" i="12" s="1"/>
  <c r="I350" i="12"/>
  <c r="H350" i="12"/>
  <c r="Q350" i="12"/>
  <c r="F350" i="12"/>
  <c r="G350" i="12" s="1"/>
  <c r="D350" i="12"/>
  <c r="E350" i="12" s="1"/>
  <c r="B350" i="12"/>
  <c r="C350" i="12" s="1"/>
  <c r="R350" i="12"/>
  <c r="S350" i="12" s="1"/>
  <c r="P350" i="12"/>
  <c r="N350" i="12"/>
  <c r="O350" i="12" s="1"/>
  <c r="L350" i="12"/>
  <c r="M350" i="12" s="1"/>
  <c r="R194" i="12"/>
  <c r="S194" i="12" s="1"/>
  <c r="P194" i="12"/>
  <c r="B194" i="12"/>
  <c r="C194" i="12" s="1"/>
  <c r="N194" i="12"/>
  <c r="O194" i="12" s="1"/>
  <c r="L194" i="12"/>
  <c r="M194" i="12" s="1"/>
  <c r="J194" i="12"/>
  <c r="K194" i="12" s="1"/>
  <c r="I194" i="12"/>
  <c r="H194" i="12"/>
  <c r="Q194" i="12"/>
  <c r="F194" i="12"/>
  <c r="G194" i="12" s="1"/>
  <c r="D194" i="12"/>
  <c r="E194" i="12" s="1"/>
  <c r="H50" i="12"/>
  <c r="R50" i="12"/>
  <c r="S50" i="12" s="1"/>
  <c r="F50" i="12"/>
  <c r="G50" i="12" s="1"/>
  <c r="Q50" i="12"/>
  <c r="P50" i="12"/>
  <c r="D50" i="12"/>
  <c r="E50" i="12" s="1"/>
  <c r="B50" i="12"/>
  <c r="C50" i="12" s="1"/>
  <c r="N50" i="12"/>
  <c r="O50" i="12" s="1"/>
  <c r="L50" i="12"/>
  <c r="M50" i="12" s="1"/>
  <c r="J50" i="12"/>
  <c r="K50" i="12" s="1"/>
  <c r="I50" i="12"/>
  <c r="Q306" i="12"/>
  <c r="I306" i="12"/>
  <c r="H306" i="12"/>
  <c r="F306" i="12"/>
  <c r="G306" i="12" s="1"/>
  <c r="P306" i="12"/>
  <c r="B306" i="12"/>
  <c r="C306" i="12" s="1"/>
  <c r="J306" i="12"/>
  <c r="K306" i="12" s="1"/>
  <c r="D306" i="12"/>
  <c r="E306" i="12" s="1"/>
  <c r="R306" i="12"/>
  <c r="S306" i="12" s="1"/>
  <c r="N306" i="12"/>
  <c r="O306" i="12" s="1"/>
  <c r="L306" i="12"/>
  <c r="M306" i="12" s="1"/>
  <c r="P450" i="12"/>
  <c r="D450" i="12"/>
  <c r="E450" i="12" s="1"/>
  <c r="L450" i="12"/>
  <c r="M450" i="12" s="1"/>
  <c r="H450" i="12"/>
  <c r="F450" i="12"/>
  <c r="G450" i="12" s="1"/>
  <c r="R450" i="12"/>
  <c r="S450" i="12" s="1"/>
  <c r="N450" i="12"/>
  <c r="O450" i="12" s="1"/>
  <c r="Q450" i="12"/>
  <c r="J450" i="12"/>
  <c r="K450" i="12" s="1"/>
  <c r="I450" i="12"/>
  <c r="B450" i="12"/>
  <c r="C450" i="12" s="1"/>
  <c r="Q594" i="12"/>
  <c r="I594" i="12"/>
  <c r="D594" i="12"/>
  <c r="E594" i="12" s="1"/>
  <c r="J594" i="12"/>
  <c r="K594" i="12" s="1"/>
  <c r="F594" i="12"/>
  <c r="G594" i="12" s="1"/>
  <c r="N594" i="12"/>
  <c r="O594" i="12" s="1"/>
  <c r="B594" i="12"/>
  <c r="C594" i="12" s="1"/>
  <c r="L594" i="12"/>
  <c r="M594" i="12" s="1"/>
  <c r="P594" i="12"/>
  <c r="H594" i="12"/>
  <c r="R594" i="12"/>
  <c r="S594" i="12" s="1"/>
  <c r="L572" i="12"/>
  <c r="M572" i="12" s="1"/>
  <c r="H572" i="12"/>
  <c r="J572" i="12"/>
  <c r="K572" i="12" s="1"/>
  <c r="I572" i="12"/>
  <c r="P572" i="12"/>
  <c r="Q572" i="12"/>
  <c r="F572" i="12"/>
  <c r="G572" i="12" s="1"/>
  <c r="B572" i="12"/>
  <c r="C572" i="12" s="1"/>
  <c r="R572" i="12"/>
  <c r="S572" i="12" s="1"/>
  <c r="D572" i="12"/>
  <c r="E572" i="12" s="1"/>
  <c r="N572" i="12"/>
  <c r="O572" i="12" s="1"/>
  <c r="R415" i="12"/>
  <c r="S415" i="12" s="1"/>
  <c r="F415" i="12"/>
  <c r="G415" i="12" s="1"/>
  <c r="J415" i="12"/>
  <c r="K415" i="12" s="1"/>
  <c r="I415" i="12"/>
  <c r="H415" i="12"/>
  <c r="D415" i="12"/>
  <c r="E415" i="12" s="1"/>
  <c r="B415" i="12"/>
  <c r="C415" i="12" s="1"/>
  <c r="P415" i="12"/>
  <c r="N415" i="12"/>
  <c r="O415" i="12" s="1"/>
  <c r="L415" i="12"/>
  <c r="M415" i="12" s="1"/>
  <c r="Q415" i="12"/>
  <c r="J257" i="12"/>
  <c r="K257" i="12" s="1"/>
  <c r="H257" i="12"/>
  <c r="R257" i="12"/>
  <c r="S257" i="12" s="1"/>
  <c r="Q257" i="12"/>
  <c r="D257" i="12"/>
  <c r="E257" i="12" s="1"/>
  <c r="B257" i="12"/>
  <c r="C257" i="12" s="1"/>
  <c r="P257" i="12"/>
  <c r="L257" i="12"/>
  <c r="M257" i="12" s="1"/>
  <c r="I257" i="12"/>
  <c r="F257" i="12"/>
  <c r="G257" i="12" s="1"/>
  <c r="N257" i="12"/>
  <c r="O257" i="12" s="1"/>
  <c r="P109" i="12"/>
  <c r="D109" i="12"/>
  <c r="E109" i="12" s="1"/>
  <c r="H109" i="12"/>
  <c r="F109" i="12"/>
  <c r="G109" i="12" s="1"/>
  <c r="R109" i="12"/>
  <c r="S109" i="12" s="1"/>
  <c r="Q109" i="12"/>
  <c r="B109" i="12"/>
  <c r="C109" i="12" s="1"/>
  <c r="N109" i="12"/>
  <c r="O109" i="12" s="1"/>
  <c r="L109" i="12"/>
  <c r="M109" i="12" s="1"/>
  <c r="J109" i="12"/>
  <c r="K109" i="12" s="1"/>
  <c r="I109" i="12"/>
  <c r="J636" i="12"/>
  <c r="K636" i="12" s="1"/>
  <c r="I636" i="12"/>
  <c r="Q636" i="12"/>
  <c r="F636" i="12"/>
  <c r="G636" i="12" s="1"/>
  <c r="L636" i="12"/>
  <c r="M636" i="12" s="1"/>
  <c r="H636" i="12"/>
  <c r="D636" i="12"/>
  <c r="E636" i="12" s="1"/>
  <c r="B636" i="12"/>
  <c r="C636" i="12" s="1"/>
  <c r="R636" i="12"/>
  <c r="S636" i="12" s="1"/>
  <c r="P636" i="12"/>
  <c r="N636" i="12"/>
  <c r="O636" i="12" s="1"/>
  <c r="P479" i="12"/>
  <c r="D479" i="12"/>
  <c r="E479" i="12" s="1"/>
  <c r="R479" i="12"/>
  <c r="S479" i="12" s="1"/>
  <c r="Q479" i="12"/>
  <c r="I479" i="12"/>
  <c r="H479" i="12"/>
  <c r="F479" i="12"/>
  <c r="G479" i="12" s="1"/>
  <c r="L479" i="12"/>
  <c r="M479" i="12" s="1"/>
  <c r="N479" i="12"/>
  <c r="O479" i="12" s="1"/>
  <c r="J479" i="12"/>
  <c r="K479" i="12" s="1"/>
  <c r="B479" i="12"/>
  <c r="C479" i="12" s="1"/>
  <c r="J322" i="12"/>
  <c r="K322" i="12" s="1"/>
  <c r="I322" i="12"/>
  <c r="H322" i="12"/>
  <c r="Q322" i="12"/>
  <c r="R322" i="12"/>
  <c r="S322" i="12" s="1"/>
  <c r="P322" i="12"/>
  <c r="N322" i="12"/>
  <c r="O322" i="12" s="1"/>
  <c r="L322" i="12"/>
  <c r="M322" i="12" s="1"/>
  <c r="B322" i="12"/>
  <c r="C322" i="12" s="1"/>
  <c r="F322" i="12"/>
  <c r="G322" i="12" s="1"/>
  <c r="D322" i="12"/>
  <c r="E322" i="12" s="1"/>
  <c r="P168" i="12"/>
  <c r="D168" i="12"/>
  <c r="E168" i="12" s="1"/>
  <c r="N168" i="12"/>
  <c r="O168" i="12" s="1"/>
  <c r="B168" i="12"/>
  <c r="C168" i="12" s="1"/>
  <c r="L168" i="12"/>
  <c r="M168" i="12" s="1"/>
  <c r="J168" i="12"/>
  <c r="K168" i="12" s="1"/>
  <c r="I168" i="12"/>
  <c r="H168" i="12"/>
  <c r="F168" i="12"/>
  <c r="G168" i="12" s="1"/>
  <c r="R168" i="12"/>
  <c r="S168" i="12" s="1"/>
  <c r="Q168" i="12"/>
  <c r="Q24" i="12"/>
  <c r="L24" i="12"/>
  <c r="M24" i="12" s="1"/>
  <c r="J24" i="12"/>
  <c r="K24" i="12" s="1"/>
  <c r="I24" i="12"/>
  <c r="H24" i="12"/>
  <c r="N24" i="12"/>
  <c r="O24" i="12" s="1"/>
  <c r="F24" i="12"/>
  <c r="G24" i="12" s="1"/>
  <c r="D24" i="12"/>
  <c r="E24" i="12" s="1"/>
  <c r="R24" i="12"/>
  <c r="S24" i="12" s="1"/>
  <c r="P24" i="12"/>
  <c r="B24" i="12"/>
  <c r="C24" i="12" s="1"/>
  <c r="R530" i="12"/>
  <c r="S530" i="12" s="1"/>
  <c r="F530" i="12"/>
  <c r="G530" i="12" s="1"/>
  <c r="Q530" i="12"/>
  <c r="D530" i="12"/>
  <c r="E530" i="12" s="1"/>
  <c r="P530" i="12"/>
  <c r="H530" i="12"/>
  <c r="L530" i="12"/>
  <c r="M530" i="12" s="1"/>
  <c r="I530" i="12"/>
  <c r="B530" i="12"/>
  <c r="C530" i="12" s="1"/>
  <c r="J530" i="12"/>
  <c r="K530" i="12" s="1"/>
  <c r="N530" i="12"/>
  <c r="O530" i="12" s="1"/>
  <c r="L373" i="12"/>
  <c r="M373" i="12" s="1"/>
  <c r="F373" i="12"/>
  <c r="G373" i="12" s="1"/>
  <c r="J373" i="12"/>
  <c r="K373" i="12" s="1"/>
  <c r="I373" i="12"/>
  <c r="Q373" i="12"/>
  <c r="P373" i="12"/>
  <c r="N373" i="12"/>
  <c r="O373" i="12" s="1"/>
  <c r="H373" i="12"/>
  <c r="D373" i="12"/>
  <c r="E373" i="12" s="1"/>
  <c r="R373" i="12"/>
  <c r="S373" i="12" s="1"/>
  <c r="B373" i="12"/>
  <c r="C373" i="12" s="1"/>
  <c r="H216" i="12"/>
  <c r="Q216" i="12"/>
  <c r="J216" i="12"/>
  <c r="K216" i="12" s="1"/>
  <c r="I216" i="12"/>
  <c r="D216" i="12"/>
  <c r="E216" i="12" s="1"/>
  <c r="R216" i="12"/>
  <c r="S216" i="12" s="1"/>
  <c r="N216" i="12"/>
  <c r="O216" i="12" s="1"/>
  <c r="L216" i="12"/>
  <c r="M216" i="12" s="1"/>
  <c r="F216" i="12"/>
  <c r="G216" i="12" s="1"/>
  <c r="B216" i="12"/>
  <c r="C216" i="12" s="1"/>
  <c r="P216" i="12"/>
  <c r="N71" i="12"/>
  <c r="O71" i="12" s="1"/>
  <c r="B71" i="12"/>
  <c r="C71" i="12" s="1"/>
  <c r="L71" i="12"/>
  <c r="M71" i="12" s="1"/>
  <c r="J71" i="12"/>
  <c r="K71" i="12" s="1"/>
  <c r="I71" i="12"/>
  <c r="H71" i="12"/>
  <c r="F71" i="12"/>
  <c r="G71" i="12" s="1"/>
  <c r="D71" i="12"/>
  <c r="E71" i="12" s="1"/>
  <c r="R71" i="12"/>
  <c r="S71" i="12" s="1"/>
  <c r="Q71" i="12"/>
  <c r="P71" i="12"/>
  <c r="Y503" i="8"/>
  <c r="R536" i="12"/>
  <c r="S536" i="12" s="1"/>
  <c r="F536" i="12"/>
  <c r="G536" i="12" s="1"/>
  <c r="N536" i="12"/>
  <c r="O536" i="12" s="1"/>
  <c r="J536" i="12"/>
  <c r="K536" i="12" s="1"/>
  <c r="D536" i="12"/>
  <c r="E536" i="12" s="1"/>
  <c r="P536" i="12"/>
  <c r="H536" i="12"/>
  <c r="B536" i="12"/>
  <c r="C536" i="12" s="1"/>
  <c r="Q536" i="12"/>
  <c r="L536" i="12"/>
  <c r="M536" i="12" s="1"/>
  <c r="I536" i="12"/>
  <c r="R379" i="12"/>
  <c r="S379" i="12" s="1"/>
  <c r="F379" i="12"/>
  <c r="G379" i="12" s="1"/>
  <c r="J379" i="12"/>
  <c r="K379" i="12" s="1"/>
  <c r="L379" i="12"/>
  <c r="M379" i="12" s="1"/>
  <c r="I379" i="12"/>
  <c r="H379" i="12"/>
  <c r="D379" i="12"/>
  <c r="E379" i="12" s="1"/>
  <c r="N379" i="12"/>
  <c r="O379" i="12" s="1"/>
  <c r="B379" i="12"/>
  <c r="C379" i="12" s="1"/>
  <c r="Q379" i="12"/>
  <c r="P379" i="12"/>
  <c r="Q221" i="12"/>
  <c r="D221" i="12"/>
  <c r="E221" i="12" s="1"/>
  <c r="N221" i="12"/>
  <c r="O221" i="12" s="1"/>
  <c r="L221" i="12"/>
  <c r="M221" i="12" s="1"/>
  <c r="J221" i="12"/>
  <c r="K221" i="12" s="1"/>
  <c r="B221" i="12"/>
  <c r="C221" i="12" s="1"/>
  <c r="R221" i="12"/>
  <c r="S221" i="12" s="1"/>
  <c r="I221" i="12"/>
  <c r="H221" i="12"/>
  <c r="F221" i="12"/>
  <c r="G221" i="12" s="1"/>
  <c r="P221" i="12"/>
  <c r="H76" i="12"/>
  <c r="R76" i="12"/>
  <c r="S76" i="12" s="1"/>
  <c r="F76" i="12"/>
  <c r="G76" i="12" s="1"/>
  <c r="Q76" i="12"/>
  <c r="P76" i="12"/>
  <c r="D76" i="12"/>
  <c r="E76" i="12" s="1"/>
  <c r="N76" i="12"/>
  <c r="O76" i="12" s="1"/>
  <c r="L76" i="12"/>
  <c r="M76" i="12" s="1"/>
  <c r="J76" i="12"/>
  <c r="K76" i="12" s="1"/>
  <c r="I76" i="12"/>
  <c r="B76" i="12"/>
  <c r="C76" i="12" s="1"/>
  <c r="J587" i="12"/>
  <c r="K587" i="12" s="1"/>
  <c r="F587" i="12"/>
  <c r="G587" i="12" s="1"/>
  <c r="Q587" i="12"/>
  <c r="P587" i="12"/>
  <c r="B587" i="12"/>
  <c r="C587" i="12" s="1"/>
  <c r="N587" i="12"/>
  <c r="O587" i="12" s="1"/>
  <c r="I587" i="12"/>
  <c r="R587" i="12"/>
  <c r="S587" i="12" s="1"/>
  <c r="D587" i="12"/>
  <c r="E587" i="12" s="1"/>
  <c r="L587" i="12"/>
  <c r="M587" i="12" s="1"/>
  <c r="H587" i="12"/>
  <c r="P430" i="12"/>
  <c r="D430" i="12"/>
  <c r="E430" i="12" s="1"/>
  <c r="L430" i="12"/>
  <c r="M430" i="12" s="1"/>
  <c r="N430" i="12"/>
  <c r="O430" i="12" s="1"/>
  <c r="F430" i="12"/>
  <c r="G430" i="12" s="1"/>
  <c r="B430" i="12"/>
  <c r="C430" i="12" s="1"/>
  <c r="R430" i="12"/>
  <c r="S430" i="12" s="1"/>
  <c r="Q430" i="12"/>
  <c r="H430" i="12"/>
  <c r="J430" i="12"/>
  <c r="K430" i="12" s="1"/>
  <c r="I430" i="12"/>
  <c r="Q273" i="12"/>
  <c r="P273" i="12"/>
  <c r="D273" i="12"/>
  <c r="E273" i="12" s="1"/>
  <c r="N273" i="12"/>
  <c r="O273" i="12" s="1"/>
  <c r="B273" i="12"/>
  <c r="C273" i="12" s="1"/>
  <c r="L273" i="12"/>
  <c r="M273" i="12" s="1"/>
  <c r="F273" i="12"/>
  <c r="G273" i="12" s="1"/>
  <c r="R273" i="12"/>
  <c r="S273" i="12" s="1"/>
  <c r="J273" i="12"/>
  <c r="K273" i="12" s="1"/>
  <c r="I273" i="12"/>
  <c r="H273" i="12"/>
  <c r="P123" i="12"/>
  <c r="D123" i="12"/>
  <c r="E123" i="12" s="1"/>
  <c r="R123" i="12"/>
  <c r="S123" i="12" s="1"/>
  <c r="Q123" i="12"/>
  <c r="B123" i="12"/>
  <c r="C123" i="12" s="1"/>
  <c r="N123" i="12"/>
  <c r="O123" i="12" s="1"/>
  <c r="L123" i="12"/>
  <c r="M123" i="12" s="1"/>
  <c r="J123" i="12"/>
  <c r="K123" i="12" s="1"/>
  <c r="I123" i="12"/>
  <c r="H123" i="12"/>
  <c r="F123" i="12"/>
  <c r="G123" i="12" s="1"/>
  <c r="D651" i="12"/>
  <c r="E651" i="12" s="1"/>
  <c r="B651" i="12"/>
  <c r="C651" i="12" s="1"/>
  <c r="N494" i="12"/>
  <c r="O494" i="12" s="1"/>
  <c r="B494" i="12"/>
  <c r="C494" i="12" s="1"/>
  <c r="H494" i="12"/>
  <c r="Q494" i="12"/>
  <c r="D494" i="12"/>
  <c r="E494" i="12" s="1"/>
  <c r="J494" i="12"/>
  <c r="K494" i="12" s="1"/>
  <c r="I494" i="12"/>
  <c r="F494" i="12"/>
  <c r="G494" i="12" s="1"/>
  <c r="L494" i="12"/>
  <c r="M494" i="12" s="1"/>
  <c r="R494" i="12"/>
  <c r="S494" i="12" s="1"/>
  <c r="P494" i="12"/>
  <c r="P337" i="12"/>
  <c r="D337" i="12"/>
  <c r="E337" i="12" s="1"/>
  <c r="N337" i="12"/>
  <c r="O337" i="12" s="1"/>
  <c r="B337" i="12"/>
  <c r="C337" i="12" s="1"/>
  <c r="Q337" i="12"/>
  <c r="L337" i="12"/>
  <c r="M337" i="12" s="1"/>
  <c r="J337" i="12"/>
  <c r="K337" i="12" s="1"/>
  <c r="I337" i="12"/>
  <c r="F337" i="12"/>
  <c r="G337" i="12" s="1"/>
  <c r="R337" i="12"/>
  <c r="S337" i="12" s="1"/>
  <c r="H337" i="12"/>
  <c r="I182" i="12"/>
  <c r="R182" i="12"/>
  <c r="S182" i="12" s="1"/>
  <c r="N182" i="12"/>
  <c r="O182" i="12" s="1"/>
  <c r="L182" i="12"/>
  <c r="M182" i="12" s="1"/>
  <c r="J182" i="12"/>
  <c r="K182" i="12" s="1"/>
  <c r="H182" i="12"/>
  <c r="F182" i="12"/>
  <c r="G182" i="12" s="1"/>
  <c r="D182" i="12"/>
  <c r="E182" i="12" s="1"/>
  <c r="B182" i="12"/>
  <c r="C182" i="12" s="1"/>
  <c r="Q182" i="12"/>
  <c r="P182" i="12"/>
  <c r="H38" i="12"/>
  <c r="R38" i="12"/>
  <c r="S38" i="12" s="1"/>
  <c r="F38" i="12"/>
  <c r="G38" i="12" s="1"/>
  <c r="Q38" i="12"/>
  <c r="J38" i="12"/>
  <c r="K38" i="12" s="1"/>
  <c r="I38" i="12"/>
  <c r="D38" i="12"/>
  <c r="E38" i="12" s="1"/>
  <c r="B38" i="12"/>
  <c r="C38" i="12" s="1"/>
  <c r="P38" i="12"/>
  <c r="N38" i="12"/>
  <c r="O38" i="12" s="1"/>
  <c r="L38" i="12"/>
  <c r="M38" i="12" s="1"/>
  <c r="J318" i="12"/>
  <c r="K318" i="12" s="1"/>
  <c r="I318" i="12"/>
  <c r="H318" i="12"/>
  <c r="Q318" i="12"/>
  <c r="R318" i="12"/>
  <c r="S318" i="12" s="1"/>
  <c r="P318" i="12"/>
  <c r="N318" i="12"/>
  <c r="O318" i="12" s="1"/>
  <c r="L318" i="12"/>
  <c r="M318" i="12" s="1"/>
  <c r="B318" i="12"/>
  <c r="C318" i="12" s="1"/>
  <c r="D318" i="12"/>
  <c r="E318" i="12" s="1"/>
  <c r="F318" i="12"/>
  <c r="G318" i="12" s="1"/>
  <c r="J462" i="12"/>
  <c r="K462" i="12" s="1"/>
  <c r="I462" i="12"/>
  <c r="H462" i="12"/>
  <c r="R462" i="12"/>
  <c r="S462" i="12" s="1"/>
  <c r="Q462" i="12"/>
  <c r="P462" i="12"/>
  <c r="N462" i="12"/>
  <c r="O462" i="12" s="1"/>
  <c r="L462" i="12"/>
  <c r="M462" i="12" s="1"/>
  <c r="F462" i="12"/>
  <c r="G462" i="12" s="1"/>
  <c r="D462" i="12"/>
  <c r="E462" i="12" s="1"/>
  <c r="B462" i="12"/>
  <c r="C462" i="12" s="1"/>
  <c r="I606" i="12"/>
  <c r="Q606" i="12"/>
  <c r="H606" i="12"/>
  <c r="J606" i="12"/>
  <c r="K606" i="12" s="1"/>
  <c r="F606" i="12"/>
  <c r="G606" i="12" s="1"/>
  <c r="R606" i="12"/>
  <c r="S606" i="12" s="1"/>
  <c r="L606" i="12"/>
  <c r="M606" i="12" s="1"/>
  <c r="D606" i="12"/>
  <c r="E606" i="12" s="1"/>
  <c r="B606" i="12"/>
  <c r="C606" i="12" s="1"/>
  <c r="N606" i="12"/>
  <c r="O606" i="12" s="1"/>
  <c r="P606" i="12"/>
  <c r="I559" i="12"/>
  <c r="F559" i="12"/>
  <c r="G559" i="12" s="1"/>
  <c r="P559" i="12"/>
  <c r="N559" i="12"/>
  <c r="O559" i="12" s="1"/>
  <c r="R559" i="12"/>
  <c r="S559" i="12" s="1"/>
  <c r="L559" i="12"/>
  <c r="M559" i="12" s="1"/>
  <c r="Q559" i="12"/>
  <c r="B559" i="12"/>
  <c r="C559" i="12" s="1"/>
  <c r="J559" i="12"/>
  <c r="K559" i="12" s="1"/>
  <c r="H559" i="12"/>
  <c r="D559" i="12"/>
  <c r="E559" i="12" s="1"/>
  <c r="R401" i="12"/>
  <c r="S401" i="12" s="1"/>
  <c r="F401" i="12"/>
  <c r="G401" i="12" s="1"/>
  <c r="P401" i="12"/>
  <c r="D401" i="12"/>
  <c r="E401" i="12" s="1"/>
  <c r="Q401" i="12"/>
  <c r="B401" i="12"/>
  <c r="C401" i="12" s="1"/>
  <c r="N401" i="12"/>
  <c r="O401" i="12" s="1"/>
  <c r="L401" i="12"/>
  <c r="M401" i="12" s="1"/>
  <c r="J401" i="12"/>
  <c r="K401" i="12" s="1"/>
  <c r="I401" i="12"/>
  <c r="H401" i="12"/>
  <c r="Q244" i="12"/>
  <c r="I244" i="12"/>
  <c r="F244" i="12"/>
  <c r="G244" i="12" s="1"/>
  <c r="P244" i="12"/>
  <c r="B244" i="12"/>
  <c r="C244" i="12" s="1"/>
  <c r="R244" i="12"/>
  <c r="S244" i="12" s="1"/>
  <c r="N244" i="12"/>
  <c r="O244" i="12" s="1"/>
  <c r="L244" i="12"/>
  <c r="M244" i="12" s="1"/>
  <c r="J244" i="12"/>
  <c r="K244" i="12" s="1"/>
  <c r="H244" i="12"/>
  <c r="D244" i="12"/>
  <c r="E244" i="12" s="1"/>
  <c r="P97" i="12"/>
  <c r="D97" i="12"/>
  <c r="E97" i="12" s="1"/>
  <c r="N97" i="12"/>
  <c r="O97" i="12" s="1"/>
  <c r="L97" i="12"/>
  <c r="M97" i="12" s="1"/>
  <c r="J97" i="12"/>
  <c r="K97" i="12" s="1"/>
  <c r="I97" i="12"/>
  <c r="R97" i="12"/>
  <c r="S97" i="12" s="1"/>
  <c r="Q97" i="12"/>
  <c r="F97" i="12"/>
  <c r="G97" i="12" s="1"/>
  <c r="B97" i="12"/>
  <c r="C97" i="12" s="1"/>
  <c r="H97" i="12"/>
  <c r="P623" i="12"/>
  <c r="D623" i="12"/>
  <c r="E623" i="12" s="1"/>
  <c r="I623" i="12"/>
  <c r="L623" i="12"/>
  <c r="M623" i="12" s="1"/>
  <c r="H623" i="12"/>
  <c r="F623" i="12"/>
  <c r="G623" i="12" s="1"/>
  <c r="R623" i="12"/>
  <c r="S623" i="12" s="1"/>
  <c r="Q623" i="12"/>
  <c r="J623" i="12"/>
  <c r="K623" i="12" s="1"/>
  <c r="N623" i="12"/>
  <c r="O623" i="12" s="1"/>
  <c r="B623" i="12"/>
  <c r="C623" i="12" s="1"/>
  <c r="J466" i="12"/>
  <c r="K466" i="12" s="1"/>
  <c r="P466" i="12"/>
  <c r="B466" i="12"/>
  <c r="C466" i="12" s="1"/>
  <c r="L466" i="12"/>
  <c r="M466" i="12" s="1"/>
  <c r="Q466" i="12"/>
  <c r="N466" i="12"/>
  <c r="O466" i="12" s="1"/>
  <c r="D466" i="12"/>
  <c r="E466" i="12" s="1"/>
  <c r="R466" i="12"/>
  <c r="S466" i="12" s="1"/>
  <c r="I466" i="12"/>
  <c r="H466" i="12"/>
  <c r="F466" i="12"/>
  <c r="G466" i="12" s="1"/>
  <c r="F309" i="12"/>
  <c r="G309" i="12" s="1"/>
  <c r="R309" i="12"/>
  <c r="S309" i="12" s="1"/>
  <c r="Q309" i="12"/>
  <c r="D309" i="12"/>
  <c r="E309" i="12" s="1"/>
  <c r="B309" i="12"/>
  <c r="C309" i="12" s="1"/>
  <c r="N309" i="12"/>
  <c r="O309" i="12" s="1"/>
  <c r="I309" i="12"/>
  <c r="H309" i="12"/>
  <c r="L309" i="12"/>
  <c r="M309" i="12" s="1"/>
  <c r="J309" i="12"/>
  <c r="K309" i="12" s="1"/>
  <c r="P309" i="12"/>
  <c r="P156" i="12"/>
  <c r="D156" i="12"/>
  <c r="E156" i="12" s="1"/>
  <c r="N156" i="12"/>
  <c r="O156" i="12" s="1"/>
  <c r="B156" i="12"/>
  <c r="C156" i="12" s="1"/>
  <c r="L156" i="12"/>
  <c r="M156" i="12" s="1"/>
  <c r="J156" i="12"/>
  <c r="K156" i="12" s="1"/>
  <c r="I156" i="12"/>
  <c r="H156" i="12"/>
  <c r="F156" i="12"/>
  <c r="G156" i="12" s="1"/>
  <c r="R156" i="12"/>
  <c r="S156" i="12" s="1"/>
  <c r="Q156" i="12"/>
  <c r="F12" i="12"/>
  <c r="G12" i="12" s="1"/>
  <c r="R12" i="12"/>
  <c r="S12" i="12" s="1"/>
  <c r="Q12" i="12"/>
  <c r="D12" i="12"/>
  <c r="E12" i="12" s="1"/>
  <c r="P12" i="12"/>
  <c r="B12" i="12"/>
  <c r="C12" i="12" s="1"/>
  <c r="N12" i="12"/>
  <c r="O12" i="12" s="1"/>
  <c r="L12" i="12"/>
  <c r="M12" i="12" s="1"/>
  <c r="J12" i="12"/>
  <c r="K12" i="12" s="1"/>
  <c r="I12" i="12"/>
  <c r="H12" i="12"/>
  <c r="L517" i="12"/>
  <c r="M517" i="12" s="1"/>
  <c r="Q517" i="12"/>
  <c r="P517" i="12"/>
  <c r="B517" i="12"/>
  <c r="C517" i="12" s="1"/>
  <c r="R517" i="12"/>
  <c r="S517" i="12" s="1"/>
  <c r="J517" i="12"/>
  <c r="K517" i="12" s="1"/>
  <c r="I517" i="12"/>
  <c r="N517" i="12"/>
  <c r="O517" i="12" s="1"/>
  <c r="H517" i="12"/>
  <c r="F517" i="12"/>
  <c r="G517" i="12" s="1"/>
  <c r="D517" i="12"/>
  <c r="E517" i="12" s="1"/>
  <c r="R360" i="12"/>
  <c r="S360" i="12" s="1"/>
  <c r="Q360" i="12"/>
  <c r="D360" i="12"/>
  <c r="E360" i="12" s="1"/>
  <c r="P360" i="12"/>
  <c r="B360" i="12"/>
  <c r="C360" i="12" s="1"/>
  <c r="N360" i="12"/>
  <c r="O360" i="12" s="1"/>
  <c r="L360" i="12"/>
  <c r="M360" i="12" s="1"/>
  <c r="J360" i="12"/>
  <c r="K360" i="12" s="1"/>
  <c r="I360" i="12"/>
  <c r="H360" i="12"/>
  <c r="F360" i="12"/>
  <c r="G360" i="12" s="1"/>
  <c r="N203" i="12"/>
  <c r="O203" i="12" s="1"/>
  <c r="B203" i="12"/>
  <c r="C203" i="12" s="1"/>
  <c r="I203" i="12"/>
  <c r="D203" i="12"/>
  <c r="E203" i="12" s="1"/>
  <c r="R203" i="12"/>
  <c r="S203" i="12" s="1"/>
  <c r="Q203" i="12"/>
  <c r="L203" i="12"/>
  <c r="M203" i="12" s="1"/>
  <c r="P203" i="12"/>
  <c r="J203" i="12"/>
  <c r="K203" i="12" s="1"/>
  <c r="H203" i="12"/>
  <c r="F203" i="12"/>
  <c r="G203" i="12" s="1"/>
  <c r="N59" i="12"/>
  <c r="O59" i="12" s="1"/>
  <c r="B59" i="12"/>
  <c r="C59" i="12" s="1"/>
  <c r="L59" i="12"/>
  <c r="M59" i="12" s="1"/>
  <c r="J59" i="12"/>
  <c r="K59" i="12" s="1"/>
  <c r="I59" i="12"/>
  <c r="H59" i="12"/>
  <c r="F59" i="12"/>
  <c r="G59" i="12" s="1"/>
  <c r="D59" i="12"/>
  <c r="E59" i="12" s="1"/>
  <c r="R59" i="12"/>
  <c r="S59" i="12" s="1"/>
  <c r="Q59" i="12"/>
  <c r="P59" i="12"/>
  <c r="AN26" i="8"/>
  <c r="AR29" i="8"/>
  <c r="AR33" i="8" s="1"/>
  <c r="AC33" i="8"/>
  <c r="AV27" i="7"/>
  <c r="AZ27" i="7" s="1"/>
  <c r="AL25" i="7"/>
  <c r="AL28" i="7"/>
  <c r="AZ28" i="7" s="1"/>
  <c r="AV25" i="7"/>
  <c r="AV29" i="7" s="1"/>
  <c r="BC17" i="7"/>
  <c r="AT21" i="6"/>
  <c r="AS26" i="7"/>
  <c r="AS29" i="7" s="1"/>
  <c r="BI7" i="6"/>
  <c r="BB21" i="6"/>
  <c r="BH21" i="6"/>
  <c r="BI4" i="6"/>
  <c r="BI16" i="6"/>
  <c r="BI27" i="6"/>
  <c r="B531" i="3"/>
  <c r="K531" i="3"/>
  <c r="D531" i="3"/>
  <c r="E531" i="3"/>
  <c r="C531" i="3"/>
  <c r="F531" i="3"/>
  <c r="H531" i="3"/>
  <c r="J531" i="3"/>
  <c r="I531" i="3"/>
  <c r="G531" i="3"/>
  <c r="B303" i="3"/>
  <c r="E303" i="3"/>
  <c r="D303" i="3"/>
  <c r="C303" i="3"/>
  <c r="G303" i="3"/>
  <c r="K303" i="3"/>
  <c r="J303" i="3"/>
  <c r="I303" i="3"/>
  <c r="F303" i="3"/>
  <c r="H303" i="3"/>
  <c r="F116" i="3"/>
  <c r="E116" i="3"/>
  <c r="H116" i="3"/>
  <c r="K116" i="3"/>
  <c r="J116" i="3"/>
  <c r="D116" i="3"/>
  <c r="C116" i="3"/>
  <c r="B116" i="3"/>
  <c r="I116" i="3"/>
  <c r="G116" i="3"/>
  <c r="B57" i="3"/>
  <c r="J57" i="3"/>
  <c r="I57" i="3"/>
  <c r="K57" i="3"/>
  <c r="H57" i="3"/>
  <c r="C57" i="3"/>
  <c r="F57" i="3"/>
  <c r="E57" i="3"/>
  <c r="D57" i="3"/>
  <c r="G57" i="3"/>
  <c r="H204" i="3"/>
  <c r="K204" i="3"/>
  <c r="E204" i="3"/>
  <c r="D204" i="3"/>
  <c r="J204" i="3"/>
  <c r="I204" i="3"/>
  <c r="B204" i="3"/>
  <c r="F204" i="3"/>
  <c r="C204" i="3"/>
  <c r="G204" i="3"/>
  <c r="B375" i="3"/>
  <c r="E375" i="3"/>
  <c r="D375" i="3"/>
  <c r="C375" i="3"/>
  <c r="G375" i="3"/>
  <c r="J375" i="3"/>
  <c r="I375" i="3"/>
  <c r="K375" i="3"/>
  <c r="H375" i="3"/>
  <c r="F375" i="3"/>
  <c r="B567" i="3"/>
  <c r="E567" i="3"/>
  <c r="C567" i="3"/>
  <c r="K567" i="3"/>
  <c r="J567" i="3"/>
  <c r="F567" i="3"/>
  <c r="D567" i="3"/>
  <c r="H567" i="3"/>
  <c r="G567" i="3"/>
  <c r="I567" i="3"/>
  <c r="D70" i="3"/>
  <c r="B70" i="3"/>
  <c r="I70" i="3"/>
  <c r="H70" i="3"/>
  <c r="K70" i="3"/>
  <c r="G70" i="3"/>
  <c r="F70" i="3"/>
  <c r="E70" i="3"/>
  <c r="J70" i="3"/>
  <c r="C70" i="3"/>
  <c r="D218" i="3"/>
  <c r="B218" i="3"/>
  <c r="G218" i="3"/>
  <c r="F218" i="3"/>
  <c r="H218" i="3"/>
  <c r="E218" i="3"/>
  <c r="J218" i="3"/>
  <c r="I218" i="3"/>
  <c r="C218" i="3"/>
  <c r="K218" i="3"/>
  <c r="D394" i="3"/>
  <c r="K394" i="3"/>
  <c r="J394" i="3"/>
  <c r="I394" i="3"/>
  <c r="C394" i="3"/>
  <c r="G394" i="3"/>
  <c r="F394" i="3"/>
  <c r="H394" i="3"/>
  <c r="E394" i="3"/>
  <c r="B394" i="3"/>
  <c r="D586" i="3"/>
  <c r="K586" i="3"/>
  <c r="J586" i="3"/>
  <c r="I586" i="3"/>
  <c r="H586" i="3"/>
  <c r="G586" i="3"/>
  <c r="B586" i="3"/>
  <c r="F586" i="3"/>
  <c r="E586" i="3"/>
  <c r="C586" i="3"/>
  <c r="J403" i="3"/>
  <c r="K403" i="3"/>
  <c r="C403" i="3"/>
  <c r="B403" i="3"/>
  <c r="E403" i="3"/>
  <c r="D403" i="3"/>
  <c r="I403" i="3"/>
  <c r="H403" i="3"/>
  <c r="G403" i="3"/>
  <c r="F403" i="3"/>
  <c r="J547" i="3"/>
  <c r="H547" i="3"/>
  <c r="G547" i="3"/>
  <c r="F547" i="3"/>
  <c r="E547" i="3"/>
  <c r="D547" i="3"/>
  <c r="C547" i="3"/>
  <c r="B547" i="3"/>
  <c r="K547" i="3"/>
  <c r="I547" i="3"/>
  <c r="D196" i="3"/>
  <c r="G196" i="3"/>
  <c r="F196" i="3"/>
  <c r="C196" i="3"/>
  <c r="B196" i="3"/>
  <c r="H196" i="3"/>
  <c r="E196" i="3"/>
  <c r="K196" i="3"/>
  <c r="J196" i="3"/>
  <c r="I196" i="3"/>
  <c r="D340" i="3"/>
  <c r="E340" i="3"/>
  <c r="C340" i="3"/>
  <c r="G340" i="3"/>
  <c r="K340" i="3"/>
  <c r="J340" i="3"/>
  <c r="I340" i="3"/>
  <c r="F340" i="3"/>
  <c r="B340" i="3"/>
  <c r="H340" i="3"/>
  <c r="D484" i="3"/>
  <c r="J484" i="3"/>
  <c r="B484" i="3"/>
  <c r="G484" i="3"/>
  <c r="F484" i="3"/>
  <c r="H484" i="3"/>
  <c r="E484" i="3"/>
  <c r="C484" i="3"/>
  <c r="K484" i="3"/>
  <c r="I484" i="3"/>
  <c r="D628" i="3"/>
  <c r="J628" i="3"/>
  <c r="E628" i="3"/>
  <c r="B628" i="3"/>
  <c r="G628" i="3"/>
  <c r="F628" i="3"/>
  <c r="C628" i="3"/>
  <c r="H628" i="3"/>
  <c r="K628" i="3"/>
  <c r="I628" i="3"/>
  <c r="F377" i="3"/>
  <c r="K377" i="3"/>
  <c r="J377" i="3"/>
  <c r="I377" i="3"/>
  <c r="D377" i="3"/>
  <c r="C377" i="3"/>
  <c r="G377" i="3"/>
  <c r="H377" i="3"/>
  <c r="E377" i="3"/>
  <c r="B377" i="3"/>
  <c r="F521" i="3"/>
  <c r="G521" i="3"/>
  <c r="C521" i="3"/>
  <c r="K521" i="3"/>
  <c r="J521" i="3"/>
  <c r="E521" i="3"/>
  <c r="D521" i="3"/>
  <c r="B521" i="3"/>
  <c r="I521" i="3"/>
  <c r="H521" i="3"/>
  <c r="D626" i="3"/>
  <c r="J626" i="3"/>
  <c r="E626" i="3"/>
  <c r="C626" i="3"/>
  <c r="B626" i="3"/>
  <c r="H626" i="3"/>
  <c r="G626" i="3"/>
  <c r="K626" i="3"/>
  <c r="I626" i="3"/>
  <c r="F626" i="3"/>
  <c r="J397" i="3"/>
  <c r="G397" i="3"/>
  <c r="F397" i="3"/>
  <c r="E397" i="3"/>
  <c r="D397" i="3"/>
  <c r="C397" i="3"/>
  <c r="B397" i="3"/>
  <c r="K397" i="3"/>
  <c r="I397" i="3"/>
  <c r="H397" i="3"/>
  <c r="B189" i="3"/>
  <c r="F189" i="3"/>
  <c r="C189" i="3"/>
  <c r="K189" i="3"/>
  <c r="J189" i="3"/>
  <c r="D189" i="3"/>
  <c r="H189" i="3"/>
  <c r="G189" i="3"/>
  <c r="E189" i="3"/>
  <c r="I189" i="3"/>
  <c r="D15" i="3"/>
  <c r="C15" i="3"/>
  <c r="F15" i="3"/>
  <c r="I15" i="3"/>
  <c r="H15" i="3"/>
  <c r="G15" i="3"/>
  <c r="K15" i="3"/>
  <c r="E15" i="3"/>
  <c r="B15" i="3"/>
  <c r="J15" i="3"/>
  <c r="F470" i="3"/>
  <c r="G470" i="3"/>
  <c r="E470" i="3"/>
  <c r="K470" i="3"/>
  <c r="J470" i="3"/>
  <c r="I470" i="3"/>
  <c r="H470" i="3"/>
  <c r="D470" i="3"/>
  <c r="C470" i="3"/>
  <c r="B470" i="3"/>
  <c r="F251" i="3"/>
  <c r="G251" i="3"/>
  <c r="E251" i="3"/>
  <c r="D251" i="3"/>
  <c r="C251" i="3"/>
  <c r="H251" i="3"/>
  <c r="B251" i="3"/>
  <c r="J251" i="3"/>
  <c r="I251" i="3"/>
  <c r="K251" i="3"/>
  <c r="H72" i="3"/>
  <c r="I72" i="3"/>
  <c r="C72" i="3"/>
  <c r="B72" i="3"/>
  <c r="E72" i="3"/>
  <c r="K72" i="3"/>
  <c r="J72" i="3"/>
  <c r="G72" i="3"/>
  <c r="F72" i="3"/>
  <c r="D72" i="3"/>
  <c r="J517" i="3"/>
  <c r="G517" i="3"/>
  <c r="D517" i="3"/>
  <c r="C517" i="3"/>
  <c r="I517" i="3"/>
  <c r="H517" i="3"/>
  <c r="F517" i="3"/>
  <c r="E517" i="3"/>
  <c r="B517" i="3"/>
  <c r="K517" i="3"/>
  <c r="D290" i="3"/>
  <c r="C290" i="3"/>
  <c r="B290" i="3"/>
  <c r="I290" i="3"/>
  <c r="H290" i="3"/>
  <c r="G290" i="3"/>
  <c r="F290" i="3"/>
  <c r="E290" i="3"/>
  <c r="K290" i="3"/>
  <c r="J290" i="3"/>
  <c r="F107" i="3"/>
  <c r="J107" i="3"/>
  <c r="I107" i="3"/>
  <c r="E107" i="3"/>
  <c r="D107" i="3"/>
  <c r="C107" i="3"/>
  <c r="B107" i="3"/>
  <c r="K107" i="3"/>
  <c r="H107" i="3"/>
  <c r="G107" i="3"/>
  <c r="F575" i="3"/>
  <c r="C575" i="3"/>
  <c r="G575" i="3"/>
  <c r="I575" i="3"/>
  <c r="H575" i="3"/>
  <c r="E575" i="3"/>
  <c r="K575" i="3"/>
  <c r="J575" i="3"/>
  <c r="B575" i="3"/>
  <c r="D575" i="3"/>
  <c r="K344" i="3"/>
  <c r="J344" i="3"/>
  <c r="I344" i="3"/>
  <c r="H344" i="3"/>
  <c r="G344" i="3"/>
  <c r="F344" i="3"/>
  <c r="E344" i="3"/>
  <c r="D344" i="3"/>
  <c r="B344" i="3"/>
  <c r="C344" i="3"/>
  <c r="D148" i="3"/>
  <c r="J148" i="3"/>
  <c r="K148" i="3"/>
  <c r="B148" i="3"/>
  <c r="E148" i="3"/>
  <c r="H148" i="3"/>
  <c r="G148" i="3"/>
  <c r="F148" i="3"/>
  <c r="C148" i="3"/>
  <c r="I148" i="3"/>
  <c r="I1004" i="2"/>
  <c r="H1004" i="2"/>
  <c r="D1004" i="2"/>
  <c r="C1004" i="2"/>
  <c r="E1004" i="2"/>
  <c r="B1004" i="2"/>
  <c r="J1004" i="2"/>
  <c r="K1004" i="2"/>
  <c r="G1004" i="2"/>
  <c r="F1004" i="2"/>
  <c r="I848" i="2"/>
  <c r="H848" i="2"/>
  <c r="D848" i="2"/>
  <c r="C848" i="2"/>
  <c r="F848" i="2"/>
  <c r="J848" i="2"/>
  <c r="G848" i="2"/>
  <c r="K848" i="2"/>
  <c r="E848" i="2"/>
  <c r="B848" i="2"/>
  <c r="H704" i="2"/>
  <c r="D704" i="2"/>
  <c r="C704" i="2"/>
  <c r="K704" i="2"/>
  <c r="E704" i="2"/>
  <c r="G704" i="2"/>
  <c r="J704" i="2"/>
  <c r="I704" i="2"/>
  <c r="F704" i="2"/>
  <c r="B704" i="2"/>
  <c r="B560" i="2"/>
  <c r="K560" i="2"/>
  <c r="J560" i="2"/>
  <c r="I560" i="2"/>
  <c r="H560" i="2"/>
  <c r="D560" i="2"/>
  <c r="C560" i="2"/>
  <c r="F560" i="2"/>
  <c r="G560" i="2"/>
  <c r="E560" i="2"/>
  <c r="B416" i="2"/>
  <c r="I416" i="2"/>
  <c r="H416" i="2"/>
  <c r="G416" i="2"/>
  <c r="F416" i="2"/>
  <c r="K416" i="2"/>
  <c r="J416" i="2"/>
  <c r="E416" i="2"/>
  <c r="D416" i="2"/>
  <c r="C416" i="2"/>
  <c r="G1081" i="2"/>
  <c r="F1081" i="2"/>
  <c r="H1081" i="2"/>
  <c r="E1081" i="2"/>
  <c r="K1081" i="2"/>
  <c r="C1081" i="2"/>
  <c r="J1081" i="2"/>
  <c r="I1081" i="2"/>
  <c r="D1081" i="2"/>
  <c r="B1081" i="2"/>
  <c r="E924" i="2"/>
  <c r="D924" i="2"/>
  <c r="H924" i="2"/>
  <c r="G924" i="2"/>
  <c r="K924" i="2"/>
  <c r="I924" i="2"/>
  <c r="F924" i="2"/>
  <c r="C924" i="2"/>
  <c r="B924" i="2"/>
  <c r="J924" i="2"/>
  <c r="G775" i="2"/>
  <c r="F775" i="2"/>
  <c r="K775" i="2"/>
  <c r="B775" i="2"/>
  <c r="J775" i="2"/>
  <c r="D775" i="2"/>
  <c r="E775" i="2"/>
  <c r="H775" i="2"/>
  <c r="I775" i="2"/>
  <c r="C775" i="2"/>
  <c r="K631" i="2"/>
  <c r="B631" i="2"/>
  <c r="E631" i="2"/>
  <c r="G631" i="2"/>
  <c r="H631" i="2"/>
  <c r="I631" i="2"/>
  <c r="C631" i="2"/>
  <c r="D631" i="2"/>
  <c r="J631" i="2"/>
  <c r="F631" i="2"/>
  <c r="K487" i="2"/>
  <c r="J487" i="2"/>
  <c r="C487" i="2"/>
  <c r="I487" i="2"/>
  <c r="E487" i="2"/>
  <c r="G487" i="2"/>
  <c r="F487" i="2"/>
  <c r="H487" i="2"/>
  <c r="D487" i="2"/>
  <c r="B487" i="2"/>
  <c r="K343" i="2"/>
  <c r="J343" i="2"/>
  <c r="I343" i="2"/>
  <c r="H343" i="2"/>
  <c r="B343" i="2"/>
  <c r="F343" i="2"/>
  <c r="G343" i="2"/>
  <c r="E343" i="2"/>
  <c r="D343" i="2"/>
  <c r="C343" i="2"/>
  <c r="K199" i="2"/>
  <c r="J199" i="2"/>
  <c r="D199" i="2"/>
  <c r="H199" i="2"/>
  <c r="F199" i="2"/>
  <c r="E199" i="2"/>
  <c r="I199" i="2"/>
  <c r="G199" i="2"/>
  <c r="C199" i="2"/>
  <c r="B199" i="2"/>
  <c r="B55" i="2"/>
  <c r="K55" i="2"/>
  <c r="J55" i="2"/>
  <c r="I55" i="2"/>
  <c r="H55" i="2"/>
  <c r="G55" i="2"/>
  <c r="F55" i="2"/>
  <c r="E55" i="2"/>
  <c r="D55" i="2"/>
  <c r="C55" i="2"/>
  <c r="E1002" i="2"/>
  <c r="D1002" i="2"/>
  <c r="F1002" i="2"/>
  <c r="C1002" i="2"/>
  <c r="J1002" i="2"/>
  <c r="I1002" i="2"/>
  <c r="G1002" i="2"/>
  <c r="K1002" i="2"/>
  <c r="B1002" i="2"/>
  <c r="H1002" i="2"/>
  <c r="E846" i="2"/>
  <c r="D846" i="2"/>
  <c r="J846" i="2"/>
  <c r="I846" i="2"/>
  <c r="B846" i="2"/>
  <c r="G846" i="2"/>
  <c r="K846" i="2"/>
  <c r="H846" i="2"/>
  <c r="F846" i="2"/>
  <c r="C846" i="2"/>
  <c r="D702" i="2"/>
  <c r="K702" i="2"/>
  <c r="J702" i="2"/>
  <c r="C702" i="2"/>
  <c r="B702" i="2"/>
  <c r="G702" i="2"/>
  <c r="I702" i="2"/>
  <c r="E702" i="2"/>
  <c r="H702" i="2"/>
  <c r="F702" i="2"/>
  <c r="J558" i="2"/>
  <c r="H558" i="2"/>
  <c r="C558" i="2"/>
  <c r="B558" i="2"/>
  <c r="F558" i="2"/>
  <c r="I558" i="2"/>
  <c r="K558" i="2"/>
  <c r="G558" i="2"/>
  <c r="E558" i="2"/>
  <c r="D558" i="2"/>
  <c r="J414" i="2"/>
  <c r="H414" i="2"/>
  <c r="G414" i="2"/>
  <c r="C414" i="2"/>
  <c r="E414" i="2"/>
  <c r="D414" i="2"/>
  <c r="K414" i="2"/>
  <c r="I414" i="2"/>
  <c r="F414" i="2"/>
  <c r="B414" i="2"/>
  <c r="J270" i="2"/>
  <c r="H270" i="2"/>
  <c r="K270" i="2"/>
  <c r="F270" i="2"/>
  <c r="I270" i="2"/>
  <c r="G270" i="2"/>
  <c r="E270" i="2"/>
  <c r="D270" i="2"/>
  <c r="C270" i="2"/>
  <c r="B270" i="2"/>
  <c r="J126" i="2"/>
  <c r="E126" i="2"/>
  <c r="K126" i="2"/>
  <c r="I126" i="2"/>
  <c r="H126" i="2"/>
  <c r="G126" i="2"/>
  <c r="F126" i="2"/>
  <c r="D126" i="2"/>
  <c r="C126" i="2"/>
  <c r="B126" i="2"/>
  <c r="I1118" i="2"/>
  <c r="H1118" i="2"/>
  <c r="K1118" i="2"/>
  <c r="B1118" i="2"/>
  <c r="C1118" i="2"/>
  <c r="E1118" i="2"/>
  <c r="D1118" i="2"/>
  <c r="J1118" i="2"/>
  <c r="G1118" i="2"/>
  <c r="F1118" i="2"/>
  <c r="I896" i="2"/>
  <c r="H896" i="2"/>
  <c r="C896" i="2"/>
  <c r="K896" i="2"/>
  <c r="J896" i="2"/>
  <c r="D896" i="2"/>
  <c r="E896" i="2"/>
  <c r="F896" i="2"/>
  <c r="G896" i="2"/>
  <c r="B896" i="2"/>
  <c r="B677" i="2"/>
  <c r="K677" i="2"/>
  <c r="J677" i="2"/>
  <c r="I677" i="2"/>
  <c r="D677" i="2"/>
  <c r="H677" i="2"/>
  <c r="F677" i="2"/>
  <c r="G677" i="2"/>
  <c r="E677" i="2"/>
  <c r="C677" i="2"/>
  <c r="E870" i="2"/>
  <c r="D870" i="2"/>
  <c r="H870" i="2"/>
  <c r="G870" i="2"/>
  <c r="F870" i="2"/>
  <c r="K870" i="2"/>
  <c r="C870" i="2"/>
  <c r="B870" i="2"/>
  <c r="I870" i="2"/>
  <c r="J870" i="2"/>
  <c r="H1078" i="2"/>
  <c r="G1078" i="2"/>
  <c r="K1078" i="2"/>
  <c r="B1078" i="2"/>
  <c r="D1078" i="2"/>
  <c r="J1078" i="2"/>
  <c r="E1078" i="2"/>
  <c r="F1078" i="2"/>
  <c r="C1078" i="2"/>
  <c r="I1078" i="2"/>
  <c r="K921" i="2"/>
  <c r="J921" i="2"/>
  <c r="H921" i="2"/>
  <c r="G921" i="2"/>
  <c r="B921" i="2"/>
  <c r="D921" i="2"/>
  <c r="E921" i="2"/>
  <c r="F921" i="2"/>
  <c r="I921" i="2"/>
  <c r="C921" i="2"/>
  <c r="B772" i="2"/>
  <c r="J772" i="2"/>
  <c r="G772" i="2"/>
  <c r="F772" i="2"/>
  <c r="E772" i="2"/>
  <c r="K772" i="2"/>
  <c r="D772" i="2"/>
  <c r="I772" i="2"/>
  <c r="H772" i="2"/>
  <c r="C772" i="2"/>
  <c r="F628" i="2"/>
  <c r="B628" i="2"/>
  <c r="C628" i="2"/>
  <c r="G628" i="2"/>
  <c r="I628" i="2"/>
  <c r="J628" i="2"/>
  <c r="K628" i="2"/>
  <c r="H628" i="2"/>
  <c r="E628" i="2"/>
  <c r="D628" i="2"/>
  <c r="F484" i="2"/>
  <c r="B484" i="2"/>
  <c r="D484" i="2"/>
  <c r="G484" i="2"/>
  <c r="K484" i="2"/>
  <c r="I484" i="2"/>
  <c r="H484" i="2"/>
  <c r="C484" i="2"/>
  <c r="E484" i="2"/>
  <c r="J484" i="2"/>
  <c r="F340" i="2"/>
  <c r="B340" i="2"/>
  <c r="K340" i="2"/>
  <c r="J340" i="2"/>
  <c r="G340" i="2"/>
  <c r="I340" i="2"/>
  <c r="H340" i="2"/>
  <c r="E340" i="2"/>
  <c r="D340" i="2"/>
  <c r="C340" i="2"/>
  <c r="F196" i="2"/>
  <c r="E196" i="2"/>
  <c r="D196" i="2"/>
  <c r="H196" i="2"/>
  <c r="C196" i="2"/>
  <c r="K196" i="2"/>
  <c r="J196" i="2"/>
  <c r="I196" i="2"/>
  <c r="G196" i="2"/>
  <c r="B196" i="2"/>
  <c r="G52" i="2"/>
  <c r="H52" i="2"/>
  <c r="K52" i="2"/>
  <c r="J52" i="2"/>
  <c r="I52" i="2"/>
  <c r="F52" i="2"/>
  <c r="E52" i="2"/>
  <c r="D52" i="2"/>
  <c r="C52" i="2"/>
  <c r="B52" i="2"/>
  <c r="I746" i="2"/>
  <c r="H746" i="2"/>
  <c r="B746" i="2"/>
  <c r="D746" i="2"/>
  <c r="C746" i="2"/>
  <c r="G746" i="2"/>
  <c r="K746" i="2"/>
  <c r="E746" i="2"/>
  <c r="J746" i="2"/>
  <c r="F746" i="2"/>
  <c r="B422" i="2"/>
  <c r="G422" i="2"/>
  <c r="F422" i="2"/>
  <c r="E422" i="2"/>
  <c r="D422" i="2"/>
  <c r="K422" i="2"/>
  <c r="C422" i="2"/>
  <c r="J422" i="2"/>
  <c r="H422" i="2"/>
  <c r="I422" i="2"/>
  <c r="C122" i="2"/>
  <c r="D122" i="2"/>
  <c r="G122" i="2"/>
  <c r="F122" i="2"/>
  <c r="E122" i="2"/>
  <c r="B122" i="2"/>
  <c r="K122" i="2"/>
  <c r="J122" i="2"/>
  <c r="I122" i="2"/>
  <c r="H122" i="2"/>
  <c r="G253" i="2"/>
  <c r="F253" i="2"/>
  <c r="E253" i="2"/>
  <c r="C253" i="2"/>
  <c r="K253" i="2"/>
  <c r="J253" i="2"/>
  <c r="I253" i="2"/>
  <c r="H253" i="2"/>
  <c r="D253" i="2"/>
  <c r="B253" i="2"/>
  <c r="I1064" i="2"/>
  <c r="H1064" i="2"/>
  <c r="D1064" i="2"/>
  <c r="C1064" i="2"/>
  <c r="J1064" i="2"/>
  <c r="G1064" i="2"/>
  <c r="B1064" i="2"/>
  <c r="E1064" i="2"/>
  <c r="F1064" i="2"/>
  <c r="K1064" i="2"/>
  <c r="G907" i="2"/>
  <c r="F907" i="2"/>
  <c r="D907" i="2"/>
  <c r="C907" i="2"/>
  <c r="I907" i="2"/>
  <c r="E907" i="2"/>
  <c r="K907" i="2"/>
  <c r="J907" i="2"/>
  <c r="H907" i="2"/>
  <c r="B907" i="2"/>
  <c r="K759" i="2"/>
  <c r="J759" i="2"/>
  <c r="B759" i="2"/>
  <c r="D759" i="2"/>
  <c r="F759" i="2"/>
  <c r="E759" i="2"/>
  <c r="C759" i="2"/>
  <c r="I759" i="2"/>
  <c r="H759" i="2"/>
  <c r="G759" i="2"/>
  <c r="D615" i="2"/>
  <c r="E615" i="2"/>
  <c r="C615" i="2"/>
  <c r="B615" i="2"/>
  <c r="H615" i="2"/>
  <c r="J615" i="2"/>
  <c r="F615" i="2"/>
  <c r="K615" i="2"/>
  <c r="I615" i="2"/>
  <c r="G615" i="2"/>
  <c r="D471" i="2"/>
  <c r="B471" i="2"/>
  <c r="F471" i="2"/>
  <c r="H471" i="2"/>
  <c r="G471" i="2"/>
  <c r="C471" i="2"/>
  <c r="K471" i="2"/>
  <c r="J471" i="2"/>
  <c r="I471" i="2"/>
  <c r="E471" i="2"/>
  <c r="D327" i="2"/>
  <c r="K327" i="2"/>
  <c r="H327" i="2"/>
  <c r="B327" i="2"/>
  <c r="F327" i="2"/>
  <c r="E327" i="2"/>
  <c r="C327" i="2"/>
  <c r="J327" i="2"/>
  <c r="I327" i="2"/>
  <c r="G327" i="2"/>
  <c r="D183" i="2"/>
  <c r="C183" i="2"/>
  <c r="B183" i="2"/>
  <c r="E183" i="2"/>
  <c r="I183" i="2"/>
  <c r="K183" i="2"/>
  <c r="G183" i="2"/>
  <c r="F183" i="2"/>
  <c r="J183" i="2"/>
  <c r="H183" i="2"/>
  <c r="H698" i="2"/>
  <c r="K698" i="2"/>
  <c r="G698" i="2"/>
  <c r="I698" i="2"/>
  <c r="F698" i="2"/>
  <c r="E698" i="2"/>
  <c r="D698" i="2"/>
  <c r="B698" i="2"/>
  <c r="J698" i="2"/>
  <c r="C698" i="2"/>
  <c r="B302" i="2"/>
  <c r="C302" i="2"/>
  <c r="G302" i="2"/>
  <c r="F302" i="2"/>
  <c r="E302" i="2"/>
  <c r="K302" i="2"/>
  <c r="D302" i="2"/>
  <c r="J302" i="2"/>
  <c r="I302" i="2"/>
  <c r="H302" i="2"/>
  <c r="F868" i="2"/>
  <c r="E868" i="2"/>
  <c r="B868" i="2"/>
  <c r="I868" i="2"/>
  <c r="H868" i="2"/>
  <c r="G868" i="2"/>
  <c r="D868" i="2"/>
  <c r="K868" i="2"/>
  <c r="J868" i="2"/>
  <c r="C868" i="2"/>
  <c r="F1012" i="2"/>
  <c r="E1012" i="2"/>
  <c r="J1012" i="2"/>
  <c r="I1012" i="2"/>
  <c r="C1012" i="2"/>
  <c r="D1012" i="2"/>
  <c r="G1012" i="2"/>
  <c r="H1012" i="2"/>
  <c r="B1012" i="2"/>
  <c r="K1012" i="2"/>
  <c r="E1128" i="2"/>
  <c r="D1128" i="2"/>
  <c r="K1128" i="2"/>
  <c r="B1128" i="2"/>
  <c r="I1128" i="2"/>
  <c r="J1128" i="2"/>
  <c r="H1128" i="2"/>
  <c r="G1128" i="2"/>
  <c r="F1128" i="2"/>
  <c r="C1128" i="2"/>
  <c r="C971" i="2"/>
  <c r="B971" i="2"/>
  <c r="K971" i="2"/>
  <c r="E971" i="2"/>
  <c r="G971" i="2"/>
  <c r="H971" i="2"/>
  <c r="I971" i="2"/>
  <c r="J971" i="2"/>
  <c r="F971" i="2"/>
  <c r="D971" i="2"/>
  <c r="I794" i="2"/>
  <c r="H794" i="2"/>
  <c r="K794" i="2"/>
  <c r="J794" i="2"/>
  <c r="G794" i="2"/>
  <c r="C794" i="2"/>
  <c r="D794" i="2"/>
  <c r="E794" i="2"/>
  <c r="B794" i="2"/>
  <c r="F794" i="2"/>
  <c r="B194" i="2"/>
  <c r="F194" i="2"/>
  <c r="J194" i="2"/>
  <c r="E194" i="2"/>
  <c r="H194" i="2"/>
  <c r="I194" i="2"/>
  <c r="K194" i="2"/>
  <c r="G194" i="2"/>
  <c r="D194" i="2"/>
  <c r="C194" i="2"/>
  <c r="K1101" i="2"/>
  <c r="J1101" i="2"/>
  <c r="H1101" i="2"/>
  <c r="G1101" i="2"/>
  <c r="B1101" i="2"/>
  <c r="E1101" i="2"/>
  <c r="I1101" i="2"/>
  <c r="C1101" i="2"/>
  <c r="D1101" i="2"/>
  <c r="F1101" i="2"/>
  <c r="I944" i="2"/>
  <c r="H944" i="2"/>
  <c r="J944" i="2"/>
  <c r="G944" i="2"/>
  <c r="B944" i="2"/>
  <c r="D944" i="2"/>
  <c r="C944" i="2"/>
  <c r="K944" i="2"/>
  <c r="E944" i="2"/>
  <c r="F944" i="2"/>
  <c r="G793" i="2"/>
  <c r="F793" i="2"/>
  <c r="H793" i="2"/>
  <c r="E793" i="2"/>
  <c r="J793" i="2"/>
  <c r="C793" i="2"/>
  <c r="B793" i="2"/>
  <c r="K793" i="2"/>
  <c r="I793" i="2"/>
  <c r="D793" i="2"/>
  <c r="K649" i="2"/>
  <c r="D649" i="2"/>
  <c r="I649" i="2"/>
  <c r="H649" i="2"/>
  <c r="G649" i="2"/>
  <c r="F649" i="2"/>
  <c r="B649" i="2"/>
  <c r="C649" i="2"/>
  <c r="J649" i="2"/>
  <c r="E649" i="2"/>
  <c r="B505" i="2"/>
  <c r="E505" i="2"/>
  <c r="D505" i="2"/>
  <c r="C505" i="2"/>
  <c r="H505" i="2"/>
  <c r="J505" i="2"/>
  <c r="I505" i="2"/>
  <c r="K505" i="2"/>
  <c r="G505" i="2"/>
  <c r="F505" i="2"/>
  <c r="E1086" i="2"/>
  <c r="D1086" i="2"/>
  <c r="F1086" i="2"/>
  <c r="C1086" i="2"/>
  <c r="I1086" i="2"/>
  <c r="H1086" i="2"/>
  <c r="G1086" i="2"/>
  <c r="B1086" i="2"/>
  <c r="K1086" i="2"/>
  <c r="J1086" i="2"/>
  <c r="C929" i="2"/>
  <c r="B929" i="2"/>
  <c r="E929" i="2"/>
  <c r="F929" i="2"/>
  <c r="H929" i="2"/>
  <c r="I929" i="2"/>
  <c r="J929" i="2"/>
  <c r="K929" i="2"/>
  <c r="G929" i="2"/>
  <c r="D929" i="2"/>
  <c r="C779" i="2"/>
  <c r="B779" i="2"/>
  <c r="D779" i="2"/>
  <c r="J779" i="2"/>
  <c r="K779" i="2"/>
  <c r="I779" i="2"/>
  <c r="H779" i="2"/>
  <c r="E779" i="2"/>
  <c r="F779" i="2"/>
  <c r="G779" i="2"/>
  <c r="H635" i="2"/>
  <c r="K635" i="2"/>
  <c r="D635" i="2"/>
  <c r="C635" i="2"/>
  <c r="B635" i="2"/>
  <c r="G635" i="2"/>
  <c r="J635" i="2"/>
  <c r="I635" i="2"/>
  <c r="E635" i="2"/>
  <c r="F635" i="2"/>
  <c r="H491" i="2"/>
  <c r="K491" i="2"/>
  <c r="B491" i="2"/>
  <c r="E491" i="2"/>
  <c r="G491" i="2"/>
  <c r="F491" i="2"/>
  <c r="J491" i="2"/>
  <c r="I491" i="2"/>
  <c r="D491" i="2"/>
  <c r="C491" i="2"/>
  <c r="F300" i="2"/>
  <c r="F101" i="2"/>
  <c r="F109" i="2"/>
  <c r="F1021" i="2"/>
  <c r="F216" i="2"/>
  <c r="F1070" i="2"/>
  <c r="F430" i="2"/>
  <c r="F429" i="2"/>
  <c r="F358" i="2"/>
  <c r="F260" i="2"/>
  <c r="F7" i="2"/>
  <c r="F165" i="2"/>
  <c r="F121" i="2"/>
  <c r="AR13" i="8"/>
  <c r="AR19" i="8"/>
  <c r="AR25" i="8"/>
  <c r="AM33" i="8"/>
  <c r="AF33" i="8"/>
  <c r="AJ33" i="8"/>
  <c r="BF10" i="6"/>
  <c r="AZ21" i="6"/>
  <c r="BG21" i="6"/>
  <c r="AK15" i="6"/>
  <c r="AK503" i="6" s="1"/>
  <c r="F17" i="2"/>
  <c r="CT26" i="5"/>
  <c r="CT30" i="5" s="1"/>
  <c r="D514" i="3"/>
  <c r="K514" i="3"/>
  <c r="B514" i="3"/>
  <c r="C514" i="3"/>
  <c r="G514" i="3"/>
  <c r="F514" i="3"/>
  <c r="E514" i="3"/>
  <c r="I514" i="3"/>
  <c r="H514" i="3"/>
  <c r="J514" i="3"/>
  <c r="F287" i="3"/>
  <c r="H287" i="3"/>
  <c r="G287" i="3"/>
  <c r="E287" i="3"/>
  <c r="C287" i="3"/>
  <c r="B287" i="3"/>
  <c r="D287" i="3"/>
  <c r="J287" i="3"/>
  <c r="I287" i="3"/>
  <c r="K287" i="3"/>
  <c r="H102" i="3"/>
  <c r="J102" i="3"/>
  <c r="C102" i="3"/>
  <c r="B102" i="3"/>
  <c r="E102" i="3"/>
  <c r="I102" i="3"/>
  <c r="G102" i="3"/>
  <c r="F102" i="3"/>
  <c r="K102" i="3"/>
  <c r="D102" i="3"/>
  <c r="B69" i="3"/>
  <c r="E69" i="3"/>
  <c r="D69" i="3"/>
  <c r="G69" i="3"/>
  <c r="F69" i="3"/>
  <c r="C69" i="3"/>
  <c r="J69" i="3"/>
  <c r="K69" i="3"/>
  <c r="I69" i="3"/>
  <c r="H69" i="3"/>
  <c r="J217" i="3"/>
  <c r="B217" i="3"/>
  <c r="C217" i="3"/>
  <c r="F217" i="3"/>
  <c r="E217" i="3"/>
  <c r="D217" i="3"/>
  <c r="I217" i="3"/>
  <c r="H217" i="3"/>
  <c r="G217" i="3"/>
  <c r="K217" i="3"/>
  <c r="B393" i="3"/>
  <c r="H393" i="3"/>
  <c r="G393" i="3"/>
  <c r="F393" i="3"/>
  <c r="K393" i="3"/>
  <c r="J393" i="3"/>
  <c r="I393" i="3"/>
  <c r="E393" i="3"/>
  <c r="D393" i="3"/>
  <c r="C393" i="3"/>
  <c r="B585" i="3"/>
  <c r="H585" i="3"/>
  <c r="F585" i="3"/>
  <c r="J585" i="3"/>
  <c r="I585" i="3"/>
  <c r="K585" i="3"/>
  <c r="G585" i="3"/>
  <c r="E585" i="3"/>
  <c r="D585" i="3"/>
  <c r="C585" i="3"/>
  <c r="D82" i="3"/>
  <c r="C82" i="3"/>
  <c r="B82" i="3"/>
  <c r="F82" i="3"/>
  <c r="I82" i="3"/>
  <c r="H82" i="3"/>
  <c r="J82" i="3"/>
  <c r="G82" i="3"/>
  <c r="K82" i="3"/>
  <c r="E82" i="3"/>
  <c r="B231" i="3"/>
  <c r="E231" i="3"/>
  <c r="C231" i="3"/>
  <c r="I231" i="3"/>
  <c r="H231" i="3"/>
  <c r="K231" i="3"/>
  <c r="D231" i="3"/>
  <c r="G231" i="3"/>
  <c r="F231" i="3"/>
  <c r="J231" i="3"/>
  <c r="J409" i="3"/>
  <c r="G409" i="3"/>
  <c r="F409" i="3"/>
  <c r="I409" i="3"/>
  <c r="H409" i="3"/>
  <c r="E409" i="3"/>
  <c r="K409" i="3"/>
  <c r="D409" i="3"/>
  <c r="B409" i="3"/>
  <c r="C409" i="3"/>
  <c r="J601" i="3"/>
  <c r="E601" i="3"/>
  <c r="C601" i="3"/>
  <c r="F601" i="3"/>
  <c r="D601" i="3"/>
  <c r="K601" i="3"/>
  <c r="I601" i="3"/>
  <c r="H601" i="3"/>
  <c r="G601" i="3"/>
  <c r="B601" i="3"/>
  <c r="J415" i="3"/>
  <c r="K415" i="3"/>
  <c r="I415" i="3"/>
  <c r="H415" i="3"/>
  <c r="G415" i="3"/>
  <c r="F415" i="3"/>
  <c r="E415" i="3"/>
  <c r="D415" i="3"/>
  <c r="C415" i="3"/>
  <c r="B415" i="3"/>
  <c r="J559" i="3"/>
  <c r="F559" i="3"/>
  <c r="I559" i="3"/>
  <c r="D559" i="3"/>
  <c r="C559" i="3"/>
  <c r="K559" i="3"/>
  <c r="E559" i="3"/>
  <c r="B559" i="3"/>
  <c r="H559" i="3"/>
  <c r="G559" i="3"/>
  <c r="D208" i="3"/>
  <c r="J208" i="3"/>
  <c r="K208" i="3"/>
  <c r="I208" i="3"/>
  <c r="F208" i="3"/>
  <c r="E208" i="3"/>
  <c r="C208" i="3"/>
  <c r="B208" i="3"/>
  <c r="H208" i="3"/>
  <c r="G208" i="3"/>
  <c r="D352" i="3"/>
  <c r="K352" i="3"/>
  <c r="J352" i="3"/>
  <c r="B352" i="3"/>
  <c r="E352" i="3"/>
  <c r="H352" i="3"/>
  <c r="G352" i="3"/>
  <c r="F352" i="3"/>
  <c r="I352" i="3"/>
  <c r="C352" i="3"/>
  <c r="D496" i="3"/>
  <c r="H496" i="3"/>
  <c r="K496" i="3"/>
  <c r="J496" i="3"/>
  <c r="I496" i="3"/>
  <c r="C496" i="3"/>
  <c r="B496" i="3"/>
  <c r="G496" i="3"/>
  <c r="F496" i="3"/>
  <c r="E496" i="3"/>
  <c r="D640" i="3"/>
  <c r="H640" i="3"/>
  <c r="E640" i="3"/>
  <c r="C640" i="3"/>
  <c r="K640" i="3"/>
  <c r="J640" i="3"/>
  <c r="I640" i="3"/>
  <c r="G640" i="3"/>
  <c r="F640" i="3"/>
  <c r="B640" i="3"/>
  <c r="F389" i="3"/>
  <c r="I389" i="3"/>
  <c r="H389" i="3"/>
  <c r="G389" i="3"/>
  <c r="B389" i="3"/>
  <c r="D389" i="3"/>
  <c r="K389" i="3"/>
  <c r="J389" i="3"/>
  <c r="E389" i="3"/>
  <c r="C389" i="3"/>
  <c r="F533" i="3"/>
  <c r="D533" i="3"/>
  <c r="H533" i="3"/>
  <c r="G533" i="3"/>
  <c r="E533" i="3"/>
  <c r="K533" i="3"/>
  <c r="J533" i="3"/>
  <c r="I533" i="3"/>
  <c r="C533" i="3"/>
  <c r="B533" i="3"/>
  <c r="B609" i="3"/>
  <c r="D609" i="3"/>
  <c r="I609" i="3"/>
  <c r="C609" i="3"/>
  <c r="F609" i="3"/>
  <c r="E609" i="3"/>
  <c r="H609" i="3"/>
  <c r="G609" i="3"/>
  <c r="K609" i="3"/>
  <c r="J609" i="3"/>
  <c r="G380" i="3"/>
  <c r="F380" i="3"/>
  <c r="E380" i="3"/>
  <c r="C380" i="3"/>
  <c r="B380" i="3"/>
  <c r="K380" i="3"/>
  <c r="J380" i="3"/>
  <c r="I380" i="3"/>
  <c r="D380" i="3"/>
  <c r="H380" i="3"/>
  <c r="H174" i="3"/>
  <c r="I174" i="3"/>
  <c r="G174" i="3"/>
  <c r="K174" i="3"/>
  <c r="J174" i="3"/>
  <c r="B174" i="3"/>
  <c r="E174" i="3"/>
  <c r="D174" i="3"/>
  <c r="F174" i="3"/>
  <c r="C174" i="3"/>
  <c r="B2" i="3"/>
  <c r="D2" i="3"/>
  <c r="C2" i="3"/>
  <c r="F2" i="3"/>
  <c r="E2" i="3"/>
  <c r="I2" i="3"/>
  <c r="H2" i="3"/>
  <c r="G2" i="3"/>
  <c r="K2" i="3"/>
  <c r="J2" i="3"/>
  <c r="B453" i="3"/>
  <c r="F453" i="3"/>
  <c r="E453" i="3"/>
  <c r="K453" i="3"/>
  <c r="J453" i="3"/>
  <c r="I453" i="3"/>
  <c r="H453" i="3"/>
  <c r="G453" i="3"/>
  <c r="D453" i="3"/>
  <c r="C453" i="3"/>
  <c r="G236" i="3"/>
  <c r="E236" i="3"/>
  <c r="D236" i="3"/>
  <c r="C236" i="3"/>
  <c r="F236" i="3"/>
  <c r="B236" i="3"/>
  <c r="K236" i="3"/>
  <c r="H236" i="3"/>
  <c r="J236" i="3"/>
  <c r="I236" i="3"/>
  <c r="K56" i="3"/>
  <c r="F56" i="3"/>
  <c r="E56" i="3"/>
  <c r="H56" i="3"/>
  <c r="B56" i="3"/>
  <c r="J56" i="3"/>
  <c r="I56" i="3"/>
  <c r="C56" i="3"/>
  <c r="D56" i="3"/>
  <c r="G56" i="3"/>
  <c r="G500" i="3"/>
  <c r="C500" i="3"/>
  <c r="B500" i="3"/>
  <c r="J500" i="3"/>
  <c r="I500" i="3"/>
  <c r="H500" i="3"/>
  <c r="K500" i="3"/>
  <c r="F500" i="3"/>
  <c r="E500" i="3"/>
  <c r="D500" i="3"/>
  <c r="D274" i="3"/>
  <c r="G274" i="3"/>
  <c r="F274" i="3"/>
  <c r="E274" i="3"/>
  <c r="K274" i="3"/>
  <c r="I274" i="3"/>
  <c r="H274" i="3"/>
  <c r="J274" i="3"/>
  <c r="C274" i="3"/>
  <c r="B274" i="3"/>
  <c r="J91" i="3"/>
  <c r="B91" i="3"/>
  <c r="K91" i="3"/>
  <c r="E91" i="3"/>
  <c r="D91" i="3"/>
  <c r="C91" i="3"/>
  <c r="H91" i="3"/>
  <c r="G91" i="3"/>
  <c r="F91" i="3"/>
  <c r="I91" i="3"/>
  <c r="B555" i="3"/>
  <c r="G555" i="3"/>
  <c r="F555" i="3"/>
  <c r="C555" i="3"/>
  <c r="K555" i="3"/>
  <c r="J555" i="3"/>
  <c r="I555" i="3"/>
  <c r="H555" i="3"/>
  <c r="E555" i="3"/>
  <c r="D555" i="3"/>
  <c r="H324" i="3"/>
  <c r="D324" i="3"/>
  <c r="C324" i="3"/>
  <c r="B324" i="3"/>
  <c r="F324" i="3"/>
  <c r="E324" i="3"/>
  <c r="G324" i="3"/>
  <c r="K324" i="3"/>
  <c r="I324" i="3"/>
  <c r="J324" i="3"/>
  <c r="D134" i="3"/>
  <c r="K134" i="3"/>
  <c r="J134" i="3"/>
  <c r="C134" i="3"/>
  <c r="B134" i="3"/>
  <c r="H134" i="3"/>
  <c r="G134" i="3"/>
  <c r="F134" i="3"/>
  <c r="E134" i="3"/>
  <c r="I134" i="3"/>
  <c r="H1150" i="2"/>
  <c r="G1150" i="2"/>
  <c r="K1150" i="2"/>
  <c r="E1150" i="2"/>
  <c r="D1150" i="2"/>
  <c r="C1150" i="2"/>
  <c r="B1150" i="2"/>
  <c r="J1150" i="2"/>
  <c r="I1150" i="2"/>
  <c r="F1150" i="2"/>
  <c r="G991" i="2"/>
  <c r="F991" i="2"/>
  <c r="D991" i="2"/>
  <c r="C991" i="2"/>
  <c r="K991" i="2"/>
  <c r="J991" i="2"/>
  <c r="B991" i="2"/>
  <c r="E991" i="2"/>
  <c r="I991" i="2"/>
  <c r="H991" i="2"/>
  <c r="I836" i="2"/>
  <c r="H836" i="2"/>
  <c r="J836" i="2"/>
  <c r="G836" i="2"/>
  <c r="F836" i="2"/>
  <c r="E836" i="2"/>
  <c r="D836" i="2"/>
  <c r="C836" i="2"/>
  <c r="B836" i="2"/>
  <c r="K836" i="2"/>
  <c r="H692" i="2"/>
  <c r="F692" i="2"/>
  <c r="E692" i="2"/>
  <c r="D692" i="2"/>
  <c r="C692" i="2"/>
  <c r="I692" i="2"/>
  <c r="J692" i="2"/>
  <c r="K692" i="2"/>
  <c r="G692" i="2"/>
  <c r="B692" i="2"/>
  <c r="B548" i="2"/>
  <c r="D548" i="2"/>
  <c r="C548" i="2"/>
  <c r="G548" i="2"/>
  <c r="I548" i="2"/>
  <c r="H548" i="2"/>
  <c r="K548" i="2"/>
  <c r="F548" i="2"/>
  <c r="E548" i="2"/>
  <c r="J548" i="2"/>
  <c r="B404" i="2"/>
  <c r="D404" i="2"/>
  <c r="K404" i="2"/>
  <c r="G404" i="2"/>
  <c r="J404" i="2"/>
  <c r="E404" i="2"/>
  <c r="C404" i="2"/>
  <c r="I404" i="2"/>
  <c r="H404" i="2"/>
  <c r="F404" i="2"/>
  <c r="E1068" i="2"/>
  <c r="D1068" i="2"/>
  <c r="H1068" i="2"/>
  <c r="G1068" i="2"/>
  <c r="K1068" i="2"/>
  <c r="C1068" i="2"/>
  <c r="F1068" i="2"/>
  <c r="J1068" i="2"/>
  <c r="I1068" i="2"/>
  <c r="B1068" i="2"/>
  <c r="C911" i="2"/>
  <c r="B911" i="2"/>
  <c r="H911" i="2"/>
  <c r="G911" i="2"/>
  <c r="K911" i="2"/>
  <c r="D911" i="2"/>
  <c r="J911" i="2"/>
  <c r="I911" i="2"/>
  <c r="F911" i="2"/>
  <c r="E911" i="2"/>
  <c r="G763" i="2"/>
  <c r="F763" i="2"/>
  <c r="D763" i="2"/>
  <c r="C763" i="2"/>
  <c r="B763" i="2"/>
  <c r="I763" i="2"/>
  <c r="K763" i="2"/>
  <c r="H763" i="2"/>
  <c r="J763" i="2"/>
  <c r="E763" i="2"/>
  <c r="G619" i="2"/>
  <c r="F619" i="2"/>
  <c r="E619" i="2"/>
  <c r="J619" i="2"/>
  <c r="D619" i="2"/>
  <c r="H619" i="2"/>
  <c r="C619" i="2"/>
  <c r="B619" i="2"/>
  <c r="K619" i="2"/>
  <c r="I619" i="2"/>
  <c r="E475" i="2"/>
  <c r="D475" i="2"/>
  <c r="C475" i="2"/>
  <c r="H475" i="2"/>
  <c r="J475" i="2"/>
  <c r="B475" i="2"/>
  <c r="K475" i="2"/>
  <c r="F475" i="2"/>
  <c r="I475" i="2"/>
  <c r="G475" i="2"/>
  <c r="C331" i="2"/>
  <c r="B331" i="2"/>
  <c r="G331" i="2"/>
  <c r="K331" i="2"/>
  <c r="F331" i="2"/>
  <c r="D331" i="2"/>
  <c r="J331" i="2"/>
  <c r="I331" i="2"/>
  <c r="H331" i="2"/>
  <c r="E331" i="2"/>
  <c r="K187" i="2"/>
  <c r="J187" i="2"/>
  <c r="B187" i="2"/>
  <c r="I187" i="2"/>
  <c r="H187" i="2"/>
  <c r="C187" i="2"/>
  <c r="D187" i="2"/>
  <c r="G187" i="2"/>
  <c r="F187" i="2"/>
  <c r="E187" i="2"/>
  <c r="I1148" i="2"/>
  <c r="H1148" i="2"/>
  <c r="D1148" i="2"/>
  <c r="C1148" i="2"/>
  <c r="E1148" i="2"/>
  <c r="G1148" i="2"/>
  <c r="K1148" i="2"/>
  <c r="B1148" i="2"/>
  <c r="J1148" i="2"/>
  <c r="F1148" i="2"/>
  <c r="C989" i="2"/>
  <c r="B989" i="2"/>
  <c r="F989" i="2"/>
  <c r="E989" i="2"/>
  <c r="J989" i="2"/>
  <c r="I989" i="2"/>
  <c r="K989" i="2"/>
  <c r="H989" i="2"/>
  <c r="G989" i="2"/>
  <c r="D989" i="2"/>
  <c r="E834" i="2"/>
  <c r="D834" i="2"/>
  <c r="I834" i="2"/>
  <c r="H834" i="2"/>
  <c r="G834" i="2"/>
  <c r="F834" i="2"/>
  <c r="J834" i="2"/>
  <c r="K834" i="2"/>
  <c r="C834" i="2"/>
  <c r="B834" i="2"/>
  <c r="D690" i="2"/>
  <c r="I690" i="2"/>
  <c r="C690" i="2"/>
  <c r="B690" i="2"/>
  <c r="G690" i="2"/>
  <c r="J690" i="2"/>
  <c r="E690" i="2"/>
  <c r="K690" i="2"/>
  <c r="H690" i="2"/>
  <c r="F690" i="2"/>
  <c r="J546" i="2"/>
  <c r="K546" i="2"/>
  <c r="H546" i="2"/>
  <c r="G546" i="2"/>
  <c r="F546" i="2"/>
  <c r="E546" i="2"/>
  <c r="I546" i="2"/>
  <c r="D546" i="2"/>
  <c r="C546" i="2"/>
  <c r="B546" i="2"/>
  <c r="J402" i="2"/>
  <c r="K402" i="2"/>
  <c r="F402" i="2"/>
  <c r="E402" i="2"/>
  <c r="D402" i="2"/>
  <c r="H402" i="2"/>
  <c r="G402" i="2"/>
  <c r="B402" i="2"/>
  <c r="C402" i="2"/>
  <c r="I402" i="2"/>
  <c r="J258" i="2"/>
  <c r="I258" i="2"/>
  <c r="H258" i="2"/>
  <c r="G258" i="2"/>
  <c r="E258" i="2"/>
  <c r="C258" i="2"/>
  <c r="B258" i="2"/>
  <c r="F258" i="2"/>
  <c r="D258" i="2"/>
  <c r="K258" i="2"/>
  <c r="K114" i="2"/>
  <c r="J114" i="2"/>
  <c r="I114" i="2"/>
  <c r="H114" i="2"/>
  <c r="G114" i="2"/>
  <c r="F114" i="2"/>
  <c r="E114" i="2"/>
  <c r="D114" i="2"/>
  <c r="C114" i="2"/>
  <c r="B114" i="2"/>
  <c r="E1092" i="2"/>
  <c r="D1092" i="2"/>
  <c r="K1092" i="2"/>
  <c r="B1092" i="2"/>
  <c r="C1092" i="2"/>
  <c r="G1092" i="2"/>
  <c r="H1092" i="2"/>
  <c r="I1092" i="2"/>
  <c r="J1092" i="2"/>
  <c r="F1092" i="2"/>
  <c r="G883" i="2"/>
  <c r="F883" i="2"/>
  <c r="H883" i="2"/>
  <c r="J883" i="2"/>
  <c r="I883" i="2"/>
  <c r="E883" i="2"/>
  <c r="D883" i="2"/>
  <c r="B883" i="2"/>
  <c r="K883" i="2"/>
  <c r="C883" i="2"/>
  <c r="B665" i="2"/>
  <c r="H665" i="2"/>
  <c r="K665" i="2"/>
  <c r="J665" i="2"/>
  <c r="I665" i="2"/>
  <c r="D665" i="2"/>
  <c r="E665" i="2"/>
  <c r="F665" i="2"/>
  <c r="C665" i="2"/>
  <c r="G665" i="2"/>
  <c r="C833" i="2"/>
  <c r="B833" i="2"/>
  <c r="J833" i="2"/>
  <c r="I833" i="2"/>
  <c r="F833" i="2"/>
  <c r="E833" i="2"/>
  <c r="H833" i="2"/>
  <c r="G833" i="2"/>
  <c r="D833" i="2"/>
  <c r="K833" i="2"/>
  <c r="K1065" i="2"/>
  <c r="J1065" i="2"/>
  <c r="H1065" i="2"/>
  <c r="G1065" i="2"/>
  <c r="E1065" i="2"/>
  <c r="D1065" i="2"/>
  <c r="C1065" i="2"/>
  <c r="B1065" i="2"/>
  <c r="F1065" i="2"/>
  <c r="I1065" i="2"/>
  <c r="I908" i="2"/>
  <c r="H908" i="2"/>
  <c r="J908" i="2"/>
  <c r="G908" i="2"/>
  <c r="D908" i="2"/>
  <c r="F908" i="2"/>
  <c r="K908" i="2"/>
  <c r="E908" i="2"/>
  <c r="C908" i="2"/>
  <c r="B908" i="2"/>
  <c r="F760" i="2"/>
  <c r="E760" i="2"/>
  <c r="J760" i="2"/>
  <c r="K760" i="2"/>
  <c r="I760" i="2"/>
  <c r="C760" i="2"/>
  <c r="D760" i="2"/>
  <c r="G760" i="2"/>
  <c r="H760" i="2"/>
  <c r="B760" i="2"/>
  <c r="F616" i="2"/>
  <c r="D616" i="2"/>
  <c r="I616" i="2"/>
  <c r="H616" i="2"/>
  <c r="G616" i="2"/>
  <c r="E616" i="2"/>
  <c r="K616" i="2"/>
  <c r="C616" i="2"/>
  <c r="J616" i="2"/>
  <c r="B616" i="2"/>
  <c r="F472" i="2"/>
  <c r="D472" i="2"/>
  <c r="G472" i="2"/>
  <c r="E472" i="2"/>
  <c r="C472" i="2"/>
  <c r="J472" i="2"/>
  <c r="B472" i="2"/>
  <c r="I472" i="2"/>
  <c r="K472" i="2"/>
  <c r="H472" i="2"/>
  <c r="F328" i="2"/>
  <c r="D328" i="2"/>
  <c r="C328" i="2"/>
  <c r="B328" i="2"/>
  <c r="G328" i="2"/>
  <c r="H328" i="2"/>
  <c r="E328" i="2"/>
  <c r="K328" i="2"/>
  <c r="J328" i="2"/>
  <c r="I328" i="2"/>
  <c r="F184" i="2"/>
  <c r="E184" i="2"/>
  <c r="D184" i="2"/>
  <c r="J184" i="2"/>
  <c r="I184" i="2"/>
  <c r="B184" i="2"/>
  <c r="G184" i="2"/>
  <c r="H184" i="2"/>
  <c r="K184" i="2"/>
  <c r="C184" i="2"/>
  <c r="G40" i="2"/>
  <c r="H40" i="2"/>
  <c r="E40" i="2"/>
  <c r="D40" i="2"/>
  <c r="C40" i="2"/>
  <c r="B40" i="2"/>
  <c r="K40" i="2"/>
  <c r="J40" i="2"/>
  <c r="F40" i="2"/>
  <c r="I40" i="2"/>
  <c r="H710" i="2"/>
  <c r="J710" i="2"/>
  <c r="I710" i="2"/>
  <c r="G710" i="2"/>
  <c r="F710" i="2"/>
  <c r="E710" i="2"/>
  <c r="D710" i="2"/>
  <c r="B710" i="2"/>
  <c r="K710" i="2"/>
  <c r="C710" i="2"/>
  <c r="B386" i="2"/>
  <c r="I386" i="2"/>
  <c r="H386" i="2"/>
  <c r="G386" i="2"/>
  <c r="J386" i="2"/>
  <c r="C386" i="2"/>
  <c r="E386" i="2"/>
  <c r="D386" i="2"/>
  <c r="K386" i="2"/>
  <c r="F386" i="2"/>
  <c r="C86" i="2"/>
  <c r="D86" i="2"/>
  <c r="G86" i="2"/>
  <c r="F86" i="2"/>
  <c r="E86" i="2"/>
  <c r="B86" i="2"/>
  <c r="K86" i="2"/>
  <c r="J86" i="2"/>
  <c r="I86" i="2"/>
  <c r="H86" i="2"/>
  <c r="K241" i="2"/>
  <c r="J241" i="2"/>
  <c r="E241" i="2"/>
  <c r="H241" i="2"/>
  <c r="G241" i="2"/>
  <c r="B241" i="2"/>
  <c r="I241" i="2"/>
  <c r="F241" i="2"/>
  <c r="D241" i="2"/>
  <c r="C241" i="2"/>
  <c r="G1051" i="2"/>
  <c r="F1051" i="2"/>
  <c r="D1051" i="2"/>
  <c r="C1051" i="2"/>
  <c r="J1051" i="2"/>
  <c r="I1051" i="2"/>
  <c r="E1051" i="2"/>
  <c r="B1051" i="2"/>
  <c r="K1051" i="2"/>
  <c r="H1051" i="2"/>
  <c r="E894" i="2"/>
  <c r="D894" i="2"/>
  <c r="F894" i="2"/>
  <c r="C894" i="2"/>
  <c r="I894" i="2"/>
  <c r="K894" i="2"/>
  <c r="J894" i="2"/>
  <c r="H894" i="2"/>
  <c r="G894" i="2"/>
  <c r="B894" i="2"/>
  <c r="K747" i="2"/>
  <c r="J747" i="2"/>
  <c r="F747" i="2"/>
  <c r="E747" i="2"/>
  <c r="B747" i="2"/>
  <c r="I747" i="2"/>
  <c r="H747" i="2"/>
  <c r="D747" i="2"/>
  <c r="C747" i="2"/>
  <c r="G747" i="2"/>
  <c r="D603" i="2"/>
  <c r="C603" i="2"/>
  <c r="J603" i="2"/>
  <c r="I603" i="2"/>
  <c r="H603" i="2"/>
  <c r="G603" i="2"/>
  <c r="B603" i="2"/>
  <c r="E603" i="2"/>
  <c r="K603" i="2"/>
  <c r="F603" i="2"/>
  <c r="D459" i="2"/>
  <c r="C459" i="2"/>
  <c r="H459" i="2"/>
  <c r="G459" i="2"/>
  <c r="F459" i="2"/>
  <c r="K459" i="2"/>
  <c r="E459" i="2"/>
  <c r="J459" i="2"/>
  <c r="I459" i="2"/>
  <c r="B459" i="2"/>
  <c r="D315" i="2"/>
  <c r="C315" i="2"/>
  <c r="F315" i="2"/>
  <c r="E315" i="2"/>
  <c r="B315" i="2"/>
  <c r="H315" i="2"/>
  <c r="K315" i="2"/>
  <c r="J315" i="2"/>
  <c r="I315" i="2"/>
  <c r="G315" i="2"/>
  <c r="D171" i="2"/>
  <c r="C171" i="2"/>
  <c r="K171" i="2"/>
  <c r="F171" i="2"/>
  <c r="H171" i="2"/>
  <c r="I171" i="2"/>
  <c r="E171" i="2"/>
  <c r="B171" i="2"/>
  <c r="J171" i="2"/>
  <c r="G171" i="2"/>
  <c r="H662" i="2"/>
  <c r="E662" i="2"/>
  <c r="D662" i="2"/>
  <c r="G662" i="2"/>
  <c r="J662" i="2"/>
  <c r="I662" i="2"/>
  <c r="F662" i="2"/>
  <c r="C662" i="2"/>
  <c r="K662" i="2"/>
  <c r="B662" i="2"/>
  <c r="B278" i="2"/>
  <c r="G278" i="2"/>
  <c r="D278" i="2"/>
  <c r="C278" i="2"/>
  <c r="E278" i="2"/>
  <c r="J278" i="2"/>
  <c r="K278" i="2"/>
  <c r="I278" i="2"/>
  <c r="H278" i="2"/>
  <c r="F278" i="2"/>
  <c r="B880" i="2"/>
  <c r="D880" i="2"/>
  <c r="C880" i="2"/>
  <c r="G880" i="2"/>
  <c r="I880" i="2"/>
  <c r="J880" i="2"/>
  <c r="K880" i="2"/>
  <c r="E880" i="2"/>
  <c r="H880" i="2"/>
  <c r="F880" i="2"/>
  <c r="B1024" i="2"/>
  <c r="F1024" i="2"/>
  <c r="E1024" i="2"/>
  <c r="K1024" i="2"/>
  <c r="J1024" i="2"/>
  <c r="I1024" i="2"/>
  <c r="C1024" i="2"/>
  <c r="H1024" i="2"/>
  <c r="G1024" i="2"/>
  <c r="D1024" i="2"/>
  <c r="C1115" i="2"/>
  <c r="B1115" i="2"/>
  <c r="K1115" i="2"/>
  <c r="D1115" i="2"/>
  <c r="I1115" i="2"/>
  <c r="G1115" i="2"/>
  <c r="J1115" i="2"/>
  <c r="F1115" i="2"/>
  <c r="H1115" i="2"/>
  <c r="E1115" i="2"/>
  <c r="K958" i="2"/>
  <c r="C958" i="2"/>
  <c r="D958" i="2"/>
  <c r="B958" i="2"/>
  <c r="G958" i="2"/>
  <c r="I958" i="2"/>
  <c r="J958" i="2"/>
  <c r="H958" i="2"/>
  <c r="F958" i="2"/>
  <c r="E958" i="2"/>
  <c r="I782" i="2"/>
  <c r="H782" i="2"/>
  <c r="B782" i="2"/>
  <c r="C782" i="2"/>
  <c r="F782" i="2"/>
  <c r="J782" i="2"/>
  <c r="K782" i="2"/>
  <c r="G782" i="2"/>
  <c r="E782" i="2"/>
  <c r="D782" i="2"/>
  <c r="C98" i="2"/>
  <c r="D98" i="2"/>
  <c r="K98" i="2"/>
  <c r="J98" i="2"/>
  <c r="I98" i="2"/>
  <c r="H98" i="2"/>
  <c r="G98" i="2"/>
  <c r="F98" i="2"/>
  <c r="B98" i="2"/>
  <c r="E98" i="2"/>
  <c r="I1088" i="2"/>
  <c r="H1088" i="2"/>
  <c r="J1088" i="2"/>
  <c r="G1088" i="2"/>
  <c r="K1088" i="2"/>
  <c r="F1088" i="2"/>
  <c r="E1088" i="2"/>
  <c r="B1088" i="2"/>
  <c r="C1088" i="2"/>
  <c r="D1088" i="2"/>
  <c r="G931" i="2"/>
  <c r="F931" i="2"/>
  <c r="J931" i="2"/>
  <c r="I931" i="2"/>
  <c r="D931" i="2"/>
  <c r="H931" i="2"/>
  <c r="K931" i="2"/>
  <c r="E931" i="2"/>
  <c r="C931" i="2"/>
  <c r="B931" i="2"/>
  <c r="G781" i="2"/>
  <c r="F781" i="2"/>
  <c r="K781" i="2"/>
  <c r="H781" i="2"/>
  <c r="J781" i="2"/>
  <c r="I781" i="2"/>
  <c r="E781" i="2"/>
  <c r="D781" i="2"/>
  <c r="C781" i="2"/>
  <c r="B781" i="2"/>
  <c r="D637" i="2"/>
  <c r="K637" i="2"/>
  <c r="J637" i="2"/>
  <c r="B637" i="2"/>
  <c r="I637" i="2"/>
  <c r="E637" i="2"/>
  <c r="F637" i="2"/>
  <c r="G637" i="2"/>
  <c r="H637" i="2"/>
  <c r="C637" i="2"/>
  <c r="D493" i="2"/>
  <c r="J493" i="2"/>
  <c r="I493" i="2"/>
  <c r="H493" i="2"/>
  <c r="B493" i="2"/>
  <c r="G493" i="2"/>
  <c r="E493" i="2"/>
  <c r="C493" i="2"/>
  <c r="K493" i="2"/>
  <c r="F493" i="2"/>
  <c r="C1073" i="2"/>
  <c r="B1073" i="2"/>
  <c r="F1073" i="2"/>
  <c r="E1073" i="2"/>
  <c r="D1073" i="2"/>
  <c r="H1073" i="2"/>
  <c r="I1073" i="2"/>
  <c r="J1073" i="2"/>
  <c r="K1073" i="2"/>
  <c r="G1073" i="2"/>
  <c r="K915" i="2"/>
  <c r="J915" i="2"/>
  <c r="I915" i="2"/>
  <c r="C915" i="2"/>
  <c r="H915" i="2"/>
  <c r="G915" i="2"/>
  <c r="B915" i="2"/>
  <c r="D915" i="2"/>
  <c r="F915" i="2"/>
  <c r="E915" i="2"/>
  <c r="C767" i="2"/>
  <c r="B767" i="2"/>
  <c r="H767" i="2"/>
  <c r="G767" i="2"/>
  <c r="J767" i="2"/>
  <c r="E767" i="2"/>
  <c r="I767" i="2"/>
  <c r="K767" i="2"/>
  <c r="F767" i="2"/>
  <c r="D767" i="2"/>
  <c r="H623" i="2"/>
  <c r="J623" i="2"/>
  <c r="I623" i="2"/>
  <c r="G623" i="2"/>
  <c r="F623" i="2"/>
  <c r="B623" i="2"/>
  <c r="C623" i="2"/>
  <c r="D623" i="2"/>
  <c r="K623" i="2"/>
  <c r="E623" i="2"/>
  <c r="H479" i="2"/>
  <c r="G479" i="2"/>
  <c r="F479" i="2"/>
  <c r="E479" i="2"/>
  <c r="K479" i="2"/>
  <c r="D479" i="2"/>
  <c r="B479" i="2"/>
  <c r="J479" i="2"/>
  <c r="I479" i="2"/>
  <c r="C479" i="2"/>
  <c r="F80" i="2"/>
  <c r="F149" i="2"/>
  <c r="F190" i="2"/>
  <c r="F308" i="2"/>
  <c r="F83" i="2"/>
  <c r="BF6" i="6" l="1"/>
  <c r="BC29" i="7"/>
  <c r="BC21" i="6"/>
  <c r="BF24" i="6"/>
  <c r="BF28" i="6" s="1"/>
  <c r="AR26" i="8"/>
  <c r="AZ26" i="7"/>
  <c r="BI28" i="6"/>
  <c r="BF21" i="6"/>
  <c r="BC22" i="7"/>
  <c r="AL29" i="7"/>
  <c r="BI21" i="6"/>
  <c r="AZ25" i="7"/>
  <c r="AZ29" i="7" s="1"/>
</calcChain>
</file>

<file path=xl/sharedStrings.xml><?xml version="1.0" encoding="utf-8"?>
<sst xmlns="http://schemas.openxmlformats.org/spreadsheetml/2006/main" count="38508" uniqueCount="6782">
  <si>
    <t xml:space="preserve">company </t>
  </si>
  <si>
    <t>country</t>
  </si>
  <si>
    <t xml:space="preserve">sector </t>
  </si>
  <si>
    <t>2021 cc yes/no</t>
  </si>
  <si>
    <t>2022 cc yes/no</t>
  </si>
  <si>
    <t>2023 cc yes/no</t>
  </si>
  <si>
    <t>2024 cc yes/no</t>
  </si>
  <si>
    <t>2025 cc yes/no</t>
  </si>
  <si>
    <t xml:space="preserve">2021 cn </t>
  </si>
  <si>
    <t xml:space="preserve">2022 cn </t>
  </si>
  <si>
    <t xml:space="preserve">2023 cn </t>
  </si>
  <si>
    <t xml:space="preserve">2024 cn </t>
  </si>
  <si>
    <t xml:space="preserve">2025 cn </t>
  </si>
  <si>
    <t>2021 re</t>
  </si>
  <si>
    <t>2022 re</t>
  </si>
  <si>
    <t>2023 re</t>
  </si>
  <si>
    <t>2024 re</t>
  </si>
  <si>
    <t>2025 re</t>
  </si>
  <si>
    <t>2021 sbti nt</t>
  </si>
  <si>
    <t>2022 sbti nt</t>
  </si>
  <si>
    <t>2023 sbti nt</t>
  </si>
  <si>
    <t>2024 sbti nt</t>
  </si>
  <si>
    <t>2025 sbti nt</t>
  </si>
  <si>
    <t>2021 nz</t>
  </si>
  <si>
    <t>2022 nz</t>
  </si>
  <si>
    <t>2023 nz</t>
  </si>
  <si>
    <t>2024 nz</t>
  </si>
  <si>
    <t>2025 nz</t>
  </si>
  <si>
    <t>2021-CN</t>
  </si>
  <si>
    <t>2021-NZ</t>
  </si>
  <si>
    <t>2022-CN</t>
  </si>
  <si>
    <t>2022-NZ</t>
  </si>
  <si>
    <t>2023-CN</t>
  </si>
  <si>
    <t>2023-NZ</t>
  </si>
  <si>
    <t>2024-CN</t>
  </si>
  <si>
    <t>2024-NZ</t>
  </si>
  <si>
    <t>2025-CN</t>
  </si>
  <si>
    <t>2025-NZ</t>
  </si>
  <si>
    <t xml:space="preserve">2024 sbti nt </t>
  </si>
  <si>
    <t> </t>
  </si>
  <si>
    <t>Company name</t>
  </si>
  <si>
    <t>All RE</t>
  </si>
  <si>
    <t>All SBTi ST</t>
  </si>
  <si>
    <t xml:space="preserve">gov cn </t>
  </si>
  <si>
    <t>CN</t>
  </si>
  <si>
    <t>NZ</t>
  </si>
  <si>
    <t>Carbon Credits (Y)</t>
  </si>
  <si>
    <t>Carbon Credits (No)</t>
  </si>
  <si>
    <t xml:space="preserve">at least one of the actions </t>
  </si>
  <si>
    <t>Walmart</t>
  </si>
  <si>
    <t>Amazon</t>
  </si>
  <si>
    <t>State Grid</t>
  </si>
  <si>
    <t>Saudi Aramco</t>
  </si>
  <si>
    <t>China National Petroleum</t>
  </si>
  <si>
    <t>Sinopec Group</t>
  </si>
  <si>
    <t>UnitedHealth Group</t>
  </si>
  <si>
    <t>Apple</t>
  </si>
  <si>
    <t>CVS Health</t>
  </si>
  <si>
    <t>Berkshire Hathaway</t>
  </si>
  <si>
    <t>McKesson</t>
  </si>
  <si>
    <t>Volkswagen</t>
  </si>
  <si>
    <t>Alphabet</t>
  </si>
  <si>
    <t>Exxon Mobil</t>
  </si>
  <si>
    <t>Toyota Motor</t>
  </si>
  <si>
    <t>China State Construction Engineering</t>
  </si>
  <si>
    <t>Cencora</t>
  </si>
  <si>
    <t>Shell</t>
  </si>
  <si>
    <t>JPMorgan Chase</t>
  </si>
  <si>
    <t>Costco Wholesale</t>
  </si>
  <si>
    <t>Cigna</t>
  </si>
  <si>
    <t>Microsoft</t>
  </si>
  <si>
    <t>Trafigura Group</t>
  </si>
  <si>
    <t>Glencore</t>
  </si>
  <si>
    <t>Cardinal Health</t>
  </si>
  <si>
    <t>Industrial &amp; Commercial Bank of China</t>
  </si>
  <si>
    <t>Samsung Electronics</t>
  </si>
  <si>
    <t>Hon Hai Precision Industry</t>
  </si>
  <si>
    <t>Chevron</t>
  </si>
  <si>
    <t>Agricultural Bank of China</t>
  </si>
  <si>
    <t>China Construction Bank</t>
  </si>
  <si>
    <t>TotalEnergies</t>
  </si>
  <si>
    <t>BP</t>
  </si>
  <si>
    <t>Bank of America</t>
  </si>
  <si>
    <t>General Motors</t>
  </si>
  <si>
    <t>Ford Motor</t>
  </si>
  <si>
    <t>Elevance Health</t>
  </si>
  <si>
    <t>Bank of China</t>
  </si>
  <si>
    <t>Citigroup</t>
  </si>
  <si>
    <t>Stellantis</t>
  </si>
  <si>
    <t>Meta Platforms</t>
  </si>
  <si>
    <t>Centene</t>
  </si>
  <si>
    <t>China Railway Engineering Group</t>
  </si>
  <si>
    <t>JD.com</t>
  </si>
  <si>
    <t>China Life Insurance</t>
  </si>
  <si>
    <t>Home Depot</t>
  </si>
  <si>
    <t>Ping An Insurance</t>
  </si>
  <si>
    <t>Mercedes-Benz Group</t>
  </si>
  <si>
    <t>BMW Group</t>
  </si>
  <si>
    <t>Fannie Mae</t>
  </si>
  <si>
    <t>China Railway Construction</t>
  </si>
  <si>
    <t>Walgreens Boots Alliance</t>
  </si>
  <si>
    <t>Kroger</t>
  </si>
  <si>
    <t>BNP Paribas</t>
  </si>
  <si>
    <t>Banco Santander</t>
  </si>
  <si>
    <t>HSBC Holdings</t>
  </si>
  <si>
    <t>Phillips 66</t>
  </si>
  <si>
    <t>China Mobile Communications</t>
  </si>
  <si>
    <t>Honda Motor</t>
  </si>
  <si>
    <t>Marathon Petroleum</t>
  </si>
  <si>
    <t>China Communications Construction</t>
  </si>
  <si>
    <t>CITIC Group</t>
  </si>
  <si>
    <t>Alibaba Group Holding</t>
  </si>
  <si>
    <t>Verizon Communications</t>
  </si>
  <si>
    <t>China National Offshore Oil</t>
  </si>
  <si>
    <t>Nvidia</t>
  </si>
  <si>
    <t>China Resources</t>
  </si>
  <si>
    <t>Hyundai Motor</t>
  </si>
  <si>
    <t>Electricite de France</t>
  </si>
  <si>
    <t>Goldman Sachs Group</t>
  </si>
  <si>
    <t>Wells Fargo</t>
  </si>
  <si>
    <t>Deutsche Telekom</t>
  </si>
  <si>
    <t>China Baowu Steel Group</t>
  </si>
  <si>
    <t>Valero Energy</t>
  </si>
  <si>
    <t>Comcast</t>
  </si>
  <si>
    <t>Allianz</t>
  </si>
  <si>
    <t>State Farm Insurance</t>
  </si>
  <si>
    <t>AT&amp;T</t>
  </si>
  <si>
    <t>Mitsubishi</t>
  </si>
  <si>
    <t>Freddie Mac</t>
  </si>
  <si>
    <t>Hengli Group</t>
  </si>
  <si>
    <t>Shandong Energy Group</t>
  </si>
  <si>
    <t>Huawei Investment &amp; Holding</t>
  </si>
  <si>
    <t>China Southern Power Grid</t>
  </si>
  <si>
    <t>Humana</t>
  </si>
  <si>
    <t>China Minmetals</t>
  </si>
  <si>
    <t>Gazprom</t>
  </si>
  <si>
    <t>Reliance Industries</t>
  </si>
  <si>
    <t>Societe Generale</t>
  </si>
  <si>
    <t>Rosneft Oil</t>
  </si>
  <si>
    <t>BYD</t>
  </si>
  <si>
    <t>China Energy Investment</t>
  </si>
  <si>
    <t>Morgan Stanley</t>
  </si>
  <si>
    <t>Target</t>
  </si>
  <si>
    <t>Life Insurance Corp. of India</t>
  </si>
  <si>
    <t>Equinor</t>
  </si>
  <si>
    <t>Nestlé</t>
  </si>
  <si>
    <t>Xiamen C&amp;D</t>
  </si>
  <si>
    <t>StoneX Group</t>
  </si>
  <si>
    <t>PowerChina</t>
  </si>
  <si>
    <t>Royal Bank of Canada</t>
  </si>
  <si>
    <t>Sberbank</t>
  </si>
  <si>
    <t>AXA</t>
  </si>
  <si>
    <t>ENI</t>
  </si>
  <si>
    <t>Bosch Group</t>
  </si>
  <si>
    <t>Tesla</t>
  </si>
  <si>
    <t>China Post Group</t>
  </si>
  <si>
    <t>Royal Ahold Delhaize</t>
  </si>
  <si>
    <t>Itochu</t>
  </si>
  <si>
    <t>Mitsui</t>
  </si>
  <si>
    <t>Dell Technologies</t>
  </si>
  <si>
    <t>REWE Group</t>
  </si>
  <si>
    <t>Carrefour</t>
  </si>
  <si>
    <t>SK</t>
  </si>
  <si>
    <t>PepsiCo</t>
  </si>
  <si>
    <t>Tencent Holdings</t>
  </si>
  <si>
    <t>Christian Dior</t>
  </si>
  <si>
    <t>Zhejiang Rongsheng Holding Group</t>
  </si>
  <si>
    <t>Sinopharm</t>
  </si>
  <si>
    <t>Petrobras</t>
  </si>
  <si>
    <t>Pemex</t>
  </si>
  <si>
    <t>Walt Disney</t>
  </si>
  <si>
    <t>United Parcel Service</t>
  </si>
  <si>
    <t>DHL Group</t>
  </si>
  <si>
    <t>Credit Agricole</t>
  </si>
  <si>
    <t>Taiwan Semiconductor Manufacturing</t>
  </si>
  <si>
    <t>Indian Oil</t>
  </si>
  <si>
    <t>NTT</t>
  </si>
  <si>
    <t>Tesco</t>
  </si>
  <si>
    <t>Mitsubishi UFJ Financial Group</t>
  </si>
  <si>
    <t>Johnson &amp; Johnson</t>
  </si>
  <si>
    <t>Toronto-Dominion Bank</t>
  </si>
  <si>
    <t>COFCO</t>
  </si>
  <si>
    <t>China Telecommunications</t>
  </si>
  <si>
    <t>FedEx</t>
  </si>
  <si>
    <t>PTT</t>
  </si>
  <si>
    <t>Banco Bilbao Vizcaya Argentaria</t>
  </si>
  <si>
    <t>SAIC Motor</t>
  </si>
  <si>
    <t>UBS Group</t>
  </si>
  <si>
    <t>E.ON</t>
  </si>
  <si>
    <t>People's Insurance Co. of China</t>
  </si>
  <si>
    <t>Brookfield</t>
  </si>
  <si>
    <t>Archer Daniels Midland</t>
  </si>
  <si>
    <t>Siemens</t>
  </si>
  <si>
    <t>Enel</t>
  </si>
  <si>
    <t>Sony</t>
  </si>
  <si>
    <t>Procter &amp; Gamble</t>
  </si>
  <si>
    <t>Lowe's</t>
  </si>
  <si>
    <t>Wuchan Zhongda Group</t>
  </si>
  <si>
    <t>Nissan Motor</t>
  </si>
  <si>
    <t>Energy Transfer</t>
  </si>
  <si>
    <t>Groupe BPCE</t>
  </si>
  <si>
    <t>RTX</t>
  </si>
  <si>
    <t>Albertsons</t>
  </si>
  <si>
    <t>Zhejiang Geely Holding Group</t>
  </si>
  <si>
    <t>Engie</t>
  </si>
  <si>
    <t>U.S. Postal Service</t>
  </si>
  <si>
    <t>Sysco</t>
  </si>
  <si>
    <t>Kia</t>
  </si>
  <si>
    <t>Vinci</t>
  </si>
  <si>
    <t>Shenghong Holding Group</t>
  </si>
  <si>
    <t>Seven &amp; I Holdings</t>
  </si>
  <si>
    <t>State Bank of India</t>
  </si>
  <si>
    <t>China FAW Group</t>
  </si>
  <si>
    <t>Jiangxi Copper</t>
  </si>
  <si>
    <t>Shandong Weiqiao Pioneering Group</t>
  </si>
  <si>
    <t>JBS</t>
  </si>
  <si>
    <t>Bank of Communications</t>
  </si>
  <si>
    <t>Progressive</t>
  </si>
  <si>
    <t>Pacific Construction Group</t>
  </si>
  <si>
    <t>Pertamina</t>
  </si>
  <si>
    <t>Uniper</t>
  </si>
  <si>
    <t>Japan Post Holdings</t>
  </si>
  <si>
    <t>Airbus</t>
  </si>
  <si>
    <t>American Express</t>
  </si>
  <si>
    <t>Orlen</t>
  </si>
  <si>
    <t>Deutsche Bank</t>
  </si>
  <si>
    <t>Shaanxi Coal &amp; Chemical Industry</t>
  </si>
  <si>
    <t>Lloyds Banking Group</t>
  </si>
  <si>
    <t>ENEOS Holdings</t>
  </si>
  <si>
    <t>Oil &amp; Natural Gas</t>
  </si>
  <si>
    <t>Lukoil</t>
  </si>
  <si>
    <t>Nippon Life Insurance</t>
  </si>
  <si>
    <t>ING Group</t>
  </si>
  <si>
    <t>Barclays</t>
  </si>
  <si>
    <t>Lockheed Martin</t>
  </si>
  <si>
    <t>MetLife</t>
  </si>
  <si>
    <t>Roche Group</t>
  </si>
  <si>
    <t>HCA Healthcare</t>
  </si>
  <si>
    <t>BASF</t>
  </si>
  <si>
    <t>Koc Holding</t>
  </si>
  <si>
    <t>Prudential Financial</t>
  </si>
  <si>
    <t>China Merchants Bank</t>
  </si>
  <si>
    <t>Petronas</t>
  </si>
  <si>
    <t>Alimentation Couche-Tard</t>
  </si>
  <si>
    <t>Lenovo Group</t>
  </si>
  <si>
    <t>Korea Electric Power</t>
  </si>
  <si>
    <t>Toyota Tsusho</t>
  </si>
  <si>
    <t>China Poly Group</t>
  </si>
  <si>
    <t>Wilmar International</t>
  </si>
  <si>
    <t>Beijing Automotive Group</t>
  </si>
  <si>
    <t>Munich Re Group</t>
  </si>
  <si>
    <t>Aluminum Corp. of China</t>
  </si>
  <si>
    <t>Sumitomo Mitsui Financial Group</t>
  </si>
  <si>
    <t>Itau Unibanco Holding</t>
  </si>
  <si>
    <t>Boeing</t>
  </si>
  <si>
    <t>AEON</t>
  </si>
  <si>
    <t>Xiamen ITG Holding Group</t>
  </si>
  <si>
    <t>Zurich Insurance Group</t>
  </si>
  <si>
    <t>Unilever</t>
  </si>
  <si>
    <t>Accenture</t>
  </si>
  <si>
    <t>COSCO Shipping</t>
  </si>
  <si>
    <t>Caterpillar</t>
  </si>
  <si>
    <t>Dai-ichi Life Holdings</t>
  </si>
  <si>
    <t>LG Electronics</t>
  </si>
  <si>
    <t>Hitachi</t>
  </si>
  <si>
    <t>Merck</t>
  </si>
  <si>
    <t>Allstate</t>
  </si>
  <si>
    <t>Pfizer</t>
  </si>
  <si>
    <t>Zhejiang Hengyi Group</t>
  </si>
  <si>
    <t>IBM</t>
  </si>
  <si>
    <t>New York Life Insurance</t>
  </si>
  <si>
    <t>ArcelorMittal</t>
  </si>
  <si>
    <t>Assicurazioni Generali</t>
  </si>
  <si>
    <t>Delta Air Lines</t>
  </si>
  <si>
    <t>China North Industries Group</t>
  </si>
  <si>
    <t>Bouygues</t>
  </si>
  <si>
    <t>China Energy Engineering Group</t>
  </si>
  <si>
    <t>Renault</t>
  </si>
  <si>
    <t>Banco do Brasil</t>
  </si>
  <si>
    <t>Publix Super Markets</t>
  </si>
  <si>
    <t>Anheuser-Busch InBev</t>
  </si>
  <si>
    <t>Chery Holding Group</t>
  </si>
  <si>
    <t>Mizuho Financial Group</t>
  </si>
  <si>
    <t>Jinchuan Group</t>
  </si>
  <si>
    <t>Nationwide</t>
  </si>
  <si>
    <t>Edeka Zentrale</t>
  </si>
  <si>
    <t>Daimler Truck Holding</t>
  </si>
  <si>
    <t>TD Synnex</t>
  </si>
  <si>
    <t>Bank of Montreal</t>
  </si>
  <si>
    <t>XMXYG</t>
  </si>
  <si>
    <t>Industrial Bank</t>
  </si>
  <si>
    <t>United Airlines Holdings</t>
  </si>
  <si>
    <t>Nippon Steel</t>
  </si>
  <si>
    <t>ConocoPhillips</t>
  </si>
  <si>
    <t>Midea Group</t>
  </si>
  <si>
    <t>Tsingshan Holding Group</t>
  </si>
  <si>
    <t>TJX</t>
  </si>
  <si>
    <t>AbbVie</t>
  </si>
  <si>
    <t>Enterprise Products Partners</t>
  </si>
  <si>
    <t>China Pacific Insurance (Group)</t>
  </si>
  <si>
    <t>Guangzhou Automobile Industry Group</t>
  </si>
  <si>
    <t>Bank of Nova Scotia</t>
  </si>
  <si>
    <t>HBIS Group</t>
  </si>
  <si>
    <t>Intesa Sanpaolo</t>
  </si>
  <si>
    <t>China Huaneng Group</t>
  </si>
  <si>
    <t>Chubb</t>
  </si>
  <si>
    <t>HDFC Bank</t>
  </si>
  <si>
    <t>BHP Group</t>
  </si>
  <si>
    <t>Repsol</t>
  </si>
  <si>
    <t>Panasonic Holdings</t>
  </si>
  <si>
    <t>Maersk Group</t>
  </si>
  <si>
    <t>Tokio Marine Holdings</t>
  </si>
  <si>
    <t>Charter Communications</t>
  </si>
  <si>
    <t>State Power Investment</t>
  </si>
  <si>
    <t>PDD Holdings</t>
  </si>
  <si>
    <t>Performance Food Group</t>
  </si>
  <si>
    <t>American Airlines Group</t>
  </si>
  <si>
    <t>China United Network Communications</t>
  </si>
  <si>
    <t>AstraZeneca</t>
  </si>
  <si>
    <t>Capital One Financial</t>
  </si>
  <si>
    <t>POSCO Holdings</t>
  </si>
  <si>
    <t>Cisco Systems</t>
  </si>
  <si>
    <t>Rio Tinto Group</t>
  </si>
  <si>
    <t>HP</t>
  </si>
  <si>
    <t>Phoenix Pharma</t>
  </si>
  <si>
    <t>Sanofi</t>
  </si>
  <si>
    <t>Tyson Foods</t>
  </si>
  <si>
    <t>Bunge Global</t>
  </si>
  <si>
    <t>Intel</t>
  </si>
  <si>
    <t>Idemitsu Kosan</t>
  </si>
  <si>
    <t>Oracle</t>
  </si>
  <si>
    <t>Tata Motors</t>
  </si>
  <si>
    <t>Broadcom</t>
  </si>
  <si>
    <t>Bharat Petroleum</t>
  </si>
  <si>
    <t>VTB Bank</t>
  </si>
  <si>
    <t>Novartis</t>
  </si>
  <si>
    <t>Deere</t>
  </si>
  <si>
    <t>Jinneng Holding Group</t>
  </si>
  <si>
    <t>Nike</t>
  </si>
  <si>
    <t>Dongfeng Motor</t>
  </si>
  <si>
    <t>Jingye Group</t>
  </si>
  <si>
    <t>Banco Bradesco</t>
  </si>
  <si>
    <t>Marubeni</t>
  </si>
  <si>
    <t>Shaanxi Yanchang Petroleum (Group)</t>
  </si>
  <si>
    <t>Deutsche Bahn</t>
  </si>
  <si>
    <t>Xiaomi</t>
  </si>
  <si>
    <t>Crédit Mutuel Group</t>
  </si>
  <si>
    <t>Louis Dreyfus</t>
  </si>
  <si>
    <t>Liberty Mutual Insurance Group</t>
  </si>
  <si>
    <t>Bayer</t>
  </si>
  <si>
    <t>Saint-Gobain</t>
  </si>
  <si>
    <t>Contemporary Amperex Technology</t>
  </si>
  <si>
    <t>Plains GP Holdings</t>
  </si>
  <si>
    <t>Talanx</t>
  </si>
  <si>
    <t>UniCredit Group</t>
  </si>
  <si>
    <t>Volvo</t>
  </si>
  <si>
    <t>HD Hyundai</t>
  </si>
  <si>
    <t>Shanghai Pudong Development Bank</t>
  </si>
  <si>
    <t>USAA</t>
  </si>
  <si>
    <t>SK Hynix</t>
  </si>
  <si>
    <t>Iberdrola</t>
  </si>
  <si>
    <t>Veolia Environnement</t>
  </si>
  <si>
    <t>Bristol-Myers Squibb</t>
  </si>
  <si>
    <t>Landesbank Baden-Wurttemberg</t>
  </si>
  <si>
    <t>Ingram Micro Holding</t>
  </si>
  <si>
    <t>Sumitomo</t>
  </si>
  <si>
    <t>General Dynamics</t>
  </si>
  <si>
    <t>China Vanke</t>
  </si>
  <si>
    <t>SoftBank Group</t>
  </si>
  <si>
    <t>America Movil</t>
  </si>
  <si>
    <t>Canadian Imperial Bank of Commerce</t>
  </si>
  <si>
    <t>Coca-Cola</t>
  </si>
  <si>
    <t>L'Oréal</t>
  </si>
  <si>
    <t>Denso</t>
  </si>
  <si>
    <t>TIAA</t>
  </si>
  <si>
    <t>Meituan</t>
  </si>
  <si>
    <t>SNCF Group</t>
  </si>
  <si>
    <t>Travelers</t>
  </si>
  <si>
    <t>Zhejiang Communications Investment Group</t>
  </si>
  <si>
    <t>Swiss Re</t>
  </si>
  <si>
    <t>China South Industries Group</t>
  </si>
  <si>
    <t>Raizen</t>
  </si>
  <si>
    <t>Taikang Insurance Group</t>
  </si>
  <si>
    <t>Ingka Group</t>
  </si>
  <si>
    <t>Eli Lilly</t>
  </si>
  <si>
    <t>ACS</t>
  </si>
  <si>
    <t>Susun Construction Group</t>
  </si>
  <si>
    <t>China Huadian</t>
  </si>
  <si>
    <t>George Weston</t>
  </si>
  <si>
    <t>Orange</t>
  </si>
  <si>
    <t>ZF Friedrichshafen</t>
  </si>
  <si>
    <t>Telefonica</t>
  </si>
  <si>
    <t>Tokyo Electric Power</t>
  </si>
  <si>
    <t>Woolworths Group</t>
  </si>
  <si>
    <t>Vodafone Group</t>
  </si>
  <si>
    <t>Uber Technologies</t>
  </si>
  <si>
    <t>Quanta Computer</t>
  </si>
  <si>
    <t>Fomento Económico Mexicano</t>
  </si>
  <si>
    <t>MS&amp;AD Insurance Group Holdings</t>
  </si>
  <si>
    <t>China National Building Material Group</t>
  </si>
  <si>
    <t>Sinomach</t>
  </si>
  <si>
    <t>DZ Bank</t>
  </si>
  <si>
    <t>Massachusetts Mutual Life Insurance</t>
  </si>
  <si>
    <t>Dow</t>
  </si>
  <si>
    <t>ANZ Group Holdings</t>
  </si>
  <si>
    <t>Continental</t>
  </si>
  <si>
    <t>Commonwealth Bank of Australia</t>
  </si>
  <si>
    <t>Thermo Fisher Scientific</t>
  </si>
  <si>
    <t>Magna International</t>
  </si>
  <si>
    <t>U.S. Bancorp</t>
  </si>
  <si>
    <t>Caixa Econômica Federal</t>
  </si>
  <si>
    <t>Fairfax Financial Holdings</t>
  </si>
  <si>
    <t>J. Sainsbury</t>
  </si>
  <si>
    <t>Zijin Mining Group</t>
  </si>
  <si>
    <t>World Kinect</t>
  </si>
  <si>
    <t>X5 Retail Group</t>
  </si>
  <si>
    <t>Novo Nordisk</t>
  </si>
  <si>
    <t>Olam Group</t>
  </si>
  <si>
    <t>Compass Group</t>
  </si>
  <si>
    <t>Hyundai Mobis</t>
  </si>
  <si>
    <t>Abbott Laboratories</t>
  </si>
  <si>
    <t>Standard Chartered</t>
  </si>
  <si>
    <t>Shanghai Construction Group</t>
  </si>
  <si>
    <t>Inditex</t>
  </si>
  <si>
    <t>Best Buy</t>
  </si>
  <si>
    <t>Northwestern Mutual</t>
  </si>
  <si>
    <t>Schneider Electric</t>
  </si>
  <si>
    <t>KB Financial Group</t>
  </si>
  <si>
    <t>Northrop Grumman</t>
  </si>
  <si>
    <t>National Australia Bank</t>
  </si>
  <si>
    <t>Hanwha</t>
  </si>
  <si>
    <t>Molina Healthcare</t>
  </si>
  <si>
    <t>Lufthansa Group</t>
  </si>
  <si>
    <t>Dollar General</t>
  </si>
  <si>
    <t>LyondellBasell Industries</t>
  </si>
  <si>
    <t>China Minsheng Banking</t>
  </si>
  <si>
    <t>GSK</t>
  </si>
  <si>
    <t>Bank of New York (BNY)</t>
  </si>
  <si>
    <t>Haier Smart Home</t>
  </si>
  <si>
    <t>Cenovus Energy</t>
  </si>
  <si>
    <t>Coop Group</t>
  </si>
  <si>
    <t>S.F. Holding</t>
  </si>
  <si>
    <t>Hangzhou Industrial Investment Group</t>
  </si>
  <si>
    <t>Warner Bros. Discovery</t>
  </si>
  <si>
    <t>CHS</t>
  </si>
  <si>
    <t>Enbridge</t>
  </si>
  <si>
    <t>Netflix</t>
  </si>
  <si>
    <t>Qualcomm</t>
  </si>
  <si>
    <t>KDDI</t>
  </si>
  <si>
    <t>Shandong Hi-Speed Group</t>
  </si>
  <si>
    <t>General Electric (GE Aerospace)</t>
  </si>
  <si>
    <t>Mercadona</t>
  </si>
  <si>
    <t>Honeywell International</t>
  </si>
  <si>
    <t>Hangzhou Iron and Steel Group</t>
  </si>
  <si>
    <t>Guangzhou Industrial Investment Holdings</t>
  </si>
  <si>
    <t>Shanghai Pharmaceuticals Holding</t>
  </si>
  <si>
    <t>Suzuki Motor</t>
  </si>
  <si>
    <t>Vale</t>
  </si>
  <si>
    <t>ThyssenKrupp</t>
  </si>
  <si>
    <t>Salesforce</t>
  </si>
  <si>
    <t>Philip Morris International</t>
  </si>
  <si>
    <t>US Foods Holding</t>
  </si>
  <si>
    <t>Shenzhen Investment Holdings</t>
  </si>
  <si>
    <t>Westpac Banking</t>
  </si>
  <si>
    <t>Jiangsu Shagang Group</t>
  </si>
  <si>
    <t>AIA Group</t>
  </si>
  <si>
    <t>Guangdong Guangxin Holdings</t>
  </si>
  <si>
    <t>QNB Group</t>
  </si>
  <si>
    <t>NatWest Group</t>
  </si>
  <si>
    <t>La Poste</t>
  </si>
  <si>
    <t>Siemens Energy</t>
  </si>
  <si>
    <t>Luxshare Precision Industry</t>
  </si>
  <si>
    <t>Energie Baden-Wurttemberg</t>
  </si>
  <si>
    <t>Suncor Energy</t>
  </si>
  <si>
    <t>New Hope Holding Group</t>
  </si>
  <si>
    <t>China Electronics</t>
  </si>
  <si>
    <t>LG Chem</t>
  </si>
  <si>
    <t>SAP</t>
  </si>
  <si>
    <t>Migros Group</t>
  </si>
  <si>
    <t>Meiji Yasuda Life Insurance</t>
  </si>
  <si>
    <t>D.R. Horton</t>
  </si>
  <si>
    <t>OMV Group</t>
  </si>
  <si>
    <t>Lithia Motors</t>
  </si>
  <si>
    <t>CFE</t>
  </si>
  <si>
    <t>Mondelez International</t>
  </si>
  <si>
    <t>Schlumberger</t>
  </si>
  <si>
    <t>Ansteel Group</t>
  </si>
  <si>
    <t>Mitsubishi Electric</t>
  </si>
  <si>
    <t>Jerónimo Martins</t>
  </si>
  <si>
    <t>Starbucks</t>
  </si>
  <si>
    <t>Hailiang Group</t>
  </si>
  <si>
    <t>Mapfre Group</t>
  </si>
  <si>
    <t>CK Hutchison Holdings</t>
  </si>
  <si>
    <t>ELO Group</t>
  </si>
  <si>
    <t>Visa</t>
  </si>
  <si>
    <t>China Datang</t>
  </si>
  <si>
    <t>CRRC Group</t>
  </si>
  <si>
    <t>Jardine Matheson</t>
  </si>
  <si>
    <t>Sompo Holdings</t>
  </si>
  <si>
    <t>TongLing Nonferrous Metals Group</t>
  </si>
  <si>
    <t>CBRE Group</t>
  </si>
  <si>
    <t>Rabobank Group</t>
  </si>
  <si>
    <t>Shudao Investment Group</t>
  </si>
  <si>
    <t>Guangzhou Municipal Construction Group</t>
  </si>
  <si>
    <t>Daiwa House Industry</t>
  </si>
  <si>
    <t>CRH</t>
  </si>
  <si>
    <t>Lennar</t>
  </si>
  <si>
    <t>Guangzhou Pharmaceutical Holdings</t>
  </si>
  <si>
    <t>Country Garden Holdings</t>
  </si>
  <si>
    <t>Pegatron</t>
  </si>
  <si>
    <t>GE Vernova</t>
  </si>
  <si>
    <t>GS Caltex</t>
  </si>
  <si>
    <t>ICICI Bank</t>
  </si>
  <si>
    <t>Shandong Gold Group</t>
  </si>
  <si>
    <t>International Airlines Group</t>
  </si>
  <si>
    <t>Shanghai Delong Steel Group</t>
  </si>
  <si>
    <t>PNC Financial Services Group</t>
  </si>
  <si>
    <t>Perusahaan Listrik Negara</t>
  </si>
  <si>
    <t>Emirates Group</t>
  </si>
  <si>
    <t>Beijing Jianlong Heavy Industry Group</t>
  </si>
  <si>
    <t>Cummins</t>
  </si>
  <si>
    <t>China National Coal Group</t>
  </si>
  <si>
    <t>Air France-KLM Group</t>
  </si>
  <si>
    <t>Sumitomo Life Insurance</t>
  </si>
  <si>
    <t>Paccar</t>
  </si>
  <si>
    <t>Metro</t>
  </si>
  <si>
    <t>BAE Systems</t>
  </si>
  <si>
    <t>Tongwei Group</t>
  </si>
  <si>
    <t>Greenland Holding Group</t>
  </si>
  <si>
    <t>China National Aviation Fuel Group</t>
  </si>
  <si>
    <t>Amgen</t>
  </si>
  <si>
    <t>Hunan Iron &amp; Steel Group</t>
  </si>
  <si>
    <t>St. James's Place</t>
  </si>
  <si>
    <t>PBF Energy</t>
  </si>
  <si>
    <t>British American Tobacco</t>
  </si>
  <si>
    <t>Linde</t>
  </si>
  <si>
    <t>Mitsubishi Heavy Industries</t>
  </si>
  <si>
    <t>Guangxi Investment Group</t>
  </si>
  <si>
    <t>GuideWell Mutual Holding</t>
  </si>
  <si>
    <t>Mazda Motor</t>
  </si>
  <si>
    <t>ABB</t>
  </si>
  <si>
    <t>Magnit</t>
  </si>
  <si>
    <t>CPC</t>
  </si>
  <si>
    <t>Ecopetrol</t>
  </si>
  <si>
    <t>Wistron</t>
  </si>
  <si>
    <t>Medtronic</t>
  </si>
  <si>
    <t>New China Life Insurance</t>
  </si>
  <si>
    <t>China General Technology</t>
  </si>
  <si>
    <t>Heineken</t>
  </si>
  <si>
    <t>Rank</t>
  </si>
  <si>
    <t>Company Name</t>
  </si>
  <si>
    <t>Sector (final classification)</t>
  </si>
  <si>
    <t>Country</t>
  </si>
  <si>
    <t>Region</t>
  </si>
  <si>
    <t>RE100 (Y/N)</t>
  </si>
  <si>
    <t>Joining year</t>
  </si>
  <si>
    <t>Target year</t>
  </si>
  <si>
    <t>SBT (Y = yes, N=no)</t>
  </si>
  <si>
    <t>Target status - NT</t>
  </si>
  <si>
    <t>Target classification NT - temp</t>
  </si>
  <si>
    <t>Target year NT (earlier of the two dates if there were two) - if committed, then year set to 2030</t>
  </si>
  <si>
    <t>Net zero committed (SBTi)</t>
  </si>
  <si>
    <t>SBTi NZ approved year</t>
  </si>
  <si>
    <t>Commitment date (SBTi)</t>
  </si>
  <si>
    <t>Commitment year (SBTi)</t>
  </si>
  <si>
    <t>Carbon neutral commitment (C = company, V = value chain, G= Government, S = subsidiary, U = unspecified, x = less than 50% of rev, N=no)</t>
  </si>
  <si>
    <t>Carbon neutral scope(s) (in their words) (+ indicates two targets/ a later target)</t>
  </si>
  <si>
    <t>Carbon neutral claim (in their words)</t>
  </si>
  <si>
    <t>Carbon neutral commitment - EARLY</t>
  </si>
  <si>
    <t>Earlier carbon neutral target year</t>
  </si>
  <si>
    <t>Earlier carbon neutral announcement year</t>
  </si>
  <si>
    <t>Carbon neutral commitment - LATE</t>
  </si>
  <si>
    <t>Later carbon neutral target year</t>
  </si>
  <si>
    <t>Later carbon neutral announcement year</t>
  </si>
  <si>
    <t>Carbon credits (Y = yes, N = no, R = removals only, U = unclear)</t>
  </si>
  <si>
    <t>Souce Date</t>
  </si>
  <si>
    <t>Source Target Mention (Y or N)</t>
  </si>
  <si>
    <t>Net zero commitment (V = value chain, C = company, S = subsidiary, U = unclear, x = less than 50% rev)</t>
  </si>
  <si>
    <t>Primary net zero scope (in their words)</t>
  </si>
  <si>
    <t>Primary net zero claim (in their words)</t>
  </si>
  <si>
    <t>Net Zero Target - EARLY</t>
  </si>
  <si>
    <t>Earlier net zero target year</t>
  </si>
  <si>
    <t>Earlier net zero announcement year</t>
  </si>
  <si>
    <t>Net Zero Target - LATE</t>
  </si>
  <si>
    <t>Later net zero target year</t>
  </si>
  <si>
    <t>Later net zero announcement year</t>
  </si>
  <si>
    <t>Carbon credits (Y = yes, N = no, R = removals only, U = unclear).1</t>
  </si>
  <si>
    <t>Souce Date.1</t>
  </si>
  <si>
    <t>Source Target Mention (Y or N).1</t>
  </si>
  <si>
    <t>Reduction targets for Decarbonization (V = value chain, C = company)</t>
  </si>
  <si>
    <t>Using Carbon Credits without target (Y=yes, N=No)</t>
  </si>
  <si>
    <t xml:space="preserve">CN already achieved </t>
  </si>
  <si>
    <t>CN 2024-2030</t>
  </si>
  <si>
    <t>CN 2031-2050</t>
  </si>
  <si>
    <t>all CN</t>
  </si>
  <si>
    <t>Any CN</t>
  </si>
  <si>
    <t xml:space="preserve">CN </t>
  </si>
  <si>
    <t>NZ already achieved</t>
  </si>
  <si>
    <t>NZ 2024-2030</t>
  </si>
  <si>
    <t>NZ 2031-2050</t>
  </si>
  <si>
    <t>SBT already achieved</t>
  </si>
  <si>
    <t>SBT 2024-2030</t>
  </si>
  <si>
    <t>SBT 2031-2050</t>
  </si>
  <si>
    <t>Any SBT</t>
  </si>
  <si>
    <t>RE100 already achieved</t>
  </si>
  <si>
    <t>RE100 2024-2030</t>
  </si>
  <si>
    <t>RE100 2031-2050</t>
  </si>
  <si>
    <t>Any RE100</t>
  </si>
  <si>
    <t>CN/NZ - does the company have a voluntary CN or NZ target?</t>
  </si>
  <si>
    <t>CN/NZ by 2030</t>
  </si>
  <si>
    <t>CN/NZ by 2050</t>
  </si>
  <si>
    <t>will use cabon credits</t>
  </si>
  <si>
    <t>will NOT use carbon credits</t>
  </si>
  <si>
    <t>any commitment</t>
  </si>
  <si>
    <t>any commitment already achieved</t>
  </si>
  <si>
    <t>any commitment by 2030</t>
  </si>
  <si>
    <t>any commitment from 2030</t>
  </si>
  <si>
    <t>NZ covering VC already achieved</t>
  </si>
  <si>
    <t>NZ covering VC 2024-2030</t>
  </si>
  <si>
    <t>NZ covering VC 2031-2050</t>
  </si>
  <si>
    <t>Any NZ covering VC</t>
  </si>
  <si>
    <t xml:space="preserve">NZ year </t>
  </si>
  <si>
    <t>sbti nt</t>
  </si>
  <si>
    <t>actions already due</t>
  </si>
  <si>
    <t>actions due by 2030</t>
  </si>
  <si>
    <t>actions due from 2030</t>
  </si>
  <si>
    <t xml:space="preserve">all actions </t>
  </si>
  <si>
    <t>3M</t>
  </si>
  <si>
    <t>Chemicals</t>
  </si>
  <si>
    <t>United States of America (USA)</t>
  </si>
  <si>
    <t>North America</t>
  </si>
  <si>
    <t>Y</t>
  </si>
  <si>
    <t>N</t>
  </si>
  <si>
    <t>Committed</t>
  </si>
  <si>
    <t>No</t>
  </si>
  <si>
    <t>C</t>
  </si>
  <si>
    <t>operations</t>
  </si>
  <si>
    <t>carbon neutral</t>
  </si>
  <si>
    <t>Industrial goods</t>
  </si>
  <si>
    <t>Switzerland</t>
  </si>
  <si>
    <t>Europe</t>
  </si>
  <si>
    <t>Targets Set</t>
  </si>
  <si>
    <t>1.5°C</t>
  </si>
  <si>
    <t>Yes</t>
  </si>
  <si>
    <t>01/05/2021</t>
  </si>
  <si>
    <t>V</t>
  </si>
  <si>
    <t>SBTi approved so value chain</t>
  </si>
  <si>
    <t>Net Zero</t>
  </si>
  <si>
    <t>R</t>
  </si>
  <si>
    <t>SBTi short term</t>
  </si>
  <si>
    <t>RE100</t>
  </si>
  <si>
    <t>Carbon Neutral</t>
  </si>
  <si>
    <t xml:space="preserve">Overlap (CN to be removed) </t>
  </si>
  <si>
    <t>sum</t>
  </si>
  <si>
    <t>Health care and pharmaceuticals</t>
  </si>
  <si>
    <t>Well-below 2Â°C</t>
  </si>
  <si>
    <t>Sector</t>
  </si>
  <si>
    <t>&lt;=2024</t>
  </si>
  <si>
    <t>2025-2030</t>
  </si>
  <si>
    <t>2031-2060</t>
  </si>
  <si>
    <t xml:space="preserve">no overlap </t>
  </si>
  <si>
    <t>Unspecified</t>
  </si>
  <si>
    <t>1.5Â°C</t>
  </si>
  <si>
    <t>Scope 1 and 2</t>
  </si>
  <si>
    <t xml:space="preserve">Net Zero </t>
  </si>
  <si>
    <t>Aerospace and defense</t>
  </si>
  <si>
    <t>Financial services</t>
  </si>
  <si>
    <t>Ireland</t>
  </si>
  <si>
    <t>Scope 1, 2 and 3</t>
  </si>
  <si>
    <t>Automotive</t>
  </si>
  <si>
    <t>Engineering and construction</t>
  </si>
  <si>
    <t>Spain</t>
  </si>
  <si>
    <t>scope 1 and 2 emissions</t>
  </si>
  <si>
    <t>climate neutral</t>
  </si>
  <si>
    <t>U</t>
  </si>
  <si>
    <t>Retail</t>
  </si>
  <si>
    <t>Japan</t>
  </si>
  <si>
    <t>Asia</t>
  </si>
  <si>
    <t>our stores</t>
  </si>
  <si>
    <t>Energy and utilities</t>
  </si>
  <si>
    <t>China</t>
  </si>
  <si>
    <t>G</t>
  </si>
  <si>
    <t>carbon neutrality</t>
  </si>
  <si>
    <t>Hong Kong</t>
  </si>
  <si>
    <t>01/11/2023</t>
  </si>
  <si>
    <t>company</t>
  </si>
  <si>
    <t>AIG</t>
  </si>
  <si>
    <t>C+F</t>
  </si>
  <si>
    <t>operations and underwriting and investments portfolios</t>
  </si>
  <si>
    <t>Net Zero GHG emissions</t>
  </si>
  <si>
    <t>Food, beverages and agriculture</t>
  </si>
  <si>
    <t>Transportation and logistics</t>
  </si>
  <si>
    <t>France</t>
  </si>
  <si>
    <t>Well-below 2°C</t>
  </si>
  <si>
    <t>01/01/2023</t>
  </si>
  <si>
    <t xml:space="preserve">C  </t>
  </si>
  <si>
    <t>activities</t>
  </si>
  <si>
    <t>Netherlands</t>
  </si>
  <si>
    <t>undefined</t>
  </si>
  <si>
    <t>Household and personal products</t>
  </si>
  <si>
    <t>Aisin</t>
  </si>
  <si>
    <t>products and production</t>
  </si>
  <si>
    <t>Carbon Neutrality</t>
  </si>
  <si>
    <t>Metals and mining</t>
  </si>
  <si>
    <t xml:space="preserve">carbon neutrality </t>
  </si>
  <si>
    <t>Oil and gas</t>
  </si>
  <si>
    <t>Canada</t>
  </si>
  <si>
    <t>scope 1 and 2</t>
  </si>
  <si>
    <t>Real estate</t>
  </si>
  <si>
    <t>Germany</t>
  </si>
  <si>
    <t>F</t>
  </si>
  <si>
    <t>Investment Portfolio</t>
  </si>
  <si>
    <t>Scope 1 and 2 emissions</t>
  </si>
  <si>
    <t>Technology</t>
  </si>
  <si>
    <t>operations and value chain</t>
  </si>
  <si>
    <t>Telecommunications and media</t>
  </si>
  <si>
    <t>Removed</t>
  </si>
  <si>
    <t>Transportation and Logistics</t>
  </si>
  <si>
    <t>region</t>
  </si>
  <si>
    <t>operations - scope 1, 2 and partial 3</t>
  </si>
  <si>
    <t>undefined but SBTi approved</t>
  </si>
  <si>
    <t>Belgium</t>
  </si>
  <si>
    <t>organization</t>
  </si>
  <si>
    <t>Australia</t>
  </si>
  <si>
    <t>Other</t>
  </si>
  <si>
    <t>scope 1 and 290&amp; reduction and financed emissions</t>
  </si>
  <si>
    <t>other</t>
  </si>
  <si>
    <t>Apollo Global Management</t>
  </si>
  <si>
    <t>Scope 1 and 2 GHG emissions</t>
  </si>
  <si>
    <t>carbon-neutral</t>
  </si>
  <si>
    <t>C, V</t>
  </si>
  <si>
    <t>corporate operations, entire value chain</t>
  </si>
  <si>
    <t>Luxembourg</t>
  </si>
  <si>
    <t xml:space="preserve">Carbon Neutral </t>
  </si>
  <si>
    <t>Arrow Electronics</t>
  </si>
  <si>
    <t>Italy</t>
  </si>
  <si>
    <t>C, F</t>
  </si>
  <si>
    <t>operational activities, insurance portfolio</t>
  </si>
  <si>
    <t>Net-Zero emissions</t>
  </si>
  <si>
    <t xml:space="preserve"> F</t>
  </si>
  <si>
    <t>United Kingdom</t>
  </si>
  <si>
    <t>value chain (Scopes 1, 2 and 3)</t>
  </si>
  <si>
    <t>entire global
operations</t>
  </si>
  <si>
    <t xml:space="preserve">carbon neutral </t>
  </si>
  <si>
    <t>Aviation Industry Corp. of China</t>
  </si>
  <si>
    <t>I</t>
  </si>
  <si>
    <t>operations, Scope 3 business travel, IT equipment manufacturing and 
purchased services, and upstream energy emissions</t>
  </si>
  <si>
    <t>insurance and reinsurance underwriting portfolios</t>
  </si>
  <si>
    <t>Net-Zero greenhouse gas emissions</t>
  </si>
  <si>
    <t>direct and indirect emissions</t>
  </si>
  <si>
    <t>zero net emissions</t>
  </si>
  <si>
    <t>Brazil</t>
  </si>
  <si>
    <t>operations, scope 3 operational emissions</t>
  </si>
  <si>
    <t>offset 100%/neutralized</t>
  </si>
  <si>
    <t>operations and portfolios</t>
  </si>
  <si>
    <t>Net Zero carbon emissions</t>
  </si>
  <si>
    <t>scope 1 and 2, financed emissions (value chain)</t>
  </si>
  <si>
    <t>offsetting 100% of GHG emissions, emissions neutrality</t>
  </si>
  <si>
    <t>own operations</t>
  </si>
  <si>
    <t>our operations, portfolios</t>
  </si>
  <si>
    <t>V, F</t>
  </si>
  <si>
    <t xml:space="preserve">Net Zero
</t>
  </si>
  <si>
    <t>financed emissions</t>
  </si>
  <si>
    <t>Bank of New York Mellon</t>
  </si>
  <si>
    <t>Scope 1, 2, and 3  business travel emissions</t>
  </si>
  <si>
    <t xml:space="preserve"> carbon neutral</t>
  </si>
  <si>
    <t>banking alliance operations</t>
  </si>
  <si>
    <t>scope 1, 2 and 3</t>
  </si>
  <si>
    <t>scope 1, 2, and 3.1 (partial scope 3)</t>
  </si>
  <si>
    <t>Net-Zero CO2Â emissions</t>
  </si>
  <si>
    <t>entire value chain</t>
  </si>
  <si>
    <t>operational carbon usage</t>
  </si>
  <si>
    <t>our business</t>
  </si>
  <si>
    <t>Net-Zero annual carbon emissions by 2040</t>
  </si>
  <si>
    <t>India</t>
  </si>
  <si>
    <t>Net-Zero</t>
  </si>
  <si>
    <t>1.5Â°C/Well-below 2Â°C</t>
  </si>
  <si>
    <t>asset portfolio</t>
  </si>
  <si>
    <t>account credit and investment activities</t>
  </si>
  <si>
    <t>scope 1 and 2 GHG emissions</t>
  </si>
  <si>
    <t>mitigated</t>
  </si>
  <si>
    <t>scope 1 &amp; 2</t>
  </si>
  <si>
    <t>operations, production, and sold energy products</t>
  </si>
  <si>
    <t>01/07/2024</t>
  </si>
  <si>
    <t xml:space="preserve">Scopes 1, 2 and 3 </t>
  </si>
  <si>
    <t>Net-Zero emission</t>
  </si>
  <si>
    <t>Value Chain</t>
  </si>
  <si>
    <t>Net Zero GHG Emissions</t>
  </si>
  <si>
    <t>assets we manage</t>
  </si>
  <si>
    <t>Net Zero emissions</t>
  </si>
  <si>
    <t>Bunge</t>
  </si>
  <si>
    <t>Caixa Economica Federal</t>
  </si>
  <si>
    <t>operational and financing activities</t>
  </si>
  <si>
    <t>Scope 1 and 2 emissions and business travel emissions in Scope 3</t>
  </si>
  <si>
    <t>direct emissions</t>
  </si>
  <si>
    <t>Centrica</t>
  </si>
  <si>
    <t>business (scope 1 and 2), customers (scope 1, 2, and 3)</t>
  </si>
  <si>
    <t>Mexico</t>
  </si>
  <si>
    <t>upstream scope 1 and 2</t>
  </si>
  <si>
    <t>global products and operations</t>
  </si>
  <si>
    <t>China Electronics Technology Group</t>
  </si>
  <si>
    <t>China National Nuclear</t>
  </si>
  <si>
    <t>groups</t>
  </si>
  <si>
    <t>the group</t>
  </si>
  <si>
    <t>China State Shipbuilding</t>
  </si>
  <si>
    <t>value chain</t>
  </si>
  <si>
    <t>operations, financing</t>
  </si>
  <si>
    <t>Net-Zero carbon emissions</t>
  </si>
  <si>
    <t>2Â°C</t>
  </si>
  <si>
    <t>Scopes 1, 2 and 3</t>
  </si>
  <si>
    <t>Group-wide operations.</t>
  </si>
  <si>
    <t>operations (scope 1 &amp; 2)</t>
  </si>
  <si>
    <t>global operations and value chain</t>
  </si>
  <si>
    <t>Climate Net Zero</t>
  </si>
  <si>
    <t>Scope 1 and 2, Scope 1, 2 and 3</t>
  </si>
  <si>
    <t>value chain (products, operations and supply)</t>
  </si>
  <si>
    <t>Scope 1 and Scope 2</t>
  </si>
  <si>
    <t>net zero</t>
  </si>
  <si>
    <t>Taiwan, Province of China</t>
  </si>
  <si>
    <t>scope 1 and 2 and investment sectors</t>
  </si>
  <si>
    <t>Credit Mutuel Group</t>
  </si>
  <si>
    <t xml:space="preserve">bank portfolio-related emissions </t>
  </si>
  <si>
    <t>business (scope 1, 2 and 3 based on SBTi target)</t>
  </si>
  <si>
    <t>operational, whole value chain</t>
  </si>
  <si>
    <t xml:space="preserve">C </t>
  </si>
  <si>
    <t>01/10/2021</t>
  </si>
  <si>
    <t>operations and products</t>
  </si>
  <si>
    <t>direct operations, across our value chain</t>
  </si>
  <si>
    <t>Net Zero Emissions</t>
  </si>
  <si>
    <t>Engineering and Construction</t>
  </si>
  <si>
    <t>operations (scope 1, 2, and 3 eclu. Cat.15) and investment portfolio (scope 3 cat. 15)</t>
  </si>
  <si>
    <t>production worldwide, entire value chain</t>
  </si>
  <si>
    <t>carbon neutral on balance</t>
  </si>
  <si>
    <t>building</t>
  </si>
  <si>
    <t xml:space="preserve">value chain </t>
  </si>
  <si>
    <t>scopes 1, 2 and 3</t>
  </si>
  <si>
    <t>Net Zero greenhouse gas emissions</t>
  </si>
  <si>
    <t>global operations</t>
  </si>
  <si>
    <t>airline operations</t>
  </si>
  <si>
    <t>Manufacturing activities</t>
  </si>
  <si>
    <t>Climate Neutral</t>
  </si>
  <si>
    <t>(Scope 1 and 2); its Supplychain (Scope 3, Category 1–14); and emissions arising from financing its clients’ net-zero transition (Scope 3, Category 15).</t>
  </si>
  <si>
    <t>in-house emissions</t>
  </si>
  <si>
    <t>climate neutrality</t>
  </si>
  <si>
    <t>01/08/2021</t>
  </si>
  <si>
    <t>group</t>
  </si>
  <si>
    <t>have explored using offsets for carbon neutrality</t>
  </si>
  <si>
    <t>Scopes 1+2+3 plus product benefits</t>
  </si>
  <si>
    <t>climate-neutral</t>
  </si>
  <si>
    <t>Scope 1 and 2, Scope 3</t>
  </si>
  <si>
    <t>Colombia</t>
  </si>
  <si>
    <t>Net Zero, Upstream, Downstream, Electricity consumption</t>
  </si>
  <si>
    <t>all three scopes</t>
  </si>
  <si>
    <t>direct operations</t>
  </si>
  <si>
    <t>United Arab Emirates</t>
  </si>
  <si>
    <t xml:space="preserve">Scope 1 and 2  </t>
  </si>
  <si>
    <t xml:space="preserve">Net-Zero </t>
  </si>
  <si>
    <t>Scope 1 and Scope 2, Scope 3</t>
  </si>
  <si>
    <t xml:space="preserve">Net Zero Carbon
</t>
  </si>
  <si>
    <t>products and industrial processes - lifecycle of energy products</t>
  </si>
  <si>
    <t>Eni (SCOPE 1+2),  (SCOPE 1+2+3)</t>
  </si>
  <si>
    <t>Norway</t>
  </si>
  <si>
    <t>from production and final consumption of energy</t>
  </si>
  <si>
    <t>Net-Zero energy company</t>
  </si>
  <si>
    <t>EXOR Group</t>
  </si>
  <si>
    <t>Fomento Economico Mexicano</t>
  </si>
  <si>
    <t>three areas that account for approximately 95% of our carbon emissions: our vehicles, operations and supply chain</t>
  </si>
  <si>
    <t>Russia</t>
  </si>
  <si>
    <t>companywide</t>
  </si>
  <si>
    <t>General Electric</t>
  </si>
  <si>
    <t>facilities and operations</t>
  </si>
  <si>
    <t>scope 1 and 2, scope 3</t>
  </si>
  <si>
    <t>Net Zero industrial emissions</t>
  </si>
  <si>
    <t>operations and business travel</t>
  </si>
  <si>
    <t>operations and supply chain</t>
  </si>
  <si>
    <t>financing, proprietary investment, and insurance portfolios</t>
  </si>
  <si>
    <t>South Korea</t>
  </si>
  <si>
    <t xml:space="preserve"> across our full value chain </t>
  </si>
  <si>
    <t>Net-Zero GHG emissions</t>
  </si>
  <si>
    <t>01/03/2021</t>
  </si>
  <si>
    <t>production, value chain</t>
  </si>
  <si>
    <t>scope 1 and 2, value chain</t>
  </si>
  <si>
    <t>own operations and supply chain, financed emissions</t>
  </si>
  <si>
    <t>Scope 1 and 2, Scope 1, 2 and 2</t>
  </si>
  <si>
    <t>plants (scope 1 and 2)</t>
  </si>
  <si>
    <t>full value chain</t>
  </si>
  <si>
    <t>Reach Net-Zero operational GHG emissions by 2030</t>
  </si>
  <si>
    <t>operational emissions</t>
  </si>
  <si>
    <t>scope 1, 2 and 3 emissions</t>
  </si>
  <si>
    <t>the bank</t>
  </si>
  <si>
    <t>Carbon Peaking and Carbon Neutrality</t>
  </si>
  <si>
    <t>portfolio</t>
  </si>
  <si>
    <t>climate positive</t>
  </si>
  <si>
    <t>own emissions</t>
  </si>
  <si>
    <t>own emissions + loans and investments portfolios</t>
  </si>
  <si>
    <t>Scope 1/2/3 (consolidated subsidiaries), fossil fuel business and 
interests (consolidated subsidiaries, equity, general investments)</t>
  </si>
  <si>
    <t>Scope 1 and 2, Scope 1,2 and 3</t>
  </si>
  <si>
    <t>Jabil</t>
  </si>
  <si>
    <t>Operations and supply chain</t>
  </si>
  <si>
    <t>own greenhouse gas emissions</t>
  </si>
  <si>
    <t>Bermuda</t>
  </si>
  <si>
    <t>Net Zero ghg emissions</t>
  </si>
  <si>
    <t>Jeronimo Martins</t>
  </si>
  <si>
    <t>Portugal</t>
  </si>
  <si>
    <t>01/05/2024</t>
  </si>
  <si>
    <t>JFE Holdings</t>
  </si>
  <si>
    <t xml:space="preserve">Carbon Peaking and Carbon Neutrality </t>
  </si>
  <si>
    <t>across our value chain</t>
  </si>
  <si>
    <t xml:space="preserve">operations (scope 1, 2, plus business travel) </t>
  </si>
  <si>
    <t>Internal emissions, Financed emissions</t>
  </si>
  <si>
    <t>all stages from supply and manufacturing to logistics, use, and disposal</t>
  </si>
  <si>
    <t>Turkey</t>
  </si>
  <si>
    <t>Korea Gas</t>
  </si>
  <si>
    <t>01/04/2024</t>
  </si>
  <si>
    <t>business operations</t>
  </si>
  <si>
    <t>carbon growth</t>
  </si>
  <si>
    <t>L'Oreal</t>
  </si>
  <si>
    <t xml:space="preserve">scopes 1, 2 and 3 </t>
  </si>
  <si>
    <t xml:space="preserve"> flight operations</t>
  </si>
  <si>
    <t>carbon neutraliy</t>
  </si>
  <si>
    <t>Denmark</t>
  </si>
  <si>
    <t>portfolios</t>
  </si>
  <si>
    <t>value chain (scope 1, 2 and investments)</t>
  </si>
  <si>
    <t>operations, GIA</t>
  </si>
  <si>
    <t>chain supply</t>
  </si>
  <si>
    <t>scope 1 and 2 at production plants, entire value chain</t>
  </si>
  <si>
    <t>net carbon-neutral</t>
  </si>
  <si>
    <t>carbon neutral operations</t>
  </si>
  <si>
    <t>global owned and leased offices, our global vehicle fleet (Scope 1 and 2 emissions) and employee business travel (Scope 3 Category 6).</t>
  </si>
  <si>
    <t>global operations and General Account investment portfolio</t>
  </si>
  <si>
    <t>operational, supply chain</t>
  </si>
  <si>
    <t>carbon neutral, carbon negative</t>
  </si>
  <si>
    <t>entire group</t>
  </si>
  <si>
    <t>scope 1 and Scope 2 emissions of MC and its consolidated companies</t>
  </si>
  <si>
    <t>factories and offices</t>
  </si>
  <si>
    <t>operations, finance portfolio</t>
  </si>
  <si>
    <t>Net Zero GHG emission</t>
  </si>
  <si>
    <t xml:space="preserve">Scope 1 and 2 emissions </t>
  </si>
  <si>
    <t xml:space="preserve">Carbon neutral </t>
  </si>
  <si>
    <t>financed emissions and operations</t>
  </si>
  <si>
    <t>Nestle</t>
  </si>
  <si>
    <t>Scope 1, 2 and partial 3 to cover 90% of total emissions</t>
  </si>
  <si>
    <t>investments and operations</t>
  </si>
  <si>
    <t>scopes 1,2,3</t>
  </si>
  <si>
    <t>own emissions and that of its investees</t>
  </si>
  <si>
    <t>Nippon Steel Corporation</t>
  </si>
  <si>
    <t>Nippon Telegraph and Telephone</t>
  </si>
  <si>
    <t>Well-below 2Â°C/Well-below 2Â°C</t>
  </si>
  <si>
    <t>Company operations and product life cycle</t>
  </si>
  <si>
    <t>01/09/2021</t>
  </si>
  <si>
    <t>Nucor</t>
  </si>
  <si>
    <t>Singapore</t>
  </si>
  <si>
    <t>all scopes (SBTi approved)</t>
  </si>
  <si>
    <t>Austria</t>
  </si>
  <si>
    <t xml:space="preserve">Scopes 1, 2, and 3 </t>
  </si>
  <si>
    <t>Net Zero greenhouse gas (GHG) emissions</t>
  </si>
  <si>
    <t>scope 1 , 2 and 3</t>
  </si>
  <si>
    <t>Net Zero carbon</t>
  </si>
  <si>
    <t>Poland</t>
  </si>
  <si>
    <t>Scope1, 2 and 3</t>
  </si>
  <si>
    <t>entire products life cycle</t>
  </si>
  <si>
    <t>carbon neutrality by 2050</t>
  </si>
  <si>
    <t>operational and value chain greenhouse gas
emissions</t>
  </si>
  <si>
    <t>Indonesia</t>
  </si>
  <si>
    <t>all products and corporate activities</t>
  </si>
  <si>
    <t>neutralize emissions</t>
  </si>
  <si>
    <t>Malaysia</t>
  </si>
  <si>
    <t xml:space="preserve">operations </t>
  </si>
  <si>
    <t>Power Corp. of Canada</t>
  </si>
  <si>
    <t>Thailand</t>
  </si>
  <si>
    <t>Rajesh Exports</t>
  </si>
  <si>
    <t xml:space="preserve">Net Carbon Zero
</t>
  </si>
  <si>
    <t>Well-below 2Â°C/2Â°C</t>
  </si>
  <si>
    <t>activities and investments</t>
  </si>
  <si>
    <t xml:space="preserve">scope 1 &amp; 2 (own operations and purchased energies) </t>
  </si>
  <si>
    <t>achieve Net Zero</t>
  </si>
  <si>
    <t>operational carbon neutrality</t>
  </si>
  <si>
    <t>operations (scope 1 and 2), value chain (scope 3)</t>
  </si>
  <si>
    <t>lending</t>
  </si>
  <si>
    <t>Aerospace and Defense</t>
  </si>
  <si>
    <t>commercial aviation</t>
  </si>
  <si>
    <t>all scopes - sbt</t>
  </si>
  <si>
    <t>operations, scopes 1, 2 and 3</t>
  </si>
  <si>
    <t>Samsung C&amp;T</t>
  </si>
  <si>
    <t>(Scope 1 &amp; Scope 2) for all operations</t>
  </si>
  <si>
    <t>operations and partial value chain</t>
  </si>
  <si>
    <t>Saudi Arabia</t>
  </si>
  <si>
    <t>operations, value chain</t>
  </si>
  <si>
    <t>group store operations</t>
  </si>
  <si>
    <t>Shaanxi Construction Engineering Holding</t>
  </si>
  <si>
    <t>group's operational level</t>
  </si>
  <si>
    <t>Shanxi Coking Coal Group</t>
  </si>
  <si>
    <t>Scope 1 + 2 + 3 (partially)</t>
  </si>
  <si>
    <t>Shougang Group</t>
  </si>
  <si>
    <t>Scope 1 and 2, Scope1, 2 and 3</t>
  </si>
  <si>
    <t>Operations</t>
  </si>
  <si>
    <t>supply chain</t>
  </si>
  <si>
    <t>Sinochem Holdings</t>
  </si>
  <si>
    <t>net-zero greenhouse gas emissions</t>
  </si>
  <si>
    <t>zero emissions</t>
  </si>
  <si>
    <t>Zero Direct Carbon Emissions</t>
  </si>
  <si>
    <t xml:space="preserve">indirect emissions of our oil &amp; gas credit portfolio </t>
  </si>
  <si>
    <t>underwriting, investments, and operations</t>
  </si>
  <si>
    <t xml:space="preserve">Net Zero 
emissions </t>
  </si>
  <si>
    <t>01/07/2018</t>
  </si>
  <si>
    <t>Operations and Finannced emissions</t>
  </si>
  <si>
    <t>corporate</t>
  </si>
  <si>
    <t>all scopes</t>
  </si>
  <si>
    <t>carbon Net Zero</t>
  </si>
  <si>
    <t>Subaru</t>
  </si>
  <si>
    <t>Product, Factories and offices</t>
  </si>
  <si>
    <t>groupwide operation, investment and loan portfolio</t>
  </si>
  <si>
    <t>operational</t>
  </si>
  <si>
    <t xml:space="preserve">Greenhouse Neutral </t>
  </si>
  <si>
    <t>operations, re/insurance business</t>
  </si>
  <si>
    <t>ner-zero emissions</t>
  </si>
  <si>
    <t>global operations, underwriting and investments</t>
  </si>
  <si>
    <t>net zero emissions</t>
  </si>
  <si>
    <t>operations &amp; supply chain</t>
  </si>
  <si>
    <t>Group operations</t>
  </si>
  <si>
    <t>own operations and investees</t>
  </si>
  <si>
    <t>supply of energy</t>
  </si>
  <si>
    <t>1,2 + some of 3</t>
  </si>
  <si>
    <t>became carbon neutral</t>
  </si>
  <si>
    <t>Scope 1+2, operations worldwide from production to the use of the energy products sold to its customers</t>
  </si>
  <si>
    <t>offsetting residual emissions, carbon neutrality (uses net-zero also)</t>
  </si>
  <si>
    <t>scope 1, 2, 3 (all categories)</t>
  </si>
  <si>
    <t>carbon neutrality (but more in line with NZ definition)</t>
  </si>
  <si>
    <t xml:space="preserve">operational Scope 1 and 2 </t>
  </si>
  <si>
    <t>owned operations</t>
  </si>
  <si>
    <t>Truist Financial</t>
  </si>
  <si>
    <t xml:space="preserve">U </t>
  </si>
  <si>
    <t>across enterprise</t>
  </si>
  <si>
    <t>scope 1 and 2, and specified scope 3 activities</t>
  </si>
  <si>
    <t>1,2 + 1,2,3</t>
  </si>
  <si>
    <t>reduce 100% of emissions</t>
  </si>
  <si>
    <t>scope 1, 2 and 3 emissions.</t>
  </si>
  <si>
    <t>scope 1 and 2, scope 1, 2, 3, and 4</t>
  </si>
  <si>
    <t>100% reduced or displaced</t>
  </si>
  <si>
    <t>Vibra Energia</t>
  </si>
  <si>
    <t>Neutralize Emissions</t>
  </si>
  <si>
    <t>direct scope of business activities</t>
  </si>
  <si>
    <t>01/06/2022</t>
  </si>
  <si>
    <t>1.5Â°C/2Â°C</t>
  </si>
  <si>
    <t xml:space="preserve">Supply chain </t>
  </si>
  <si>
    <t>Net Carbon Neutrality</t>
  </si>
  <si>
    <t>Sweden</t>
  </si>
  <si>
    <t>Scope 1 and 2, scope 3</t>
  </si>
  <si>
    <t>Scope 1 + 2</t>
  </si>
  <si>
    <t>Scope 1 and 2 of our operational 
GHG emissions</t>
  </si>
  <si>
    <t>purchase carbon removal credits for</t>
  </si>
  <si>
    <t>net positive carbon emissions</t>
  </si>
  <si>
    <t>Carbon neutral</t>
  </si>
  <si>
    <t>operations, entire value chain</t>
  </si>
  <si>
    <t>operations, investment portfolio</t>
  </si>
  <si>
    <t>Company information - source: Fortune, accessed 2 August 2023 https://fortune.com/global500/</t>
  </si>
  <si>
    <t>RE100  - source: RE100 (The Climate Group), 2021 Progress and Insights Annual Report https://www.there100.org/stepping-re100-gathers-speed-challenging-markets and member page https://www.there100.org/re100-members accessed on 7 August 2023</t>
  </si>
  <si>
    <t>Science Based Targets - source: Science Based Targets initiative, accessed 7 August 2023 https://sciencebasedtargets.org/download/excel</t>
  </si>
  <si>
    <t>Carbon neutral - source: desk-based research undertaken by Climate Impact Partners conducted between June and August 2023. See methodology section of full report for more details. Download full report via https://www.climateimpact.com/news-insights/fortune-global-500-climate-commitments/</t>
  </si>
  <si>
    <t>Net zero - source: desk-based research undertaken by Climate Impact Partners conducted between June and August 2023. See methodology section of full report for more details. Download full report via https://www.climateimpact.com/news-insights/fortune-global-500-climate-commitments/</t>
  </si>
  <si>
    <t>Headquarters</t>
  </si>
  <si>
    <t>Revenue ($M)</t>
  </si>
  <si>
    <t>Profits ($M)</t>
  </si>
  <si>
    <t>RE100 goal</t>
  </si>
  <si>
    <t>From</t>
  </si>
  <si>
    <t>Announced</t>
  </si>
  <si>
    <t>Target status</t>
  </si>
  <si>
    <t>Target classification (near term) - temp</t>
  </si>
  <si>
    <t>Target year (near term) (earlier of the two dates if there were two) (where target status was committed, 2030)</t>
  </si>
  <si>
    <t>Long term - Target Status</t>
  </si>
  <si>
    <t>Long term - Target Classification</t>
  </si>
  <si>
    <t>Long term - Target Year</t>
  </si>
  <si>
    <t>Net zero committed (SBTi) (Y = yes, N = no)</t>
  </si>
  <si>
    <t>SBTi NZ approved</t>
  </si>
  <si>
    <t>Net zero year (SBTi)</t>
  </si>
  <si>
    <t>Commitment year</t>
  </si>
  <si>
    <t>Scope of target</t>
  </si>
  <si>
    <t>Scope of target in their own words</t>
  </si>
  <si>
    <t xml:space="preserve">From </t>
  </si>
  <si>
    <t xml:space="preserve">year broken down </t>
  </si>
  <si>
    <t>Announced2</t>
  </si>
  <si>
    <t>Source</t>
  </si>
  <si>
    <t>Scope of target3</t>
  </si>
  <si>
    <t>Scope of target in their own words4</t>
  </si>
  <si>
    <t>From 5</t>
  </si>
  <si>
    <t>From 6</t>
  </si>
  <si>
    <t>SBTi</t>
  </si>
  <si>
    <t>CC</t>
  </si>
  <si>
    <t>REGION</t>
  </si>
  <si>
    <t>SECTOR7</t>
  </si>
  <si>
    <t>NZ year</t>
  </si>
  <si>
    <t xml:space="preserve">NC overlap </t>
  </si>
  <si>
    <t xml:space="preserve">CC overlap </t>
  </si>
  <si>
    <t>Retailing</t>
  </si>
  <si>
    <t>$611,289</t>
  </si>
  <si>
    <t>$11,680</t>
  </si>
  <si>
    <t>T</t>
  </si>
  <si>
    <t>c</t>
  </si>
  <si>
    <t>&lt;=2023</t>
  </si>
  <si>
    <t>2024-2030</t>
  </si>
  <si>
    <t>no overlap</t>
  </si>
  <si>
    <t>Energy</t>
  </si>
  <si>
    <t>$603,651</t>
  </si>
  <si>
    <t>$159,069</t>
  </si>
  <si>
    <t>across wholly-owned operated assets</t>
  </si>
  <si>
    <t>$530,009</t>
  </si>
  <si>
    <t>$8,192</t>
  </si>
  <si>
    <t>http://www.sgcc.com.cn/html/files/2022-06/10/20220610161501291488481.pdf</t>
  </si>
  <si>
    <t>$513,983</t>
  </si>
  <si>
    <t>$-2,722</t>
  </si>
  <si>
    <t>across our business (operations)</t>
  </si>
  <si>
    <t>Petroleum Refining</t>
  </si>
  <si>
    <t>$483,019</t>
  </si>
  <si>
    <t>$21,080</t>
  </si>
  <si>
    <t>http://www.petrochina.com.cn/ptr/xhtml/images/2021esgen.pdf
http://iis.aastocks.com/20230330/10653446-0.PDF</t>
  </si>
  <si>
    <t>$471,154</t>
  </si>
  <si>
    <t>$9,657</t>
  </si>
  <si>
    <t>http://www.sinopecgroup.com/group/en/Resource/Pdf/SustainReport2022en.pdf</t>
  </si>
  <si>
    <t>$413,680</t>
  </si>
  <si>
    <t>$55,740</t>
  </si>
  <si>
    <t>scope 1,2</t>
  </si>
  <si>
    <t>$394,328</t>
  </si>
  <si>
    <t>$99,803</t>
  </si>
  <si>
    <t>C + V</t>
  </si>
  <si>
    <t>operations + entire product footprint</t>
  </si>
  <si>
    <t>2021 + 2030</t>
  </si>
  <si>
    <t>https://www.apple.com/environment/pdf/Apple_Environmental_Progress_Report_2023.pdf
https://www.apple.com/newsroom/2020/07/apple-commits-to-be-100-percent-carbon-neutral-for-its-supply-chain-and-products-by-2030/
https://www.apple.com/newsroom/2020/07/apple-commits-to-be-100-percent-carbon-neutral-for-its-supply-chain-and-products-by-2030/</t>
  </si>
  <si>
    <t>$386,201</t>
  </si>
  <si>
    <t>$42,309</t>
  </si>
  <si>
    <t>business</t>
  </si>
  <si>
    <t>Health Care</t>
  </si>
  <si>
    <t>$324,162</t>
  </si>
  <si>
    <t>$20,120</t>
  </si>
  <si>
    <t>$322,467</t>
  </si>
  <si>
    <t>$4,149</t>
  </si>
  <si>
    <t>s</t>
  </si>
  <si>
    <t>https://www.cvshealth.com/content/dam/enterprise/cvs-enterprise/pdfs/2022/2022-ESGReport.pdf
https://www.cvshealth.com/content/dam/enterprise/cvs-enterprise/pdfs/2022/2022-ESGReport-appendix.pdf</t>
  </si>
  <si>
    <t>Wholesalers</t>
  </si>
  <si>
    <t>$318,476</t>
  </si>
  <si>
    <t>$6,994</t>
  </si>
  <si>
    <t>https://www.trafigura.com/media/3581/2022_trafigura_sustainability_report.pdf</t>
  </si>
  <si>
    <t>Engineering &amp; Construction</t>
  </si>
  <si>
    <t>$305,885</t>
  </si>
  <si>
    <t>$4,234</t>
  </si>
  <si>
    <t>https://english.cscec.com/tzgx/reports/202206/P020220617672797745003.pdf
https://manager.wisdomir.com/files/409/2023/0427/20230427170001_82663644_en.pdf</t>
  </si>
  <si>
    <t>Financials</t>
  </si>
  <si>
    <t>$302,089</t>
  </si>
  <si>
    <t>$-22,819</t>
  </si>
  <si>
    <t>Motor Vehicles &amp; Parts</t>
  </si>
  <si>
    <t>$293,685</t>
  </si>
  <si>
    <t>$15,223</t>
  </si>
  <si>
    <t>1.5°C/2°C</t>
  </si>
  <si>
    <t>includes our supply chains, plants and business divisions and our customers’ use of the vehicles</t>
  </si>
  <si>
    <t>https://www.volkswagen-group.com/en/reporting-15808</t>
  </si>
  <si>
    <t>$288,309</t>
  </si>
  <si>
    <t>$-19,961</t>
  </si>
  <si>
    <t>2035 + 2040</t>
  </si>
  <si>
    <t>https://www.uniper.energy/news/uniper-accelerates-the-green-transformation-and-posts-exceptionally-strong-first-half-earnings#:~:text=It%20will%20end%20coal%2Dfired,and%202%20emissions%20by%202035.</t>
  </si>
  <si>
    <t>$282,836</t>
  </si>
  <si>
    <t>$59,972</t>
  </si>
  <si>
    <t>https://www.gstatic.com/gumdrop/sustainability/google-2022-environmental-report.pdf</t>
  </si>
  <si>
    <t>all of our operations and value chain</t>
  </si>
  <si>
    <t>$276,711</t>
  </si>
  <si>
    <t>$3,560</t>
  </si>
  <si>
    <t>$274,491</t>
  </si>
  <si>
    <t>$18,110</t>
  </si>
  <si>
    <t>1.5°C/Well-below 2°C</t>
  </si>
  <si>
    <t>factories+
company and value chain (1,2,3)</t>
  </si>
  <si>
    <t>2035 + 2050</t>
  </si>
  <si>
    <t>https://www.reuters.com/business/sustainable-business/toyota-will-aim-make-its-factories-carbon-neutral-by-2035-says-exec-2021-06-11/</t>
  </si>
  <si>
    <t>$263,310</t>
  </si>
  <si>
    <t>$20,526</t>
  </si>
  <si>
    <t>$255,984</t>
  </si>
  <si>
    <t>$17,320</t>
  </si>
  <si>
    <t xml:space="preserve"> total emissions footprint</t>
  </si>
  <si>
    <t>$248,891</t>
  </si>
  <si>
    <t>$-2,487</t>
  </si>
  <si>
    <t>entire operations on an absolute basis</t>
  </si>
  <si>
    <t>$246,252</t>
  </si>
  <si>
    <t>$35,465</t>
  </si>
  <si>
    <t>AmerisourceBergen</t>
  </si>
  <si>
    <t>$238,587</t>
  </si>
  <si>
    <t>$1,699</t>
  </si>
  <si>
    <t>$234,129</t>
  </si>
  <si>
    <t>$42,398</t>
  </si>
  <si>
    <t>$226,954</t>
  </si>
  <si>
    <t>$5,844</t>
  </si>
  <si>
    <t>$222,535</t>
  </si>
  <si>
    <t>$4,751</t>
  </si>
  <si>
    <t>suppy chain</t>
  </si>
  <si>
    <t>$214,766</t>
  </si>
  <si>
    <t>$53,589</t>
  </si>
  <si>
    <t>https://v.icbc.com.cn/userfiles/Resources/ICBCLTD/download/2023/2022ESGen202303.pdf</t>
  </si>
  <si>
    <t>$202,753</t>
  </si>
  <si>
    <t>$48,145</t>
  </si>
  <si>
    <t>http://en.ccb.com/eng/attachDir/2023/07/2023071716521332187.pdf</t>
  </si>
  <si>
    <t>$198,270</t>
  </si>
  <si>
    <t>$72,738</t>
  </si>
  <si>
    <t>https://www.microsoft.com/en-gb/store/b/sustainability</t>
  </si>
  <si>
    <t>company, supply and value chan</t>
  </si>
  <si>
    <t>$188,888</t>
  </si>
  <si>
    <t>$17,669</t>
  </si>
  <si>
    <t>whole value chain</t>
  </si>
  <si>
    <t>$187,061</t>
  </si>
  <si>
    <t>$38,524</t>
  </si>
  <si>
    <t>$181,566</t>
  </si>
  <si>
    <t>$12,454</t>
  </si>
  <si>
    <t>https://group.pingan.com/media/news/News-2021/Ping-An-to-achieve-operational-carbon-neutrality-in-2030.html</t>
  </si>
  <si>
    <t>$181,364</t>
  </si>
  <si>
    <t>$-933</t>
  </si>
  <si>
    <t>$180,516</t>
  </si>
  <si>
    <t>$6,668</t>
  </si>
  <si>
    <t>https://www.cigna.com/static/www-cigna-com/docs/cigna-connects-2021-corporate-responsibility-report.pdf</t>
  </si>
  <si>
    <t>$180,012</t>
  </si>
  <si>
    <t>$14,516</t>
  </si>
  <si>
    <t>$175,702</t>
  </si>
  <si>
    <t>$11,024</t>
  </si>
  <si>
    <t>$173,834</t>
  </si>
  <si>
    <t>$-1</t>
  </si>
  <si>
    <t>https://www.sinochem.com/Portals/137/Uploads/Files/2022/9-16/637989499685024191.pdf</t>
  </si>
  <si>
    <t>$171,669</t>
  </si>
  <si>
    <t>$2,035</t>
  </si>
  <si>
    <t>http://www.crecg.com/eportal/fileDir/zgztywz/resource/cms/article/10212924/10248937/2022%20Annual%20Report.pdf
http://www.crecg.com/zgztywz/resource/cms/article/10203385/10247107/23-07%20Environment,%20Social%20and%20Governance%20Report%20and%20Social%20Responsibility%20Report%20of%20CREC.pdf</t>
  </si>
  <si>
    <t>$171,189</t>
  </si>
  <si>
    <t>$11,528</t>
  </si>
  <si>
    <t>1,2</t>
  </si>
  <si>
    <t>https://www.valero.com/sites/default/files/valero-documents/ESG_Report%20_August_2022_FINAL_SinglePages.pdf</t>
  </si>
  <si>
    <t>$167,832</t>
  </si>
  <si>
    <t>$17,641</t>
  </si>
  <si>
    <t>Mining, Crude-Oil Production</t>
  </si>
  <si>
    <t>$164,762</t>
  </si>
  <si>
    <t>$16,988</t>
  </si>
  <si>
    <t>https://mp.weixin.qq.com/s?__biz=MzU1MTkwNDAwOA==&amp;mid=2247531492&amp;idx=1&amp;sn=fc594f697ff3aa99856976f605eaff87&amp;chksm=fb880d83ccff8495fb120d2d9ed6f5a04b5cca7c611d5b8d1f0d472ad94c0f3f76fc7037c705&amp;mpshare=1&amp;scene=1&amp;srcid=0629jqunGl2NGML27nEo8XmI&amp;sharer_sharetime=1656481757160&amp;sharer_shareid=cb4aaad979aabdeb9f4ca214e36659b8&amp;exportkey=AWne%2FH1yY11C0e6pgMLIpJI%3D&amp;acctmode=0&amp;pass_ticket=hQkF6tsH5kja6osjdyRoAMZXZs3PuEEHlTh2mZ0ErwnKU5uo56r830IVyKii4bwe&amp;wx_header=0#rd</t>
  </si>
  <si>
    <t>$163,037</t>
  </si>
  <si>
    <t>$1,800</t>
  </si>
  <si>
    <t>https://ungc-production.s3.us-west-2.amazonaws.com/attachments/cop_2022/516283/original/2021.pdf?1659602124</t>
  </si>
  <si>
    <t>Materials</t>
  </si>
  <si>
    <t>$161,698</t>
  </si>
  <si>
    <t>$2,493</t>
  </si>
  <si>
    <t>https://res.baowugroup.com/attach/2022/08/08/b54e4736c3a3439a956a03aae9095980.pdf</t>
  </si>
  <si>
    <t>$159,371</t>
  </si>
  <si>
    <t>$8,723</t>
  </si>
  <si>
    <t>$158,057</t>
  </si>
  <si>
    <t>$-1,981</t>
  </si>
  <si>
    <t>our vehicles, our operations and our supply chain.</t>
  </si>
  <si>
    <t>https://abcnews.go.com/Business/ford-announces-carbon-neutral-targets/story?id=76796290</t>
  </si>
  <si>
    <t>$157,782</t>
  </si>
  <si>
    <t>$15,252</t>
  </si>
  <si>
    <t>production + along the entire value chain and over the vehicles' entire life cycle</t>
  </si>
  <si>
    <t>2022 + 2039</t>
  </si>
  <si>
    <t>https://group.mercedes-benz.com/sustainability/climate/ambition-2039-our-path-to-co2-neutrality.html
https://www.businesswire.com/news/home/20220411005483/en/Mercedes-Benz-Cars-Aims-to-Slash-CO2-Emissions-by-More-Than-50-Percent-by-End-of-This-Decade</t>
  </si>
  <si>
    <t>$157,403</t>
  </si>
  <si>
    <t>$17,105</t>
  </si>
  <si>
    <t>$156,924</t>
  </si>
  <si>
    <t>$33,811</t>
  </si>
  <si>
    <t>https://www.bochk.com/dam/bochk/desktop/top/aboutus/esg/report/SustainabilityReport2022_en.pdf</t>
  </si>
  <si>
    <t>$156,735</t>
  </si>
  <si>
    <t>$9,934</t>
  </si>
  <si>
    <t>https://www.gmsustainability.com/_pdf/resources-and-downloads/GM_2022_SR.pdf
https://news.gm.com/newsroom.detail.html/Pages/news/us/en/2021/jan/0128-carbon.html</t>
  </si>
  <si>
    <t>$156,595</t>
  </si>
  <si>
    <t>$6,025</t>
  </si>
  <si>
    <t>https://www.elevancehealth.com/annual-report/2022/Elevance_Health_Impact_Report_2022.pdf</t>
  </si>
  <si>
    <t>$155,533</t>
  </si>
  <si>
    <t>$1,543</t>
  </si>
  <si>
    <t>https://ir.jd.com/system/files-encrypted/nasdaq_kms/assets/2023/06/20/18-39-49/JD.com%2C%20Inc.%202022%20Environmental%2C%20Social%20and%20Governance%20Report.pdf</t>
  </si>
  <si>
    <t>$154,792</t>
  </si>
  <si>
    <t>$37,676</t>
  </si>
  <si>
    <t>https://www.jpmorganchase.com/content/dam/jpmc/jpmorgan-chase-and-co/documents/Climate-Report-2022.pdf</t>
  </si>
  <si>
    <t>lending and investment portfolios</t>
  </si>
  <si>
    <t>$151,487</t>
  </si>
  <si>
    <t>$6,859</t>
  </si>
  <si>
    <t>Electricité de France</t>
  </si>
  <si>
    <t>$150,902</t>
  </si>
  <si>
    <t>$-18,869</t>
  </si>
  <si>
    <t>https://www.edf.fr/en/the-edf-group/taking-action-as-a-responsible-company/corporate-social-responsibility/doing-even-more-to-reduce-co2-emissions</t>
  </si>
  <si>
    <t>$150,806</t>
  </si>
  <si>
    <t>$28,746</t>
  </si>
  <si>
    <t>SCOPE 1, 2 AND 3</t>
  </si>
  <si>
    <t>$149,991</t>
  </si>
  <si>
    <t>$18,870</t>
  </si>
  <si>
    <t>https://www.bmwgroup.com/en/report/2022/bmw-group-report/next-level-sustainability/index.html</t>
  </si>
  <si>
    <t>Food &amp; Drug Stores</t>
  </si>
  <si>
    <t>$148,258</t>
  </si>
  <si>
    <t>$2,244</t>
  </si>
  <si>
    <t>$147,790</t>
  </si>
  <si>
    <t>$1,769</t>
  </si>
  <si>
    <t>across the value chain</t>
  </si>
  <si>
    <t>$144,547</t>
  </si>
  <si>
    <t>$1,202</t>
  </si>
  <si>
    <t>$140,607</t>
  </si>
  <si>
    <t>$14,606</t>
  </si>
  <si>
    <t>1,2 + processes and products</t>
  </si>
  <si>
    <t>2030 + 2050</t>
  </si>
  <si>
    <t>https://www.eni.com/static/en-IT/infographics/eni-for-2022/home
https://www.eni.com/assets/documents/eng/just-transition/2022/eni-for-2022-just-transition-eng.pdf</t>
  </si>
  <si>
    <t>Telecommunications</t>
  </si>
  <si>
    <t>$139,597</t>
  </si>
  <si>
    <t>$14,718</t>
  </si>
  <si>
    <t>https://www.chinamobileltd.com/en/ir/reports/ar2022/sd2022.pdf</t>
  </si>
  <si>
    <t>$138,270</t>
  </si>
  <si>
    <t>$1,255</t>
  </si>
  <si>
    <t>$136,835</t>
  </si>
  <si>
    <t>$21,256</t>
  </si>
  <si>
    <t>$133,541</t>
  </si>
  <si>
    <t>$877</t>
  </si>
  <si>
    <t>http://www.minmetals.com/english/sustainabledevelopment/sustainabilityreport/202206/P020221203630542453904.pdf</t>
  </si>
  <si>
    <t>$132,703</t>
  </si>
  <si>
    <t>$4,337</t>
  </si>
  <si>
    <t>$129,059</t>
  </si>
  <si>
    <t>$7,087</t>
  </si>
  <si>
    <t>https://www.allianz.com/content/dam/onemarketing/azcom/Allianz_com/sustainability/documents/Allianz_Group_Sustainability_Report_2022-web.pdf</t>
  </si>
  <si>
    <t>C + F</t>
  </si>
  <si>
    <t>our own operations + investments</t>
  </si>
  <si>
    <t>$126,813</t>
  </si>
  <si>
    <t>$10,625</t>
  </si>
  <si>
    <t>https://www.reuters.com/business/sustainable-business/chinas-alibaba-pledges-carbon-neutrality-by-2030-2021-12-17/</t>
  </si>
  <si>
    <t>$125,971</t>
  </si>
  <si>
    <t>$454</t>
  </si>
  <si>
    <t>https://www.pv-magazine.com/press-releases/joint-venture-by-clenergy-and-cd-inc-for-a-carbon-neutral-world/</t>
  </si>
  <si>
    <t>$124,912</t>
  </si>
  <si>
    <t>$4,813</t>
  </si>
  <si>
    <t>products and corporate activities or 'throughout the entire product life cycle'</t>
  </si>
  <si>
    <t>https://hondanews.com/en-US/releases/summary-of-briefing-on-honda-motorcycle-business?utm_medium=email&amp;utm_campaign=Summary%20of%20Briefing%20on%20Honda%20Motorcycle%20Business&amp;utm_content=Summary%20of%20Briefing%20on%20Honda%20Motorcycle%20Business+CID_5ba6abf6e552c4ea271918182c957f4a&amp;utm_source=Honda%20Campaign%20Monitor</t>
  </si>
  <si>
    <t>$124,474</t>
  </si>
  <si>
    <t>$36,623</t>
  </si>
  <si>
    <t>https://petrobras.com.br/data/files/E8/97/B4/61/5E56F7105FC7BCD7E9E99EA8/11_PET_clima_ingles_2022_fz.pdf
https://tankterminals.com/news/petrobras-commits-to-net-zero-carbon-emissions/</t>
  </si>
  <si>
    <t>$124,089</t>
  </si>
  <si>
    <t>$33</t>
  </si>
  <si>
    <t>https://www.reuters.com/business/sustainable-business/chinas-shandong-limit-carbon-emission-new-industrial-projects-2021-06-22/</t>
  </si>
  <si>
    <t>$121,646</t>
  </si>
  <si>
    <t>$1,926</t>
  </si>
  <si>
    <t>1,2 + scope 3 by 2050</t>
  </si>
  <si>
    <t>2040 + 2050</t>
  </si>
  <si>
    <t>https://www.eon.com/content/dam/eon/eon-com/eon-com-assets/documents/investor-relations/en/annual-report/GB2022_gesamt_EN_final.pdf
https://www.eon.com/content/dam/eon/eon-com/eon-com-assets/documents/sustainability/en/climate-related-disclosures/EON_2023_On_course_for_net_zero.pdf
https://www.eon.com/en/about-us/media/press-release/2021/eon-commits-to-sbti-business-ambition-for-1-5-C.html</t>
  </si>
  <si>
    <t>Pharmaceuticals</t>
  </si>
  <si>
    <t>$121,643</t>
  </si>
  <si>
    <t>$4,662</t>
  </si>
  <si>
    <t>https://en.crc.com.cn/whatwebelieve/OurResponsibility_new/csrreports/202301/P020230113663562240995.pdf</t>
  </si>
  <si>
    <t>$121,596</t>
  </si>
  <si>
    <t>$12,923</t>
  </si>
  <si>
    <t>$121,584</t>
  </si>
  <si>
    <t>$5,699</t>
  </si>
  <si>
    <t>https://www.ceic.com/gjnyjtww/jtgsbg/chnlist_shzr.shtml - 2021 CEG report</t>
  </si>
  <si>
    <t>$121,427</t>
  </si>
  <si>
    <t>$5,370</t>
  </si>
  <si>
    <t>Scope 1 and 2 emissions across our entire global operations</t>
  </si>
  <si>
    <t>https://corporate.comcast.com/stories/carbon-neutral-by-2035</t>
  </si>
  <si>
    <t>$120,741</t>
  </si>
  <si>
    <t>$-8,524</t>
  </si>
  <si>
    <t>scope 1,2 for our operations</t>
  </si>
  <si>
    <t>https://about.att.com/story/2020/att_carbon_neutral.html
https://about.att.com/ecms/dam/csr/2023/ESG/ATT-Sustainability-Summary.pdf</t>
  </si>
  <si>
    <t>$120,108</t>
  </si>
  <si>
    <t>$8,415</t>
  </si>
  <si>
    <t>https://www.cr-report.telekom.com/2022/management-facts/environment/co2e-emissions#atn-19711-19712,atn-19711-19713,atn-19711-19714,atn-19711-19715,atn-19711-19716,atn-19711-19717,atn-19711-19718,atn-19711-19719</t>
  </si>
  <si>
    <t>1,2,3</t>
  </si>
  <si>
    <t>$118,537</t>
  </si>
  <si>
    <t>$4,994</t>
  </si>
  <si>
    <t>$116,609</t>
  </si>
  <si>
    <t>$23,200</t>
  </si>
  <si>
    <t>$115,053</t>
  </si>
  <si>
    <t>$27,528</t>
  </si>
  <si>
    <t>https://about.bankofamerica.com/content/dam/about/pdfs/approach-to-zero-2022.pdf</t>
  </si>
  <si>
    <t>financing activities, operations and supply chain</t>
  </si>
  <si>
    <t>$113,674</t>
  </si>
  <si>
    <t>$1,516</t>
  </si>
  <si>
    <t>http://en.sasac.gov.cn/2021/03/23/c_6843.htm</t>
  </si>
  <si>
    <t>$110,612</t>
  </si>
  <si>
    <t>$2,396</t>
  </si>
  <si>
    <t>$110,412</t>
  </si>
  <si>
    <t>$5,705</t>
  </si>
  <si>
    <t>all stages of its value chain</t>
  </si>
  <si>
    <t>Transportation</t>
  </si>
  <si>
    <t>$110,271</t>
  </si>
  <si>
    <t>$4,897</t>
  </si>
  <si>
    <t>http://english.chinapost.com.cn/html1/folder/22102/7262-1.htm</t>
  </si>
  <si>
    <t>$110,222</t>
  </si>
  <si>
    <t>$1,766</t>
  </si>
  <si>
    <t>http://www.cofco.com/cn/CSR/ContributingtoIndustryDevelopment/</t>
  </si>
  <si>
    <t>$109,523</t>
  </si>
  <si>
    <t>$8,307</t>
  </si>
  <si>
    <t>itself (nothing more specified)</t>
  </si>
  <si>
    <t>$109,175</t>
  </si>
  <si>
    <t>$227</t>
  </si>
  <si>
    <t>$109,120</t>
  </si>
  <si>
    <t>$2,780</t>
  </si>
  <si>
    <t>2°C</t>
  </si>
  <si>
    <t>$109,067</t>
  </si>
  <si>
    <t>$7,021</t>
  </si>
  <si>
    <t>https://www-axa-com.cdn.axa-contento-118412.eu/www-axa-com/109c504e-bc3f-4e3a-bca0-5c3e1ccb65bb_AXA2022_Climate_and_Biodiversity-Report_Final_22_07_19.pdf</t>
  </si>
  <si>
    <t>investment portfolio</t>
  </si>
  <si>
    <t>SK Group</t>
  </si>
  <si>
    <t>$105,959</t>
  </si>
  <si>
    <t>$851</t>
  </si>
  <si>
    <t>across all businesses</t>
  </si>
  <si>
    <t>$105,694</t>
  </si>
  <si>
    <t>$8,353</t>
  </si>
  <si>
    <t>1,2, scope 3 category 15</t>
  </si>
  <si>
    <t>$105,349</t>
  </si>
  <si>
    <t>$1,219</t>
  </si>
  <si>
    <t>$103,090</t>
  </si>
  <si>
    <t>$290</t>
  </si>
  <si>
    <t>http://static.sse.com.cn/disclosure/listedinfo/announcement/c/new/2022-04-21/600755_20220421_12_Pm5BgSQ6.pdf</t>
  </si>
  <si>
    <t>$103,029</t>
  </si>
  <si>
    <t>$5,914</t>
  </si>
  <si>
    <t>https://www.itochu.co.jp/en/csr/pdf/22fulle-all.pdf?221102</t>
  </si>
  <si>
    <t>$102,301</t>
  </si>
  <si>
    <t>$2,442</t>
  </si>
  <si>
    <t>Food, Beverages &amp; Tobacco</t>
  </si>
  <si>
    <t>$101,556</t>
  </si>
  <si>
    <t>$4,340</t>
  </si>
  <si>
    <t>$101,078</t>
  </si>
  <si>
    <t>$14,845</t>
  </si>
  <si>
    <t>operations + financing</t>
  </si>
  <si>
    <t>$100,769</t>
  </si>
  <si>
    <t>$3,904</t>
  </si>
  <si>
    <t>https://www1.hkexnews.hk/listedco/listconews/sehk/2023/0323/2023032301096.pdf</t>
  </si>
  <si>
    <t>$100,338</t>
  </si>
  <si>
    <t>$11,548</t>
  </si>
  <si>
    <t>Scope	1,	2,	and	3	emissions	(as	measured	in	
CO2e	and	using	market-based	Scope	2	emissions)</t>
  </si>
  <si>
    <t>https://about.ups.com/content/dam/upsstories/images/social-impact/reporting/2022-reporting/2022%20UPS%20GRI%20Report.pdf</t>
  </si>
  <si>
    <t>$100,330</t>
  </si>
  <si>
    <t>$31,372</t>
  </si>
  <si>
    <t>https://www.pfizer.com/news/announcements/pfizer-announces-commitment-accelerate-climate-action-and-achieve-net-zero</t>
  </si>
  <si>
    <t>achieve the voluntary Net-Zero Standard</t>
  </si>
  <si>
    <t>Deutsche Post DHL Group</t>
  </si>
  <si>
    <t>$99,324</t>
  </si>
  <si>
    <t>$5,636</t>
  </si>
  <si>
    <t>logistics-related emissions, including those of our suppliers 
and subcontractors</t>
  </si>
  <si>
    <t>$99,231</t>
  </si>
  <si>
    <t>$10,102</t>
  </si>
  <si>
    <t>https://www.santander.com/content/dam/santander-com/en/documentos/informe-financiero-anual/2022/ifa-2022-consolidated-annual-financial-report-en.pdf</t>
  </si>
  <si>
    <t>net zero emissions by 2050</t>
  </si>
  <si>
    <t>$99,020</t>
  </si>
  <si>
    <t>$621</t>
  </si>
  <si>
    <t>http://www.chinadaily.com.cn/specials/2021ENVIRONMENTALSOCIALANDGOVERNANCEREPORT.pdf</t>
  </si>
  <si>
    <t>$98,931</t>
  </si>
  <si>
    <t>$9,712</t>
  </si>
  <si>
    <t xml:space="preserve"> business and supply chains</t>
  </si>
  <si>
    <t>$98,535</t>
  </si>
  <si>
    <t>$4,483</t>
  </si>
  <si>
    <t>$97,059</t>
  </si>
  <si>
    <t>$6,437</t>
  </si>
  <si>
    <t>scope 1,2,3</t>
  </si>
  <si>
    <t>$97,049</t>
  </si>
  <si>
    <t>$8,962</t>
  </si>
  <si>
    <t xml:space="preserve"> business activities </t>
  </si>
  <si>
    <t>https://group.ntt/en/csr/data/pdf/sustainability_report_2022_databook_all.pdf</t>
  </si>
  <si>
    <t>$96,162</t>
  </si>
  <si>
    <t>$2,604</t>
  </si>
  <si>
    <t>PTT Group's greenhouse gas emissions</t>
  </si>
  <si>
    <t>https://www.pttplc.com/th/Sustainability/SustainabilityGovernance/Sustainabilitystrategy.aspx</t>
  </si>
  <si>
    <t>$95,490</t>
  </si>
  <si>
    <t>$5,283</t>
  </si>
  <si>
    <t>https://www-file.huawei.com/-/media/corp2020/pdf/sustainability/sustainability-report-2021-en.pdf</t>
  </si>
  <si>
    <t>$94,943</t>
  </si>
  <si>
    <t>$17,941</t>
  </si>
  <si>
    <t>our operations</t>
  </si>
  <si>
    <t>https://www.jnj.com/environmental-sustainability/climate-and-energy-action</t>
  </si>
  <si>
    <t>$94,075</t>
  </si>
  <si>
    <t>$1,101</t>
  </si>
  <si>
    <t>http://ir.sinopharmgroup.com.cn/pdf/2022sr_en.pdf</t>
  </si>
  <si>
    <t>$93,512</t>
  </si>
  <si>
    <t>$3,826</t>
  </si>
  <si>
    <t>operations globally</t>
  </si>
  <si>
    <t>https://newsroom.fedex.com/newsroom/asia-english/sustainability2021</t>
  </si>
  <si>
    <t>N (CDP)</t>
  </si>
  <si>
    <t>$93,181</t>
  </si>
  <si>
    <t>$6,233</t>
  </si>
  <si>
    <t>https://www.porttechnology.org/news/cosco-aims-to-be-carbon-neutral-by-2060/</t>
  </si>
  <si>
    <t>$92,870</t>
  </si>
  <si>
    <t>$2,806</t>
  </si>
  <si>
    <t>Brookfield Asset Management</t>
  </si>
  <si>
    <t>$92,769</t>
  </si>
  <si>
    <t>$2,056</t>
  </si>
  <si>
    <t>across all assets under management</t>
  </si>
  <si>
    <t>$92,766</t>
  </si>
  <si>
    <t>$1,367</t>
  </si>
  <si>
    <t>https://assets.bosch.com/media/global/sustainability/reporting_and_data/2022/bosch-sustainability-report-2022.pdf
https://www.bosch-presse.de/pressportal/de/en/climate-action-bosch-to-be-carbon-neutral-world-wide-by-2020-188800.html</t>
  </si>
  <si>
    <t>$91,847</t>
  </si>
  <si>
    <t>$-660</t>
  </si>
  <si>
    <t>$91,535</t>
  </si>
  <si>
    <t>$3,639</t>
  </si>
  <si>
    <t>https://property.picc.com/cx_gywm/shzr/shzrbg/202304/P020230410666400182301.pdf</t>
  </si>
  <si>
    <t>$91,486</t>
  </si>
  <si>
    <t>$2,678</t>
  </si>
  <si>
    <t>own operations + supply chain</t>
  </si>
  <si>
    <t>$91,437</t>
  </si>
  <si>
    <t>$1,062</t>
  </si>
  <si>
    <t>1,2 by 2040 (3 by 2050)</t>
  </si>
  <si>
    <t>https://ssl4.eir-parts.net/doc/5020/ir_material_for_fiscal_ym9/125542/00.pdf
https://www.hd.eneos.co.jp/english/newsrelease/upload_pdf/20230601_01_01_1040009.pdf</t>
  </si>
  <si>
    <t>Industrials</t>
  </si>
  <si>
    <t>$90,944</t>
  </si>
  <si>
    <t>$356</t>
  </si>
  <si>
    <t>https://www.hengli.com.sg/wp-content/uploads/2022/07/Hengli-Social-Responsibility-Report-2021.pdf</t>
  </si>
  <si>
    <t>Amer International Group</t>
  </si>
  <si>
    <t>$90,498</t>
  </si>
  <si>
    <t>$1,497</t>
  </si>
  <si>
    <t>$90,062</t>
  </si>
  <si>
    <t>$1,418</t>
  </si>
  <si>
    <t>https://www.carrefour.com/en/news/engagementneutralitecarbonne2040</t>
  </si>
  <si>
    <t>$89,876</t>
  </si>
  <si>
    <t>$4,756</t>
  </si>
  <si>
    <t>$89,564</t>
  </si>
  <si>
    <t>$10,724</t>
  </si>
  <si>
    <t>proprietary credit and investment activities</t>
  </si>
  <si>
    <t>https://group.bnpparibas/en/news/net-zero-announcing-intentions-is-not-enough-actual-commitments-are-needed-with-figures-and-milestones</t>
  </si>
  <si>
    <t>$89,328</t>
  </si>
  <si>
    <t>$-6,654</t>
  </si>
  <si>
    <t>$88,078</t>
  </si>
  <si>
    <t>$2,095</t>
  </si>
  <si>
    <t>https://asia.nikkei.com/Spotlight/Environment/7-Eleven-parent-eyes-net-zero-emissions-by-2050-in-Japan-and-US</t>
  </si>
  <si>
    <t>$87,807</t>
  </si>
  <si>
    <t>$16,035</t>
  </si>
  <si>
    <t>our operations and supply chain + financing portfolio</t>
  </si>
  <si>
    <t>$87,679</t>
  </si>
  <si>
    <t>$3,846</t>
  </si>
  <si>
    <t>$87,166</t>
  </si>
  <si>
    <t>$2,061</t>
  </si>
  <si>
    <t>https://www.chinatelecom-h.com/en/ir/report/csr2021.pdf
http://ar2020.chinatelecom-h.com/English/corporate-social-responsibility-report.pdf</t>
  </si>
  <si>
    <t>$86,717</t>
  </si>
  <si>
    <t>$9,327</t>
  </si>
  <si>
    <t>Crédit Agricole</t>
  </si>
  <si>
    <t>$86,471</t>
  </si>
  <si>
    <t>$5,718</t>
  </si>
  <si>
    <t>operations + investments</t>
  </si>
  <si>
    <t>2050 + 2050</t>
  </si>
  <si>
    <t>https://rapport-integre.credit-agricole.com/wp-content/uploads/2023/06/CA-S.A.-Integrated-report-2022.pdf</t>
  </si>
  <si>
    <t>$86,392</t>
  </si>
  <si>
    <t>$8,910</t>
  </si>
  <si>
    <t>$86,166</t>
  </si>
  <si>
    <t>$170</t>
  </si>
  <si>
    <t>$85,750</t>
  </si>
  <si>
    <t>$3,063</t>
  </si>
  <si>
    <t>own operations + investment portfolio</t>
  </si>
  <si>
    <t>$85,710</t>
  </si>
  <si>
    <t>$581</t>
  </si>
  <si>
    <t>$85,365</t>
  </si>
  <si>
    <t>$20,999</t>
  </si>
  <si>
    <t xml:space="preserve">scope 1,2 </t>
  </si>
  <si>
    <t>$85,255</t>
  </si>
  <si>
    <t>$6,923</t>
  </si>
  <si>
    <t>FY2040</t>
  </si>
  <si>
    <t>2030 + 2040</t>
  </si>
  <si>
    <t>https://www.sony.com/en/SonyInfo/News/Press/202205/22-022E/</t>
  </si>
  <si>
    <t>$84,888</t>
  </si>
  <si>
    <t>$3,807</t>
  </si>
  <si>
    <t>$83,639</t>
  </si>
  <si>
    <t>$300</t>
  </si>
  <si>
    <t>Apparel</t>
  </si>
  <si>
    <t>$83,283</t>
  </si>
  <si>
    <t>$6,097</t>
  </si>
  <si>
    <t>$82,859</t>
  </si>
  <si>
    <t>$13,182</t>
  </si>
  <si>
    <t>https://www08.wellsfargomedia.com/assets/pdf/about/corporate-responsibility/environmental-social-governance-report.pdf</t>
  </si>
  <si>
    <t>1, 2 + scope 3 category 15</t>
  </si>
  <si>
    <t>Media</t>
  </si>
  <si>
    <t>$82,722</t>
  </si>
  <si>
    <t>$3,145</t>
  </si>
  <si>
    <t>Aerospace &amp; Defense</t>
  </si>
  <si>
    <t>$82,689</t>
  </si>
  <si>
    <t>$1,788</t>
  </si>
  <si>
    <t>$82,440</t>
  </si>
  <si>
    <t>$27,984</t>
  </si>
  <si>
    <t>own operations and across its supply chain</t>
  </si>
  <si>
    <t>https://www.tencent.com/en-us/articles/2201287.html</t>
  </si>
  <si>
    <t>$82,291</t>
  </si>
  <si>
    <t>$3,185</t>
  </si>
  <si>
    <t>scopes 1 and 2</t>
  </si>
  <si>
    <t>https://www.japanpost.jp/en/sustainability/library/report/pdf/2021_en.pdf</t>
  </si>
  <si>
    <t>$82,156</t>
  </si>
  <si>
    <t>$18,680</t>
  </si>
  <si>
    <t>$81,671</t>
  </si>
  <si>
    <t>$1,528</t>
  </si>
  <si>
    <t>https://www.avic.com/upload/resources/file/2023/06/30/128673.pdf</t>
  </si>
  <si>
    <t>$81,529</t>
  </si>
  <si>
    <t>$29,198</t>
  </si>
  <si>
    <t xml:space="preserve"> all three emission scopes</t>
  </si>
  <si>
    <t>$81,462</t>
  </si>
  <si>
    <t>$12,556</t>
  </si>
  <si>
    <t>$80,389</t>
  </si>
  <si>
    <t>$4,796</t>
  </si>
  <si>
    <t>factories, offices + value chain</t>
  </si>
  <si>
    <t>https://www.hitachi.com/sustainability/download/pdf/en_sustainability2022.pdf</t>
  </si>
  <si>
    <t>Household Products</t>
  </si>
  <si>
    <t>$80,187</t>
  </si>
  <si>
    <t>$14,742</t>
  </si>
  <si>
    <t>scope 1 and scope 2 emissions</t>
  </si>
  <si>
    <t>https://us.pg.com/citizenship-report-2022/environmental-sustainability/
https://news.pg.com/news-releases/news-details/2020/PG-Embraces-Natural-Climate-Solutions-to-Accelerate-Progress-on-Climate-Change-and-Will-Make-Operations-Carbon-Neutral-for-the-Decade/</t>
  </si>
  <si>
    <t>across operations and supply chain emissions</t>
  </si>
  <si>
    <t>$79,844</t>
  </si>
  <si>
    <t>$9,302</t>
  </si>
  <si>
    <t>Europe operations</t>
  </si>
  <si>
    <t>https://corporate-media.arcelormittal.com/media/ob3lpdom/car_2.pdf</t>
  </si>
  <si>
    <t>$79,687</t>
  </si>
  <si>
    <t>$903</t>
  </si>
  <si>
    <t>https://www.tescoplc.com/media/u1wlq2qf/tesco-plc-annual-report-2023.pdf
https://www.tescoplc.com/sustainability/planet/climate-change#:~:text=We%27re%20taking%20strong%20action,our%20whole%20footprint%20by%202050.</t>
  </si>
  <si>
    <t>$79,478</t>
  </si>
  <si>
    <t>$5,188</t>
  </si>
  <si>
    <t>$78,746</t>
  </si>
  <si>
    <t>$4,414</t>
  </si>
  <si>
    <t>$78,620</t>
  </si>
  <si>
    <t>$56,046</t>
  </si>
  <si>
    <t>$78,287</t>
  </si>
  <si>
    <t>$1,639</t>
  </si>
  <si>
    <t>Well-below 2°C/Well-below 2°C</t>
  </si>
  <si>
    <t>company's operations and the life cycle of its products</t>
  </si>
  <si>
    <t>https://www.nissan-global.com/EN/SUSTAINABILITY/LIBRARY/SR/2022/ASSETS/PDF/SR22_E_All.pdf</t>
  </si>
  <si>
    <t>$78,213</t>
  </si>
  <si>
    <t>$13,699</t>
  </si>
  <si>
    <t>http://www.bankcomm.com/BankCommSite/shtml/jyjr/en/2600223/2600236/2600243/2656128.shtml</t>
  </si>
  <si>
    <t>$77,860</t>
  </si>
  <si>
    <t>$4,027</t>
  </si>
  <si>
    <t>$77,761</t>
  </si>
  <si>
    <t>$359</t>
  </si>
  <si>
    <t>$77,650</t>
  </si>
  <si>
    <t>$1,514</t>
  </si>
  <si>
    <t>$77,345</t>
  </si>
  <si>
    <t>$623</t>
  </si>
  <si>
    <t>product life cycle</t>
  </si>
  <si>
    <t>https://www.gac-motor.com/static/en/model/about/2022_ESG_REPOT_OF_GAC_GROUP.pdf
https://www.laitimes.com/en/article/17h7i_18otu.html</t>
  </si>
  <si>
    <t>$76,946</t>
  </si>
  <si>
    <t>$1,698</t>
  </si>
  <si>
    <t>https://www.chinalco.com.cn/shzr/shzr_zrbg/202206/P020220627569491774688.pdf</t>
  </si>
  <si>
    <t>$76,555</t>
  </si>
  <si>
    <t>$225</t>
  </si>
  <si>
    <t>own operations (scope 1 and 2)</t>
  </si>
  <si>
    <t>https://www.ge.com/sites/default/files/ge2022_sustainability_report.pdf</t>
  </si>
  <si>
    <t>company +  Scope 3 emissions from the use 
of sold products</t>
  </si>
  <si>
    <t>$76,022</t>
  </si>
  <si>
    <t>$33,343</t>
  </si>
  <si>
    <t>company and value chain</t>
  </si>
  <si>
    <t>$75,871</t>
  </si>
  <si>
    <t>$1,386</t>
  </si>
  <si>
    <t>http://www.shccig.com/kind/attached/file/20220920/20220920111551_51807.pdf</t>
  </si>
  <si>
    <t>$75,747</t>
  </si>
  <si>
    <t>$3,610</t>
  </si>
  <si>
    <t>https://www.munichre.com/content/dam/munichre/contentlounge/website-pieces/documents/MunichRe-Sustainability-Report_2022.pdf/_jcr_content/renditions/original./MunichRe-Sustainability-Report_2022.pdf</t>
  </si>
  <si>
    <t>company +  asset portfolio</t>
  </si>
  <si>
    <t>$74,927</t>
  </si>
  <si>
    <t>$464</t>
  </si>
  <si>
    <t>http://iis.aastocks.com/20230324/10645339-0.PDF</t>
  </si>
  <si>
    <t>$74,923</t>
  </si>
  <si>
    <t>$931</t>
  </si>
  <si>
    <t>$74,901</t>
  </si>
  <si>
    <t>$3,362</t>
  </si>
  <si>
    <t>https://vanke.com/upload/file/2022-05-30/785ada66-49fd-43b5-a5e9-67ca9e99aa3b.pdf</t>
  </si>
  <si>
    <t>$73,399</t>
  </si>
  <si>
    <t>$2,403</t>
  </si>
  <si>
    <t>China Merchants Group</t>
  </si>
  <si>
    <t>$73,283</t>
  </si>
  <si>
    <t>$8,474</t>
  </si>
  <si>
    <t>$72,760</t>
  </si>
  <si>
    <t>$2,099</t>
  </si>
  <si>
    <t>https://www.toyota-tsusho.com/english/ir/library/integrated-report/pdf/ar2022e_all.pdf
https://www.toyota-tsusho.com/english/press/detail/210708_004862.html</t>
  </si>
  <si>
    <t>$72,626</t>
  </si>
  <si>
    <t>$2,995</t>
  </si>
  <si>
    <t>$72,536</t>
  </si>
  <si>
    <t>$4,471</t>
  </si>
  <si>
    <t>$72,317</t>
  </si>
  <si>
    <t>$20,517</t>
  </si>
  <si>
    <t>http://s3gw.cmbchina.com/lb50.01-cmbweb-prd/CIOAMananger/20230330/fac5bf4d-1c3d-4922-a107-8f7b266bdfaa.pdf</t>
  </si>
  <si>
    <t>$71,502</t>
  </si>
  <si>
    <t>$30,900</t>
  </si>
  <si>
    <t>our operations, shipping, and operational emissions of direct suppliers</t>
  </si>
  <si>
    <t>$71,213</t>
  </si>
  <si>
    <t>$873</t>
  </si>
  <si>
    <t>own CO2 emissions and greenhouse gas emissions of its investees</t>
  </si>
  <si>
    <t>$70,329</t>
  </si>
  <si>
    <t>$1,421</t>
  </si>
  <si>
    <t>$69,898</t>
  </si>
  <si>
    <t>$2,539</t>
  </si>
  <si>
    <t xml:space="preserve">1,2, 3 parital </t>
  </si>
  <si>
    <t>https://sustainabilityreport.metlife.com/content/dam/metlifecom/us/sustainability/Sustainability-2023/sustainability-report-site/pdf/2022-sustainability-report.pdf</t>
  </si>
  <si>
    <t>$69,596</t>
  </si>
  <si>
    <t>$13,014</t>
  </si>
  <si>
    <t>$68,711</t>
  </si>
  <si>
    <t>$11,261</t>
  </si>
  <si>
    <t>https://www.goldmansachs.com/our-commitments/sustainability/2022-sustainability-report/multimedia/report.pdf</t>
  </si>
  <si>
    <t>operations + value chain</t>
  </si>
  <si>
    <t>$68,636</t>
  </si>
  <si>
    <t>$1,359</t>
  </si>
  <si>
    <t>$68,567</t>
  </si>
  <si>
    <t>$8,249</t>
  </si>
  <si>
    <t>own operations + finance portfolio</t>
  </si>
  <si>
    <t>https://www.mufg.jp/dam/pressrelease/2021/pdf/news-20210517-003_en.pdf</t>
  </si>
  <si>
    <t>$68,416</t>
  </si>
  <si>
    <t>$1,211</t>
  </si>
  <si>
    <t>http://iis.aastocks.com/20230428/10719214-0.PDF</t>
  </si>
  <si>
    <t>$67,985</t>
  </si>
  <si>
    <t>$159</t>
  </si>
  <si>
    <t>$67,898</t>
  </si>
  <si>
    <t>$4,012</t>
  </si>
  <si>
    <t>scope 1, 2 and 3,category 15</t>
  </si>
  <si>
    <t>$67,696</t>
  </si>
  <si>
    <t>$1,288</t>
  </si>
  <si>
    <t>Insurance: Life, Health (Stock)</t>
  </si>
  <si>
    <t>$3,658</t>
  </si>
  <si>
    <t>https://www1.hkexnews.hk/listedco/listconews/sehk/2023/0421/2023042101713.pdf</t>
  </si>
  <si>
    <t>$67,282</t>
  </si>
  <si>
    <t>$296</t>
  </si>
  <si>
    <t>operate</t>
  </si>
  <si>
    <t>https://www.baicgroup.com.cn/uploadfile/shezebaogao/szbg2022.pdf
https://www.greenpeace.org/eastasia/press/7793/despite-beijings-net-zero-pledge-and-byds-success-chinas-big-carmakers-delay-decarbonization/</t>
  </si>
  <si>
    <t>$67,232</t>
  </si>
  <si>
    <t>$1,610</t>
  </si>
  <si>
    <t>$67,074</t>
  </si>
  <si>
    <t>$5,197</t>
  </si>
  <si>
    <t>$67,055</t>
  </si>
  <si>
    <t>$4,191</t>
  </si>
  <si>
    <t>https://worldwide.kia.com/int/files/company/sr/sustainability-report/sustainability-report-2022-int.pdf
https://press.kia.com/eu/en/home/media-resouces/press-releases/2021/Sustainable-Mobility-Solutions-Provider.html</t>
  </si>
  <si>
    <t>$66,608</t>
  </si>
  <si>
    <t>$-4,935</t>
  </si>
  <si>
    <t>manufacturing and worksites</t>
  </si>
  <si>
    <t>$66,036</t>
  </si>
  <si>
    <t>$207</t>
  </si>
  <si>
    <t>$65,984</t>
  </si>
  <si>
    <t>$5,732</t>
  </si>
  <si>
    <t>$65,936</t>
  </si>
  <si>
    <t>$11,029</t>
  </si>
  <si>
    <t>1,2 and 3 partially</t>
  </si>
  <si>
    <t>https://www.morganstanley.com/im/publication/resources/msim_climate_report_2022.pdf
https://www.morganstanley.com/press-releases/morgan-stanley-announces-new-goal-of-carbon-neutrality-for-globa</t>
  </si>
  <si>
    <t>POSCO</t>
  </si>
  <si>
    <t>$65,850</t>
  </si>
  <si>
    <t>$2,446</t>
  </si>
  <si>
    <t>$65,750</t>
  </si>
  <si>
    <t>$4,479</t>
  </si>
  <si>
    <t>https://www.vinci.com/publi/vinci/extract/2022_workforce_related_environmental_and_social_information.pdf
https://www.vinci.com/publi/vinci/extract/2021_workforce_related_environmental_and_social_information.pdf</t>
  </si>
  <si>
    <t>$65,523</t>
  </si>
  <si>
    <t>$3,897</t>
  </si>
  <si>
    <t>$64,953</t>
  </si>
  <si>
    <t>$927</t>
  </si>
  <si>
    <t xml:space="preserve">operations  </t>
  </si>
  <si>
    <t>https://www.lg.com/uk/about-lg/press-media/lg-commits-to-carbon-neutrality-by-2030/</t>
  </si>
  <si>
    <t>$64,802</t>
  </si>
  <si>
    <t>$150</t>
  </si>
  <si>
    <t>$63,979</t>
  </si>
  <si>
    <t>$-900</t>
  </si>
  <si>
    <t>https://www.bgy.com.cn/upload/file/2021-06-28/a707bad5-32db-4594-8e5b-873dc22554be.pdf</t>
  </si>
  <si>
    <t>Itaú Unibanco Holding</t>
  </si>
  <si>
    <t>$63,884</t>
  </si>
  <si>
    <t>$5,755</t>
  </si>
  <si>
    <t>https://www.itau.com.br/download-file/v2/d/42787847-4cf6-4461-94a5-40ed237dca33/808d64f4-b6a6-647a-77d8-5d2bbdee03a7?origin=2</t>
  </si>
  <si>
    <t>nero net emissions from our credit portfolio</t>
  </si>
  <si>
    <t>Société Générale</t>
  </si>
  <si>
    <t>$63,417</t>
  </si>
  <si>
    <t>$2,122</t>
  </si>
  <si>
    <t>https://www.societegenerale.com/sites/default/files/documents/2023-05/Integrated-Report-2022-2023.pdf</t>
  </si>
  <si>
    <t>$63,284</t>
  </si>
  <si>
    <t>$1,125</t>
  </si>
  <si>
    <t>https://www.chng.com.cn/en/documents/816545/837789/3cdbdd89-c975-457e-9f6f-76d370e1e855.pdf</t>
  </si>
  <si>
    <t>$63,182</t>
  </si>
  <si>
    <t>$8,038</t>
  </si>
  <si>
    <t>2030 + 2039</t>
  </si>
  <si>
    <t>$63,054</t>
  </si>
  <si>
    <t>$8,014</t>
  </si>
  <si>
    <t>$63,041</t>
  </si>
  <si>
    <t>$2,471</t>
  </si>
  <si>
    <t>https://www1.hkexnews.hk/listedco/listconews/sehk/2023/0328/2023032801987.pdf</t>
  </si>
  <si>
    <t>$62,983</t>
  </si>
  <si>
    <t>$3,203</t>
  </si>
  <si>
    <t>Reach carbon neutrality and zero waste in HP operations by 2025
Achieve net zero greenhouse gas (GHG) emissions across HP value chain by 2040, beginning with Supplies business achieving carbon neutrality by 2030
Reduce HP value chain GHG emissions 50% by 2030</t>
  </si>
  <si>
    <t>https://press.hp.com/us/en/press-releases/2021/hp-inc-announces-ambitious-climate-action-goals.html
https://www.hp.com/us-en/services/carbon-neutral-computing-services.html#:~:text=HP%20then%20purchases%20and%20retires,the%2Dcarbonneutral%2Dprotocol).</t>
  </si>
  <si>
    <t>value chain GHG emissions</t>
  </si>
  <si>
    <t>$62,810</t>
  </si>
  <si>
    <t>$2,683</t>
  </si>
  <si>
    <t>$62,344</t>
  </si>
  <si>
    <t>$651</t>
  </si>
  <si>
    <t>PKN ORLEN Group</t>
  </si>
  <si>
    <t>$62,326</t>
  </si>
  <si>
    <t>$7,520</t>
  </si>
  <si>
    <t>https://www.orlen.pl/content/dam/internet/orlen/pl/en/investor-relations/regulatory-announcements/2023/Report_10_2023_Strategy_2030.pdf.coredownload.pdf</t>
  </si>
  <si>
    <t>$61,947</t>
  </si>
  <si>
    <t>$1,608</t>
  </si>
  <si>
    <t>FY2050</t>
  </si>
  <si>
    <t>$61,903</t>
  </si>
  <si>
    <t>$1,962</t>
  </si>
  <si>
    <t>https://holdings.panasonic/global/corporate/sustainability/pdf/sdb2022e.pdf</t>
  </si>
  <si>
    <t>$61,805</t>
  </si>
  <si>
    <t>$4,467</t>
  </si>
  <si>
    <t>$61,594</t>
  </si>
  <si>
    <t>$6,877</t>
  </si>
  <si>
    <t>$61,424</t>
  </si>
  <si>
    <t>$1,874</t>
  </si>
  <si>
    <t>https://sustainability.idemitsu.com/pdf/en/2022_integrated/idemitsu_ir_2022_e_a3.pdf</t>
  </si>
  <si>
    <t>$61,251</t>
  </si>
  <si>
    <t>$428</t>
  </si>
  <si>
    <t>$60,962</t>
  </si>
  <si>
    <t>$13,584</t>
  </si>
  <si>
    <t>https://download.cib.com.cn/netbank/download/cn/Sustainable_Finance/report_2021en.pdf</t>
  </si>
  <si>
    <t>$60,530</t>
  </si>
  <si>
    <t>1,2 + 3 partially (notes)</t>
  </si>
  <si>
    <t>$60,396</t>
  </si>
  <si>
    <t>$945</t>
  </si>
  <si>
    <t>operations + entire value chain</t>
  </si>
  <si>
    <t>2030 + 2045</t>
  </si>
  <si>
    <t>https://www.geely.com/en/news/2022/geely-holding-targets-carbon-neutrality</t>
  </si>
  <si>
    <t>$60,233</t>
  </si>
  <si>
    <t>$5,643</t>
  </si>
  <si>
    <t>$60,050</t>
  </si>
  <si>
    <t>$-1,438</t>
  </si>
  <si>
    <t>Scope 1 and 2 (market-based) emissions</t>
  </si>
  <si>
    <t>https://www.prudentialplc.com/~/media/Files/P/Prudential-V13/reports/2022/esg-report-2022.pdf</t>
  </si>
  <si>
    <t>primary domestic and international home office operations</t>
  </si>
  <si>
    <t>$59,931</t>
  </si>
  <si>
    <t>$1,006</t>
  </si>
  <si>
    <t>$59,563</t>
  </si>
  <si>
    <t>$50</t>
  </si>
  <si>
    <t>https://www.hbisco.com/site/en/groupnewssub/info/2021/15999.html</t>
  </si>
  <si>
    <t>$59,427</t>
  </si>
  <si>
    <t>$6,705</t>
  </si>
  <si>
    <t>$59,283</t>
  </si>
  <si>
    <t>$14,519</t>
  </si>
  <si>
    <t>https://www.merckgroup.com/en/sustainability-report/2022/_assets/downloads/entire-merck-sr22.pdf
https://www.bloomberg.com/press-releases/2021-04-26/merck-accelerates-climate-goals-announces-carbon-neutrality-in-operations-by-2025</t>
  </si>
  <si>
    <t>$59,210</t>
  </si>
  <si>
    <t>$-262</t>
  </si>
  <si>
    <t>https://ibir.deutschebahn.com/2022/en/group-management-report/green-transformation/climate-protection/management-approach-and-climate-protection-target/
https://www.railtech.com/infrastructure/2021/06/17/deutsche-bahn-sets-climate-neutral-target-10-years-earlier/</t>
  </si>
  <si>
    <t>$59,114</t>
  </si>
  <si>
    <t>$265</t>
  </si>
  <si>
    <t>$59,043</t>
  </si>
  <si>
    <t>$114</t>
  </si>
  <si>
    <t>https://ir.wfscorp.com/static-files/f5a1009c-01cb-44a8-9ad1-27cb669ed27d</t>
  </si>
  <si>
    <t>$58,951</t>
  </si>
  <si>
    <t>$6,930</t>
  </si>
  <si>
    <t>https://economictimes.indiatimes.com/industry/banking/finance/banking/sbi-announces-steps-to-go-carbon-neutral-by-2030/articleshow/65855255.cms</t>
  </si>
  <si>
    <t>$58,923</t>
  </si>
  <si>
    <t>$5,127</t>
  </si>
  <si>
    <t>https://www.nipponsteel.com/en/csr/report/pdf/report2022en.pdf</t>
  </si>
  <si>
    <t>$58,901</t>
  </si>
  <si>
    <t>$1,828</t>
  </si>
  <si>
    <t>https://www.enbw.com/integrated-annual-report-2022/
https://www.enbw.com/company/press/enbw-becomes-climate-neutral.html</t>
  </si>
  <si>
    <t>$58,445</t>
  </si>
  <si>
    <t>$-1,127</t>
  </si>
  <si>
    <t>$58,186</t>
  </si>
  <si>
    <t>$5,490</t>
  </si>
  <si>
    <t>$58,054</t>
  </si>
  <si>
    <t>$11,836</t>
  </si>
  <si>
    <t>$57,786</t>
  </si>
  <si>
    <t>$5,969</t>
  </si>
  <si>
    <t>$57,616</t>
  </si>
  <si>
    <t>$-913</t>
  </si>
  <si>
    <t>$57,342</t>
  </si>
  <si>
    <t>$168</t>
  </si>
  <si>
    <t>$57,332</t>
  </si>
  <si>
    <t>$-153</t>
  </si>
  <si>
    <t>https://pdf.dfcfw.com/pdf/H2_AN202305181586757157_1.pdf
http://notice.10jqka.com.cn/api/pdf/55528118c4e319c4.pdf</t>
  </si>
  <si>
    <t>$56,902</t>
  </si>
  <si>
    <t>$4,582</t>
  </si>
  <si>
    <t>https://cen.acs.org/environment/greenhouse-gases/Dow-targets-carbon-neutrality-2050/98/i24</t>
  </si>
  <si>
    <t>$56,741</t>
  </si>
  <si>
    <t>$4,564</t>
  </si>
  <si>
    <t>https://www.iberdrola.com/press-room/news/detail/we-present-the-most-ambitious-climate-action-plan-of-cop27</t>
  </si>
  <si>
    <t>across our entire business
entire value chain by 2040</t>
  </si>
  <si>
    <t>Building Materials, Glass</t>
  </si>
  <si>
    <t>$56,514</t>
  </si>
  <si>
    <t>$629</t>
  </si>
  <si>
    <t>https://www.cnbm.com.cn/upload/files/2023/2/2cf32330a5eefdd.pdf</t>
  </si>
  <si>
    <t>American International Group</t>
  </si>
  <si>
    <t>$56,437</t>
  </si>
  <si>
    <t>$10,276</t>
  </si>
  <si>
    <t>operations and underwriting and investment portfolios</t>
  </si>
  <si>
    <t>$56,029</t>
  </si>
  <si>
    <t>$1,233</t>
  </si>
  <si>
    <t xml:space="preserve">scope 1,2,3 </t>
  </si>
  <si>
    <t>$55,877</t>
  </si>
  <si>
    <t>$3,959</t>
  </si>
  <si>
    <t>https://www.sberbank.com/common/img/uploaded/_new_site/com/gosa2023/sber-ar-2022-en.pdf</t>
  </si>
  <si>
    <t>$55,870</t>
  </si>
  <si>
    <t>$5,353</t>
  </si>
  <si>
    <t>scope 1 and 2 + value chain</t>
  </si>
  <si>
    <t>2021 + 2050</t>
  </si>
  <si>
    <t>https://api.mziq.com/mzfilemanager/v2/d/0501147c-6489-4fc5-8ac2-a39baa2721b9/1be25d6f-729c-bca2-384b-c5325a90352a?origin=1</t>
  </si>
  <si>
    <t>$55,848</t>
  </si>
  <si>
    <t>$2,665</t>
  </si>
  <si>
    <t>$55,625</t>
  </si>
  <si>
    <t>$7,514</t>
  </si>
  <si>
    <t>scope 1, 2 , 3 (Cat 5,6)</t>
  </si>
  <si>
    <t>https://about.americanexpress.com/newsroom/press-releases/news-details/2022/American-Express-Moves-Toward-a-Low-Carbon-Future/default.aspx#:~:text=MT%3A%20Since%202018%2C%20American%20Express,electricity%20across%20our%20global%20operations.</t>
  </si>
  <si>
    <t>operations + supply chain</t>
  </si>
  <si>
    <t>$55,554</t>
  </si>
  <si>
    <t>$12,420</t>
  </si>
  <si>
    <t>$54,942</t>
  </si>
  <si>
    <t>$2,918</t>
  </si>
  <si>
    <t>$54,890</t>
  </si>
  <si>
    <t>$545</t>
  </si>
  <si>
    <t>http://en.sasac.gov.cn/2021/11/22/c_11142.htm</t>
  </si>
  <si>
    <t>$54,711</t>
  </si>
  <si>
    <t>$1,457</t>
  </si>
  <si>
    <t>$54,650</t>
  </si>
  <si>
    <t>$-18,954</t>
  </si>
  <si>
    <t>https://home.kepco.co.kr/kepco/EN/ntcob/list.do?pageIndex=2&amp;boardSeq=0&amp;boardCd=BRD_000511&amp;menuCd=EN04010903&amp;parnScrpSeq=0&amp;searchCondition=title&amp;searchKeyword=  - sustainability report
https://www.climateaction100.org/news/kepco-commits-to-carbon-neutrality-and-coal-phase-out-by-2050/</t>
  </si>
  <si>
    <t>Koç Holding</t>
  </si>
  <si>
    <t>$54,467</t>
  </si>
  <si>
    <t>$4,216</t>
  </si>
  <si>
    <t>https://cdn.koc.com.tr/cmscontainer/kocholding/media/koc/05surdurulebilirlik/raporlar/surdurebilirlik-raporu-en/koc-group-sustainability-report-2021-v1.pdf</t>
  </si>
  <si>
    <t>$54,028</t>
  </si>
  <si>
    <t>$7,607</t>
  </si>
  <si>
    <t>https://eng.spdb.com.cn/investor_relations/annual_report/202306/P020230629381326230656.pdf</t>
  </si>
  <si>
    <t>$54,022</t>
  </si>
  <si>
    <t>$5,055</t>
  </si>
  <si>
    <t>https://corporate.charter.com/esg-report.pdf</t>
  </si>
  <si>
    <t>$744</t>
  </si>
  <si>
    <t>http://english.www.gov.cn/news/topnews/202101/18/content_WS6004dbfac6d0f72576943fc5.html</t>
  </si>
  <si>
    <t>$53,847</t>
  </si>
  <si>
    <t>$3,158</t>
  </si>
  <si>
    <t>https://www.saint-gobain.com/sites/saint-gobain.com/files/media/document/RAI-Saint-Gobain-2022-2023-ENG.pdf
https://www.saint-gobain.com/sites/saint-gobain.com/files/media/document/20220902_SBTi_VA.pdf</t>
  </si>
  <si>
    <t>$53,582</t>
  </si>
  <si>
    <t>$2,803</t>
  </si>
  <si>
    <t>production</t>
  </si>
  <si>
    <t>https://www.daimlertruck.com/fileadmin/user_upload/documents/investors/reports/annual-reports/daimler-truck-ir-annual-report-2021-incl-combined-management-report-dth-ag.pdf</t>
  </si>
  <si>
    <t>$53,365</t>
  </si>
  <si>
    <t>$4,365</t>
  </si>
  <si>
    <t>https://www.bayer.com/sites/default/files/2023-02/Bayer-Sustainability-Report-2022.pdf
https://phys.org/news/2019-12-bayer-climate-neutral-business.html</t>
  </si>
  <si>
    <t>$53,282</t>
  </si>
  <si>
    <t>$3,238</t>
  </si>
  <si>
    <t>global operations and supply chain</t>
  </si>
  <si>
    <t>$52,766</t>
  </si>
  <si>
    <t>$1,085</t>
  </si>
  <si>
    <t>http://www.chinaunicom.com/resource/group1/M01/00/40/wKjcAmQ5OZSAVQn3AMV_iRMwCHE003.pdf</t>
  </si>
  <si>
    <t>$52,577</t>
  </si>
  <si>
    <t>$7,131</t>
  </si>
  <si>
    <t>$52,224</t>
  </si>
  <si>
    <t>$870</t>
  </si>
  <si>
    <t>$52,062</t>
  </si>
  <si>
    <t>$12,265</t>
  </si>
  <si>
    <t>https://www.rbc.com/community-social-impact/_assets-custom/pdf/2022-ESG-Report.PDF</t>
  </si>
  <si>
    <t>$51,828</t>
  </si>
  <si>
    <t>$6,955</t>
  </si>
  <si>
    <t xml:space="preserve">own operations + 1,2,3 </t>
  </si>
  <si>
    <t>2025 + 2030</t>
  </si>
  <si>
    <t>https://www.novartis.com/news/media-releases/novartis-accelerates-efforts-toward-esg-targets-increase-access-medicines-improve-health-equity-and-achieve-net-zero-carbon-emissions</t>
  </si>
  <si>
    <t>$51,799</t>
  </si>
  <si>
    <t>$2,710</t>
  </si>
  <si>
    <t>http://www.cssc.net.cn/n8/n57/c26067/part/29330.pdf</t>
  </si>
  <si>
    <t>$51,587</t>
  </si>
  <si>
    <t>$4,066</t>
  </si>
  <si>
    <t>scope1,2 + operations (scope 1, 2 and 3)</t>
  </si>
  <si>
    <t>2006 + 2020</t>
  </si>
  <si>
    <t xml:space="preserve">https://api.mziq.com/mzfilemanager/v2/d/80f2e993-0a30-421a-9470-a4d5c8ad5e9f/5a878306-1f11-92ad-e1c2-c1706aee734b?origin=2
https://banco.bradesco/assets/classic/pdf/sustentabilidade/Climate%20Change_Bradesco-1.pdf </t>
  </si>
  <si>
    <t>loan portfolio</t>
  </si>
  <si>
    <t>$51,557</t>
  </si>
  <si>
    <t>$11,812</t>
  </si>
  <si>
    <t>$51,450</t>
  </si>
  <si>
    <t>$988</t>
  </si>
  <si>
    <t>https://www.nationwide.co.uk/-/assets/nationwidecouk/documents/investor-relations/intermediate-net-zero-ambitions-2022--basis-of-preparation.pdf?rev=14fc62a26113432d9b9f7b1728cf6ba0</t>
  </si>
  <si>
    <t>$51,412</t>
  </si>
  <si>
    <t>$-1,311</t>
  </si>
  <si>
    <t>$51,406</t>
  </si>
  <si>
    <t>$4,956</t>
  </si>
  <si>
    <t>$51,393</t>
  </si>
  <si>
    <t>$4,393</t>
  </si>
  <si>
    <t>company-wide</t>
  </si>
  <si>
    <t>https://www.midea-group.com/about-us/news/midea-group-officially-unveils-its-green-strategy</t>
  </si>
  <si>
    <t>$51,126</t>
  </si>
  <si>
    <t>$-409</t>
  </si>
  <si>
    <t>https://www.sinomach.com.cn/en/MediaCenter/News/202110/t20211028_319753.html</t>
  </si>
  <si>
    <t>$50,582</t>
  </si>
  <si>
    <t>$1,318</t>
  </si>
  <si>
    <t>SBTi net zero commited</t>
  </si>
  <si>
    <t>$50,451</t>
  </si>
  <si>
    <t>$3,882</t>
  </si>
  <si>
    <t>$50,370</t>
  </si>
  <si>
    <t>$4,176</t>
  </si>
  <si>
    <t>https://www.sumitomocorp.com/en/jp/sustainability/environmental-management/climate</t>
  </si>
  <si>
    <t>$50,041</t>
  </si>
  <si>
    <t>$608</t>
  </si>
  <si>
    <t>http://en.ansteel.cn/upload/pdf/2021.pdf</t>
  </si>
  <si>
    <t>$49,956</t>
  </si>
  <si>
    <t>$414</t>
  </si>
  <si>
    <t>$49,936</t>
  </si>
  <si>
    <t>$3,498</t>
  </si>
  <si>
    <t>$49,924</t>
  </si>
  <si>
    <t>$-356</t>
  </si>
  <si>
    <t>Well-below 2°C/2°C</t>
  </si>
  <si>
    <t>https://www.smarttransport.org.uk/news/latest-news/renault-outlines-roadmap-for-carbon-neutrality</t>
  </si>
  <si>
    <t>$49,611</t>
  </si>
  <si>
    <t>$722</t>
  </si>
  <si>
    <t>https://s24.q4cdn.com/447218525/files/doc_downloads/2022/10/17/Progressive_2021CorporateSustainabilityReport_A2.pdf</t>
  </si>
  <si>
    <t>$49,481</t>
  </si>
  <si>
    <t>$416</t>
  </si>
  <si>
    <t>$49,467</t>
  </si>
  <si>
    <t>$1,113</t>
  </si>
  <si>
    <t>$49,119</t>
  </si>
  <si>
    <t>$2,781</t>
  </si>
  <si>
    <t>Scope 1, 2 and 3 partial</t>
  </si>
  <si>
    <t>https://www.tokiomarinehd.com/en/sustainability/pdf/sustainability_web_2022.pdf</t>
  </si>
  <si>
    <t>for our own
 operations and
investees</t>
  </si>
  <si>
    <t>$48,971</t>
  </si>
  <si>
    <t>$127</t>
  </si>
  <si>
    <t>$48,849</t>
  </si>
  <si>
    <t>$4,568</t>
  </si>
  <si>
    <t>https://www.catl.com/en/uploads/1/file/public/202204/20220428220129_xn1h4ae31b.pdf</t>
  </si>
  <si>
    <t>Energi Danmark Group</t>
  </si>
  <si>
    <t>$48,717</t>
  </si>
  <si>
    <t>$1,251</t>
  </si>
  <si>
    <t>https://www.energidanmark.dk/media/7383/energi-danmark-group-annual-report-2022.pdf</t>
  </si>
  <si>
    <t>$48,700</t>
  </si>
  <si>
    <t>$13,535</t>
  </si>
  <si>
    <t>1,2 and some 3</t>
  </si>
  <si>
    <t>https://www.td.com/content/dam/tdcom/canada/about-td/pdf/esg/2022-esg-report.pdf</t>
  </si>
  <si>
    <t>operations and financed emissions</t>
  </si>
  <si>
    <t>$48,542</t>
  </si>
  <si>
    <t>$-7,167</t>
  </si>
  <si>
    <t>https://group.softbank/en/news/press/20220622_0</t>
  </si>
  <si>
    <t>$48,245</t>
  </si>
  <si>
    <t>$1,017</t>
  </si>
  <si>
    <t>$48,062</t>
  </si>
  <si>
    <t>$12,754</t>
  </si>
  <si>
    <t>https://www.ing.com/Newsroom/News/ING-to-steer-to-net-zero-climate.htm</t>
  </si>
  <si>
    <t>portfolio (+ cn in operations)</t>
  </si>
  <si>
    <t>$47,792</t>
  </si>
  <si>
    <t>$1,679</t>
  </si>
  <si>
    <t>$47,738</t>
  </si>
  <si>
    <t>$8,804</t>
  </si>
  <si>
    <t>FY2045</t>
  </si>
  <si>
    <t>https://www.sanofi.com/assets/dotcom/pages/docs/our-company/social-impact/environmental-sustainability/220708_-_SANOFI_PLANET_CARE_INFOGRAPHIE_EN.pdf</t>
  </si>
  <si>
    <t>activities (SBTi net zero commited)</t>
  </si>
  <si>
    <t>$47,723</t>
  </si>
  <si>
    <t>$4,156</t>
  </si>
  <si>
    <t>operational + financing portfolios</t>
  </si>
  <si>
    <t>https://groupebpce.com/toute-l-actualite/actualites/2021/climat-vers-une-trajectoire-visant-la-neutralite-carbone-d-ici-a-2050</t>
  </si>
  <si>
    <t>Raízen</t>
  </si>
  <si>
    <t>$47,721</t>
  </si>
  <si>
    <t>$474</t>
  </si>
  <si>
    <t>$47,550</t>
  </si>
  <si>
    <t>$12,316</t>
  </si>
  <si>
    <t>our operations (Scope 1 
and 2) + full value chain</t>
  </si>
  <si>
    <t>$47,292</t>
  </si>
  <si>
    <t>$2,325</t>
  </si>
  <si>
    <t>https://www.denso.com/global/en/news/newsroom/2023/20230519_g01/
https://www.denso.com/global/en/news/newsroom/2021/20210202-g02/</t>
  </si>
  <si>
    <t>$47,194</t>
  </si>
  <si>
    <t>$113</t>
  </si>
  <si>
    <t>$47,138</t>
  </si>
  <si>
    <t>$1,091</t>
  </si>
  <si>
    <t>$46,830</t>
  </si>
  <si>
    <t>$2,877</t>
  </si>
  <si>
    <t>https://investors.pbfenergy.com/news/2023/06-28-2023-130401621</t>
  </si>
  <si>
    <t>$46,828</t>
  </si>
  <si>
    <t>$3,236</t>
  </si>
  <si>
    <t>manufacturing</t>
  </si>
  <si>
    <t>https://www.volvogroup.com/en/news-and-media/news/2021/mar/making-the-volvo-group-climate-neutral.html</t>
  </si>
  <si>
    <t>$46,710</t>
  </si>
  <si>
    <t>$6,046</t>
  </si>
  <si>
    <t>$46,696</t>
  </si>
  <si>
    <t>$1,023</t>
  </si>
  <si>
    <t>$46,617</t>
  </si>
  <si>
    <t>$859</t>
  </si>
  <si>
    <t>$46,298</t>
  </si>
  <si>
    <t>$1,419</t>
  </si>
  <si>
    <t>$46,159</t>
  </si>
  <si>
    <t>$6,327</t>
  </si>
  <si>
    <t>https://news.bms.com/news/corporate-financial/2020/Bristol-Myers-Squibb-Strengthens-its-Commitment-to-the-Environment-with-New-Corporate-Goals/default.aspx</t>
  </si>
  <si>
    <t>$46,138</t>
  </si>
  <si>
    <t>$1,357</t>
  </si>
  <si>
    <t>$46,135</t>
  </si>
  <si>
    <t>$315</t>
  </si>
  <si>
    <t>https://www.ingka.com/static/ingka-group-annual-summary-and-sustainability-report-fy22.pdf</t>
  </si>
  <si>
    <t>$46,068</t>
  </si>
  <si>
    <t>$239</t>
  </si>
  <si>
    <t>https://www.zf.com/master/media/en/corporate/m_zf_com/company/bonds_relations_/financial_reports/annual_report/2022_2/ZF_AnnualReport22.pdf</t>
  </si>
  <si>
    <t>$45,998</t>
  </si>
  <si>
    <t>$472</t>
  </si>
  <si>
    <t>1,2 and parts of upstream scope 3</t>
  </si>
  <si>
    <t>https://www.swissre.com/dam/jcr:5d88bdd8-8aa1-42da-ae69-028a45da60ae/2022-sustainability-report-doc-en.pdf</t>
  </si>
  <si>
    <t xml:space="preserve"> Scope 1, 2 and selected categories in Scope 3</t>
  </si>
  <si>
    <t>$45,977</t>
  </si>
  <si>
    <t>$4,446</t>
  </si>
  <si>
    <t>https://www.exor.com/sites/default/files/2022/page-documents/Exor%202021%20Sustainability%20Report.pdf</t>
  </si>
  <si>
    <t>$45,766</t>
  </si>
  <si>
    <t>$6,752</t>
  </si>
  <si>
    <t>direct</t>
  </si>
  <si>
    <t>https://www.bbva.com/en/sustainability/bbva-meets-goal-to-become-carbon-neutral-in-2020/</t>
  </si>
  <si>
    <t>indirect emissions</t>
  </si>
  <si>
    <t>$45,721</t>
  </si>
  <si>
    <t>$2,257</t>
  </si>
  <si>
    <t>direct and indirect CO2 emissions</t>
  </si>
  <si>
    <t>$45,705</t>
  </si>
  <si>
    <t>$329</t>
  </si>
  <si>
    <t>https://news.metal.com/newscontent/101471613/jingye-group-actively-promotes-the-implementation-of-the-%22double-carbon%22-goal-and-formulates-a-carbon-reduction-action-plan</t>
  </si>
  <si>
    <t>$45,378</t>
  </si>
  <si>
    <t>$5,954</t>
  </si>
  <si>
    <t>operations + portfolio</t>
  </si>
  <si>
    <t>$45,343</t>
  </si>
  <si>
    <t>$2,161</t>
  </si>
  <si>
    <t>https://www.gscaltex.com/en/Sustainability/SustainabilityReport</t>
  </si>
  <si>
    <t>$45,113</t>
  </si>
  <si>
    <t>$1,021</t>
  </si>
  <si>
    <t>$45,105</t>
  </si>
  <si>
    <t>$753</t>
  </si>
  <si>
    <t>operations (SBTi net zero commited)</t>
  </si>
  <si>
    <t>$45,023</t>
  </si>
  <si>
    <t>$7,309</t>
  </si>
  <si>
    <t>https://home.barclays/content/dam/home-barclays/documents/citizenship/ESG/2022/FY22-ESG-Investor-Presentation.pdf</t>
  </si>
  <si>
    <t>1,2 + 3 operational</t>
  </si>
  <si>
    <t>$44,955</t>
  </si>
  <si>
    <t>$737</t>
  </si>
  <si>
    <t>$44,928</t>
  </si>
  <si>
    <t>$6,975</t>
  </si>
  <si>
    <t>$44,915</t>
  </si>
  <si>
    <t>$6,950</t>
  </si>
  <si>
    <t>scope 1,2, and 3</t>
  </si>
  <si>
    <t>$44,582</t>
  </si>
  <si>
    <t>$5,243</t>
  </si>
  <si>
    <t>https://ir.cmbc.com.cn/media/whjnfss2/environmental-social-and-governance-report-2021.pdf</t>
  </si>
  <si>
    <t>$44,502</t>
  </si>
  <si>
    <t>$1,229</t>
  </si>
  <si>
    <t>https://www.thyssenkrupp.com/en/newsroom/press-releases/thyssenkrupp-sets-clear-targets--group-aims-to-be-climate-neutral-by-2050------30-percent-emissions-reduction-planned-for-2030-12803.html</t>
  </si>
  <si>
    <t>$44,351</t>
  </si>
  <si>
    <t>$3,288</t>
  </si>
  <si>
    <t>https://www.astrazeneca.com/content/dam/az/Sustainability/2023/pdf/Sustainability_Report_2022.pdf
https://www.astrazeneca.com/media-centre/press-releases/2020/astrazenecas-ambition-zero-carbon-strategy-to-eliminate-emissions-by-2025-and-be-carbon-negative-across-the-entire-value-chain-by-2030-22012020.html#modal-historic-confirmation</t>
  </si>
  <si>
    <t>$44,287</t>
  </si>
  <si>
    <t>$18,788</t>
  </si>
  <si>
    <t>$44,273</t>
  </si>
  <si>
    <t>$507</t>
  </si>
  <si>
    <t>$44,200</t>
  </si>
  <si>
    <t>$12,936</t>
  </si>
  <si>
    <t>1,2 and 3</t>
  </si>
  <si>
    <t>$44,126</t>
  </si>
  <si>
    <t>$5,754</t>
  </si>
  <si>
    <t>$43,838</t>
  </si>
  <si>
    <t>$1,396</t>
  </si>
  <si>
    <t>1,2 + 3</t>
  </si>
  <si>
    <t>$43,661</t>
  </si>
  <si>
    <t>$301</t>
  </si>
  <si>
    <t>$43,653</t>
  </si>
  <si>
    <t>$6,933</t>
  </si>
  <si>
    <t>$43,622</t>
  </si>
  <si>
    <t>$3,405</t>
  </si>
  <si>
    <t>operational (1&amp;2) + financed emissions (3)</t>
  </si>
  <si>
    <t>$43,594</t>
  </si>
  <si>
    <t>$2,551</t>
  </si>
  <si>
    <t>https://www.sncf.com/en/commitments/sustainable-development/how-taking-train-can-help-save-planet</t>
  </si>
  <si>
    <t>$43,429</t>
  </si>
  <si>
    <t>$1,015</t>
  </si>
  <si>
    <t>$43,166</t>
  </si>
  <si>
    <t>$5,313</t>
  </si>
  <si>
    <t>https://about.chubb.com/content/dam/chubb-sites/chubb/about-chubb/citizenship/environment/pdf/chubb_2022_climate-related_financial_disclosure_report.pdf</t>
  </si>
  <si>
    <t>$43,035</t>
  </si>
  <si>
    <t>$18,439</t>
  </si>
  <si>
    <t>$43,004</t>
  </si>
  <si>
    <t>$9,542</t>
  </si>
  <si>
    <t>$42,997</t>
  </si>
  <si>
    <t>$972</t>
  </si>
  <si>
    <t>https://www.quantatw.com/Quanta/chinese/esg/promise.aspx</t>
  </si>
  <si>
    <t>Fresenius</t>
  </si>
  <si>
    <t>$42,954</t>
  </si>
  <si>
    <t>$1,443</t>
  </si>
  <si>
    <t>https://www.fresenius.com/node/6322
https://www.fresenius.com/sites/default/files/2022-05/20220222_FSE_Press%20Release_Climate%20Target_en.pdf
https://www.freseniusmedicalcare.co.uk/fileadmin/data/com/pdf/About_us/Sustainability/2021_FME_Sustainability_Highlights.pdf</t>
  </si>
  <si>
    <t>$42,950</t>
  </si>
  <si>
    <t>$7,630</t>
  </si>
  <si>
    <t>1, 2 + 1,2,3</t>
  </si>
  <si>
    <t>2025 + 2050</t>
  </si>
  <si>
    <t>$42,784</t>
  </si>
  <si>
    <t>$558</t>
  </si>
  <si>
    <t>http://www.shasteel.cn/uploadfiles/202306/25/2023062508461784185115.pdf</t>
  </si>
  <si>
    <t>América Móvil</t>
  </si>
  <si>
    <t>$42,724</t>
  </si>
  <si>
    <t>$3,788</t>
  </si>
  <si>
    <t>$42,693</t>
  </si>
  <si>
    <t>$4,104</t>
  </si>
  <si>
    <t>https://www.mizuhogroup.com/binaries/content/assets/pdf/mizuhoglobal/news/2022/05/20220517release_eng.pdf</t>
  </si>
  <si>
    <t>1, 2 + fnance portfolio</t>
  </si>
  <si>
    <t>$42,522</t>
  </si>
  <si>
    <t>$202</t>
  </si>
  <si>
    <t>$42,440</t>
  </si>
  <si>
    <t>$6,717</t>
  </si>
  <si>
    <t>$42,306</t>
  </si>
  <si>
    <t>$178</t>
  </si>
  <si>
    <t>$42,285</t>
  </si>
  <si>
    <t>$5,701</t>
  </si>
  <si>
    <t>Telefónica</t>
  </si>
  <si>
    <t>$42,063</t>
  </si>
  <si>
    <t>$2,115</t>
  </si>
  <si>
    <t>scope 1,2 + value chain</t>
  </si>
  <si>
    <t>2025 + 2040</t>
  </si>
  <si>
    <t>$41,997</t>
  </si>
  <si>
    <t>$1,877</t>
  </si>
  <si>
    <t>$41,902</t>
  </si>
  <si>
    <t>$5,005</t>
  </si>
  <si>
    <t>https://news.kddi.com/kddi/corporate/english/ir-news/2022/04/07/5992.html</t>
  </si>
  <si>
    <t>1,2 (SBTi net zero commited)</t>
  </si>
  <si>
    <t>$41,750</t>
  </si>
  <si>
    <t>$4,603</t>
  </si>
  <si>
    <t>https://www.zurich.com/en/sustainability/planet/net-zero-in-operations/carbon-neutrality</t>
  </si>
  <si>
    <t>$41,662</t>
  </si>
  <si>
    <t>$355</t>
  </si>
  <si>
    <t>$41,631</t>
  </si>
  <si>
    <t>$368</t>
  </si>
  <si>
    <t>$41,513</t>
  </si>
  <si>
    <t>$41,449</t>
  </si>
  <si>
    <t>$70</t>
  </si>
  <si>
    <t>https://cdn.continental.com/fileadmin/__imported/sites/corporate/_international/english/hubpages/40_20sustainability/60_20reports_20_26_20principles/continental-sustainability-report-2022.pdf</t>
  </si>
  <si>
    <t>$41,426</t>
  </si>
  <si>
    <t>$8</t>
  </si>
  <si>
    <t>Kuehne + Nagel International</t>
  </si>
  <si>
    <t>$41,278</t>
  </si>
  <si>
    <t>$2,770</t>
  </si>
  <si>
    <t>$40,964</t>
  </si>
  <si>
    <t>$2,308</t>
  </si>
  <si>
    <t>operating</t>
  </si>
  <si>
    <t>$40,911</t>
  </si>
  <si>
    <t>$494</t>
  </si>
  <si>
    <t>operations+investments</t>
  </si>
  <si>
    <t>RWE</t>
  </si>
  <si>
    <t>$40,352</t>
  </si>
  <si>
    <t>$2,858</t>
  </si>
  <si>
    <t>https://www.rwe.com/-/media/RWE/documents/09-verantwortung-nachhaltigkeit/cr-berichte/sustainability-strategy-report-2022.pdf</t>
  </si>
  <si>
    <t>$40,326</t>
  </si>
  <si>
    <t>$-501</t>
  </si>
  <si>
    <t>$40,281</t>
  </si>
  <si>
    <t>$1,485</t>
  </si>
  <si>
    <t>operations + investment portfolio</t>
  </si>
  <si>
    <t>$40,241</t>
  </si>
  <si>
    <t>$6,002</t>
  </si>
  <si>
    <t>Scope 1,2</t>
  </si>
  <si>
    <t>https://www.loreal-finance.com/system/files/2023-03/LOREAL_2022_Universal_Registration_Document_en.pdf</t>
  </si>
  <si>
    <t>$1,430</t>
  </si>
  <si>
    <t>https://www.lgchem.com/upload/file/sustainability/2022_LGChem_Sustainability_Report_ENG.pdf</t>
  </si>
  <si>
    <t>$40,210</t>
  </si>
  <si>
    <t>$1,925</t>
  </si>
  <si>
    <t>2040 + 2045</t>
  </si>
  <si>
    <t>$40,187</t>
  </si>
  <si>
    <t>$2,979</t>
  </si>
  <si>
    <t>https://www.zijinmining.com/news/news-detail-119642.htm#:~:text=Reducing%20GHG%20per%20unit%20of,2020%20as%20the%20baseline%20year.&amp;text=As%20a%20global%20miner%2C%20Zijin,value%20of%20development%20for%20all.</t>
  </si>
  <si>
    <t>$40,069</t>
  </si>
  <si>
    <t>$1,157</t>
  </si>
  <si>
    <t>https://www.kogas.or.kr/fileDownload.do?REAL_NAME=Sustainability_Report.pdf&amp;fileName=Sustainability_Report.pdf</t>
  </si>
  <si>
    <t>$40,018</t>
  </si>
  <si>
    <t>$634</t>
  </si>
  <si>
    <t>1,2 + 4 (cat 1,3,4,5,6,7,8)</t>
  </si>
  <si>
    <t>$39,836</t>
  </si>
  <si>
    <t>$457</t>
  </si>
  <si>
    <t>$39,765</t>
  </si>
  <si>
    <t>$918</t>
  </si>
  <si>
    <t>https://www.sf-express.com/uploads/2022_0f4ba3b56a.pdf</t>
  </si>
  <si>
    <t>$39,427</t>
  </si>
  <si>
    <t>$-6,299</t>
  </si>
  <si>
    <t>$39,407</t>
  </si>
  <si>
    <t>$3,390</t>
  </si>
  <si>
    <t>$39,258</t>
  </si>
  <si>
    <t>$39,054</t>
  </si>
  <si>
    <t>$1,281</t>
  </si>
  <si>
    <t>https://regional.chinadaily.com.cn/pdf/2020ChinaNationalNuclearPowerCo.,Ltd.EnvironmentalSocialandGovernanceReport.pdf
https://en.cnnc.com.cn/CNNCcontributesreachingcarbonneutralitygoals.html</t>
  </si>
  <si>
    <t>$38,925</t>
  </si>
  <si>
    <t>$1,201</t>
  </si>
  <si>
    <t>https://www.jfe-holdings.co.jp/en/csr/pdf/csr2022e.pdf</t>
  </si>
  <si>
    <t>$38,836</t>
  </si>
  <si>
    <t>$4,579</t>
  </si>
  <si>
    <t>https://group.intesasanpaolo.com/content/dam/portalgroup/repository-documenti/sostenibilt%C3%A0/tcfd/tcfd-report-2022/TCFD%20Report%202022.pdf</t>
  </si>
  <si>
    <t xml:space="preserve"> own emissions and in terms of loan and investment portfolios, asset management and insurance by 2050</t>
  </si>
  <si>
    <t>$38,796</t>
  </si>
  <si>
    <t>$1,193</t>
  </si>
  <si>
    <t>China Taiping Insurance Group</t>
  </si>
  <si>
    <t>$38,706</t>
  </si>
  <si>
    <t>$116</t>
  </si>
  <si>
    <t>http://www.cntaiping.com/upload/cms/ctih/202304/25204023li8k.pdf
https://www.retailbankerinternational.com/data-insights/china-taiping-insurance-net-zero-targets/</t>
  </si>
  <si>
    <t>$38,373</t>
  </si>
  <si>
    <t>$7,360</t>
  </si>
  <si>
    <t>1,2,3 (partially)</t>
  </si>
  <si>
    <t>https://www.capitalone.com/about/newsroom/climate-change-journey-2030/
https://ecm.capitalone.com/WCM/stories/pdfs/2022-capital-one-environmental-social-and-governance-report.pdf?external_id=Our-Commitments
any reduction target news item: https://www.capitalone.com/about/our-commitments/environment-sustainability-goals-and-reporting/</t>
  </si>
  <si>
    <t>HF Sinclair</t>
  </si>
  <si>
    <t>$38,205</t>
  </si>
  <si>
    <t>$2,923</t>
  </si>
  <si>
    <t>$38,045</t>
  </si>
  <si>
    <t>$252</t>
  </si>
  <si>
    <t>https://www.phoenixgroup.eu/en/about-phoenix/news/news/phoenix-group-adopts-climate-target-for-its-own-business-operations</t>
  </si>
  <si>
    <t>$38,019</t>
  </si>
  <si>
    <t>$646</t>
  </si>
  <si>
    <t>$37,910</t>
  </si>
  <si>
    <t>$249</t>
  </si>
  <si>
    <t>$37,888</t>
  </si>
  <si>
    <t>$907</t>
  </si>
  <si>
    <t>Nutrien</t>
  </si>
  <si>
    <t>$37,884</t>
  </si>
  <si>
    <t>$7,660</t>
  </si>
  <si>
    <t>$37,845</t>
  </si>
  <si>
    <t>$2,416</t>
  </si>
  <si>
    <t>$37,840</t>
  </si>
  <si>
    <t>$592</t>
  </si>
  <si>
    <t>https://www.magna.com/docs/default-source/financial-reports-public-filings/tax-other-reports/magna_sustainabilityreport2022_final.pdf?sfvrsn=96307419_11
https://www.magna.com/company/newsroom/releases-archive/release/2021/04/22/news-release---magna-commits-to-carbon-neutrality-in-global-operations-by-2030</t>
  </si>
  <si>
    <t>$37,724</t>
  </si>
  <si>
    <t>$354</t>
  </si>
  <si>
    <t>https://sustainability.jardines.com/2021/assets/pdf/Jardine_SR2021.pdf</t>
  </si>
  <si>
    <t>$37,606</t>
  </si>
  <si>
    <t>$182</t>
  </si>
  <si>
    <t>https://ungc-production.s3.us-west-2.amazonaws.com/attachments/cop_2022/516279/original/20220726%202021%20.pdf?1659600179</t>
  </si>
  <si>
    <t>$37,547</t>
  </si>
  <si>
    <t>$7,435</t>
  </si>
  <si>
    <t>$37,494</t>
  </si>
  <si>
    <t>https://www.x5.ru/en/investors/esg-reports/ - 2020 report</t>
  </si>
  <si>
    <t>$37,419</t>
  </si>
  <si>
    <t>$1,510</t>
  </si>
  <si>
    <t>operations + financed emissions</t>
  </si>
  <si>
    <t>China Aerospace Science &amp; Industry</t>
  </si>
  <si>
    <t>$37,371</t>
  </si>
  <si>
    <t>$2,167</t>
  </si>
  <si>
    <t>GasTerra</t>
  </si>
  <si>
    <t>$37,338</t>
  </si>
  <si>
    <t>$38</t>
  </si>
  <si>
    <t>https://jaarverslag2022.gasterra.nl/uploads/fckconnector/c04a7b97-52dd-5e03-a2db-15a74b2fd0f8</t>
  </si>
  <si>
    <t>Longfor Group Holdings</t>
  </si>
  <si>
    <t>$37,249</t>
  </si>
  <si>
    <t>$3,622</t>
  </si>
  <si>
    <t>https://www.longfor.com/upload/file/2023-04-27/6b714f37-09d0-48e9-9961-3df517727a1b.pdf</t>
  </si>
  <si>
    <t>$37,224</t>
  </si>
  <si>
    <t>$1,265</t>
  </si>
  <si>
    <t>https://postandparcel.info/45592/news/la-poste-to-be-first-major-postal-operator-to-go-carbon-neutral/</t>
  </si>
  <si>
    <t>$37,124</t>
  </si>
  <si>
    <t>$1,427</t>
  </si>
  <si>
    <t>Occidental Petroleum</t>
  </si>
  <si>
    <t>$37,095</t>
  </si>
  <si>
    <t>$13,304</t>
  </si>
  <si>
    <t>scope 1,2 + total carbon inventory</t>
  </si>
  <si>
    <t>$37,066</t>
  </si>
  <si>
    <t>$1,894</t>
  </si>
  <si>
    <t>$36,967</t>
  </si>
  <si>
    <t>$1,580</t>
  </si>
  <si>
    <t>$36,921</t>
  </si>
  <si>
    <t>$912</t>
  </si>
  <si>
    <t>$36,884</t>
  </si>
  <si>
    <t>$2,842</t>
  </si>
  <si>
    <t>https://investor.travelers.com/newsroom/press-releases/news-details/2021/Travelers-Makes-Earth-Day-Pledge-to-Become-Carbon-Neutral-by-2030/default.aspx#:~:text=Achieving%20Carbon%20Neutrality%20by%202030&amp;text=Over%20the%20next%20decade%2C%20Travelers,about%20125%20million%20vehicle%20miles.
https://sustainability.travelers.com/iw-documents/sustainability/Travelers_SustainabilityReport2022.pdf</t>
  </si>
  <si>
    <t>$36,853</t>
  </si>
  <si>
    <t>$189</t>
  </si>
  <si>
    <t>http://file.finance.sina.com.cn/211.154.219.97:9494/MRGG/CNSESZ_STOCK/2023/2023-4/2023-04-21/9029799.PDF</t>
  </si>
  <si>
    <t>$36,818</t>
  </si>
  <si>
    <t>$246</t>
  </si>
  <si>
    <t>Xinjiang Zhongtai Group</t>
  </si>
  <si>
    <t>$36,762</t>
  </si>
  <si>
    <t>$112</t>
  </si>
  <si>
    <t>$36,602</t>
  </si>
  <si>
    <t>$4,896</t>
  </si>
  <si>
    <t>$36,589</t>
  </si>
  <si>
    <t>$234</t>
  </si>
  <si>
    <t>$36,390</t>
  </si>
  <si>
    <t>$7,701</t>
  </si>
  <si>
    <t>Hapag-Lloyd</t>
  </si>
  <si>
    <t>$36,331</t>
  </si>
  <si>
    <t>$17,912</t>
  </si>
  <si>
    <t>https://www.hapag-lloyd.com/en/company/about-us/newsletter/2022/08/hapag-lloyd-on-the-path-to-co2-neutrality.html</t>
  </si>
  <si>
    <t>$36,297</t>
  </si>
  <si>
    <t>$-1,296</t>
  </si>
  <si>
    <t>$36,261</t>
  </si>
  <si>
    <t>$2,278</t>
  </si>
  <si>
    <t>housing, construction, community development and all facilities and business processes and supply chain</t>
  </si>
  <si>
    <t>https://www.daiwahouse.co.jp/sustainable/csr/pdfs/2022/en_Sustainability_All.pdf
https://www.daiwahouse.com/English/sustainable/csr/commitment/</t>
  </si>
  <si>
    <t>1,2, 3 partially</t>
  </si>
  <si>
    <t>$36,201</t>
  </si>
  <si>
    <t>$2,187</t>
  </si>
  <si>
    <t>https://smart-home.haier.com/en/gpxx/esg/P020230427770685481498.pdf?appdesc=2022%20Environmental,%20Social%20and%20Governance%20Report</t>
  </si>
  <si>
    <t>Compal Electronics</t>
  </si>
  <si>
    <t>$36,040</t>
  </si>
  <si>
    <t>$245</t>
  </si>
  <si>
    <t>$35,945</t>
  </si>
  <si>
    <t>$3,657</t>
  </si>
  <si>
    <t>https://www.se.com/ww/en/about-us/newsroom/news/press-releases/schneider-electric-cuts-five-years-from-its-carbon-neutrality-goal-establishing-roadmap-for-the-carbon-neutral-world-5d91f90e8217ef36ea671d33
https://www.se.com/ww/en/about-us/newsroom/news/press-releases/schneider-electric-gears-up-for-climate-week-nyc-by-launching-an-inspiring-new-program-for-un-sdgs-and-reinforcing-accelerating-its-commitments-for-a-carbon-neutral-world-sdg13-5f64b6c639d17f46594937ae</t>
  </si>
  <si>
    <t>Finatis</t>
  </si>
  <si>
    <t>$35,851</t>
  </si>
  <si>
    <t>$-155</t>
  </si>
  <si>
    <t>$35,799</t>
  </si>
  <si>
    <t>$35</t>
  </si>
  <si>
    <t>Naturgy Energy Group</t>
  </si>
  <si>
    <t>$35,723</t>
  </si>
  <si>
    <t>$1,734</t>
  </si>
  <si>
    <t>https://stpropwebcorporativangy.blob.core.windows.net/uploads/2023/05/ISEINFF-2022_ENG.pdf</t>
  </si>
  <si>
    <t>$35,466</t>
  </si>
  <si>
    <t>$4,966</t>
  </si>
  <si>
    <t>https://www.honeywell.com/content/dam/honeywellbt/en/documents/downloads/hon-esg-report.pdf#page=28</t>
  </si>
  <si>
    <t>$35,383</t>
  </si>
  <si>
    <t>$311</t>
  </si>
  <si>
    <t>$35,368</t>
  </si>
  <si>
    <t>$35,355</t>
  </si>
  <si>
    <t>$703</t>
  </si>
  <si>
    <t>https://www.grupoacs.com/ficheros_editor/File/03_accionistas_inversores/03_informe_anual/INFORME%20INTEGRADO%202022_ENG.pdf</t>
  </si>
  <si>
    <t>$35,155</t>
  </si>
  <si>
    <t>$298</t>
  </si>
  <si>
    <t>https://www.vibraenergia.com.br/sites/default/files/2023-07/vibra_sustainability_report_2022.pdf</t>
  </si>
  <si>
    <t>Anglo American</t>
  </si>
  <si>
    <t>South Africa</t>
  </si>
  <si>
    <t>$35,118</t>
  </si>
  <si>
    <t>$4,514</t>
  </si>
  <si>
    <t>https://www.angloamerican.com/media/press-releases/2020/30-10-2020</t>
  </si>
  <si>
    <t>$34,837</t>
  </si>
  <si>
    <t>$1,615</t>
  </si>
  <si>
    <t>$34,735</t>
  </si>
  <si>
    <t>$391</t>
  </si>
  <si>
    <t>$34,730</t>
  </si>
  <si>
    <t>$10,513</t>
  </si>
  <si>
    <t>https://our-impact.bmo.com/wp-content/uploads/2023/03/BMO_2022_SR_EN.pdf</t>
  </si>
  <si>
    <t>$34,697</t>
  </si>
  <si>
    <t>$902</t>
  </si>
  <si>
    <t>https://www1.hkexnews.hk/listedco/listconews/sehk/2022/0419/2022041901692.pdf</t>
  </si>
  <si>
    <t>$34,684</t>
  </si>
  <si>
    <t>$589</t>
  </si>
  <si>
    <t>operations + entire business</t>
  </si>
  <si>
    <t>$34,590</t>
  </si>
  <si>
    <t>$5</t>
  </si>
  <si>
    <t>https://news.metal.com/newscontent/101603668/the-contract-signing-ceremony-for-the-carbon-neutralization-project-of-tongling-nonferrous-metals-group-was-held</t>
  </si>
  <si>
    <t>$34,567</t>
  </si>
  <si>
    <t>$1,727</t>
  </si>
  <si>
    <t>$34,486</t>
  </si>
  <si>
    <t>$835</t>
  </si>
  <si>
    <t>https://www1.hkexnews.hk/listedco/listconews/sehk/2022/0531/2022053100623.pdf</t>
  </si>
  <si>
    <t>$34,466</t>
  </si>
  <si>
    <t>$832</t>
  </si>
  <si>
    <t>https://www.green.earth/news/lufthansa-launches-green-fares</t>
  </si>
  <si>
    <t>$34,455</t>
  </si>
  <si>
    <t>$445</t>
  </si>
  <si>
    <t>$34,292</t>
  </si>
  <si>
    <t>$1,634</t>
  </si>
  <si>
    <t>https://www.globalsuzuki.com/globalnews/2023/0126.html</t>
  </si>
  <si>
    <t>Mitsubishi Chemical Holdings</t>
  </si>
  <si>
    <t>$34,239</t>
  </si>
  <si>
    <t>$710</t>
  </si>
  <si>
    <t>throughout the value chain</t>
  </si>
  <si>
    <t>https://www.m-chemical.co.jp/en/news/2021/__icsFiles/afieldfile/2021/10/20/20211020cneng.pdf</t>
  </si>
  <si>
    <t>$34,229</t>
  </si>
  <si>
    <t>$5,777</t>
  </si>
  <si>
    <t>https://news.3m.com/2021-02-16-3M-to-Invest-1-Billion-to-Achieve-Carbon-Neutrality,-Reduce-Water-Use,-and-Improve-Water-Quality</t>
  </si>
  <si>
    <t>$34,119</t>
  </si>
  <si>
    <t>$4,327</t>
  </si>
  <si>
    <t>$34,096</t>
  </si>
  <si>
    <t>$8,219</t>
  </si>
  <si>
    <t>https://www.bat.com/group/sites/UK__9D9KCY.nsf/vwPagesWebLive/DOAWWGJT/$file/BAT_Annual_Report_Form_20-F_2022.pdf</t>
  </si>
  <si>
    <t>$34,057</t>
  </si>
  <si>
    <t>$34,037</t>
  </si>
  <si>
    <t>$673</t>
  </si>
  <si>
    <t>$33,849</t>
  </si>
  <si>
    <t>$402</t>
  </si>
  <si>
    <t>$33,817</t>
  </si>
  <si>
    <t>$-7,371</t>
  </si>
  <si>
    <t>$33,671</t>
  </si>
  <si>
    <t>$4,614</t>
  </si>
  <si>
    <t>$33,534</t>
  </si>
  <si>
    <t>$253</t>
  </si>
  <si>
    <t>Poste Italiane</t>
  </si>
  <si>
    <t>$33,528</t>
  </si>
  <si>
    <t>$1,584</t>
  </si>
  <si>
    <t>products, services and processes</t>
  </si>
  <si>
    <t>https://www.posteitaliane.it/files/1476590558490/Sintesi-Bilancio-Integrato-2022-ENG.pdf
https://tgposte.poste.it/en/2022/12/07/ceo-matteo-del-fante-how-can-the-postal-sector-achieve-long-term-growth/
https://www.posteitaliane.it/files/1476557513302/Annual-Financial-Report-2021-PDF.pdf</t>
  </si>
  <si>
    <t>$33,523</t>
  </si>
  <si>
    <t>$4,684</t>
  </si>
  <si>
    <t>https://doc.irasia.com/listco/hk/ckh/annual/2022/esr.pdf</t>
  </si>
  <si>
    <t>$33,482</t>
  </si>
  <si>
    <t>$1,189</t>
  </si>
  <si>
    <t>$33,480</t>
  </si>
  <si>
    <t>$5,858</t>
  </si>
  <si>
    <t>$33,478</t>
  </si>
  <si>
    <t>$996</t>
  </si>
  <si>
    <t>https://www.jabil.com/about-us/sustainability/our-operations-and-resources.html</t>
  </si>
  <si>
    <t>$33,436</t>
  </si>
  <si>
    <t>https://www.samsungcnt.com/eng/esg/resource/report/sustainability.do 2023 report</t>
  </si>
  <si>
    <t>Cheniere Energy</t>
  </si>
  <si>
    <t>$33,428</t>
  </si>
  <si>
    <t>$1,428</t>
  </si>
  <si>
    <t>$33,368</t>
  </si>
  <si>
    <t>$3,847</t>
  </si>
  <si>
    <t>$33,364</t>
  </si>
  <si>
    <t>$4,147</t>
  </si>
  <si>
    <t>https://www.linde.com/-/media/linde/merger/documents/sustainable-development/2022-sustainable-development-report.pdf?la=en</t>
  </si>
  <si>
    <t>DSV</t>
  </si>
  <si>
    <t>$33,321</t>
  </si>
  <si>
    <t>$2,484</t>
  </si>
  <si>
    <t>$33,203</t>
  </si>
  <si>
    <t>$11,495</t>
  </si>
  <si>
    <t>$33,064</t>
  </si>
  <si>
    <t>$375</t>
  </si>
  <si>
    <t>https://esg.wistron.com/en/sustainability/metrics</t>
  </si>
  <si>
    <t>Anhui Conch Group</t>
  </si>
  <si>
    <t>$32,991</t>
  </si>
  <si>
    <t>$871</t>
  </si>
  <si>
    <t>http://english.anhuinews.com/enterprise/202304/t20230410_6786349.html</t>
  </si>
  <si>
    <t>$32,878</t>
  </si>
  <si>
    <t>$229</t>
  </si>
  <si>
    <t>https://global.chinadaily.com.cn/a/202205/19/WS62859765a310fd2b29e5d9f5.html</t>
  </si>
  <si>
    <t>$32,723</t>
  </si>
  <si>
    <t>$1,176</t>
  </si>
  <si>
    <t>$32,699</t>
  </si>
  <si>
    <t>$-994</t>
  </si>
  <si>
    <t>Lu'an Chemical Group</t>
  </si>
  <si>
    <t>$32,596</t>
  </si>
  <si>
    <t>$88</t>
  </si>
  <si>
    <t>Hotels, Restaurants &amp; Leisure</t>
  </si>
  <si>
    <t>$32,564</t>
  </si>
  <si>
    <t>https://www.compass-group.com/en/media/news/2021/global-commitment-to-reach-climate-net-zero-by-2050.html</t>
  </si>
  <si>
    <t>$32,528</t>
  </si>
  <si>
    <t>$278</t>
  </si>
  <si>
    <t>https://www.aisin.com/en/investors/settlement/uploads/ESG_presentation_Mizushima_en.pdf</t>
  </si>
  <si>
    <t>Canadian Natural Resources</t>
  </si>
  <si>
    <t>$32,503</t>
  </si>
  <si>
    <t>$8,404</t>
  </si>
  <si>
    <t>$32,469</t>
  </si>
  <si>
    <t>$2,402</t>
  </si>
  <si>
    <t>https://www.sap.com/integrated-reports/2022/en.html?pdf-asset=8230868e-647e-0010-bca6-c68f7e60039b&amp;page=51</t>
  </si>
  <si>
    <t>$32,250</t>
  </si>
  <si>
    <t>$3,282</t>
  </si>
  <si>
    <t>$32,186</t>
  </si>
  <si>
    <t>$-361</t>
  </si>
  <si>
    <t>https://newsroom.metroag.de/en/news/2021/07/05/metro-aims-to-be-climate-neutral-by-2040</t>
  </si>
  <si>
    <t>$31,974</t>
  </si>
  <si>
    <t>$792</t>
  </si>
  <si>
    <t>$31,944</t>
  </si>
  <si>
    <t>$1,637</t>
  </si>
  <si>
    <t>http://file.finance.sina.com.cn/211.154.219.97:9494/MRGG/CNSESH_STOCK/2023/2023-6/2023-06-27/9308733.PDF</t>
  </si>
  <si>
    <t>$31,877</t>
  </si>
  <si>
    <t>$-9,141</t>
  </si>
  <si>
    <t>workplaces and data centers + value chain</t>
  </si>
  <si>
    <t>$31,861</t>
  </si>
  <si>
    <t>$1,460</t>
  </si>
  <si>
    <t>https://static-cdn.newchinalife.com/ncl/pdf/20220330/1f9c8a8c-8b4a-471d-8a68-5a93f89ecd94.pdf</t>
  </si>
  <si>
    <t>$31,817</t>
  </si>
  <si>
    <t>$1,362</t>
  </si>
  <si>
    <t>https://www.luxshare-ict.com/Upload/File/201712/2021sren.pdf</t>
  </si>
  <si>
    <t>$31,762</t>
  </si>
  <si>
    <t>$9,048</t>
  </si>
  <si>
    <t>https://www.pmi.com/sustainability/low-carbon-transition-plan/philip-morris-international-announces-low-carbon-transition-plan</t>
  </si>
  <si>
    <t>CJ Corp.</t>
  </si>
  <si>
    <t>$31,703</t>
  </si>
  <si>
    <t>$157</t>
  </si>
  <si>
    <t>https://english.cj.net/download/esg/2021-ESG-Report-CJ-ENG.pdf</t>
  </si>
  <si>
    <t>$31,686</t>
  </si>
  <si>
    <t>$5,039</t>
  </si>
  <si>
    <t>https://www.medtronic.com/content/dam/medtronic-wide/public/brand-corporate-assets/resources/2022-integrated-report_corpmark_mdt.pdf</t>
  </si>
  <si>
    <t>Trading</t>
  </si>
  <si>
    <t>$31,650</t>
  </si>
  <si>
    <t>$411</t>
  </si>
  <si>
    <t>$31,616</t>
  </si>
  <si>
    <t>$4,492</t>
  </si>
  <si>
    <t>across all 3 scopes</t>
  </si>
  <si>
    <t>https://downloads.ctfassets.net/4cd45et68cgf/7rnC6zK537cM8zAGrXA90E/3c654a2d0023a4dac26a20b2fff39855/Netflix_2022-ESG-Report-FINAL.pdf</t>
  </si>
  <si>
    <t>business (SBTi net zero commited)</t>
  </si>
  <si>
    <t>$31,576</t>
  </si>
  <si>
    <t>$491</t>
  </si>
  <si>
    <t>https://corporate.migros.ch/de/nachhaltigkeit/klima-energie/unsere-fortschritte/klimaneutralitaet.html</t>
  </si>
  <si>
    <t>NRG Energy</t>
  </si>
  <si>
    <t>$31,543</t>
  </si>
  <si>
    <t>$1,221</t>
  </si>
  <si>
    <t>1,2,3 partially</t>
  </si>
  <si>
    <t>$31,496</t>
  </si>
  <si>
    <t>$2,717</t>
  </si>
  <si>
    <t>Air Liquide</t>
  </si>
  <si>
    <t>$31,483</t>
  </si>
  <si>
    <t>$2,902</t>
  </si>
  <si>
    <t>https://www.airliquide.com/sites/airliquide.com/files/2023-03/air-liquide-sustainability-report-2022.pdf
https://www.airliquide.com/group/press-releases-news/2021-03-23/air-liquide-announces-ambitious-esg-objectives-act-sustainable-future</t>
  </si>
  <si>
    <t>Danaher</t>
  </si>
  <si>
    <t>$31,471</t>
  </si>
  <si>
    <t>$7,209</t>
  </si>
  <si>
    <t>$31,367</t>
  </si>
  <si>
    <t>$-437</t>
  </si>
  <si>
    <t>https://www.energyglobal.com/special-reports/22042021/siemens-energys-decarbonisation-targets-confirmed/</t>
  </si>
  <si>
    <t>$31,352</t>
  </si>
  <si>
    <t>$208</t>
  </si>
  <si>
    <t>Paramount Global</t>
  </si>
  <si>
    <t>$31,331</t>
  </si>
  <si>
    <t>$1,104</t>
  </si>
  <si>
    <t>Chengdu Xingcheng Investment Group</t>
  </si>
  <si>
    <t>$31,304</t>
  </si>
  <si>
    <t>$186</t>
  </si>
  <si>
    <t>Bridgestone</t>
  </si>
  <si>
    <t>$31,298</t>
  </si>
  <si>
    <t>$2,287</t>
  </si>
  <si>
    <t>https://www.bridgestone.com/responsibilities/library/pdf/sr2020.pdf</t>
  </si>
  <si>
    <t>$31,263</t>
  </si>
  <si>
    <t>$84</t>
  </si>
  <si>
    <t>Samsung Life Insurance</t>
  </si>
  <si>
    <t>$31,243</t>
  </si>
  <si>
    <t>$1,227</t>
  </si>
  <si>
    <t>https://www.samsunglife.com/dcms/upload/2022/08/11/Samsung%20Life%20Insurance%202022%20ESG%20Report.pdf</t>
  </si>
  <si>
    <t>$31,218</t>
  </si>
  <si>
    <t>$1,033</t>
  </si>
  <si>
    <t>CarMax</t>
  </si>
  <si>
    <t>$31,126</t>
  </si>
  <si>
    <t>$485</t>
  </si>
  <si>
    <t>$31,050</t>
  </si>
  <si>
    <t>$964</t>
  </si>
  <si>
    <t xml:space="preserve"> entire value chain</t>
  </si>
  <si>
    <t>https://www.mhi.com/news/21102902.html</t>
  </si>
  <si>
    <t>Xinjiang Guanghui Industry Investment</t>
  </si>
  <si>
    <t>$30,922</t>
  </si>
  <si>
    <t>Company information - source: Fortune, accessed 5th August 2022 https://fortune.com/global500/</t>
  </si>
  <si>
    <t>RE100  - source: RE100 (The Climate Group), 2021 Progress and Insights Annual Report https://www.there100.org/stepping-re100-gathers-speed-challenging-markets and member page https://www.there100.org/re100-members accessed on 15 August 2022</t>
  </si>
  <si>
    <t>SBTI</t>
  </si>
  <si>
    <t>Carbon neutral - source: desk-based research undertaken by Climate Impact Partners conducted in July and August 2022. See methodology section of full report for more details. Download full report via https://ifnotnowwhen.climateimpact.com</t>
  </si>
  <si>
    <t>Net zero - source: desk-based research undertaken by Climate Impact Partners conducted in July and August 2022. See methodology section of full report for more details. Download full report via https://ifnotnowwhen.climateimpact.com</t>
  </si>
  <si>
    <t>Name</t>
  </si>
  <si>
    <t>SBT (Y = yes)</t>
  </si>
  <si>
    <t>SBTi Statud</t>
  </si>
  <si>
    <t>End target year (SBTi and others where no SBT or SBT "C")</t>
  </si>
  <si>
    <t>Scope of target
C = company, V = value chain, G= government, S = subsidiary, U = unspecified, x = less than 25% of rev, + = the scope of the later target</t>
  </si>
  <si>
    <t>Scope of target in their own words
+ = the scope of the later target</t>
  </si>
  <si>
    <t>From 
+ = the date of the later target</t>
  </si>
  <si>
    <t>Announced
+ = the date of the later target</t>
  </si>
  <si>
    <t>Scope of target
V = value chain, C = company, S = subsidiary, U = unclear, x = less than 25% rev, + = the scope of the later target, SBTi = target approved under SBTi's Net Zero standard, SBTi? = have a net zero target listed by SBTi but unclear whether this is under the new standard</t>
  </si>
  <si>
    <t>ZN</t>
  </si>
  <si>
    <t xml:space="preserve">sbt nt </t>
  </si>
  <si>
    <t xml:space="preserve">region </t>
  </si>
  <si>
    <t>crb cred\</t>
  </si>
  <si>
    <t>one of the actions</t>
  </si>
  <si>
    <t xml:space="preserve">CN overlap </t>
  </si>
  <si>
    <t xml:space="preserve">CC usage </t>
  </si>
  <si>
    <t>&lt;=2022</t>
  </si>
  <si>
    <t>2023-2030</t>
  </si>
  <si>
    <t>unspecified</t>
  </si>
  <si>
    <t>http://en.sasac.gov.cn/2021/03/09/c_6788.htm</t>
  </si>
  <si>
    <t xml:space="preserve">http://www.sinopec.com/listco/en/Resource/Pdf/2022032789.pdf </t>
  </si>
  <si>
    <t>V + C</t>
  </si>
  <si>
    <t>global corporate operations + supply chain</t>
  </si>
  <si>
    <t>2020 + 2030</t>
  </si>
  <si>
    <t>2020 + 2020</t>
  </si>
  <si>
    <t>https://www.apple.com/uk/newsroom/2020/07/apple-commits-to-be-100-percent-carbon-neutral-for-its-supply-chain-and-products-by-2030/</t>
  </si>
  <si>
    <t>Scope 1, 2</t>
  </si>
  <si>
    <t>https://www.volkswagenag.com/presence/nachhaltigkeit/documents/sustainability-report/2021/Nonfinancial_Report_2021_e.pdf</t>
  </si>
  <si>
    <t>https://www.cvshealth.com/sites/default/files/cvs-health-esg-report-2021.pdf</t>
  </si>
  <si>
    <t>V (SBTi)</t>
  </si>
  <si>
    <t>UU</t>
  </si>
  <si>
    <t>Scope 1, 2, 3</t>
  </si>
  <si>
    <t>https://global.toyota/pages/global_toyota/ir/library/annual/2021_001_integrated_en.pdf</t>
  </si>
  <si>
    <t>from our operations and from the fuels and other energy products, such as electricity, that we sell to our customers</t>
  </si>
  <si>
    <t>Sx</t>
  </si>
  <si>
    <t>McKesson Europe</t>
  </si>
  <si>
    <t>https://www.mckesson.com/About-McKesson/Impact/</t>
  </si>
  <si>
    <t>https://www.gstatic.com/gumdrop/sustainability/google-2021-environmental-report.pdf</t>
  </si>
  <si>
    <t>operations (Scope 1+2) and the emissions generated by our customers’ use of our energy products (Scope 3)</t>
  </si>
  <si>
    <t>well to wheel and throughout the entire supply chain</t>
  </si>
  <si>
    <t>minimal</t>
  </si>
  <si>
    <t>2030</t>
  </si>
  <si>
    <t>https://www.cigna.com/about-us/corporate-responsibility/report/environment/sustainability-performance-plan</t>
  </si>
  <si>
    <t>https://www.sinochem.com/newen/s/17585-50448-158611.html</t>
  </si>
  <si>
    <t>https://about.att.com/csr/home/environment/carbon-neutral.html</t>
  </si>
  <si>
    <t>our direct operations</t>
  </si>
  <si>
    <t>https://blogs.microsoft.com/blog/2012/05/08/making-carbon-neutrality-everyones-responsibility-at-microsoft/</t>
  </si>
  <si>
    <t>direct emissions and for our entire supply and value chain</t>
  </si>
  <si>
    <t>operations, production and sales</t>
  </si>
  <si>
    <t>production + Scope 1, 2, 3</t>
  </si>
  <si>
    <t>https://group-media.mercedes-benz.com/marsMediaSite/en/instance/ko/Next-Milestone-Ambition-2039-The-global-Mercedes-Benz-supply-chain-is-becoming-CO2-neutral.xhtml?oid=48369319&amp;ls=L2VuL2luc3RhbmNlL2tvLnhodG1sP29pZD00OTAwODU2NyZyZWxJZD02MDgyOSZmcm9tT2lkPTQ5MDA4NTY3JnJlc3VsdEluZm9UeXBlSWQ9NDA2MjYmdmlld1R5cGU9dGh1bWJzJnNvcnREZWZpbml0aW9uPVBVQkxJU0hFRF9BVC0yJnRodW1iU2NhbGVJbmRleD0xJnJvd0NvdW50c0luZGV4PTUmZnJvbUluZm9UeXBlSWQ9NDA2Mjg!&amp;rs=38</t>
  </si>
  <si>
    <t>https://pic.bankofchina.com/bocappd/report/202203/P020220329603102021431.pdf</t>
  </si>
  <si>
    <t>https://res.baowugroup.com/attach/2021/10/29/1a2ad022172a46f6b2f31b5377a07ea5.pdf</t>
  </si>
  <si>
    <t>https://www.walgreensbootsalliance.com/sites/www/files/asset/Walgreens-Boots-Alliance-2021-ESG-Report_2.pdf</t>
  </si>
  <si>
    <t>data: https://ir.jd.com/system/files-encrypted/nasdaq_kms/assets/2022/05/23/14-48-50/2021%20JD.com%20Environmental%20Social%20and%20Governance%20Report%20-20MB.pdf Anouncement:https://jdcorporateblog.com/jd-logistics-aims-to-reduce-50-carbon-emissions-by-2030/</t>
  </si>
  <si>
    <t>https://www.allianz.com/en/press/news/commitment/environment/news-2012-09-12.html</t>
  </si>
  <si>
    <t>operations + proprietary investment portfolio</t>
  </si>
  <si>
    <t>https://www.axa.com/en/about-us/environmental-footprint-management</t>
  </si>
  <si>
    <t>vehicle use, its supply base and the company’s facilities</t>
  </si>
  <si>
    <t>https://media.ford.com/content/fordmedia/fna/us/en/news/2020/06/24/ford-expands-climate-change-goals.html</t>
  </si>
  <si>
    <t>Fortum</t>
  </si>
  <si>
    <t>Finland</t>
  </si>
  <si>
    <t>Business</t>
  </si>
  <si>
    <t>https://www.fortum.com/sustainability</t>
  </si>
  <si>
    <t>sites + value chain</t>
  </si>
  <si>
    <t>2021 + 2020</t>
  </si>
  <si>
    <t>https://report2020.bmwgroup.com/data/pdf/en/BMW-Group-Bericht-2020-EN.pdf</t>
  </si>
  <si>
    <t>https://global.honda/sustainability/cq_img/report/pdf/2021/Honda-SR-2021-en-all.pdf</t>
  </si>
  <si>
    <t>direct and indirect emissions (Scope 1 and 2)</t>
  </si>
  <si>
    <t>https://www.telekom.com/en/media/media-information/archive/deutsche-telekom-tightens-its-climate-targets-623582</t>
  </si>
  <si>
    <t>production stage to operation by the customer</t>
  </si>
  <si>
    <t>RR</t>
  </si>
  <si>
    <t>https://www.jpmorganchase.com/impact/sustainability/es-commitments</t>
  </si>
  <si>
    <t>https://news.gm.com/newsroom.detail.html/Pages/news/us/en/2021/jan/0128-carbon.html</t>
  </si>
  <si>
    <t>https://en.crc.com.cn/whatwebelieve/OurResponsibility_new/csrreports/202201/P020220121586918240174.pdf</t>
  </si>
  <si>
    <t>operations + investment and insurance portfolio</t>
  </si>
  <si>
    <t>2023 + 2050</t>
  </si>
  <si>
    <t>2021 + 2021</t>
  </si>
  <si>
    <t>https://www.generali.com/media/press-releases/all/2021/Generali-updates-its-strategy-for-climate-protection</t>
  </si>
  <si>
    <t>RY</t>
  </si>
  <si>
    <t>http://static.sse.com.cn/disclosure/listedinfo/announcement/c/new/2021-04-20/600153_20210420_10.pdf</t>
  </si>
  <si>
    <t>https://www.itochu.co.jp/en/csr/pdf/21fulle-all.pdf</t>
  </si>
  <si>
    <t>YN</t>
  </si>
  <si>
    <t>https://www.psbc.com/en/investor_relations/social_responsibility/202203/P020220330801457436982.pdf</t>
  </si>
  <si>
    <t>https://www.valero.com/responsibility/environmental-stewardship</t>
  </si>
  <si>
    <t>https://group.ntt/en/csr/data/pdf/NTT%20Group%20Sustainability%20report%202021%20DataBook_220610.pdf</t>
  </si>
  <si>
    <t>Scope 1 and 2, and Scope 3 Category 15 (Investments)</t>
  </si>
  <si>
    <t>direct (Scope 1) and indirect (Scope 2 and 3) emission</t>
  </si>
  <si>
    <t>parts procurement, production, and vehicle operation</t>
  </si>
  <si>
    <t>https://www.hyundai.com/content/dam/hyundai/ww/en/images/company/sustainability/carbon-neutrality-roadmap/hmc-2021-carbon-neutral-white-paper-en.pdf</t>
  </si>
  <si>
    <t>Y + R</t>
  </si>
  <si>
    <t xml:space="preserve">reach net zero, or almost zero, direct CO2 emissions, reduce our indirect CO2 emissions </t>
  </si>
  <si>
    <t>https://www.edf.fr/en/the-edf-group/our-raison-d-etre</t>
  </si>
  <si>
    <t>https://investors.ups.com/_assets/ups/files/pages/ups/db/1149/description/UPS_ESG_Strategy_and_Progress.pdf</t>
  </si>
  <si>
    <t>logistics-related emissions</t>
  </si>
  <si>
    <t>https://www.citic.com/ar2021/pdf/11E-ESG.pdf</t>
  </si>
  <si>
    <t>all scopes except "consumer use of sold products and purchased services, leased assets, capital goods, investments"</t>
  </si>
  <si>
    <t>announcement: https://about.bankofamerica.com/content/dam/about/report-center/esg/2016/BRO-02-17-0321_ADA.pdf info: https://about.bankofamerica.com/en/making-an-impact/carbon-neutral-building-and-operations</t>
  </si>
  <si>
    <t>NU</t>
  </si>
  <si>
    <t>https://www.bosch.com/sustainability/environment/</t>
  </si>
  <si>
    <t>Scope 1 and 2 + Scope 3 emissions associated with Eni activities and products, along their value chain</t>
  </si>
  <si>
    <t>Scope 1, 2 + Scope 1, 2, 3</t>
  </si>
  <si>
    <t>https://www.eon.com/en/about-us/sustainability/strategy.html</t>
  </si>
  <si>
    <t>factories and offices globally + entire value chain</t>
  </si>
  <si>
    <t>2020 + 2021</t>
  </si>
  <si>
    <t>https://www.hitachi.eu/en/press/hitachi-sets-new-target-contribute-net-zero-society</t>
  </si>
  <si>
    <t>https://www.equinor.com/news/archive/20201102-emissions</t>
  </si>
  <si>
    <t>scope 1, 2 and some of 3</t>
  </si>
  <si>
    <t>own operations + supply chain, products and service</t>
  </si>
  <si>
    <t>2022 + 2022</t>
  </si>
  <si>
    <t>across all companies</t>
  </si>
  <si>
    <t>https://www.carrefour.com/en/csr/performance#:~:text=Carrefour%20set%20itself%20the%20goal,2019%2C%20ahead%20of%20the%20target.</t>
  </si>
  <si>
    <t>within operations + supply chain</t>
  </si>
  <si>
    <t>https://www.tencent.com/en-us/esg/carbon-neutrality.html</t>
  </si>
  <si>
    <t>operational scope (direct greenhouse gas emissions and indirect emissions linked to the purchase of energy and to business travels)</t>
  </si>
  <si>
    <t>https://group.bnpparibas/en/news/closer-carbon-neutrality-bnp-paribas</t>
  </si>
  <si>
    <t>credit and investment activities</t>
  </si>
  <si>
    <t>YY</t>
  </si>
  <si>
    <t>operations + supply chain and products</t>
  </si>
  <si>
    <t>file:///Users/sarahkoopman/Downloads/52b3bca4943f481eb4180030db23a0fa.pdf</t>
  </si>
  <si>
    <t>operations under our control (scope 1 and 2)</t>
  </si>
  <si>
    <t>within operations</t>
  </si>
  <si>
    <t>https://www.fedex.com/content/dam/fedex/us-united-states/sustainability/gcrs/FedEx_2022_ESG_Report.pdf</t>
  </si>
  <si>
    <t xml:space="preserve">N </t>
  </si>
  <si>
    <t>http://ar2020.chinatelecom-h.com/English/corporate-social-responsibility-report.pdf</t>
  </si>
  <si>
    <t>https://www.munichre.com/content/dam/munichre/contentlounge/website-pieces/documents/munich_re_sustainability_report_2021.pdf/_jcr_content/renditions/original./munich_re_sustainability_report_2021.pdf</t>
  </si>
  <si>
    <t>operational business + investments and (re)insurance business</t>
  </si>
  <si>
    <t>https://www08.wellsfargomedia.com/assets/pdf/about/corporate-responsibility/goals-performance-data.pdf</t>
  </si>
  <si>
    <t>emissions and financed emissions</t>
  </si>
  <si>
    <t>https://s28.q4cdn.com/781576035/files/doc_downloads/Pfizer-ESG-Report-2020_2021-03-10.pdf</t>
  </si>
  <si>
    <t>https://www.bgy.com.cn/upload/file/2022-05-31/1b083123-805b-447c-8f33-db44c07c7c38.pdf</t>
  </si>
  <si>
    <t>https://www.hd.eneos.co.jp/english/newsrelease/upload_pdf/20220615_02_01_0906370.pdf</t>
  </si>
  <si>
    <t> U</t>
  </si>
  <si>
    <t>across scopes 1+2, unclear on 3</t>
  </si>
  <si>
    <t>https://www.santander.com/en/press-room/press-releases/2021/02/santander-group-sets-ambition-to-be-net-zero-by-2050-supported-by-first-decarbonization-targets</t>
  </si>
  <si>
    <t>stores and logistics</t>
  </si>
  <si>
    <t>own operations and supply chain + financed emissions</t>
  </si>
  <si>
    <t>Scope 1 &amp; 2 (Scope 3 not applicable)</t>
  </si>
  <si>
    <t>https://fortune.com/2020/07/16/emissions-climate-neutral-procter-and-gambler/</t>
  </si>
  <si>
    <t>https://www1.hkexnews.hk/listedco/listconews/sehk/2022/0325/2022032501088.pdf</t>
  </si>
  <si>
    <t>  </t>
  </si>
  <si>
    <t>for the group</t>
  </si>
  <si>
    <t>all assets managed</t>
  </si>
  <si>
    <t>https://assets.siemens-energy.com/siemens/assets/api/uuid:f9cc58e5-e334-4b64-8fe6-ffa989192b6a/siemens-energy-sustainability-report-2021.pdf</t>
  </si>
  <si>
    <t>operations and product life cycle</t>
  </si>
  <si>
    <t>https://www.nissan-global.com/EN/SUSTAINABILITY/LIBRARY/SR/2021/ASSETS/PDF/SR21_E_All.pdf</t>
  </si>
  <si>
    <t>all products</t>
  </si>
  <si>
    <t>https://www.baicintl.com/html/2022/company_news_0623/262.html</t>
  </si>
  <si>
    <t>business activities [and] investment portfolio</t>
  </si>
  <si>
    <t>https://www.ge.com/news/reports/climate-commitments-how-ge-rising-challenges-energy-transition</t>
  </si>
  <si>
    <t>the company and holdings</t>
  </si>
  <si>
    <t>International Business Machines</t>
  </si>
  <si>
    <t>the company</t>
  </si>
  <si>
    <t>Scope 1&amp;2</t>
  </si>
  <si>
    <t>https://www.toyota-tsusho.com/english/sustainability/environment/climate-change.html</t>
  </si>
  <si>
    <t>https://www.metlife.com/sustainability/MetLife-sustainability/climate/</t>
  </si>
  <si>
    <t>global operations and investment portfilio</t>
  </si>
  <si>
    <t>http://s3gw.cmbchina.com/lb50.01-cmbweb-prd/CIOAManager/20220318/87666ece-fb37-4b6c-b0cc-1730132045c1.pdf</t>
  </si>
  <si>
    <t>http://www.jxcc.com/content/b93206c27f1141cd8e7649f7c7112510.html?type=2&amp;columnId=6259e25f77314c4781f0bdd18c60a390</t>
  </si>
  <si>
    <t>https://www.zurich.com/sustainability/strategy/our-climate-commitment/carbon-neutral?page_url_input_url=https%3a%2f%2fwww.zurich.com%2fsustainability%2fenvironment%2four-climate-commitment%2fcarbon-neutral</t>
  </si>
  <si>
    <t>operational and product related emissions</t>
  </si>
  <si>
    <t>announcement: https://www.lg.com/us/solar/solar/files/news/5.20.19_LG_Carbon_Neutral_2030_Release_FINAL.pdf, data: https://www.lg.com/global/sustainability-report</t>
  </si>
  <si>
    <t>https://newsroom.posco.com/en/poscos-carbon-neutrality-2050-declaration-background-and-achievement-goals/</t>
  </si>
  <si>
    <t xml:space="preserve">https://www.hbisco.com/site/en/groupnewssub/info/2021/15999.html </t>
  </si>
  <si>
    <t>https://ongcindia.com/documents/77751/1767719/293_286_ESG2021_compressed.pdf/dfc3d712-e1ec-4ad3-d31c-a5c404b48965</t>
  </si>
  <si>
    <t>https://holdings.panasonic/global/corporate/sustainability/environment/carbon-neutral.html</t>
  </si>
  <si>
    <t>https://www.goldmansachs.com/our-commitments/sustainability/sustainable-finance/our-operational-impact/carbon-energy/</t>
  </si>
  <si>
    <t>Raytheon Technologies</t>
  </si>
  <si>
    <t>Aviva</t>
  </si>
  <si>
    <t>https://www.aviva.com/newsroom/news-releases/2021/03/aviva-becomes-the-first-major-insurer-worldwide-to-target-Net-Zero-carbon-by-2040/</t>
  </si>
  <si>
    <t>Aegon</t>
  </si>
  <si>
    <t>https://www.aegon.com/siteassets/iar/2021/aegon-integrated-annual-report-2021.pdf#page=394</t>
  </si>
  <si>
    <t>investment portfolio emissions</t>
  </si>
  <si>
    <t>https://press.hp.com/us/en/press-releases/2021/hp-inc-announces-ambitious-climate-action-goals.html</t>
  </si>
  <si>
    <t>Legal &amp; General Group</t>
  </si>
  <si>
    <t xml:space="preserve">operational footprint + balance sheet </t>
  </si>
  <si>
    <t>Scope 1 &amp; Scope 2</t>
  </si>
  <si>
    <t>the Bank</t>
  </si>
  <si>
    <t>https://download.cib.com.cn/netbank/download/cn/Sustainable_Finance/report_2020en.pdf</t>
  </si>
  <si>
    <t>China Everbright Group</t>
  </si>
  <si>
    <t>own operations reducing</t>
  </si>
  <si>
    <t>https://www.everbright.com/sites/default/files/csr_report/E%20ESG.pdf, announcement:https://www.everbright.com/en/news/china-everbright-limited-announces-aim-achieving-carbon-neutrality-operations-2022</t>
  </si>
  <si>
    <t>Global operations</t>
  </si>
  <si>
    <t>https://www.morganstanley.com/articles/carbon-neutral-by-2022</t>
  </si>
  <si>
    <t>NN</t>
  </si>
  <si>
    <t>https://worldwide.kia.com/int/company/sustainability/sustainability-report</t>
  </si>
  <si>
    <t>operational emissions across scope 1 and 2</t>
  </si>
  <si>
    <t>Domestic SCOPE 1+2 (Scope 3 not applicable)</t>
  </si>
  <si>
    <t>https://www.nipponsteel.com/en/ir/library/pdf/20210330_ZC.pdf</t>
  </si>
  <si>
    <t>http://en.ansteel.cn/upload/pdf/2020.pdf</t>
  </si>
  <si>
    <t xml:space="preserve"> direct scope of business activities</t>
  </si>
  <si>
    <t>https://www.vinci.com/publi/vinci/extract/2021_workforce_related_environmental_and_social_information.pdf</t>
  </si>
  <si>
    <t>financing portfolios</t>
  </si>
  <si>
    <t>https://www.societegenerale.com/en/news/press-release/societe-generale-joins-net-zero-banking-alliance</t>
  </si>
  <si>
    <t>emissions we finance</t>
  </si>
  <si>
    <t>http://en.sasac.gov.cn/2021/11/12/c_8170.htm</t>
  </si>
  <si>
    <t>CMA CGM</t>
  </si>
  <si>
    <t>http://zgh.com/wp-content/uploads/2021/06/Geely-Holding-Group-Sustainability-Report-2021.pdf, https://www.media.volvocars.com/global/en-gb/media/pressreleases/259147/volvo-cars-to-radically-reduce-carbon-emissions-as-part-of-new-ambitious-climate-plan</t>
  </si>
  <si>
    <t>https://gruen.deutschebahn.com/en/strategy/climate_protection</t>
  </si>
  <si>
    <t>business activities</t>
  </si>
  <si>
    <t>https://group.softbank/system/files/pdf/sustainability/report/sustainability-report_fy2021_01_en.pdf</t>
  </si>
  <si>
    <t>2021 ESG Report (dow.com)
Primary date: https://investors.dow.com/en/news/news-details/2020/Dow-sets-targets-to-reduce-GHG-emissions-stop-plastic-waste-and-drive-toward-a-circular-economy/default.aspx</t>
  </si>
  <si>
    <t> Y</t>
  </si>
  <si>
    <t>own operation</t>
  </si>
  <si>
    <t>https://economictimes.indiatimes.com/industry/banking/finance/banking/sbi-announces-steps-to-go-carbon-neutral-by-2030/articleshow/65855255.cms?from=mdr</t>
  </si>
  <si>
    <t>Value chain</t>
  </si>
  <si>
    <t>https://www.renaultgroup.com/wp-content/uploads/2021/04/220421_climate-report-renault-group_8mb.pdf</t>
  </si>
  <si>
    <t xml:space="preserve">own operations + financed portfolio </t>
  </si>
  <si>
    <t>global operations + asset management and underwriting</t>
  </si>
  <si>
    <t>NY</t>
  </si>
  <si>
    <t>https://www.novartis.com/sites/novartiscom/files/novartis-integrated-report-2021.pdf</t>
  </si>
  <si>
    <t>power generation</t>
  </si>
  <si>
    <t>https://home.kepco.co.kr/kepco/cmmn/documentViewer.po?fn=BBS_202112011020147160&amp;rs=/kepco/synap/doc</t>
  </si>
  <si>
    <t>Idemitsu Sustainability Report 2021 : ENVIRONMENT</t>
  </si>
  <si>
    <t>V (SBTi?)</t>
  </si>
  <si>
    <t>direct emissions on our sites (scope 1), indirect emissions mainly linked to the use of electricity (scope 2), and emissions upstream and downstream of our value chain (scope 3)</t>
  </si>
  <si>
    <t>https://www.tokiomarinehd.com/en/sustainability/management/climate_change.html</t>
  </si>
  <si>
    <t>Tokio Marine Group (including investee companies and financing recipients)</t>
  </si>
  <si>
    <t>https://www.bayer.com/sites/default/files/2021-02/Bayer-Sustainability-Report-2020.pdf</t>
  </si>
  <si>
    <t>operations; underwriting and investment portfolios</t>
  </si>
  <si>
    <t>https://corporate.bestbuy.com/best-buy-signs-the-climate-pledge-accelerating-sustainability-goals/</t>
  </si>
  <si>
    <t>https://www.merck.com/news/merck-accelerates-climate-goals-announces-carbon-neutrality-in-operations-by-2025/</t>
  </si>
  <si>
    <t>http://static.cninfo.com.cn/finalpage/2021-06-09/1210198337.PDF</t>
  </si>
  <si>
    <t xml:space="preserve"> Scope 1, 2 and 3 emissions</t>
  </si>
  <si>
    <t>https://www.sberbank.com/reducingcarbon</t>
  </si>
  <si>
    <t>https://ir.cmbc.com.cn/media/cftelmok/2021-annual-report-en.pdf</t>
  </si>
  <si>
    <t>Manulife Financial</t>
  </si>
  <si>
    <t>2020 + 2050</t>
  </si>
  <si>
    <t>https://www.denso.com/global/en/news/newsroom/2021/20210202-g02/</t>
  </si>
  <si>
    <t>https://www.sumitomocorp.com/en/jp/news/release/2020/group/13510</t>
  </si>
  <si>
    <t>across operations - scope 1 and 2</t>
  </si>
  <si>
    <t>across operations, insurance portfolios, and corporate&amp;IB portfolios</t>
  </si>
  <si>
    <t>operational (scope 1 and 2) emissions</t>
  </si>
  <si>
    <t>operations (Scope 1 and 2) + full value chain (Scope 3)</t>
  </si>
  <si>
    <t>https://reports.swissre.com/sustainability-report/2020/operations/our-greenhouse-neutral-programme.html</t>
  </si>
  <si>
    <t>operations + underwriting and investment portfolio</t>
  </si>
  <si>
    <t>own emissions + loans and investments portfolios and asset management</t>
  </si>
  <si>
    <t>C + V (SBTi?)</t>
  </si>
  <si>
    <t>Scope 1 and 2 + value chain</t>
  </si>
  <si>
    <t>https://news.bms.com/news/details/2020/Bristol-Myers-Squibb-Strengthens-its-Commitment-to-the-Environment-with-New-Corporate-Goals/default.aspx</t>
  </si>
  <si>
    <t>https://www.zjec.com.cn/mtsc/uploads/undefined/E_ESG_Report_-_2022_0331.pdf</t>
  </si>
  <si>
    <t>https://www.sanofi.com/en/our-responsibility</t>
  </si>
  <si>
    <t>Scope 1 in Europe + Scope 1, 2 and 3</t>
  </si>
  <si>
    <t>2019 + 2019</t>
  </si>
  <si>
    <t>https://www.wemeanbusinesscoalition.org/blog/company-profile-iberdrola/ https://www.iberdrola.com/sustainability/against-climate-change</t>
  </si>
  <si>
    <t>Hanwha Solutions net zero across scopes 1+2</t>
  </si>
  <si>
    <t>https://www.rbc.com/community-social-impact/environment/environmental-footprint.html</t>
  </si>
  <si>
    <t>all emissions categories</t>
  </si>
  <si>
    <t>ZF_Annual-Report_2021.pdf</t>
  </si>
  <si>
    <t> N</t>
  </si>
  <si>
    <t>Scope 1 and 2 + across entire value chain</t>
  </si>
  <si>
    <t>https://www.continental.com/en/sustainability/sustainability-framework/carbon-neutrality/</t>
  </si>
  <si>
    <t>entire value chain emissions</t>
  </si>
  <si>
    <t>operational footprint (Scope 1 and 2) + Scope 3, including those generated by suppliers</t>
  </si>
  <si>
    <t>https://s29.q4cdn.com/330828691/files/doc_downloads/esg_resources/AXP-2020-2021-ESG-Report.pdf</t>
  </si>
  <si>
    <t>Scope 1 and 2 emissions and a minimum of two-thirds of total Scope 3 emissions</t>
  </si>
  <si>
    <t>RU</t>
  </si>
  <si>
    <t>China Aerospace Science &amp; Technology</t>
  </si>
  <si>
    <t>global manufacturing network</t>
  </si>
  <si>
    <t>https://www.media.volvocars.com/global/en-gb/media/pressreleases/259147/volvo-cars-to-radically-reduce-carbon-emissions-as-part-of-new-ambitious-climate-plan</t>
  </si>
  <si>
    <t>no link</t>
  </si>
  <si>
    <t>https://www.shougang.com.cn/en/u/cms/www/202205/12143001mif4.pdf</t>
  </si>
  <si>
    <t>CCUS</t>
  </si>
  <si>
    <t>operations (Scopes 1 and 2)</t>
  </si>
  <si>
    <t>https://www.angloamerican.com/~/media/Files/A/Anglo-American-Group/PLC/investors/annual-reporting/2022/aa-sustainability-report-full-2021.pdf</t>
  </si>
  <si>
    <t>Shandong Iron &amp; Steel Group</t>
  </si>
  <si>
    <t>https://api.mziq.com/mzfilemanager/v2/d/42787847-4cf6-4461-94a5-40ed237dca33/720cb063-97e0-0b31-54de-c38f6d1962be?origin=2</t>
  </si>
  <si>
    <t>https://medias.sncf.com/sncfcom/finances/sa/Green-Bond-reporting-2020-UK.pdf</t>
  </si>
  <si>
    <t>operations and investment portfolio of R+V (Insurance subsidiary of DZ Bank)</t>
  </si>
  <si>
    <t>https://www.chubb.com/content/dam/chubb-sites/chubb-com/us-en/about-chubb/environment/doc/Chubb_2021_Climate-Related_Financial_Disclosure_and_Environmental_Report.pdf</t>
  </si>
  <si>
    <t>"Mail, Parcel and Express activities" "La Banque Postale" and "La Poste Network"</t>
  </si>
  <si>
    <t>https://le-groupe-laposte.cdn.prismic.io/le-groupe-laposte/f5433efd-c6ab-48a0-bb37-d641634c37ad_GLP_2021_RSE_+EN+-+ecobook.pdf</t>
  </si>
  <si>
    <t>logistics</t>
  </si>
  <si>
    <t>N  </t>
  </si>
  <si>
    <t>business air travel</t>
  </si>
  <si>
    <t>https://www.ubs.com/global/en/sustainability-impact/net-zero.html</t>
  </si>
  <si>
    <t>scope 1 and 2 + all our activities (scope 1, 2, 3)</t>
  </si>
  <si>
    <t>operations + emissions from investments</t>
  </si>
  <si>
    <t>https://www.oracle.com/corporate/citizenship/sustainability/operations.html https://www.oracle.com/uk/a/ocom/docs/ppn-carbon-reduction-plan-nov-2021.pdf</t>
  </si>
  <si>
    <t>https://www.db.com/files/documents/csr/reports/deutsche-bank-cr-report-2012.pdf</t>
  </si>
  <si>
    <t>net zero carbon emissions across portfilio</t>
  </si>
  <si>
    <t>direct CO2 emissions</t>
  </si>
  <si>
    <t>indirect emissions...“taking into account those related to our clients.”</t>
  </si>
  <si>
    <t>carbon sinks</t>
  </si>
  <si>
    <t>https://www.daiwahouse.co.jp/sustainable/csr/pdfs/2021/en_Sustainability_All.pdf</t>
  </si>
  <si>
    <t>across operations and value chain</t>
  </si>
  <si>
    <t>https://cdn.koc.com.tr/cmscontainer/kocholding/media/koc/05surdurulebilirlik/kocgsp2021-final-edit.pdf?.</t>
  </si>
  <si>
    <t>steel business</t>
  </si>
  <si>
    <t>https://www.jfe-holdings.co.jp/en/release/2022/02/220208.html</t>
  </si>
  <si>
    <t>https://www.gd.com/-/media/GD-Corporate/Responsibility/GD-2021-Sustainability-Report.ashx?la=en&amp;hash=BA16B44D73947DF8637FC94336D89B287BDBB408</t>
  </si>
  <si>
    <t>https://www.airuniversity.af.edu/CASI/Display/Article/2850135/itow-china-national-nuclear-power-appeals-for-bigger-role/</t>
  </si>
  <si>
    <t>https://www.grupoacs.com/ficheros_editor/File/05_responsabilidad_corporativa/PDS%202025_ingl%C3%A9s_PDF.pdf</t>
  </si>
  <si>
    <t>2050</t>
  </si>
  <si>
    <t>https://www.newswire.ca/news-releases/tds-global-business-operations-are-now-carbon-neutral-539358601.html</t>
  </si>
  <si>
    <t>operations and investments</t>
  </si>
  <si>
    <t>our sites</t>
  </si>
  <si>
    <t>https://www.loreal.com/-/media/project/loreal/brand-sites/corp/master/lcorp/documents-media/publications/l4f/loreal-for-the-future--booklet.pdf</t>
  </si>
  <si>
    <t>carbon emissions (excl. supply chain)</t>
  </si>
  <si>
    <t>https://www.enbw.com/company/press/enbw-becomes-climate-neutral.html</t>
  </si>
  <si>
    <t>nine of the Group's Infrastructure businesses have already committed to net-zero</t>
  </si>
  <si>
    <t>https://groupe-elo.com/app/uploads/2022/02/2021_12_ELO_communiqu%E2%80%9A-VDEF_UK-1.pdf</t>
  </si>
  <si>
    <t>Scope 1, Scope 2 and Scope 3 business travel emissions</t>
  </si>
  <si>
    <t>https://home.barclays/content/dam/home-barclays/documents/citizenship/Sustainability/Barclays-Climate-Strategy-Targets-and-Progress-2022-Final.pdf</t>
  </si>
  <si>
    <t>Cathay Financial Holding</t>
  </si>
  <si>
    <t>https://www.posteitaliane.it/files/1476557513302/Annual-Financial-Report-2021-PDF.pdf</t>
  </si>
  <si>
    <t>C + V (SBTi)</t>
  </si>
  <si>
    <t>global operations + entire value chain</t>
  </si>
  <si>
    <t>r</t>
  </si>
  <si>
    <t>internal emissions + external emissions</t>
  </si>
  <si>
    <t>https://www.kbfg.com/Eng/about/sustainability/sustainability.jsp</t>
  </si>
  <si>
    <t>groupwide operations + investment and loan portfolio</t>
  </si>
  <si>
    <t>Y </t>
  </si>
  <si>
    <t>Exelon</t>
  </si>
  <si>
    <t>https://www.magna.com/company/newsroom/releases/release/2021/04/22/news-release---magna-commits-to-carbon-neutrality-in-global-operations-by-2030</t>
  </si>
  <si>
    <t>businesses within the Infrastructure division</t>
  </si>
  <si>
    <t>operations + supply chain and investment portfolio</t>
  </si>
  <si>
    <t>Scope 1+2 + Scope 3</t>
  </si>
  <si>
    <t xml:space="preserve">2020 + 2030 </t>
  </si>
  <si>
    <t>2020 + 2019</t>
  </si>
  <si>
    <t>https://2020-annual-report.kuehne-nagel.com/sustainability/fostering-sustainability-in-the-industry/driving-our-net-zero-carbon-programme/driving-our-net-zero-carbon-programme</t>
  </si>
  <si>
    <t>Mitsubishi Corp</t>
  </si>
  <si>
    <t>https://www.bat.com/group/sites/UK__9D9KCY.nsf/vwPagesWebLive/DOAWWEKR/$file/BAT_ESG_Report_2021.pdf?open&amp;v=1</t>
  </si>
  <si>
    <t>https://www.mizuhogroup.com/binaries/content/assets/pdf/mizuhoglobal/investors/financial-information/ir-information/briefing/202205_1.pdf</t>
  </si>
  <si>
    <t>lending and portfolio</t>
  </si>
  <si>
    <t>https://smart-home.haier.com/en/gpxx/esg/P020220601448742758380.pdf?appdesc=2021%20Environmental,%20Social%20and%20Governance%20Report</t>
  </si>
  <si>
    <t>https://www.zijinmining.com/upload/file/2022/06/09/9b7954d122554e8ab7327852dc7d4004.pdf</t>
  </si>
  <si>
    <t>Heraeus Holding</t>
  </si>
  <si>
    <t>S</t>
  </si>
  <si>
    <t>Scope 1 and 2 [of] precious metals division</t>
  </si>
  <si>
    <t>https://www.heraeus.com/en/group/about_heraeus/corporate_responsibility/corporate_responsibility.html</t>
  </si>
  <si>
    <t>production and business environment</t>
  </si>
  <si>
    <t>https://www.aisin.com/en/aithink/vision/carbon-neutral/</t>
  </si>
  <si>
    <t>https://sustainability.travelers.com/drivers-of-sustained-value/eco-efficient-operations#ghg-inventory-goals</t>
  </si>
  <si>
    <t>https://www.longfor.com/upload/file/2022-05-30/1fb7db56-60e3-4f3e-a684-7b474ecce0ea.pdf</t>
  </si>
  <si>
    <t>operations and facilities</t>
  </si>
  <si>
    <t>https://www.honeywell.com/us/en/news/2021/04/how-we-will-reach-carbon-neutral-by-2035</t>
  </si>
  <si>
    <t>operations and entire value chain</t>
  </si>
  <si>
    <t>operations + value chain (scope 1, 2, 3)</t>
  </si>
  <si>
    <t>https://download.schneider-electric.com/files?p_Doc_Ref=Carbon_Pledge_EN</t>
  </si>
  <si>
    <t>https://press.siemens-energy.com/global/en/pressrelease/science-based-targets-initiative-sbti-confirms-siemens-energys-co2-reduction-targets</t>
  </si>
  <si>
    <t>Scope 1 to 3 (SGRE)</t>
  </si>
  <si>
    <t>production emissions (Scope 1 and 2)</t>
  </si>
  <si>
    <t xml:space="preserve">Scope 1 and 2, and Scope 3 business travel </t>
  </si>
  <si>
    <t>https://www.ing.com/Sustainability/Sustainability-direction/Climate-action.htm</t>
  </si>
  <si>
    <t>net zero opterations + portfolio</t>
  </si>
  <si>
    <t>Phoenix Group Holdings</t>
  </si>
  <si>
    <t>Swiss core business</t>
  </si>
  <si>
    <t>https://report.coop.ch/app/uploads/Coop_GB21_en.pdf</t>
  </si>
  <si>
    <t>retail, production and wholesale</t>
  </si>
  <si>
    <t>UY</t>
  </si>
  <si>
    <t>minimal amount</t>
  </si>
  <si>
    <t>https://en.chinacoalenergy.com/n2/p998996/ChinaCoal%20CSR%202020.pdf</t>
  </si>
  <si>
    <t>Scopes 1 and 2</t>
  </si>
  <si>
    <t>if necessary</t>
  </si>
  <si>
    <t>https://www.sap.com/docs/download/investors/2021/sap-2021-integrated-report.pdf#page=306</t>
  </si>
  <si>
    <t>Tata Steel</t>
  </si>
  <si>
    <t>direct emissions and emissions from purchased electricity (respectively scope 1 and 2)</t>
  </si>
  <si>
    <t>https://banco.bradesco/assets/classic/pdf/sustentabilidade/Climate%20Change_Bradesco-1.pdf</t>
  </si>
  <si>
    <t>credit and investment portfolios</t>
  </si>
  <si>
    <t>Fubon Financial Holding</t>
  </si>
  <si>
    <t>business processes</t>
  </si>
  <si>
    <t>https://www.senecaesg.com/insights/sf-holding-releases-first-carbon-target-white-paper/</t>
  </si>
  <si>
    <t>Canon</t>
  </si>
  <si>
    <t>Fujitsu</t>
  </si>
  <si>
    <t>Yunnan Provincial Investment Holding Group</t>
  </si>
  <si>
    <t>Takeda Pharmaceutical</t>
  </si>
  <si>
    <t>our value chain</t>
  </si>
  <si>
    <t>https://www.takeda.com/49fefa/siteassets/system/corporate-responsibility/reporting-on-sustainability/annual-integrated-report/Takeda_2022_annual_integrated_report.pdf</t>
  </si>
  <si>
    <t>Scope 1 and 2 emissions + entire value chain, including currently estimated scope 3 GHG emissions</t>
  </si>
  <si>
    <t>https://report.migros.ch/2021/app/uploads/2021_in_Brief.pdf</t>
  </si>
  <si>
    <t>Weichai Power</t>
  </si>
  <si>
    <t>https://en.weichaipower.com/investor_relations/hk_02338/periodic/202204/P020220429637243985186.pdf</t>
  </si>
  <si>
    <t>https://www.pmi.com/resources/docs/default-source/pmi-sustainability/pmi_lctp_211026.pdf?sfvrsn=5c4c19b7_10#:~:text=The%20target%20of%20achieving%20carbon,business%20more%20resilient%20and%20profitable.</t>
  </si>
  <si>
    <t>World Fuel Services</t>
  </si>
  <si>
    <t xml:space="preserve">https://wfscorp.gcs-web.com/static-files/f5a1009c-01cb-44a8-9ad1-27cb669ed27d </t>
  </si>
  <si>
    <t>cement and concrete value chains</t>
  </si>
  <si>
    <t>https://www.crh.com/media/4137/crh-2021-sustainability-report_interactive.pdf</t>
  </si>
  <si>
    <t>Investor</t>
  </si>
  <si>
    <t>company + value chain (portfolio companies' scope 1 and 2 emissions)</t>
  </si>
  <si>
    <t>https://www.samsunglife.com/dcms/upload/2021/09/24/Samsung%20Life%20Insurance%20Integrated%20Report%202021.pdf</t>
  </si>
  <si>
    <t>direct GHG emissions</t>
  </si>
  <si>
    <t>https://api.mziq.com/mzfilemanager/v2/d/0501147c-6489-4fc5-8ac2-a39baa2721b9/c8f4709a-fcd0-97f1-22c6-b8c9430ee9d3?origin=1</t>
  </si>
  <si>
    <t>https://www.cj.co.kr/cj_files/CJ%20Cheiljedang%20Commitment%20For%20Climate%20Action_en.pdf</t>
  </si>
  <si>
    <t>https://news.medtronic.com/2020-10-13-Medtronic-2020-Integrated-Performance-Report-Shares-Goal-of-Carbon-Neutrality-by-FY30-Achievement-of-100-Gender-Pay-Equity-in-the-U-S-and-Progress-on-COVID-19-Response</t>
  </si>
  <si>
    <t>Sumitomo Electric Industries</t>
  </si>
  <si>
    <t>https://sumitomoelectric.com/sustainability/integrated/growth-strategies/earth-environment</t>
  </si>
  <si>
    <t>https://esg.x5.ru/media/files/x5_SR2021_di6jtFi.pdf</t>
  </si>
  <si>
    <t>https://news.delta.com/update-our-path-net-zero</t>
  </si>
  <si>
    <t>airline operations and value chain (Scopes 1, 2 and 3)</t>
  </si>
  <si>
    <t>direct carbon emissions</t>
  </si>
  <si>
    <t>Toshiba</t>
  </si>
  <si>
    <t>Scopes 1-3</t>
  </si>
  <si>
    <t>global business operations</t>
  </si>
  <si>
    <t>https://responsibility.metroag.de/focus-areas/climate-action</t>
  </si>
  <si>
    <t>Gree Electric Appliances</t>
  </si>
  <si>
    <t>Holcim</t>
  </si>
  <si>
    <t>Medipal Holdings</t>
  </si>
  <si>
    <t>https://www.jabil.com/dam/jcr:2c5159fc-c5cf-4362-bd88-61ed8ae26c7f/Jabil-2021-Sustainability-Report.pdf</t>
  </si>
  <si>
    <t>Randstad</t>
  </si>
  <si>
    <t>Coles Group</t>
  </si>
  <si>
    <t>Credit Suisse Group</t>
  </si>
  <si>
    <t>https://www.credit-suisse.com/sustainability/en/reports.html</t>
  </si>
  <si>
    <t>investments and portfolios</t>
  </si>
  <si>
    <t>emissions from all scopes</t>
  </si>
  <si>
    <t>https://www.rwe.com/en/press/rwe-ag/2019-09-30-the-new-rwe</t>
  </si>
  <si>
    <t>https://new.abb.com/news/detail/75543/abb-publishes-sustainability-report-2020</t>
  </si>
  <si>
    <t>Danone</t>
  </si>
  <si>
    <t>https://www.danone.com/impact/planet/towards-carbon-neutrality.html</t>
  </si>
  <si>
    <t>Umicore</t>
  </si>
  <si>
    <t>Company</t>
  </si>
  <si>
    <t>Column1</t>
  </si>
  <si>
    <t>Column2</t>
  </si>
  <si>
    <t>Column3</t>
  </si>
  <si>
    <t>Column4</t>
  </si>
  <si>
    <t>Column5</t>
  </si>
  <si>
    <t>SBT</t>
  </si>
  <si>
    <t>Column6</t>
  </si>
  <si>
    <t>Column7</t>
  </si>
  <si>
    <t>Column8</t>
  </si>
  <si>
    <t>Column9</t>
  </si>
  <si>
    <t>Column10</t>
  </si>
  <si>
    <t>Net zero</t>
  </si>
  <si>
    <t>Column11</t>
  </si>
  <si>
    <t>Column12</t>
  </si>
  <si>
    <t>Column13</t>
  </si>
  <si>
    <t xml:space="preserve">Helper columns </t>
  </si>
  <si>
    <t>Column14</t>
  </si>
  <si>
    <t>Column15</t>
  </si>
  <si>
    <t>Column16</t>
  </si>
  <si>
    <t>Column17</t>
  </si>
  <si>
    <t>Column18</t>
  </si>
  <si>
    <t>Column19</t>
  </si>
  <si>
    <t xml:space="preserve">Target (T) or committed (C) </t>
  </si>
  <si>
    <t>Carbon Neutral:
Company (C), product (P), unspecified (U) or future</t>
  </si>
  <si>
    <t>Scope of commitment*</t>
  </si>
  <si>
    <t>Net Zero: 
Company (C), product (P), value chain (V) or unspecified (U) (* = no SBT)</t>
  </si>
  <si>
    <t>United States</t>
  </si>
  <si>
    <t>Professional services → Financial services</t>
  </si>
  <si>
    <t>Achmea</t>
  </si>
  <si>
    <t>&lt;=2021</t>
  </si>
  <si>
    <t>2022-2030</t>
  </si>
  <si>
    <t>stores</t>
  </si>
  <si>
    <t>C + P (future)</t>
  </si>
  <si>
    <t>production activities</t>
  </si>
  <si>
    <t>V*</t>
  </si>
  <si>
    <t>production activities [and] all products</t>
  </si>
  <si>
    <t>Alfresa Holdings</t>
  </si>
  <si>
    <t>insurance portfolio [and] operational and attributable greenhouse gas</t>
  </si>
  <si>
    <t>Industrial goods → Metals and mining → Materials</t>
  </si>
  <si>
    <t>operational carbon emissions</t>
  </si>
  <si>
    <t>Scope 1 and Scope 2 Emissions</t>
  </si>
  <si>
    <t>Anthem</t>
  </si>
  <si>
    <t>global corporate operations [by 2020]… entire business, manufacturing supply chain, and product life cycle [by 2030]</t>
  </si>
  <si>
    <t>entire business, manufacturing supply chain, and product life cycle</t>
  </si>
  <si>
    <t>operations and investment portfolio</t>
  </si>
  <si>
    <t>operations on a worldwide basis</t>
  </si>
  <si>
    <t>scope 1, 2 and 3 emissions [and] shareholder assets and policy holder assets where Aviva has decision-making control</t>
  </si>
  <si>
    <t>V (future) *</t>
  </si>
  <si>
    <t>operations (Scope 1 and 2) [and] value chain</t>
  </si>
  <si>
    <t>direct [and] indirect emissions</t>
  </si>
  <si>
    <t>direct [emissions]</t>
  </si>
  <si>
    <t>across the group</t>
  </si>
  <si>
    <t>Scope 1 and 2 emissions and business travel</t>
  </si>
  <si>
    <t>operations, supply chain, and financing activities</t>
  </si>
  <si>
    <t>C (future)</t>
  </si>
  <si>
    <t>operations… including Scope 1, Scope 2 and part of Scope 3</t>
  </si>
  <si>
    <t>company worldwide</t>
  </si>
  <si>
    <t>our operations and our financing</t>
  </si>
  <si>
    <t>all 3 scopes</t>
  </si>
  <si>
    <t>Scope 1 and 2 emissions globally</t>
  </si>
  <si>
    <t xml:space="preserve">own operations </t>
  </si>
  <si>
    <t>across our business</t>
  </si>
  <si>
    <t>Australia and United Kingdom</t>
  </si>
  <si>
    <t>operational (Scope 1 and 2) emissions</t>
  </si>
  <si>
    <t>direct greenhouse gas emissions and indirect emissions linked to the purchase of energy and to business travels</t>
  </si>
  <si>
    <t>credit and investment for own account activities</t>
  </si>
  <si>
    <t>Boehringer Ingelheim</t>
  </si>
  <si>
    <t>operations emissions and business travel</t>
  </si>
  <si>
    <t>C*</t>
  </si>
  <si>
    <t>operations [and] oil and gas production</t>
  </si>
  <si>
    <t>C + P</t>
  </si>
  <si>
    <t>across the value chain and product life cycle</t>
  </si>
  <si>
    <t>Scope 1 (direct) and Scope 2 (indirect) emissions</t>
  </si>
  <si>
    <t>own operations [and] value chain</t>
  </si>
  <si>
    <t>P*</t>
  </si>
  <si>
    <t>all assets under management</t>
  </si>
  <si>
    <t>BT Group</t>
  </si>
  <si>
    <t>supply chain as well as our operations</t>
  </si>
  <si>
    <t>business activites</t>
  </si>
  <si>
    <t>Cedar Holdings Group</t>
  </si>
  <si>
    <t xml:space="preserve">own emissions (scope 1 and 2) and those of its customers (scope 3) </t>
  </si>
  <si>
    <t>operations (Scope 1 and 2)</t>
  </si>
  <si>
    <t>ChemChina</t>
  </si>
  <si>
    <t>China COSCO Shipping</t>
  </si>
  <si>
    <t>China Evergrande Group</t>
  </si>
  <si>
    <t>China Reinsurance (Group)</t>
  </si>
  <si>
    <t>China Resources Land</t>
  </si>
  <si>
    <t>Textiles and apparel → Retail</t>
  </si>
  <si>
    <t>Chubu Electric Power</t>
  </si>
  <si>
    <t>Scope 1 and Scope 2 emissions at facilities</t>
  </si>
  <si>
    <t>facilities</t>
  </si>
  <si>
    <t>operations and financing</t>
  </si>
  <si>
    <t>the Group</t>
  </si>
  <si>
    <t>U*</t>
  </si>
  <si>
    <t>areas in which we have direct control</t>
  </si>
  <si>
    <t>No target date</t>
  </si>
  <si>
    <t>emissions generated by its own activities and those related to its financing and investment</t>
  </si>
  <si>
    <t>our financing [and] operations</t>
  </si>
  <si>
    <t>cement and concrete value chain</t>
  </si>
  <si>
    <t>Daimler</t>
  </si>
  <si>
    <t>own plants, including the global battery production network</t>
  </si>
  <si>
    <t>CO2 emissions throughout the product life cycle</t>
  </si>
  <si>
    <t>Scope 1, Scope 2 and Scope 3</t>
  </si>
  <si>
    <t>manufacturing operations, the products it produces and the energy it uses</t>
  </si>
  <si>
    <t>our CO2 emissions</t>
  </si>
  <si>
    <t>worldwide operations</t>
  </si>
  <si>
    <t>operational and attributable emissions</t>
  </si>
  <si>
    <t>in-house emissions direct and indirect emissions (Scope 1 and 2)</t>
  </si>
  <si>
    <t>supplier to consumer value chain... scope 3 emissions</t>
  </si>
  <si>
    <t>Dollar Tree</t>
  </si>
  <si>
    <t>Scope 1 and 2 [and] Scope 3</t>
  </si>
  <si>
    <t>own operations (scope 1 and 2 emissions)</t>
  </si>
  <si>
    <t>own CO2 emissions</t>
  </si>
  <si>
    <t>value chain (scope 1,2 and 3)</t>
  </si>
  <si>
    <t>Carbon Footprint Upstream (Scope 1+2)</t>
  </si>
  <si>
    <t>GHG Lifecycle Emissions (Scope 1+2+3)</t>
  </si>
  <si>
    <t>no SBT</t>
  </si>
  <si>
    <t>Ericsson</t>
  </si>
  <si>
    <t>own operations fleet vehicles and energy usage from… facilities</t>
  </si>
  <si>
    <t>operations-driven emissions</t>
  </si>
  <si>
    <t>Facebook</t>
  </si>
  <si>
    <t>V (future)</t>
  </si>
  <si>
    <t>global operations (Scope 1 and Scope 2) [by 2020]... value chain [by 2030]</t>
  </si>
  <si>
    <t>Financière de l'Odet</t>
  </si>
  <si>
    <t>group level</t>
  </si>
  <si>
    <t>Flex</t>
  </si>
  <si>
    <t>globally</t>
  </si>
  <si>
    <t>Scope 1, 2 and 3… globally</t>
  </si>
  <si>
    <t>operations [and] the Scope 3 emissions from the use of sold products</t>
  </si>
  <si>
    <t>Gilead Sciences</t>
  </si>
  <si>
    <t>GlaxoSmithKline</t>
  </si>
  <si>
    <t>scope 1, 2 and 3 carbon emissions</t>
  </si>
  <si>
    <t>total emissions footprint</t>
  </si>
  <si>
    <t>V (future)*</t>
  </si>
  <si>
    <t>supply chain [and] financing activities</t>
  </si>
  <si>
    <t>corporate financing portfolios and Natixis Insurance general fund</t>
  </si>
  <si>
    <t>Hewlett Packard Enterprise</t>
  </si>
  <si>
    <t>scope 1, 2, and 3 emissions</t>
  </si>
  <si>
    <t>business sites (factories and offices)</t>
  </si>
  <si>
    <t>scope 1 CO2 emissions</t>
  </si>
  <si>
    <t>products and corporate activities</t>
  </si>
  <si>
    <t>across HP value chain</t>
  </si>
  <si>
    <t>operations and supply chain [and] financed emissions</t>
  </si>
  <si>
    <t>Huayang New Material Technology Group</t>
  </si>
  <si>
    <t>products and global operations</t>
  </si>
  <si>
    <t>in Europe [and] globally</t>
  </si>
  <si>
    <t>in-house operations (Scope1+2)</t>
  </si>
  <si>
    <t>full IKEA value chain</t>
  </si>
  <si>
    <t>computing</t>
  </si>
  <si>
    <t>Scope 1, Scope 2, and Scope 3 emissions associated with IBM's electricity consumption at co-location data centers</t>
  </si>
  <si>
    <t>Scopes 1/2/3 + Fossil fuel businesses and… affiliates and general investments</t>
  </si>
  <si>
    <t>Scopes 1/2/3 + Fossil fuel businesses [and] affiliates and general investments</t>
  </si>
  <si>
    <t>Scope 1 (direct emissions by the Company) and Scope 2 (emissions from use of electricity, etc. supplied by other enterprises) emissions of the four main Group companies.</t>
  </si>
  <si>
    <t>direct and indirect (scopes 1, 2 and 3) emissions</t>
  </si>
  <si>
    <t>direct carbon emissions from its corporate buildings and branches, indirect emissions from the generation of purchased electricity, and emissions from employee travel</t>
  </si>
  <si>
    <t>Kansai Electric Power</t>
  </si>
  <si>
    <t>internal emissions [and] asset portfolio's emissions</t>
  </si>
  <si>
    <t>Kraft Heinz</t>
  </si>
  <si>
    <t>mail, express parcel and digital services</t>
  </si>
  <si>
    <t>scope 1+ scope 2 emissions</t>
  </si>
  <si>
    <t>own operations [and] financed emissions</t>
  </si>
  <si>
    <t xml:space="preserve">all its sites by 2025 (production plants, administrative offices and research centres) </t>
  </si>
  <si>
    <t>P</t>
  </si>
  <si>
    <t>vessels</t>
  </si>
  <si>
    <t>operations [and] vessels</t>
  </si>
  <si>
    <t>scope 1 and 2 emissions [and] financed emissions</t>
  </si>
  <si>
    <t>company globally</t>
  </si>
  <si>
    <t>Scope 1… 2 [and] Scope 3, Category 15</t>
  </si>
  <si>
    <t>global operations [including] manufacturing sites and other facilities Scope 1 and Scope 2</t>
  </si>
  <si>
    <t>Self Emissions [and] Emissions from investees</t>
  </si>
  <si>
    <t>operations (Scopes 1&amp;2)</t>
  </si>
  <si>
    <t xml:space="preserve"> owned and leased properties across the world... its fleet of automobiles in the Auto &amp; Home business line (Scope 1 and 2) [and] employee business travel (Scope 3)</t>
  </si>
  <si>
    <t>direct operations including data centers, software development labs, air travel and office buildings</t>
  </si>
  <si>
    <t>our finance portfolio… and our own operations</t>
  </si>
  <si>
    <t>electricity use… at its Head Office and all business locations in Japan</t>
  </si>
  <si>
    <t>company emissions</t>
  </si>
  <si>
    <t>worldwide greenhouse gas emissions (Scope 1 and 2)</t>
  </si>
  <si>
    <t>global operations and business trave;</t>
  </si>
  <si>
    <t>supply chain as in our own business operation</t>
  </si>
  <si>
    <t>investment portfolio [and] real estate portfolio</t>
  </si>
  <si>
    <t>NEC</t>
  </si>
  <si>
    <t>direct business operations</t>
  </si>
  <si>
    <t>value chain [excluding] consumer use of sold products [and] purchased services, leased assets, capital goods, investments</t>
  </si>
  <si>
    <t>internal emissions [and] Scope 3 emissions</t>
  </si>
  <si>
    <t>domestic scope 1 + 2</t>
  </si>
  <si>
    <t>operations and the life cycle of its products</t>
  </si>
  <si>
    <t>Nokia</t>
  </si>
  <si>
    <t>own operations (Scope 1 and 2) by 2025 supply chain (Scope 1, 2 and 3) by 2030</t>
  </si>
  <si>
    <t>operations and supply chain (Scope 1, 2 and 3)</t>
  </si>
  <si>
    <t>Olam International</t>
  </si>
  <si>
    <t>Panasonic</t>
  </si>
  <si>
    <t>Emissions from business activities (scope 1 and 2)</t>
  </si>
  <si>
    <t>internal operations</t>
  </si>
  <si>
    <t>manufacturing facilities</t>
  </si>
  <si>
    <t>direct operations (scope 1+2)… value chain (scope 1+2+3)</t>
  </si>
  <si>
    <t>Prudential</t>
  </si>
  <si>
    <t>Scope 1, emissions from sources directly controlled by the business, and Scope 2, indirect emissions associated with the purchase of electricity, heat or cooling</t>
  </si>
  <si>
    <t>portfolio of assets and Scope 1 and Scope 2</t>
  </si>
  <si>
    <t>operations and shipping</t>
  </si>
  <si>
    <t>Rite Aid</t>
  </si>
  <si>
    <t>lending [and] global operations</t>
  </si>
  <si>
    <t>Royal Dutch Shell</t>
  </si>
  <si>
    <t>entire operations and upstream oil and gas production… excluding Rosneft</t>
  </si>
  <si>
    <t>direct and indirect carbon dioxide emissions, but also the emissions along its value chain</t>
  </si>
  <si>
    <t>scope 1 &amp; 2 and car fleet</t>
  </si>
  <si>
    <t>own operations direct emissions as well as a selected subset of indirect emmissions</t>
  </si>
  <si>
    <t>operations (scope 1 and 2) by 2025 [and] end-to-end value chain (full scopes 1, 2 and 3) by 2040</t>
  </si>
  <si>
    <t>Sinochem</t>
  </si>
  <si>
    <t>operations Group-wide</t>
  </si>
  <si>
    <t>scopes 1, 2 and 3... including at the investment portfolio</t>
  </si>
  <si>
    <t>lifecycle of our products, service and business activities</t>
  </si>
  <si>
    <t>Financial services → Financial services</t>
  </si>
  <si>
    <t>in-house manufacturing (Scopes 1 and 2)</t>
  </si>
  <si>
    <t>Scope 1, 2, and 3 [and] Asset portfolio</t>
  </si>
  <si>
    <t>groupwide operations [and] investment and loan portfolio.</t>
  </si>
  <si>
    <t>Sun Life Financial</t>
  </si>
  <si>
    <t>business operations around the world for both Sun Life and MFS</t>
  </si>
  <si>
    <t>Sunac China Holdings</t>
  </si>
  <si>
    <t>Suning.com Group</t>
  </si>
  <si>
    <t>own operations [and] investment portfolio</t>
  </si>
  <si>
    <t>Synnex</t>
  </si>
  <si>
    <t>global offices [all TMSC fabs in Taiwan and all overseas locations]</t>
  </si>
  <si>
    <t>own operations and remaining value chain</t>
  </si>
  <si>
    <t>operations and supply chain, inclusive of scopes 1, 2 and 3</t>
  </si>
  <si>
    <t>supply chain, products and operations</t>
  </si>
  <si>
    <t>main operations… LatAm and the whole value chain</t>
  </si>
  <si>
    <t>operations (Scopes 1 and 2) and value chain emissions (Scope 3)</t>
  </si>
  <si>
    <t xml:space="preserve">own production operations, the energy it purchases and its products </t>
  </si>
  <si>
    <t>operations business activities (Scope1 + 2 + 3 (Category 1,3,5,6))</t>
  </si>
  <si>
    <t>operations in Canada, the US, and international locations</t>
  </si>
  <si>
    <t>operations and financing activities</t>
  </si>
  <si>
    <t>worldwide operations (scope 1+2) all production and energy products used by its customers in Europe by 2050</t>
  </si>
  <si>
    <t>global factories</t>
  </si>
  <si>
    <t>business activities Non-consolidated and domestic/overseas consolidated subsidiaries... Scope 1 and Scope 2</t>
  </si>
  <si>
    <t xml:space="preserve"> owned operations</t>
  </si>
  <si>
    <t>global operations and supply chain... including scopes 1,2 and 3</t>
  </si>
  <si>
    <t>business related air travel</t>
  </si>
  <si>
    <t>GHG scope 1 and 2 emissions [and assets]</t>
  </si>
  <si>
    <t>our operations [and] our products up to point of sale</t>
  </si>
  <si>
    <t>United Natural Foods</t>
  </si>
  <si>
    <t>Scope 1, 2 and 3 emissions in our global operations</t>
  </si>
  <si>
    <t>global refining Scope 1 and 2 GHG emissions</t>
  </si>
  <si>
    <t>Scope 1 and 2 emissions operational emissions</t>
  </si>
  <si>
    <t>ViacomCBS</t>
  </si>
  <si>
    <t>all business divisions</t>
  </si>
  <si>
    <t>Scope 1,2 and 3 emissions</t>
  </si>
  <si>
    <t>supply chains, plants and business divisions and our customers’ use of the vehicles</t>
  </si>
  <si>
    <t>Scopes 1, 2, and 3 financed emissions</t>
  </si>
  <si>
    <t>WH Group</t>
  </si>
  <si>
    <t>Yango Longking Group</t>
  </si>
  <si>
    <t>all three scopes of the Greenhouse Gas Protocol</t>
  </si>
  <si>
    <t>Financial</t>
  </si>
  <si>
    <t>facilities and business travel</t>
  </si>
  <si>
    <t xml:space="preserve">investment portfolio [and] operations </t>
  </si>
  <si>
    <t>Carbon neutral action/commitment?</t>
  </si>
  <si>
    <t>Scope - in their words</t>
  </si>
  <si>
    <t>Target/Achieved</t>
  </si>
  <si>
    <t>Target Set (T) or Committed (C)</t>
  </si>
  <si>
    <t>Target (average of targets for three scope)</t>
  </si>
  <si>
    <t>Year Committed to SBT</t>
  </si>
  <si>
    <t>Net zero action/commitment</t>
  </si>
  <si>
    <t>Link</t>
  </si>
  <si>
    <t>No CN or NZ commitment</t>
  </si>
  <si>
    <t>Is the company Carbon Neutral? (Yes, No, No-but future commitment, Unsure, Previously)</t>
  </si>
  <si>
    <t>Scope of CN (DIRECT QUOTES ONLY - NO NEED FOR QUOTATION MARKS e.g. Scopes 1 and 2 and business travel)</t>
  </si>
  <si>
    <t>Certification of CN (DIRECT QUOTES ONLY - NO NEED FOR QUOTATION MARKS e.g. "PAS 2060 certified by SGS" - bear in mind quite unlikely to state)</t>
  </si>
  <si>
    <t>Notes of CN</t>
  </si>
  <si>
    <t>Scope of net zero (ideally "Scope 1, 2, 3")</t>
  </si>
  <si>
    <t>Notes</t>
  </si>
  <si>
    <t>Definition</t>
  </si>
  <si>
    <t>Revenues ($M)</t>
  </si>
  <si>
    <t>Revenue percent change</t>
  </si>
  <si>
    <t>Profits ($m)</t>
  </si>
  <si>
    <t>Profits percent change</t>
  </si>
  <si>
    <t>Assets ($m)</t>
  </si>
  <si>
    <t>Employees</t>
  </si>
  <si>
    <t>Change in Fortune Global 500 rank</t>
  </si>
  <si>
    <t>Years on Fortune Global 500 list</t>
  </si>
  <si>
    <t xml:space="preserve">Industry </t>
  </si>
  <si>
    <t>Private/Public (govt-owned)</t>
  </si>
  <si>
    <t>Of the companies with a 2030 commitment, the year of the first (any) commitment</t>
  </si>
  <si>
    <t>Pre , During or Post Paris? - for 2015 commitments</t>
  </si>
  <si>
    <t>Of the 2030 announcements, the year of the first (of those 2030)</t>
  </si>
  <si>
    <t>Pre-2030 commitment of any kind?</t>
  </si>
  <si>
    <t>What commitments?</t>
  </si>
  <si>
    <t>What pre-2030 commitment?</t>
  </si>
  <si>
    <t>If-pre-2030 CN date of commitment</t>
  </si>
  <si>
    <t>If-pre-2030 SBT date of commitment</t>
  </si>
  <si>
    <t>If-pre-2030 RE100 date of commitment</t>
  </si>
  <si>
    <t>If-pre-2030 net zero date of commitment</t>
  </si>
  <si>
    <t>Carbon price</t>
  </si>
  <si>
    <t>Does it have an SBT?</t>
  </si>
  <si>
    <t>Old catgorisation of CN</t>
  </si>
  <si>
    <t>Is the company net zero? (Yes, No, No-but future commitment, Unsure, Previously, Claims but not according to SBTi)</t>
  </si>
  <si>
    <t>"carbon negative"/"climate positive" / “climate positive” / “carbon positive”</t>
  </si>
  <si>
    <t>Other (e.g. emissions reduction target (ERT))</t>
  </si>
  <si>
    <t>Emphasis (cn vs nz)</t>
  </si>
  <si>
    <t>SBT status</t>
  </si>
  <si>
    <t>Target Qualification</t>
  </si>
  <si>
    <t>Date Committed / Target published</t>
  </si>
  <si>
    <t xml:space="preserve">Target year for SBT completion </t>
  </si>
  <si>
    <t>Scope 3 target?</t>
  </si>
  <si>
    <t>About</t>
  </si>
  <si>
    <t>SBT year of achievement - scope 1</t>
  </si>
  <si>
    <t>SBT year of achievement - scope 2</t>
  </si>
  <si>
    <t>SBT year of achievement - scope 3</t>
  </si>
  <si>
    <t>SBT % reduction - scope 1 &amp; 2</t>
  </si>
  <si>
    <t>SBT % reduction - scope 1</t>
  </si>
  <si>
    <t>SBT % reduction - scope 2</t>
  </si>
  <si>
    <t>SBT % reduction - scope 3</t>
  </si>
  <si>
    <t>RE100 Joining year</t>
  </si>
  <si>
    <t>RE100 100% Goal year</t>
  </si>
  <si>
    <t>RE100 Interim target</t>
  </si>
  <si>
    <t>RE100 Progress against 100% goal (2017)</t>
  </si>
  <si>
    <t>RE100 Progress against 100% goal (2016)</t>
  </si>
  <si>
    <t>RE100 Progress against 100% goal (2015)</t>
  </si>
  <si>
    <t>RE100 Progress against 100% goal (2014)</t>
  </si>
  <si>
    <t>RE100 Approach</t>
  </si>
  <si>
    <t>UNGC Business Action for 1.5</t>
  </si>
  <si>
    <t>AW check</t>
  </si>
  <si>
    <t>Result from 2019 re carbon neutral</t>
  </si>
  <si>
    <t>If 2019 announcement</t>
  </si>
  <si>
    <t>HQ</t>
  </si>
  <si>
    <t>RE100 tweak</t>
  </si>
  <si>
    <t>RE100 - INTERIM Target</t>
  </si>
  <si>
    <t>RE100 - 2018 progress</t>
  </si>
  <si>
    <t>RE100 - 2017</t>
  </si>
  <si>
    <t>RE100 - 2016</t>
  </si>
  <si>
    <t>RE100 - 2015</t>
  </si>
  <si>
    <t>RE100 - 2014</t>
  </si>
  <si>
    <t>RE100 - APPROACH</t>
  </si>
  <si>
    <t>RE100 - if 2019</t>
  </si>
  <si>
    <t>RE100 - notes</t>
  </si>
  <si>
    <t>RE100 - source</t>
  </si>
  <si>
    <t>CN or SBT first</t>
  </si>
  <si>
    <t>InfluenceMap</t>
  </si>
  <si>
    <t>InfluenceMap positive or negative</t>
  </si>
  <si>
    <t>InfluenceMap score</t>
  </si>
  <si>
    <t>WBCSD member</t>
  </si>
  <si>
    <t>BSR</t>
  </si>
  <si>
    <t>CEO Business Roundtable</t>
  </si>
  <si>
    <t>USA</t>
  </si>
  <si>
    <t xml:space="preserve">No </t>
  </si>
  <si>
    <t>$4,570</t>
  </si>
  <si>
    <t>$44,659</t>
  </si>
  <si>
    <t>United States of America</t>
  </si>
  <si>
    <t>50% by 2025</t>
  </si>
  <si>
    <t>n/a</t>
  </si>
  <si>
    <t>-       Direct procurement from offsite grid-connected generators (PPA)
-       Contract with suppliers
-       Self-generation</t>
  </si>
  <si>
    <t>pre-Sept 4th</t>
  </si>
  <si>
    <t>&lt;=2020</t>
  </si>
  <si>
    <t>2021-2030</t>
  </si>
  <si>
    <t>https://sustainabilityreport2019.abb.com/responsible-operations/climate-action.html</t>
  </si>
  <si>
    <t>$1,439</t>
  </si>
  <si>
    <t>$46,108</t>
  </si>
  <si>
    <t>Electrical Equipment and Machinery</t>
  </si>
  <si>
    <t>Met their 2019 target to reduce  GHG emissions by 40 percent by the end of 2020 from a 2013 baseline. Now is establishing a science-based GHG emissions target for  post-2020 sustainability objectives and is currently working to calculate what this target should be.</t>
  </si>
  <si>
    <t>Aug 2018</t>
  </si>
  <si>
    <t>https://dam.abbott.com/en-us/documents/pdfs/abbott-citizenship/Abbott2018GlobalSustainabilityReport.pdf#page=43</t>
  </si>
  <si>
    <t>$3,687</t>
  </si>
  <si>
    <t>$67,887</t>
  </si>
  <si>
    <t xml:space="preserve">met 42% CO2 reduction target by 2020 compared to 2010 baseline. </t>
  </si>
  <si>
    <t>https://www.abbvie.com/content/dam/abbvie-dotcom/uploads/PDFs/our-position-on-global-climate-change.pdf
https://www.abbvie.com/responsibility/communities-and-environment/environmental-sustainability.html</t>
  </si>
  <si>
    <t>$7,882</t>
  </si>
  <si>
    <t>$89,115</t>
  </si>
  <si>
    <t>Reduce scopes 1 and 2 - market based - by 2035</t>
  </si>
  <si>
    <t>https://www.accenture.com/_acnmedia/PDF-120/Accenture-Corporate-Citizenship-Report-2019.pdf#zoom=40</t>
  </si>
  <si>
    <t>$4,779.1</t>
  </si>
  <si>
    <t>$29,789.9</t>
  </si>
  <si>
    <t>Professional Services</t>
  </si>
  <si>
    <t xml:space="preserve"> Moved towards virtual servers and migrated from workstations to laptops. They are more than a quarter of the way
to their goal of procuring 100% renewable energy by 2023, with 26% of
their  energy coming from renewable sources in fiscal 2019.</t>
  </si>
  <si>
    <t>1.5C</t>
  </si>
  <si>
    <t>Dec 2018</t>
  </si>
  <si>
    <t>Global management consulting and professional services firm Accenture commits to reduce absolute scope 1, 2 and 3 GHG emissions 11% by 2025 from a 2016 base-year. This target includes a 65% reduction in scope 1 and 2 emissions, and represents a 40% per unit of revenue intensity reduction for scope 1, 2 and 3 GHG emissions over the same time period.</t>
  </si>
  <si>
    <t>-       Direct procurement from offsite grid-connected generators (PPA)
-       Contract with suppliers
-       Unbundled renewable energy attribute certificates</t>
  </si>
  <si>
    <t>post-Sept 4th</t>
  </si>
  <si>
    <t>climate neutral business operations</t>
  </si>
  <si>
    <t xml:space="preserve"> 'Since we already decided in 2011 to work CO₂-neutral, we have since been compensating our emissions by purchasing 'VCS certificates. This policy will no longer be necessary from 2030.' 'Will be fully climate neutral by 2030.'</t>
  </si>
  <si>
    <t>$537.2</t>
  </si>
  <si>
    <t>$100,441.3</t>
  </si>
  <si>
    <t>Banks, Diverse Financials and Insurance</t>
  </si>
  <si>
    <t>Now</t>
  </si>
  <si>
    <t>Post-July</t>
  </si>
  <si>
    <t xml:space="preserve">no </t>
  </si>
  <si>
    <t>https://www.grupoacs.com/ficheros_editor/File/05_responsabilidad_corporativa/00%20PDFS/6.1.%20Medio%20ambiente_en.pdf</t>
  </si>
  <si>
    <t>$1,076.7</t>
  </si>
  <si>
    <t>$43,315.7</t>
  </si>
  <si>
    <t>In 2019, stimated emissions savings of 25,419.61 tCO2 in
initiatives such as the supply of electricity through
renewable energies with guarantee of origin or the
substitution and replacement of vehicles. They say they are committed to Avoiding or minimizing energy consumption
and the emission of greenhouse gases generated by its activities.
- Setting greenhouse gas emission reduction targets aligned with the latest trends and standards.</t>
  </si>
  <si>
    <t>Adecco Group</t>
  </si>
  <si>
    <t>as an organisation</t>
  </si>
  <si>
    <t>No - but future commitment</t>
  </si>
  <si>
    <t>$813.7</t>
  </si>
  <si>
    <t>$11,864.9</t>
  </si>
  <si>
    <t>Adidas</t>
  </si>
  <si>
    <t>for our own operations</t>
  </si>
  <si>
    <t>$2,211.7</t>
  </si>
  <si>
    <t>$23,211.2</t>
  </si>
  <si>
    <t>Textiles, Apparel, Luxury Goods</t>
  </si>
  <si>
    <t>carbon neutrality / climate neutrality</t>
  </si>
  <si>
    <t>Feb 2020</t>
  </si>
  <si>
    <t>operations in the Netherlands, the UK and the US... since 2016... We extended the scope of our carbon offsetting to cover all our wholly-owned operations in 2019</t>
  </si>
  <si>
    <t>ClimateCare</t>
  </si>
  <si>
    <t>$1,386.8</t>
  </si>
  <si>
    <t>$494,246.6</t>
  </si>
  <si>
    <t>-</t>
  </si>
  <si>
    <t>our stores… [and] business operations.</t>
  </si>
  <si>
    <t xml:space="preserve"> from our stores… [and] from our business operations.</t>
  </si>
  <si>
    <t>$246.2</t>
  </si>
  <si>
    <t>$102,574.7</t>
  </si>
  <si>
    <t>Food and Staples Retailing</t>
  </si>
  <si>
    <t>zero</t>
  </si>
  <si>
    <t>2C</t>
  </si>
  <si>
    <t>Jan 2019</t>
  </si>
  <si>
    <t>Japanese retail network AEON commits to reduce absolute scope 1 and 2 GHG emissions 35% by 2030 from a 2010 base-year. AEON also commits that 80% of its suppliers by emissions covering purchased goods and services will set science-based targets by 2021.</t>
  </si>
  <si>
    <t xml:space="preserve">n/a </t>
  </si>
  <si>
    <t>-       Self-generation</t>
  </si>
  <si>
    <t>https://www.globalcapital.com/article/b1h9h6htjzl09k/the-path-to-zero-carbon-fast-will-mean-firm</t>
  </si>
  <si>
    <t>$30,701.2</t>
  </si>
  <si>
    <t>$3,571,541.7</t>
  </si>
  <si>
    <t>Signature of UN Principles for Responsible Banking (PRB)</t>
  </si>
  <si>
    <t>https://www.aia.com/content/dam/group/en/esg/HAR20020050_E_AIA_ESG19(1550)F_.pdf</t>
  </si>
  <si>
    <t>$6,648</t>
  </si>
  <si>
    <t>$284,132</t>
  </si>
  <si>
    <t>ERT: '25% emissions reduction target per
employee by 2030 with 2017 as
a base year. The target applies to
Scope 1 and Scope 2 emissions.'</t>
  </si>
  <si>
    <t>https://www.airfranceklm.com/en/carbon-footprint</t>
  </si>
  <si>
    <t>$324.6</t>
  </si>
  <si>
    <t>$34,497</t>
  </si>
  <si>
    <t>Ambition 2020: reduce CO2 emissions by 20% compared to 2011*. This will be done through 1) Fleet modernization: a modern and energy efficient fleet improves both economic and environmental performances, 2) Operational efficiency: reducing weight carried on board, optimizing the use of airspace and eco-piloting in the air and on the ground reduce CO2 emissions, 3) Using sustainable biofuels: partnerships to accelerate the development of a market for sustainable biofuels, 4) Offsetting emissions: a CO2 offset service for their customers based on the distance flown and fuel-efficiency data of aircraft.
Airfrance has offset 100% of the emissions of its domestic flights as of 1st January 2020</t>
  </si>
  <si>
    <t>https://www.airbus.com/company/sustainability/environment/decarbonisation.html</t>
  </si>
  <si>
    <t>$-1,524.4</t>
  </si>
  <si>
    <t>$128,412.7</t>
  </si>
  <si>
    <t>Carbon-neutral growth: From 2020, net carbon emissions from aviation will be capped. This means that even though air travel is increasing, greenhouse gas emissions will not (ATAG).' '50% reduction in CO2 emissions: By 2050, net aviation carbon emissions will be half of 2005 levels (CORSIA).'</t>
  </si>
  <si>
    <t>Aisin Seiki</t>
  </si>
  <si>
    <t>C+P</t>
  </si>
  <si>
    <t>throughout the life cycle of our products</t>
  </si>
  <si>
    <t>https://www.aisin.com/csr/environment/carbon/</t>
  </si>
  <si>
    <t>No - but future commitment by virtue of "zero"</t>
  </si>
  <si>
    <t>CO2 emissions… throughout the life cycle* of our products</t>
  </si>
  <si>
    <t xml:space="preserve">* Every process including extraction of resources, processing of raw materials and the manufacturing, consumption and disposal of the product. 
Through promotion and expansion of development of new functional components that can contribute to significant reduction of CO2 emissions, establishment of a clean-energy factory system and manufacturing under such system. </t>
  </si>
  <si>
    <t xml:space="preserve">no evidence of removals, but they do say that they promote global nature and environmental conservation activities. It is probably carbon neutral not net zero </t>
  </si>
  <si>
    <t>No SBT</t>
  </si>
  <si>
    <t>$221.3</t>
  </si>
  <si>
    <t>$36,945.1</t>
  </si>
  <si>
    <t>Automobiles and Components</t>
  </si>
  <si>
    <t>Zero</t>
  </si>
  <si>
    <t>pre-July</t>
  </si>
  <si>
    <t>$466.4</t>
  </si>
  <si>
    <t>$24,735.1</t>
  </si>
  <si>
    <t>$21,450.2</t>
  </si>
  <si>
    <t>$185,026.5</t>
  </si>
  <si>
    <t>https://corpo.couche-tard.com/rapport-EN/</t>
  </si>
  <si>
    <t>$1,833.9</t>
  </si>
  <si>
    <t>$22,607.7</t>
  </si>
  <si>
    <t>30% of our sites to be carbon neutral by 2030.'</t>
  </si>
  <si>
    <t>Since 2012, we neutralize our remaining carbon emissions by investing in carbon projects like forest protection in Kenya. Together with our other carbon reduction strategies, these efforts made us a carbon neutral company.</t>
  </si>
  <si>
    <t>https://www.allianz.com/content/dam/onemarketing/azcom/Allianz_com/sustainability/documents/Allianz_Group_Sustainability_Report_2019-web.pdf</t>
  </si>
  <si>
    <t>$8,857.8</t>
  </si>
  <si>
    <t>$1,134,954</t>
  </si>
  <si>
    <t xml:space="preserve">35% GHG emissions reduction
per employee since 2010 against a 2020 target of -30%.' 'Our approach to the low-carbon transition will be steered by
our commitment to set science-based emission reduction targets
as well as to reaching net-zero emissions in our proprietary
investment portfolio by 2050. ' </t>
  </si>
  <si>
    <t>May 2018</t>
  </si>
  <si>
    <t>-       No data available</t>
  </si>
  <si>
    <t>$4,847</t>
  </si>
  <si>
    <t>$119,950</t>
  </si>
  <si>
    <t xml:space="preserve">No information on emissions targets in ESGR, CSRR or website </t>
  </si>
  <si>
    <t>https://services.google.com/fh/files/misc/google_2019-environmental-report.pdf</t>
  </si>
  <si>
    <t>Because of our renewable energy and carbon offset programs, our net operational carbon emissions during this period were zero.</t>
  </si>
  <si>
    <t>we’ve partnered with more than 40 carbon offset projects to offset more than 19 million tCO2e. One of Google’s long-standing project partners is OneidaHerkimer Solid Waste Management Authority, a landfill gas project in upstate New York, United States</t>
  </si>
  <si>
    <t>As we work to reduce our emissions, our need for carbon offsets will continue to decrease. We reduce our Scope 1 and 2 emissions by improving energy efficiency and procuring renewable energy. We reduce our operational Scope 3 emissions by minimizing the need for business travel through encouraging use of video conferencing tools like Google Hangouts for meetings.</t>
  </si>
  <si>
    <t>$34,343</t>
  </si>
  <si>
    <t>$275,909</t>
  </si>
  <si>
    <t>Software and Services</t>
  </si>
  <si>
    <t>Claims, but not according to SBTI</t>
  </si>
  <si>
    <t>net positive'</t>
  </si>
  <si>
    <t>Increase the net positive impact of our products.'</t>
  </si>
  <si>
    <t>Carbon Neutral &amp; Net Zero</t>
  </si>
  <si>
    <t>-       Direct procurement from offsite grid-connected generators (PPA)
-       Self-generation</t>
  </si>
  <si>
    <t>N/a Website unavailable</t>
  </si>
  <si>
    <t>$273.2</t>
  </si>
  <si>
    <t>$93,947.7</t>
  </si>
  <si>
    <t>Amazon.com</t>
  </si>
  <si>
    <t>business [and not all products' emissions]</t>
  </si>
  <si>
    <t>https://sustainability.aboutamazon.com/</t>
  </si>
  <si>
    <t>No - but future commitment by virtue of "net zero"</t>
  </si>
  <si>
    <t xml:space="preserve">across our business </t>
  </si>
  <si>
    <t>Investing $100mn in reforestation &amp; climate mitigation.'</t>
  </si>
  <si>
    <t>Across our business</t>
  </si>
  <si>
    <t xml:space="preserve">Amazon includes emissions from products sold under its private label. But these constitute only a fraction of its online sales (we are not even talking about the emissions that results when Amazon sells its cloud computing services to the fossil fuel sector; more on this below). In our opinion, climate leaders are responsible for the climate impact of all products they sell or profit from. Thus, without providing comprehensive data on all its Scope 3 emissions, it is difficult to assess Amazon's climate footprint, leave aside its "real" climate commitment. </t>
  </si>
  <si>
    <t>Not across all scopes</t>
  </si>
  <si>
    <t>https://sustainability.aboutamazon.com/ and https://www.forbes.com/sites/prakashdolsak/2020/06/24/amazons-2019-sustainability-report-some-progress-but-critical-challenges-remain/#2ff094226254</t>
  </si>
  <si>
    <t>https://uk.reuters.com/article/us-amazon-environment/amazon-vows-to-be-carbon-neutral-by-2040-buying-100000-electric-vans-idUKKBN1W41ZV</t>
  </si>
  <si>
    <t>$11,588</t>
  </si>
  <si>
    <t>$225,248</t>
  </si>
  <si>
    <t xml:space="preserve">Concerns around the transparency around Amazon's renewable projects. </t>
  </si>
  <si>
    <t xml:space="preserve">Net zero </t>
  </si>
  <si>
    <t>Jun 2020</t>
  </si>
  <si>
    <t>post-July</t>
  </si>
  <si>
    <t>positive</t>
  </si>
  <si>
    <t>$1,807.3</t>
  </si>
  <si>
    <t>$23,170.8</t>
  </si>
  <si>
    <t>[do not specify]</t>
  </si>
  <si>
    <t>in line with... Science Based Targets initiative</t>
  </si>
  <si>
    <t>https://s22.q4cdn.com/604986553/files/doc_downloads/sustainability/2020/07/v2/2019-Sustainability-Report.pdf</t>
  </si>
  <si>
    <t>reach net-zero emissions</t>
  </si>
  <si>
    <t>in line with the criteria and recommendations of the Science Based Targets initiative</t>
  </si>
  <si>
    <t>$3,518</t>
  </si>
  <si>
    <t>$81,132</t>
  </si>
  <si>
    <t>Latin America</t>
  </si>
  <si>
    <t>Lead with carbon neutral but mention of net zero</t>
  </si>
  <si>
    <t>Aug 2019</t>
  </si>
  <si>
    <t>https://www.aacargo.com/about/safeguarding-green-future.html</t>
  </si>
  <si>
    <t>$1,686</t>
  </si>
  <si>
    <t>$59,995</t>
  </si>
  <si>
    <t xml:space="preserve">"carbon neutral growth in international emissions after 2020 using market based measures, and a 50% reduction in greenhouse
gas emissions by 2050 which will primarily come from sustainable alternative jet fuel. GHG emissions reduction goals are described on behlaf of the collective airlines industry. ", "a company goal to source 2.5 million gigajoules — the energy equivalent to almost 20 million gallons of jet fuel — of cost-competitive renewables by 2025.", "established a 20-year goal to reduce our GHG intensity ratio by 30 percent between 2005 and 2025.", complying under protest to the EU ETS. </t>
  </si>
  <si>
    <t>scope 1, 2 and 3 (employee business travel and waste)</t>
  </si>
  <si>
    <t>Yes by virtue of zero net</t>
  </si>
  <si>
    <t>CarbonNeutral®</t>
  </si>
  <si>
    <t>Through a combination of renewable energy credits, carbon offsets, and emission reduction projects around the world</t>
  </si>
  <si>
    <t>Claim they are "zero net" and "net zero", but no evidence of removals. Follow CarbonNeutral Protocol</t>
  </si>
  <si>
    <t>No SBT, Not across all scopes</t>
  </si>
  <si>
    <t>https://s1.q4cdn.com/692158879/files/doc_downloads/social_reports/2018-2019-American-Express-CSR-Report.pdf</t>
  </si>
  <si>
    <t>$6,759</t>
  </si>
  <si>
    <t>$198,321</t>
  </si>
  <si>
    <t>Yes, claims, but not according to SBTI</t>
  </si>
  <si>
    <t xml:space="preserve">Zero net </t>
  </si>
  <si>
    <t>$3,348</t>
  </si>
  <si>
    <t>$525,064</t>
  </si>
  <si>
    <t>https://www.amerisourcebergen.com/-/media/assets/amerisourcebergen/corporate_citizenship/abc_corpcitizenship_report_2019_final.pdf?la=en&amp;hash=4277633C393A9824CE096307072597F9715BABC2</t>
  </si>
  <si>
    <t>$855.4</t>
  </si>
  <si>
    <t>$39,172</t>
  </si>
  <si>
    <t xml:space="preserve">No specific emission reduction targets. 'Improving operations and reducing our carbon footprint wherever possible.' </t>
  </si>
  <si>
    <t>Aiming for 30% reduction in GHG by 2030. Reducing energy consumption through FutureSmart MiningTM methods and technology adoption and switching to low carbon energy sourcing, increasing renewables in our energy mix. They say they will use carbon pricing</t>
  </si>
  <si>
    <t>$3,547</t>
  </si>
  <si>
    <t>$56,152</t>
  </si>
  <si>
    <t>Mining - Metals (Iron, Aluminium, Other Metals)</t>
  </si>
  <si>
    <t>Africa</t>
  </si>
  <si>
    <t>$9,171</t>
  </si>
  <si>
    <t>$236,648</t>
  </si>
  <si>
    <t>Food and Beverage Processing</t>
  </si>
  <si>
    <t>Mar 2018</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</si>
  <si>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</si>
  <si>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$1,773</t>
  </si>
  <si>
    <t>$31,609.4</t>
  </si>
  <si>
    <t>$-208.9</t>
  </si>
  <si>
    <t>$47,781.1</t>
  </si>
  <si>
    <t>https://www.anthemcorporateresponsibility.com/environmental-policy-and-commitments</t>
  </si>
  <si>
    <t>$4,807</t>
  </si>
  <si>
    <t>$77,453</t>
  </si>
  <si>
    <t>Healthcare products and services</t>
  </si>
  <si>
    <t>Emissions Reduction Target: 'Reduce our scope I and II greenhouse gas (GHG) emissions intensity by 30% by 2020 (2013 baseline).'</t>
  </si>
  <si>
    <t>C/C+P</t>
  </si>
  <si>
    <t>operations... commuting [and] business travel</t>
  </si>
  <si>
    <t>2020*</t>
  </si>
  <si>
    <t>https://www.apple.com/uk/environment/</t>
  </si>
  <si>
    <t>Yes and future commitment across more scopes</t>
  </si>
  <si>
    <t>All of our operations, from commuting to business travel, are carbon neutral too.</t>
  </si>
  <si>
    <t>Carbon neutral across its entire business, manufacturing supply chain, and product life cycle. Reduce emissions by 75 percent by 2030 while developing innovative carbon removal solutions for the remaining 25 percent of its comprehensive footprint</t>
  </si>
  <si>
    <t>$55,256</t>
  </si>
  <si>
    <t>$338,516</t>
  </si>
  <si>
    <t>Technology Hardware and Equipment</t>
  </si>
  <si>
    <t xml:space="preserve">All of Apple’s offices, stores and data centres in 44 countries are powered by 100% renewable electricity sources. </t>
  </si>
  <si>
    <t>-       Direct procurement from offsite grid-connected generators (PPA)
-       Contract with suppliers
-       Unbundled renewable energy attribute certificates
-       Self-generation</t>
  </si>
  <si>
    <t>https://corporate.arcelormittal.com/sustainability/approach/climate-change</t>
  </si>
  <si>
    <t>$-2,454</t>
  </si>
  <si>
    <t>$87,908</t>
  </si>
  <si>
    <t>ERT: 'Our target in Europe is to reduce our CO2 emissions by 30% by 2030 over 2018 and be carbon neutral by 2050. Across our global portfolio our ambition is to significantly reduce our carbon footprint.'</t>
  </si>
  <si>
    <t>negative</t>
  </si>
  <si>
    <t>https://www.adm.com/sustainability</t>
  </si>
  <si>
    <t>$1,379</t>
  </si>
  <si>
    <t>$43,997</t>
  </si>
  <si>
    <t xml:space="preserve">ERT: '25% reduction by 2035 over 2019 baseline.' </t>
  </si>
  <si>
    <t>$-204.1</t>
  </si>
  <si>
    <t>$16,400.8</t>
  </si>
  <si>
    <t>CSR report does not mention climate targets</t>
  </si>
  <si>
    <t>https://www.generali.com/it/our-responsibilities/our-commitment-to-the-environment-and-climate/greenhouse-gas-emissions</t>
  </si>
  <si>
    <t>$2,988.4</t>
  </si>
  <si>
    <t>$577,557.9</t>
  </si>
  <si>
    <t>Emission Reduction Target for 2020: 'Stable and structural reduction of at least 20% of GHG emissions compared to the base year 2013.'</t>
  </si>
  <si>
    <t>https://about.att.com/ecms/dam/csr/2019/library/corporate-responsibility/2019-2020-Summary.pdf</t>
  </si>
  <si>
    <t>$13,903</t>
  </si>
  <si>
    <t>$551,669</t>
  </si>
  <si>
    <t>goal to enable carbon savings 10 times the footprint of our operations by 2025.'</t>
  </si>
  <si>
    <t>Mar 2020</t>
  </si>
  <si>
    <t>AT&amp;T commits* to reduce absolute scope 1 and scope 2 GHG emissions 26%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</si>
  <si>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Auchan Holding</t>
  </si>
  <si>
    <t>Latest report publication from 2018</t>
  </si>
  <si>
    <t>$-1,637.5</t>
  </si>
  <si>
    <t>$38,708.2</t>
  </si>
  <si>
    <t>Jan 2020</t>
  </si>
  <si>
    <t>$578.1</t>
  </si>
  <si>
    <t>$144,797.5</t>
  </si>
  <si>
    <t>UK</t>
  </si>
  <si>
    <t xml:space="preserve">operational emissions </t>
  </si>
  <si>
    <t xml:space="preserve">offset its entire operational emissions. </t>
  </si>
  <si>
    <t>https://www.aviva.com/social-purpose/environment/</t>
  </si>
  <si>
    <t>$3,251.4</t>
  </si>
  <si>
    <t>$609,327</t>
  </si>
  <si>
    <t>ERT: '70% reduction by 2030, against the 2010 baseline.'</t>
  </si>
  <si>
    <t>80% by 2020</t>
  </si>
  <si>
    <t>-       Contract with suppliers
-       Self-generation</t>
  </si>
  <si>
    <t>https://www.axa.com/en/about-us/environmental-footprint-management https://www.axa.com/en/press/press-releases/axa-launches-a-new-phase-in-its-climate-strategy-to-accelerate-its-contribution-to-a-low-carbon-and-more-resilient-economy</t>
  </si>
  <si>
    <t>$4,317</t>
  </si>
  <si>
    <t>$876,457.5</t>
  </si>
  <si>
    <t>Absolute emissions reduction target pending approval from SBTI. '25% reduction in AXA’s CO2 emissions (in absolute terms t.CO2 eq.' AND 'Joined the "Net Zero Asset Owner Alliance”, a coalition of institutional investors committed to transitioning their investments to “net-zero” greenhouse gas emissions by 2050 to align their portfolios with a 1.5°C scenario.'</t>
  </si>
  <si>
    <t>Jun 2015</t>
  </si>
  <si>
    <t xml:space="preserve">CO2 emissions </t>
  </si>
  <si>
    <t xml:space="preserve">Through Increasing energy efficiency, increasing usage of renewable energy, and implementing measures to facilitate group transportation and reduce travel. It has defined an internal price for its emissions. Uses offsetting, but does not specify removals. </t>
  </si>
  <si>
    <t>https://www.bbva.com/en/as-of-january-1st-bbva-set-an-internal-price-for-its-co2-emissions-and-commits-to-being-carbon-neutral-in-2020</t>
  </si>
  <si>
    <t>$3,930.8</t>
  </si>
  <si>
    <t>$784,209.7</t>
  </si>
  <si>
    <t>Aim to "reduce CO2 emissions by 68 percent from 2015 levels and for 70 percent of the energy consumed to come from renewable sources by 2025."</t>
  </si>
  <si>
    <t>Jan 2018</t>
  </si>
  <si>
    <t>48% by
2020
70% by
2025</t>
  </si>
  <si>
    <t xml:space="preserve">They were committed to offsetting all GHG emissions starting with emissions in 2019, but it is unclear whether they have achieved this </t>
  </si>
  <si>
    <t>https://www.marketscreener.com/BANCO-BRADESCO-55345296/news/Banco-Bradesco-Position-on-climate-change-29947447/</t>
  </si>
  <si>
    <t>$5,330.5</t>
  </si>
  <si>
    <t>$342,746.8</t>
  </si>
  <si>
    <t>"In 2020, 100% of Bradesco’s operations will be supplied with electricity from renewable sources", "commitment to offset 100% of greenhouse gases (GHG) emissions from Bradesco's operations, based on it's GHG Inventory, starting in 2019"</t>
  </si>
  <si>
    <t>offset 100%</t>
  </si>
  <si>
    <t xml:space="preserve">In 2019, BB committed to offsetting GHG emissions from scopes 1 and 2 by acquiring carbon credits in the voluntary, regulated or carbon market. Could mean that they have been doing this since 2019 since there is no target date for achieving this. But, they haven't advertised being carbon neutral. </t>
  </si>
  <si>
    <t>https://apicatalog.mziq.com/filemanager/v2/d/5760dff3-15e1-4962-9e81-322a0b3d0bbd/977f3853-0277-a712-6d3f-9ea407621e0a?origin=2
https://www45.bb.com.br/docs/ri/ra2010/eng/ra/28.htm</t>
  </si>
  <si>
    <t>$4,157.6</t>
  </si>
  <si>
    <t>$361,080.8</t>
  </si>
  <si>
    <t xml:space="preserve">In 2019, BB committed to offsetting GHG emissions from scopes 1 and 2 by acquiring carbon credits in the voluntary, regulated or carbon market. Measures and discloses  scope 1,2 and 3 emissiosn under BB's GHG Emissions Inventory. Their inventory has been gold certified since 2010. Offsetting projects: Banco do Brasil Beach Volleyball Tour and Brazil Tennis Open, sponsored by BB in Costa do Sauípe, Bahia: 1,392 trees planted. Signatory to the Brazilian GHG Protocol Program, Businesses for the Climate, and the Carbon Disclosure Project. </t>
  </si>
  <si>
    <t>offsetting all the emissions generated by its own operations.</t>
  </si>
  <si>
    <t>https://www.santander.com/en/press-room/press-releases/santander-commits-to-becoming-carbon-neutral-in-2020</t>
  </si>
  <si>
    <t>$7,292</t>
  </si>
  <si>
    <t>$1,709,072.9</t>
  </si>
  <si>
    <t>ERT: 'expects to cut total emissions by nearly a half from 2019 to 2025.'</t>
  </si>
  <si>
    <t>Reducing Scope 1 and 2 emissions from its facilities, purchasing 100 percent renewable electricity and buying carbon offsets for its remaining unavoidable emissions.</t>
  </si>
  <si>
    <t>Pending third party verification</t>
  </si>
  <si>
    <t>https://newsroom.bankofamerica.com/press-releases/environment</t>
  </si>
  <si>
    <t>$27,430</t>
  </si>
  <si>
    <t>$2,434,079</t>
  </si>
  <si>
    <t>-       Unbundled renewable energy attribute certificates
-       Contract with suppliers
-       Self-generation</t>
  </si>
  <si>
    <t>https://pic.bankofchina.com/bocappd/report/202003/P020200327591091297029.pdf</t>
  </si>
  <si>
    <t>$27,126.9</t>
  </si>
  <si>
    <t>$3,268,837.9</t>
  </si>
  <si>
    <t>No specific emissions reductions. 'The Bank advocates a green and low-carbon philosophy.'</t>
  </si>
  <si>
    <t>$11,186.4</t>
  </si>
  <si>
    <t>$1,422,053.8</t>
  </si>
  <si>
    <t>enterprise-wide</t>
  </si>
  <si>
    <t>BMO achieved Carbon Neutrality through a combination of consumption reduction activities, the purchase of renewable electricity (Renewable Energy Certificates) and closed the remaining gap via the purchase of high quality voluntary carbon offset credits.</t>
  </si>
  <si>
    <t>$4,333.3</t>
  </si>
  <si>
    <t>$648,451.5</t>
  </si>
  <si>
    <t>https://www.newswire.ca/news-releases/scotiabank-to-mobilize-100-billion-by-2025-to-support-the-transition-to-a-lower-carbon-and-more-resilient-economy-818158127.html
https://www.scotiabank.com/content/dam/scotiabank/canada/en/documents/about/Scotiabank_2019_ESG_Report.pdf</t>
  </si>
  <si>
    <t>$6,314</t>
  </si>
  <si>
    <t>$826,480.7</t>
  </si>
  <si>
    <t>Established an internal price on carbon in 2017, and are on-track to achieve greenhouse gas reduction target of 10 per cent by 2021.  Established a new target of 25% by 2025</t>
  </si>
  <si>
    <t>https://home.barclays/society/our-position-on-climate-change/</t>
  </si>
  <si>
    <t>operational GHG emissions</t>
  </si>
  <si>
    <t xml:space="preserve">Barclays already has a plan to be net zero by 2030 in Scope 1 (all direct GHG emissions) and Scope 2 (indirect GHG emissions from the consumption of purchased electricity, heat or steam). "We have halved our operational GHG emissions over the last two years through procurement of green energy, and our residual footprint from our properties and business travel is fully offset, which on some definitions would make us net zero today." "We are now setting a goal to be net zero in Scope 3, across all of our financing  activity, by 2050. “Scope 3” emissions for a bank are, in simple terms, the GHG footprint of the business activities we finance around the world, across all sectors." </t>
  </si>
  <si>
    <t>Scope 3 emissions for a bank are, in simple terms, the GHG footprint of the business activities we finance around the world.</t>
  </si>
  <si>
    <t xml:space="preserve">Have announced aim to be net zero by 2050 through reducing emissions in scopes 1, 2 and 3, and and offsetting remaining emissions. However, this offsetting is done through purchasing carbon credits as opposed to removals, so I don't believe that this is a net zero goal. </t>
  </si>
  <si>
    <t>$4,177.9</t>
  </si>
  <si>
    <t>$1,510,233.3</t>
  </si>
  <si>
    <t>"partnering with the Blue Marine Foundation to help protect and sustain the largest carbon sink on Earth: the ocean"</t>
  </si>
  <si>
    <t>90% by
2025</t>
  </si>
  <si>
    <t>$9,425.3</t>
  </si>
  <si>
    <t>$97,592.7</t>
  </si>
  <si>
    <t>Carbon Neutral Operations (Scope 1 and Scope 2 (market-based) emissions of the environmentally relevant sites)</t>
  </si>
  <si>
    <t>implement energy efficiency measures at our sites and switch to 100 percent electricity from renewable energies. The remaining emissions will be offset by purchasing certificates from climate protection projects with recognized quality standards.'</t>
  </si>
  <si>
    <t>$4,578.9</t>
  </si>
  <si>
    <t>$141,712</t>
  </si>
  <si>
    <t>Pharmaceuticals and Biotech</t>
  </si>
  <si>
    <t>Nov 2019</t>
  </si>
  <si>
    <t>$746.9</t>
  </si>
  <si>
    <t>$71,908.7</t>
  </si>
  <si>
    <t>https://www.brkenergy.com/environment/renewables</t>
  </si>
  <si>
    <t>$81,417</t>
  </si>
  <si>
    <t>$817,729</t>
  </si>
  <si>
    <t>Approximately 43% of our owned and contracted generating capacity coming from renewable and noncarbon sources.'</t>
  </si>
  <si>
    <t xml:space="preserve">No mention of scope or how. They have also  identified targets for 2030, shown in Other. </t>
  </si>
  <si>
    <t>https://corporate.bestbuy.com/sustainability/</t>
  </si>
  <si>
    <t>$1,541</t>
  </si>
  <si>
    <t>$15,591</t>
  </si>
  <si>
    <t>Reduce carbon emissions in our operations by 75% (over 2009 baseline) by 2030 ; carbon neutral by 2050
Reduce carbon emissions for our customers by 20% (over 2017 baseline) by 2030; saving $5 billion in energy costs</t>
  </si>
  <si>
    <t>Well-below 2C</t>
  </si>
  <si>
    <t>Jul 2019</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</si>
  <si>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</si>
  <si>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$430.9</t>
  </si>
  <si>
    <t>$19,952.2</t>
  </si>
  <si>
    <t>Australia / UK</t>
  </si>
  <si>
    <t>in the latter half of this century</t>
  </si>
  <si>
    <t>https://www.bhp.com/environment/climate-change/</t>
  </si>
  <si>
    <t xml:space="preserve">Operational emissions </t>
  </si>
  <si>
    <t xml:space="preserve">Reduce electricity use, accelerate renewables use, exploring low emissions technologies. Carbon offsets will be used as required, but no specification about removals. </t>
  </si>
  <si>
    <t>Doesn't cover scope 3. No specifications about all scopes or about removals. As we work to develop an integrated product stewardship strategy in FY2020 we intend to look to identify additional opportunities to work with others in our value chain to influence emissions reductions. We also intend to set public goals related to Scope 3 emissions.</t>
  </si>
  <si>
    <t>$8,306</t>
  </si>
  <si>
    <t>$100,861</t>
  </si>
  <si>
    <t>Australasia and Europe</t>
  </si>
  <si>
    <t>BHP</t>
  </si>
  <si>
    <t>https://www.bmwgroup.com/content/dam/grpw/websites/bmwgroup_com/responsibility/downloads/en/2020/2020-BMW-Group-SVR-2019-Englisch.pdf</t>
  </si>
  <si>
    <t>$5,501.2</t>
  </si>
  <si>
    <t>$255,945.4</t>
  </si>
  <si>
    <t>By 2020, the BMW Group will have reduced CO2 emissions in the European new vehicle fleet
(EU-28) by at least 50 % compared to the base year (1995)' AND 'e first car man
-
ufacturer to join the international “Getting to Zero Coali
-
tion”. The objective of this initiative is to use zero-emission
cargo vessels from 2030.'</t>
  </si>
  <si>
    <t>2/3 by 2020</t>
  </si>
  <si>
    <t>-       Direct procurement from offsite grid-connected generators (PPA)
-       Unbundled renewable energy attribute certificates
-       Contract with suppliers
-       Self-generation</t>
  </si>
  <si>
    <t>reduce its direct impact on the environment—impacts that are linked to business activities.</t>
  </si>
  <si>
    <t>https://group.bnpparibas/en/news/carbon-neutral-bnp-paribas-commitment-climate</t>
  </si>
  <si>
    <t>$9,147.7</t>
  </si>
  <si>
    <t>$2,429,673.9</t>
  </si>
  <si>
    <t>ERT: Goal for 2020 ' 25% reduction in employee emissions.'</t>
  </si>
  <si>
    <t>Apr 2016</t>
  </si>
  <si>
    <t>https://www.boeing.com/principles/environment/index.page#:~:text=2020%20Global%20Environment%20Report%20demonstrates%20Boeing's%20commitment%20to%20sustainability&amp;text=Boeing's%20commitment%20to%20energy%2Defficient,a%2050%25%20reduction%20by%202050.</t>
  </si>
  <si>
    <t>$-636</t>
  </si>
  <si>
    <t>$133,625</t>
  </si>
  <si>
    <t>achieve a global approach to carbon-neutral growth — starting in 2020 with a 50% reduction by 2050.'</t>
  </si>
  <si>
    <t>emissions in our direct sphere of influence (scope 1 and 2) carbon neutral worldwide.</t>
  </si>
  <si>
    <t>https://www.bosch.com/company/sustainability/environment/</t>
  </si>
  <si>
    <t>$1,780.7</t>
  </si>
  <si>
    <t>$99,927.3</t>
  </si>
  <si>
    <t xml:space="preserve"> We also set ourselves a target for the upstream and downstream stages of the value chain (scope 3) in 2019. In addition to this specific goal, we want to make an active contribution to ensuring that the stages of the value chain that we do not influence alone will also be climate neutral by 2050.</t>
  </si>
  <si>
    <t>https://www.bouygues-construction.com/en/page-engagement/carbon-energy</t>
  </si>
  <si>
    <t>$1,325.2</t>
  </si>
  <si>
    <t>$44,170.9</t>
  </si>
  <si>
    <t>20 % reduction in the carbon footprint between 2015 and 2030</t>
  </si>
  <si>
    <t>https://www.bp.com/en/global/corporate/sustainability/climate-change/reducing-emissions-in-our-operations.html</t>
  </si>
  <si>
    <t>We aim to be net zero across our entire operations on an absolute basis by 2050 or sooner. This aim relates to Scope 1 and 2 GHG emissions. And we aim to be net zero on an absolute basis across the carbon in our upstream oil and gas production by 2050 or sooner. This is our Scope 3 aim, and is on a bp equity share basis excluding Rosneft.</t>
  </si>
  <si>
    <t xml:space="preserve">Scope 1, 2, 3. We aim to be net zero across our entire operations on an absolute basis by 2050 or sooner. This aim relates to Scope 1 and 2 GHG emissions. And we aim to be net zero on an absolute basis across the carbon in our upstream oil and gas production by 2050 or sooner. This is our Scope 3 aim, and is on a bp equity share basis excluding Rosneft. </t>
  </si>
  <si>
    <t>BP equity share basis? Does this qualify for NZ? significant stake in Russia’s state-backed Rosneft not being covered in its plans</t>
  </si>
  <si>
    <t>https://www.bp.com/en/global/corporate/sustainability/climate-change/reducing-emissions-in-our-operations.html and https://www.ft.com/content/07497357-5c39-4dea-839f-b33691dc7195</t>
  </si>
  <si>
    <t>https://www.bp.com/en/global/corporate/news-and-insights/bp-magazine/sustainability-report-carbon-6-ways-bp-taking-action.html</t>
  </si>
  <si>
    <t>$4,026</t>
  </si>
  <si>
    <t>$295,194</t>
  </si>
  <si>
    <t>Oil &amp; Gas</t>
  </si>
  <si>
    <t xml:space="preserve">Supports World Bank carbon pricing, supplying natural gas, producing renewable energy. Not for profit carbon offsetting programme, 2.5mil tonnes in past 10 years.' </t>
  </si>
  <si>
    <t>https://www.bridgestone.com/responsibilities/environment/reduce_co2/operations/</t>
  </si>
  <si>
    <t>$2,684</t>
  </si>
  <si>
    <t>$36,319.8</t>
  </si>
  <si>
    <t>Goal to reduce  absolute CO2 emissions (Scope 1 and 2*1) by 30% and aspire to reduce by 50% by 2030</t>
  </si>
  <si>
    <t>$3,439</t>
  </si>
  <si>
    <t>$129,944</t>
  </si>
  <si>
    <t xml:space="preserve">Direct operations </t>
  </si>
  <si>
    <t xml:space="preserve">No obvious plan for offsetting. Reduce Scopes 1 and 2 CO2e emissions by 30% by 2025; To reduce absolute Scope 1 and Scope 2 CO2e emissions by 30% to 605 tonnes by 2030; Source 30% of our direct energy from renewable sources by 2025. </t>
  </si>
  <si>
    <t>$7,278.7</t>
  </si>
  <si>
    <t>$186,761.1</t>
  </si>
  <si>
    <t>Tobacco</t>
  </si>
  <si>
    <t>Apr 2019</t>
  </si>
  <si>
    <t>British multinational cigarette and tobacco manufacturing company British American Tobacco commits to reduce absolute scope 1 and 2 GHG emissions 30% and scope 3 GHG emissions from purchased goods and services 16% by 2030 from a 2017 base year. British American Tobacco also commits that 70% of its direct materials suppliers by spend will set science-based scope 1 and 2 targets by 2023.
* The target boundary includes biogenic emissions and removals associated with the use of bioenergy.</t>
  </si>
  <si>
    <t>https://www.brookfield.com/sites/default/files/2019-09/BAM_ESG_Report_2018.pdf</t>
  </si>
  <si>
    <t>$2,807</t>
  </si>
  <si>
    <t>$323,969</t>
  </si>
  <si>
    <t>ERT: '30% reduction in carbon footprint by 2030.'</t>
  </si>
  <si>
    <t xml:space="preserve">Business </t>
  </si>
  <si>
    <t>https://www.bt.com/about/digital-impact-and-sustainability/tackling-climate-change/the-road-to-net-zero</t>
  </si>
  <si>
    <t>https://www.bt.com/about/digital-impact-and-sustainability/tackling-climate-change/the-road-to-net-zero#accordion-3</t>
  </si>
  <si>
    <t>$2,202.8</t>
  </si>
  <si>
    <t>$65,850.8</t>
  </si>
  <si>
    <t>Overall, we cut the total Scope 1 &amp; 2 emissions from our global operations by 18.6% this year to 243Ktonnes of CO2e. Since 2016/17, we’ve reduced our carbon intensity by 42% to 18 tonnes of CO2e per £m value added – on our way to our 87% reduction target for 2030</t>
  </si>
  <si>
    <t>Sep 2017</t>
  </si>
  <si>
    <t>Multinational communications company BT commits to reduce GHG emissions* by 87% in tons of CO2e per unit of gross value added by 2030 from a 2016/2017 base-year.  This is in line with current international policy and climate science, being BT’s share of the global emissions reductions needed to limit global warming to 1.5°C. The company also commits to reduce supply chain GHG emissions** by 29% over the same time-period.
*Here GHG emissions refer to Scope 1 and 2 emissions, as defined in the Greenhouse Gas Protocol, expressed as tonnes carbon dioxide equivalent (t CO2e) per unit of gross value added (GVA). 
**Supply chain emissions refer to all upstream Scope 3 emissions (categories 1-8), as defined in the Greenhouse Gas Protocol Scope 3 Standard.</t>
  </si>
  <si>
    <t>2035-2045</t>
  </si>
  <si>
    <t>-       PPA via direct wire: Procurement from onsite installations owned by a supplier
-       PPA via direct wire: Procurement from offsite installations owned by a supplier
-       PPA via grid: Procurement from offsite grid- connected generators
-       Contracts via grid: Contract with suppliers - Grid supplied renewable supplies
-       Self-generation: Generated by the consumer</t>
  </si>
  <si>
    <t>"By the end of 2020, we aim to source 100% renewable electricity worldwide, where markets allow."</t>
  </si>
  <si>
    <t>https://www.bt.com/about/digital-impact-and-sustainability/tackling-climate-change/the-road-to-net-zero#accordion-1</t>
  </si>
  <si>
    <t>https://www.bunge.com/sites/default/files/2018_gri_sustainability_report.pdf</t>
  </si>
  <si>
    <t>$-1,280</t>
  </si>
  <si>
    <t>$18,317</t>
  </si>
  <si>
    <t xml:space="preserve"> In 2019, Bunge scored a B for Climate by CDP. Weak emissions reduction goals: The target for 2026 is reducing emissions intensity by 10%, considering a 2016 baseline. </t>
  </si>
  <si>
    <t>Scopes 1, 2 and 3 ("Other indirect emissions... Products and services consumed")</t>
  </si>
  <si>
    <t>Takes into account: The emissions produced by the consumption of fuels and coolant gases (scope 1), The indirect emissions generated from electricity consumption (scope 2), The remaining indirect emissions generated by the consumption of goods and services, waste treatment and business trips of employees (scope 3). 100% of electricity consumed at CaixaBank’s corporate centre in Barcelona, and 99.31% of that consumed at all buildings and within the entity’s. They have conducted abatement and reforestation projects to remove CO2. branch network originate from renewable energy sources, as accredited by the supplier Naturgy
Verified Carbon Standard</t>
  </si>
  <si>
    <t>$5,339.1</t>
  </si>
  <si>
    <t>$321,485.5</t>
  </si>
  <si>
    <t>https://global.canon/en/csr/report/pdf/canon-sus-2019-e-18.pdf</t>
  </si>
  <si>
    <t>$1,147.6</t>
  </si>
  <si>
    <t>$43,883.2</t>
  </si>
  <si>
    <t xml:space="preserve">50% reduction from 2008 levels by the year 2030. </t>
  </si>
  <si>
    <t>Scope 1 and Scope 2 emissions, as well as Scope 3 business travel emissions</t>
  </si>
  <si>
    <t xml:space="preserve">Achieved through offsetting. </t>
  </si>
  <si>
    <t xml:space="preserve">They don't explicitly say that they're working towards net zero, but they are aiming to abate their emissions through carbon removals which, in addition to their carbon neutral achievements (SBTI reductions across all three scopes), would get them to net zero. </t>
  </si>
  <si>
    <t>https://www.capitalone.com/about/newsroom/climate-change-journey-2030/</t>
  </si>
  <si>
    <t>$5,546</t>
  </si>
  <si>
    <t>$390,365</t>
  </si>
  <si>
    <t xml:space="preserve">RE100 in 2018 </t>
  </si>
  <si>
    <t>-       Unbundled renewable energy attribute certificates
-       Contract with suppliers</t>
  </si>
  <si>
    <t>https://www.cardinalhealth.com/en/about-us/corporate-citizenship/environmental-sustainability.html</t>
  </si>
  <si>
    <t>$1,363</t>
  </si>
  <si>
    <t>$40,963</t>
  </si>
  <si>
    <t>No specific emissions reductions yet. 'By the end of 2021, we plan to set a public greenhouse gas emissions reduction goal for our pharmaceutical distribution business.'</t>
  </si>
  <si>
    <t>https://www.carrefour.com/sites/default/files/2020-06/Climate%20-%20Press%20release%20Carrefour_05062020%20Eng.pdf</t>
  </si>
  <si>
    <t>$1,263.6</t>
  </si>
  <si>
    <t>$57,020.2</t>
  </si>
  <si>
    <t>ERT: 'reduce its greenhouse gas emissions (scope 1&amp;2) by 40% by 2025 and by 70% by 2050 (compared with 2010 levels). Reduce emissions linked to the purchase of goods and services (scope 3) by 30% by 2030, compared to 2019.'</t>
  </si>
  <si>
    <t>Carrefour Group commits to reduce absolute scope 1 and 2 GHG emissions of 30% by 2030 and 55% by 2040 from a 2019 base year. Carrefour Group also commits to reduce absolute scope 3 GHG emissions from purchased goods and services and use of sold products of 29% by 2030 from a 2019 base year.</t>
  </si>
  <si>
    <t>$6,093</t>
  </si>
  <si>
    <t>$78,453</t>
  </si>
  <si>
    <t>$2,030.5</t>
  </si>
  <si>
    <t>$335,795.8</t>
  </si>
  <si>
    <t>$122.1</t>
  </si>
  <si>
    <t>$16,736.9</t>
  </si>
  <si>
    <t xml:space="preserve">No mention of emissions targets on website or in reports </t>
  </si>
  <si>
    <t>$1,321</t>
  </si>
  <si>
    <t>$40,994</t>
  </si>
  <si>
    <t>UK (UK)</t>
  </si>
  <si>
    <t>[does not specify]</t>
  </si>
  <si>
    <t>https://www.centrica.com/sustainability/responsible-business-ambitions/climate-change/</t>
  </si>
  <si>
    <t xml:space="preserve">Will communicate pathway to net zero by 2030 </t>
  </si>
  <si>
    <t>$-1,305.4</t>
  </si>
  <si>
    <t>$24,045</t>
  </si>
  <si>
    <t>Electric Utilities and Energy Related</t>
  </si>
  <si>
    <t>$2,260.7</t>
  </si>
  <si>
    <t>$115,747.5</t>
  </si>
  <si>
    <t xml:space="preserve">the company does not disclose its GHG emissions and has no GHG reduction targets. </t>
  </si>
  <si>
    <t>https://ir.charter.com/corporate-responsibility-report</t>
  </si>
  <si>
    <t>$1,668</t>
  </si>
  <si>
    <t>$148,188</t>
  </si>
  <si>
    <t>$-1,250.9</t>
  </si>
  <si>
    <t>$121,159.6</t>
  </si>
  <si>
    <t>https://www.chevron.com/-/media/shared-media/documents/2019-corporate-sustainability-report.pdf</t>
  </si>
  <si>
    <t>$2,924</t>
  </si>
  <si>
    <t>$237,428</t>
  </si>
  <si>
    <t>Minor emission reduction target: 'Oil net GHG emissions intensity by 5-10%.' 'Transition area focus: Lower carbon internsity, performance tied to employee compensation. Increase renewables. Invest in breakthrough technologies - Developed one of the world's largest integrated CC&amp;S projects in Austraila.' p.10 of report</t>
  </si>
  <si>
    <t>$1,958.9</t>
  </si>
  <si>
    <t>$50,065.2</t>
  </si>
  <si>
    <t>y</t>
  </si>
  <si>
    <t>$2,628.3</t>
  </si>
  <si>
    <t>$68,554.6</t>
  </si>
  <si>
    <t>$2,901.3</t>
  </si>
  <si>
    <t>$123,777.1</t>
  </si>
  <si>
    <t>$1,332.6</t>
  </si>
  <si>
    <t>$232,053.4</t>
  </si>
  <si>
    <t>http://www.ccb.com/en/newinvestor/upload/20190328_1553704880/20190328003858392277.pdf</t>
  </si>
  <si>
    <t>$38,609.7</t>
  </si>
  <si>
    <t>$3,651,644.6</t>
  </si>
  <si>
    <t xml:space="preserve">No specific emissions reductions. </t>
  </si>
  <si>
    <t>$1,086.6</t>
  </si>
  <si>
    <t>$125,906.4</t>
  </si>
  <si>
    <t xml:space="preserve">No emisssions targets in 2019 CSR report </t>
  </si>
  <si>
    <t>$426.7</t>
  </si>
  <si>
    <t>$108,895.5</t>
  </si>
  <si>
    <t>$137.8</t>
  </si>
  <si>
    <t>$47,018.6</t>
  </si>
  <si>
    <t>$1,742.5</t>
  </si>
  <si>
    <t>$57,864.6</t>
  </si>
  <si>
    <t>$395.3</t>
  </si>
  <si>
    <t>$61,053.7</t>
  </si>
  <si>
    <t>$4,264.1</t>
  </si>
  <si>
    <t>$251,272</t>
  </si>
  <si>
    <t>Since 2005, the company has generated green electricity of approximately 23.8 billion kWh. The Group's projects also have accumulatively reduced COD emissions by over 2.8 million tonnes</t>
  </si>
  <si>
    <t>https://www.ebchinaintl.com/en/ir/press_content-p181107.html</t>
  </si>
  <si>
    <t>$1,989.6</t>
  </si>
  <si>
    <t>$748,020.4</t>
  </si>
  <si>
    <t>$2,501.3</t>
  </si>
  <si>
    <t>$316,777.5</t>
  </si>
  <si>
    <t>$2,847.8</t>
  </si>
  <si>
    <t>$70,353.7</t>
  </si>
  <si>
    <t>$489.5</t>
  </si>
  <si>
    <t>$28,310.4</t>
  </si>
  <si>
    <t>$310.4</t>
  </si>
  <si>
    <t>$118,038.3</t>
  </si>
  <si>
    <t>http://www.chng.com.cn/n16/av/chixueng.pdf</t>
  </si>
  <si>
    <t>$186.5</t>
  </si>
  <si>
    <t>$161,663.2</t>
  </si>
  <si>
    <t>No emisssions targets in 2018 CSR report. Their "IGCC-based pre-combustion carbon dioxide capture technology won the first prize of China Electric Power Science and Technology Progress Award"</t>
  </si>
  <si>
    <t>N/A - Report only in Chinese</t>
  </si>
  <si>
    <t>$4,660.3</t>
  </si>
  <si>
    <t>$648,393.2</t>
  </si>
  <si>
    <t>$13,442.5</t>
  </si>
  <si>
    <t>$1,064,823.3</t>
  </si>
  <si>
    <t>$5,233.1</t>
  </si>
  <si>
    <t>$277,918.2</t>
  </si>
  <si>
    <t>$230.1</t>
  </si>
  <si>
    <t>$133,441.7</t>
  </si>
  <si>
    <t>$7,790.3</t>
  </si>
  <si>
    <t>$959,249</t>
  </si>
  <si>
    <t>https://www.chinamobileltd.com/en/ir/reports/ar2019/sd2019.pdf</t>
  </si>
  <si>
    <t>$12,145.1</t>
  </si>
  <si>
    <t>$266,190.3</t>
  </si>
  <si>
    <t xml:space="preserve">Emission Reduction Target, non-specific: 'To ensure that the year-on-year growth rate of our overall energy consumption and the year-on-year growth rate of our
carbon emissions are lower than the growth rate of our network (connection) scale in the next five years.' </t>
  </si>
  <si>
    <t>$568.7</t>
  </si>
  <si>
    <t>$9,711.6</t>
  </si>
  <si>
    <t>$-104.9</t>
  </si>
  <si>
    <t>$85,590.2</t>
  </si>
  <si>
    <t>$307.7</t>
  </si>
  <si>
    <t>$56,840.6</t>
  </si>
  <si>
    <t>$1,104.7</t>
  </si>
  <si>
    <t>$119,401.2</t>
  </si>
  <si>
    <t>https://s3-us-west-2.amazonaws.com/ungc-production/attachments/cop_2019/476044/original/CNOOC_2018_Sustainability_Report.pdf?1561717781</t>
  </si>
  <si>
    <t>$6,957.2</t>
  </si>
  <si>
    <t>$184,922.2</t>
  </si>
  <si>
    <t>No specfic emission reduction plan. 'CNOOC strengthened green environmental protection management and promoted green low-carbon development.'</t>
  </si>
  <si>
    <t xml:space="preserve">Decrease in raw coal consumption by 6.4% in 2018, partaking in forestry carbon sequestration. </t>
  </si>
  <si>
    <t>https://www.cnpc.com.cn/en/climate/common_index.shtml</t>
  </si>
  <si>
    <t>$4,443.2</t>
  </si>
  <si>
    <t>$608,085.6</t>
  </si>
  <si>
    <t>No specific reduction target, only phrases like 'strengthening R&amp;D low carbon technologies and pollution reduction measures across the lines of production and operation to reduce carbon emissions.'</t>
  </si>
  <si>
    <t>$1,283.7</t>
  </si>
  <si>
    <t>$61,501.7</t>
  </si>
  <si>
    <t>$4,015.5</t>
  </si>
  <si>
    <t>$219,408.4</t>
  </si>
  <si>
    <t>$2,030.9</t>
  </si>
  <si>
    <t>$188,478.8</t>
  </si>
  <si>
    <t>$4,440.9</t>
  </si>
  <si>
    <t>$1,518,542.8</t>
  </si>
  <si>
    <t>$1,359.2</t>
  </si>
  <si>
    <t>$155,597.9</t>
  </si>
  <si>
    <t>http://www.crecg.com/english/resource/cms/article/4051/10070723/2019052417220772882.pdf</t>
  </si>
  <si>
    <t>$1,535.3</t>
  </si>
  <si>
    <t>$152,982.5</t>
  </si>
  <si>
    <t>No specific emission reduction targets</t>
  </si>
  <si>
    <t>http://en.crc.com.cn/whatwebelieve/OurResponsibility_new/newenvironment/</t>
  </si>
  <si>
    <t>$3,571.6</t>
  </si>
  <si>
    <t>$232,277.1</t>
  </si>
  <si>
    <t>No specific ERT.'We are committed to strengthening environmental protection, energy conservation and emission reduction, improving resource utilization efficiency, reducing pollutant emissions, fulfilling social responsibilities, enhancing green competitiveness and promoting the harmonious development of enterprises and nature.'</t>
  </si>
  <si>
    <t>$987.7</t>
  </si>
  <si>
    <t>$48,801.7</t>
  </si>
  <si>
    <t xml:space="preserve">CSR Report in Chinese. Latest report in 2016 </t>
  </si>
  <si>
    <t>$1,833.1</t>
  </si>
  <si>
    <t>$134,035.7</t>
  </si>
  <si>
    <t>$3,333</t>
  </si>
  <si>
    <t>$294,070</t>
  </si>
  <si>
    <t>$585.8</t>
  </si>
  <si>
    <t>$118,439.3</t>
  </si>
  <si>
    <t>$1,802.6</t>
  </si>
  <si>
    <t>$129,342.9</t>
  </si>
  <si>
    <t>https://www.chinaunicom.com.hk/en/about/csr.php</t>
  </si>
  <si>
    <t>$721.2</t>
  </si>
  <si>
    <t>$81,001.3</t>
  </si>
  <si>
    <t>In 2016, the Company designated approximately RMB200 million for energy-saving and emission reduction, which was mainly used in energy-saving renovation and application of energy-saving technology.</t>
  </si>
  <si>
    <t>$5,626.7</t>
  </si>
  <si>
    <t>$248,360.3</t>
  </si>
  <si>
    <t>full traceability for all of its raw materials by 2025… cover 30% of its energy needs from renewable sources by 2020 and also on track to cut its CO2 emissions by 25% by the same time</t>
  </si>
  <si>
    <t>$3,288.4</t>
  </si>
  <si>
    <t>$105,314.8</t>
  </si>
  <si>
    <t>$829.9</t>
  </si>
  <si>
    <t>$16,447.5</t>
  </si>
  <si>
    <t>https://www.chubb.com/us-en/about-chubb/environment.aspx</t>
  </si>
  <si>
    <t>$4,454</t>
  </si>
  <si>
    <t>$176,943</t>
  </si>
  <si>
    <t xml:space="preserve">In May 2019, Chubb announced a new companywide goal to reduce its global greenhouse gas (GHG) emissions 20% on an absolute basis by 2025. The company also established a long-term goal to reduce absolute GHG emissions 40% by 2035. Both goals use 2016 emissions levels as the baseline. </t>
  </si>
  <si>
    <t>$1,503.6</t>
  </si>
  <si>
    <t>$50,900.5</t>
  </si>
  <si>
    <t>$5,104</t>
  </si>
  <si>
    <t>$155,774</t>
  </si>
  <si>
    <t>Scope 1 and 2 Emissions Reduction Target 20% - set against base year of 2013. - Achieved.'</t>
  </si>
  <si>
    <t>https://www.cisco.com/c/dam/m/en_us/about/csr/csr-report/2019/_pdf/csr-report-2019.pdf</t>
  </si>
  <si>
    <t>$11,621</t>
  </si>
  <si>
    <t>$97,793</t>
  </si>
  <si>
    <t>ERT:'80 percent of Cisco component, manufacturing,
and logistics suppliers by spend will have a
public, absolute GHG emissions reduction
target by FY25. Reduce Cisco supply chain-related Scope 3 GHG emissions by 30 percent absolute by
FY30 (FY19 base year).'</t>
  </si>
  <si>
    <t>Sep 2018</t>
  </si>
  <si>
    <t>Cisco commits to reduce absolute Scope 1 and 2 GHG emissions 60% by FY2022 from a FY2007 base-year.  Cisco also commits to Improve system power efficiency—as measured from the input from the facility to the board-mounted ASICs, memory and other chip devices—from 77 to 87% by FY2022 for large, rack-mounted equipment.  This efficiency target will result in 13% absolute reductions in GHG emissions from network and facilities equipment operations by FY2022 from a FY2016 base-year.</t>
  </si>
  <si>
    <t>$3,646.8</t>
  </si>
  <si>
    <t>$1,074,806.3</t>
  </si>
  <si>
    <t>https://www.citigroup.com/citi/sustainability/</t>
  </si>
  <si>
    <t>$19,401</t>
  </si>
  <si>
    <t>$1,951,158</t>
  </si>
  <si>
    <t>Emissions Reduction Target: '45% reduction in location based GHG emissions, compared to a 2010 baseline. $250 billion commited to environmental finance.'</t>
  </si>
  <si>
    <t>No data available</t>
  </si>
  <si>
    <t>-       Contract with suppliers
-       Unbundled renewable energy attribute certificates</t>
  </si>
  <si>
    <t>"we will be able to meet our goal of sourcing 100 percent renewable electricity for all our facilities by the end of 2020"</t>
  </si>
  <si>
    <t>https://www.citigroup.com/citi/about/esg/download/2019/Global-ESG-Report-2019.pdf?ieNocache=118</t>
  </si>
  <si>
    <t>$229.2</t>
  </si>
  <si>
    <t>$34,922.9</t>
  </si>
  <si>
    <t>$5,083.7</t>
  </si>
  <si>
    <t>$155,420.7</t>
  </si>
  <si>
    <t>No scope mentioned - "Our 2050 objective is to be Carbon Neutral"</t>
  </si>
  <si>
    <t>on track to reduce by 40% its CO2 emissions per tonne transported per km by 2030</t>
  </si>
  <si>
    <t>$-229.1</t>
  </si>
  <si>
    <t>$32,730.9</t>
  </si>
  <si>
    <t>Water Transportation</t>
  </si>
  <si>
    <t>Oct 2018</t>
  </si>
  <si>
    <t>CNP Assurances</t>
  </si>
  <si>
    <t>https://www.cnp.fr/en/the-cnp-assurances-group/csr-commitments/commitment-to-the-climate</t>
  </si>
  <si>
    <t>$1,580.1</t>
  </si>
  <si>
    <t>$494,267.1</t>
  </si>
  <si>
    <t>Achieving a carbon-neutral investment portfolio by 2050 through joining the Net-Zero Asset Owner Alliance.'</t>
  </si>
  <si>
    <t>https://www.coca-colacompany.com/news/reducing-carbon-in-our-value-chain#:~:text=In%202017%2C%20it%20is%20estimated,19%25%20below%202010%20levels*.&amp;text=This%20is%20reflected%20in%20our,goal%20we%20set%20in%202013.
http://www.climateaction.org/news/coca-cola-among-firms-calling-on-the-uk-for-net-zero-emissions-by-2050</t>
  </si>
  <si>
    <t>$8,920</t>
  </si>
  <si>
    <t>$86,381</t>
  </si>
  <si>
    <t xml:space="preserve">Set goal in 2013 to reduce the carbon footprint of the "drink in your hand” by 25 percent by 2020. Called for UK Government to set Net Zero by 2050 target. </t>
  </si>
  <si>
    <t>Sep 2019</t>
  </si>
  <si>
    <t>American multinational manufacturer of nonalcoholic beverage concentrates and syrups. The Coca-Cola Company sets a target to reduce absolute scope 1, 2, and 3 GHG emissions 25% by 2030 from a 2015 base-year.</t>
  </si>
  <si>
    <t>$414.3</t>
  </si>
  <si>
    <t>$85,846.9</t>
  </si>
  <si>
    <t>https://www.colesgroup.com.au/FormBuilder/_Resource/_module/ir5sKeTxxEOndzdh00hWJw/file/Coles_Sustainability_Report_2019.pdf</t>
  </si>
  <si>
    <t>$1,025.6</t>
  </si>
  <si>
    <t>$6,859.5</t>
  </si>
  <si>
    <t>"Since 2009, our greenhouse gas emissions
have reduced by 36%; and we met our 2020 emissions reduction target
four years early in 2016."</t>
  </si>
  <si>
    <t>https://update.comcast.com/wp-content/uploads/sites/33/dlm_uploads/2019/05/ComcastNBCU_print_0730-web.pdf</t>
  </si>
  <si>
    <t>$13,057</t>
  </si>
  <si>
    <t>$263,414</t>
  </si>
  <si>
    <t>Claims to have a zero emissions target. However states: 'Our zero emissions goal applies to our entire operational fleet, including
our Xfinity vans.' This is not in fufillment to the SBTI net-zero commitment as it is only focused on one segment of the business.</t>
  </si>
  <si>
    <t>https://www.commbank.com.au/guidance/newsroom/our-climate-commitment-201708.html
https://www.commbank.com.au/content/dam/commbank/about-us/docs/2019-cdp-submission.pdf</t>
  </si>
  <si>
    <t>$6,127.3</t>
  </si>
  <si>
    <t>$685,113.8</t>
  </si>
  <si>
    <t>Oceania</t>
  </si>
  <si>
    <t xml:space="preserve">"we will target an average emissions intensity decrease of our business lending portfolio consistent with our commitment to a net zero emissions economy by 2050." As of 2018, 52.5% less
Group emissions since 2009. 
</t>
  </si>
  <si>
    <t>25% by
2020</t>
  </si>
  <si>
    <t>$225.1</t>
  </si>
  <si>
    <t>$12,765.6</t>
  </si>
  <si>
    <t>$1,416</t>
  </si>
  <si>
    <t>$16,399.3</t>
  </si>
  <si>
    <t>Hospitality</t>
  </si>
  <si>
    <t>Feb 2019</t>
  </si>
  <si>
    <t>http://www.conocophillips.com/sustainability/managing-climate-related-risks/metrics-targets/ghg-target/</t>
  </si>
  <si>
    <t>$7,189</t>
  </si>
  <si>
    <t>$70,514</t>
  </si>
  <si>
    <t>Long-term target to reduce our GHG emissions intensity from five to 15% by 2030 from a Jan. 1, 2017 baseline.</t>
  </si>
  <si>
    <t>production processes</t>
  </si>
  <si>
    <t>No - but future commitment and further future commitment across more scopes</t>
  </si>
  <si>
    <t>in all of its production processes [2040]… Reduction of total CO2 emissions from value chain (Scope 1, 2, 3) by 2050.</t>
  </si>
  <si>
    <t>$-1,371.1</t>
  </si>
  <si>
    <t>$47,778.5</t>
  </si>
  <si>
    <t>CO2-neutral [2040] / climate neutrality [2050]</t>
  </si>
  <si>
    <t>$528.4</t>
  </si>
  <si>
    <t>$19,803.5</t>
  </si>
  <si>
    <t>2022-2025</t>
  </si>
  <si>
    <t>https://www.costco.com/sustainability-greenhouse-gas-emissions.html</t>
  </si>
  <si>
    <t>$3,659</t>
  </si>
  <si>
    <t>$45,400</t>
  </si>
  <si>
    <t>No specific emissiosn reductions targets. Reporting GHG emissions since 2018.</t>
  </si>
  <si>
    <t>$5,724.9</t>
  </si>
  <si>
    <t>$273,791.9</t>
  </si>
  <si>
    <t>Taiwan</t>
  </si>
  <si>
    <t>$1,049.7</t>
  </si>
  <si>
    <t>$26,753.9</t>
  </si>
  <si>
    <t>https://www.ca-cib.com/about-us/committed-and-responsible/management-of-our-direct-environmental-impact</t>
  </si>
  <si>
    <t>$5,421.7</t>
  </si>
  <si>
    <t>$1,984,002.5</t>
  </si>
  <si>
    <t>SBT &amp; RE100</t>
  </si>
  <si>
    <t>Emissions Reduction Target: 'The Crédit Agricole Group’s Medium-Term 2020 Plan sets the objective of reducing Greenhouse Gas (GHG) emissions by 15%, measured by the carbon balances at 2020 and covering the 13 entities involved in a FReD approach implemented by the Group, our corporate social responsibility management tool.'</t>
  </si>
  <si>
    <t>May 2016</t>
  </si>
  <si>
    <t>100% in
France in 2016</t>
  </si>
  <si>
    <t>60%
(100% in
France)</t>
  </si>
  <si>
    <t>40%
(100% in
France)</t>
  </si>
  <si>
    <t>-       Direct procurement from offsite grid-connected generators (PPA)</t>
  </si>
  <si>
    <t>Scopes 1, 2 and [some] Scope 3 (purchased goods and services: paper and water consumption, energy upstream emissions, waste generated, business travel)</t>
  </si>
  <si>
    <t xml:space="preserve">1,2,3 </t>
  </si>
  <si>
    <t xml:space="preserve">Verified by SGS </t>
  </si>
  <si>
    <t xml:space="preserve">IncludeL Scope 1 - stationary combustion, mobile combustion, fugitive emissions, Scope 2 – purchased electricity and district heat, Scope 3 – purchased goods and services: paper and water consumption, energy upstream emissions, waste generated, business travel. Through operational efficiency improvements, energy-​saving investments, the substitution of existing energy sources through climate-​friendly energy and though renewable energy certificates (RECs), and finally by compensating for the remaining emissions through the purchase of emissions reduction certificates. </t>
  </si>
  <si>
    <t>No, because offsetting through carbon credits.</t>
  </si>
  <si>
    <t>https://www.credit-suisse.com/about-us/en/our-company/corporate-responsibility/environment/greenhouse-gas-neutrality.html</t>
  </si>
  <si>
    <t>$3,402</t>
  </si>
  <si>
    <t>$762,180.3</t>
  </si>
  <si>
    <t>have reduced  annual net global greenhouse gas emissions by around 23% since 2017.</t>
  </si>
  <si>
    <t xml:space="preserve">Greenhouse gas neutral </t>
  </si>
  <si>
    <t>along the cement and concrete value chain</t>
  </si>
  <si>
    <t xml:space="preserve">Unclear how they will reach the goal. They have commited to 33% CO2 reduction to 520kg net CO2/tonne cementitious product by 2030, compared with 1990 levels, but there is no mention of offsetting. </t>
  </si>
  <si>
    <t>$2,159</t>
  </si>
  <si>
    <t>$41,876.7</t>
  </si>
  <si>
    <t>Construction Materials</t>
  </si>
  <si>
    <t>Apr 2018</t>
  </si>
  <si>
    <t>$523.2</t>
  </si>
  <si>
    <t>$61,802.5</t>
  </si>
  <si>
    <t>https://cvshealth.com/sites/default/files/2019-csr-report.pdf</t>
  </si>
  <si>
    <t>$6,634</t>
  </si>
  <si>
    <t>$222,449</t>
  </si>
  <si>
    <t>ERT 2030 Target: 'Plan to reduce our absolute scope 1 and 2 ghg emissions 36 percent from our 2010 base year emissions.'</t>
  </si>
  <si>
    <t>American retail pharmacy and health care company CVS Health commits to reduce absolute scope 1 and 2 GHG emissions 36% by 2030 from a 2010 base-year. CVS Health also commits that 70% of its suppliers by emissions will set science-based emissions reduction targets on their scope 1 and 2 emissions by 2023.</t>
  </si>
  <si>
    <t>$298.3</t>
  </si>
  <si>
    <t>$555,306.7</t>
  </si>
  <si>
    <t>-       Contract with suppliers</t>
  </si>
  <si>
    <t>CO₂-neutral in driving operation in… Europe, Japan and NAFTA</t>
  </si>
  <si>
    <t>2022 (Mercedes) European plants
2039 (Mercedes) new passenger car fleet (Daimler) CO₂ neutrality... for new vehicles</t>
  </si>
  <si>
    <t>Unsure of scope, 1 &amp; 2? 'aims to offer only new vehicles that are CO₂-neutral in driving operation (“tank-to-wheel”) in the triad markets of Europe, Japan and NAFTA by 2039.' Wording is focused on CO2 neutral and vehicle fleet only.</t>
  </si>
  <si>
    <t>Daimler's carbon-neutral announcement does not include its vast commercial vehicle fleet, which includes Freightliner trucks and Thomas Built Buses.</t>
  </si>
  <si>
    <t>https://edition.cnn.com/2019/05/13/business/mercedes-benz-carbon-neutral-electric-vehicles/index.html</t>
  </si>
  <si>
    <t>https://www.daimler.com/company/corporate-governance/board-of-management/kaellenius/linkedin/ambition-2039.html</t>
  </si>
  <si>
    <t>$2,660.5</t>
  </si>
  <si>
    <t>$339,456.4</t>
  </si>
  <si>
    <t>At Daimler Trucks &amp; Buses we are clearly committed to the goals of the Paris Climate Protection Agreement and thus to the decarbonization of our industry. Having CO₂-neutral transport on the road by 2050 is our ultimate goal.'</t>
  </si>
  <si>
    <t>CO2 neutral</t>
  </si>
  <si>
    <t>https://www.daiwahouse.com/sustainable/csr/pdfs/2019/en_Sustainability_All.pdf</t>
  </si>
  <si>
    <t>$2,148.6</t>
  </si>
  <si>
    <t>$42,818.4</t>
  </si>
  <si>
    <t>Real Estate</t>
  </si>
  <si>
    <t xml:space="preserve">In 2020 named on
“Climate Change A List”at CDP Climate Change for the Second Consecutive Year. 2055 goal of 70% reduction in GHG emissions per unit sales from fiscal 2015 levels. Renewable energy utilization rate  of 100% by 2040. </t>
  </si>
  <si>
    <t>Japanese construction and real estate services provider, Daiwa House Industry Co., Ltd. commits to reduce scopes 1 and 2 GHG emissions 45 percent per net sales by 2030 from a 2015 base-year, and commits to reduce absolute scopes 1 and 2 GHG emissions 22% over the same time-frame. The company also commits to reduce scope 3 emissions from use of sold products 30% per floor area by 2030 from a 2015 base-year, and commits to reduce absolute scope 3 emissions from use of sold products 23% over the same time-frame. Finally, Daiwa House commits that 90% of its suppliers by spend will set science‐based targets by 2025.</t>
  </si>
  <si>
    <t>-       Self-generation
-       Contract with suppliers</t>
  </si>
  <si>
    <t>full scope</t>
  </si>
  <si>
    <t>https://www.danone.com/content/dam/danone-corp/danone-com/about-us-impact/policies-and-commitments/en/2016/2016_05_18_ClimatePolicyFullVersion.pdf</t>
  </si>
  <si>
    <t>across our full value chain</t>
  </si>
  <si>
    <t>Danone’s strategy to achieve carbon neutrality is based on the following pillars: reducing emissions, transforming agricultural practices to sequester more carbon in the ground, eliminating deforestation from our supply chain, and offsetting the emissions that remain</t>
  </si>
  <si>
    <t>Beyond 2050, cut absolute emissions and fix carbon through sequestration techniques and forest restoration to reduce the CO2 quantity in the atmosphere. '</t>
  </si>
  <si>
    <t>$50,914.3</t>
  </si>
  <si>
    <t>"We aim to cocreate “carbon positive” programs to sequester more carbon in agriculture, forests and natural ecosystems, as they will be critical in limiting global warming to 2°C" and "Our ambition is to: Take action on mitigation and contribute to sequestering carbon in soils, forests and ecosystems for “net positive” impacts to combat climate change" and "To achieve “zero net” emissions, Danone will aim to peak its fullscope carbon emissions in absolute terms between 2020 and 2025, and pioneer “carbon positive” programs to fix more carbon"</t>
  </si>
  <si>
    <t>Part of Transform to Net Zero</t>
  </si>
  <si>
    <t>Nov 2017</t>
  </si>
  <si>
    <t>Multi-national food company, Danone commits to reduce scope 1 and 2 GHG emissions 30 percent by 2030, from a 2015 base year. Danone also commits to reduce scope 1, 2 and 3 emissions per ton of sold product 50% by 2030, from a 2015 base year. Danone will adjust its science-based targets a full calendar year after the recently-acquired White Wave company has been fully integrated into Danone’s inventory boundaries.</t>
  </si>
  <si>
    <t>50% by 2020</t>
  </si>
  <si>
    <t>-       Direct procurement from offsite grid-connected generators (PPA)
-       Contract with suppliers
-       Unbundled energy attribute certificates</t>
  </si>
  <si>
    <t>Datong Coal Mine Group</t>
  </si>
  <si>
    <t>$-158.6</t>
  </si>
  <si>
    <t>$53,029.6</t>
  </si>
  <si>
    <t>https://s22.q4cdn.com/253594569/files/doc_downloads/2019/09/2019_JD-Sustainability-Report.pdf#page=32</t>
  </si>
  <si>
    <t>$3,253</t>
  </si>
  <si>
    <t>$73,011</t>
  </si>
  <si>
    <t>current goal is to reduce absolute GHG emissions by another 15% by 2022, from a 2017 baseline.</t>
  </si>
  <si>
    <t>https://corporate.delltechnologies.com/en-us/social-impact/reporting/2030-goals.htm</t>
  </si>
  <si>
    <t>$4,616</t>
  </si>
  <si>
    <t>$118,861</t>
  </si>
  <si>
    <t>ERT: 'reduce Scopes 1 and 2 greenhouse gas emissions by 50% by 2030.'</t>
  </si>
  <si>
    <t>Oct 2015</t>
  </si>
  <si>
    <t>Multinational computer technology company Dell Technologies commits to reduce its scope 1 and 2 absolute emissions 40% by 2020 from a 2010 base-year. The company also commits to reduce the energy intensity of their product portfolio 80% by 2020, using a 2011 base-year.  Read the Dell Case Study.</t>
  </si>
  <si>
    <t>-       Variety of approaches</t>
  </si>
  <si>
    <t>global business</t>
  </si>
  <si>
    <t>mitigate all emissions from its global business</t>
  </si>
  <si>
    <t xml:space="preserve">enterprise-wide efforts to decrease the use of jet fuel and increase efficiency, "Investing in technology to remove carbon emissions from atmosphere" </t>
  </si>
  <si>
    <t xml:space="preserve">Suspect not, because not enough abatement </t>
  </si>
  <si>
    <t>https://news.delta.com/delta-commits-1-billion-become-first-carbon-neutral-airline-globally</t>
  </si>
  <si>
    <t>$4,767</t>
  </si>
  <si>
    <t>$64,532</t>
  </si>
  <si>
    <t>Air Transportation</t>
  </si>
  <si>
    <t>$626.4</t>
  </si>
  <si>
    <t>$52,297.6</t>
  </si>
  <si>
    <t>all our transport services</t>
  </si>
  <si>
    <t>gradually increasing the proportion of renewable energies in the DB traction current mix</t>
  </si>
  <si>
    <t>No other info on offsetting / scopes</t>
  </si>
  <si>
    <t>$746.5</t>
  </si>
  <si>
    <t>$73,885.3</t>
  </si>
  <si>
    <t>Ground Transportation - Railroads</t>
  </si>
  <si>
    <t>Jul 2020</t>
  </si>
  <si>
    <t>Deutsche Bahn commits to reduce scope 1 and 2 GHG emissions 50% across transportation services on a per passenger-km, tonne-km, track-km, and per station basis by 2030 from a 2006 base year. Deutsche Bahn commits to reduce scope 3 emissions from freight transportation and bus services 50% per tonne-km and passenger-km by 2030 from a 2006 base year. Deutsche Bahn commits to reduce absolute scope 1, 2, and 3 GHG emissions 100% by 2050 from a 2006 base year.</t>
  </si>
  <si>
    <t>Scopes 1 and 2 and business travel</t>
  </si>
  <si>
    <t>"offset unavoidable carbon emissions covering GHG Scopes 1 and 2 and business travel since 2012"</t>
  </si>
  <si>
    <t>Conducted by "purchasing and retiring high-level emissions reduction certificates."</t>
  </si>
  <si>
    <t>$-6,032.8</t>
  </si>
  <si>
    <t>$1,456,509.3</t>
  </si>
  <si>
    <t>70% of our first and last mile services</t>
  </si>
  <si>
    <t>https://www.dpdhl.com/content/dam/dpdhl/en/media-center/responsibility/dpdhl-sustainability-report-2019.pdf</t>
  </si>
  <si>
    <t>reduce all logistics-related emissions to zero.</t>
  </si>
  <si>
    <t xml:space="preserve">As part of our forest conservation efforts, we will join partner organizations in planting one million trees per year through 2025. More than three million trees have already been planted since 2017. </t>
  </si>
  <si>
    <t xml:space="preserve">P.86 of the 2019 Sustainability Report: Net zero emissions by 2050: 'Operate 70% of our first and last mile services with zero-emission solutions.' - But does not meet SBT standards.  </t>
  </si>
  <si>
    <t>$2,935.8</t>
  </si>
  <si>
    <t>$58,554.5</t>
  </si>
  <si>
    <t>Air Freight Transportation and Logistics</t>
  </si>
  <si>
    <t>Mar 2017</t>
  </si>
  <si>
    <t xml:space="preserve">direct and indirect CO2 emissions… do more than simply switch over to renewable energy sources; it will also take climate action on its vehicle fleet and buildings. </t>
  </si>
  <si>
    <t>In the future T-Mobile US will be included' (Into Emissions Reductions)</t>
  </si>
  <si>
    <t>https://www.telekom.com/en/corporate-responsibility/climate-and-environment/is-01-climate-and-environment-context/reducing-co2-355308</t>
  </si>
  <si>
    <t>$4,328.2</t>
  </si>
  <si>
    <t>$191,562.3</t>
  </si>
  <si>
    <t>ERT: 'By 2030, we are planning to reduce our CO2 emissions by 90 percent compared to 2017. We are also focusing on emissions from the supply chain and that our customers generate when using our products and solutions: By 2030, the Group’s objective is to reduce the CO2 emissions per customer by 25 percent compared to 2017.' 'In the future T-Mobile US will be included.'</t>
  </si>
  <si>
    <t>Jun 2019</t>
  </si>
  <si>
    <t>German telecommunications company  Deutsche Telekom AG commits to reduce absolute Scope 1&amp;amp;2 GHG emissions 90% by 2030 from a 2017 base-year. Deutsche Telekom AG commits to increase annual sourcing of renewable electricity from 41% in 2017 to 100% by 2021.
Deutsche Telekom AG commits to reduce Scope 3 GHG emissions 25% per customer by 2030 from a 2017 base-year.</t>
  </si>
  <si>
    <t>$1,712.6</t>
  </si>
  <si>
    <t>$22,825.1</t>
  </si>
  <si>
    <t>$1,328.4</t>
  </si>
  <si>
    <t>$71,423.3</t>
  </si>
  <si>
    <t>Scopes 1, 2, 3, plus product benefits</t>
  </si>
  <si>
    <t>https://investors.dow.com/en/news/news-details/2020/Dow-sets-targets-to-reduce-GHG-emissions-stop-plastic-waste-and-drive-toward-a-circular-economy/default.aspx</t>
  </si>
  <si>
    <t>$-1,359</t>
  </si>
  <si>
    <t>$60,524</t>
  </si>
  <si>
    <t>entered into new renewable power agreements for its manufacturing facilities in Argentina, Brazil, Texas, and Kentucky</t>
  </si>
  <si>
    <t>Dow Chemical</t>
  </si>
  <si>
    <t>https://www.corporate-responsibility.dzbank.com/content/wertewelt/en/home/environmental_values/climate_strategy.html</t>
  </si>
  <si>
    <t>$1,894.9</t>
  </si>
  <si>
    <t>$627,847</t>
  </si>
  <si>
    <t>In 2018, committed to cut its aggregated CO2 emissions by at least 80 percent by 2050</t>
  </si>
  <si>
    <t>Reduce scope 3 by 50% in 2030 and 100% by 2050... Reduce our Scope 1 and 2 emissions by 75% by 2030 and by 100% by 2040</t>
  </si>
  <si>
    <t>$1,752.8</t>
  </si>
  <si>
    <t>$110,630.5</t>
  </si>
  <si>
    <t>East Japan Railway</t>
  </si>
  <si>
    <t>https://www.jreast.co.jp/e/environment/pdf_2019/p094-099.pdf</t>
  </si>
  <si>
    <t>$1,825.1</t>
  </si>
  <si>
    <t>$78,995.6</t>
  </si>
  <si>
    <t>ERT: 'reduction of
CO₂ emission volume by
40% in railway operations
(compared with FY2014)'</t>
  </si>
  <si>
    <t>https://www.edeka.de/nachhaltigkeit/unsere-wwf-partnerschaft/die-partnerschaft/intro.jsp
https://www.wwf.de/fileadmin/user_upload/EDEKA-Fortschrittsbericht-EN.pdf</t>
  </si>
  <si>
    <t>$380.8</t>
  </si>
  <si>
    <t>$8,844.1</t>
  </si>
  <si>
    <t xml:space="preserve">Started a partnership with WWF in 2009  to reduce the carbon footprint of EDEKA and expand the range of environmentally friendly products and more efficient ways of working with resources such as energy and water. 
EDEKA intends to reduce greenhouse gas emissions from the EDEKA Group by 30% by the year 2020, and by 50% by the year 2025.  For greenhouse gas emissions generated in the supply chain, a binding reduction target for the target years 2020 and 2025 was defined. This target is not readily available on their website or publications. </t>
  </si>
  <si>
    <t>Direct CO2 emissions</t>
  </si>
  <si>
    <t>Direct CO2 emissions ( Direct emissions excluding the life cycle analysis of generating plant and fuel.)</t>
  </si>
  <si>
    <t>https://www.edf.fr/en/the-edf-group/our-commitments/corporate-social-responsibility/doing-even-more-to-reduce-co2-emissions</t>
  </si>
  <si>
    <t>$5,769.8</t>
  </si>
  <si>
    <t>$340,406</t>
  </si>
  <si>
    <t>The Group also committed to reduce its indirect CO2 emissions, including those related to its clients’ energy consumption, for the first time.'</t>
  </si>
  <si>
    <t>Emphasis on carbon neutrality.</t>
  </si>
  <si>
    <t>EDF</t>
  </si>
  <si>
    <t>$4,299.6</t>
  </si>
  <si>
    <t>$125,920.9</t>
  </si>
  <si>
    <t>direct emissions due exclusively to energy generation</t>
  </si>
  <si>
    <t>Includes direct emissions due exclusively to energy generation. Other direct emissions are not considered in the definition of the target as they are considered marginal and satisfy the exclusion criterion according to SBTi methodology that fixes a margin of 5% of the total Scope 1 and Scope 2 emissions.</t>
  </si>
  <si>
    <t xml:space="preserve">Decarbonisation in terms of direct greenhouse gas emissions (Scope 1) by 2050. Does not satisfy CN criteria. </t>
  </si>
  <si>
    <t>$2,433.3</t>
  </si>
  <si>
    <t>$192,408.5</t>
  </si>
  <si>
    <t>Multinational energy company Enel commits to reduce scope 1 GHG emissions 70% per kWh by 2030 from a 2017 base year, limiting them to 125 gCO2/kWheq, and achieve full decarbonization by 2050. Enel SpA also commits to reduce absolute scope 3 GHG emissions for the use of sold products 16% by 2030 from a 2017 base year</t>
  </si>
  <si>
    <t>https://www.hd.eneos.co.jp/english/csr/report/pdf/jxtg_en_2018_f.pdf</t>
  </si>
  <si>
    <t>$-1,728.7</t>
  </si>
  <si>
    <t>$74,130.6</t>
  </si>
  <si>
    <t>Reduction of 4.08mn tons of CO2 emissions by 2030.'</t>
  </si>
  <si>
    <t>$3,592</t>
  </si>
  <si>
    <t>$98,880</t>
  </si>
  <si>
    <t>"the Group's carbon neutrality" is mentioned but no specific target</t>
  </si>
  <si>
    <t>https://www.engie.com/sites/default/files/assets/documents/2020-04/RI-Engie2020-ENG-vdef.pdf</t>
  </si>
  <si>
    <t>$1,101.3</t>
  </si>
  <si>
    <t>$179,351.7</t>
  </si>
  <si>
    <t>ERT: 'GHG emissions related to energy production (Scope 1 and 3) in line with the SBT trajectory. GHG emissions from the use of products sold, in line with the SBT trajectory.' SBT certification for its new objectives for 2030, a step toward the Group's carbon neutrality: reduce by 52% the rate of emissions per kWh of energy production between 2017 and 2030. Reduce by 34% the emissions linked to the use of the Group's products sold between 2017 and 2030. These reductions cover 96% of Scope 1 emissions and 91% of Scope 3 emissions.</t>
  </si>
  <si>
    <t>Service, business energy &amp;amp; regeneration company ENGIE commits to reduce power generation GHG emissions from scope 1 and scope 3, 52% per kWh by 2030 from a 2017 base year. ENGIE commits to reduce absolute scope 3 emissions from use of sold products 34% by 2030 from a 2017 base year</t>
  </si>
  <si>
    <t>Scope 1 and 2 emissions from upstream operations</t>
  </si>
  <si>
    <t>Net zero carbon footprint for Scope 1 and 2 emissions from upstream operations by 2030 and from Eni Group operations by 2040.</t>
  </si>
  <si>
    <t>Claims to be a NZ carbon footprint, rather than CN.</t>
  </si>
  <si>
    <t>https://www.eni.com/assets/documents/documents-en/nuova-mission-da-eni-for-eng.pdf</t>
  </si>
  <si>
    <t>$165.7</t>
  </si>
  <si>
    <t>$138,549.1</t>
  </si>
  <si>
    <t>ERT: 'Reduction of 80% in Scope 1, 2 and 3 net emissions, with reference to the entire life-cycle of the energy products sold and of 55% in emission intensity compared to 2018.'</t>
  </si>
  <si>
    <t>Emphasis on CN.</t>
  </si>
  <si>
    <t>$4,591.3</t>
  </si>
  <si>
    <t>$61,733.2</t>
  </si>
  <si>
    <t>"Remaining emissions will be compensated either through quota trading systems, such as EU ETS, or high-quality offset mechanisms"</t>
  </si>
  <si>
    <t>https://www.equinor.com/en/how-and-why/climate.html</t>
  </si>
  <si>
    <t>$1,843</t>
  </si>
  <si>
    <t>$118,063</t>
  </si>
  <si>
    <t>Reduce net carbon intensity by at least 50% by 2050 takes into account scope 1, 2 and 3 emissions, from initial production to final consumption.'</t>
  </si>
  <si>
    <t>$2,936</t>
  </si>
  <si>
    <t>$124,977</t>
  </si>
  <si>
    <t>https://www.exor.com/sites/default/files/2020/document-documents/EXOR%202019%20ANNUAL%20REPORT_0.pdf</t>
  </si>
  <si>
    <t>$3,417.1</t>
  </si>
  <si>
    <t>$193,738.6</t>
  </si>
  <si>
    <t>https://corporate.exxonmobil.com/Energy-and-environment/Environmental-protection/Climate-change https://www.ft.com/content/6b785d00-5f23-11ea-b0ab-339c2307bcd4</t>
  </si>
  <si>
    <t>$14,340</t>
  </si>
  <si>
    <t>$362,597</t>
  </si>
  <si>
    <t>Invested $10bn in lower-emission energy solutions since 2000.' However, CEO made robust case for future  of oil and gas, not following other oil companies commitments. Also staunch defence around #ExonnKnew controversy.</t>
  </si>
  <si>
    <t>ExxonMobil</t>
  </si>
  <si>
    <t>https://sustainability.fb.com/report-pages/climate/</t>
  </si>
  <si>
    <t>$18,485</t>
  </si>
  <si>
    <t>$133,376</t>
  </si>
  <si>
    <t>ERT: 'reducing our operational (Scope 1 and 2) greenhouse gas emissions by 75 percent by the end of 2020, compared to our base year of 2017.'</t>
  </si>
  <si>
    <t>50% by
2018</t>
  </si>
  <si>
    <t>https://sustainability.fb.com/report-pages/renewable-energy/</t>
  </si>
  <si>
    <t>$14,160</t>
  </si>
  <si>
    <t>$3,503,319</t>
  </si>
  <si>
    <t>http://sustainability.fedex.com/FedEx_2020_Global_Citizenship_Report.pdf</t>
  </si>
  <si>
    <t>$540</t>
  </si>
  <si>
    <t>$54,403</t>
  </si>
  <si>
    <t>ERT: 'Reduce aircraft emissions intensity by 30% from a 2005 baseline by 2020. Increase FedEx Express vehicle fuel
efficiency by 50% from a 2005 baseline
by 2025.'</t>
  </si>
  <si>
    <t>$136.4</t>
  </si>
  <si>
    <t>$63,202.5</t>
  </si>
  <si>
    <t>$-615.6</t>
  </si>
  <si>
    <t>$41,093.3</t>
  </si>
  <si>
    <t>$1,075.1</t>
  </si>
  <si>
    <t>$33,764.5</t>
  </si>
  <si>
    <t>vehicle use, suppliers and factories</t>
  </si>
  <si>
    <t>we focus on vehicle use, suppliers and factories, which together represent 95 percent of our emissions</t>
  </si>
  <si>
    <t>$47</t>
  </si>
  <si>
    <t>$258,537</t>
  </si>
  <si>
    <t>"Carbon neutrality refers to achieving zero carbon emissions by balancing such emissions with carbon removal" and "Ford also is working to develop goals approved and defined by the Science Based Targets initiative"</t>
  </si>
  <si>
    <t>$7,214</t>
  </si>
  <si>
    <t>$2,203,623</t>
  </si>
  <si>
    <t>https://www.fresenius.com/financial_reporting/Fresenius_Group_Non_Financial_Report_2019.pdf</t>
  </si>
  <si>
    <t>$2,107.6</t>
  </si>
  <si>
    <t>$75,207.5</t>
  </si>
  <si>
    <t xml:space="preserve">Report on scope 1 and 2 emissions </t>
  </si>
  <si>
    <t>$1,892.7</t>
  </si>
  <si>
    <t>$285,161</t>
  </si>
  <si>
    <t>Dec 2016</t>
  </si>
  <si>
    <t>https://www.fujitsu.com/global/microsite/fujitsu-climate-and-energy-vision/</t>
  </si>
  <si>
    <t>The Fujitsu Group's CO2 emissions</t>
  </si>
  <si>
    <t xml:space="preserve">Through reducing emissions, getting 100% renewables and offsetting through carbon credits </t>
  </si>
  <si>
    <t xml:space="preserve">No, because offsetting through carbon credits. Not clear about scope 3 emissions. </t>
  </si>
  <si>
    <t>$1,472</t>
  </si>
  <si>
    <t>$29,494.3</t>
  </si>
  <si>
    <t xml:space="preserve">Zero Co2 emissions </t>
  </si>
  <si>
    <t>Aug 2017</t>
  </si>
  <si>
    <t>Japanese multinational information technology company Fujitsu commits to reduce absolute scope 1 and 2 GHG emissions 33% by 2030 and 80% by 2050, from a 2013 base-year. Fujitsu also commits to reduce scope 3 GHG emissions 30% by 2030 from a 2013 base year. The scope 3 reductions cover purchased goods and services and the use of sold products.</t>
  </si>
  <si>
    <t>40% by 2030</t>
  </si>
  <si>
    <t>-       Unbundled renewable energy attribute certificates
-       Self-generation</t>
  </si>
  <si>
    <t>https://www.gazprom.com/f/posts/64/716836/investor-day-2020-presentation.pdf</t>
  </si>
  <si>
    <t>$18,593</t>
  </si>
  <si>
    <t>$352,397.7</t>
  </si>
  <si>
    <t>Reduce GHG emissions by min 16% by 2030, from 2014 as base year.)'</t>
  </si>
  <si>
    <t>https://www.gd.com/-/media/GD-Corporate/PDF/2018_gd_sustainability_report.ashx</t>
  </si>
  <si>
    <t>$3,484</t>
  </si>
  <si>
    <t>$48,841</t>
  </si>
  <si>
    <t xml:space="preserve">Collecting GHG emissions data and implementing emissions reduction strategies In individual facilities. </t>
  </si>
  <si>
    <t>https://www.ge.com/sites/default/files/GEA19007_Climate_Change_Statement_r3.pdf</t>
  </si>
  <si>
    <t>$-4,979</t>
  </si>
  <si>
    <t>$266,048</t>
  </si>
  <si>
    <t>No specific ERT, but since '2011 GE had reduced our greenhouse
gas emissions by 23%. (2018)'</t>
  </si>
  <si>
    <t>https://www.gm.com/our-stories/commitment/its-time-for-american-leadership-in-zero-emissions-vehicles.html</t>
  </si>
  <si>
    <t>$6,732</t>
  </si>
  <si>
    <t>$228,037</t>
  </si>
  <si>
    <t xml:space="preserve"> 100% Renewable by 2040. 'National Zero Emission Vehicle (NZEV) program to create a comprehensive approach to help move our country faster to an all-electric, zero emissions future. Aim for 7million long range EVs by 2030.'</t>
  </si>
  <si>
    <t>-       Direct procurement from offsite grid-connected generators (PPA)
-       Purchase from onsite installations owned by a supplier
-       Contract with suppliers
-       Self-generation</t>
  </si>
  <si>
    <t>$182.4</t>
  </si>
  <si>
    <t>$36,875.7</t>
  </si>
  <si>
    <t xml:space="preserve">Value chain </t>
  </si>
  <si>
    <t xml:space="preserve">Includes emissions reductions across scopes 1,2, and 3, but does include removals, </t>
  </si>
  <si>
    <t>https://uk.gsk.com/en-gb/responsibility/our-planet/our-commitments/</t>
  </si>
  <si>
    <t>$5,927.4</t>
  </si>
  <si>
    <t>$105,552.1</t>
  </si>
  <si>
    <t>Progress is not good: Scope 1 and 2 carbon emissions from our operations up 2% in 2013, but down 7% since 2010; Scope 3 emissions (excluding raw materials) up 1.5% in 2013 and up 11% since 2010, due to strong sales of HFA propellant-based inhalers.</t>
  </si>
  <si>
    <t>British multinational pharmaceutical company GSK commits to reduce absolute scope 1 and 2 GHG emissions 10% by 2025 from a 2017 base year. GSK also commits to reduce absolute scope 3 GHG emissions 16% by 2030 from a 2017 base year.</t>
  </si>
  <si>
    <t>https://www.glencore.com/dam:jcr/5e2559a7-3f43-4d3d-8205-c162c7f33b94/2018+Our+approach+to+sustainability.pdf</t>
  </si>
  <si>
    <t>$-404</t>
  </si>
  <si>
    <t>$124,076</t>
  </si>
  <si>
    <t>As we rely on the application and assurance of our own HSEC management framework, we do not insist that our assets undergo third-party ISO 14001 certification and we do not use external certification as an indicator of environmental performance.' - Interesting in further commitments are made and no third party verification.</t>
  </si>
  <si>
    <t>Glencore International</t>
  </si>
  <si>
    <t>direct Scope 1, indirect (market-based) Scope 2, and Scope 3 business travel emissions</t>
  </si>
  <si>
    <t>across our global direct Scope 1, indirect (market-based) Scope 2, and Scope 3 business travel emissions</t>
  </si>
  <si>
    <t>https://www.goldmansachs.com/what-we-do/sustainable-finance/documents/reports/2019-sustainability-report.pdf</t>
  </si>
  <si>
    <t>$8,466</t>
  </si>
  <si>
    <t>$992,968</t>
  </si>
  <si>
    <t>firm’s commitment to EP100 is aligned with the “Net Zero Carbon Building” compliance pathway,
which will focus on reducing the impacts of our global real estate portfolio.'</t>
  </si>
  <si>
    <t>"In 2019, we moved forward on multiple fronts to minimize operational impacts. By the end of the year, we had nearly reached our 2020 goals of sourcing 100 percent of our electricity from renewable sources"</t>
  </si>
  <si>
    <t>$3,574.8</t>
  </si>
  <si>
    <t>$40,623.6</t>
  </si>
  <si>
    <t xml:space="preserve">No information on website about CSR or sustainability </t>
  </si>
  <si>
    <t>https://www.toyota-tsusho.com/english/csr/materiality.html</t>
  </si>
  <si>
    <t>$2,134.1</t>
  </si>
  <si>
    <t>$164,478.3</t>
  </si>
  <si>
    <t>contribute to the realization of a sustainable, low-carbon society by reducing automobile CO2 emissions, cutting CO2 emissions through product life cycles, including logistics business, and contributing to eliminating CO2 emissions from plants.'</t>
  </si>
  <si>
    <t>$3,391.3</t>
  </si>
  <si>
    <t>$1,501,843</t>
  </si>
  <si>
    <t>$388.4</t>
  </si>
  <si>
    <t>$17,666.5</t>
  </si>
  <si>
    <t>$78.3</t>
  </si>
  <si>
    <t>$70,591.4</t>
  </si>
  <si>
    <t>$564.5</t>
  </si>
  <si>
    <t>$43,837.9</t>
  </si>
  <si>
    <t>$1,187.9</t>
  </si>
  <si>
    <t>$26,911</t>
  </si>
  <si>
    <t>$174.9</t>
  </si>
  <si>
    <t>$8,205.5</t>
  </si>
  <si>
    <t>$77.2</t>
  </si>
  <si>
    <t>$157,646.1</t>
  </si>
  <si>
    <t xml:space="preserve">Joined the carbon disclosure project. References on their websites to CSR projects that they help with around the world, but they don't focus on the reduction of their operational emissions.  </t>
  </si>
  <si>
    <t>$-94.1</t>
  </si>
  <si>
    <t>$66,332.8</t>
  </si>
  <si>
    <t>$3,505</t>
  </si>
  <si>
    <t>$45,058</t>
  </si>
  <si>
    <t>Heineken Holding</t>
  </si>
  <si>
    <t>https://www.theheinekencompany.com/newsroom/heineken-announces-drop-the-c-programme2/</t>
  </si>
  <si>
    <t>$1,216.6</t>
  </si>
  <si>
    <t>$52,196.1</t>
  </si>
  <si>
    <t>ERT: 'HEINEKEN commits to increase its share of renewable energy in production from 14% today (renewable thermal energy and electricity combined) to 70% by 2030. This implies an 80% reduction target in carbon emissions.'</t>
  </si>
  <si>
    <t>Henan Energy &amp; Chemical</t>
  </si>
  <si>
    <t>$-305.8</t>
  </si>
  <si>
    <t>$39,363.5</t>
  </si>
  <si>
    <t>$2,076.8</t>
  </si>
  <si>
    <t>$33,773.3</t>
  </si>
  <si>
    <t>https://press.hp.com/us/en/press-releases/2017/hp-commits-to-reduce-greenhouse-gas-emissions-from-its-global-op.html#:~:text=Press%20Releases-,HP%20commits%20to%20reduce%20greenhouse%20gas%20emissions,global%20operations%20another%2025%20percent&amp;text=announces%20a%20new%20target%20to,by%202025%2C%20compared%20to%202015.</t>
  </si>
  <si>
    <t>$1,049</t>
  </si>
  <si>
    <t>$51,803</t>
  </si>
  <si>
    <t>Goal to reduce the GHG emissions from its global operations by 25 percent by 2025, compared to 2015</t>
  </si>
  <si>
    <t>Multinational enterprise information technology company Hewlett Packard Enterprise commits to reduce absolute scope 1 and 2 GHG emissions by 55% by 2025 from 2016 base year. Hewlett Packard Enterprise also commits to reduce absolute scope 3 GHG emissions 15% by 2025 from 2016 base year. In addition, the company commits to increasing the energy performance of its product portfolio 30x within the same time-frame, which equates to reducing the greenhouse gas emissions per operation by over 95 percent. HPE commits that its manufacturing suppliers covering 80% of spend will set science-based targets by 2025</t>
  </si>
  <si>
    <t>50% by
2025</t>
  </si>
  <si>
    <t>-       Direct procurement from offsite grid-connected generators
-       Unbundled renewable energy attribute certificates</t>
  </si>
  <si>
    <t>https://www.hitachi.com/environment/vision/low_carbon.html</t>
  </si>
  <si>
    <t>$805.7</t>
  </si>
  <si>
    <t>$91,885.6</t>
  </si>
  <si>
    <t>ERT: ' long-term reduction targets for CO2 emissions of 50% by fiscal 2030 and 80% by fiscal 2050 (compared to fiscal 2010 levels) throughout the value chain.'</t>
  </si>
  <si>
    <t>https://corporate.homedepot.com/sites/default/files/pdfs/The%20Home%20Depot%20Carbon%20Footprint%20update%20Aug%202019.pdf</t>
  </si>
  <si>
    <t>$11,242</t>
  </si>
  <si>
    <t>$51,236</t>
  </si>
  <si>
    <t>Emissions Reduction: '2.1% annual reduction: Medium Term Goal 39.9% by 2030:  Long Term Goal 50.4% by 2035.'</t>
  </si>
  <si>
    <t>In the 2020 CSR report, p.74 states: 'long-term goal: carbon neutralization.' - However no specific commitment.</t>
  </si>
  <si>
    <t>https://www.foxconn.com/s3/reports/CSR%E5%A0%B1%E5%91%8A%E6%9B%B8/%E8%8B%B1%E6%96%87%E7%89%88/2019%E9%B4%BB%E6%B5%B7%20CSR%20report_en.pdf</t>
  </si>
  <si>
    <t>$3,730.9</t>
  </si>
  <si>
    <t>$110,790.4</t>
  </si>
  <si>
    <t>Established a reduce carbon emissions by 24.0% for 2020 than base year (2015), in accordance with ISO 14064-1 standards.'</t>
  </si>
  <si>
    <t>"started exploring ways to achieve carbon neutral status in 2050"</t>
  </si>
  <si>
    <t>https://global.honda/content/dam/site/global/about/cq_img/sustainability/report/pdf/2020/Honda-SR-2020-en-053-079.pdf</t>
  </si>
  <si>
    <t>$4,191.8</t>
  </si>
  <si>
    <t>$189,335.3</t>
  </si>
  <si>
    <t>Emission Reduction Target: halving total CO2 emissions by 2050 compared with 2000 levels while expanding production and sales globally. Honda is steadily reducing CO2 emissions with the aim of ultimately eliminating them.'</t>
  </si>
  <si>
    <t>$6,143</t>
  </si>
  <si>
    <t>$58,679</t>
  </si>
  <si>
    <t>https://www8.hp.com/h20195/v2/GetPDF.aspx/c06601778.pdf#page=20</t>
  </si>
  <si>
    <t>$3,152</t>
  </si>
  <si>
    <t>$33,467</t>
  </si>
  <si>
    <t xml:space="preserve"> Reduce Scope 1 and Scope 2 GHG emissions from global operations by 60% by 2025, compared to 2015. '</t>
  </si>
  <si>
    <t>Jul 2017</t>
  </si>
  <si>
    <t>American multinational information technology company HP Inc. commits to reduce scope 1 and 2 GHG emissions 60% by 2025, using a 2015 base year. HP Inc commits to reduce product use GHG emissions intensity (lifetime use emissions per unit shipped), including emissions resulting from both HP products’ energy use and paper use, 30% by 2025 from a 2015 base year. This includes a commitment to reduce product use GHG emissions intensity for energy use 30% by 2025 from a 2015 base year. HP further commits to reduce the scope 3 emissions intensity from first-tier production and product transportation suppliers (emissions per million US$ revenue) 10% by 2025, using a 2015 base year.</t>
  </si>
  <si>
    <t>40% by
2020</t>
  </si>
  <si>
    <t>-       Contract with suppliers
-       Unbundled renewable energy attribute certificates
-       Self-generation</t>
  </si>
  <si>
    <t>2005 - 2011</t>
  </si>
  <si>
    <t>No - but used to be</t>
  </si>
  <si>
    <t>https://www.hsbc.com/our-approach/building-a-sustainable-future/sustainable-operations</t>
  </si>
  <si>
    <t>$7,383</t>
  </si>
  <si>
    <t>$2,715,152</t>
  </si>
  <si>
    <t>Emissions Reduction Target (2020): '2020 Goal (set from 2011 baseline):2.0 CO2 tonnes per full-time equivalent employee (FTE). 100% RE by 2030.'</t>
  </si>
  <si>
    <t>Emphasis on a 'need to transition to net zero, but no commitment from the Bank.'</t>
  </si>
  <si>
    <t>Jun 2016</t>
  </si>
  <si>
    <t>https://www-file.huawei.com/-/media/corp2020/pdf/sustainability/2019-sustainability-report-en-v2.pdf</t>
  </si>
  <si>
    <t>$9,062.1</t>
  </si>
  <si>
    <t>$123,269.9</t>
  </si>
  <si>
    <t>Emission reduction target: 'Reduce carbon emissions (Scope 1 and Scope 2) per million RMB of revenue by 16% compared with 2019' Additionally: '5G Power cuts Energy Used per site by 51%.' p.62</t>
  </si>
  <si>
    <t>Huaxia Life Insurance</t>
  </si>
  <si>
    <t>$122</t>
  </si>
  <si>
    <t>$84,176</t>
  </si>
  <si>
    <t>http://humanacsrreport.com/environmental-sustainability.html</t>
  </si>
  <si>
    <t>$2,707</t>
  </si>
  <si>
    <t>$29,074</t>
  </si>
  <si>
    <t xml:space="preserve">ERT: ' reduce our greenhouse gas emissions (which includes energy) by 2.1% year over year (from a 2017 baseline) ' </t>
  </si>
  <si>
    <t>https://en.mobis.co.kr/en/sustainability/contentsid/2574/index.do</t>
  </si>
  <si>
    <t>$1,965.6</t>
  </si>
  <si>
    <t>$40,306.2</t>
  </si>
  <si>
    <t>Goal to reduce emissions by 10% against BAU in 2025 (BAU, Business As Usual : Estimated 2025 emission based on GHG emissions from '14 ~ '19)</t>
  </si>
  <si>
    <t>operation system</t>
  </si>
  <si>
    <t>We are also making continuous efforts to better respond to the 2030 national GHG reduction roadmap of Korea and to build a carbon neutral operation system by 2050.'</t>
  </si>
  <si>
    <t>https://www.hyundai.com/content/dam/hyundai/ww/en/images/company/sustainability/about-sustainability/hmc-2020-sustainability-report-en-v2.pdf</t>
  </si>
  <si>
    <t>$2,557.1</t>
  </si>
  <si>
    <t>$168,219.5</t>
  </si>
  <si>
    <t>Reduce GHG emissions by 26% compared to 2016. (By 2030.)'</t>
  </si>
  <si>
    <t xml:space="preserve">"global carbon neutrality" </t>
  </si>
  <si>
    <t>Not clear on scope.</t>
  </si>
  <si>
    <t>https://www.iberdrola.com/press-room/news/detail/iberdrola-se-compromete-a-ser-neutra-en-carbono-en-el-ano-2050-1733946320170314
https://www.iberdrola.com/sustainability/against-climate-change
https://www.iberdrola.com/about-us/energy-transition</t>
  </si>
  <si>
    <t>$3,812.5</t>
  </si>
  <si>
    <t>$137,347</t>
  </si>
  <si>
    <t>Iberdrola already generates 100% of its energy with zero emissions in countries such as the UK, Germany and Portugal. For the 2030 horizon, the group will reduce the intensity of its emissions by 50% compared to 2007 levels. Target to have virtually zero emissions in Europe by 2030</t>
  </si>
  <si>
    <t>Mar 2019</t>
  </si>
  <si>
    <t>Spanish public multinational electric utility company Iberdrola commits to reduce absolute scope 1, 2 and 3 GHG emissions 20% by 2030 from a 2017 base year.</t>
  </si>
  <si>
    <t>https://sustainability.idemitsu.com/en/themes/311</t>
  </si>
  <si>
    <t>$-211</t>
  </si>
  <si>
    <t>$35,966.9</t>
  </si>
  <si>
    <t>ERT: 'CO2 reduction targets in Indicator 1 are set in Japan's 2030 Nationally Determined Contribution of GHG reduction.'</t>
  </si>
  <si>
    <t>$-126</t>
  </si>
  <si>
    <t>$43,608.8</t>
  </si>
  <si>
    <t>https://www.inditex.com/our-commitment-to-the-environment/climate-change-and-energy</t>
  </si>
  <si>
    <t>$4,063.3</t>
  </si>
  <si>
    <t>$31,460.1</t>
  </si>
  <si>
    <t xml:space="preserve">"80% of the enery we use in our facilities (headquarters, logictics and stores) will come from renewable sources in 2025. We have committed to reducing our GHG emissions by 30% by 2030". Their vision is to achieve net zero emissions in "the industry". </t>
  </si>
  <si>
    <t>Jul 2016</t>
  </si>
  <si>
    <t>http://v.icbc.com.cn/userfiles/Resources/ICBCLTD/download/2020/2019csrEN1.pdf</t>
  </si>
  <si>
    <t>$45,194.5</t>
  </si>
  <si>
    <t>$4,322,528.4</t>
  </si>
  <si>
    <t>No specific emission target reduction. 'April 2019, the Bank, through Singapore Branch, issued the world’s first green Belt &amp; Road Inter-bank Regular Cooperation bond(BRBR Green Bond). Used to support green asset projects.' 'First financial institution in China to join TCFD.'</t>
  </si>
  <si>
    <t>$9,534.4</t>
  </si>
  <si>
    <t>$1,025,838.2</t>
  </si>
  <si>
    <t>operations and buildings, IT systems and business travel</t>
  </si>
  <si>
    <t>Offset remaining emissions through purchasing carbon credits</t>
  </si>
  <si>
    <t>They have reduced emissions through scopes 1, 2 and 3 but their offsets don't remove emissions. They offset through the purchase of Voluntary Carbon Units (VCUs), with the majority originating from a high impact Acre Amazonian Rainforest REDD+ Portfolio in Brazil. This collection of three projects prevents deforestation across 105,000 hectares of pristine rainforest in the Amazon basin</t>
  </si>
  <si>
    <t>2019 annual report: https://www.ing.com/Sustainability/The-world-around-us-1/Reporting.htm</t>
  </si>
  <si>
    <t>$4,368.5</t>
  </si>
  <si>
    <t>$997,274.8</t>
  </si>
  <si>
    <t>Achieved 2020 CO2e emissions target in 2019. Our extrapolated CO2e emissions
decreased by 57 percent in 2019 relative to our base year. This was achieved, by reducing
business travel and by reducing global energy consumption, including heating oil, natural gas
and district heating.</t>
  </si>
  <si>
    <t>https://www.ing.com/Sustainability/Our-Stance/Energy.htm</t>
  </si>
  <si>
    <t xml:space="preserve">computing… own global manufacturing footprint [and]... product energy use  </t>
  </si>
  <si>
    <t xml:space="preserve">computing… own global manufacturing footprint [and] the technology “handprint”—... product energy use  </t>
  </si>
  <si>
    <t xml:space="preserve"> Continue to invest in reducing our own environmental footprint, including
goals for absolute carbon emissions reductions.'</t>
  </si>
  <si>
    <t>https://s21.q4cdn.com/600692695/files/doc_financials/2019/Final-2020-Proxy-Statement.pdf</t>
  </si>
  <si>
    <t>$21,048</t>
  </si>
  <si>
    <t>$136,524</t>
  </si>
  <si>
    <t>Semiconductors and Semiconductors Equipment</t>
  </si>
  <si>
    <t>ERT: 'By 2020 we will reduce our direct GHG emissions by 10% on a per-unit basis from 2010 level.'</t>
  </si>
  <si>
    <t>https://www.iairgroup.com/~/media/Files/I/IAG/documents/IAG%20Annual%20report%20and%20accounts%202019.pdf</t>
  </si>
  <si>
    <t xml:space="preserve">No specific scope mentioned </t>
  </si>
  <si>
    <t>Will meet the target by scaling up  investments in sustainable fuels, low carbon aircraft and carbon capture technologies</t>
  </si>
  <si>
    <t>Will meet the target by scaling up investments in sustainable fuels, low carbon aircraft and carbon capture technologies</t>
  </si>
  <si>
    <t>https://www.iairgroup.com/~/media/Files/I/IAG/documents/flightpath-net-zero-EN-v3.pdf</t>
  </si>
  <si>
    <t>$1,919.5</t>
  </si>
  <si>
    <t>$40,025.9</t>
  </si>
  <si>
    <t>New targets:
By 2050: Net zero CO2
By 2030: 20% reduction in net CO2
By 2025: 10% reduction in CO2 per passenger kilometre
From 2020: all its UK domestic flights net zero carbon</t>
  </si>
  <si>
    <t>https://www.ibm.org/responsibility/2019/IBM-2019-CRR.pdf</t>
  </si>
  <si>
    <t>$9,431</t>
  </si>
  <si>
    <t>$152,186</t>
  </si>
  <si>
    <t>ERT:  '40% reduction by 2025 against a 2005 baseline.'</t>
  </si>
  <si>
    <t>https://group.intesasanpaolo.com/en/sustainability/environment</t>
  </si>
  <si>
    <t>$4,680.7</t>
  </si>
  <si>
    <t>$915,992.9</t>
  </si>
  <si>
    <t>As regards direct impacts, the Intesa Sanpaolo Group Environmental Plan - Climate Change Action Plan - identifies mid and long-term objectives for reducing CO2 emissions and increasing energy consumption and production from renewable sources. The goals for 2022 include: a reduction of 37% in absolute emissions connected with energy consumption (direct and indirect) compared with 2012 (a 33% reduction was already recorded in the period 2012-2019); the increase in the use of renewable energy sources, from 76% at the end of 2012 to 81% by the end of 202 (renewable electricity consumption in 2019 was about 83% of the total); the maintenance of electricity production levels from photovoltaic energy.</t>
  </si>
  <si>
    <t>$6,874.7</t>
  </si>
  <si>
    <t>$407,131</t>
  </si>
  <si>
    <t>https://www.itochu.co.jp/en/csr/pdf/19fulle32-76.pdf</t>
  </si>
  <si>
    <t>$4,611</t>
  </si>
  <si>
    <t>$101,041.9</t>
  </si>
  <si>
    <t>No specific emissions reduction plan: 'Contribution to the development of a low-carbon society by committing to technologies that help reduce greenhouse gases emissions.'</t>
  </si>
  <si>
    <t>across our own operations</t>
  </si>
  <si>
    <t>https://www.about.sainsburys.co.uk/~/media/Files/S/Sainsburys/Sainsburys%20Sustainability%20Update%201920%20v3.pdf</t>
  </si>
  <si>
    <t xml:space="preserve">Operations </t>
  </si>
  <si>
    <t>The retailer will increase its use of renewable energy, while reducing overall energy usage. Will work with the Carbon Trust to assess emissions and set science-based targets for reduction. Will work to plant 1.5 million native trees by 2025, which has the potential to mitigate 375,000 tonnes of CO2</t>
  </si>
  <si>
    <t>Don't appear to be including scope 3</t>
  </si>
  <si>
    <t>https://www.about.sainsburys.co.uk/news/latest-news/2020/28-01-20-net-zero</t>
  </si>
  <si>
    <t>$193.1</t>
  </si>
  <si>
    <t>$34,667</t>
  </si>
  <si>
    <t>Have reduced carbon footprint by 35% over the past fifteen years despite the footprint of the  business increasing by over 40%</t>
  </si>
  <si>
    <t>https://www.japanpost.jp/en/csr/report/pdf/2019_en.pdf</t>
  </si>
  <si>
    <t>$4,449.3</t>
  </si>
  <si>
    <t>$2,647,343.8</t>
  </si>
  <si>
    <t>In accordance with Japan's Plan for Global Warming Countermeasures based on the Paris Agreement, we have set the Group's GHG reduction target to achieve by FY2030 and an intermediate benchmark for FY2020. A 4.4% reduction from the FY2016 level)'</t>
  </si>
  <si>
    <t>$2,838</t>
  </si>
  <si>
    <t>$97,028</t>
  </si>
  <si>
    <t xml:space="preserve">Conglomerate company. No CSR reports for the group, only for the individual companies. </t>
  </si>
  <si>
    <t>$1,538.7</t>
  </si>
  <si>
    <t>$31,412.1</t>
  </si>
  <si>
    <t>$1,763.7</t>
  </si>
  <si>
    <t>$37,286.1</t>
  </si>
  <si>
    <t>$-1,818.8</t>
  </si>
  <si>
    <t>$42,991.8</t>
  </si>
  <si>
    <t>$717.5</t>
  </si>
  <si>
    <t>$41,505.8</t>
  </si>
  <si>
    <t>$169.5</t>
  </si>
  <si>
    <t>$22,646.2</t>
  </si>
  <si>
    <t>$16,569.6</t>
  </si>
  <si>
    <t xml:space="preserve">CSR reports end in 2015 </t>
  </si>
  <si>
    <t>Jizhong Energy Group</t>
  </si>
  <si>
    <t>$-114.3</t>
  </si>
  <si>
    <t>$33,149.1</t>
  </si>
  <si>
    <t>Cannot access website. https://www.jznyjt.com/</t>
  </si>
  <si>
    <t>https://www.jnj.com/global-environmental-health/climate-and-energy</t>
  </si>
  <si>
    <t>$15,119</t>
  </si>
  <si>
    <t>$157,728</t>
  </si>
  <si>
    <t>ERT: 'set a science-based scope 1 and 2 goal to reduce our absolute carbon emissions 20% by 2020, and 80% by 2050 compared to our 2010 baseline.'</t>
  </si>
  <si>
    <t>35% by 2020</t>
  </si>
  <si>
    <t>Johnson Controls International</t>
  </si>
  <si>
    <t>https://www.johnsoncontrols.com/-/media/jci/corporate-sustainability/reporting-and-policies/gri/2019/johnson_controls_2020-sustainability-report.pdf?la=en&amp;hash=63C4727C436616C656A41E32DC0613A2421F3657</t>
  </si>
  <si>
    <t>$5,674</t>
  </si>
  <si>
    <t>$42,287</t>
  </si>
  <si>
    <t>2025 goals of 25 percent reductions in both energy and emissions intensity</t>
  </si>
  <si>
    <t>https://impact.jpmorganchase.com/impact/sustainability</t>
  </si>
  <si>
    <t>$36,431</t>
  </si>
  <si>
    <t>$2,687,379</t>
  </si>
  <si>
    <t>100% Renewable Energy by 2020. $200bn in financing in 2020 to drive action on climate change and advance the objectives of the UN SDGs.</t>
  </si>
  <si>
    <t>-       Direct procurement from offsite grid-connected generators (PPA)
-       Unbundled renewable energy attribute certificates
-       Onsite solar installations</t>
  </si>
  <si>
    <t>https://www.environmentalleader.com/2020/02/jpmorgan-chase-renewable-energy-2020/</t>
  </si>
  <si>
    <t>$1,195.7</t>
  </si>
  <si>
    <t>$70,442.6</t>
  </si>
  <si>
    <t>https://m.kbfg.com/Eng/about/sustainability/sustainability.jsp</t>
  </si>
  <si>
    <t>$2,841.8</t>
  </si>
  <si>
    <t>$448,446</t>
  </si>
  <si>
    <t>Carbon emissions reduction target by 2030 (compared with 2017): 25%</t>
  </si>
  <si>
    <t>$5,884.4</t>
  </si>
  <si>
    <t>$88,647.6</t>
  </si>
  <si>
    <t>Kia Motors</t>
  </si>
  <si>
    <t>https://pr.kia.com/en/company/sustainability/eco-friendly-operation/eco-friendly.do</t>
  </si>
  <si>
    <t>$1,567.4</t>
  </si>
  <si>
    <t>$47,863.7</t>
  </si>
  <si>
    <t>Starting from 2020, an integrated management system will be deployed at all Kia premises in Korea in order to include environmental aspects in every decision making process, fulfill its environmental responsibility, promote mutual growth, and create the value of eco-friendliness.'</t>
  </si>
  <si>
    <t>$773.8</t>
  </si>
  <si>
    <t>$25,453</t>
  </si>
  <si>
    <t>$-2,012.7</t>
  </si>
  <si>
    <t>$170,888</t>
  </si>
  <si>
    <t>https://www.thekrogerco.com/wp-content/uploads/2020/06/The-Kroger-Co_Greenhouse-Gas-Reduction-Goal_2020.pdf</t>
  </si>
  <si>
    <t>$1,659</t>
  </si>
  <si>
    <t>$45,256</t>
  </si>
  <si>
    <t>Kroger commits to reduce its absolute enterprise-wide greenhouse gas emissions by
30% by 2030, from a 2018 base year.' - Will work with SBTi in the future to understand the feasibility.'</t>
  </si>
  <si>
    <t>mail, parcel, express and digital solutions… [and] all of its operating activities</t>
  </si>
  <si>
    <t>100% carbon neutral mail, parcel, express and digital solutions since 2012… La Banque Postale joined the initiative for all of its operating activities in 2018</t>
  </si>
  <si>
    <t>https://www.groupelaposte.com/en/article/carbon-neutrality-the-key-figures</t>
  </si>
  <si>
    <t>$920</t>
  </si>
  <si>
    <t>$326,618.4</t>
  </si>
  <si>
    <t>Le Groupe La Poste has reduced its greenhouse gas emissions by 20% since 2013. It is outlining a new plan for the year 2025 to reduce its emissions in line with the targets set by the Paris Agreement</t>
  </si>
  <si>
    <t>Postal service company La Poste SA commits to reduce absolute scope 1 and 2 GHG emissions 51% by 2025 from a 2013 base year. La Poste SA commits to reduce absolute scope 3 GHG emissions 14% by 2025 from a 2013 base year.</t>
  </si>
  <si>
    <t>"The 12,000 buildings (i.e. 10 million m2) managed by Poste Immo, the Group’s real estate subsidiary, supplied with electricity from exclusively renewable sources."</t>
  </si>
  <si>
    <t>LafargeHolcim</t>
  </si>
  <si>
    <t>https://www.lafargeholcim.com/our-co2-emissions-reduction</t>
  </si>
  <si>
    <t>$2,234.8</t>
  </si>
  <si>
    <t>$56,449.9</t>
  </si>
  <si>
    <t>ERT: 'We are committed to reducing emission levels in line with a 2-degree scenario as agreed at the COP21 world climate conference in Paris.'</t>
  </si>
  <si>
    <t>Dec 2019</t>
  </si>
  <si>
    <t>Multinational company involved in the manufacture of building materials LafargeHolcim commits to reduce scope 1 GHG emissions 10% per ton of cementitious materials by 2030 from a 2018 base year. LafargeHolcim also commits to reduce scope 2 GHG emissions 65% per ton of cementitious materials within the same timeframe.*
*The target boundary includes biogenic emissions and removals associated with the use of bioenergy.</t>
  </si>
  <si>
    <t>housing portfolio</t>
  </si>
  <si>
    <t>https://www.legalandgeneralgroup.com/media-centre/press-releases/legal-general-commits-to-net-zero-carbon-across-its-housing-portfolio/</t>
  </si>
  <si>
    <t>From 2030, our operational footprint (occupied offices and business travel) will operate with net zero carbon emissions.</t>
  </si>
  <si>
    <t xml:space="preserve">No mention of carbon removals. Does mention SBT and portfolio (scope 3). From 2030, all homes built by our housing business will be capable of operating at net zero carbon emissions (Defined by the UK Green Building Council as when the amount of carbon emission associated with the building’s operational energy on an annual basis is zero or negative. A net zero carbon building is highly energy efficient and powered from on-site and/or off-site renewable energy sources, with any remaining carbon balance offset). In addition, we’re seeking to understand and monitor the embodied carbon associated with the construction of our homes. From 2030, our operational footprint (occupied offices and business travel) will operate with net zero carbon emissions. We will develop energy efficient commercial properties in our urban regeneration business and set science-based targets that are aligned with the Paris objective. </t>
  </si>
  <si>
    <t>https://www.legalandgeneralgroup.com/media-centre/press-releases/legal-general-commits-to-net-zero-carbon-across-its-housing-portfolio/#:~:text=Legal%20%26%20General%20announces%20that%20it,later%20living%20and%20affordable%20housing.</t>
  </si>
  <si>
    <t>$2,340.3</t>
  </si>
  <si>
    <t>$742,524</t>
  </si>
  <si>
    <t>$665.1</t>
  </si>
  <si>
    <t>$32,128.2</t>
  </si>
  <si>
    <t>Lenovo commits to reduce absolute scope 1 and 2 GHG emissions 50% by FY 2029/30 from a FY 2018/19 base year. Lenovo commits to reduce scope 3 GHG emissions from use of sold products 25% per comparable product (for notebooks, desktops and servers) by FY 2029/30 from a FY 2018/19 base year. Lenovo also commits to reduce scope 3 GHG emissions from purchased goods and services 25% per million US$ procurement spend, and from upstream transportation and distribution 25% per tonne-km of transported product over the same period.</t>
  </si>
  <si>
    <t>http://www.lgnewsroom.com/2019/05/lg-commits-to-carbon-neutrality-by-2030/</t>
  </si>
  <si>
    <t>net-zero carbon emissions from... global operations</t>
  </si>
  <si>
    <t>balancing carbon emissions with carbon removal.'</t>
  </si>
  <si>
    <t>LG will look to reduce carbon emissions from its global operations by 50 percent compared to a 2017 baseline by implementing various carbon reduction and renewable energy initiatives. This effort will help bring LG closer to reaching its ultimate goal of carbon neutrality, achieving a net-zero carbon emissions footprint by balancing carbon emissions with carbon removal.'</t>
  </si>
  <si>
    <t>$26.8</t>
  </si>
  <si>
    <t>$38,796.1</t>
  </si>
  <si>
    <t>Consumer Products and Durables</t>
  </si>
  <si>
    <t>Pre-July</t>
  </si>
  <si>
    <t>https://www.libertymutualgroup.com/documents/liberty-mutual-2019-esg-report-vfinal.pdf</t>
  </si>
  <si>
    <t>$1,044</t>
  </si>
  <si>
    <t>$133,644</t>
  </si>
  <si>
    <t>They fund and insure  renwable energy and carbon sequestration projects. They have a 2019 divestment policy to not make new investments in debt or equity securities of
companies that generate more than 25% of their revenues
from thermal coal mining or utility companies that
generate more than 25% of their electricity production
from thermal coal</t>
  </si>
  <si>
    <t>$2,285</t>
  </si>
  <si>
    <t>$86,612</t>
  </si>
  <si>
    <t>https://www.lloydsbankinggroup.com/globalassets/documents/our-group/responsibility/sustainability-risk-management/lloyds-banking-group-environmental-statement_final_mar20-v2.pdf</t>
  </si>
  <si>
    <t>$3,732.5</t>
  </si>
  <si>
    <t>$1,104,491.3</t>
  </si>
  <si>
    <t>reduce our carbon emissions by 80% by 2050.'</t>
  </si>
  <si>
    <t>60% from additional renewable projects by
2025</t>
  </si>
  <si>
    <t>"We now source 100% of our global electricity consumption from renewable sources"</t>
  </si>
  <si>
    <t>https://sustainability.lockheedmartin.com/sustainability/downloads/Lockheed_Martin_Sustainability_Report_Full_2019.pdf</t>
  </si>
  <si>
    <t>$6,230</t>
  </si>
  <si>
    <t>$47,528</t>
  </si>
  <si>
    <t>developing a state-of-the-art Geostationary Carbon Observatory, or GeoCarb, with the University of Oklahoma and NASA’s Jet Propulsion Laboratory. GeoCarb aims to advance our collective understanding of the global carbon cycle by mapping key carbon gases from geostationary orbit. Over time, this technology can contribute much-needed data to support climate adaptation and resiliency efforts.'</t>
  </si>
  <si>
    <t>industrial and logistics activities</t>
  </si>
  <si>
    <t>Scope 1,2 and 3</t>
  </si>
  <si>
    <t>https://mediaroom.loreal.com/wp-content/uploads/2019/09/CP_ENG.pdf</t>
  </si>
  <si>
    <t>its industrial and logistics activities… L’Oréal’s sites’ Scope 1 and 2 emissions (meaning the emissions arising from all the Group’s sites), together with the Scope 3 emissions linked to the downstream transport of its products (approximately 400,000 tonnes of CO2 annually)... And all its industrial, administrative and research sites have committed to a journey to achieve carbon neutrality by 2025.</t>
  </si>
  <si>
    <t xml:space="preserve">Today 35 L’Oréal industrial sites had reached carbon neutrality, including 14 factories
2020 industrial and logistics activities
2025 all its industrial, administrative and research sites
They say they will achieve carbon neutrality at all its sites and reduce carbon emissions (in line with SBT) for scopes 1, 2 and 3 by 25% in absolute terms, compared to 2016. Unclear whether this means they will be carbon neutral for all scopes. Will balance residual emissions through carbon savings. Also engage in partnerships to "capture or avoid carbon emissions". This is called their Carbon Balanced Programme (comprised of energy and forestry projects); it covers  L’Oréal’s sites’ Scope 1 and 2 emissions (meaning the emissions arising from all the Group’s sites), together with the Scope 3 emissions linked to the downstream transport of its products (approximately 400,000 tonnes of CO2 annually). 
</t>
  </si>
  <si>
    <t>2030 SBT covers the whole of its value chain, including its direct and indirect impacts</t>
  </si>
  <si>
    <t xml:space="preserve">Carbon neutral action today appears to be a combination of carbon removals and avoidance projects. </t>
  </si>
  <si>
    <t>$4,197.2</t>
  </si>
  <si>
    <t>$49,172.1</t>
  </si>
  <si>
    <t>French multinational cosmetics company L’Oréal commits to reduce its absolute scope 1, 2 and 3 greenhouse gas emissions 25% by 2030, from a 2016 base year. In support of this goal, L’Oréal will reduce absolute scope 1 and 2 emissions at its operated sites 100% by 2025, from a 2016 base year.</t>
  </si>
  <si>
    <t>https://www.ldc.com/wp-content/uploads/2019-Juice-SR_FINAL_lores-secured.pdf</t>
  </si>
  <si>
    <t>$230</t>
  </si>
  <si>
    <t>$19,538</t>
  </si>
  <si>
    <t xml:space="preserve">Planted trees to offset main Brazil offices </t>
  </si>
  <si>
    <t>$4,281</t>
  </si>
  <si>
    <t>$39,471</t>
  </si>
  <si>
    <t>Contract with suppliers</t>
  </si>
  <si>
    <t>https://www.lufthansagroup.com/en/responsibility/climate-environment/environmental-strategy.html</t>
  </si>
  <si>
    <t>$1,357.7</t>
  </si>
  <si>
    <t>$47,880.5</t>
  </si>
  <si>
    <t>Commitments set in 2009: 
• An increase of 1.5% per year in energy efficiency until 2020
• CO2-neutral growth from 2020
• A 50% reduction in net CO2 emissions by 2050 as compared to 2005. 
Carbon offsetting is automatically included in fares for contract customers as of 2020.</t>
  </si>
  <si>
    <t>https://www.lukoil.com/InvestorAndShareholderCenter/ReportsAndPresentations/SustainabilityReport</t>
  </si>
  <si>
    <t>$9,895.2</t>
  </si>
  <si>
    <t>$95,772.5</t>
  </si>
  <si>
    <t>No specific emission reduction plan: 'We plan to conduct a more thorough inventory of greenhouse
gas emissions, identify further benchmarks and regularly report
on their achievement status.'</t>
  </si>
  <si>
    <t>https://www.lyondellbasell.com/en/sustainability/environment/energy-and-greenhouse-gases/</t>
  </si>
  <si>
    <t>$30,435</t>
  </si>
  <si>
    <t xml:space="preserve">goal is to achieve a 15% reduction in CO2e emissions per ton of product produced by 2030 compared with 2015 levels. </t>
  </si>
  <si>
    <t>M&amp;G</t>
  </si>
  <si>
    <t>on our total book of assets under management and administration</t>
  </si>
  <si>
    <t>https://docs.mandg.com/docs/UK/Adviser/MandG-approach-to-climate-change.pdf</t>
  </si>
  <si>
    <t>Includes Greenhouse Gas Protocol Scope 1 and 2 emissions and a minimum of 66% of upstream Scope 3 emissions (categories 1 to 8)</t>
  </si>
  <si>
    <t xml:space="preserve">See net Zero </t>
  </si>
  <si>
    <t>on our total book of assets under management and administration… This includes all investments made by M&amp;G Investments, the asset manager within M&amp;G plc</t>
  </si>
  <si>
    <t>$1,429.2</t>
  </si>
  <si>
    <t>$299,658.9</t>
  </si>
  <si>
    <t>https://www.maersk.com/news/articles/2019/06/26/towards-a-zero-carbon-future</t>
  </si>
  <si>
    <t xml:space="preserve">See net zero </t>
  </si>
  <si>
    <t>https://www.maersk.com/news/articles/2020/07/21/nine-leading-businesses-launch-new-initiative-to-accelerate-progress-to-a-net-zero-future
https://www.maersk.com/news/articles/2019/06/26/towards-a-zero-carbon-future
https://www.maersk.com/~/media_sc9/maersk/about/files/sustainability/sustainability-reports/apmm_sustainability_report_2019_a4.pdf</t>
  </si>
  <si>
    <t>https://www.maersk.com/news/articles/2020/07/21/nine-leading-businesses-launch-new-initiative-to-accelerate-progress-to-a-net-zero-future
https://www.maersk.com/news/articles/2019/06/26/towards-a-zero-carbon-future</t>
  </si>
  <si>
    <t>$-84</t>
  </si>
  <si>
    <t>$55,399</t>
  </si>
  <si>
    <t>Part of Transform to Net Zero Initiative, alongside Microsoft. 
Maersk was instrumental in founding the Getting to Zero coalition in 2019,</t>
  </si>
  <si>
    <t>https://www.magna.com/docs/default-source/sustainability-policy/magna-intl-annual-information-form---sustainability-report-(online-version)---clean-pdf.pdf?sfvrsn=c57a97d6_0</t>
  </si>
  <si>
    <t>$1,765</t>
  </si>
  <si>
    <t>$25,790</t>
  </si>
  <si>
    <t>$4,222</t>
  </si>
  <si>
    <t>$624,039.8</t>
  </si>
  <si>
    <t xml:space="preserve">MAPFRE facilities </t>
  </si>
  <si>
    <t>$681.9</t>
  </si>
  <si>
    <t>$81,385.1</t>
  </si>
  <si>
    <t>https://sustainability.marathonpetroleum.com/Reader/Page/15</t>
  </si>
  <si>
    <t>$2,637</t>
  </si>
  <si>
    <t>$98,556</t>
  </si>
  <si>
    <t>Company Wide Carbon Emission Reduction Target: 'Reduce Scope 1 and 2 GHG emissions per barall of oil processed to 30% below 2014 levels by 2030. Linked achievement of the goal to our executive and employee compensation programs.' 'GHG intensity goal is in line with the 2.5% annual linear reduction rate the international Science-Based Targets initiative has recommended to enable companies to support the “well below 2-degrees Celsius” scenarios of the Paris Climate Agreement.' - Interseting to see if they are a member of SBTI.</t>
  </si>
  <si>
    <t>$-1,816.1</t>
  </si>
  <si>
    <t>$58,481</t>
  </si>
  <si>
    <t>$3,700.7</t>
  </si>
  <si>
    <t>$290,730.7</t>
  </si>
  <si>
    <t>https://www.mazda-press.com/uk/news/2020/mazda-backs-carbon-neutral-biofuel-research/</t>
  </si>
  <si>
    <t>$111.6</t>
  </si>
  <si>
    <t>$25,794.8</t>
  </si>
  <si>
    <t>"he company is committed to reducing its average 'Well-to-Wheel' CO2 emissions to 50% of 2010 levels by 2030, and to 90% by 2050."</t>
  </si>
  <si>
    <t>https://www.mckesson.com/About-McKesson/Corporate-Citizenship/Environmental/</t>
  </si>
  <si>
    <t>$900</t>
  </si>
  <si>
    <t>$61,247</t>
  </si>
  <si>
    <t>$349.2</t>
  </si>
  <si>
    <t>$15,214.9</t>
  </si>
  <si>
    <t>https://www.medtronic.com/content/dam/medtronic-com/global/Corporate/citizenship/documents/2019-integrated-performance-report.pdf#page=45</t>
  </si>
  <si>
    <t>$4,631</t>
  </si>
  <si>
    <t>$89,694</t>
  </si>
  <si>
    <t>Met 2020 GHG reduction goals and are setting new ones. "Compared to our FY13 baseline, in FY19 we consumed 26% less energy and generated 38% fewer GHG emissions per million dollars revenue"</t>
  </si>
  <si>
    <t>https://www.greenpeace.org/japan/sustainable/press-release/2018/09/14/657/</t>
  </si>
  <si>
    <t>$1,911.7</t>
  </si>
  <si>
    <t>$394,317.5</t>
  </si>
  <si>
    <t xml:space="preserve">Meiji Yasuda Life Insurance Company’s policy states that it will restrict new financing to coal power plants regardless of their geographic location, but the restriction policy excludes coal power plants that utilize ultra-supercritical (USC) technology. This effectively means that this policy has no influence over many domestic and international coal power plant projects that are now underway. </t>
  </si>
  <si>
    <t xml:space="preserve">Merk vs merk group </t>
  </si>
  <si>
    <t>$9,843</t>
  </si>
  <si>
    <t>$84,397</t>
  </si>
  <si>
    <t>across our global operations.</t>
  </si>
  <si>
    <t>$5,899</t>
  </si>
  <si>
    <t>$740,463</t>
  </si>
  <si>
    <t>ERT: 'We’ve nearly tripled our public goals to reduce energy and emissions globally by 10% by 2020, reducing them 33% and 27%, respectively.'</t>
  </si>
  <si>
    <t>https://corpo.metro.ca/en/corporate-social-responsibility.html</t>
  </si>
  <si>
    <t>$-142.1</t>
  </si>
  <si>
    <t>$15,803.2</t>
  </si>
  <si>
    <t xml:space="preserve">In 2018, recorded a reduction in GHG emissions--this is attributable
in part to transport efficiency measures, waste management
and the use of new refrigerants, as well as to the refinement of the
method used to calculate the emissions generated by  transport
activities, which helps to better define the scope of  direct
emissions. </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</si>
  <si>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</si>
  <si>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Michelin</t>
  </si>
  <si>
    <t>https://www.michelin.com/en/sustainable-development-mobility/environment/low-carbon-products/</t>
  </si>
  <si>
    <t>$1,959.8</t>
  </si>
  <si>
    <t>$35,554.3</t>
  </si>
  <si>
    <t>Tires</t>
  </si>
  <si>
    <t xml:space="preserve">ERT: 'Halving Michelin's Inudstial Carbon Footprint by 2050.' </t>
  </si>
  <si>
    <t>May 2020</t>
  </si>
  <si>
    <t>Michelin commits to reduce absolute scope 1 and 2 GHG emissions 38% by 2030 from a 2010 base year*. Michelin commits to reduce absolute scope 3 GHG emissions from fuel- and energy-related activities; upstream and downstream transportation and distribution; and end-of-life treatment of sold products 15% by 2030 from a 2018 base year. Michelin also commits that 70% of its suppliers by emissions covering purchased goods and services will have science-based targets by 2024. *The target boundary includes biogenic emissions and removals from bioenergy feedstocks</t>
  </si>
  <si>
    <t>Microsoft and its supply chain emissions</t>
  </si>
  <si>
    <t>https://blogs.microsoft.com/blog/2020/01/16/microsoft-will-be-carbon-negative-by-2030/</t>
  </si>
  <si>
    <t>Operational carbon emissions.</t>
  </si>
  <si>
    <t>Microsoft and its supply chain emissions.</t>
  </si>
  <si>
    <t>Removals</t>
  </si>
  <si>
    <t>$39,240</t>
  </si>
  <si>
    <t>$286,556</t>
  </si>
  <si>
    <t>Carbon negative</t>
  </si>
  <si>
    <t>Remove from the environment all the carbon the company has emitted either directly or by electrical consumption since it was founded in 1975.'</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</si>
  <si>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</si>
  <si>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       Direct procurement from offsite grid-connected generators (PPA)
-       Unbundled renewable energy attribute certificates
-       Self-generation</t>
  </si>
  <si>
    <t>https://www.midea-group.com/Investors/financial-reports</t>
  </si>
  <si>
    <t>$3,504.6</t>
  </si>
  <si>
    <t>$43,348.9</t>
  </si>
  <si>
    <t xml:space="preserve">Announced in 2018 that its All Easy Series R-290 residential split systems air conditioner is the first of its kind to obtain Blue Angel Certification for its ultra-low global warming potential, high energy efficiency, low noise and safety. </t>
  </si>
  <si>
    <t>$348.3</t>
  </si>
  <si>
    <t>$66,220</t>
  </si>
  <si>
    <t>https://www.mitsubishicorp.com/jp/en/csr/management/theme/climate/</t>
  </si>
  <si>
    <t>$4,924</t>
  </si>
  <si>
    <t>$167,018.2</t>
  </si>
  <si>
    <t>Emission Reduction Targets: 'Aim to reduce greenhouse gas (GHG) emissions (compared to year ended March 2017 levels) per total assets (in MC's fininacial reports) by 25% by 2030.'</t>
  </si>
  <si>
    <t>$497.4</t>
  </si>
  <si>
    <t>$47,489.1</t>
  </si>
  <si>
    <t>https://www.mitsubishielectric.com/en/sustainability/environment/report/low_carbon/production/index.html</t>
  </si>
  <si>
    <t>$2,040.4</t>
  </si>
  <si>
    <t>$40,804.8</t>
  </si>
  <si>
    <t xml:space="preserve">In April 2018, the Mitsubishi Electric Group made a commitment to formulating SBTs*2 within two years. A-List company in the CDP "Climate Change" program. "In fiscal 2019, we continued our initiatives for switching to the use of refrigerants with lower GWP, improving operations, and achieving greater gas recovery and abatement." </t>
  </si>
  <si>
    <t xml:space="preserve">2°C </t>
  </si>
  <si>
    <t>Electronics and electrical equipment manufacturing company Mitsubishi Electric commits to reduce absolute scope 1 and 2 GHG emissions 18% by 2030 from a 2016 base year. Mitsubishi Electric also commits to reduce absolute scope 3 GHG emissions 15% by 2030 from a 2018 base year.</t>
  </si>
  <si>
    <t>https://www.mhi.com/csr/environment/climat.html</t>
  </si>
  <si>
    <t>$801.3</t>
  </si>
  <si>
    <t>$46,133.9</t>
  </si>
  <si>
    <t>The MHI Group has established CO2 emission reduction targets within its MHI Group Long-Term Environmental Target (FY2018-2030) and Fourth MHI Group Environmental Targets (FY2018–2020)</t>
  </si>
  <si>
    <t>$4,857.8</t>
  </si>
  <si>
    <t>$3,114,383.1</t>
  </si>
  <si>
    <t>https://www.mitsui.com/jp/en/sustainability/commitment/index.html</t>
  </si>
  <si>
    <t>Net-Zero Emissions</t>
  </si>
  <si>
    <t xml:space="preserve">Does not satisfy threshold of SBTI to neutralize / removals. </t>
  </si>
  <si>
    <t>https://www.mitsui.com/jp/en/topics/2020/1231567_11245.html</t>
  </si>
  <si>
    <t>$3,601</t>
  </si>
  <si>
    <t>$109,246.7</t>
  </si>
  <si>
    <t>electricity use carbon neutral across all of its Japan business locations</t>
  </si>
  <si>
    <t>$4,125.8</t>
  </si>
  <si>
    <t>$1,986,296.6</t>
  </si>
  <si>
    <t>$3,870</t>
  </si>
  <si>
    <t>$64,549</t>
  </si>
  <si>
    <t>American multinational confectionery, food, and beverage holding company Mondelēz International commits to reduce absolute scope 1, 2, and 3 (purchased goods and services and waste generated in operations) GHG emissions 10% by 2025 from a 2018 base year.</t>
  </si>
  <si>
    <t xml:space="preserve">To achieve carbon neutrality, the firm will consider on-site power generation, power purchase agreements, renewable energy credits and carbon offsets as part of its strategy.' (Source 2) </t>
  </si>
  <si>
    <t>https://www.morganstanley.com/press-releases/morgan-stanley-joins-leadership-of-global-carbon-accounting-part</t>
  </si>
  <si>
    <t>$9,042</t>
  </si>
  <si>
    <t>$895,429</t>
  </si>
  <si>
    <t xml:space="preserve">First U.S.-based global bank to join PCAF and its Steering Committee as part of the Firm’s commitment to measuring and disclosing its approach to climate change risk and opportunity.' </t>
  </si>
  <si>
    <t xml:space="preserve">United States of America </t>
  </si>
  <si>
    <t>https://www.ms-ad-hd.com/en/csr/summary/kpi.html#002</t>
  </si>
  <si>
    <t>$1,315.6</t>
  </si>
  <si>
    <t>$214,642.9</t>
  </si>
  <si>
    <t>ERT: 'For the target of reduction of CO2, The MS&amp;AD Insurance Group holds target as below;
Reduce CO2 emissions to 70% from the base year (fiscal 2009) in 2050, and reduce to 30% in 2020.'</t>
  </si>
  <si>
    <t>Operational activities</t>
  </si>
  <si>
    <t>https://www.munichre.com/en/company/corporate-responsibility/environment.html#-1117147778</t>
  </si>
  <si>
    <t>$3,048.9</t>
  </si>
  <si>
    <t>$322,749.5</t>
  </si>
  <si>
    <t>CN &amp; RE100</t>
  </si>
  <si>
    <t xml:space="preserve">ERT: 'By 2020, 35% carbon emissions reduction compared to base year in 2009. In 2019, a 44% carbon reduction was achieved.' </t>
  </si>
  <si>
    <t>-       Direct procurement from offsite grid-connected generators (PPA)
-       Contract with suppliers</t>
  </si>
  <si>
    <t>https://static.nationwide.com/media/2019%20Environmental%20Responsibility%20Report_tcm826-257815.pdf?r=6</t>
  </si>
  <si>
    <t>$829.7</t>
  </si>
  <si>
    <t>$239,539.6</t>
  </si>
  <si>
    <t xml:space="preserve">By 2026, Nationwide is committed to reducing carbon emissions per thousand square feet by 26%. </t>
  </si>
  <si>
    <t>https://www.naturgy.com/en/sustainability/the_environment/climate_change_and_energy_transition</t>
  </si>
  <si>
    <t>$1,568.1</t>
  </si>
  <si>
    <t>$46,173.3</t>
  </si>
  <si>
    <t>Gas Utilities</t>
  </si>
  <si>
    <t>ERT: Reduce
absolute GEI emissions
Scope 1 and 2 by 21% by 2022 against a 2017 baseline. (see report in source)</t>
  </si>
  <si>
    <t>reduce CO2 emissions linked to our business operations (Scope 1, Scope 2) to effectively zero.</t>
  </si>
  <si>
    <t>p.33 of report</t>
  </si>
  <si>
    <t>$919.5</t>
  </si>
  <si>
    <t>$28,900.3</t>
  </si>
  <si>
    <t>Zero emisisons</t>
  </si>
  <si>
    <t>Nov 2018</t>
  </si>
  <si>
    <t>Japanese multinational information technology services &amp;amp; products provider NEC Corporation commits to reduce absolute scope 1 and 2 GHG emissions 33 % by 2030 from a 2017 base-year. NEC Corporation also commits to reduce absolute scope 3 GHG emissions from use of sold products 34% within the same timeframe</t>
  </si>
  <si>
    <t>https://www.nestle.com/csv/impact/climate-change</t>
  </si>
  <si>
    <t>balance between emissions and removals for all greenhouse gases within a company’s value chain over a specific time period.</t>
  </si>
  <si>
    <t>Achieving a balance between emissions and removals for all greenhouse gases within a company’s value chain over a specific time period. Avoided emissions and offsets are not counted as part of the commitment.</t>
  </si>
  <si>
    <t>$12,546.2</t>
  </si>
  <si>
    <t>$123,858.7</t>
  </si>
  <si>
    <t>Lead with zero net but mention of net zero</t>
  </si>
  <si>
    <t>Feb 2017</t>
  </si>
  <si>
    <t>Global food and beverage company Nestlé commits to reduce absolute Scope 1 and 2 GHG emissions by 12% between 2014 and 2020, ensuring a reduction in emissions per tonne of product of at least 35% between 2010 and 2020. Nestlé will also work to reduce Scope 3 GHG emissions by 8% between 2014 and 2020.</t>
  </si>
  <si>
    <t xml:space="preserve">To access any information on their website, you have to have an account with them. </t>
  </si>
  <si>
    <t>$1,003.8</t>
  </si>
  <si>
    <t>$330,806.3</t>
  </si>
  <si>
    <t>https://news.nike.com/news/nike-move-to-zero-climate-change-initiative
https://fashionista.com/2019/09/nike-move-to-zero-sustainability-campaign
https://purpose.nike.com/carbon-energy</t>
  </si>
  <si>
    <t>$4,029</t>
  </si>
  <si>
    <t>$23,717</t>
  </si>
  <si>
    <t xml:space="preserve">Nike has started a Move to Zero Campaign for going net zero, but has not stated a target date and has said it's not meant to be a target, it's meant to be a "dream". This is strange to me because this campaign is part of the Transition to Zero campaign that Microsoft and Maersk are conducting to reach net zero, which makes me think that they should have similarly rigorous targets. Nike's targets of Move to Zero are just about reaching 100% renewable energy for owned and operated facilites by 2025, and reducing global supply chain emissions by 2030. It also participates in carbon removal projects, including reforestation projects, but this is not tied to unavoidable emissions. 
</t>
  </si>
  <si>
    <t>American multinational corporation  NIKE, Inc. sets a target to reduce absolute scope 1 and 2 GHG emissions 65% by 2030 from a 2015 base year. NIKE, Inc. also sets a target to reduce absolute scope 3 GHG emissions 30% within the same timefram</t>
  </si>
  <si>
    <t>US</t>
  </si>
  <si>
    <t>-       Direct procurement from offsite grid-connected generators (PPA)
-       Unbundled renewable energy attribute certificates
-       Purchase from onsite installations owned by a
supplier</t>
  </si>
  <si>
    <t>$1,767.2</t>
  </si>
  <si>
    <t>$741,012</t>
  </si>
  <si>
    <t>$-3,968.9</t>
  </si>
  <si>
    <t>$68,890.2</t>
  </si>
  <si>
    <t>https://www.ntt.co.jp/kankyo/e/management/statement.html</t>
  </si>
  <si>
    <t>$7,866.9</t>
  </si>
  <si>
    <t>$212,955.8</t>
  </si>
  <si>
    <t xml:space="preserve">No specfic emission reduction plan. 'We are contributing to the reduction of CO2 emissions and facilitating adaptation to climate change.' - Common theme across companies that have this commitment. </t>
  </si>
  <si>
    <t>new vehicles and corporate activites</t>
  </si>
  <si>
    <t>emissions from new vehicles and emissions from corporate activites.</t>
  </si>
  <si>
    <t>$-6,173.7</t>
  </si>
  <si>
    <t>$157,089.9</t>
  </si>
  <si>
    <t>https://www.nokia.com/about-us/sustainability/combatting-climate-change/our-operations/</t>
  </si>
  <si>
    <t>$7.8</t>
  </si>
  <si>
    <t>$43,917.3</t>
  </si>
  <si>
    <t>Set a science-based target for our Scope 1 and 2 emissions (own operations) to reduce those emissions by 41% by 2030 compared to the 2014 baseline.'</t>
  </si>
  <si>
    <t>Jun 2017</t>
  </si>
  <si>
    <t>Finnish multinational communications, information technology and consumer electronics company Nokia commits to reduce absolute scope 1 and 2 GHG emissions by 41 % below 2014 levels by 2030. Nokia also commits to reduce absolute scope 3 GHG emissions by 75% between 2014 and 2030.</t>
  </si>
  <si>
    <t>$2,248</t>
  </si>
  <si>
    <t>$41,089</t>
  </si>
  <si>
    <t>$1,268</t>
  </si>
  <si>
    <t>$290,318</t>
  </si>
  <si>
    <t xml:space="preserve">No CSR report available </t>
  </si>
  <si>
    <t>In our own operations (Scope 1 and 2)</t>
  </si>
  <si>
    <t>https://www.novartis.com/our-company/corporate-responsibility/environmental-sustainability/climate</t>
  </si>
  <si>
    <t>$11,732</t>
  </si>
  <si>
    <t>$118,370</t>
  </si>
  <si>
    <t>ERT: 'reduce our carbon footprint, including that of our supply chain (Scope 1, 2 and 3), by half versus 2016 levels by 2030.'</t>
  </si>
  <si>
    <t>Swiss multinational pharmaceutical company Novartis commits to reduce absolute scope 1, 2 and 3 GHG emissions 35% by 2030 from a 2016 base-year.</t>
  </si>
  <si>
    <t>Report on Mission Carbon Neutral, (source 1), but no specific commitment in Sust. Report (source 2).</t>
  </si>
  <si>
    <t>$1,538.4</t>
  </si>
  <si>
    <t>$66,642.2</t>
  </si>
  <si>
    <t xml:space="preserve">https://www.omv.com/en/about-us/energy/omv-and-the-climate AND https://www.omv.com/en/news/202729-omv-takes-next-steps-towards-reducing-carbon-footprint (for suspected date) </t>
  </si>
  <si>
    <t>net-zero GHG emissions of operations (scope 1 and 2)</t>
  </si>
  <si>
    <t>operations (scope 1 and 2)… we will also need to draw on new technologies such as carbon capture and utilization or storage</t>
  </si>
  <si>
    <t>$1,962.1</t>
  </si>
  <si>
    <t>$45,316.9</t>
  </si>
  <si>
    <t>net-zero</t>
  </si>
  <si>
    <t>https://blogs.oracle.com/sustainability/oracle-streamlines-tracking-of-global-carbon-footprint-and-greenhouse-gas-emissions
https://www.oracle.com/corporate/citizenship/sustainability/operations.html</t>
  </si>
  <si>
    <t>$11,083</t>
  </si>
  <si>
    <t>$108,709</t>
  </si>
  <si>
    <t xml:space="preserve">By 2025, they aim to reach a 55% reduction in emissions per unit of energy consumed, and a 26% reduction in absolute emissions, against 2015 baseline. These goals account for Oracle cloud data centres. </t>
  </si>
  <si>
    <t>direct or induced environmental footprint</t>
  </si>
  <si>
    <t>https://www.orange.com/en/environmental-commitment-orange-vows-achieve-net-zero-carbon-emissions-2040</t>
  </si>
  <si>
    <t>increased use of renewable energy, which will account for over 50% of the Group's energy mix by 2025, as well as unprecedented efforts in terms of energy efficiency.</t>
  </si>
  <si>
    <t xml:space="preserve">Net-zero emissions, does not reach the SBTI threshold. No mention of removals </t>
  </si>
  <si>
    <t>https://www.orange.com/en/Human-Inside/Our-commitment-to-society/pages/Environmental-commitment-Orange-vows-to-be-carbon-neutral-by-2040</t>
  </si>
  <si>
    <t>$3,364.5</t>
  </si>
  <si>
    <t>$119,314.5</t>
  </si>
  <si>
    <t>founding member of the Net Zero Initiative (http://www.netzero-initiative.com/fr) which has defined a precise, demanding and transparent framework to promote corporate net zero carbon.'</t>
  </si>
  <si>
    <t>Jun 2018</t>
  </si>
  <si>
    <t>$2,387.9</t>
  </si>
  <si>
    <t>$28,361.1</t>
  </si>
  <si>
    <t>$3,455</t>
  </si>
  <si>
    <t>$63,694.6</t>
  </si>
  <si>
    <t>our business activities</t>
  </si>
  <si>
    <t>https://www.panasonic.com/global/corporate/sustainability/eco/co2.html</t>
  </si>
  <si>
    <t>https://www.panasonic.com/global/corporate/sustainability/eco/vision.html</t>
  </si>
  <si>
    <t>$2,076</t>
  </si>
  <si>
    <t>$57,541.6</t>
  </si>
  <si>
    <t xml:space="preserve">promote the creation of factories with zero emissions by 2050.' </t>
  </si>
  <si>
    <t>Oct 2017</t>
  </si>
  <si>
    <t>Japanese multinational electronics corporation Panasonic commits to reduce scope 1 and 2 GHG emissions 30% by 2030, from a 2013 base-year, and to zero by 2050. Panasonic also commits to reduce scope 3 GHG emissions from the use of sold products 30% by 2030, from a 2013 base-year.</t>
  </si>
  <si>
    <t xml:space="preserve">Only green house gas reduction targets (in "Other") thourgh improving efficiency and increasing renewables usage. GHG emissions inventory covers scope 1 and 2. </t>
  </si>
  <si>
    <t>http://www.pegatroncorp.com/files/backend/csr_file/2018_CSR_Annual_Report.pdf</t>
  </si>
  <si>
    <t>$625</t>
  </si>
  <si>
    <t>$19,033.2</t>
  </si>
  <si>
    <t>They have reduction targets  of 21 percent greenhouse gas emissions and 24 percent electricity consumption by 2020 from 2009 levels per revenue dollar. Participated in the CDP (Carbon Disclosure Project) since 2009</t>
  </si>
  <si>
    <t>N/A</t>
  </si>
  <si>
    <t>Full sust. Report only available in Spanish.</t>
  </si>
  <si>
    <t>https://www.pemex.com/etica_y_transparencia/transparencia/informes/Documents/inf_sustentabilidad_2016_esp_verificacion.pdf</t>
  </si>
  <si>
    <t>$-18,038.7</t>
  </si>
  <si>
    <t>$101,602</t>
  </si>
  <si>
    <t>ERT: Reduce CO2 emissions by 25% by 2021.</t>
  </si>
  <si>
    <t>$3,204</t>
  </si>
  <si>
    <t>$162,687</t>
  </si>
  <si>
    <t>https://www.pepsico.com/sustainability/goals-and-progress</t>
  </si>
  <si>
    <t>$7,314</t>
  </si>
  <si>
    <t>$78,547</t>
  </si>
  <si>
    <t>ERT: 'Total Emissions: Reduce absolute greenhouse gas (GHG) emissions by at least 20% by 2030, scope 1,2,3.)</t>
  </si>
  <si>
    <t>Nov 2016</t>
  </si>
  <si>
    <t>Multinational food, snack, and beverage corporation PepsiCo commits to working to reduce absolute greenhouse gas emissions across our value chain (scopes 1, 2, and 3) by at least 20% by 2030 from a 2015 base year.</t>
  </si>
  <si>
    <t>Petrobras’ 10 Sustainability Commitments, which involve acting on existing assets and designing new projects with a goal of zero emissions growth until 2025.'</t>
  </si>
  <si>
    <t>$10,151</t>
  </si>
  <si>
    <t>$229,740</t>
  </si>
  <si>
    <t>$7,975.1</t>
  </si>
  <si>
    <t>$152,218.4</t>
  </si>
  <si>
    <t>Peugeot</t>
  </si>
  <si>
    <t>https://www.cotecorp.com/Groupe_PSA_2019_CSR_Report.pdf</t>
  </si>
  <si>
    <t>$3,582.7</t>
  </si>
  <si>
    <t>$78,305.4</t>
  </si>
  <si>
    <t>ERT approved by SBTI: 'Groupe PSA commits to reduce, from the 2018 base year to 2034:
• absolute GHG emissions from energy consumption of industrial
activities (“scope 1 and 2”) by 20%. GHG emissions from use of sold products, considering the whole
cycle “Well-to-Wheel” (“scope 3”) by 37% per vehicle kilometre.'</t>
  </si>
  <si>
    <t>https://pfe-pfizercom-d8-prod.s3.amazonaws.com/responsibility/protecting_environment/Pfizer_Climate_Change_Position_Statement.pdf</t>
  </si>
  <si>
    <t>$16,273</t>
  </si>
  <si>
    <t>$167,489</t>
  </si>
  <si>
    <t>ERT:'on track to achieve the 60 to 80%
reduction by 2050 (from 2000).'</t>
  </si>
  <si>
    <t>Dec 2015</t>
  </si>
  <si>
    <t>Research-based pharmaceutical company Pfizer commits to reduce GHG emissions from operations 20 percent by 2020 from a 2012 base-year. This 2020 goal will keep the company on track to achieve a 60 to 80% reduction by 2050 from a 2000 base-year. Pfizer also commits that 100% of key suppliers will manage their environmental impacts, including GHG emissions, through effective sustainability programs and that 90% of key suppliers will institute GHG reduction targets by the end of 2020.Read the Pfizer Case Study.</t>
  </si>
  <si>
    <t>Scopes 1, 2, and 3</t>
  </si>
  <si>
    <t>our operations and value chain (scope 1, 2, and 3)</t>
  </si>
  <si>
    <t>Goal: 40 percent reduction of absolute CO2e emissions from our operations and value chain (scope 1, 2, and 3) by 2030, versus 2010 baseline, and carbon neutrality by 2050.</t>
  </si>
  <si>
    <t>https://www.pmi.com/sustainability/climate-change</t>
  </si>
  <si>
    <t>$7,185</t>
  </si>
  <si>
    <t>$42,875</t>
  </si>
  <si>
    <t>- 30 percent reduction in absolute CO2e emissions from our own operations (scope 1 and 2) by 2020 vs 2010 baseline, and carbon neutrality in our manufacturing facilities by 2030.
- 100 percent share of electricity used in manufacturing from renewables by 2030, versus 2010 baseline.
- 40 percent reduction of absolute CO2e emissions from our operations and value chain (scope 1, 2, and 3) by 2030, versus 2010 baseline, and carbon neutrality by 2050.
- 70 percent Share of tobacco leaf purchased that is cured using sustainably sourced fuels by 2020.
- Zero coal used in tobacco curing by 2020.</t>
  </si>
  <si>
    <t>American global cigarette and tobacco company Philip Morris International commits to reduce absolute scope 1 and 2 GHG emissions 40% from 2010 to 2030 and 60% by 2040. The company also commits to reduce absolute value chain GHG emissions (scopes 1, 2 and 3) 40% from 2010 to 2030.</t>
  </si>
  <si>
    <t>https://www.phillips66.com/Sustainability-site/Documents/Sustainability-Report-2020.pdf</t>
  </si>
  <si>
    <t>$3,076</t>
  </si>
  <si>
    <t>$58,720</t>
  </si>
  <si>
    <t>No specific emission reduction plan: 'A long-term strategy that, over time, positions the company for the future growth of lower
greenhouse gas (GHG)-emitting segments, such as Midstream and Chemicals, while maintaining our
core operations.'</t>
  </si>
  <si>
    <t xml:space="preserve">"Aspire to be Greenhouse Gas emissions efficient and neutral by 2030" no evidence of a plan on their sustainability statement as of January 2020. </t>
  </si>
  <si>
    <t>$108.5</t>
  </si>
  <si>
    <t>$321,425.7</t>
  </si>
  <si>
    <t>$6.4</t>
  </si>
  <si>
    <t>$10,512.3</t>
  </si>
  <si>
    <t>http://www.pingan.com/app_upload/images/info/upload/1e5bab55-e0b5-43de-b664-155b2a02dde3.pdf</t>
  </si>
  <si>
    <t>$21,626.7</t>
  </si>
  <si>
    <t>$1,180,488.5</t>
  </si>
  <si>
    <t>Joined Climate 100+. September 2019 signed up to PRI, First Chinese Investment company to do so. TCFD requirements for carbon emission reductions.' However, no specific emission reduction targets.</t>
  </si>
  <si>
    <t>https://raportzintegrowany2019.orlen.pl/en/srodowisko-i-klimat/odpowiedzialnosc-za-srodowisko-i-klimat/</t>
  </si>
  <si>
    <t>$1,120.5</t>
  </si>
  <si>
    <t>$18,804.2</t>
  </si>
  <si>
    <t>Strategy for reducing climate impact will be announced at end of 2020</t>
  </si>
  <si>
    <t>$331</t>
  </si>
  <si>
    <t>$29,969</t>
  </si>
  <si>
    <t>http://www.posco.com/homepage/docs/eng6/jsp/dn/irinfo/posco_report_2019_eng.pdf#page=1</t>
  </si>
  <si>
    <t>$1,599.8</t>
  </si>
  <si>
    <t>$68,642.1</t>
  </si>
  <si>
    <t>Mid/long-term goal (2010-2020): Reduce GHG emissions per ton of steel produced to 2.00 tCO2/t-S
(Incorporate into the evaluation of Head of Steel Business Unit).
*A new 2050 goal is under development'</t>
  </si>
  <si>
    <t>$1,502</t>
  </si>
  <si>
    <t>$267,412.9</t>
  </si>
  <si>
    <t>$874.2</t>
  </si>
  <si>
    <t>$368,078.1</t>
  </si>
  <si>
    <t>$772.8</t>
  </si>
  <si>
    <t>$139,084</t>
  </si>
  <si>
    <t>advancing a portfolio of natural climate solutions</t>
  </si>
  <si>
    <t>https://news.pg.com/press-release/pg-corporate-announcements/pg-embraces-natural-climate-solutions-accelerate-progress-c</t>
  </si>
  <si>
    <t>$115,095</t>
  </si>
  <si>
    <t>ERT: 'existing goal of reducing greenhouse gas emissions by 50% and purchasing 100% renewable electricity by 2030.'</t>
  </si>
  <si>
    <t>American consumer goods corporation Procter &amp;amp; Gamble commits to reduce emissions from operations 50% by 2030 from a 2010 base-year. Within this timeframe, the company will also address the main source of emissions across its value chain by measures including: ensuring that 70% of all washing machine loads are washed in cold water, doubling the use of post-consumer resin in plastic packaging and ensuring zero deforestation in the palm oil supply chain. Read the Procter &amp;amp; Gamble Case Study.</t>
  </si>
  <si>
    <t>20% by
2020</t>
  </si>
  <si>
    <t>https://www.progressive.com/about/corporate-responsibility/environment/</t>
  </si>
  <si>
    <t>$3,970.3</t>
  </si>
  <si>
    <t>$54,895.3</t>
  </si>
  <si>
    <t>Since 2010, they have lowered carbon emissions per policies in force (PIFs) by 58 percent and are reducing it an additional 10 percent by 2022.</t>
  </si>
  <si>
    <t>https://global.mandg.com/responsibility/environmental-performance</t>
  </si>
  <si>
    <t>$783</t>
  </si>
  <si>
    <t>$454,214</t>
  </si>
  <si>
    <t>No specific ERT.</t>
  </si>
  <si>
    <t>https://s1.q4cdn.com/379746662/files/sustainability_reports/2020/FINAL-2019_Sustainability-Report_v3.pdf</t>
  </si>
  <si>
    <t>$4,186</t>
  </si>
  <si>
    <t>$896,552</t>
  </si>
  <si>
    <t>Offset carbon emissions for U.S. employees’ business travel in 2019, Prudential and PGIM purchased highquality environmental instruments from Natural Capital Partners. The company earned CarbonNeutral® business travel certification in accordance with The CarbonNeutral Protocol.'</t>
  </si>
  <si>
    <t>https://www.pttplc.com/en/Media/Publications/Report/Sustainabilityreport.aspx</t>
  </si>
  <si>
    <t>$2,994.1</t>
  </si>
  <si>
    <t>$82,952</t>
  </si>
  <si>
    <t>ERT: 'aims
to reduce greenhouse gas emissions from its operations by 20%
compared to the business-as-usual scenarios by 2030.'</t>
  </si>
  <si>
    <t>Aug 2016</t>
  </si>
  <si>
    <t>$3,005.4</t>
  </si>
  <si>
    <t>$24,507.1</t>
  </si>
  <si>
    <t>$515.8</t>
  </si>
  <si>
    <t>$20,504.7</t>
  </si>
  <si>
    <t>$170.1</t>
  </si>
  <si>
    <t>$4,063.9</t>
  </si>
  <si>
    <t>https://www.randstad.com/about-randstad/sustainability/sustainability-basics/</t>
  </si>
  <si>
    <t>$678.3</t>
  </si>
  <si>
    <t>$11,401.3</t>
  </si>
  <si>
    <t>ERT: ' 2030, Randstad’s CO2 emissions per FTE have reduced 10% compared to 2018. '</t>
  </si>
  <si>
    <t>$5,537</t>
  </si>
  <si>
    <t>$139,716</t>
  </si>
  <si>
    <t>$5,624.9</t>
  </si>
  <si>
    <t>$154,196.1</t>
  </si>
  <si>
    <t>https://group.renault.com/wp-content/uploads/2018/08/biodiversity-policy_groupe-renault_en.pdf</t>
  </si>
  <si>
    <t>$-157.8</t>
  </si>
  <si>
    <t>$137,124.7</t>
  </si>
  <si>
    <t>Reducing the world's carbon footprint per vehicle by 25% between
2010 and 2022. This corporate indicator covers the life cycle of all vehicles sold worldwide,
including the Groupe Renault 's logistics, tertiary and industrial activities, as well as business
travel.'</t>
  </si>
  <si>
    <t>May 2019</t>
  </si>
  <si>
    <t>Multinational automobile manufacturer GROUPE RENAULT commits to reduce scope 1 and 2 GHG emissions 60% per car produced by 2030 from a 2012 base-year.
GROUPE RENAULT commits to reduce scope 3 GHG emissions from use of sold products 41% per vehicle kilometer by 2030 from a 2010 base-year.</t>
  </si>
  <si>
    <t>https://www.repsol.com/en/press-room/press-releases/2019/repsol-will-be-a-net-zero-emissions-company-by-2050.cshtml</t>
  </si>
  <si>
    <t xml:space="preserve">all of its activities and investments </t>
  </si>
  <si>
    <t>It is possible to achieve at least 70% of this target with the technology that can currently be foreseen, and the company is committed to applying the best available technologies to increase this figure, including carbon capture, use and storage. Repsol would, if necessary, aditionally offset emissions through reforestation and other natural climate sinks to achieve zero net emissions by 2050.</t>
  </si>
  <si>
    <t>$-4,271.1</t>
  </si>
  <si>
    <t>$64,981.3</t>
  </si>
  <si>
    <t>https://www.riotinto.com/en/news/releases/2020/Rio-Tinto-to-invest-1-billion-to-help-meet-new-climate-change-targets</t>
  </si>
  <si>
    <t xml:space="preserve">through emissions reductions through the value chain (i.e. including scope 3) and carbon removals and offsets </t>
  </si>
  <si>
    <t>$8,010</t>
  </si>
  <si>
    <t>$87,802</t>
  </si>
  <si>
    <t>https://www.roche.com/sustainability/environment/our_she_goals_and_performance.htm?tab_id=tab1</t>
  </si>
  <si>
    <t>$13,429.8</t>
  </si>
  <si>
    <t>$80,440.4</t>
  </si>
  <si>
    <t>Reduce the emission of greenhouse gases (tCO2eq. (scope 1 + 2) by 15% per employee by 2030 against a 2015 baseline).'</t>
  </si>
  <si>
    <t>https://www.rosneft.com/upload/site2/document_file/Rosneft_CSR2019_ENG.pdf</t>
  </si>
  <si>
    <t>$10,943.6</t>
  </si>
  <si>
    <t>$208,549.4</t>
  </si>
  <si>
    <t>New Carbon Management Subcommitte but Emission Reduction Target (ERT) is 'Reducing per unit GHG emissions
by 5% by 2022'</t>
  </si>
  <si>
    <t>https://www.aholddelhaize.com/media/10406/climate-strategy-report.pdf</t>
  </si>
  <si>
    <t>$1,976.6</t>
  </si>
  <si>
    <t>$46,568.4</t>
  </si>
  <si>
    <t>ERT: 'We will reduce absolute emissions from our own operations (scope 1 and 2) by 50% between
2018-2030. We will reduce absolute emissions from our value chain (scope 3) by 15% between
2018-2030.'</t>
  </si>
  <si>
    <t>Across our global operations</t>
  </si>
  <si>
    <t>in our global operations annually</t>
  </si>
  <si>
    <t>http://www.rbc.com/community-sustainability/_assets-custom/pdf/RBC-Climate-Blueprint.pdf</t>
  </si>
  <si>
    <t>$9,678</t>
  </si>
  <si>
    <t>$1,087,304.1</t>
  </si>
  <si>
    <t>ERT: 'Reduce our absolute scope 1 and 2 GHG emissions by at least 2.5% per year with a target of 15% (using a 2018 baseline) by 2023.'</t>
  </si>
  <si>
    <t>https://www.shell.com/energy-and-innovation/the-energy-future/shells-ambition-to-be-a-net-zero-emissions-energy-business.html</t>
  </si>
  <si>
    <t xml:space="preserve">To reach net zero emissions, actions will be needed in three areas. Firstly, an improvement in energy productivity. Secondly, changing the mix of energy products. And finally, storing remaining emissions in carbon sinks. </t>
  </si>
  <si>
    <t>To reach net zero emissions, actions will be needed in three areas. Firstly, an improvement in energy productivity. Secondly, changing the mix of energy products. And finally, storing remaining emissions in carbon sinks. 
Our aim is to reduce our global Net Carbon Footprint by around 30% by 2035, and by around 65% by 2050. And we have linked our near-term targets to executive pay.
Carbon Tracker exclude Shell's net zero target because "it does not rule out being dependent on customers' actions"</t>
  </si>
  <si>
    <t>https://www.shell.co.uk/a-cleaner-energy-future/our-response-to-climate-change.html and https://www.shell.com/energy-and-innovation/the-energy-future/shells-ambition-to-be-a-net-zero-emissions-energy-business.html and https://www.shell.com/energy-and-innovation/the-energy-future/what-is-shells-net-carbon-footprint-ambition/faq.html</t>
  </si>
  <si>
    <t>https://www.shell.com/energy-and-innovation/the-energy-future/what-is-shells-net-carbon-footprint-ambition/faq.html AND https://www.shell.co.uk/a-cleaner-energy-future/our-response-to-climate-change.html</t>
  </si>
  <si>
    <t>$15,842</t>
  </si>
  <si>
    <t>$404,336</t>
  </si>
  <si>
    <t xml:space="preserve"> '3-4% reduction of Net Carbon Footprint by the end of 2022.Executive and employee pay linked to emission reduction targets.' Globally Shell has set itself an ambition to become a net-zero emissions energy business by 2050 or sooner.
Our aim is to reduce our global NCF by around 30% by 2035, and by around 65% by 2050. And we have linked our near-term targets to executive pay.</t>
  </si>
  <si>
    <t>Safran</t>
  </si>
  <si>
    <t>https://www.safran-group.com/commitments/ecoresponsible-enterprise</t>
  </si>
  <si>
    <t>$2,738.8</t>
  </si>
  <si>
    <t>$48,047.7</t>
  </si>
  <si>
    <t>ERT: '50% decrease in CO2 emissions by 2020.' (Only for Europe)</t>
  </si>
  <si>
    <t>$3,706.1</t>
  </si>
  <si>
    <t>$121,930.8</t>
  </si>
  <si>
    <t>https://www.saint-gobain.com/sites/sgcom.master/files/2019_09_23_net_zero_carbon_va.pdf</t>
  </si>
  <si>
    <t>limit its environmental impact and contribute to decarbonize its markets.</t>
  </si>
  <si>
    <t>No mention of carbon removals / neutralization.</t>
  </si>
  <si>
    <t>$1,573.7</t>
  </si>
  <si>
    <t>$56,100.9</t>
  </si>
  <si>
    <t>Building Products</t>
  </si>
  <si>
    <t>French multinational corporation Saint-Gobain commits to reduce absolute scope 1 and 2 GHG emissions 10% by 2025 from a 2017 base year. Saint-Gobain also commits to reduce absolute scope 3 GHG emissions 10% within the same timeframe.</t>
  </si>
  <si>
    <t>$901.1</t>
  </si>
  <si>
    <t>$39,700.4</t>
  </si>
  <si>
    <t>https://images.samsung.com/is/content/samsung/p5/uk/aboutsamsung/pdf/Sustainability_report_2020_en_F.pdf</t>
  </si>
  <si>
    <t>$18,453.3</t>
  </si>
  <si>
    <t>$304,907.5</t>
  </si>
  <si>
    <t>Emissions reduction target, although minor. 'GHG emission target for 2020 is 1.55 tonnes of CO₂e/KRW 100 million, which is a 70% reduction from 5.17 tonnes
of CO₂e/KRW 100 million in 2008.'</t>
  </si>
  <si>
    <t>$838.7</t>
  </si>
  <si>
    <t>$270,485.4</t>
  </si>
  <si>
    <t>https://www.sanofi.com/-/media/Project/One-Sanofi-Web/Websites/Global/Sanofi-COM/Home/common/docs/download-center/Sanofis-Risks-and-Opportunities-related-to-Climate-Change-2019.pdf</t>
  </si>
  <si>
    <t>$3,140.6</t>
  </si>
  <si>
    <t>$126,534.9</t>
  </si>
  <si>
    <t xml:space="preserve">Sanofi has set objectives to reduce CO2 emissions by 50% by 2025 compared to 2015. </t>
  </si>
  <si>
    <t>Sanofi commits to reduce absolute scope 1 and 2 GHG emissions 55% by 2030 from a 2019 base year. Sanofi also commits to reduce absolute scope 3 GHG emissions 14% by 2030 from a 2019 base year.
*The target boundary includes biogenic emissions and removals from bioenergy feedstocks.</t>
  </si>
  <si>
    <t>Avoid, reduce and compensate plan. Will use internal carbon pricing model for CO₂-free train and air travel and carbon neutral fuel cards for company cars.</t>
  </si>
  <si>
    <t>$3,717.1</t>
  </si>
  <si>
    <t>$67,585.3</t>
  </si>
  <si>
    <t>Oct 2019</t>
  </si>
  <si>
    <t>German multinational software corporation SAP  commits to reduce total scope 1, 2 and 3 GHG emissions 40% by 2025, using a 2016 base year. This target is an important milestone in reducing emissions 85% by 2050, using a 2016 base year.</t>
  </si>
  <si>
    <t>Carbon capture technologies - not implemented across all business model. Hawiyah Gas Plant uses carbon capture technology to capture 30 million standard cubic feet of CO2 every day.</t>
  </si>
  <si>
    <t>https://www.saudiaramco.com/en/making-a-difference/planet/carbon-capture-utilization-and-storage</t>
  </si>
  <si>
    <t>$88,210.9</t>
  </si>
  <si>
    <t>$398,348.6</t>
  </si>
  <si>
    <t>Operates the most complex Carbon Capture and storage programme.' Hosted a conference on CC&amp;S.</t>
  </si>
  <si>
    <t>$13,059.6</t>
  </si>
  <si>
    <t>$482,464.1</t>
  </si>
  <si>
    <t>https://www.slb.com/newsroom/press-release/2019/pr-2019-1219-slb-gs-sbti</t>
  </si>
  <si>
    <t>$-10,137</t>
  </si>
  <si>
    <t>$56,312</t>
  </si>
  <si>
    <t>Will define SBT by 2021</t>
  </si>
  <si>
    <t>plants and sites</t>
  </si>
  <si>
    <t>operational emissions… [and] supply chain</t>
  </si>
  <si>
    <t>https://www.prnewswire.com/news-releases/schneider-electric-cuts-five-years-from-its-carbon-neutrality-goal-establishing-roadmap-for-the-carbon-neutral-world-300922871.html</t>
  </si>
  <si>
    <t>our operations… Extended ecosystem</t>
  </si>
  <si>
    <t>accelerating its 2030 goal of carbon neutrality by demonstrating carbon neutrality in its extended ecosystem by 2025, bringing forward its objective by 5 years</t>
  </si>
  <si>
    <t>net-zero operational emissions by 2030… net-zero supply chain by 2050</t>
  </si>
  <si>
    <t>aims of "achieving net-zero operational emissions by 2030 as part of validated SBT target, and engaging with suppliers towards a net-zero supply chain by 2050."</t>
  </si>
  <si>
    <t>$2,700.8</t>
  </si>
  <si>
    <t>$50,511.4</t>
  </si>
  <si>
    <t>French multinational corporation Schneider Electric commits to reduce absolute scope 1 and 2 GHG emissions 100% and absolute scope 3 emissions 35% by 2030 from a 2017 base year. Schneider Electric also commits to increase annual sourcing of renewable electricity from 30% in 2018 to 100% by 2030.</t>
  </si>
  <si>
    <t>80% by
2020</t>
  </si>
  <si>
    <t>-       Direct procurement from offsite grid-connected generators (PPA)
-       Contract with suppliers
-       Unbundled renewable energy attribute certificates
-       Self-generation
Purchase from onsite installations owned by a supplier</t>
  </si>
  <si>
    <t>https://www.7andi.com/en/csr/policy/environment_02.html</t>
  </si>
  <si>
    <t>$2,001.5</t>
  </si>
  <si>
    <t>$55,604</t>
  </si>
  <si>
    <t>Reduce emissions across our entire supply chain (scope 3) in addition to our own emissions (scopes 1 + 2). Reduce emissions from group store operations by at least 80% (compared to FY2013).</t>
  </si>
  <si>
    <t>http://en.shccig.com/about.php?cat_id=1351</t>
  </si>
  <si>
    <t>$119.5</t>
  </si>
  <si>
    <t>$78,756.6</t>
  </si>
  <si>
    <t xml:space="preserve">No public CSRR or ESGR, only vague information on their website about implementing of key energy-saving and GHG emission-reduction projects. They state that they have determined the key business units in energy-saving and GHG emission reduction and that 45 key energy-saving projects will be carried out. </t>
  </si>
  <si>
    <t>$215.2</t>
  </si>
  <si>
    <t>$57,548.6</t>
  </si>
  <si>
    <t>$729.6</t>
  </si>
  <si>
    <t>$44,551.5</t>
  </si>
  <si>
    <t>$21.7</t>
  </si>
  <si>
    <t>$51,265.1</t>
  </si>
  <si>
    <t>$792.1</t>
  </si>
  <si>
    <t>$34,841.8</t>
  </si>
  <si>
    <t>$568.9</t>
  </si>
  <si>
    <t>$36,935.4</t>
  </si>
  <si>
    <t>$590.7</t>
  </si>
  <si>
    <t>$19,671.6</t>
  </si>
  <si>
    <t>N/a - Report only in Chinese</t>
  </si>
  <si>
    <t>$8,507.1</t>
  </si>
  <si>
    <t>$1,006,833.2</t>
  </si>
  <si>
    <t>$211.6</t>
  </si>
  <si>
    <t>$48,744.4</t>
  </si>
  <si>
    <t>Shanxi Jincheng Anthracite Coal Mining Group</t>
  </si>
  <si>
    <t>$22</t>
  </si>
  <si>
    <t>$42,256.6</t>
  </si>
  <si>
    <t>Shanxi LuAn Mining Group</t>
  </si>
  <si>
    <t>$105.4</t>
  </si>
  <si>
    <t>$35,869.8</t>
  </si>
  <si>
    <t>$486.5</t>
  </si>
  <si>
    <t>$13,562.3</t>
  </si>
  <si>
    <t>$1,593.7</t>
  </si>
  <si>
    <t>$100,421.8</t>
  </si>
  <si>
    <t>$40</t>
  </si>
  <si>
    <t>$71,543</t>
  </si>
  <si>
    <t xml:space="preserve">Not able to access website </t>
  </si>
  <si>
    <t>Scope 1, 2.</t>
  </si>
  <si>
    <t>$5,834.5</t>
  </si>
  <si>
    <t>$163,785.3</t>
  </si>
  <si>
    <t>Emphasis on CN &amp; NZ across production facilities and buildings. (Not NZ for SBTI threshold)</t>
  </si>
  <si>
    <t>Sinochem Group</t>
  </si>
  <si>
    <t>$473.4</t>
  </si>
  <si>
    <t>$78,799.4</t>
  </si>
  <si>
    <t>$452.3</t>
  </si>
  <si>
    <t>$55,071.4</t>
  </si>
  <si>
    <t>Green Enterprise Action Plan' in 2018. No commitment to specific reductions / neutrality. (10 subsidaries rated as 2018 Sinopec Green Enterprises.)</t>
  </si>
  <si>
    <t>http://www.sinopecgroup.com/group/en/socialresponsibility/Premium/</t>
  </si>
  <si>
    <t>$6,793.2</t>
  </si>
  <si>
    <t>$317,515.7</t>
  </si>
  <si>
    <t>No specific reduction target, only phrases like 'reducing' 'breakthrough technologies.'</t>
  </si>
  <si>
    <t>$912.2</t>
  </si>
  <si>
    <t>$56,506.4</t>
  </si>
  <si>
    <t>SK Holdings</t>
  </si>
  <si>
    <t>$615.5</t>
  </si>
  <si>
    <t>$114,175.1</t>
  </si>
  <si>
    <t>https://www.sncf.com/en/commitments/sustainble-development/leading-the-charge-for-the-planet</t>
  </si>
  <si>
    <t>$-896.5</t>
  </si>
  <si>
    <t>$107,808.8</t>
  </si>
  <si>
    <t xml:space="preserve">Target of 20% improvement in energy performance from 2015 to 2025 </t>
  </si>
  <si>
    <t>excluding Rosbank</t>
  </si>
  <si>
    <t>Not specific on whether it has achieved carbon neutrality / has been since 2007. "aiming to be carbon neutral in 2012, scluding Rosbank"</t>
  </si>
  <si>
    <t>https://www.societegenerale.com/en/energy-transition-climate-commitments/reducing-our-carbon-footprint</t>
  </si>
  <si>
    <t>$3,635.3</t>
  </si>
  <si>
    <t>$1,522,314.5</t>
  </si>
  <si>
    <t>reduce its carbon footprint by cutting its CO2 emissions per employee by 25% by 2020.' implement the internal carbon tax, charged to the Group’s business lines and support functions, in order to fund the purchase of ‘carbon credits’.</t>
  </si>
  <si>
    <t>$-8,844.3</t>
  </si>
  <si>
    <t>$344,751.5</t>
  </si>
  <si>
    <t>http://www.sompo-hd.com/~/media/hd/en/files/csr/communications/pdf/2013/e_report2013_5.pdf
https://www.sompo-hd.com/~/media/hd/en/files/csr/communications/pdf/2018/e_report2018.pdf</t>
  </si>
  <si>
    <t>$1,126.9</t>
  </si>
  <si>
    <t>$110,834.1</t>
  </si>
  <si>
    <t>Were certified as carbon neutral in 2012 by the carbon neutral certification committee instituted by the Ministry of the Environment, Japan. They then had a merger where it seems like they lost this status. They don't talk about carbon neutrality in their CSR report 2018. They state: "Sompo Japan Nipponkoa, the new company created after the full merger in September 2014 will continuously strive to achieve Carbon Neutrality by enhancing ongoing efforts to reduce CO2</t>
  </si>
  <si>
    <t>throughout product life cycles</t>
  </si>
  <si>
    <t>https://www.sony.net/SonyInfo/csr/eco/RoadToZero/gm_en.html</t>
  </si>
  <si>
    <t>Throughout the life cycle of our products and business activities.</t>
  </si>
  <si>
    <t>Sony claims 'road to zero' however will not be NZ in accordance to SBTI threshold.</t>
  </si>
  <si>
    <t>$5,354.8</t>
  </si>
  <si>
    <t>$213,189.1</t>
  </si>
  <si>
    <t>Nov 2015</t>
  </si>
  <si>
    <t>Japanese multinational conglomerate Sony commits to reduce GHG emissions from its operations by 42% below fiscal year 2000 levels by fiscal year 2020. Also, the company has a long-term vision of reducing its environmental footprint to zero by 2050, requiring a 90% reduction in GHG emissions over 2008 levels by 2050 (scopes 1, 2, and 3). Read the Sony Case Study.</t>
  </si>
  <si>
    <t>30% by
2030</t>
  </si>
  <si>
    <t>Formalize goals in 2021</t>
  </si>
  <si>
    <t>Our aspiration is to become resource positive – storing more carbon than we emit, eliminating waste, and providing more clean freshwater than we use. '</t>
  </si>
  <si>
    <t>https://stories.starbucks.com/stories/2020/message-from-starbucks-ceo-kevin-johnson-starbucks-new-sustainability-commitment</t>
  </si>
  <si>
    <t>$3,599.2</t>
  </si>
  <si>
    <t>$19,219.6</t>
  </si>
  <si>
    <t>Resource positive</t>
  </si>
  <si>
    <t>"by the end of 2020"</t>
  </si>
  <si>
    <t>https://stories.starbucks.com/stories/2020/2019-report-leading-in-sustainability/</t>
  </si>
  <si>
    <t>domestic operations</t>
  </si>
  <si>
    <t>$2,788.2</t>
  </si>
  <si>
    <t>$555,132.1</t>
  </si>
  <si>
    <t>$5,592.7</t>
  </si>
  <si>
    <t>$294,823.2</t>
  </si>
  <si>
    <t>Promote the transition to clean and low-carbon energy.'</t>
  </si>
  <si>
    <t>http://www.sgcc.com.cn/html/files/2019-09/20/20190920152835313445345.pdf</t>
  </si>
  <si>
    <t>$7,970</t>
  </si>
  <si>
    <t>$596,616.3</t>
  </si>
  <si>
    <t>No information on emissions reduction targets</t>
  </si>
  <si>
    <t>http://eng.spic.com.cn/2016SiteEn/Responsibility/report/201808/W020180827506080338577.pdf</t>
  </si>
  <si>
    <t>$179.5</t>
  </si>
  <si>
    <t>$171,460.1</t>
  </si>
  <si>
    <t xml:space="preserve">participate in overseas climate action projects, but no specific targets. </t>
  </si>
  <si>
    <t>StoneX</t>
  </si>
  <si>
    <t>$85.1</t>
  </si>
  <si>
    <t>$9,936.1</t>
  </si>
  <si>
    <t>https://www.subaru.co.jp/en/csr/report/pdf/2019/csr_report_2019_all.pdf</t>
  </si>
  <si>
    <t>$1,403.5</t>
  </si>
  <si>
    <t>$30,479.4</t>
  </si>
  <si>
    <t>The Subaru Group has set a target of reducing direct CO2 emissions (Scope 1, 2) by 30% compared with the FYE2017 level by FYE2031 and is in the process of formulating the Subaru Environmental Action Plan for initiatives to be implemented from FYE2022. In addition, we have begun work on achieving a reduction of approximately 20,000 tons of CO2—equating to around 3% of annual emissions—by FYE2021</t>
  </si>
  <si>
    <t>$1,576.1</t>
  </si>
  <si>
    <t>$75,216</t>
  </si>
  <si>
    <t>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Carbon neutrality means net-zero CO2 emissions that combine CO2 emissions from our business and our contributions to CO2 emission reduction.</t>
  </si>
  <si>
    <t>$668.9</t>
  </si>
  <si>
    <t>$28,541.8</t>
  </si>
  <si>
    <t xml:space="preserve">Negative emissions </t>
  </si>
  <si>
    <t>Negative emissions are defined as the absorption, capturing, and removal of CO2 emitted in the past and accumulated in the atmosphere</t>
  </si>
  <si>
    <t>Apr 2020</t>
  </si>
  <si>
    <t>https://www.sumitomolife.co.jp/english/annual/pdf/ar2020.pdf</t>
  </si>
  <si>
    <t>$47.9</t>
  </si>
  <si>
    <t>$357,565</t>
  </si>
  <si>
    <t>Target: 40% reduction from the FY2013 level (FY2030)</t>
  </si>
  <si>
    <t>$6,474.1</t>
  </si>
  <si>
    <t>$2,034,454.7</t>
  </si>
  <si>
    <t>https://cdn.sunlife.com/static/Global/digital_media/MarCom/Sustainability/Sustainability-Report-2019-E.pdf</t>
  </si>
  <si>
    <t>$2,044.7</t>
  </si>
  <si>
    <t>$229,216.4</t>
  </si>
  <si>
    <t xml:space="preserve">Met 2020 goal to reduce emissions by 20% relative to 2014 baseline one year early. 2030 goal is to reduce emissions by 30% based on 2014 baseline. </t>
  </si>
  <si>
    <t>https://sustainability.suncor.com/en?_ga=2.55463087.58629952.1597325125-170633671.1597325125</t>
  </si>
  <si>
    <t>$2,184.9</t>
  </si>
  <si>
    <t>$68,976.6</t>
  </si>
  <si>
    <t>"goal of achieving a 30% GHG emissions intensity reduction of our products by 2030 relative to a 2014 baseline. At the end of 2019, we had achieved approximately 10% reduction against this baseline"</t>
  </si>
  <si>
    <t>$1,424.8</t>
  </si>
  <si>
    <t>$34,003</t>
  </si>
  <si>
    <t>$1,234.5</t>
  </si>
  <si>
    <t>$30,903.9</t>
  </si>
  <si>
    <t>Scope 1 and Scope 2... major source of Scope 3 emissions (business travel… use of copy paper, waste generation, water consumption and technical gases)</t>
  </si>
  <si>
    <t>https://www.swissre.com/sustainability/footprint/co2netzero-programme.html</t>
  </si>
  <si>
    <t xml:space="preserve">During the first phase of our Greenhouse Neutral Programme, we reported on our Scope 1 and Scope 2 emissions (heating and power consumption, respectively) as well as a major source of Scope 3 emissions (business travel). For the second phase of our Greenhouse Neutral Programme, we have extended the scope of our emissions accounting and reporting: in addition to business travel, this includes use of copy paper, waste generation, water consumption, technical gases and employee commuting. With the exception of commuting, we have committed to compensating these emissions, as well. </t>
  </si>
  <si>
    <t xml:space="preserve">substantially reduced our own CO2 emissions between 2003 and 2019. Offsetting all the remaining emissions </t>
  </si>
  <si>
    <t>support carbon removal projects to compensate any emissions we cannot yet avoid.'</t>
  </si>
  <si>
    <t>$727</t>
  </si>
  <si>
    <t>$238,567</t>
  </si>
  <si>
    <t>Participated ' in the world's first auction for carbon removal certificates, run by the recently formed Finnish start-up Puro.earth.'</t>
  </si>
  <si>
    <t>CO2NetZero</t>
  </si>
  <si>
    <t>-       Solar PV installed at sites in US, Europe, India
-       Unbundled renewable energy attribute certificates
-       Contract with suppliers</t>
  </si>
  <si>
    <t>https://www.swissre.com/sustainability/footprint/greenhouse-neutral-programme.html</t>
  </si>
  <si>
    <t>$1,674.3</t>
  </si>
  <si>
    <t>$17,966.5</t>
  </si>
  <si>
    <t>$3,211.5</t>
  </si>
  <si>
    <t>$134,299.1</t>
  </si>
  <si>
    <t xml:space="preserve">No english CSR reports </t>
  </si>
  <si>
    <t>$11,452.1</t>
  </si>
  <si>
    <t>$75,553.8</t>
  </si>
  <si>
    <t>In 2020, Takeda commits to be carbon neutral across its value chain (Scopes 1, 2 and 3) beginning with FY2019 GHG emissions through the use of renewable energy and verified carbon offsets.</t>
  </si>
  <si>
    <t>By 2040, Takeda commits to being carbon neutral by eliminating all greenhouse gas (GHG) emissions from its operations (Scopes 1 and 2), and reducing its Scope 3 emissions by 50% (from FY2018) through continued educating and influencing its suppliers on their greenhouse gas reduction efforts, and by addressing remaining Scope 3 emissions through verified carbon offsets.</t>
  </si>
  <si>
    <t xml:space="preserve">No commitment for carbon removal, just carbon credits </t>
  </si>
  <si>
    <t>$406.9</t>
  </si>
  <si>
    <t>$118,636.9</t>
  </si>
  <si>
    <t>Takeda Pharmaceutical Company commits to reduce absolute scope 1 and 2 GHG emissions 40% by FY2025 from a FY2016 base year. Takeda Pharmaceutical Company also commits to reduce absolute scope 1 and 2 GHG emissions 100% by FY2040 from a FY2016 base year. Furthermore, Takeda Pharmaceutical Company commits that 67% of its suppliers by emissions covering purchased goods and services, capital goods and upstream transportation and distribution, will have science-based targets by 2024.</t>
  </si>
  <si>
    <t xml:space="preserve">They specify being carbon neutral in Germany, but they operate with subsidiaries and branches on five continents and through cooperations are active in more than 150 countries.They avoid, reduce and offset emissions. Will be making offset payments for "organization's own opperations". Carbon neutral in 2019 for Germany operations. Scope 3 not included in calculations. Support reforestation projects in Uganda and Brazil. </t>
  </si>
  <si>
    <t xml:space="preserve">Scope 3 not included. </t>
  </si>
  <si>
    <t>https://www.talanx.com/en/newsroom/press_articles/talanx_signs_up_to_un_pri</t>
  </si>
  <si>
    <t>$1,033.1</t>
  </si>
  <si>
    <t>$199,331.5</t>
  </si>
  <si>
    <t xml:space="preserve"> they specify being carbon neutral in Germany, but they operates with subsidiaries and branches on five continents and through cooperations are active in more than 150 countries.They avoid, reduce and offset emissions. Will be making offset payments for "organization's own opperations". Carbon neutral in 2019 for Germany operations. Scope 3 not included in calculations. Support reforestation projects in Uganda and Brazil. </t>
  </si>
  <si>
    <t>https://corporate.target.com/corporate-responsibility/planet/climate</t>
  </si>
  <si>
    <t>$3,281</t>
  </si>
  <si>
    <t>$42,779</t>
  </si>
  <si>
    <t>Target will reduce its absolute Scope 1, 2 and 3* greenhouse gas emissions by 30 percent below 2017 levels by 2030. We’re also committing that 80 percent of our suppliers will set science-based reduction targets on their Scope 1 and 2 emissions by 2023.'</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</si>
  <si>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</si>
  <si>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60% by 2025</t>
  </si>
  <si>
    <t>-       Direct procurement from offsite grid-connected generators (PPA)
-       Contract with suppliers
-       Self-generation
-       Purchase from onsite installations owned by a supplier</t>
  </si>
  <si>
    <t>$-1,702.5</t>
  </si>
  <si>
    <t>$42,601.6</t>
  </si>
  <si>
    <t>Part of We Mean Business coalition</t>
  </si>
  <si>
    <t>50% by
2022</t>
  </si>
  <si>
    <t>-       Direct procurement from offsite grid-connected generators (PPA)
-       Purchase from onsite installations owned by a supplier
-       Self-generation</t>
  </si>
  <si>
    <t>Tech Data</t>
  </si>
  <si>
    <t>$374.5</t>
  </si>
  <si>
    <t>$13,268.6</t>
  </si>
  <si>
    <t>https://www.telefonica.com/en/web/press-office/-/telefonica-s-contribution-to-a-green-recovery</t>
  </si>
  <si>
    <t>Less CO2 emissions: achieve net zero emissions before 2030 in our main markets (Brazil, Germany, UK and Spain) and, globally, decrease emissions by 70% for the same year (in relation to 2015)* and achieve carbon neutrality by 2050.</t>
  </si>
  <si>
    <t>Goal of zero net emissions in our major operations' by 2030.  Key markets include Brazil, Spain, UK, and Germany.</t>
  </si>
  <si>
    <t>Finally, emissions that cannot be eliminated will be compensated through CO2 ab-sorption projects... Less CO2 emissions: achieve net zero emissions before 2030 in our main markets (Brazil, Germany, UK and Spain) and, globally, decrease emissions by 70% for the same year (in relation to 2015)* and achieve carbon neutrality by 2050.</t>
  </si>
  <si>
    <t>https://www.telefonica.com/en/web/press-office/-/telefonica-s-contribution-to-a-green-recovery and https://www.telefonica.com/en/web/responsible-business/environment/energy-and-climate-change-2</t>
  </si>
  <si>
    <t>https://www.telefonica.com/en/web/responsible-business/environment/energy-and-climate-change-2</t>
  </si>
  <si>
    <t>$1,278.2</t>
  </si>
  <si>
    <t>$133,427.5</t>
  </si>
  <si>
    <t xml:space="preserve">Avoid 10 tons of CO2 in customers for each one issued by Telefónica in 2025 (Net Positive).  </t>
  </si>
  <si>
    <t>Lead with net zero but mention of carbon neutrality</t>
  </si>
  <si>
    <t>Telefonica commits to reduce absolute scope 1 and 2 GHG emissions 50% by 2025, and 70% by 2030 from a 2015 base year. Telefonica commits to reduce absolute scope 3 GHG emissions from fuel and energy related activities 25% by 2025 from a 2016 base year. Telefónica commits to reduce scope 3 GHG emissions from purchased goods and services and capital goods 30% per euro purchased by 2025 from a 2016 base year.</t>
  </si>
  <si>
    <t>85% by
2025</t>
  </si>
  <si>
    <t>-       Direct procurement from offsite grid-connected generators (PPA)
-       Contract with suppliers
-       Self-generation
-       Unbundled renewable energy attribute certificates</t>
  </si>
  <si>
    <t>$13,506.6</t>
  </si>
  <si>
    <t>$136,954.8</t>
  </si>
  <si>
    <t>Absolute carbon reduction from our operations by 2050.</t>
  </si>
  <si>
    <t>$1,240</t>
  </si>
  <si>
    <t>$66,794.9</t>
  </si>
  <si>
    <t>British multinational grocery and general merchandise retailer Tesco commits to reduce scope 1 and 2 GHG emissions 60% by 2025, using a 2015 base-year. Tesco also commits to reduce its scope 3 GHG emissions 17% by 2030, using a 2015 base-year. The emissions categories covered by the scope 3 target are purchased goods and services (supply chain), fuel and energy related activities, upstream transportation and distribution, and waste generated in operations. </t>
  </si>
  <si>
    <t>65% by
2020 80%
by 2025</t>
  </si>
  <si>
    <t>$3,696</t>
  </si>
  <si>
    <t>$58,381</t>
  </si>
  <si>
    <t>$-342.8</t>
  </si>
  <si>
    <t>$39,761.4</t>
  </si>
  <si>
    <t>Construction and Engineering</t>
  </si>
  <si>
    <t>German multinational conglomerate thyssenkrupp commits to reduce absolute scope 1 and 2 GHG emissions 30% by 2030 from a 2018 base year. thyssenkrupp also commits to reduce absolute scope 3 GHG emissions 16% by 2030 from a 2017 base year.</t>
  </si>
  <si>
    <t>$2,460.1</t>
  </si>
  <si>
    <t>$615,042.3</t>
  </si>
  <si>
    <t>https://www.tjx.com/responsibility/environment/</t>
  </si>
  <si>
    <t>$3,272.2</t>
  </si>
  <si>
    <t>$24,145</t>
  </si>
  <si>
    <t>2020 goal to reduce global GHG emissions per dollar of revenue by 30% against a 2010 baseline. Purchased over 405 million kilowatt hours of low-carbon energy. Implemented energy efficiency initiatives. Achieved CDP score of A-; Celebrated 18 years on FTSE4Good index; 2018 U.S. EPA Smartway High Performer. Looking at creating a science-based emissions reduction target and analyzing options that include 2 degree, 1.5 degree, and carbon-neutral scenarios</t>
  </si>
  <si>
    <t>Business activities</t>
  </si>
  <si>
    <t>$2,389.2</t>
  </si>
  <si>
    <t>$233,681.6</t>
  </si>
  <si>
    <t>$110,649.1</t>
  </si>
  <si>
    <t>$-64.5</t>
  </si>
  <si>
    <t>$12,548.8</t>
  </si>
  <si>
    <t>Reduce energy use through increased efficiency, generate renewable electricity, purchase certified EcoLogo or Green-e renewable energy credits (RECs). Offset remaining emissions through North American Offsets.</t>
  </si>
  <si>
    <t>They don't specify removals</t>
  </si>
  <si>
    <t>https://www.td.com/document/PDF/ESG/2019-ESG-Report.pdf</t>
  </si>
  <si>
    <t>$8,781</t>
  </si>
  <si>
    <t>$1,076,921.3</t>
  </si>
  <si>
    <t>"target of a total of $100 billion in low-carbon lending, financing,
asset management and internal corporate programs by 2030."</t>
  </si>
  <si>
    <t>https://www.toshibatec.co.uk/assets/brochures/BR_Carbon%20Zero_1019.pdf
https://sustainabledevelopment.un.org/partnership/?p=13456</t>
  </si>
  <si>
    <t>$-1,054.4</t>
  </si>
  <si>
    <t>$31,307.8</t>
  </si>
  <si>
    <t xml:space="preserve">They have a carbon zero scheme (through a partnership with CO2 balance) that creatde carbon neutral products through offsetting the emissions generated from the procurement, manufacture and delivery of the products. The offsetting projects involve mangrove reforestation, forest protection, providing energy efficient stoves in Africa. Doesn't mention if this is an option to customers or if this is something that happens automatically. </t>
  </si>
  <si>
    <t>Total</t>
  </si>
  <si>
    <t>worldwide operations… [and] production and energy products used by its customers in Europe</t>
  </si>
  <si>
    <t>https://www.total.com/media/news/total-adopts-new-climate-ambition-get-net-zero-2050</t>
  </si>
  <si>
    <t>Net Zero across Total’s worldwide operations by 2050 or sooner (scope 1+2)</t>
  </si>
  <si>
    <t>Does not meet NZ requirement according to SBTI threshold - crucially net zero across all production and energy (Scope 1, 2, 3 will only occur in Europe.)</t>
  </si>
  <si>
    <t>$11,267</t>
  </si>
  <si>
    <t>$273,294</t>
  </si>
  <si>
    <t>Net Zero across Total’s worldwide operations by 2050 or sooner (scope 1+2). Net Zero across all its production and energy products used by its customers in Europe2  by 2050 or sooner (scope 1+2+3). 60% or more reduction in the average carbon intensity of energy products used worldwide.'</t>
  </si>
  <si>
    <t>entire vehicle life cycle</t>
  </si>
  <si>
    <t>https://global.toyota/pages/global_toyota/sustainability/report/er/er19_en.pdf</t>
  </si>
  <si>
    <t>Completely eliminate all CO2 emissions from the entire vehicle life cycle. Reduce global average CO2 emissions during operation from new vehicles by 90% from Toyota’s 2010 global level. Achieve zero CO2 emissions at all plants worldwide by 2050.</t>
  </si>
  <si>
    <t>completely eliminate CO2 emissions not only while driving vehicles, but throughout the entire vehicle life cycle including materials and parts manufacturing and vehicle assembly, maintenance, disposal, and recycling.</t>
  </si>
  <si>
    <t>$19,096.2</t>
  </si>
  <si>
    <t>$487,465.9</t>
  </si>
  <si>
    <t xml:space="preserve">minus emssions' </t>
  </si>
  <si>
    <t>Going Beyond Zero Environmental Impact and Achieving a Net Positive Impact. Minus emission features absorbing air when generating electricity and emitting cleaner air.</t>
  </si>
  <si>
    <t>Jan 2016</t>
  </si>
  <si>
    <t>$1,246.8</t>
  </si>
  <si>
    <t>$42,058</t>
  </si>
  <si>
    <t>$871.7</t>
  </si>
  <si>
    <t>$54,151.4</t>
  </si>
  <si>
    <t>$2,622</t>
  </si>
  <si>
    <t>$110,122</t>
  </si>
  <si>
    <t>$825.9</t>
  </si>
  <si>
    <t>$10,122.2</t>
  </si>
  <si>
    <t>https://www.tysonsustainability.com/cdp/CDP_Climate_Change_2019.pdf</t>
  </si>
  <si>
    <t>$2,022</t>
  </si>
  <si>
    <t>$33,097</t>
  </si>
  <si>
    <t>SBT: working toward a “30 by 30” target to reduce greenhouse gas (GHG) emissions 30% by 2030 against a 2016 baseline year.</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</si>
  <si>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</si>
  <si>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https://www.usbank.com/about-us-bank/community/sustainability.html</t>
  </si>
  <si>
    <t>$6,914</t>
  </si>
  <si>
    <t>$495,426</t>
  </si>
  <si>
    <t>ERT:'reducing our operational greenhouse gas (GHG) emissions by 40% by 2029 and 60% by 2044, using a 2014 baseline.'</t>
  </si>
  <si>
    <t>$-8,813</t>
  </si>
  <si>
    <t>$25,633</t>
  </si>
  <si>
    <t>2019 Climate strategy: https://www.ubs.com/global/en/ubs-society/our-stories/2020/climate.html</t>
  </si>
  <si>
    <t>$4,304</t>
  </si>
  <si>
    <t>$972,183</t>
  </si>
  <si>
    <t xml:space="preserve">Awarded CDP climate A list. </t>
  </si>
  <si>
    <t>"100% electricity from renewable sources in Switzerland since 2007 (worldwide from mid-2020 onwards)."</t>
  </si>
  <si>
    <t>https://www.ubs.com/global/en/ubs-society/our-stories/2020/climate.html</t>
  </si>
  <si>
    <t>https://www.unicreditgroup.eu/en/press-media/press-releases/2019/unicredit-announces-new-esg-targets-as-part-of-a-long-term-commi.html</t>
  </si>
  <si>
    <t>$3,775.3</t>
  </si>
  <si>
    <t>$960,378.2</t>
  </si>
  <si>
    <t>ERT: '60% reduction of GHG by 2020 and 80% by 2030.'</t>
  </si>
  <si>
    <t>from the sourcing of the materials we use, up to the point of sale of our products in the store</t>
  </si>
  <si>
    <t>https://www.unilever.com/news/press-releases/2020/unilever-sets-out-new-actions-to-fight-climate-change-and-protect-and-regenerate-nature-to-preserve-resources-for-future-generations.html</t>
  </si>
  <si>
    <t>have no carbon emissions from our own operations, and to halve the GHG footprint of our products across the value chain, by 2030. AND directly supporting the generation of more renewable energy than we consume.</t>
  </si>
  <si>
    <t>from the sourcing of the materials we use, up to the point of sale of our products in the store.</t>
  </si>
  <si>
    <t>projects likely to include landscape restoration, reforestation, carbon sequestration. The company’s remaining 65 million metric tons of emissions under Scope 3 are produced in the use of Unilever products—whenever someone boils water, say, for a cup of Lipton tea. Unilever will try to cut these in half by 2030</t>
  </si>
  <si>
    <t>https://www.unilever.com/news/press-releases/2020/unilever-sets-out-new-actions-to-fight-climate-change-and-protect-and-regenerate-nature-to-preserve-resources-for-future-generations.html and https://www.unilever.com/sustainable-living/reducing-environmental-impact/greenhouse-gases/tackling-climate-impact-in-our-operations/ and https://www.bloomberg.com/news/articles/2020-06-14/unilever-to-cut-emissions-to-zero-by-2039-adopt-carbon-labeling</t>
  </si>
  <si>
    <t>https://www.unilever.com/sustainable-living/reducing-environmental-impact/greenhouse-gases/tackling-climate-impact-in-our-operations/</t>
  </si>
  <si>
    <t>$6,295.8</t>
  </si>
  <si>
    <t>$72,738.3</t>
  </si>
  <si>
    <t>Carbon postive</t>
  </si>
  <si>
    <t>Dutch-British transnational consumer goods company, Unilever commits to reduce scope 1 and 2 GHG emissions 100% by 2030 from a 2015 base year. The company also commits to reduce GHG emissions from the life-cycle of their products 50%  per consumer use by 2030 from a  2010 base-year.</t>
  </si>
  <si>
    <t>Netherlands/UK</t>
  </si>
  <si>
    <t>-       Direct procurement from offsite grid-connected generators (PPA)
-       Unbundled renewable energy attribute certificates</t>
  </si>
  <si>
    <t>"We are delighted to announce that we are now using 100% renewable grid electricity across all our factories, offices, R&amp;D facilities, data centres, warehouses and distribution centres."</t>
  </si>
  <si>
    <t>https://www.unilever.com/news/news-and-features/Feature-article/2020/we-now-use-100-renewable-grid-electricity-globally.html</t>
  </si>
  <si>
    <t>power generation in Europe</t>
  </si>
  <si>
    <t>Power generation in Europe</t>
  </si>
  <si>
    <t>$682.7</t>
  </si>
  <si>
    <t>$49,111.7</t>
  </si>
  <si>
    <t>https://hub.united.com/united-cleaner-future-emissions-biofuel--2604671268.html</t>
  </si>
  <si>
    <t>$3,009</t>
  </si>
  <si>
    <t>$52,611</t>
  </si>
  <si>
    <t xml:space="preserve">By 2050, they plan to reduce their  total greenhouse gas emissions by half of what they produced in 2005. They measure their scopes 1,2 and 3 emissions. Offer carbon offsetting to customers. Aim for carbon neutral growth in 2020. </t>
  </si>
  <si>
    <t>https://sustainability.ups.com/sustainability-strategy/environmental-responsibility</t>
  </si>
  <si>
    <t>$4,440</t>
  </si>
  <si>
    <t>$57,857</t>
  </si>
  <si>
    <t>ERT: ' goal to reduce absolute greenhouse gas emissions 12 percent across our global ground operations by 2025.'</t>
  </si>
  <si>
    <t>https://www.unitedhealthgroup.com/viewer.html?file=/content/dam/UHG/PDF/About/UNH-Environmental-Impact-Statement.pdf</t>
  </si>
  <si>
    <t>$13,839</t>
  </si>
  <si>
    <t>$173,889</t>
  </si>
  <si>
    <t xml:space="preserve">GHG Emissions Reduction: reduce 2017 Scope 1 and Scope 2 (Market-Based) GHG emission by 3% by the end of 2023 (for our U.S. Administrative Portfolio, U.S. Large Pharmaceutical Sites and directly managed international sites)' - Neglible reduction target. </t>
  </si>
  <si>
    <t>$385</t>
  </si>
  <si>
    <t>$11,288</t>
  </si>
  <si>
    <t>$4,006.3</t>
  </si>
  <si>
    <t>$173,732.6</t>
  </si>
  <si>
    <t>http://www.vale.com/en/aboutvale/news/pages/vale-advances-on-the-climate-agenda-and-unveils-uss-2-billion-to-reduce-carbon-emissions-within-the-next-ten-years.aspx</t>
  </si>
  <si>
    <t>The base year used to calculate the carbon goal was 2017, when Vale’s emissions reached 14.1 million metric tons of CO2 equivalent (MtCO2e). The goal is to reduce it to 9.5 MtCO2e by 2030. Furthermore, the projects to disassociate its production from carbon emissions, Vale will recover and protect another 500 thousand hectares of native forest by 2030. Today, the company helps to protect more than 1 million hectares worldwide.</t>
  </si>
  <si>
    <t>No mention of removals</t>
  </si>
  <si>
    <t>$-1,683</t>
  </si>
  <si>
    <t>$91,713</t>
  </si>
  <si>
    <t xml:space="preserve">"zero net" only covers scopes 1 and 2. Vale aims to establish a goal for scope 3 to encourage clients and suppliers in the same direction. Through active engagement with clients from the steel and metallurgy industries, Vale will work to reduce emissions in its value chain. </t>
  </si>
  <si>
    <t xml:space="preserve">zero net </t>
  </si>
  <si>
    <t>https://www.valero.com/en-us/Documents/Climate%20Related%20Risks%20and%20Opportunities/Review_of_Climate-Related_Risks_and_Opportunities_Web.pdf</t>
  </si>
  <si>
    <t>$2,422</t>
  </si>
  <si>
    <t>$53,864</t>
  </si>
  <si>
    <t>No specific emission reduction plan: ' intend to
continue to reduce our emissions through the
adoption of new technologies and improved and
more efficient operations.'</t>
  </si>
  <si>
    <t xml:space="preserve">Seem committed to a carbon neutral approach but nothing specific about timings
The company is carbon positive </t>
  </si>
  <si>
    <t>https://www.veolia.com/en/csr-climate-change
https://performance-rse.veolia.com/performance-rse/performance-environnementale/
https://www.veolia.co.uk/press-releases/business-proves-going-beyond-carbon-neutrality-today-no-pipe-dream
https://www.veolia.co.uk/sites/g/files/dvc1681/files/document/2018/01/Veolia_UK_-_Protect_and_prosper_-_Our_journey_is_your_resource_advantage_summary_report.pdf</t>
  </si>
  <si>
    <t>$699.4</t>
  </si>
  <si>
    <t>$46,039.7</t>
  </si>
  <si>
    <t>Water Utilities</t>
  </si>
  <si>
    <t>None</t>
  </si>
  <si>
    <t xml:space="preserve">They say they are carbon positive, but is unclear how and when they achieved this. "Veolia is carbon positive and now saves over 2 million tonnes of CO2 emissions for its customers." 
</t>
  </si>
  <si>
    <t xml:space="preserve">carbon positive </t>
  </si>
  <si>
    <t>French transnational company Veolia commits to reduce absolute scope 1 and 2 GHG emissions 22% by 2034 from a 2018 base year. The target boundary includes biogenic emissions and removals associated with the use of bioenergy based on applicable EU and French regulation.</t>
  </si>
  <si>
    <t xml:space="preserve"> Scope 1 and Scope 2 emissions. This will be achieved through a combination of reducing those emissions directly, migrating energy procurement in favor of renewable and clean energy and through the purchase of carbon offsets.</t>
  </si>
  <si>
    <t>https://www.verizon.com/about/news/verizon-goes-carbon-neutral-2035</t>
  </si>
  <si>
    <t>$19,265</t>
  </si>
  <si>
    <t>$291,727</t>
  </si>
  <si>
    <t xml:space="preserve">50% Carbon Intensity Reduction by 2025.' </t>
  </si>
  <si>
    <t>$3,308</t>
  </si>
  <si>
    <t>$49,519</t>
  </si>
  <si>
    <t>direct impacts</t>
  </si>
  <si>
    <t>direct impacts… [not] indirect carbon footprint generated by the activities of suppliers, partners and customers</t>
  </si>
  <si>
    <t>$3,648.8</t>
  </si>
  <si>
    <t>$102,252.9</t>
  </si>
  <si>
    <t>https://www.vodafone.com/our-purpose/planet/reducing-emissions-in-our-operations</t>
  </si>
  <si>
    <t>net-zero emissions</t>
  </si>
  <si>
    <t xml:space="preserve">We are also working to analyse our Scope 3 emissions… Our efforts to reduce Scope 3 emissions are concentrated where we believe we can make the biggest impact: joint venture businesses, our suppliers and business travel.
</t>
  </si>
  <si>
    <t>No mention of carbon removals / neutralization. 'This will require a significant reduction in our direct carbon emissions as well as setting targets for indirect emissions (including suppliers and joint ventures).'</t>
  </si>
  <si>
    <t>$-1,022</t>
  </si>
  <si>
    <t>$185,455.7</t>
  </si>
  <si>
    <t>part of a GSMA taskforce that has defined the emission reduction pathway for the telecoms industry</t>
  </si>
  <si>
    <t>cars and light-commercial vehicles across the entire value chain to CO2 neutral</t>
  </si>
  <si>
    <t>Reduce the carbon footprint of cars and light-commercial vehicles across the entire value chain to CO2 neutral by 2050.</t>
  </si>
  <si>
    <t>https://www.volkswagenag.com/en/news/stories/2019/12/what-volkswagen-is-doing-for-the-environment.html</t>
  </si>
  <si>
    <t>$15,542</t>
  </si>
  <si>
    <t>$547,810.9</t>
  </si>
  <si>
    <t xml:space="preserve">Do not have an SBTI, focused on compensation through forestry projects, not removals. </t>
  </si>
  <si>
    <t>manufacturing network</t>
  </si>
  <si>
    <t>[2025] global manufacturing network… [2040] addressing tailpipe emissions</t>
  </si>
  <si>
    <t xml:space="preserve">Check this one, because they specify carbon emissions not GHG emissions. </t>
  </si>
  <si>
    <t xml:space="preserve">no mention of removals </t>
  </si>
  <si>
    <t>$3,793</t>
  </si>
  <si>
    <t>$56,077.1</t>
  </si>
  <si>
    <t>"aim to reduce its lifecycle carbon footprint per car by 40 per cent between 2018 and 2025.", " 25 per cent reduction of CO2 emissions related to its global supply chain by 2025", "25 per cent reduction of carbon emissions generated by the company’s overall operations, including manufacturing and logistics."</t>
  </si>
  <si>
    <t xml:space="preserve">climate neutral </t>
  </si>
  <si>
    <t>https://www.walgreensbootsalliance.com/sites/www/files/asset/Walgreens-Boots-Alliance-2019-Corporate-Social-Responsibility-Report_2.pdf</t>
  </si>
  <si>
    <t>$3,982</t>
  </si>
  <si>
    <t>$67,598</t>
  </si>
  <si>
    <t>Boots UK £18M investment in F19 to continue minimizing carbon footprint.' - Note - not for Walgreens US.</t>
  </si>
  <si>
    <t>No CN plan but "Since 2005, Walmart has tracked its Scope 1 (direct),
Scope 2 (indirect) and Scope 3 (other indirect) GHG
emissions, following the guidelines of the World Resource GHG protocol."
Institute’s GHG Protocol. Since 2006, we have publicly
disclosed this information along with our management
practices annually to CDP."</t>
  </si>
  <si>
    <t>https://corporate.walmart.com/media-library/document/2018-global-responsibility-report/_proxyDocument?id=00000170-ac54-d808-a9f1-ac7e9d160000</t>
  </si>
  <si>
    <t>$14,881</t>
  </si>
  <si>
    <t>$236,495</t>
  </si>
  <si>
    <t xml:space="preserve">Emissions reduction plan approved by SBTI- aim to reduce emissions in our own
operations (Scopes 1 and 2) by 18 percent by 2025 from
2015 levels . Reduce Scope 3 emissions by
1 gigaton (1 billion metric tons) carbon dioxide equivalent
(CO2e) in the production and use of food and products
globally between 2015 and 2030. </t>
  </si>
  <si>
    <t>American multinational retailing corporation Walmart commits to reduce absolute scope 1 and 2 GHG emissions 18% by 2025, from 2015 levels. Walmart will also work to reduce CO2e emissions from upstream and downstream scope 3 sources by one billion tonnes between 2015 and 2030.</t>
  </si>
  <si>
    <t>https://thewaltdisneycompany.com/environmental-sustainability/</t>
  </si>
  <si>
    <t>$11,054</t>
  </si>
  <si>
    <t>$193,984</t>
  </si>
  <si>
    <t>ERT: 'By 2020, we aim to reduce our net emissions by 50% compared to a 2012 baseline.'</t>
  </si>
  <si>
    <t>operations… Scope 1 and 2 GHG emissions</t>
  </si>
  <si>
    <t>https://www.wellsfargo.com/about/corporate-responsibility/environment/</t>
  </si>
  <si>
    <t>$19,549</t>
  </si>
  <si>
    <t>$1,927,555</t>
  </si>
  <si>
    <t>Emissions Reduction Target: 'Reduce greenhouse gas emissions 45% (from 2008 baseline)'</t>
  </si>
  <si>
    <t>-       Unbundled renewable energy attribute certificates
-       Self-generation
-       Direct procurement from offsite grid-connected generator (PPA)</t>
  </si>
  <si>
    <t>" In 2017, we achieved our goal of meeting 100% of Wells Fargo’s global electricity needs with renewable energy"</t>
  </si>
  <si>
    <t>Group's operations</t>
  </si>
  <si>
    <t>$4,771.9</t>
  </si>
  <si>
    <t>$611,337.9</t>
  </si>
  <si>
    <t>-       Direct procurement from offsite grid-connected generator (PPA)
-       Self-generation</t>
  </si>
  <si>
    <t>$1,293.4</t>
  </si>
  <si>
    <t>$47,048.6</t>
  </si>
  <si>
    <t xml:space="preserve">They measure and disclose their scope 1 and 2 carbon emissions through CDP. They  built 24 methane capture plants at their palm oil mills in 2019, with one more to be completed in 2020. </t>
  </si>
  <si>
    <t>https://www.wilmar-international.com/sustainability/responsible-operations/reducing-greenhouse-gas-emissions</t>
  </si>
  <si>
    <t>$220</t>
  </si>
  <si>
    <t>$11,482.1</t>
  </si>
  <si>
    <t>https://www.woolworthsgroup.com.au/icms_docs/195583_2019-sustainability-report.pdf</t>
  </si>
  <si>
    <t>$1,925.2</t>
  </si>
  <si>
    <t>$16,481.3</t>
  </si>
  <si>
    <t>will "issue Green Bonds certified by the Climate Bonds Initiative (CBI), `'revised "direct emissions
target to 60% below 2015 levels."</t>
  </si>
  <si>
    <t>https://ir.wfscorp.com/news-releases/news-release-details/world-fuel-services-corporation-join-getting-zero-coalition
https://ir.wfscorp.com/news-releases/news-release-details/world-fuel-services-corporation-join-getting-zero-coalition</t>
  </si>
  <si>
    <t>$178.9</t>
  </si>
  <si>
    <t>$5,992.4</t>
  </si>
  <si>
    <t xml:space="preserve">World Fuel Services supports the business aviation industry’s goal to reduce carbon emissions by 50% by 2050. 
Part of The Getting to Zero Coalition -- a partnership between the Global Maritime Forum, the Friends of Ocean Action, and the World Economic Forum. The Coalition is supported by public and private stakeholders within the maritime, energy, infrastructure and finance sectors. The ambition of the Getting to Zero Coalition is to have commercially viable zero emission vessels operating along deep sea trade routes by 2030, supported by the necessary infrastructure for scalable zero-carbon energy sources including production, distribution, storage and bunkering.
“We are committed to leveraging our technical expertise and global logistics capabilities to serve the maritime industry in furthering decarbonization efforts and working together towards zero emissions for a sustainable future.”
</t>
  </si>
  <si>
    <t>$395.7</t>
  </si>
  <si>
    <t>$13,398.8</t>
  </si>
  <si>
    <t>$301.5</t>
  </si>
  <si>
    <t>$17,301.2</t>
  </si>
  <si>
    <t>$667.3</t>
  </si>
  <si>
    <t>$49,003.6</t>
  </si>
  <si>
    <t>$41.8</t>
  </si>
  <si>
    <t>$14,656.1</t>
  </si>
  <si>
    <t xml:space="preserve">No information on website and no  CSR report after 2016 </t>
  </si>
  <si>
    <t>$1,453.9</t>
  </si>
  <si>
    <t>$26,361.9</t>
  </si>
  <si>
    <t>https://www.guanghui.com/</t>
  </si>
  <si>
    <t>$89.8</t>
  </si>
  <si>
    <t>$39,224.4</t>
  </si>
  <si>
    <t xml:space="preserve">Site cannot be reached </t>
  </si>
  <si>
    <t>http://www.xiangyu-group.com/eng/social-responsibility-111.aspx</t>
  </si>
  <si>
    <t>$20,007.5</t>
  </si>
  <si>
    <t>Almost no information on website. Only vague references to their commitment to "green development, emphasizing harmonious coexistence and common development of the enterprise and the environment ,building a green supply chain, and protecting the ecological environmen"</t>
  </si>
  <si>
    <t>$614.1</t>
  </si>
  <si>
    <t>$60,053</t>
  </si>
  <si>
    <t xml:space="preserve">Almost no information available on website </t>
  </si>
  <si>
    <t>Yangquan Coal Industry Group</t>
  </si>
  <si>
    <t>$-81.5</t>
  </si>
  <si>
    <t>$35,408.8</t>
  </si>
  <si>
    <t>Yankuang Group</t>
  </si>
  <si>
    <t>http://www.yankuanggroup.com.cn/node_6404.htm</t>
  </si>
  <si>
    <t>$274.9</t>
  </si>
  <si>
    <t>$45,730.9</t>
  </si>
  <si>
    <t>" Yankuang strictly adheres to the principle of “reduce reuse and recycle",[...]f clean production and comprehensive administration. Through these efforts, Yankuang has saved 60,000 tons of standard coals, which amounts to 17% of the world’s total investment profit on energy-saving."</t>
  </si>
  <si>
    <t>They could be aiming for net zero if they include removals in their strategy, but this has not been revealed.</t>
  </si>
  <si>
    <t>https://www.zf.com/master/media/corporate/m_zf_com/company/sustainability/sustainability_reports/ZF-SustainabilityReport2019_EN.pdf</t>
  </si>
  <si>
    <t>$391.7</t>
  </si>
  <si>
    <t>$36,309.6</t>
  </si>
  <si>
    <t>halve all emissions by 2030 compared to 2018</t>
  </si>
  <si>
    <t xml:space="preserve">Climate-neutral </t>
  </si>
  <si>
    <t>$1,231.9</t>
  </si>
  <si>
    <t>$56,805.2</t>
  </si>
  <si>
    <t>In our operations</t>
  </si>
  <si>
    <t>https://www.zurich.com/en/sustainability/our-role-in-society/climate-change/minimizing-our-environmental-footprint AND https://www.zurich.com/en/media/news-releases/2019/2019-0924-01</t>
  </si>
  <si>
    <t>$404,688</t>
  </si>
  <si>
    <t xml:space="preserve">ERT: 'Achieve and maintain an at least 20 percent reduction in total carbon emissions per employee compared to 2015 until 2025 'Founding member of Net Zero Asset Owner Alliance - commited to a fully decarbonized investment portfolio by 2050.' </t>
  </si>
  <si>
    <t>Carbon neutrality</t>
  </si>
  <si>
    <t>-       Unbundled renewable energy attribute certificates</t>
  </si>
  <si>
    <t>Has the company been repeated here?</t>
  </si>
  <si>
    <t>What current commitments are in place (2019)?</t>
  </si>
  <si>
    <t>Change in rank</t>
  </si>
  <si>
    <t>Private/Public</t>
  </si>
  <si>
    <t>Is the company Carbon Neutral?</t>
  </si>
  <si>
    <t>Carbon Emissions</t>
  </si>
  <si>
    <t>Year of CN announcement</t>
  </si>
  <si>
    <t>Year of reduction announcement</t>
  </si>
  <si>
    <t>Baseline (for CN)</t>
  </si>
  <si>
    <t xml:space="preserve">Target year for CN </t>
  </si>
  <si>
    <t xml:space="preserve">Scope of CN </t>
  </si>
  <si>
    <t>Certification</t>
  </si>
  <si>
    <t>SBTi - Has a target been set or commitment been made?</t>
  </si>
  <si>
    <t>Date Committed to SBT</t>
  </si>
  <si>
    <t>Old company name</t>
  </si>
  <si>
    <t>Pre</t>
  </si>
  <si>
    <t xml:space="preserve">Retailing </t>
  </si>
  <si>
    <t>General Merchandisers</t>
  </si>
  <si>
    <t>$219,295.00</t>
  </si>
  <si>
    <t>Public</t>
  </si>
  <si>
    <t>Walmart Gigaton Challenge</t>
  </si>
  <si>
    <t>Suppliers</t>
  </si>
  <si>
    <t>We are still in declaration
Walmart asks suppliers to reduce greenhouse gas emissions by one gigaton</t>
  </si>
  <si>
    <t>https://obamawhitehouse.archives.gov/the-press-office/2015/11/30/white-house-announces-additional-commitments-american-business-act 
https://news.walmart.com/2017/04/19/walmart-launches-project-gigaton-to-reduce-emissions-in-companys-supply-chain</t>
  </si>
  <si>
    <t>yes</t>
  </si>
  <si>
    <t>-      Direct procurement from offsite grid-connected generators (PPA)
-      Contract with suppliers
-      Unbundled renewable energy attribute certificates
-      Self-generation</t>
  </si>
  <si>
    <t>Reduce CO2 emissions by 18%</t>
  </si>
  <si>
    <t>Absolute scope 1 and 2</t>
  </si>
  <si>
    <t>https://news.walmart.com/2017/04/19/walmart-launches-project-gigaton-to-reduce-emissions-in-companys-supply-chain</t>
  </si>
  <si>
    <t>$329,186.30</t>
  </si>
  <si>
    <t>$399,194.00</t>
  </si>
  <si>
    <t>50% reduction in carbon emissions</t>
  </si>
  <si>
    <t>Energy products</t>
  </si>
  <si>
    <t>https://www.shell.com/media/news-and-media-releases/2018/leading-investors-back-shells-climate-targets.html</t>
  </si>
  <si>
    <t>$601,899.90</t>
  </si>
  <si>
    <t>State Owned</t>
  </si>
  <si>
    <t>Utilities</t>
  </si>
  <si>
    <t>$572,309.50</t>
  </si>
  <si>
    <t>$358,872.90</t>
  </si>
  <si>
    <t>new</t>
  </si>
  <si>
    <t>$282,176.00</t>
  </si>
  <si>
    <t>Britain</t>
  </si>
  <si>
    <t>$346,196.00</t>
  </si>
  <si>
    <t>Reducing methane emissions by 15%</t>
  </si>
  <si>
    <t>At gas sites</t>
  </si>
  <si>
    <t>http://www.climateaction.org/news/exxonmobil-sets-new-targets-to-reduce-greenhouse-gas-emissions</t>
  </si>
  <si>
    <t>$523,672.30</t>
  </si>
  <si>
    <t>No - but have a post-2030 commitment</t>
  </si>
  <si>
    <t>Entire Vehicle Fleet</t>
  </si>
  <si>
    <t>To meet the 2-degree target, the entire vehicle fleet must become CO2-neutral by 2050. What seems a long way away is in fact very close. Jost explained the timetable:</t>
  </si>
  <si>
    <t>https://www.volkswagenag.com/en/news/stories/2018/12/volkswagen-accepts-climate-responsibility.html</t>
  </si>
  <si>
    <t>$469,295.60</t>
  </si>
  <si>
    <t>Reduce CO2 emissions by 25%</t>
  </si>
  <si>
    <t xml:space="preserve">Entire Vehicle life cycle </t>
  </si>
  <si>
    <t>https://www.toyota-europe.com/world-of-toyota/feel/environment/environmental-challenge-2050/2030-global-mid-term-targets</t>
  </si>
  <si>
    <t>Reduce CO2 emissions by 35%</t>
  </si>
  <si>
    <t>Global plants</t>
  </si>
  <si>
    <t>Part of Toyota Environmental Challenge</t>
  </si>
  <si>
    <t>https://www.toyota-europe.com/world-of-toyota/feel/environment/environmental-challenge-2050/2030-global-mid-term-targets
https://global.toyota/en/sustainability/esg/challenge2050/ for cn</t>
  </si>
  <si>
    <t>Operations and products</t>
  </si>
  <si>
    <t>The entire vehicle life-cycle
Toyota set six challenges with the aim of going beyond zero environmental impact, hoping to achieve a net positive impact.
We have been striving to reduce the environmental burden attributed to automobiles to as close to zero as possible, while developing measures to contribute positively to the earth and its societies with the aim of achieving a sustainable society.
Marketed as part of Toyota Environmental Challenge 2050</t>
  </si>
  <si>
    <t>https://global.toyota/en/sustainability/esg/challenge2050/</t>
  </si>
  <si>
    <t>Computers, Office Equipment</t>
  </si>
  <si>
    <t>$365,725.00</t>
  </si>
  <si>
    <t>100%All of Apple’s offices, retail locations and data centres run on 100% renewable energy.</t>
  </si>
  <si>
    <t>https://www.apple.com/uk/environment/our-approach/</t>
  </si>
  <si>
    <t>Insurance: Property and Casualty (Stock)</t>
  </si>
  <si>
    <t>$707,794.00</t>
  </si>
  <si>
    <t>approximately 43% of our businesses’ owned and contracted generation capacity comes from renewable and noncarbon sources. </t>
  </si>
  <si>
    <t>Internet Services and Retailing</t>
  </si>
  <si>
    <t>$162,648.00</t>
  </si>
  <si>
    <t>Half of shipments to be carbon neutral</t>
  </si>
  <si>
    <t>Half of shipments to be carbon neutral by 2030</t>
  </si>
  <si>
    <t>Called Shipment Zero plan</t>
  </si>
  <si>
    <t>https://www.fastcompany.com/90309906/how-amazon-plans-to-make-half-of-its-shipments-carbon-neutral-by-2030</t>
  </si>
  <si>
    <t>Health Care: Insurance and Managed Care</t>
  </si>
  <si>
    <t>$152,221.00</t>
  </si>
  <si>
    <t>Electronics, Electrical Equip.</t>
  </si>
  <si>
    <t>$304,165.30</t>
  </si>
  <si>
    <t>$5-140.00</t>
  </si>
  <si>
    <t>$128,672.00</t>
  </si>
  <si>
    <t>Reduce GHG emission intensity 5%</t>
  </si>
  <si>
    <t xml:space="preserve">Company </t>
  </si>
  <si>
    <t>https://www.glencore.com/en/sustainability/climate-change</t>
  </si>
  <si>
    <t>Wholesalers: Health Care</t>
  </si>
  <si>
    <t>$59,672.00</t>
  </si>
  <si>
    <t>$321,890.50</t>
  </si>
  <si>
    <t>Company and prouducts</t>
  </si>
  <si>
    <t>We aim to have a carbon-neutral new passenger car fleet in 20 years
PART OF THE AMBITION 2039</t>
  </si>
  <si>
    <t>https://blog.daimler.com/en/2019/05/13/mercedes-carbon-neutral-e-mobility/</t>
  </si>
  <si>
    <t>Health Care: Pharmacy and Other Services</t>
  </si>
  <si>
    <t>$196,456.00</t>
  </si>
  <si>
    <t>36% reduction in GHG emissions</t>
  </si>
  <si>
    <t>https://cvshealth.com/social-responsibility/corporate-social-responsibility/our-commitment-to-reducing-our-greenhouse-gas-emissions</t>
  </si>
  <si>
    <t>target for suppliers to set SBTs</t>
  </si>
  <si>
    <t>$256,762.00</t>
  </si>
  <si>
    <t>$272,768.80</t>
  </si>
  <si>
    <t>$53,801.00</t>
  </si>
  <si>
    <t>Private</t>
  </si>
  <si>
    <t>Trafigura Beheer</t>
  </si>
  <si>
    <t>$110,012.90</t>
  </si>
  <si>
    <t>Diversified Financials</t>
  </si>
  <si>
    <t>$190,052.30</t>
  </si>
  <si>
    <t>$531,864.00</t>
  </si>
  <si>
    <t>2025 Goal: AT&amp;T will enable carbon savings 10 times the footprint of our operations by enhancing the efficiency of our network and delivering sustainable customer solutions.</t>
  </si>
  <si>
    <t>https://about.att.com/csr/home/issue-brief-builder/environment/climate-change.html</t>
  </si>
  <si>
    <t>Banks: Commerical and Savings</t>
  </si>
  <si>
    <t>$4,034,481.60</t>
  </si>
  <si>
    <t>Industrial &amp; Commer. Bank of China</t>
  </si>
  <si>
    <t>$37,669.80</t>
  </si>
  <si>
    <t>$253,863.00</t>
  </si>
  <si>
    <t xml:space="preserve">Insurance: Life, Health (stock) </t>
  </si>
  <si>
    <t>$1,040,383.40</t>
  </si>
  <si>
    <t>$256,540.00</t>
  </si>
  <si>
    <t>Ford hits CO2 manufacturing emissions reduction target of 30% per vehicle 8 years early</t>
  </si>
  <si>
    <t>https://www.autonews.com/article/20180627/OEM/180629827/ford-hits-carbon-emissions-target-8-years-early</t>
  </si>
  <si>
    <t>$3,382,421.70</t>
  </si>
  <si>
    <t>5.34; 20.00</t>
  </si>
  <si>
    <t>General Motors Company</t>
  </si>
  <si>
    <t>$227,339.00</t>
  </si>
  <si>
    <t>-      Direct procurement from offsite grid-connected generators (PPA)
-      Purchase from onsite installations owned by a supplier
-      Contract with suppliers
-      Self-generation</t>
  </si>
  <si>
    <t xml:space="preserve">Trading </t>
  </si>
  <si>
    <t>$149,388.30</t>
  </si>
  <si>
    <t>reduce GHG emissions 25%</t>
  </si>
  <si>
    <t>per total assets</t>
  </si>
  <si>
    <t>Mitsubishi Corp.</t>
  </si>
  <si>
    <t>?</t>
  </si>
  <si>
    <t>$184,504.60</t>
  </si>
  <si>
    <t>Corporate CO2</t>
  </si>
  <si>
    <t>Honda has introduced the Triple ZERO concept to unify its three “zeroing” efforts addressing “climate change issues,” “energy issues” and “efficient utilization of resources,” our most important challenges. The Company is striving to realize a society with an environmental impact of zero by engaging in its business activities based on this approach.</t>
  </si>
  <si>
    <t>https://global.honda/about/sustainability/performance/environment-report.html</t>
  </si>
  <si>
    <t>$40,830.00</t>
  </si>
  <si>
    <t>Costco</t>
  </si>
  <si>
    <t>$3,293,105.00</t>
  </si>
  <si>
    <t>$232,792.00</t>
  </si>
  <si>
    <t>Company Wide</t>
  </si>
  <si>
    <t>This is for Google
(Sustainability report) carbon neutrality for our operations... We purchased enough renewable energy and high-quality carbon offsets to bring our net operational carbon emissions to zero. Google has been carbon neutral since 2007
(We Mean Business) In 2007, Google committed to carbon neutrality – a goal it has met every year since – and in 2010 the company entered into its first power purchase agreement (PPA) to buy renewable energy. 
NOT MARKETED EXTENSIVELY, subset of renewable energy</t>
  </si>
  <si>
    <t>https://storage.googleapis.com/gweb-sustainability.appspot.com/pdf/Google_2018-Environmental-Report.pdf and https://www.wemeanbusinesscoalition.org/blog/google-carbon-neutrality-100-renewable-energy-beyond/</t>
  </si>
  <si>
    <t>-      Direct procurement from offsite grid-connected generators (PPA)
-      Self-generation</t>
  </si>
  <si>
    <t>$39,951.00</t>
  </si>
  <si>
    <t>$114,011.70</t>
  </si>
  <si>
    <t>$68,124.00</t>
  </si>
  <si>
    <t>Walgreens Debuts Nation’s First Net Zero Energy Retail Store in Evanston, Ill.</t>
  </si>
  <si>
    <t>https://news.walgreens.com/press-releases/general-news/walgreens-debuts-nations-first-net-zero-energy-retail-store-in-evanston-ill.htm</t>
  </si>
  <si>
    <t>Walgreens</t>
  </si>
  <si>
    <t>JPMorgan Chase &amp; Co.</t>
  </si>
  <si>
    <t>$2,622,532.00</t>
  </si>
  <si>
    <t>JP Morgan Chase</t>
  </si>
  <si>
    <t>-      Direct procurement from offsite grid-connected generators (PPA)
-      Unbundled renewable energy attribute certificates
-      Onsite solar installations</t>
  </si>
  <si>
    <t>$300,354.80</t>
  </si>
  <si>
    <t>$264,829.00</t>
  </si>
  <si>
    <t>NEW YORK - Verizon is strengthening its commitment to sustainability today, announcing the company will go carbon neutral by 2035 in its Scope 1 and Scope 2 emissions. This will be achieved through a combination of reducing those emissions directly, migrating energy procurement in favor of renewable and clean energy and through the purchase of carbon offsets. 
advertised prominently</t>
  </si>
  <si>
    <t>Verizon</t>
  </si>
  <si>
    <t>$3,097,612.00</t>
  </si>
  <si>
    <t>$1,025,919.10</t>
  </si>
  <si>
    <t>Company wide</t>
  </si>
  <si>
    <t>Carbon Trust Standard</t>
  </si>
  <si>
    <t>Allianz has a long-established carbon reduction strategy to manage emissions from our own operations and we have committed to reduce carbon emissions by 30% per employee by 2020. By investing in projects such as forest protection in Kenya and Indonesia, we neutralize our remaining operational carbon emissions. Since 2012, Allianz has been a carbon-neutral company.
PART OF LOW CARBON COMMITMENT BUT NOT MARKETED AS A PRIORITY</t>
  </si>
  <si>
    <t>https://www.allianz.com/en/sustainability/low-carbon-economy/decarbonization.html</t>
  </si>
  <si>
    <t>$1,063,784.40</t>
  </si>
  <si>
    <t>25% reduction in carbon emissions</t>
  </si>
  <si>
    <t>PricewaterhouseCoopers Audit</t>
  </si>
  <si>
    <t>In April 2017, AXA also validated a target to procure 100% of its electricity from renewable energy sources by 2025.</t>
  </si>
  <si>
    <t>https://group.axa.com/en/about-us/environmental-commitments</t>
  </si>
  <si>
    <t>n/a                -      Contract with suppliers
-      Self-generation</t>
  </si>
  <si>
    <t>$38,118.00</t>
  </si>
  <si>
    <t>Industrial Machinery</t>
  </si>
  <si>
    <t>$309,129.00</t>
  </si>
  <si>
    <t>$3,418,318.00</t>
  </si>
  <si>
    <t xml:space="preserve">Petroleum Refining </t>
  </si>
  <si>
    <t>$82,734.80</t>
  </si>
  <si>
    <t>$580,331.60</t>
  </si>
  <si>
    <t>$2,585,802.00</t>
  </si>
  <si>
    <t>During</t>
  </si>
  <si>
    <t>$238,864.10</t>
  </si>
  <si>
    <t>BMWSchwarz</t>
  </si>
  <si>
    <t>40%              -      Direct procurement from offsite grid-connected generators (PPA)
-      Unbundled renewable energy attribute certificates
-      Contract with suppliers
-      Self-generation</t>
  </si>
  <si>
    <t>$54,302.00</t>
  </si>
  <si>
    <t>$137,914.20</t>
  </si>
  <si>
    <t>China Railway Engineering</t>
  </si>
  <si>
    <t>$255,216.60</t>
  </si>
  <si>
    <t>$50,155.00</t>
  </si>
  <si>
    <t>Bank of America Corp.</t>
  </si>
  <si>
    <t>$2,354,507.00</t>
  </si>
  <si>
    <t>Summary of Bank of America’s 2010‒2020 environmental goals: Achieve carbon neutrality for Scope 1 and 2 emissions.
Bank of America will work to reduce location-based greenhouse gas (GHG) emissions by 50 percent, energy use by 40 percent, and water use by 45 percent in its operations across the globe by 2020. In addition, Bank of America has committed to purchasing 100 percent renewable electricity
MARKETED AS PART OF PRESS RELEASE</t>
  </si>
  <si>
    <t>https://newsroom.bankofamerica.com/press-releases/environment/bank-america-commits-carbon-neutrality-and-100-percent-renewable</t>
  </si>
  <si>
    <t>n/a                -      Unbundled renewable energy attribute
certificates
-      Contract with suppliers
-      Self-generation</t>
  </si>
  <si>
    <t>$134,180.20</t>
  </si>
  <si>
    <t>Computer Software</t>
  </si>
  <si>
    <t>$15/ton of CO2 emissions</t>
  </si>
  <si>
    <t>$258,848.00</t>
  </si>
  <si>
    <t>Global Operations</t>
  </si>
  <si>
    <t>Since 2012, our global operations have been 100 percent carbon neutral
We continue to expand on our vision, going “beyond carbon neutral” to take a more holistic approach, both globally and locally. This includes engaging our suppliers, quantifying emissions from our customers’ use of cloud services, working to ensure that our operations are resilient to impacts from climate change, and accelerating energy and technology innovation. 
PART OF GLOBAL DRIVE ON CARBON</t>
  </si>
  <si>
    <t>https://www.microsoft.com/en-us/environment/carbon</t>
  </si>
  <si>
    <t>-      Direct procurement from offsite grid-connected generators (PPA)
-      Unbundled renewable energy attribute certificates
-      Self-generation</t>
  </si>
  <si>
    <t xml:space="preserve">Network and Other Communications Equipment </t>
  </si>
  <si>
    <t>$96,973.70</t>
  </si>
  <si>
    <t>Speciality Retailers</t>
  </si>
  <si>
    <t>$44,003.00</t>
  </si>
  <si>
    <t>$177,193.60</t>
  </si>
  <si>
    <t>Nippon Telegraph &amp; Telephone</t>
  </si>
  <si>
    <t>$201,456.10</t>
  </si>
  <si>
    <t>Nippon Tel. &amp; Tel.</t>
  </si>
  <si>
    <t>$91,250.60</t>
  </si>
  <si>
    <t>Reports to TCFD</t>
  </si>
  <si>
    <t>TCFD: https://www.itochu.co.jp/en/csr/environment/climate_change/index.html</t>
  </si>
  <si>
    <t>$171,251.00</t>
  </si>
  <si>
    <t>30% reduction in CO2 emissions</t>
  </si>
  <si>
    <t>Corporate activities globally</t>
  </si>
  <si>
    <t>https://www.nissan-global.com/EN/SUSTAINABILITY/REPORT/ENVIRONMENTAL/CLIMATE/CORPORATE/</t>
  </si>
  <si>
    <t>80% reduction in CO2 emissions</t>
  </si>
  <si>
    <t>China Development Bank</t>
  </si>
  <si>
    <t>$2,356,616.20</t>
  </si>
  <si>
    <t>Aerospace &amp; Defence</t>
  </si>
  <si>
    <t>$117,359.00</t>
  </si>
  <si>
    <t>$1,895,883.00</t>
  </si>
  <si>
    <t>Reduce GHG emissions by 45%</t>
  </si>
  <si>
    <t>-      Unbundled renewable energy attribute certificates
-      Self-generation</t>
  </si>
  <si>
    <t>$161,335.90</t>
  </si>
  <si>
    <t>Operations… All Siemens production facilities and buildings worldwide
Siemens aims to be the world's first major industrial company to achieve a net-zero carbon footprint by 2030
MARKETED EXTENSIVELY</t>
  </si>
  <si>
    <t>https://new.siemens.com/global/en/company/sustainability/decarbonization/carbonneutral.html</t>
  </si>
  <si>
    <t>$1,917,383.00</t>
  </si>
  <si>
    <t>35% reduction in GHG emissions</t>
  </si>
  <si>
    <t>Operations, scope 1 and 2</t>
  </si>
  <si>
    <t>-      Contract with suppliers
-      Unbundled renewable energy attribute certificates</t>
  </si>
  <si>
    <t>$92,940.00</t>
  </si>
  <si>
    <t>$107,069.10</t>
  </si>
  <si>
    <t>$222,068.00</t>
  </si>
  <si>
    <t>$251,684.00</t>
  </si>
  <si>
    <t>We’re working toward zero emissions, zero waste, and 100% renewable energy.</t>
  </si>
  <si>
    <t xml:space="preserve">Food, Beverages &amp; Tobacco </t>
  </si>
  <si>
    <t>Food Consumer Products</t>
  </si>
  <si>
    <t>$139,045.10</t>
  </si>
  <si>
    <t>Reduce GHG emissions by 35%</t>
  </si>
  <si>
    <t>https://www.nestle.com/csv/impact/climate-change/climate-change</t>
  </si>
  <si>
    <t>-      Direct procurement from offsite grid-connected generators (PPA)
-      Contract with suppliers
-      Self-generation</t>
  </si>
  <si>
    <t>$95,616.50</t>
  </si>
  <si>
    <t>Companywide</t>
  </si>
  <si>
    <t>Starting in 2020, Bosch will compensate for any residual and unavoidable carbon emissions primarily by buying green power from legacy plants and taking part in carbon offset programs. 
This will make Bosch the first major industrial enterprise to achieve this ambitious goal in a little over a year.
Bosch is to be fully climate-neutral... Its over 400 locations worldwide, and their engineering, manufacturing, and administrative facilities, will no longer leave a carbon footprint.</t>
  </si>
  <si>
    <t>https://www.bosch-presse.de/pressportal/de/en/climate-action-bosch-to-be-carbon-neutral-world-wide-by-2020-188800.html</t>
  </si>
  <si>
    <t>Bosch</t>
  </si>
  <si>
    <t>$57,841.50</t>
  </si>
  <si>
    <t>$71,571.00</t>
  </si>
  <si>
    <t>Reduce GHG emissions by 30%</t>
  </si>
  <si>
    <t>24%reduction of Anthem’s scope I 
and II GHG intensity 
since baseline 2013.</t>
  </si>
  <si>
    <t>http://www.anthemcorporateresponsibility.com/our-environment</t>
  </si>
  <si>
    <t>$209,651.50</t>
  </si>
  <si>
    <t>China Resources National</t>
  </si>
  <si>
    <t>$8.32-23.76</t>
  </si>
  <si>
    <t>$54,153.10</t>
  </si>
  <si>
    <t>ReduceCO2 emmissions 40%</t>
  </si>
  <si>
    <t>Its stores through the world</t>
  </si>
  <si>
    <t>http://www.carrefour.com/current-news/one-planet-summit-carrefour-reasserts-its-commitment-to-curbing-climate-change</t>
  </si>
  <si>
    <t>$66,397.10</t>
  </si>
  <si>
    <t>Dongfeng Motor Group</t>
  </si>
  <si>
    <t>$135,300.30</t>
  </si>
  <si>
    <t>Scope 1</t>
  </si>
  <si>
    <t>Stated as Net Zero Carbon Footprint Upstream
(second link) In the medium term Eni aims to achieve the net zero carbon footprint on direct emissions of upstream activities valued on an equity basis by 2030, increasing the efficiency of its upstream activities, reducing GHG emissions and developing forestry conservation projects... The path to decarbonization aims to make the Company carbon neutral in the long term, developing an integrated energy transition plan, from both the efficiency maximization and the direct emission reduction, promoting an energy mix with a low carbon impact, developing circular economy and offset initiatives through forestry projects development. Finally, a key role will be played by new technologies use for the capture and use of CO2 emitted.</t>
  </si>
  <si>
    <t>https://www.eni.com/en_IT/sustainability/decarbonization/strategy-investments.page
https://www.eni.com/docs/en_IT/enicom/sustainability/EniFor-2018-Decarbonization.pdf</t>
  </si>
  <si>
    <t xml:space="preserve">Computers, Office Equipment </t>
  </si>
  <si>
    <t>$111,820.00</t>
  </si>
  <si>
    <t>Reduce absolute GHG emissions 40%</t>
  </si>
  <si>
    <t>Dell Backs Away from Carbon Neutrality, Focuses on Efficiency &amp; E-Waste</t>
  </si>
  <si>
    <t>https://www.delltechnologies.com/en-us/microsites/legacyofgood/2018/fy18-goals.htm
https://www.greenbiz.com/news/2011/09/06/dell-backs-away-carbon-neutrality-focuses-efficiency-e-waste</t>
  </si>
  <si>
    <t>$2.7</t>
  </si>
  <si>
    <t>$1,667,946.80</t>
  </si>
  <si>
    <t>$189,980.10</t>
  </si>
  <si>
    <t>$66,682.90</t>
  </si>
  <si>
    <t>$71,332.70</t>
  </si>
  <si>
    <t>During/Post</t>
  </si>
  <si>
    <t xml:space="preserve">Utilities </t>
  </si>
  <si>
    <t>5.94-9.51</t>
  </si>
  <si>
    <t>ENEL SpA</t>
  </si>
  <si>
    <t>$189,079.60</t>
  </si>
  <si>
    <t>full neutrality
“We are aiming to go further: by 2050, we want to become an entirely carbon-neutral company”</t>
  </si>
  <si>
    <t>https://www.enel.com/aboutus/vision and http://sustainabilityreport2015.enel.com/en/responsible-management-business/environment/climate-strategy#start to show it was agreed in 2009</t>
  </si>
  <si>
    <t>Italian multinational manufacturer and distributor of electricity and gas Enel commits to reduce CO2 emissions 25% per kWh by 2020, from a 2007 base-year. The target includes the decommissioning of 13 GW of fossil power plants in Italy, and is a milestone in the long term goal to operate in carbon neutrality by 2050.</t>
  </si>
  <si>
    <t>$166,163.60</t>
  </si>
  <si>
    <t>90% CO2 emissions reduction</t>
  </si>
  <si>
    <t>Group to cover 100 percent of their electricity needs with renewable energies by 2021 </t>
  </si>
  <si>
    <t>https://www.telekom.com/en/media/media-information/archive/deutsche-telekom-to-switch-to-electricity-from-renewable-sources-of-energy-567218</t>
  </si>
  <si>
    <t>yes per customer</t>
  </si>
  <si>
    <t>Classifies industry sectors and geographical zones by intensity of carbon financing. Measure in tCO2/</t>
  </si>
  <si>
    <t>$1,856,682.30</t>
  </si>
  <si>
    <t>Reduce GHG emissions by 15%</t>
  </si>
  <si>
    <t>Crédit Agricole S.A. today signed an agreement to purchase carbon credits from Carbon Capital Markets, a leading carbon trader. </t>
  </si>
  <si>
    <t>https://www.ca-cib.com/about-us/committed-and-responsible/management-of-our-direct-environmental-impact
https://www.credit-agricole.com/en/finance/finance/press-releases/credit-agricole-s.a-buys-carbon-credits-to-offset-its-co2-emissions</t>
  </si>
  <si>
    <t>100% in France in 2016</t>
  </si>
  <si>
    <t>-      Direct procurement from offsite grid-connected generators (PPA)</t>
  </si>
  <si>
    <t>$589,590.30</t>
  </si>
  <si>
    <t>$198,943.70</t>
  </si>
  <si>
    <t>$161,921.40</t>
  </si>
  <si>
    <t>$105,384.40</t>
  </si>
  <si>
    <t>$70,811.10</t>
  </si>
  <si>
    <t>$58,175.00</t>
  </si>
  <si>
    <t xml:space="preserve">Reduce CO2 8-10% </t>
  </si>
  <si>
    <t>https://www.swirepacific.com/sdreport/2017/environment/carbon.php</t>
  </si>
  <si>
    <t>$326,163.20</t>
  </si>
  <si>
    <t>$2,558,124.00</t>
  </si>
  <si>
    <t>No - abandoned</t>
  </si>
  <si>
    <t>HSBC has become the first major bank to reduce its carbon dioxide (CO2) emissions to zero by reducing energy use, buying green electricity, and then offsetting the remaining CO2 emissions by investing in carbon projects.
These emission reductions have been
independently verified and a</t>
  </si>
  <si>
    <t>https://www.greenbiz.com/news/2005/10/12/hsbc-goes-carbon-neutral-three-months-early</t>
  </si>
  <si>
    <t>90% by 2025</t>
  </si>
  <si>
    <t>DuPont</t>
  </si>
  <si>
    <t>$188,030.00</t>
  </si>
  <si>
    <t>10% reduction in energy intensity</t>
  </si>
  <si>
    <t>http://www.dupont.com/corporate-functions/our-company/insights/articles/position-statements/articles/climate-change.html</t>
  </si>
  <si>
    <t>DowDuPont</t>
  </si>
  <si>
    <t>Mail, Package, and Freight Delivery</t>
  </si>
  <si>
    <t>$1,429,122.30</t>
  </si>
  <si>
    <t>$86,984.70</t>
  </si>
  <si>
    <t>Through the value chain</t>
  </si>
  <si>
    <t>https://www.hitachi.com/environment/vision/</t>
  </si>
  <si>
    <t>yes - downstream only</t>
  </si>
  <si>
    <t>Japanese construction equipment company Hitachi Construction Machinery commits to reduce absolute scope 1 and 2 GHG emissions 45% by 2030 from a 2010 base year. Hitachi Construction Machinery also commits to reduce absolute scope 3 GHG emissions from use of sold products 33% by 2030 from a 2010 base year.</t>
  </si>
  <si>
    <t>$65,227.60</t>
  </si>
  <si>
    <t>35% absolute carbon reduction</t>
  </si>
  <si>
    <t>Reduce absolute carbon emissions from our operations from 2015/16 levels: 35% by 2020, 60% by 2025 and 100% by 2050.</t>
  </si>
  <si>
    <t>https://sustainability.tescoplc.com/sustainability/foundations/topics/carbon-footprint/</t>
  </si>
  <si>
    <t>yes - upstream only</t>
  </si>
  <si>
    <t>65% by 2020
80% by 2025</t>
  </si>
  <si>
    <t>100% absolute carbon reduction</t>
  </si>
  <si>
    <t>Absolute reduction in operations</t>
  </si>
  <si>
    <t>absolute carbon emissions from our operations
TCFD signatory
Tesco drops carbon-label pledge</t>
  </si>
  <si>
    <t>https://sustainability.tescoplc.com/sustainability/foundations/topics/carbon-footprint/
https://www.theguardian.com/environment/2012/jan/30/tesco-drops-carbon-labelling</t>
  </si>
  <si>
    <t>25-40$/CO2e</t>
  </si>
  <si>
    <t>$2,332,675.50</t>
  </si>
  <si>
    <t>Advertised extensively on website
At the end of 2017, BNP Paribas was proud to announce that it had become carbon neutral thanks to a combination of three actions: 
Reducing direct CO² emissions to reach the objective of a 25% reduction by 2020, via an active policy of promoting energy efficiency at the Bank’s buildings and data centres and by optimising its employees’ business travel.
 Neutralising emissions arising from energy consumption by only using low-carbon electricity in all countries where it is available.
 Offsetting CO² emissions that cannot be reduced.
Carbon neutrality: BNP Paribas and the GoodPlanet Foundation launch a new carbon offsetting programme
(second link) BNP Paribas commits to becoming carbon neutral by the end of the year in terms of the CO2 emissions arising from its own operations.</t>
  </si>
  <si>
    <t>https://group.bnpparibas/en/news/carbon-neutrality-bnp-paribas-goodplanet-foundation-launch-carbon-offsetting-programme
https://group.bnpparibas/en/news/bnp-paribas-wishes-carbon-neutral-end-2017</t>
  </si>
  <si>
    <t>JXTG Holdings</t>
  </si>
  <si>
    <t>$76,604.40</t>
  </si>
  <si>
    <t>JX Holdings</t>
  </si>
  <si>
    <t>$144,715.20</t>
  </si>
  <si>
    <t>$259,644.40</t>
  </si>
  <si>
    <t>State Farm Insurance Cos.</t>
  </si>
  <si>
    <t>Insurance: Property and Casualty (Mutual)</t>
  </si>
  <si>
    <t>$272,518.40</t>
  </si>
  <si>
    <t>$152,954.00</t>
  </si>
  <si>
    <t>reduce absolute carbon emissions 80%</t>
  </si>
  <si>
    <t>and to produce or procure 35% of electricity use from renewable sources by 2020, and 100% by 2050. </t>
  </si>
  <si>
    <t>35% by
2020</t>
  </si>
  <si>
    <t>reduce absolute carbon emissions 20%</t>
  </si>
  <si>
    <t>$323,662.20</t>
  </si>
  <si>
    <t>the CO2 discharged into the atmosphere
In early 2018, EDF Group made the commitment to reduce the CO2 discharged into the atmosphere from 51 million tons in 2017 to 30 million tons by 2030 (direct CO2 emissions), which is in keeping with its work towards carbon neutrality by 2050. </t>
  </si>
  <si>
    <t>Électricité de France</t>
  </si>
  <si>
    <t>$118,705.60</t>
  </si>
  <si>
    <t>Metals</t>
  </si>
  <si>
    <t>$130,626.80</t>
  </si>
  <si>
    <t>$112,508.00</t>
  </si>
  <si>
    <t>Aiming to achieve annual  CO2 emission reductions of  3 million tonnes by 2030 compared to 2017.</t>
  </si>
  <si>
    <t>https://www.equinor.com/en/how-and-why/climate-change.html</t>
  </si>
  <si>
    <t>Information Technology Services</t>
  </si>
  <si>
    <t>$123,382.00</t>
  </si>
  <si>
    <t> IBM does not use emissions offsets to become "carbon neutral" for our operations</t>
  </si>
  <si>
    <t>23.88-33.27</t>
  </si>
  <si>
    <t>$91,249.00</t>
  </si>
  <si>
    <t xml:space="preserve">in Europe </t>
  </si>
  <si>
    <t>carbon neutral in its European operations by 2050</t>
  </si>
  <si>
    <t>https://corporate.arcelormittal.com/news-and-media/press-releases/2019/may/29-05-2019</t>
  </si>
  <si>
    <t>$189,586.90</t>
  </si>
  <si>
    <t>5% reduction in GHG emissions</t>
  </si>
  <si>
    <t>Absolute reduction</t>
  </si>
  <si>
    <t>Sony, Microsoft, Adidas back new UN emission offset initiative. The UN has launched a major new initiative designed to get businesses and consumers to voluntarily become 'climate neutral'. - no other mention of carbon neutrality</t>
  </si>
  <si>
    <t>https://www.sony.net/SonyInfo/csr_report/environment/site/ghg.html
https://www.edie.net/news/6/Sony--Microsoft-and-Adidas-back-new-UN-emissions-offset-scheme/
https://www.sony.net/SonyInfo/csr/eco/RoadToZero/gm_en.html for cn</t>
  </si>
  <si>
    <t>30% by 2030</t>
  </si>
  <si>
    <t>-      Contract with suppliers
-      Unbundled renewable energy attribute certificates
-      Self-generation</t>
  </si>
  <si>
    <t>"zero-emission" throughout the life cycle of our products and business activities</t>
  </si>
  <si>
    <t>throughout the life cycle of our products and business activities</t>
  </si>
  <si>
    <t>$48,385.60</t>
  </si>
  <si>
    <t>$90,293.60</t>
  </si>
  <si>
    <t>-      Self-generation</t>
  </si>
  <si>
    <t>$21,240.60</t>
  </si>
  <si>
    <t>$98,933.50</t>
  </si>
  <si>
    <t>Carbon neutral growth</t>
  </si>
  <si>
    <t>CO2 neutral growth at Production sites and energy purchases</t>
  </si>
  <si>
    <t>CO2 neutral growth</t>
  </si>
  <si>
    <t>https://www.basf.com/global/en/who-we-are/sustainability/environment/energy-and-climate-protection/climate-protection-goals.html</t>
  </si>
  <si>
    <t>Reduce carbon emissions by 8%</t>
  </si>
  <si>
    <t>per tonne of steel</t>
  </si>
  <si>
    <t>https://annualreview2016.arcelormittal.com/action-2020/sustainability-review/energy-and-carbon</t>
  </si>
  <si>
    <t>Archelor Mittal</t>
  </si>
  <si>
    <t>$150,259.30</t>
  </si>
  <si>
    <t>$41,290.00</t>
  </si>
  <si>
    <t>https://corporate.target.com/article/2019/03/climate-goals</t>
  </si>
  <si>
    <t>$131,671.30</t>
  </si>
  <si>
    <t>Airbus Group</t>
  </si>
  <si>
    <t xml:space="preserve">Mail, Package, and Freight Delivery </t>
  </si>
  <si>
    <t>$57,687.20</t>
  </si>
  <si>
    <t>Group-wide</t>
  </si>
  <si>
    <t>all logistics-related emissions
Stated as zero emissions
Our GoGreen environmental protection program</t>
  </si>
  <si>
    <t>https://www.dpdhl.com/en/responsibility/environment-and-solutions.html</t>
  </si>
  <si>
    <t>Deutsche Post</t>
  </si>
  <si>
    <t>Insurance: Life, Health (Mutual)</t>
  </si>
  <si>
    <t>$712,112.70</t>
  </si>
  <si>
    <t>$175,681.40</t>
  </si>
  <si>
    <t>Reduction of emissions by 85%</t>
  </si>
  <si>
    <t>Direct emissions</t>
  </si>
  <si>
    <t>https://www.engie.com/en/analysts/environment/reduction-of-ghg-emissions/</t>
  </si>
  <si>
    <t>$38,097.30</t>
  </si>
  <si>
    <t>$2,063,060.00</t>
  </si>
  <si>
    <t>$66,789.50</t>
  </si>
  <si>
    <t>$72,348.40</t>
  </si>
  <si>
    <t>20% GHG reduction</t>
  </si>
  <si>
    <t>http://www.pttplc.com/en/Sustainability/Environment/Climate-Strategy/Pages/default.aspx</t>
  </si>
  <si>
    <t>$54,341.10</t>
  </si>
  <si>
    <t>Electronics giant announces factories in Belgium and Japan are now 'CO2-neutral' production hubs
(third link) from our business activities... achieving zero emission by 2050</t>
  </si>
  <si>
    <t>https://www.businessgreen.com/bg/news/3073122/panasonic-plugs-into-carbon-neutrality-at-two-factories
https://www.panasonic-batteries.com/en/news/panasonic-environment-vision-2050-our-commitments-become-carbon-neutral
https://www.panasonic.com/global/corporate/sustainability/eco/co2.html</t>
  </si>
  <si>
    <t>yes - downstream and some of upstream only</t>
  </si>
  <si>
    <t>Semiconductors and Other Electronic Components</t>
  </si>
  <si>
    <t>$127,963.00</t>
  </si>
  <si>
    <t>85% reduction of GHG</t>
  </si>
  <si>
    <t>Intel Costa Rica carbon neutral</t>
  </si>
  <si>
    <t>Carbon footpring standard</t>
  </si>
  <si>
    <t>Recently, Intel Costa Rica managed to become certified as a Carbon Neutral company, after implementing a series of measures at its facilities in San Antonio de Belén. This is due to the technology used, which has achieved a more efficient use of electricity and water without affecting the employees of the company.</t>
  </si>
  <si>
    <t>https://www.intel.com/content/dam/www/public/us/en/documents/corporate-information/environment-climate-change-policy.pdf for reduction https://thecostaricanews.com/intel-cr-certifies-as-neutral-carbon-by-reducing-energy-consumption-at-50/ for costa rica</t>
  </si>
  <si>
    <t>$34,508.00</t>
  </si>
  <si>
    <t>Reduce carbon emissions 20%</t>
  </si>
  <si>
    <t>https://newsroom.lowes.com/inside-lowes/lowes-continues-to-explore-new-ways-to-reduce-environmental-footprint/</t>
  </si>
  <si>
    <t>$81,657.40</t>
  </si>
  <si>
    <t>Mail, Package and Freight Delivery</t>
  </si>
  <si>
    <t>$50,016.00</t>
  </si>
  <si>
    <t>No - but offer a product</t>
  </si>
  <si>
    <t>Shipments</t>
  </si>
  <si>
    <t>Natural Capital Partners (CarbonNeutral)</t>
  </si>
  <si>
    <t>UPS offers customers the ability to counter balance the carbon dioxide emissions generated by the transport of their packages through carbon offsetting. This means that for every tonne of CO2 a package produces in transportation, an equivalent amount of CO2 is saved by a verified emission reduction project somewhere else in the world. </t>
  </si>
  <si>
    <t>UPS</t>
  </si>
  <si>
    <t>$26,688.00</t>
  </si>
  <si>
    <t>Reduce emissions 20%</t>
  </si>
  <si>
    <t>https://about.usps.com/what-we-are-doing/green/climatechange.htm</t>
  </si>
  <si>
    <t>$986,297.00</t>
  </si>
  <si>
    <t>$273,829.00</t>
  </si>
  <si>
    <t>Evergrande Real Estate Group</t>
  </si>
  <si>
    <t>$30,465.20</t>
  </si>
  <si>
    <t>$57,675.40</t>
  </si>
  <si>
    <t>China North Industries</t>
  </si>
  <si>
    <t>$122,945.90</t>
  </si>
  <si>
    <t>$687,538.00</t>
  </si>
  <si>
    <t>To offset the greenhouse gas emissions that we cannot reduce in the short term, we support a diverse portfolio of emissions-reduction and renewable energy generation projects in countries where we operate around the world. MetLife supports six third-party certified carbon-reduction projects that empower local economies and align with the United Nations’ Sustainable Development Goals, including:</t>
  </si>
  <si>
    <t>https://www.metlife.com/corporate-responsibility/environment/carbon-neutrality/</t>
  </si>
  <si>
    <t>$131,440.40</t>
  </si>
  <si>
    <t>Reduce carbon footprint 25%</t>
  </si>
  <si>
    <t>https://group.renault.com/en/our-commitments/respect-for-the-environment/carbon-footprint/</t>
  </si>
  <si>
    <t>$116,353.60</t>
  </si>
  <si>
    <t>$308,802.00</t>
  </si>
  <si>
    <t>group-wide
this being achieved through more efficient energy use, less business travel, use of "green" power, investment in renewable energy and the off-setting of any remaining carbon emissions through the purchase of carbon credits. </t>
  </si>
  <si>
    <t>https://www.munichre.com/site/corporate/get/documents_E1169291126/mr/assetpool.shared/Documents/4_Corporate_Responsibility/Downloads/MunichRe-CR-Report-2018.pdf</t>
  </si>
  <si>
    <t>Munich Re</t>
  </si>
  <si>
    <t>Household and Personal Products</t>
  </si>
  <si>
    <t>$118,310.00</t>
  </si>
  <si>
    <t>reduce GHG emissions by 50%</t>
  </si>
  <si>
    <t>Company sites</t>
  </si>
  <si>
    <t>100% renewable electricity by 2030</t>
  </si>
  <si>
    <t>https://us.pg.com/environmental-sustainability/</t>
  </si>
  <si>
    <t>yes - only for some of downstream</t>
  </si>
  <si>
    <t>20% by 2020</t>
  </si>
  <si>
    <t>-      Direct procurement from offsite grid-connected generators (PPA)
-      Contract with suppliers
Progress recorded as % of renewable energy in total energy consumption.</t>
  </si>
  <si>
    <t>$61,526.00</t>
  </si>
  <si>
    <t>United Technologies</t>
  </si>
  <si>
    <t>$134,211.00</t>
  </si>
  <si>
    <t>Jan 2017</t>
  </si>
  <si>
    <t>$103,676.10</t>
  </si>
  <si>
    <t>$1,388,230.00</t>
  </si>
  <si>
    <t>$138,082.70</t>
  </si>
  <si>
    <t>$52,330.00</t>
  </si>
  <si>
    <t>Reduce emissions by 30%</t>
  </si>
  <si>
    <t>Aircraft emissions</t>
  </si>
  <si>
    <t>http://www.fedex.com/cy/about/sustainability/environment.html</t>
  </si>
  <si>
    <t>$505,478.10</t>
  </si>
  <si>
    <t>Dai-ichi Life Insurance</t>
  </si>
  <si>
    <t>$77,648.00</t>
  </si>
  <si>
    <t>20% reduction in GHG emissions</t>
  </si>
  <si>
    <t>https://www.pepsico.com/sustainability/climate-change</t>
  </si>
  <si>
    <t>Food Production</t>
  </si>
  <si>
    <t>$40,833.00</t>
  </si>
  <si>
    <t>16% reduction in GHG emissions</t>
  </si>
  <si>
    <t>https://assets.adm.com/Sustainability/2017-CSR-Final-5-14-18.pdf</t>
  </si>
  <si>
    <t>$815,078.00</t>
  </si>
  <si>
    <t>$107,940.50</t>
  </si>
  <si>
    <t>$154,071.20</t>
  </si>
  <si>
    <t>$52,069.20</t>
  </si>
  <si>
    <t>$71,563.40</t>
  </si>
  <si>
    <t>$123,815.20</t>
  </si>
  <si>
    <t>Power China</t>
  </si>
  <si>
    <t>$40,132.50</t>
  </si>
  <si>
    <t>10% reduction in CO2 emissions</t>
  </si>
  <si>
    <t>https://www.toyota-tsusho.com/english/csr/activities/environment/env-activity.html</t>
  </si>
  <si>
    <t>$79,680.30</t>
  </si>
  <si>
    <t>Tonnes per employee</t>
  </si>
  <si>
    <t>https://www.roche.com/sustainability/environment/emissions_to_air_and_to_water.htm</t>
  </si>
  <si>
    <t>$41,073.70</t>
  </si>
  <si>
    <t>Albertsons Cos.</t>
  </si>
  <si>
    <t>$20,776.60</t>
  </si>
  <si>
    <t>Banks: Commercial and Savings</t>
  </si>
  <si>
    <t>$2,811,411.40</t>
  </si>
  <si>
    <t>$67,958.20</t>
  </si>
  <si>
    <t>Britain/Netherlands</t>
  </si>
  <si>
    <t>"carbon positive"
Becoming carbon positive means we will eliminate fossil fuels from our operations - and directly support the generation of more renewable energy than we consume.
By becoming carbon positive, we will:
Source all our electricity purchased from the grid from renewable sources by 2020
Source 100% of our energy across all our operations from renewable sources by 2030
Eliminate coal from our energy mix by 2020
Directly support the generation of more renewable energy than we consume, making the surplus available to the markets and communities where we operate by 2030.</t>
  </si>
  <si>
    <t>https://www.unilever.com/sustainable-living/reducing-environmental-impact/greenhouse-gases/how-were-becoming-carbon-positive-in-our-operations/</t>
  </si>
  <si>
    <t>-      Direct procurement from offsite grid-connected generators (PPA)
-      Unbundled renewable energy attribute certificates</t>
  </si>
  <si>
    <t>$30,901.00</t>
  </si>
  <si>
    <t>nO</t>
  </si>
  <si>
    <t>$49,823.40</t>
  </si>
  <si>
    <t>Entertainment</t>
  </si>
  <si>
    <t>$98,598.00</t>
  </si>
  <si>
    <t>50% GHG reduction</t>
  </si>
  <si>
    <t>Globally</t>
  </si>
  <si>
    <t>https://www.energytrend.com/news/20181101-12531.html</t>
  </si>
  <si>
    <t>$70,607.70</t>
  </si>
  <si>
    <t>Wholesalers: Food and Grocery</t>
  </si>
  <si>
    <t>$18,070.40</t>
  </si>
  <si>
    <t>$34,622.00</t>
  </si>
  <si>
    <t xml:space="preserve">Every Page Printed </t>
  </si>
  <si>
    <t xml:space="preserve">carbon neutral printing
[printing constitutes over half of emissions from product use]
HP Pledges to Make Every Page Printed Forest Positive, Carbon Neutral and Part of a Circular Economy
The company reached its goal of 100% zero deforestation with its HP-branded paper two years ahead of schedule1, and is on track to achieve zero deforestation of its paper-based packaging by 2020 – marking a major milestone in the company’s journey toward a forest positive2 future.
</t>
  </si>
  <si>
    <t>http://www8.hp.com/h20195/v2/GetPDF.aspx/c06293935.pdf
https://press.ext.hp.com/us/en/press-releases/2019/hp-pledges-to-making-every-page-printed-forest-positive.html</t>
  </si>
  <si>
    <t>American multinational information technology company HP Inc commits to reduce scope 1 and 2 GHG emissions 25% by 2025, using a 2015 base year. HP also commits to reduce the scope 3 emissions intensity from the use of its products (emissions per unit for personal systems and per printed page for printers) 25% by 2020, using a 2010 base year. HP further commits to reduce the scope 3 emissions intensity from first-tier production and product transportation suppliers (emissions per million US$ revenue) 10% by 2025, using a 2015 base year.
Read more</t>
  </si>
  <si>
    <t>40% by 2020</t>
  </si>
  <si>
    <t>Computer, Office Equipment</t>
  </si>
  <si>
    <t>$1,496,676.20</t>
  </si>
  <si>
    <t>25% GHG emission reduction</t>
  </si>
  <si>
    <t>per employee</t>
  </si>
  <si>
    <t>https://www.societegenerale.com/en/measuring-our-performance/csr/environment</t>
  </si>
  <si>
    <t>$64,718.50</t>
  </si>
  <si>
    <t>$130,355.70</t>
  </si>
  <si>
    <t>Reduce CO2 emissions 30%</t>
  </si>
  <si>
    <t>Supply chain</t>
  </si>
  <si>
    <t>Multinational telecommunications company, Telefónica, commits to reducing its GHG emissions (scope 1+2) in absolute terms (tCO2e) 30% by 2020 and 50% by 2030 from a 2015 base year.</t>
  </si>
  <si>
    <t>-      Contract with suppliers
-      Self-generation</t>
  </si>
  <si>
    <t>$237,367.50</t>
  </si>
  <si>
    <t xml:space="preserve"> Utilities</t>
  </si>
  <si>
    <t>$115,274.20</t>
  </si>
  <si>
    <t>$25,413.00</t>
  </si>
  <si>
    <t>$256,281.00</t>
  </si>
  <si>
    <t>Textiles</t>
  </si>
  <si>
    <t>$22,400.30</t>
  </si>
  <si>
    <t xml:space="preserve">Internet Services and Retailing </t>
  </si>
  <si>
    <t>$143,608.20</t>
  </si>
  <si>
    <t>$91,563.40</t>
  </si>
  <si>
    <t>$97,334.00</t>
  </si>
  <si>
    <t>75% reduction of GHG</t>
  </si>
  <si>
    <t>We are still in.</t>
  </si>
  <si>
    <t>https://newsroom.fb.com/news/2018/08/renewable-energy/</t>
  </si>
  <si>
    <t>50% by 2018
for data centers</t>
  </si>
  <si>
    <t>$39,731.50</t>
  </si>
  <si>
    <t>net-zero carbon emissions from its global operations
Additionally, through the expansion of its Clean Development Mechanism (CDM) projects, LG plans to secure Certified Emission Reduction (CER) credits. Such forward-thinking CDM initiatives promote clean development in emerging nations by allowing businesses with carbon reduction commitments to implement emissions reduction projects in developing countries using their own capital and technologies. Such projects are critical to earning CER credits, which are issued by the United Nations Framework Convention on Climate Change (UNFCC) after a thorough evaluation process.</t>
  </si>
  <si>
    <t>https://www.lg.com/uk/press-release/lg-commits-to-carbon-neutrality-by-2030</t>
  </si>
  <si>
    <t>$72,734.50</t>
  </si>
  <si>
    <t>Nippon Steel &amp; Sumitomo Metal</t>
  </si>
  <si>
    <t>$88,320.80</t>
  </si>
  <si>
    <t>$982,526.00</t>
  </si>
  <si>
    <t>$42,549.70</t>
  </si>
  <si>
    <t xml:space="preserve">Construction and Farm Machinery </t>
  </si>
  <si>
    <t>$78,509.00</t>
  </si>
  <si>
    <t>Bank: Commerical and Savings</t>
  </si>
  <si>
    <t>$400,690.80</t>
  </si>
  <si>
    <t>Beverages</t>
  </si>
  <si>
    <t>$232,103.00</t>
  </si>
  <si>
    <t>25% reduction in CO2 emissions</t>
  </si>
  <si>
    <t>Across value chain</t>
  </si>
  <si>
    <t>https://www.ab-inbev.com/news-media/news-stories/the-future-of-transport--a-roadmap-to-scaling-sustainability-acr.html</t>
  </si>
  <si>
    <t>Global Brewer AB InBev commits to reduce emissions across the value chain (Scopes 1, 2 and 3) by 25% per beverage by 2025, from a 2017 base year. These commitments reinforce AB InBev’s commitment towards mitigating the impacts of climate change.</t>
  </si>
  <si>
    <t>$166,038.40</t>
  </si>
  <si>
    <t>Pipelines</t>
  </si>
  <si>
    <t>$88,246.00</t>
  </si>
  <si>
    <t>Energy Transfer Equity</t>
  </si>
  <si>
    <t>Wesfarmers</t>
  </si>
  <si>
    <t>$27,282.40</t>
  </si>
  <si>
    <t>$72,580.00</t>
  </si>
  <si>
    <t>$44,876.00</t>
  </si>
  <si>
    <t>$159,422.00</t>
  </si>
  <si>
    <t>https://www.pfizer.com/purpose/workplace-responsibility/green-journey/climate-change</t>
  </si>
  <si>
    <t>$194,584.50</t>
  </si>
  <si>
    <t>//economictimes.indiatimes.com/articleshow/65855255.cms?utm_source=contentofinterest&amp;utm_medium=text&amp;utm_campaign=cppst</t>
  </si>
  <si>
    <t>China Pacific Insurance</t>
  </si>
  <si>
    <t>$15.0</t>
  </si>
  <si>
    <t>$69,469.30</t>
  </si>
  <si>
    <t>Reducing carbon intensity by 40%</t>
  </si>
  <si>
    <t>https://www.repsol.com/en/sustainability/climate-change/our-commitment/index.cshtml</t>
  </si>
  <si>
    <t>$100.00</t>
  </si>
  <si>
    <t>$145,563.00</t>
  </si>
  <si>
    <t>our own operations (Scope 1 and 2)
That’s also why we share knowledge based on research and why we commit to or are part of international initiatives including:
the Equator Principles
Renewable energy 100% (RE100)
UN Global Compact
World Economic Forum CEO Climate Action Leaders Statement
The Financial Stability Board’s Taskforce for Climate-related Financial Disclosures (TCFD) recommendations
Ellen MacArthur Foundation
The Circular Economy Finance guidelines, developed together with Rabobank and ABN AMRO
Dutch Government’s Valuing Water Initiative
OECD’s Roundtable for Water Finance
WWF’s Dragon Den for Water Deals</t>
  </si>
  <si>
    <t>$150,974.50</t>
  </si>
  <si>
    <t>$84,608.20</t>
  </si>
  <si>
    <t>$931,796.00</t>
  </si>
  <si>
    <t>Scope 1, 2 and Scope 3 travel emissions</t>
  </si>
  <si>
    <t>We have pledged to be carbon neutral from fiscal year 2015 onward. This commitment includes global direct Scope 1, indirect (market-based) Scope 2 and Scope 3 business travel emissions.
In 2018, we again achieved our carbon neutrality commitment through the implementation of our Carbon Reduction Framework, which prioritizes energy reduction initiatives across our facilities and enables the procurement of renewable electricity (Green-e certified RECs and Guarantees of Origin) and high-quality certified carbon offsets that support the growth of renewable energy markets where we operate. </t>
  </si>
  <si>
    <t>https://www.goldmansachs.com/citizenship/environmental-stewardship/our-operational-impact/carbon-energy/</t>
  </si>
  <si>
    <t>-      Unbundled renewable energy attribute certificates</t>
  </si>
  <si>
    <t>$46,229.10</t>
  </si>
  <si>
    <t>$86,133.10</t>
  </si>
  <si>
    <t>$45,172.50</t>
  </si>
  <si>
    <t>Railroads</t>
  </si>
  <si>
    <t>$66,896.40</t>
  </si>
  <si>
    <t>German railway company Deutsche Bahn has opened Germanys first carbon-neutral train station in Kerpen-Horrem.</t>
  </si>
  <si>
    <t>http://ec.europa.eu/environment/europeangreencapital/carbon-neutral-station/</t>
  </si>
  <si>
    <t>$1,840,238.10</t>
  </si>
  <si>
    <t>$23,140.60</t>
  </si>
  <si>
    <t>$43,756.60</t>
  </si>
  <si>
    <t>$29,988.50</t>
  </si>
  <si>
    <t>40% reduction in GHG emissions</t>
  </si>
  <si>
    <t>2009/10</t>
  </si>
  <si>
    <t>https://www.wemeanbusinesscoalition.org/blog/lenovo-is-forging-ahead-with-climate-action/</t>
  </si>
  <si>
    <t>$977,563.40</t>
  </si>
  <si>
    <t>$63,725.20</t>
  </si>
  <si>
    <t>$39,334.30</t>
  </si>
  <si>
    <t>$916,091.00</t>
  </si>
  <si>
    <t>Shanghai Pudong Devel. Bank</t>
  </si>
  <si>
    <t>$160,391.20</t>
  </si>
  <si>
    <t>Reduce GHG emissions 50%</t>
  </si>
  <si>
    <t>Own operations</t>
  </si>
  <si>
    <t>https://www.vodafone.com/content/index/about/sustainability/energy-innovation/energy-innovation/index.html</t>
  </si>
  <si>
    <t>$853,531.00</t>
  </si>
  <si>
    <t>Global Operations
Scope 1,2 and 3 business travel</t>
  </si>
  <si>
    <t>for Global Operations
Underpinning this goal is a long-standing commitment to reducing energy consumption, improving energy efficiency and procuring renewable energy. As part of this goal, Morgan Stanley will source 100 percent of its global energy needs from renewable energy. </t>
  </si>
  <si>
    <t>https://www.morganstanley.com/press-releases/morgan-stanley-announces-new-goal-of-carbon-neutrality-for-globa</t>
  </si>
  <si>
    <t>$29,454.70</t>
  </si>
  <si>
    <t>$48,564.80</t>
  </si>
  <si>
    <t>Banks:  Commerical and Savings</t>
  </si>
  <si>
    <t>$336,888.40</t>
  </si>
  <si>
    <t xml:space="preserve">Insurance: Property and Casualty (Stock) </t>
  </si>
  <si>
    <t>$209,022.70</t>
  </si>
  <si>
    <t>MS&amp;AD Insurance</t>
  </si>
  <si>
    <t>$1,456,097.40</t>
  </si>
  <si>
    <t>10% reduction in carbon emissions</t>
  </si>
  <si>
    <t>https://groupebpce.com/en/csr/our-csr-approach</t>
  </si>
  <si>
    <t>Insurance: Property and Casualty</t>
  </si>
  <si>
    <t>$203,590.90</t>
  </si>
  <si>
    <t>Domestic and overseas business operations</t>
  </si>
  <si>
    <t>(first link) emissions generated by its business… Scope 1 + Scope 2 + Scope 3 business travel only
(second link) Green Power Certificates
According to the insurer, its efforts to reduce its environmental footprint included the promotion of energy conservation and efficiency in its operations, planting of mangrove trees to absorb and stabilise carbon dioxide, use of renewable energy sources, and retirement of emission credits.</t>
  </si>
  <si>
    <t>https://www.tokiomarinehd.com/en/sustainability/library/pdf/csr2018_web.pdf
https://www.insurancebusinessmag.com/asia/news/regional-news/tokio-marine-group-achieves-carbonneutral-status-for-fourthconsecutive-year-75207.aspx</t>
  </si>
  <si>
    <t>$108,784.00</t>
  </si>
  <si>
    <t>45% reduction GHG emissions</t>
  </si>
  <si>
    <t>o reduce our own greenhouse gas emissions, we’re aggressively increasing our use of renewable energy. In our last fiscal year, it accounted for 80% of our electricity use worldwide. </t>
  </si>
  <si>
    <t>https://www.cisco.com/c/dam/assets/csr/pdf/CSR-Report-Possible-2018.pdf</t>
  </si>
  <si>
    <t>35.65; 118.82</t>
  </si>
  <si>
    <t>$50,340.00</t>
  </si>
  <si>
    <t>$46,416.20</t>
  </si>
  <si>
    <t>$110,404.70</t>
  </si>
  <si>
    <t>https://www.orange.com/en/Human-Inside/Our-commitment-to-society/Our-commitment-to-energy-and-ecological-transition/Dossier/Climate-change/Folder/climate-change-file</t>
  </si>
  <si>
    <t>$153,226.00</t>
  </si>
  <si>
    <t>https://www.cigna.com/newsroom/news-releases/2018/cigna-corporate-responsibility-report-highlights-key-environmental-social-governance-efforts</t>
  </si>
  <si>
    <t>$52,339.50</t>
  </si>
  <si>
    <t xml:space="preserve">Per unit </t>
  </si>
  <si>
    <t>https://www.denso.com/global/en/csr/environment-report/ecovision/energy/energy02/</t>
  </si>
  <si>
    <t>$71,532.70</t>
  </si>
  <si>
    <t>https://www.sumitomo-chem.co.jp/english/news/detail/20181018.html</t>
  </si>
  <si>
    <t>Japanese multinational chemical company Sumitomo Chemical commits to reduce absolute scope 1 and 2 GHG emissions 30 % by 2030 and 57% by 2050 from a 2013 base-year. Sumitomo Chemical also commits that 90% of its suppliers by product weight will institute science-based GHG reduction targets by 2024.</t>
  </si>
  <si>
    <t>$873,155.30</t>
  </si>
  <si>
    <t>$17,402.30</t>
  </si>
  <si>
    <t>Woolworths</t>
  </si>
  <si>
    <t>$773,455.50</t>
  </si>
  <si>
    <t>7.8% reduction in GHG emissions</t>
  </si>
  <si>
    <t>file:///C:/Users/intern/Downloads/SK%20Innovation%20SR%202018_eng.pdf</t>
  </si>
  <si>
    <t>48% by 2020
70% by 2025</t>
  </si>
  <si>
    <t>n/a                -      Direct procurement from offsite grid-connected generators (PPA)
-      Contract with suppliers
-      Self-generation</t>
  </si>
  <si>
    <t>$491,984.00</t>
  </si>
  <si>
    <t>30% GHG reduction</t>
  </si>
  <si>
    <t>http://www.aig.com/content/dam/aig/america-canada/us/documents/citizen-ship/aig-ccr-english-brochure.pdf</t>
  </si>
  <si>
    <t>$561,369.60</t>
  </si>
  <si>
    <t>(first link) carbon neutral bank by 2030
(second link) domestic operations 
(third link) Speaking at a press conference, SBI’s newly appointed CFO and DMD Prashant Kumar announced a slew of initiatives such as migrating to electric vehicles, installing solar panels on buildings and ATMs, and banning plastic in SBI office to cut down on the bank’s carbon emissions and go green. </t>
  </si>
  <si>
    <t>https://www.sbi.co.in/portal/documents/41076/108302076/060619-SBI_SR_2018-19_30May_Web+version.pdf/17ae9428-ca8a-4647-ae62-19821164b05c
https://www.sbi.co.in/webfiles/uploads/files/SR_2017_2018.pdf
https://economictimes.indiatimes.com/industry/banking/finance/banking/sbi-announces-steps-to-go-carbon-neutral-by-2030/articleshow/65855255.cms</t>
  </si>
  <si>
    <t>$105,382.00</t>
  </si>
  <si>
    <t>$395,342.00</t>
  </si>
  <si>
    <t>emissions from facilities and business travel
Verified Carbon Standard (VCS) Program Offsetting remaining carbon emissions by purchasing gold-level certified carbon credits from the Rimba Raya Biodiversity Reserve project.</t>
  </si>
  <si>
    <t>https://www.zurich.com/en/sustainability/climate-change/carbon-neutral</t>
  </si>
  <si>
    <t>$1,540,920.60</t>
  </si>
  <si>
    <t>the business operations
Only a small mention of carbon neutrality on energy and climate strategy. It is put at the bottom of the page.</t>
  </si>
  <si>
    <t>https://www.db.com/cr/en/concrete-energy-and-climate-strategy.htm</t>
  </si>
  <si>
    <t>$144,343.80</t>
  </si>
  <si>
    <t>https://www.bayer.com/en/response-to-climate-change-straightforward.aspx</t>
  </si>
  <si>
    <t>Health Care: Medical Facilities</t>
  </si>
  <si>
    <t>$39,207.00</t>
  </si>
  <si>
    <t>HCA Holdings</t>
  </si>
  <si>
    <t>$158,364.30</t>
  </si>
  <si>
    <t>China Shipbuilding Industry</t>
  </si>
  <si>
    <t>Shipping</t>
  </si>
  <si>
    <t>$73,372.60</t>
  </si>
  <si>
    <t>$203,620.60</t>
  </si>
  <si>
    <t>$66,236.70</t>
  </si>
  <si>
    <t>7% reduction in CO2 emissions</t>
  </si>
  <si>
    <t>https://www.kddi.com/english/corporate/ir/ir-library/annual-report/2017-selected/esg/environment/</t>
  </si>
  <si>
    <t xml:space="preserve">24; 50; 80 </t>
  </si>
  <si>
    <t xml:space="preserve">BHP Billiton </t>
  </si>
  <si>
    <t>$111,993.00</t>
  </si>
  <si>
    <t>Our new target, which took effect from 1 July 2017, is to maintain our total operational emissions in FY2022 at or below FY2017 levels while we continue to grow our business. Our new target builds on our success in achieving our previous five-year target.</t>
  </si>
  <si>
    <t>https://www.bhp.com/environment/climate-change</t>
  </si>
  <si>
    <t>BHP Billiton</t>
  </si>
  <si>
    <t>$19,425.00</t>
  </si>
  <si>
    <t>Reduce GHG emissions by 10%</t>
  </si>
  <si>
    <t>https://www.bunge.com/sustainability/climate</t>
  </si>
  <si>
    <t>$474,944.30</t>
  </si>
  <si>
    <t>$12,533.70</t>
  </si>
  <si>
    <t>$57,450.70</t>
  </si>
  <si>
    <t>$93,408.30</t>
  </si>
  <si>
    <t>SABIC</t>
  </si>
  <si>
    <t>$85,231.20</t>
  </si>
  <si>
    <t>SABIC ACHIEVES CARBON NEUTRAL STATUS AT GLOBAL HEADQUARTERS</t>
  </si>
  <si>
    <t>https://www.sabic.com/en/news/18655-sabic-achieves-carbon-neutral-status-at-global-headquarters</t>
  </si>
  <si>
    <t>$53,558.60</t>
  </si>
  <si>
    <t>Swedish factory becomes Volvo's first 'climate-neutral' plant</t>
  </si>
  <si>
    <t>https://www.businessgreen.com/bg/news/3024644/swedish-factory-becomes-volvos-first-climate-neutral-plant</t>
  </si>
  <si>
    <t>$222,652.20</t>
  </si>
  <si>
    <t>$450,270.00</t>
  </si>
  <si>
    <t>$1,016,475.50</t>
  </si>
  <si>
    <t>Airlines</t>
  </si>
  <si>
    <t>$60,580.00</t>
  </si>
  <si>
    <t>Products</t>
  </si>
  <si>
    <t>Our emissions targets include an annual average fuel-efficiency improvement of 1.5 percent through 2020 and carbon-neutral growth from 2020, subject to critical government infrastructure and technology investments such as air traffic control modernization</t>
  </si>
  <si>
    <t>http://airlines.org/a4as-climate-change-commitment/</t>
  </si>
  <si>
    <t>$45,679.90</t>
  </si>
  <si>
    <t>$19,011.90</t>
  </si>
  <si>
    <t>$60,266.00</t>
  </si>
  <si>
    <t>$151,966.10</t>
  </si>
  <si>
    <t>$78,908.50</t>
  </si>
  <si>
    <t>$53,958.10</t>
  </si>
  <si>
    <t>$146,130.00</t>
  </si>
  <si>
    <t>$44,349.00</t>
  </si>
  <si>
    <t>-      Direct procurement from offsite grid-connected generators (PPA)
-      Purchase from onsite installations owned by a supplier
-      Self-generation</t>
  </si>
  <si>
    <t>$30,897.60</t>
  </si>
  <si>
    <t>$17,702.10</t>
  </si>
  <si>
    <t xml:space="preserve">Insurance: Life, Health (Mutual) </t>
  </si>
  <si>
    <t>$311,449.30</t>
  </si>
  <si>
    <t>$360,361.10</t>
  </si>
  <si>
    <t>$188,602.00</t>
  </si>
  <si>
    <t>https://about.americanexpress.com/sustainability</t>
  </si>
  <si>
    <t>Insurance: Propert and Casualty (Mutual)</t>
  </si>
  <si>
    <t>$214,141.90</t>
  </si>
  <si>
    <t>$39,199.60</t>
  </si>
  <si>
    <t>$35,359.20</t>
  </si>
  <si>
    <t>Shandong Weiqiao Pioneering</t>
  </si>
  <si>
    <t>$958,489.00</t>
  </si>
  <si>
    <t>Reduce GHG footrpint 75%</t>
  </si>
  <si>
    <t>https://www.ubs.com/global/en/ubs-society/our-stories/2018/preserving-world-and-value.html</t>
  </si>
  <si>
    <t>$19,768.30</t>
  </si>
  <si>
    <t>Specialty Retailers</t>
  </si>
  <si>
    <t>$12,901.00</t>
  </si>
  <si>
    <t>Reduce emissions 60%</t>
  </si>
  <si>
    <t>https://corporate.bestbuy.com/best-buy-reduce-carbon-emissions-60-2020/</t>
  </si>
  <si>
    <t>$36,868.00</t>
  </si>
  <si>
    <t xml:space="preserve">Insurances: Propert and Casualty (Stock) </t>
  </si>
  <si>
    <t>$125,989.00</t>
  </si>
  <si>
    <t>$117,702.00</t>
  </si>
  <si>
    <t>$86,258.00</t>
  </si>
  <si>
    <t>$72,966.00</t>
  </si>
  <si>
    <t>$186,170.70</t>
  </si>
  <si>
    <t>$8,054.10</t>
  </si>
  <si>
    <t>$43,677.50</t>
  </si>
  <si>
    <t>https://www.lufthansagroup.com/en/responsibility/climate-environment/environmental-strategy-and-measures.html</t>
  </si>
  <si>
    <t>$82,637.00</t>
  </si>
  <si>
    <t>Reduce GHG emissions by 40%</t>
  </si>
  <si>
    <t>Scope 1 and market based Scope 2</t>
  </si>
  <si>
    <t>https://www.msdresponsibility.com/environmental-sustainability/climate-change-energy-use/</t>
  </si>
  <si>
    <t>$156,327.20</t>
  </si>
  <si>
    <t>$43,084.20</t>
  </si>
  <si>
    <t>$127,339.30</t>
  </si>
  <si>
    <t>$696,969.90</t>
  </si>
  <si>
    <t>Electronice</t>
  </si>
  <si>
    <t>$57,773.00</t>
  </si>
  <si>
    <t>$15,123.30</t>
  </si>
  <si>
    <t>$129,202.30</t>
  </si>
  <si>
    <t>In the coming decades, Iberdrola has firmly committed itself to a 50% reduction in its emissions intensity by 2030 as compared to its 2007 levels. The company has also committed to being carbon-neutral by the year 2050.</t>
  </si>
  <si>
    <t>https://www.iberdrola.com/press-room/news/detail/iberdrola-se-compromete-a-ser-neutra-en-carbono-en-el-ano-2050-1733946320170314</t>
  </si>
  <si>
    <t>$44,792.00</t>
  </si>
  <si>
    <t xml:space="preserve">United Airlines said it has set a goal to cut its greenhouse gas emissions by 50 percent over the next few decades 
United is offsetting the remainder of the flight's emissions via the airline's new carbon offset provider, Conservation International. Conservation International now partners with United on the airline's consumer carbon offset program – Eco-Skies CarbonChoice – and together the two allies will focus on CI's mission to promote nature-based solutions to climate change. - RELATES TO JUST FLIGHT FOR PLANET PLANE
</t>
  </si>
  <si>
    <t>https://uk.reuters.com/article/us-ual-emissions/united-airlines-targets-50-percent-cut-in-greenhouse-gas-emissions-idUKKCN1LT32A</t>
  </si>
  <si>
    <t>United Continental Holdings</t>
  </si>
  <si>
    <t>$56,636.00</t>
  </si>
  <si>
    <t>net-zero CO2 emissions from operations by 2050
Maersk must have carbon neutral vessels commercially viable by 2030 to realise the 2050 target</t>
  </si>
  <si>
    <t>$1,016,604.20</t>
  </si>
  <si>
    <t>All operations</t>
  </si>
  <si>
    <t>(first link) our operational footprint
(second link) In 2010, we became the first North American bank to achieve carbon-neutral status. Since, then we have continued to meet our commitment to carbon neutrality
Generate renewable electricity from our facilities and purchase certified EcoLogo or Green-e renewable energy credits (RECs) to add the equivalent amount of electricity we use back into the grid.
TD is neutralizing its remaining emissions by generating local carbon offset credits through investments with social partners like Habitat for Humanity Canada, Greening Canada Fund, and Tree Canada. TD is also purchasing offsets from Zerofootprint and Carbon Zero in Canada, and Blue Source and NextEra Energy Resources in the US. 
Carbon neutral stated as part of energy and emissions reduction target.</t>
  </si>
  <si>
    <t>https://www.td.com/document/PDF/corporateresponsibility/2017-Final-CRR_EN.pdf
https://www.td.com/corporate-responsibility/environment/operational-footprint/energy-and-emissions.jsp</t>
  </si>
  <si>
    <t>Post</t>
  </si>
  <si>
    <t>$73,941.20</t>
  </si>
  <si>
    <t>Reduce our overall carbon footprint by 25% by 2020 (vs. 2010) and have a carbon neutral value chain by 2050.</t>
  </si>
  <si>
    <t>25% reduction in carbon footprint</t>
  </si>
  <si>
    <t>GlaxoSmithKline’s Carbon Neutral Laboratory for Sustainable Chemistry is now housed in a brand new carbon neutral laboratory, the first of its kind in the UK.</t>
  </si>
  <si>
    <t>$568,190.20</t>
  </si>
  <si>
    <t>Infomration Technology Services</t>
  </si>
  <si>
    <t>$24,449.10</t>
  </si>
  <si>
    <t>11% reduction GHG emissions</t>
  </si>
  <si>
    <t>https://www.accenture.com/gb-en/company-environment</t>
  </si>
  <si>
    <t>$25,945.00</t>
  </si>
  <si>
    <t>$39,362.20</t>
  </si>
  <si>
    <t>$20,932.80</t>
  </si>
  <si>
    <t>$18,440.00</t>
  </si>
  <si>
    <t>Louis Dreyfus Commodities</t>
  </si>
  <si>
    <t>$90,949.00</t>
  </si>
  <si>
    <t>$8,322.90</t>
  </si>
  <si>
    <t>https://circabc.europa.eu/webdav/CircaBC/FISMA/markt_consultations/Library/services/individuals/registered_organisations/EDEKA-en.pdf</t>
  </si>
  <si>
    <t>$326,182.50</t>
  </si>
  <si>
    <t>$29,109.00</t>
  </si>
  <si>
    <t>Direct and indirect sources</t>
  </si>
  <si>
    <t>yes - per tonne of product</t>
  </si>
  <si>
    <t>$137,264.00</t>
  </si>
  <si>
    <t>20% reduction in total absolute emissions per dollar value</t>
  </si>
  <si>
    <t>$112,249.00</t>
  </si>
  <si>
    <t>Thanks to efforts across the enterprise, we surpassed our 2020 goal to achieve a 20% energy-use reduction in 2014.</t>
  </si>
  <si>
    <t>https://www.allstatesustainability.com/more-that-matters/energy-emissions-and-waste/</t>
  </si>
  <si>
    <t>$5,676.90</t>
  </si>
  <si>
    <t>$1,011,101.20</t>
  </si>
  <si>
    <t>climate neutral… carbon neutral</t>
  </si>
  <si>
    <t>https://www.ing.com/Sustainability/Our-direction/INGs-approach-to-climate-action.htm</t>
  </si>
  <si>
    <t>$26,177.30</t>
  </si>
  <si>
    <t>Internal emissions</t>
  </si>
  <si>
    <t>(first link) our own emissions
We are focused on driving efficiency within our business through technology, innovation and cultural change to reduce our internal carbon footprint… and develop a path to net zero by 2050.</t>
  </si>
  <si>
    <t>https://www.centrica.com/sites/default/files/responsibility/centrica_-_policy_priorities_for_a_clean_energy_future_-_may_2019.pdf
https://www.centrica.com/responsibility/our-focus-areas/climate-change</t>
  </si>
  <si>
    <t xml:space="preserve">Reduce internal carbon footprint by 35% </t>
  </si>
  <si>
    <t>Internal carbon footprint</t>
  </si>
  <si>
    <t>$38,408.50</t>
  </si>
  <si>
    <t>$64,811.50</t>
  </si>
  <si>
    <t>$265,812.60</t>
  </si>
  <si>
    <t>$900,365.10</t>
  </si>
  <si>
    <t>$28,278.00</t>
  </si>
  <si>
    <t>$14,326.00</t>
  </si>
  <si>
    <t>Reduce GHG emissions 30% Per dollar of reve ue</t>
  </si>
  <si>
    <t>$44,774.80</t>
  </si>
  <si>
    <t>9.00-43.00</t>
  </si>
  <si>
    <t>$69,980.00</t>
  </si>
  <si>
    <t>5-15% GHG reduction in intensity</t>
  </si>
  <si>
    <t>http://www.conocophillips.com/environment/climate-change/climate-change-strategy/greenhouse-gas-emissions-intensity-target/</t>
  </si>
  <si>
    <t>$1,443,122.60</t>
  </si>
  <si>
    <t>80% carbon reduction</t>
  </si>
  <si>
    <t>https://home.barclays/content/dam/home-barclays/documents/citizenship/our-reporting-and-policy-positions/policy-positions/BAR_9916358.pdf</t>
  </si>
  <si>
    <t>$30,669.20</t>
  </si>
  <si>
    <t>Reduce carbon emissions by 30% absolute and 65% relative</t>
  </si>
  <si>
    <t>https://www.about.sainsburys.co.uk/~/media/Files/S/Sainsburys/documents/making-a-difference/sainsburys-sp-rfoe-kpi-slides.pdf</t>
  </si>
  <si>
    <t>$47,048.10</t>
  </si>
  <si>
    <t>$63,496.80</t>
  </si>
  <si>
    <t>$380,597.40</t>
  </si>
  <si>
    <t>$32,084.10</t>
  </si>
  <si>
    <t>SNCF Mobilités</t>
  </si>
  <si>
    <t>$48,482.60</t>
  </si>
  <si>
    <t>SNCF Mobilites</t>
  </si>
  <si>
    <t>$39,161.80</t>
  </si>
  <si>
    <t>yes - per floor area</t>
  </si>
  <si>
    <t>$44,441.00</t>
  </si>
  <si>
    <t>ABB opens first carbon-neutral factory in the world</t>
  </si>
  <si>
    <t>https://www.smart-energy.com/renewable-energy/abb-opens-first-carbon-neutral-factory-in-the-world/</t>
  </si>
  <si>
    <t>$70,108.00</t>
  </si>
  <si>
    <t>Wholesalers: Electronice and Office Equipment</t>
  </si>
  <si>
    <t>$12,986.60</t>
  </si>
  <si>
    <t>$331,211.90</t>
  </si>
  <si>
    <t>$207,570.00</t>
  </si>
  <si>
    <t>Own CO2 emissions and scope 3</t>
  </si>
  <si>
    <t>Their own Greenhouse Neutral Programme</t>
  </si>
  <si>
    <t xml:space="preserve">During the first phase of our Greenhouse Neutral Programme, we reported on our Scope 1 and Scope 2 emissions (heating and power consumption, respectively) as well as a major source of Scope 3 emissions (business travel). For the second phase of our Greenhouse Neutral Programme, we have extended the scope of our emissions accounting and reporting: in addition to business travel, this now includes use of copy paper, waste generation, water consumption, technical gases and employee commuting. With the exception of commuting, we have committed to compensating these emissions, as well.
Through our pioneering Greenhouse Neutral Programme, we substantially reduced our own CO2 emissions between 2003 and 2013. Offsetting all the remaining emissions has made Swiss Re carbon neutral for the whole ten years.
In 2013, we launched a new, seven-year phase of our Greenhouse Neutral Programme. It includes commitments to maintain the current level of our CO2 emissions and to compensate emissions from an extended set of sources.
</t>
  </si>
  <si>
    <t>https://www.swissre.com/about-us/corporate-responsibility/footprint/greenhouse-neutral-programme-second-phase.html</t>
  </si>
  <si>
    <t>-      Solar PV installed at sites in Europe
-      Unbundled renewable energy attribute certificates
-      Contract with suppliers</t>
  </si>
  <si>
    <t>$29,052.70</t>
  </si>
  <si>
    <t>Suning.Com Reaches 2% of This Year's Electric Delivery Van Goal</t>
  </si>
  <si>
    <t>$46,469.00</t>
  </si>
  <si>
    <t>$57,056.90</t>
  </si>
  <si>
    <t>$88,190.00</t>
  </si>
  <si>
    <t>Reduce emissions 5%</t>
  </si>
  <si>
    <t>http://www.vale.com/mozambique/EN/aboutvale/sustainability/climate-change/Pages/default.aspx</t>
  </si>
  <si>
    <t>$56,969.80</t>
  </si>
  <si>
    <t>$16,891.80</t>
  </si>
  <si>
    <t>Xiamen Xiangyu Group</t>
  </si>
  <si>
    <t>$33,901.50</t>
  </si>
  <si>
    <t>$33,173.70</t>
  </si>
  <si>
    <t>$22,536.00</t>
  </si>
  <si>
    <t>-      Direct procurement from offsite grid-connected generators (PPA)
-      Unbundled renewable energy attribute certificates
-      Purchase from onsite installations owned by a supplier</t>
  </si>
  <si>
    <t>$18,982.50</t>
  </si>
  <si>
    <t>$45,408.00</t>
  </si>
  <si>
    <t>$119,666.00</t>
  </si>
  <si>
    <t>Reduce GHG emissions 15%</t>
  </si>
  <si>
    <t>https://www.exeloncorp.com/sustainability/strategy</t>
  </si>
  <si>
    <t>$44,662.40</t>
  </si>
  <si>
    <t>$122,221.00</t>
  </si>
  <si>
    <t>$33,772.30</t>
  </si>
  <si>
    <t>23.76; 47.53</t>
  </si>
  <si>
    <t>$62,092.30</t>
  </si>
  <si>
    <t>All plants and buildings</t>
  </si>
  <si>
    <t>All of our plants and buildings
We want to continuously reduce our own CO2footprint. That's why in 2017 we developed a new climate strategy that sets out targets and measures. The focus is on the reduction of carbon emissions released in connection with the sale of power and natural gas to our customers. This is because these emissions (Scope 3) constitute the majority of our CO2footprint. We have defined concrete measures that will help us to achieve our targets. This also includes reducing our own energy consumption. All of our plants and buildings will be climate-neutral by 2030, meaning they will no longer cause any emissions.</t>
  </si>
  <si>
    <t>https://www.eon.com/en/about-us/sustainability/people-and-environment.html</t>
  </si>
  <si>
    <t>$28,055.00</t>
  </si>
  <si>
    <t xml:space="preserve">FUJITSU Climate and Energy Vision
Fujitsu’s vision is to “contribute to creation of a decarbonized society and adapt to climate change” and to “achieve zero CO2 emissions from Fujitsu by 2050” through technologies and services supporting digital transformation.
</t>
  </si>
  <si>
    <t>$1,814,332.90</t>
  </si>
  <si>
    <t>19% CO2 reduction</t>
  </si>
  <si>
    <t>Domestic facilities</t>
  </si>
  <si>
    <t>https://www.mizuho-fg.com/csr/environment/activity/gas.html</t>
  </si>
  <si>
    <t>$50,352.50</t>
  </si>
  <si>
    <t>$157,392.80</t>
  </si>
  <si>
    <t>$1,015,661.30</t>
  </si>
  <si>
    <t>60% GHG reduction</t>
  </si>
  <si>
    <t>Location based CO2</t>
  </si>
  <si>
    <t>https://www.lloydsbankinggroup.com/our-group/responsible-business/sustainability-in-lloyds-banking-group/reducing-our-own-environmental-footprint/</t>
  </si>
  <si>
    <t>$26,116.40</t>
  </si>
  <si>
    <t>$238,753.30</t>
  </si>
  <si>
    <t>$42,551.70</t>
  </si>
  <si>
    <t>$30,739.80</t>
  </si>
  <si>
    <t>Suzuki will launch electric vehicles starting 2020</t>
  </si>
  <si>
    <t>$18,618.30</t>
  </si>
  <si>
    <t>$58,038.30</t>
  </si>
  <si>
    <t>$780,308.50</t>
  </si>
  <si>
    <t xml:space="preserve">We are committed to minimizing our own operational climate impact. Credit Suisse has been greenhouse gas neutral globally since 2010. Our operations have been greenhouse gas neutral since 2010. </t>
  </si>
  <si>
    <t>https://www.credit-suisse.com/corporate/en/responsibility/environment/climate-protection.html</t>
  </si>
  <si>
    <t>$8,522.60</t>
  </si>
  <si>
    <t>$157,347.60</t>
  </si>
  <si>
    <t>$67,999.50</t>
  </si>
  <si>
    <t>$57,758.70</t>
  </si>
  <si>
    <t>$21,455.90</t>
  </si>
  <si>
    <t>no</t>
  </si>
  <si>
    <t>$26,830.00</t>
  </si>
  <si>
    <t>$48,455.20</t>
  </si>
  <si>
    <t>$51,585.30</t>
  </si>
  <si>
    <t>$16,925.30</t>
  </si>
  <si>
    <t>$51,672.90</t>
  </si>
  <si>
    <t>$38,830.30</t>
  </si>
  <si>
    <t xml:space="preserve">Toshiba Carbon Zero Scheme
At Toshiba we are committed to the environment. With the help of carbon offsetting experts CO2balance we have created a scheme which enables us to help combat CO2 emissions through the offsetting of all our products. </t>
  </si>
  <si>
    <t>https://www.toshiba-business.com.au/News/2017/May/Carbon-Zero but nothing in Global Environmental report https://www.toshiba.co.jp/env/en/communication/report/pdf/env_report18_all_e.pdf</t>
  </si>
  <si>
    <t>$647,708.50</t>
  </si>
  <si>
    <t>Prudential plc</t>
  </si>
  <si>
    <t>-      Contract with suppliers</t>
  </si>
  <si>
    <t>$720,354.40</t>
  </si>
  <si>
    <t>25% by 2020</t>
  </si>
  <si>
    <t>-      No data available</t>
  </si>
  <si>
    <t>$35,220.60</t>
  </si>
  <si>
    <t xml:space="preserve">35 percent reduction in CO2 emissions tonnes </t>
  </si>
  <si>
    <t>per net sales from operations and products’</t>
  </si>
  <si>
    <t>https://www.bridgestone.com/responsibilities/environment/reduce_co2/operations/index.html</t>
  </si>
  <si>
    <t>Apr 2017</t>
  </si>
  <si>
    <t>$40,323.20</t>
  </si>
  <si>
    <t>$17,531.20</t>
  </si>
  <si>
    <t xml:space="preserve">Insurance: Property and Casualty (stock) </t>
  </si>
  <si>
    <t>$108,595.40</t>
  </si>
  <si>
    <t>$341,659.60</t>
  </si>
  <si>
    <t>Oil and Gas Equipment, Services</t>
  </si>
  <si>
    <t>$70,507.00</t>
  </si>
  <si>
    <t>Miscellaneous</t>
  </si>
  <si>
    <t>$36,500.00</t>
  </si>
  <si>
    <t>MANUFACTURING GIANT 3M COMMITS TO 100% RENEWABLE POWER FOR GLOBAL OPERATIONS</t>
  </si>
  <si>
    <t>https://www.theclimategroup.org/news/manufacturing-giant-3m-commits-100-renewable-power-global-operations</t>
  </si>
  <si>
    <t>$59,352.00</t>
  </si>
  <si>
    <t xml:space="preserve">Scope 1 and 2 </t>
  </si>
  <si>
    <t>50 million CO2 equivalent tons of emissions avoided over the period 2015- 2020 </t>
  </si>
  <si>
    <t>https://www.abbvie.co.uk/responsibility/operate-responsibly/healthy-environment.html</t>
  </si>
  <si>
    <t>Reduce CO2 emissions by 50%</t>
  </si>
  <si>
    <t>$167,771.00</t>
  </si>
  <si>
    <t>Reduce GHG emissions 20%</t>
  </si>
  <si>
    <t>$16,381.20</t>
  </si>
  <si>
    <t>$186,351.90</t>
  </si>
  <si>
    <t>30% absolute reduction in CO2 emissions</t>
  </si>
  <si>
    <t>https://www.bat.com/environment</t>
  </si>
  <si>
    <t>Yes and target for suppliers to set SBTs</t>
  </si>
  <si>
    <t>$49,469.60</t>
  </si>
  <si>
    <t>$118,796.50</t>
  </si>
  <si>
    <t>$372,538.00</t>
  </si>
  <si>
    <t>Scope 1 and 2 and business travel</t>
  </si>
  <si>
    <t>Zero Emissions: Carbon Neutral for Scope 1, 2 and business travel greenhouse gas emissions
100% of our electricity comes from renewable resources
Carbon neutrality is advertised prominently</t>
  </si>
  <si>
    <t>https://environment.capitalone.com/#</t>
  </si>
  <si>
    <t>-      Unbundled renewable energy attribute certificates
-      Contract with suppliers</t>
  </si>
  <si>
    <t>$229,806.00</t>
  </si>
  <si>
    <t>$25,942.20</t>
  </si>
  <si>
    <t>Reduce co2 emissions 50%</t>
  </si>
  <si>
    <t>Mazda’s corporate average well-to-wheel </t>
  </si>
  <si>
    <t>https://www.mazda.com/en/notification/20190322/</t>
  </si>
  <si>
    <t>Reduce CO2 emissions 90%</t>
  </si>
  <si>
    <t>$13,007.40</t>
  </si>
  <si>
    <t>10% GHG emissions</t>
  </si>
  <si>
    <t>https://www.compal.com/csr/en/page.aspx?Id=21</t>
  </si>
  <si>
    <t>$46,575.00</t>
  </si>
  <si>
    <t>$592,911.80</t>
  </si>
  <si>
    <t>15% reduction in GHG emissions</t>
  </si>
  <si>
    <t>https://www.wertewelt.dzbank.de/content/wertewelt/en/home/environmental_values/greening_our_business.html</t>
  </si>
  <si>
    <t>$38,604.60</t>
  </si>
  <si>
    <t>$25,035.70</t>
  </si>
  <si>
    <t>$83,216.00</t>
  </si>
  <si>
    <t>Reduce GHG emissions 35%</t>
  </si>
  <si>
    <t>Entire value chain</t>
  </si>
  <si>
    <t>https://www.ccep.com/pages/09-action-on-climate</t>
  </si>
  <si>
    <t>$43,956.90</t>
  </si>
  <si>
    <t>38 of sites are already carbon neutral. L’Oréal has committed to balance the residual emissions linked to its industrial and logistics activities by 2020 through carbon savings generated within its sustainable sourcing activities… And all its industrial, administrative and research sites have committed to a journey to achieve carbon neutrality by 2025</t>
  </si>
  <si>
    <t>Renewable Energy</t>
  </si>
  <si>
    <t>https://www.loreal.com/sharing-beauty-with-all-producing/reducing-co2-emissions/low-carbon-growth--a-major-step-forward</t>
  </si>
  <si>
    <t>L’Oreal</t>
  </si>
  <si>
    <t>$40,202.70</t>
  </si>
  <si>
    <t>25% reduction in net CO2</t>
  </si>
  <si>
    <t>specific net CO2 cement plant emissions</t>
  </si>
  <si>
    <t>https://www.crh.com/sustainability/sustainability-in-crh/environment-climate-change</t>
  </si>
  <si>
    <t>$760,409.00</t>
  </si>
  <si>
    <t>$48,797.00</t>
  </si>
  <si>
    <t>reduce GHG intensity 25%</t>
  </si>
  <si>
    <t>Products and services</t>
  </si>
  <si>
    <t>https://www.johnsoncontrols.com/-/media/jci/insights/2018/corporate/jci-2025-sustainability-strategy.pdf?la=en&amp;hash=63893FB6BB818B1E363F607EED8D1A847E5A70C5</t>
  </si>
  <si>
    <t>$158,506.80</t>
  </si>
  <si>
    <t>United Services Auto. Assn.</t>
  </si>
  <si>
    <t>$33,212.20</t>
  </si>
  <si>
    <t>https://www.airfranceklm.com/en/climate-change</t>
  </si>
  <si>
    <t>$73,067.10</t>
  </si>
  <si>
    <t>Business Services</t>
  </si>
  <si>
    <t>Food Services</t>
  </si>
  <si>
    <t>$16,443.50</t>
  </si>
  <si>
    <t>$55,493.00</t>
  </si>
  <si>
    <t xml:space="preserve">reduce the emissions intensity of its product portfolio by 40 %  </t>
  </si>
  <si>
    <t>Entire Value Chain</t>
  </si>
  <si>
    <t xml:space="preserve">
Reduce supply chain GHG emission 10%
reduce product GHG emissions by 25%
Reduce scope 1 and 2 GHG emissions 25%</t>
  </si>
  <si>
    <t>https://www.hpe.com/us/en/newsroom/press-release/2017/03/hp-announces-goal-to-reduce-greenhouse-gas-emissions-of-product-portfolio.html
https://www8.hp.com/us/en/hp-information/environment/footprint.html</t>
  </si>
  <si>
    <t>Multinational enterprise information technology company Hewlett Packard Enterprise commits to reduce scope 1 and 2 greenhouse gas emissions 25% by 2025 from a 2015 base year. In addition, the company commits to increasing the energy performance of its product portfolio 30x within the same time-frame, which equates to reducing the greenhouse gas emissions per operation by over 95 percent. Also, HPE commits to reduce emissions from purchased goods and services 15% within the same time-frame. HPE commits that its manufacturing suppliers covering 80% of spend will set science-based targets by 2025.</t>
  </si>
  <si>
    <t>4.09; 9.94</t>
  </si>
  <si>
    <t>$60,302.70</t>
  </si>
  <si>
    <t>Small World Consulting and Carbon Trust</t>
  </si>
  <si>
    <t>We’re aiming to be a net zero carbon emissions business… Greenhouse gas emissions scopes 1 &amp; 2</t>
  </si>
  <si>
    <t>https://www.btplc.com/Digitalimpactandsustainability/Ourreport/2019summary/assets/documents/Tackling-climate-change-and-environmental-challenges.pdf</t>
  </si>
  <si>
    <t>Yes - supply chain only</t>
  </si>
  <si>
    <t>reduce emissions 87%</t>
  </si>
  <si>
    <t>https://www.btplc.com/Thegroup/BTUKandWorldwide/BTRegions/England/InTouch/National/Autumn2017/2030carbonemissionstarget/index.htm</t>
  </si>
  <si>
    <t>$30</t>
  </si>
  <si>
    <t>$24,878.10</t>
  </si>
  <si>
    <t>$42,968.60</t>
  </si>
  <si>
    <t xml:space="preserve">2020 OBJECTIVES
Capture more than 60% of methane[2] in the waste disposal facilities we manage.
100 million CO2 equivalent tons of emissions reduced over the period 2015- 2020
50 million CO2 equivalent tons of emissions avoided over the period 2015- 2020 </t>
  </si>
  <si>
    <t>https://www.veolia.com/en/csr-performance/climate-change</t>
  </si>
  <si>
    <t>Medical Products and Equipment</t>
  </si>
  <si>
    <t>$67,173.00</t>
  </si>
  <si>
    <t xml:space="preserve">40% CO2 emissions </t>
  </si>
  <si>
    <t>http://dam.abbott.com/en-us/documents/pdfs/abbott-citizenship/2017-Global-Sustainability-Report.pdf</t>
  </si>
  <si>
    <t>Micron Technology</t>
  </si>
  <si>
    <t>$43,376.00</t>
  </si>
  <si>
    <t>$17,079.20</t>
  </si>
  <si>
    <t>$35.65</t>
  </si>
  <si>
    <t>$48,302.00</t>
  </si>
  <si>
    <t xml:space="preserve">at its plants and sites
2.    Achieve carbon neutrality by 2030 at its plants and sites, in a cohesive industry ecosystem encompassing both suppliers and clients. To that aim, the Group will 
•    quantify carbon emissions saved by its customers thanks to its EcoStruxure offers 
•    switch to 100% renewable electricity, use 100% recyclable or reusable packaging, and recover 100% of its industrial waste 
•    and double its energy productivity against a 2005 baseline. </t>
  </si>
  <si>
    <t>https://www.schneider-electric.co.uk/en/about-us/press/news/2018/schneider-electric-strengthens-its-commitment-to-become-carbon-neutral.jsp</t>
  </si>
  <si>
    <t>Reduce carbon emissions 50%</t>
  </si>
  <si>
    <t>$9,599.50</t>
  </si>
  <si>
    <t>Travelers Cos.</t>
  </si>
  <si>
    <t xml:space="preserve">Insurance: Propert and Casualty (Stock) </t>
  </si>
  <si>
    <t>$104,233.00</t>
  </si>
  <si>
    <t>Gree Electrical Appliances</t>
  </si>
  <si>
    <t>$36,592.70</t>
  </si>
  <si>
    <t>$20,665.70</t>
  </si>
  <si>
    <t>CO2-neutral by 2023… our annual CO2 emissions... Our intention is to reduce our annual CO2 emissions by around 50 percent in absolute terms between 2008 and 2023. Remaining CO2 emissions will be offset from 2023 onwards. We have reduced our emissions by 21.6 percent since 2008.</t>
  </si>
  <si>
    <t>https://www.actions-not-words.ch/en/sustainability-topics/conservation/energy-and-climate.html</t>
  </si>
  <si>
    <t>$37,653.00</t>
  </si>
  <si>
    <t xml:space="preserve">Reduce GHG emissions 30% </t>
  </si>
  <si>
    <t>https://news.northropgrumman.com/news/releases/northrop-grumman-sets-new-greenhouse-gas-emission-reduction-goal-of-30-percent-by-2020</t>
  </si>
  <si>
    <t>24.11-52.25</t>
  </si>
  <si>
    <t>$65,596.80</t>
  </si>
  <si>
    <t xml:space="preserve">30% reduction in GHG emissions </t>
  </si>
  <si>
    <t>Production of oil products</t>
  </si>
  <si>
    <t>https://sustainability.suncor.com/en/climate-change/ghg-goal</t>
  </si>
  <si>
    <t>$549,407.60</t>
  </si>
  <si>
    <t>$91,393.00</t>
  </si>
  <si>
    <t>$65,576.60</t>
  </si>
  <si>
    <t>Capture more than 60% of methane[2] in the waste disposal facilities we manage.</t>
  </si>
  <si>
    <t>$17,784.40</t>
  </si>
  <si>
    <t>$39,801.00</t>
  </si>
  <si>
    <t>https://www.pmi.com/sustainability/pmi-and-the-environment/energy-efficiency-and-carbon-performance</t>
  </si>
  <si>
    <t xml:space="preserve">Energy </t>
  </si>
  <si>
    <t>$23,570.70</t>
  </si>
  <si>
    <t>$11,032.70</t>
  </si>
  <si>
    <t>$950,368.80</t>
  </si>
  <si>
    <t>60% reduction in GHG emissions</t>
  </si>
  <si>
    <t>https://www.unicreditgroup.eu/en/a-sustainable-bank/our-capitals/natural-capital/climate-change.html</t>
  </si>
  <si>
    <t>$259,413.50</t>
  </si>
  <si>
    <t>100 million CO2 equivalent tons of emissions reduced over the period 2015- 2020</t>
  </si>
  <si>
    <t>$58,854.20</t>
  </si>
  <si>
    <t>in SAP’s operations
This means:
Avoid: Whenever possible, SAP aims first to avoid the creation of GHG, e.g. usage of virtual telecommunication.
Reduce: If emissions cannot be avoided, SAP seeks to drive efficiency and reduce GHG emissions, e.g. building efficiency, data center operations, carpooling and car sharing, e-mobility.
Compensate: SAP will extend existing compensation models which have proven effective, such as embedded internal carbon pricing model for CO₂-free train and air travel. Another example is the implementation of carbon neutral fuel cards for company cars.</t>
  </si>
  <si>
    <t>https://news.sap.com/2017/05/sap-to-go-carbon-neutral-by-2025/</t>
  </si>
  <si>
    <t>German multinational software corporation SAP commits to reduce total scope 1, 2 and 3 GHG emissions 40% by 2025, using a 2016 base year. This target is an important milestone in reducing emissions 85% by 2050, using a 2016 base year.</t>
  </si>
  <si>
    <t>$298,904.80</t>
  </si>
  <si>
    <t>All services</t>
  </si>
  <si>
    <t>(first link) Our mail, express, parcel and digital services are 100% carbon-neutral since 2012. La Banque Postale extended the model to all operating activities in 2018.
(second link) full carbon neutrality for all its services
With CDC Climat providing carbon offsets, the Group said the scope of its offsetting arrangements is being verified by Norway’s Det Norske Veritas, with the programme expected to meet the highest standards of the market, the Gold Standard or the Verified Carbon Standard.</t>
  </si>
  <si>
    <t>https://le-groupe-laposte.cdn.prismic.io/le-groupe-laposte%2Fa21d532c-e4ba-415d-8e93-1d880a353ac3_csr-essential-2018.pdf
https://postandparcel.info/45592/news/la-poste-to-be-first-major-postal-operator-to-go-carbon-neutral/
https://www.groupelaposte.com/en/our-social-commitment</t>
  </si>
  <si>
    <t>$272,167.00</t>
  </si>
  <si>
    <t>Utilites</t>
  </si>
  <si>
    <t>$46,441.20</t>
  </si>
  <si>
    <t>2.1% reduction in carbon emissions</t>
  </si>
  <si>
    <t>https://prensa.naturgy.com/en/gas-natural-fenosa-recognised-world-leader-fighting-climate-change/</t>
  </si>
  <si>
    <t>Gas Natural Fenosa</t>
  </si>
  <si>
    <t>$67,587.80</t>
  </si>
  <si>
    <t>$41.59</t>
  </si>
  <si>
    <t>$50,494.30</t>
  </si>
  <si>
    <t>Full scope</t>
  </si>
  <si>
    <t>Emphasis is on "net positive" as well to combat climate change.
Zero net… full scope carbon emissions
Advertised on website and documents</t>
  </si>
  <si>
    <t>https://www.danone.com/content/dam/danone-corp/about-us-impact/policies-and-commitments/en/2016/2016_05_18_ClimatePolicy.pdf</t>
  </si>
  <si>
    <t>yes per sold product</t>
  </si>
  <si>
    <t>-      Direct procurement from offsite grid-connected generators (PPA)
-      Contract with suppliers
-      Unbundled energy attribute certificates</t>
  </si>
  <si>
    <t xml:space="preserve">Banks: Commerical and Savings </t>
  </si>
  <si>
    <t>$636,296.90</t>
  </si>
  <si>
    <t>Westpac commits to 100 percent renewables by 2025</t>
  </si>
  <si>
    <t>$429,854.20</t>
  </si>
  <si>
    <t>$32,042.90</t>
  </si>
  <si>
    <t>$14,619.20</t>
  </si>
  <si>
    <t>$27,588.90</t>
  </si>
  <si>
    <t>$108,633.20</t>
  </si>
  <si>
    <t>$38,415.20</t>
  </si>
  <si>
    <t>$26,951.50</t>
  </si>
  <si>
    <t>$27,967.90</t>
  </si>
  <si>
    <t>$74,401.50</t>
  </si>
  <si>
    <t>$84,234.70</t>
  </si>
  <si>
    <t>$38,009.00</t>
  </si>
  <si>
    <t>Diversified Outsourcing Services</t>
  </si>
  <si>
    <t>$11,107.70</t>
  </si>
  <si>
    <t>12% emissions reduction</t>
  </si>
  <si>
    <t>Average CO2 emissions</t>
  </si>
  <si>
    <t>https://www.adeccogroup.com/sustainability/environmental-responsibility/</t>
  </si>
  <si>
    <t>$11,359.10</t>
  </si>
  <si>
    <t>Randstad Holding</t>
  </si>
  <si>
    <t>$60,579.50</t>
  </si>
  <si>
    <t>We are one of the most ambitious companies in our industry, with an interim 2022 target of 560 kg CO2 / tonne and a 2030 target of 520 kg CO2 / tonne.</t>
  </si>
  <si>
    <t>$24,280.10</t>
  </si>
  <si>
    <t>Qingdao Haier</t>
  </si>
  <si>
    <t>INTL FCStone</t>
  </si>
  <si>
    <t>$7,824.70</t>
  </si>
  <si>
    <t>3.50-8.74</t>
  </si>
  <si>
    <t>$52,196.00</t>
  </si>
  <si>
    <t xml:space="preserve">22% reduction in GHG </t>
  </si>
  <si>
    <t>https://www.angloamerican.com/~/media/Files/A/Anglo-American-PLC-V2/documents/climate-change-supplement.pdf</t>
  </si>
  <si>
    <t>$96,189.10</t>
  </si>
  <si>
    <t>$76,913.40</t>
  </si>
  <si>
    <t>$54,102.50</t>
  </si>
  <si>
    <t>$8,005.40</t>
  </si>
  <si>
    <t>Cathay Life Insurance</t>
  </si>
  <si>
    <t>$207,944.90</t>
  </si>
  <si>
    <t>$61,194.70</t>
  </si>
  <si>
    <t>Australia &amp; New Zealand Banking Group</t>
  </si>
  <si>
    <t>$681,894.20</t>
  </si>
  <si>
    <t>(second link) Since 2010, our business operations have been carbon neutral. 
Unavoidable emissions are offset in accordance with our certification under the Australian Government's National Offset Standard Carbon Neutral Program. The carbon neutral commitment is below managing footprint and emissions but has its own document</t>
  </si>
  <si>
    <t>https://www.anz.com.au/about-us/sustainability-framework/environmental-sustainability/environmental-footprint/
https://www.anz.com.au/content/dam/anzcomau/documents/pdf/aboutus/net-zero-carbon.pdf?MOD=AJPERES</t>
  </si>
  <si>
    <t>$75,537.00</t>
  </si>
  <si>
    <t>$42,246.40</t>
  </si>
  <si>
    <t>Raytheon</t>
  </si>
  <si>
    <t>$31,864.00</t>
  </si>
  <si>
    <t>12% reduction in GHG emissions</t>
  </si>
  <si>
    <t>https://www.raytheon.com/responsibility/sustainability/greenhouse-gas</t>
  </si>
  <si>
    <t>$12,668.50</t>
  </si>
  <si>
    <t>$35,084.40</t>
  </si>
  <si>
    <t>$28,439.10</t>
  </si>
  <si>
    <t>$49,898.20</t>
  </si>
  <si>
    <t>$49,288.00</t>
  </si>
  <si>
    <t>Network and Other Communication Equipment</t>
  </si>
  <si>
    <t>$45,167.90</t>
  </si>
  <si>
    <t>reduce GHG 75%</t>
  </si>
  <si>
    <t>Products, scope 3</t>
  </si>
  <si>
    <t>https://www.nokia.com/sites/default/files/2019-05/Nokia_People_and_Planet_Report_2018_Targets_environment.pdf</t>
  </si>
  <si>
    <t>$47,955.70</t>
  </si>
  <si>
    <t>Production</t>
  </si>
  <si>
    <t>At our Göss Brewery in Austria, a 12-year-long vision for carbon-neutral beer production has finally been achieved. With 100% of energy supply coming from renewable sources, Göss is the world’s first large-scale green brewery.</t>
  </si>
  <si>
    <t>https://www.theheinekencompany.com/Sustainability/Focus-Areas/Reducing-CO2-Emissions</t>
  </si>
  <si>
    <t>$21,152.70</t>
  </si>
  <si>
    <t>Mining , Crude-Oil Production</t>
  </si>
  <si>
    <t>$34,909.50</t>
  </si>
  <si>
    <t>$26,661.60</t>
  </si>
  <si>
    <t>NEC aims to contribute to reducing CO₂ emissions through its Solutions for Society business by attaining a level of CO₂ reduction that is five times the total volume of CO₂ emissions from its entire supply chain in fiscal 2021/3.</t>
  </si>
  <si>
    <t>https://www.nec.com/en/global/eco/announce/goal/index.html</t>
  </si>
  <si>
    <t>$251,010.50</t>
  </si>
  <si>
    <t>$103,461.00</t>
  </si>
  <si>
    <t>Manufacturing facilities</t>
  </si>
  <si>
    <t>All packaging recyclable, reusable or compostable by 2025</t>
  </si>
  <si>
    <t>https://www.foodnavigator-usa.com/Article/2018/07/31/Kraft-Heinz-expands-environmental-goals-to-reduce-carbon-emissions-packaging-waste
http://www.kraftheinzcompany.com/corporate-social-responsibility.html</t>
  </si>
  <si>
    <t>Jul 2018</t>
  </si>
  <si>
    <t>$8,036.40</t>
  </si>
  <si>
    <t>$13,499.40</t>
  </si>
  <si>
    <t>Xinxing Cathay International Group</t>
  </si>
  <si>
    <t>$20,671.30</t>
  </si>
  <si>
    <t>$34,687.80</t>
  </si>
  <si>
    <t>U.A.E</t>
  </si>
  <si>
    <t>Ceconomy</t>
  </si>
  <si>
    <t>$9,842.90</t>
  </si>
  <si>
    <t>$33,659.10</t>
  </si>
  <si>
    <t>Reduce the environmental footprint by 50%</t>
  </si>
  <si>
    <t>All sites</t>
  </si>
  <si>
    <t>https://www.michelin.com/en/sustainable-development-mobility/environment/impact/</t>
  </si>
  <si>
    <t>$583,429.30</t>
  </si>
  <si>
    <t>NCOS Carbon Neutral Program</t>
  </si>
  <si>
    <t>Our carbon inventory includes greenhouse gas emission sources from operations in Australia, Asia, New Zealand, the United Kingdom and the United States. We currently exclude an immaterial source of emissions from a small subsidiary in Canada.
Work on our carbon inventory is ongoing. For some emissions sources, it’s difficult to get access to the activity data needed for accurate greenhouse gas calculations. However, we can provide a picture of the items in our inventory that have been calculated for each of our businesses.
Scope 1 and 2 emissions
The boundaries for Scope 1 and 2 emissions have been determined using an operational control approach. More specifically, in Australia and the UK, the boundary requirements for most Scope 1 and 2 emissions are covered by the regulatory requirements of the National Greenhouse and Energy Reporting Act 2007 (Cth) (Australia) and the Carbon Reduction Commitment Energy Efficiency Scheme (UK).
Using these regulatory reporting requirements to define our Scope 1 and 2 emissions and boundaries for reporting helps support us to meet our compliance obligations and ensures we are aligned with our regulatory reporting requirements.
Scope 3 emissions
For Scope 3 emissions, we’ve used an operational control approach and developed principles and criteria - outlined in our Group Environmental Reporting and Offset Management Policy (PDF, 158KB) – to define the emissions sources included in our carbon inventory.
The NAB Group’s global operations reached carbon neutrality in 2010 and NAB’s Australian operations have been certified under National Carbon Offset Standard (NCOS) since this time.
MENTIONED ON WEBSITE EXTENSIVELY</t>
  </si>
  <si>
    <t>https://www.nab.com.au/about-us/social-impact/environment/climate-change</t>
  </si>
  <si>
    <t>$62,729.00</t>
  </si>
  <si>
    <t>10% reduction in GHG emissions</t>
  </si>
  <si>
    <t>reduced absolute CO2 emissions from manufacturing by 10 percent</t>
  </si>
  <si>
    <t>https://www.asiantrader.biz/mondelez-reduces-its-carbon-emissions-by-10-percent/</t>
  </si>
  <si>
    <t xml:space="preserve">Apparel </t>
  </si>
  <si>
    <t>$17,844.50</t>
  </si>
  <si>
    <t>ADIDAS GROUP JOINS UN CLIMATE NEUTRAL NOW INITIATIVE - no other record of carbon neutral</t>
  </si>
  <si>
    <t>https://www.adidas-group.com/en/media/news-archive/press-releases/2015/adidas-group-joins-un-climate-neutral-now-initiative/</t>
  </si>
  <si>
    <t>$40,137.80</t>
  </si>
  <si>
    <t>$674,869.50</t>
  </si>
  <si>
    <t>$39,328.40</t>
  </si>
  <si>
    <t>$25,230.80</t>
  </si>
  <si>
    <t>$467,374.00</t>
  </si>
  <si>
    <t>Macy's</t>
  </si>
  <si>
    <t>$19,194.00</t>
  </si>
  <si>
    <t>Macy’s</t>
  </si>
  <si>
    <t>$29,270.30</t>
  </si>
  <si>
    <t>$13,204.00</t>
  </si>
  <si>
    <t>$25,942.60</t>
  </si>
  <si>
    <t>Onex</t>
  </si>
  <si>
    <t>$45,417.00</t>
  </si>
  <si>
    <t>By 2030, SIG aims to halve its environmental impact and double its benefit to society by procuring all raw materials from certified responsible sources and offering the most sustainable packaging solutions available in the market.</t>
  </si>
  <si>
    <t>https://ir.onex.com/esg-action</t>
  </si>
  <si>
    <t>Formosa Petrochemical</t>
  </si>
  <si>
    <t>$13,201.80</t>
  </si>
  <si>
    <t>$46,428.70</t>
  </si>
  <si>
    <t>$93,515.70</t>
  </si>
  <si>
    <t>Achmea’s operations have been climate-neutral since 2011 as we compensate for our CO₂ emissions by purchasing Voluntary Carbon Standard (VCS) certificates.</t>
  </si>
  <si>
    <t>https://www.achmea.nl/en/sustainability/co2</t>
  </si>
  <si>
    <t>$4,163.80</t>
  </si>
  <si>
    <t>$17,920.60</t>
  </si>
  <si>
    <t>$589,481.40</t>
  </si>
  <si>
    <t>$117,398.30</t>
  </si>
  <si>
    <t>Ultrapar Holdings</t>
  </si>
  <si>
    <t>$7,870.20</t>
  </si>
  <si>
    <t>$47,983.80</t>
  </si>
  <si>
    <t>PRIVATE COMPANY LIST</t>
  </si>
  <si>
    <t>private list</t>
  </si>
  <si>
    <t>ALDI Einkauf GmbH &amp; Co. oHG </t>
  </si>
  <si>
    <t>UK and Ireland Stores and distribution centres</t>
  </si>
  <si>
    <t>https://www.businessgreen.com/bg/news/3069826/supermarket-sweep-aldi-uk-becomes-carbon-neutral-business</t>
  </si>
  <si>
    <t>Bechtel</t>
  </si>
  <si>
    <t>C&amp;S Wholesale Grocers</t>
  </si>
  <si>
    <t>$27,000</t>
  </si>
  <si>
    <t>Cargill</t>
  </si>
  <si>
    <t>10% reduction in absolute GHG emissions</t>
  </si>
  <si>
    <t>https://www.cargill.com/story/cargill-sets-new-goal-to-address-climate-change</t>
  </si>
  <si>
    <t>Dashang Group</t>
  </si>
  <si>
    <t>Deloitte</t>
  </si>
  <si>
    <t>Enterprise Holdings</t>
  </si>
  <si>
    <t>Ernst &amp; Young</t>
  </si>
  <si>
    <t>Gome Holdings</t>
  </si>
  <si>
    <t>H-E-B</t>
  </si>
  <si>
    <t>IKEA</t>
  </si>
  <si>
    <t>Reduce absolute carbon emissions 80%</t>
  </si>
  <si>
    <t>Aims to be climate positive</t>
  </si>
  <si>
    <t>https://newsroom.inter.ikea.com/news/ikea-accelerates-movement-to-become-climate-positive--committing-to-reduce-absolute-greenhouse-gas-e/s/45bfcf5a-742b-4bde-8744-5ca9de43c0b8</t>
  </si>
  <si>
    <t>Swedish-founded furniture group IKEA Group (INGKA Holding B.V.) commits to reduce absolute scope 1 and 2 GHG emissions 80% by financial year 2030, from financial year 2016. For scope 3, IKEA Group also commits to reduce GHG emissions from customer and co-worker travel and customer deliveries by 50% in relative terms. Inter IKEA Group, which is responsible for developing the IKEA range and supply chain, commits to reduce emissions relating to home furnishing products and food by at least 15% in absolute terms for the same period.</t>
  </si>
  <si>
    <t>73%*</t>
  </si>
  <si>
    <t>-      Self-generation target – by own renewable electricity installations. IKEA Group has a target to produce as much renewable energy as the energy it consumes by 2020 and this is what it measures its progress against.</t>
  </si>
  <si>
    <t xml:space="preserve">Ineos </t>
  </si>
  <si>
    <t>Kaiser Permanente</t>
  </si>
  <si>
    <t>https://about.kaiserpermanente.org/community-health/news/kaiser-permanente-finalizes-agreement-to-enable-carbon-neutralit</t>
  </si>
  <si>
    <t>Koch Industries</t>
  </si>
  <si>
    <t>110,000 </t>
  </si>
  <si>
    <t>Mars</t>
  </si>
  <si>
    <t>27% reduction in GHG emissions</t>
  </si>
  <si>
    <t>https://www.mars.com/sustainability-plan/healthy-planet</t>
  </si>
  <si>
    <t>Global food and beverage manufacturer Mars commits to reduce absolute Scope 1, 2 and 3 GHG emissions 27% by 2025 and 67% by 2050 from a 2015 base-year. Within that goal the company commits to reduce scope 1&amp;amp;2 emissions 40% by 2025 and 100% by 2040.”</t>
  </si>
  <si>
    <t>-      Direct procurement from offsite grid-connected generators (PPA)
-      Purchase from onsite installations owned by a supplier
-      Contract with suppliers</t>
  </si>
  <si>
    <t>PwC</t>
  </si>
  <si>
    <t>Reduce carbon emissions 40%</t>
  </si>
  <si>
    <t>https://www.pwc.co.uk/who-we-are/corporate-sustainability/environment/carbon-emissions.html</t>
  </si>
  <si>
    <t>70% by 2022</t>
  </si>
  <si>
    <t>Reduce CO2 emissions 50%</t>
  </si>
  <si>
    <t>https://www.rewe-group.com/en/nachhaltigkeit/energie-klima-und-umwelt</t>
  </si>
  <si>
    <t>Reyes Holding</t>
  </si>
  <si>
    <t>Schwarz Group</t>
  </si>
  <si>
    <t>The Long &amp; Foster Companies</t>
  </si>
  <si>
    <t>Vitol Holding B.V.</t>
  </si>
  <si>
    <t>Wanda Group</t>
  </si>
  <si>
    <t>Filtered total =</t>
  </si>
  <si>
    <t>sbti nt status</t>
  </si>
  <si>
    <t>year</t>
  </si>
  <si>
    <t xml:space="preserve">sbti net zero status </t>
  </si>
  <si>
    <t xml:space="preserve">sbti net zero commitment year </t>
  </si>
  <si>
    <t>commitment year</t>
  </si>
  <si>
    <t xml:space="preserve">sbti net zero  </t>
  </si>
  <si>
    <t>Targets set</t>
  </si>
  <si>
    <t>Commitment removed</t>
  </si>
  <si>
    <t>2025_NT_Status</t>
  </si>
  <si>
    <t>2025_NT_Year</t>
  </si>
  <si>
    <t>2025_NZ_Status</t>
  </si>
  <si>
    <t>2025_NZ_Year</t>
  </si>
  <si>
    <t>2024_NT_Status</t>
  </si>
  <si>
    <t>2024_NT_Year</t>
  </si>
  <si>
    <t>2024_NZ_Status</t>
  </si>
  <si>
    <t>2024_NZ_Year</t>
  </si>
  <si>
    <t>2023_NT_Status</t>
  </si>
  <si>
    <t>2023_NT_Year</t>
  </si>
  <si>
    <t>2023_NZ_Status</t>
  </si>
  <si>
    <t>2023_NZ_Year</t>
  </si>
  <si>
    <t>2022_NT_Status</t>
  </si>
  <si>
    <t>2022_NT_Year</t>
  </si>
  <si>
    <t>2022_NZ_Status</t>
  </si>
  <si>
    <t>2022_NZ_Year</t>
  </si>
  <si>
    <t>2021_NT_Status</t>
  </si>
  <si>
    <t>2021_NT_Year</t>
  </si>
  <si>
    <t>2021_NZ_Status</t>
  </si>
  <si>
    <t>2021_NZ_Year</t>
  </si>
  <si>
    <t>F (Country)</t>
  </si>
  <si>
    <t>G (Region)</t>
  </si>
  <si>
    <t>Sector (Original)</t>
  </si>
  <si>
    <t>Sector (Mapped)</t>
  </si>
  <si>
    <t>Hotels, Restaurants &amp; Leisure → Retail</t>
  </si>
  <si>
    <t>Raw Sector</t>
  </si>
  <si>
    <t>Mapped Sector</t>
  </si>
  <si>
    <t>2021_cn</t>
  </si>
  <si>
    <t>2021_nz</t>
  </si>
  <si>
    <t>2021_re</t>
  </si>
  <si>
    <t>2021_sbti_nt</t>
  </si>
  <si>
    <t>2022_cn</t>
  </si>
  <si>
    <t>2022_re</t>
  </si>
  <si>
    <t>2022_sbti_nt</t>
  </si>
  <si>
    <t>2022_cc</t>
  </si>
  <si>
    <t>2023_cn</t>
  </si>
  <si>
    <t>2023_nz</t>
  </si>
  <si>
    <t>2023_re</t>
  </si>
  <si>
    <t>2023_sbti_nt</t>
  </si>
  <si>
    <t>2023_cc</t>
  </si>
  <si>
    <t>2024_cn</t>
  </si>
  <si>
    <t>2024_nz</t>
  </si>
  <si>
    <t>2024_re</t>
  </si>
  <si>
    <t>2024_sbti_nt</t>
  </si>
  <si>
    <t>2024_cc</t>
  </si>
  <si>
    <t>2025_cn</t>
  </si>
  <si>
    <t>2025_nz</t>
  </si>
  <si>
    <t>2025_re</t>
  </si>
  <si>
    <t>2025_sbti_nt</t>
  </si>
  <si>
    <t>2025_cc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</si>
</sst>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409]#,##0"/>
    <numFmt numFmtId="165" formatCode="0.0000"/>
  </numFmts>
  <fonts count="80">
    <font>
      <sz val="11"/>
      <color theme="1"/>
      <name val="Aptos Narrow"/>
      <family val="2"/>
      <scheme val="minor"/>
    </font>
    <font>
      <sz val="11"/>
      <color theme="1"/>
      <name val="Aptos Narrow"/>
      <family val="2"/>
      <scheme val="minor"/>
    </font>
    <font>
      <sz val="11"/>
      <color rgb="FF9C0006"/>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u/>
      <sz val="11"/>
      <color theme="1"/>
      <name val="Aptos Narrow"/>
      <family val="2"/>
      <scheme val="minor"/>
    </font>
    <font>
      <sz val="11"/>
      <name val="Aptos Narrow"/>
      <family val="2"/>
      <scheme val="minor"/>
    </font>
    <font>
      <sz val="11"/>
      <color theme="1"/>
      <name val="Calibri"/>
      <family val="2"/>
    </font>
    <font>
      <u/>
      <sz val="11"/>
      <color rgb="FFFF0000"/>
      <name val="Aptos Narrow"/>
      <family val="2"/>
      <scheme val="minor"/>
    </font>
    <font>
      <sz val="11"/>
      <color rgb="FF000000"/>
      <name val="Aptos Narrow"/>
      <family val="2"/>
      <scheme val="minor"/>
    </font>
    <font>
      <sz val="11"/>
      <color rgb="FFFF0000"/>
      <name val="Calibri (Body)"/>
    </font>
    <font>
      <sz val="11"/>
      <color rgb="FFC00000"/>
      <name val="Aptos Narrow"/>
      <family val="2"/>
      <scheme val="minor"/>
    </font>
    <font>
      <sz val="11"/>
      <color rgb="FFC00000"/>
      <name val="Calibri (Body)"/>
    </font>
    <font>
      <b/>
      <sz val="11"/>
      <color theme="0" tint="-0.34998626667073579"/>
      <name val="Aptos Narrow"/>
      <family val="2"/>
      <scheme val="minor"/>
    </font>
    <font>
      <b/>
      <sz val="11"/>
      <color theme="0" tint="-0.249977111117893"/>
      <name val="Aptos Narrow"/>
      <family val="2"/>
      <scheme val="minor"/>
    </font>
    <font>
      <b/>
      <sz val="11"/>
      <name val="Aptos Narrow"/>
      <family val="2"/>
      <scheme val="minor"/>
    </font>
    <font>
      <b/>
      <sz val="11"/>
      <color rgb="FFFF0000"/>
      <name val="Aptos Narrow"/>
      <family val="2"/>
      <scheme val="minor"/>
    </font>
    <font>
      <sz val="12"/>
      <color theme="1"/>
      <name val="Aptos Narrow"/>
      <family val="2"/>
      <scheme val="minor"/>
    </font>
    <font>
      <sz val="12"/>
      <color theme="1"/>
      <name val="Arial"/>
      <family val="2"/>
    </font>
    <font>
      <u/>
      <sz val="12"/>
      <color theme="10"/>
      <name val="Aptos Narrow"/>
      <family val="2"/>
      <scheme val="minor"/>
    </font>
    <font>
      <u/>
      <sz val="12"/>
      <color theme="10"/>
      <name val="Arial"/>
      <family val="2"/>
    </font>
    <font>
      <sz val="12"/>
      <color rgb="FF000000"/>
      <name val="Arial"/>
      <family val="2"/>
    </font>
    <font>
      <b/>
      <sz val="12"/>
      <color theme="1"/>
      <name val="Arial"/>
      <family val="2"/>
    </font>
    <font>
      <b/>
      <sz val="12"/>
      <color rgb="FF000000"/>
      <name val="Arial"/>
      <family val="2"/>
    </font>
    <font>
      <b/>
      <sz val="11"/>
      <color rgb="FF000000"/>
      <name val="Aptos Narrow"/>
      <family val="2"/>
      <scheme val="minor"/>
    </font>
    <font>
      <sz val="11"/>
      <color rgb="FF000000"/>
      <name val="Calibri"/>
      <family val="2"/>
    </font>
    <font>
      <sz val="9"/>
      <color rgb="FF010101"/>
      <name val="Meiryo"/>
      <family val="2"/>
      <charset val="128"/>
    </font>
    <font>
      <sz val="10"/>
      <name val="Calibri"/>
      <family val="2"/>
    </font>
    <font>
      <b/>
      <sz val="11"/>
      <color rgb="FFFFFFFF"/>
      <name val="Calibri"/>
      <family val="2"/>
    </font>
    <font>
      <b/>
      <sz val="10"/>
      <name val="Calibri"/>
      <family val="2"/>
    </font>
    <font>
      <b/>
      <sz val="10"/>
      <color rgb="FFFF0000"/>
      <name val="Calibri"/>
      <family val="2"/>
    </font>
    <font>
      <b/>
      <sz val="10"/>
      <color theme="1"/>
      <name val="Calibri"/>
      <family val="2"/>
    </font>
    <font>
      <sz val="10"/>
      <color theme="5"/>
      <name val="Calibri"/>
      <family val="2"/>
    </font>
    <font>
      <b/>
      <sz val="10"/>
      <color theme="5"/>
      <name val="Calibri"/>
      <family val="2"/>
    </font>
    <font>
      <b/>
      <sz val="11"/>
      <color theme="5"/>
      <name val="Calibri"/>
      <family val="2"/>
    </font>
    <font>
      <i/>
      <sz val="11"/>
      <color theme="1"/>
      <name val="Aptos Narrow"/>
      <family val="2"/>
      <scheme val="minor"/>
    </font>
    <font>
      <b/>
      <sz val="12"/>
      <color theme="0"/>
      <name val="Arial"/>
      <family val="2"/>
    </font>
    <font>
      <sz val="11"/>
      <name val="Calibri"/>
      <family val="2"/>
    </font>
    <font>
      <sz val="11"/>
      <color theme="0"/>
      <name val="Aptos Narrow"/>
      <family val="2"/>
      <scheme val="minor"/>
    </font>
    <font>
      <sz val="11"/>
      <color theme="8"/>
      <name val="Aptos Narrow"/>
      <family val="2"/>
      <scheme val="minor"/>
    </font>
    <font>
      <u/>
      <sz val="11"/>
      <color rgb="FF467886"/>
      <name val="Aptos Narrow"/>
      <family val="2"/>
      <scheme val="minor"/>
    </font>
    <font>
      <sz val="11"/>
      <color theme="0"/>
      <name val="Calibri"/>
      <family val="2"/>
    </font>
    <font>
      <sz val="11"/>
      <color rgb="FF000000"/>
      <name val="Aptos Narrow"/>
      <family val="2"/>
    </font>
    <font>
      <b/>
      <sz val="11"/>
      <color rgb="FF000000"/>
      <name val="Aptos Narrow"/>
      <family val="2"/>
    </font>
    <font>
      <sz val="11"/>
      <color rgb="FFFF0000"/>
      <name val="Aptos Narrow"/>
      <family val="2"/>
    </font>
    <font>
      <sz val="11"/>
      <color rgb="FFDAE9F8"/>
      <name val="Aptos Narrow"/>
      <family val="2"/>
    </font>
    <font>
      <sz val="11"/>
      <color rgb="FF92D050"/>
      <name val="Aptos Narrow"/>
      <family val="2"/>
    </font>
    <font>
      <sz val="11"/>
      <color rgb="FF782170"/>
      <name val="Aptos Narrow"/>
      <family val="2"/>
    </font>
    <font>
      <sz val="11"/>
      <color rgb="FF00B4B1"/>
      <name val="Aptos Narrow"/>
      <family val="2"/>
    </font>
    <font>
      <sz val="11"/>
      <color rgb="FF595959"/>
      <name val="Aptos Narrow"/>
      <family val="2"/>
    </font>
    <font>
      <sz val="11"/>
      <color rgb="FF0070C0"/>
      <name val="Calibri"/>
      <family val="2"/>
    </font>
    <font>
      <sz val="11"/>
      <color rgb="FF0070C0"/>
      <name val="Calibri"/>
    </font>
    <font>
      <sz val="11"/>
      <color rgb="FF3C7D22"/>
      <name val="Calibri"/>
      <family val="2"/>
    </font>
    <font>
      <sz val="11"/>
      <color rgb="FF3C7D22"/>
      <name val="Calibri"/>
    </font>
    <font>
      <sz val="11"/>
      <color rgb="FFE49EDD"/>
      <name val="Calibri"/>
      <family val="2"/>
    </font>
    <font>
      <sz val="11"/>
      <color rgb="FFE49EDD"/>
      <name val="Calibri"/>
    </font>
    <font>
      <sz val="11"/>
      <color rgb="FFFFC000"/>
      <name val="Calibri"/>
      <family val="2"/>
    </font>
    <font>
      <sz val="11"/>
      <color rgb="FFFFC000"/>
      <name val="Calibri"/>
    </font>
    <font>
      <sz val="11"/>
      <color rgb="FFBE5014"/>
      <name val="Calibri"/>
      <family val="2"/>
    </font>
    <font>
      <sz val="11"/>
      <color rgb="FFBE5014"/>
      <name val="Calibri"/>
    </font>
    <font>
      <sz val="11"/>
      <color rgb="FF51154A"/>
      <name val="Calibri"/>
      <family val="2"/>
    </font>
    <font>
      <sz val="11"/>
      <color rgb="FF51154A"/>
      <name val="Calibri"/>
    </font>
    <font>
      <sz val="11"/>
      <color rgb="FF275317"/>
      <name val="Calibri"/>
      <family val="2"/>
    </font>
    <font>
      <sz val="11"/>
      <color rgb="FF275317"/>
      <name val="Calibri"/>
    </font>
    <font>
      <sz val="11"/>
      <color rgb="FF215C98"/>
      <name val="Calibri"/>
      <family val="2"/>
    </font>
    <font>
      <sz val="11"/>
      <color rgb="FF215C98"/>
      <name val="Calibri"/>
    </font>
    <font>
      <sz val="11"/>
      <color rgb="FF61CBF3"/>
      <name val="Calibri"/>
      <family val="2"/>
    </font>
    <font>
      <sz val="11"/>
      <color rgb="FF61CBF3"/>
      <name val="Calibri"/>
    </font>
    <font>
      <sz val="11"/>
      <color rgb="FF4D58A7"/>
      <name val="Calibri"/>
      <family val="2"/>
    </font>
    <font>
      <sz val="11"/>
      <color rgb="FF4D58A7"/>
      <name val="Calibri"/>
    </font>
    <font>
      <sz val="11"/>
      <color rgb="FF73799E"/>
      <name val="Aptos Narrow"/>
      <family val="2"/>
    </font>
    <font>
      <sz val="11"/>
      <color rgb="FF6E6139"/>
      <name val="Aptos Narrow"/>
      <family val="2"/>
    </font>
    <font>
      <sz val="11"/>
      <color rgb="FFC47C7C"/>
      <name val="Aptos Narrow"/>
      <family val="2"/>
    </font>
    <font>
      <sz val="11"/>
      <color rgb="FF002060"/>
      <name val="Aptos Narrow"/>
      <family val="2"/>
    </font>
    <font>
      <sz val="11"/>
      <color rgb="FF83E28E"/>
      <name val="Aptos Narrow"/>
      <family val="2"/>
    </font>
    <font>
      <sz val="11"/>
      <color rgb="FFE0E090"/>
      <name val="Aptos Narrow"/>
      <family val="2"/>
    </font>
    <font>
      <b/>
      <sz val="11"/>
      <name val="Calibri"/>
      <family val="2"/>
    </font>
    <font>
      <b/>
      <sz val="11"/>
      <name val="Aptos Narrow"/>
    </font>
    <font>
      <b/>
      <sz val="11"/>
      <name val="Calibri"/>
    </font>
  </fonts>
  <fills count="45">
    <fill>
      <patternFill patternType="none"/>
    </fill>
    <fill>
      <patternFill patternType="gray125"/>
    </fill>
    <fill>
      <patternFill patternType="solid">
        <fgColor rgb="FFFFC7CE"/>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79998168889431442"/>
        <bgColor indexed="65"/>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rgb="FF4472C4"/>
        <bgColor rgb="FF4472C4"/>
      </patternFill>
    </fill>
    <fill>
      <patternFill patternType="solid">
        <fgColor rgb="FFB4C7E7"/>
        <bgColor rgb="FFB4C7E7"/>
      </patternFill>
    </fill>
    <fill>
      <patternFill patternType="solid">
        <fgColor rgb="FFE7E6E6"/>
        <bgColor rgb="FFE7E6E6"/>
      </patternFill>
    </fill>
    <fill>
      <patternFill patternType="solid">
        <fgColor theme="0"/>
        <bgColor rgb="FF4472C4"/>
      </patternFill>
    </fill>
    <fill>
      <patternFill patternType="solid">
        <fgColor theme="0"/>
        <bgColor rgb="FFB4C7E7"/>
      </patternFill>
    </fill>
    <fill>
      <patternFill patternType="solid">
        <fgColor theme="0"/>
        <bgColor rgb="FFE7E6E6"/>
      </patternFill>
    </fill>
    <fill>
      <patternFill patternType="solid">
        <fgColor theme="9" tint="0.79998168889431442"/>
        <bgColor indexed="64"/>
      </patternFill>
    </fill>
    <fill>
      <patternFill patternType="solid">
        <fgColor rgb="FFD8C7F9"/>
        <bgColor indexed="64"/>
      </patternFill>
    </fill>
    <fill>
      <patternFill patternType="solid">
        <fgColor rgb="FFFF4791"/>
        <bgColor indexed="64"/>
      </patternFill>
    </fill>
    <fill>
      <patternFill patternType="solid">
        <fgColor rgb="FFFF0066"/>
        <bgColor indexed="64"/>
      </patternFill>
    </fill>
    <fill>
      <patternFill patternType="solid">
        <fgColor rgb="FF00BCB8"/>
        <bgColor indexed="64"/>
      </patternFill>
    </fill>
    <fill>
      <patternFill patternType="solid">
        <fgColor theme="3" tint="0.749992370372631"/>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rgb="FFFFC000"/>
        <bgColor indexed="64"/>
      </patternFill>
    </fill>
    <fill>
      <patternFill patternType="solid">
        <fgColor rgb="FF00B050"/>
        <bgColor indexed="64"/>
      </patternFill>
    </fill>
    <fill>
      <patternFill patternType="solid">
        <fgColor theme="9"/>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2"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2" tint="-9.9978637043366805E-2"/>
        <bgColor theme="4" tint="0.79998168889431442"/>
      </patternFill>
    </fill>
    <fill>
      <patternFill patternType="solid">
        <fgColor theme="2" tint="-0.499984740745262"/>
        <bgColor indexed="64"/>
      </patternFill>
    </fill>
    <fill>
      <patternFill patternType="solid">
        <fgColor theme="2" tint="-0.749992370372631"/>
        <bgColor indexed="64"/>
      </patternFill>
    </fill>
    <fill>
      <patternFill patternType="solid">
        <fgColor rgb="FFFFFFFF"/>
        <bgColor rgb="FF000000"/>
      </patternFill>
    </fill>
    <fill>
      <patternFill patternType="solid">
        <fgColor theme="4"/>
        <bgColor indexed="64"/>
      </patternFill>
    </fill>
    <fill>
      <patternFill patternType="solid">
        <fgColor rgb="FFA6C9EC"/>
        <bgColor rgb="FF000000"/>
      </patternFill>
    </fill>
    <fill>
      <patternFill patternType="solid">
        <fgColor rgb="FFC6CAE4"/>
        <bgColor rgb="FF000000"/>
      </patternFill>
    </fill>
    <fill>
      <patternFill patternType="solid">
        <fgColor rgb="FFF2CEEF"/>
        <bgColor rgb="FF000000"/>
      </patternFill>
    </fill>
    <fill>
      <patternFill patternType="solid">
        <fgColor rgb="FFD0D0D0"/>
        <bgColor rgb="FF000000"/>
      </patternFill>
    </fill>
    <fill>
      <patternFill patternType="solid">
        <fgColor rgb="FF00B4B1"/>
        <bgColor rgb="FF000000"/>
      </patternFill>
    </fill>
    <fill>
      <patternFill patternType="solid">
        <fgColor rgb="FFFF3B8A"/>
        <bgColor rgb="FF000000"/>
      </patternFill>
    </fill>
    <fill>
      <patternFill patternType="solid">
        <fgColor rgb="FF215C98"/>
        <bgColor rgb="FF000000"/>
      </patternFill>
    </fill>
    <fill>
      <patternFill patternType="solid">
        <fgColor rgb="FFC0E6F5"/>
        <bgColor rgb="FFC0E6F5"/>
      </patternFill>
    </fill>
  </fills>
  <borders count="36">
    <border>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style="double">
        <color indexed="64"/>
      </bottom>
      <diagonal/>
    </border>
    <border>
      <left style="thin">
        <color indexed="64"/>
      </left>
      <right/>
      <top style="thin">
        <color theme="4" tint="0.39997558519241921"/>
      </top>
      <bottom/>
      <diagonal/>
    </border>
    <border>
      <left/>
      <right/>
      <top style="thin">
        <color theme="4" tint="0.39997558519241921"/>
      </top>
      <bottom/>
      <diagonal/>
    </border>
    <border>
      <left/>
      <right style="thin">
        <color indexed="64"/>
      </right>
      <top style="thin">
        <color theme="4" tint="0.39997558519241921"/>
      </top>
      <bottom/>
      <diagonal/>
    </border>
    <border>
      <left style="thin">
        <color rgb="FF000000"/>
      </left>
      <right/>
      <top style="thin">
        <color theme="4" tint="0.39997558519241921"/>
      </top>
      <bottom/>
      <diagonal/>
    </border>
    <border>
      <left style="thin">
        <color rgb="FF000000"/>
      </left>
      <right/>
      <top style="thin">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indexed="64"/>
      </right>
      <top style="thin">
        <color rgb="FF000000"/>
      </top>
      <bottom/>
      <diagonal/>
    </border>
    <border>
      <left style="thin">
        <color indexed="64"/>
      </left>
      <right/>
      <top style="thin">
        <color rgb="FF000000"/>
      </top>
      <bottom/>
      <diagonal/>
    </border>
    <border>
      <left/>
      <right/>
      <top/>
      <bottom style="medium">
        <color rgb="FF000000"/>
      </bottom>
      <diagonal/>
    </border>
    <border>
      <left/>
      <right style="thin">
        <color indexed="64"/>
      </right>
      <top/>
      <bottom style="medium">
        <color rgb="FF000000"/>
      </bottom>
      <diagonal/>
    </border>
    <border>
      <left style="thin">
        <color indexed="64"/>
      </left>
      <right/>
      <top/>
      <bottom style="medium">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style="thin">
        <color rgb="FF44B3E1"/>
      </bottom>
      <diagonal/>
    </border>
    <border>
      <left style="thin">
        <color auto="1"/>
      </left>
      <right style="thin">
        <color auto="1"/>
      </right>
      <top style="thin">
        <color auto="1"/>
      </top>
      <bottom style="thin">
        <color auto="1"/>
      </bottom>
      <diagonal/>
    </border>
  </borders>
  <cellStyleXfs count="14">
    <xf numFmtId="0" fontId="0" fillId="0" borderId="0"/>
    <xf numFmtId="9" fontId="1" fillId="0" borderId="0"/>
    <xf numFmtId="0" fontId="2" fillId="2" borderId="0"/>
    <xf numFmtId="0" fontId="1" fillId="3" borderId="0"/>
    <xf numFmtId="0" fontId="1" fillId="4" borderId="0"/>
    <xf numFmtId="0" fontId="1" fillId="5" borderId="0"/>
    <xf numFmtId="0" fontId="1" fillId="6" borderId="0"/>
    <xf numFmtId="0" fontId="5" fillId="0" borderId="0"/>
    <xf numFmtId="44" fontId="1" fillId="0" borderId="0"/>
    <xf numFmtId="0" fontId="18" fillId="0" borderId="0"/>
    <xf numFmtId="0" fontId="20" fillId="0" borderId="0"/>
    <xf numFmtId="9" fontId="18" fillId="0" borderId="0"/>
    <xf numFmtId="43" fontId="1" fillId="0" borderId="0"/>
    <xf numFmtId="43" fontId="1" fillId="0" borderId="0"/>
  </cellStyleXfs>
  <cellXfs count="390">
    <xf numFmtId="0" fontId="0" fillId="0" borderId="0" xfId="0"/>
    <xf numFmtId="0" fontId="0" fillId="0" borderId="0" xfId="0" applyAlignment="1">
      <alignment horizontal="left" vertical="top"/>
    </xf>
    <xf numFmtId="9" fontId="0" fillId="0" borderId="0" xfId="1" applyFont="1" applyAlignment="1">
      <alignment horizontal="left" vertical="top"/>
    </xf>
    <xf numFmtId="3" fontId="0" fillId="0" borderId="0" xfId="0" applyNumberFormat="1" applyAlignment="1">
      <alignment horizontal="left" vertical="top"/>
    </xf>
    <xf numFmtId="164" fontId="0" fillId="0" borderId="0" xfId="0" applyNumberFormat="1" applyAlignment="1">
      <alignment horizontal="left" vertical="top"/>
    </xf>
    <xf numFmtId="9" fontId="0" fillId="0" borderId="0" xfId="1" applyFont="1"/>
    <xf numFmtId="0" fontId="0" fillId="7" borderId="0" xfId="0" applyFill="1" applyAlignment="1">
      <alignment horizontal="left" vertical="top"/>
    </xf>
    <xf numFmtId="0" fontId="0" fillId="0" borderId="0" xfId="0" applyAlignment="1">
      <alignment horizontal="left"/>
    </xf>
    <xf numFmtId="0" fontId="5" fillId="0" borderId="0" xfId="7"/>
    <xf numFmtId="0" fontId="4" fillId="0" borderId="0" xfId="0" applyFont="1" applyAlignment="1">
      <alignment horizontal="left" vertical="top"/>
    </xf>
    <xf numFmtId="0" fontId="1" fillId="6" borderId="0" xfId="6" applyAlignment="1">
      <alignment horizontal="left" vertical="top"/>
    </xf>
    <xf numFmtId="9" fontId="1" fillId="6" borderId="0" xfId="1" applyFill="1" applyAlignment="1">
      <alignment horizontal="left" vertical="top"/>
    </xf>
    <xf numFmtId="9" fontId="0" fillId="6" borderId="0" xfId="1" applyFont="1" applyFill="1" applyAlignment="1">
      <alignment horizontal="left" vertical="top"/>
    </xf>
    <xf numFmtId="0" fontId="1" fillId="5" borderId="0" xfId="5" applyAlignment="1">
      <alignment horizontal="left" vertical="top"/>
    </xf>
    <xf numFmtId="0" fontId="0" fillId="5" borderId="0" xfId="5" applyFont="1" applyAlignment="1">
      <alignment horizontal="left" vertical="top"/>
    </xf>
    <xf numFmtId="0" fontId="1" fillId="4" borderId="0" xfId="4" applyAlignment="1">
      <alignment horizontal="left" vertical="top"/>
    </xf>
    <xf numFmtId="3" fontId="4" fillId="0" borderId="0" xfId="0" applyNumberFormat="1" applyFont="1" applyAlignment="1">
      <alignment horizontal="left" vertical="top"/>
    </xf>
    <xf numFmtId="0" fontId="1" fillId="3" borderId="0" xfId="3" applyAlignment="1">
      <alignment horizontal="left" vertical="top"/>
    </xf>
    <xf numFmtId="0" fontId="1" fillId="3" borderId="0" xfId="3"/>
    <xf numFmtId="0" fontId="0" fillId="3" borderId="0" xfId="3" applyFont="1" applyAlignment="1">
      <alignment horizontal="left" vertical="top"/>
    </xf>
    <xf numFmtId="0" fontId="2" fillId="2" borderId="0" xfId="2" applyAlignment="1">
      <alignment horizontal="left" vertical="top"/>
    </xf>
    <xf numFmtId="1" fontId="0" fillId="0" borderId="0" xfId="0" applyNumberFormat="1" applyAlignment="1">
      <alignment horizontal="left"/>
    </xf>
    <xf numFmtId="9" fontId="0" fillId="0" borderId="0" xfId="1" applyFont="1" applyAlignment="1">
      <alignment horizontal="left"/>
    </xf>
    <xf numFmtId="0" fontId="0" fillId="0" borderId="0" xfId="0" quotePrefix="1" applyAlignment="1">
      <alignment horizontal="left"/>
    </xf>
    <xf numFmtId="164" fontId="0" fillId="0" borderId="0" xfId="8" applyNumberFormat="1" applyFont="1" applyAlignment="1">
      <alignment horizontal="left"/>
    </xf>
    <xf numFmtId="0" fontId="3" fillId="0" borderId="0" xfId="0" applyFont="1" applyAlignment="1">
      <alignment horizontal="left"/>
    </xf>
    <xf numFmtId="0" fontId="5" fillId="0" borderId="0" xfId="7" applyAlignment="1">
      <alignment horizontal="left"/>
    </xf>
    <xf numFmtId="0" fontId="7" fillId="0" borderId="0" xfId="0" applyFont="1" applyAlignment="1">
      <alignment horizontal="left"/>
    </xf>
    <xf numFmtId="0" fontId="6" fillId="0" borderId="0" xfId="7" applyFont="1"/>
    <xf numFmtId="0" fontId="1" fillId="0" borderId="0" xfId="7" applyFont="1"/>
    <xf numFmtId="0" fontId="8" fillId="0" borderId="0" xfId="0" quotePrefix="1" applyFont="1" applyAlignment="1">
      <alignment wrapText="1"/>
    </xf>
    <xf numFmtId="0" fontId="8" fillId="0" borderId="0" xfId="0" quotePrefix="1" applyFont="1"/>
    <xf numFmtId="0" fontId="0" fillId="8" borderId="0" xfId="0" applyFill="1" applyAlignment="1">
      <alignment horizontal="left"/>
    </xf>
    <xf numFmtId="0" fontId="0" fillId="7" borderId="0" xfId="0" applyFill="1" applyAlignment="1">
      <alignment horizontal="left"/>
    </xf>
    <xf numFmtId="0" fontId="3" fillId="7" borderId="0" xfId="0" applyFont="1" applyFill="1" applyAlignment="1">
      <alignment horizontal="left"/>
    </xf>
    <xf numFmtId="0" fontId="0" fillId="7" borderId="0" xfId="0" quotePrefix="1" applyFill="1" applyAlignment="1">
      <alignment horizontal="left"/>
    </xf>
    <xf numFmtId="0" fontId="5" fillId="7" borderId="0" xfId="7" applyFill="1"/>
    <xf numFmtId="1" fontId="0" fillId="7" borderId="0" xfId="0" applyNumberFormat="1" applyFill="1" applyAlignment="1">
      <alignment horizontal="left"/>
    </xf>
    <xf numFmtId="164" fontId="0" fillId="7" borderId="0" xfId="8" applyNumberFormat="1" applyFont="1" applyFill="1" applyAlignment="1">
      <alignment horizontal="left"/>
    </xf>
    <xf numFmtId="9" fontId="0" fillId="0" borderId="0" xfId="0" applyNumberFormat="1" applyAlignment="1">
      <alignment horizontal="left"/>
    </xf>
    <xf numFmtId="0" fontId="0" fillId="0" borderId="0" xfId="0" applyAlignment="1">
      <alignment horizontal="left" wrapText="1"/>
    </xf>
    <xf numFmtId="0" fontId="0" fillId="0" borderId="0" xfId="0" quotePrefix="1"/>
    <xf numFmtId="0" fontId="9" fillId="0" borderId="0" xfId="7" applyFont="1"/>
    <xf numFmtId="0" fontId="10" fillId="0" borderId="0" xfId="0" applyFont="1" applyAlignment="1">
      <alignment horizontal="left"/>
    </xf>
    <xf numFmtId="9" fontId="0" fillId="0" borderId="0" xfId="0" applyNumberFormat="1" applyAlignment="1">
      <alignment horizontal="left" vertical="top"/>
    </xf>
    <xf numFmtId="0" fontId="6" fillId="0" borderId="0" xfId="7" applyFont="1" applyAlignment="1">
      <alignment horizontal="left" vertical="top"/>
    </xf>
    <xf numFmtId="0" fontId="10" fillId="0" borderId="0" xfId="0" applyFont="1" applyAlignment="1">
      <alignment horizontal="left" vertical="top"/>
    </xf>
    <xf numFmtId="0" fontId="11" fillId="0" borderId="0" xfId="0" applyFont="1" applyAlignment="1">
      <alignment horizontal="left"/>
    </xf>
    <xf numFmtId="0" fontId="12" fillId="0" borderId="0" xfId="0" applyFont="1" applyAlignment="1">
      <alignment horizontal="left" vertical="top"/>
    </xf>
    <xf numFmtId="0" fontId="13" fillId="0" borderId="0" xfId="0" applyFont="1" applyAlignment="1">
      <alignment horizontal="left" vertical="top"/>
    </xf>
    <xf numFmtId="0" fontId="5" fillId="0" borderId="0" xfId="7" applyAlignment="1">
      <alignment vertical="top"/>
    </xf>
    <xf numFmtId="0" fontId="0" fillId="0" borderId="0" xfId="0" applyAlignment="1">
      <alignment vertical="top"/>
    </xf>
    <xf numFmtId="0" fontId="0" fillId="0" borderId="0" xfId="0" quotePrefix="1" applyAlignment="1">
      <alignment horizontal="left" wrapText="1"/>
    </xf>
    <xf numFmtId="0" fontId="4" fillId="0" borderId="0" xfId="0" applyFont="1" applyAlignment="1">
      <alignment horizontal="left"/>
    </xf>
    <xf numFmtId="0" fontId="14" fillId="0" borderId="0" xfId="0" applyFont="1" applyAlignment="1">
      <alignment horizontal="left"/>
    </xf>
    <xf numFmtId="0" fontId="15" fillId="0" borderId="0" xfId="0" applyFont="1" applyAlignment="1">
      <alignment horizontal="left"/>
    </xf>
    <xf numFmtId="0" fontId="16" fillId="0" borderId="0" xfId="0" applyFont="1" applyAlignment="1">
      <alignment horizontal="left"/>
    </xf>
    <xf numFmtId="164" fontId="14" fillId="0" borderId="0" xfId="0" applyNumberFormat="1" applyFont="1" applyAlignment="1">
      <alignment horizontal="left"/>
    </xf>
    <xf numFmtId="0" fontId="17" fillId="0" borderId="0" xfId="0" applyFont="1" applyAlignment="1">
      <alignment horizontal="left"/>
    </xf>
    <xf numFmtId="1" fontId="16" fillId="0" borderId="0" xfId="0" applyNumberFormat="1" applyFont="1" applyAlignment="1">
      <alignment horizontal="left"/>
    </xf>
    <xf numFmtId="0" fontId="19" fillId="0" borderId="0" xfId="9" applyFont="1"/>
    <xf numFmtId="0" fontId="23" fillId="0" borderId="0" xfId="9" applyFont="1"/>
    <xf numFmtId="0" fontId="0" fillId="0" borderId="11" xfId="0" applyBorder="1" applyAlignment="1">
      <alignment horizontal="left"/>
    </xf>
    <xf numFmtId="0" fontId="4" fillId="0" borderId="8" xfId="0" applyFont="1" applyBorder="1" applyAlignment="1">
      <alignment horizontal="left"/>
    </xf>
    <xf numFmtId="0" fontId="4" fillId="0" borderId="9" xfId="0" applyFont="1" applyBorder="1" applyAlignment="1">
      <alignment horizontal="left" wrapText="1"/>
    </xf>
    <xf numFmtId="0" fontId="25" fillId="0" borderId="8" xfId="0" applyFont="1" applyBorder="1" applyAlignment="1">
      <alignment horizontal="left"/>
    </xf>
    <xf numFmtId="0" fontId="25" fillId="0" borderId="9" xfId="0" applyFont="1" applyBorder="1" applyAlignment="1">
      <alignment horizontal="left"/>
    </xf>
    <xf numFmtId="0" fontId="4" fillId="0" borderId="10" xfId="0" applyFont="1" applyBorder="1" applyAlignment="1">
      <alignment horizontal="left"/>
    </xf>
    <xf numFmtId="0" fontId="4" fillId="0" borderId="11" xfId="0" applyFont="1" applyBorder="1" applyAlignment="1">
      <alignment horizontal="left"/>
    </xf>
    <xf numFmtId="0" fontId="4" fillId="0" borderId="2" xfId="0" applyFont="1" applyBorder="1" applyAlignment="1">
      <alignment horizontal="left"/>
    </xf>
    <xf numFmtId="0" fontId="4" fillId="0" borderId="12" xfId="0" applyFont="1" applyBorder="1" applyAlignment="1">
      <alignment horizontal="left"/>
    </xf>
    <xf numFmtId="0" fontId="0" fillId="0" borderId="12" xfId="0" applyBorder="1" applyAlignment="1">
      <alignment horizontal="left"/>
    </xf>
    <xf numFmtId="0" fontId="0" fillId="0" borderId="2" xfId="0" applyBorder="1" applyAlignment="1">
      <alignment horizontal="left"/>
    </xf>
    <xf numFmtId="0" fontId="4" fillId="0" borderId="3" xfId="0" applyFont="1" applyBorder="1" applyAlignment="1">
      <alignment horizontal="left"/>
    </xf>
    <xf numFmtId="0" fontId="0" fillId="0" borderId="5" xfId="0" applyBorder="1" applyAlignment="1">
      <alignment horizontal="left"/>
    </xf>
    <xf numFmtId="0" fontId="0" fillId="0" borderId="5" xfId="0" applyBorder="1"/>
    <xf numFmtId="0" fontId="0" fillId="0" borderId="0" xfId="0" applyAlignment="1">
      <alignment horizontal="right"/>
    </xf>
    <xf numFmtId="165" fontId="0" fillId="0" borderId="0" xfId="0" applyNumberFormat="1"/>
    <xf numFmtId="0" fontId="0" fillId="0" borderId="7" xfId="0" applyBorder="1"/>
    <xf numFmtId="14" fontId="0" fillId="0" borderId="7" xfId="0" applyNumberFormat="1" applyBorder="1" applyAlignment="1">
      <alignment horizontal="right"/>
    </xf>
    <xf numFmtId="0" fontId="0" fillId="0" borderId="7" xfId="0" applyBorder="1" applyAlignment="1">
      <alignment horizontal="right"/>
    </xf>
    <xf numFmtId="0" fontId="26" fillId="0" borderId="7" xfId="0" applyFont="1" applyBorder="1"/>
    <xf numFmtId="0" fontId="7" fillId="0" borderId="7" xfId="0" applyFont="1" applyBorder="1"/>
    <xf numFmtId="0" fontId="0" fillId="0" borderId="7" xfId="0" applyBorder="1" applyAlignment="1">
      <alignment horizontal="left"/>
    </xf>
    <xf numFmtId="1" fontId="0" fillId="0" borderId="7" xfId="0" applyNumberFormat="1" applyBorder="1"/>
    <xf numFmtId="22" fontId="0" fillId="0" borderId="7" xfId="0" applyNumberFormat="1" applyBorder="1" applyAlignment="1">
      <alignment horizontal="right"/>
    </xf>
    <xf numFmtId="0" fontId="27" fillId="0" borderId="7" xfId="0" applyFont="1" applyBorder="1"/>
    <xf numFmtId="0" fontId="0" fillId="0" borderId="0" xfId="0" applyAlignment="1">
      <alignment vertical="center"/>
    </xf>
    <xf numFmtId="0" fontId="0" fillId="9" borderId="7" xfId="0" applyFill="1" applyBorder="1" applyAlignment="1">
      <alignment vertical="center" wrapText="1"/>
    </xf>
    <xf numFmtId="0" fontId="28" fillId="0" borderId="7" xfId="0" applyFont="1" applyBorder="1" applyAlignment="1">
      <alignment horizontal="center" vertical="center"/>
    </xf>
    <xf numFmtId="0" fontId="29" fillId="10" borderId="7" xfId="0" applyFont="1" applyFill="1" applyBorder="1" applyAlignment="1">
      <alignment horizontal="center" vertical="center"/>
    </xf>
    <xf numFmtId="0" fontId="30" fillId="11" borderId="7" xfId="0" applyFont="1" applyFill="1" applyBorder="1" applyAlignment="1">
      <alignment horizontal="center" vertical="center"/>
    </xf>
    <xf numFmtId="0" fontId="28" fillId="0" borderId="7" xfId="0" applyFont="1" applyBorder="1" applyAlignment="1">
      <alignment horizontal="left" vertical="center"/>
    </xf>
    <xf numFmtId="0" fontId="30" fillId="12" borderId="7" xfId="0" applyFont="1" applyFill="1" applyBorder="1" applyAlignment="1">
      <alignment horizontal="left" vertical="center"/>
    </xf>
    <xf numFmtId="0" fontId="30" fillId="12" borderId="7" xfId="0" applyFont="1" applyFill="1" applyBorder="1" applyAlignment="1">
      <alignment horizontal="center" vertical="center"/>
    </xf>
    <xf numFmtId="0" fontId="31" fillId="12" borderId="7" xfId="0" applyFont="1" applyFill="1" applyBorder="1" applyAlignment="1">
      <alignment horizontal="center" vertical="center"/>
    </xf>
    <xf numFmtId="0" fontId="32" fillId="12" borderId="7" xfId="0" applyFont="1" applyFill="1" applyBorder="1" applyAlignment="1">
      <alignment horizontal="center" vertical="center"/>
    </xf>
    <xf numFmtId="0" fontId="19" fillId="8" borderId="0" xfId="9" applyFont="1" applyFill="1"/>
    <xf numFmtId="0" fontId="29" fillId="13" borderId="0" xfId="0" applyFont="1" applyFill="1" applyAlignment="1">
      <alignment horizontal="center" vertical="center"/>
    </xf>
    <xf numFmtId="0" fontId="30" fillId="14" borderId="0" xfId="0" applyFont="1" applyFill="1" applyAlignment="1">
      <alignment horizontal="center" vertical="center"/>
    </xf>
    <xf numFmtId="0" fontId="28" fillId="8" borderId="0" xfId="0" applyFont="1" applyFill="1" applyAlignment="1">
      <alignment horizontal="center" vertical="center"/>
    </xf>
    <xf numFmtId="0" fontId="30" fillId="15" borderId="0" xfId="0" applyFont="1" applyFill="1" applyAlignment="1">
      <alignment horizontal="center" vertical="center"/>
    </xf>
    <xf numFmtId="0" fontId="31" fillId="15" borderId="0" xfId="0" applyFont="1" applyFill="1" applyAlignment="1">
      <alignment horizontal="center" vertical="center"/>
    </xf>
    <xf numFmtId="0" fontId="32" fillId="15" borderId="0" xfId="0" applyFont="1" applyFill="1" applyAlignment="1">
      <alignment horizontal="center" vertical="center"/>
    </xf>
    <xf numFmtId="0" fontId="4" fillId="0" borderId="0" xfId="0" applyFont="1" applyAlignment="1">
      <alignment horizontal="center" vertical="center" wrapText="1"/>
    </xf>
    <xf numFmtId="0" fontId="0" fillId="0" borderId="0" xfId="0" applyAlignment="1">
      <alignment vertical="center" wrapText="1"/>
    </xf>
    <xf numFmtId="0" fontId="0" fillId="16" borderId="7" xfId="0" applyFill="1" applyBorder="1"/>
    <xf numFmtId="0" fontId="0" fillId="16" borderId="0" xfId="0" applyFill="1"/>
    <xf numFmtId="0" fontId="30" fillId="11" borderId="4" xfId="0" applyFont="1" applyFill="1" applyBorder="1" applyAlignment="1">
      <alignment horizontal="center" vertical="center"/>
    </xf>
    <xf numFmtId="0" fontId="29" fillId="10" borderId="9" xfId="0" applyFont="1" applyFill="1" applyBorder="1" applyAlignment="1">
      <alignment horizontal="center" vertical="center"/>
    </xf>
    <xf numFmtId="0" fontId="0" fillId="9" borderId="7" xfId="0" applyFill="1" applyBorder="1"/>
    <xf numFmtId="0" fontId="0" fillId="9" borderId="0" xfId="0" applyFill="1"/>
    <xf numFmtId="0" fontId="33" fillId="0" borderId="7" xfId="0" applyFont="1" applyBorder="1" applyAlignment="1">
      <alignment horizontal="center" vertical="center"/>
    </xf>
    <xf numFmtId="0" fontId="34" fillId="12" borderId="7" xfId="0" applyFont="1" applyFill="1" applyBorder="1" applyAlignment="1">
      <alignment horizontal="center" vertical="center"/>
    </xf>
    <xf numFmtId="0" fontId="0" fillId="0" borderId="14" xfId="0" applyBorder="1" applyAlignment="1">
      <alignment horizontal="left"/>
    </xf>
    <xf numFmtId="0" fontId="35" fillId="10" borderId="9" xfId="0" applyFont="1" applyFill="1" applyBorder="1" applyAlignment="1">
      <alignment horizontal="center" vertical="center"/>
    </xf>
    <xf numFmtId="0" fontId="0" fillId="17" borderId="7" xfId="0" applyFill="1" applyBorder="1" applyAlignment="1">
      <alignment vertical="center" wrapText="1"/>
    </xf>
    <xf numFmtId="0" fontId="0" fillId="9" borderId="10" xfId="0" applyFill="1" applyBorder="1" applyAlignment="1">
      <alignment vertical="center" wrapText="1"/>
    </xf>
    <xf numFmtId="0" fontId="0" fillId="0" borderId="10" xfId="0" applyBorder="1"/>
    <xf numFmtId="0" fontId="0" fillId="0" borderId="8" xfId="0" applyBorder="1"/>
    <xf numFmtId="0" fontId="0" fillId="19" borderId="8" xfId="0" applyFill="1" applyBorder="1" applyAlignment="1">
      <alignment vertical="center" wrapText="1"/>
    </xf>
    <xf numFmtId="0" fontId="0" fillId="21" borderId="7" xfId="0" applyFill="1" applyBorder="1" applyAlignment="1">
      <alignment vertical="center" wrapText="1"/>
    </xf>
    <xf numFmtId="0" fontId="0" fillId="20" borderId="7" xfId="0" applyFill="1" applyBorder="1" applyAlignment="1">
      <alignment vertical="center" wrapText="1"/>
    </xf>
    <xf numFmtId="0" fontId="0" fillId="22" borderId="7" xfId="0" applyFill="1" applyBorder="1" applyAlignment="1">
      <alignment vertical="center" wrapText="1"/>
    </xf>
    <xf numFmtId="0" fontId="0" fillId="0" borderId="16" xfId="0" applyBorder="1"/>
    <xf numFmtId="14" fontId="0" fillId="0" borderId="16" xfId="0" applyNumberFormat="1" applyBorder="1" applyAlignment="1">
      <alignment horizontal="right"/>
    </xf>
    <xf numFmtId="0" fontId="0" fillId="16" borderId="16" xfId="0" applyFill="1" applyBorder="1"/>
    <xf numFmtId="0" fontId="0" fillId="9" borderId="16" xfId="0" applyFill="1" applyBorder="1"/>
    <xf numFmtId="0" fontId="0" fillId="0" borderId="6" xfId="0" applyBorder="1"/>
    <xf numFmtId="0" fontId="0" fillId="23" borderId="15" xfId="0" applyFill="1" applyBorder="1"/>
    <xf numFmtId="0" fontId="0" fillId="23" borderId="17" xfId="0" applyFill="1" applyBorder="1"/>
    <xf numFmtId="0" fontId="0" fillId="23" borderId="15" xfId="0" applyFill="1" applyBorder="1" applyAlignment="1">
      <alignment horizontal="right"/>
    </xf>
    <xf numFmtId="1" fontId="0" fillId="0" borderId="13" xfId="0" applyNumberFormat="1" applyBorder="1" applyAlignment="1">
      <alignment horizontal="right"/>
    </xf>
    <xf numFmtId="0" fontId="4" fillId="0" borderId="0" xfId="0" applyFont="1" applyAlignment="1">
      <alignment wrapText="1"/>
    </xf>
    <xf numFmtId="0" fontId="36" fillId="0" borderId="0" xfId="0" applyFont="1" applyAlignment="1">
      <alignment vertical="center"/>
    </xf>
    <xf numFmtId="0" fontId="0" fillId="7" borderId="0" xfId="0" applyFill="1"/>
    <xf numFmtId="0" fontId="0" fillId="24" borderId="0" xfId="0" applyFill="1" applyAlignment="1">
      <alignment vertical="center"/>
    </xf>
    <xf numFmtId="43" fontId="0" fillId="0" borderId="0" xfId="13" applyFont="1"/>
    <xf numFmtId="43" fontId="0" fillId="0" borderId="0" xfId="0" applyNumberFormat="1"/>
    <xf numFmtId="0" fontId="0" fillId="25" borderId="0" xfId="0" applyFill="1"/>
    <xf numFmtId="1" fontId="0" fillId="0" borderId="11" xfId="0" applyNumberFormat="1" applyBorder="1"/>
    <xf numFmtId="1" fontId="4" fillId="0" borderId="12" xfId="0" applyNumberFormat="1" applyFont="1" applyBorder="1" applyAlignment="1">
      <alignment wrapText="1"/>
    </xf>
    <xf numFmtId="1" fontId="0" fillId="0" borderId="11" xfId="0" applyNumberFormat="1" applyBorder="1" applyAlignment="1">
      <alignment horizontal="right"/>
    </xf>
    <xf numFmtId="0" fontId="0" fillId="0" borderId="11" xfId="0" applyBorder="1" applyAlignment="1">
      <alignment horizontal="right"/>
    </xf>
    <xf numFmtId="49" fontId="0" fillId="0" borderId="11" xfId="0" applyNumberFormat="1" applyBorder="1" applyAlignment="1">
      <alignment horizontal="right"/>
    </xf>
    <xf numFmtId="0" fontId="4" fillId="0" borderId="10" xfId="0" applyFont="1" applyBorder="1" applyAlignment="1">
      <alignment horizontal="left" wrapText="1"/>
    </xf>
    <xf numFmtId="0" fontId="17" fillId="0" borderId="0" xfId="0" applyFont="1" applyAlignment="1">
      <alignment wrapText="1"/>
    </xf>
    <xf numFmtId="0" fontId="0" fillId="26" borderId="0" xfId="0" applyFill="1" applyAlignment="1">
      <alignment horizontal="left"/>
    </xf>
    <xf numFmtId="1" fontId="0" fillId="26" borderId="0" xfId="0" applyNumberFormat="1" applyFill="1" applyAlignment="1">
      <alignment horizontal="left"/>
    </xf>
    <xf numFmtId="9" fontId="0" fillId="26" borderId="0" xfId="1" applyFont="1" applyFill="1" applyAlignment="1">
      <alignment horizontal="left"/>
    </xf>
    <xf numFmtId="9" fontId="0" fillId="0" borderId="11" xfId="1" applyFont="1" applyBorder="1"/>
    <xf numFmtId="0" fontId="12" fillId="0" borderId="5" xfId="0" applyFont="1" applyBorder="1" applyAlignment="1">
      <alignment horizontal="left"/>
    </xf>
    <xf numFmtId="1" fontId="12" fillId="0" borderId="11" xfId="0" applyNumberFormat="1" applyFont="1" applyBorder="1"/>
    <xf numFmtId="0" fontId="23" fillId="28" borderId="6" xfId="9" applyFont="1" applyFill="1" applyBorder="1"/>
    <xf numFmtId="0" fontId="24" fillId="28" borderId="1" xfId="9" applyFont="1" applyFill="1" applyBorder="1"/>
    <xf numFmtId="0" fontId="23" fillId="28" borderId="1" xfId="9" applyFont="1" applyFill="1" applyBorder="1"/>
    <xf numFmtId="0" fontId="23" fillId="28" borderId="6" xfId="9" applyFont="1" applyFill="1" applyBorder="1" applyAlignment="1">
      <alignment wrapText="1"/>
    </xf>
    <xf numFmtId="0" fontId="23" fillId="28" borderId="1" xfId="9" applyFont="1" applyFill="1" applyBorder="1" applyAlignment="1">
      <alignment wrapText="1"/>
    </xf>
    <xf numFmtId="0" fontId="19" fillId="28" borderId="19" xfId="9" applyFont="1" applyFill="1" applyBorder="1"/>
    <xf numFmtId="0" fontId="19" fillId="0" borderId="6" xfId="9" applyFont="1" applyBorder="1"/>
    <xf numFmtId="0" fontId="19" fillId="0" borderId="1" xfId="9" applyFont="1" applyBorder="1"/>
    <xf numFmtId="0" fontId="19" fillId="0" borderId="1" xfId="9" applyFont="1" applyBorder="1" applyAlignment="1">
      <alignment horizontal="fill"/>
    </xf>
    <xf numFmtId="0" fontId="19" fillId="0" borderId="1" xfId="9" applyFont="1" applyBorder="1" applyAlignment="1">
      <alignment horizontal="right"/>
    </xf>
    <xf numFmtId="0" fontId="19" fillId="0" borderId="19" xfId="9" applyFont="1" applyBorder="1"/>
    <xf numFmtId="0" fontId="19" fillId="0" borderId="20" xfId="9" applyFont="1" applyBorder="1"/>
    <xf numFmtId="0" fontId="19" fillId="28" borderId="18" xfId="9" applyFont="1" applyFill="1" applyBorder="1"/>
    <xf numFmtId="0" fontId="19" fillId="28" borderId="19" xfId="9" applyFont="1" applyFill="1" applyBorder="1" applyAlignment="1">
      <alignment horizontal="fill"/>
    </xf>
    <xf numFmtId="0" fontId="19" fillId="28" borderId="19" xfId="9" applyFont="1" applyFill="1" applyBorder="1" applyAlignment="1">
      <alignment horizontal="right"/>
    </xf>
    <xf numFmtId="0" fontId="19" fillId="0" borderId="18" xfId="9" applyFont="1" applyBorder="1"/>
    <xf numFmtId="0" fontId="19" fillId="0" borderId="19" xfId="9" applyFont="1" applyBorder="1" applyAlignment="1">
      <alignment horizontal="fill"/>
    </xf>
    <xf numFmtId="0" fontId="19" fillId="0" borderId="19" xfId="9" applyFont="1" applyBorder="1" applyAlignment="1">
      <alignment horizontal="right"/>
    </xf>
    <xf numFmtId="0" fontId="19" fillId="0" borderId="19" xfId="9" applyFont="1" applyBorder="1" applyAlignment="1">
      <alignment horizontal="left"/>
    </xf>
    <xf numFmtId="0" fontId="19" fillId="28" borderId="19" xfId="9" applyFont="1" applyFill="1" applyBorder="1" applyAlignment="1">
      <alignment horizontal="left"/>
    </xf>
    <xf numFmtId="0" fontId="21" fillId="0" borderId="19" xfId="10" applyFont="1" applyBorder="1" applyAlignment="1">
      <alignment vertical="center"/>
    </xf>
    <xf numFmtId="0" fontId="19" fillId="28" borderId="19" xfId="9" applyFont="1" applyFill="1" applyBorder="1" applyAlignment="1">
      <alignment vertical="center"/>
    </xf>
    <xf numFmtId="0" fontId="22" fillId="0" borderId="19" xfId="9" applyFont="1" applyBorder="1" applyAlignment="1">
      <alignment horizontal="right"/>
    </xf>
    <xf numFmtId="0" fontId="19" fillId="0" borderId="19" xfId="9" applyFont="1" applyBorder="1" applyAlignment="1">
      <alignment vertical="center"/>
    </xf>
    <xf numFmtId="0" fontId="19" fillId="0" borderId="19" xfId="9" applyFont="1" applyBorder="1" applyAlignment="1">
      <alignment horizontal="right" vertical="center"/>
    </xf>
    <xf numFmtId="0" fontId="19" fillId="28" borderId="19" xfId="9" applyFont="1" applyFill="1" applyBorder="1" applyAlignment="1">
      <alignment horizontal="right" vertical="center"/>
    </xf>
    <xf numFmtId="0" fontId="19" fillId="28" borderId="19" xfId="11" applyNumberFormat="1" applyFont="1" applyFill="1" applyBorder="1"/>
    <xf numFmtId="0" fontId="23" fillId="28" borderId="22" xfId="9" applyFont="1" applyFill="1" applyBorder="1"/>
    <xf numFmtId="0" fontId="19" fillId="0" borderId="21" xfId="9" applyFont="1" applyBorder="1"/>
    <xf numFmtId="0" fontId="19" fillId="28" borderId="21" xfId="9" applyFont="1" applyFill="1" applyBorder="1"/>
    <xf numFmtId="0" fontId="19" fillId="0" borderId="23" xfId="9" applyFont="1" applyBorder="1"/>
    <xf numFmtId="0" fontId="37" fillId="27" borderId="0" xfId="9" applyFont="1" applyFill="1"/>
    <xf numFmtId="0" fontId="37" fillId="27" borderId="5" xfId="9" applyFont="1" applyFill="1" applyBorder="1"/>
    <xf numFmtId="0" fontId="37" fillId="27" borderId="23" xfId="9" applyFont="1" applyFill="1" applyBorder="1"/>
    <xf numFmtId="0" fontId="37" fillId="27" borderId="11" xfId="9" applyFont="1" applyFill="1" applyBorder="1"/>
    <xf numFmtId="0" fontId="0" fillId="8" borderId="24" xfId="0" applyFill="1" applyBorder="1"/>
    <xf numFmtId="0" fontId="0" fillId="31" borderId="7" xfId="0" applyFill="1" applyBorder="1" applyAlignment="1">
      <alignment vertical="center" wrapText="1"/>
    </xf>
    <xf numFmtId="0" fontId="0" fillId="31" borderId="0" xfId="0" applyFill="1"/>
    <xf numFmtId="0" fontId="0" fillId="29" borderId="7" xfId="0" applyFill="1" applyBorder="1" applyAlignment="1">
      <alignment vertical="center" wrapText="1"/>
    </xf>
    <xf numFmtId="0" fontId="0" fillId="29" borderId="0" xfId="0" applyFill="1"/>
    <xf numFmtId="49" fontId="0" fillId="29" borderId="7" xfId="0" applyNumberFormat="1" applyFill="1" applyBorder="1" applyAlignment="1">
      <alignment horizontal="left"/>
    </xf>
    <xf numFmtId="49" fontId="0" fillId="31" borderId="7" xfId="0" applyNumberFormat="1" applyFill="1" applyBorder="1" applyAlignment="1">
      <alignment horizontal="left"/>
    </xf>
    <xf numFmtId="0" fontId="0" fillId="29" borderId="7" xfId="0" applyFill="1" applyBorder="1" applyAlignment="1">
      <alignment horizontal="left"/>
    </xf>
    <xf numFmtId="0" fontId="0" fillId="29" borderId="7" xfId="0" applyFill="1" applyBorder="1"/>
    <xf numFmtId="0" fontId="19" fillId="31" borderId="7" xfId="9" applyFont="1" applyFill="1" applyBorder="1"/>
    <xf numFmtId="0" fontId="36" fillId="29" borderId="7" xfId="0" applyFont="1" applyFill="1" applyBorder="1" applyAlignment="1">
      <alignment vertical="center"/>
    </xf>
    <xf numFmtId="0" fontId="19" fillId="32" borderId="7" xfId="9" applyFont="1" applyFill="1" applyBorder="1"/>
    <xf numFmtId="0" fontId="7" fillId="29" borderId="7" xfId="0" applyFont="1" applyFill="1" applyBorder="1" applyAlignment="1">
      <alignment horizontal="left"/>
    </xf>
    <xf numFmtId="0" fontId="0" fillId="29" borderId="7" xfId="0" applyFill="1" applyBorder="1" applyAlignment="1">
      <alignment vertical="center"/>
    </xf>
    <xf numFmtId="0" fontId="0" fillId="31" borderId="7" xfId="0" applyFill="1" applyBorder="1"/>
    <xf numFmtId="0" fontId="40" fillId="0" borderId="7" xfId="0" applyFont="1" applyBorder="1"/>
    <xf numFmtId="0" fontId="40" fillId="0" borderId="7" xfId="0" applyFont="1" applyBorder="1" applyAlignment="1">
      <alignment horizontal="left"/>
    </xf>
    <xf numFmtId="0" fontId="40" fillId="0" borderId="16" xfId="0" applyFont="1" applyBorder="1"/>
    <xf numFmtId="0" fontId="10" fillId="35" borderId="11" xfId="0" applyFont="1" applyFill="1" applyBorder="1" applyAlignment="1">
      <alignment horizontal="center" vertical="center"/>
    </xf>
    <xf numFmtId="0" fontId="3" fillId="35" borderId="11" xfId="0" applyFont="1" applyFill="1" applyBorder="1" applyAlignment="1">
      <alignment horizontal="center" vertical="center"/>
    </xf>
    <xf numFmtId="0" fontId="7" fillId="35" borderId="11" xfId="0" applyFont="1" applyFill="1" applyBorder="1" applyAlignment="1">
      <alignment horizontal="center" vertical="center"/>
    </xf>
    <xf numFmtId="0" fontId="10" fillId="35" borderId="0" xfId="0" applyFont="1" applyFill="1" applyAlignment="1">
      <alignment horizontal="center" vertical="center"/>
    </xf>
    <xf numFmtId="0" fontId="10" fillId="0" borderId="11" xfId="0" applyFont="1" applyBorder="1" applyAlignment="1">
      <alignment horizontal="center" vertical="center"/>
    </xf>
    <xf numFmtId="0" fontId="7" fillId="0" borderId="11" xfId="0" applyFont="1" applyBorder="1" applyAlignment="1">
      <alignment horizontal="center" vertical="center"/>
    </xf>
    <xf numFmtId="0" fontId="10" fillId="0" borderId="0" xfId="0" applyFont="1" applyAlignment="1">
      <alignment horizontal="center" vertical="center"/>
    </xf>
    <xf numFmtId="0" fontId="3" fillId="35" borderId="0" xfId="0" applyFont="1" applyFill="1" applyAlignment="1">
      <alignment horizontal="center" vertical="center"/>
    </xf>
    <xf numFmtId="0" fontId="3" fillId="0" borderId="0" xfId="0" applyFont="1" applyAlignment="1">
      <alignment horizontal="center" vertical="center"/>
    </xf>
    <xf numFmtId="0" fontId="41" fillId="35" borderId="11" xfId="0" applyFont="1" applyFill="1" applyBorder="1" applyAlignment="1">
      <alignment horizontal="center" vertical="center"/>
    </xf>
    <xf numFmtId="0" fontId="0" fillId="8" borderId="7" xfId="0" applyFill="1" applyBorder="1" applyAlignment="1">
      <alignment vertical="center" wrapText="1"/>
    </xf>
    <xf numFmtId="0" fontId="39" fillId="34" borderId="7" xfId="0" applyFont="1" applyFill="1" applyBorder="1"/>
    <xf numFmtId="0" fontId="39" fillId="33" borderId="7" xfId="0" applyFont="1" applyFill="1" applyBorder="1"/>
    <xf numFmtId="0" fontId="39" fillId="34" borderId="7" xfId="0" applyFont="1" applyFill="1" applyBorder="1" applyAlignment="1">
      <alignment vertical="center" wrapText="1"/>
    </xf>
    <xf numFmtId="49" fontId="39" fillId="33" borderId="7" xfId="0" applyNumberFormat="1" applyFont="1" applyFill="1" applyBorder="1" applyAlignment="1">
      <alignment horizontal="left"/>
    </xf>
    <xf numFmtId="0" fontId="39" fillId="33" borderId="7" xfId="0" applyFont="1" applyFill="1" applyBorder="1" applyAlignment="1">
      <alignment vertical="center" wrapText="1"/>
    </xf>
    <xf numFmtId="0" fontId="39" fillId="33" borderId="7" xfId="0" applyFont="1" applyFill="1" applyBorder="1" applyAlignment="1">
      <alignment horizontal="left"/>
    </xf>
    <xf numFmtId="0" fontId="42" fillId="33" borderId="7" xfId="0" applyFont="1" applyFill="1" applyBorder="1"/>
    <xf numFmtId="0" fontId="39" fillId="34" borderId="0" xfId="0" applyFont="1" applyFill="1"/>
    <xf numFmtId="0" fontId="39" fillId="33" borderId="0" xfId="0" applyFont="1" applyFill="1"/>
    <xf numFmtId="0" fontId="0" fillId="18" borderId="24" xfId="0" applyFill="1" applyBorder="1" applyAlignment="1">
      <alignment vertical="center" wrapText="1"/>
    </xf>
    <xf numFmtId="0" fontId="0" fillId="23" borderId="24" xfId="0" applyFill="1" applyBorder="1"/>
    <xf numFmtId="0" fontId="0" fillId="20" borderId="24" xfId="0" applyFill="1" applyBorder="1" applyAlignment="1">
      <alignment vertical="center"/>
    </xf>
    <xf numFmtId="0" fontId="0" fillId="0" borderId="24" xfId="0" applyBorder="1"/>
    <xf numFmtId="0" fontId="29" fillId="10" borderId="24" xfId="0" applyFont="1" applyFill="1" applyBorder="1" applyAlignment="1">
      <alignment horizontal="center" vertical="center"/>
    </xf>
    <xf numFmtId="0" fontId="30" fillId="11" borderId="24" xfId="0" applyFont="1" applyFill="1" applyBorder="1" applyAlignment="1">
      <alignment horizontal="center" vertical="center"/>
    </xf>
    <xf numFmtId="0" fontId="28" fillId="0" borderId="24" xfId="0" applyFont="1" applyBorder="1" applyAlignment="1">
      <alignment horizontal="left" vertical="center"/>
    </xf>
    <xf numFmtId="0" fontId="28" fillId="0" borderId="24" xfId="0" applyFont="1" applyBorder="1" applyAlignment="1">
      <alignment horizontal="center" vertical="center"/>
    </xf>
    <xf numFmtId="0" fontId="33" fillId="0" borderId="24" xfId="0" applyFont="1" applyBorder="1" applyAlignment="1">
      <alignment horizontal="center" vertical="center"/>
    </xf>
    <xf numFmtId="0" fontId="32" fillId="12" borderId="24" xfId="0" applyFont="1" applyFill="1" applyBorder="1" applyAlignment="1">
      <alignment horizontal="center" vertical="center"/>
    </xf>
    <xf numFmtId="0" fontId="30" fillId="12" borderId="24" xfId="0" applyFont="1" applyFill="1" applyBorder="1" applyAlignment="1">
      <alignment horizontal="left" vertical="center"/>
    </xf>
    <xf numFmtId="0" fontId="30" fillId="12" borderId="24" xfId="0" applyFont="1" applyFill="1" applyBorder="1" applyAlignment="1">
      <alignment horizontal="center" vertical="center"/>
    </xf>
    <xf numFmtId="0" fontId="34" fillId="12" borderId="24" xfId="0" applyFont="1" applyFill="1" applyBorder="1" applyAlignment="1">
      <alignment horizontal="center" vertical="center"/>
    </xf>
    <xf numFmtId="0" fontId="25" fillId="8" borderId="0" xfId="0" applyFont="1" applyFill="1" applyAlignment="1">
      <alignment horizontal="left"/>
    </xf>
    <xf numFmtId="0" fontId="10" fillId="8" borderId="0" xfId="0" applyFont="1" applyFill="1" applyAlignment="1">
      <alignment horizontal="left"/>
    </xf>
    <xf numFmtId="0" fontId="25" fillId="17" borderId="0" xfId="0" applyFont="1" applyFill="1" applyAlignment="1">
      <alignment horizontal="left"/>
    </xf>
    <xf numFmtId="0" fontId="25" fillId="30" borderId="0" xfId="0" applyFont="1" applyFill="1" applyAlignment="1">
      <alignment horizontal="left"/>
    </xf>
    <xf numFmtId="1" fontId="25" fillId="30" borderId="0" xfId="0" applyNumberFormat="1" applyFont="1" applyFill="1" applyAlignment="1">
      <alignment horizontal="left"/>
    </xf>
    <xf numFmtId="0" fontId="25" fillId="9" borderId="0" xfId="0" applyFont="1" applyFill="1" applyAlignment="1">
      <alignment horizontal="left"/>
    </xf>
    <xf numFmtId="0" fontId="25" fillId="20" borderId="0" xfId="0" applyFont="1" applyFill="1" applyAlignment="1">
      <alignment horizontal="left"/>
    </xf>
    <xf numFmtId="0" fontId="0" fillId="20" borderId="0" xfId="0" applyFill="1"/>
    <xf numFmtId="0" fontId="5" fillId="8" borderId="0" xfId="7" applyFill="1" applyAlignment="1">
      <alignment horizontal="left"/>
    </xf>
    <xf numFmtId="0" fontId="3" fillId="8" borderId="0" xfId="0" applyFont="1" applyFill="1" applyAlignment="1">
      <alignment horizontal="left" wrapText="1"/>
    </xf>
    <xf numFmtId="0" fontId="0" fillId="8" borderId="0" xfId="0" applyFill="1"/>
    <xf numFmtId="0" fontId="0" fillId="17" borderId="0" xfId="0" applyFill="1" applyAlignment="1">
      <alignment horizontal="left"/>
    </xf>
    <xf numFmtId="0" fontId="38" fillId="30" borderId="0" xfId="0" applyFont="1" applyFill="1"/>
    <xf numFmtId="0" fontId="0" fillId="9" borderId="0" xfId="0" applyFill="1" applyAlignment="1">
      <alignment horizontal="left"/>
    </xf>
    <xf numFmtId="0" fontId="0" fillId="20" borderId="0" xfId="0" applyFill="1" applyAlignment="1">
      <alignment horizontal="left"/>
    </xf>
    <xf numFmtId="0" fontId="7" fillId="8" borderId="0" xfId="0" applyFont="1" applyFill="1"/>
    <xf numFmtId="0" fontId="32" fillId="12" borderId="0" xfId="0" applyFont="1" applyFill="1" applyAlignment="1">
      <alignment horizontal="center" vertical="center"/>
    </xf>
    <xf numFmtId="0" fontId="5" fillId="9" borderId="0" xfId="7" applyFill="1" applyAlignment="1">
      <alignment horizontal="left"/>
    </xf>
    <xf numFmtId="0" fontId="7" fillId="8" borderId="0" xfId="0" applyFont="1" applyFill="1" applyAlignment="1">
      <alignment horizontal="left"/>
    </xf>
    <xf numFmtId="0" fontId="7" fillId="9" borderId="0" xfId="0" applyFont="1" applyFill="1" applyAlignment="1">
      <alignment horizontal="left"/>
    </xf>
    <xf numFmtId="0" fontId="7" fillId="20" borderId="0" xfId="0" applyFont="1" applyFill="1" applyAlignment="1">
      <alignment horizontal="left"/>
    </xf>
    <xf numFmtId="0" fontId="10" fillId="20" borderId="0" xfId="0" applyFont="1" applyFill="1" applyAlignment="1">
      <alignment horizontal="left"/>
    </xf>
    <xf numFmtId="1" fontId="0" fillId="9" borderId="0" xfId="0" applyNumberFormat="1" applyFill="1" applyAlignment="1">
      <alignment horizontal="left"/>
    </xf>
    <xf numFmtId="0" fontId="25" fillId="29" borderId="0" xfId="0" applyFont="1" applyFill="1" applyAlignment="1">
      <alignment horizontal="left"/>
    </xf>
    <xf numFmtId="0" fontId="10" fillId="29" borderId="0" xfId="0" applyFont="1" applyFill="1" applyAlignment="1">
      <alignment horizontal="left"/>
    </xf>
    <xf numFmtId="0" fontId="0" fillId="29" borderId="0" xfId="0" applyFill="1" applyAlignment="1">
      <alignment horizontal="left"/>
    </xf>
    <xf numFmtId="0" fontId="3" fillId="29" borderId="0" xfId="0" applyFont="1" applyFill="1" applyAlignment="1">
      <alignment horizontal="left" wrapText="1"/>
    </xf>
    <xf numFmtId="0" fontId="25" fillId="8" borderId="0" xfId="0" applyFont="1" applyFill="1" applyAlignment="1">
      <alignment horizontal="left" wrapText="1"/>
    </xf>
    <xf numFmtId="0" fontId="4" fillId="8" borderId="0" xfId="0" applyFont="1" applyFill="1" applyAlignment="1">
      <alignment horizontal="left" wrapText="1"/>
    </xf>
    <xf numFmtId="0" fontId="25" fillId="17" borderId="0" xfId="0" applyFont="1" applyFill="1" applyAlignment="1">
      <alignment horizontal="left" wrapText="1"/>
    </xf>
    <xf numFmtId="0" fontId="25" fillId="30" borderId="0" xfId="0" applyFont="1" applyFill="1" applyAlignment="1">
      <alignment horizontal="left" wrapText="1"/>
    </xf>
    <xf numFmtId="1" fontId="25" fillId="30" borderId="0" xfId="0" applyNumberFormat="1" applyFont="1" applyFill="1" applyAlignment="1">
      <alignment horizontal="left" wrapText="1"/>
    </xf>
    <xf numFmtId="0" fontId="25" fillId="9" borderId="0" xfId="0" applyFont="1" applyFill="1" applyAlignment="1">
      <alignment horizontal="left" wrapText="1"/>
    </xf>
    <xf numFmtId="0" fontId="25" fillId="20" borderId="0" xfId="0" applyFont="1" applyFill="1" applyAlignment="1">
      <alignment horizontal="left" wrapText="1"/>
    </xf>
    <xf numFmtId="0" fontId="16" fillId="8" borderId="0" xfId="0" applyFont="1" applyFill="1" applyAlignment="1">
      <alignment horizontal="left" wrapText="1"/>
    </xf>
    <xf numFmtId="0" fontId="0" fillId="30" borderId="0" xfId="0" applyFill="1" applyAlignment="1">
      <alignment horizontal="left"/>
    </xf>
    <xf numFmtId="1" fontId="0" fillId="30" borderId="0" xfId="0" applyNumberFormat="1" applyFill="1" applyAlignment="1">
      <alignment horizontal="left"/>
    </xf>
    <xf numFmtId="0" fontId="0" fillId="17" borderId="0" xfId="0" applyFill="1"/>
    <xf numFmtId="0" fontId="0" fillId="30" borderId="0" xfId="0" applyFill="1"/>
    <xf numFmtId="0" fontId="43" fillId="0" borderId="2" xfId="0" applyFont="1" applyBorder="1"/>
    <xf numFmtId="0" fontId="43" fillId="0" borderId="12" xfId="0" applyFont="1" applyBorder="1"/>
    <xf numFmtId="0" fontId="43" fillId="0" borderId="3" xfId="0" applyFont="1" applyBorder="1"/>
    <xf numFmtId="0" fontId="43" fillId="0" borderId="0" xfId="0" applyFont="1"/>
    <xf numFmtId="0" fontId="43" fillId="0" borderId="11" xfId="0" applyFont="1" applyBorder="1"/>
    <xf numFmtId="0" fontId="43" fillId="35" borderId="0" xfId="0" applyFont="1" applyFill="1"/>
    <xf numFmtId="0" fontId="43" fillId="0" borderId="5" xfId="0" applyFont="1" applyBorder="1"/>
    <xf numFmtId="0" fontId="44" fillId="0" borderId="11" xfId="0" applyFont="1" applyBorder="1"/>
    <xf numFmtId="0" fontId="44" fillId="37" borderId="0" xfId="0" applyFont="1" applyFill="1"/>
    <xf numFmtId="0" fontId="44" fillId="38" borderId="0" xfId="0" applyFont="1" applyFill="1"/>
    <xf numFmtId="0" fontId="44" fillId="39" borderId="0" xfId="0" applyFont="1" applyFill="1"/>
    <xf numFmtId="0" fontId="44" fillId="40" borderId="0" xfId="0" applyFont="1" applyFill="1"/>
    <xf numFmtId="0" fontId="44" fillId="41" borderId="0" xfId="0" applyFont="1" applyFill="1"/>
    <xf numFmtId="0" fontId="44" fillId="42" borderId="5" xfId="0" applyFont="1" applyFill="1" applyBorder="1"/>
    <xf numFmtId="0" fontId="44" fillId="42" borderId="0" xfId="0" applyFont="1" applyFill="1"/>
    <xf numFmtId="0" fontId="43" fillId="38" borderId="0" xfId="0" applyFont="1" applyFill="1"/>
    <xf numFmtId="0" fontId="43" fillId="37" borderId="0" xfId="0" applyFont="1" applyFill="1"/>
    <xf numFmtId="0" fontId="43" fillId="40" borderId="0" xfId="0" applyFont="1" applyFill="1"/>
    <xf numFmtId="0" fontId="43" fillId="39" borderId="0" xfId="0" applyFont="1" applyFill="1"/>
    <xf numFmtId="0" fontId="43" fillId="41" borderId="0" xfId="0" applyFont="1" applyFill="1"/>
    <xf numFmtId="0" fontId="43" fillId="35" borderId="5" xfId="0" applyFont="1" applyFill="1" applyBorder="1"/>
    <xf numFmtId="0" fontId="45" fillId="35" borderId="0" xfId="0" applyFont="1" applyFill="1"/>
    <xf numFmtId="0" fontId="45" fillId="38" borderId="0" xfId="0" applyFont="1" applyFill="1"/>
    <xf numFmtId="0" fontId="45" fillId="37" borderId="0" xfId="0" applyFont="1" applyFill="1"/>
    <xf numFmtId="0" fontId="45" fillId="39" borderId="0" xfId="0" applyFont="1" applyFill="1"/>
    <xf numFmtId="0" fontId="45" fillId="41" borderId="0" xfId="0" applyFont="1" applyFill="1"/>
    <xf numFmtId="0" fontId="45" fillId="35" borderId="5" xfId="0" applyFont="1" applyFill="1" applyBorder="1"/>
    <xf numFmtId="0" fontId="46" fillId="43" borderId="25" xfId="0" applyFont="1" applyFill="1" applyBorder="1"/>
    <xf numFmtId="0" fontId="46" fillId="43" borderId="26" xfId="0" applyFont="1" applyFill="1" applyBorder="1"/>
    <xf numFmtId="0" fontId="46" fillId="43" borderId="27" xfId="0" applyFont="1" applyFill="1" applyBorder="1"/>
    <xf numFmtId="0" fontId="43" fillId="43" borderId="29" xfId="0" applyFont="1" applyFill="1" applyBorder="1"/>
    <xf numFmtId="9" fontId="43" fillId="43" borderId="28" xfId="0" applyNumberFormat="1" applyFont="1" applyFill="1" applyBorder="1"/>
    <xf numFmtId="9" fontId="43" fillId="43" borderId="30" xfId="0" applyNumberFormat="1" applyFont="1" applyFill="1" applyBorder="1"/>
    <xf numFmtId="0" fontId="47" fillId="0" borderId="0" xfId="0" applyFont="1"/>
    <xf numFmtId="0" fontId="47" fillId="0" borderId="11" xfId="0" applyFont="1" applyBorder="1"/>
    <xf numFmtId="0" fontId="48" fillId="0" borderId="0" xfId="0" applyFont="1"/>
    <xf numFmtId="0" fontId="48" fillId="0" borderId="11" xfId="0" applyFont="1" applyBorder="1"/>
    <xf numFmtId="0" fontId="49" fillId="0" borderId="0" xfId="0" applyFont="1"/>
    <xf numFmtId="0" fontId="49" fillId="0" borderId="11" xfId="0" applyFont="1" applyBorder="1"/>
    <xf numFmtId="0" fontId="50" fillId="0" borderId="0" xfId="0" applyFont="1"/>
    <xf numFmtId="0" fontId="50" fillId="0" borderId="11" xfId="0" applyFont="1" applyBorder="1"/>
    <xf numFmtId="0" fontId="44" fillId="0" borderId="25" xfId="0" applyFont="1" applyBorder="1"/>
    <xf numFmtId="0" fontId="51" fillId="35" borderId="25" xfId="0" applyFont="1" applyFill="1" applyBorder="1"/>
    <xf numFmtId="0" fontId="52" fillId="35" borderId="25" xfId="0" applyFont="1" applyFill="1" applyBorder="1"/>
    <xf numFmtId="0" fontId="53" fillId="35" borderId="0" xfId="0" applyFont="1" applyFill="1"/>
    <xf numFmtId="0" fontId="54" fillId="35" borderId="0" xfId="0" applyFont="1" applyFill="1"/>
    <xf numFmtId="0" fontId="55" fillId="35" borderId="0" xfId="0" applyFont="1" applyFill="1"/>
    <xf numFmtId="0" fontId="56" fillId="35" borderId="0" xfId="0" applyFont="1" applyFill="1"/>
    <xf numFmtId="0" fontId="57" fillId="35" borderId="0" xfId="0" applyFont="1" applyFill="1" applyAlignment="1">
      <alignment wrapText="1"/>
    </xf>
    <xf numFmtId="0" fontId="58" fillId="35" borderId="0" xfId="0" applyFont="1" applyFill="1" applyAlignment="1">
      <alignment wrapText="1"/>
    </xf>
    <xf numFmtId="0" fontId="59" fillId="35" borderId="0" xfId="0" applyFont="1" applyFill="1"/>
    <xf numFmtId="0" fontId="60" fillId="35" borderId="0" xfId="0" applyFont="1" applyFill="1"/>
    <xf numFmtId="0" fontId="61" fillId="35" borderId="0" xfId="0" applyFont="1" applyFill="1"/>
    <xf numFmtId="0" fontId="62" fillId="35" borderId="0" xfId="0" applyFont="1" applyFill="1"/>
    <xf numFmtId="0" fontId="63" fillId="35" borderId="0" xfId="0" applyFont="1" applyFill="1"/>
    <xf numFmtId="0" fontId="64" fillId="35" borderId="0" xfId="0" applyFont="1" applyFill="1"/>
    <xf numFmtId="0" fontId="65" fillId="35" borderId="0" xfId="0" applyFont="1" applyFill="1" applyAlignment="1">
      <alignment wrapText="1"/>
    </xf>
    <xf numFmtId="0" fontId="66" fillId="35" borderId="0" xfId="0" applyFont="1" applyFill="1" applyAlignment="1">
      <alignment wrapText="1"/>
    </xf>
    <xf numFmtId="0" fontId="67" fillId="35" borderId="0" xfId="0" applyFont="1" applyFill="1"/>
    <xf numFmtId="0" fontId="68" fillId="35" borderId="0" xfId="0" applyFont="1" applyFill="1"/>
    <xf numFmtId="0" fontId="69" fillId="35" borderId="0" xfId="0" applyFont="1" applyFill="1"/>
    <xf numFmtId="0" fontId="70" fillId="35" borderId="0" xfId="0" applyFont="1" applyFill="1"/>
    <xf numFmtId="0" fontId="49" fillId="35" borderId="0" xfId="0" applyFont="1" applyFill="1"/>
    <xf numFmtId="0" fontId="71" fillId="35" borderId="0" xfId="0" applyFont="1" applyFill="1"/>
    <xf numFmtId="0" fontId="72" fillId="35" borderId="0" xfId="0" applyFont="1" applyFill="1"/>
    <xf numFmtId="0" fontId="73" fillId="35" borderId="0" xfId="0" applyFont="1" applyFill="1"/>
    <xf numFmtId="0" fontId="74" fillId="35" borderId="0" xfId="0" applyFont="1" applyFill="1"/>
    <xf numFmtId="0" fontId="75" fillId="35" borderId="0" xfId="0" applyFont="1" applyFill="1"/>
    <xf numFmtId="0" fontId="76" fillId="35" borderId="31" xfId="0" applyFont="1" applyFill="1" applyBorder="1"/>
    <xf numFmtId="0" fontId="44" fillId="0" borderId="28" xfId="0" applyFont="1" applyBorder="1"/>
    <xf numFmtId="0" fontId="0" fillId="22" borderId="7" xfId="0" applyFill="1" applyBorder="1"/>
    <xf numFmtId="0" fontId="0" fillId="22" borderId="15" xfId="0" applyFill="1" applyBorder="1"/>
    <xf numFmtId="165" fontId="0" fillId="22" borderId="0" xfId="0" applyNumberFormat="1" applyFill="1"/>
    <xf numFmtId="0" fontId="0" fillId="22" borderId="0" xfId="0" applyFill="1"/>
    <xf numFmtId="0" fontId="0" fillId="20" borderId="7" xfId="0" applyFill="1" applyBorder="1"/>
    <xf numFmtId="0" fontId="0" fillId="20" borderId="16" xfId="0" applyFill="1" applyBorder="1"/>
    <xf numFmtId="0" fontId="0" fillId="20" borderId="15" xfId="0" applyFill="1" applyBorder="1"/>
    <xf numFmtId="9" fontId="0" fillId="20" borderId="0" xfId="1" applyFont="1" applyFill="1"/>
    <xf numFmtId="0" fontId="0" fillId="20" borderId="0" xfId="0" applyFill="1" applyAlignment="1">
      <alignment vertical="center"/>
    </xf>
    <xf numFmtId="49" fontId="7" fillId="8" borderId="0" xfId="0" applyNumberFormat="1" applyFont="1" applyFill="1" applyAlignment="1">
      <alignment horizontal="left"/>
    </xf>
    <xf numFmtId="49" fontId="7" fillId="17" borderId="0" xfId="0" applyNumberFormat="1" applyFont="1" applyFill="1" applyAlignment="1">
      <alignment horizontal="left"/>
    </xf>
    <xf numFmtId="49" fontId="7" fillId="30" borderId="0" xfId="0" applyNumberFormat="1" applyFont="1" applyFill="1" applyAlignment="1">
      <alignment horizontal="left"/>
    </xf>
    <xf numFmtId="49" fontId="7" fillId="9" borderId="0" xfId="0" applyNumberFormat="1" applyFont="1" applyFill="1" applyAlignment="1">
      <alignment horizontal="left"/>
    </xf>
    <xf numFmtId="49" fontId="7" fillId="20" borderId="0" xfId="0" applyNumberFormat="1" applyFont="1" applyFill="1" applyAlignment="1">
      <alignment horizontal="left"/>
    </xf>
    <xf numFmtId="49" fontId="7" fillId="36" borderId="0" xfId="0" applyNumberFormat="1" applyFont="1" applyFill="1" applyAlignment="1">
      <alignment horizontal="left"/>
    </xf>
    <xf numFmtId="0" fontId="7" fillId="0" borderId="24" xfId="0" applyFont="1" applyBorder="1"/>
    <xf numFmtId="0" fontId="77" fillId="10" borderId="24" xfId="0" applyFont="1" applyFill="1" applyBorder="1" applyAlignment="1">
      <alignment horizontal="center" vertical="center"/>
    </xf>
    <xf numFmtId="0" fontId="10" fillId="35" borderId="11" xfId="0" applyFont="1" applyFill="1" applyBorder="1"/>
    <xf numFmtId="0" fontId="3" fillId="35" borderId="11" xfId="0" applyFont="1" applyFill="1" applyBorder="1"/>
    <xf numFmtId="0" fontId="7" fillId="35" borderId="11" xfId="0" applyFont="1" applyFill="1" applyBorder="1"/>
    <xf numFmtId="0" fontId="10" fillId="35" borderId="0" xfId="0" applyFont="1" applyFill="1"/>
    <xf numFmtId="0" fontId="10" fillId="0" borderId="11" xfId="0" applyFont="1" applyBorder="1"/>
    <xf numFmtId="0" fontId="7" fillId="0" borderId="11" xfId="0" applyFont="1" applyBorder="1"/>
    <xf numFmtId="0" fontId="10" fillId="0" borderId="7" xfId="0" applyFont="1" applyBorder="1"/>
    <xf numFmtId="0" fontId="10" fillId="0" borderId="16" xfId="0" applyFont="1" applyBorder="1"/>
    <xf numFmtId="0" fontId="10" fillId="35" borderId="0" xfId="0" applyFont="1" applyFill="1" applyAlignment="1">
      <alignment horizontal="left"/>
    </xf>
    <xf numFmtId="0" fontId="22" fillId="0" borderId="34" xfId="0" applyFont="1" applyBorder="1"/>
    <xf numFmtId="0" fontId="22" fillId="44" borderId="34" xfId="0" applyFont="1" applyFill="1" applyBorder="1"/>
    <xf numFmtId="0" fontId="78" fillId="0" borderId="35" xfId="0" applyFont="1" applyBorder="1" applyAlignment="1">
      <alignment horizontal="center" vertical="top"/>
    </xf>
    <xf numFmtId="0" fontId="79" fillId="0" borderId="35" xfId="0" applyFont="1" applyBorder="1" applyAlignment="1">
      <alignment horizontal="center" vertical="top"/>
    </xf>
    <xf numFmtId="0" fontId="29" fillId="10" borderId="7" xfId="0" applyFont="1" applyFill="1" applyBorder="1" applyAlignment="1">
      <alignment horizontal="center" vertical="center"/>
    </xf>
    <xf numFmtId="0" fontId="0" fillId="0" borderId="9" xfId="0" applyBorder="1"/>
    <xf numFmtId="0" fontId="0" fillId="0" borderId="8" xfId="0" applyBorder="1"/>
    <xf numFmtId="0" fontId="77" fillId="10" borderId="24" xfId="0" applyFont="1" applyFill="1" applyBorder="1" applyAlignment="1">
      <alignment horizontal="center" vertical="center"/>
    </xf>
    <xf numFmtId="0" fontId="0" fillId="0" borderId="32" xfId="0" applyBorder="1"/>
    <xf numFmtId="0" fontId="0" fillId="0" borderId="33" xfId="0" applyBorder="1"/>
    <xf numFmtId="0" fontId="29" fillId="10" borderId="24" xfId="0" applyFont="1" applyFill="1" applyBorder="1" applyAlignment="1">
      <alignment horizontal="center" vertical="center"/>
    </xf>
    <xf numFmtId="0" fontId="29" fillId="13" borderId="0" xfId="0" applyFont="1" applyFill="1" applyAlignment="1">
      <alignment horizontal="center" vertical="center"/>
    </xf>
    <xf numFmtId="0" fontId="19" fillId="0" borderId="0" xfId="9" applyFont="1"/>
    <xf numFmtId="0" fontId="0" fillId="0" borderId="0" xfId="0" applyAlignment="1">
      <alignment horizontal="center" vertical="top"/>
    </xf>
    <xf numFmtId="0" fontId="0" fillId="0" borderId="0" xfId="0" applyAlignment="1">
      <alignment horizontal="left" vertical="top"/>
    </xf>
    <xf numFmtId="0" fontId="4" fillId="0" borderId="0" xfId="0" applyFont="1" applyAlignment="1">
      <alignment horizontal="center" vertical="top"/>
    </xf>
  </cellXfs>
  <cellStyles count="14">
    <cellStyle name="20% - Accent1" xfId="3" builtinId="30"/>
    <cellStyle name="20% - Accent4" xfId="6" builtinId="42"/>
    <cellStyle name="40% - Accent1" xfId="4" builtinId="31"/>
    <cellStyle name="40% - Accent2" xfId="5" builtinId="35"/>
    <cellStyle name="Bad" xfId="2" builtinId="27"/>
    <cellStyle name="Comma" xfId="13" builtinId="3"/>
    <cellStyle name="Comma 2" xfId="12" xr:uid="{00000000-0005-0000-0000-00000C000000}"/>
    <cellStyle name="Currency 2" xfId="8" xr:uid="{00000000-0005-0000-0000-000008000000}"/>
    <cellStyle name="Hyperlink" xfId="7" builtinId="8"/>
    <cellStyle name="Hyperlink 2" xfId="10" xr:uid="{00000000-0005-0000-0000-00000A000000}"/>
    <cellStyle name="Normal" xfId="0" builtinId="0"/>
    <cellStyle name="Normal 2" xfId="9" xr:uid="{00000000-0005-0000-0000-000009000000}"/>
    <cellStyle name="Percent" xfId="1" builtinId="5"/>
    <cellStyle name="Percent 2" xfId="11" xr:uid="{00000000-0005-0000-0000-00000B000000}"/>
  </cellStyles>
  <dxfs count="53">
    <dxf>
      <fill>
        <patternFill>
          <bgColor rgb="FF00B050"/>
        </patternFill>
      </fill>
    </dxf>
    <dxf>
      <font>
        <strike val="0"/>
        <condense val="0"/>
        <extend val="0"/>
        <outline val="0"/>
        <shadow val="0"/>
        <vertAlign val="baseline"/>
        <sz val="12"/>
        <color theme="1"/>
        <name val="Arial"/>
        <family val="2"/>
      </font>
      <numFmt numFmtId="0" formatCode="General"/>
      <alignment horizontal="general" vertical="bottom"/>
      <border>
        <left/>
        <right style="thin">
          <color indexed="64"/>
        </right>
        <top style="thin">
          <color theme="4" tint="0.39997558519241921"/>
        </top>
        <bottom/>
        <vertical/>
        <horizontal/>
      </border>
    </dxf>
    <dxf>
      <font>
        <strike val="0"/>
        <condense val="0"/>
        <extend val="0"/>
        <outline val="0"/>
        <shadow val="0"/>
        <vertAlign val="baseline"/>
        <sz val="12"/>
        <color theme="1"/>
        <name val="Arial"/>
        <family val="2"/>
      </font>
      <numFmt numFmtId="0" formatCode="General"/>
      <alignment horizontal="general" vertical="bottom"/>
      <border>
        <left/>
        <right/>
        <top style="thin">
          <color theme="4" tint="0.39997558519241921"/>
        </top>
        <bottom/>
        <vertical/>
        <horizontal/>
      </border>
    </dxf>
    <dxf>
      <font>
        <strike val="0"/>
        <condense val="0"/>
        <extend val="0"/>
        <outline val="0"/>
        <shadow val="0"/>
        <vertAlign val="baseline"/>
        <sz val="12"/>
        <color theme="1"/>
        <name val="Arial"/>
        <family val="2"/>
      </font>
      <numFmt numFmtId="0" formatCode="General"/>
      <alignment horizontal="general" vertical="bottom"/>
      <border>
        <left/>
        <right/>
        <top style="thin">
          <color theme="4" tint="0.39997558519241921"/>
        </top>
        <bottom/>
        <vertical/>
        <horizontal/>
      </border>
    </dxf>
    <dxf>
      <font>
        <strike val="0"/>
        <condense val="0"/>
        <extend val="0"/>
        <outline val="0"/>
        <shadow val="0"/>
        <vertAlign val="baseline"/>
        <sz val="12"/>
        <color theme="1"/>
        <name val="Arial"/>
        <family val="2"/>
      </font>
      <numFmt numFmtId="0" formatCode="General"/>
      <alignment horizontal="general" vertical="bottom"/>
      <border>
        <left/>
        <right/>
        <top style="thin">
          <color theme="4" tint="0.39997558519241921"/>
        </top>
        <bottom/>
        <vertical/>
        <horizontal/>
      </border>
    </dxf>
    <dxf>
      <font>
        <strike val="0"/>
        <condense val="0"/>
        <extend val="0"/>
        <outline val="0"/>
        <shadow val="0"/>
        <vertAlign val="baseline"/>
        <sz val="12"/>
        <color theme="1"/>
        <name val="Arial"/>
        <family val="2"/>
      </font>
      <numFmt numFmtId="0" formatCode="General"/>
      <alignment horizontal="general" vertical="bottom"/>
      <border>
        <left/>
        <right/>
        <top style="thin">
          <color theme="4" tint="0.39997558519241921"/>
        </top>
        <bottom/>
        <vertical/>
        <horizontal/>
      </border>
    </dxf>
    <dxf>
      <font>
        <strike val="0"/>
        <condense val="0"/>
        <extend val="0"/>
        <outline val="0"/>
        <shadow val="0"/>
        <vertAlign val="baseline"/>
        <sz val="12"/>
        <color theme="1"/>
        <name val="Arial"/>
        <family val="2"/>
      </font>
      <numFmt numFmtId="0" formatCode="General"/>
      <alignment horizontal="general" vertical="bottom"/>
      <border>
        <left/>
        <right/>
        <top style="thin">
          <color theme="4" tint="0.39997558519241921"/>
        </top>
        <bottom/>
        <vertical/>
        <horizontal/>
      </border>
    </dxf>
    <dxf>
      <font>
        <strike val="0"/>
        <condense val="0"/>
        <extend val="0"/>
        <outline val="0"/>
        <shadow val="0"/>
        <vertAlign val="baseline"/>
        <sz val="12"/>
        <color theme="1"/>
        <name val="Arial"/>
        <family val="2"/>
      </font>
      <numFmt numFmtId="0" formatCode="General"/>
      <alignment horizontal="general" vertical="bottom"/>
      <border>
        <left style="thin">
          <color rgb="FF000000"/>
        </left>
        <right/>
        <top style="thin">
          <color theme="4" tint="0.39997558519241921"/>
        </top>
        <bottom/>
        <vertical/>
        <horizontal/>
      </border>
    </dxf>
    <dxf>
      <border outline="0">
        <left style="thin">
          <color indexed="64"/>
        </left>
        <top style="thin">
          <color theme="4" tint="0.39997558519241921"/>
        </top>
        <bottom style="thin">
          <color theme="4" tint="0.39997558519241921"/>
        </bottom>
      </border>
    </dxf>
    <dxf>
      <font>
        <strike val="0"/>
        <condense val="0"/>
        <extend val="0"/>
        <outline val="0"/>
        <shadow val="0"/>
        <vertAlign val="baseline"/>
        <sz val="12"/>
        <color theme="1"/>
        <name val="Arial"/>
        <family val="2"/>
      </font>
      <alignment horizontal="general" vertical="bottom"/>
    </dxf>
    <dxf>
      <font>
        <b/>
        <strike val="0"/>
        <condense val="0"/>
        <extend val="0"/>
        <outline val="0"/>
        <shadow val="0"/>
        <vertAlign val="baseline"/>
        <sz val="12"/>
        <color theme="0"/>
        <name val="Arial"/>
        <family val="2"/>
      </font>
      <numFmt numFmtId="0" formatCode="General"/>
      <fill>
        <patternFill patternType="solid">
          <fgColor theme="4"/>
          <bgColor theme="4"/>
        </patternFill>
      </fill>
      <alignment horizontal="general" vertical="bottom"/>
    </dxf>
    <dxf>
      <fill>
        <patternFill patternType="solid">
          <fgColor indexed="64"/>
          <bgColor theme="0"/>
        </patternFill>
      </fill>
      <alignment horizontal="left" vertical="bottom"/>
    </dxf>
    <dxf>
      <numFmt numFmtId="0" formatCode="General"/>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left" vertical="bottom"/>
    </dxf>
    <dxf>
      <fill>
        <patternFill patternType="solid">
          <fgColor indexed="64"/>
          <bgColor theme="0"/>
        </patternFill>
      </fill>
      <alignment horizontal="left" vertical="bottom"/>
    </dxf>
    <dxf>
      <numFmt numFmtId="0" formatCode="General"/>
      <fill>
        <patternFill patternType="solid">
          <fgColor indexed="64"/>
          <bgColor theme="0"/>
        </patternFill>
      </fill>
      <alignment horizontal="left" vertical="bottom"/>
    </dxf>
    <dxf>
      <fill>
        <patternFill patternType="solid">
          <fgColor indexed="64"/>
          <bgColor theme="0"/>
        </patternFill>
      </fill>
      <alignment horizontal="left" vertical="bottom"/>
    </dxf>
    <dxf>
      <fill>
        <patternFill patternType="solid">
          <fgColor indexed="64"/>
          <bgColor theme="0"/>
        </patternFill>
      </fill>
      <alignment horizontal="left" vertical="bottom"/>
    </dxf>
    <dxf>
      <fill>
        <patternFill patternType="solid">
          <fgColor indexed="64"/>
          <bgColor rgb="FF00BCB8"/>
        </patternFill>
      </fill>
      <alignment horizontal="left" vertical="bottom"/>
    </dxf>
    <dxf>
      <fill>
        <patternFill patternType="solid">
          <fgColor indexed="64"/>
          <bgColor rgb="FF00BCB8"/>
        </patternFill>
      </fill>
      <alignment horizontal="left" vertical="bottom"/>
    </dxf>
    <dxf>
      <fill>
        <patternFill patternType="solid">
          <fgColor indexed="64"/>
          <bgColor rgb="FF00BCB8"/>
        </patternFill>
      </fill>
      <alignment horizontal="left" vertical="bottom"/>
    </dxf>
    <dxf>
      <fill>
        <patternFill patternType="solid">
          <fgColor indexed="64"/>
          <bgColor rgb="FF00BCB8"/>
        </patternFill>
      </fill>
      <alignment horizontal="left" vertical="bottom"/>
    </dxf>
    <dxf>
      <fill>
        <patternFill patternType="solid">
          <fgColor indexed="64"/>
          <bgColor theme="8" tint="0.79998168889431442"/>
        </patternFill>
      </fill>
      <alignment horizontal="left" vertical="bottom"/>
    </dxf>
    <dxf>
      <fill>
        <patternFill patternType="solid">
          <fgColor indexed="64"/>
          <bgColor theme="8" tint="0.79998168889431442"/>
        </patternFill>
      </fill>
      <alignment horizontal="left" vertical="bottom"/>
    </dxf>
    <dxf>
      <fill>
        <patternFill patternType="solid">
          <fgColor indexed="64"/>
          <bgColor theme="8" tint="0.79998168889431442"/>
        </patternFill>
      </fill>
      <alignment horizontal="left" vertical="bottom"/>
    </dxf>
    <dxf>
      <fill>
        <patternFill patternType="solid">
          <fgColor indexed="64"/>
          <bgColor theme="8" tint="0.79998168889431442"/>
        </patternFill>
      </fill>
      <alignment horizontal="left" vertical="bottom"/>
    </dxf>
    <dxf>
      <fill>
        <patternFill patternType="solid">
          <fgColor indexed="64"/>
          <bgColor theme="8" tint="0.79998168889431442"/>
        </patternFill>
      </fill>
      <alignment horizontal="left" vertical="bottom"/>
    </dxf>
    <dxf>
      <fill>
        <patternFill patternType="solid">
          <fgColor indexed="64"/>
          <bgColor theme="8" tint="0.79998168889431442"/>
        </patternFill>
      </fill>
      <alignment horizontal="left" vertical="bottom"/>
    </dxf>
    <dxf>
      <numFmt numFmtId="1" formatCode="0"/>
      <fill>
        <patternFill patternType="solid">
          <fgColor indexed="64"/>
          <bgColor theme="7" tint="0.79998168889431442"/>
        </patternFill>
      </fill>
      <alignment horizontal="left" vertical="bottom"/>
    </dxf>
    <dxf>
      <numFmt numFmtId="1" formatCode="0"/>
      <fill>
        <patternFill patternType="solid">
          <fgColor indexed="64"/>
          <bgColor theme="7" tint="0.79998168889431442"/>
        </patternFill>
      </fill>
      <alignment horizontal="left" vertical="bottom"/>
    </dxf>
    <dxf>
      <numFmt numFmtId="1" formatCode="0"/>
      <fill>
        <patternFill patternType="solid">
          <fgColor indexed="64"/>
          <bgColor theme="7" tint="0.79998168889431442"/>
        </patternFill>
      </fill>
      <alignment horizontal="left" vertical="bottom"/>
    </dxf>
    <dxf>
      <numFmt numFmtId="1" formatCode="0"/>
      <fill>
        <patternFill patternType="solid">
          <fgColor indexed="64"/>
          <bgColor theme="7" tint="0.79998168889431442"/>
        </patternFill>
      </fill>
      <alignment horizontal="left" vertical="bottom"/>
    </dxf>
    <dxf>
      <numFmt numFmtId="1" formatCode="0"/>
      <fill>
        <patternFill patternType="solid">
          <fgColor indexed="64"/>
          <bgColor theme="7" tint="0.79998168889431442"/>
        </patternFill>
      </fill>
      <alignment horizontal="left" vertical="bottom"/>
    </dxf>
    <dxf>
      <numFmt numFmtId="1" formatCode="0"/>
      <fill>
        <patternFill patternType="solid">
          <fgColor indexed="64"/>
          <bgColor theme="7" tint="0.79998168889431442"/>
        </patternFill>
      </fill>
      <alignment horizontal="left" vertical="bottom"/>
    </dxf>
    <dxf>
      <numFmt numFmtId="1" formatCode="0"/>
      <fill>
        <patternFill patternType="solid">
          <fgColor indexed="64"/>
          <bgColor theme="7" tint="0.79998168889431442"/>
        </patternFill>
      </fill>
      <alignment horizontal="left" vertical="bottom"/>
    </dxf>
    <dxf>
      <numFmt numFmtId="1" formatCode="0"/>
      <fill>
        <patternFill patternType="solid">
          <fgColor indexed="64"/>
          <bgColor theme="7" tint="0.79998168889431442"/>
        </patternFill>
      </fill>
      <alignment horizontal="left" vertical="bottom"/>
    </dxf>
    <dxf>
      <numFmt numFmtId="1" formatCode="0"/>
      <fill>
        <patternFill patternType="solid">
          <fgColor indexed="64"/>
          <bgColor theme="7" tint="0.79998168889431442"/>
        </patternFill>
      </fill>
      <alignment horizontal="left" vertical="bottom"/>
    </dxf>
    <dxf>
      <fill>
        <patternFill patternType="solid">
          <fgColor indexed="64"/>
          <bgColor theme="7" tint="0.79998168889431442"/>
        </patternFill>
      </fill>
      <alignment horizontal="left" vertical="bottom"/>
    </dxf>
    <dxf>
      <fill>
        <patternFill patternType="solid">
          <fgColor indexed="64"/>
          <bgColor rgb="FFD8C7F9"/>
        </patternFill>
      </fill>
      <alignment horizontal="left" vertical="bottom"/>
    </dxf>
    <dxf>
      <fill>
        <patternFill patternType="solid">
          <fgColor indexed="64"/>
          <bgColor rgb="FFD8C7F9"/>
        </patternFill>
      </fill>
      <alignment horizontal="left" vertical="bottom"/>
    </dxf>
    <dxf>
      <fill>
        <patternFill patternType="solid">
          <fgColor indexed="64"/>
          <bgColor rgb="FFD8C7F9"/>
        </patternFill>
      </fill>
      <alignment horizontal="left" vertical="bottom"/>
    </dxf>
    <dxf>
      <fill>
        <patternFill patternType="solid">
          <fgColor indexed="64"/>
          <bgColor theme="0"/>
        </patternFill>
      </fill>
      <alignment horizontal="left" vertical="bottom"/>
    </dxf>
    <dxf>
      <fill>
        <patternFill patternType="solid">
          <fgColor indexed="64"/>
          <bgColor theme="0"/>
        </patternFill>
      </fill>
      <alignment horizontal="left" vertical="bottom"/>
    </dxf>
    <dxf>
      <fill>
        <patternFill patternType="solid">
          <fgColor indexed="64"/>
          <bgColor theme="0"/>
        </patternFill>
      </fill>
      <alignment horizontal="left" vertical="bottom"/>
    </dxf>
    <dxf>
      <fill>
        <patternFill patternType="solid">
          <fgColor indexed="64"/>
          <bgColor theme="0"/>
        </patternFill>
      </fill>
      <alignment horizontal="left" vertical="bottom"/>
    </dxf>
    <dxf>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left" vertical="bottom"/>
    </dxf>
    <dxf>
      <border outline="0">
        <bottom style="thin">
          <color rgb="FF000000"/>
        </bottom>
      </border>
    </dxf>
    <dxf>
      <font>
        <strike val="0"/>
        <outline val="0"/>
        <shadow val="0"/>
        <vertAlign val="baseline"/>
        <sz val="11"/>
        <color auto="1"/>
      </font>
      <numFmt numFmtId="30" formatCode="@"/>
      <fill>
        <patternFill patternType="solid">
          <fgColor indexed="64"/>
          <bgColor theme="0"/>
        </patternFill>
      </fill>
      <alignment horizontal="left" vertical="bottom"/>
      <border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AK512" totalsRowShown="0" headerRowDxfId="52" dataDxfId="50" headerRowBorderDxfId="51" tableBorderDxfId="49" totalsRowBorderDxfId="48">
  <autoFilter ref="A2:AK512" xr:uid="{00000000-0009-0000-0100-000001000000}"/>
  <tableColumns count="37">
    <tableColumn id="1" xr3:uid="{00000000-0010-0000-0000-000001000000}" name="Rank" dataDxfId="47"/>
    <tableColumn id="2" xr3:uid="{00000000-0010-0000-0000-000002000000}" name="Company name" dataDxfId="46"/>
    <tableColumn id="3" xr3:uid="{00000000-0010-0000-0000-000003000000}" name="Headquarters" dataDxfId="45"/>
    <tableColumn id="4" xr3:uid="{00000000-0010-0000-0000-000004000000}" name="Sector" dataDxfId="44"/>
    <tableColumn id="5" xr3:uid="{00000000-0010-0000-0000-000005000000}" name="Revenue ($M)" dataDxfId="43"/>
    <tableColumn id="6" xr3:uid="{00000000-0010-0000-0000-000006000000}" name="Profits ($M)" dataDxfId="42"/>
    <tableColumn id="7" xr3:uid="{00000000-0010-0000-0000-000007000000}" name="RE100 goal" dataDxfId="41"/>
    <tableColumn id="8" xr3:uid="{00000000-0010-0000-0000-000008000000}" name="From" dataDxfId="40"/>
    <tableColumn id="9" xr3:uid="{00000000-0010-0000-0000-000009000000}" name="Announced" dataDxfId="39"/>
    <tableColumn id="10" xr3:uid="{00000000-0010-0000-0000-00000A000000}" name="Target status" dataDxfId="38"/>
    <tableColumn id="11" xr3:uid="{00000000-0010-0000-0000-00000B000000}" name="Target classification (near term) - temp" dataDxfId="37"/>
    <tableColumn id="12" xr3:uid="{00000000-0010-0000-0000-00000C000000}" name="Target year (near term) (earlier of the two dates if there were two) (where target status was committed, 2030)" dataDxfId="36"/>
    <tableColumn id="13" xr3:uid="{00000000-0010-0000-0000-00000D000000}" name="Long term - Target Status" dataDxfId="35"/>
    <tableColumn id="14" xr3:uid="{00000000-0010-0000-0000-00000E000000}" name="Long term - Target Classification" dataDxfId="34"/>
    <tableColumn id="15" xr3:uid="{00000000-0010-0000-0000-00000F000000}" name="Long term - Target Year" dataDxfId="33"/>
    <tableColumn id="16" xr3:uid="{00000000-0010-0000-0000-000010000000}" name="Net zero committed (SBTi) (Y = yes, N = no)" dataDxfId="32"/>
    <tableColumn id="17" xr3:uid="{00000000-0010-0000-0000-000011000000}" name="SBTi NZ approved" dataDxfId="31"/>
    <tableColumn id="18" xr3:uid="{00000000-0010-0000-0000-000012000000}" name="Net zero year (SBTi)" dataDxfId="30"/>
    <tableColumn id="19" xr3:uid="{00000000-0010-0000-0000-000013000000}" name="Commitment year" dataDxfId="29"/>
    <tableColumn id="20" xr3:uid="{00000000-0010-0000-0000-000014000000}" name="Scope of target" dataDxfId="28"/>
    <tableColumn id="21" xr3:uid="{00000000-0010-0000-0000-000015000000}" name="Scope of target in their own words" dataDxfId="27"/>
    <tableColumn id="22" xr3:uid="{00000000-0010-0000-0000-000016000000}" name="From " dataDxfId="26"/>
    <tableColumn id="23" xr3:uid="{00000000-0010-0000-0000-000017000000}" name="year broken down " dataDxfId="25"/>
    <tableColumn id="24" xr3:uid="{00000000-0010-0000-0000-000018000000}" name="Announced2" dataDxfId="24"/>
    <tableColumn id="25" xr3:uid="{00000000-0010-0000-0000-000019000000}" name="Source" dataDxfId="23" dataCellStyle="Hyperlink"/>
    <tableColumn id="26" xr3:uid="{00000000-0010-0000-0000-00001A000000}" name="Scope of target3" dataDxfId="22"/>
    <tableColumn id="27" xr3:uid="{00000000-0010-0000-0000-00001B000000}" name="Scope of target in their own words4" dataDxfId="21"/>
    <tableColumn id="28" xr3:uid="{00000000-0010-0000-0000-00001C000000}" name="From 5" dataDxfId="20"/>
    <tableColumn id="29" xr3:uid="{00000000-0010-0000-0000-00001D000000}" name="From 6" dataDxfId="19"/>
    <tableColumn id="30" xr3:uid="{00000000-0010-0000-0000-00001E000000}" name="CN" dataDxfId="18"/>
    <tableColumn id="31" xr3:uid="{00000000-0010-0000-0000-00001F000000}" name="NZ" dataDxfId="17">
      <calculatedColumnFormula>IF(TRIM($AC3)&lt;&gt;"",1,"")</calculatedColumnFormula>
    </tableColumn>
    <tableColumn id="36" xr3:uid="{00000000-0010-0000-0000-000024000000}" name="SBTi" dataDxfId="16">
      <calculatedColumnFormula>IF(OR(Table1[[#This Row],[SBTi NZ approved]]="s",Table1[[#This Row],[Target status]]="T"),1,"")</calculatedColumnFormula>
    </tableColumn>
    <tableColumn id="32" xr3:uid="{00000000-0010-0000-0000-000020000000}" name="CC" dataDxfId="15"/>
    <tableColumn id="33" xr3:uid="{00000000-0010-0000-0000-000021000000}" name="REGION" dataDxfId="14"/>
    <tableColumn id="34" xr3:uid="{00000000-0010-0000-0000-000022000000}" name="SECTOR7" dataDxfId="13"/>
    <tableColumn id="37" xr3:uid="{00000000-0010-0000-0000-000025000000}" name="NZ year" dataDxfId="12">
      <calculatedColumnFormula>IF(Table1[[#This Row],[NZ]]=1, MAX(Table1[[#This Row],[From 6]], Table1[[#This Row],[Net zero year (SBTi)]]), "")</calculatedColumnFormula>
    </tableColumn>
    <tableColumn id="35" xr3:uid="{00000000-0010-0000-0000-000023000000}" name="at least one of the actions "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5" displayName="Table5" ref="A1:Y505" totalsRowShown="0" headerRowDxfId="10" dataDxfId="9" tableBorderDxfId="8" headerRowCellStyle="Normal 2" dataCellStyle="Normal 2">
  <autoFilter ref="A1:Y505" xr:uid="{00000000-0009-0000-0100-000002000000}"/>
  <tableColumns count="25">
    <tableColumn id="1" xr3:uid="{00000000-0010-0000-0100-000001000000}" name="Company"/>
    <tableColumn id="2" xr3:uid="{00000000-0010-0000-0100-000002000000}" name="Column1"/>
    <tableColumn id="3" xr3:uid="{00000000-0010-0000-0100-000003000000}" name="Column2"/>
    <tableColumn id="4" xr3:uid="{00000000-0010-0000-0100-000004000000}" name="Column3"/>
    <tableColumn id="5" xr3:uid="{00000000-0010-0000-0100-000005000000}" name="RE100"/>
    <tableColumn id="6" xr3:uid="{00000000-0010-0000-0100-000006000000}" name="Column4"/>
    <tableColumn id="7" xr3:uid="{00000000-0010-0000-0100-000007000000}" name="Column5"/>
    <tableColumn id="8" xr3:uid="{00000000-0010-0000-0100-000008000000}" name="SBT"/>
    <tableColumn id="9" xr3:uid="{00000000-0010-0000-0100-000009000000}" name="Column6"/>
    <tableColumn id="10" xr3:uid="{00000000-0010-0000-0100-00000A000000}" name="Column7"/>
    <tableColumn id="11" xr3:uid="{00000000-0010-0000-0100-00000B000000}" name="Carbon neutral"/>
    <tableColumn id="12" xr3:uid="{00000000-0010-0000-0100-00000C000000}" name="Column8"/>
    <tableColumn id="13" xr3:uid="{00000000-0010-0000-0100-00000D000000}" name="Column9"/>
    <tableColumn id="14" xr3:uid="{00000000-0010-0000-0100-00000E000000}" name="Column10"/>
    <tableColumn id="15" xr3:uid="{00000000-0010-0000-0100-00000F000000}" name="Net zero"/>
    <tableColumn id="16" xr3:uid="{00000000-0010-0000-0100-000010000000}" name="Column11"/>
    <tableColumn id="17" xr3:uid="{00000000-0010-0000-0100-000011000000}" name="Column12"/>
    <tableColumn id="18" xr3:uid="{00000000-0010-0000-0100-000012000000}" name="Column13"/>
    <tableColumn id="19" xr3:uid="{00000000-0010-0000-0100-000013000000}" name="Helper columns " dataDxfId="7" dataCellStyle="Normal 2"/>
    <tableColumn id="20" xr3:uid="{00000000-0010-0000-0100-000014000000}" name="Column14" dataDxfId="6" dataCellStyle="Normal 2"/>
    <tableColumn id="21" xr3:uid="{00000000-0010-0000-0100-000015000000}" name="Column15" dataDxfId="5" dataCellStyle="Normal 2">
      <calculatedColumnFormula>IF(TRIM(M2)&lt;&gt;"",1,"")</calculatedColumnFormula>
    </tableColumn>
    <tableColumn id="22" xr3:uid="{00000000-0010-0000-0100-000016000000}" name="Column16" dataDxfId="4" dataCellStyle="Normal 2">
      <calculatedColumnFormula>IF(TRIM(Q2)&lt;&gt;"",1,"")</calculatedColumnFormula>
    </tableColumn>
    <tableColumn id="23" xr3:uid="{00000000-0010-0000-0100-000017000000}" name="Column17" dataDxfId="3" dataCellStyle="Normal 2">
      <calculatedColumnFormula>IF($E2="Y", 1, "")</calculatedColumnFormula>
    </tableColumn>
    <tableColumn id="24" xr3:uid="{00000000-0010-0000-0100-000018000000}" name="Column18" dataDxfId="2" dataCellStyle="Normal 2">
      <calculatedColumnFormula>IF($H2="T",1,"")</calculatedColumnFormula>
    </tableColumn>
    <tableColumn id="25" xr3:uid="{00000000-0010-0000-0100-000019000000}" name="Column19" dataDxfId="1"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3" Type="http://schemas.openxmlformats.org/officeDocument/2006/relationships/hyperlink" Target="https://www.phoenixgroup.eu/en/about-phoenix/news/news/phoenix-group-adopts-climate-target-for-its-own-business-operations" TargetMode="External"/><Relationship Id="rId2" Type="http://schemas.openxmlformats.org/officeDocument/2006/relationships/hyperlink" Target="https://www.jfe-holdings.co.jp/en/csr/pdf/csr2022e.pdf" TargetMode="External"/><Relationship Id="rId1" Type="http://schemas.openxmlformats.org/officeDocument/2006/relationships/hyperlink" Target="https://www.societegenerale.com/sites/default/files/documents/2023-05/Integrated-Report-2022-2023.pdf" TargetMode="External"/><Relationship Id="rId5" Type="http://schemas.openxmlformats.org/officeDocument/2006/relationships/table" Target="../tables/table1.xml"/><Relationship Id="rId4" Type="http://schemas.openxmlformats.org/officeDocument/2006/relationships/hyperlink" Target="https://sustainability.jardines.com/2021/assets/pdf/Jardine_SR2021.pdf"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17" Type="http://schemas.openxmlformats.org/officeDocument/2006/relationships/hyperlink" Target="https://www.equinor.com/en/how-and-why/climate.html" TargetMode="External"/><Relationship Id="rId299" Type="http://schemas.openxmlformats.org/officeDocument/2006/relationships/hyperlink" Target="https://www.total.com/media/news/total-adopts-new-climate-ambition-get-net-zero-2050" TargetMode="External"/><Relationship Id="rId303" Type="http://schemas.openxmlformats.org/officeDocument/2006/relationships/hyperlink" Target="https://global.toyota/pages/global_toyota/sustainability/report/er/er19_en.pdf" TargetMode="External"/><Relationship Id="rId21" Type="http://schemas.openxmlformats.org/officeDocument/2006/relationships/hyperlink" Target="https://s22.q4cdn.com/604986553/files/doc_downloads/sustainability/2020/07/v2/2019-Sustainability-Report.pdf" TargetMode="External"/><Relationship Id="rId42" Type="http://schemas.openxmlformats.org/officeDocument/2006/relationships/hyperlink" Target="https://www.newswire.ca/news-releases/scotiabank-to-mobilize-100-billion-by-2025-to-support-the-transition-to-a-lower-carbon-and-more-resilient-economy-818158127.html" TargetMode="External"/><Relationship Id="rId63" Type="http://schemas.openxmlformats.org/officeDocument/2006/relationships/hyperlink" Target="https://www.bunge.com/sites/default/files/2018_gri_sustainability_report.pdf" TargetMode="External"/><Relationship Id="rId84" Type="http://schemas.openxmlformats.org/officeDocument/2006/relationships/hyperlink" Target="https://www.citigroup.com/citi/sustainability/" TargetMode="External"/><Relationship Id="rId138" Type="http://schemas.openxmlformats.org/officeDocument/2006/relationships/hyperlink" Target="https://www.hitachi.com/environment/vision/low_carbon.html" TargetMode="External"/><Relationship Id="rId159" Type="http://schemas.openxmlformats.org/officeDocument/2006/relationships/hyperlink" Target="https://group.intesasanpaolo.com/en/sustainability/environment" TargetMode="External"/><Relationship Id="rId324" Type="http://schemas.openxmlformats.org/officeDocument/2006/relationships/hyperlink" Target="https://www.volkswagenag.com/en/news/stories/2019/12/what-volkswagen-is-doing-for-the-environment.html" TargetMode="External"/><Relationship Id="rId170" Type="http://schemas.openxmlformats.org/officeDocument/2006/relationships/hyperlink" Target="https://pr.kia.com/en/company/sustainability/eco-friendly-operation/eco-friendly.do" TargetMode="External"/><Relationship Id="rId191" Type="http://schemas.openxmlformats.org/officeDocument/2006/relationships/hyperlink" Target="https://www.maersk.com/news/articles/2019/06/26/towards-a-zero-carbon-future" TargetMode="External"/><Relationship Id="rId205" Type="http://schemas.openxmlformats.org/officeDocument/2006/relationships/hyperlink" Target="https://blogs.microsoft.com/blog/2020/01/16/microsoft-will-be-carbon-negative-by-2030/" TargetMode="External"/><Relationship Id="rId226" Type="http://schemas.openxmlformats.org/officeDocument/2006/relationships/hyperlink" Target="https://blogs.oracle.com/sustainability/oracle-streamlines-tracking-of-global-carbon-footprint-and-greenhouse-gas-emissions" TargetMode="External"/><Relationship Id="rId247" Type="http://schemas.openxmlformats.org/officeDocument/2006/relationships/hyperlink" Target="https://www.randstad.com/about-randstad/sustainability/sustainability-basics/" TargetMode="External"/><Relationship Id="rId107" Type="http://schemas.openxmlformats.org/officeDocument/2006/relationships/hyperlink" Target="https://www.telekom.com/en/corporate-responsibility/climate-and-environment/is-01-climate-and-environment-context/reducing-co2-355308" TargetMode="External"/><Relationship Id="rId268" Type="http://schemas.openxmlformats.org/officeDocument/2006/relationships/hyperlink" Target="https://www.prnewswire.com/news-releases/schneider-electric-cuts-five-years-from-its-carbon-neutrality-goal-establishing-roadmap-for-the-carbon-neutral-world-300922871.html" TargetMode="External"/><Relationship Id="rId289" Type="http://schemas.openxmlformats.org/officeDocument/2006/relationships/hyperlink" Target="https://www.swissre.com/sustainability/footprint/co2netzero-programme.html" TargetMode="External"/><Relationship Id="rId11" Type="http://schemas.openxmlformats.org/officeDocument/2006/relationships/hyperlink" Target="https://www.aisin.com/csr/environment/carbon/" TargetMode="External"/><Relationship Id="rId32" Type="http://schemas.openxmlformats.org/officeDocument/2006/relationships/hyperlink" Target="https://www.generali.com/it/our-responsibilities/our-commitment-to-the-environment-and-climate/greenhouse-gas-emissions" TargetMode="External"/><Relationship Id="rId53" Type="http://schemas.openxmlformats.org/officeDocument/2006/relationships/hyperlink" Target="https://www.bosch.com/company/sustainability/environment/" TargetMode="External"/><Relationship Id="rId74" Type="http://schemas.openxmlformats.org/officeDocument/2006/relationships/hyperlink" Target="http://www.chng.com.cn/n16/av/chixueng.pdf" TargetMode="External"/><Relationship Id="rId128" Type="http://schemas.openxmlformats.org/officeDocument/2006/relationships/hyperlink" Target="https://www.gd.com/-/media/GD-Corporate/PDF/2018_gd_sustainability_report.ashx" TargetMode="External"/><Relationship Id="rId149" Type="http://schemas.openxmlformats.org/officeDocument/2006/relationships/hyperlink" Target="https://sustainability.idemitsu.com/en/themes/311" TargetMode="External"/><Relationship Id="rId314" Type="http://schemas.openxmlformats.org/officeDocument/2006/relationships/hyperlink" Target="https://www.unitedhealthgroup.com/viewer.html?file=/content/dam/UHG/PDF/About/UNH-Environmental-Impact-Statement.pdf" TargetMode="External"/><Relationship Id="rId335" Type="http://schemas.openxmlformats.org/officeDocument/2006/relationships/hyperlink" Target="http://www.xiangyu-group.com/eng/social-responsibility-111.aspx" TargetMode="External"/><Relationship Id="rId5" Type="http://schemas.openxmlformats.org/officeDocument/2006/relationships/hyperlink" Target="https://www.grupoacs.com/ficheros_editor/File/05_responsabilidad_corporativa/00%20PDFS/6.1.%20Medio%20ambiente_en.pdf" TargetMode="External"/><Relationship Id="rId95" Type="http://schemas.openxmlformats.org/officeDocument/2006/relationships/hyperlink" Target="https://cvshealth.com/sites/default/files/2019-csr-report.pdf" TargetMode="External"/><Relationship Id="rId160" Type="http://schemas.openxmlformats.org/officeDocument/2006/relationships/hyperlink" Target="https://www.itochu.co.jp/en/csr/pdf/19fulle32-76.pdf" TargetMode="External"/><Relationship Id="rId181" Type="http://schemas.openxmlformats.org/officeDocument/2006/relationships/hyperlink" Target="https://www.lloydsbankinggroup.com/globalassets/documents/our-group/responsibility/sustainability-risk-management/lloyds-banking-group-environmental-statement_final_mar20-v2.pdf" TargetMode="External"/><Relationship Id="rId216" Type="http://schemas.openxmlformats.org/officeDocument/2006/relationships/hyperlink" Target="https://static.nationwide.com/media/2019%20Environmental%20Responsibility%20Report_tcm826-257815.pdf?r=6" TargetMode="External"/><Relationship Id="rId237" Type="http://schemas.openxmlformats.org/officeDocument/2006/relationships/hyperlink" Target="https://www.pmi.com/sustainability/climate-change" TargetMode="External"/><Relationship Id="rId258" Type="http://schemas.openxmlformats.org/officeDocument/2006/relationships/hyperlink" Target="https://www.shell.com/energy-and-innovation/the-energy-future/shells-ambition-to-be-a-net-zero-emissions-energy-business.html" TargetMode="External"/><Relationship Id="rId279" Type="http://schemas.openxmlformats.org/officeDocument/2006/relationships/hyperlink" Target="https://stories.starbucks.com/stories/2020/2019-report-leading-in-sustainability/" TargetMode="External"/><Relationship Id="rId22" Type="http://schemas.openxmlformats.org/officeDocument/2006/relationships/hyperlink" Target="https://s22.q4cdn.com/604986553/files/doc_downloads/sustainability/2020/07/v2/2019-Sustainability-Report.pdf" TargetMode="External"/><Relationship Id="rId43" Type="http://schemas.openxmlformats.org/officeDocument/2006/relationships/hyperlink" Target="https://home.barclays/society/our-position-on-climate-change/" TargetMode="External"/><Relationship Id="rId64" Type="http://schemas.openxmlformats.org/officeDocument/2006/relationships/hyperlink" Target="https://global.canon/en/csr/report/pdf/canon-sus-2019-e-18.pdf" TargetMode="External"/><Relationship Id="rId118" Type="http://schemas.openxmlformats.org/officeDocument/2006/relationships/hyperlink" Target="https://www.exor.com/sites/default/files/2020/document-documents/EXOR%202019%20ANNUAL%20REPORT_0.pdf" TargetMode="External"/><Relationship Id="rId139" Type="http://schemas.openxmlformats.org/officeDocument/2006/relationships/hyperlink" Target="https://corporate.homedepot.com/sites/default/files/pdfs/The%20Home%20Depot%20Carbon%20Footprint%20update%20Aug%202019.pdf" TargetMode="External"/><Relationship Id="rId290" Type="http://schemas.openxmlformats.org/officeDocument/2006/relationships/hyperlink" Target="https://www.swissre.com/sustainability/footprint/greenhouse-neutral-programme.html" TargetMode="External"/><Relationship Id="rId304" Type="http://schemas.openxmlformats.org/officeDocument/2006/relationships/hyperlink" Target="https://www.tysonsustainability.com/cdp/CDP_Climate_Change_2019.pdf" TargetMode="External"/><Relationship Id="rId325" Type="http://schemas.openxmlformats.org/officeDocument/2006/relationships/hyperlink" Target="https://www.media.volvocars.com/global/en-gb/media/pressreleases/259147/volvo-cars-to-radically-reduce-carbon-emissions-as-part-of-new-ambitious-climate-plan" TargetMode="External"/><Relationship Id="rId85" Type="http://schemas.openxmlformats.org/officeDocument/2006/relationships/hyperlink" Target="https://www.citigroup.com/citi/about/esg/download/2019/Global-ESG-Report-2019.pdf?ieNocache=118" TargetMode="External"/><Relationship Id="rId150" Type="http://schemas.openxmlformats.org/officeDocument/2006/relationships/hyperlink" Target="https://www.inditex.com/our-commitment-to-the-environment/climate-change-and-energy" TargetMode="External"/><Relationship Id="rId171" Type="http://schemas.openxmlformats.org/officeDocument/2006/relationships/hyperlink" Target="https://www.thekrogerco.com/wp-content/uploads/2020/06/The-Kroger-Co_Greenhouse-Gas-Reduction-Goal_2020.pdf" TargetMode="External"/><Relationship Id="rId192" Type="http://schemas.openxmlformats.org/officeDocument/2006/relationships/hyperlink" Target="https://www.maersk.com/news/articles/2020/07/21/nine-leading-businesses-launch-new-initiative-to-accelerate-progress-to-a-net-zero-future" TargetMode="External"/><Relationship Id="rId206" Type="http://schemas.openxmlformats.org/officeDocument/2006/relationships/hyperlink" Target="https://www.midea-group.com/Investors/financial-reports" TargetMode="External"/><Relationship Id="rId227" Type="http://schemas.openxmlformats.org/officeDocument/2006/relationships/hyperlink" Target="https://www.orange.com/en/environmental-commitment-orange-vows-achieve-net-zero-carbon-emissions-2040" TargetMode="External"/><Relationship Id="rId248" Type="http://schemas.openxmlformats.org/officeDocument/2006/relationships/hyperlink" Target="https://group.renault.com/wp-content/uploads/2018/08/biodiversity-policy_groupe-renault_en.pdf" TargetMode="External"/><Relationship Id="rId269" Type="http://schemas.openxmlformats.org/officeDocument/2006/relationships/hyperlink" Target="https://www.prnewswire.com/news-releases/schneider-electric-cuts-five-years-from-its-carbon-neutrality-goal-establishing-roadmap-for-the-carbon-neutral-world-300922871.html" TargetMode="External"/><Relationship Id="rId12" Type="http://schemas.openxmlformats.org/officeDocument/2006/relationships/hyperlink" Target="https://corpo.couche-tard.com/rapport-EN/" TargetMode="External"/><Relationship Id="rId33" Type="http://schemas.openxmlformats.org/officeDocument/2006/relationships/hyperlink" Target="https://about.att.com/ecms/dam/csr/2019/library/corporate-responsibility/2019-2020-Summary.pdf" TargetMode="External"/><Relationship Id="rId108" Type="http://schemas.openxmlformats.org/officeDocument/2006/relationships/hyperlink" Target="https://investors.dow.com/en/news/news-details/2020/Dow-sets-targets-to-reduce-GHG-emissions-stop-plastic-waste-and-drive-toward-a-circular-economy/default.aspx" TargetMode="External"/><Relationship Id="rId129" Type="http://schemas.openxmlformats.org/officeDocument/2006/relationships/hyperlink" Target="https://www.ge.com/sites/default/files/GEA19007_Climate_Change_Statement_r3.pdf" TargetMode="External"/><Relationship Id="rId280" Type="http://schemas.openxmlformats.org/officeDocument/2006/relationships/hyperlink" Target="http://www.sgcc.com.cn/html/files/2019-09/20/20190920152835313445345.pdf" TargetMode="External"/><Relationship Id="rId315" Type="http://schemas.openxmlformats.org/officeDocument/2006/relationships/hyperlink" Target="http://www.vale.com/en/aboutvale/news/pages/vale-advances-on-the-climate-agenda-and-unveils-uss-2-billion-to-reduce-carbon-emissions-within-the-next-ten-years.aspx" TargetMode="External"/><Relationship Id="rId336" Type="http://schemas.openxmlformats.org/officeDocument/2006/relationships/hyperlink" Target="http://www.yankuanggroup.com.cn/node_6404.htm" TargetMode="External"/><Relationship Id="rId54" Type="http://schemas.openxmlformats.org/officeDocument/2006/relationships/hyperlink" Target="https://www.bouygues-construction.com/en/page-engagement/carbon-energy" TargetMode="External"/><Relationship Id="rId75" Type="http://schemas.openxmlformats.org/officeDocument/2006/relationships/hyperlink" Target="https://www.chinamobileltd.com/en/ir/reports/ar2019/sd2019.pdf" TargetMode="External"/><Relationship Id="rId96" Type="http://schemas.openxmlformats.org/officeDocument/2006/relationships/hyperlink" Target="https://edition.cnn.com/2019/05/13/business/mercedes-benz-carbon-neutral-electric-vehicles/index.html" TargetMode="External"/><Relationship Id="rId140" Type="http://schemas.openxmlformats.org/officeDocument/2006/relationships/hyperlink" Target="https://www.foxconn.com/s3/reports/CSR%E5%A0%B1%E5%91%8A%E6%9B%B8/%E8%8B%B1%E6%96%87%E7%89%88/2019%E9%B4%BB%E6%B5%B7%20CSR%20report_en.pdf" TargetMode="External"/><Relationship Id="rId161" Type="http://schemas.openxmlformats.org/officeDocument/2006/relationships/hyperlink" Target="https://www.about.sainsburys.co.uk/~/media/Files/S/Sainsburys/Sainsburys%20Sustainability%20Update%201920%20v3.pdf" TargetMode="External"/><Relationship Id="rId182" Type="http://schemas.openxmlformats.org/officeDocument/2006/relationships/hyperlink" Target="https://sustainability.lockheedmartin.com/sustainability/downloads/Lockheed_Martin_Sustainability_Report_Full_2019.pdf" TargetMode="External"/><Relationship Id="rId217" Type="http://schemas.openxmlformats.org/officeDocument/2006/relationships/hyperlink" Target="https://www.naturgy.com/en/sustainability/the_environment/climate_change_and_energy_transition" TargetMode="External"/><Relationship Id="rId6" Type="http://schemas.openxmlformats.org/officeDocument/2006/relationships/hyperlink" Target="https://www.globalcapital.com/article/b1h9h6htjzl09k/the-path-to-zero-carbon-fast-will-mean-firm" TargetMode="External"/><Relationship Id="rId238" Type="http://schemas.openxmlformats.org/officeDocument/2006/relationships/hyperlink" Target="https://www.phillips66.com/Sustainability-site/Documents/Sustainability-Report-2020.pdf" TargetMode="External"/><Relationship Id="rId259" Type="http://schemas.openxmlformats.org/officeDocument/2006/relationships/hyperlink" Target="https://www.shell.com/energy-and-innovation/the-energy-future/what-is-shells-net-carbon-footprint-ambition/faq.html" TargetMode="External"/><Relationship Id="rId23" Type="http://schemas.openxmlformats.org/officeDocument/2006/relationships/hyperlink" Target="https://www.aacargo.com/about/safeguarding-green-future.html" TargetMode="External"/><Relationship Id="rId119" Type="http://schemas.openxmlformats.org/officeDocument/2006/relationships/hyperlink" Target="https://corporate.exxonmobil.com/Energy-and-environment/Environmental-protection/Climate-change" TargetMode="External"/><Relationship Id="rId270" Type="http://schemas.openxmlformats.org/officeDocument/2006/relationships/hyperlink" Target="https://www.7andi.com/en/csr/policy/environment_02.html" TargetMode="External"/><Relationship Id="rId291" Type="http://schemas.openxmlformats.org/officeDocument/2006/relationships/hyperlink" Target="https://www.talanx.com/en/newsroom/press_articles/talanx_signs_up_to_un_pri" TargetMode="External"/><Relationship Id="rId305" Type="http://schemas.openxmlformats.org/officeDocument/2006/relationships/hyperlink" Target="https://www.usbank.com/about-us-bank/community/sustainability.html" TargetMode="External"/><Relationship Id="rId326" Type="http://schemas.openxmlformats.org/officeDocument/2006/relationships/hyperlink" Target="https://www.walgreensbootsalliance.com/sites/www/files/asset/Walgreens-Boots-Alliance-2019-Corporate-Social-Responsibility-Report_2.pdf" TargetMode="External"/><Relationship Id="rId44" Type="http://schemas.openxmlformats.org/officeDocument/2006/relationships/hyperlink" Target="https://home.barclays/society/our-position-on-climate-change/" TargetMode="External"/><Relationship Id="rId65" Type="http://schemas.openxmlformats.org/officeDocument/2006/relationships/hyperlink" Target="https://www.capitalone.com/about/newsroom/climate-change-journey-2030/" TargetMode="External"/><Relationship Id="rId86" Type="http://schemas.openxmlformats.org/officeDocument/2006/relationships/hyperlink" Target="https://www.cnp.fr/en/the-cnp-assurances-group/csr-commitments/commitment-to-the-climate" TargetMode="External"/><Relationship Id="rId130" Type="http://schemas.openxmlformats.org/officeDocument/2006/relationships/hyperlink" Target="https://www.gm.com/our-stories/commitment/its-time-for-american-leadership-in-zero-emissions-vehicles.html" TargetMode="External"/><Relationship Id="rId151" Type="http://schemas.openxmlformats.org/officeDocument/2006/relationships/hyperlink" Target="http://v.icbc.com.cn/userfiles/Resources/ICBCLTD/download/2020/2019csrEN1.pdf" TargetMode="External"/><Relationship Id="rId172" Type="http://schemas.openxmlformats.org/officeDocument/2006/relationships/hyperlink" Target="https://www.groupelaposte.com/en/article/carbon-neutrality-the-key-figures" TargetMode="External"/><Relationship Id="rId193" Type="http://schemas.openxmlformats.org/officeDocument/2006/relationships/hyperlink" Target="https://www.maersk.com/news/articles/2020/07/21/nine-leading-businesses-launch-new-initiative-to-accelerate-progress-to-a-net-zero-future" TargetMode="External"/><Relationship Id="rId207" Type="http://schemas.openxmlformats.org/officeDocument/2006/relationships/hyperlink" Target="https://www.mitsubishicorp.com/jp/en/csr/management/theme/climate/" TargetMode="External"/><Relationship Id="rId228" Type="http://schemas.openxmlformats.org/officeDocument/2006/relationships/hyperlink" Target="https://www.orange.com/en/Human-Inside/Our-commitment-to-society/pages/Environmental-commitment-Orange-vows-to-be-carbon-neutral-by-2040" TargetMode="External"/><Relationship Id="rId249" Type="http://schemas.openxmlformats.org/officeDocument/2006/relationships/hyperlink" Target="https://www.repsol.com/en/press-room/press-releases/2019/repsol-will-be-a-net-zero-emissions-company-by-2050.cshtml" TargetMode="External"/><Relationship Id="rId13" Type="http://schemas.openxmlformats.org/officeDocument/2006/relationships/hyperlink" Target="https://www.allianz.com/content/dam/onemarketing/azcom/Allianz_com/sustainability/documents/Allianz_Group_Sustainability_Report_2019-web.pdf" TargetMode="External"/><Relationship Id="rId109" Type="http://schemas.openxmlformats.org/officeDocument/2006/relationships/hyperlink" Target="https://www.corporate-responsibility.dzbank.com/content/wertewelt/en/home/environmental_values/climate_strategy.html" TargetMode="External"/><Relationship Id="rId260" Type="http://schemas.openxmlformats.org/officeDocument/2006/relationships/hyperlink" Target="https://www.shell.com/energy-and-innovation/the-energy-future/what-is-shells-net-carbon-footprint-ambition/faq.html" TargetMode="External"/><Relationship Id="rId281" Type="http://schemas.openxmlformats.org/officeDocument/2006/relationships/hyperlink" Target="http://eng.spic.com.cn/2016SiteEn/Responsibility/report/201808/W020180827506080338577.pdf" TargetMode="External"/><Relationship Id="rId316" Type="http://schemas.openxmlformats.org/officeDocument/2006/relationships/hyperlink" Target="http://www.vale.com/en/aboutvale/news/pages/vale-advances-on-the-climate-agenda-and-unveils-uss-2-billion-to-reduce-carbon-emissions-within-the-next-ten-years.aspx" TargetMode="External"/><Relationship Id="rId337" Type="http://schemas.openxmlformats.org/officeDocument/2006/relationships/hyperlink" Target="https://www.zf.com/master/media/corporate/m_zf_com/company/sustainability/sustainability_reports/ZF-SustainabilityReport2019_EN.pdf" TargetMode="External"/><Relationship Id="rId34" Type="http://schemas.openxmlformats.org/officeDocument/2006/relationships/hyperlink" Target="https://www.aviva.com/social-purpose/environment/" TargetMode="External"/><Relationship Id="rId55" Type="http://schemas.openxmlformats.org/officeDocument/2006/relationships/hyperlink" Target="https://www.bp.com/en/global/corporate/sustainability/climate-change/reducing-emissions-in-our-operations.html" TargetMode="External"/><Relationship Id="rId76" Type="http://schemas.openxmlformats.org/officeDocument/2006/relationships/hyperlink" Target="https://s3-us-west-2.amazonaws.com/ungc-production/attachments/cop_2019/476044/original/CNOOC_2018_Sustainability_Report.pdf?1561717781" TargetMode="External"/><Relationship Id="rId97" Type="http://schemas.openxmlformats.org/officeDocument/2006/relationships/hyperlink" Target="https://www.daimler.com/company/corporate-governance/board-of-management/kaellenius/linkedin/ambition-2039.html" TargetMode="External"/><Relationship Id="rId120" Type="http://schemas.openxmlformats.org/officeDocument/2006/relationships/hyperlink" Target="https://sustainability.fb.com/report-pages/climate/" TargetMode="External"/><Relationship Id="rId141" Type="http://schemas.openxmlformats.org/officeDocument/2006/relationships/hyperlink" Target="https://global.honda/content/dam/site/global/about/cq_img/sustainability/report/pdf/2020/Honda-SR-2020-en-053-079.pdf" TargetMode="External"/><Relationship Id="rId7" Type="http://schemas.openxmlformats.org/officeDocument/2006/relationships/hyperlink" Target="https://www.aia.com/content/dam/group/en/esg/HAR20020050_E_AIA_ESG19(1550)F_.pdf" TargetMode="External"/><Relationship Id="rId162" Type="http://schemas.openxmlformats.org/officeDocument/2006/relationships/hyperlink" Target="https://www.about.sainsburys.co.uk/~/media/Files/S/Sainsburys/Sainsburys%20Sustainability%20Update%201920%20v3.pdf" TargetMode="External"/><Relationship Id="rId183" Type="http://schemas.openxmlformats.org/officeDocument/2006/relationships/hyperlink" Target="https://mediaroom.loreal.com/wp-content/uploads/2019/09/CP_ENG.pdf" TargetMode="External"/><Relationship Id="rId218" Type="http://schemas.openxmlformats.org/officeDocument/2006/relationships/hyperlink" Target="https://www.nestle.com/csv/impact/climate-change" TargetMode="External"/><Relationship Id="rId239" Type="http://schemas.openxmlformats.org/officeDocument/2006/relationships/hyperlink" Target="http://www.pingan.com/app_upload/images/info/upload/1e5bab55-e0b5-43de-b664-155b2a02dde3.pdf" TargetMode="External"/><Relationship Id="rId250" Type="http://schemas.openxmlformats.org/officeDocument/2006/relationships/hyperlink" Target="https://www.repsol.com/en/press-room/press-releases/2019/repsol-will-be-a-net-zero-emissions-company-by-2050.cshtml" TargetMode="External"/><Relationship Id="rId271" Type="http://schemas.openxmlformats.org/officeDocument/2006/relationships/hyperlink" Target="http://en.shccig.com/about.php?cat_id=1351" TargetMode="External"/><Relationship Id="rId292" Type="http://schemas.openxmlformats.org/officeDocument/2006/relationships/hyperlink" Target="https://corporate.target.com/corporate-responsibility/planet/climate" TargetMode="External"/><Relationship Id="rId306" Type="http://schemas.openxmlformats.org/officeDocument/2006/relationships/hyperlink" Target="https://www.ubs.com/global/en/ubs-society/our-stories/2020/climate.html" TargetMode="External"/><Relationship Id="rId24" Type="http://schemas.openxmlformats.org/officeDocument/2006/relationships/hyperlink" Target="https://s1.q4cdn.com/692158879/files/doc_downloads/social_reports/2018-2019-American-Express-CSR-Report.pdf" TargetMode="External"/><Relationship Id="rId45" Type="http://schemas.openxmlformats.org/officeDocument/2006/relationships/hyperlink" Target="https://home.barclays/society/our-position-on-climate-change/" TargetMode="External"/><Relationship Id="rId66" Type="http://schemas.openxmlformats.org/officeDocument/2006/relationships/hyperlink" Target="https://www.cardinalhealth.com/en/about-us/corporate-citizenship/environmental-sustainability.html" TargetMode="External"/><Relationship Id="rId87" Type="http://schemas.openxmlformats.org/officeDocument/2006/relationships/hyperlink" Target="https://www.coca-colacompany.com/news/reducing-carbon-in-our-value-chain" TargetMode="External"/><Relationship Id="rId110" Type="http://schemas.openxmlformats.org/officeDocument/2006/relationships/hyperlink" Target="https://www.eon.com/en/about-us/sustainability/strategy.html" TargetMode="External"/><Relationship Id="rId131" Type="http://schemas.openxmlformats.org/officeDocument/2006/relationships/hyperlink" Target="https://uk.gsk.com/en-gb/responsibility/our-planet/our-commitments/" TargetMode="External"/><Relationship Id="rId327" Type="http://schemas.openxmlformats.org/officeDocument/2006/relationships/hyperlink" Target="https://corporate.walmart.com/media-library/document/2018-global-responsibility-report/_proxyDocument?id=00000170-ac54-d808-a9f1-ac7e9d160000" TargetMode="External"/><Relationship Id="rId152" Type="http://schemas.openxmlformats.org/officeDocument/2006/relationships/hyperlink" Target="https://www.ing.com/Sustainability/The-world-around-us-1/Reporting.htm" TargetMode="External"/><Relationship Id="rId173" Type="http://schemas.openxmlformats.org/officeDocument/2006/relationships/hyperlink" Target="https://www.groupelaposte.com/en/article/carbon-neutrality-the-key-figures" TargetMode="External"/><Relationship Id="rId194" Type="http://schemas.openxmlformats.org/officeDocument/2006/relationships/hyperlink" Target="https://www.magna.com/docs/default-source/sustainability-policy/magna-intl-annual-information-form---sustainability-report-(online-version)---clean-pdf.pdf?sfvrsn=c57a97d6_0" TargetMode="External"/><Relationship Id="rId208" Type="http://schemas.openxmlformats.org/officeDocument/2006/relationships/hyperlink" Target="https://www.mitsubishielectric.com/en/sustainability/environment/report/low_carbon/production/index.html" TargetMode="External"/><Relationship Id="rId229" Type="http://schemas.openxmlformats.org/officeDocument/2006/relationships/hyperlink" Target="https://www.orange.com/en/Human-Inside/Our-commitment-to-society/pages/Environmental-commitment-Orange-vows-to-be-carbon-neutral-by-2040" TargetMode="External"/><Relationship Id="rId240" Type="http://schemas.openxmlformats.org/officeDocument/2006/relationships/hyperlink" Target="https://raportzintegrowany2019.orlen.pl/en/srodowisko-i-klimat/odpowiedzialnosc-za-srodowisko-i-klimat/" TargetMode="External"/><Relationship Id="rId261" Type="http://schemas.openxmlformats.org/officeDocument/2006/relationships/hyperlink" Target="https://www.safran-group.com/commitments/ecoresponsible-enterprise" TargetMode="External"/><Relationship Id="rId14" Type="http://schemas.openxmlformats.org/officeDocument/2006/relationships/hyperlink" Target="https://www.allianz.com/content/dam/onemarketing/azcom/Allianz_com/sustainability/documents/Allianz_Group_Sustainability_Report_2019-web.pdf" TargetMode="External"/><Relationship Id="rId35" Type="http://schemas.openxmlformats.org/officeDocument/2006/relationships/hyperlink" Target="https://www.axa.com/en/press/press-releases/axa-launches-a-new-phase-in-its-climate-strategy-to-accelerate-its-contribution-to-a-low-carbon-and-more-resilient-economy" TargetMode="External"/><Relationship Id="rId56" Type="http://schemas.openxmlformats.org/officeDocument/2006/relationships/hyperlink" Target="https://www.bp.com/en/global/corporate/sustainability/climate-change/reducing-emissions-in-our-operations.html" TargetMode="External"/><Relationship Id="rId77" Type="http://schemas.openxmlformats.org/officeDocument/2006/relationships/hyperlink" Target="https://www.cnpc.com.cn/en/climate/common_index.shtml" TargetMode="External"/><Relationship Id="rId100" Type="http://schemas.openxmlformats.org/officeDocument/2006/relationships/hyperlink" Target="https://www.danone.com/content/dam/danone-corp/danone-com/about-us-impact/policies-and-commitments/en/2016/2016_05_18_ClimatePolicyFullVersion.pdf" TargetMode="External"/><Relationship Id="rId282" Type="http://schemas.openxmlformats.org/officeDocument/2006/relationships/hyperlink" Target="https://www.subaru.co.jp/en/csr/report/pdf/2019/csr_report_2019_all.pdf" TargetMode="External"/><Relationship Id="rId317" Type="http://schemas.openxmlformats.org/officeDocument/2006/relationships/hyperlink" Target="http://www.vale.com/en/aboutvale/news/pages/vale-advances-on-the-climate-agenda-and-unveils-uss-2-billion-to-reduce-carbon-emissions-within-the-next-ten-years.aspx" TargetMode="External"/><Relationship Id="rId338" Type="http://schemas.openxmlformats.org/officeDocument/2006/relationships/hyperlink" Target="https://www.zurich.com/en/sustainability/our-role-in-society/climate-change/minimizing-our-environmental-footprint" TargetMode="External"/><Relationship Id="rId8" Type="http://schemas.openxmlformats.org/officeDocument/2006/relationships/hyperlink" Target="https://www.airfranceklm.com/en/carbon-footprint" TargetMode="External"/><Relationship Id="rId98" Type="http://schemas.openxmlformats.org/officeDocument/2006/relationships/hyperlink" Target="https://www.daiwahouse.com/sustainable/csr/pdfs/2019/en_Sustainability_All.pdf" TargetMode="External"/><Relationship Id="rId121" Type="http://schemas.openxmlformats.org/officeDocument/2006/relationships/hyperlink" Target="https://sustainability.fb.com/report-pages/renewable-energy/" TargetMode="External"/><Relationship Id="rId142" Type="http://schemas.openxmlformats.org/officeDocument/2006/relationships/hyperlink" Target="https://www8.hp.com/h20195/v2/GetPDF.aspx/c06601778.pdf" TargetMode="External"/><Relationship Id="rId163" Type="http://schemas.openxmlformats.org/officeDocument/2006/relationships/hyperlink" Target="https://www.about.sainsburys.co.uk/news/latest-news/2020/28-01-20-net-zero" TargetMode="External"/><Relationship Id="rId184" Type="http://schemas.openxmlformats.org/officeDocument/2006/relationships/hyperlink" Target="https://mediaroom.loreal.com/wp-content/uploads/2019/09/CP_ENG.pdf" TargetMode="External"/><Relationship Id="rId219" Type="http://schemas.openxmlformats.org/officeDocument/2006/relationships/hyperlink" Target="https://www.nestle.com/csv/impact/climate-change" TargetMode="External"/><Relationship Id="rId3" Type="http://schemas.openxmlformats.org/officeDocument/2006/relationships/hyperlink" Target="https://www.abbvie.com/content/dam/abbvie-dotcom/uploads/PDFs/our-position-on-global-climate-change.pdf" TargetMode="External"/><Relationship Id="rId214" Type="http://schemas.openxmlformats.org/officeDocument/2006/relationships/hyperlink" Target="https://www.ms-ad-hd.com/en/csr/summary/kpi.html" TargetMode="External"/><Relationship Id="rId230" Type="http://schemas.openxmlformats.org/officeDocument/2006/relationships/hyperlink" Target="https://www.panasonic.com/global/corporate/sustainability/eco/co2.html" TargetMode="External"/><Relationship Id="rId235" Type="http://schemas.openxmlformats.org/officeDocument/2006/relationships/hyperlink" Target="https://www.cotecorp.com/Groupe_PSA_2019_CSR_Report.pdf" TargetMode="External"/><Relationship Id="rId251" Type="http://schemas.openxmlformats.org/officeDocument/2006/relationships/hyperlink" Target="https://www.riotinto.com/en/news/releases/2020/Rio-Tinto-to-invest-1-billion-to-help-meet-new-climate-change-targets" TargetMode="External"/><Relationship Id="rId256" Type="http://schemas.openxmlformats.org/officeDocument/2006/relationships/hyperlink" Target="http://www.rbc.com/community-sustainability/_assets-custom/pdf/RBC-Climate-Blueprint.pdf" TargetMode="External"/><Relationship Id="rId277" Type="http://schemas.openxmlformats.org/officeDocument/2006/relationships/hyperlink" Target="https://www.sony.net/SonyInfo/csr/eco/RoadToZero/gm_en.html" TargetMode="External"/><Relationship Id="rId298" Type="http://schemas.openxmlformats.org/officeDocument/2006/relationships/hyperlink" Target="https://www.toshibatec.co.uk/assets/brochures/BR_Carbon%20Zero_1019.pdf" TargetMode="External"/><Relationship Id="rId25" Type="http://schemas.openxmlformats.org/officeDocument/2006/relationships/hyperlink" Target="https://www.amerisourcebergen.com/-/media/assets/amerisourcebergen/corporate_citizenship/abc_corpcitizenship_report_2019_final.pdf?la=en&amp;hash=4277633C393A9824CE096307072597F9715BABC2" TargetMode="External"/><Relationship Id="rId46" Type="http://schemas.openxmlformats.org/officeDocument/2006/relationships/hyperlink" Target="https://www.brkenergy.com/environment/renewables" TargetMode="External"/><Relationship Id="rId67" Type="http://schemas.openxmlformats.org/officeDocument/2006/relationships/hyperlink" Target="https://www.carrefour.com/sites/default/files/2020-06/Climate%20-%20Press%20release%20Carrefour_05062020%20Eng.pdf" TargetMode="External"/><Relationship Id="rId116" Type="http://schemas.openxmlformats.org/officeDocument/2006/relationships/hyperlink" Target="https://www.eni.com/assets/documents/documents-en/nuova-mission-da-eni-for-eng.pdf" TargetMode="External"/><Relationship Id="rId137" Type="http://schemas.openxmlformats.org/officeDocument/2006/relationships/hyperlink" Target="https://press.hp.com/us/en/press-releases/2017/hp-commits-to-reduce-greenhouse-gas-emissions-from-its-global-op.html" TargetMode="External"/><Relationship Id="rId158" Type="http://schemas.openxmlformats.org/officeDocument/2006/relationships/hyperlink" Target="https://www.ibm.org/responsibility/2019/IBM-2019-CRR.pdf" TargetMode="External"/><Relationship Id="rId272" Type="http://schemas.openxmlformats.org/officeDocument/2006/relationships/hyperlink" Target="http://www.sinopecgroup.com/group/en/socialresponsibility/Premium/" TargetMode="External"/><Relationship Id="rId293" Type="http://schemas.openxmlformats.org/officeDocument/2006/relationships/hyperlink" Target="https://www.telefonica.com/en/web/press-office/-/telefonica-s-contribution-to-a-green-recovery" TargetMode="External"/><Relationship Id="rId302" Type="http://schemas.openxmlformats.org/officeDocument/2006/relationships/hyperlink" Target="https://global.toyota/pages/global_toyota/sustainability/report/er/er19_en.pdf" TargetMode="External"/><Relationship Id="rId307" Type="http://schemas.openxmlformats.org/officeDocument/2006/relationships/hyperlink" Target="https://www.unicreditgroup.eu/en/press-media/press-releases/2019/unicredit-announces-new-esg-targets-as-part-of-a-long-term-commi.html" TargetMode="External"/><Relationship Id="rId323" Type="http://schemas.openxmlformats.org/officeDocument/2006/relationships/hyperlink" Target="https://www.vodafone.com/our-purpose/planet/reducing-emissions-in-our-operations" TargetMode="External"/><Relationship Id="rId328" Type="http://schemas.openxmlformats.org/officeDocument/2006/relationships/hyperlink" Target="https://thewaltdisneycompany.com/environmental-sustainability/" TargetMode="External"/><Relationship Id="rId20" Type="http://schemas.openxmlformats.org/officeDocument/2006/relationships/hyperlink" Target="https://uk.reuters.com/article/us-amazon-environment/amazon-vows-to-be-carbon-neutral-by-2040-buying-100000-electric-vans-idUKKBN1W41ZV" TargetMode="External"/><Relationship Id="rId41" Type="http://schemas.openxmlformats.org/officeDocument/2006/relationships/hyperlink" Target="https://pic.bankofchina.com/bocappd/report/202003/P020200327591091297029.pdf" TargetMode="External"/><Relationship Id="rId62" Type="http://schemas.openxmlformats.org/officeDocument/2006/relationships/hyperlink" Target="https://www.bt.com/about/digital-impact-and-sustainability/tackling-climate-change/the-road-to-net-zero" TargetMode="External"/><Relationship Id="rId83" Type="http://schemas.openxmlformats.org/officeDocument/2006/relationships/hyperlink" Target="https://www.cisco.com/c/dam/m/en_us/about/csr/csr-report/2019/_pdf/csr-report-2019.pdf" TargetMode="External"/><Relationship Id="rId88" Type="http://schemas.openxmlformats.org/officeDocument/2006/relationships/hyperlink" Target="https://www.colesgroup.com.au/FormBuilder/_Resource/_module/ir5sKeTxxEOndzdh00hWJw/file/Coles_Sustainability_Report_2019.pdf" TargetMode="External"/><Relationship Id="rId111" Type="http://schemas.openxmlformats.org/officeDocument/2006/relationships/hyperlink" Target="https://www.jreast.co.jp/e/environment/pdf_2019/p094-099.pdf" TargetMode="External"/><Relationship Id="rId132" Type="http://schemas.openxmlformats.org/officeDocument/2006/relationships/hyperlink" Target="https://www.glencore.com/dam:jcr/5e2559a7-3f43-4d3d-8205-c162c7f33b94/2018+Our+approach+to+sustainability.pdf" TargetMode="External"/><Relationship Id="rId153" Type="http://schemas.openxmlformats.org/officeDocument/2006/relationships/hyperlink" Target="https://www.ing.com/Sustainability/Our-Stance/Energy.htm" TargetMode="External"/><Relationship Id="rId174" Type="http://schemas.openxmlformats.org/officeDocument/2006/relationships/hyperlink" Target="https://www.lafargeholcim.com/our-co2-emissions-reduction" TargetMode="External"/><Relationship Id="rId179" Type="http://schemas.openxmlformats.org/officeDocument/2006/relationships/hyperlink" Target="https://www.libertymutualgroup.com/documents/liberty-mutual-2019-esg-report-vfinal.pdf" TargetMode="External"/><Relationship Id="rId195" Type="http://schemas.openxmlformats.org/officeDocument/2006/relationships/hyperlink" Target="https://sustainability.marathonpetroleum.com/Reader/Page/15" TargetMode="External"/><Relationship Id="rId209" Type="http://schemas.openxmlformats.org/officeDocument/2006/relationships/hyperlink" Target="https://www.mhi.com/csr/environment/climat.html" TargetMode="External"/><Relationship Id="rId190" Type="http://schemas.openxmlformats.org/officeDocument/2006/relationships/hyperlink" Target="https://docs.mandg.com/docs/UK/Adviser/MandG-approach-to-climate-change.pdf" TargetMode="External"/><Relationship Id="rId204" Type="http://schemas.openxmlformats.org/officeDocument/2006/relationships/hyperlink" Target="https://blogs.microsoft.com/blog/2020/01/16/microsoft-will-be-carbon-negative-by-2030/" TargetMode="External"/><Relationship Id="rId220" Type="http://schemas.openxmlformats.org/officeDocument/2006/relationships/hyperlink" Target="https://news.nike.com/news/nike-move-to-zero-climate-change-initiative" TargetMode="External"/><Relationship Id="rId225" Type="http://schemas.openxmlformats.org/officeDocument/2006/relationships/hyperlink" Target="https://www.omv.com/en/about-us/energy/omv-and-the-climate" TargetMode="External"/><Relationship Id="rId241" Type="http://schemas.openxmlformats.org/officeDocument/2006/relationships/hyperlink" Target="http://www.posco.com/homepage/docs/eng6/jsp/dn/irinfo/posco_report_2019_eng.pdf" TargetMode="External"/><Relationship Id="rId246" Type="http://schemas.openxmlformats.org/officeDocument/2006/relationships/hyperlink" Target="https://www.pttplc.com/en/Media/Publications/Report/Sustainabilityreport.aspx" TargetMode="External"/><Relationship Id="rId267" Type="http://schemas.openxmlformats.org/officeDocument/2006/relationships/hyperlink" Target="https://www.slb.com/newsroom/press-release/2019/pr-2019-1219-slb-gs-sbti" TargetMode="External"/><Relationship Id="rId288" Type="http://schemas.openxmlformats.org/officeDocument/2006/relationships/hyperlink" Target="https://www.swissre.com/sustainability/footprint/co2netzero-programme.html" TargetMode="External"/><Relationship Id="rId15" Type="http://schemas.openxmlformats.org/officeDocument/2006/relationships/hyperlink" Target="https://services.google.com/fh/files/misc/google_2019-environmental-report.pdf" TargetMode="External"/><Relationship Id="rId36" Type="http://schemas.openxmlformats.org/officeDocument/2006/relationships/hyperlink" Target="https://www.bbva.com/en/as-of-january-1st-bbva-set-an-internal-price-for-its-co2-emissions-and-commits-to-being-carbon-neutral-in-2020" TargetMode="External"/><Relationship Id="rId57" Type="http://schemas.openxmlformats.org/officeDocument/2006/relationships/hyperlink" Target="https://www.bp.com/en/global/corporate/news-and-insights/bp-magazine/sustainability-report-carbon-6-ways-bp-taking-action.html" TargetMode="External"/><Relationship Id="rId106" Type="http://schemas.openxmlformats.org/officeDocument/2006/relationships/hyperlink" Target="https://www.dpdhl.com/content/dam/dpdhl/en/media-center/responsibility/dpdhl-sustainability-report-2019.pdf" TargetMode="External"/><Relationship Id="rId127" Type="http://schemas.openxmlformats.org/officeDocument/2006/relationships/hyperlink" Target="https://www.gazprom.com/f/posts/64/716836/investor-day-2020-presentation.pdf" TargetMode="External"/><Relationship Id="rId262" Type="http://schemas.openxmlformats.org/officeDocument/2006/relationships/hyperlink" Target="https://www.saint-gobain.com/sites/sgcom.master/files/2019_09_23_net_zero_carbon_va.pdf" TargetMode="External"/><Relationship Id="rId283" Type="http://schemas.openxmlformats.org/officeDocument/2006/relationships/hyperlink" Target="https://www.sumitomocorp.com/en/jp/sustainability/environmental-management/climate" TargetMode="External"/><Relationship Id="rId313" Type="http://schemas.openxmlformats.org/officeDocument/2006/relationships/hyperlink" Target="https://sustainability.ups.com/sustainability-strategy/environmental-responsibility" TargetMode="External"/><Relationship Id="rId318" Type="http://schemas.openxmlformats.org/officeDocument/2006/relationships/hyperlink" Target="https://www.valero.com/en-us/Documents/Climate%20Related%20Risks%20and%20Opportunities/Review_of_Climate-Related_Risks_and_Opportunities_Web.pdf" TargetMode="External"/><Relationship Id="rId10" Type="http://schemas.openxmlformats.org/officeDocument/2006/relationships/hyperlink" Target="https://www.aisin.com/csr/environment/carbon/" TargetMode="External"/><Relationship Id="rId31" Type="http://schemas.openxmlformats.org/officeDocument/2006/relationships/hyperlink" Target="https://www.adm.com/sustainability" TargetMode="External"/><Relationship Id="rId52" Type="http://schemas.openxmlformats.org/officeDocument/2006/relationships/hyperlink" Target="https://www.boeing.com/principles/environment/index.page" TargetMode="External"/><Relationship Id="rId73" Type="http://schemas.openxmlformats.org/officeDocument/2006/relationships/hyperlink" Target="https://www.ebchinaintl.com/en/ir/press_content-p181107.html" TargetMode="External"/><Relationship Id="rId78" Type="http://schemas.openxmlformats.org/officeDocument/2006/relationships/hyperlink" Target="http://www.crecg.com/english/resource/cms/article/4051/10070723/2019052417220772882.pdf" TargetMode="External"/><Relationship Id="rId94" Type="http://schemas.openxmlformats.org/officeDocument/2006/relationships/hyperlink" Target="https://www.credit-suisse.com/about-us/en/our-company/corporate-responsibility/environment/greenhouse-gas-neutrality.html" TargetMode="External"/><Relationship Id="rId99" Type="http://schemas.openxmlformats.org/officeDocument/2006/relationships/hyperlink" Target="https://www.danone.com/content/dam/danone-corp/danone-com/about-us-impact/policies-and-commitments/en/2016/2016_05_18_ClimatePolicyFullVersion.pdf" TargetMode="External"/><Relationship Id="rId101" Type="http://schemas.openxmlformats.org/officeDocument/2006/relationships/hyperlink" Target="https://www.danone.com/content/dam/danone-corp/danone-com/about-us-impact/policies-and-commitments/en/2016/2016_05_18_ClimatePolicyFullVersion.pdf" TargetMode="External"/><Relationship Id="rId122" Type="http://schemas.openxmlformats.org/officeDocument/2006/relationships/hyperlink" Target="http://sustainability.fedex.com/FedEx_2020_Global_Citizenship_Report.pdf" TargetMode="External"/><Relationship Id="rId143" Type="http://schemas.openxmlformats.org/officeDocument/2006/relationships/hyperlink" Target="https://www.hsbc.com/our-approach/building-a-sustainable-future/sustainable-operations" TargetMode="External"/><Relationship Id="rId148" Type="http://schemas.openxmlformats.org/officeDocument/2006/relationships/hyperlink" Target="https://www.iberdrola.com/press-room/news/detail/iberdrola-se-compromete-a-ser-neutra-en-carbono-en-el-ano-2050-1733946320170314" TargetMode="External"/><Relationship Id="rId164" Type="http://schemas.openxmlformats.org/officeDocument/2006/relationships/hyperlink" Target="https://www.japanpost.jp/en/csr/report/pdf/2019_en.pdf" TargetMode="External"/><Relationship Id="rId169" Type="http://schemas.openxmlformats.org/officeDocument/2006/relationships/hyperlink" Target="https://m.kbfg.com/Eng/about/sustainability/sustainability.jsp" TargetMode="External"/><Relationship Id="rId185" Type="http://schemas.openxmlformats.org/officeDocument/2006/relationships/hyperlink" Target="https://www.ldc.com/wp-content/uploads/2019-Juice-SR_FINAL_lores-secured.pdf" TargetMode="External"/><Relationship Id="rId334" Type="http://schemas.openxmlformats.org/officeDocument/2006/relationships/hyperlink" Target="https://www.guanghui.com/" TargetMode="External"/><Relationship Id="rId4" Type="http://schemas.openxmlformats.org/officeDocument/2006/relationships/hyperlink" Target="https://www.accenture.com/_acnmedia/PDF-120/Accenture-Corporate-Citizenship-Report-2019.pdf" TargetMode="External"/><Relationship Id="rId9" Type="http://schemas.openxmlformats.org/officeDocument/2006/relationships/hyperlink" Target="https://www.airbus.com/company/sustainability/environment/decarbonisation.html" TargetMode="External"/><Relationship Id="rId180" Type="http://schemas.openxmlformats.org/officeDocument/2006/relationships/hyperlink" Target="https://www.lloydsbankinggroup.com/globalassets/documents/our-group/responsibility/sustainability-risk-management/lloyds-banking-group-environmental-statement_final_mar20-v2.pdf" TargetMode="External"/><Relationship Id="rId210" Type="http://schemas.openxmlformats.org/officeDocument/2006/relationships/hyperlink" Target="https://www.mitsui.com/jp/en/sustainability/commitment/index.html" TargetMode="External"/><Relationship Id="rId215" Type="http://schemas.openxmlformats.org/officeDocument/2006/relationships/hyperlink" Target="https://www.munichre.com/en/company/corporate-responsibility/environment.html" TargetMode="External"/><Relationship Id="rId236" Type="http://schemas.openxmlformats.org/officeDocument/2006/relationships/hyperlink" Target="https://pfe-pfizercom-d8-prod.s3.amazonaws.com/responsibility/protecting_environment/Pfizer_Climate_Change_Position_Statement.pdf" TargetMode="External"/><Relationship Id="rId257" Type="http://schemas.openxmlformats.org/officeDocument/2006/relationships/hyperlink" Target="https://www.rbc.com/community-social-impact/environment/environmental-footprint.html" TargetMode="External"/><Relationship Id="rId278" Type="http://schemas.openxmlformats.org/officeDocument/2006/relationships/hyperlink" Target="https://stories.starbucks.com/stories/2020/message-from-starbucks-ceo-kevin-johnson-starbucks-new-sustainability-commitment" TargetMode="External"/><Relationship Id="rId26" Type="http://schemas.openxmlformats.org/officeDocument/2006/relationships/hyperlink" Target="https://www.anthemcorporateresponsibility.com/environmental-policy-and-commitments" TargetMode="External"/><Relationship Id="rId231" Type="http://schemas.openxmlformats.org/officeDocument/2006/relationships/hyperlink" Target="https://www.panasonic.com/global/corporate/sustainability/eco/vision.html" TargetMode="External"/><Relationship Id="rId252" Type="http://schemas.openxmlformats.org/officeDocument/2006/relationships/hyperlink" Target="https://www.riotinto.com/en/news/releases/2020/Rio-Tinto-to-invest-1-billion-to-help-meet-new-climate-change-targets" TargetMode="External"/><Relationship Id="rId273" Type="http://schemas.openxmlformats.org/officeDocument/2006/relationships/hyperlink" Target="https://www.sncf.com/en/commitments/sustainble-development/leading-the-charge-for-the-planet" TargetMode="External"/><Relationship Id="rId294" Type="http://schemas.openxmlformats.org/officeDocument/2006/relationships/hyperlink" Target="https://www.telefonica.com/en/web/press-office/-/telefonica-s-contribution-to-a-green-recovery" TargetMode="External"/><Relationship Id="rId308" Type="http://schemas.openxmlformats.org/officeDocument/2006/relationships/hyperlink" Target="https://www.unilever.com/news/press-releases/2020/unilever-sets-out-new-actions-to-fight-climate-change-and-protect-and-regenerate-nature-to-preserve-resources-for-future-generations.html" TargetMode="External"/><Relationship Id="rId329" Type="http://schemas.openxmlformats.org/officeDocument/2006/relationships/hyperlink" Target="https://www.wellsfargo.com/about/corporate-responsibility/environment/" TargetMode="External"/><Relationship Id="rId47" Type="http://schemas.openxmlformats.org/officeDocument/2006/relationships/hyperlink" Target="https://corporate.bestbuy.com/sustainability/" TargetMode="External"/><Relationship Id="rId68" Type="http://schemas.openxmlformats.org/officeDocument/2006/relationships/hyperlink" Target="https://www.centrica.com/sustainability/responsible-business-ambitions/climate-change/" TargetMode="External"/><Relationship Id="rId89" Type="http://schemas.openxmlformats.org/officeDocument/2006/relationships/hyperlink" Target="https://update.comcast.com/wp-content/uploads/sites/33/dlm_uploads/2019/05/ComcastNBCU_print_0730-web.pdf" TargetMode="External"/><Relationship Id="rId112" Type="http://schemas.openxmlformats.org/officeDocument/2006/relationships/hyperlink" Target="https://www.edeka.de/nachhaltigkeit/unsere-wwf-partnerschaft/die-partnerschaft/intro.jsp" TargetMode="External"/><Relationship Id="rId133" Type="http://schemas.openxmlformats.org/officeDocument/2006/relationships/hyperlink" Target="https://www.goldmansachs.com/what-we-do/sustainable-finance/documents/reports/2019-sustainability-report.pdf" TargetMode="External"/><Relationship Id="rId154" Type="http://schemas.openxmlformats.org/officeDocument/2006/relationships/hyperlink" Target="https://s21.q4cdn.com/600692695/files/doc_financials/2019/Final-2020-Proxy-Statement.pdf" TargetMode="External"/><Relationship Id="rId175" Type="http://schemas.openxmlformats.org/officeDocument/2006/relationships/hyperlink" Target="https://www.legalandgeneralgroup.com/media-centre/press-releases/legal-general-commits-to-net-zero-carbon-across-its-housing-portfolio/" TargetMode="External"/><Relationship Id="rId196" Type="http://schemas.openxmlformats.org/officeDocument/2006/relationships/hyperlink" Target="https://www.mazda-press.com/uk/news/2020/mazda-backs-carbon-neutral-biofuel-research/" TargetMode="External"/><Relationship Id="rId200" Type="http://schemas.openxmlformats.org/officeDocument/2006/relationships/hyperlink" Target="https://www.metlife.com/sustainability/MetLife-sustainability/climate/" TargetMode="External"/><Relationship Id="rId16" Type="http://schemas.openxmlformats.org/officeDocument/2006/relationships/hyperlink" Target="https://services.google.com/fh/files/misc/google_2019-environmental-report.pdf" TargetMode="External"/><Relationship Id="rId221" Type="http://schemas.openxmlformats.org/officeDocument/2006/relationships/hyperlink" Target="https://www.ntt.co.jp/kankyo/e/management/statement.html" TargetMode="External"/><Relationship Id="rId242" Type="http://schemas.openxmlformats.org/officeDocument/2006/relationships/hyperlink" Target="https://news.pg.com/press-release/pg-corporate-announcements/pg-embraces-natural-climate-solutions-accelerate-progress-c" TargetMode="External"/><Relationship Id="rId263" Type="http://schemas.openxmlformats.org/officeDocument/2006/relationships/hyperlink" Target="https://www.saint-gobain.com/sites/sgcom.master/files/2019_09_23_net_zero_carbon_va.pdf" TargetMode="External"/><Relationship Id="rId284" Type="http://schemas.openxmlformats.org/officeDocument/2006/relationships/hyperlink" Target="https://www.sumitomolife.co.jp/english/annual/pdf/ar2020.pdf" TargetMode="External"/><Relationship Id="rId319" Type="http://schemas.openxmlformats.org/officeDocument/2006/relationships/hyperlink" Target="https://www.veolia.com/en/csr-climate-change" TargetMode="External"/><Relationship Id="rId37" Type="http://schemas.openxmlformats.org/officeDocument/2006/relationships/hyperlink" Target="https://www.marketscreener.com/BANCO-BRADESCO-55345296/news/Banco-Bradesco-Position-on-climate-change-29947447/" TargetMode="External"/><Relationship Id="rId58" Type="http://schemas.openxmlformats.org/officeDocument/2006/relationships/hyperlink" Target="https://www.bridgestone.com/responsibilities/environment/reduce_co2/operations/" TargetMode="External"/><Relationship Id="rId79" Type="http://schemas.openxmlformats.org/officeDocument/2006/relationships/hyperlink" Target="http://en.crc.com.cn/whatwebelieve/OurResponsibility_new/newenvironment/" TargetMode="External"/><Relationship Id="rId102" Type="http://schemas.openxmlformats.org/officeDocument/2006/relationships/hyperlink" Target="https://s22.q4cdn.com/253594569/files/doc_downloads/2019/09/2019_JD-Sustainability-Report.pdf" TargetMode="External"/><Relationship Id="rId123" Type="http://schemas.openxmlformats.org/officeDocument/2006/relationships/hyperlink" Target="https://media.ford.com/content/fordmedia/fna/us/en/news/2020/06/24/ford-expands-climate-change-goals.html" TargetMode="External"/><Relationship Id="rId144" Type="http://schemas.openxmlformats.org/officeDocument/2006/relationships/hyperlink" Target="https://www-file.huawei.com/-/media/corp2020/pdf/sustainability/2019-sustainability-report-en-v2.pdf" TargetMode="External"/><Relationship Id="rId330" Type="http://schemas.openxmlformats.org/officeDocument/2006/relationships/hyperlink" Target="https://www08.wellsfargomedia.com/assets/pdf/about/corporate-responsibility/environmental-social-governance-report.pdf" TargetMode="External"/><Relationship Id="rId90" Type="http://schemas.openxmlformats.org/officeDocument/2006/relationships/hyperlink" Target="https://www.commbank.com.au/guidance/newsroom/our-climate-commitment-201708.html" TargetMode="External"/><Relationship Id="rId165" Type="http://schemas.openxmlformats.org/officeDocument/2006/relationships/hyperlink" Target="https://www.jnj.com/global-environmental-health/climate-and-energy" TargetMode="External"/><Relationship Id="rId186" Type="http://schemas.openxmlformats.org/officeDocument/2006/relationships/hyperlink" Target="https://www.lufthansagroup.com/en/responsibility/climate-environment/environmental-strategy.html" TargetMode="External"/><Relationship Id="rId211" Type="http://schemas.openxmlformats.org/officeDocument/2006/relationships/hyperlink" Target="https://www.mitsui.com/jp/en/sustainability/commitment/index.html" TargetMode="External"/><Relationship Id="rId232" Type="http://schemas.openxmlformats.org/officeDocument/2006/relationships/hyperlink" Target="http://www.pegatroncorp.com/files/backend/csr_file/2018_CSR_Annual_Report.pdf" TargetMode="External"/><Relationship Id="rId253" Type="http://schemas.openxmlformats.org/officeDocument/2006/relationships/hyperlink" Target="https://www.roche.com/sustainability/environment/our_she_goals_and_performance.htm?tab_id=tab1" TargetMode="External"/><Relationship Id="rId274" Type="http://schemas.openxmlformats.org/officeDocument/2006/relationships/hyperlink" Target="https://www.societegenerale.com/en/energy-transition-climate-commitments/reducing-our-carbon-footprint" TargetMode="External"/><Relationship Id="rId295" Type="http://schemas.openxmlformats.org/officeDocument/2006/relationships/hyperlink" Target="https://www.telefonica.com/en/web/responsible-business/environment/energy-and-climate-change-2" TargetMode="External"/><Relationship Id="rId309" Type="http://schemas.openxmlformats.org/officeDocument/2006/relationships/hyperlink" Target="https://www.unilever.com/sustainable-living/reducing-environmental-impact/greenhouse-gases/tackling-climate-impact-in-our-operations/" TargetMode="External"/><Relationship Id="rId27" Type="http://schemas.openxmlformats.org/officeDocument/2006/relationships/hyperlink" Target="https://www.apple.com/uk/environment/" TargetMode="External"/><Relationship Id="rId48" Type="http://schemas.openxmlformats.org/officeDocument/2006/relationships/hyperlink" Target="https://www.bhp.com/environment/climate-change/" TargetMode="External"/><Relationship Id="rId69" Type="http://schemas.openxmlformats.org/officeDocument/2006/relationships/hyperlink" Target="https://www.centrica.com/sustainability/responsible-business-ambitions/climate-change/" TargetMode="External"/><Relationship Id="rId113" Type="http://schemas.openxmlformats.org/officeDocument/2006/relationships/hyperlink" Target="https://www.edf.fr/en/the-edf-group/our-commitments/corporate-social-responsibility/doing-even-more-to-reduce-co2-emissions" TargetMode="External"/><Relationship Id="rId134" Type="http://schemas.openxmlformats.org/officeDocument/2006/relationships/hyperlink" Target="https://www.goldmansachs.com/what-we-do/sustainable-finance/documents/reports/2019-sustainability-report.pdf" TargetMode="External"/><Relationship Id="rId320" Type="http://schemas.openxmlformats.org/officeDocument/2006/relationships/hyperlink" Target="https://www.verizon.com/about/news/verizon-goes-carbon-neutral-2035" TargetMode="External"/><Relationship Id="rId80" Type="http://schemas.openxmlformats.org/officeDocument/2006/relationships/hyperlink" Target="https://www.chinaunicom.com.hk/en/about/csr.php" TargetMode="External"/><Relationship Id="rId155" Type="http://schemas.openxmlformats.org/officeDocument/2006/relationships/hyperlink" Target="https://www.iairgroup.com/~/media/Files/I/IAG/documents/IAG%20Annual%20report%20and%20accounts%202019.pdf" TargetMode="External"/><Relationship Id="rId176" Type="http://schemas.openxmlformats.org/officeDocument/2006/relationships/hyperlink" Target="https://www.legalandgeneralgroup.com/media-centre/press-releases/legal-general-commits-to-net-zero-carbon-across-its-housing-portfolio/" TargetMode="External"/><Relationship Id="rId197" Type="http://schemas.openxmlformats.org/officeDocument/2006/relationships/hyperlink" Target="https://www.mckesson.com/About-McKesson/Corporate-Citizenship/Environmental/" TargetMode="External"/><Relationship Id="rId201" Type="http://schemas.openxmlformats.org/officeDocument/2006/relationships/hyperlink" Target="https://corpo.metro.ca/en/corporate-social-responsibility.html" TargetMode="External"/><Relationship Id="rId222" Type="http://schemas.openxmlformats.org/officeDocument/2006/relationships/hyperlink" Target="https://www.nokia.com/about-us/sustainability/combatting-climate-change/our-operations/" TargetMode="External"/><Relationship Id="rId243" Type="http://schemas.openxmlformats.org/officeDocument/2006/relationships/hyperlink" Target="https://www.progressive.com/about/corporate-responsibility/environment/" TargetMode="External"/><Relationship Id="rId264" Type="http://schemas.openxmlformats.org/officeDocument/2006/relationships/hyperlink" Target="https://images.samsung.com/is/content/samsung/p5/uk/aboutsamsung/pdf/Sustainability_report_2020_en_F.pdf" TargetMode="External"/><Relationship Id="rId285" Type="http://schemas.openxmlformats.org/officeDocument/2006/relationships/hyperlink" Target="https://cdn.sunlife.com/static/Global/digital_media/MarCom/Sustainability/Sustainability-Report-2019-E.pdf" TargetMode="External"/><Relationship Id="rId17" Type="http://schemas.openxmlformats.org/officeDocument/2006/relationships/hyperlink" Target="https://services.google.com/fh/files/misc/google_2019-environmental-report.pdf" TargetMode="External"/><Relationship Id="rId38" Type="http://schemas.openxmlformats.org/officeDocument/2006/relationships/hyperlink" Target="https://apicatalog.mziq.com/filemanager/v2/d/5760dff3-15e1-4962-9e81-322a0b3d0bbd/977f3853-0277-a712-6d3f-9ea407621e0a?origin=2" TargetMode="External"/><Relationship Id="rId59" Type="http://schemas.openxmlformats.org/officeDocument/2006/relationships/hyperlink" Target="https://www.brookfield.com/sites/default/files/2019-09/BAM_ESG_Report_2018.pdf" TargetMode="External"/><Relationship Id="rId103" Type="http://schemas.openxmlformats.org/officeDocument/2006/relationships/hyperlink" Target="https://corporate.delltechnologies.com/en-us/social-impact/reporting/2030-goals.htm" TargetMode="External"/><Relationship Id="rId124" Type="http://schemas.openxmlformats.org/officeDocument/2006/relationships/hyperlink" Target="https://www.fresenius.com/financial_reporting/Fresenius_Group_Non_Financial_Report_2019.pdf" TargetMode="External"/><Relationship Id="rId310" Type="http://schemas.openxmlformats.org/officeDocument/2006/relationships/hyperlink" Target="https://www.unilever.com/sustainable-living/reducing-environmental-impact/greenhouse-gases/tackling-climate-impact-in-our-operations/" TargetMode="External"/><Relationship Id="rId70" Type="http://schemas.openxmlformats.org/officeDocument/2006/relationships/hyperlink" Target="https://ir.charter.com/corporate-responsibility-report" TargetMode="External"/><Relationship Id="rId91" Type="http://schemas.openxmlformats.org/officeDocument/2006/relationships/hyperlink" Target="http://www.conocophillips.com/sustainability/managing-climate-related-risks/metrics-targets/ghg-target/" TargetMode="External"/><Relationship Id="rId145" Type="http://schemas.openxmlformats.org/officeDocument/2006/relationships/hyperlink" Target="http://humanacsrreport.com/environmental-sustainability.html" TargetMode="External"/><Relationship Id="rId166" Type="http://schemas.openxmlformats.org/officeDocument/2006/relationships/hyperlink" Target="https://www.johnsoncontrols.com/-/media/jci/corporate-sustainability/reporting-and-policies/gri/2019/johnson_controls_2020-sustainability-report.pdf?la=en&amp;hash=63C4727C436616C656A41E32DC0613A2421F3657" TargetMode="External"/><Relationship Id="rId187" Type="http://schemas.openxmlformats.org/officeDocument/2006/relationships/hyperlink" Target="https://www.lukoil.com/InvestorAndShareholderCenter/ReportsAndPresentations/SustainabilityReport" TargetMode="External"/><Relationship Id="rId331" Type="http://schemas.openxmlformats.org/officeDocument/2006/relationships/hyperlink" Target="https://www.wilmar-international.com/sustainability/responsible-operations/reducing-greenhouse-gas-emissions" TargetMode="External"/><Relationship Id="rId1" Type="http://schemas.openxmlformats.org/officeDocument/2006/relationships/hyperlink" Target="https://sustainabilityreport2019.abb.com/responsible-operations/climate-action.html" TargetMode="External"/><Relationship Id="rId212" Type="http://schemas.openxmlformats.org/officeDocument/2006/relationships/hyperlink" Target="https://www.mitsui.com/jp/en/topics/2020/1231567_11245.html" TargetMode="External"/><Relationship Id="rId233" Type="http://schemas.openxmlformats.org/officeDocument/2006/relationships/hyperlink" Target="https://www.pemex.com/etica_y_transparencia/transparencia/informes/Documents/inf_sustentabilidad_2016_esp_verificacion.pdf" TargetMode="External"/><Relationship Id="rId254" Type="http://schemas.openxmlformats.org/officeDocument/2006/relationships/hyperlink" Target="https://www.rosneft.com/upload/site2/document_file/Rosneft_CSR2019_ENG.pdf" TargetMode="External"/><Relationship Id="rId28" Type="http://schemas.openxmlformats.org/officeDocument/2006/relationships/hyperlink" Target="https://www.apple.com/uk/newsroom/2020/07/apple-commits-to-be-100-percent-carbon-neutral-for-its-supply-chain-and-products-by-2030/" TargetMode="External"/><Relationship Id="rId49" Type="http://schemas.openxmlformats.org/officeDocument/2006/relationships/hyperlink" Target="https://www.bhp.com/environment/climate-change/" TargetMode="External"/><Relationship Id="rId114" Type="http://schemas.openxmlformats.org/officeDocument/2006/relationships/hyperlink" Target="https://www.hd.eneos.co.jp/english/csr/report/pdf/jxtg_en_2018_f.pdf" TargetMode="External"/><Relationship Id="rId275" Type="http://schemas.openxmlformats.org/officeDocument/2006/relationships/hyperlink" Target="http://www.sompo-hd.com/~/media/hd/en/files/csr/communications/pdf/2013/e_report2013_5.pdf" TargetMode="External"/><Relationship Id="rId296" Type="http://schemas.openxmlformats.org/officeDocument/2006/relationships/hyperlink" Target="https://www.tjx.com/responsibility/environment/" TargetMode="External"/><Relationship Id="rId300" Type="http://schemas.openxmlformats.org/officeDocument/2006/relationships/hyperlink" Target="https://www.total.com/media/news/total-adopts-new-climate-ambition-get-net-zero-2050" TargetMode="External"/><Relationship Id="rId60" Type="http://schemas.openxmlformats.org/officeDocument/2006/relationships/hyperlink" Target="https://www.bt.com/about/digital-impact-and-sustainability/tackling-climate-change/the-road-to-net-zero" TargetMode="External"/><Relationship Id="rId81" Type="http://schemas.openxmlformats.org/officeDocument/2006/relationships/hyperlink" Target="https://www.chubb.com/us-en/about-chubb/environment.aspx" TargetMode="External"/><Relationship Id="rId135" Type="http://schemas.openxmlformats.org/officeDocument/2006/relationships/hyperlink" Target="https://www.toyota-tsusho.com/english/csr/materiality.html" TargetMode="External"/><Relationship Id="rId156" Type="http://schemas.openxmlformats.org/officeDocument/2006/relationships/hyperlink" Target="https://www.iairgroup.com/~/media/Files/I/IAG/documents/flightpath-net-zero-EN-v3.pdf" TargetMode="External"/><Relationship Id="rId177" Type="http://schemas.openxmlformats.org/officeDocument/2006/relationships/hyperlink" Target="http://www.lgnewsroom.com/2019/05/lg-commits-to-carbon-neutrality-by-2030/" TargetMode="External"/><Relationship Id="rId198" Type="http://schemas.openxmlformats.org/officeDocument/2006/relationships/hyperlink" Target="https://www.medtronic.com/content/dam/medtronic-com/global/Corporate/citizenship/documents/2019-integrated-performance-report.pdf" TargetMode="External"/><Relationship Id="rId321" Type="http://schemas.openxmlformats.org/officeDocument/2006/relationships/hyperlink" Target="https://www.vodafone.com/our-purpose/planet/reducing-emissions-in-our-operations" TargetMode="External"/><Relationship Id="rId202" Type="http://schemas.openxmlformats.org/officeDocument/2006/relationships/hyperlink" Target="https://www.michelin.com/en/sustainable-development-mobility/environment/low-carbon-products/" TargetMode="External"/><Relationship Id="rId223" Type="http://schemas.openxmlformats.org/officeDocument/2006/relationships/hyperlink" Target="https://www.novartis.com/our-company/corporate-responsibility/environmental-sustainability/climate" TargetMode="External"/><Relationship Id="rId244" Type="http://schemas.openxmlformats.org/officeDocument/2006/relationships/hyperlink" Target="https://global.mandg.com/responsibility/environmental-performance" TargetMode="External"/><Relationship Id="rId18" Type="http://schemas.openxmlformats.org/officeDocument/2006/relationships/hyperlink" Target="https://sustainability.aboutamazon.com/" TargetMode="External"/><Relationship Id="rId39" Type="http://schemas.openxmlformats.org/officeDocument/2006/relationships/hyperlink" Target="https://www.santander.com/en/press-room/press-releases/santander-commits-to-becoming-carbon-neutral-in-2020" TargetMode="External"/><Relationship Id="rId265" Type="http://schemas.openxmlformats.org/officeDocument/2006/relationships/hyperlink" Target="https://www.sanofi.com/-/media/Project/One-Sanofi-Web/Websites/Global/Sanofi-COM/Home/common/docs/download-center/Sanofis-Risks-and-Opportunities-related-to-Climate-Change-2019.pdf" TargetMode="External"/><Relationship Id="rId286" Type="http://schemas.openxmlformats.org/officeDocument/2006/relationships/hyperlink" Target="https://sustainability.suncor.com/en?_ga=2.55463087.58629952.1597325125-170633671.1597325125" TargetMode="External"/><Relationship Id="rId50" Type="http://schemas.openxmlformats.org/officeDocument/2006/relationships/hyperlink" Target="https://www.bmwgroup.com/content/dam/grpw/websites/bmwgroup_com/responsibility/downloads/en/2020/2020-BMW-Group-SVR-2019-Englisch.pdf" TargetMode="External"/><Relationship Id="rId104" Type="http://schemas.openxmlformats.org/officeDocument/2006/relationships/hyperlink" Target="https://news.delta.com/delta-commits-1-billion-become-first-carbon-neutral-airline-globally" TargetMode="External"/><Relationship Id="rId125" Type="http://schemas.openxmlformats.org/officeDocument/2006/relationships/hyperlink" Target="https://www.fujitsu.com/global/microsite/fujitsu-climate-and-energy-vision/" TargetMode="External"/><Relationship Id="rId146" Type="http://schemas.openxmlformats.org/officeDocument/2006/relationships/hyperlink" Target="https://en.mobis.co.kr/en/sustainability/contentsid/2574/index.do" TargetMode="External"/><Relationship Id="rId167" Type="http://schemas.openxmlformats.org/officeDocument/2006/relationships/hyperlink" Target="https://impact.jpmorganchase.com/impact/sustainability" TargetMode="External"/><Relationship Id="rId188" Type="http://schemas.openxmlformats.org/officeDocument/2006/relationships/hyperlink" Target="https://www.lyondellbasell.com/en/sustainability/environment/energy-and-greenhouse-gases/" TargetMode="External"/><Relationship Id="rId311" Type="http://schemas.openxmlformats.org/officeDocument/2006/relationships/hyperlink" Target="https://www.unilever.com/news/news-and-features/Feature-article/2020/we-now-use-100-renewable-grid-electricity-globally.html" TargetMode="External"/><Relationship Id="rId332" Type="http://schemas.openxmlformats.org/officeDocument/2006/relationships/hyperlink" Target="https://www.woolworthsgroup.com.au/icms_docs/195583_2019-sustainability-report.pdf" TargetMode="External"/><Relationship Id="rId71" Type="http://schemas.openxmlformats.org/officeDocument/2006/relationships/hyperlink" Target="https://www.chevron.com/-/media/shared-media/documents/2019-corporate-sustainability-report.pdf" TargetMode="External"/><Relationship Id="rId92" Type="http://schemas.openxmlformats.org/officeDocument/2006/relationships/hyperlink" Target="https://www.costco.com/sustainability-greenhouse-gas-emissions.html" TargetMode="External"/><Relationship Id="rId213" Type="http://schemas.openxmlformats.org/officeDocument/2006/relationships/hyperlink" Target="https://www.morganstanley.com/press-releases/morgan-stanley-joins-leadership-of-global-carbon-accounting-part" TargetMode="External"/><Relationship Id="rId234" Type="http://schemas.openxmlformats.org/officeDocument/2006/relationships/hyperlink" Target="https://www.pepsico.com/sustainability/goals-and-progress" TargetMode="External"/><Relationship Id="rId2" Type="http://schemas.openxmlformats.org/officeDocument/2006/relationships/hyperlink" Target="https://dam.abbott.com/en-us/documents/pdfs/abbott-citizenship/Abbott2018GlobalSustainabilityReport.pdf" TargetMode="External"/><Relationship Id="rId29" Type="http://schemas.openxmlformats.org/officeDocument/2006/relationships/hyperlink" Target="https://www.apple.com/uk/environment/" TargetMode="External"/><Relationship Id="rId255" Type="http://schemas.openxmlformats.org/officeDocument/2006/relationships/hyperlink" Target="https://www.aholddelhaize.com/media/10406/climate-strategy-report.pdf" TargetMode="External"/><Relationship Id="rId276" Type="http://schemas.openxmlformats.org/officeDocument/2006/relationships/hyperlink" Target="https://www.sony.net/SonyInfo/csr/eco/RoadToZero/gm_en.html" TargetMode="External"/><Relationship Id="rId297" Type="http://schemas.openxmlformats.org/officeDocument/2006/relationships/hyperlink" Target="https://www.td.com/document/PDF/ESG/2019-ESG-Report.pdf" TargetMode="External"/><Relationship Id="rId40" Type="http://schemas.openxmlformats.org/officeDocument/2006/relationships/hyperlink" Target="https://newsroom.bankofamerica.com/press-releases/environment" TargetMode="External"/><Relationship Id="rId115" Type="http://schemas.openxmlformats.org/officeDocument/2006/relationships/hyperlink" Target="https://www.engie.com/sites/default/files/assets/documents/2020-04/RI-Engie2020-ENG-vdef.pdf" TargetMode="External"/><Relationship Id="rId136" Type="http://schemas.openxmlformats.org/officeDocument/2006/relationships/hyperlink" Target="https://www.theheinekencompany.com/newsroom/heineken-announces-drop-the-c-programme2/" TargetMode="External"/><Relationship Id="rId157" Type="http://schemas.openxmlformats.org/officeDocument/2006/relationships/hyperlink" Target="https://www.iairgroup.com/~/media/Files/I/IAG/documents/flightpath-net-zero-EN-v3.pdf" TargetMode="External"/><Relationship Id="rId178" Type="http://schemas.openxmlformats.org/officeDocument/2006/relationships/hyperlink" Target="http://www.lgnewsroom.com/2019/05/lg-commits-to-carbon-neutrality-by-2030/" TargetMode="External"/><Relationship Id="rId301" Type="http://schemas.openxmlformats.org/officeDocument/2006/relationships/hyperlink" Target="https://global.toyota/pages/global_toyota/sustainability/report/er/er19_en.pdf" TargetMode="External"/><Relationship Id="rId322" Type="http://schemas.openxmlformats.org/officeDocument/2006/relationships/hyperlink" Target="https://www.vodafone.com/our-purpose/planet/reducing-emissions-in-our-operations" TargetMode="External"/><Relationship Id="rId61" Type="http://schemas.openxmlformats.org/officeDocument/2006/relationships/hyperlink" Target="https://www.bt.com/about/digital-impact-and-sustainability/tackling-climate-change/the-road-to-net-zero" TargetMode="External"/><Relationship Id="rId82" Type="http://schemas.openxmlformats.org/officeDocument/2006/relationships/hyperlink" Target="https://www.cigna.com/about-us/corporate-responsibility/report/environment/sustainability-performance-plan" TargetMode="External"/><Relationship Id="rId199" Type="http://schemas.openxmlformats.org/officeDocument/2006/relationships/hyperlink" Target="https://www.greenpeace.org/japan/sustainable/press-release/2018/09/14/657/" TargetMode="External"/><Relationship Id="rId203" Type="http://schemas.openxmlformats.org/officeDocument/2006/relationships/hyperlink" Target="https://blogs.microsoft.com/blog/2020/01/16/microsoft-will-be-carbon-negative-by-2030/" TargetMode="External"/><Relationship Id="rId19" Type="http://schemas.openxmlformats.org/officeDocument/2006/relationships/hyperlink" Target="https://sustainability.aboutamazon.com/" TargetMode="External"/><Relationship Id="rId224" Type="http://schemas.openxmlformats.org/officeDocument/2006/relationships/hyperlink" Target="https://www.omv.com/en/about-us/energy/omv-and-the-climate" TargetMode="External"/><Relationship Id="rId245" Type="http://schemas.openxmlformats.org/officeDocument/2006/relationships/hyperlink" Target="https://s1.q4cdn.com/379746662/files/sustainability_reports/2020/FINAL-2019_Sustainability-Report_v3.pdf" TargetMode="External"/><Relationship Id="rId266" Type="http://schemas.openxmlformats.org/officeDocument/2006/relationships/hyperlink" Target="https://www.saudiaramco.com/en/making-a-difference/planet/carbon-capture-utilization-and-storage" TargetMode="External"/><Relationship Id="rId287" Type="http://schemas.openxmlformats.org/officeDocument/2006/relationships/hyperlink" Target="https://www.swissre.com/sustainability/footprint/co2netzero-programme.html" TargetMode="External"/><Relationship Id="rId30" Type="http://schemas.openxmlformats.org/officeDocument/2006/relationships/hyperlink" Target="https://corporate.arcelormittal.com/sustainability/approach/climate-change" TargetMode="External"/><Relationship Id="rId105" Type="http://schemas.openxmlformats.org/officeDocument/2006/relationships/hyperlink" Target="https://www.dpdhl.com/content/dam/dpdhl/en/media-center/responsibility/dpdhl-sustainability-report-2019.pdf" TargetMode="External"/><Relationship Id="rId126" Type="http://schemas.openxmlformats.org/officeDocument/2006/relationships/hyperlink" Target="https://www.fujitsu.com/global/microsite/fujitsu-climate-and-energy-vision/" TargetMode="External"/><Relationship Id="rId147" Type="http://schemas.openxmlformats.org/officeDocument/2006/relationships/hyperlink" Target="https://www.hyundai.com/content/dam/hyundai/ww/en/images/company/sustainability/about-sustainability/hmc-2020-sustainability-report-en-v2.pdf" TargetMode="External"/><Relationship Id="rId168" Type="http://schemas.openxmlformats.org/officeDocument/2006/relationships/hyperlink" Target="https://www.environmentalleader.com/2020/02/jpmorgan-chase-renewable-energy-2020/" TargetMode="External"/><Relationship Id="rId312" Type="http://schemas.openxmlformats.org/officeDocument/2006/relationships/hyperlink" Target="https://hub.united.com/united-cleaner-future-emissions-biofuel--2604671268.html" TargetMode="External"/><Relationship Id="rId333" Type="http://schemas.openxmlformats.org/officeDocument/2006/relationships/hyperlink" Target="https://ir.wfscorp.com/news-releases/news-release-details/world-fuel-services-corporation-join-getting-zero-coalition" TargetMode="External"/><Relationship Id="rId51" Type="http://schemas.openxmlformats.org/officeDocument/2006/relationships/hyperlink" Target="https://group.bnpparibas/en/news/carbon-neutral-bnp-paribas-commitment-climate" TargetMode="External"/><Relationship Id="rId72" Type="http://schemas.openxmlformats.org/officeDocument/2006/relationships/hyperlink" Target="http://www.ccb.com/en/newinvestor/upload/20190328_1553704880/20190328003858392277.pdf" TargetMode="External"/><Relationship Id="rId93" Type="http://schemas.openxmlformats.org/officeDocument/2006/relationships/hyperlink" Target="https://www.ca-cib.com/about-us/committed-and-responsible/management-of-our-direct-environmental-impact" TargetMode="External"/><Relationship Id="rId189" Type="http://schemas.openxmlformats.org/officeDocument/2006/relationships/hyperlink" Target="https://docs.mandg.com/docs/UK/Adviser/MandG-approach-to-climate-change.pd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new.siemens.com/global/en/company/sustainability/decarbonization/carbonneutral.html" TargetMode="External"/><Relationship Id="rId13" Type="http://schemas.openxmlformats.org/officeDocument/2006/relationships/hyperlink" Target="https://corporate.arcelormittal.com/news-and-media/press-releases/2019/may/29-05-2019" TargetMode="External"/><Relationship Id="rId18" Type="http://schemas.openxmlformats.org/officeDocument/2006/relationships/hyperlink" Target="https://www.unilever.com/sustainable-living/reducing-environmental-impact/greenhouse-gases/how-were-becoming-carbon-positive-in-our-operations/" TargetMode="External"/><Relationship Id="rId26" Type="http://schemas.openxmlformats.org/officeDocument/2006/relationships/hyperlink" Target="https://www.db.com/cr/en/concrete-energy-and-climate-strategy.htm" TargetMode="External"/><Relationship Id="rId39" Type="http://schemas.openxmlformats.org/officeDocument/2006/relationships/hyperlink" Target="https://environment.capitalone.com/" TargetMode="External"/><Relationship Id="rId3" Type="http://schemas.openxmlformats.org/officeDocument/2006/relationships/hyperlink" Target="https://blog.daimler.com/en/2019/05/13/mercedes-carbon-neutral-e-mobility/" TargetMode="External"/><Relationship Id="rId21" Type="http://schemas.openxmlformats.org/officeDocument/2006/relationships/hyperlink" Target="https://www.lg.com/uk/press-release/lg-commits-to-carbon-neutrality-by-2030" TargetMode="External"/><Relationship Id="rId34" Type="http://schemas.openxmlformats.org/officeDocument/2006/relationships/hyperlink" Target="https://www.swissre.com/about-us/corporate-responsibility/footprint/greenhouse-neutral-programme-second-phase.html" TargetMode="External"/><Relationship Id="rId42" Type="http://schemas.openxmlformats.org/officeDocument/2006/relationships/hyperlink" Target="https://www.schneider-electric.co.uk/en/about-us/press/news/2018/schneider-electric-strengthens-its-commitment-to-become-carbon-neutral.jsp" TargetMode="External"/><Relationship Id="rId47" Type="http://schemas.openxmlformats.org/officeDocument/2006/relationships/hyperlink" Target="https://www.nab.com.au/about-us/social-impact/environment/climate-change" TargetMode="External"/><Relationship Id="rId7" Type="http://schemas.openxmlformats.org/officeDocument/2006/relationships/hyperlink" Target="https://www.microsoft.com/en-us/environment/carbon" TargetMode="External"/><Relationship Id="rId12" Type="http://schemas.openxmlformats.org/officeDocument/2006/relationships/hyperlink" Target="https://www.edf.fr/en/the-edf-group/our-commitments/corporate-social-responsibility/doing-even-more-to-reduce-co2-emissions" TargetMode="External"/><Relationship Id="rId17" Type="http://schemas.openxmlformats.org/officeDocument/2006/relationships/hyperlink" Target="https://www.munichre.com/site/corporate/get/documents_E1169291126/mr/assetpool.shared/Documents/4_Corporate_Responsibility/Downloads/MunichRe-CR-Report-2018.pdf" TargetMode="External"/><Relationship Id="rId25" Type="http://schemas.openxmlformats.org/officeDocument/2006/relationships/hyperlink" Target="https://www.zurich.com/en/sustainability/climate-change/carbon-neutral" TargetMode="External"/><Relationship Id="rId33" Type="http://schemas.openxmlformats.org/officeDocument/2006/relationships/hyperlink" Target="https://www.centrica.com/responsibility/our-focus-areas/climate-change" TargetMode="External"/><Relationship Id="rId38" Type="http://schemas.openxmlformats.org/officeDocument/2006/relationships/hyperlink" Target="https://www.toshiba-business.com.au/News/2017/May/Carbon-Zero" TargetMode="External"/><Relationship Id="rId46" Type="http://schemas.openxmlformats.org/officeDocument/2006/relationships/hyperlink" Target="https://www.danone.com/content/dam/danone-corp/about-us-impact/policies-and-commitments/en/2016/2016_05_18_ClimatePolicy.pdf" TargetMode="External"/><Relationship Id="rId2" Type="http://schemas.openxmlformats.org/officeDocument/2006/relationships/hyperlink" Target="https://global.toyota/en/sustainability/esg/challenge2050/" TargetMode="External"/><Relationship Id="rId16" Type="http://schemas.openxmlformats.org/officeDocument/2006/relationships/hyperlink" Target="https://www.metlife.com/corporate-responsibility/environment/carbon-neutrality/" TargetMode="External"/><Relationship Id="rId20" Type="http://schemas.openxmlformats.org/officeDocument/2006/relationships/hyperlink" Target="https://press.ext.hp.com/us/en/press-releases/2019/hp-pledges-to-making-every-page-printed-forest-positive.html" TargetMode="External"/><Relationship Id="rId29" Type="http://schemas.openxmlformats.org/officeDocument/2006/relationships/hyperlink" Target="https://www.td.com/corporate-responsibility/environment/operational-footprint/energy-and-emissions.jsp" TargetMode="External"/><Relationship Id="rId41" Type="http://schemas.openxmlformats.org/officeDocument/2006/relationships/hyperlink" Target="https://www.btplc.com/Digitalimpactandsustainability/Ourreport/2019summary/assets/documents/Tackling-climate-change-and-environmental-challenges.pdf" TargetMode="External"/><Relationship Id="rId1" Type="http://schemas.openxmlformats.org/officeDocument/2006/relationships/hyperlink" Target="https://www.volkswagenag.com/en/news/stories/2018/12/volkswagen-accepts-climate-responsibility.html" TargetMode="External"/><Relationship Id="rId6" Type="http://schemas.openxmlformats.org/officeDocument/2006/relationships/hyperlink" Target="https://newsroom.bankofamerica.com/press-releases/environment/bank-america-commits-carbon-neutrality-and-100-percent-renewable" TargetMode="External"/><Relationship Id="rId11" Type="http://schemas.openxmlformats.org/officeDocument/2006/relationships/hyperlink" Target="https://www.enel.com/aboutus/vision" TargetMode="External"/><Relationship Id="rId24" Type="http://schemas.openxmlformats.org/officeDocument/2006/relationships/hyperlink" Target="https://www.morganstanley.com/press-releases/morgan-stanley-announces-new-goal-of-carbon-neutrality-for-globa" TargetMode="External"/><Relationship Id="rId32" Type="http://schemas.openxmlformats.org/officeDocument/2006/relationships/hyperlink" Target="https://www.centrica.com/responsibility/our-focus-areas/climate-change" TargetMode="External"/><Relationship Id="rId37" Type="http://schemas.openxmlformats.org/officeDocument/2006/relationships/hyperlink" Target="https://www.credit-suisse.com/corporate/en/responsibility/environment/climate-protection.html" TargetMode="External"/><Relationship Id="rId40" Type="http://schemas.openxmlformats.org/officeDocument/2006/relationships/hyperlink" Target="https://www.loreal.com/sharing-beauty-with-all-producing/reducing-co2-emissions/low-carbon-growth--a-major-step-forward" TargetMode="External"/><Relationship Id="rId45" Type="http://schemas.openxmlformats.org/officeDocument/2006/relationships/hyperlink" Target="https://postandparcel.info/45592/news/la-poste-to-be-first-major-postal-operator-to-go-carbon-neutral/" TargetMode="External"/><Relationship Id="rId5" Type="http://schemas.openxmlformats.org/officeDocument/2006/relationships/hyperlink" Target="https://www.allianz.com/en/sustainability/low-carbon-economy/decarbonization.html" TargetMode="External"/><Relationship Id="rId15" Type="http://schemas.openxmlformats.org/officeDocument/2006/relationships/hyperlink" Target="https://www.dpdhl.com/en/responsibility/environment-and-solutions.html" TargetMode="External"/><Relationship Id="rId23" Type="http://schemas.openxmlformats.org/officeDocument/2006/relationships/hyperlink" Target="https://www.goldmansachs.com/citizenship/environmental-stewardship/our-operational-impact/carbon-energy/" TargetMode="External"/><Relationship Id="rId28" Type="http://schemas.openxmlformats.org/officeDocument/2006/relationships/hyperlink" Target="https://www.maersk.com/news/articles/2019/06/26/towards-a-zero-carbon-future" TargetMode="External"/><Relationship Id="rId36" Type="http://schemas.openxmlformats.org/officeDocument/2006/relationships/hyperlink" Target="https://www.fujitsu.com/global/microsite/fujitsu-climate-and-energy-vision/" TargetMode="External"/><Relationship Id="rId10" Type="http://schemas.openxmlformats.org/officeDocument/2006/relationships/hyperlink" Target="https://www.eni.com/en_IT/sustainability/decarbonization/strategy-investments.page" TargetMode="External"/><Relationship Id="rId19" Type="http://schemas.openxmlformats.org/officeDocument/2006/relationships/hyperlink" Target="https://press.ext.hp.com/us/en/press-releases/2019/hp-pledges-to-making-every-page-printed-forest-positive.html" TargetMode="External"/><Relationship Id="rId31" Type="http://schemas.openxmlformats.org/officeDocument/2006/relationships/hyperlink" Target="https://www.ing.com/Sustainability/Our-direction/INGs-approach-to-climate-action.htm" TargetMode="External"/><Relationship Id="rId44" Type="http://schemas.openxmlformats.org/officeDocument/2006/relationships/hyperlink" Target="https://news.sap.com/2017/05/sap-to-go-carbon-neutral-by-2025/" TargetMode="External"/><Relationship Id="rId4" Type="http://schemas.openxmlformats.org/officeDocument/2006/relationships/hyperlink" Target="https://www.verizon.com/about/news/verizon-goes-carbon-neutral-2035" TargetMode="External"/><Relationship Id="rId9" Type="http://schemas.openxmlformats.org/officeDocument/2006/relationships/hyperlink" Target="https://www.bosch-presse.de/pressportal/de/en/climate-action-bosch-to-be-carbon-neutral-world-wide-by-2020-188800.html" TargetMode="External"/><Relationship Id="rId14" Type="http://schemas.openxmlformats.org/officeDocument/2006/relationships/hyperlink" Target="https://www.sony.net/SonyInfo/csr/eco/RoadToZero/gm_en.html" TargetMode="External"/><Relationship Id="rId22" Type="http://schemas.openxmlformats.org/officeDocument/2006/relationships/hyperlink" Target="https://www.novartis.com/our-company/corporate-responsibility/environmental-sustainability/climate" TargetMode="External"/><Relationship Id="rId27" Type="http://schemas.openxmlformats.org/officeDocument/2006/relationships/hyperlink" Target="https://www.iberdrola.com/press-room/news/detail/iberdrola-se-compromete-a-ser-neutra-en-carbono-en-el-ano-2050-1733946320170314" TargetMode="External"/><Relationship Id="rId30" Type="http://schemas.openxmlformats.org/officeDocument/2006/relationships/hyperlink" Target="https://uk.gsk.com/en-gb/responsibility/our-planet/our-commitments/" TargetMode="External"/><Relationship Id="rId35" Type="http://schemas.openxmlformats.org/officeDocument/2006/relationships/hyperlink" Target="https://www.eon.com/en/about-us/sustainability/people-and-environment.html" TargetMode="External"/><Relationship Id="rId43" Type="http://schemas.openxmlformats.org/officeDocument/2006/relationships/hyperlink" Target="https://www.actions-not-words.ch/en/sustainability-topics/conservation/energy-and-climate.html" TargetMode="External"/><Relationship Id="rId48" Type="http://schemas.openxmlformats.org/officeDocument/2006/relationships/hyperlink" Target="https://www.achmea.nl/en/sustainability/co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85"/>
  <sheetViews>
    <sheetView tabSelected="1" zoomScale="72" workbookViewId="0">
      <selection activeCell="AJ37" sqref="AJ37"/>
    </sheetView>
  </sheetViews>
  <sheetFormatPr defaultRowHeight="14.5"/>
  <sheetData>
    <row r="1" spans="1:28">
      <c r="A1" s="377" t="s">
        <v>685</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627</v>
      </c>
      <c r="E2" t="str">
        <f>_xlfn.XLOOKUP(A2,'2022'!A:A,'2022'!AA:AA)</f>
        <v/>
      </c>
      <c r="F2" t="str">
        <f>_xlfn.XLOOKUP(A2,'2023'!B:B,'2023'!AG:AG)</f>
        <v>U</v>
      </c>
      <c r="G2">
        <f>_xlfn.XLOOKUP(A2,'2024'!B:B,'2024'!BL:BL)</f>
        <v>1</v>
      </c>
      <c r="H2" t="e">
        <f>_xlfn.XLOOKUP(A2,'2025'!A:A,'2025'!G:G)</f>
        <v>#N/A</v>
      </c>
      <c r="I2">
        <f>_xlfn.XLOOKUP(A2,'2021'!A:A,'2021'!U:U)</f>
        <v>1</v>
      </c>
      <c r="J2">
        <f>_xlfn.XLOOKUP(A2,'2022'!A:A,'2022'!V:V)</f>
        <v>1</v>
      </c>
      <c r="K2">
        <f>_xlfn.XLOOKUP(A2,'2023'!B:B,'2023'!AD:AD)</f>
        <v>1</v>
      </c>
      <c r="L2">
        <f>_xlfn.XLOOKUP(A2,'2024'!B:B,'2024'!AV:AV)</f>
        <v>1</v>
      </c>
      <c r="M2" t="e">
        <f>_xlfn.XLOOKUP(A2,'2025'!A:A,'2025'!G:G)</f>
        <v>#N/A</v>
      </c>
      <c r="N2" t="str">
        <f>_xlfn.XLOOKUP(A2,'2021'!A:A,'2021'!E:E)</f>
        <v>Y</v>
      </c>
      <c r="O2" t="str">
        <f>_xlfn.XLOOKUP(A2,'2022'!A:A,'2022'!E:E)</f>
        <v>Y</v>
      </c>
      <c r="P2" t="str">
        <f>_xlfn.XLOOKUP(A2,'2023'!B:B,'2023'!G:G)</f>
        <v>Y</v>
      </c>
      <c r="Q2">
        <f>_xlfn.XLOOKUP(A2,'2024'!B:B,'2024'!BH:BH)</f>
        <v>1</v>
      </c>
      <c r="R2" t="e">
        <f>_xlfn.XLOOKUP(A2,'2025'!A:A,'2025'!B:B)</f>
        <v>#N/A</v>
      </c>
      <c r="S2" t="str">
        <f>_xlfn.XLOOKUP(A2,'2021'!A:A,'2021'!X:X)</f>
        <v/>
      </c>
      <c r="T2" t="str">
        <f>_xlfn.XLOOKUP(A2,'2022'!A:A,'2022'!X:X)</f>
        <v/>
      </c>
      <c r="U2" t="str">
        <f>_xlfn.XLOOKUP(A2,'2023'!B:B,'2023'!AF:AF)</f>
        <v/>
      </c>
      <c r="V2" t="str">
        <f>_xlfn.XLOOKUP(A2,'2024'!B:B,'2024'!BW:BW)</f>
        <v/>
      </c>
      <c r="W2" t="e">
        <f>_xlfn.XLOOKUP(A2,'2025'!A:A,'2025'!C:C)</f>
        <v>#N/A</v>
      </c>
      <c r="X2" t="str">
        <f>_xlfn.XLOOKUP(A2,'2021'!A:A,'2021'!V:V)</f>
        <v/>
      </c>
      <c r="Y2" t="str">
        <f>_xlfn.XLOOKUP(A2,'2022'!A:A,'2022'!W:W)</f>
        <v/>
      </c>
      <c r="Z2" t="str">
        <f>_xlfn.XLOOKUP(A2,'2023'!B:B,'2023'!AE:AE)</f>
        <v/>
      </c>
      <c r="AA2">
        <f>_xlfn.XLOOKUP(A2,'2024'!B:B,'2024'!AZ:AZ)</f>
        <v>0</v>
      </c>
      <c r="AB2" t="e">
        <f>_xlfn.XLOOKUP(A2,'2025'!A:A,'2025'!F:F)</f>
        <v>#N/A</v>
      </c>
    </row>
    <row r="3" spans="1:28">
      <c r="A3" t="s">
        <v>540</v>
      </c>
      <c r="E3" t="str">
        <f>_xlfn.XLOOKUP(A3,'2022'!A:A,'2022'!AA:AA)</f>
        <v>Y</v>
      </c>
      <c r="F3" t="e">
        <f>_xlfn.XLOOKUP(A3,'2023'!B:B,'2023'!AG:AG)</f>
        <v>#N/A</v>
      </c>
      <c r="G3">
        <f>_xlfn.XLOOKUP(A3,'2024'!B:B,'2024'!BL:BL)</f>
        <v>1</v>
      </c>
      <c r="H3">
        <f>_xlfn.XLOOKUP(A3,'2025'!A:A,'2025'!G:G)</f>
        <v>0</v>
      </c>
      <c r="I3">
        <f>_xlfn.XLOOKUP(A3,'2021'!A:A,'2021'!U:U)</f>
        <v>1</v>
      </c>
      <c r="J3">
        <f>_xlfn.XLOOKUP(A3,'2022'!A:A,'2022'!V:V)</f>
        <v>1</v>
      </c>
      <c r="K3" t="e">
        <f>_xlfn.XLOOKUP(A3,'2023'!B:B,'2023'!AD:AD)</f>
        <v>#N/A</v>
      </c>
      <c r="L3" t="str">
        <f>_xlfn.XLOOKUP(A3,'2024'!B:B,'2024'!AV:AV)</f>
        <v/>
      </c>
      <c r="M3">
        <f>_xlfn.XLOOKUP(A3,'2025'!A:A,'2025'!G:G)</f>
        <v>0</v>
      </c>
      <c r="N3" t="str">
        <f>_xlfn.XLOOKUP(A3,'2021'!A:A,'2021'!E:E)</f>
        <v>Y</v>
      </c>
      <c r="O3" t="str">
        <f>_xlfn.XLOOKUP(A3,'2022'!A:A,'2022'!E:E)</f>
        <v>Y</v>
      </c>
      <c r="P3" t="e">
        <f>_xlfn.XLOOKUP(A3,'2023'!B:B,'2023'!G:G)</f>
        <v>#N/A</v>
      </c>
      <c r="Q3">
        <f>_xlfn.XLOOKUP(A3,'2024'!B:B,'2024'!BH:BH)</f>
        <v>1</v>
      </c>
      <c r="R3">
        <f>_xlfn.XLOOKUP(A3,'2025'!A:A,'2025'!B:B)</f>
        <v>1</v>
      </c>
      <c r="S3">
        <f>_xlfn.XLOOKUP(A3,'2021'!A:A,'2021'!X:X)</f>
        <v>1</v>
      </c>
      <c r="T3">
        <f>_xlfn.XLOOKUP(A3,'2022'!A:A,'2022'!X:X)</f>
        <v>1</v>
      </c>
      <c r="U3" t="e">
        <f>_xlfn.XLOOKUP(A3,'2023'!B:B,'2023'!AF:AF)</f>
        <v>#N/A</v>
      </c>
      <c r="V3">
        <f>_xlfn.XLOOKUP(A3,'2024'!B:B,'2024'!BW:BW)</f>
        <v>1</v>
      </c>
      <c r="W3">
        <f>_xlfn.XLOOKUP(A3,'2025'!A:A,'2025'!C:C)</f>
        <v>1</v>
      </c>
      <c r="X3" t="str">
        <f>_xlfn.XLOOKUP(A3,'2021'!A:A,'2021'!V:V)</f>
        <v/>
      </c>
      <c r="Y3" t="str">
        <f>_xlfn.XLOOKUP(A3,'2022'!A:A,'2022'!W:W)</f>
        <v/>
      </c>
      <c r="Z3" t="e">
        <f>_xlfn.XLOOKUP(A3,'2023'!B:B,'2023'!AE:AE)</f>
        <v>#N/A</v>
      </c>
      <c r="AA3">
        <f>_xlfn.XLOOKUP(A3,'2024'!B:B,'2024'!AZ:AZ)</f>
        <v>1</v>
      </c>
      <c r="AB3">
        <f>_xlfn.XLOOKUP(A3,'2025'!A:A,'2025'!F:F)</f>
        <v>1</v>
      </c>
    </row>
    <row r="4" spans="1:28">
      <c r="A4" t="s">
        <v>385</v>
      </c>
      <c r="E4" t="str">
        <f>_xlfn.XLOOKUP(A4,'2022'!A:A,'2022'!AA:AA)</f>
        <v/>
      </c>
      <c r="F4" t="str">
        <f>_xlfn.XLOOKUP(A4,'2023'!B:B,'2023'!AG:AG)</f>
        <v>Y</v>
      </c>
      <c r="G4">
        <f>_xlfn.XLOOKUP(A4,'2024'!B:B,'2024'!BL:BL)</f>
        <v>0</v>
      </c>
      <c r="H4">
        <f>_xlfn.XLOOKUP(A4,'2025'!A:A,'2025'!G:G)</f>
        <v>1</v>
      </c>
      <c r="I4" t="str">
        <f>_xlfn.XLOOKUP(A4,'2021'!A:A,'2021'!U:U)</f>
        <v/>
      </c>
      <c r="J4">
        <f>_xlfn.XLOOKUP(A4,'2022'!A:A,'2022'!V:V)</f>
        <v>1</v>
      </c>
      <c r="K4">
        <f>_xlfn.XLOOKUP(A4,'2023'!B:B,'2023'!AD:AD)</f>
        <v>1</v>
      </c>
      <c r="L4">
        <f>_xlfn.XLOOKUP(A4,'2024'!B:B,'2024'!AV:AV)</f>
        <v>1</v>
      </c>
      <c r="M4">
        <f>_xlfn.XLOOKUP(A4,'2025'!A:A,'2025'!G:G)</f>
        <v>1</v>
      </c>
      <c r="N4">
        <f>_xlfn.XLOOKUP(A4,'2021'!A:A,'2021'!E:E)</f>
        <v>0</v>
      </c>
      <c r="O4">
        <f>_xlfn.XLOOKUP(A4,'2022'!A:A,'2022'!E:E)</f>
        <v>0</v>
      </c>
      <c r="P4">
        <f>_xlfn.XLOOKUP(A4,'2023'!B:B,'2023'!G:G)</f>
        <v>0</v>
      </c>
      <c r="Q4">
        <f>_xlfn.XLOOKUP(A4,'2024'!B:B,'2024'!BH:BH)</f>
        <v>0</v>
      </c>
      <c r="R4">
        <f>_xlfn.XLOOKUP(A4,'2025'!A:A,'2025'!B:B)</f>
        <v>0</v>
      </c>
      <c r="S4" t="str">
        <f>_xlfn.XLOOKUP(A4,'2021'!A:A,'2021'!X:X)</f>
        <v/>
      </c>
      <c r="T4" t="str">
        <f>_xlfn.XLOOKUP(A4,'2022'!A:A,'2022'!X:X)</f>
        <v/>
      </c>
      <c r="U4" t="str">
        <f>_xlfn.XLOOKUP(A4,'2023'!B:B,'2023'!AF:AF)</f>
        <v/>
      </c>
      <c r="V4" t="str">
        <f>_xlfn.XLOOKUP(A4,'2024'!B:B,'2024'!BW:BW)</f>
        <v/>
      </c>
      <c r="W4">
        <f>_xlfn.XLOOKUP(A4,'2025'!A:A,'2025'!C:C)</f>
        <v>0</v>
      </c>
      <c r="X4" t="str">
        <f>_xlfn.XLOOKUP(A4,'2021'!A:A,'2021'!V:V)</f>
        <v/>
      </c>
      <c r="Y4" t="str">
        <f>_xlfn.XLOOKUP(A4,'2022'!A:A,'2022'!W:W)</f>
        <v/>
      </c>
      <c r="Z4" t="str">
        <f>_xlfn.XLOOKUP(A4,'2023'!B:B,'2023'!AE:AE)</f>
        <v/>
      </c>
      <c r="AA4">
        <f>_xlfn.XLOOKUP(A4,'2024'!B:B,'2024'!AZ:AZ)</f>
        <v>0</v>
      </c>
      <c r="AB4">
        <f>_xlfn.XLOOKUP(A4,'2025'!A:A,'2025'!F:F)</f>
        <v>1</v>
      </c>
    </row>
    <row r="5" spans="1:28">
      <c r="A5" t="s">
        <v>255</v>
      </c>
      <c r="E5" t="str">
        <f>_xlfn.XLOOKUP(A5,'2022'!A:A,'2022'!AA:AA)</f>
        <v>N</v>
      </c>
      <c r="F5">
        <f>_xlfn.XLOOKUP(A5,'2023'!B:B,'2023'!AG:AG)</f>
        <v>0</v>
      </c>
      <c r="G5">
        <f>_xlfn.XLOOKUP(A5,'2024'!B:B,'2024'!BL:BL)</f>
        <v>1</v>
      </c>
      <c r="H5">
        <f>_xlfn.XLOOKUP(A5,'2025'!A:A,'2025'!G:G)</f>
        <v>0</v>
      </c>
      <c r="I5" t="str">
        <f>_xlfn.XLOOKUP(A5,'2021'!A:A,'2021'!U:U)</f>
        <v/>
      </c>
      <c r="J5" t="str">
        <f>_xlfn.XLOOKUP(A5,'2022'!A:A,'2022'!V:V)</f>
        <v/>
      </c>
      <c r="K5" t="str">
        <f>_xlfn.XLOOKUP(A5,'2023'!B:B,'2023'!AD:AD)</f>
        <v/>
      </c>
      <c r="L5" t="str">
        <f>_xlfn.XLOOKUP(A5,'2024'!B:B,'2024'!AV:AV)</f>
        <v/>
      </c>
      <c r="M5">
        <f>_xlfn.XLOOKUP(A5,'2025'!A:A,'2025'!G:G)</f>
        <v>0</v>
      </c>
      <c r="N5" t="str">
        <f>_xlfn.XLOOKUP(A5,'2021'!A:A,'2021'!E:E)</f>
        <v>Y</v>
      </c>
      <c r="O5" t="str">
        <f>_xlfn.XLOOKUP(A5,'2022'!A:A,'2022'!E:E)</f>
        <v>Y</v>
      </c>
      <c r="P5" t="str">
        <f>_xlfn.XLOOKUP(A5,'2023'!B:B,'2023'!G:G)</f>
        <v>Y</v>
      </c>
      <c r="Q5">
        <f>_xlfn.XLOOKUP(A5,'2024'!B:B,'2024'!BH:BH)</f>
        <v>1</v>
      </c>
      <c r="R5">
        <f>_xlfn.XLOOKUP(A5,'2025'!A:A,'2025'!B:B)</f>
        <v>1</v>
      </c>
      <c r="S5">
        <f>_xlfn.XLOOKUP(A5,'2021'!A:A,'2021'!X:X)</f>
        <v>1</v>
      </c>
      <c r="T5">
        <f>_xlfn.XLOOKUP(A5,'2022'!A:A,'2022'!X:X)</f>
        <v>1</v>
      </c>
      <c r="U5">
        <f>_xlfn.XLOOKUP(A5,'2023'!B:B,'2023'!AF:AF)</f>
        <v>1</v>
      </c>
      <c r="V5">
        <f>_xlfn.XLOOKUP(A5,'2024'!B:B,'2024'!BW:BW)</f>
        <v>1</v>
      </c>
      <c r="W5">
        <f>_xlfn.XLOOKUP(A5,'2025'!A:A,'2025'!C:C)</f>
        <v>1</v>
      </c>
      <c r="X5">
        <f>_xlfn.XLOOKUP(A5,'2021'!A:A,'2021'!V:V)</f>
        <v>1</v>
      </c>
      <c r="Y5">
        <f>_xlfn.XLOOKUP(A5,'2022'!A:A,'2022'!W:W)</f>
        <v>1</v>
      </c>
      <c r="Z5">
        <f>_xlfn.XLOOKUP(A5,'2023'!B:B,'2023'!AE:AE)</f>
        <v>1</v>
      </c>
      <c r="AA5">
        <f>_xlfn.XLOOKUP(A5,'2024'!B:B,'2024'!AZ:AZ)</f>
        <v>1</v>
      </c>
      <c r="AB5">
        <f>_xlfn.XLOOKUP(A5,'2025'!A:A,'2025'!F:F)</f>
        <v>1</v>
      </c>
    </row>
    <row r="6" spans="1:28">
      <c r="A6" t="s">
        <v>465</v>
      </c>
      <c r="E6" t="str">
        <f>_xlfn.XLOOKUP(A6,'2022'!A:A,'2022'!AA:AA)</f>
        <v/>
      </c>
      <c r="F6" t="e">
        <f>_xlfn.XLOOKUP(A6,'2023'!B:B,'2023'!AG:AG)</f>
        <v>#N/A</v>
      </c>
      <c r="G6">
        <f>_xlfn.XLOOKUP(A6,'2024'!B:B,'2024'!BL:BL)</f>
        <v>0</v>
      </c>
      <c r="H6">
        <f>_xlfn.XLOOKUP(A6,'2025'!A:A,'2025'!G:G)</f>
        <v>0</v>
      </c>
      <c r="I6" t="str">
        <f>_xlfn.XLOOKUP(A6,'2021'!A:A,'2021'!U:U)</f>
        <v/>
      </c>
      <c r="J6" t="str">
        <f>_xlfn.XLOOKUP(A6,'2022'!A:A,'2022'!V:V)</f>
        <v/>
      </c>
      <c r="K6" t="e">
        <f>_xlfn.XLOOKUP(A6,'2023'!B:B,'2023'!AD:AD)</f>
        <v>#N/A</v>
      </c>
      <c r="L6" t="str">
        <f>_xlfn.XLOOKUP(A6,'2024'!B:B,'2024'!AV:AV)</f>
        <v/>
      </c>
      <c r="M6">
        <f>_xlfn.XLOOKUP(A6,'2025'!A:A,'2025'!G:G)</f>
        <v>0</v>
      </c>
      <c r="N6">
        <f>_xlfn.XLOOKUP(A6,'2021'!A:A,'2021'!E:E)</f>
        <v>0</v>
      </c>
      <c r="O6">
        <f>_xlfn.XLOOKUP(A6,'2022'!A:A,'2022'!E:E)</f>
        <v>0</v>
      </c>
      <c r="P6" t="e">
        <f>_xlfn.XLOOKUP(A6,'2023'!B:B,'2023'!G:G)</f>
        <v>#N/A</v>
      </c>
      <c r="Q6">
        <f>_xlfn.XLOOKUP(A6,'2024'!B:B,'2024'!BH:BH)</f>
        <v>0</v>
      </c>
      <c r="R6">
        <f>_xlfn.XLOOKUP(A6,'2025'!A:A,'2025'!B:B)</f>
        <v>0</v>
      </c>
      <c r="S6" t="str">
        <f>_xlfn.XLOOKUP(A6,'2021'!A:A,'2021'!X:X)</f>
        <v/>
      </c>
      <c r="T6" t="str">
        <f>_xlfn.XLOOKUP(A6,'2022'!A:A,'2022'!X:X)</f>
        <v/>
      </c>
      <c r="U6" t="e">
        <f>_xlfn.XLOOKUP(A6,'2023'!B:B,'2023'!AF:AF)</f>
        <v>#N/A</v>
      </c>
      <c r="V6">
        <f>_xlfn.XLOOKUP(A6,'2024'!B:B,'2024'!BW:BW)</f>
        <v>1</v>
      </c>
      <c r="W6">
        <f>_xlfn.XLOOKUP(A6,'2025'!A:A,'2025'!C:C)</f>
        <v>1</v>
      </c>
      <c r="X6" t="str">
        <f>_xlfn.XLOOKUP(A6,'2021'!A:A,'2021'!V:V)</f>
        <v/>
      </c>
      <c r="Y6">
        <f>_xlfn.XLOOKUP(A6,'2022'!A:A,'2022'!W:W)</f>
        <v>1</v>
      </c>
      <c r="Z6" t="e">
        <f>_xlfn.XLOOKUP(A6,'2023'!B:B,'2023'!AE:AE)</f>
        <v>#N/A</v>
      </c>
      <c r="AA6">
        <f>_xlfn.XLOOKUP(A6,'2024'!B:B,'2024'!AZ:AZ)</f>
        <v>1</v>
      </c>
      <c r="AB6">
        <f>_xlfn.XLOOKUP(A6,'2025'!A:A,'2025'!F:F)</f>
        <v>1</v>
      </c>
    </row>
    <row r="7" spans="1:28">
      <c r="A7" t="s">
        <v>686</v>
      </c>
      <c r="E7" t="e">
        <f>_xlfn.XLOOKUP(A7,'2022'!A:A,'2022'!AA:AA)</f>
        <v>#N/A</v>
      </c>
      <c r="F7" t="e">
        <f>_xlfn.XLOOKUP(A7,'2023'!B:B,'2023'!AG:AG)</f>
        <v>#N/A</v>
      </c>
      <c r="G7">
        <f>_xlfn.XLOOKUP(A7,'2024'!B:B,'2024'!BL:BL)</f>
        <v>0</v>
      </c>
      <c r="H7" t="e">
        <f>_xlfn.XLOOKUP(A7,'2025'!A:A,'2025'!G:G)</f>
        <v>#N/A</v>
      </c>
      <c r="I7" t="e">
        <f>_xlfn.XLOOKUP(A7,'2021'!A:A,'2021'!U:U)</f>
        <v>#N/A</v>
      </c>
      <c r="J7" t="e">
        <f>_xlfn.XLOOKUP(A7,'2022'!A:A,'2022'!V:V)</f>
        <v>#N/A</v>
      </c>
      <c r="K7" t="e">
        <f>_xlfn.XLOOKUP(A7,'2023'!B:B,'2023'!AD:AD)</f>
        <v>#N/A</v>
      </c>
      <c r="L7" t="str">
        <f>_xlfn.XLOOKUP(A7,'2024'!B:B,'2024'!AV:AV)</f>
        <v/>
      </c>
      <c r="M7" t="e">
        <f>_xlfn.XLOOKUP(A7,'2025'!A:A,'2025'!G:G)</f>
        <v>#N/A</v>
      </c>
      <c r="N7" t="e">
        <f>_xlfn.XLOOKUP(A7,'2021'!A:A,'2021'!E:E)</f>
        <v>#N/A</v>
      </c>
      <c r="O7" t="e">
        <f>_xlfn.XLOOKUP(A7,'2022'!A:A,'2022'!E:E)</f>
        <v>#N/A</v>
      </c>
      <c r="P7" t="e">
        <f>_xlfn.XLOOKUP(A7,'2023'!B:B,'2023'!G:G)</f>
        <v>#N/A</v>
      </c>
      <c r="Q7">
        <f>_xlfn.XLOOKUP(A7,'2024'!B:B,'2024'!BH:BH)</f>
        <v>0</v>
      </c>
      <c r="R7" t="e">
        <f>_xlfn.XLOOKUP(A7,'2025'!A:A,'2025'!B:B)</f>
        <v>#N/A</v>
      </c>
      <c r="S7" t="e">
        <f>_xlfn.XLOOKUP(A7,'2021'!A:A,'2021'!X:X)</f>
        <v>#N/A</v>
      </c>
      <c r="T7" t="e">
        <f>_xlfn.XLOOKUP(A7,'2022'!A:A,'2022'!X:X)</f>
        <v>#N/A</v>
      </c>
      <c r="U7" t="e">
        <f>_xlfn.XLOOKUP(A7,'2023'!B:B,'2023'!AF:AF)</f>
        <v>#N/A</v>
      </c>
      <c r="V7" t="str">
        <f>_xlfn.XLOOKUP(A7,'2024'!B:B,'2024'!BW:BW)</f>
        <v/>
      </c>
      <c r="W7" t="e">
        <f>_xlfn.XLOOKUP(A7,'2025'!A:A,'2025'!C:C)</f>
        <v>#N/A</v>
      </c>
      <c r="X7" t="e">
        <f>_xlfn.XLOOKUP(A7,'2021'!A:A,'2021'!V:V)</f>
        <v>#N/A</v>
      </c>
      <c r="Y7" t="e">
        <f>_xlfn.XLOOKUP(A7,'2022'!A:A,'2022'!W:W)</f>
        <v>#N/A</v>
      </c>
      <c r="Z7" t="e">
        <f>_xlfn.XLOOKUP(A7,'2023'!B:B,'2023'!AE:AE)</f>
        <v>#N/A</v>
      </c>
      <c r="AA7">
        <f>_xlfn.XLOOKUP(A7,'2024'!B:B,'2024'!AZ:AZ)</f>
        <v>1</v>
      </c>
      <c r="AB7" t="e">
        <f>_xlfn.XLOOKUP(A7,'2025'!A:A,'2025'!F:F)</f>
        <v>#N/A</v>
      </c>
    </row>
    <row r="8" spans="1:28">
      <c r="A8" t="s">
        <v>404</v>
      </c>
      <c r="E8" t="e">
        <f>_xlfn.XLOOKUP(A8,'2022'!A:A,'2022'!AA:AA)</f>
        <v>#N/A</v>
      </c>
      <c r="F8" t="e">
        <f>_xlfn.XLOOKUP(A8,'2023'!B:B,'2023'!AG:AG)</f>
        <v>#N/A</v>
      </c>
      <c r="G8">
        <f>_xlfn.XLOOKUP(A8,'2024'!B:B,'2024'!BL:BL)</f>
        <v>0</v>
      </c>
      <c r="H8">
        <f>_xlfn.XLOOKUP(A8,'2025'!A:A,'2025'!G:G)</f>
        <v>1</v>
      </c>
      <c r="I8" t="e">
        <f>_xlfn.XLOOKUP(A8,'2021'!A:A,'2021'!U:U)</f>
        <v>#N/A</v>
      </c>
      <c r="J8" t="e">
        <f>_xlfn.XLOOKUP(A8,'2022'!A:A,'2022'!V:V)</f>
        <v>#N/A</v>
      </c>
      <c r="K8" t="e">
        <f>_xlfn.XLOOKUP(A8,'2023'!B:B,'2023'!AD:AD)</f>
        <v>#N/A</v>
      </c>
      <c r="L8" t="str">
        <f>_xlfn.XLOOKUP(A8,'2024'!B:B,'2024'!AV:AV)</f>
        <v/>
      </c>
      <c r="M8">
        <f>_xlfn.XLOOKUP(A8,'2025'!A:A,'2025'!G:G)</f>
        <v>1</v>
      </c>
      <c r="N8" t="e">
        <f>_xlfn.XLOOKUP(A8,'2021'!A:A,'2021'!E:E)</f>
        <v>#N/A</v>
      </c>
      <c r="O8" t="e">
        <f>_xlfn.XLOOKUP(A8,'2022'!A:A,'2022'!E:E)</f>
        <v>#N/A</v>
      </c>
      <c r="P8" t="e">
        <f>_xlfn.XLOOKUP(A8,'2023'!B:B,'2023'!G:G)</f>
        <v>#N/A</v>
      </c>
      <c r="Q8">
        <f>_xlfn.XLOOKUP(A8,'2024'!B:B,'2024'!BH:BH)</f>
        <v>1</v>
      </c>
      <c r="R8">
        <f>_xlfn.XLOOKUP(A8,'2025'!A:A,'2025'!B:B)</f>
        <v>1</v>
      </c>
      <c r="S8" t="e">
        <f>_xlfn.XLOOKUP(A8,'2021'!A:A,'2021'!X:X)</f>
        <v>#N/A</v>
      </c>
      <c r="T8" t="e">
        <f>_xlfn.XLOOKUP(A8,'2022'!A:A,'2022'!X:X)</f>
        <v>#N/A</v>
      </c>
      <c r="U8" t="e">
        <f>_xlfn.XLOOKUP(A8,'2023'!B:B,'2023'!AF:AF)</f>
        <v>#N/A</v>
      </c>
      <c r="V8" t="str">
        <f>_xlfn.XLOOKUP(A8,'2024'!B:B,'2024'!BW:BW)</f>
        <v/>
      </c>
      <c r="W8">
        <f>_xlfn.XLOOKUP(A8,'2025'!A:A,'2025'!C:C)</f>
        <v>0</v>
      </c>
      <c r="X8" t="e">
        <f>_xlfn.XLOOKUP(A8,'2021'!A:A,'2021'!V:V)</f>
        <v>#N/A</v>
      </c>
      <c r="Y8" t="e">
        <f>_xlfn.XLOOKUP(A8,'2022'!A:A,'2022'!W:W)</f>
        <v>#N/A</v>
      </c>
      <c r="Z8" t="e">
        <f>_xlfn.XLOOKUP(A8,'2023'!B:B,'2023'!AE:AE)</f>
        <v>#N/A</v>
      </c>
      <c r="AA8">
        <f>_xlfn.XLOOKUP(A8,'2024'!B:B,'2024'!AZ:AZ)</f>
        <v>1</v>
      </c>
      <c r="AB8">
        <f>_xlfn.XLOOKUP(A8,'2025'!A:A,'2025'!F:F)</f>
        <v>0</v>
      </c>
    </row>
    <row r="9" spans="1:28">
      <c r="A9" t="s">
        <v>126</v>
      </c>
      <c r="E9" t="str">
        <f>_xlfn.XLOOKUP(A9,'2022'!A:A,'2022'!AA:AA)</f>
        <v/>
      </c>
      <c r="F9" t="str">
        <f>_xlfn.XLOOKUP(A9,'2023'!B:B,'2023'!AG:AG)</f>
        <v>Y</v>
      </c>
      <c r="G9">
        <f>_xlfn.XLOOKUP(A9,'2024'!B:B,'2024'!BL:BL)</f>
        <v>1</v>
      </c>
      <c r="H9">
        <f>_xlfn.XLOOKUP(A9,'2025'!A:A,'2025'!G:G)</f>
        <v>1</v>
      </c>
      <c r="I9">
        <f>_xlfn.XLOOKUP(A9,'2021'!A:A,'2021'!U:U)</f>
        <v>1</v>
      </c>
      <c r="J9">
        <f>_xlfn.XLOOKUP(A9,'2022'!A:A,'2022'!V:V)</f>
        <v>1</v>
      </c>
      <c r="K9">
        <f>_xlfn.XLOOKUP(A9,'2023'!B:B,'2023'!AD:AD)</f>
        <v>1</v>
      </c>
      <c r="L9">
        <f>_xlfn.XLOOKUP(A9,'2024'!B:B,'2024'!AV:AV)</f>
        <v>1</v>
      </c>
      <c r="M9">
        <f>_xlfn.XLOOKUP(A9,'2025'!A:A,'2025'!G:G)</f>
        <v>1</v>
      </c>
      <c r="N9">
        <f>_xlfn.XLOOKUP(A9,'2021'!A:A,'2021'!E:E)</f>
        <v>0</v>
      </c>
      <c r="O9">
        <f>_xlfn.XLOOKUP(A9,'2022'!A:A,'2022'!E:E)</f>
        <v>0</v>
      </c>
      <c r="P9">
        <f>_xlfn.XLOOKUP(A9,'2023'!B:B,'2023'!G:G)</f>
        <v>0</v>
      </c>
      <c r="Q9">
        <f>_xlfn.XLOOKUP(A9,'2024'!B:B,'2024'!BH:BH)</f>
        <v>0</v>
      </c>
      <c r="R9">
        <f>_xlfn.XLOOKUP(A9,'2025'!A:A,'2025'!B:B)</f>
        <v>0</v>
      </c>
      <c r="S9">
        <f>_xlfn.XLOOKUP(A9,'2021'!A:A,'2021'!X:X)</f>
        <v>1</v>
      </c>
      <c r="T9">
        <f>_xlfn.XLOOKUP(A9,'2022'!A:A,'2022'!X:X)</f>
        <v>1</v>
      </c>
      <c r="U9">
        <f>_xlfn.XLOOKUP(A9,'2023'!B:B,'2023'!AF:AF)</f>
        <v>1</v>
      </c>
      <c r="V9">
        <f>_xlfn.XLOOKUP(A9,'2024'!B:B,'2024'!BW:BW)</f>
        <v>1</v>
      </c>
      <c r="W9">
        <f>_xlfn.XLOOKUP(A9,'2025'!A:A,'2025'!C:C)</f>
        <v>1</v>
      </c>
      <c r="X9" t="str">
        <f>_xlfn.XLOOKUP(A9,'2021'!A:A,'2021'!V:V)</f>
        <v/>
      </c>
      <c r="Y9" t="str">
        <f>_xlfn.XLOOKUP(A9,'2022'!A:A,'2022'!W:W)</f>
        <v/>
      </c>
      <c r="Z9" t="str">
        <f>_xlfn.XLOOKUP(A9,'2023'!B:B,'2023'!AE:AE)</f>
        <v/>
      </c>
      <c r="AA9">
        <f>_xlfn.XLOOKUP(A9,'2024'!B:B,'2024'!AZ:AZ)</f>
        <v>0</v>
      </c>
      <c r="AB9">
        <f>_xlfn.XLOOKUP(A9,'2025'!A:A,'2025'!F:F)</f>
        <v>1</v>
      </c>
    </row>
    <row r="10" spans="1:28">
      <c r="A10" t="s">
        <v>151</v>
      </c>
      <c r="E10" t="str">
        <f>_xlfn.XLOOKUP(A10,'2022'!A:A,'2022'!AA:AA)</f>
        <v>Y</v>
      </c>
      <c r="F10" t="str">
        <f>_xlfn.XLOOKUP(A10,'2023'!B:B,'2023'!AG:AG)</f>
        <v>Y</v>
      </c>
      <c r="G10">
        <f>_xlfn.XLOOKUP(A10,'2024'!B:B,'2024'!BL:BL)</f>
        <v>1</v>
      </c>
      <c r="H10">
        <f>_xlfn.XLOOKUP(A10,'2025'!A:A,'2025'!G:G)</f>
        <v>1</v>
      </c>
      <c r="I10">
        <f>_xlfn.XLOOKUP(A10,'2021'!A:A,'2021'!U:U)</f>
        <v>1</v>
      </c>
      <c r="J10">
        <f>_xlfn.XLOOKUP(A10,'2022'!A:A,'2022'!V:V)</f>
        <v>1</v>
      </c>
      <c r="K10" t="str">
        <f>_xlfn.XLOOKUP(A10,'2023'!B:B,'2023'!AD:AD)</f>
        <v/>
      </c>
      <c r="L10" t="str">
        <f>_xlfn.XLOOKUP(A10,'2024'!B:B,'2024'!AV:AV)</f>
        <v/>
      </c>
      <c r="M10">
        <f>_xlfn.XLOOKUP(A10,'2025'!A:A,'2025'!G:G)</f>
        <v>1</v>
      </c>
      <c r="N10" t="str">
        <f>_xlfn.XLOOKUP(A10,'2021'!A:A,'2021'!E:E)</f>
        <v>Y</v>
      </c>
      <c r="O10" t="str">
        <f>_xlfn.XLOOKUP(A10,'2022'!A:A,'2022'!E:E)</f>
        <v>Y</v>
      </c>
      <c r="P10" t="str">
        <f>_xlfn.XLOOKUP(A10,'2023'!B:B,'2023'!G:G)</f>
        <v>Y</v>
      </c>
      <c r="Q10">
        <f>_xlfn.XLOOKUP(A10,'2024'!B:B,'2024'!BH:BH)</f>
        <v>1</v>
      </c>
      <c r="R10">
        <f>_xlfn.XLOOKUP(A10,'2025'!A:A,'2025'!B:B)</f>
        <v>1</v>
      </c>
      <c r="S10" t="str">
        <f>_xlfn.XLOOKUP(A10,'2021'!A:A,'2021'!X:X)</f>
        <v/>
      </c>
      <c r="T10" t="str">
        <f>_xlfn.XLOOKUP(A10,'2022'!A:A,'2022'!X:X)</f>
        <v/>
      </c>
      <c r="U10" t="str">
        <f>_xlfn.XLOOKUP(A10,'2023'!B:B,'2023'!AF:AF)</f>
        <v/>
      </c>
      <c r="V10" t="str">
        <f>_xlfn.XLOOKUP(A10,'2024'!B:B,'2024'!BW:BW)</f>
        <v/>
      </c>
      <c r="W10">
        <f>_xlfn.XLOOKUP(A10,'2025'!A:A,'2025'!C:C)</f>
        <v>0</v>
      </c>
      <c r="X10">
        <f>_xlfn.XLOOKUP(A10,'2021'!A:A,'2021'!V:V)</f>
        <v>1</v>
      </c>
      <c r="Y10">
        <f>_xlfn.XLOOKUP(A10,'2022'!A:A,'2022'!W:W)</f>
        <v>1</v>
      </c>
      <c r="Z10">
        <f>_xlfn.XLOOKUP(A10,'2023'!B:B,'2023'!AE:AE)</f>
        <v>1</v>
      </c>
      <c r="AA10">
        <f>_xlfn.XLOOKUP(A10,'2024'!B:B,'2024'!AZ:AZ)</f>
        <v>1</v>
      </c>
      <c r="AB10">
        <f>_xlfn.XLOOKUP(A10,'2025'!A:A,'2025'!F:F)</f>
        <v>1</v>
      </c>
    </row>
    <row r="11" spans="1:28">
      <c r="A11" t="s">
        <v>297</v>
      </c>
      <c r="E11" t="str">
        <f>_xlfn.XLOOKUP(A11,'2022'!A:A,'2022'!AA:AA)</f>
        <v/>
      </c>
      <c r="F11">
        <f>_xlfn.XLOOKUP(A11,'2023'!B:B,'2023'!AG:AG)</f>
        <v>0</v>
      </c>
      <c r="G11">
        <f>_xlfn.XLOOKUP(A11,'2024'!B:B,'2024'!BL:BL)</f>
        <v>1</v>
      </c>
      <c r="H11">
        <f>_xlfn.XLOOKUP(A11,'2025'!A:A,'2025'!G:G)</f>
        <v>0</v>
      </c>
      <c r="I11" t="str">
        <f>_xlfn.XLOOKUP(A11,'2021'!A:A,'2021'!U:U)</f>
        <v/>
      </c>
      <c r="J11" t="str">
        <f>_xlfn.XLOOKUP(A11,'2022'!A:A,'2022'!V:V)</f>
        <v/>
      </c>
      <c r="K11" t="str">
        <f>_xlfn.XLOOKUP(A11,'2023'!B:B,'2023'!AD:AD)</f>
        <v/>
      </c>
      <c r="L11" t="str">
        <f>_xlfn.XLOOKUP(A11,'2024'!B:B,'2024'!AV:AV)</f>
        <v/>
      </c>
      <c r="M11">
        <f>_xlfn.XLOOKUP(A11,'2025'!A:A,'2025'!G:G)</f>
        <v>0</v>
      </c>
      <c r="N11">
        <f>_xlfn.XLOOKUP(A11,'2021'!A:A,'2021'!E:E)</f>
        <v>0</v>
      </c>
      <c r="O11">
        <f>_xlfn.XLOOKUP(A11,'2022'!A:A,'2022'!E:E)</f>
        <v>0</v>
      </c>
      <c r="P11">
        <f>_xlfn.XLOOKUP(A11,'2023'!B:B,'2023'!G:G)</f>
        <v>0</v>
      </c>
      <c r="Q11">
        <f>_xlfn.XLOOKUP(A11,'2024'!B:B,'2024'!BH:BH)</f>
        <v>0</v>
      </c>
      <c r="R11">
        <f>_xlfn.XLOOKUP(A11,'2025'!A:A,'2025'!B:B)</f>
        <v>0</v>
      </c>
      <c r="S11" t="str">
        <f>_xlfn.XLOOKUP(A11,'2021'!A:A,'2021'!X:X)</f>
        <v/>
      </c>
      <c r="T11" t="str">
        <f>_xlfn.XLOOKUP(A11,'2022'!A:A,'2022'!X:X)</f>
        <v/>
      </c>
      <c r="U11">
        <f>_xlfn.XLOOKUP(A11,'2023'!B:B,'2023'!AF:AF)</f>
        <v>1</v>
      </c>
      <c r="V11">
        <f>_xlfn.XLOOKUP(A11,'2024'!B:B,'2024'!BW:BW)</f>
        <v>1</v>
      </c>
      <c r="W11">
        <f>_xlfn.XLOOKUP(A11,'2025'!A:A,'2025'!C:C)</f>
        <v>1</v>
      </c>
      <c r="X11" t="str">
        <f>_xlfn.XLOOKUP(A11,'2021'!A:A,'2021'!V:V)</f>
        <v/>
      </c>
      <c r="Y11" t="str">
        <f>_xlfn.XLOOKUP(A11,'2022'!A:A,'2022'!W:W)</f>
        <v/>
      </c>
      <c r="Z11" t="str">
        <f>_xlfn.XLOOKUP(A11,'2023'!B:B,'2023'!AE:AE)</f>
        <v/>
      </c>
      <c r="AA11">
        <f>_xlfn.XLOOKUP(A11,'2024'!B:B,'2024'!AZ:AZ)</f>
        <v>1</v>
      </c>
      <c r="AB11">
        <f>_xlfn.XLOOKUP(A11,'2025'!A:A,'2025'!F:F)</f>
        <v>0</v>
      </c>
    </row>
    <row r="12" spans="1:28">
      <c r="A12" t="s">
        <v>420</v>
      </c>
      <c r="E12" t="str">
        <f>_xlfn.XLOOKUP(A12,'2022'!A:A,'2022'!AA:AA)</f>
        <v/>
      </c>
      <c r="F12">
        <f>_xlfn.XLOOKUP(A12,'2023'!B:B,'2023'!AG:AG)</f>
        <v>0</v>
      </c>
      <c r="G12">
        <f>_xlfn.XLOOKUP(A12,'2024'!B:B,'2024'!BL:BL)</f>
        <v>0</v>
      </c>
      <c r="H12">
        <f>_xlfn.XLOOKUP(A12,'2025'!A:A,'2025'!G:G)</f>
        <v>0</v>
      </c>
      <c r="I12" t="str">
        <f>_xlfn.XLOOKUP(A12,'2021'!A:A,'2021'!U:U)</f>
        <v/>
      </c>
      <c r="J12" t="str">
        <f>_xlfn.XLOOKUP(A12,'2022'!A:A,'2022'!V:V)</f>
        <v/>
      </c>
      <c r="K12" t="str">
        <f>_xlfn.XLOOKUP(A12,'2023'!B:B,'2023'!AD:AD)</f>
        <v/>
      </c>
      <c r="L12" t="str">
        <f>_xlfn.XLOOKUP(A12,'2024'!B:B,'2024'!AV:AV)</f>
        <v/>
      </c>
      <c r="M12">
        <f>_xlfn.XLOOKUP(A12,'2025'!A:A,'2025'!G:G)</f>
        <v>0</v>
      </c>
      <c r="N12">
        <f>_xlfn.XLOOKUP(A12,'2021'!A:A,'2021'!E:E)</f>
        <v>0</v>
      </c>
      <c r="O12">
        <f>_xlfn.XLOOKUP(A12,'2022'!A:A,'2022'!E:E)</f>
        <v>0</v>
      </c>
      <c r="P12">
        <f>_xlfn.XLOOKUP(A12,'2023'!B:B,'2023'!G:G)</f>
        <v>0</v>
      </c>
      <c r="Q12">
        <f>_xlfn.XLOOKUP(A12,'2024'!B:B,'2024'!BH:BH)</f>
        <v>0</v>
      </c>
      <c r="R12">
        <f>_xlfn.XLOOKUP(A12,'2025'!A:A,'2025'!B:B)</f>
        <v>0</v>
      </c>
      <c r="S12" t="str">
        <f>_xlfn.XLOOKUP(A12,'2021'!A:A,'2021'!X:X)</f>
        <v/>
      </c>
      <c r="T12" t="str">
        <f>_xlfn.XLOOKUP(A12,'2022'!A:A,'2022'!X:X)</f>
        <v/>
      </c>
      <c r="U12">
        <f>_xlfn.XLOOKUP(A12,'2023'!B:B,'2023'!AF:AF)</f>
        <v>1</v>
      </c>
      <c r="V12">
        <f>_xlfn.XLOOKUP(A12,'2024'!B:B,'2024'!BW:BW)</f>
        <v>1</v>
      </c>
      <c r="W12">
        <f>_xlfn.XLOOKUP(A12,'2025'!A:A,'2025'!C:C)</f>
        <v>0</v>
      </c>
      <c r="X12" t="str">
        <f>_xlfn.XLOOKUP(A12,'2021'!A:A,'2021'!V:V)</f>
        <v/>
      </c>
      <c r="Y12" t="str">
        <f>_xlfn.XLOOKUP(A12,'2022'!A:A,'2022'!W:W)</f>
        <v/>
      </c>
      <c r="Z12" t="str">
        <f>_xlfn.XLOOKUP(A12,'2023'!B:B,'2023'!AE:AE)</f>
        <v/>
      </c>
      <c r="AA12">
        <f>_xlfn.XLOOKUP(A12,'2024'!B:B,'2024'!AZ:AZ)</f>
        <v>0</v>
      </c>
      <c r="AB12">
        <f>_xlfn.XLOOKUP(A12,'2025'!A:A,'2025'!F:F)</f>
        <v>1</v>
      </c>
    </row>
    <row r="13" spans="1:28">
      <c r="A13" t="s">
        <v>259</v>
      </c>
      <c r="E13" t="str">
        <f>_xlfn.XLOOKUP(A13,'2022'!A:A,'2022'!AA:AA)</f>
        <v/>
      </c>
      <c r="F13">
        <f>_xlfn.XLOOKUP(A13,'2023'!B:B,'2023'!AG:AG)</f>
        <v>0</v>
      </c>
      <c r="G13">
        <f>_xlfn.XLOOKUP(A13,'2024'!B:B,'2024'!BL:BL)</f>
        <v>1</v>
      </c>
      <c r="H13">
        <f>_xlfn.XLOOKUP(A13,'2025'!A:A,'2025'!G:G)</f>
        <v>0</v>
      </c>
      <c r="I13" t="str">
        <f>_xlfn.XLOOKUP(A13,'2021'!A:A,'2021'!U:U)</f>
        <v/>
      </c>
      <c r="J13" t="str">
        <f>_xlfn.XLOOKUP(A13,'2022'!A:A,'2022'!V:V)</f>
        <v/>
      </c>
      <c r="K13" t="str">
        <f>_xlfn.XLOOKUP(A13,'2023'!B:B,'2023'!AD:AD)</f>
        <v/>
      </c>
      <c r="L13" t="str">
        <f>_xlfn.XLOOKUP(A13,'2024'!B:B,'2024'!AV:AV)</f>
        <v/>
      </c>
      <c r="M13">
        <f>_xlfn.XLOOKUP(A13,'2025'!A:A,'2025'!G:G)</f>
        <v>0</v>
      </c>
      <c r="N13" t="str">
        <f>_xlfn.XLOOKUP(A13,'2021'!A:A,'2021'!E:E)</f>
        <v>Y</v>
      </c>
      <c r="O13" t="str">
        <f>_xlfn.XLOOKUP(A13,'2022'!A:A,'2022'!E:E)</f>
        <v>Y</v>
      </c>
      <c r="P13" t="str">
        <f>_xlfn.XLOOKUP(A13,'2023'!B:B,'2023'!G:G)</f>
        <v>Y</v>
      </c>
      <c r="Q13">
        <f>_xlfn.XLOOKUP(A13,'2024'!B:B,'2024'!BH:BH)</f>
        <v>1</v>
      </c>
      <c r="R13">
        <f>_xlfn.XLOOKUP(A13,'2025'!A:A,'2025'!B:B)</f>
        <v>1</v>
      </c>
      <c r="S13">
        <f>_xlfn.XLOOKUP(A13,'2021'!A:A,'2021'!X:X)</f>
        <v>1</v>
      </c>
      <c r="T13">
        <f>_xlfn.XLOOKUP(A13,'2022'!A:A,'2022'!X:X)</f>
        <v>1</v>
      </c>
      <c r="U13">
        <f>_xlfn.XLOOKUP(A13,'2023'!B:B,'2023'!AF:AF)</f>
        <v>1</v>
      </c>
      <c r="V13">
        <f>_xlfn.XLOOKUP(A13,'2024'!B:B,'2024'!BW:BW)</f>
        <v>1</v>
      </c>
      <c r="W13">
        <f>_xlfn.XLOOKUP(A13,'2025'!A:A,'2025'!C:C)</f>
        <v>1</v>
      </c>
      <c r="X13">
        <f>_xlfn.XLOOKUP(A13,'2021'!A:A,'2021'!V:V)</f>
        <v>1</v>
      </c>
      <c r="Y13">
        <f>_xlfn.XLOOKUP(A13,'2022'!A:A,'2022'!W:W)</f>
        <v>1</v>
      </c>
      <c r="Z13">
        <f>_xlfn.XLOOKUP(A13,'2023'!B:B,'2023'!AE:AE)</f>
        <v>1</v>
      </c>
      <c r="AA13">
        <f>_xlfn.XLOOKUP(A13,'2024'!B:B,'2024'!AZ:AZ)</f>
        <v>1</v>
      </c>
      <c r="AB13">
        <f>_xlfn.XLOOKUP(A13,'2025'!A:A,'2025'!F:F)</f>
        <v>1</v>
      </c>
    </row>
    <row r="14" spans="1:28">
      <c r="A14" t="s">
        <v>3019</v>
      </c>
      <c r="E14" t="e">
        <f>_xlfn.XLOOKUP(A14,'2022'!A:A,'2022'!AA:AA)</f>
        <v>#N/A</v>
      </c>
      <c r="F14" t="e">
        <f>_xlfn.XLOOKUP(A14,'2023'!B:B,'2023'!AG:AG)</f>
        <v>#N/A</v>
      </c>
      <c r="G14" t="e">
        <f>_xlfn.XLOOKUP(A14,'2024'!B:B,'2024'!BL:BL)</f>
        <v>#N/A</v>
      </c>
      <c r="H14" t="e">
        <f>_xlfn.XLOOKUP(A14,'2025'!A:A,'2025'!G:G)</f>
        <v>#N/A</v>
      </c>
      <c r="I14">
        <f>_xlfn.XLOOKUP(A14,'2021'!A:A,'2021'!U:U)</f>
        <v>1</v>
      </c>
      <c r="J14" t="e">
        <f>_xlfn.XLOOKUP(A14,'2022'!A:A,'2022'!V:V)</f>
        <v>#N/A</v>
      </c>
      <c r="K14" t="e">
        <f>_xlfn.XLOOKUP(A14,'2023'!B:B,'2023'!AD:AD)</f>
        <v>#N/A</v>
      </c>
      <c r="L14" t="e">
        <f>_xlfn.XLOOKUP(A14,'2024'!B:B,'2024'!AV:AV)</f>
        <v>#N/A</v>
      </c>
      <c r="M14" t="e">
        <f>_xlfn.XLOOKUP(A14,'2025'!A:A,'2025'!G:G)</f>
        <v>#N/A</v>
      </c>
      <c r="N14">
        <f>_xlfn.XLOOKUP(A14,'2021'!A:A,'2021'!E:E)</f>
        <v>0</v>
      </c>
      <c r="O14" t="e">
        <f>_xlfn.XLOOKUP(A14,'2022'!A:A,'2022'!E:E)</f>
        <v>#N/A</v>
      </c>
      <c r="P14" t="e">
        <f>_xlfn.XLOOKUP(A14,'2023'!B:B,'2023'!G:G)</f>
        <v>#N/A</v>
      </c>
      <c r="Q14" t="e">
        <f>_xlfn.XLOOKUP(A14,'2024'!B:B,'2024'!BH:BH)</f>
        <v>#N/A</v>
      </c>
      <c r="R14" t="e">
        <f>_xlfn.XLOOKUP(A14,'2025'!A:A,'2025'!B:B)</f>
        <v>#N/A</v>
      </c>
      <c r="S14" t="str">
        <f>_xlfn.XLOOKUP(A14,'2021'!A:A,'2021'!X:X)</f>
        <v/>
      </c>
      <c r="T14" t="e">
        <f>_xlfn.XLOOKUP(A14,'2022'!A:A,'2022'!X:X)</f>
        <v>#N/A</v>
      </c>
      <c r="U14" t="e">
        <f>_xlfn.XLOOKUP(A14,'2023'!B:B,'2023'!AF:AF)</f>
        <v>#N/A</v>
      </c>
      <c r="V14" t="e">
        <f>_xlfn.XLOOKUP(A14,'2024'!B:B,'2024'!BW:BW)</f>
        <v>#N/A</v>
      </c>
      <c r="W14" t="e">
        <f>_xlfn.XLOOKUP(A14,'2025'!A:A,'2025'!C:C)</f>
        <v>#N/A</v>
      </c>
      <c r="X14" t="str">
        <f>_xlfn.XLOOKUP(A14,'2021'!A:A,'2021'!V:V)</f>
        <v/>
      </c>
      <c r="Y14" t="e">
        <f>_xlfn.XLOOKUP(A14,'2022'!A:A,'2022'!W:W)</f>
        <v>#N/A</v>
      </c>
      <c r="Z14" t="e">
        <f>_xlfn.XLOOKUP(A14,'2023'!B:B,'2023'!AE:AE)</f>
        <v>#N/A</v>
      </c>
      <c r="AA14" t="e">
        <f>_xlfn.XLOOKUP(A14,'2024'!B:B,'2024'!AZ:AZ)</f>
        <v>#N/A</v>
      </c>
      <c r="AB14" t="e">
        <f>_xlfn.XLOOKUP(A14,'2025'!A:A,'2025'!F:F)</f>
        <v>#N/A</v>
      </c>
    </row>
    <row r="15" spans="1:28">
      <c r="A15" t="s">
        <v>2751</v>
      </c>
      <c r="E15" t="str">
        <f>_xlfn.XLOOKUP(A15,'2022'!A:A,'2022'!AA:AA)</f>
        <v>Y</v>
      </c>
      <c r="F15" t="e">
        <f>_xlfn.XLOOKUP(A15,'2023'!B:B,'2023'!AG:AG)</f>
        <v>#N/A</v>
      </c>
      <c r="G15" t="e">
        <f>_xlfn.XLOOKUP(A15,'2024'!B:B,'2024'!BL:BL)</f>
        <v>#N/A</v>
      </c>
      <c r="H15" t="e">
        <f>_xlfn.XLOOKUP(A15,'2025'!A:A,'2025'!G:G)</f>
        <v>#N/A</v>
      </c>
      <c r="I15">
        <f>_xlfn.XLOOKUP(A15,'2021'!A:A,'2021'!U:U)</f>
        <v>1</v>
      </c>
      <c r="J15">
        <f>_xlfn.XLOOKUP(A15,'2022'!A:A,'2022'!V:V)</f>
        <v>1</v>
      </c>
      <c r="K15" t="e">
        <f>_xlfn.XLOOKUP(A15,'2023'!B:B,'2023'!AD:AD)</f>
        <v>#N/A</v>
      </c>
      <c r="L15" t="e">
        <f>_xlfn.XLOOKUP(A15,'2024'!B:B,'2024'!AV:AV)</f>
        <v>#N/A</v>
      </c>
      <c r="M15" t="e">
        <f>_xlfn.XLOOKUP(A15,'2025'!A:A,'2025'!G:G)</f>
        <v>#N/A</v>
      </c>
      <c r="N15">
        <f>_xlfn.XLOOKUP(A15,'2021'!A:A,'2021'!E:E)</f>
        <v>0</v>
      </c>
      <c r="O15">
        <f>_xlfn.XLOOKUP(A15,'2022'!A:A,'2022'!E:E)</f>
        <v>0</v>
      </c>
      <c r="P15" t="e">
        <f>_xlfn.XLOOKUP(A15,'2023'!B:B,'2023'!G:G)</f>
        <v>#N/A</v>
      </c>
      <c r="Q15" t="e">
        <f>_xlfn.XLOOKUP(A15,'2024'!B:B,'2024'!BH:BH)</f>
        <v>#N/A</v>
      </c>
      <c r="R15" t="e">
        <f>_xlfn.XLOOKUP(A15,'2025'!A:A,'2025'!B:B)</f>
        <v>#N/A</v>
      </c>
      <c r="S15" t="str">
        <f>_xlfn.XLOOKUP(A15,'2021'!A:A,'2021'!X:X)</f>
        <v/>
      </c>
      <c r="T15" t="str">
        <f>_xlfn.XLOOKUP(A15,'2022'!A:A,'2022'!X:X)</f>
        <v/>
      </c>
      <c r="U15" t="e">
        <f>_xlfn.XLOOKUP(A15,'2023'!B:B,'2023'!AF:AF)</f>
        <v>#N/A</v>
      </c>
      <c r="V15" t="e">
        <f>_xlfn.XLOOKUP(A15,'2024'!B:B,'2024'!BW:BW)</f>
        <v>#N/A</v>
      </c>
      <c r="W15" t="e">
        <f>_xlfn.XLOOKUP(A15,'2025'!A:A,'2025'!C:C)</f>
        <v>#N/A</v>
      </c>
      <c r="X15" t="str">
        <f>_xlfn.XLOOKUP(A15,'2021'!A:A,'2021'!V:V)</f>
        <v/>
      </c>
      <c r="Y15">
        <f>_xlfn.XLOOKUP(A15,'2022'!A:A,'2022'!W:W)</f>
        <v>1</v>
      </c>
      <c r="Z15" t="e">
        <f>_xlfn.XLOOKUP(A15,'2023'!B:B,'2023'!AE:AE)</f>
        <v>#N/A</v>
      </c>
      <c r="AA15" t="e">
        <f>_xlfn.XLOOKUP(A15,'2024'!B:B,'2024'!AZ:AZ)</f>
        <v>#N/A</v>
      </c>
      <c r="AB15" t="e">
        <f>_xlfn.XLOOKUP(A15,'2025'!A:A,'2025'!F:F)</f>
        <v>#N/A</v>
      </c>
    </row>
    <row r="16" spans="1:28">
      <c r="A16" t="s">
        <v>78</v>
      </c>
      <c r="E16" t="str">
        <f>_xlfn.XLOOKUP(A16,'2022'!A:A,'2022'!AA:AA)</f>
        <v/>
      </c>
      <c r="F16">
        <f>_xlfn.XLOOKUP(A16,'2023'!B:B,'2023'!AG:AG)</f>
        <v>0</v>
      </c>
      <c r="G16">
        <f>_xlfn.XLOOKUP(A16,'2024'!B:B,'2024'!BL:BL)</f>
        <v>0</v>
      </c>
      <c r="H16">
        <f>_xlfn.XLOOKUP(A16,'2025'!A:A,'2025'!G:G)</f>
        <v>0</v>
      </c>
      <c r="I16" t="str">
        <f>_xlfn.XLOOKUP(A16,'2021'!A:A,'2021'!U:U)</f>
        <v/>
      </c>
      <c r="J16" t="str">
        <f>_xlfn.XLOOKUP(A16,'2022'!A:A,'2022'!V:V)</f>
        <v/>
      </c>
      <c r="K16" t="str">
        <f>_xlfn.XLOOKUP(A16,'2023'!B:B,'2023'!AD:AD)</f>
        <v/>
      </c>
      <c r="L16" t="str">
        <f>_xlfn.XLOOKUP(A16,'2024'!B:B,'2024'!AV:AV)</f>
        <v/>
      </c>
      <c r="M16">
        <f>_xlfn.XLOOKUP(A16,'2025'!A:A,'2025'!G:G)</f>
        <v>0</v>
      </c>
      <c r="N16">
        <f>_xlfn.XLOOKUP(A16,'2021'!A:A,'2021'!E:E)</f>
        <v>0</v>
      </c>
      <c r="O16">
        <f>_xlfn.XLOOKUP(A16,'2022'!A:A,'2022'!E:E)</f>
        <v>0</v>
      </c>
      <c r="P16">
        <f>_xlfn.XLOOKUP(A16,'2023'!B:B,'2023'!G:G)</f>
        <v>0</v>
      </c>
      <c r="Q16">
        <f>_xlfn.XLOOKUP(A16,'2024'!B:B,'2024'!BH:BH)</f>
        <v>0</v>
      </c>
      <c r="R16">
        <f>_xlfn.XLOOKUP(A16,'2025'!A:A,'2025'!B:B)</f>
        <v>0</v>
      </c>
      <c r="S16" t="str">
        <f>_xlfn.XLOOKUP(A16,'2021'!A:A,'2021'!X:X)</f>
        <v/>
      </c>
      <c r="T16" t="str">
        <f>_xlfn.XLOOKUP(A16,'2022'!A:A,'2022'!X:X)</f>
        <v/>
      </c>
      <c r="U16" t="str">
        <f>_xlfn.XLOOKUP(A16,'2023'!B:B,'2023'!AF:AF)</f>
        <v/>
      </c>
      <c r="V16" t="str">
        <f>_xlfn.XLOOKUP(A16,'2024'!B:B,'2024'!BW:BW)</f>
        <v/>
      </c>
      <c r="W16">
        <f>_xlfn.XLOOKUP(A16,'2025'!A:A,'2025'!C:C)</f>
        <v>0</v>
      </c>
      <c r="X16" t="str">
        <f>_xlfn.XLOOKUP(A16,'2021'!A:A,'2021'!V:V)</f>
        <v/>
      </c>
      <c r="Y16" t="str">
        <f>_xlfn.XLOOKUP(A16,'2022'!A:A,'2022'!W:W)</f>
        <v/>
      </c>
      <c r="Z16" t="str">
        <f>_xlfn.XLOOKUP(A16,'2023'!B:B,'2023'!AE:AE)</f>
        <v/>
      </c>
      <c r="AA16">
        <f>_xlfn.XLOOKUP(A16,'2024'!B:B,'2024'!AZ:AZ)</f>
        <v>0</v>
      </c>
      <c r="AB16">
        <f>_xlfn.XLOOKUP(A16,'2025'!A:A,'2025'!F:F)</f>
        <v>0</v>
      </c>
    </row>
    <row r="17" spans="1:28">
      <c r="A17" t="s">
        <v>522</v>
      </c>
      <c r="E17" t="e">
        <f>_xlfn.XLOOKUP(A17,'2022'!A:A,'2022'!AA:AA)</f>
        <v>#N/A</v>
      </c>
      <c r="F17" t="e">
        <f>_xlfn.XLOOKUP(A17,'2023'!B:B,'2023'!AG:AG)</f>
        <v>#N/A</v>
      </c>
      <c r="G17">
        <f>_xlfn.XLOOKUP(A17,'2024'!B:B,'2024'!BL:BL)</f>
        <v>0</v>
      </c>
      <c r="H17">
        <f>_xlfn.XLOOKUP(A17,'2025'!A:A,'2025'!G:G)</f>
        <v>1</v>
      </c>
      <c r="I17" t="e">
        <f>_xlfn.XLOOKUP(A17,'2021'!A:A,'2021'!U:U)</f>
        <v>#N/A</v>
      </c>
      <c r="J17" t="e">
        <f>_xlfn.XLOOKUP(A17,'2022'!A:A,'2022'!V:V)</f>
        <v>#N/A</v>
      </c>
      <c r="K17" t="e">
        <f>_xlfn.XLOOKUP(A17,'2023'!B:B,'2023'!AD:AD)</f>
        <v>#N/A</v>
      </c>
      <c r="L17" t="str">
        <f>_xlfn.XLOOKUP(A17,'2024'!B:B,'2024'!AV:AV)</f>
        <v/>
      </c>
      <c r="M17">
        <f>_xlfn.XLOOKUP(A17,'2025'!A:A,'2025'!G:G)</f>
        <v>1</v>
      </c>
      <c r="N17" t="e">
        <f>_xlfn.XLOOKUP(A17,'2021'!A:A,'2021'!E:E)</f>
        <v>#N/A</v>
      </c>
      <c r="O17" t="e">
        <f>_xlfn.XLOOKUP(A17,'2022'!A:A,'2022'!E:E)</f>
        <v>#N/A</v>
      </c>
      <c r="P17" t="e">
        <f>_xlfn.XLOOKUP(A17,'2023'!B:B,'2023'!G:G)</f>
        <v>#N/A</v>
      </c>
      <c r="Q17">
        <f>_xlfn.XLOOKUP(A17,'2024'!B:B,'2024'!BH:BH)</f>
        <v>0</v>
      </c>
      <c r="R17">
        <f>_xlfn.XLOOKUP(A17,'2025'!A:A,'2025'!B:B)</f>
        <v>0</v>
      </c>
      <c r="S17" t="e">
        <f>_xlfn.XLOOKUP(A17,'2021'!A:A,'2021'!X:X)</f>
        <v>#N/A</v>
      </c>
      <c r="T17" t="e">
        <f>_xlfn.XLOOKUP(A17,'2022'!A:A,'2022'!X:X)</f>
        <v>#N/A</v>
      </c>
      <c r="U17" t="e">
        <f>_xlfn.XLOOKUP(A17,'2023'!B:B,'2023'!AF:AF)</f>
        <v>#N/A</v>
      </c>
      <c r="V17">
        <f>_xlfn.XLOOKUP(A17,'2024'!B:B,'2024'!BW:BW)</f>
        <v>1</v>
      </c>
      <c r="W17">
        <f>_xlfn.XLOOKUP(A17,'2025'!A:A,'2025'!C:C)</f>
        <v>1</v>
      </c>
      <c r="X17" t="e">
        <f>_xlfn.XLOOKUP(A17,'2021'!A:A,'2021'!V:V)</f>
        <v>#N/A</v>
      </c>
      <c r="Y17" t="e">
        <f>_xlfn.XLOOKUP(A17,'2022'!A:A,'2022'!W:W)</f>
        <v>#N/A</v>
      </c>
      <c r="Z17" t="e">
        <f>_xlfn.XLOOKUP(A17,'2023'!B:B,'2023'!AE:AE)</f>
        <v>#N/A</v>
      </c>
      <c r="AA17">
        <f>_xlfn.XLOOKUP(A17,'2024'!B:B,'2024'!AZ:AZ)</f>
        <v>1</v>
      </c>
      <c r="AB17">
        <f>_xlfn.XLOOKUP(A17,'2025'!A:A,'2025'!F:F)</f>
        <v>1</v>
      </c>
    </row>
    <row r="18" spans="1:28">
      <c r="A18" t="s">
        <v>222</v>
      </c>
      <c r="E18" t="str">
        <f>_xlfn.XLOOKUP(A18,'2022'!A:A,'2022'!AA:AA)</f>
        <v/>
      </c>
      <c r="F18">
        <f>_xlfn.XLOOKUP(A18,'2023'!B:B,'2023'!AG:AG)</f>
        <v>0</v>
      </c>
      <c r="G18">
        <f>_xlfn.XLOOKUP(A18,'2024'!B:B,'2024'!BL:BL)</f>
        <v>1</v>
      </c>
      <c r="H18">
        <f>_xlfn.XLOOKUP(A18,'2025'!A:A,'2025'!G:G)</f>
        <v>1</v>
      </c>
      <c r="I18" t="str">
        <f>_xlfn.XLOOKUP(A18,'2021'!A:A,'2021'!U:U)</f>
        <v/>
      </c>
      <c r="J18" t="str">
        <f>_xlfn.XLOOKUP(A18,'2022'!A:A,'2022'!V:V)</f>
        <v/>
      </c>
      <c r="K18" t="str">
        <f>_xlfn.XLOOKUP(A18,'2023'!B:B,'2023'!AD:AD)</f>
        <v/>
      </c>
      <c r="L18" t="str">
        <f>_xlfn.XLOOKUP(A18,'2024'!B:B,'2024'!AV:AV)</f>
        <v/>
      </c>
      <c r="M18">
        <f>_xlfn.XLOOKUP(A18,'2025'!A:A,'2025'!G:G)</f>
        <v>1</v>
      </c>
      <c r="N18">
        <f>_xlfn.XLOOKUP(A18,'2021'!A:A,'2021'!E:E)</f>
        <v>0</v>
      </c>
      <c r="O18">
        <f>_xlfn.XLOOKUP(A18,'2022'!A:A,'2022'!E:E)</f>
        <v>0</v>
      </c>
      <c r="P18" t="str">
        <f>_xlfn.XLOOKUP(A18,'2023'!B:B,'2023'!G:G)</f>
        <v>Y</v>
      </c>
      <c r="Q18">
        <f>_xlfn.XLOOKUP(A18,'2024'!B:B,'2024'!BH:BH)</f>
        <v>0</v>
      </c>
      <c r="R18">
        <f>_xlfn.XLOOKUP(A18,'2025'!A:A,'2025'!B:B)</f>
        <v>0</v>
      </c>
      <c r="S18" t="str">
        <f>_xlfn.XLOOKUP(A18,'2021'!A:A,'2021'!X:X)</f>
        <v/>
      </c>
      <c r="T18" t="str">
        <f>_xlfn.XLOOKUP(A18,'2022'!A:A,'2022'!X:X)</f>
        <v/>
      </c>
      <c r="U18">
        <f>_xlfn.XLOOKUP(A18,'2023'!B:B,'2023'!AF:AF)</f>
        <v>1</v>
      </c>
      <c r="V18">
        <f>_xlfn.XLOOKUP(A18,'2024'!B:B,'2024'!BW:BW)</f>
        <v>1</v>
      </c>
      <c r="W18">
        <f>_xlfn.XLOOKUP(A18,'2025'!A:A,'2025'!C:C)</f>
        <v>1</v>
      </c>
      <c r="X18" t="str">
        <f>_xlfn.XLOOKUP(A18,'2021'!A:A,'2021'!V:V)</f>
        <v/>
      </c>
      <c r="Y18">
        <f>_xlfn.XLOOKUP(A18,'2022'!A:A,'2022'!W:W)</f>
        <v>1</v>
      </c>
      <c r="Z18">
        <f>_xlfn.XLOOKUP(A18,'2023'!B:B,'2023'!AE:AE)</f>
        <v>1</v>
      </c>
      <c r="AA18">
        <f>_xlfn.XLOOKUP(A18,'2024'!B:B,'2024'!AZ:AZ)</f>
        <v>1</v>
      </c>
      <c r="AB18">
        <f>_xlfn.XLOOKUP(A18,'2025'!A:A,'2025'!F:F)</f>
        <v>0</v>
      </c>
    </row>
    <row r="19" spans="1:28">
      <c r="A19" t="s">
        <v>700</v>
      </c>
      <c r="E19" t="str">
        <f>_xlfn.XLOOKUP(A19,'2022'!A:A,'2022'!AA:AA)</f>
        <v>N</v>
      </c>
      <c r="F19" t="str">
        <f>_xlfn.XLOOKUP(A19,'2023'!B:B,'2023'!AG:AG)</f>
        <v>U</v>
      </c>
      <c r="G19">
        <f>_xlfn.XLOOKUP(A19,'2024'!B:B,'2024'!BL:BL)</f>
        <v>1</v>
      </c>
      <c r="H19" t="e">
        <f>_xlfn.XLOOKUP(A19,'2025'!A:A,'2025'!G:G)</f>
        <v>#N/A</v>
      </c>
      <c r="I19">
        <f>_xlfn.XLOOKUP(A19,'2021'!A:A,'2021'!U:U)</f>
        <v>1</v>
      </c>
      <c r="J19">
        <f>_xlfn.XLOOKUP(A19,'2022'!A:A,'2022'!V:V)</f>
        <v>1</v>
      </c>
      <c r="K19">
        <f>_xlfn.XLOOKUP(A19,'2023'!B:B,'2023'!AD:AD)</f>
        <v>1</v>
      </c>
      <c r="L19">
        <f>_xlfn.XLOOKUP(A19,'2024'!B:B,'2024'!AV:AV)</f>
        <v>1</v>
      </c>
      <c r="M19" t="e">
        <f>_xlfn.XLOOKUP(A19,'2025'!A:A,'2025'!G:G)</f>
        <v>#N/A</v>
      </c>
      <c r="N19">
        <f>_xlfn.XLOOKUP(A19,'2021'!A:A,'2021'!E:E)</f>
        <v>0</v>
      </c>
      <c r="O19">
        <f>_xlfn.XLOOKUP(A19,'2022'!A:A,'2022'!E:E)</f>
        <v>0</v>
      </c>
      <c r="P19">
        <f>_xlfn.XLOOKUP(A19,'2023'!B:B,'2023'!G:G)</f>
        <v>0</v>
      </c>
      <c r="Q19">
        <f>_xlfn.XLOOKUP(A19,'2024'!B:B,'2024'!BH:BH)</f>
        <v>0</v>
      </c>
      <c r="R19" t="e">
        <f>_xlfn.XLOOKUP(A19,'2025'!A:A,'2025'!B:B)</f>
        <v>#N/A</v>
      </c>
      <c r="S19" t="str">
        <f>_xlfn.XLOOKUP(A19,'2021'!A:A,'2021'!X:X)</f>
        <v/>
      </c>
      <c r="T19" t="str">
        <f>_xlfn.XLOOKUP(A19,'2022'!A:A,'2022'!X:X)</f>
        <v/>
      </c>
      <c r="U19" t="str">
        <f>_xlfn.XLOOKUP(A19,'2023'!B:B,'2023'!AF:AF)</f>
        <v/>
      </c>
      <c r="V19">
        <f>_xlfn.XLOOKUP(A19,'2024'!B:B,'2024'!BW:BW)</f>
        <v>1</v>
      </c>
      <c r="W19" t="e">
        <f>_xlfn.XLOOKUP(A19,'2025'!A:A,'2025'!C:C)</f>
        <v>#N/A</v>
      </c>
      <c r="X19">
        <f>_xlfn.XLOOKUP(A19,'2021'!A:A,'2021'!V:V)</f>
        <v>1</v>
      </c>
      <c r="Y19" t="str">
        <f>_xlfn.XLOOKUP(A19,'2022'!A:A,'2022'!W:W)</f>
        <v/>
      </c>
      <c r="Z19" t="str">
        <f>_xlfn.XLOOKUP(A19,'2023'!B:B,'2023'!AE:AE)</f>
        <v/>
      </c>
      <c r="AA19">
        <f>_xlfn.XLOOKUP(A19,'2024'!B:B,'2024'!AZ:AZ)</f>
        <v>0</v>
      </c>
      <c r="AB19" t="e">
        <f>_xlfn.XLOOKUP(A19,'2025'!A:A,'2025'!F:F)</f>
        <v>#N/A</v>
      </c>
    </row>
    <row r="20" spans="1:28">
      <c r="A20" t="s">
        <v>202</v>
      </c>
      <c r="E20" t="str">
        <f>_xlfn.XLOOKUP(A20,'2022'!A:A,'2022'!AA:AA)</f>
        <v/>
      </c>
      <c r="F20">
        <f>_xlfn.XLOOKUP(A20,'2023'!B:B,'2023'!AG:AG)</f>
        <v>0</v>
      </c>
      <c r="G20">
        <f>_xlfn.XLOOKUP(A20,'2024'!B:B,'2024'!BL:BL)</f>
        <v>1</v>
      </c>
      <c r="H20">
        <f>_xlfn.XLOOKUP(A20,'2025'!A:A,'2025'!G:G)</f>
        <v>0</v>
      </c>
      <c r="I20" t="str">
        <f>_xlfn.XLOOKUP(A20,'2021'!A:A,'2021'!U:U)</f>
        <v/>
      </c>
      <c r="J20" t="str">
        <f>_xlfn.XLOOKUP(A20,'2022'!A:A,'2022'!V:V)</f>
        <v/>
      </c>
      <c r="K20" t="str">
        <f>_xlfn.XLOOKUP(A20,'2023'!B:B,'2023'!AD:AD)</f>
        <v/>
      </c>
      <c r="L20" t="str">
        <f>_xlfn.XLOOKUP(A20,'2024'!B:B,'2024'!AV:AV)</f>
        <v/>
      </c>
      <c r="M20">
        <f>_xlfn.XLOOKUP(A20,'2025'!A:A,'2025'!G:G)</f>
        <v>0</v>
      </c>
      <c r="N20">
        <f>_xlfn.XLOOKUP(A20,'2021'!A:A,'2021'!E:E)</f>
        <v>0</v>
      </c>
      <c r="O20">
        <f>_xlfn.XLOOKUP(A20,'2022'!A:A,'2022'!E:E)</f>
        <v>0</v>
      </c>
      <c r="P20">
        <f>_xlfn.XLOOKUP(A20,'2023'!B:B,'2023'!G:G)</f>
        <v>0</v>
      </c>
      <c r="Q20">
        <f>_xlfn.XLOOKUP(A20,'2024'!B:B,'2024'!BH:BH)</f>
        <v>0</v>
      </c>
      <c r="R20">
        <f>_xlfn.XLOOKUP(A20,'2025'!A:A,'2025'!B:B)</f>
        <v>0</v>
      </c>
      <c r="S20" t="str">
        <f>_xlfn.XLOOKUP(A20,'2021'!A:A,'2021'!X:X)</f>
        <v/>
      </c>
      <c r="T20">
        <f>_xlfn.XLOOKUP(A20,'2022'!A:A,'2022'!X:X)</f>
        <v>1</v>
      </c>
      <c r="U20">
        <f>_xlfn.XLOOKUP(A20,'2023'!B:B,'2023'!AF:AF)</f>
        <v>1</v>
      </c>
      <c r="V20">
        <f>_xlfn.XLOOKUP(A20,'2024'!B:B,'2024'!BW:BW)</f>
        <v>1</v>
      </c>
      <c r="W20">
        <f>_xlfn.XLOOKUP(A20,'2025'!A:A,'2025'!C:C)</f>
        <v>1</v>
      </c>
      <c r="X20" t="str">
        <f>_xlfn.XLOOKUP(A20,'2021'!A:A,'2021'!V:V)</f>
        <v/>
      </c>
      <c r="Y20" t="str">
        <f>_xlfn.XLOOKUP(A20,'2022'!A:A,'2022'!W:W)</f>
        <v/>
      </c>
      <c r="Z20">
        <f>_xlfn.XLOOKUP(A20,'2023'!B:B,'2023'!AE:AE)</f>
        <v>1</v>
      </c>
      <c r="AA20">
        <f>_xlfn.XLOOKUP(A20,'2024'!B:B,'2024'!AZ:AZ)</f>
        <v>1</v>
      </c>
      <c r="AB20">
        <f>_xlfn.XLOOKUP(A20,'2025'!A:A,'2025'!F:F)</f>
        <v>1</v>
      </c>
    </row>
    <row r="21" spans="1:28">
      <c r="A21" t="s">
        <v>3027</v>
      </c>
      <c r="E21" t="e">
        <f>_xlfn.XLOOKUP(A21,'2022'!A:A,'2022'!AA:AA)</f>
        <v>#N/A</v>
      </c>
      <c r="F21" t="e">
        <f>_xlfn.XLOOKUP(A21,'2023'!B:B,'2023'!AG:AG)</f>
        <v>#N/A</v>
      </c>
      <c r="G21" t="e">
        <f>_xlfn.XLOOKUP(A21,'2024'!B:B,'2024'!BL:BL)</f>
        <v>#N/A</v>
      </c>
      <c r="H21" t="e">
        <f>_xlfn.XLOOKUP(A21,'2025'!A:A,'2025'!G:G)</f>
        <v>#N/A</v>
      </c>
      <c r="I21" t="str">
        <f>_xlfn.XLOOKUP(A21,'2021'!A:A,'2021'!U:U)</f>
        <v/>
      </c>
      <c r="J21" t="e">
        <f>_xlfn.XLOOKUP(A21,'2022'!A:A,'2022'!V:V)</f>
        <v>#N/A</v>
      </c>
      <c r="K21" t="e">
        <f>_xlfn.XLOOKUP(A21,'2023'!B:B,'2023'!AD:AD)</f>
        <v>#N/A</v>
      </c>
      <c r="L21" t="e">
        <f>_xlfn.XLOOKUP(A21,'2024'!B:B,'2024'!AV:AV)</f>
        <v>#N/A</v>
      </c>
      <c r="M21" t="e">
        <f>_xlfn.XLOOKUP(A21,'2025'!A:A,'2025'!G:G)</f>
        <v>#N/A</v>
      </c>
      <c r="N21">
        <f>_xlfn.XLOOKUP(A21,'2021'!A:A,'2021'!E:E)</f>
        <v>0</v>
      </c>
      <c r="O21" t="e">
        <f>_xlfn.XLOOKUP(A21,'2022'!A:A,'2022'!E:E)</f>
        <v>#N/A</v>
      </c>
      <c r="P21" t="e">
        <f>_xlfn.XLOOKUP(A21,'2023'!B:B,'2023'!G:G)</f>
        <v>#N/A</v>
      </c>
      <c r="Q21" t="e">
        <f>_xlfn.XLOOKUP(A21,'2024'!B:B,'2024'!BH:BH)</f>
        <v>#N/A</v>
      </c>
      <c r="R21" t="e">
        <f>_xlfn.XLOOKUP(A21,'2025'!A:A,'2025'!B:B)</f>
        <v>#N/A</v>
      </c>
      <c r="S21" t="str">
        <f>_xlfn.XLOOKUP(A21,'2021'!A:A,'2021'!X:X)</f>
        <v/>
      </c>
      <c r="T21" t="e">
        <f>_xlfn.XLOOKUP(A21,'2022'!A:A,'2022'!X:X)</f>
        <v>#N/A</v>
      </c>
      <c r="U21" t="e">
        <f>_xlfn.XLOOKUP(A21,'2023'!B:B,'2023'!AF:AF)</f>
        <v>#N/A</v>
      </c>
      <c r="V21" t="e">
        <f>_xlfn.XLOOKUP(A21,'2024'!B:B,'2024'!BW:BW)</f>
        <v>#N/A</v>
      </c>
      <c r="W21" t="e">
        <f>_xlfn.XLOOKUP(A21,'2025'!A:A,'2025'!C:C)</f>
        <v>#N/A</v>
      </c>
      <c r="X21" t="str">
        <f>_xlfn.XLOOKUP(A21,'2021'!A:A,'2021'!V:V)</f>
        <v/>
      </c>
      <c r="Y21" t="e">
        <f>_xlfn.XLOOKUP(A21,'2022'!A:A,'2022'!W:W)</f>
        <v>#N/A</v>
      </c>
      <c r="Z21" t="e">
        <f>_xlfn.XLOOKUP(A21,'2023'!B:B,'2023'!AE:AE)</f>
        <v>#N/A</v>
      </c>
      <c r="AA21" t="e">
        <f>_xlfn.XLOOKUP(A21,'2024'!B:B,'2024'!AZ:AZ)</f>
        <v>#N/A</v>
      </c>
      <c r="AB21" t="e">
        <f>_xlfn.XLOOKUP(A21,'2025'!A:A,'2025'!F:F)</f>
        <v>#N/A</v>
      </c>
    </row>
    <row r="22" spans="1:28">
      <c r="A22" t="s">
        <v>111</v>
      </c>
      <c r="E22" t="str">
        <f>_xlfn.XLOOKUP(A22,'2022'!A:A,'2022'!AA:AA)</f>
        <v>Y</v>
      </c>
      <c r="F22" t="str">
        <f>_xlfn.XLOOKUP(A22,'2023'!B:B,'2023'!AG:AG)</f>
        <v>Y</v>
      </c>
      <c r="G22">
        <f>_xlfn.XLOOKUP(A22,'2024'!B:B,'2024'!BL:BL)</f>
        <v>1</v>
      </c>
      <c r="H22">
        <f>_xlfn.XLOOKUP(A22,'2025'!A:A,'2025'!G:G)</f>
        <v>0</v>
      </c>
      <c r="I22" t="str">
        <f>_xlfn.XLOOKUP(A22,'2021'!A:A,'2021'!U:U)</f>
        <v/>
      </c>
      <c r="J22">
        <f>_xlfn.XLOOKUP(A22,'2022'!A:A,'2022'!V:V)</f>
        <v>1</v>
      </c>
      <c r="K22">
        <f>_xlfn.XLOOKUP(A22,'2023'!B:B,'2023'!AD:AD)</f>
        <v>1</v>
      </c>
      <c r="L22">
        <f>_xlfn.XLOOKUP(A22,'2024'!B:B,'2024'!AV:AV)</f>
        <v>1</v>
      </c>
      <c r="M22">
        <f>_xlfn.XLOOKUP(A22,'2025'!A:A,'2025'!G:G)</f>
        <v>0</v>
      </c>
      <c r="N22">
        <f>_xlfn.XLOOKUP(A22,'2021'!A:A,'2021'!E:E)</f>
        <v>0</v>
      </c>
      <c r="O22">
        <f>_xlfn.XLOOKUP(A22,'2022'!A:A,'2022'!E:E)</f>
        <v>0</v>
      </c>
      <c r="P22">
        <f>_xlfn.XLOOKUP(A22,'2023'!B:B,'2023'!G:G)</f>
        <v>0</v>
      </c>
      <c r="Q22">
        <f>_xlfn.XLOOKUP(A22,'2024'!B:B,'2024'!BH:BH)</f>
        <v>0</v>
      </c>
      <c r="R22">
        <f>_xlfn.XLOOKUP(A22,'2025'!A:A,'2025'!B:B)</f>
        <v>0</v>
      </c>
      <c r="S22" t="str">
        <f>_xlfn.XLOOKUP(A22,'2021'!A:A,'2021'!X:X)</f>
        <v/>
      </c>
      <c r="T22" t="str">
        <f>_xlfn.XLOOKUP(A22,'2022'!A:A,'2022'!X:X)</f>
        <v/>
      </c>
      <c r="U22" t="str">
        <f>_xlfn.XLOOKUP(A22,'2023'!B:B,'2023'!AF:AF)</f>
        <v/>
      </c>
      <c r="V22" t="str">
        <f>_xlfn.XLOOKUP(A22,'2024'!B:B,'2024'!BW:BW)</f>
        <v/>
      </c>
      <c r="W22">
        <f>_xlfn.XLOOKUP(A22,'2025'!A:A,'2025'!C:C)</f>
        <v>0</v>
      </c>
      <c r="X22" t="str">
        <f>_xlfn.XLOOKUP(A22,'2021'!A:A,'2021'!V:V)</f>
        <v/>
      </c>
      <c r="Y22" t="str">
        <f>_xlfn.XLOOKUP(A22,'2022'!A:A,'2022'!W:W)</f>
        <v/>
      </c>
      <c r="Z22" t="str">
        <f>_xlfn.XLOOKUP(A22,'2023'!B:B,'2023'!AE:AE)</f>
        <v/>
      </c>
      <c r="AA22">
        <f>_xlfn.XLOOKUP(A22,'2024'!B:B,'2024'!AZ:AZ)</f>
        <v>0</v>
      </c>
      <c r="AB22">
        <f>_xlfn.XLOOKUP(A22,'2025'!A:A,'2025'!F:F)</f>
        <v>0</v>
      </c>
    </row>
    <row r="23" spans="1:28">
      <c r="A23" t="s">
        <v>243</v>
      </c>
      <c r="E23" t="str">
        <f>_xlfn.XLOOKUP(A23,'2022'!A:A,'2022'!AA:AA)</f>
        <v/>
      </c>
      <c r="F23">
        <f>_xlfn.XLOOKUP(A23,'2023'!B:B,'2023'!AG:AG)</f>
        <v>0</v>
      </c>
      <c r="G23">
        <f>_xlfn.XLOOKUP(A23,'2024'!B:B,'2024'!BL:BL)</f>
        <v>1</v>
      </c>
      <c r="H23">
        <f>_xlfn.XLOOKUP(A23,'2025'!A:A,'2025'!G:G)</f>
        <v>0</v>
      </c>
      <c r="I23" t="str">
        <f>_xlfn.XLOOKUP(A23,'2021'!A:A,'2021'!U:U)</f>
        <v/>
      </c>
      <c r="J23" t="str">
        <f>_xlfn.XLOOKUP(A23,'2022'!A:A,'2022'!V:V)</f>
        <v/>
      </c>
      <c r="K23" t="str">
        <f>_xlfn.XLOOKUP(A23,'2023'!B:B,'2023'!AD:AD)</f>
        <v/>
      </c>
      <c r="L23">
        <f>_xlfn.XLOOKUP(A23,'2024'!B:B,'2024'!AV:AV)</f>
        <v>1</v>
      </c>
      <c r="M23">
        <f>_xlfn.XLOOKUP(A23,'2025'!A:A,'2025'!G:G)</f>
        <v>0</v>
      </c>
      <c r="N23">
        <f>_xlfn.XLOOKUP(A23,'2021'!A:A,'2021'!E:E)</f>
        <v>0</v>
      </c>
      <c r="O23">
        <f>_xlfn.XLOOKUP(A23,'2022'!A:A,'2022'!E:E)</f>
        <v>0</v>
      </c>
      <c r="P23">
        <f>_xlfn.XLOOKUP(A23,'2023'!B:B,'2023'!G:G)</f>
        <v>0</v>
      </c>
      <c r="Q23">
        <f>_xlfn.XLOOKUP(A23,'2024'!B:B,'2024'!BH:BH)</f>
        <v>0</v>
      </c>
      <c r="R23">
        <f>_xlfn.XLOOKUP(A23,'2025'!A:A,'2025'!B:B)</f>
        <v>0</v>
      </c>
      <c r="S23" t="str">
        <f>_xlfn.XLOOKUP(A23,'2021'!A:A,'2021'!X:X)</f>
        <v/>
      </c>
      <c r="T23" t="str">
        <f>_xlfn.XLOOKUP(A23,'2022'!A:A,'2022'!X:X)</f>
        <v/>
      </c>
      <c r="U23" t="str">
        <f>_xlfn.XLOOKUP(A23,'2023'!B:B,'2023'!AF:AF)</f>
        <v/>
      </c>
      <c r="V23" t="str">
        <f>_xlfn.XLOOKUP(A23,'2024'!B:B,'2024'!BW:BW)</f>
        <v/>
      </c>
      <c r="W23">
        <f>_xlfn.XLOOKUP(A23,'2025'!A:A,'2025'!C:C)</f>
        <v>0</v>
      </c>
      <c r="X23" t="str">
        <f>_xlfn.XLOOKUP(A23,'2021'!A:A,'2021'!V:V)</f>
        <v/>
      </c>
      <c r="Y23" t="str">
        <f>_xlfn.XLOOKUP(A23,'2022'!A:A,'2022'!W:W)</f>
        <v/>
      </c>
      <c r="Z23" t="str">
        <f>_xlfn.XLOOKUP(A23,'2023'!B:B,'2023'!AE:AE)</f>
        <v/>
      </c>
      <c r="AA23">
        <f>_xlfn.XLOOKUP(A23,'2024'!B:B,'2024'!AZ:AZ)</f>
        <v>0</v>
      </c>
      <c r="AB23">
        <f>_xlfn.XLOOKUP(A23,'2025'!A:A,'2025'!F:F)</f>
        <v>0</v>
      </c>
    </row>
    <row r="24" spans="1:28">
      <c r="A24" t="s">
        <v>124</v>
      </c>
      <c r="E24" t="str">
        <f>_xlfn.XLOOKUP(A24,'2022'!A:A,'2022'!AA:AA)</f>
        <v/>
      </c>
      <c r="F24" t="str">
        <f>_xlfn.XLOOKUP(A24,'2023'!B:B,'2023'!AG:AG)</f>
        <v>Y</v>
      </c>
      <c r="G24">
        <f>_xlfn.XLOOKUP(A24,'2024'!B:B,'2024'!BL:BL)</f>
        <v>1</v>
      </c>
      <c r="H24">
        <f>_xlfn.XLOOKUP(A24,'2025'!A:A,'2025'!G:G)</f>
        <v>1</v>
      </c>
      <c r="I24">
        <f>_xlfn.XLOOKUP(A24,'2021'!A:A,'2021'!U:U)</f>
        <v>1</v>
      </c>
      <c r="J24">
        <f>_xlfn.XLOOKUP(A24,'2022'!A:A,'2022'!V:V)</f>
        <v>1</v>
      </c>
      <c r="K24" t="str">
        <f>_xlfn.XLOOKUP(A24,'2023'!B:B,'2023'!AD:AD)</f>
        <v/>
      </c>
      <c r="L24" t="str">
        <f>_xlfn.XLOOKUP(A24,'2024'!B:B,'2024'!AV:AV)</f>
        <v/>
      </c>
      <c r="M24">
        <f>_xlfn.XLOOKUP(A24,'2025'!A:A,'2025'!G:G)</f>
        <v>1</v>
      </c>
      <c r="N24" t="str">
        <f>_xlfn.XLOOKUP(A24,'2021'!A:A,'2021'!E:E)</f>
        <v>Y</v>
      </c>
      <c r="O24" t="str">
        <f>_xlfn.XLOOKUP(A24,'2022'!A:A,'2022'!E:E)</f>
        <v>Y</v>
      </c>
      <c r="P24" t="str">
        <f>_xlfn.XLOOKUP(A24,'2023'!B:B,'2023'!G:G)</f>
        <v>Y</v>
      </c>
      <c r="Q24">
        <f>_xlfn.XLOOKUP(A24,'2024'!B:B,'2024'!BH:BH)</f>
        <v>1</v>
      </c>
      <c r="R24">
        <f>_xlfn.XLOOKUP(A24,'2025'!A:A,'2025'!B:B)</f>
        <v>1</v>
      </c>
      <c r="S24" t="str">
        <f>_xlfn.XLOOKUP(A24,'2021'!A:A,'2021'!X:X)</f>
        <v/>
      </c>
      <c r="T24" t="str">
        <f>_xlfn.XLOOKUP(A24,'2022'!A:A,'2022'!X:X)</f>
        <v/>
      </c>
      <c r="U24" t="str">
        <f>_xlfn.XLOOKUP(A24,'2023'!B:B,'2023'!AF:AF)</f>
        <v/>
      </c>
      <c r="V24" t="str">
        <f>_xlfn.XLOOKUP(A24,'2024'!B:B,'2024'!BW:BW)</f>
        <v/>
      </c>
      <c r="W24">
        <f>_xlfn.XLOOKUP(A24,'2025'!A:A,'2025'!C:C)</f>
        <v>0</v>
      </c>
      <c r="X24">
        <f>_xlfn.XLOOKUP(A24,'2021'!A:A,'2021'!V:V)</f>
        <v>1</v>
      </c>
      <c r="Y24">
        <f>_xlfn.XLOOKUP(A24,'2022'!A:A,'2022'!W:W)</f>
        <v>1</v>
      </c>
      <c r="Z24">
        <f>_xlfn.XLOOKUP(A24,'2023'!B:B,'2023'!AE:AE)</f>
        <v>1</v>
      </c>
      <c r="AA24">
        <f>_xlfn.XLOOKUP(A24,'2024'!B:B,'2024'!AZ:AZ)</f>
        <v>1</v>
      </c>
      <c r="AB24">
        <f>_xlfn.XLOOKUP(A24,'2025'!A:A,'2025'!F:F)</f>
        <v>1</v>
      </c>
    </row>
    <row r="25" spans="1:28">
      <c r="A25" t="s">
        <v>266</v>
      </c>
      <c r="E25" t="str">
        <f>_xlfn.XLOOKUP(A25,'2022'!A:A,'2022'!AA:AA)</f>
        <v>Y</v>
      </c>
      <c r="F25">
        <f>_xlfn.XLOOKUP(A25,'2023'!B:B,'2023'!AG:AG)</f>
        <v>0</v>
      </c>
      <c r="G25">
        <f>_xlfn.XLOOKUP(A25,'2024'!B:B,'2024'!BL:BL)</f>
        <v>0</v>
      </c>
      <c r="H25">
        <f>_xlfn.XLOOKUP(A25,'2025'!A:A,'2025'!G:G)</f>
        <v>0</v>
      </c>
      <c r="I25" t="str">
        <f>_xlfn.XLOOKUP(A25,'2021'!A:A,'2021'!U:U)</f>
        <v/>
      </c>
      <c r="J25" t="str">
        <f>_xlfn.XLOOKUP(A25,'2022'!A:A,'2022'!V:V)</f>
        <v/>
      </c>
      <c r="K25" t="str">
        <f>_xlfn.XLOOKUP(A25,'2023'!B:B,'2023'!AD:AD)</f>
        <v/>
      </c>
      <c r="L25" t="str">
        <f>_xlfn.XLOOKUP(A25,'2024'!B:B,'2024'!AV:AV)</f>
        <v/>
      </c>
      <c r="M25">
        <f>_xlfn.XLOOKUP(A25,'2025'!A:A,'2025'!G:G)</f>
        <v>0</v>
      </c>
      <c r="N25">
        <f>_xlfn.XLOOKUP(A25,'2021'!A:A,'2021'!E:E)</f>
        <v>0</v>
      </c>
      <c r="O25">
        <f>_xlfn.XLOOKUP(A25,'2022'!A:A,'2022'!E:E)</f>
        <v>0</v>
      </c>
      <c r="P25">
        <f>_xlfn.XLOOKUP(A25,'2023'!B:B,'2023'!G:G)</f>
        <v>0</v>
      </c>
      <c r="Q25">
        <f>_xlfn.XLOOKUP(A25,'2024'!B:B,'2024'!BH:BH)</f>
        <v>0</v>
      </c>
      <c r="R25">
        <f>_xlfn.XLOOKUP(A25,'2025'!A:A,'2025'!B:B)</f>
        <v>0</v>
      </c>
      <c r="S25" t="str">
        <f>_xlfn.XLOOKUP(A25,'2021'!A:A,'2021'!X:X)</f>
        <v/>
      </c>
      <c r="T25" t="str">
        <f>_xlfn.XLOOKUP(A25,'2022'!A:A,'2022'!X:X)</f>
        <v/>
      </c>
      <c r="U25" t="str">
        <f>_xlfn.XLOOKUP(A25,'2023'!B:B,'2023'!AF:AF)</f>
        <v/>
      </c>
      <c r="V25" t="str">
        <f>_xlfn.XLOOKUP(A25,'2024'!B:B,'2024'!BW:BW)</f>
        <v/>
      </c>
      <c r="W25">
        <f>_xlfn.XLOOKUP(A25,'2025'!A:A,'2025'!C:C)</f>
        <v>0</v>
      </c>
      <c r="X25" t="str">
        <f>_xlfn.XLOOKUP(A25,'2021'!A:A,'2021'!V:V)</f>
        <v/>
      </c>
      <c r="Y25" t="str">
        <f>_xlfn.XLOOKUP(A25,'2022'!A:A,'2022'!W:W)</f>
        <v/>
      </c>
      <c r="Z25">
        <f>_xlfn.XLOOKUP(A25,'2023'!B:B,'2023'!AE:AE)</f>
        <v>1</v>
      </c>
      <c r="AA25">
        <f>_xlfn.XLOOKUP(A25,'2024'!B:B,'2024'!AZ:AZ)</f>
        <v>1</v>
      </c>
      <c r="AB25">
        <f>_xlfn.XLOOKUP(A25,'2025'!A:A,'2025'!F:F)</f>
        <v>1</v>
      </c>
    </row>
    <row r="26" spans="1:28">
      <c r="A26" t="s">
        <v>61</v>
      </c>
      <c r="E26" t="str">
        <f>_xlfn.XLOOKUP(A26,'2022'!A:A,'2022'!AA:AA)</f>
        <v>Y</v>
      </c>
      <c r="F26" t="str">
        <f>_xlfn.XLOOKUP(A26,'2023'!B:B,'2023'!AG:AG)</f>
        <v>Y</v>
      </c>
      <c r="G26">
        <f>_xlfn.XLOOKUP(A26,'2024'!B:B,'2024'!BL:BL)</f>
        <v>1</v>
      </c>
      <c r="H26">
        <f>_xlfn.XLOOKUP(A26,'2025'!A:A,'2025'!G:G)</f>
        <v>0</v>
      </c>
      <c r="I26">
        <f>_xlfn.XLOOKUP(A26,'2021'!A:A,'2021'!U:U)</f>
        <v>1</v>
      </c>
      <c r="J26">
        <f>_xlfn.XLOOKUP(A26,'2022'!A:A,'2022'!V:V)</f>
        <v>1</v>
      </c>
      <c r="K26" t="str">
        <f>_xlfn.XLOOKUP(A26,'2023'!B:B,'2023'!AD:AD)</f>
        <v/>
      </c>
      <c r="L26" t="str">
        <f>_xlfn.XLOOKUP(A26,'2024'!B:B,'2024'!AV:AV)</f>
        <v/>
      </c>
      <c r="M26">
        <f>_xlfn.XLOOKUP(A26,'2025'!A:A,'2025'!G:G)</f>
        <v>0</v>
      </c>
      <c r="N26" t="str">
        <f>_xlfn.XLOOKUP(A26,'2021'!A:A,'2021'!E:E)</f>
        <v>Y</v>
      </c>
      <c r="O26" t="str">
        <f>_xlfn.XLOOKUP(A26,'2022'!A:A,'2022'!E:E)</f>
        <v>Y</v>
      </c>
      <c r="P26">
        <f>_xlfn.XLOOKUP(A26,'2023'!B:B,'2023'!G:G)</f>
        <v>0</v>
      </c>
      <c r="Q26">
        <f>_xlfn.XLOOKUP(A26,'2024'!B:B,'2024'!BH:BH)</f>
        <v>0</v>
      </c>
      <c r="R26">
        <f>_xlfn.XLOOKUP(A26,'2025'!A:A,'2025'!B:B)</f>
        <v>0</v>
      </c>
      <c r="S26" t="str">
        <f>_xlfn.XLOOKUP(A26,'2021'!A:A,'2021'!X:X)</f>
        <v/>
      </c>
      <c r="T26" t="str">
        <f>_xlfn.XLOOKUP(A26,'2022'!A:A,'2022'!X:X)</f>
        <v/>
      </c>
      <c r="U26" t="str">
        <f>_xlfn.XLOOKUP(A26,'2023'!B:B,'2023'!AF:AF)</f>
        <v/>
      </c>
      <c r="V26" t="str">
        <f>_xlfn.XLOOKUP(A26,'2024'!B:B,'2024'!BW:BW)</f>
        <v/>
      </c>
      <c r="W26">
        <f>_xlfn.XLOOKUP(A26,'2025'!A:A,'2025'!C:C)</f>
        <v>1</v>
      </c>
      <c r="X26" t="str">
        <f>_xlfn.XLOOKUP(A26,'2021'!A:A,'2021'!V:V)</f>
        <v/>
      </c>
      <c r="Y26">
        <f>_xlfn.XLOOKUP(A26,'2022'!A:A,'2022'!W:W)</f>
        <v>1</v>
      </c>
      <c r="Z26">
        <f>_xlfn.XLOOKUP(A26,'2023'!B:B,'2023'!AE:AE)</f>
        <v>1</v>
      </c>
      <c r="AA26">
        <f>_xlfn.XLOOKUP(A26,'2024'!B:B,'2024'!AZ:AZ)</f>
        <v>1</v>
      </c>
      <c r="AB26">
        <f>_xlfn.XLOOKUP(A26,'2025'!A:A,'2025'!F:F)</f>
        <v>1</v>
      </c>
    </row>
    <row r="27" spans="1:28">
      <c r="A27" t="s">
        <v>251</v>
      </c>
      <c r="E27" t="str">
        <f>_xlfn.XLOOKUP(A27,'2022'!A:A,'2022'!AA:AA)</f>
        <v/>
      </c>
      <c r="F27" t="str">
        <f>_xlfn.XLOOKUP(A27,'2023'!B:B,'2023'!AG:AG)</f>
        <v>U</v>
      </c>
      <c r="G27">
        <f>_xlfn.XLOOKUP(A27,'2024'!B:B,'2024'!BL:BL)</f>
        <v>0</v>
      </c>
      <c r="H27">
        <f>_xlfn.XLOOKUP(A27,'2025'!A:A,'2025'!G:G)</f>
        <v>0</v>
      </c>
      <c r="I27" t="str">
        <f>_xlfn.XLOOKUP(A27,'2021'!A:A,'2021'!U:U)</f>
        <v/>
      </c>
      <c r="J27" t="str">
        <f>_xlfn.XLOOKUP(A27,'2022'!A:A,'2022'!V:V)</f>
        <v/>
      </c>
      <c r="K27" t="str">
        <f>_xlfn.XLOOKUP(A27,'2023'!B:B,'2023'!AD:AD)</f>
        <v/>
      </c>
      <c r="L27" t="str">
        <f>_xlfn.XLOOKUP(A27,'2024'!B:B,'2024'!AV:AV)</f>
        <v/>
      </c>
      <c r="M27">
        <f>_xlfn.XLOOKUP(A27,'2025'!A:A,'2025'!G:G)</f>
        <v>0</v>
      </c>
      <c r="N27">
        <f>_xlfn.XLOOKUP(A27,'2021'!A:A,'2021'!E:E)</f>
        <v>0</v>
      </c>
      <c r="O27">
        <f>_xlfn.XLOOKUP(A27,'2022'!A:A,'2022'!E:E)</f>
        <v>0</v>
      </c>
      <c r="P27">
        <f>_xlfn.XLOOKUP(A27,'2023'!B:B,'2023'!G:G)</f>
        <v>0</v>
      </c>
      <c r="Q27">
        <f>_xlfn.XLOOKUP(A27,'2024'!B:B,'2024'!BH:BH)</f>
        <v>0</v>
      </c>
      <c r="R27">
        <f>_xlfn.XLOOKUP(A27,'2025'!A:A,'2025'!B:B)</f>
        <v>0</v>
      </c>
      <c r="S27" t="str">
        <f>_xlfn.XLOOKUP(A27,'2021'!A:A,'2021'!X:X)</f>
        <v/>
      </c>
      <c r="T27" t="str">
        <f>_xlfn.XLOOKUP(A27,'2022'!A:A,'2022'!X:X)</f>
        <v/>
      </c>
      <c r="U27" t="str">
        <f>_xlfn.XLOOKUP(A27,'2023'!B:B,'2023'!AF:AF)</f>
        <v/>
      </c>
      <c r="V27" t="str">
        <f>_xlfn.XLOOKUP(A27,'2024'!B:B,'2024'!BW:BW)</f>
        <v/>
      </c>
      <c r="W27">
        <f>_xlfn.XLOOKUP(A27,'2025'!A:A,'2025'!C:C)</f>
        <v>0</v>
      </c>
      <c r="X27" t="str">
        <f>_xlfn.XLOOKUP(A27,'2021'!A:A,'2021'!V:V)</f>
        <v/>
      </c>
      <c r="Y27" t="str">
        <f>_xlfn.XLOOKUP(A27,'2022'!A:A,'2022'!W:W)</f>
        <v/>
      </c>
      <c r="Z27" t="str">
        <f>_xlfn.XLOOKUP(A27,'2023'!B:B,'2023'!AE:AE)</f>
        <v/>
      </c>
      <c r="AA27">
        <f>_xlfn.XLOOKUP(A27,'2024'!B:B,'2024'!AZ:AZ)</f>
        <v>0</v>
      </c>
      <c r="AB27">
        <f>_xlfn.XLOOKUP(A27,'2025'!A:A,'2025'!F:F)</f>
        <v>0</v>
      </c>
    </row>
    <row r="28" spans="1:28">
      <c r="A28" t="s">
        <v>50</v>
      </c>
      <c r="E28" t="str">
        <f>_xlfn.XLOOKUP(A28,'2022'!A:A,'2022'!AA:AA)</f>
        <v/>
      </c>
      <c r="F28">
        <f>_xlfn.XLOOKUP(A28,'2023'!B:B,'2023'!AG:AG)</f>
        <v>0</v>
      </c>
      <c r="G28">
        <f>_xlfn.XLOOKUP(A28,'2024'!B:B,'2024'!BL:BL)</f>
        <v>1</v>
      </c>
      <c r="H28">
        <f>_xlfn.XLOOKUP(A28,'2025'!A:A,'2025'!G:G)</f>
        <v>1</v>
      </c>
      <c r="I28" t="str">
        <f>_xlfn.XLOOKUP(A28,'2021'!A:A,'2021'!U:U)</f>
        <v/>
      </c>
      <c r="J28" t="str">
        <f>_xlfn.XLOOKUP(A28,'2022'!A:A,'2022'!V:V)</f>
        <v/>
      </c>
      <c r="K28" t="str">
        <f>_xlfn.XLOOKUP(A28,'2023'!B:B,'2023'!AD:AD)</f>
        <v/>
      </c>
      <c r="L28" t="str">
        <f>_xlfn.XLOOKUP(A28,'2024'!B:B,'2024'!AV:AV)</f>
        <v/>
      </c>
      <c r="M28">
        <f>_xlfn.XLOOKUP(A28,'2025'!A:A,'2025'!G:G)</f>
        <v>1</v>
      </c>
      <c r="N28">
        <f>_xlfn.XLOOKUP(A28,'2021'!A:A,'2021'!E:E)</f>
        <v>0</v>
      </c>
      <c r="O28">
        <f>_xlfn.XLOOKUP(A28,'2022'!A:A,'2022'!E:E)</f>
        <v>0</v>
      </c>
      <c r="P28">
        <f>_xlfn.XLOOKUP(A28,'2023'!B:B,'2023'!G:G)</f>
        <v>0</v>
      </c>
      <c r="Q28">
        <f>_xlfn.XLOOKUP(A28,'2024'!B:B,'2024'!BH:BH)</f>
        <v>0</v>
      </c>
      <c r="R28">
        <f>_xlfn.XLOOKUP(A28,'2025'!A:A,'2025'!B:B)</f>
        <v>0</v>
      </c>
      <c r="S28" t="str">
        <f>_xlfn.XLOOKUP(A28,'2021'!A:A,'2021'!X:X)</f>
        <v/>
      </c>
      <c r="T28" t="str">
        <f>_xlfn.XLOOKUP(A28,'2022'!A:A,'2022'!X:X)</f>
        <v/>
      </c>
      <c r="U28" t="str">
        <f>_xlfn.XLOOKUP(A28,'2023'!B:B,'2023'!AF:AF)</f>
        <v/>
      </c>
      <c r="V28" t="str">
        <f>_xlfn.XLOOKUP(A28,'2024'!B:B,'2024'!BW:BW)</f>
        <v/>
      </c>
      <c r="W28">
        <f>_xlfn.XLOOKUP(A28,'2025'!A:A,'2025'!C:C)</f>
        <v>0</v>
      </c>
      <c r="X28">
        <f>_xlfn.XLOOKUP(A28,'2021'!A:A,'2021'!V:V)</f>
        <v>1</v>
      </c>
      <c r="Y28">
        <f>_xlfn.XLOOKUP(A28,'2022'!A:A,'2022'!W:W)</f>
        <v>1</v>
      </c>
      <c r="Z28">
        <f>_xlfn.XLOOKUP(A28,'2023'!B:B,'2023'!AE:AE)</f>
        <v>1</v>
      </c>
      <c r="AA28">
        <f>_xlfn.XLOOKUP(A28,'2024'!B:B,'2024'!AZ:AZ)</f>
        <v>1</v>
      </c>
      <c r="AB28">
        <f>_xlfn.XLOOKUP(A28,'2025'!A:A,'2025'!F:F)</f>
        <v>1</v>
      </c>
    </row>
    <row r="29" spans="1:28">
      <c r="A29" t="s">
        <v>1493</v>
      </c>
      <c r="E29" t="str">
        <f>_xlfn.XLOOKUP(A29,'2022'!A:A,'2022'!AA:AA)</f>
        <v/>
      </c>
      <c r="F29">
        <f>_xlfn.XLOOKUP(A29,'2023'!B:B,'2023'!AG:AG)</f>
        <v>0</v>
      </c>
      <c r="G29" t="e">
        <f>_xlfn.XLOOKUP(A29,'2024'!B:B,'2024'!BL:BL)</f>
        <v>#N/A</v>
      </c>
      <c r="H29" t="e">
        <f>_xlfn.XLOOKUP(A29,'2025'!A:A,'2025'!G:G)</f>
        <v>#N/A</v>
      </c>
      <c r="I29" t="str">
        <f>_xlfn.XLOOKUP(A29,'2021'!A:A,'2021'!U:U)</f>
        <v/>
      </c>
      <c r="J29" t="str">
        <f>_xlfn.XLOOKUP(A29,'2022'!A:A,'2022'!V:V)</f>
        <v/>
      </c>
      <c r="K29" t="str">
        <f>_xlfn.XLOOKUP(A29,'2023'!B:B,'2023'!AD:AD)</f>
        <v/>
      </c>
      <c r="L29" t="e">
        <f>_xlfn.XLOOKUP(A29,'2024'!B:B,'2024'!AV:AV)</f>
        <v>#N/A</v>
      </c>
      <c r="M29" t="e">
        <f>_xlfn.XLOOKUP(A29,'2025'!A:A,'2025'!G:G)</f>
        <v>#N/A</v>
      </c>
      <c r="N29">
        <f>_xlfn.XLOOKUP(A29,'2021'!A:A,'2021'!E:E)</f>
        <v>0</v>
      </c>
      <c r="O29">
        <f>_xlfn.XLOOKUP(A29,'2022'!A:A,'2022'!E:E)</f>
        <v>0</v>
      </c>
      <c r="P29">
        <f>_xlfn.XLOOKUP(A29,'2023'!B:B,'2023'!G:G)</f>
        <v>0</v>
      </c>
      <c r="Q29" t="e">
        <f>_xlfn.XLOOKUP(A29,'2024'!B:B,'2024'!BH:BH)</f>
        <v>#N/A</v>
      </c>
      <c r="R29" t="e">
        <f>_xlfn.XLOOKUP(A29,'2025'!A:A,'2025'!B:B)</f>
        <v>#N/A</v>
      </c>
      <c r="S29" t="str">
        <f>_xlfn.XLOOKUP(A29,'2021'!A:A,'2021'!X:X)</f>
        <v/>
      </c>
      <c r="T29" t="str">
        <f>_xlfn.XLOOKUP(A29,'2022'!A:A,'2022'!X:X)</f>
        <v/>
      </c>
      <c r="U29" t="str">
        <f>_xlfn.XLOOKUP(A29,'2023'!B:B,'2023'!AF:AF)</f>
        <v/>
      </c>
      <c r="V29" t="e">
        <f>_xlfn.XLOOKUP(A29,'2024'!B:B,'2024'!BW:BW)</f>
        <v>#N/A</v>
      </c>
      <c r="W29" t="e">
        <f>_xlfn.XLOOKUP(A29,'2025'!A:A,'2025'!C:C)</f>
        <v>#N/A</v>
      </c>
      <c r="X29" t="str">
        <f>_xlfn.XLOOKUP(A29,'2021'!A:A,'2021'!V:V)</f>
        <v/>
      </c>
      <c r="Y29" t="str">
        <f>_xlfn.XLOOKUP(A29,'2022'!A:A,'2022'!W:W)</f>
        <v/>
      </c>
      <c r="Z29" t="str">
        <f>_xlfn.XLOOKUP(A29,'2023'!B:B,'2023'!AE:AE)</f>
        <v/>
      </c>
      <c r="AA29" t="e">
        <f>_xlfn.XLOOKUP(A29,'2024'!B:B,'2024'!AZ:AZ)</f>
        <v>#N/A</v>
      </c>
      <c r="AB29" t="e">
        <f>_xlfn.XLOOKUP(A29,'2025'!A:A,'2025'!F:F)</f>
        <v>#N/A</v>
      </c>
    </row>
    <row r="30" spans="1:28">
      <c r="A30" t="s">
        <v>369</v>
      </c>
      <c r="E30" t="e">
        <f>_xlfn.XLOOKUP(A30,'2022'!A:A,'2022'!AA:AA)</f>
        <v>#N/A</v>
      </c>
      <c r="F30" t="e">
        <f>_xlfn.XLOOKUP(A30,'2023'!B:B,'2023'!AG:AG)</f>
        <v>#N/A</v>
      </c>
      <c r="G30">
        <f>_xlfn.XLOOKUP(A30,'2024'!B:B,'2024'!BL:BL)</f>
        <v>0</v>
      </c>
      <c r="H30">
        <f>_xlfn.XLOOKUP(A30,'2025'!A:A,'2025'!G:G)</f>
        <v>0</v>
      </c>
      <c r="I30" t="e">
        <f>_xlfn.XLOOKUP(A30,'2021'!A:A,'2021'!U:U)</f>
        <v>#N/A</v>
      </c>
      <c r="J30" t="e">
        <f>_xlfn.XLOOKUP(A30,'2022'!A:A,'2022'!V:V)</f>
        <v>#N/A</v>
      </c>
      <c r="K30" t="e">
        <f>_xlfn.XLOOKUP(A30,'2023'!B:B,'2023'!AD:AD)</f>
        <v>#N/A</v>
      </c>
      <c r="L30" t="str">
        <f>_xlfn.XLOOKUP(A30,'2024'!B:B,'2024'!AV:AV)</f>
        <v/>
      </c>
      <c r="M30">
        <f>_xlfn.XLOOKUP(A30,'2025'!A:A,'2025'!G:G)</f>
        <v>0</v>
      </c>
      <c r="N30" t="e">
        <f>_xlfn.XLOOKUP(A30,'2021'!A:A,'2021'!E:E)</f>
        <v>#N/A</v>
      </c>
      <c r="O30" t="e">
        <f>_xlfn.XLOOKUP(A30,'2022'!A:A,'2022'!E:E)</f>
        <v>#N/A</v>
      </c>
      <c r="P30" t="e">
        <f>_xlfn.XLOOKUP(A30,'2023'!B:B,'2023'!G:G)</f>
        <v>#N/A</v>
      </c>
      <c r="Q30">
        <f>_xlfn.XLOOKUP(A30,'2024'!B:B,'2024'!BH:BH)</f>
        <v>0</v>
      </c>
      <c r="R30">
        <f>_xlfn.XLOOKUP(A30,'2025'!A:A,'2025'!B:B)</f>
        <v>0</v>
      </c>
      <c r="S30" t="e">
        <f>_xlfn.XLOOKUP(A30,'2021'!A:A,'2021'!X:X)</f>
        <v>#N/A</v>
      </c>
      <c r="T30" t="e">
        <f>_xlfn.XLOOKUP(A30,'2022'!A:A,'2022'!X:X)</f>
        <v>#N/A</v>
      </c>
      <c r="U30" t="e">
        <f>_xlfn.XLOOKUP(A30,'2023'!B:B,'2023'!AF:AF)</f>
        <v>#N/A</v>
      </c>
      <c r="V30">
        <f>_xlfn.XLOOKUP(A30,'2024'!B:B,'2024'!BW:BW)</f>
        <v>1</v>
      </c>
      <c r="W30">
        <f>_xlfn.XLOOKUP(A30,'2025'!A:A,'2025'!C:C)</f>
        <v>0</v>
      </c>
      <c r="X30" t="e">
        <f>_xlfn.XLOOKUP(A30,'2021'!A:A,'2021'!V:V)</f>
        <v>#N/A</v>
      </c>
      <c r="Y30" t="e">
        <f>_xlfn.XLOOKUP(A30,'2022'!A:A,'2022'!W:W)</f>
        <v>#N/A</v>
      </c>
      <c r="Z30" t="e">
        <f>_xlfn.XLOOKUP(A30,'2023'!B:B,'2023'!AE:AE)</f>
        <v>#N/A</v>
      </c>
      <c r="AA30">
        <f>_xlfn.XLOOKUP(A30,'2024'!B:B,'2024'!AZ:AZ)</f>
        <v>0</v>
      </c>
      <c r="AB30">
        <f>_xlfn.XLOOKUP(A30,'2025'!A:A,'2025'!F:F)</f>
        <v>1</v>
      </c>
    </row>
    <row r="31" spans="1:28">
      <c r="A31" t="s">
        <v>316</v>
      </c>
      <c r="E31" t="str">
        <f>_xlfn.XLOOKUP(A31,'2022'!A:A,'2022'!AA:AA)</f>
        <v>Y</v>
      </c>
      <c r="F31">
        <f>_xlfn.XLOOKUP(A31,'2023'!B:B,'2023'!AG:AG)</f>
        <v>0</v>
      </c>
      <c r="G31">
        <f>_xlfn.XLOOKUP(A31,'2024'!B:B,'2024'!BL:BL)</f>
        <v>1</v>
      </c>
      <c r="H31">
        <f>_xlfn.XLOOKUP(A31,'2025'!A:A,'2025'!G:G)</f>
        <v>1</v>
      </c>
      <c r="I31" t="e">
        <f>_xlfn.XLOOKUP(A31,'2021'!A:A,'2021'!U:U)</f>
        <v>#N/A</v>
      </c>
      <c r="J31" t="str">
        <f>_xlfn.XLOOKUP(A31,'2022'!A:A,'2022'!V:V)</f>
        <v/>
      </c>
      <c r="K31" t="str">
        <f>_xlfn.XLOOKUP(A31,'2023'!B:B,'2023'!AD:AD)</f>
        <v/>
      </c>
      <c r="L31" t="str">
        <f>_xlfn.XLOOKUP(A31,'2024'!B:B,'2024'!AV:AV)</f>
        <v/>
      </c>
      <c r="M31">
        <f>_xlfn.XLOOKUP(A31,'2025'!A:A,'2025'!G:G)</f>
        <v>1</v>
      </c>
      <c r="N31" t="e">
        <f>_xlfn.XLOOKUP(A31,'2021'!A:A,'2021'!E:E)</f>
        <v>#N/A</v>
      </c>
      <c r="O31">
        <f>_xlfn.XLOOKUP(A31,'2022'!A:A,'2022'!E:E)</f>
        <v>0</v>
      </c>
      <c r="P31">
        <f>_xlfn.XLOOKUP(A31,'2023'!B:B,'2023'!G:G)</f>
        <v>0</v>
      </c>
      <c r="Q31">
        <f>_xlfn.XLOOKUP(A31,'2024'!B:B,'2024'!BH:BH)</f>
        <v>0</v>
      </c>
      <c r="R31">
        <f>_xlfn.XLOOKUP(A31,'2025'!A:A,'2025'!B:B)</f>
        <v>0</v>
      </c>
      <c r="S31" t="e">
        <f>_xlfn.XLOOKUP(A31,'2021'!A:A,'2021'!X:X)</f>
        <v>#N/A</v>
      </c>
      <c r="T31">
        <f>_xlfn.XLOOKUP(A31,'2022'!A:A,'2022'!X:X)</f>
        <v>1</v>
      </c>
      <c r="U31">
        <f>_xlfn.XLOOKUP(A31,'2023'!B:B,'2023'!AF:AF)</f>
        <v>1</v>
      </c>
      <c r="V31">
        <f>_xlfn.XLOOKUP(A31,'2024'!B:B,'2024'!BW:BW)</f>
        <v>1</v>
      </c>
      <c r="W31">
        <f>_xlfn.XLOOKUP(A31,'2025'!A:A,'2025'!C:C)</f>
        <v>1</v>
      </c>
      <c r="X31" t="e">
        <f>_xlfn.XLOOKUP(A31,'2021'!A:A,'2021'!V:V)</f>
        <v>#N/A</v>
      </c>
      <c r="Y31">
        <f>_xlfn.XLOOKUP(A31,'2022'!A:A,'2022'!W:W)</f>
        <v>1</v>
      </c>
      <c r="Z31">
        <f>_xlfn.XLOOKUP(A31,'2023'!B:B,'2023'!AE:AE)</f>
        <v>1</v>
      </c>
      <c r="AA31">
        <f>_xlfn.XLOOKUP(A31,'2024'!B:B,'2024'!AZ:AZ)</f>
        <v>1</v>
      </c>
      <c r="AB31">
        <f>_xlfn.XLOOKUP(A31,'2025'!A:A,'2025'!F:F)</f>
        <v>1</v>
      </c>
    </row>
    <row r="32" spans="1:28">
      <c r="A32" t="s">
        <v>223</v>
      </c>
      <c r="E32" t="str">
        <f>_xlfn.XLOOKUP(A32,'2022'!A:A,'2022'!AA:AA)</f>
        <v/>
      </c>
      <c r="F32" t="str">
        <f>_xlfn.XLOOKUP(A32,'2023'!B:B,'2023'!AG:AG)</f>
        <v>Y</v>
      </c>
      <c r="G32">
        <f>_xlfn.XLOOKUP(A32,'2024'!B:B,'2024'!BL:BL)</f>
        <v>1</v>
      </c>
      <c r="H32">
        <f>_xlfn.XLOOKUP(A32,'2025'!A:A,'2025'!G:G)</f>
        <v>1</v>
      </c>
      <c r="I32">
        <f>_xlfn.XLOOKUP(A32,'2021'!A:A,'2021'!U:U)</f>
        <v>1</v>
      </c>
      <c r="J32">
        <f>_xlfn.XLOOKUP(A32,'2022'!A:A,'2022'!V:V)</f>
        <v>1</v>
      </c>
      <c r="K32" t="str">
        <f>_xlfn.XLOOKUP(A32,'2023'!B:B,'2023'!AD:AD)</f>
        <v/>
      </c>
      <c r="L32" t="str">
        <f>_xlfn.XLOOKUP(A32,'2024'!B:B,'2024'!AV:AV)</f>
        <v/>
      </c>
      <c r="M32">
        <f>_xlfn.XLOOKUP(A32,'2025'!A:A,'2025'!G:G)</f>
        <v>1</v>
      </c>
      <c r="N32" t="str">
        <f>_xlfn.XLOOKUP(A32,'2021'!A:A,'2021'!E:E)</f>
        <v>Y</v>
      </c>
      <c r="O32" t="str">
        <f>_xlfn.XLOOKUP(A32,'2022'!A:A,'2022'!E:E)</f>
        <v>Y</v>
      </c>
      <c r="P32" t="str">
        <f>_xlfn.XLOOKUP(A32,'2023'!B:B,'2023'!G:G)</f>
        <v>Y</v>
      </c>
      <c r="Q32">
        <f>_xlfn.XLOOKUP(A32,'2024'!B:B,'2024'!BH:BH)</f>
        <v>1</v>
      </c>
      <c r="R32">
        <f>_xlfn.XLOOKUP(A32,'2025'!A:A,'2025'!B:B)</f>
        <v>1</v>
      </c>
      <c r="S32" t="str">
        <f>_xlfn.XLOOKUP(A32,'2021'!A:A,'2021'!X:X)</f>
        <v/>
      </c>
      <c r="T32" t="str">
        <f>_xlfn.XLOOKUP(A32,'2022'!A:A,'2022'!X:X)</f>
        <v/>
      </c>
      <c r="U32" t="str">
        <f>_xlfn.XLOOKUP(A32,'2023'!B:B,'2023'!AF:AF)</f>
        <v/>
      </c>
      <c r="V32" t="str">
        <f>_xlfn.XLOOKUP(A32,'2024'!B:B,'2024'!BW:BW)</f>
        <v/>
      </c>
      <c r="W32">
        <f>_xlfn.XLOOKUP(A32,'2025'!A:A,'2025'!C:C)</f>
        <v>1</v>
      </c>
      <c r="X32" t="str">
        <f>_xlfn.XLOOKUP(A32,'2021'!A:A,'2021'!V:V)</f>
        <v/>
      </c>
      <c r="Y32">
        <f>_xlfn.XLOOKUP(A32,'2022'!A:A,'2022'!W:W)</f>
        <v>1</v>
      </c>
      <c r="Z32">
        <f>_xlfn.XLOOKUP(A32,'2023'!B:B,'2023'!AE:AE)</f>
        <v>1</v>
      </c>
      <c r="AA32">
        <f>_xlfn.XLOOKUP(A32,'2024'!B:B,'2024'!AZ:AZ)</f>
        <v>1</v>
      </c>
      <c r="AB32">
        <f>_xlfn.XLOOKUP(A32,'2025'!A:A,'2025'!F:F)</f>
        <v>1</v>
      </c>
    </row>
    <row r="33" spans="1:28">
      <c r="A33" t="s">
        <v>1854</v>
      </c>
      <c r="E33" t="str">
        <f>_xlfn.XLOOKUP(A33,'2022'!A:A,'2022'!AA:AA)</f>
        <v/>
      </c>
      <c r="F33">
        <f>_xlfn.XLOOKUP(A33,'2023'!B:B,'2023'!AG:AG)</f>
        <v>0</v>
      </c>
      <c r="G33" t="e">
        <f>_xlfn.XLOOKUP(A33,'2024'!B:B,'2024'!BL:BL)</f>
        <v>#N/A</v>
      </c>
      <c r="H33" t="e">
        <f>_xlfn.XLOOKUP(A33,'2025'!A:A,'2025'!G:G)</f>
        <v>#N/A</v>
      </c>
      <c r="I33" t="str">
        <f>_xlfn.XLOOKUP(A33,'2021'!A:A,'2021'!U:U)</f>
        <v/>
      </c>
      <c r="J33" t="str">
        <f>_xlfn.XLOOKUP(A33,'2022'!A:A,'2022'!V:V)</f>
        <v/>
      </c>
      <c r="K33" t="str">
        <f>_xlfn.XLOOKUP(A33,'2023'!B:B,'2023'!AD:AD)</f>
        <v/>
      </c>
      <c r="L33" t="e">
        <f>_xlfn.XLOOKUP(A33,'2024'!B:B,'2024'!AV:AV)</f>
        <v>#N/A</v>
      </c>
      <c r="M33" t="e">
        <f>_xlfn.XLOOKUP(A33,'2025'!A:A,'2025'!G:G)</f>
        <v>#N/A</v>
      </c>
      <c r="N33">
        <f>_xlfn.XLOOKUP(A33,'2021'!A:A,'2021'!E:E)</f>
        <v>0</v>
      </c>
      <c r="O33">
        <f>_xlfn.XLOOKUP(A33,'2022'!A:A,'2022'!E:E)</f>
        <v>0</v>
      </c>
      <c r="P33">
        <f>_xlfn.XLOOKUP(A33,'2023'!B:B,'2023'!G:G)</f>
        <v>0</v>
      </c>
      <c r="Q33" t="e">
        <f>_xlfn.XLOOKUP(A33,'2024'!B:B,'2024'!BH:BH)</f>
        <v>#N/A</v>
      </c>
      <c r="R33" t="e">
        <f>_xlfn.XLOOKUP(A33,'2025'!A:A,'2025'!B:B)</f>
        <v>#N/A</v>
      </c>
      <c r="S33" t="str">
        <f>_xlfn.XLOOKUP(A33,'2021'!A:A,'2021'!X:X)</f>
        <v/>
      </c>
      <c r="T33" t="str">
        <f>_xlfn.XLOOKUP(A33,'2022'!A:A,'2022'!X:X)</f>
        <v/>
      </c>
      <c r="U33" t="str">
        <f>_xlfn.XLOOKUP(A33,'2023'!B:B,'2023'!AF:AF)</f>
        <v/>
      </c>
      <c r="V33" t="e">
        <f>_xlfn.XLOOKUP(A33,'2024'!B:B,'2024'!BW:BW)</f>
        <v>#N/A</v>
      </c>
      <c r="W33" t="e">
        <f>_xlfn.XLOOKUP(A33,'2025'!A:A,'2025'!C:C)</f>
        <v>#N/A</v>
      </c>
      <c r="X33">
        <f>_xlfn.XLOOKUP(A33,'2021'!A:A,'2021'!V:V)</f>
        <v>1</v>
      </c>
      <c r="Y33">
        <f>_xlfn.XLOOKUP(A33,'2022'!A:A,'2022'!W:W)</f>
        <v>1</v>
      </c>
      <c r="Z33">
        <f>_xlfn.XLOOKUP(A33,'2023'!B:B,'2023'!AE:AE)</f>
        <v>1</v>
      </c>
      <c r="AA33" t="e">
        <f>_xlfn.XLOOKUP(A33,'2024'!B:B,'2024'!AZ:AZ)</f>
        <v>#N/A</v>
      </c>
      <c r="AB33" t="e">
        <f>_xlfn.XLOOKUP(A33,'2025'!A:A,'2025'!F:F)</f>
        <v>#N/A</v>
      </c>
    </row>
    <row r="34" spans="1:28">
      <c r="A34" t="s">
        <v>1180</v>
      </c>
      <c r="E34" t="str">
        <f>_xlfn.XLOOKUP(A34,'2022'!A:A,'2022'!AA:AA)</f>
        <v/>
      </c>
      <c r="F34">
        <f>_xlfn.XLOOKUP(A34,'2023'!B:B,'2023'!AG:AG)</f>
        <v>0</v>
      </c>
      <c r="G34" t="e">
        <f>_xlfn.XLOOKUP(A34,'2024'!B:B,'2024'!BL:BL)</f>
        <v>#N/A</v>
      </c>
      <c r="H34" t="e">
        <f>_xlfn.XLOOKUP(A34,'2025'!A:A,'2025'!G:G)</f>
        <v>#N/A</v>
      </c>
      <c r="I34" t="str">
        <f>_xlfn.XLOOKUP(A34,'2021'!A:A,'2021'!U:U)</f>
        <v/>
      </c>
      <c r="J34" t="str">
        <f>_xlfn.XLOOKUP(A34,'2022'!A:A,'2022'!V:V)</f>
        <v/>
      </c>
      <c r="K34" t="str">
        <f>_xlfn.XLOOKUP(A34,'2023'!B:B,'2023'!AD:AD)</f>
        <v/>
      </c>
      <c r="L34" t="e">
        <f>_xlfn.XLOOKUP(A34,'2024'!B:B,'2024'!AV:AV)</f>
        <v>#N/A</v>
      </c>
      <c r="M34" t="e">
        <f>_xlfn.XLOOKUP(A34,'2025'!A:A,'2025'!G:G)</f>
        <v>#N/A</v>
      </c>
      <c r="N34">
        <f>_xlfn.XLOOKUP(A34,'2021'!A:A,'2021'!E:E)</f>
        <v>0</v>
      </c>
      <c r="O34">
        <f>_xlfn.XLOOKUP(A34,'2022'!A:A,'2022'!E:E)</f>
        <v>0</v>
      </c>
      <c r="P34">
        <f>_xlfn.XLOOKUP(A34,'2023'!B:B,'2023'!G:G)</f>
        <v>0</v>
      </c>
      <c r="Q34" t="e">
        <f>_xlfn.XLOOKUP(A34,'2024'!B:B,'2024'!BH:BH)</f>
        <v>#N/A</v>
      </c>
      <c r="R34" t="e">
        <f>_xlfn.XLOOKUP(A34,'2025'!A:A,'2025'!B:B)</f>
        <v>#N/A</v>
      </c>
      <c r="S34" t="str">
        <f>_xlfn.XLOOKUP(A34,'2021'!A:A,'2021'!X:X)</f>
        <v/>
      </c>
      <c r="T34" t="str">
        <f>_xlfn.XLOOKUP(A34,'2022'!A:A,'2022'!X:X)</f>
        <v/>
      </c>
      <c r="U34">
        <f>_xlfn.XLOOKUP(A34,'2023'!B:B,'2023'!AF:AF)</f>
        <v>1</v>
      </c>
      <c r="V34" t="e">
        <f>_xlfn.XLOOKUP(A34,'2024'!B:B,'2024'!BW:BW)</f>
        <v>#N/A</v>
      </c>
      <c r="W34" t="e">
        <f>_xlfn.XLOOKUP(A34,'2025'!A:A,'2025'!C:C)</f>
        <v>#N/A</v>
      </c>
      <c r="X34" t="str">
        <f>_xlfn.XLOOKUP(A34,'2021'!A:A,'2021'!V:V)</f>
        <v/>
      </c>
      <c r="Y34" t="str">
        <f>_xlfn.XLOOKUP(A34,'2022'!A:A,'2022'!W:W)</f>
        <v/>
      </c>
      <c r="Z34" t="str">
        <f>_xlfn.XLOOKUP(A34,'2023'!B:B,'2023'!AE:AE)</f>
        <v/>
      </c>
      <c r="AA34" t="e">
        <f>_xlfn.XLOOKUP(A34,'2024'!B:B,'2024'!AZ:AZ)</f>
        <v>#N/A</v>
      </c>
      <c r="AB34" t="e">
        <f>_xlfn.XLOOKUP(A34,'2025'!A:A,'2025'!F:F)</f>
        <v>#N/A</v>
      </c>
    </row>
    <row r="35" spans="1:28">
      <c r="A35" t="s">
        <v>530</v>
      </c>
      <c r="E35" t="e">
        <f>_xlfn.XLOOKUP(A35,'2022'!A:A,'2022'!AA:AA)</f>
        <v>#N/A</v>
      </c>
      <c r="F35" t="e">
        <f>_xlfn.XLOOKUP(A35,'2023'!B:B,'2023'!AG:AG)</f>
        <v>#N/A</v>
      </c>
      <c r="G35" t="e">
        <f>_xlfn.XLOOKUP(A35,'2024'!B:B,'2024'!BL:BL)</f>
        <v>#N/A</v>
      </c>
      <c r="H35">
        <f>_xlfn.XLOOKUP(A35,'2025'!A:A,'2025'!G:G)</f>
        <v>0</v>
      </c>
      <c r="I35">
        <f>_xlfn.XLOOKUP(A35,'2021'!A:A,'2021'!U:U)</f>
        <v>1</v>
      </c>
      <c r="J35" t="e">
        <f>_xlfn.XLOOKUP(A35,'2022'!A:A,'2022'!V:V)</f>
        <v>#N/A</v>
      </c>
      <c r="K35" t="e">
        <f>_xlfn.XLOOKUP(A35,'2023'!B:B,'2023'!AD:AD)</f>
        <v>#N/A</v>
      </c>
      <c r="L35" t="e">
        <f>_xlfn.XLOOKUP(A35,'2024'!B:B,'2024'!AV:AV)</f>
        <v>#N/A</v>
      </c>
      <c r="M35">
        <f>_xlfn.XLOOKUP(A35,'2025'!A:A,'2025'!G:G)</f>
        <v>0</v>
      </c>
      <c r="N35">
        <f>_xlfn.XLOOKUP(A35,'2021'!A:A,'2021'!E:E)</f>
        <v>0</v>
      </c>
      <c r="O35" t="e">
        <f>_xlfn.XLOOKUP(A35,'2022'!A:A,'2022'!E:E)</f>
        <v>#N/A</v>
      </c>
      <c r="P35" t="e">
        <f>_xlfn.XLOOKUP(A35,'2023'!B:B,'2023'!G:G)</f>
        <v>#N/A</v>
      </c>
      <c r="Q35" t="e">
        <f>_xlfn.XLOOKUP(A35,'2024'!B:B,'2024'!BH:BH)</f>
        <v>#N/A</v>
      </c>
      <c r="R35">
        <f>_xlfn.XLOOKUP(A35,'2025'!A:A,'2025'!B:B)</f>
        <v>0</v>
      </c>
      <c r="S35" t="str">
        <f>_xlfn.XLOOKUP(A35,'2021'!A:A,'2021'!X:X)</f>
        <v/>
      </c>
      <c r="T35" t="e">
        <f>_xlfn.XLOOKUP(A35,'2022'!A:A,'2022'!X:X)</f>
        <v>#N/A</v>
      </c>
      <c r="U35" t="e">
        <f>_xlfn.XLOOKUP(A35,'2023'!B:B,'2023'!AF:AF)</f>
        <v>#N/A</v>
      </c>
      <c r="V35" t="e">
        <f>_xlfn.XLOOKUP(A35,'2024'!B:B,'2024'!BW:BW)</f>
        <v>#N/A</v>
      </c>
      <c r="W35">
        <f>_xlfn.XLOOKUP(A35,'2025'!A:A,'2025'!C:C)</f>
        <v>1</v>
      </c>
      <c r="X35" t="str">
        <f>_xlfn.XLOOKUP(A35,'2021'!A:A,'2021'!V:V)</f>
        <v/>
      </c>
      <c r="Y35" t="e">
        <f>_xlfn.XLOOKUP(A35,'2022'!A:A,'2022'!W:W)</f>
        <v>#N/A</v>
      </c>
      <c r="Z35" t="e">
        <f>_xlfn.XLOOKUP(A35,'2023'!B:B,'2023'!AE:AE)</f>
        <v>#N/A</v>
      </c>
      <c r="AA35" t="e">
        <f>_xlfn.XLOOKUP(A35,'2024'!B:B,'2024'!AZ:AZ)</f>
        <v>#N/A</v>
      </c>
      <c r="AB35">
        <f>_xlfn.XLOOKUP(A35,'2025'!A:A,'2025'!F:F)</f>
        <v>0</v>
      </c>
    </row>
    <row r="36" spans="1:28">
      <c r="A36" t="s">
        <v>2152</v>
      </c>
      <c r="E36" t="str">
        <f>_xlfn.XLOOKUP(A36,'2022'!A:A,'2022'!AA:AA)</f>
        <v/>
      </c>
      <c r="F36">
        <f>_xlfn.XLOOKUP(A36,'2023'!B:B,'2023'!AG:AG)</f>
        <v>0</v>
      </c>
      <c r="G36" t="e">
        <f>_xlfn.XLOOKUP(A36,'2024'!B:B,'2024'!BL:BL)</f>
        <v>#N/A</v>
      </c>
      <c r="H36" t="e">
        <f>_xlfn.XLOOKUP(A36,'2025'!A:A,'2025'!G:G)</f>
        <v>#N/A</v>
      </c>
      <c r="I36">
        <f>_xlfn.XLOOKUP(A36,'2021'!A:A,'2021'!U:U)</f>
        <v>1</v>
      </c>
      <c r="J36" t="str">
        <f>_xlfn.XLOOKUP(A36,'2022'!A:A,'2022'!V:V)</f>
        <v/>
      </c>
      <c r="K36" t="str">
        <f>_xlfn.XLOOKUP(A36,'2023'!B:B,'2023'!AD:AD)</f>
        <v/>
      </c>
      <c r="L36" t="e">
        <f>_xlfn.XLOOKUP(A36,'2024'!B:B,'2024'!AV:AV)</f>
        <v>#N/A</v>
      </c>
      <c r="M36" t="e">
        <f>_xlfn.XLOOKUP(A36,'2025'!A:A,'2025'!G:G)</f>
        <v>#N/A</v>
      </c>
      <c r="N36">
        <f>_xlfn.XLOOKUP(A36,'2021'!A:A,'2021'!E:E)</f>
        <v>0</v>
      </c>
      <c r="O36">
        <f>_xlfn.XLOOKUP(A36,'2022'!A:A,'2022'!E:E)</f>
        <v>0</v>
      </c>
      <c r="P36">
        <f>_xlfn.XLOOKUP(A36,'2023'!B:B,'2023'!G:G)</f>
        <v>0</v>
      </c>
      <c r="Q36" t="e">
        <f>_xlfn.XLOOKUP(A36,'2024'!B:B,'2024'!BH:BH)</f>
        <v>#N/A</v>
      </c>
      <c r="R36" t="e">
        <f>_xlfn.XLOOKUP(A36,'2025'!A:A,'2025'!B:B)</f>
        <v>#N/A</v>
      </c>
      <c r="S36">
        <f>_xlfn.XLOOKUP(A36,'2021'!A:A,'2021'!X:X)</f>
        <v>1</v>
      </c>
      <c r="T36">
        <f>_xlfn.XLOOKUP(A36,'2022'!A:A,'2022'!X:X)</f>
        <v>1</v>
      </c>
      <c r="U36">
        <f>_xlfn.XLOOKUP(A36,'2023'!B:B,'2023'!AF:AF)</f>
        <v>1</v>
      </c>
      <c r="V36" t="e">
        <f>_xlfn.XLOOKUP(A36,'2024'!B:B,'2024'!BW:BW)</f>
        <v>#N/A</v>
      </c>
      <c r="W36" t="e">
        <f>_xlfn.XLOOKUP(A36,'2025'!A:A,'2025'!C:C)</f>
        <v>#N/A</v>
      </c>
      <c r="X36" t="str">
        <f>_xlfn.XLOOKUP(A36,'2021'!A:A,'2021'!V:V)</f>
        <v/>
      </c>
      <c r="Y36">
        <f>_xlfn.XLOOKUP(A36,'2022'!A:A,'2022'!W:W)</f>
        <v>1</v>
      </c>
      <c r="Z36">
        <f>_xlfn.XLOOKUP(A36,'2023'!B:B,'2023'!AE:AE)</f>
        <v>1</v>
      </c>
      <c r="AA36" t="e">
        <f>_xlfn.XLOOKUP(A36,'2024'!B:B,'2024'!AZ:AZ)</f>
        <v>#N/A</v>
      </c>
      <c r="AB36" t="e">
        <f>_xlfn.XLOOKUP(A36,'2025'!A:A,'2025'!F:F)</f>
        <v>#N/A</v>
      </c>
    </row>
    <row r="37" spans="1:28">
      <c r="A37" t="s">
        <v>2374</v>
      </c>
      <c r="E37" t="str">
        <f>_xlfn.XLOOKUP(A37,'2022'!A:A,'2022'!AA:AA)</f>
        <v/>
      </c>
      <c r="F37" t="str">
        <f>_xlfn.XLOOKUP(A37,'2023'!B:B,'2023'!AG:AG)</f>
        <v>R</v>
      </c>
      <c r="G37" t="e">
        <f>_xlfn.XLOOKUP(A37,'2024'!B:B,'2024'!BL:BL)</f>
        <v>#N/A</v>
      </c>
      <c r="H37" t="e">
        <f>_xlfn.XLOOKUP(A37,'2025'!A:A,'2025'!G:G)</f>
        <v>#N/A</v>
      </c>
      <c r="I37">
        <f>_xlfn.XLOOKUP(A37,'2021'!A:A,'2021'!U:U)</f>
        <v>1</v>
      </c>
      <c r="J37">
        <f>_xlfn.XLOOKUP(A37,'2022'!A:A,'2022'!V:V)</f>
        <v>1</v>
      </c>
      <c r="K37">
        <f>_xlfn.XLOOKUP(A37,'2023'!B:B,'2023'!AD:AD)</f>
        <v>1</v>
      </c>
      <c r="L37" t="e">
        <f>_xlfn.XLOOKUP(A37,'2024'!B:B,'2024'!AV:AV)</f>
        <v>#N/A</v>
      </c>
      <c r="M37" t="e">
        <f>_xlfn.XLOOKUP(A37,'2025'!A:A,'2025'!G:G)</f>
        <v>#N/A</v>
      </c>
      <c r="N37">
        <f>_xlfn.XLOOKUP(A37,'2021'!A:A,'2021'!E:E)</f>
        <v>0</v>
      </c>
      <c r="O37">
        <f>_xlfn.XLOOKUP(A37,'2022'!A:A,'2022'!E:E)</f>
        <v>0</v>
      </c>
      <c r="P37">
        <f>_xlfn.XLOOKUP(A37,'2023'!B:B,'2023'!G:G)</f>
        <v>0</v>
      </c>
      <c r="Q37" t="e">
        <f>_xlfn.XLOOKUP(A37,'2024'!B:B,'2024'!BH:BH)</f>
        <v>#N/A</v>
      </c>
      <c r="R37" t="e">
        <f>_xlfn.XLOOKUP(A37,'2025'!A:A,'2025'!B:B)</f>
        <v>#N/A</v>
      </c>
      <c r="S37" t="str">
        <f>_xlfn.XLOOKUP(A37,'2021'!A:A,'2021'!X:X)</f>
        <v/>
      </c>
      <c r="T37" t="str">
        <f>_xlfn.XLOOKUP(A37,'2022'!A:A,'2022'!X:X)</f>
        <v/>
      </c>
      <c r="U37" t="str">
        <f>_xlfn.XLOOKUP(A37,'2023'!B:B,'2023'!AF:AF)</f>
        <v/>
      </c>
      <c r="V37" t="e">
        <f>_xlfn.XLOOKUP(A37,'2024'!B:B,'2024'!BW:BW)</f>
        <v>#N/A</v>
      </c>
      <c r="W37" t="e">
        <f>_xlfn.XLOOKUP(A37,'2025'!A:A,'2025'!C:C)</f>
        <v>#N/A</v>
      </c>
      <c r="X37" t="str">
        <f>_xlfn.XLOOKUP(A37,'2021'!A:A,'2021'!V:V)</f>
        <v/>
      </c>
      <c r="Y37" t="str">
        <f>_xlfn.XLOOKUP(A37,'2022'!A:A,'2022'!W:W)</f>
        <v/>
      </c>
      <c r="Z37" t="str">
        <f>_xlfn.XLOOKUP(A37,'2023'!B:B,'2023'!AE:AE)</f>
        <v/>
      </c>
      <c r="AA37" t="e">
        <f>_xlfn.XLOOKUP(A37,'2024'!B:B,'2024'!AZ:AZ)</f>
        <v>#N/A</v>
      </c>
      <c r="AB37" t="e">
        <f>_xlfn.XLOOKUP(A37,'2025'!A:A,'2025'!F:F)</f>
        <v>#N/A</v>
      </c>
    </row>
    <row r="38" spans="1:28">
      <c r="A38" t="s">
        <v>280</v>
      </c>
      <c r="E38" t="str">
        <f>_xlfn.XLOOKUP(A38,'2022'!A:A,'2022'!AA:AA)</f>
        <v/>
      </c>
      <c r="F38">
        <f>_xlfn.XLOOKUP(A38,'2023'!B:B,'2023'!AG:AG)</f>
        <v>0</v>
      </c>
      <c r="G38">
        <f>_xlfn.XLOOKUP(A38,'2024'!B:B,'2024'!BL:BL)</f>
        <v>1</v>
      </c>
      <c r="H38">
        <f>_xlfn.XLOOKUP(A38,'2025'!A:A,'2025'!G:G)</f>
        <v>0</v>
      </c>
      <c r="I38" t="str">
        <f>_xlfn.XLOOKUP(A38,'2021'!A:A,'2021'!U:U)</f>
        <v/>
      </c>
      <c r="J38" t="str">
        <f>_xlfn.XLOOKUP(A38,'2022'!A:A,'2022'!V:V)</f>
        <v/>
      </c>
      <c r="K38" t="str">
        <f>_xlfn.XLOOKUP(A38,'2023'!B:B,'2023'!AD:AD)</f>
        <v/>
      </c>
      <c r="L38" t="str">
        <f>_xlfn.XLOOKUP(A38,'2024'!B:B,'2024'!AV:AV)</f>
        <v/>
      </c>
      <c r="M38">
        <f>_xlfn.XLOOKUP(A38,'2025'!A:A,'2025'!G:G)</f>
        <v>0</v>
      </c>
      <c r="N38" t="str">
        <f>_xlfn.XLOOKUP(A38,'2021'!A:A,'2021'!E:E)</f>
        <v>Y</v>
      </c>
      <c r="O38" t="str">
        <f>_xlfn.XLOOKUP(A38,'2022'!A:A,'2022'!E:E)</f>
        <v>Y</v>
      </c>
      <c r="P38" t="str">
        <f>_xlfn.XLOOKUP(A38,'2023'!B:B,'2023'!G:G)</f>
        <v>Y</v>
      </c>
      <c r="Q38">
        <f>_xlfn.XLOOKUP(A38,'2024'!B:B,'2024'!BH:BH)</f>
        <v>1</v>
      </c>
      <c r="R38">
        <f>_xlfn.XLOOKUP(A38,'2025'!A:A,'2025'!B:B)</f>
        <v>1</v>
      </c>
      <c r="S38">
        <f>_xlfn.XLOOKUP(A38,'2021'!A:A,'2021'!X:X)</f>
        <v>1</v>
      </c>
      <c r="T38">
        <f>_xlfn.XLOOKUP(A38,'2022'!A:A,'2022'!X:X)</f>
        <v>1</v>
      </c>
      <c r="U38">
        <f>_xlfn.XLOOKUP(A38,'2023'!B:B,'2023'!AF:AF)</f>
        <v>1</v>
      </c>
      <c r="V38">
        <f>_xlfn.XLOOKUP(A38,'2024'!B:B,'2024'!BW:BW)</f>
        <v>1</v>
      </c>
      <c r="W38">
        <f>_xlfn.XLOOKUP(A38,'2025'!A:A,'2025'!C:C)</f>
        <v>1</v>
      </c>
      <c r="X38" t="str">
        <f>_xlfn.XLOOKUP(A38,'2021'!A:A,'2021'!V:V)</f>
        <v/>
      </c>
      <c r="Y38">
        <f>_xlfn.XLOOKUP(A38,'2022'!A:A,'2022'!W:W)</f>
        <v>1</v>
      </c>
      <c r="Z38">
        <f>_xlfn.XLOOKUP(A38,'2023'!B:B,'2023'!AE:AE)</f>
        <v>1</v>
      </c>
      <c r="AA38">
        <f>_xlfn.XLOOKUP(A38,'2024'!B:B,'2024'!AZ:AZ)</f>
        <v>1</v>
      </c>
      <c r="AB38">
        <f>_xlfn.XLOOKUP(A38,'2025'!A:A,'2025'!F:F)</f>
        <v>1</v>
      </c>
    </row>
    <row r="39" spans="1:28">
      <c r="A39" t="s">
        <v>2465</v>
      </c>
      <c r="E39" t="str">
        <f>_xlfn.XLOOKUP(A39,'2022'!A:A,'2022'!AA:AA)</f>
        <v>N</v>
      </c>
      <c r="F39" t="str">
        <f>_xlfn.XLOOKUP(A39,'2023'!B:B,'2023'!AG:AG)</f>
        <v>U</v>
      </c>
      <c r="G39" t="e">
        <f>_xlfn.XLOOKUP(A39,'2024'!B:B,'2024'!BL:BL)</f>
        <v>#N/A</v>
      </c>
      <c r="H39" t="e">
        <f>_xlfn.XLOOKUP(A39,'2025'!A:A,'2025'!G:G)</f>
        <v>#N/A</v>
      </c>
      <c r="I39" t="str">
        <f>_xlfn.XLOOKUP(A39,'2021'!A:A,'2021'!U:U)</f>
        <v/>
      </c>
      <c r="J39" t="str">
        <f>_xlfn.XLOOKUP(A39,'2022'!A:A,'2022'!V:V)</f>
        <v/>
      </c>
      <c r="K39" t="str">
        <f>_xlfn.XLOOKUP(A39,'2023'!B:B,'2023'!AD:AD)</f>
        <v/>
      </c>
      <c r="L39" t="e">
        <f>_xlfn.XLOOKUP(A39,'2024'!B:B,'2024'!AV:AV)</f>
        <v>#N/A</v>
      </c>
      <c r="M39" t="e">
        <f>_xlfn.XLOOKUP(A39,'2025'!A:A,'2025'!G:G)</f>
        <v>#N/A</v>
      </c>
      <c r="N39">
        <f>_xlfn.XLOOKUP(A39,'2021'!A:A,'2021'!E:E)</f>
        <v>0</v>
      </c>
      <c r="O39">
        <f>_xlfn.XLOOKUP(A39,'2022'!A:A,'2022'!E:E)</f>
        <v>0</v>
      </c>
      <c r="P39">
        <f>_xlfn.XLOOKUP(A39,'2023'!B:B,'2023'!G:G)</f>
        <v>0</v>
      </c>
      <c r="Q39" t="e">
        <f>_xlfn.XLOOKUP(A39,'2024'!B:B,'2024'!BH:BH)</f>
        <v>#N/A</v>
      </c>
      <c r="R39" t="e">
        <f>_xlfn.XLOOKUP(A39,'2025'!A:A,'2025'!B:B)</f>
        <v>#N/A</v>
      </c>
      <c r="S39" t="str">
        <f>_xlfn.XLOOKUP(A39,'2021'!A:A,'2021'!X:X)</f>
        <v/>
      </c>
      <c r="T39" t="str">
        <f>_xlfn.XLOOKUP(A39,'2022'!A:A,'2022'!X:X)</f>
        <v/>
      </c>
      <c r="U39" t="str">
        <f>_xlfn.XLOOKUP(A39,'2023'!B:B,'2023'!AF:AF)</f>
        <v/>
      </c>
      <c r="V39" t="e">
        <f>_xlfn.XLOOKUP(A39,'2024'!B:B,'2024'!BW:BW)</f>
        <v>#N/A</v>
      </c>
      <c r="W39" t="e">
        <f>_xlfn.XLOOKUP(A39,'2025'!A:A,'2025'!C:C)</f>
        <v>#N/A</v>
      </c>
      <c r="X39" t="str">
        <f>_xlfn.XLOOKUP(A39,'2021'!A:A,'2021'!V:V)</f>
        <v/>
      </c>
      <c r="Y39" t="str">
        <f>_xlfn.XLOOKUP(A39,'2022'!A:A,'2022'!W:W)</f>
        <v/>
      </c>
      <c r="Z39" t="str">
        <f>_xlfn.XLOOKUP(A39,'2023'!B:B,'2023'!AE:AE)</f>
        <v/>
      </c>
      <c r="AA39" t="e">
        <f>_xlfn.XLOOKUP(A39,'2024'!B:B,'2024'!AZ:AZ)</f>
        <v>#N/A</v>
      </c>
      <c r="AB39" t="e">
        <f>_xlfn.XLOOKUP(A39,'2025'!A:A,'2025'!F:F)</f>
        <v>#N/A</v>
      </c>
    </row>
    <row r="40" spans="1:28">
      <c r="A40" t="s">
        <v>486</v>
      </c>
      <c r="E40" t="str">
        <f>_xlfn.XLOOKUP(A40,'2022'!A:A,'2022'!AA:AA)</f>
        <v/>
      </c>
      <c r="F40" t="str">
        <f>_xlfn.XLOOKUP(A40,'2023'!B:B,'2023'!AG:AG)</f>
        <v>U</v>
      </c>
      <c r="G40">
        <f>_xlfn.XLOOKUP(A40,'2024'!B:B,'2024'!BL:BL)</f>
        <v>0</v>
      </c>
      <c r="H40">
        <f>_xlfn.XLOOKUP(A40,'2025'!A:A,'2025'!G:G)</f>
        <v>0</v>
      </c>
      <c r="I40" t="str">
        <f>_xlfn.XLOOKUP(A40,'2021'!A:A,'2021'!U:U)</f>
        <v/>
      </c>
      <c r="J40" t="str">
        <f>_xlfn.XLOOKUP(A40,'2022'!A:A,'2022'!V:V)</f>
        <v/>
      </c>
      <c r="K40" t="str">
        <f>_xlfn.XLOOKUP(A40,'2023'!B:B,'2023'!AD:AD)</f>
        <v/>
      </c>
      <c r="L40" t="str">
        <f>_xlfn.XLOOKUP(A40,'2024'!B:B,'2024'!AV:AV)</f>
        <v/>
      </c>
      <c r="M40">
        <f>_xlfn.XLOOKUP(A40,'2025'!A:A,'2025'!G:G)</f>
        <v>0</v>
      </c>
      <c r="N40">
        <f>_xlfn.XLOOKUP(A40,'2021'!A:A,'2021'!E:E)</f>
        <v>0</v>
      </c>
      <c r="O40">
        <f>_xlfn.XLOOKUP(A40,'2022'!A:A,'2022'!E:E)</f>
        <v>0</v>
      </c>
      <c r="P40">
        <f>_xlfn.XLOOKUP(A40,'2023'!B:B,'2023'!G:G)</f>
        <v>0</v>
      </c>
      <c r="Q40">
        <f>_xlfn.XLOOKUP(A40,'2024'!B:B,'2024'!BH:BH)</f>
        <v>0</v>
      </c>
      <c r="R40">
        <f>_xlfn.XLOOKUP(A40,'2025'!A:A,'2025'!B:B)</f>
        <v>0</v>
      </c>
      <c r="S40" t="str">
        <f>_xlfn.XLOOKUP(A40,'2021'!A:A,'2021'!X:X)</f>
        <v/>
      </c>
      <c r="T40" t="str">
        <f>_xlfn.XLOOKUP(A40,'2022'!A:A,'2022'!X:X)</f>
        <v/>
      </c>
      <c r="U40" t="str">
        <f>_xlfn.XLOOKUP(A40,'2023'!B:B,'2023'!AF:AF)</f>
        <v/>
      </c>
      <c r="V40" t="str">
        <f>_xlfn.XLOOKUP(A40,'2024'!B:B,'2024'!BW:BW)</f>
        <v/>
      </c>
      <c r="W40">
        <f>_xlfn.XLOOKUP(A40,'2025'!A:A,'2025'!C:C)</f>
        <v>0</v>
      </c>
      <c r="X40" t="str">
        <f>_xlfn.XLOOKUP(A40,'2021'!A:A,'2021'!V:V)</f>
        <v/>
      </c>
      <c r="Y40" t="str">
        <f>_xlfn.XLOOKUP(A40,'2022'!A:A,'2022'!W:W)</f>
        <v/>
      </c>
      <c r="Z40" t="str">
        <f>_xlfn.XLOOKUP(A40,'2023'!B:B,'2023'!AE:AE)</f>
        <v/>
      </c>
      <c r="AA40">
        <f>_xlfn.XLOOKUP(A40,'2024'!B:B,'2024'!AZ:AZ)</f>
        <v>0</v>
      </c>
      <c r="AB40">
        <f>_xlfn.XLOOKUP(A40,'2025'!A:A,'2025'!F:F)</f>
        <v>0</v>
      </c>
    </row>
    <row r="41" spans="1:28">
      <c r="A41" t="s">
        <v>3032</v>
      </c>
      <c r="E41" t="e">
        <f>_xlfn.XLOOKUP(A41,'2022'!A:A,'2022'!AA:AA)</f>
        <v>#N/A</v>
      </c>
      <c r="F41" t="e">
        <f>_xlfn.XLOOKUP(A41,'2023'!B:B,'2023'!AG:AG)</f>
        <v>#N/A</v>
      </c>
      <c r="G41" t="e">
        <f>_xlfn.XLOOKUP(A41,'2024'!B:B,'2024'!BL:BL)</f>
        <v>#N/A</v>
      </c>
      <c r="H41" t="e">
        <f>_xlfn.XLOOKUP(A41,'2025'!A:A,'2025'!G:G)</f>
        <v>#N/A</v>
      </c>
      <c r="I41" t="str">
        <f>_xlfn.XLOOKUP(A41,'2021'!A:A,'2021'!U:U)</f>
        <v/>
      </c>
      <c r="J41" t="e">
        <f>_xlfn.XLOOKUP(A41,'2022'!A:A,'2022'!V:V)</f>
        <v>#N/A</v>
      </c>
      <c r="K41" t="e">
        <f>_xlfn.XLOOKUP(A41,'2023'!B:B,'2023'!AD:AD)</f>
        <v>#N/A</v>
      </c>
      <c r="L41" t="e">
        <f>_xlfn.XLOOKUP(A41,'2024'!B:B,'2024'!AV:AV)</f>
        <v>#N/A</v>
      </c>
      <c r="M41" t="e">
        <f>_xlfn.XLOOKUP(A41,'2025'!A:A,'2025'!G:G)</f>
        <v>#N/A</v>
      </c>
      <c r="N41" t="str">
        <f>_xlfn.XLOOKUP(A41,'2021'!A:A,'2021'!E:E)</f>
        <v>Y</v>
      </c>
      <c r="O41" t="e">
        <f>_xlfn.XLOOKUP(A41,'2022'!A:A,'2022'!E:E)</f>
        <v>#N/A</v>
      </c>
      <c r="P41" t="e">
        <f>_xlfn.XLOOKUP(A41,'2023'!B:B,'2023'!G:G)</f>
        <v>#N/A</v>
      </c>
      <c r="Q41" t="e">
        <f>_xlfn.XLOOKUP(A41,'2024'!B:B,'2024'!BH:BH)</f>
        <v>#N/A</v>
      </c>
      <c r="R41" t="e">
        <f>_xlfn.XLOOKUP(A41,'2025'!A:A,'2025'!B:B)</f>
        <v>#N/A</v>
      </c>
      <c r="S41" t="str">
        <f>_xlfn.XLOOKUP(A41,'2021'!A:A,'2021'!X:X)</f>
        <v/>
      </c>
      <c r="T41" t="e">
        <f>_xlfn.XLOOKUP(A41,'2022'!A:A,'2022'!X:X)</f>
        <v>#N/A</v>
      </c>
      <c r="U41" t="e">
        <f>_xlfn.XLOOKUP(A41,'2023'!B:B,'2023'!AF:AF)</f>
        <v>#N/A</v>
      </c>
      <c r="V41" t="e">
        <f>_xlfn.XLOOKUP(A41,'2024'!B:B,'2024'!BW:BW)</f>
        <v>#N/A</v>
      </c>
      <c r="W41" t="e">
        <f>_xlfn.XLOOKUP(A41,'2025'!A:A,'2025'!C:C)</f>
        <v>#N/A</v>
      </c>
      <c r="X41" t="str">
        <f>_xlfn.XLOOKUP(A41,'2021'!A:A,'2021'!V:V)</f>
        <v/>
      </c>
      <c r="Y41" t="e">
        <f>_xlfn.XLOOKUP(A41,'2022'!A:A,'2022'!W:W)</f>
        <v>#N/A</v>
      </c>
      <c r="Z41" t="e">
        <f>_xlfn.XLOOKUP(A41,'2023'!B:B,'2023'!AE:AE)</f>
        <v>#N/A</v>
      </c>
      <c r="AA41" t="e">
        <f>_xlfn.XLOOKUP(A41,'2024'!B:B,'2024'!AZ:AZ)</f>
        <v>#N/A</v>
      </c>
      <c r="AB41" t="e">
        <f>_xlfn.XLOOKUP(A41,'2025'!A:A,'2025'!F:F)</f>
        <v>#N/A</v>
      </c>
    </row>
    <row r="42" spans="1:28">
      <c r="A42" t="s">
        <v>727</v>
      </c>
      <c r="E42" t="e">
        <f>_xlfn.XLOOKUP(A42,'2022'!A:A,'2022'!AA:AA)</f>
        <v>#N/A</v>
      </c>
      <c r="F42" t="e">
        <f>_xlfn.XLOOKUP(A42,'2023'!B:B,'2023'!AG:AG)</f>
        <v>#N/A</v>
      </c>
      <c r="G42">
        <f>_xlfn.XLOOKUP(A42,'2024'!B:B,'2024'!BL:BL)</f>
        <v>1</v>
      </c>
      <c r="H42" t="e">
        <f>_xlfn.XLOOKUP(A42,'2025'!A:A,'2025'!G:G)</f>
        <v>#N/A</v>
      </c>
      <c r="I42" t="e">
        <f>_xlfn.XLOOKUP(A42,'2021'!A:A,'2021'!U:U)</f>
        <v>#N/A</v>
      </c>
      <c r="J42" t="e">
        <f>_xlfn.XLOOKUP(A42,'2022'!A:A,'2022'!V:V)</f>
        <v>#N/A</v>
      </c>
      <c r="K42" t="e">
        <f>_xlfn.XLOOKUP(A42,'2023'!B:B,'2023'!AD:AD)</f>
        <v>#N/A</v>
      </c>
      <c r="L42">
        <f>_xlfn.XLOOKUP(A42,'2024'!B:B,'2024'!AV:AV)</f>
        <v>1</v>
      </c>
      <c r="M42" t="e">
        <f>_xlfn.XLOOKUP(A42,'2025'!A:A,'2025'!G:G)</f>
        <v>#N/A</v>
      </c>
      <c r="N42" t="e">
        <f>_xlfn.XLOOKUP(A42,'2021'!A:A,'2021'!E:E)</f>
        <v>#N/A</v>
      </c>
      <c r="O42" t="e">
        <f>_xlfn.XLOOKUP(A42,'2022'!A:A,'2022'!E:E)</f>
        <v>#N/A</v>
      </c>
      <c r="P42" t="e">
        <f>_xlfn.XLOOKUP(A42,'2023'!B:B,'2023'!G:G)</f>
        <v>#N/A</v>
      </c>
      <c r="Q42">
        <f>_xlfn.XLOOKUP(A42,'2024'!B:B,'2024'!BH:BH)</f>
        <v>0</v>
      </c>
      <c r="R42" t="e">
        <f>_xlfn.XLOOKUP(A42,'2025'!A:A,'2025'!B:B)</f>
        <v>#N/A</v>
      </c>
      <c r="S42" t="e">
        <f>_xlfn.XLOOKUP(A42,'2021'!A:A,'2021'!X:X)</f>
        <v>#N/A</v>
      </c>
      <c r="T42" t="e">
        <f>_xlfn.XLOOKUP(A42,'2022'!A:A,'2022'!X:X)</f>
        <v>#N/A</v>
      </c>
      <c r="U42" t="e">
        <f>_xlfn.XLOOKUP(A42,'2023'!B:B,'2023'!AF:AF)</f>
        <v>#N/A</v>
      </c>
      <c r="V42" t="str">
        <f>_xlfn.XLOOKUP(A42,'2024'!B:B,'2024'!BW:BW)</f>
        <v/>
      </c>
      <c r="W42" t="e">
        <f>_xlfn.XLOOKUP(A42,'2025'!A:A,'2025'!C:C)</f>
        <v>#N/A</v>
      </c>
      <c r="X42" t="e">
        <f>_xlfn.XLOOKUP(A42,'2021'!A:A,'2021'!V:V)</f>
        <v>#N/A</v>
      </c>
      <c r="Y42" t="e">
        <f>_xlfn.XLOOKUP(A42,'2022'!A:A,'2022'!W:W)</f>
        <v>#N/A</v>
      </c>
      <c r="Z42" t="e">
        <f>_xlfn.XLOOKUP(A42,'2023'!B:B,'2023'!AE:AE)</f>
        <v>#N/A</v>
      </c>
      <c r="AA42">
        <f>_xlfn.XLOOKUP(A42,'2024'!B:B,'2024'!AZ:AZ)</f>
        <v>0</v>
      </c>
      <c r="AB42" t="e">
        <f>_xlfn.XLOOKUP(A42,'2025'!A:A,'2025'!F:F)</f>
        <v>#N/A</v>
      </c>
    </row>
    <row r="43" spans="1:28">
      <c r="A43" t="s">
        <v>56</v>
      </c>
      <c r="E43" t="str">
        <f>_xlfn.XLOOKUP(A43,'2022'!A:A,'2022'!AA:AA)</f>
        <v>Y</v>
      </c>
      <c r="F43" t="str">
        <f>_xlfn.XLOOKUP(A43,'2023'!B:B,'2023'!AG:AG)</f>
        <v>Y</v>
      </c>
      <c r="G43">
        <f>_xlfn.XLOOKUP(A43,'2024'!B:B,'2024'!BL:BL)</f>
        <v>1</v>
      </c>
      <c r="H43">
        <f>_xlfn.XLOOKUP(A43,'2025'!A:A,'2025'!G:G)</f>
        <v>1</v>
      </c>
      <c r="I43">
        <f>_xlfn.XLOOKUP(A43,'2021'!A:A,'2021'!U:U)</f>
        <v>1</v>
      </c>
      <c r="J43">
        <f>_xlfn.XLOOKUP(A43,'2022'!A:A,'2022'!V:V)</f>
        <v>1</v>
      </c>
      <c r="K43">
        <f>_xlfn.XLOOKUP(A43,'2023'!B:B,'2023'!AD:AD)</f>
        <v>1</v>
      </c>
      <c r="L43">
        <f>_xlfn.XLOOKUP(A43,'2024'!B:B,'2024'!AV:AV)</f>
        <v>1</v>
      </c>
      <c r="M43">
        <f>_xlfn.XLOOKUP(A43,'2025'!A:A,'2025'!G:G)</f>
        <v>1</v>
      </c>
      <c r="N43" t="str">
        <f>_xlfn.XLOOKUP(A43,'2021'!A:A,'2021'!E:E)</f>
        <v>Y</v>
      </c>
      <c r="O43" t="str">
        <f>_xlfn.XLOOKUP(A43,'2022'!A:A,'2022'!E:E)</f>
        <v>Y</v>
      </c>
      <c r="P43" t="str">
        <f>_xlfn.XLOOKUP(A43,'2023'!B:B,'2023'!G:G)</f>
        <v>Y</v>
      </c>
      <c r="Q43">
        <f>_xlfn.XLOOKUP(A43,'2024'!B:B,'2024'!BH:BH)</f>
        <v>1</v>
      </c>
      <c r="R43">
        <f>_xlfn.XLOOKUP(A43,'2025'!A:A,'2025'!B:B)</f>
        <v>1</v>
      </c>
      <c r="S43">
        <f>_xlfn.XLOOKUP(A43,'2021'!A:A,'2021'!X:X)</f>
        <v>1</v>
      </c>
      <c r="T43">
        <f>_xlfn.XLOOKUP(A43,'2022'!A:A,'2022'!X:X)</f>
        <v>1</v>
      </c>
      <c r="U43">
        <f>_xlfn.XLOOKUP(A43,'2023'!B:B,'2023'!AF:AF)</f>
        <v>1</v>
      </c>
      <c r="V43">
        <f>_xlfn.XLOOKUP(A43,'2024'!B:B,'2024'!BW:BW)</f>
        <v>1</v>
      </c>
      <c r="W43">
        <f>_xlfn.XLOOKUP(A43,'2025'!A:A,'2025'!C:C)</f>
        <v>1</v>
      </c>
      <c r="X43">
        <f>_xlfn.XLOOKUP(A43,'2021'!A:A,'2021'!V:V)</f>
        <v>1</v>
      </c>
      <c r="Y43" t="str">
        <f>_xlfn.XLOOKUP(A43,'2022'!A:A,'2022'!W:W)</f>
        <v/>
      </c>
      <c r="Z43" t="str">
        <f>_xlfn.XLOOKUP(A43,'2023'!B:B,'2023'!AE:AE)</f>
        <v/>
      </c>
      <c r="AA43">
        <f>_xlfn.XLOOKUP(A43,'2024'!B:B,'2024'!AZ:AZ)</f>
        <v>0</v>
      </c>
      <c r="AB43">
        <f>_xlfn.XLOOKUP(A43,'2025'!A:A,'2025'!F:F)</f>
        <v>0</v>
      </c>
    </row>
    <row r="44" spans="1:28">
      <c r="A44" t="s">
        <v>271</v>
      </c>
      <c r="E44" t="str">
        <f>_xlfn.XLOOKUP(A44,'2022'!A:A,'2022'!AA:AA)</f>
        <v>Y</v>
      </c>
      <c r="F44" t="str">
        <f>_xlfn.XLOOKUP(A44,'2023'!B:B,'2023'!AG:AG)</f>
        <v>Y</v>
      </c>
      <c r="G44">
        <f>_xlfn.XLOOKUP(A44,'2024'!B:B,'2024'!BL:BL)</f>
        <v>1</v>
      </c>
      <c r="H44">
        <f>_xlfn.XLOOKUP(A44,'2025'!A:A,'2025'!G:G)</f>
        <v>1</v>
      </c>
      <c r="I44">
        <f>_xlfn.XLOOKUP(A44,'2021'!A:A,'2021'!U:U)</f>
        <v>1</v>
      </c>
      <c r="J44" t="str">
        <f>_xlfn.XLOOKUP(A44,'2022'!A:A,'2022'!V:V)</f>
        <v/>
      </c>
      <c r="K44">
        <f>_xlfn.XLOOKUP(A44,'2023'!B:B,'2023'!AD:AD)</f>
        <v>1</v>
      </c>
      <c r="L44" t="str">
        <f>_xlfn.XLOOKUP(A44,'2024'!B:B,'2024'!AV:AV)</f>
        <v/>
      </c>
      <c r="M44">
        <f>_xlfn.XLOOKUP(A44,'2025'!A:A,'2025'!G:G)</f>
        <v>1</v>
      </c>
      <c r="N44">
        <f>_xlfn.XLOOKUP(A44,'2021'!A:A,'2021'!E:E)</f>
        <v>0</v>
      </c>
      <c r="O44">
        <f>_xlfn.XLOOKUP(A44,'2022'!A:A,'2022'!E:E)</f>
        <v>0</v>
      </c>
      <c r="P44">
        <f>_xlfn.XLOOKUP(A44,'2023'!B:B,'2023'!G:G)</f>
        <v>0</v>
      </c>
      <c r="Q44">
        <f>_xlfn.XLOOKUP(A44,'2024'!B:B,'2024'!BH:BH)</f>
        <v>0</v>
      </c>
      <c r="R44">
        <f>_xlfn.XLOOKUP(A44,'2025'!A:A,'2025'!B:B)</f>
        <v>0</v>
      </c>
      <c r="S44" t="str">
        <f>_xlfn.XLOOKUP(A44,'2021'!A:A,'2021'!X:X)</f>
        <v/>
      </c>
      <c r="T44" t="str">
        <f>_xlfn.XLOOKUP(A44,'2022'!A:A,'2022'!X:X)</f>
        <v/>
      </c>
      <c r="U44" t="str">
        <f>_xlfn.XLOOKUP(A44,'2023'!B:B,'2023'!AF:AF)</f>
        <v/>
      </c>
      <c r="V44" t="str">
        <f>_xlfn.XLOOKUP(A44,'2024'!B:B,'2024'!BW:BW)</f>
        <v/>
      </c>
      <c r="W44">
        <f>_xlfn.XLOOKUP(A44,'2025'!A:A,'2025'!C:C)</f>
        <v>0</v>
      </c>
      <c r="X44" t="str">
        <f>_xlfn.XLOOKUP(A44,'2021'!A:A,'2021'!V:V)</f>
        <v/>
      </c>
      <c r="Y44">
        <f>_xlfn.XLOOKUP(A44,'2022'!A:A,'2022'!W:W)</f>
        <v>1</v>
      </c>
      <c r="Z44" t="str">
        <f>_xlfn.XLOOKUP(A44,'2023'!B:B,'2023'!AE:AE)</f>
        <v/>
      </c>
      <c r="AA44">
        <f>_xlfn.XLOOKUP(A44,'2024'!B:B,'2024'!AZ:AZ)</f>
        <v>1</v>
      </c>
      <c r="AB44">
        <f>_xlfn.XLOOKUP(A44,'2025'!A:A,'2025'!F:F)</f>
        <v>1</v>
      </c>
    </row>
    <row r="45" spans="1:28">
      <c r="A45" t="s">
        <v>191</v>
      </c>
      <c r="E45" t="str">
        <f>_xlfn.XLOOKUP(A45,'2022'!A:A,'2022'!AA:AA)</f>
        <v/>
      </c>
      <c r="F45">
        <f>_xlfn.XLOOKUP(A45,'2023'!B:B,'2023'!AG:AG)</f>
        <v>0</v>
      </c>
      <c r="G45">
        <f>_xlfn.XLOOKUP(A45,'2024'!B:B,'2024'!BL:BL)</f>
        <v>0</v>
      </c>
      <c r="H45">
        <f>_xlfn.XLOOKUP(A45,'2025'!A:A,'2025'!G:G)</f>
        <v>0</v>
      </c>
      <c r="I45" t="str">
        <f>_xlfn.XLOOKUP(A45,'2021'!A:A,'2021'!U:U)</f>
        <v/>
      </c>
      <c r="J45" t="str">
        <f>_xlfn.XLOOKUP(A45,'2022'!A:A,'2022'!V:V)</f>
        <v/>
      </c>
      <c r="K45" t="str">
        <f>_xlfn.XLOOKUP(A45,'2023'!B:B,'2023'!AD:AD)</f>
        <v/>
      </c>
      <c r="L45" t="str">
        <f>_xlfn.XLOOKUP(A45,'2024'!B:B,'2024'!AV:AV)</f>
        <v/>
      </c>
      <c r="M45">
        <f>_xlfn.XLOOKUP(A45,'2025'!A:A,'2025'!G:G)</f>
        <v>0</v>
      </c>
      <c r="N45">
        <f>_xlfn.XLOOKUP(A45,'2021'!A:A,'2021'!E:E)</f>
        <v>0</v>
      </c>
      <c r="O45">
        <f>_xlfn.XLOOKUP(A45,'2022'!A:A,'2022'!E:E)</f>
        <v>0</v>
      </c>
      <c r="P45">
        <f>_xlfn.XLOOKUP(A45,'2023'!B:B,'2023'!G:G)</f>
        <v>0</v>
      </c>
      <c r="Q45">
        <f>_xlfn.XLOOKUP(A45,'2024'!B:B,'2024'!BH:BH)</f>
        <v>0</v>
      </c>
      <c r="R45">
        <f>_xlfn.XLOOKUP(A45,'2025'!A:A,'2025'!B:B)</f>
        <v>0</v>
      </c>
      <c r="S45" t="str">
        <f>_xlfn.XLOOKUP(A45,'2021'!A:A,'2021'!X:X)</f>
        <v/>
      </c>
      <c r="T45" t="str">
        <f>_xlfn.XLOOKUP(A45,'2022'!A:A,'2022'!X:X)</f>
        <v/>
      </c>
      <c r="U45" t="str">
        <f>_xlfn.XLOOKUP(A45,'2023'!B:B,'2023'!AF:AF)</f>
        <v/>
      </c>
      <c r="V45" t="str">
        <f>_xlfn.XLOOKUP(A45,'2024'!B:B,'2024'!BW:BW)</f>
        <v/>
      </c>
      <c r="W45">
        <f>_xlfn.XLOOKUP(A45,'2025'!A:A,'2025'!C:C)</f>
        <v>0</v>
      </c>
      <c r="X45" t="str">
        <f>_xlfn.XLOOKUP(A45,'2021'!A:A,'2021'!V:V)</f>
        <v/>
      </c>
      <c r="Y45" t="str">
        <f>_xlfn.XLOOKUP(A45,'2022'!A:A,'2022'!W:W)</f>
        <v/>
      </c>
      <c r="Z45" t="str">
        <f>_xlfn.XLOOKUP(A45,'2023'!B:B,'2023'!AE:AE)</f>
        <v/>
      </c>
      <c r="AA45">
        <f>_xlfn.XLOOKUP(A45,'2024'!B:B,'2024'!AZ:AZ)</f>
        <v>0</v>
      </c>
      <c r="AB45">
        <f>_xlfn.XLOOKUP(A45,'2025'!A:A,'2025'!F:F)</f>
        <v>0</v>
      </c>
    </row>
    <row r="46" spans="1:28">
      <c r="A46" t="s">
        <v>734</v>
      </c>
      <c r="E46" t="str">
        <f>_xlfn.XLOOKUP(A46,'2022'!A:A,'2022'!AA:AA)</f>
        <v/>
      </c>
      <c r="F46">
        <f>_xlfn.XLOOKUP(A46,'2023'!B:B,'2023'!AG:AG)</f>
        <v>0</v>
      </c>
      <c r="G46">
        <f>_xlfn.XLOOKUP(A46,'2024'!B:B,'2024'!BL:BL)</f>
        <v>0</v>
      </c>
      <c r="H46" t="e">
        <f>_xlfn.XLOOKUP(A46,'2025'!A:A,'2025'!G:G)</f>
        <v>#N/A</v>
      </c>
      <c r="I46" t="str">
        <f>_xlfn.XLOOKUP(A46,'2021'!A:A,'2021'!U:U)</f>
        <v/>
      </c>
      <c r="J46" t="str">
        <f>_xlfn.XLOOKUP(A46,'2022'!A:A,'2022'!V:V)</f>
        <v/>
      </c>
      <c r="K46" t="str">
        <f>_xlfn.XLOOKUP(A46,'2023'!B:B,'2023'!AD:AD)</f>
        <v/>
      </c>
      <c r="L46" t="str">
        <f>_xlfn.XLOOKUP(A46,'2024'!B:B,'2024'!AV:AV)</f>
        <v/>
      </c>
      <c r="M46" t="e">
        <f>_xlfn.XLOOKUP(A46,'2025'!A:A,'2025'!G:G)</f>
        <v>#N/A</v>
      </c>
      <c r="N46">
        <f>_xlfn.XLOOKUP(A46,'2021'!A:A,'2021'!E:E)</f>
        <v>0</v>
      </c>
      <c r="O46">
        <f>_xlfn.XLOOKUP(A46,'2022'!A:A,'2022'!E:E)</f>
        <v>0</v>
      </c>
      <c r="P46">
        <f>_xlfn.XLOOKUP(A46,'2023'!B:B,'2023'!G:G)</f>
        <v>0</v>
      </c>
      <c r="Q46">
        <f>_xlfn.XLOOKUP(A46,'2024'!B:B,'2024'!BH:BH)</f>
        <v>0</v>
      </c>
      <c r="R46" t="e">
        <f>_xlfn.XLOOKUP(A46,'2025'!A:A,'2025'!B:B)</f>
        <v>#N/A</v>
      </c>
      <c r="S46" t="str">
        <f>_xlfn.XLOOKUP(A46,'2021'!A:A,'2021'!X:X)</f>
        <v/>
      </c>
      <c r="T46" t="str">
        <f>_xlfn.XLOOKUP(A46,'2022'!A:A,'2022'!X:X)</f>
        <v/>
      </c>
      <c r="U46" t="str">
        <f>_xlfn.XLOOKUP(A46,'2023'!B:B,'2023'!AF:AF)</f>
        <v/>
      </c>
      <c r="V46" t="str">
        <f>_xlfn.XLOOKUP(A46,'2024'!B:B,'2024'!BW:BW)</f>
        <v/>
      </c>
      <c r="W46" t="e">
        <f>_xlfn.XLOOKUP(A46,'2025'!A:A,'2025'!C:C)</f>
        <v>#N/A</v>
      </c>
      <c r="X46" t="str">
        <f>_xlfn.XLOOKUP(A46,'2021'!A:A,'2021'!V:V)</f>
        <v/>
      </c>
      <c r="Y46" t="str">
        <f>_xlfn.XLOOKUP(A46,'2022'!A:A,'2022'!W:W)</f>
        <v/>
      </c>
      <c r="Z46" t="str">
        <f>_xlfn.XLOOKUP(A46,'2023'!B:B,'2023'!AE:AE)</f>
        <v/>
      </c>
      <c r="AA46">
        <f>_xlfn.XLOOKUP(A46,'2024'!B:B,'2024'!AZ:AZ)</f>
        <v>0</v>
      </c>
      <c r="AB46" t="e">
        <f>_xlfn.XLOOKUP(A46,'2025'!A:A,'2025'!F:F)</f>
        <v>#N/A</v>
      </c>
    </row>
    <row r="47" spans="1:28">
      <c r="A47" t="s">
        <v>272</v>
      </c>
      <c r="E47" t="str">
        <f>_xlfn.XLOOKUP(A47,'2022'!A:A,'2022'!AA:AA)</f>
        <v>Y</v>
      </c>
      <c r="F47">
        <f>_xlfn.XLOOKUP(A47,'2023'!B:B,'2023'!AG:AG)</f>
        <v>0</v>
      </c>
      <c r="G47">
        <f>_xlfn.XLOOKUP(A47,'2024'!B:B,'2024'!BL:BL)</f>
        <v>1</v>
      </c>
      <c r="H47">
        <f>_xlfn.XLOOKUP(A47,'2025'!A:A,'2025'!G:G)</f>
        <v>1</v>
      </c>
      <c r="I47">
        <f>_xlfn.XLOOKUP(A47,'2021'!A:A,'2021'!U:U)</f>
        <v>1</v>
      </c>
      <c r="J47">
        <f>_xlfn.XLOOKUP(A47,'2022'!A:A,'2022'!V:V)</f>
        <v>1</v>
      </c>
      <c r="K47" t="str">
        <f>_xlfn.XLOOKUP(A47,'2023'!B:B,'2023'!AD:AD)</f>
        <v/>
      </c>
      <c r="L47" t="str">
        <f>_xlfn.XLOOKUP(A47,'2024'!B:B,'2024'!AV:AV)</f>
        <v/>
      </c>
      <c r="M47">
        <f>_xlfn.XLOOKUP(A47,'2025'!A:A,'2025'!G:G)</f>
        <v>1</v>
      </c>
      <c r="N47">
        <f>_xlfn.XLOOKUP(A47,'2021'!A:A,'2021'!E:E)</f>
        <v>0</v>
      </c>
      <c r="O47">
        <f>_xlfn.XLOOKUP(A47,'2022'!A:A,'2022'!E:E)</f>
        <v>0</v>
      </c>
      <c r="P47">
        <f>_xlfn.XLOOKUP(A47,'2023'!B:B,'2023'!G:G)</f>
        <v>0</v>
      </c>
      <c r="Q47">
        <f>_xlfn.XLOOKUP(A47,'2024'!B:B,'2024'!BH:BH)</f>
        <v>0</v>
      </c>
      <c r="R47">
        <f>_xlfn.XLOOKUP(A47,'2025'!A:A,'2025'!B:B)</f>
        <v>0</v>
      </c>
      <c r="S47" t="str">
        <f>_xlfn.XLOOKUP(A47,'2021'!A:A,'2021'!X:X)</f>
        <v/>
      </c>
      <c r="T47" t="str">
        <f>_xlfn.XLOOKUP(A47,'2022'!A:A,'2022'!X:X)</f>
        <v/>
      </c>
      <c r="U47" t="str">
        <f>_xlfn.XLOOKUP(A47,'2023'!B:B,'2023'!AF:AF)</f>
        <v/>
      </c>
      <c r="V47" t="str">
        <f>_xlfn.XLOOKUP(A47,'2024'!B:B,'2024'!BW:BW)</f>
        <v/>
      </c>
      <c r="W47">
        <f>_xlfn.XLOOKUP(A47,'2025'!A:A,'2025'!C:C)</f>
        <v>0</v>
      </c>
      <c r="X47">
        <f>_xlfn.XLOOKUP(A47,'2021'!A:A,'2021'!V:V)</f>
        <v>1</v>
      </c>
      <c r="Y47">
        <f>_xlfn.XLOOKUP(A47,'2022'!A:A,'2022'!W:W)</f>
        <v>1</v>
      </c>
      <c r="Z47">
        <f>_xlfn.XLOOKUP(A47,'2023'!B:B,'2023'!AE:AE)</f>
        <v>1</v>
      </c>
      <c r="AA47">
        <f>_xlfn.XLOOKUP(A47,'2024'!B:B,'2024'!AZ:AZ)</f>
        <v>1</v>
      </c>
      <c r="AB47">
        <f>_xlfn.XLOOKUP(A47,'2025'!A:A,'2025'!F:F)</f>
        <v>1</v>
      </c>
    </row>
    <row r="48" spans="1:28">
      <c r="A48" t="s">
        <v>318</v>
      </c>
      <c r="E48" t="str">
        <f>_xlfn.XLOOKUP(A48,'2022'!A:A,'2022'!AA:AA)</f>
        <v/>
      </c>
      <c r="F48" t="str">
        <f>_xlfn.XLOOKUP(A48,'2023'!B:B,'2023'!AG:AG)</f>
        <v>Y</v>
      </c>
      <c r="G48">
        <f>_xlfn.XLOOKUP(A48,'2024'!B:B,'2024'!BL:BL)</f>
        <v>1</v>
      </c>
      <c r="H48">
        <f>_xlfn.XLOOKUP(A48,'2025'!A:A,'2025'!G:G)</f>
        <v>0</v>
      </c>
      <c r="I48" t="str">
        <f>_xlfn.XLOOKUP(A48,'2021'!A:A,'2021'!U:U)</f>
        <v/>
      </c>
      <c r="J48" t="str">
        <f>_xlfn.XLOOKUP(A48,'2022'!A:A,'2022'!V:V)</f>
        <v/>
      </c>
      <c r="K48" t="str">
        <f>_xlfn.XLOOKUP(A48,'2023'!B:B,'2023'!AD:AD)</f>
        <v/>
      </c>
      <c r="L48" t="str">
        <f>_xlfn.XLOOKUP(A48,'2024'!B:B,'2024'!AV:AV)</f>
        <v/>
      </c>
      <c r="M48">
        <f>_xlfn.XLOOKUP(A48,'2025'!A:A,'2025'!G:G)</f>
        <v>0</v>
      </c>
      <c r="N48" t="str">
        <f>_xlfn.XLOOKUP(A48,'2021'!A:A,'2021'!E:E)</f>
        <v>Y</v>
      </c>
      <c r="O48" t="str">
        <f>_xlfn.XLOOKUP(A48,'2022'!A:A,'2022'!E:E)</f>
        <v>Y</v>
      </c>
      <c r="P48" t="str">
        <f>_xlfn.XLOOKUP(A48,'2023'!B:B,'2023'!G:G)</f>
        <v>Y</v>
      </c>
      <c r="Q48">
        <f>_xlfn.XLOOKUP(A48,'2024'!B:B,'2024'!BH:BH)</f>
        <v>1</v>
      </c>
      <c r="R48">
        <f>_xlfn.XLOOKUP(A48,'2025'!A:A,'2025'!B:B)</f>
        <v>1</v>
      </c>
      <c r="S48" t="str">
        <f>_xlfn.XLOOKUP(A48,'2021'!A:A,'2021'!X:X)</f>
        <v/>
      </c>
      <c r="T48">
        <f>_xlfn.XLOOKUP(A48,'2022'!A:A,'2022'!X:X)</f>
        <v>1</v>
      </c>
      <c r="U48">
        <f>_xlfn.XLOOKUP(A48,'2023'!B:B,'2023'!AF:AF)</f>
        <v>1</v>
      </c>
      <c r="V48">
        <f>_xlfn.XLOOKUP(A48,'2024'!B:B,'2024'!BW:BW)</f>
        <v>1</v>
      </c>
      <c r="W48">
        <f>_xlfn.XLOOKUP(A48,'2025'!A:A,'2025'!C:C)</f>
        <v>1</v>
      </c>
      <c r="X48">
        <f>_xlfn.XLOOKUP(A48,'2021'!A:A,'2021'!V:V)</f>
        <v>1</v>
      </c>
      <c r="Y48">
        <f>_xlfn.XLOOKUP(A48,'2022'!A:A,'2022'!W:W)</f>
        <v>1</v>
      </c>
      <c r="Z48">
        <f>_xlfn.XLOOKUP(A48,'2023'!B:B,'2023'!AE:AE)</f>
        <v>1</v>
      </c>
      <c r="AA48">
        <f>_xlfn.XLOOKUP(A48,'2024'!B:B,'2024'!AZ:AZ)</f>
        <v>1</v>
      </c>
      <c r="AB48">
        <f>_xlfn.XLOOKUP(A48,'2025'!A:A,'2025'!F:F)</f>
        <v>1</v>
      </c>
    </row>
    <row r="49" spans="1:28">
      <c r="A49" t="s">
        <v>744</v>
      </c>
      <c r="E49" t="str">
        <f>_xlfn.XLOOKUP(A49,'2022'!A:A,'2022'!AA:AA)</f>
        <v/>
      </c>
      <c r="F49" t="str">
        <f>_xlfn.XLOOKUP(A49,'2023'!B:B,'2023'!AG:AG)</f>
        <v>U</v>
      </c>
      <c r="G49">
        <f>_xlfn.XLOOKUP(A49,'2024'!B:B,'2024'!BL:BL)</f>
        <v>1</v>
      </c>
      <c r="H49" t="e">
        <f>_xlfn.XLOOKUP(A49,'2025'!A:A,'2025'!G:G)</f>
        <v>#N/A</v>
      </c>
      <c r="I49" t="str">
        <f>_xlfn.XLOOKUP(A49,'2021'!A:A,'2021'!U:U)</f>
        <v/>
      </c>
      <c r="J49" t="str">
        <f>_xlfn.XLOOKUP(A49,'2022'!A:A,'2022'!V:V)</f>
        <v/>
      </c>
      <c r="K49" t="str">
        <f>_xlfn.XLOOKUP(A49,'2023'!B:B,'2023'!AD:AD)</f>
        <v/>
      </c>
      <c r="L49" t="str">
        <f>_xlfn.XLOOKUP(A49,'2024'!B:B,'2024'!AV:AV)</f>
        <v/>
      </c>
      <c r="M49" t="e">
        <f>_xlfn.XLOOKUP(A49,'2025'!A:A,'2025'!G:G)</f>
        <v>#N/A</v>
      </c>
      <c r="N49">
        <f>_xlfn.XLOOKUP(A49,'2021'!A:A,'2021'!E:E)</f>
        <v>0</v>
      </c>
      <c r="O49">
        <f>_xlfn.XLOOKUP(A49,'2022'!A:A,'2022'!E:E)</f>
        <v>0</v>
      </c>
      <c r="P49">
        <f>_xlfn.XLOOKUP(A49,'2023'!B:B,'2023'!G:G)</f>
        <v>0</v>
      </c>
      <c r="Q49">
        <f>_xlfn.XLOOKUP(A49,'2024'!B:B,'2024'!BH:BH)</f>
        <v>0</v>
      </c>
      <c r="R49" t="e">
        <f>_xlfn.XLOOKUP(A49,'2025'!A:A,'2025'!B:B)</f>
        <v>#N/A</v>
      </c>
      <c r="S49" t="str">
        <f>_xlfn.XLOOKUP(A49,'2021'!A:A,'2021'!X:X)</f>
        <v/>
      </c>
      <c r="T49" t="str">
        <f>_xlfn.XLOOKUP(A49,'2022'!A:A,'2022'!X:X)</f>
        <v/>
      </c>
      <c r="U49" t="str">
        <f>_xlfn.XLOOKUP(A49,'2023'!B:B,'2023'!AF:AF)</f>
        <v/>
      </c>
      <c r="V49" t="str">
        <f>_xlfn.XLOOKUP(A49,'2024'!B:B,'2024'!BW:BW)</f>
        <v/>
      </c>
      <c r="W49" t="e">
        <f>_xlfn.XLOOKUP(A49,'2025'!A:A,'2025'!C:C)</f>
        <v>#N/A</v>
      </c>
      <c r="X49" t="str">
        <f>_xlfn.XLOOKUP(A49,'2021'!A:A,'2021'!V:V)</f>
        <v/>
      </c>
      <c r="Y49">
        <f>_xlfn.XLOOKUP(A49,'2022'!A:A,'2022'!W:W)</f>
        <v>1</v>
      </c>
      <c r="Z49" t="str">
        <f>_xlfn.XLOOKUP(A49,'2023'!B:B,'2023'!AE:AE)</f>
        <v/>
      </c>
      <c r="AA49">
        <f>_xlfn.XLOOKUP(A49,'2024'!B:B,'2024'!AZ:AZ)</f>
        <v>1</v>
      </c>
      <c r="AB49" t="e">
        <f>_xlfn.XLOOKUP(A49,'2025'!A:A,'2025'!F:F)</f>
        <v>#N/A</v>
      </c>
    </row>
    <row r="50" spans="1:28">
      <c r="A50" t="s">
        <v>2749</v>
      </c>
      <c r="E50" t="str">
        <f>_xlfn.XLOOKUP(A50,'2022'!A:A,'2022'!AA:AA)</f>
        <v>Y</v>
      </c>
      <c r="F50" t="e">
        <f>_xlfn.XLOOKUP(A50,'2023'!B:B,'2023'!AG:AG)</f>
        <v>#N/A</v>
      </c>
      <c r="G50" t="e">
        <f>_xlfn.XLOOKUP(A50,'2024'!B:B,'2024'!BL:BL)</f>
        <v>#N/A</v>
      </c>
      <c r="H50" t="e">
        <f>_xlfn.XLOOKUP(A50,'2025'!A:A,'2025'!G:G)</f>
        <v>#N/A</v>
      </c>
      <c r="I50">
        <f>_xlfn.XLOOKUP(A50,'2021'!A:A,'2021'!U:U)</f>
        <v>1</v>
      </c>
      <c r="J50">
        <f>_xlfn.XLOOKUP(A50,'2022'!A:A,'2022'!V:V)</f>
        <v>1</v>
      </c>
      <c r="K50" t="e">
        <f>_xlfn.XLOOKUP(A50,'2023'!B:B,'2023'!AD:AD)</f>
        <v>#N/A</v>
      </c>
      <c r="L50" t="e">
        <f>_xlfn.XLOOKUP(A50,'2024'!B:B,'2024'!AV:AV)</f>
        <v>#N/A</v>
      </c>
      <c r="M50" t="e">
        <f>_xlfn.XLOOKUP(A50,'2025'!A:A,'2025'!G:G)</f>
        <v>#N/A</v>
      </c>
      <c r="N50" t="str">
        <f>_xlfn.XLOOKUP(A50,'2021'!A:A,'2021'!E:E)</f>
        <v>Y</v>
      </c>
      <c r="O50" t="str">
        <f>_xlfn.XLOOKUP(A50,'2022'!A:A,'2022'!E:E)</f>
        <v>Y</v>
      </c>
      <c r="P50" t="e">
        <f>_xlfn.XLOOKUP(A50,'2023'!B:B,'2023'!G:G)</f>
        <v>#N/A</v>
      </c>
      <c r="Q50" t="e">
        <f>_xlfn.XLOOKUP(A50,'2024'!B:B,'2024'!BH:BH)</f>
        <v>#N/A</v>
      </c>
      <c r="R50" t="e">
        <f>_xlfn.XLOOKUP(A50,'2025'!A:A,'2025'!B:B)</f>
        <v>#N/A</v>
      </c>
      <c r="S50" t="str">
        <f>_xlfn.XLOOKUP(A50,'2021'!A:A,'2021'!X:X)</f>
        <v/>
      </c>
      <c r="T50" t="str">
        <f>_xlfn.XLOOKUP(A50,'2022'!A:A,'2022'!X:X)</f>
        <v/>
      </c>
      <c r="U50" t="e">
        <f>_xlfn.XLOOKUP(A50,'2023'!B:B,'2023'!AF:AF)</f>
        <v>#N/A</v>
      </c>
      <c r="V50" t="e">
        <f>_xlfn.XLOOKUP(A50,'2024'!B:B,'2024'!BW:BW)</f>
        <v>#N/A</v>
      </c>
      <c r="W50" t="e">
        <f>_xlfn.XLOOKUP(A50,'2025'!A:A,'2025'!C:C)</f>
        <v>#N/A</v>
      </c>
      <c r="X50">
        <f>_xlfn.XLOOKUP(A50,'2021'!A:A,'2021'!V:V)</f>
        <v>1</v>
      </c>
      <c r="Y50">
        <f>_xlfn.XLOOKUP(A50,'2022'!A:A,'2022'!W:W)</f>
        <v>1</v>
      </c>
      <c r="Z50" t="e">
        <f>_xlfn.XLOOKUP(A50,'2023'!B:B,'2023'!AE:AE)</f>
        <v>#N/A</v>
      </c>
      <c r="AA50" t="e">
        <f>_xlfn.XLOOKUP(A50,'2024'!B:B,'2024'!AZ:AZ)</f>
        <v>#N/A</v>
      </c>
      <c r="AB50" t="e">
        <f>_xlfn.XLOOKUP(A50,'2025'!A:A,'2025'!F:F)</f>
        <v>#N/A</v>
      </c>
    </row>
    <row r="51" spans="1:28">
      <c r="A51" t="s">
        <v>526</v>
      </c>
      <c r="E51" t="e">
        <f>_xlfn.XLOOKUP(A51,'2022'!A:A,'2022'!AA:AA)</f>
        <v>#N/A</v>
      </c>
      <c r="F51" t="e">
        <f>_xlfn.XLOOKUP(A51,'2023'!B:B,'2023'!AG:AG)</f>
        <v>#N/A</v>
      </c>
      <c r="G51" t="e">
        <f>_xlfn.XLOOKUP(A51,'2024'!B:B,'2024'!BL:BL)</f>
        <v>#N/A</v>
      </c>
      <c r="H51">
        <f>_xlfn.XLOOKUP(A51,'2025'!A:A,'2025'!G:G)</f>
        <v>0</v>
      </c>
      <c r="I51" t="str">
        <f>_xlfn.XLOOKUP(A51,'2021'!A:A,'2021'!U:U)</f>
        <v/>
      </c>
      <c r="J51" t="e">
        <f>_xlfn.XLOOKUP(A51,'2022'!A:A,'2022'!V:V)</f>
        <v>#N/A</v>
      </c>
      <c r="K51" t="e">
        <f>_xlfn.XLOOKUP(A51,'2023'!B:B,'2023'!AD:AD)</f>
        <v>#N/A</v>
      </c>
      <c r="L51" t="e">
        <f>_xlfn.XLOOKUP(A51,'2024'!B:B,'2024'!AV:AV)</f>
        <v>#N/A</v>
      </c>
      <c r="M51">
        <f>_xlfn.XLOOKUP(A51,'2025'!A:A,'2025'!G:G)</f>
        <v>0</v>
      </c>
      <c r="N51">
        <f>_xlfn.XLOOKUP(A51,'2021'!A:A,'2021'!E:E)</f>
        <v>0</v>
      </c>
      <c r="O51" t="e">
        <f>_xlfn.XLOOKUP(A51,'2022'!A:A,'2022'!E:E)</f>
        <v>#N/A</v>
      </c>
      <c r="P51" t="e">
        <f>_xlfn.XLOOKUP(A51,'2023'!B:B,'2023'!G:G)</f>
        <v>#N/A</v>
      </c>
      <c r="Q51" t="e">
        <f>_xlfn.XLOOKUP(A51,'2024'!B:B,'2024'!BH:BH)</f>
        <v>#N/A</v>
      </c>
      <c r="R51">
        <f>_xlfn.XLOOKUP(A51,'2025'!A:A,'2025'!B:B)</f>
        <v>0</v>
      </c>
      <c r="S51" t="str">
        <f>_xlfn.XLOOKUP(A51,'2021'!A:A,'2021'!X:X)</f>
        <v/>
      </c>
      <c r="T51" t="e">
        <f>_xlfn.XLOOKUP(A51,'2022'!A:A,'2022'!X:X)</f>
        <v>#N/A</v>
      </c>
      <c r="U51" t="e">
        <f>_xlfn.XLOOKUP(A51,'2023'!B:B,'2023'!AF:AF)</f>
        <v>#N/A</v>
      </c>
      <c r="V51" t="e">
        <f>_xlfn.XLOOKUP(A51,'2024'!B:B,'2024'!BW:BW)</f>
        <v>#N/A</v>
      </c>
      <c r="W51">
        <f>_xlfn.XLOOKUP(A51,'2025'!A:A,'2025'!C:C)</f>
        <v>1</v>
      </c>
      <c r="X51">
        <f>_xlfn.XLOOKUP(A51,'2021'!A:A,'2021'!V:V)</f>
        <v>1</v>
      </c>
      <c r="Y51" t="e">
        <f>_xlfn.XLOOKUP(A51,'2022'!A:A,'2022'!W:W)</f>
        <v>#N/A</v>
      </c>
      <c r="Z51" t="e">
        <f>_xlfn.XLOOKUP(A51,'2023'!B:B,'2023'!AE:AE)</f>
        <v>#N/A</v>
      </c>
      <c r="AA51" t="e">
        <f>_xlfn.XLOOKUP(A51,'2024'!B:B,'2024'!AZ:AZ)</f>
        <v>#N/A</v>
      </c>
      <c r="AB51">
        <f>_xlfn.XLOOKUP(A51,'2025'!A:A,'2025'!F:F)</f>
        <v>1</v>
      </c>
    </row>
    <row r="52" spans="1:28">
      <c r="A52" t="s">
        <v>238</v>
      </c>
      <c r="E52" t="str">
        <f>_xlfn.XLOOKUP(A52,'2022'!A:A,'2022'!AA:AA)</f>
        <v>Y</v>
      </c>
      <c r="F52">
        <f>_xlfn.XLOOKUP(A52,'2023'!B:B,'2023'!AG:AG)</f>
        <v>0</v>
      </c>
      <c r="G52">
        <f>_xlfn.XLOOKUP(A52,'2024'!B:B,'2024'!BL:BL)</f>
        <v>1</v>
      </c>
      <c r="H52">
        <f>_xlfn.XLOOKUP(A52,'2025'!A:A,'2025'!G:G)</f>
        <v>1</v>
      </c>
      <c r="I52">
        <f>_xlfn.XLOOKUP(A52,'2021'!A:A,'2021'!U:U)</f>
        <v>1</v>
      </c>
      <c r="J52" t="str">
        <f>_xlfn.XLOOKUP(A52,'2022'!A:A,'2022'!V:V)</f>
        <v/>
      </c>
      <c r="K52" t="str">
        <f>_xlfn.XLOOKUP(A52,'2023'!B:B,'2023'!AD:AD)</f>
        <v/>
      </c>
      <c r="L52" t="str">
        <f>_xlfn.XLOOKUP(A52,'2024'!B:B,'2024'!AV:AV)</f>
        <v/>
      </c>
      <c r="M52">
        <f>_xlfn.XLOOKUP(A52,'2025'!A:A,'2025'!G:G)</f>
        <v>1</v>
      </c>
      <c r="N52">
        <f>_xlfn.XLOOKUP(A52,'2021'!A:A,'2021'!E:E)</f>
        <v>0</v>
      </c>
      <c r="O52">
        <f>_xlfn.XLOOKUP(A52,'2022'!A:A,'2022'!E:E)</f>
        <v>0</v>
      </c>
      <c r="P52">
        <f>_xlfn.XLOOKUP(A52,'2023'!B:B,'2023'!G:G)</f>
        <v>0</v>
      </c>
      <c r="Q52">
        <f>_xlfn.XLOOKUP(A52,'2024'!B:B,'2024'!BH:BH)</f>
        <v>0</v>
      </c>
      <c r="R52">
        <f>_xlfn.XLOOKUP(A52,'2025'!A:A,'2025'!B:B)</f>
        <v>0</v>
      </c>
      <c r="S52" t="str">
        <f>_xlfn.XLOOKUP(A52,'2021'!A:A,'2021'!X:X)</f>
        <v/>
      </c>
      <c r="T52" t="str">
        <f>_xlfn.XLOOKUP(A52,'2022'!A:A,'2022'!X:X)</f>
        <v/>
      </c>
      <c r="U52" t="str">
        <f>_xlfn.XLOOKUP(A52,'2023'!B:B,'2023'!AF:AF)</f>
        <v/>
      </c>
      <c r="V52" t="str">
        <f>_xlfn.XLOOKUP(A52,'2024'!B:B,'2024'!BW:BW)</f>
        <v/>
      </c>
      <c r="W52">
        <f>_xlfn.XLOOKUP(A52,'2025'!A:A,'2025'!C:C)</f>
        <v>0</v>
      </c>
      <c r="X52" t="str">
        <f>_xlfn.XLOOKUP(A52,'2021'!A:A,'2021'!V:V)</f>
        <v/>
      </c>
      <c r="Y52">
        <f>_xlfn.XLOOKUP(A52,'2022'!A:A,'2022'!W:W)</f>
        <v>1</v>
      </c>
      <c r="Z52">
        <f>_xlfn.XLOOKUP(A52,'2023'!B:B,'2023'!AE:AE)</f>
        <v>1</v>
      </c>
      <c r="AA52">
        <f>_xlfn.XLOOKUP(A52,'2024'!B:B,'2024'!AZ:AZ)</f>
        <v>1</v>
      </c>
      <c r="AB52">
        <f>_xlfn.XLOOKUP(A52,'2025'!A:A,'2025'!F:F)</f>
        <v>1</v>
      </c>
    </row>
    <row r="53" spans="1:28">
      <c r="A53" t="s">
        <v>307</v>
      </c>
      <c r="E53" t="str">
        <f>_xlfn.XLOOKUP(A53,'2022'!A:A,'2022'!AA:AA)</f>
        <v>Y</v>
      </c>
      <c r="F53">
        <f>_xlfn.XLOOKUP(A53,'2023'!B:B,'2023'!AG:AG)</f>
        <v>0</v>
      </c>
      <c r="G53">
        <f>_xlfn.XLOOKUP(A53,'2024'!B:B,'2024'!BL:BL)</f>
        <v>1</v>
      </c>
      <c r="H53">
        <f>_xlfn.XLOOKUP(A53,'2025'!A:A,'2025'!G:G)</f>
        <v>1</v>
      </c>
      <c r="I53" t="str">
        <f>_xlfn.XLOOKUP(A53,'2021'!A:A,'2021'!U:U)</f>
        <v/>
      </c>
      <c r="J53" t="str">
        <f>_xlfn.XLOOKUP(A53,'2022'!A:A,'2022'!V:V)</f>
        <v/>
      </c>
      <c r="K53" t="str">
        <f>_xlfn.XLOOKUP(A53,'2023'!B:B,'2023'!AD:AD)</f>
        <v/>
      </c>
      <c r="L53" t="str">
        <f>_xlfn.XLOOKUP(A53,'2024'!B:B,'2024'!AV:AV)</f>
        <v/>
      </c>
      <c r="M53">
        <f>_xlfn.XLOOKUP(A53,'2025'!A:A,'2025'!G:G)</f>
        <v>1</v>
      </c>
      <c r="N53">
        <f>_xlfn.XLOOKUP(A53,'2021'!A:A,'2021'!E:E)</f>
        <v>0</v>
      </c>
      <c r="O53">
        <f>_xlfn.XLOOKUP(A53,'2022'!A:A,'2022'!E:E)</f>
        <v>0</v>
      </c>
      <c r="P53">
        <f>_xlfn.XLOOKUP(A53,'2023'!B:B,'2023'!G:G)</f>
        <v>0</v>
      </c>
      <c r="Q53">
        <f>_xlfn.XLOOKUP(A53,'2024'!B:B,'2024'!BH:BH)</f>
        <v>0</v>
      </c>
      <c r="R53">
        <f>_xlfn.XLOOKUP(A53,'2025'!A:A,'2025'!B:B)</f>
        <v>0</v>
      </c>
      <c r="S53" t="str">
        <f>_xlfn.XLOOKUP(A53,'2021'!A:A,'2021'!X:X)</f>
        <v/>
      </c>
      <c r="T53" t="str">
        <f>_xlfn.XLOOKUP(A53,'2022'!A:A,'2022'!X:X)</f>
        <v/>
      </c>
      <c r="U53" t="str">
        <f>_xlfn.XLOOKUP(A53,'2023'!B:B,'2023'!AF:AF)</f>
        <v/>
      </c>
      <c r="V53" t="str">
        <f>_xlfn.XLOOKUP(A53,'2024'!B:B,'2024'!BW:BW)</f>
        <v/>
      </c>
      <c r="W53">
        <f>_xlfn.XLOOKUP(A53,'2025'!A:A,'2025'!C:C)</f>
        <v>0</v>
      </c>
      <c r="X53">
        <f>_xlfn.XLOOKUP(A53,'2021'!A:A,'2021'!V:V)</f>
        <v>1</v>
      </c>
      <c r="Y53">
        <f>_xlfn.XLOOKUP(A53,'2022'!A:A,'2022'!W:W)</f>
        <v>1</v>
      </c>
      <c r="Z53">
        <f>_xlfn.XLOOKUP(A53,'2023'!B:B,'2023'!AE:AE)</f>
        <v>1</v>
      </c>
      <c r="AA53">
        <f>_xlfn.XLOOKUP(A53,'2024'!B:B,'2024'!AZ:AZ)</f>
        <v>1</v>
      </c>
      <c r="AB53">
        <f>_xlfn.XLOOKUP(A53,'2025'!A:A,'2025'!F:F)</f>
        <v>1</v>
      </c>
    </row>
    <row r="54" spans="1:28">
      <c r="A54" t="s">
        <v>97</v>
      </c>
      <c r="E54" t="str">
        <f>_xlfn.XLOOKUP(A54,'2022'!A:A,'2022'!AA:AA)</f>
        <v>Y</v>
      </c>
      <c r="F54" t="str">
        <f>_xlfn.XLOOKUP(A54,'2023'!B:B,'2023'!AG:AG)</f>
        <v>Y</v>
      </c>
      <c r="G54">
        <f>_xlfn.XLOOKUP(A54,'2024'!B:B,'2024'!BL:BL)</f>
        <v>1</v>
      </c>
      <c r="H54">
        <f>_xlfn.XLOOKUP(A54,'2025'!A:A,'2025'!G:G)</f>
        <v>1</v>
      </c>
      <c r="I54">
        <f>_xlfn.XLOOKUP(A54,'2021'!A:A,'2021'!U:U)</f>
        <v>1</v>
      </c>
      <c r="J54">
        <f>_xlfn.XLOOKUP(A54,'2022'!A:A,'2022'!V:V)</f>
        <v>1</v>
      </c>
      <c r="K54">
        <f>_xlfn.XLOOKUP(A54,'2023'!B:B,'2023'!AD:AD)</f>
        <v>1</v>
      </c>
      <c r="L54" t="str">
        <f>_xlfn.XLOOKUP(A54,'2024'!B:B,'2024'!AV:AV)</f>
        <v/>
      </c>
      <c r="M54">
        <f>_xlfn.XLOOKUP(A54,'2025'!A:A,'2025'!G:G)</f>
        <v>1</v>
      </c>
      <c r="N54" t="str">
        <f>_xlfn.XLOOKUP(A54,'2021'!A:A,'2021'!E:E)</f>
        <v>Y</v>
      </c>
      <c r="O54" t="str">
        <f>_xlfn.XLOOKUP(A54,'2022'!A:A,'2022'!E:E)</f>
        <v>Y</v>
      </c>
      <c r="P54" t="str">
        <f>_xlfn.XLOOKUP(A54,'2023'!B:B,'2023'!G:G)</f>
        <v>Y</v>
      </c>
      <c r="Q54">
        <f>_xlfn.XLOOKUP(A54,'2024'!B:B,'2024'!BH:BH)</f>
        <v>1</v>
      </c>
      <c r="R54">
        <f>_xlfn.XLOOKUP(A54,'2025'!A:A,'2025'!B:B)</f>
        <v>1</v>
      </c>
      <c r="S54">
        <f>_xlfn.XLOOKUP(A54,'2021'!A:A,'2021'!X:X)</f>
        <v>1</v>
      </c>
      <c r="T54">
        <f>_xlfn.XLOOKUP(A54,'2022'!A:A,'2022'!X:X)</f>
        <v>1</v>
      </c>
      <c r="U54">
        <f>_xlfn.XLOOKUP(A54,'2023'!B:B,'2023'!AF:AF)</f>
        <v>1</v>
      </c>
      <c r="V54">
        <f>_xlfn.XLOOKUP(A54,'2024'!B:B,'2024'!BW:BW)</f>
        <v>1</v>
      </c>
      <c r="W54">
        <f>_xlfn.XLOOKUP(A54,'2025'!A:A,'2025'!C:C)</f>
        <v>1</v>
      </c>
      <c r="X54" t="str">
        <f>_xlfn.XLOOKUP(A54,'2021'!A:A,'2021'!V:V)</f>
        <v/>
      </c>
      <c r="Y54" t="str">
        <f>_xlfn.XLOOKUP(A54,'2022'!A:A,'2022'!W:W)</f>
        <v/>
      </c>
      <c r="Z54" t="str">
        <f>_xlfn.XLOOKUP(A54,'2023'!B:B,'2023'!AE:AE)</f>
        <v/>
      </c>
      <c r="AA54">
        <f>_xlfn.XLOOKUP(A54,'2024'!B:B,'2024'!AZ:AZ)</f>
        <v>1</v>
      </c>
      <c r="AB54">
        <f>_xlfn.XLOOKUP(A54,'2025'!A:A,'2025'!F:F)</f>
        <v>1</v>
      </c>
    </row>
    <row r="55" spans="1:28">
      <c r="A55" t="s">
        <v>102</v>
      </c>
      <c r="E55" t="str">
        <f>_xlfn.XLOOKUP(A55,'2022'!A:A,'2022'!AA:AA)</f>
        <v>Y</v>
      </c>
      <c r="F55" t="str">
        <f>_xlfn.XLOOKUP(A55,'2023'!B:B,'2023'!AG:AG)</f>
        <v>U</v>
      </c>
      <c r="G55">
        <f>_xlfn.XLOOKUP(A55,'2024'!B:B,'2024'!BL:BL)</f>
        <v>1</v>
      </c>
      <c r="H55">
        <f>_xlfn.XLOOKUP(A55,'2025'!A:A,'2025'!G:G)</f>
        <v>1</v>
      </c>
      <c r="I55">
        <f>_xlfn.XLOOKUP(A55,'2021'!A:A,'2021'!U:U)</f>
        <v>1</v>
      </c>
      <c r="J55">
        <f>_xlfn.XLOOKUP(A55,'2022'!A:A,'2022'!V:V)</f>
        <v>1</v>
      </c>
      <c r="K55">
        <f>_xlfn.XLOOKUP(A55,'2023'!B:B,'2023'!AD:AD)</f>
        <v>1</v>
      </c>
      <c r="L55">
        <f>_xlfn.XLOOKUP(A55,'2024'!B:B,'2024'!AV:AV)</f>
        <v>1</v>
      </c>
      <c r="M55">
        <f>_xlfn.XLOOKUP(A55,'2025'!A:A,'2025'!G:G)</f>
        <v>1</v>
      </c>
      <c r="N55">
        <f>_xlfn.XLOOKUP(A55,'2021'!A:A,'2021'!E:E)</f>
        <v>0</v>
      </c>
      <c r="O55">
        <f>_xlfn.XLOOKUP(A55,'2022'!A:A,'2022'!E:E)</f>
        <v>0</v>
      </c>
      <c r="P55">
        <f>_xlfn.XLOOKUP(A55,'2023'!B:B,'2023'!G:G)</f>
        <v>0</v>
      </c>
      <c r="Q55">
        <f>_xlfn.XLOOKUP(A55,'2024'!B:B,'2024'!BH:BH)</f>
        <v>0</v>
      </c>
      <c r="R55">
        <f>_xlfn.XLOOKUP(A55,'2025'!A:A,'2025'!B:B)</f>
        <v>0</v>
      </c>
      <c r="S55" t="str">
        <f>_xlfn.XLOOKUP(A55,'2021'!A:A,'2021'!X:X)</f>
        <v/>
      </c>
      <c r="T55" t="str">
        <f>_xlfn.XLOOKUP(A55,'2022'!A:A,'2022'!X:X)</f>
        <v/>
      </c>
      <c r="U55" t="str">
        <f>_xlfn.XLOOKUP(A55,'2023'!B:B,'2023'!AF:AF)</f>
        <v/>
      </c>
      <c r="V55" t="str">
        <f>_xlfn.XLOOKUP(A55,'2024'!B:B,'2024'!BW:BW)</f>
        <v/>
      </c>
      <c r="W55">
        <f>_xlfn.XLOOKUP(A55,'2025'!A:A,'2025'!C:C)</f>
        <v>0</v>
      </c>
      <c r="X55">
        <f>_xlfn.XLOOKUP(A55,'2021'!A:A,'2021'!V:V)</f>
        <v>1</v>
      </c>
      <c r="Y55">
        <f>_xlfn.XLOOKUP(A55,'2022'!A:A,'2022'!W:W)</f>
        <v>1</v>
      </c>
      <c r="Z55" t="str">
        <f>_xlfn.XLOOKUP(A55,'2023'!B:B,'2023'!AE:AE)</f>
        <v/>
      </c>
      <c r="AA55">
        <f>_xlfn.XLOOKUP(A55,'2024'!B:B,'2024'!AZ:AZ)</f>
        <v>0</v>
      </c>
      <c r="AB55">
        <f>_xlfn.XLOOKUP(A55,'2025'!A:A,'2025'!F:F)</f>
        <v>0</v>
      </c>
    </row>
    <row r="56" spans="1:28">
      <c r="A56" t="s">
        <v>81</v>
      </c>
      <c r="E56" t="str">
        <f>_xlfn.XLOOKUP(A56,'2022'!A:A,'2022'!AA:AA)</f>
        <v>Y</v>
      </c>
      <c r="F56">
        <f>_xlfn.XLOOKUP(A56,'2023'!B:B,'2023'!AG:AG)</f>
        <v>0</v>
      </c>
      <c r="G56">
        <f>_xlfn.XLOOKUP(A56,'2024'!B:B,'2024'!BL:BL)</f>
        <v>1</v>
      </c>
      <c r="H56">
        <f>_xlfn.XLOOKUP(A56,'2025'!A:A,'2025'!G:G)</f>
        <v>1</v>
      </c>
      <c r="I56" t="str">
        <f>_xlfn.XLOOKUP(A56,'2021'!A:A,'2021'!U:U)</f>
        <v/>
      </c>
      <c r="J56" t="str">
        <f>_xlfn.XLOOKUP(A56,'2022'!A:A,'2022'!V:V)</f>
        <v/>
      </c>
      <c r="K56" t="str">
        <f>_xlfn.XLOOKUP(A56,'2023'!B:B,'2023'!AD:AD)</f>
        <v/>
      </c>
      <c r="L56" t="str">
        <f>_xlfn.XLOOKUP(A56,'2024'!B:B,'2024'!AV:AV)</f>
        <v/>
      </c>
      <c r="M56">
        <f>_xlfn.XLOOKUP(A56,'2025'!A:A,'2025'!G:G)</f>
        <v>1</v>
      </c>
      <c r="N56">
        <f>_xlfn.XLOOKUP(A56,'2021'!A:A,'2021'!E:E)</f>
        <v>0</v>
      </c>
      <c r="O56">
        <f>_xlfn.XLOOKUP(A56,'2022'!A:A,'2022'!E:E)</f>
        <v>0</v>
      </c>
      <c r="P56">
        <f>_xlfn.XLOOKUP(A56,'2023'!B:B,'2023'!G:G)</f>
        <v>0</v>
      </c>
      <c r="Q56">
        <f>_xlfn.XLOOKUP(A56,'2024'!B:B,'2024'!BH:BH)</f>
        <v>0</v>
      </c>
      <c r="R56">
        <f>_xlfn.XLOOKUP(A56,'2025'!A:A,'2025'!B:B)</f>
        <v>0</v>
      </c>
      <c r="S56" t="str">
        <f>_xlfn.XLOOKUP(A56,'2021'!A:A,'2021'!X:X)</f>
        <v/>
      </c>
      <c r="T56" t="str">
        <f>_xlfn.XLOOKUP(A56,'2022'!A:A,'2022'!X:X)</f>
        <v/>
      </c>
      <c r="U56" t="str">
        <f>_xlfn.XLOOKUP(A56,'2023'!B:B,'2023'!AF:AF)</f>
        <v/>
      </c>
      <c r="V56" t="str">
        <f>_xlfn.XLOOKUP(A56,'2024'!B:B,'2024'!BW:BW)</f>
        <v/>
      </c>
      <c r="W56">
        <f>_xlfn.XLOOKUP(A56,'2025'!A:A,'2025'!C:C)</f>
        <v>0</v>
      </c>
      <c r="X56">
        <f>_xlfn.XLOOKUP(A56,'2021'!A:A,'2021'!V:V)</f>
        <v>1</v>
      </c>
      <c r="Y56">
        <f>_xlfn.XLOOKUP(A56,'2022'!A:A,'2022'!W:W)</f>
        <v>1</v>
      </c>
      <c r="Z56">
        <f>_xlfn.XLOOKUP(A56,'2023'!B:B,'2023'!AE:AE)</f>
        <v>1</v>
      </c>
      <c r="AA56">
        <f>_xlfn.XLOOKUP(A56,'2024'!B:B,'2024'!AZ:AZ)</f>
        <v>1</v>
      </c>
      <c r="AB56">
        <f>_xlfn.XLOOKUP(A56,'2025'!A:A,'2025'!F:F)</f>
        <v>1</v>
      </c>
    </row>
    <row r="57" spans="1:28">
      <c r="A57" t="s">
        <v>3067</v>
      </c>
      <c r="E57" t="e">
        <f>_xlfn.XLOOKUP(A57,'2022'!A:A,'2022'!AA:AA)</f>
        <v>#N/A</v>
      </c>
      <c r="F57" t="e">
        <f>_xlfn.XLOOKUP(A57,'2023'!B:B,'2023'!AG:AG)</f>
        <v>#N/A</v>
      </c>
      <c r="G57" t="e">
        <f>_xlfn.XLOOKUP(A57,'2024'!B:B,'2024'!BL:BL)</f>
        <v>#N/A</v>
      </c>
      <c r="H57" t="e">
        <f>_xlfn.XLOOKUP(A57,'2025'!A:A,'2025'!G:G)</f>
        <v>#N/A</v>
      </c>
      <c r="I57" t="str">
        <f>_xlfn.XLOOKUP(A57,'2021'!A:A,'2021'!U:U)</f>
        <v/>
      </c>
      <c r="J57" t="e">
        <f>_xlfn.XLOOKUP(A57,'2022'!A:A,'2022'!V:V)</f>
        <v>#N/A</v>
      </c>
      <c r="K57" t="e">
        <f>_xlfn.XLOOKUP(A57,'2023'!B:B,'2023'!AD:AD)</f>
        <v>#N/A</v>
      </c>
      <c r="L57" t="e">
        <f>_xlfn.XLOOKUP(A57,'2024'!B:B,'2024'!AV:AV)</f>
        <v>#N/A</v>
      </c>
      <c r="M57" t="e">
        <f>_xlfn.XLOOKUP(A57,'2025'!A:A,'2025'!G:G)</f>
        <v>#N/A</v>
      </c>
      <c r="N57" t="str">
        <f>_xlfn.XLOOKUP(A57,'2021'!A:A,'2021'!E:E)</f>
        <v>Y</v>
      </c>
      <c r="O57" t="e">
        <f>_xlfn.XLOOKUP(A57,'2022'!A:A,'2022'!E:E)</f>
        <v>#N/A</v>
      </c>
      <c r="P57" t="e">
        <f>_xlfn.XLOOKUP(A57,'2023'!B:B,'2023'!G:G)</f>
        <v>#N/A</v>
      </c>
      <c r="Q57" t="e">
        <f>_xlfn.XLOOKUP(A57,'2024'!B:B,'2024'!BH:BH)</f>
        <v>#N/A</v>
      </c>
      <c r="R57" t="e">
        <f>_xlfn.XLOOKUP(A57,'2025'!A:A,'2025'!B:B)</f>
        <v>#N/A</v>
      </c>
      <c r="S57">
        <f>_xlfn.XLOOKUP(A57,'2021'!A:A,'2021'!X:X)</f>
        <v>1</v>
      </c>
      <c r="T57" t="e">
        <f>_xlfn.XLOOKUP(A57,'2022'!A:A,'2022'!X:X)</f>
        <v>#N/A</v>
      </c>
      <c r="U57" t="e">
        <f>_xlfn.XLOOKUP(A57,'2023'!B:B,'2023'!AF:AF)</f>
        <v>#N/A</v>
      </c>
      <c r="V57" t="e">
        <f>_xlfn.XLOOKUP(A57,'2024'!B:B,'2024'!BW:BW)</f>
        <v>#N/A</v>
      </c>
      <c r="W57" t="e">
        <f>_xlfn.XLOOKUP(A57,'2025'!A:A,'2025'!C:C)</f>
        <v>#N/A</v>
      </c>
      <c r="X57">
        <f>_xlfn.XLOOKUP(A57,'2021'!A:A,'2021'!V:V)</f>
        <v>1</v>
      </c>
      <c r="Y57" t="e">
        <f>_xlfn.XLOOKUP(A57,'2022'!A:A,'2022'!W:W)</f>
        <v>#N/A</v>
      </c>
      <c r="Z57" t="e">
        <f>_xlfn.XLOOKUP(A57,'2023'!B:B,'2023'!AE:AE)</f>
        <v>#N/A</v>
      </c>
      <c r="AA57" t="e">
        <f>_xlfn.XLOOKUP(A57,'2024'!B:B,'2024'!AZ:AZ)</f>
        <v>#N/A</v>
      </c>
      <c r="AB57" t="e">
        <f>_xlfn.XLOOKUP(A57,'2025'!A:A,'2025'!F:F)</f>
        <v>#N/A</v>
      </c>
    </row>
    <row r="58" spans="1:28">
      <c r="A58" t="s">
        <v>139</v>
      </c>
      <c r="E58" t="str">
        <f>_xlfn.XLOOKUP(A58,'2022'!A:A,'2022'!AA:AA)</f>
        <v/>
      </c>
      <c r="F58" t="str">
        <f>_xlfn.XLOOKUP(A58,'2023'!B:B,'2023'!AG:AG)</f>
        <v>U</v>
      </c>
      <c r="G58">
        <f>_xlfn.XLOOKUP(A58,'2024'!B:B,'2024'!BL:BL)</f>
        <v>0</v>
      </c>
      <c r="H58">
        <f>_xlfn.XLOOKUP(A58,'2025'!A:A,'2025'!G:G)</f>
        <v>0</v>
      </c>
      <c r="I58" t="e">
        <f>_xlfn.XLOOKUP(A58,'2021'!A:A,'2021'!U:U)</f>
        <v>#N/A</v>
      </c>
      <c r="J58" t="str">
        <f>_xlfn.XLOOKUP(A58,'2022'!A:A,'2022'!V:V)</f>
        <v/>
      </c>
      <c r="K58" t="str">
        <f>_xlfn.XLOOKUP(A58,'2023'!B:B,'2023'!AD:AD)</f>
        <v/>
      </c>
      <c r="L58" t="str">
        <f>_xlfn.XLOOKUP(A58,'2024'!B:B,'2024'!AV:AV)</f>
        <v/>
      </c>
      <c r="M58">
        <f>_xlfn.XLOOKUP(A58,'2025'!A:A,'2025'!G:G)</f>
        <v>0</v>
      </c>
      <c r="N58" t="e">
        <f>_xlfn.XLOOKUP(A58,'2021'!A:A,'2021'!E:E)</f>
        <v>#N/A</v>
      </c>
      <c r="O58">
        <f>_xlfn.XLOOKUP(A58,'2022'!A:A,'2022'!E:E)</f>
        <v>0</v>
      </c>
      <c r="P58">
        <f>_xlfn.XLOOKUP(A58,'2023'!B:B,'2023'!G:G)</f>
        <v>0</v>
      </c>
      <c r="Q58">
        <f>_xlfn.XLOOKUP(A58,'2024'!B:B,'2024'!BH:BH)</f>
        <v>0</v>
      </c>
      <c r="R58">
        <f>_xlfn.XLOOKUP(A58,'2025'!A:A,'2025'!B:B)</f>
        <v>0</v>
      </c>
      <c r="S58" t="e">
        <f>_xlfn.XLOOKUP(A58,'2021'!A:A,'2021'!X:X)</f>
        <v>#N/A</v>
      </c>
      <c r="T58" t="str">
        <f>_xlfn.XLOOKUP(A58,'2022'!A:A,'2022'!X:X)</f>
        <v/>
      </c>
      <c r="U58" t="str">
        <f>_xlfn.XLOOKUP(A58,'2023'!B:B,'2023'!AF:AF)</f>
        <v/>
      </c>
      <c r="V58" t="str">
        <f>_xlfn.XLOOKUP(A58,'2024'!B:B,'2024'!BW:BW)</f>
        <v/>
      </c>
      <c r="W58">
        <f>_xlfn.XLOOKUP(A58,'2025'!A:A,'2025'!C:C)</f>
        <v>0</v>
      </c>
      <c r="X58" t="e">
        <f>_xlfn.XLOOKUP(A58,'2021'!A:A,'2021'!V:V)</f>
        <v>#N/A</v>
      </c>
      <c r="Y58" t="str">
        <f>_xlfn.XLOOKUP(A58,'2022'!A:A,'2022'!W:W)</f>
        <v/>
      </c>
      <c r="Z58" t="str">
        <f>_xlfn.XLOOKUP(A58,'2023'!B:B,'2023'!AE:AE)</f>
        <v/>
      </c>
      <c r="AA58">
        <f>_xlfn.XLOOKUP(A58,'2024'!B:B,'2024'!AZ:AZ)</f>
        <v>0</v>
      </c>
      <c r="AB58">
        <f>_xlfn.XLOOKUP(A58,'2025'!A:A,'2025'!F:F)</f>
        <v>0</v>
      </c>
    </row>
    <row r="59" spans="1:28">
      <c r="A59" t="s">
        <v>185</v>
      </c>
      <c r="E59" t="str">
        <f>_xlfn.XLOOKUP(A59,'2022'!A:A,'2022'!AA:AA)</f>
        <v>Y</v>
      </c>
      <c r="F59" t="str">
        <f>_xlfn.XLOOKUP(A59,'2023'!B:B,'2023'!AG:AG)</f>
        <v>Y</v>
      </c>
      <c r="G59">
        <f>_xlfn.XLOOKUP(A59,'2024'!B:B,'2024'!BL:BL)</f>
        <v>1</v>
      </c>
      <c r="H59">
        <f>_xlfn.XLOOKUP(A59,'2025'!A:A,'2025'!G:G)</f>
        <v>1</v>
      </c>
      <c r="I59">
        <f>_xlfn.XLOOKUP(A59,'2021'!A:A,'2021'!U:U)</f>
        <v>1</v>
      </c>
      <c r="J59">
        <f>_xlfn.XLOOKUP(A59,'2022'!A:A,'2022'!V:V)</f>
        <v>1</v>
      </c>
      <c r="K59" t="str">
        <f>_xlfn.XLOOKUP(A59,'2023'!B:B,'2023'!AD:AD)</f>
        <v/>
      </c>
      <c r="L59" t="str">
        <f>_xlfn.XLOOKUP(A59,'2024'!B:B,'2024'!AV:AV)</f>
        <v/>
      </c>
      <c r="M59">
        <f>_xlfn.XLOOKUP(A59,'2025'!A:A,'2025'!G:G)</f>
        <v>1</v>
      </c>
      <c r="N59" t="str">
        <f>_xlfn.XLOOKUP(A59,'2021'!A:A,'2021'!E:E)</f>
        <v>Y</v>
      </c>
      <c r="O59" t="str">
        <f>_xlfn.XLOOKUP(A59,'2022'!A:A,'2022'!E:E)</f>
        <v>Y</v>
      </c>
      <c r="P59">
        <f>_xlfn.XLOOKUP(A59,'2023'!B:B,'2023'!G:G)</f>
        <v>0</v>
      </c>
      <c r="Q59">
        <f>_xlfn.XLOOKUP(A59,'2024'!B:B,'2024'!BH:BH)</f>
        <v>0</v>
      </c>
      <c r="R59">
        <f>_xlfn.XLOOKUP(A59,'2025'!A:A,'2025'!B:B)</f>
        <v>0</v>
      </c>
      <c r="S59" t="str">
        <f>_xlfn.XLOOKUP(A59,'2021'!A:A,'2021'!X:X)</f>
        <v/>
      </c>
      <c r="T59" t="str">
        <f>_xlfn.XLOOKUP(A59,'2022'!A:A,'2022'!X:X)</f>
        <v/>
      </c>
      <c r="U59" t="str">
        <f>_xlfn.XLOOKUP(A59,'2023'!B:B,'2023'!AF:AF)</f>
        <v/>
      </c>
      <c r="V59" t="str">
        <f>_xlfn.XLOOKUP(A59,'2024'!B:B,'2024'!BW:BW)</f>
        <v/>
      </c>
      <c r="W59">
        <f>_xlfn.XLOOKUP(A59,'2025'!A:A,'2025'!C:C)</f>
        <v>0</v>
      </c>
      <c r="X59">
        <f>_xlfn.XLOOKUP(A59,'2021'!A:A,'2021'!V:V)</f>
        <v>1</v>
      </c>
      <c r="Y59">
        <f>_xlfn.XLOOKUP(A59,'2022'!A:A,'2022'!W:W)</f>
        <v>1</v>
      </c>
      <c r="Z59">
        <f>_xlfn.XLOOKUP(A59,'2023'!B:B,'2023'!AE:AE)</f>
        <v>1</v>
      </c>
      <c r="AA59">
        <f>_xlfn.XLOOKUP(A59,'2024'!B:B,'2024'!AZ:AZ)</f>
        <v>1</v>
      </c>
      <c r="AB59">
        <f>_xlfn.XLOOKUP(A59,'2025'!A:A,'2025'!F:F)</f>
        <v>1</v>
      </c>
    </row>
    <row r="60" spans="1:28">
      <c r="A60" t="s">
        <v>341</v>
      </c>
      <c r="E60" t="str">
        <f>_xlfn.XLOOKUP(A60,'2022'!A:A,'2022'!AA:AA)</f>
        <v>Y</v>
      </c>
      <c r="F60" t="str">
        <f>_xlfn.XLOOKUP(A60,'2023'!B:B,'2023'!AG:AG)</f>
        <v>Y</v>
      </c>
      <c r="G60">
        <f>_xlfn.XLOOKUP(A60,'2024'!B:B,'2024'!BL:BL)</f>
        <v>1</v>
      </c>
      <c r="H60">
        <f>_xlfn.XLOOKUP(A60,'2025'!A:A,'2025'!G:G)</f>
        <v>1</v>
      </c>
      <c r="I60">
        <f>_xlfn.XLOOKUP(A60,'2021'!A:A,'2021'!U:U)</f>
        <v>1</v>
      </c>
      <c r="J60">
        <f>_xlfn.XLOOKUP(A60,'2022'!A:A,'2022'!V:V)</f>
        <v>1</v>
      </c>
      <c r="K60" t="str">
        <f>_xlfn.XLOOKUP(A60,'2023'!B:B,'2023'!AD:AD)</f>
        <v/>
      </c>
      <c r="L60" t="str">
        <f>_xlfn.XLOOKUP(A60,'2024'!B:B,'2024'!AV:AV)</f>
        <v/>
      </c>
      <c r="M60">
        <f>_xlfn.XLOOKUP(A60,'2025'!A:A,'2025'!G:G)</f>
        <v>1</v>
      </c>
      <c r="N60">
        <f>_xlfn.XLOOKUP(A60,'2021'!A:A,'2021'!E:E)</f>
        <v>0</v>
      </c>
      <c r="O60">
        <f>_xlfn.XLOOKUP(A60,'2022'!A:A,'2022'!E:E)</f>
        <v>0</v>
      </c>
      <c r="P60">
        <f>_xlfn.XLOOKUP(A60,'2023'!B:B,'2023'!G:G)</f>
        <v>0</v>
      </c>
      <c r="Q60">
        <f>_xlfn.XLOOKUP(A60,'2024'!B:B,'2024'!BH:BH)</f>
        <v>0</v>
      </c>
      <c r="R60">
        <f>_xlfn.XLOOKUP(A60,'2025'!A:A,'2025'!B:B)</f>
        <v>0</v>
      </c>
      <c r="S60" t="str">
        <f>_xlfn.XLOOKUP(A60,'2021'!A:A,'2021'!X:X)</f>
        <v/>
      </c>
      <c r="T60" t="str">
        <f>_xlfn.XLOOKUP(A60,'2022'!A:A,'2022'!X:X)</f>
        <v/>
      </c>
      <c r="U60" t="str">
        <f>_xlfn.XLOOKUP(A60,'2023'!B:B,'2023'!AF:AF)</f>
        <v/>
      </c>
      <c r="V60" t="str">
        <f>_xlfn.XLOOKUP(A60,'2024'!B:B,'2024'!BW:BW)</f>
        <v/>
      </c>
      <c r="W60">
        <f>_xlfn.XLOOKUP(A60,'2025'!A:A,'2025'!C:C)</f>
        <v>0</v>
      </c>
      <c r="X60">
        <f>_xlfn.XLOOKUP(A60,'2021'!A:A,'2021'!V:V)</f>
        <v>1</v>
      </c>
      <c r="Y60">
        <f>_xlfn.XLOOKUP(A60,'2022'!A:A,'2022'!W:W)</f>
        <v>1</v>
      </c>
      <c r="Z60">
        <f>_xlfn.XLOOKUP(A60,'2023'!B:B,'2023'!AE:AE)</f>
        <v>1</v>
      </c>
      <c r="AA60">
        <f>_xlfn.XLOOKUP(A60,'2024'!B:B,'2024'!AZ:AZ)</f>
        <v>1</v>
      </c>
      <c r="AB60">
        <f>_xlfn.XLOOKUP(A60,'2025'!A:A,'2025'!F:F)</f>
        <v>1</v>
      </c>
    </row>
    <row r="61" spans="1:28">
      <c r="A61" t="s">
        <v>103</v>
      </c>
      <c r="E61" t="str">
        <f>_xlfn.XLOOKUP(A61,'2022'!A:A,'2022'!AA:AA)</f>
        <v>Y</v>
      </c>
      <c r="F61" t="str">
        <f>_xlfn.XLOOKUP(A61,'2023'!B:B,'2023'!AG:AG)</f>
        <v>Y</v>
      </c>
      <c r="G61">
        <f>_xlfn.XLOOKUP(A61,'2024'!B:B,'2024'!BL:BL)</f>
        <v>1</v>
      </c>
      <c r="H61">
        <f>_xlfn.XLOOKUP(A61,'2025'!A:A,'2025'!G:G)</f>
        <v>1</v>
      </c>
      <c r="I61">
        <f>_xlfn.XLOOKUP(A61,'2021'!A:A,'2021'!U:U)</f>
        <v>1</v>
      </c>
      <c r="J61">
        <f>_xlfn.XLOOKUP(A61,'2022'!A:A,'2022'!V:V)</f>
        <v>1</v>
      </c>
      <c r="K61" t="str">
        <f>_xlfn.XLOOKUP(A61,'2023'!B:B,'2023'!AD:AD)</f>
        <v/>
      </c>
      <c r="L61" t="str">
        <f>_xlfn.XLOOKUP(A61,'2024'!B:B,'2024'!AV:AV)</f>
        <v/>
      </c>
      <c r="M61">
        <f>_xlfn.XLOOKUP(A61,'2025'!A:A,'2025'!G:G)</f>
        <v>1</v>
      </c>
      <c r="N61">
        <f>_xlfn.XLOOKUP(A61,'2021'!A:A,'2021'!E:E)</f>
        <v>0</v>
      </c>
      <c r="O61">
        <f>_xlfn.XLOOKUP(A61,'2022'!A:A,'2022'!E:E)</f>
        <v>0</v>
      </c>
      <c r="P61">
        <f>_xlfn.XLOOKUP(A61,'2023'!B:B,'2023'!G:G)</f>
        <v>0</v>
      </c>
      <c r="Q61">
        <f>_xlfn.XLOOKUP(A61,'2024'!B:B,'2024'!BH:BH)</f>
        <v>0</v>
      </c>
      <c r="R61">
        <f>_xlfn.XLOOKUP(A61,'2025'!A:A,'2025'!B:B)</f>
        <v>0</v>
      </c>
      <c r="S61" t="str">
        <f>_xlfn.XLOOKUP(A61,'2021'!A:A,'2021'!X:X)</f>
        <v/>
      </c>
      <c r="T61" t="str">
        <f>_xlfn.XLOOKUP(A61,'2022'!A:A,'2022'!X:X)</f>
        <v/>
      </c>
      <c r="U61" t="str">
        <f>_xlfn.XLOOKUP(A61,'2023'!B:B,'2023'!AF:AF)</f>
        <v/>
      </c>
      <c r="V61" t="str">
        <f>_xlfn.XLOOKUP(A61,'2024'!B:B,'2024'!BW:BW)</f>
        <v/>
      </c>
      <c r="W61">
        <f>_xlfn.XLOOKUP(A61,'2025'!A:A,'2025'!C:C)</f>
        <v>0</v>
      </c>
      <c r="X61">
        <f>_xlfn.XLOOKUP(A61,'2021'!A:A,'2021'!V:V)</f>
        <v>1</v>
      </c>
      <c r="Y61">
        <f>_xlfn.XLOOKUP(A61,'2022'!A:A,'2022'!W:W)</f>
        <v>1</v>
      </c>
      <c r="Z61">
        <f>_xlfn.XLOOKUP(A61,'2023'!B:B,'2023'!AE:AE)</f>
        <v>1</v>
      </c>
      <c r="AA61">
        <f>_xlfn.XLOOKUP(A61,'2024'!B:B,'2024'!AZ:AZ)</f>
        <v>1</v>
      </c>
      <c r="AB61">
        <f>_xlfn.XLOOKUP(A61,'2025'!A:A,'2025'!F:F)</f>
        <v>1</v>
      </c>
    </row>
    <row r="62" spans="1:28">
      <c r="A62" t="s">
        <v>278</v>
      </c>
      <c r="E62" t="str">
        <f>_xlfn.XLOOKUP(A62,'2022'!A:A,'2022'!AA:AA)</f>
        <v>Y</v>
      </c>
      <c r="F62" t="str">
        <f>_xlfn.XLOOKUP(A62,'2023'!B:B,'2023'!AG:AG)</f>
        <v>Y</v>
      </c>
      <c r="G62">
        <f>_xlfn.XLOOKUP(A62,'2024'!B:B,'2024'!BL:BL)</f>
        <v>1</v>
      </c>
      <c r="H62">
        <f>_xlfn.XLOOKUP(A62,'2025'!A:A,'2025'!G:G)</f>
        <v>1</v>
      </c>
      <c r="I62">
        <f>_xlfn.XLOOKUP(A62,'2021'!A:A,'2021'!U:U)</f>
        <v>1</v>
      </c>
      <c r="J62">
        <f>_xlfn.XLOOKUP(A62,'2022'!A:A,'2022'!V:V)</f>
        <v>1</v>
      </c>
      <c r="K62">
        <f>_xlfn.XLOOKUP(A62,'2023'!B:B,'2023'!AD:AD)</f>
        <v>1</v>
      </c>
      <c r="L62">
        <f>_xlfn.XLOOKUP(A62,'2024'!B:B,'2024'!AV:AV)</f>
        <v>1</v>
      </c>
      <c r="M62">
        <f>_xlfn.XLOOKUP(A62,'2025'!A:A,'2025'!G:G)</f>
        <v>1</v>
      </c>
      <c r="N62">
        <f>_xlfn.XLOOKUP(A62,'2021'!A:A,'2021'!E:E)</f>
        <v>0</v>
      </c>
      <c r="O62">
        <f>_xlfn.XLOOKUP(A62,'2022'!A:A,'2022'!E:E)</f>
        <v>0</v>
      </c>
      <c r="P62">
        <f>_xlfn.XLOOKUP(A62,'2023'!B:B,'2023'!G:G)</f>
        <v>0</v>
      </c>
      <c r="Q62">
        <f>_xlfn.XLOOKUP(A62,'2024'!B:B,'2024'!BH:BH)</f>
        <v>0</v>
      </c>
      <c r="R62">
        <f>_xlfn.XLOOKUP(A62,'2025'!A:A,'2025'!B:B)</f>
        <v>0</v>
      </c>
      <c r="S62" t="str">
        <f>_xlfn.XLOOKUP(A62,'2021'!A:A,'2021'!X:X)</f>
        <v/>
      </c>
      <c r="T62" t="str">
        <f>_xlfn.XLOOKUP(A62,'2022'!A:A,'2022'!X:X)</f>
        <v/>
      </c>
      <c r="U62" t="str">
        <f>_xlfn.XLOOKUP(A62,'2023'!B:B,'2023'!AF:AF)</f>
        <v/>
      </c>
      <c r="V62" t="str">
        <f>_xlfn.XLOOKUP(A62,'2024'!B:B,'2024'!BW:BW)</f>
        <v/>
      </c>
      <c r="W62">
        <f>_xlfn.XLOOKUP(A62,'2025'!A:A,'2025'!C:C)</f>
        <v>0</v>
      </c>
      <c r="X62" t="str">
        <f>_xlfn.XLOOKUP(A62,'2021'!A:A,'2021'!V:V)</f>
        <v/>
      </c>
      <c r="Y62" t="str">
        <f>_xlfn.XLOOKUP(A62,'2022'!A:A,'2022'!W:W)</f>
        <v/>
      </c>
      <c r="Z62" t="str">
        <f>_xlfn.XLOOKUP(A62,'2023'!B:B,'2023'!AE:AE)</f>
        <v/>
      </c>
      <c r="AA62">
        <f>_xlfn.XLOOKUP(A62,'2024'!B:B,'2024'!AZ:AZ)</f>
        <v>0</v>
      </c>
      <c r="AB62">
        <f>_xlfn.XLOOKUP(A62,'2025'!A:A,'2025'!F:F)</f>
        <v>0</v>
      </c>
    </row>
    <row r="63" spans="1:28">
      <c r="A63" t="s">
        <v>82</v>
      </c>
      <c r="E63" t="str">
        <f>_xlfn.XLOOKUP(A63,'2022'!A:A,'2022'!AA:AA)</f>
        <v>N</v>
      </c>
      <c r="F63" t="str">
        <f>_xlfn.XLOOKUP(A63,'2023'!B:B,'2023'!AG:AG)</f>
        <v>Y</v>
      </c>
      <c r="G63">
        <f>_xlfn.XLOOKUP(A63,'2024'!B:B,'2024'!BL:BL)</f>
        <v>1</v>
      </c>
      <c r="H63">
        <f>_xlfn.XLOOKUP(A63,'2025'!A:A,'2025'!G:G)</f>
        <v>1</v>
      </c>
      <c r="I63">
        <f>_xlfn.XLOOKUP(A63,'2021'!A:A,'2021'!U:U)</f>
        <v>1</v>
      </c>
      <c r="J63">
        <f>_xlfn.XLOOKUP(A63,'2022'!A:A,'2022'!V:V)</f>
        <v>1</v>
      </c>
      <c r="K63" t="str">
        <f>_xlfn.XLOOKUP(A63,'2023'!B:B,'2023'!AD:AD)</f>
        <v/>
      </c>
      <c r="L63" t="str">
        <f>_xlfn.XLOOKUP(A63,'2024'!B:B,'2024'!AV:AV)</f>
        <v/>
      </c>
      <c r="M63">
        <f>_xlfn.XLOOKUP(A63,'2025'!A:A,'2025'!G:G)</f>
        <v>1</v>
      </c>
      <c r="N63" t="str">
        <f>_xlfn.XLOOKUP(A63,'2021'!A:A,'2021'!E:E)</f>
        <v>Y</v>
      </c>
      <c r="O63" t="str">
        <f>_xlfn.XLOOKUP(A63,'2022'!A:A,'2022'!E:E)</f>
        <v>Y</v>
      </c>
      <c r="P63" t="str">
        <f>_xlfn.XLOOKUP(A63,'2023'!B:B,'2023'!G:G)</f>
        <v>Y</v>
      </c>
      <c r="Q63">
        <f>_xlfn.XLOOKUP(A63,'2024'!B:B,'2024'!BH:BH)</f>
        <v>0</v>
      </c>
      <c r="R63">
        <f>_xlfn.XLOOKUP(A63,'2025'!A:A,'2025'!B:B)</f>
        <v>0</v>
      </c>
      <c r="S63" t="str">
        <f>_xlfn.XLOOKUP(A63,'2021'!A:A,'2021'!X:X)</f>
        <v/>
      </c>
      <c r="T63" t="str">
        <f>_xlfn.XLOOKUP(A63,'2022'!A:A,'2022'!X:X)</f>
        <v/>
      </c>
      <c r="U63" t="str">
        <f>_xlfn.XLOOKUP(A63,'2023'!B:B,'2023'!AF:AF)</f>
        <v/>
      </c>
      <c r="V63" t="str">
        <f>_xlfn.XLOOKUP(A63,'2024'!B:B,'2024'!BW:BW)</f>
        <v/>
      </c>
      <c r="W63">
        <f>_xlfn.XLOOKUP(A63,'2025'!A:A,'2025'!C:C)</f>
        <v>0</v>
      </c>
      <c r="X63">
        <f>_xlfn.XLOOKUP(A63,'2021'!A:A,'2021'!V:V)</f>
        <v>1</v>
      </c>
      <c r="Y63">
        <f>_xlfn.XLOOKUP(A63,'2022'!A:A,'2022'!W:W)</f>
        <v>1</v>
      </c>
      <c r="Z63">
        <f>_xlfn.XLOOKUP(A63,'2023'!B:B,'2023'!AE:AE)</f>
        <v>1</v>
      </c>
      <c r="AA63">
        <f>_xlfn.XLOOKUP(A63,'2024'!B:B,'2024'!AZ:AZ)</f>
        <v>1</v>
      </c>
      <c r="AB63">
        <f>_xlfn.XLOOKUP(A63,'2025'!A:A,'2025'!F:F)</f>
        <v>1</v>
      </c>
    </row>
    <row r="64" spans="1:28">
      <c r="A64" t="s">
        <v>86</v>
      </c>
      <c r="E64" t="str">
        <f>_xlfn.XLOOKUP(A64,'2022'!A:A,'2022'!AA:AA)</f>
        <v/>
      </c>
      <c r="F64" t="str">
        <f>_xlfn.XLOOKUP(A64,'2023'!B:B,'2023'!AG:AG)</f>
        <v>Y</v>
      </c>
      <c r="G64">
        <f>_xlfn.XLOOKUP(A64,'2024'!B:B,'2024'!BL:BL)</f>
        <v>0</v>
      </c>
      <c r="H64">
        <f>_xlfn.XLOOKUP(A64,'2025'!A:A,'2025'!G:G)</f>
        <v>1</v>
      </c>
      <c r="I64" t="str">
        <f>_xlfn.XLOOKUP(A64,'2021'!A:A,'2021'!U:U)</f>
        <v/>
      </c>
      <c r="J64" t="str">
        <f>_xlfn.XLOOKUP(A64,'2022'!A:A,'2022'!V:V)</f>
        <v/>
      </c>
      <c r="K64">
        <f>_xlfn.XLOOKUP(A64,'2023'!B:B,'2023'!AD:AD)</f>
        <v>1</v>
      </c>
      <c r="L64">
        <f>_xlfn.XLOOKUP(A64,'2024'!B:B,'2024'!AV:AV)</f>
        <v>1</v>
      </c>
      <c r="M64">
        <f>_xlfn.XLOOKUP(A64,'2025'!A:A,'2025'!G:G)</f>
        <v>1</v>
      </c>
      <c r="N64">
        <f>_xlfn.XLOOKUP(A64,'2021'!A:A,'2021'!E:E)</f>
        <v>0</v>
      </c>
      <c r="O64">
        <f>_xlfn.XLOOKUP(A64,'2022'!A:A,'2022'!E:E)</f>
        <v>0</v>
      </c>
      <c r="P64">
        <f>_xlfn.XLOOKUP(A64,'2023'!B:B,'2023'!G:G)</f>
        <v>0</v>
      </c>
      <c r="Q64">
        <f>_xlfn.XLOOKUP(A64,'2024'!B:B,'2024'!BH:BH)</f>
        <v>0</v>
      </c>
      <c r="R64">
        <f>_xlfn.XLOOKUP(A64,'2025'!A:A,'2025'!B:B)</f>
        <v>0</v>
      </c>
      <c r="S64" t="str">
        <f>_xlfn.XLOOKUP(A64,'2021'!A:A,'2021'!X:X)</f>
        <v/>
      </c>
      <c r="T64" t="str">
        <f>_xlfn.XLOOKUP(A64,'2022'!A:A,'2022'!X:X)</f>
        <v/>
      </c>
      <c r="U64" t="str">
        <f>_xlfn.XLOOKUP(A64,'2023'!B:B,'2023'!AF:AF)</f>
        <v/>
      </c>
      <c r="V64" t="str">
        <f>_xlfn.XLOOKUP(A64,'2024'!B:B,'2024'!BW:BW)</f>
        <v/>
      </c>
      <c r="W64">
        <f>_xlfn.XLOOKUP(A64,'2025'!A:A,'2025'!C:C)</f>
        <v>0</v>
      </c>
      <c r="X64" t="str">
        <f>_xlfn.XLOOKUP(A64,'2021'!A:A,'2021'!V:V)</f>
        <v/>
      </c>
      <c r="Y64" t="str">
        <f>_xlfn.XLOOKUP(A64,'2022'!A:A,'2022'!W:W)</f>
        <v/>
      </c>
      <c r="Z64" t="str">
        <f>_xlfn.XLOOKUP(A64,'2023'!B:B,'2023'!AE:AE)</f>
        <v/>
      </c>
      <c r="AA64">
        <f>_xlfn.XLOOKUP(A64,'2024'!B:B,'2024'!AZ:AZ)</f>
        <v>0</v>
      </c>
      <c r="AB64">
        <f>_xlfn.XLOOKUP(A64,'2025'!A:A,'2025'!F:F)</f>
        <v>0</v>
      </c>
    </row>
    <row r="65" spans="1:28">
      <c r="A65" t="s">
        <v>216</v>
      </c>
      <c r="E65" t="str">
        <f>_xlfn.XLOOKUP(A65,'2022'!A:A,'2022'!AA:AA)</f>
        <v>N</v>
      </c>
      <c r="F65" t="str">
        <f>_xlfn.XLOOKUP(A65,'2023'!B:B,'2023'!AG:AG)</f>
        <v>U</v>
      </c>
      <c r="G65">
        <f>_xlfn.XLOOKUP(A65,'2024'!B:B,'2024'!BL:BL)</f>
        <v>0</v>
      </c>
      <c r="H65">
        <f>_xlfn.XLOOKUP(A65,'2025'!A:A,'2025'!G:G)</f>
        <v>0</v>
      </c>
      <c r="I65" t="str">
        <f>_xlfn.XLOOKUP(A65,'2021'!A:A,'2021'!U:U)</f>
        <v/>
      </c>
      <c r="J65" t="str">
        <f>_xlfn.XLOOKUP(A65,'2022'!A:A,'2022'!V:V)</f>
        <v/>
      </c>
      <c r="K65" t="str">
        <f>_xlfn.XLOOKUP(A65,'2023'!B:B,'2023'!AD:AD)</f>
        <v/>
      </c>
      <c r="L65" t="str">
        <f>_xlfn.XLOOKUP(A65,'2024'!B:B,'2024'!AV:AV)</f>
        <v/>
      </c>
      <c r="M65">
        <f>_xlfn.XLOOKUP(A65,'2025'!A:A,'2025'!G:G)</f>
        <v>0</v>
      </c>
      <c r="N65">
        <f>_xlfn.XLOOKUP(A65,'2021'!A:A,'2021'!E:E)</f>
        <v>0</v>
      </c>
      <c r="O65">
        <f>_xlfn.XLOOKUP(A65,'2022'!A:A,'2022'!E:E)</f>
        <v>0</v>
      </c>
      <c r="P65">
        <f>_xlfn.XLOOKUP(A65,'2023'!B:B,'2023'!G:G)</f>
        <v>0</v>
      </c>
      <c r="Q65">
        <f>_xlfn.XLOOKUP(A65,'2024'!B:B,'2024'!BH:BH)</f>
        <v>0</v>
      </c>
      <c r="R65">
        <f>_xlfn.XLOOKUP(A65,'2025'!A:A,'2025'!B:B)</f>
        <v>0</v>
      </c>
      <c r="S65" t="str">
        <f>_xlfn.XLOOKUP(A65,'2021'!A:A,'2021'!X:X)</f>
        <v/>
      </c>
      <c r="T65" t="str">
        <f>_xlfn.XLOOKUP(A65,'2022'!A:A,'2022'!X:X)</f>
        <v/>
      </c>
      <c r="U65" t="str">
        <f>_xlfn.XLOOKUP(A65,'2023'!B:B,'2023'!AF:AF)</f>
        <v/>
      </c>
      <c r="V65" t="str">
        <f>_xlfn.XLOOKUP(A65,'2024'!B:B,'2024'!BW:BW)</f>
        <v/>
      </c>
      <c r="W65">
        <f>_xlfn.XLOOKUP(A65,'2025'!A:A,'2025'!C:C)</f>
        <v>0</v>
      </c>
      <c r="X65" t="str">
        <f>_xlfn.XLOOKUP(A65,'2021'!A:A,'2021'!V:V)</f>
        <v/>
      </c>
      <c r="Y65" t="str">
        <f>_xlfn.XLOOKUP(A65,'2022'!A:A,'2022'!W:W)</f>
        <v/>
      </c>
      <c r="Z65" t="str">
        <f>_xlfn.XLOOKUP(A65,'2023'!B:B,'2023'!AE:AE)</f>
        <v/>
      </c>
      <c r="AA65">
        <f>_xlfn.XLOOKUP(A65,'2024'!B:B,'2024'!AZ:AZ)</f>
        <v>0</v>
      </c>
      <c r="AB65">
        <f>_xlfn.XLOOKUP(A65,'2025'!A:A,'2025'!F:F)</f>
        <v>0</v>
      </c>
    </row>
    <row r="66" spans="1:28">
      <c r="A66" t="s">
        <v>288</v>
      </c>
      <c r="E66" t="e">
        <f>_xlfn.XLOOKUP(A66,'2022'!A:A,'2022'!AA:AA)</f>
        <v>#N/A</v>
      </c>
      <c r="F66" t="str">
        <f>_xlfn.XLOOKUP(A66,'2023'!B:B,'2023'!AG:AG)</f>
        <v>Y</v>
      </c>
      <c r="G66">
        <f>_xlfn.XLOOKUP(A66,'2024'!B:B,'2024'!BL:BL)</f>
        <v>1</v>
      </c>
      <c r="H66">
        <f>_xlfn.XLOOKUP(A66,'2025'!A:A,'2025'!G:G)</f>
        <v>1</v>
      </c>
      <c r="I66">
        <f>_xlfn.XLOOKUP(A66,'2021'!A:A,'2021'!U:U)</f>
        <v>1</v>
      </c>
      <c r="J66" t="e">
        <f>_xlfn.XLOOKUP(A66,'2022'!A:A,'2022'!V:V)</f>
        <v>#N/A</v>
      </c>
      <c r="K66" t="str">
        <f>_xlfn.XLOOKUP(A66,'2023'!B:B,'2023'!AD:AD)</f>
        <v/>
      </c>
      <c r="L66" t="str">
        <f>_xlfn.XLOOKUP(A66,'2024'!B:B,'2024'!AV:AV)</f>
        <v/>
      </c>
      <c r="M66">
        <f>_xlfn.XLOOKUP(A66,'2025'!A:A,'2025'!G:G)</f>
        <v>1</v>
      </c>
      <c r="N66">
        <f>_xlfn.XLOOKUP(A66,'2021'!A:A,'2021'!E:E)</f>
        <v>0</v>
      </c>
      <c r="O66" t="e">
        <f>_xlfn.XLOOKUP(A66,'2022'!A:A,'2022'!E:E)</f>
        <v>#N/A</v>
      </c>
      <c r="P66">
        <f>_xlfn.XLOOKUP(A66,'2023'!B:B,'2023'!G:G)</f>
        <v>0</v>
      </c>
      <c r="Q66">
        <f>_xlfn.XLOOKUP(A66,'2024'!B:B,'2024'!BH:BH)</f>
        <v>0</v>
      </c>
      <c r="R66">
        <f>_xlfn.XLOOKUP(A66,'2025'!A:A,'2025'!B:B)</f>
        <v>0</v>
      </c>
      <c r="S66" t="str">
        <f>_xlfn.XLOOKUP(A66,'2021'!A:A,'2021'!X:X)</f>
        <v/>
      </c>
      <c r="T66" t="e">
        <f>_xlfn.XLOOKUP(A66,'2022'!A:A,'2022'!X:X)</f>
        <v>#N/A</v>
      </c>
      <c r="U66" t="str">
        <f>_xlfn.XLOOKUP(A66,'2023'!B:B,'2023'!AF:AF)</f>
        <v/>
      </c>
      <c r="V66" t="str">
        <f>_xlfn.XLOOKUP(A66,'2024'!B:B,'2024'!BW:BW)</f>
        <v/>
      </c>
      <c r="W66">
        <f>_xlfn.XLOOKUP(A66,'2025'!A:A,'2025'!C:C)</f>
        <v>0</v>
      </c>
      <c r="X66">
        <f>_xlfn.XLOOKUP(A66,'2021'!A:A,'2021'!V:V)</f>
        <v>1</v>
      </c>
      <c r="Y66" t="e">
        <f>_xlfn.XLOOKUP(A66,'2022'!A:A,'2022'!W:W)</f>
        <v>#N/A</v>
      </c>
      <c r="Z66">
        <f>_xlfn.XLOOKUP(A66,'2023'!B:B,'2023'!AE:AE)</f>
        <v>1</v>
      </c>
      <c r="AA66">
        <f>_xlfn.XLOOKUP(A66,'2024'!B:B,'2024'!AZ:AZ)</f>
        <v>1</v>
      </c>
      <c r="AB66">
        <f>_xlfn.XLOOKUP(A66,'2025'!A:A,'2025'!F:F)</f>
        <v>1</v>
      </c>
    </row>
    <row r="67" spans="1:28">
      <c r="A67" t="s">
        <v>437</v>
      </c>
      <c r="E67" t="e">
        <f>_xlfn.XLOOKUP(A67,'2022'!A:A,'2022'!AA:AA)</f>
        <v>#N/A</v>
      </c>
      <c r="F67" t="e">
        <f>_xlfn.XLOOKUP(A67,'2023'!B:B,'2023'!AG:AG)</f>
        <v>#N/A</v>
      </c>
      <c r="G67" t="e">
        <f>_xlfn.XLOOKUP(A67,'2024'!B:B,'2024'!BL:BL)</f>
        <v>#N/A</v>
      </c>
      <c r="H67">
        <f>_xlfn.XLOOKUP(A67,'2025'!A:A,'2025'!G:G)</f>
        <v>1</v>
      </c>
      <c r="I67" t="e">
        <f>_xlfn.XLOOKUP(A67,'2021'!A:A,'2021'!U:U)</f>
        <v>#N/A</v>
      </c>
      <c r="J67" t="e">
        <f>_xlfn.XLOOKUP(A67,'2022'!A:A,'2022'!V:V)</f>
        <v>#N/A</v>
      </c>
      <c r="K67" t="e">
        <f>_xlfn.XLOOKUP(A67,'2023'!B:B,'2023'!AD:AD)</f>
        <v>#N/A</v>
      </c>
      <c r="L67" t="e">
        <f>_xlfn.XLOOKUP(A67,'2024'!B:B,'2024'!AV:AV)</f>
        <v>#N/A</v>
      </c>
      <c r="M67">
        <f>_xlfn.XLOOKUP(A67,'2025'!A:A,'2025'!G:G)</f>
        <v>1</v>
      </c>
      <c r="N67" t="e">
        <f>_xlfn.XLOOKUP(A67,'2021'!A:A,'2021'!E:E)</f>
        <v>#N/A</v>
      </c>
      <c r="O67" t="e">
        <f>_xlfn.XLOOKUP(A67,'2022'!A:A,'2022'!E:E)</f>
        <v>#N/A</v>
      </c>
      <c r="P67" t="e">
        <f>_xlfn.XLOOKUP(A67,'2023'!B:B,'2023'!G:G)</f>
        <v>#N/A</v>
      </c>
      <c r="Q67" t="e">
        <f>_xlfn.XLOOKUP(A67,'2024'!B:B,'2024'!BH:BH)</f>
        <v>#N/A</v>
      </c>
      <c r="R67">
        <f>_xlfn.XLOOKUP(A67,'2025'!A:A,'2025'!B:B)</f>
        <v>0</v>
      </c>
      <c r="S67" t="e">
        <f>_xlfn.XLOOKUP(A67,'2021'!A:A,'2021'!X:X)</f>
        <v>#N/A</v>
      </c>
      <c r="T67" t="e">
        <f>_xlfn.XLOOKUP(A67,'2022'!A:A,'2022'!X:X)</f>
        <v>#N/A</v>
      </c>
      <c r="U67" t="e">
        <f>_xlfn.XLOOKUP(A67,'2023'!B:B,'2023'!AF:AF)</f>
        <v>#N/A</v>
      </c>
      <c r="V67" t="e">
        <f>_xlfn.XLOOKUP(A67,'2024'!B:B,'2024'!BW:BW)</f>
        <v>#N/A</v>
      </c>
      <c r="W67">
        <f>_xlfn.XLOOKUP(A67,'2025'!A:A,'2025'!C:C)</f>
        <v>0</v>
      </c>
      <c r="X67" t="e">
        <f>_xlfn.XLOOKUP(A67,'2021'!A:A,'2021'!V:V)</f>
        <v>#N/A</v>
      </c>
      <c r="Y67" t="e">
        <f>_xlfn.XLOOKUP(A67,'2022'!A:A,'2022'!W:W)</f>
        <v>#N/A</v>
      </c>
      <c r="Z67" t="e">
        <f>_xlfn.XLOOKUP(A67,'2023'!B:B,'2023'!AE:AE)</f>
        <v>#N/A</v>
      </c>
      <c r="AA67" t="e">
        <f>_xlfn.XLOOKUP(A67,'2024'!B:B,'2024'!AZ:AZ)</f>
        <v>#N/A</v>
      </c>
      <c r="AB67">
        <f>_xlfn.XLOOKUP(A67,'2025'!A:A,'2025'!F:F)</f>
        <v>0</v>
      </c>
    </row>
    <row r="68" spans="1:28">
      <c r="A68" t="s">
        <v>763</v>
      </c>
      <c r="E68" t="e">
        <f>_xlfn.XLOOKUP(A68,'2022'!A:A,'2022'!AA:AA)</f>
        <v>#N/A</v>
      </c>
      <c r="F68" t="e">
        <f>_xlfn.XLOOKUP(A68,'2023'!B:B,'2023'!AG:AG)</f>
        <v>#N/A</v>
      </c>
      <c r="G68">
        <f>_xlfn.XLOOKUP(A68,'2024'!B:B,'2024'!BL:BL)</f>
        <v>1</v>
      </c>
      <c r="H68" t="e">
        <f>_xlfn.XLOOKUP(A68,'2025'!A:A,'2025'!G:G)</f>
        <v>#N/A</v>
      </c>
      <c r="I68" t="e">
        <f>_xlfn.XLOOKUP(A68,'2021'!A:A,'2021'!U:U)</f>
        <v>#N/A</v>
      </c>
      <c r="J68" t="e">
        <f>_xlfn.XLOOKUP(A68,'2022'!A:A,'2022'!V:V)</f>
        <v>#N/A</v>
      </c>
      <c r="K68" t="e">
        <f>_xlfn.XLOOKUP(A68,'2023'!B:B,'2023'!AD:AD)</f>
        <v>#N/A</v>
      </c>
      <c r="L68">
        <f>_xlfn.XLOOKUP(A68,'2024'!B:B,'2024'!AV:AV)</f>
        <v>1</v>
      </c>
      <c r="M68" t="e">
        <f>_xlfn.XLOOKUP(A68,'2025'!A:A,'2025'!G:G)</f>
        <v>#N/A</v>
      </c>
      <c r="N68" t="e">
        <f>_xlfn.XLOOKUP(A68,'2021'!A:A,'2021'!E:E)</f>
        <v>#N/A</v>
      </c>
      <c r="O68" t="e">
        <f>_xlfn.XLOOKUP(A68,'2022'!A:A,'2022'!E:E)</f>
        <v>#N/A</v>
      </c>
      <c r="P68" t="e">
        <f>_xlfn.XLOOKUP(A68,'2023'!B:B,'2023'!G:G)</f>
        <v>#N/A</v>
      </c>
      <c r="Q68">
        <f>_xlfn.XLOOKUP(A68,'2024'!B:B,'2024'!BH:BH)</f>
        <v>0</v>
      </c>
      <c r="R68" t="e">
        <f>_xlfn.XLOOKUP(A68,'2025'!A:A,'2025'!B:B)</f>
        <v>#N/A</v>
      </c>
      <c r="S68" t="e">
        <f>_xlfn.XLOOKUP(A68,'2021'!A:A,'2021'!X:X)</f>
        <v>#N/A</v>
      </c>
      <c r="T68" t="e">
        <f>_xlfn.XLOOKUP(A68,'2022'!A:A,'2022'!X:X)</f>
        <v>#N/A</v>
      </c>
      <c r="U68" t="e">
        <f>_xlfn.XLOOKUP(A68,'2023'!B:B,'2023'!AF:AF)</f>
        <v>#N/A</v>
      </c>
      <c r="V68" t="str">
        <f>_xlfn.XLOOKUP(A68,'2024'!B:B,'2024'!BW:BW)</f>
        <v/>
      </c>
      <c r="W68" t="e">
        <f>_xlfn.XLOOKUP(A68,'2025'!A:A,'2025'!C:C)</f>
        <v>#N/A</v>
      </c>
      <c r="X68" t="e">
        <f>_xlfn.XLOOKUP(A68,'2021'!A:A,'2021'!V:V)</f>
        <v>#N/A</v>
      </c>
      <c r="Y68" t="e">
        <f>_xlfn.XLOOKUP(A68,'2022'!A:A,'2022'!W:W)</f>
        <v>#N/A</v>
      </c>
      <c r="Z68" t="e">
        <f>_xlfn.XLOOKUP(A68,'2023'!B:B,'2023'!AE:AE)</f>
        <v>#N/A</v>
      </c>
      <c r="AA68">
        <f>_xlfn.XLOOKUP(A68,'2024'!B:B,'2024'!AZ:AZ)</f>
        <v>0</v>
      </c>
      <c r="AB68" t="e">
        <f>_xlfn.XLOOKUP(A68,'2025'!A:A,'2025'!F:F)</f>
        <v>#N/A</v>
      </c>
    </row>
    <row r="69" spans="1:28">
      <c r="A69" t="s">
        <v>301</v>
      </c>
      <c r="E69" t="str">
        <f>_xlfn.XLOOKUP(A69,'2022'!A:A,'2022'!AA:AA)</f>
        <v/>
      </c>
      <c r="F69">
        <f>_xlfn.XLOOKUP(A69,'2023'!B:B,'2023'!AG:AG)</f>
        <v>0</v>
      </c>
      <c r="G69">
        <f>_xlfn.XLOOKUP(A69,'2024'!B:B,'2024'!BL:BL)</f>
        <v>1</v>
      </c>
      <c r="H69">
        <f>_xlfn.XLOOKUP(A69,'2025'!A:A,'2025'!G:G)</f>
        <v>1</v>
      </c>
      <c r="I69" t="str">
        <f>_xlfn.XLOOKUP(A69,'2021'!A:A,'2021'!U:U)</f>
        <v/>
      </c>
      <c r="J69" t="str">
        <f>_xlfn.XLOOKUP(A69,'2022'!A:A,'2022'!V:V)</f>
        <v/>
      </c>
      <c r="K69" t="str">
        <f>_xlfn.XLOOKUP(A69,'2023'!B:B,'2023'!AD:AD)</f>
        <v/>
      </c>
      <c r="L69" t="str">
        <f>_xlfn.XLOOKUP(A69,'2024'!B:B,'2024'!AV:AV)</f>
        <v/>
      </c>
      <c r="M69">
        <f>_xlfn.XLOOKUP(A69,'2025'!A:A,'2025'!G:G)</f>
        <v>1</v>
      </c>
      <c r="N69">
        <f>_xlfn.XLOOKUP(A69,'2021'!A:A,'2021'!E:E)</f>
        <v>0</v>
      </c>
      <c r="O69">
        <f>_xlfn.XLOOKUP(A69,'2022'!A:A,'2022'!E:E)</f>
        <v>0</v>
      </c>
      <c r="P69">
        <f>_xlfn.XLOOKUP(A69,'2023'!B:B,'2023'!G:G)</f>
        <v>0</v>
      </c>
      <c r="Q69">
        <f>_xlfn.XLOOKUP(A69,'2024'!B:B,'2024'!BH:BH)</f>
        <v>0</v>
      </c>
      <c r="R69">
        <f>_xlfn.XLOOKUP(A69,'2025'!A:A,'2025'!B:B)</f>
        <v>0</v>
      </c>
      <c r="S69" t="str">
        <f>_xlfn.XLOOKUP(A69,'2021'!A:A,'2021'!X:X)</f>
        <v/>
      </c>
      <c r="T69" t="str">
        <f>_xlfn.XLOOKUP(A69,'2022'!A:A,'2022'!X:X)</f>
        <v/>
      </c>
      <c r="U69" t="str">
        <f>_xlfn.XLOOKUP(A69,'2023'!B:B,'2023'!AF:AF)</f>
        <v/>
      </c>
      <c r="V69" t="str">
        <f>_xlfn.XLOOKUP(A69,'2024'!B:B,'2024'!BW:BW)</f>
        <v/>
      </c>
      <c r="W69">
        <f>_xlfn.XLOOKUP(A69,'2025'!A:A,'2025'!C:C)</f>
        <v>0</v>
      </c>
      <c r="X69" t="str">
        <f>_xlfn.XLOOKUP(A69,'2021'!A:A,'2021'!V:V)</f>
        <v/>
      </c>
      <c r="Y69">
        <f>_xlfn.XLOOKUP(A69,'2022'!A:A,'2022'!W:W)</f>
        <v>1</v>
      </c>
      <c r="Z69">
        <f>_xlfn.XLOOKUP(A69,'2023'!B:B,'2023'!AE:AE)</f>
        <v>1</v>
      </c>
      <c r="AA69">
        <f>_xlfn.XLOOKUP(A69,'2024'!B:B,'2024'!AZ:AZ)</f>
        <v>1</v>
      </c>
      <c r="AB69">
        <f>_xlfn.XLOOKUP(A69,'2025'!A:A,'2025'!F:F)</f>
        <v>1</v>
      </c>
    </row>
    <row r="70" spans="1:28">
      <c r="A70" t="s">
        <v>233</v>
      </c>
      <c r="E70" t="str">
        <f>_xlfn.XLOOKUP(A70,'2022'!A:A,'2022'!AA:AA)</f>
        <v>Y</v>
      </c>
      <c r="F70" t="str">
        <f>_xlfn.XLOOKUP(A70,'2023'!B:B,'2023'!AG:AG)</f>
        <v>Y</v>
      </c>
      <c r="G70">
        <f>_xlfn.XLOOKUP(A70,'2024'!B:B,'2024'!BL:BL)</f>
        <v>0</v>
      </c>
      <c r="H70">
        <f>_xlfn.XLOOKUP(A70,'2025'!A:A,'2025'!G:G)</f>
        <v>1</v>
      </c>
      <c r="I70" t="str">
        <f>_xlfn.XLOOKUP(A70,'2021'!A:A,'2021'!U:U)</f>
        <v/>
      </c>
      <c r="J70">
        <f>_xlfn.XLOOKUP(A70,'2022'!A:A,'2022'!V:V)</f>
        <v>1</v>
      </c>
      <c r="K70" t="str">
        <f>_xlfn.XLOOKUP(A70,'2023'!B:B,'2023'!AD:AD)</f>
        <v/>
      </c>
      <c r="L70" t="str">
        <f>_xlfn.XLOOKUP(A70,'2024'!B:B,'2024'!AV:AV)</f>
        <v/>
      </c>
      <c r="M70">
        <f>_xlfn.XLOOKUP(A70,'2025'!A:A,'2025'!G:G)</f>
        <v>1</v>
      </c>
      <c r="N70" t="str">
        <f>_xlfn.XLOOKUP(A70,'2021'!A:A,'2021'!E:E)</f>
        <v>Y</v>
      </c>
      <c r="O70" t="str">
        <f>_xlfn.XLOOKUP(A70,'2022'!A:A,'2022'!E:E)</f>
        <v>Y</v>
      </c>
      <c r="P70" t="str">
        <f>_xlfn.XLOOKUP(A70,'2023'!B:B,'2023'!G:G)</f>
        <v>Y</v>
      </c>
      <c r="Q70">
        <f>_xlfn.XLOOKUP(A70,'2024'!B:B,'2024'!BH:BH)</f>
        <v>1</v>
      </c>
      <c r="R70">
        <f>_xlfn.XLOOKUP(A70,'2025'!A:A,'2025'!B:B)</f>
        <v>1</v>
      </c>
      <c r="S70" t="str">
        <f>_xlfn.XLOOKUP(A70,'2021'!A:A,'2021'!X:X)</f>
        <v/>
      </c>
      <c r="T70" t="str">
        <f>_xlfn.XLOOKUP(A70,'2022'!A:A,'2022'!X:X)</f>
        <v/>
      </c>
      <c r="U70" t="str">
        <f>_xlfn.XLOOKUP(A70,'2023'!B:B,'2023'!AF:AF)</f>
        <v/>
      </c>
      <c r="V70" t="str">
        <f>_xlfn.XLOOKUP(A70,'2024'!B:B,'2024'!BW:BW)</f>
        <v/>
      </c>
      <c r="W70">
        <f>_xlfn.XLOOKUP(A70,'2025'!A:A,'2025'!C:C)</f>
        <v>0</v>
      </c>
      <c r="X70">
        <f>_xlfn.XLOOKUP(A70,'2021'!A:A,'2021'!V:V)</f>
        <v>1</v>
      </c>
      <c r="Y70">
        <f>_xlfn.XLOOKUP(A70,'2022'!A:A,'2022'!W:W)</f>
        <v>1</v>
      </c>
      <c r="Z70">
        <f>_xlfn.XLOOKUP(A70,'2023'!B:B,'2023'!AE:AE)</f>
        <v>1</v>
      </c>
      <c r="AA70">
        <f>_xlfn.XLOOKUP(A70,'2024'!B:B,'2024'!AZ:AZ)</f>
        <v>1</v>
      </c>
      <c r="AB70">
        <f>_xlfn.XLOOKUP(A70,'2025'!A:A,'2025'!F:F)</f>
        <v>1</v>
      </c>
    </row>
    <row r="71" spans="1:28">
      <c r="A71" t="s">
        <v>349</v>
      </c>
      <c r="E71" t="str">
        <f>_xlfn.XLOOKUP(A71,'2022'!A:A,'2022'!AA:AA)</f>
        <v>Y</v>
      </c>
      <c r="F71" t="str">
        <f>_xlfn.XLOOKUP(A71,'2023'!B:B,'2023'!AG:AG)</f>
        <v>Y</v>
      </c>
      <c r="G71">
        <f>_xlfn.XLOOKUP(A71,'2024'!B:B,'2024'!BL:BL)</f>
        <v>1</v>
      </c>
      <c r="H71">
        <f>_xlfn.XLOOKUP(A71,'2025'!A:A,'2025'!G:G)</f>
        <v>1</v>
      </c>
      <c r="I71">
        <f>_xlfn.XLOOKUP(A71,'2021'!A:A,'2021'!U:U)</f>
        <v>1</v>
      </c>
      <c r="J71">
        <f>_xlfn.XLOOKUP(A71,'2022'!A:A,'2022'!V:V)</f>
        <v>1</v>
      </c>
      <c r="K71" t="str">
        <f>_xlfn.XLOOKUP(A71,'2023'!B:B,'2023'!AD:AD)</f>
        <v/>
      </c>
      <c r="L71" t="str">
        <f>_xlfn.XLOOKUP(A71,'2024'!B:B,'2024'!AV:AV)</f>
        <v/>
      </c>
      <c r="M71">
        <f>_xlfn.XLOOKUP(A71,'2025'!A:A,'2025'!G:G)</f>
        <v>1</v>
      </c>
      <c r="N71">
        <f>_xlfn.XLOOKUP(A71,'2021'!A:A,'2021'!E:E)</f>
        <v>0</v>
      </c>
      <c r="O71">
        <f>_xlfn.XLOOKUP(A71,'2022'!A:A,'2022'!E:E)</f>
        <v>0</v>
      </c>
      <c r="P71">
        <f>_xlfn.XLOOKUP(A71,'2023'!B:B,'2023'!G:G)</f>
        <v>0</v>
      </c>
      <c r="Q71">
        <f>_xlfn.XLOOKUP(A71,'2024'!B:B,'2024'!BH:BH)</f>
        <v>0</v>
      </c>
      <c r="R71">
        <f>_xlfn.XLOOKUP(A71,'2025'!A:A,'2025'!B:B)</f>
        <v>0</v>
      </c>
      <c r="S71">
        <f>_xlfn.XLOOKUP(A71,'2021'!A:A,'2021'!X:X)</f>
        <v>1</v>
      </c>
      <c r="T71">
        <f>_xlfn.XLOOKUP(A71,'2022'!A:A,'2022'!X:X)</f>
        <v>1</v>
      </c>
      <c r="U71">
        <f>_xlfn.XLOOKUP(A71,'2023'!B:B,'2023'!AF:AF)</f>
        <v>1</v>
      </c>
      <c r="V71">
        <f>_xlfn.XLOOKUP(A71,'2024'!B:B,'2024'!BW:BW)</f>
        <v>1</v>
      </c>
      <c r="W71">
        <f>_xlfn.XLOOKUP(A71,'2025'!A:A,'2025'!C:C)</f>
        <v>1</v>
      </c>
      <c r="X71">
        <f>_xlfn.XLOOKUP(A71,'2021'!A:A,'2021'!V:V)</f>
        <v>1</v>
      </c>
      <c r="Y71">
        <f>_xlfn.XLOOKUP(A71,'2022'!A:A,'2022'!W:W)</f>
        <v>1</v>
      </c>
      <c r="Z71">
        <f>_xlfn.XLOOKUP(A71,'2023'!B:B,'2023'!AE:AE)</f>
        <v>1</v>
      </c>
      <c r="AA71">
        <f>_xlfn.XLOOKUP(A71,'2024'!B:B,'2024'!AZ:AZ)</f>
        <v>1</v>
      </c>
      <c r="AB71">
        <f>_xlfn.XLOOKUP(A71,'2025'!A:A,'2025'!F:F)</f>
        <v>1</v>
      </c>
    </row>
    <row r="72" spans="1:28">
      <c r="A72" t="s">
        <v>249</v>
      </c>
      <c r="E72" t="str">
        <f>_xlfn.XLOOKUP(A72,'2022'!A:A,'2022'!AA:AA)</f>
        <v/>
      </c>
      <c r="F72" t="str">
        <f>_xlfn.XLOOKUP(A72,'2023'!B:B,'2023'!AG:AG)</f>
        <v>U</v>
      </c>
      <c r="G72">
        <f>_xlfn.XLOOKUP(A72,'2024'!B:B,'2024'!BL:BL)</f>
        <v>0</v>
      </c>
      <c r="H72">
        <f>_xlfn.XLOOKUP(A72,'2025'!A:A,'2025'!G:G)</f>
        <v>0</v>
      </c>
      <c r="I72" t="str">
        <f>_xlfn.XLOOKUP(A72,'2021'!A:A,'2021'!U:U)</f>
        <v/>
      </c>
      <c r="J72">
        <f>_xlfn.XLOOKUP(A72,'2022'!A:A,'2022'!V:V)</f>
        <v>1</v>
      </c>
      <c r="K72">
        <f>_xlfn.XLOOKUP(A72,'2023'!B:B,'2023'!AD:AD)</f>
        <v>1</v>
      </c>
      <c r="L72" t="str">
        <f>_xlfn.XLOOKUP(A72,'2024'!B:B,'2024'!AV:AV)</f>
        <v/>
      </c>
      <c r="M72">
        <f>_xlfn.XLOOKUP(A72,'2025'!A:A,'2025'!G:G)</f>
        <v>0</v>
      </c>
      <c r="N72">
        <f>_xlfn.XLOOKUP(A72,'2021'!A:A,'2021'!E:E)</f>
        <v>0</v>
      </c>
      <c r="O72">
        <f>_xlfn.XLOOKUP(A72,'2022'!A:A,'2022'!E:E)</f>
        <v>0</v>
      </c>
      <c r="P72">
        <f>_xlfn.XLOOKUP(A72,'2023'!B:B,'2023'!G:G)</f>
        <v>0</v>
      </c>
      <c r="Q72">
        <f>_xlfn.XLOOKUP(A72,'2024'!B:B,'2024'!BH:BH)</f>
        <v>0</v>
      </c>
      <c r="R72">
        <f>_xlfn.XLOOKUP(A72,'2025'!A:A,'2025'!B:B)</f>
        <v>0</v>
      </c>
      <c r="S72" t="str">
        <f>_xlfn.XLOOKUP(A72,'2021'!A:A,'2021'!X:X)</f>
        <v/>
      </c>
      <c r="T72" t="str">
        <f>_xlfn.XLOOKUP(A72,'2022'!A:A,'2022'!X:X)</f>
        <v/>
      </c>
      <c r="U72" t="str">
        <f>_xlfn.XLOOKUP(A72,'2023'!B:B,'2023'!AF:AF)</f>
        <v/>
      </c>
      <c r="V72" t="str">
        <f>_xlfn.XLOOKUP(A72,'2024'!B:B,'2024'!BW:BW)</f>
        <v/>
      </c>
      <c r="W72">
        <f>_xlfn.XLOOKUP(A72,'2025'!A:A,'2025'!C:C)</f>
        <v>0</v>
      </c>
      <c r="X72" t="str">
        <f>_xlfn.XLOOKUP(A72,'2021'!A:A,'2021'!V:V)</f>
        <v/>
      </c>
      <c r="Y72" t="str">
        <f>_xlfn.XLOOKUP(A72,'2022'!A:A,'2022'!W:W)</f>
        <v/>
      </c>
      <c r="Z72" t="str">
        <f>_xlfn.XLOOKUP(A72,'2023'!B:B,'2023'!AE:AE)</f>
        <v/>
      </c>
      <c r="AA72">
        <f>_xlfn.XLOOKUP(A72,'2024'!B:B,'2024'!AZ:AZ)</f>
        <v>0</v>
      </c>
      <c r="AB72">
        <f>_xlfn.XLOOKUP(A72,'2025'!A:A,'2025'!F:F)</f>
        <v>0</v>
      </c>
    </row>
    <row r="73" spans="1:28">
      <c r="A73" t="s">
        <v>519</v>
      </c>
      <c r="E73" t="str">
        <f>_xlfn.XLOOKUP(A73,'2022'!A:A,'2022'!AA:AA)</f>
        <v/>
      </c>
      <c r="F73" t="str">
        <f>_xlfn.XLOOKUP(A73,'2023'!B:B,'2023'!AG:AG)</f>
        <v>U</v>
      </c>
      <c r="G73">
        <f>_xlfn.XLOOKUP(A73,'2024'!B:B,'2024'!BL:BL)</f>
        <v>0</v>
      </c>
      <c r="H73">
        <f>_xlfn.XLOOKUP(A73,'2025'!A:A,'2025'!G:G)</f>
        <v>0</v>
      </c>
      <c r="I73" t="str">
        <f>_xlfn.XLOOKUP(A73,'2021'!A:A,'2021'!U:U)</f>
        <v/>
      </c>
      <c r="J73" t="str">
        <f>_xlfn.XLOOKUP(A73,'2022'!A:A,'2022'!V:V)</f>
        <v/>
      </c>
      <c r="K73" t="str">
        <f>_xlfn.XLOOKUP(A73,'2023'!B:B,'2023'!AD:AD)</f>
        <v/>
      </c>
      <c r="L73" t="str">
        <f>_xlfn.XLOOKUP(A73,'2024'!B:B,'2024'!AV:AV)</f>
        <v/>
      </c>
      <c r="M73">
        <f>_xlfn.XLOOKUP(A73,'2025'!A:A,'2025'!G:G)</f>
        <v>0</v>
      </c>
      <c r="N73">
        <f>_xlfn.XLOOKUP(A73,'2021'!A:A,'2021'!E:E)</f>
        <v>0</v>
      </c>
      <c r="O73">
        <f>_xlfn.XLOOKUP(A73,'2022'!A:A,'2022'!E:E)</f>
        <v>0</v>
      </c>
      <c r="P73">
        <f>_xlfn.XLOOKUP(A73,'2023'!B:B,'2023'!G:G)</f>
        <v>0</v>
      </c>
      <c r="Q73">
        <f>_xlfn.XLOOKUP(A73,'2024'!B:B,'2024'!BH:BH)</f>
        <v>0</v>
      </c>
      <c r="R73">
        <f>_xlfn.XLOOKUP(A73,'2025'!A:A,'2025'!B:B)</f>
        <v>0</v>
      </c>
      <c r="S73" t="str">
        <f>_xlfn.XLOOKUP(A73,'2021'!A:A,'2021'!X:X)</f>
        <v/>
      </c>
      <c r="T73" t="str">
        <f>_xlfn.XLOOKUP(A73,'2022'!A:A,'2022'!X:X)</f>
        <v/>
      </c>
      <c r="U73" t="str">
        <f>_xlfn.XLOOKUP(A73,'2023'!B:B,'2023'!AF:AF)</f>
        <v/>
      </c>
      <c r="V73" t="str">
        <f>_xlfn.XLOOKUP(A73,'2024'!B:B,'2024'!BW:BW)</f>
        <v/>
      </c>
      <c r="W73">
        <f>_xlfn.XLOOKUP(A73,'2025'!A:A,'2025'!C:C)</f>
        <v>0</v>
      </c>
      <c r="X73" t="str">
        <f>_xlfn.XLOOKUP(A73,'2021'!A:A,'2021'!V:V)</f>
        <v/>
      </c>
      <c r="Y73" t="str">
        <f>_xlfn.XLOOKUP(A73,'2022'!A:A,'2022'!W:W)</f>
        <v/>
      </c>
      <c r="Z73" t="str">
        <f>_xlfn.XLOOKUP(A73,'2023'!B:B,'2023'!AE:AE)</f>
        <v/>
      </c>
      <c r="AA73">
        <f>_xlfn.XLOOKUP(A73,'2024'!B:B,'2024'!AZ:AZ)</f>
        <v>0</v>
      </c>
      <c r="AB73">
        <f>_xlfn.XLOOKUP(A73,'2025'!A:A,'2025'!F:F)</f>
        <v>0</v>
      </c>
    </row>
    <row r="74" spans="1:28">
      <c r="A74" t="s">
        <v>58</v>
      </c>
      <c r="E74" t="str">
        <f>_xlfn.XLOOKUP(A74,'2022'!A:A,'2022'!AA:AA)</f>
        <v/>
      </c>
      <c r="F74">
        <f>_xlfn.XLOOKUP(A74,'2023'!B:B,'2023'!AG:AG)</f>
        <v>0</v>
      </c>
      <c r="G74">
        <f>_xlfn.XLOOKUP(A74,'2024'!B:B,'2024'!BL:BL)</f>
        <v>0</v>
      </c>
      <c r="H74">
        <f>_xlfn.XLOOKUP(A74,'2025'!A:A,'2025'!G:G)</f>
        <v>0</v>
      </c>
      <c r="I74" t="str">
        <f>_xlfn.XLOOKUP(A74,'2021'!A:A,'2021'!U:U)</f>
        <v/>
      </c>
      <c r="J74" t="str">
        <f>_xlfn.XLOOKUP(A74,'2022'!A:A,'2022'!V:V)</f>
        <v/>
      </c>
      <c r="K74" t="str">
        <f>_xlfn.XLOOKUP(A74,'2023'!B:B,'2023'!AD:AD)</f>
        <v/>
      </c>
      <c r="L74" t="str">
        <f>_xlfn.XLOOKUP(A74,'2024'!B:B,'2024'!AV:AV)</f>
        <v/>
      </c>
      <c r="M74">
        <f>_xlfn.XLOOKUP(A74,'2025'!A:A,'2025'!G:G)</f>
        <v>0</v>
      </c>
      <c r="N74">
        <f>_xlfn.XLOOKUP(A74,'2021'!A:A,'2021'!E:E)</f>
        <v>0</v>
      </c>
      <c r="O74">
        <f>_xlfn.XLOOKUP(A74,'2022'!A:A,'2022'!E:E)</f>
        <v>0</v>
      </c>
      <c r="P74">
        <f>_xlfn.XLOOKUP(A74,'2023'!B:B,'2023'!G:G)</f>
        <v>0</v>
      </c>
      <c r="Q74">
        <f>_xlfn.XLOOKUP(A74,'2024'!B:B,'2024'!BH:BH)</f>
        <v>0</v>
      </c>
      <c r="R74">
        <f>_xlfn.XLOOKUP(A74,'2025'!A:A,'2025'!B:B)</f>
        <v>0</v>
      </c>
      <c r="S74" t="str">
        <f>_xlfn.XLOOKUP(A74,'2021'!A:A,'2021'!X:X)</f>
        <v/>
      </c>
      <c r="T74" t="str">
        <f>_xlfn.XLOOKUP(A74,'2022'!A:A,'2022'!X:X)</f>
        <v/>
      </c>
      <c r="U74" t="str">
        <f>_xlfn.XLOOKUP(A74,'2023'!B:B,'2023'!AF:AF)</f>
        <v/>
      </c>
      <c r="V74" t="str">
        <f>_xlfn.XLOOKUP(A74,'2024'!B:B,'2024'!BW:BW)</f>
        <v/>
      </c>
      <c r="W74">
        <f>_xlfn.XLOOKUP(A74,'2025'!A:A,'2025'!C:C)</f>
        <v>0</v>
      </c>
      <c r="X74" t="str">
        <f>_xlfn.XLOOKUP(A74,'2021'!A:A,'2021'!V:V)</f>
        <v/>
      </c>
      <c r="Y74" t="str">
        <f>_xlfn.XLOOKUP(A74,'2022'!A:A,'2022'!W:W)</f>
        <v/>
      </c>
      <c r="Z74" t="str">
        <f>_xlfn.XLOOKUP(A74,'2023'!B:B,'2023'!AE:AE)</f>
        <v/>
      </c>
      <c r="AA74">
        <f>_xlfn.XLOOKUP(A74,'2024'!B:B,'2024'!AZ:AZ)</f>
        <v>0</v>
      </c>
      <c r="AB74">
        <f>_xlfn.XLOOKUP(A74,'2025'!A:A,'2025'!F:F)</f>
        <v>0</v>
      </c>
    </row>
    <row r="75" spans="1:28">
      <c r="A75" t="s">
        <v>424</v>
      </c>
      <c r="E75" t="str">
        <f>_xlfn.XLOOKUP(A75,'2022'!A:A,'2022'!AA:AA)</f>
        <v>Y</v>
      </c>
      <c r="F75">
        <f>_xlfn.XLOOKUP(A75,'2023'!B:B,'2023'!AG:AG)</f>
        <v>0</v>
      </c>
      <c r="G75">
        <f>_xlfn.XLOOKUP(A75,'2024'!B:B,'2024'!BL:BL)</f>
        <v>1</v>
      </c>
      <c r="H75">
        <f>_xlfn.XLOOKUP(A75,'2025'!A:A,'2025'!G:G)</f>
        <v>1</v>
      </c>
      <c r="I75">
        <f>_xlfn.XLOOKUP(A75,'2021'!A:A,'2021'!U:U)</f>
        <v>1</v>
      </c>
      <c r="J75">
        <f>_xlfn.XLOOKUP(A75,'2022'!A:A,'2022'!V:V)</f>
        <v>1</v>
      </c>
      <c r="K75" t="str">
        <f>_xlfn.XLOOKUP(A75,'2023'!B:B,'2023'!AD:AD)</f>
        <v/>
      </c>
      <c r="L75" t="str">
        <f>_xlfn.XLOOKUP(A75,'2024'!B:B,'2024'!AV:AV)</f>
        <v/>
      </c>
      <c r="M75">
        <f>_xlfn.XLOOKUP(A75,'2025'!A:A,'2025'!G:G)</f>
        <v>1</v>
      </c>
      <c r="N75">
        <f>_xlfn.XLOOKUP(A75,'2021'!A:A,'2021'!E:E)</f>
        <v>0</v>
      </c>
      <c r="O75">
        <f>_xlfn.XLOOKUP(A75,'2022'!A:A,'2022'!E:E)</f>
        <v>0</v>
      </c>
      <c r="P75">
        <f>_xlfn.XLOOKUP(A75,'2023'!B:B,'2023'!G:G)</f>
        <v>0</v>
      </c>
      <c r="Q75">
        <f>_xlfn.XLOOKUP(A75,'2024'!B:B,'2024'!BH:BH)</f>
        <v>0</v>
      </c>
      <c r="R75">
        <f>_xlfn.XLOOKUP(A75,'2025'!A:A,'2025'!B:B)</f>
        <v>0</v>
      </c>
      <c r="S75">
        <f>_xlfn.XLOOKUP(A75,'2021'!A:A,'2021'!X:X)</f>
        <v>1</v>
      </c>
      <c r="T75">
        <f>_xlfn.XLOOKUP(A75,'2022'!A:A,'2022'!X:X)</f>
        <v>1</v>
      </c>
      <c r="U75">
        <f>_xlfn.XLOOKUP(A75,'2023'!B:B,'2023'!AF:AF)</f>
        <v>1</v>
      </c>
      <c r="V75">
        <f>_xlfn.XLOOKUP(A75,'2024'!B:B,'2024'!BW:BW)</f>
        <v>1</v>
      </c>
      <c r="W75">
        <f>_xlfn.XLOOKUP(A75,'2025'!A:A,'2025'!C:C)</f>
        <v>1</v>
      </c>
      <c r="X75" t="str">
        <f>_xlfn.XLOOKUP(A75,'2021'!A:A,'2021'!V:V)</f>
        <v/>
      </c>
      <c r="Y75" t="str">
        <f>_xlfn.XLOOKUP(A75,'2022'!A:A,'2022'!W:W)</f>
        <v/>
      </c>
      <c r="Z75">
        <f>_xlfn.XLOOKUP(A75,'2023'!B:B,'2023'!AE:AE)</f>
        <v>1</v>
      </c>
      <c r="AA75">
        <f>_xlfn.XLOOKUP(A75,'2024'!B:B,'2024'!AZ:AZ)</f>
        <v>1</v>
      </c>
      <c r="AB75">
        <f>_xlfn.XLOOKUP(A75,'2025'!A:A,'2025'!F:F)</f>
        <v>1</v>
      </c>
    </row>
    <row r="76" spans="1:28">
      <c r="A76" t="s">
        <v>333</v>
      </c>
      <c r="E76" t="str">
        <f>_xlfn.XLOOKUP(A76,'2022'!A:A,'2022'!AA:AA)</f>
        <v/>
      </c>
      <c r="F76">
        <f>_xlfn.XLOOKUP(A76,'2023'!B:B,'2023'!AG:AG)</f>
        <v>0</v>
      </c>
      <c r="G76">
        <f>_xlfn.XLOOKUP(A76,'2024'!B:B,'2024'!BL:BL)</f>
        <v>1</v>
      </c>
      <c r="H76">
        <f>_xlfn.XLOOKUP(A76,'2025'!A:A,'2025'!G:G)</f>
        <v>0</v>
      </c>
      <c r="I76" t="str">
        <f>_xlfn.XLOOKUP(A76,'2021'!A:A,'2021'!U:U)</f>
        <v/>
      </c>
      <c r="J76" t="str">
        <f>_xlfn.XLOOKUP(A76,'2022'!A:A,'2022'!V:V)</f>
        <v/>
      </c>
      <c r="K76" t="str">
        <f>_xlfn.XLOOKUP(A76,'2023'!B:B,'2023'!AD:AD)</f>
        <v/>
      </c>
      <c r="L76" t="str">
        <f>_xlfn.XLOOKUP(A76,'2024'!B:B,'2024'!AV:AV)</f>
        <v/>
      </c>
      <c r="M76">
        <f>_xlfn.XLOOKUP(A76,'2025'!A:A,'2025'!G:G)</f>
        <v>0</v>
      </c>
      <c r="N76">
        <f>_xlfn.XLOOKUP(A76,'2021'!A:A,'2021'!E:E)</f>
        <v>0</v>
      </c>
      <c r="O76">
        <f>_xlfn.XLOOKUP(A76,'2022'!A:A,'2022'!E:E)</f>
        <v>0</v>
      </c>
      <c r="P76">
        <f>_xlfn.XLOOKUP(A76,'2023'!B:B,'2023'!G:G)</f>
        <v>0</v>
      </c>
      <c r="Q76">
        <f>_xlfn.XLOOKUP(A76,'2024'!B:B,'2024'!BH:BH)</f>
        <v>0</v>
      </c>
      <c r="R76">
        <f>_xlfn.XLOOKUP(A76,'2025'!A:A,'2025'!B:B)</f>
        <v>0</v>
      </c>
      <c r="S76" t="str">
        <f>_xlfn.XLOOKUP(A76,'2021'!A:A,'2021'!X:X)</f>
        <v/>
      </c>
      <c r="T76" t="str">
        <f>_xlfn.XLOOKUP(A76,'2022'!A:A,'2022'!X:X)</f>
        <v/>
      </c>
      <c r="U76" t="str">
        <f>_xlfn.XLOOKUP(A76,'2023'!B:B,'2023'!AF:AF)</f>
        <v/>
      </c>
      <c r="V76" t="str">
        <f>_xlfn.XLOOKUP(A76,'2024'!B:B,'2024'!BW:BW)</f>
        <v/>
      </c>
      <c r="W76">
        <f>_xlfn.XLOOKUP(A76,'2025'!A:A,'2025'!C:C)</f>
        <v>0</v>
      </c>
      <c r="X76" t="str">
        <f>_xlfn.XLOOKUP(A76,'2021'!A:A,'2021'!V:V)</f>
        <v/>
      </c>
      <c r="Y76">
        <f>_xlfn.XLOOKUP(A76,'2022'!A:A,'2022'!W:W)</f>
        <v>1</v>
      </c>
      <c r="Z76">
        <f>_xlfn.XLOOKUP(A76,'2023'!B:B,'2023'!AE:AE)</f>
        <v>1</v>
      </c>
      <c r="AA76">
        <f>_xlfn.XLOOKUP(A76,'2024'!B:B,'2024'!AZ:AZ)</f>
        <v>1</v>
      </c>
      <c r="AB76">
        <f>_xlfn.XLOOKUP(A76,'2025'!A:A,'2025'!F:F)</f>
        <v>1</v>
      </c>
    </row>
    <row r="77" spans="1:28">
      <c r="A77" t="s">
        <v>3057</v>
      </c>
      <c r="E77" t="e">
        <f>_xlfn.XLOOKUP(A77,'2022'!A:A,'2022'!AA:AA)</f>
        <v>#N/A</v>
      </c>
      <c r="F77" t="e">
        <f>_xlfn.XLOOKUP(A77,'2023'!B:B,'2023'!AG:AG)</f>
        <v>#N/A</v>
      </c>
      <c r="G77" t="e">
        <f>_xlfn.XLOOKUP(A77,'2024'!B:B,'2024'!BL:BL)</f>
        <v>#N/A</v>
      </c>
      <c r="H77" t="e">
        <f>_xlfn.XLOOKUP(A77,'2025'!A:A,'2025'!G:G)</f>
        <v>#N/A</v>
      </c>
      <c r="I77" t="str">
        <f>_xlfn.XLOOKUP(A77,'2021'!A:A,'2021'!U:U)</f>
        <v/>
      </c>
      <c r="J77" t="e">
        <f>_xlfn.XLOOKUP(A77,'2022'!A:A,'2022'!V:V)</f>
        <v>#N/A</v>
      </c>
      <c r="K77" t="e">
        <f>_xlfn.XLOOKUP(A77,'2023'!B:B,'2023'!AD:AD)</f>
        <v>#N/A</v>
      </c>
      <c r="L77" t="e">
        <f>_xlfn.XLOOKUP(A77,'2024'!B:B,'2024'!AV:AV)</f>
        <v>#N/A</v>
      </c>
      <c r="M77" t="e">
        <f>_xlfn.XLOOKUP(A77,'2025'!A:A,'2025'!G:G)</f>
        <v>#N/A</v>
      </c>
      <c r="N77">
        <f>_xlfn.XLOOKUP(A77,'2021'!A:A,'2021'!E:E)</f>
        <v>0</v>
      </c>
      <c r="O77" t="e">
        <f>_xlfn.XLOOKUP(A77,'2022'!A:A,'2022'!E:E)</f>
        <v>#N/A</v>
      </c>
      <c r="P77" t="e">
        <f>_xlfn.XLOOKUP(A77,'2023'!B:B,'2023'!G:G)</f>
        <v>#N/A</v>
      </c>
      <c r="Q77" t="e">
        <f>_xlfn.XLOOKUP(A77,'2024'!B:B,'2024'!BH:BH)</f>
        <v>#N/A</v>
      </c>
      <c r="R77" t="e">
        <f>_xlfn.XLOOKUP(A77,'2025'!A:A,'2025'!B:B)</f>
        <v>#N/A</v>
      </c>
      <c r="S77" t="str">
        <f>_xlfn.XLOOKUP(A77,'2021'!A:A,'2021'!X:X)</f>
        <v/>
      </c>
      <c r="T77" t="e">
        <f>_xlfn.XLOOKUP(A77,'2022'!A:A,'2022'!X:X)</f>
        <v>#N/A</v>
      </c>
      <c r="U77" t="e">
        <f>_xlfn.XLOOKUP(A77,'2023'!B:B,'2023'!AF:AF)</f>
        <v>#N/A</v>
      </c>
      <c r="V77" t="e">
        <f>_xlfn.XLOOKUP(A77,'2024'!B:B,'2024'!BW:BW)</f>
        <v>#N/A</v>
      </c>
      <c r="W77" t="e">
        <f>_xlfn.XLOOKUP(A77,'2025'!A:A,'2025'!C:C)</f>
        <v>#N/A</v>
      </c>
      <c r="X77" t="str">
        <f>_xlfn.XLOOKUP(A77,'2021'!A:A,'2021'!V:V)</f>
        <v/>
      </c>
      <c r="Y77" t="e">
        <f>_xlfn.XLOOKUP(A77,'2022'!A:A,'2022'!W:W)</f>
        <v>#N/A</v>
      </c>
      <c r="Z77" t="e">
        <f>_xlfn.XLOOKUP(A77,'2023'!B:B,'2023'!AE:AE)</f>
        <v>#N/A</v>
      </c>
      <c r="AA77" t="e">
        <f>_xlfn.XLOOKUP(A77,'2024'!B:B,'2024'!AZ:AZ)</f>
        <v>#N/A</v>
      </c>
      <c r="AB77" t="e">
        <f>_xlfn.XLOOKUP(A77,'2025'!A:A,'2025'!F:F)</f>
        <v>#N/A</v>
      </c>
    </row>
    <row r="78" spans="1:28">
      <c r="A78" t="s">
        <v>254</v>
      </c>
      <c r="E78" t="str">
        <f>_xlfn.XLOOKUP(A78,'2022'!A:A,'2022'!AA:AA)</f>
        <v>Y</v>
      </c>
      <c r="F78">
        <f>_xlfn.XLOOKUP(A78,'2023'!B:B,'2023'!AG:AG)</f>
        <v>0</v>
      </c>
      <c r="G78">
        <f>_xlfn.XLOOKUP(A78,'2024'!B:B,'2024'!BL:BL)</f>
        <v>1</v>
      </c>
      <c r="H78">
        <f>_xlfn.XLOOKUP(A78,'2025'!A:A,'2025'!G:G)</f>
        <v>1</v>
      </c>
      <c r="I78" t="str">
        <f>_xlfn.XLOOKUP(A78,'2021'!A:A,'2021'!U:U)</f>
        <v/>
      </c>
      <c r="J78" t="str">
        <f>_xlfn.XLOOKUP(A78,'2022'!A:A,'2022'!V:V)</f>
        <v/>
      </c>
      <c r="K78" t="str">
        <f>_xlfn.XLOOKUP(A78,'2023'!B:B,'2023'!AD:AD)</f>
        <v/>
      </c>
      <c r="L78">
        <f>_xlfn.XLOOKUP(A78,'2024'!B:B,'2024'!AV:AV)</f>
        <v>1</v>
      </c>
      <c r="M78">
        <f>_xlfn.XLOOKUP(A78,'2025'!A:A,'2025'!G:G)</f>
        <v>1</v>
      </c>
      <c r="N78">
        <f>_xlfn.XLOOKUP(A78,'2021'!A:A,'2021'!E:E)</f>
        <v>0</v>
      </c>
      <c r="O78">
        <f>_xlfn.XLOOKUP(A78,'2022'!A:A,'2022'!E:E)</f>
        <v>0</v>
      </c>
      <c r="P78">
        <f>_xlfn.XLOOKUP(A78,'2023'!B:B,'2023'!G:G)</f>
        <v>0</v>
      </c>
      <c r="Q78">
        <f>_xlfn.XLOOKUP(A78,'2024'!B:B,'2024'!BH:BH)</f>
        <v>0</v>
      </c>
      <c r="R78">
        <f>_xlfn.XLOOKUP(A78,'2025'!A:A,'2025'!B:B)</f>
        <v>0</v>
      </c>
      <c r="S78" t="str">
        <f>_xlfn.XLOOKUP(A78,'2021'!A:A,'2021'!X:X)</f>
        <v/>
      </c>
      <c r="T78" t="str">
        <f>_xlfn.XLOOKUP(A78,'2022'!A:A,'2022'!X:X)</f>
        <v/>
      </c>
      <c r="U78" t="str">
        <f>_xlfn.XLOOKUP(A78,'2023'!B:B,'2023'!AF:AF)</f>
        <v/>
      </c>
      <c r="V78" t="str">
        <f>_xlfn.XLOOKUP(A78,'2024'!B:B,'2024'!BW:BW)</f>
        <v/>
      </c>
      <c r="W78">
        <f>_xlfn.XLOOKUP(A78,'2025'!A:A,'2025'!C:C)</f>
        <v>0</v>
      </c>
      <c r="X78">
        <f>_xlfn.XLOOKUP(A78,'2021'!A:A,'2021'!V:V)</f>
        <v>1</v>
      </c>
      <c r="Y78">
        <f>_xlfn.XLOOKUP(A78,'2022'!A:A,'2022'!W:W)</f>
        <v>1</v>
      </c>
      <c r="Z78">
        <f>_xlfn.XLOOKUP(A78,'2023'!B:B,'2023'!AE:AE)</f>
        <v>1</v>
      </c>
      <c r="AA78">
        <f>_xlfn.XLOOKUP(A78,'2024'!B:B,'2024'!AZ:AZ)</f>
        <v>0</v>
      </c>
      <c r="AB78">
        <f>_xlfn.XLOOKUP(A78,'2025'!A:A,'2025'!F:F)</f>
        <v>0</v>
      </c>
    </row>
    <row r="79" spans="1:28">
      <c r="A79" t="s">
        <v>153</v>
      </c>
      <c r="E79" t="str">
        <f>_xlfn.XLOOKUP(A79,'2022'!A:A,'2022'!AA:AA)</f>
        <v/>
      </c>
      <c r="F79" t="str">
        <f>_xlfn.XLOOKUP(A79,'2023'!B:B,'2023'!AG:AG)</f>
        <v>Y</v>
      </c>
      <c r="G79">
        <f>_xlfn.XLOOKUP(A79,'2024'!B:B,'2024'!BL:BL)</f>
        <v>1</v>
      </c>
      <c r="H79">
        <f>_xlfn.XLOOKUP(A79,'2025'!A:A,'2025'!G:G)</f>
        <v>1</v>
      </c>
      <c r="I79">
        <f>_xlfn.XLOOKUP(A79,'2021'!A:A,'2021'!U:U)</f>
        <v>1</v>
      </c>
      <c r="J79">
        <f>_xlfn.XLOOKUP(A79,'2022'!A:A,'2022'!V:V)</f>
        <v>1</v>
      </c>
      <c r="K79">
        <f>_xlfn.XLOOKUP(A79,'2023'!B:B,'2023'!AD:AD)</f>
        <v>1</v>
      </c>
      <c r="L79">
        <f>_xlfn.XLOOKUP(A79,'2024'!B:B,'2024'!AV:AV)</f>
        <v>1</v>
      </c>
      <c r="M79">
        <f>_xlfn.XLOOKUP(A79,'2025'!A:A,'2025'!G:G)</f>
        <v>1</v>
      </c>
      <c r="N79">
        <f>_xlfn.XLOOKUP(A79,'2021'!A:A,'2021'!E:E)</f>
        <v>0</v>
      </c>
      <c r="O79">
        <f>_xlfn.XLOOKUP(A79,'2022'!A:A,'2022'!E:E)</f>
        <v>0</v>
      </c>
      <c r="P79">
        <f>_xlfn.XLOOKUP(A79,'2023'!B:B,'2023'!G:G)</f>
        <v>0</v>
      </c>
      <c r="Q79">
        <f>_xlfn.XLOOKUP(A79,'2024'!B:B,'2024'!BH:BH)</f>
        <v>0</v>
      </c>
      <c r="R79">
        <f>_xlfn.XLOOKUP(A79,'2025'!A:A,'2025'!B:B)</f>
        <v>0</v>
      </c>
      <c r="S79" t="str">
        <f>_xlfn.XLOOKUP(A79,'2021'!A:A,'2021'!X:X)</f>
        <v/>
      </c>
      <c r="T79" t="str">
        <f>_xlfn.XLOOKUP(A79,'2022'!A:A,'2022'!X:X)</f>
        <v/>
      </c>
      <c r="U79" t="str">
        <f>_xlfn.XLOOKUP(A79,'2023'!B:B,'2023'!AF:AF)</f>
        <v/>
      </c>
      <c r="V79" t="str">
        <f>_xlfn.XLOOKUP(A79,'2024'!B:B,'2024'!BW:BW)</f>
        <v/>
      </c>
      <c r="W79">
        <f>_xlfn.XLOOKUP(A79,'2025'!A:A,'2025'!C:C)</f>
        <v>1</v>
      </c>
      <c r="X79" t="str">
        <f>_xlfn.XLOOKUP(A79,'2021'!A:A,'2021'!V:V)</f>
        <v/>
      </c>
      <c r="Y79" t="str">
        <f>_xlfn.XLOOKUP(A79,'2022'!A:A,'2022'!W:W)</f>
        <v/>
      </c>
      <c r="Z79" t="str">
        <f>_xlfn.XLOOKUP(A79,'2023'!B:B,'2023'!AE:AE)</f>
        <v/>
      </c>
      <c r="AA79">
        <f>_xlfn.XLOOKUP(A79,'2024'!B:B,'2024'!AZ:AZ)</f>
        <v>0</v>
      </c>
      <c r="AB79">
        <f>_xlfn.XLOOKUP(A79,'2025'!A:A,'2025'!F:F)</f>
        <v>0</v>
      </c>
    </row>
    <row r="80" spans="1:28">
      <c r="A80" t="s">
        <v>275</v>
      </c>
      <c r="E80" t="str">
        <f>_xlfn.XLOOKUP(A80,'2022'!A:A,'2022'!AA:AA)</f>
        <v/>
      </c>
      <c r="F80">
        <f>_xlfn.XLOOKUP(A80,'2023'!B:B,'2023'!AG:AG)</f>
        <v>0</v>
      </c>
      <c r="G80">
        <f>_xlfn.XLOOKUP(A80,'2024'!B:B,'2024'!BL:BL)</f>
        <v>0</v>
      </c>
      <c r="H80">
        <f>_xlfn.XLOOKUP(A80,'2025'!A:A,'2025'!G:G)</f>
        <v>0</v>
      </c>
      <c r="I80" t="str">
        <f>_xlfn.XLOOKUP(A80,'2021'!A:A,'2021'!U:U)</f>
        <v/>
      </c>
      <c r="J80" t="str">
        <f>_xlfn.XLOOKUP(A80,'2022'!A:A,'2022'!V:V)</f>
        <v/>
      </c>
      <c r="K80" t="str">
        <f>_xlfn.XLOOKUP(A80,'2023'!B:B,'2023'!AD:AD)</f>
        <v/>
      </c>
      <c r="L80" t="str">
        <f>_xlfn.XLOOKUP(A80,'2024'!B:B,'2024'!AV:AV)</f>
        <v/>
      </c>
      <c r="M80">
        <f>_xlfn.XLOOKUP(A80,'2025'!A:A,'2025'!G:G)</f>
        <v>0</v>
      </c>
      <c r="N80">
        <f>_xlfn.XLOOKUP(A80,'2021'!A:A,'2021'!E:E)</f>
        <v>0</v>
      </c>
      <c r="O80">
        <f>_xlfn.XLOOKUP(A80,'2022'!A:A,'2022'!E:E)</f>
        <v>0</v>
      </c>
      <c r="P80">
        <f>_xlfn.XLOOKUP(A80,'2023'!B:B,'2023'!G:G)</f>
        <v>0</v>
      </c>
      <c r="Q80">
        <f>_xlfn.XLOOKUP(A80,'2024'!B:B,'2024'!BH:BH)</f>
        <v>0</v>
      </c>
      <c r="R80">
        <f>_xlfn.XLOOKUP(A80,'2025'!A:A,'2025'!B:B)</f>
        <v>0</v>
      </c>
      <c r="S80" t="str">
        <f>_xlfn.XLOOKUP(A80,'2021'!A:A,'2021'!X:X)</f>
        <v/>
      </c>
      <c r="T80" t="str">
        <f>_xlfn.XLOOKUP(A80,'2022'!A:A,'2022'!X:X)</f>
        <v/>
      </c>
      <c r="U80" t="str">
        <f>_xlfn.XLOOKUP(A80,'2023'!B:B,'2023'!AF:AF)</f>
        <v/>
      </c>
      <c r="V80">
        <f>_xlfn.XLOOKUP(A80,'2024'!B:B,'2024'!BW:BW)</f>
        <v>1</v>
      </c>
      <c r="W80">
        <f>_xlfn.XLOOKUP(A80,'2025'!A:A,'2025'!C:C)</f>
        <v>0</v>
      </c>
      <c r="X80" t="str">
        <f>_xlfn.XLOOKUP(A80,'2021'!A:A,'2021'!V:V)</f>
        <v/>
      </c>
      <c r="Y80" t="str">
        <f>_xlfn.XLOOKUP(A80,'2022'!A:A,'2022'!W:W)</f>
        <v/>
      </c>
      <c r="Z80" t="str">
        <f>_xlfn.XLOOKUP(A80,'2023'!B:B,'2023'!AE:AE)</f>
        <v/>
      </c>
      <c r="AA80">
        <f>_xlfn.XLOOKUP(A80,'2024'!B:B,'2024'!AZ:AZ)</f>
        <v>0</v>
      </c>
      <c r="AB80">
        <f>_xlfn.XLOOKUP(A80,'2025'!A:A,'2025'!F:F)</f>
        <v>1</v>
      </c>
    </row>
    <row r="81" spans="1:28">
      <c r="A81" t="s">
        <v>2555</v>
      </c>
      <c r="E81" t="str">
        <f>_xlfn.XLOOKUP(A81,'2022'!A:A,'2022'!AA:AA)</f>
        <v>N</v>
      </c>
      <c r="F81" t="str">
        <f>_xlfn.XLOOKUP(A81,'2023'!B:B,'2023'!AG:AG)</f>
        <v>U</v>
      </c>
      <c r="G81" t="e">
        <f>_xlfn.XLOOKUP(A81,'2024'!B:B,'2024'!BL:BL)</f>
        <v>#N/A</v>
      </c>
      <c r="H81" t="e">
        <f>_xlfn.XLOOKUP(A81,'2025'!A:A,'2025'!G:G)</f>
        <v>#N/A</v>
      </c>
      <c r="I81">
        <f>_xlfn.XLOOKUP(A81,'2021'!A:A,'2021'!U:U)</f>
        <v>1</v>
      </c>
      <c r="J81">
        <f>_xlfn.XLOOKUP(A81,'2022'!A:A,'2022'!V:V)</f>
        <v>1</v>
      </c>
      <c r="K81">
        <f>_xlfn.XLOOKUP(A81,'2023'!B:B,'2023'!AD:AD)</f>
        <v>1</v>
      </c>
      <c r="L81" t="e">
        <f>_xlfn.XLOOKUP(A81,'2024'!B:B,'2024'!AV:AV)</f>
        <v>#N/A</v>
      </c>
      <c r="M81" t="e">
        <f>_xlfn.XLOOKUP(A81,'2025'!A:A,'2025'!G:G)</f>
        <v>#N/A</v>
      </c>
      <c r="N81">
        <f>_xlfn.XLOOKUP(A81,'2021'!A:A,'2021'!E:E)</f>
        <v>0</v>
      </c>
      <c r="O81">
        <f>_xlfn.XLOOKUP(A81,'2022'!A:A,'2022'!E:E)</f>
        <v>0</v>
      </c>
      <c r="P81">
        <f>_xlfn.XLOOKUP(A81,'2023'!B:B,'2023'!G:G)</f>
        <v>0</v>
      </c>
      <c r="Q81" t="e">
        <f>_xlfn.XLOOKUP(A81,'2024'!B:B,'2024'!BH:BH)</f>
        <v>#N/A</v>
      </c>
      <c r="R81" t="e">
        <f>_xlfn.XLOOKUP(A81,'2025'!A:A,'2025'!B:B)</f>
        <v>#N/A</v>
      </c>
      <c r="S81" t="str">
        <f>_xlfn.XLOOKUP(A81,'2021'!A:A,'2021'!X:X)</f>
        <v/>
      </c>
      <c r="T81" t="str">
        <f>_xlfn.XLOOKUP(A81,'2022'!A:A,'2022'!X:X)</f>
        <v/>
      </c>
      <c r="U81">
        <f>_xlfn.XLOOKUP(A81,'2023'!B:B,'2023'!AF:AF)</f>
        <v>1</v>
      </c>
      <c r="V81" t="e">
        <f>_xlfn.XLOOKUP(A81,'2024'!B:B,'2024'!BW:BW)</f>
        <v>#N/A</v>
      </c>
      <c r="W81" t="e">
        <f>_xlfn.XLOOKUP(A81,'2025'!A:A,'2025'!C:C)</f>
        <v>#N/A</v>
      </c>
      <c r="X81" t="str">
        <f>_xlfn.XLOOKUP(A81,'2021'!A:A,'2021'!V:V)</f>
        <v/>
      </c>
      <c r="Y81" t="str">
        <f>_xlfn.XLOOKUP(A81,'2022'!A:A,'2022'!W:W)</f>
        <v/>
      </c>
      <c r="Z81" t="str">
        <f>_xlfn.XLOOKUP(A81,'2023'!B:B,'2023'!AE:AE)</f>
        <v/>
      </c>
      <c r="AA81" t="e">
        <f>_xlfn.XLOOKUP(A81,'2024'!B:B,'2024'!AZ:AZ)</f>
        <v>#N/A</v>
      </c>
      <c r="AB81" t="e">
        <f>_xlfn.XLOOKUP(A81,'2025'!A:A,'2025'!F:F)</f>
        <v>#N/A</v>
      </c>
    </row>
    <row r="82" spans="1:28">
      <c r="A82" t="s">
        <v>362</v>
      </c>
      <c r="E82" t="str">
        <f>_xlfn.XLOOKUP(A82,'2022'!A:A,'2022'!AA:AA)</f>
        <v/>
      </c>
      <c r="F82" t="str">
        <f>_xlfn.XLOOKUP(A82,'2023'!B:B,'2023'!AG:AG)</f>
        <v>Y</v>
      </c>
      <c r="G82">
        <f>_xlfn.XLOOKUP(A82,'2024'!B:B,'2024'!BL:BL)</f>
        <v>1</v>
      </c>
      <c r="H82">
        <f>_xlfn.XLOOKUP(A82,'2025'!A:A,'2025'!G:G)</f>
        <v>0</v>
      </c>
      <c r="I82">
        <f>_xlfn.XLOOKUP(A82,'2021'!A:A,'2021'!U:U)</f>
        <v>1</v>
      </c>
      <c r="J82">
        <f>_xlfn.XLOOKUP(A82,'2022'!A:A,'2022'!V:V)</f>
        <v>1</v>
      </c>
      <c r="K82">
        <f>_xlfn.XLOOKUP(A82,'2023'!B:B,'2023'!AD:AD)</f>
        <v>1</v>
      </c>
      <c r="L82" t="str">
        <f>_xlfn.XLOOKUP(A82,'2024'!B:B,'2024'!AV:AV)</f>
        <v/>
      </c>
      <c r="M82">
        <f>_xlfn.XLOOKUP(A82,'2025'!A:A,'2025'!G:G)</f>
        <v>0</v>
      </c>
      <c r="N82">
        <f>_xlfn.XLOOKUP(A82,'2021'!A:A,'2021'!E:E)</f>
        <v>0</v>
      </c>
      <c r="O82">
        <f>_xlfn.XLOOKUP(A82,'2022'!A:A,'2022'!E:E)</f>
        <v>0</v>
      </c>
      <c r="P82">
        <f>_xlfn.XLOOKUP(A82,'2023'!B:B,'2023'!G:G)</f>
        <v>0</v>
      </c>
      <c r="Q82">
        <f>_xlfn.XLOOKUP(A82,'2024'!B:B,'2024'!BH:BH)</f>
        <v>0</v>
      </c>
      <c r="R82">
        <f>_xlfn.XLOOKUP(A82,'2025'!A:A,'2025'!B:B)</f>
        <v>0</v>
      </c>
      <c r="S82" t="str">
        <f>_xlfn.XLOOKUP(A82,'2021'!A:A,'2021'!X:X)</f>
        <v/>
      </c>
      <c r="T82" t="str">
        <f>_xlfn.XLOOKUP(A82,'2022'!A:A,'2022'!X:X)</f>
        <v/>
      </c>
      <c r="U82" t="str">
        <f>_xlfn.XLOOKUP(A82,'2023'!B:B,'2023'!AF:AF)</f>
        <v/>
      </c>
      <c r="V82">
        <f>_xlfn.XLOOKUP(A82,'2024'!B:B,'2024'!BW:BW)</f>
        <v>1</v>
      </c>
      <c r="W82">
        <f>_xlfn.XLOOKUP(A82,'2025'!A:A,'2025'!C:C)</f>
        <v>1</v>
      </c>
      <c r="X82" t="str">
        <f>_xlfn.XLOOKUP(A82,'2021'!A:A,'2021'!V:V)</f>
        <v/>
      </c>
      <c r="Y82" t="str">
        <f>_xlfn.XLOOKUP(A82,'2022'!A:A,'2022'!W:W)</f>
        <v/>
      </c>
      <c r="Z82" t="str">
        <f>_xlfn.XLOOKUP(A82,'2023'!B:B,'2023'!AE:AE)</f>
        <v/>
      </c>
      <c r="AA82">
        <f>_xlfn.XLOOKUP(A82,'2024'!B:B,'2024'!AZ:AZ)</f>
        <v>1</v>
      </c>
      <c r="AB82">
        <f>_xlfn.XLOOKUP(A82,'2025'!A:A,'2025'!F:F)</f>
        <v>1</v>
      </c>
    </row>
    <row r="83" spans="1:28">
      <c r="A83" t="s">
        <v>534</v>
      </c>
      <c r="E83" t="str">
        <f>_xlfn.XLOOKUP(A83,'2022'!A:A,'2022'!AA:AA)</f>
        <v/>
      </c>
      <c r="F83" t="str">
        <f>_xlfn.XLOOKUP(A83,'2023'!B:B,'2023'!AG:AG)</f>
        <v>Y</v>
      </c>
      <c r="G83">
        <f>_xlfn.XLOOKUP(A83,'2024'!B:B,'2024'!BL:BL)</f>
        <v>1</v>
      </c>
      <c r="H83">
        <f>_xlfn.XLOOKUP(A83,'2025'!A:A,'2025'!G:G)</f>
        <v>0</v>
      </c>
      <c r="I83">
        <f>_xlfn.XLOOKUP(A83,'2021'!A:A,'2021'!U:U)</f>
        <v>1</v>
      </c>
      <c r="J83">
        <f>_xlfn.XLOOKUP(A83,'2022'!A:A,'2022'!V:V)</f>
        <v>1</v>
      </c>
      <c r="K83" t="str">
        <f>_xlfn.XLOOKUP(A83,'2023'!B:B,'2023'!AD:AD)</f>
        <v/>
      </c>
      <c r="L83" t="str">
        <f>_xlfn.XLOOKUP(A83,'2024'!B:B,'2024'!AV:AV)</f>
        <v/>
      </c>
      <c r="M83">
        <f>_xlfn.XLOOKUP(A83,'2025'!A:A,'2025'!G:G)</f>
        <v>0</v>
      </c>
      <c r="N83">
        <f>_xlfn.XLOOKUP(A83,'2021'!A:A,'2021'!E:E)</f>
        <v>0</v>
      </c>
      <c r="O83">
        <f>_xlfn.XLOOKUP(A83,'2022'!A:A,'2022'!E:E)</f>
        <v>0</v>
      </c>
      <c r="P83">
        <f>_xlfn.XLOOKUP(A83,'2023'!B:B,'2023'!G:G)</f>
        <v>0</v>
      </c>
      <c r="Q83">
        <f>_xlfn.XLOOKUP(A83,'2024'!B:B,'2024'!BH:BH)</f>
        <v>0</v>
      </c>
      <c r="R83">
        <f>_xlfn.XLOOKUP(A83,'2025'!A:A,'2025'!B:B)</f>
        <v>0</v>
      </c>
      <c r="S83">
        <f>_xlfn.XLOOKUP(A83,'2021'!A:A,'2021'!X:X)</f>
        <v>1</v>
      </c>
      <c r="T83">
        <f>_xlfn.XLOOKUP(A83,'2022'!A:A,'2022'!X:X)</f>
        <v>1</v>
      </c>
      <c r="U83">
        <f>_xlfn.XLOOKUP(A83,'2023'!B:B,'2023'!AF:AF)</f>
        <v>1</v>
      </c>
      <c r="V83">
        <f>_xlfn.XLOOKUP(A83,'2024'!B:B,'2024'!BW:BW)</f>
        <v>1</v>
      </c>
      <c r="W83">
        <f>_xlfn.XLOOKUP(A83,'2025'!A:A,'2025'!C:C)</f>
        <v>1</v>
      </c>
      <c r="X83" t="str">
        <f>_xlfn.XLOOKUP(A83,'2021'!A:A,'2021'!V:V)</f>
        <v/>
      </c>
      <c r="Y83">
        <f>_xlfn.XLOOKUP(A83,'2022'!A:A,'2022'!W:W)</f>
        <v>1</v>
      </c>
      <c r="Z83">
        <f>_xlfn.XLOOKUP(A83,'2023'!B:B,'2023'!AE:AE)</f>
        <v>1</v>
      </c>
      <c r="AA83">
        <f>_xlfn.XLOOKUP(A83,'2024'!B:B,'2024'!AZ:AZ)</f>
        <v>1</v>
      </c>
      <c r="AB83">
        <f>_xlfn.XLOOKUP(A83,'2025'!A:A,'2025'!F:F)</f>
        <v>1</v>
      </c>
    </row>
    <row r="84" spans="1:28">
      <c r="A84" t="s">
        <v>332</v>
      </c>
      <c r="E84" t="e">
        <f>_xlfn.XLOOKUP(A84,'2022'!A:A,'2022'!AA:AA)</f>
        <v>#N/A</v>
      </c>
      <c r="F84">
        <f>_xlfn.XLOOKUP(A84,'2023'!B:B,'2023'!AG:AG)</f>
        <v>0</v>
      </c>
      <c r="G84">
        <f>_xlfn.XLOOKUP(A84,'2024'!B:B,'2024'!BL:BL)</f>
        <v>0</v>
      </c>
      <c r="H84">
        <f>_xlfn.XLOOKUP(A84,'2025'!A:A,'2025'!G:G)</f>
        <v>0</v>
      </c>
      <c r="I84" t="e">
        <f>_xlfn.XLOOKUP(A84,'2021'!A:A,'2021'!U:U)</f>
        <v>#N/A</v>
      </c>
      <c r="J84" t="e">
        <f>_xlfn.XLOOKUP(A84,'2022'!A:A,'2022'!V:V)</f>
        <v>#N/A</v>
      </c>
      <c r="K84" t="str">
        <f>_xlfn.XLOOKUP(A84,'2023'!B:B,'2023'!AD:AD)</f>
        <v/>
      </c>
      <c r="L84" t="str">
        <f>_xlfn.XLOOKUP(A84,'2024'!B:B,'2024'!AV:AV)</f>
        <v/>
      </c>
      <c r="M84">
        <f>_xlfn.XLOOKUP(A84,'2025'!A:A,'2025'!G:G)</f>
        <v>0</v>
      </c>
      <c r="N84" t="e">
        <f>_xlfn.XLOOKUP(A84,'2021'!A:A,'2021'!E:E)</f>
        <v>#N/A</v>
      </c>
      <c r="O84" t="e">
        <f>_xlfn.XLOOKUP(A84,'2022'!A:A,'2022'!E:E)</f>
        <v>#N/A</v>
      </c>
      <c r="P84">
        <f>_xlfn.XLOOKUP(A84,'2023'!B:B,'2023'!G:G)</f>
        <v>0</v>
      </c>
      <c r="Q84">
        <f>_xlfn.XLOOKUP(A84,'2024'!B:B,'2024'!BH:BH)</f>
        <v>0</v>
      </c>
      <c r="R84">
        <f>_xlfn.XLOOKUP(A84,'2025'!A:A,'2025'!B:B)</f>
        <v>0</v>
      </c>
      <c r="S84" t="e">
        <f>_xlfn.XLOOKUP(A84,'2021'!A:A,'2021'!X:X)</f>
        <v>#N/A</v>
      </c>
      <c r="T84" t="e">
        <f>_xlfn.XLOOKUP(A84,'2022'!A:A,'2022'!X:X)</f>
        <v>#N/A</v>
      </c>
      <c r="U84" t="str">
        <f>_xlfn.XLOOKUP(A84,'2023'!B:B,'2023'!AF:AF)</f>
        <v/>
      </c>
      <c r="V84" t="str">
        <f>_xlfn.XLOOKUP(A84,'2024'!B:B,'2024'!BW:BW)</f>
        <v/>
      </c>
      <c r="W84">
        <f>_xlfn.XLOOKUP(A84,'2025'!A:A,'2025'!C:C)</f>
        <v>0</v>
      </c>
      <c r="X84" t="e">
        <f>_xlfn.XLOOKUP(A84,'2021'!A:A,'2021'!V:V)</f>
        <v>#N/A</v>
      </c>
      <c r="Y84" t="e">
        <f>_xlfn.XLOOKUP(A84,'2022'!A:A,'2022'!W:W)</f>
        <v>#N/A</v>
      </c>
      <c r="Z84" t="str">
        <f>_xlfn.XLOOKUP(A84,'2023'!B:B,'2023'!AE:AE)</f>
        <v/>
      </c>
      <c r="AA84">
        <f>_xlfn.XLOOKUP(A84,'2024'!B:B,'2024'!AZ:AZ)</f>
        <v>0</v>
      </c>
      <c r="AB84">
        <f>_xlfn.XLOOKUP(A84,'2025'!A:A,'2025'!F:F)</f>
        <v>0</v>
      </c>
    </row>
    <row r="85" spans="1:28">
      <c r="A85" t="s">
        <v>190</v>
      </c>
      <c r="E85" t="e">
        <f>_xlfn.XLOOKUP(A85,'2022'!A:A,'2022'!AA:AA)</f>
        <v>#N/A</v>
      </c>
      <c r="F85" t="e">
        <f>_xlfn.XLOOKUP(A85,'2023'!B:B,'2023'!AG:AG)</f>
        <v>#N/A</v>
      </c>
      <c r="G85">
        <f>_xlfn.XLOOKUP(A85,'2024'!B:B,'2024'!BL:BL)</f>
        <v>0</v>
      </c>
      <c r="H85">
        <f>_xlfn.XLOOKUP(A85,'2025'!A:A,'2025'!G:G)</f>
        <v>1</v>
      </c>
      <c r="I85" t="e">
        <f>_xlfn.XLOOKUP(A85,'2021'!A:A,'2021'!U:U)</f>
        <v>#N/A</v>
      </c>
      <c r="J85" t="e">
        <f>_xlfn.XLOOKUP(A85,'2022'!A:A,'2022'!V:V)</f>
        <v>#N/A</v>
      </c>
      <c r="K85" t="e">
        <f>_xlfn.XLOOKUP(A85,'2023'!B:B,'2023'!AD:AD)</f>
        <v>#N/A</v>
      </c>
      <c r="L85" t="str">
        <f>_xlfn.XLOOKUP(A85,'2024'!B:B,'2024'!AV:AV)</f>
        <v/>
      </c>
      <c r="M85">
        <f>_xlfn.XLOOKUP(A85,'2025'!A:A,'2025'!G:G)</f>
        <v>1</v>
      </c>
      <c r="N85" t="e">
        <f>_xlfn.XLOOKUP(A85,'2021'!A:A,'2021'!E:E)</f>
        <v>#N/A</v>
      </c>
      <c r="O85" t="e">
        <f>_xlfn.XLOOKUP(A85,'2022'!A:A,'2022'!E:E)</f>
        <v>#N/A</v>
      </c>
      <c r="P85" t="e">
        <f>_xlfn.XLOOKUP(A85,'2023'!B:B,'2023'!G:G)</f>
        <v>#N/A</v>
      </c>
      <c r="Q85">
        <f>_xlfn.XLOOKUP(A85,'2024'!B:B,'2024'!BH:BH)</f>
        <v>0</v>
      </c>
      <c r="R85">
        <f>_xlfn.XLOOKUP(A85,'2025'!A:A,'2025'!B:B)</f>
        <v>0</v>
      </c>
      <c r="S85" t="e">
        <f>_xlfn.XLOOKUP(A85,'2021'!A:A,'2021'!X:X)</f>
        <v>#N/A</v>
      </c>
      <c r="T85" t="e">
        <f>_xlfn.XLOOKUP(A85,'2022'!A:A,'2022'!X:X)</f>
        <v>#N/A</v>
      </c>
      <c r="U85" t="e">
        <f>_xlfn.XLOOKUP(A85,'2023'!B:B,'2023'!AF:AF)</f>
        <v>#N/A</v>
      </c>
      <c r="V85" t="str">
        <f>_xlfn.XLOOKUP(A85,'2024'!B:B,'2024'!BW:BW)</f>
        <v/>
      </c>
      <c r="W85">
        <f>_xlfn.XLOOKUP(A85,'2025'!A:A,'2025'!C:C)</f>
        <v>0</v>
      </c>
      <c r="X85" t="e">
        <f>_xlfn.XLOOKUP(A85,'2021'!A:A,'2021'!V:V)</f>
        <v>#N/A</v>
      </c>
      <c r="Y85" t="e">
        <f>_xlfn.XLOOKUP(A85,'2022'!A:A,'2022'!W:W)</f>
        <v>#N/A</v>
      </c>
      <c r="Z85" t="e">
        <f>_xlfn.XLOOKUP(A85,'2023'!B:B,'2023'!AE:AE)</f>
        <v>#N/A</v>
      </c>
      <c r="AA85">
        <f>_xlfn.XLOOKUP(A85,'2024'!B:B,'2024'!AZ:AZ)</f>
        <v>1</v>
      </c>
      <c r="AB85">
        <f>_xlfn.XLOOKUP(A85,'2025'!A:A,'2025'!F:F)</f>
        <v>1</v>
      </c>
    </row>
    <row r="86" spans="1:28">
      <c r="A86" t="s">
        <v>1470</v>
      </c>
      <c r="E86" t="str">
        <f>_xlfn.XLOOKUP(A86,'2022'!A:A,'2022'!AA:AA)</f>
        <v>N</v>
      </c>
      <c r="F86">
        <f>_xlfn.XLOOKUP(A86,'2023'!B:B,'2023'!AG:AG)</f>
        <v>0</v>
      </c>
      <c r="G86" t="e">
        <f>_xlfn.XLOOKUP(A86,'2024'!B:B,'2024'!BL:BL)</f>
        <v>#N/A</v>
      </c>
      <c r="H86" t="e">
        <f>_xlfn.XLOOKUP(A86,'2025'!A:A,'2025'!G:G)</f>
        <v>#N/A</v>
      </c>
      <c r="I86" t="str">
        <f>_xlfn.XLOOKUP(A86,'2021'!A:A,'2021'!U:U)</f>
        <v/>
      </c>
      <c r="J86" t="str">
        <f>_xlfn.XLOOKUP(A86,'2022'!A:A,'2022'!V:V)</f>
        <v/>
      </c>
      <c r="K86" t="str">
        <f>_xlfn.XLOOKUP(A86,'2023'!B:B,'2023'!AD:AD)</f>
        <v/>
      </c>
      <c r="L86" t="e">
        <f>_xlfn.XLOOKUP(A86,'2024'!B:B,'2024'!AV:AV)</f>
        <v>#N/A</v>
      </c>
      <c r="M86" t="e">
        <f>_xlfn.XLOOKUP(A86,'2025'!A:A,'2025'!G:G)</f>
        <v>#N/A</v>
      </c>
      <c r="N86">
        <f>_xlfn.XLOOKUP(A86,'2021'!A:A,'2021'!E:E)</f>
        <v>0</v>
      </c>
      <c r="O86">
        <f>_xlfn.XLOOKUP(A86,'2022'!A:A,'2022'!E:E)</f>
        <v>0</v>
      </c>
      <c r="P86">
        <f>_xlfn.XLOOKUP(A86,'2023'!B:B,'2023'!G:G)</f>
        <v>0</v>
      </c>
      <c r="Q86" t="e">
        <f>_xlfn.XLOOKUP(A86,'2024'!B:B,'2024'!BH:BH)</f>
        <v>#N/A</v>
      </c>
      <c r="R86" t="e">
        <f>_xlfn.XLOOKUP(A86,'2025'!A:A,'2025'!B:B)</f>
        <v>#N/A</v>
      </c>
      <c r="S86" t="str">
        <f>_xlfn.XLOOKUP(A86,'2021'!A:A,'2021'!X:X)</f>
        <v/>
      </c>
      <c r="T86" t="str">
        <f>_xlfn.XLOOKUP(A86,'2022'!A:A,'2022'!X:X)</f>
        <v/>
      </c>
      <c r="U86" t="str">
        <f>_xlfn.XLOOKUP(A86,'2023'!B:B,'2023'!AF:AF)</f>
        <v/>
      </c>
      <c r="V86" t="e">
        <f>_xlfn.XLOOKUP(A86,'2024'!B:B,'2024'!BW:BW)</f>
        <v>#N/A</v>
      </c>
      <c r="W86" t="e">
        <f>_xlfn.XLOOKUP(A86,'2025'!A:A,'2025'!C:C)</f>
        <v>#N/A</v>
      </c>
      <c r="X86">
        <f>_xlfn.XLOOKUP(A86,'2021'!A:A,'2021'!V:V)</f>
        <v>1</v>
      </c>
      <c r="Y86">
        <f>_xlfn.XLOOKUP(A86,'2022'!A:A,'2022'!W:W)</f>
        <v>1</v>
      </c>
      <c r="Z86">
        <f>_xlfn.XLOOKUP(A86,'2023'!B:B,'2023'!AE:AE)</f>
        <v>1</v>
      </c>
      <c r="AA86" t="e">
        <f>_xlfn.XLOOKUP(A86,'2024'!B:B,'2024'!AZ:AZ)</f>
        <v>#N/A</v>
      </c>
      <c r="AB86" t="e">
        <f>_xlfn.XLOOKUP(A86,'2025'!A:A,'2025'!F:F)</f>
        <v>#N/A</v>
      </c>
    </row>
    <row r="87" spans="1:28">
      <c r="A87" t="s">
        <v>790</v>
      </c>
      <c r="E87" t="str">
        <f>_xlfn.XLOOKUP(A87,'2022'!A:A,'2022'!AA:AA)</f>
        <v/>
      </c>
      <c r="F87">
        <f>_xlfn.XLOOKUP(A87,'2023'!B:B,'2023'!AG:AG)</f>
        <v>0</v>
      </c>
      <c r="G87">
        <f>_xlfn.XLOOKUP(A87,'2024'!B:B,'2024'!BL:BL)</f>
        <v>0</v>
      </c>
      <c r="H87" t="e">
        <f>_xlfn.XLOOKUP(A87,'2025'!A:A,'2025'!G:G)</f>
        <v>#N/A</v>
      </c>
      <c r="I87" t="str">
        <f>_xlfn.XLOOKUP(A87,'2021'!A:A,'2021'!U:U)</f>
        <v/>
      </c>
      <c r="J87" t="str">
        <f>_xlfn.XLOOKUP(A87,'2022'!A:A,'2022'!V:V)</f>
        <v/>
      </c>
      <c r="K87" t="str">
        <f>_xlfn.XLOOKUP(A87,'2023'!B:B,'2023'!AD:AD)</f>
        <v/>
      </c>
      <c r="L87" t="str">
        <f>_xlfn.XLOOKUP(A87,'2024'!B:B,'2024'!AV:AV)</f>
        <v/>
      </c>
      <c r="M87" t="e">
        <f>_xlfn.XLOOKUP(A87,'2025'!A:A,'2025'!G:G)</f>
        <v>#N/A</v>
      </c>
      <c r="N87">
        <f>_xlfn.XLOOKUP(A87,'2021'!A:A,'2021'!E:E)</f>
        <v>0</v>
      </c>
      <c r="O87">
        <f>_xlfn.XLOOKUP(A87,'2022'!A:A,'2022'!E:E)</f>
        <v>0</v>
      </c>
      <c r="P87">
        <f>_xlfn.XLOOKUP(A87,'2023'!B:B,'2023'!G:G)</f>
        <v>0</v>
      </c>
      <c r="Q87">
        <f>_xlfn.XLOOKUP(A87,'2024'!B:B,'2024'!BH:BH)</f>
        <v>0</v>
      </c>
      <c r="R87" t="e">
        <f>_xlfn.XLOOKUP(A87,'2025'!A:A,'2025'!B:B)</f>
        <v>#N/A</v>
      </c>
      <c r="S87" t="str">
        <f>_xlfn.XLOOKUP(A87,'2021'!A:A,'2021'!X:X)</f>
        <v/>
      </c>
      <c r="T87" t="str">
        <f>_xlfn.XLOOKUP(A87,'2022'!A:A,'2022'!X:X)</f>
        <v/>
      </c>
      <c r="U87">
        <f>_xlfn.XLOOKUP(A87,'2023'!B:B,'2023'!AF:AF)</f>
        <v>1</v>
      </c>
      <c r="V87">
        <f>_xlfn.XLOOKUP(A87,'2024'!B:B,'2024'!BW:BW)</f>
        <v>1</v>
      </c>
      <c r="W87" t="e">
        <f>_xlfn.XLOOKUP(A87,'2025'!A:A,'2025'!C:C)</f>
        <v>#N/A</v>
      </c>
      <c r="X87" t="str">
        <f>_xlfn.XLOOKUP(A87,'2021'!A:A,'2021'!V:V)</f>
        <v/>
      </c>
      <c r="Y87" t="str">
        <f>_xlfn.XLOOKUP(A87,'2022'!A:A,'2022'!W:W)</f>
        <v/>
      </c>
      <c r="Z87" t="str">
        <f>_xlfn.XLOOKUP(A87,'2023'!B:B,'2023'!AE:AE)</f>
        <v/>
      </c>
      <c r="AA87">
        <f>_xlfn.XLOOKUP(A87,'2024'!B:B,'2024'!AZ:AZ)</f>
        <v>0</v>
      </c>
      <c r="AB87" t="e">
        <f>_xlfn.XLOOKUP(A87,'2025'!A:A,'2025'!F:F)</f>
        <v>#N/A</v>
      </c>
    </row>
    <row r="88" spans="1:28">
      <c r="A88" t="s">
        <v>327</v>
      </c>
      <c r="E88" t="e">
        <f>_xlfn.XLOOKUP(A88,'2022'!A:A,'2022'!AA:AA)</f>
        <v>#N/A</v>
      </c>
      <c r="F88" t="e">
        <f>_xlfn.XLOOKUP(A88,'2023'!B:B,'2023'!AG:AG)</f>
        <v>#N/A</v>
      </c>
      <c r="G88" t="e">
        <f>_xlfn.XLOOKUP(A88,'2024'!B:B,'2024'!BL:BL)</f>
        <v>#N/A</v>
      </c>
      <c r="H88">
        <f>_xlfn.XLOOKUP(A88,'2025'!A:A,'2025'!G:G)</f>
        <v>0</v>
      </c>
      <c r="I88" t="e">
        <f>_xlfn.XLOOKUP(A88,'2021'!A:A,'2021'!U:U)</f>
        <v>#N/A</v>
      </c>
      <c r="J88" t="e">
        <f>_xlfn.XLOOKUP(A88,'2022'!A:A,'2022'!V:V)</f>
        <v>#N/A</v>
      </c>
      <c r="K88" t="e">
        <f>_xlfn.XLOOKUP(A88,'2023'!B:B,'2023'!AD:AD)</f>
        <v>#N/A</v>
      </c>
      <c r="L88" t="e">
        <f>_xlfn.XLOOKUP(A88,'2024'!B:B,'2024'!AV:AV)</f>
        <v>#N/A</v>
      </c>
      <c r="M88">
        <f>_xlfn.XLOOKUP(A88,'2025'!A:A,'2025'!G:G)</f>
        <v>0</v>
      </c>
      <c r="N88" t="e">
        <f>_xlfn.XLOOKUP(A88,'2021'!A:A,'2021'!E:E)</f>
        <v>#N/A</v>
      </c>
      <c r="O88" t="e">
        <f>_xlfn.XLOOKUP(A88,'2022'!A:A,'2022'!E:E)</f>
        <v>#N/A</v>
      </c>
      <c r="P88" t="e">
        <f>_xlfn.XLOOKUP(A88,'2023'!B:B,'2023'!G:G)</f>
        <v>#N/A</v>
      </c>
      <c r="Q88" t="e">
        <f>_xlfn.XLOOKUP(A88,'2024'!B:B,'2024'!BH:BH)</f>
        <v>#N/A</v>
      </c>
      <c r="R88">
        <f>_xlfn.XLOOKUP(A88,'2025'!A:A,'2025'!B:B)</f>
        <v>0</v>
      </c>
      <c r="S88" t="e">
        <f>_xlfn.XLOOKUP(A88,'2021'!A:A,'2021'!X:X)</f>
        <v>#N/A</v>
      </c>
      <c r="T88" t="e">
        <f>_xlfn.XLOOKUP(A88,'2022'!A:A,'2022'!X:X)</f>
        <v>#N/A</v>
      </c>
      <c r="U88" t="e">
        <f>_xlfn.XLOOKUP(A88,'2023'!B:B,'2023'!AF:AF)</f>
        <v>#N/A</v>
      </c>
      <c r="V88" t="e">
        <f>_xlfn.XLOOKUP(A88,'2024'!B:B,'2024'!BW:BW)</f>
        <v>#N/A</v>
      </c>
      <c r="W88">
        <f>_xlfn.XLOOKUP(A88,'2025'!A:A,'2025'!C:C)</f>
        <v>1</v>
      </c>
      <c r="X88" t="e">
        <f>_xlfn.XLOOKUP(A88,'2021'!A:A,'2021'!V:V)</f>
        <v>#N/A</v>
      </c>
      <c r="Y88" t="e">
        <f>_xlfn.XLOOKUP(A88,'2022'!A:A,'2022'!W:W)</f>
        <v>#N/A</v>
      </c>
      <c r="Z88" t="e">
        <f>_xlfn.XLOOKUP(A88,'2023'!B:B,'2023'!AE:AE)</f>
        <v>#N/A</v>
      </c>
      <c r="AA88" t="e">
        <f>_xlfn.XLOOKUP(A88,'2024'!B:B,'2024'!AZ:AZ)</f>
        <v>#N/A</v>
      </c>
      <c r="AB88">
        <f>_xlfn.XLOOKUP(A88,'2025'!A:A,'2025'!F:F)</f>
        <v>0</v>
      </c>
    </row>
    <row r="89" spans="1:28">
      <c r="A89" t="s">
        <v>500</v>
      </c>
      <c r="E89" t="e">
        <f>_xlfn.XLOOKUP(A89,'2022'!A:A,'2022'!AA:AA)</f>
        <v>#N/A</v>
      </c>
      <c r="F89" t="e">
        <f>_xlfn.XLOOKUP(A89,'2023'!B:B,'2023'!AG:AG)</f>
        <v>#N/A</v>
      </c>
      <c r="G89" t="e">
        <f>_xlfn.XLOOKUP(A89,'2024'!B:B,'2024'!BL:BL)</f>
        <v>#N/A</v>
      </c>
      <c r="H89">
        <f>_xlfn.XLOOKUP(A89,'2025'!A:A,'2025'!G:G)</f>
        <v>1</v>
      </c>
      <c r="I89" t="e">
        <f>_xlfn.XLOOKUP(A89,'2021'!A:A,'2021'!U:U)</f>
        <v>#N/A</v>
      </c>
      <c r="J89" t="e">
        <f>_xlfn.XLOOKUP(A89,'2022'!A:A,'2022'!V:V)</f>
        <v>#N/A</v>
      </c>
      <c r="K89" t="e">
        <f>_xlfn.XLOOKUP(A89,'2023'!B:B,'2023'!AD:AD)</f>
        <v>#N/A</v>
      </c>
      <c r="L89" t="e">
        <f>_xlfn.XLOOKUP(A89,'2024'!B:B,'2024'!AV:AV)</f>
        <v>#N/A</v>
      </c>
      <c r="M89">
        <f>_xlfn.XLOOKUP(A89,'2025'!A:A,'2025'!G:G)</f>
        <v>1</v>
      </c>
      <c r="N89" t="e">
        <f>_xlfn.XLOOKUP(A89,'2021'!A:A,'2021'!E:E)</f>
        <v>#N/A</v>
      </c>
      <c r="O89" t="e">
        <f>_xlfn.XLOOKUP(A89,'2022'!A:A,'2022'!E:E)</f>
        <v>#N/A</v>
      </c>
      <c r="P89" t="e">
        <f>_xlfn.XLOOKUP(A89,'2023'!B:B,'2023'!G:G)</f>
        <v>#N/A</v>
      </c>
      <c r="Q89" t="e">
        <f>_xlfn.XLOOKUP(A89,'2024'!B:B,'2024'!BH:BH)</f>
        <v>#N/A</v>
      </c>
      <c r="R89">
        <f>_xlfn.XLOOKUP(A89,'2025'!A:A,'2025'!B:B)</f>
        <v>0</v>
      </c>
      <c r="S89" t="e">
        <f>_xlfn.XLOOKUP(A89,'2021'!A:A,'2021'!X:X)</f>
        <v>#N/A</v>
      </c>
      <c r="T89" t="e">
        <f>_xlfn.XLOOKUP(A89,'2022'!A:A,'2022'!X:X)</f>
        <v>#N/A</v>
      </c>
      <c r="U89" t="e">
        <f>_xlfn.XLOOKUP(A89,'2023'!B:B,'2023'!AF:AF)</f>
        <v>#N/A</v>
      </c>
      <c r="V89" t="e">
        <f>_xlfn.XLOOKUP(A89,'2024'!B:B,'2024'!BW:BW)</f>
        <v>#N/A</v>
      </c>
      <c r="W89">
        <f>_xlfn.XLOOKUP(A89,'2025'!A:A,'2025'!C:C)</f>
        <v>1</v>
      </c>
      <c r="X89" t="e">
        <f>_xlfn.XLOOKUP(A89,'2021'!A:A,'2021'!V:V)</f>
        <v>#N/A</v>
      </c>
      <c r="Y89" t="e">
        <f>_xlfn.XLOOKUP(A89,'2022'!A:A,'2022'!W:W)</f>
        <v>#N/A</v>
      </c>
      <c r="Z89" t="e">
        <f>_xlfn.XLOOKUP(A89,'2023'!B:B,'2023'!AE:AE)</f>
        <v>#N/A</v>
      </c>
      <c r="AA89" t="e">
        <f>_xlfn.XLOOKUP(A89,'2024'!B:B,'2024'!AZ:AZ)</f>
        <v>#N/A</v>
      </c>
      <c r="AB89">
        <f>_xlfn.XLOOKUP(A89,'2025'!A:A,'2025'!F:F)</f>
        <v>1</v>
      </c>
    </row>
    <row r="90" spans="1:28">
      <c r="A90" t="s">
        <v>483</v>
      </c>
      <c r="E90" t="e">
        <f>_xlfn.XLOOKUP(A90,'2022'!A:A,'2022'!AA:AA)</f>
        <v>#N/A</v>
      </c>
      <c r="F90" t="e">
        <f>_xlfn.XLOOKUP(A90,'2023'!B:B,'2023'!AG:AG)</f>
        <v>#N/A</v>
      </c>
      <c r="G90">
        <f>_xlfn.XLOOKUP(A90,'2024'!B:B,'2024'!BL:BL)</f>
        <v>0</v>
      </c>
      <c r="H90">
        <f>_xlfn.XLOOKUP(A90,'2025'!A:A,'2025'!G:G)</f>
        <v>0</v>
      </c>
      <c r="I90" t="e">
        <f>_xlfn.XLOOKUP(A90,'2021'!A:A,'2021'!U:U)</f>
        <v>#N/A</v>
      </c>
      <c r="J90" t="e">
        <f>_xlfn.XLOOKUP(A90,'2022'!A:A,'2022'!V:V)</f>
        <v>#N/A</v>
      </c>
      <c r="K90" t="e">
        <f>_xlfn.XLOOKUP(A90,'2023'!B:B,'2023'!AD:AD)</f>
        <v>#N/A</v>
      </c>
      <c r="L90" t="str">
        <f>_xlfn.XLOOKUP(A90,'2024'!B:B,'2024'!AV:AV)</f>
        <v/>
      </c>
      <c r="M90">
        <f>_xlfn.XLOOKUP(A90,'2025'!A:A,'2025'!G:G)</f>
        <v>0</v>
      </c>
      <c r="N90" t="e">
        <f>_xlfn.XLOOKUP(A90,'2021'!A:A,'2021'!E:E)</f>
        <v>#N/A</v>
      </c>
      <c r="O90" t="e">
        <f>_xlfn.XLOOKUP(A90,'2022'!A:A,'2022'!E:E)</f>
        <v>#N/A</v>
      </c>
      <c r="P90" t="e">
        <f>_xlfn.XLOOKUP(A90,'2023'!B:B,'2023'!G:G)</f>
        <v>#N/A</v>
      </c>
      <c r="Q90">
        <f>_xlfn.XLOOKUP(A90,'2024'!B:B,'2024'!BH:BH)</f>
        <v>0</v>
      </c>
      <c r="R90">
        <f>_xlfn.XLOOKUP(A90,'2025'!A:A,'2025'!B:B)</f>
        <v>0</v>
      </c>
      <c r="S90" t="e">
        <f>_xlfn.XLOOKUP(A90,'2021'!A:A,'2021'!X:X)</f>
        <v>#N/A</v>
      </c>
      <c r="T90" t="e">
        <f>_xlfn.XLOOKUP(A90,'2022'!A:A,'2022'!X:X)</f>
        <v>#N/A</v>
      </c>
      <c r="U90" t="e">
        <f>_xlfn.XLOOKUP(A90,'2023'!B:B,'2023'!AF:AF)</f>
        <v>#N/A</v>
      </c>
      <c r="V90" t="str">
        <f>_xlfn.XLOOKUP(A90,'2024'!B:B,'2024'!BW:BW)</f>
        <v/>
      </c>
      <c r="W90">
        <f>_xlfn.XLOOKUP(A90,'2025'!A:A,'2025'!C:C)</f>
        <v>0</v>
      </c>
      <c r="X90" t="e">
        <f>_xlfn.XLOOKUP(A90,'2021'!A:A,'2021'!V:V)</f>
        <v>#N/A</v>
      </c>
      <c r="Y90" t="e">
        <f>_xlfn.XLOOKUP(A90,'2022'!A:A,'2022'!W:W)</f>
        <v>#N/A</v>
      </c>
      <c r="Z90" t="e">
        <f>_xlfn.XLOOKUP(A90,'2023'!B:B,'2023'!AE:AE)</f>
        <v>#N/A</v>
      </c>
      <c r="AA90">
        <f>_xlfn.XLOOKUP(A90,'2024'!B:B,'2024'!AZ:AZ)</f>
        <v>0</v>
      </c>
      <c r="AB90">
        <f>_xlfn.XLOOKUP(A90,'2025'!A:A,'2025'!F:F)</f>
        <v>0</v>
      </c>
    </row>
    <row r="91" spans="1:28">
      <c r="A91" t="s">
        <v>444</v>
      </c>
      <c r="E91" t="str">
        <f>_xlfn.XLOOKUP(A91,'2022'!A:A,'2022'!AA:AA)</f>
        <v/>
      </c>
      <c r="F91">
        <f>_xlfn.XLOOKUP(A91,'2023'!B:B,'2023'!AG:AG)</f>
        <v>0</v>
      </c>
      <c r="G91">
        <f>_xlfn.XLOOKUP(A91,'2024'!B:B,'2024'!BL:BL)</f>
        <v>0</v>
      </c>
      <c r="H91">
        <f>_xlfn.XLOOKUP(A91,'2025'!A:A,'2025'!G:G)</f>
        <v>0</v>
      </c>
      <c r="I91" t="str">
        <f>_xlfn.XLOOKUP(A91,'2021'!A:A,'2021'!U:U)</f>
        <v/>
      </c>
      <c r="J91" t="str">
        <f>_xlfn.XLOOKUP(A91,'2022'!A:A,'2022'!V:V)</f>
        <v/>
      </c>
      <c r="K91" t="str">
        <f>_xlfn.XLOOKUP(A91,'2023'!B:B,'2023'!AD:AD)</f>
        <v/>
      </c>
      <c r="L91" t="str">
        <f>_xlfn.XLOOKUP(A91,'2024'!B:B,'2024'!AV:AV)</f>
        <v/>
      </c>
      <c r="M91">
        <f>_xlfn.XLOOKUP(A91,'2025'!A:A,'2025'!G:G)</f>
        <v>0</v>
      </c>
      <c r="N91">
        <f>_xlfn.XLOOKUP(A91,'2021'!A:A,'2021'!E:E)</f>
        <v>0</v>
      </c>
      <c r="O91">
        <f>_xlfn.XLOOKUP(A91,'2022'!A:A,'2022'!E:E)</f>
        <v>0</v>
      </c>
      <c r="P91">
        <f>_xlfn.XLOOKUP(A91,'2023'!B:B,'2023'!G:G)</f>
        <v>0</v>
      </c>
      <c r="Q91">
        <f>_xlfn.XLOOKUP(A91,'2024'!B:B,'2024'!BH:BH)</f>
        <v>0</v>
      </c>
      <c r="R91">
        <f>_xlfn.XLOOKUP(A91,'2025'!A:A,'2025'!B:B)</f>
        <v>0</v>
      </c>
      <c r="S91" t="str">
        <f>_xlfn.XLOOKUP(A91,'2021'!A:A,'2021'!X:X)</f>
        <v/>
      </c>
      <c r="T91" t="str">
        <f>_xlfn.XLOOKUP(A91,'2022'!A:A,'2022'!X:X)</f>
        <v/>
      </c>
      <c r="U91" t="str">
        <f>_xlfn.XLOOKUP(A91,'2023'!B:B,'2023'!AF:AF)</f>
        <v/>
      </c>
      <c r="V91" t="str">
        <f>_xlfn.XLOOKUP(A91,'2024'!B:B,'2024'!BW:BW)</f>
        <v/>
      </c>
      <c r="W91">
        <f>_xlfn.XLOOKUP(A91,'2025'!A:A,'2025'!C:C)</f>
        <v>0</v>
      </c>
      <c r="X91" t="str">
        <f>_xlfn.XLOOKUP(A91,'2021'!A:A,'2021'!V:V)</f>
        <v/>
      </c>
      <c r="Y91" t="str">
        <f>_xlfn.XLOOKUP(A91,'2022'!A:A,'2022'!W:W)</f>
        <v/>
      </c>
      <c r="Z91" t="str">
        <f>_xlfn.XLOOKUP(A91,'2023'!B:B,'2023'!AE:AE)</f>
        <v/>
      </c>
      <c r="AA91">
        <f>_xlfn.XLOOKUP(A91,'2024'!B:B,'2024'!AZ:AZ)</f>
        <v>0</v>
      </c>
      <c r="AB91">
        <f>_xlfn.XLOOKUP(A91,'2025'!A:A,'2025'!F:F)</f>
        <v>0</v>
      </c>
    </row>
    <row r="92" spans="1:28">
      <c r="A92" t="s">
        <v>110</v>
      </c>
      <c r="E92" t="str">
        <f>_xlfn.XLOOKUP(A92,'2022'!A:A,'2022'!AA:AA)</f>
        <v/>
      </c>
      <c r="F92" t="str">
        <f>_xlfn.XLOOKUP(A92,'2023'!B:B,'2023'!AG:AG)</f>
        <v>Y</v>
      </c>
      <c r="G92">
        <f>_xlfn.XLOOKUP(A92,'2024'!B:B,'2024'!BL:BL)</f>
        <v>0</v>
      </c>
      <c r="H92">
        <f>_xlfn.XLOOKUP(A92,'2025'!A:A,'2025'!G:G)</f>
        <v>0</v>
      </c>
      <c r="I92">
        <f>_xlfn.XLOOKUP(A92,'2021'!A:A,'2021'!U:U)</f>
        <v>1</v>
      </c>
      <c r="J92" t="str">
        <f>_xlfn.XLOOKUP(A92,'2022'!A:A,'2022'!V:V)</f>
        <v/>
      </c>
      <c r="K92" t="str">
        <f>_xlfn.XLOOKUP(A92,'2023'!B:B,'2023'!AD:AD)</f>
        <v/>
      </c>
      <c r="L92" t="str">
        <f>_xlfn.XLOOKUP(A92,'2024'!B:B,'2024'!AV:AV)</f>
        <v/>
      </c>
      <c r="M92">
        <f>_xlfn.XLOOKUP(A92,'2025'!A:A,'2025'!G:G)</f>
        <v>0</v>
      </c>
      <c r="N92">
        <f>_xlfn.XLOOKUP(A92,'2021'!A:A,'2021'!E:E)</f>
        <v>0</v>
      </c>
      <c r="O92">
        <f>_xlfn.XLOOKUP(A92,'2022'!A:A,'2022'!E:E)</f>
        <v>0</v>
      </c>
      <c r="P92">
        <f>_xlfn.XLOOKUP(A92,'2023'!B:B,'2023'!G:G)</f>
        <v>0</v>
      </c>
      <c r="Q92">
        <f>_xlfn.XLOOKUP(A92,'2024'!B:B,'2024'!BH:BH)</f>
        <v>0</v>
      </c>
      <c r="R92">
        <f>_xlfn.XLOOKUP(A92,'2025'!A:A,'2025'!B:B)</f>
        <v>0</v>
      </c>
      <c r="S92" t="str">
        <f>_xlfn.XLOOKUP(A92,'2021'!A:A,'2021'!X:X)</f>
        <v/>
      </c>
      <c r="T92" t="str">
        <f>_xlfn.XLOOKUP(A92,'2022'!A:A,'2022'!X:X)</f>
        <v/>
      </c>
      <c r="U92" t="str">
        <f>_xlfn.XLOOKUP(A92,'2023'!B:B,'2023'!AF:AF)</f>
        <v/>
      </c>
      <c r="V92" t="str">
        <f>_xlfn.XLOOKUP(A92,'2024'!B:B,'2024'!BW:BW)</f>
        <v/>
      </c>
      <c r="W92">
        <f>_xlfn.XLOOKUP(A92,'2025'!A:A,'2025'!C:C)</f>
        <v>0</v>
      </c>
      <c r="X92" t="str">
        <f>_xlfn.XLOOKUP(A92,'2021'!A:A,'2021'!V:V)</f>
        <v/>
      </c>
      <c r="Y92" t="str">
        <f>_xlfn.XLOOKUP(A92,'2022'!A:A,'2022'!W:W)</f>
        <v/>
      </c>
      <c r="Z92" t="str">
        <f>_xlfn.XLOOKUP(A92,'2023'!B:B,'2023'!AE:AE)</f>
        <v/>
      </c>
      <c r="AA92">
        <f>_xlfn.XLOOKUP(A92,'2024'!B:B,'2024'!AZ:AZ)</f>
        <v>0</v>
      </c>
      <c r="AB92">
        <f>_xlfn.XLOOKUP(A92,'2025'!A:A,'2025'!F:F)</f>
        <v>0</v>
      </c>
    </row>
    <row r="93" spans="1:28">
      <c r="A93" t="s">
        <v>2513</v>
      </c>
      <c r="E93" t="str">
        <f>_xlfn.XLOOKUP(A93,'2022'!A:A,'2022'!AA:AA)</f>
        <v>Y</v>
      </c>
      <c r="F93" t="str">
        <f>_xlfn.XLOOKUP(A93,'2023'!B:B,'2023'!AG:AG)</f>
        <v>U</v>
      </c>
      <c r="G93" t="e">
        <f>_xlfn.XLOOKUP(A93,'2024'!B:B,'2024'!BL:BL)</f>
        <v>#N/A</v>
      </c>
      <c r="H93" t="e">
        <f>_xlfn.XLOOKUP(A93,'2025'!A:A,'2025'!G:G)</f>
        <v>#N/A</v>
      </c>
      <c r="I93" t="str">
        <f>_xlfn.XLOOKUP(A93,'2021'!A:A,'2021'!U:U)</f>
        <v/>
      </c>
      <c r="J93">
        <f>_xlfn.XLOOKUP(A93,'2022'!A:A,'2022'!V:V)</f>
        <v>1</v>
      </c>
      <c r="K93">
        <f>_xlfn.XLOOKUP(A93,'2023'!B:B,'2023'!AD:AD)</f>
        <v>1</v>
      </c>
      <c r="L93" t="e">
        <f>_xlfn.XLOOKUP(A93,'2024'!B:B,'2024'!AV:AV)</f>
        <v>#N/A</v>
      </c>
      <c r="M93" t="e">
        <f>_xlfn.XLOOKUP(A93,'2025'!A:A,'2025'!G:G)</f>
        <v>#N/A</v>
      </c>
      <c r="N93">
        <f>_xlfn.XLOOKUP(A93,'2021'!A:A,'2021'!E:E)</f>
        <v>0</v>
      </c>
      <c r="O93">
        <f>_xlfn.XLOOKUP(A93,'2022'!A:A,'2022'!E:E)</f>
        <v>0</v>
      </c>
      <c r="P93">
        <f>_xlfn.XLOOKUP(A93,'2023'!B:B,'2023'!G:G)</f>
        <v>0</v>
      </c>
      <c r="Q93" t="e">
        <f>_xlfn.XLOOKUP(A93,'2024'!B:B,'2024'!BH:BH)</f>
        <v>#N/A</v>
      </c>
      <c r="R93" t="e">
        <f>_xlfn.XLOOKUP(A93,'2025'!A:A,'2025'!B:B)</f>
        <v>#N/A</v>
      </c>
      <c r="S93" t="str">
        <f>_xlfn.XLOOKUP(A93,'2021'!A:A,'2021'!X:X)</f>
        <v/>
      </c>
      <c r="T93" t="str">
        <f>_xlfn.XLOOKUP(A93,'2022'!A:A,'2022'!X:X)</f>
        <v/>
      </c>
      <c r="U93" t="str">
        <f>_xlfn.XLOOKUP(A93,'2023'!B:B,'2023'!AF:AF)</f>
        <v/>
      </c>
      <c r="V93" t="e">
        <f>_xlfn.XLOOKUP(A93,'2024'!B:B,'2024'!BW:BW)</f>
        <v>#N/A</v>
      </c>
      <c r="W93" t="e">
        <f>_xlfn.XLOOKUP(A93,'2025'!A:A,'2025'!C:C)</f>
        <v>#N/A</v>
      </c>
      <c r="X93" t="str">
        <f>_xlfn.XLOOKUP(A93,'2021'!A:A,'2021'!V:V)</f>
        <v/>
      </c>
      <c r="Y93" t="str">
        <f>_xlfn.XLOOKUP(A93,'2022'!A:A,'2022'!W:W)</f>
        <v/>
      </c>
      <c r="Z93" t="str">
        <f>_xlfn.XLOOKUP(A93,'2023'!B:B,'2023'!AE:AE)</f>
        <v/>
      </c>
      <c r="AA93" t="e">
        <f>_xlfn.XLOOKUP(A93,'2024'!B:B,'2024'!AZ:AZ)</f>
        <v>#N/A</v>
      </c>
      <c r="AB93" t="e">
        <f>_xlfn.XLOOKUP(A93,'2025'!A:A,'2025'!F:F)</f>
        <v>#N/A</v>
      </c>
    </row>
    <row r="94" spans="1:28">
      <c r="A94" t="s">
        <v>492</v>
      </c>
      <c r="E94" t="str">
        <f>_xlfn.XLOOKUP(A94,'2022'!A:A,'2022'!AA:AA)</f>
        <v/>
      </c>
      <c r="F94" t="str">
        <f>_xlfn.XLOOKUP(A94,'2023'!B:B,'2023'!AG:AG)</f>
        <v>U</v>
      </c>
      <c r="G94">
        <f>_xlfn.XLOOKUP(A94,'2024'!B:B,'2024'!BL:BL)</f>
        <v>1</v>
      </c>
      <c r="H94">
        <f>_xlfn.XLOOKUP(A94,'2025'!A:A,'2025'!G:G)</f>
        <v>0</v>
      </c>
      <c r="I94" t="str">
        <f>_xlfn.XLOOKUP(A94,'2021'!A:A,'2021'!U:U)</f>
        <v/>
      </c>
      <c r="J94" t="str">
        <f>_xlfn.XLOOKUP(A94,'2022'!A:A,'2022'!V:V)</f>
        <v/>
      </c>
      <c r="K94" t="str">
        <f>_xlfn.XLOOKUP(A94,'2023'!B:B,'2023'!AD:AD)</f>
        <v/>
      </c>
      <c r="L94" t="str">
        <f>_xlfn.XLOOKUP(A94,'2024'!B:B,'2024'!AV:AV)</f>
        <v/>
      </c>
      <c r="M94">
        <f>_xlfn.XLOOKUP(A94,'2025'!A:A,'2025'!G:G)</f>
        <v>0</v>
      </c>
      <c r="N94">
        <f>_xlfn.XLOOKUP(A94,'2021'!A:A,'2021'!E:E)</f>
        <v>0</v>
      </c>
      <c r="O94">
        <f>_xlfn.XLOOKUP(A94,'2022'!A:A,'2022'!E:E)</f>
        <v>0</v>
      </c>
      <c r="P94">
        <f>_xlfn.XLOOKUP(A94,'2023'!B:B,'2023'!G:G)</f>
        <v>0</v>
      </c>
      <c r="Q94">
        <f>_xlfn.XLOOKUP(A94,'2024'!B:B,'2024'!BH:BH)</f>
        <v>0</v>
      </c>
      <c r="R94">
        <f>_xlfn.XLOOKUP(A94,'2025'!A:A,'2025'!B:B)</f>
        <v>0</v>
      </c>
      <c r="S94" t="str">
        <f>_xlfn.XLOOKUP(A94,'2021'!A:A,'2021'!X:X)</f>
        <v/>
      </c>
      <c r="T94" t="str">
        <f>_xlfn.XLOOKUP(A94,'2022'!A:A,'2022'!X:X)</f>
        <v/>
      </c>
      <c r="U94">
        <f>_xlfn.XLOOKUP(A94,'2023'!B:B,'2023'!AF:AF)</f>
        <v>1</v>
      </c>
      <c r="V94">
        <f>_xlfn.XLOOKUP(A94,'2024'!B:B,'2024'!BW:BW)</f>
        <v>1</v>
      </c>
      <c r="W94">
        <f>_xlfn.XLOOKUP(A94,'2025'!A:A,'2025'!C:C)</f>
        <v>0</v>
      </c>
      <c r="X94">
        <f>_xlfn.XLOOKUP(A94,'2021'!A:A,'2021'!V:V)</f>
        <v>1</v>
      </c>
      <c r="Y94" t="str">
        <f>_xlfn.XLOOKUP(A94,'2022'!A:A,'2022'!W:W)</f>
        <v/>
      </c>
      <c r="Z94">
        <f>_xlfn.XLOOKUP(A94,'2023'!B:B,'2023'!AE:AE)</f>
        <v>1</v>
      </c>
      <c r="AA94">
        <f>_xlfn.XLOOKUP(A94,'2024'!B:B,'2024'!AZ:AZ)</f>
        <v>1</v>
      </c>
      <c r="AB94">
        <f>_xlfn.XLOOKUP(A94,'2025'!A:A,'2025'!F:F)</f>
        <v>1</v>
      </c>
    </row>
    <row r="95" spans="1:28">
      <c r="A95" t="s">
        <v>2777</v>
      </c>
      <c r="E95" t="str">
        <f>_xlfn.XLOOKUP(A95,'2022'!A:A,'2022'!AA:AA)</f>
        <v/>
      </c>
      <c r="F95" t="e">
        <f>_xlfn.XLOOKUP(A95,'2023'!B:B,'2023'!AG:AG)</f>
        <v>#N/A</v>
      </c>
      <c r="G95" t="e">
        <f>_xlfn.XLOOKUP(A95,'2024'!B:B,'2024'!BL:BL)</f>
        <v>#N/A</v>
      </c>
      <c r="H95" t="e">
        <f>_xlfn.XLOOKUP(A95,'2025'!A:A,'2025'!G:G)</f>
        <v>#N/A</v>
      </c>
      <c r="I95">
        <f>_xlfn.XLOOKUP(A95,'2021'!A:A,'2021'!U:U)</f>
        <v>1</v>
      </c>
      <c r="J95" t="str">
        <f>_xlfn.XLOOKUP(A95,'2022'!A:A,'2022'!V:V)</f>
        <v/>
      </c>
      <c r="K95" t="e">
        <f>_xlfn.XLOOKUP(A95,'2023'!B:B,'2023'!AD:AD)</f>
        <v>#N/A</v>
      </c>
      <c r="L95" t="e">
        <f>_xlfn.XLOOKUP(A95,'2024'!B:B,'2024'!AV:AV)</f>
        <v>#N/A</v>
      </c>
      <c r="M95" t="e">
        <f>_xlfn.XLOOKUP(A95,'2025'!A:A,'2025'!G:G)</f>
        <v>#N/A</v>
      </c>
      <c r="N95">
        <f>_xlfn.XLOOKUP(A95,'2021'!A:A,'2021'!E:E)</f>
        <v>0</v>
      </c>
      <c r="O95">
        <f>_xlfn.XLOOKUP(A95,'2022'!A:A,'2022'!E:E)</f>
        <v>0</v>
      </c>
      <c r="P95" t="e">
        <f>_xlfn.XLOOKUP(A95,'2023'!B:B,'2023'!G:G)</f>
        <v>#N/A</v>
      </c>
      <c r="Q95" t="e">
        <f>_xlfn.XLOOKUP(A95,'2024'!B:B,'2024'!BH:BH)</f>
        <v>#N/A</v>
      </c>
      <c r="R95" t="e">
        <f>_xlfn.XLOOKUP(A95,'2025'!A:A,'2025'!B:B)</f>
        <v>#N/A</v>
      </c>
      <c r="S95" t="str">
        <f>_xlfn.XLOOKUP(A95,'2021'!A:A,'2021'!X:X)</f>
        <v/>
      </c>
      <c r="T95" t="str">
        <f>_xlfn.XLOOKUP(A95,'2022'!A:A,'2022'!X:X)</f>
        <v/>
      </c>
      <c r="U95" t="e">
        <f>_xlfn.XLOOKUP(A95,'2023'!B:B,'2023'!AF:AF)</f>
        <v>#N/A</v>
      </c>
      <c r="V95" t="e">
        <f>_xlfn.XLOOKUP(A95,'2024'!B:B,'2024'!BW:BW)</f>
        <v>#N/A</v>
      </c>
      <c r="W95" t="e">
        <f>_xlfn.XLOOKUP(A95,'2025'!A:A,'2025'!C:C)</f>
        <v>#N/A</v>
      </c>
      <c r="X95" t="str">
        <f>_xlfn.XLOOKUP(A95,'2021'!A:A,'2021'!V:V)</f>
        <v/>
      </c>
      <c r="Y95">
        <f>_xlfn.XLOOKUP(A95,'2022'!A:A,'2022'!W:W)</f>
        <v>1</v>
      </c>
      <c r="Z95" t="e">
        <f>_xlfn.XLOOKUP(A95,'2023'!B:B,'2023'!AE:AE)</f>
        <v>#N/A</v>
      </c>
      <c r="AA95" t="e">
        <f>_xlfn.XLOOKUP(A95,'2024'!B:B,'2024'!AZ:AZ)</f>
        <v>#N/A</v>
      </c>
      <c r="AB95" t="e">
        <f>_xlfn.XLOOKUP(A95,'2025'!A:A,'2025'!F:F)</f>
        <v>#N/A</v>
      </c>
    </row>
    <row r="96" spans="1:28">
      <c r="A96" t="s">
        <v>181</v>
      </c>
      <c r="E96" t="str">
        <f>_xlfn.XLOOKUP(A96,'2022'!A:A,'2022'!AA:AA)</f>
        <v/>
      </c>
      <c r="F96" t="str">
        <f>_xlfn.XLOOKUP(A96,'2023'!B:B,'2023'!AG:AG)</f>
        <v>U</v>
      </c>
      <c r="G96">
        <f>_xlfn.XLOOKUP(A96,'2024'!B:B,'2024'!BL:BL)</f>
        <v>0</v>
      </c>
      <c r="H96">
        <f>_xlfn.XLOOKUP(A96,'2025'!A:A,'2025'!G:G)</f>
        <v>0</v>
      </c>
      <c r="I96" t="str">
        <f>_xlfn.XLOOKUP(A96,'2021'!A:A,'2021'!U:U)</f>
        <v/>
      </c>
      <c r="J96" t="str">
        <f>_xlfn.XLOOKUP(A96,'2022'!A:A,'2022'!V:V)</f>
        <v/>
      </c>
      <c r="K96" t="str">
        <f>_xlfn.XLOOKUP(A96,'2023'!B:B,'2023'!AD:AD)</f>
        <v/>
      </c>
      <c r="L96" t="str">
        <f>_xlfn.XLOOKUP(A96,'2024'!B:B,'2024'!AV:AV)</f>
        <v/>
      </c>
      <c r="M96">
        <f>_xlfn.XLOOKUP(A96,'2025'!A:A,'2025'!G:G)</f>
        <v>0</v>
      </c>
      <c r="N96">
        <f>_xlfn.XLOOKUP(A96,'2021'!A:A,'2021'!E:E)</f>
        <v>0</v>
      </c>
      <c r="O96">
        <f>_xlfn.XLOOKUP(A96,'2022'!A:A,'2022'!E:E)</f>
        <v>0</v>
      </c>
      <c r="P96">
        <f>_xlfn.XLOOKUP(A96,'2023'!B:B,'2023'!G:G)</f>
        <v>0</v>
      </c>
      <c r="Q96">
        <f>_xlfn.XLOOKUP(A96,'2024'!B:B,'2024'!BH:BH)</f>
        <v>0</v>
      </c>
      <c r="R96">
        <f>_xlfn.XLOOKUP(A96,'2025'!A:A,'2025'!B:B)</f>
        <v>0</v>
      </c>
      <c r="S96" t="str">
        <f>_xlfn.XLOOKUP(A96,'2021'!A:A,'2021'!X:X)</f>
        <v/>
      </c>
      <c r="T96" t="str">
        <f>_xlfn.XLOOKUP(A96,'2022'!A:A,'2022'!X:X)</f>
        <v/>
      </c>
      <c r="U96" t="str">
        <f>_xlfn.XLOOKUP(A96,'2023'!B:B,'2023'!AF:AF)</f>
        <v/>
      </c>
      <c r="V96">
        <f>_xlfn.XLOOKUP(A96,'2024'!B:B,'2024'!BW:BW)</f>
        <v>1</v>
      </c>
      <c r="W96">
        <f>_xlfn.XLOOKUP(A96,'2025'!A:A,'2025'!C:C)</f>
        <v>1</v>
      </c>
      <c r="X96" t="str">
        <f>_xlfn.XLOOKUP(A96,'2021'!A:A,'2021'!V:V)</f>
        <v/>
      </c>
      <c r="Y96" t="str">
        <f>_xlfn.XLOOKUP(A96,'2022'!A:A,'2022'!W:W)</f>
        <v/>
      </c>
      <c r="Z96" t="str">
        <f>_xlfn.XLOOKUP(A96,'2023'!B:B,'2023'!AE:AE)</f>
        <v/>
      </c>
      <c r="AA96">
        <f>_xlfn.XLOOKUP(A96,'2024'!B:B,'2024'!AZ:AZ)</f>
        <v>0</v>
      </c>
      <c r="AB96">
        <f>_xlfn.XLOOKUP(A96,'2025'!A:A,'2025'!F:F)</f>
        <v>0</v>
      </c>
    </row>
    <row r="97" spans="1:28">
      <c r="A97" t="s">
        <v>260</v>
      </c>
      <c r="E97" t="str">
        <f>_xlfn.XLOOKUP(A97,'2022'!A:A,'2022'!AA:AA)</f>
        <v/>
      </c>
      <c r="F97" t="str">
        <f>_xlfn.XLOOKUP(A97,'2023'!B:B,'2023'!AG:AG)</f>
        <v>U</v>
      </c>
      <c r="G97">
        <f>_xlfn.XLOOKUP(A97,'2024'!B:B,'2024'!BL:BL)</f>
        <v>0</v>
      </c>
      <c r="H97">
        <f>_xlfn.XLOOKUP(A97,'2025'!A:A,'2025'!G:G)</f>
        <v>0</v>
      </c>
      <c r="I97" t="e">
        <f>_xlfn.XLOOKUP(A97,'2021'!A:A,'2021'!U:U)</f>
        <v>#N/A</v>
      </c>
      <c r="J97" t="str">
        <f>_xlfn.XLOOKUP(A97,'2022'!A:A,'2022'!V:V)</f>
        <v/>
      </c>
      <c r="K97" t="str">
        <f>_xlfn.XLOOKUP(A97,'2023'!B:B,'2023'!AD:AD)</f>
        <v/>
      </c>
      <c r="L97" t="str">
        <f>_xlfn.XLOOKUP(A97,'2024'!B:B,'2024'!AV:AV)</f>
        <v/>
      </c>
      <c r="M97">
        <f>_xlfn.XLOOKUP(A97,'2025'!A:A,'2025'!G:G)</f>
        <v>0</v>
      </c>
      <c r="N97" t="e">
        <f>_xlfn.XLOOKUP(A97,'2021'!A:A,'2021'!E:E)</f>
        <v>#N/A</v>
      </c>
      <c r="O97">
        <f>_xlfn.XLOOKUP(A97,'2022'!A:A,'2022'!E:E)</f>
        <v>0</v>
      </c>
      <c r="P97">
        <f>_xlfn.XLOOKUP(A97,'2023'!B:B,'2023'!G:G)</f>
        <v>0</v>
      </c>
      <c r="Q97">
        <f>_xlfn.XLOOKUP(A97,'2024'!B:B,'2024'!BH:BH)</f>
        <v>0</v>
      </c>
      <c r="R97">
        <f>_xlfn.XLOOKUP(A97,'2025'!A:A,'2025'!B:B)</f>
        <v>0</v>
      </c>
      <c r="S97" t="e">
        <f>_xlfn.XLOOKUP(A97,'2021'!A:A,'2021'!X:X)</f>
        <v>#N/A</v>
      </c>
      <c r="T97" t="str">
        <f>_xlfn.XLOOKUP(A97,'2022'!A:A,'2022'!X:X)</f>
        <v/>
      </c>
      <c r="U97">
        <f>_xlfn.XLOOKUP(A97,'2023'!B:B,'2023'!AF:AF)</f>
        <v>1</v>
      </c>
      <c r="V97">
        <f>_xlfn.XLOOKUP(A97,'2024'!B:B,'2024'!BW:BW)</f>
        <v>1</v>
      </c>
      <c r="W97">
        <f>_xlfn.XLOOKUP(A97,'2025'!A:A,'2025'!C:C)</f>
        <v>1</v>
      </c>
      <c r="X97" t="e">
        <f>_xlfn.XLOOKUP(A97,'2021'!A:A,'2021'!V:V)</f>
        <v>#N/A</v>
      </c>
      <c r="Y97" t="str">
        <f>_xlfn.XLOOKUP(A97,'2022'!A:A,'2022'!W:W)</f>
        <v/>
      </c>
      <c r="Z97">
        <f>_xlfn.XLOOKUP(A97,'2023'!B:B,'2023'!AE:AE)</f>
        <v>1</v>
      </c>
      <c r="AA97">
        <f>_xlfn.XLOOKUP(A97,'2024'!B:B,'2024'!AZ:AZ)</f>
        <v>1</v>
      </c>
      <c r="AB97">
        <f>_xlfn.XLOOKUP(A97,'2025'!A:A,'2025'!F:F)</f>
        <v>1</v>
      </c>
    </row>
    <row r="98" spans="1:28">
      <c r="A98" t="s">
        <v>542</v>
      </c>
      <c r="E98" t="str">
        <f>_xlfn.XLOOKUP(A98,'2022'!A:A,'2022'!AA:AA)</f>
        <v/>
      </c>
      <c r="F98">
        <f>_xlfn.XLOOKUP(A98,'2023'!B:B,'2023'!AG:AG)</f>
        <v>0</v>
      </c>
      <c r="G98">
        <f>_xlfn.XLOOKUP(A98,'2024'!B:B,'2024'!BL:BL)</f>
        <v>1</v>
      </c>
      <c r="H98">
        <f>_xlfn.XLOOKUP(A98,'2025'!A:A,'2025'!G:G)</f>
        <v>1</v>
      </c>
      <c r="I98" t="e">
        <f>_xlfn.XLOOKUP(A98,'2021'!A:A,'2021'!U:U)</f>
        <v>#N/A</v>
      </c>
      <c r="J98" t="str">
        <f>_xlfn.XLOOKUP(A98,'2022'!A:A,'2022'!V:V)</f>
        <v/>
      </c>
      <c r="K98" t="str">
        <f>_xlfn.XLOOKUP(A98,'2023'!B:B,'2023'!AD:AD)</f>
        <v/>
      </c>
      <c r="L98" t="str">
        <f>_xlfn.XLOOKUP(A98,'2024'!B:B,'2024'!AV:AV)</f>
        <v/>
      </c>
      <c r="M98">
        <f>_xlfn.XLOOKUP(A98,'2025'!A:A,'2025'!G:G)</f>
        <v>1</v>
      </c>
      <c r="N98" t="e">
        <f>_xlfn.XLOOKUP(A98,'2021'!A:A,'2021'!E:E)</f>
        <v>#N/A</v>
      </c>
      <c r="O98">
        <f>_xlfn.XLOOKUP(A98,'2022'!A:A,'2022'!E:E)</f>
        <v>0</v>
      </c>
      <c r="P98">
        <f>_xlfn.XLOOKUP(A98,'2023'!B:B,'2023'!G:G)</f>
        <v>0</v>
      </c>
      <c r="Q98">
        <f>_xlfn.XLOOKUP(A98,'2024'!B:B,'2024'!BH:BH)</f>
        <v>0</v>
      </c>
      <c r="R98">
        <f>_xlfn.XLOOKUP(A98,'2025'!A:A,'2025'!B:B)</f>
        <v>0</v>
      </c>
      <c r="S98" t="e">
        <f>_xlfn.XLOOKUP(A98,'2021'!A:A,'2021'!X:X)</f>
        <v>#N/A</v>
      </c>
      <c r="T98" t="str">
        <f>_xlfn.XLOOKUP(A98,'2022'!A:A,'2022'!X:X)</f>
        <v/>
      </c>
      <c r="U98" t="str">
        <f>_xlfn.XLOOKUP(A98,'2023'!B:B,'2023'!AF:AF)</f>
        <v/>
      </c>
      <c r="V98" t="str">
        <f>_xlfn.XLOOKUP(A98,'2024'!B:B,'2024'!BW:BW)</f>
        <v/>
      </c>
      <c r="W98">
        <f>_xlfn.XLOOKUP(A98,'2025'!A:A,'2025'!C:C)</f>
        <v>0</v>
      </c>
      <c r="X98" t="e">
        <f>_xlfn.XLOOKUP(A98,'2021'!A:A,'2021'!V:V)</f>
        <v>#N/A</v>
      </c>
      <c r="Y98" t="str">
        <f>_xlfn.XLOOKUP(A98,'2022'!A:A,'2022'!W:W)</f>
        <v/>
      </c>
      <c r="Z98" t="str">
        <f>_xlfn.XLOOKUP(A98,'2023'!B:B,'2023'!AE:AE)</f>
        <v/>
      </c>
      <c r="AA98">
        <f>_xlfn.XLOOKUP(A98,'2024'!B:B,'2024'!AZ:AZ)</f>
        <v>1</v>
      </c>
      <c r="AB98">
        <f>_xlfn.XLOOKUP(A98,'2025'!A:A,'2025'!F:F)</f>
        <v>1</v>
      </c>
    </row>
    <row r="99" spans="1:28">
      <c r="A99" t="s">
        <v>505</v>
      </c>
      <c r="E99" t="str">
        <f>_xlfn.XLOOKUP(A99,'2022'!A:A,'2022'!AA:AA)</f>
        <v/>
      </c>
      <c r="F99">
        <f>_xlfn.XLOOKUP(A99,'2023'!B:B,'2023'!AG:AG)</f>
        <v>0</v>
      </c>
      <c r="G99">
        <f>_xlfn.XLOOKUP(A99,'2024'!B:B,'2024'!BL:BL)</f>
        <v>0</v>
      </c>
      <c r="H99">
        <f>_xlfn.XLOOKUP(A99,'2025'!A:A,'2025'!G:G)</f>
        <v>0</v>
      </c>
      <c r="I99">
        <f>_xlfn.XLOOKUP(A99,'2021'!A:A,'2021'!U:U)</f>
        <v>1</v>
      </c>
      <c r="J99">
        <f>_xlfn.XLOOKUP(A99,'2022'!A:A,'2022'!V:V)</f>
        <v>1</v>
      </c>
      <c r="K99" t="str">
        <f>_xlfn.XLOOKUP(A99,'2023'!B:B,'2023'!AD:AD)</f>
        <v/>
      </c>
      <c r="L99" t="str">
        <f>_xlfn.XLOOKUP(A99,'2024'!B:B,'2024'!AV:AV)</f>
        <v/>
      </c>
      <c r="M99">
        <f>_xlfn.XLOOKUP(A99,'2025'!A:A,'2025'!G:G)</f>
        <v>0</v>
      </c>
      <c r="N99">
        <f>_xlfn.XLOOKUP(A99,'2021'!A:A,'2021'!E:E)</f>
        <v>0</v>
      </c>
      <c r="O99">
        <f>_xlfn.XLOOKUP(A99,'2022'!A:A,'2022'!E:E)</f>
        <v>0</v>
      </c>
      <c r="P99">
        <f>_xlfn.XLOOKUP(A99,'2023'!B:B,'2023'!G:G)</f>
        <v>0</v>
      </c>
      <c r="Q99">
        <f>_xlfn.XLOOKUP(A99,'2024'!B:B,'2024'!BH:BH)</f>
        <v>0</v>
      </c>
      <c r="R99">
        <f>_xlfn.XLOOKUP(A99,'2025'!A:A,'2025'!B:B)</f>
        <v>0</v>
      </c>
      <c r="S99" t="str">
        <f>_xlfn.XLOOKUP(A99,'2021'!A:A,'2021'!X:X)</f>
        <v/>
      </c>
      <c r="T99">
        <f>_xlfn.XLOOKUP(A99,'2022'!A:A,'2022'!X:X)</f>
        <v>1</v>
      </c>
      <c r="U99">
        <f>_xlfn.XLOOKUP(A99,'2023'!B:B,'2023'!AF:AF)</f>
        <v>1</v>
      </c>
      <c r="V99">
        <f>_xlfn.XLOOKUP(A99,'2024'!B:B,'2024'!BW:BW)</f>
        <v>1</v>
      </c>
      <c r="W99">
        <f>_xlfn.XLOOKUP(A99,'2025'!A:A,'2025'!C:C)</f>
        <v>1</v>
      </c>
      <c r="X99" t="str">
        <f>_xlfn.XLOOKUP(A99,'2021'!A:A,'2021'!V:V)</f>
        <v/>
      </c>
      <c r="Y99" t="str">
        <f>_xlfn.XLOOKUP(A99,'2022'!A:A,'2022'!W:W)</f>
        <v/>
      </c>
      <c r="Z99">
        <f>_xlfn.XLOOKUP(A99,'2023'!B:B,'2023'!AE:AE)</f>
        <v>1</v>
      </c>
      <c r="AA99">
        <f>_xlfn.XLOOKUP(A99,'2024'!B:B,'2024'!AZ:AZ)</f>
        <v>1</v>
      </c>
      <c r="AB99">
        <f>_xlfn.XLOOKUP(A99,'2025'!A:A,'2025'!F:F)</f>
        <v>1</v>
      </c>
    </row>
    <row r="100" spans="1:28">
      <c r="A100" t="s">
        <v>496</v>
      </c>
      <c r="E100" t="str">
        <f>_xlfn.XLOOKUP(A100,'2022'!A:A,'2022'!AA:AA)</f>
        <v/>
      </c>
      <c r="F100" t="str">
        <f>_xlfn.XLOOKUP(A100,'2023'!B:B,'2023'!AG:AG)</f>
        <v>U</v>
      </c>
      <c r="G100">
        <f>_xlfn.XLOOKUP(A100,'2024'!B:B,'2024'!BL:BL)</f>
        <v>0</v>
      </c>
      <c r="H100">
        <f>_xlfn.XLOOKUP(A100,'2025'!A:A,'2025'!G:G)</f>
        <v>0</v>
      </c>
      <c r="I100" t="str">
        <f>_xlfn.XLOOKUP(A100,'2021'!A:A,'2021'!U:U)</f>
        <v/>
      </c>
      <c r="J100" t="str">
        <f>_xlfn.XLOOKUP(A100,'2022'!A:A,'2022'!V:V)</f>
        <v/>
      </c>
      <c r="K100">
        <f>_xlfn.XLOOKUP(A100,'2023'!B:B,'2023'!AD:AD)</f>
        <v>1</v>
      </c>
      <c r="L100">
        <f>_xlfn.XLOOKUP(A100,'2024'!B:B,'2024'!AV:AV)</f>
        <v>1</v>
      </c>
      <c r="M100">
        <f>_xlfn.XLOOKUP(A100,'2025'!A:A,'2025'!G:G)</f>
        <v>0</v>
      </c>
      <c r="N100">
        <f>_xlfn.XLOOKUP(A100,'2021'!A:A,'2021'!E:E)</f>
        <v>0</v>
      </c>
      <c r="O100">
        <f>_xlfn.XLOOKUP(A100,'2022'!A:A,'2022'!E:E)</f>
        <v>0</v>
      </c>
      <c r="P100">
        <f>_xlfn.XLOOKUP(A100,'2023'!B:B,'2023'!G:G)</f>
        <v>0</v>
      </c>
      <c r="Q100">
        <f>_xlfn.XLOOKUP(A100,'2024'!B:B,'2024'!BH:BH)</f>
        <v>0</v>
      </c>
      <c r="R100">
        <f>_xlfn.XLOOKUP(A100,'2025'!A:A,'2025'!B:B)</f>
        <v>0</v>
      </c>
      <c r="S100" t="str">
        <f>_xlfn.XLOOKUP(A100,'2021'!A:A,'2021'!X:X)</f>
        <v/>
      </c>
      <c r="T100" t="str">
        <f>_xlfn.XLOOKUP(A100,'2022'!A:A,'2022'!X:X)</f>
        <v/>
      </c>
      <c r="U100" t="str">
        <f>_xlfn.XLOOKUP(A100,'2023'!B:B,'2023'!AF:AF)</f>
        <v/>
      </c>
      <c r="V100" t="str">
        <f>_xlfn.XLOOKUP(A100,'2024'!B:B,'2024'!BW:BW)</f>
        <v/>
      </c>
      <c r="W100">
        <f>_xlfn.XLOOKUP(A100,'2025'!A:A,'2025'!C:C)</f>
        <v>0</v>
      </c>
      <c r="X100" t="str">
        <f>_xlfn.XLOOKUP(A100,'2021'!A:A,'2021'!V:V)</f>
        <v/>
      </c>
      <c r="Y100" t="str">
        <f>_xlfn.XLOOKUP(A100,'2022'!A:A,'2022'!W:W)</f>
        <v/>
      </c>
      <c r="Z100" t="str">
        <f>_xlfn.XLOOKUP(A100,'2023'!B:B,'2023'!AE:AE)</f>
        <v/>
      </c>
      <c r="AA100">
        <f>_xlfn.XLOOKUP(A100,'2024'!B:B,'2024'!AZ:AZ)</f>
        <v>0</v>
      </c>
      <c r="AB100">
        <f>_xlfn.XLOOKUP(A100,'2025'!A:A,'2025'!F:F)</f>
        <v>0</v>
      </c>
    </row>
    <row r="101" spans="1:28">
      <c r="A101" t="s">
        <v>57</v>
      </c>
      <c r="E101" t="str">
        <f>_xlfn.XLOOKUP(A101,'2022'!A:A,'2022'!AA:AA)</f>
        <v/>
      </c>
      <c r="F101" t="str">
        <f>_xlfn.XLOOKUP(A101,'2023'!B:B,'2023'!AG:AG)</f>
        <v>U</v>
      </c>
      <c r="G101">
        <f>_xlfn.XLOOKUP(A101,'2024'!B:B,'2024'!BL:BL)</f>
        <v>0</v>
      </c>
      <c r="H101">
        <f>_xlfn.XLOOKUP(A101,'2025'!A:A,'2025'!G:G)</f>
        <v>1</v>
      </c>
      <c r="I101" t="str">
        <f>_xlfn.XLOOKUP(A101,'2021'!A:A,'2021'!U:U)</f>
        <v/>
      </c>
      <c r="J101">
        <f>_xlfn.XLOOKUP(A101,'2022'!A:A,'2022'!V:V)</f>
        <v>1</v>
      </c>
      <c r="K101" t="str">
        <f>_xlfn.XLOOKUP(A101,'2023'!B:B,'2023'!AD:AD)</f>
        <v/>
      </c>
      <c r="L101" t="str">
        <f>_xlfn.XLOOKUP(A101,'2024'!B:B,'2024'!AV:AV)</f>
        <v/>
      </c>
      <c r="M101">
        <f>_xlfn.XLOOKUP(A101,'2025'!A:A,'2025'!G:G)</f>
        <v>1</v>
      </c>
      <c r="N101">
        <f>_xlfn.XLOOKUP(A101,'2021'!A:A,'2021'!E:E)</f>
        <v>0</v>
      </c>
      <c r="O101">
        <f>_xlfn.XLOOKUP(A101,'2022'!A:A,'2022'!E:E)</f>
        <v>0</v>
      </c>
      <c r="P101">
        <f>_xlfn.XLOOKUP(A101,'2023'!B:B,'2023'!G:G)</f>
        <v>0</v>
      </c>
      <c r="Q101">
        <f>_xlfn.XLOOKUP(A101,'2024'!B:B,'2024'!BH:BH)</f>
        <v>0</v>
      </c>
      <c r="R101">
        <f>_xlfn.XLOOKUP(A101,'2025'!A:A,'2025'!B:B)</f>
        <v>0</v>
      </c>
      <c r="S101">
        <f>_xlfn.XLOOKUP(A101,'2021'!A:A,'2021'!X:X)</f>
        <v>1</v>
      </c>
      <c r="T101">
        <f>_xlfn.XLOOKUP(A101,'2022'!A:A,'2022'!X:X)</f>
        <v>1</v>
      </c>
      <c r="U101">
        <f>_xlfn.XLOOKUP(A101,'2023'!B:B,'2023'!AF:AF)</f>
        <v>1</v>
      </c>
      <c r="V101">
        <f>_xlfn.XLOOKUP(A101,'2024'!B:B,'2024'!BW:BW)</f>
        <v>1</v>
      </c>
      <c r="W101">
        <f>_xlfn.XLOOKUP(A101,'2025'!A:A,'2025'!C:C)</f>
        <v>1</v>
      </c>
      <c r="X101" t="str">
        <f>_xlfn.XLOOKUP(A101,'2021'!A:A,'2021'!V:V)</f>
        <v/>
      </c>
      <c r="Y101">
        <f>_xlfn.XLOOKUP(A101,'2022'!A:A,'2022'!W:W)</f>
        <v>1</v>
      </c>
      <c r="Z101">
        <f>_xlfn.XLOOKUP(A101,'2023'!B:B,'2023'!AE:AE)</f>
        <v>1</v>
      </c>
      <c r="AA101">
        <f>_xlfn.XLOOKUP(A101,'2024'!B:B,'2024'!AZ:AZ)</f>
        <v>1</v>
      </c>
      <c r="AB101">
        <f>_xlfn.XLOOKUP(A101,'2025'!A:A,'2025'!F:F)</f>
        <v>1</v>
      </c>
    </row>
    <row r="102" spans="1:28">
      <c r="A102" t="s">
        <v>791</v>
      </c>
      <c r="E102" t="e">
        <f>_xlfn.XLOOKUP(A102,'2022'!A:A,'2022'!AA:AA)</f>
        <v>#N/A</v>
      </c>
      <c r="F102" t="e">
        <f>_xlfn.XLOOKUP(A102,'2023'!B:B,'2023'!AG:AG)</f>
        <v>#N/A</v>
      </c>
      <c r="G102">
        <f>_xlfn.XLOOKUP(A102,'2024'!B:B,'2024'!BL:BL)</f>
        <v>0</v>
      </c>
      <c r="H102" t="e">
        <f>_xlfn.XLOOKUP(A102,'2025'!A:A,'2025'!G:G)</f>
        <v>#N/A</v>
      </c>
      <c r="I102" t="e">
        <f>_xlfn.XLOOKUP(A102,'2021'!A:A,'2021'!U:U)</f>
        <v>#N/A</v>
      </c>
      <c r="J102" t="e">
        <f>_xlfn.XLOOKUP(A102,'2022'!A:A,'2022'!V:V)</f>
        <v>#N/A</v>
      </c>
      <c r="K102" t="e">
        <f>_xlfn.XLOOKUP(A102,'2023'!B:B,'2023'!AD:AD)</f>
        <v>#N/A</v>
      </c>
      <c r="L102" t="str">
        <f>_xlfn.XLOOKUP(A102,'2024'!B:B,'2024'!AV:AV)</f>
        <v/>
      </c>
      <c r="M102" t="e">
        <f>_xlfn.XLOOKUP(A102,'2025'!A:A,'2025'!G:G)</f>
        <v>#N/A</v>
      </c>
      <c r="N102" t="e">
        <f>_xlfn.XLOOKUP(A102,'2021'!A:A,'2021'!E:E)</f>
        <v>#N/A</v>
      </c>
      <c r="O102" t="e">
        <f>_xlfn.XLOOKUP(A102,'2022'!A:A,'2022'!E:E)</f>
        <v>#N/A</v>
      </c>
      <c r="P102" t="e">
        <f>_xlfn.XLOOKUP(A102,'2023'!B:B,'2023'!G:G)</f>
        <v>#N/A</v>
      </c>
      <c r="Q102">
        <f>_xlfn.XLOOKUP(A102,'2024'!B:B,'2024'!BH:BH)</f>
        <v>0</v>
      </c>
      <c r="R102" t="e">
        <f>_xlfn.XLOOKUP(A102,'2025'!A:A,'2025'!B:B)</f>
        <v>#N/A</v>
      </c>
      <c r="S102" t="e">
        <f>_xlfn.XLOOKUP(A102,'2021'!A:A,'2021'!X:X)</f>
        <v>#N/A</v>
      </c>
      <c r="T102" t="e">
        <f>_xlfn.XLOOKUP(A102,'2022'!A:A,'2022'!X:X)</f>
        <v>#N/A</v>
      </c>
      <c r="U102" t="e">
        <f>_xlfn.XLOOKUP(A102,'2023'!B:B,'2023'!AF:AF)</f>
        <v>#N/A</v>
      </c>
      <c r="V102" t="str">
        <f>_xlfn.XLOOKUP(A102,'2024'!B:B,'2024'!BW:BW)</f>
        <v/>
      </c>
      <c r="W102" t="e">
        <f>_xlfn.XLOOKUP(A102,'2025'!A:A,'2025'!C:C)</f>
        <v>#N/A</v>
      </c>
      <c r="X102" t="e">
        <f>_xlfn.XLOOKUP(A102,'2021'!A:A,'2021'!V:V)</f>
        <v>#N/A</v>
      </c>
      <c r="Y102" t="e">
        <f>_xlfn.XLOOKUP(A102,'2022'!A:A,'2022'!W:W)</f>
        <v>#N/A</v>
      </c>
      <c r="Z102" t="e">
        <f>_xlfn.XLOOKUP(A102,'2023'!B:B,'2023'!AE:AE)</f>
        <v>#N/A</v>
      </c>
      <c r="AA102">
        <f>_xlfn.XLOOKUP(A102,'2024'!B:B,'2024'!AZ:AZ)</f>
        <v>0</v>
      </c>
      <c r="AB102" t="e">
        <f>_xlfn.XLOOKUP(A102,'2025'!A:A,'2025'!F:F)</f>
        <v>#N/A</v>
      </c>
    </row>
    <row r="103" spans="1:28">
      <c r="A103" t="s">
        <v>410</v>
      </c>
      <c r="E103" t="e">
        <f>_xlfn.XLOOKUP(A103,'2022'!A:A,'2022'!AA:AA)</f>
        <v>#N/A</v>
      </c>
      <c r="F103">
        <f>_xlfn.XLOOKUP(A103,'2023'!B:B,'2023'!AG:AG)</f>
        <v>0</v>
      </c>
      <c r="G103" t="e">
        <f>_xlfn.XLOOKUP(A103,'2024'!B:B,'2024'!BL:BL)</f>
        <v>#N/A</v>
      </c>
      <c r="H103">
        <f>_xlfn.XLOOKUP(A103,'2025'!A:A,'2025'!G:G)</f>
        <v>1</v>
      </c>
      <c r="I103" t="e">
        <f>_xlfn.XLOOKUP(A103,'2021'!A:A,'2021'!U:U)</f>
        <v>#N/A</v>
      </c>
      <c r="J103" t="e">
        <f>_xlfn.XLOOKUP(A103,'2022'!A:A,'2022'!V:V)</f>
        <v>#N/A</v>
      </c>
      <c r="K103" t="str">
        <f>_xlfn.XLOOKUP(A103,'2023'!B:B,'2023'!AD:AD)</f>
        <v/>
      </c>
      <c r="L103" t="e">
        <f>_xlfn.XLOOKUP(A103,'2024'!B:B,'2024'!AV:AV)</f>
        <v>#N/A</v>
      </c>
      <c r="M103">
        <f>_xlfn.XLOOKUP(A103,'2025'!A:A,'2025'!G:G)</f>
        <v>1</v>
      </c>
      <c r="N103" t="e">
        <f>_xlfn.XLOOKUP(A103,'2021'!A:A,'2021'!E:E)</f>
        <v>#N/A</v>
      </c>
      <c r="O103" t="e">
        <f>_xlfn.XLOOKUP(A103,'2022'!A:A,'2022'!E:E)</f>
        <v>#N/A</v>
      </c>
      <c r="P103">
        <f>_xlfn.XLOOKUP(A103,'2023'!B:B,'2023'!G:G)</f>
        <v>0</v>
      </c>
      <c r="Q103" t="e">
        <f>_xlfn.XLOOKUP(A103,'2024'!B:B,'2024'!BH:BH)</f>
        <v>#N/A</v>
      </c>
      <c r="R103">
        <f>_xlfn.XLOOKUP(A103,'2025'!A:A,'2025'!B:B)</f>
        <v>0</v>
      </c>
      <c r="S103" t="e">
        <f>_xlfn.XLOOKUP(A103,'2021'!A:A,'2021'!X:X)</f>
        <v>#N/A</v>
      </c>
      <c r="T103" t="e">
        <f>_xlfn.XLOOKUP(A103,'2022'!A:A,'2022'!X:X)</f>
        <v>#N/A</v>
      </c>
      <c r="U103" t="str">
        <f>_xlfn.XLOOKUP(A103,'2023'!B:B,'2023'!AF:AF)</f>
        <v/>
      </c>
      <c r="V103" t="e">
        <f>_xlfn.XLOOKUP(A103,'2024'!B:B,'2024'!BW:BW)</f>
        <v>#N/A</v>
      </c>
      <c r="W103">
        <f>_xlfn.XLOOKUP(A103,'2025'!A:A,'2025'!C:C)</f>
        <v>0</v>
      </c>
      <c r="X103" t="e">
        <f>_xlfn.XLOOKUP(A103,'2021'!A:A,'2021'!V:V)</f>
        <v>#N/A</v>
      </c>
      <c r="Y103" t="e">
        <f>_xlfn.XLOOKUP(A103,'2022'!A:A,'2022'!W:W)</f>
        <v>#N/A</v>
      </c>
      <c r="Z103" t="str">
        <f>_xlfn.XLOOKUP(A103,'2023'!B:B,'2023'!AE:AE)</f>
        <v/>
      </c>
      <c r="AA103" t="e">
        <f>_xlfn.XLOOKUP(A103,'2024'!B:B,'2024'!AZ:AZ)</f>
        <v>#N/A</v>
      </c>
      <c r="AB103">
        <f>_xlfn.XLOOKUP(A103,'2025'!A:A,'2025'!F:F)</f>
        <v>1</v>
      </c>
    </row>
    <row r="104" spans="1:28">
      <c r="A104" t="s">
        <v>370</v>
      </c>
      <c r="E104" t="e">
        <f>_xlfn.XLOOKUP(A104,'2022'!A:A,'2022'!AA:AA)</f>
        <v>#N/A</v>
      </c>
      <c r="F104" t="e">
        <f>_xlfn.XLOOKUP(A104,'2023'!B:B,'2023'!AG:AG)</f>
        <v>#N/A</v>
      </c>
      <c r="G104">
        <f>_xlfn.XLOOKUP(A104,'2024'!B:B,'2024'!BL:BL)</f>
        <v>1</v>
      </c>
      <c r="H104">
        <f>_xlfn.XLOOKUP(A104,'2025'!A:A,'2025'!G:G)</f>
        <v>1</v>
      </c>
      <c r="I104" t="e">
        <f>_xlfn.XLOOKUP(A104,'2021'!A:A,'2021'!U:U)</f>
        <v>#N/A</v>
      </c>
      <c r="J104" t="e">
        <f>_xlfn.XLOOKUP(A104,'2022'!A:A,'2022'!V:V)</f>
        <v>#N/A</v>
      </c>
      <c r="K104" t="e">
        <f>_xlfn.XLOOKUP(A104,'2023'!B:B,'2023'!AD:AD)</f>
        <v>#N/A</v>
      </c>
      <c r="L104" t="str">
        <f>_xlfn.XLOOKUP(A104,'2024'!B:B,'2024'!AV:AV)</f>
        <v/>
      </c>
      <c r="M104">
        <f>_xlfn.XLOOKUP(A104,'2025'!A:A,'2025'!G:G)</f>
        <v>1</v>
      </c>
      <c r="N104" t="e">
        <f>_xlfn.XLOOKUP(A104,'2021'!A:A,'2021'!E:E)</f>
        <v>#N/A</v>
      </c>
      <c r="O104" t="e">
        <f>_xlfn.XLOOKUP(A104,'2022'!A:A,'2022'!E:E)</f>
        <v>#N/A</v>
      </c>
      <c r="P104" t="e">
        <f>_xlfn.XLOOKUP(A104,'2023'!B:B,'2023'!G:G)</f>
        <v>#N/A</v>
      </c>
      <c r="Q104">
        <f>_xlfn.XLOOKUP(A104,'2024'!B:B,'2024'!BH:BH)</f>
        <v>0</v>
      </c>
      <c r="R104">
        <f>_xlfn.XLOOKUP(A104,'2025'!A:A,'2025'!B:B)</f>
        <v>0</v>
      </c>
      <c r="S104" t="e">
        <f>_xlfn.XLOOKUP(A104,'2021'!A:A,'2021'!X:X)</f>
        <v>#N/A</v>
      </c>
      <c r="T104" t="e">
        <f>_xlfn.XLOOKUP(A104,'2022'!A:A,'2022'!X:X)</f>
        <v>#N/A</v>
      </c>
      <c r="U104" t="e">
        <f>_xlfn.XLOOKUP(A104,'2023'!B:B,'2023'!AF:AF)</f>
        <v>#N/A</v>
      </c>
      <c r="V104" t="str">
        <f>_xlfn.XLOOKUP(A104,'2024'!B:B,'2024'!BW:BW)</f>
        <v/>
      </c>
      <c r="W104">
        <f>_xlfn.XLOOKUP(A104,'2025'!A:A,'2025'!C:C)</f>
        <v>0</v>
      </c>
      <c r="X104" t="e">
        <f>_xlfn.XLOOKUP(A104,'2021'!A:A,'2021'!V:V)</f>
        <v>#N/A</v>
      </c>
      <c r="Y104" t="e">
        <f>_xlfn.XLOOKUP(A104,'2022'!A:A,'2022'!W:W)</f>
        <v>#N/A</v>
      </c>
      <c r="Z104" t="e">
        <f>_xlfn.XLOOKUP(A104,'2023'!B:B,'2023'!AE:AE)</f>
        <v>#N/A</v>
      </c>
      <c r="AA104">
        <f>_xlfn.XLOOKUP(A104,'2024'!B:B,'2024'!AZ:AZ)</f>
        <v>1</v>
      </c>
      <c r="AB104">
        <f>_xlfn.XLOOKUP(A104,'2025'!A:A,'2025'!F:F)</f>
        <v>1</v>
      </c>
    </row>
    <row r="105" spans="1:28">
      <c r="A105" t="s">
        <v>2943</v>
      </c>
      <c r="E105" t="str">
        <f>_xlfn.XLOOKUP(A105,'2022'!A:A,'2022'!AA:AA)</f>
        <v>Y</v>
      </c>
      <c r="F105" t="e">
        <f>_xlfn.XLOOKUP(A105,'2023'!B:B,'2023'!AG:AG)</f>
        <v>#N/A</v>
      </c>
      <c r="G105" t="e">
        <f>_xlfn.XLOOKUP(A105,'2024'!B:B,'2024'!BL:BL)</f>
        <v>#N/A</v>
      </c>
      <c r="H105" t="e">
        <f>_xlfn.XLOOKUP(A105,'2025'!A:A,'2025'!G:G)</f>
        <v>#N/A</v>
      </c>
      <c r="I105" t="str">
        <f>_xlfn.XLOOKUP(A105,'2021'!A:A,'2021'!U:U)</f>
        <v/>
      </c>
      <c r="J105" t="str">
        <f>_xlfn.XLOOKUP(A105,'2022'!A:A,'2022'!V:V)</f>
        <v/>
      </c>
      <c r="K105" t="e">
        <f>_xlfn.XLOOKUP(A105,'2023'!B:B,'2023'!AD:AD)</f>
        <v>#N/A</v>
      </c>
      <c r="L105" t="e">
        <f>_xlfn.XLOOKUP(A105,'2024'!B:B,'2024'!AV:AV)</f>
        <v>#N/A</v>
      </c>
      <c r="M105" t="e">
        <f>_xlfn.XLOOKUP(A105,'2025'!A:A,'2025'!G:G)</f>
        <v>#N/A</v>
      </c>
      <c r="N105">
        <f>_xlfn.XLOOKUP(A105,'2021'!A:A,'2021'!E:E)</f>
        <v>0</v>
      </c>
      <c r="O105">
        <f>_xlfn.XLOOKUP(A105,'2022'!A:A,'2022'!E:E)</f>
        <v>0</v>
      </c>
      <c r="P105" t="e">
        <f>_xlfn.XLOOKUP(A105,'2023'!B:B,'2023'!G:G)</f>
        <v>#N/A</v>
      </c>
      <c r="Q105" t="e">
        <f>_xlfn.XLOOKUP(A105,'2024'!B:B,'2024'!BH:BH)</f>
        <v>#N/A</v>
      </c>
      <c r="R105" t="e">
        <f>_xlfn.XLOOKUP(A105,'2025'!A:A,'2025'!B:B)</f>
        <v>#N/A</v>
      </c>
      <c r="S105" t="str">
        <f>_xlfn.XLOOKUP(A105,'2021'!A:A,'2021'!X:X)</f>
        <v/>
      </c>
      <c r="T105" t="str">
        <f>_xlfn.XLOOKUP(A105,'2022'!A:A,'2022'!X:X)</f>
        <v/>
      </c>
      <c r="U105" t="e">
        <f>_xlfn.XLOOKUP(A105,'2023'!B:B,'2023'!AF:AF)</f>
        <v>#N/A</v>
      </c>
      <c r="V105" t="e">
        <f>_xlfn.XLOOKUP(A105,'2024'!B:B,'2024'!BW:BW)</f>
        <v>#N/A</v>
      </c>
      <c r="W105" t="e">
        <f>_xlfn.XLOOKUP(A105,'2025'!A:A,'2025'!C:C)</f>
        <v>#N/A</v>
      </c>
      <c r="X105">
        <f>_xlfn.XLOOKUP(A105,'2021'!A:A,'2021'!V:V)</f>
        <v>1</v>
      </c>
      <c r="Y105">
        <f>_xlfn.XLOOKUP(A105,'2022'!A:A,'2022'!W:W)</f>
        <v>1</v>
      </c>
      <c r="Z105" t="e">
        <f>_xlfn.XLOOKUP(A105,'2023'!B:B,'2023'!AE:AE)</f>
        <v>#N/A</v>
      </c>
      <c r="AA105" t="e">
        <f>_xlfn.XLOOKUP(A105,'2024'!B:B,'2024'!AZ:AZ)</f>
        <v>#N/A</v>
      </c>
      <c r="AB105" t="e">
        <f>_xlfn.XLOOKUP(A105,'2025'!A:A,'2025'!F:F)</f>
        <v>#N/A</v>
      </c>
    </row>
    <row r="106" spans="1:28">
      <c r="A106" t="s">
        <v>319</v>
      </c>
      <c r="E106" t="str">
        <f>_xlfn.XLOOKUP(A106,'2022'!A:A,'2022'!AA:AA)</f>
        <v>Y</v>
      </c>
      <c r="F106" t="str">
        <f>_xlfn.XLOOKUP(A106,'2023'!B:B,'2023'!AG:AG)</f>
        <v>N</v>
      </c>
      <c r="G106">
        <f>_xlfn.XLOOKUP(A106,'2024'!B:B,'2024'!BL:BL)</f>
        <v>0</v>
      </c>
      <c r="H106">
        <f>_xlfn.XLOOKUP(A106,'2025'!A:A,'2025'!G:G)</f>
        <v>0</v>
      </c>
      <c r="I106" t="str">
        <f>_xlfn.XLOOKUP(A106,'2021'!A:A,'2021'!U:U)</f>
        <v/>
      </c>
      <c r="J106" t="str">
        <f>_xlfn.XLOOKUP(A106,'2022'!A:A,'2022'!V:V)</f>
        <v/>
      </c>
      <c r="K106">
        <f>_xlfn.XLOOKUP(A106,'2023'!B:B,'2023'!AD:AD)</f>
        <v>1</v>
      </c>
      <c r="L106">
        <f>_xlfn.XLOOKUP(A106,'2024'!B:B,'2024'!AV:AV)</f>
        <v>1</v>
      </c>
      <c r="M106">
        <f>_xlfn.XLOOKUP(A106,'2025'!A:A,'2025'!G:G)</f>
        <v>0</v>
      </c>
      <c r="N106" t="str">
        <f>_xlfn.XLOOKUP(A106,'2021'!A:A,'2021'!E:E)</f>
        <v>Y</v>
      </c>
      <c r="O106" t="str">
        <f>_xlfn.XLOOKUP(A106,'2022'!A:A,'2022'!E:E)</f>
        <v>Y</v>
      </c>
      <c r="P106" t="str">
        <f>_xlfn.XLOOKUP(A106,'2023'!B:B,'2023'!G:G)</f>
        <v>Y</v>
      </c>
      <c r="Q106">
        <f>_xlfn.XLOOKUP(A106,'2024'!B:B,'2024'!BH:BH)</f>
        <v>1</v>
      </c>
      <c r="R106">
        <f>_xlfn.XLOOKUP(A106,'2025'!A:A,'2025'!B:B)</f>
        <v>0</v>
      </c>
      <c r="S106" t="str">
        <f>_xlfn.XLOOKUP(A106,'2021'!A:A,'2021'!X:X)</f>
        <v/>
      </c>
      <c r="T106" t="str">
        <f>_xlfn.XLOOKUP(A106,'2022'!A:A,'2022'!X:X)</f>
        <v/>
      </c>
      <c r="U106" t="str">
        <f>_xlfn.XLOOKUP(A106,'2023'!B:B,'2023'!AF:AF)</f>
        <v/>
      </c>
      <c r="V106" t="str">
        <f>_xlfn.XLOOKUP(A106,'2024'!B:B,'2024'!BW:BW)</f>
        <v/>
      </c>
      <c r="W106">
        <f>_xlfn.XLOOKUP(A106,'2025'!A:A,'2025'!C:C)</f>
        <v>0</v>
      </c>
      <c r="X106" t="str">
        <f>_xlfn.XLOOKUP(A106,'2021'!A:A,'2021'!V:V)</f>
        <v/>
      </c>
      <c r="Y106" t="str">
        <f>_xlfn.XLOOKUP(A106,'2022'!A:A,'2022'!W:W)</f>
        <v/>
      </c>
      <c r="Z106" t="str">
        <f>_xlfn.XLOOKUP(A106,'2023'!B:B,'2023'!AE:AE)</f>
        <v/>
      </c>
      <c r="AA106">
        <f>_xlfn.XLOOKUP(A106,'2024'!B:B,'2024'!AZ:AZ)</f>
        <v>0</v>
      </c>
      <c r="AB106">
        <f>_xlfn.XLOOKUP(A106,'2025'!A:A,'2025'!F:F)</f>
        <v>1</v>
      </c>
    </row>
    <row r="107" spans="1:28">
      <c r="A107" t="s">
        <v>2567</v>
      </c>
      <c r="E107" t="str">
        <f>_xlfn.XLOOKUP(A107,'2022'!A:A,'2022'!AA:AA)</f>
        <v>Y</v>
      </c>
      <c r="F107">
        <f>_xlfn.XLOOKUP(A107,'2023'!B:B,'2023'!AG:AG)</f>
        <v>0</v>
      </c>
      <c r="G107" t="e">
        <f>_xlfn.XLOOKUP(A107,'2024'!B:B,'2024'!BL:BL)</f>
        <v>#N/A</v>
      </c>
      <c r="H107" t="e">
        <f>_xlfn.XLOOKUP(A107,'2025'!A:A,'2025'!G:G)</f>
        <v>#N/A</v>
      </c>
      <c r="I107" t="e">
        <f>_xlfn.XLOOKUP(A107,'2021'!A:A,'2021'!U:U)</f>
        <v>#N/A</v>
      </c>
      <c r="J107" t="str">
        <f>_xlfn.XLOOKUP(A107,'2022'!A:A,'2022'!V:V)</f>
        <v/>
      </c>
      <c r="K107" t="str">
        <f>_xlfn.XLOOKUP(A107,'2023'!B:B,'2023'!AD:AD)</f>
        <v/>
      </c>
      <c r="L107" t="e">
        <f>_xlfn.XLOOKUP(A107,'2024'!B:B,'2024'!AV:AV)</f>
        <v>#N/A</v>
      </c>
      <c r="M107" t="e">
        <f>_xlfn.XLOOKUP(A107,'2025'!A:A,'2025'!G:G)</f>
        <v>#N/A</v>
      </c>
      <c r="N107" t="e">
        <f>_xlfn.XLOOKUP(A107,'2021'!A:A,'2021'!E:E)</f>
        <v>#N/A</v>
      </c>
      <c r="O107">
        <f>_xlfn.XLOOKUP(A107,'2022'!A:A,'2022'!E:E)</f>
        <v>0</v>
      </c>
      <c r="P107">
        <f>_xlfn.XLOOKUP(A107,'2023'!B:B,'2023'!G:G)</f>
        <v>0</v>
      </c>
      <c r="Q107" t="e">
        <f>_xlfn.XLOOKUP(A107,'2024'!B:B,'2024'!BH:BH)</f>
        <v>#N/A</v>
      </c>
      <c r="R107" t="e">
        <f>_xlfn.XLOOKUP(A107,'2025'!A:A,'2025'!B:B)</f>
        <v>#N/A</v>
      </c>
      <c r="S107" t="e">
        <f>_xlfn.XLOOKUP(A107,'2021'!A:A,'2021'!X:X)</f>
        <v>#N/A</v>
      </c>
      <c r="T107" t="str">
        <f>_xlfn.XLOOKUP(A107,'2022'!A:A,'2022'!X:X)</f>
        <v/>
      </c>
      <c r="U107" t="str">
        <f>_xlfn.XLOOKUP(A107,'2023'!B:B,'2023'!AF:AF)</f>
        <v/>
      </c>
      <c r="V107" t="e">
        <f>_xlfn.XLOOKUP(A107,'2024'!B:B,'2024'!BW:BW)</f>
        <v>#N/A</v>
      </c>
      <c r="W107" t="e">
        <f>_xlfn.XLOOKUP(A107,'2025'!A:A,'2025'!C:C)</f>
        <v>#N/A</v>
      </c>
      <c r="X107" t="e">
        <f>_xlfn.XLOOKUP(A107,'2021'!A:A,'2021'!V:V)</f>
        <v>#N/A</v>
      </c>
      <c r="Y107">
        <f>_xlfn.XLOOKUP(A107,'2022'!A:A,'2022'!W:W)</f>
        <v>1</v>
      </c>
      <c r="Z107">
        <f>_xlfn.XLOOKUP(A107,'2023'!B:B,'2023'!AE:AE)</f>
        <v>1</v>
      </c>
      <c r="AA107" t="e">
        <f>_xlfn.XLOOKUP(A107,'2024'!B:B,'2024'!AZ:AZ)</f>
        <v>#N/A</v>
      </c>
      <c r="AB107" t="e">
        <f>_xlfn.XLOOKUP(A107,'2025'!A:A,'2025'!F:F)</f>
        <v>#N/A</v>
      </c>
    </row>
    <row r="108" spans="1:28">
      <c r="A108" t="s">
        <v>73</v>
      </c>
      <c r="E108" t="str">
        <f>_xlfn.XLOOKUP(A108,'2022'!A:A,'2022'!AA:AA)</f>
        <v/>
      </c>
      <c r="F108">
        <f>_xlfn.XLOOKUP(A108,'2023'!B:B,'2023'!AG:AG)</f>
        <v>0</v>
      </c>
      <c r="G108">
        <f>_xlfn.XLOOKUP(A108,'2024'!B:B,'2024'!BL:BL)</f>
        <v>0</v>
      </c>
      <c r="H108">
        <f>_xlfn.XLOOKUP(A108,'2025'!A:A,'2025'!G:G)</f>
        <v>0</v>
      </c>
      <c r="I108" t="str">
        <f>_xlfn.XLOOKUP(A108,'2021'!A:A,'2021'!U:U)</f>
        <v/>
      </c>
      <c r="J108" t="str">
        <f>_xlfn.XLOOKUP(A108,'2022'!A:A,'2022'!V:V)</f>
        <v/>
      </c>
      <c r="K108" t="str">
        <f>_xlfn.XLOOKUP(A108,'2023'!B:B,'2023'!AD:AD)</f>
        <v/>
      </c>
      <c r="L108" t="str">
        <f>_xlfn.XLOOKUP(A108,'2024'!B:B,'2024'!AV:AV)</f>
        <v/>
      </c>
      <c r="M108">
        <f>_xlfn.XLOOKUP(A108,'2025'!A:A,'2025'!G:G)</f>
        <v>0</v>
      </c>
      <c r="N108">
        <f>_xlfn.XLOOKUP(A108,'2021'!A:A,'2021'!E:E)</f>
        <v>0</v>
      </c>
      <c r="O108">
        <f>_xlfn.XLOOKUP(A108,'2022'!A:A,'2022'!E:E)</f>
        <v>0</v>
      </c>
      <c r="P108">
        <f>_xlfn.XLOOKUP(A108,'2023'!B:B,'2023'!G:G)</f>
        <v>0</v>
      </c>
      <c r="Q108">
        <f>_xlfn.XLOOKUP(A108,'2024'!B:B,'2024'!BH:BH)</f>
        <v>0</v>
      </c>
      <c r="R108">
        <f>_xlfn.XLOOKUP(A108,'2025'!A:A,'2025'!B:B)</f>
        <v>0</v>
      </c>
      <c r="S108" t="str">
        <f>_xlfn.XLOOKUP(A108,'2021'!A:A,'2021'!X:X)</f>
        <v/>
      </c>
      <c r="T108" t="str">
        <f>_xlfn.XLOOKUP(A108,'2022'!A:A,'2022'!X:X)</f>
        <v/>
      </c>
      <c r="U108" t="str">
        <f>_xlfn.XLOOKUP(A108,'2023'!B:B,'2023'!AF:AF)</f>
        <v/>
      </c>
      <c r="V108">
        <f>_xlfn.XLOOKUP(A108,'2024'!B:B,'2024'!BW:BW)</f>
        <v>1</v>
      </c>
      <c r="W108">
        <f>_xlfn.XLOOKUP(A108,'2025'!A:A,'2025'!C:C)</f>
        <v>1</v>
      </c>
      <c r="X108" t="str">
        <f>_xlfn.XLOOKUP(A108,'2021'!A:A,'2021'!V:V)</f>
        <v/>
      </c>
      <c r="Y108" t="str">
        <f>_xlfn.XLOOKUP(A108,'2022'!A:A,'2022'!W:W)</f>
        <v/>
      </c>
      <c r="Z108" t="str">
        <f>_xlfn.XLOOKUP(A108,'2023'!B:B,'2023'!AE:AE)</f>
        <v/>
      </c>
      <c r="AA108">
        <f>_xlfn.XLOOKUP(A108,'2024'!B:B,'2024'!AZ:AZ)</f>
        <v>0</v>
      </c>
      <c r="AB108">
        <f>_xlfn.XLOOKUP(A108,'2025'!A:A,'2025'!F:F)</f>
        <v>0</v>
      </c>
    </row>
    <row r="109" spans="1:28">
      <c r="A109" t="s">
        <v>161</v>
      </c>
      <c r="E109" t="str">
        <f>_xlfn.XLOOKUP(A109,'2022'!A:A,'2022'!AA:AA)</f>
        <v/>
      </c>
      <c r="F109" t="str">
        <f>_xlfn.XLOOKUP(A109,'2023'!B:B,'2023'!AG:AG)</f>
        <v>Y</v>
      </c>
      <c r="G109">
        <f>_xlfn.XLOOKUP(A109,'2024'!B:B,'2024'!BL:BL)</f>
        <v>0</v>
      </c>
      <c r="H109">
        <f>_xlfn.XLOOKUP(A109,'2025'!A:A,'2025'!G:G)</f>
        <v>0</v>
      </c>
      <c r="I109" t="str">
        <f>_xlfn.XLOOKUP(A109,'2021'!A:A,'2021'!U:U)</f>
        <v/>
      </c>
      <c r="J109">
        <f>_xlfn.XLOOKUP(A109,'2022'!A:A,'2022'!V:V)</f>
        <v>1</v>
      </c>
      <c r="K109">
        <f>_xlfn.XLOOKUP(A109,'2023'!B:B,'2023'!AD:AD)</f>
        <v>1</v>
      </c>
      <c r="L109">
        <f>_xlfn.XLOOKUP(A109,'2024'!B:B,'2024'!AV:AV)</f>
        <v>1</v>
      </c>
      <c r="M109">
        <f>_xlfn.XLOOKUP(A109,'2025'!A:A,'2025'!G:G)</f>
        <v>0</v>
      </c>
      <c r="N109">
        <f>_xlfn.XLOOKUP(A109,'2021'!A:A,'2021'!E:E)</f>
        <v>0</v>
      </c>
      <c r="O109">
        <f>_xlfn.XLOOKUP(A109,'2022'!A:A,'2022'!E:E)</f>
        <v>0</v>
      </c>
      <c r="P109">
        <f>_xlfn.XLOOKUP(A109,'2023'!B:B,'2023'!G:G)</f>
        <v>0</v>
      </c>
      <c r="Q109">
        <f>_xlfn.XLOOKUP(A109,'2024'!B:B,'2024'!BH:BH)</f>
        <v>0</v>
      </c>
      <c r="R109">
        <f>_xlfn.XLOOKUP(A109,'2025'!A:A,'2025'!B:B)</f>
        <v>0</v>
      </c>
      <c r="S109">
        <f>_xlfn.XLOOKUP(A109,'2021'!A:A,'2021'!X:X)</f>
        <v>1</v>
      </c>
      <c r="T109">
        <f>_xlfn.XLOOKUP(A109,'2022'!A:A,'2022'!X:X)</f>
        <v>1</v>
      </c>
      <c r="U109">
        <f>_xlfn.XLOOKUP(A109,'2023'!B:B,'2023'!AF:AF)</f>
        <v>1</v>
      </c>
      <c r="V109">
        <f>_xlfn.XLOOKUP(A109,'2024'!B:B,'2024'!BW:BW)</f>
        <v>1</v>
      </c>
      <c r="W109">
        <f>_xlfn.XLOOKUP(A109,'2025'!A:A,'2025'!C:C)</f>
        <v>1</v>
      </c>
      <c r="X109" t="str">
        <f>_xlfn.XLOOKUP(A109,'2021'!A:A,'2021'!V:V)</f>
        <v/>
      </c>
      <c r="Y109" t="str">
        <f>_xlfn.XLOOKUP(A109,'2022'!A:A,'2022'!W:W)</f>
        <v/>
      </c>
      <c r="Z109" t="str">
        <f>_xlfn.XLOOKUP(A109,'2023'!B:B,'2023'!AE:AE)</f>
        <v/>
      </c>
      <c r="AA109">
        <f>_xlfn.XLOOKUP(A109,'2024'!B:B,'2024'!AZ:AZ)</f>
        <v>0</v>
      </c>
      <c r="AB109">
        <f>_xlfn.XLOOKUP(A109,'2025'!A:A,'2025'!F:F)</f>
        <v>0</v>
      </c>
    </row>
    <row r="110" spans="1:28">
      <c r="A110" t="s">
        <v>261</v>
      </c>
      <c r="E110" t="str">
        <f>_xlfn.XLOOKUP(A110,'2022'!A:A,'2022'!AA:AA)</f>
        <v/>
      </c>
      <c r="F110">
        <f>_xlfn.XLOOKUP(A110,'2023'!B:B,'2023'!AG:AG)</f>
        <v>0</v>
      </c>
      <c r="G110">
        <f>_xlfn.XLOOKUP(A110,'2024'!B:B,'2024'!BL:BL)</f>
        <v>0</v>
      </c>
      <c r="H110">
        <f>_xlfn.XLOOKUP(A110,'2025'!A:A,'2025'!G:G)</f>
        <v>0</v>
      </c>
      <c r="I110" t="str">
        <f>_xlfn.XLOOKUP(A110,'2021'!A:A,'2021'!U:U)</f>
        <v/>
      </c>
      <c r="J110" t="str">
        <f>_xlfn.XLOOKUP(A110,'2022'!A:A,'2022'!V:V)</f>
        <v/>
      </c>
      <c r="K110" t="str">
        <f>_xlfn.XLOOKUP(A110,'2023'!B:B,'2023'!AD:AD)</f>
        <v/>
      </c>
      <c r="L110" t="str">
        <f>_xlfn.XLOOKUP(A110,'2024'!B:B,'2024'!AV:AV)</f>
        <v/>
      </c>
      <c r="M110">
        <f>_xlfn.XLOOKUP(A110,'2025'!A:A,'2025'!G:G)</f>
        <v>0</v>
      </c>
      <c r="N110">
        <f>_xlfn.XLOOKUP(A110,'2021'!A:A,'2021'!E:E)</f>
        <v>0</v>
      </c>
      <c r="O110">
        <f>_xlfn.XLOOKUP(A110,'2022'!A:A,'2022'!E:E)</f>
        <v>0</v>
      </c>
      <c r="P110">
        <f>_xlfn.XLOOKUP(A110,'2023'!B:B,'2023'!G:G)</f>
        <v>0</v>
      </c>
      <c r="Q110">
        <f>_xlfn.XLOOKUP(A110,'2024'!B:B,'2024'!BH:BH)</f>
        <v>0</v>
      </c>
      <c r="R110">
        <f>_xlfn.XLOOKUP(A110,'2025'!A:A,'2025'!B:B)</f>
        <v>0</v>
      </c>
      <c r="S110" t="str">
        <f>_xlfn.XLOOKUP(A110,'2021'!A:A,'2021'!X:X)</f>
        <v/>
      </c>
      <c r="T110" t="str">
        <f>_xlfn.XLOOKUP(A110,'2022'!A:A,'2022'!X:X)</f>
        <v/>
      </c>
      <c r="U110" t="str">
        <f>_xlfn.XLOOKUP(A110,'2023'!B:B,'2023'!AF:AF)</f>
        <v/>
      </c>
      <c r="V110" t="str">
        <f>_xlfn.XLOOKUP(A110,'2024'!B:B,'2024'!BW:BW)</f>
        <v/>
      </c>
      <c r="W110">
        <f>_xlfn.XLOOKUP(A110,'2025'!A:A,'2025'!C:C)</f>
        <v>0</v>
      </c>
      <c r="X110" t="str">
        <f>_xlfn.XLOOKUP(A110,'2021'!A:A,'2021'!V:V)</f>
        <v/>
      </c>
      <c r="Y110" t="str">
        <f>_xlfn.XLOOKUP(A110,'2022'!A:A,'2022'!W:W)</f>
        <v/>
      </c>
      <c r="Z110" t="str">
        <f>_xlfn.XLOOKUP(A110,'2023'!B:B,'2023'!AE:AE)</f>
        <v/>
      </c>
      <c r="AA110">
        <f>_xlfn.XLOOKUP(A110,'2024'!B:B,'2024'!AZ:AZ)</f>
        <v>0</v>
      </c>
      <c r="AB110">
        <f>_xlfn.XLOOKUP(A110,'2025'!A:A,'2025'!F:F)</f>
        <v>0</v>
      </c>
    </row>
    <row r="111" spans="1:28">
      <c r="A111" t="s">
        <v>2884</v>
      </c>
      <c r="E111" t="str">
        <f>_xlfn.XLOOKUP(A111,'2022'!A:A,'2022'!AA:AA)</f>
        <v/>
      </c>
      <c r="F111" t="e">
        <f>_xlfn.XLOOKUP(A111,'2023'!B:B,'2023'!AG:AG)</f>
        <v>#N/A</v>
      </c>
      <c r="G111" t="e">
        <f>_xlfn.XLOOKUP(A111,'2024'!B:B,'2024'!BL:BL)</f>
        <v>#N/A</v>
      </c>
      <c r="H111" t="e">
        <f>_xlfn.XLOOKUP(A111,'2025'!A:A,'2025'!G:G)</f>
        <v>#N/A</v>
      </c>
      <c r="I111" t="str">
        <f>_xlfn.XLOOKUP(A111,'2021'!A:A,'2021'!U:U)</f>
        <v/>
      </c>
      <c r="J111" t="str">
        <f>_xlfn.XLOOKUP(A111,'2022'!A:A,'2022'!V:V)</f>
        <v/>
      </c>
      <c r="K111" t="e">
        <f>_xlfn.XLOOKUP(A111,'2023'!B:B,'2023'!AD:AD)</f>
        <v>#N/A</v>
      </c>
      <c r="L111" t="e">
        <f>_xlfn.XLOOKUP(A111,'2024'!B:B,'2024'!AV:AV)</f>
        <v>#N/A</v>
      </c>
      <c r="M111" t="e">
        <f>_xlfn.XLOOKUP(A111,'2025'!A:A,'2025'!G:G)</f>
        <v>#N/A</v>
      </c>
      <c r="N111">
        <f>_xlfn.XLOOKUP(A111,'2021'!A:A,'2021'!E:E)</f>
        <v>0</v>
      </c>
      <c r="O111">
        <f>_xlfn.XLOOKUP(A111,'2022'!A:A,'2022'!E:E)</f>
        <v>0</v>
      </c>
      <c r="P111" t="e">
        <f>_xlfn.XLOOKUP(A111,'2023'!B:B,'2023'!G:G)</f>
        <v>#N/A</v>
      </c>
      <c r="Q111" t="e">
        <f>_xlfn.XLOOKUP(A111,'2024'!B:B,'2024'!BH:BH)</f>
        <v>#N/A</v>
      </c>
      <c r="R111" t="e">
        <f>_xlfn.XLOOKUP(A111,'2025'!A:A,'2025'!B:B)</f>
        <v>#N/A</v>
      </c>
      <c r="S111" t="str">
        <f>_xlfn.XLOOKUP(A111,'2021'!A:A,'2021'!X:X)</f>
        <v/>
      </c>
      <c r="T111" t="str">
        <f>_xlfn.XLOOKUP(A111,'2022'!A:A,'2022'!X:X)</f>
        <v/>
      </c>
      <c r="U111" t="e">
        <f>_xlfn.XLOOKUP(A111,'2023'!B:B,'2023'!AF:AF)</f>
        <v>#N/A</v>
      </c>
      <c r="V111" t="e">
        <f>_xlfn.XLOOKUP(A111,'2024'!B:B,'2024'!BW:BW)</f>
        <v>#N/A</v>
      </c>
      <c r="W111" t="e">
        <f>_xlfn.XLOOKUP(A111,'2025'!A:A,'2025'!C:C)</f>
        <v>#N/A</v>
      </c>
      <c r="X111" t="str">
        <f>_xlfn.XLOOKUP(A111,'2021'!A:A,'2021'!V:V)</f>
        <v/>
      </c>
      <c r="Y111" t="str">
        <f>_xlfn.XLOOKUP(A111,'2022'!A:A,'2022'!W:W)</f>
        <v/>
      </c>
      <c r="Z111" t="e">
        <f>_xlfn.XLOOKUP(A111,'2023'!B:B,'2023'!AE:AE)</f>
        <v>#N/A</v>
      </c>
      <c r="AA111" t="e">
        <f>_xlfn.XLOOKUP(A111,'2024'!B:B,'2024'!AZ:AZ)</f>
        <v>#N/A</v>
      </c>
      <c r="AB111" t="e">
        <f>_xlfn.XLOOKUP(A111,'2025'!A:A,'2025'!F:F)</f>
        <v>#N/A</v>
      </c>
    </row>
    <row r="112" spans="1:28">
      <c r="A112" t="s">
        <v>3070</v>
      </c>
      <c r="E112" t="e">
        <f>_xlfn.XLOOKUP(A112,'2022'!A:A,'2022'!AA:AA)</f>
        <v>#N/A</v>
      </c>
      <c r="F112" t="e">
        <f>_xlfn.XLOOKUP(A112,'2023'!B:B,'2023'!AG:AG)</f>
        <v>#N/A</v>
      </c>
      <c r="G112" t="e">
        <f>_xlfn.XLOOKUP(A112,'2024'!B:B,'2024'!BL:BL)</f>
        <v>#N/A</v>
      </c>
      <c r="H112" t="e">
        <f>_xlfn.XLOOKUP(A112,'2025'!A:A,'2025'!G:G)</f>
        <v>#N/A</v>
      </c>
      <c r="I112" t="str">
        <f>_xlfn.XLOOKUP(A112,'2021'!A:A,'2021'!U:U)</f>
        <v/>
      </c>
      <c r="J112" t="e">
        <f>_xlfn.XLOOKUP(A112,'2022'!A:A,'2022'!V:V)</f>
        <v>#N/A</v>
      </c>
      <c r="K112" t="e">
        <f>_xlfn.XLOOKUP(A112,'2023'!B:B,'2023'!AD:AD)</f>
        <v>#N/A</v>
      </c>
      <c r="L112" t="e">
        <f>_xlfn.XLOOKUP(A112,'2024'!B:B,'2024'!AV:AV)</f>
        <v>#N/A</v>
      </c>
      <c r="M112" t="e">
        <f>_xlfn.XLOOKUP(A112,'2025'!A:A,'2025'!G:G)</f>
        <v>#N/A</v>
      </c>
      <c r="N112">
        <f>_xlfn.XLOOKUP(A112,'2021'!A:A,'2021'!E:E)</f>
        <v>0</v>
      </c>
      <c r="O112" t="e">
        <f>_xlfn.XLOOKUP(A112,'2022'!A:A,'2022'!E:E)</f>
        <v>#N/A</v>
      </c>
      <c r="P112" t="e">
        <f>_xlfn.XLOOKUP(A112,'2023'!B:B,'2023'!G:G)</f>
        <v>#N/A</v>
      </c>
      <c r="Q112" t="e">
        <f>_xlfn.XLOOKUP(A112,'2024'!B:B,'2024'!BH:BH)</f>
        <v>#N/A</v>
      </c>
      <c r="R112" t="e">
        <f>_xlfn.XLOOKUP(A112,'2025'!A:A,'2025'!B:B)</f>
        <v>#N/A</v>
      </c>
      <c r="S112" t="str">
        <f>_xlfn.XLOOKUP(A112,'2021'!A:A,'2021'!X:X)</f>
        <v/>
      </c>
      <c r="T112" t="e">
        <f>_xlfn.XLOOKUP(A112,'2022'!A:A,'2022'!X:X)</f>
        <v>#N/A</v>
      </c>
      <c r="U112" t="e">
        <f>_xlfn.XLOOKUP(A112,'2023'!B:B,'2023'!AF:AF)</f>
        <v>#N/A</v>
      </c>
      <c r="V112" t="e">
        <f>_xlfn.XLOOKUP(A112,'2024'!B:B,'2024'!BW:BW)</f>
        <v>#N/A</v>
      </c>
      <c r="W112" t="e">
        <f>_xlfn.XLOOKUP(A112,'2025'!A:A,'2025'!C:C)</f>
        <v>#N/A</v>
      </c>
      <c r="X112" t="str">
        <f>_xlfn.XLOOKUP(A112,'2021'!A:A,'2021'!V:V)</f>
        <v/>
      </c>
      <c r="Y112" t="e">
        <f>_xlfn.XLOOKUP(A112,'2022'!A:A,'2022'!W:W)</f>
        <v>#N/A</v>
      </c>
      <c r="Z112" t="e">
        <f>_xlfn.XLOOKUP(A112,'2023'!B:B,'2023'!AE:AE)</f>
        <v>#N/A</v>
      </c>
      <c r="AA112" t="e">
        <f>_xlfn.XLOOKUP(A112,'2024'!B:B,'2024'!AZ:AZ)</f>
        <v>#N/A</v>
      </c>
      <c r="AB112" t="e">
        <f>_xlfn.XLOOKUP(A112,'2025'!A:A,'2025'!F:F)</f>
        <v>#N/A</v>
      </c>
    </row>
    <row r="113" spans="1:28">
      <c r="A113" t="s">
        <v>65</v>
      </c>
      <c r="E113" t="e">
        <f>_xlfn.XLOOKUP(A113,'2022'!A:A,'2022'!AA:AA)</f>
        <v>#N/A</v>
      </c>
      <c r="F113" t="e">
        <f>_xlfn.XLOOKUP(A113,'2023'!B:B,'2023'!AG:AG)</f>
        <v>#N/A</v>
      </c>
      <c r="G113">
        <f>_xlfn.XLOOKUP(A113,'2024'!B:B,'2024'!BL:BL)</f>
        <v>0</v>
      </c>
      <c r="H113">
        <f>_xlfn.XLOOKUP(A113,'2025'!A:A,'2025'!G:G)</f>
        <v>0</v>
      </c>
      <c r="I113" t="e">
        <f>_xlfn.XLOOKUP(A113,'2021'!A:A,'2021'!U:U)</f>
        <v>#N/A</v>
      </c>
      <c r="J113" t="e">
        <f>_xlfn.XLOOKUP(A113,'2022'!A:A,'2022'!V:V)</f>
        <v>#N/A</v>
      </c>
      <c r="K113" t="e">
        <f>_xlfn.XLOOKUP(A113,'2023'!B:B,'2023'!AD:AD)</f>
        <v>#N/A</v>
      </c>
      <c r="L113" t="str">
        <f>_xlfn.XLOOKUP(A113,'2024'!B:B,'2024'!AV:AV)</f>
        <v/>
      </c>
      <c r="M113">
        <f>_xlfn.XLOOKUP(A113,'2025'!A:A,'2025'!G:G)</f>
        <v>0</v>
      </c>
      <c r="N113" t="e">
        <f>_xlfn.XLOOKUP(A113,'2021'!A:A,'2021'!E:E)</f>
        <v>#N/A</v>
      </c>
      <c r="O113" t="e">
        <f>_xlfn.XLOOKUP(A113,'2022'!A:A,'2022'!E:E)</f>
        <v>#N/A</v>
      </c>
      <c r="P113" t="e">
        <f>_xlfn.XLOOKUP(A113,'2023'!B:B,'2023'!G:G)</f>
        <v>#N/A</v>
      </c>
      <c r="Q113">
        <f>_xlfn.XLOOKUP(A113,'2024'!B:B,'2024'!BH:BH)</f>
        <v>0</v>
      </c>
      <c r="R113">
        <f>_xlfn.XLOOKUP(A113,'2025'!A:A,'2025'!B:B)</f>
        <v>0</v>
      </c>
      <c r="S113" t="e">
        <f>_xlfn.XLOOKUP(A113,'2021'!A:A,'2021'!X:X)</f>
        <v>#N/A</v>
      </c>
      <c r="T113" t="e">
        <f>_xlfn.XLOOKUP(A113,'2022'!A:A,'2022'!X:X)</f>
        <v>#N/A</v>
      </c>
      <c r="U113" t="e">
        <f>_xlfn.XLOOKUP(A113,'2023'!B:B,'2023'!AF:AF)</f>
        <v>#N/A</v>
      </c>
      <c r="V113">
        <f>_xlfn.XLOOKUP(A113,'2024'!B:B,'2024'!BW:BW)</f>
        <v>1</v>
      </c>
      <c r="W113">
        <f>_xlfn.XLOOKUP(A113,'2025'!A:A,'2025'!C:C)</f>
        <v>1</v>
      </c>
      <c r="X113" t="e">
        <f>_xlfn.XLOOKUP(A113,'2021'!A:A,'2021'!V:V)</f>
        <v>#N/A</v>
      </c>
      <c r="Y113" t="e">
        <f>_xlfn.XLOOKUP(A113,'2022'!A:A,'2022'!W:W)</f>
        <v>#N/A</v>
      </c>
      <c r="Z113" t="e">
        <f>_xlfn.XLOOKUP(A113,'2023'!B:B,'2023'!AE:AE)</f>
        <v>#N/A</v>
      </c>
      <c r="AA113">
        <f>_xlfn.XLOOKUP(A113,'2024'!B:B,'2024'!AZ:AZ)</f>
        <v>0</v>
      </c>
      <c r="AB113">
        <f>_xlfn.XLOOKUP(A113,'2025'!A:A,'2025'!F:F)</f>
        <v>0</v>
      </c>
    </row>
    <row r="114" spans="1:28">
      <c r="A114" t="s">
        <v>439</v>
      </c>
      <c r="E114" t="str">
        <f>_xlfn.XLOOKUP(A114,'2022'!A:A,'2022'!AA:AA)</f>
        <v>Y</v>
      </c>
      <c r="F114">
        <f>_xlfn.XLOOKUP(A114,'2023'!B:B,'2023'!AG:AG)</f>
        <v>0</v>
      </c>
      <c r="G114">
        <f>_xlfn.XLOOKUP(A114,'2024'!B:B,'2024'!BL:BL)</f>
        <v>0</v>
      </c>
      <c r="H114">
        <f>_xlfn.XLOOKUP(A114,'2025'!A:A,'2025'!G:G)</f>
        <v>1</v>
      </c>
      <c r="I114" t="e">
        <f>_xlfn.XLOOKUP(A114,'2021'!A:A,'2021'!U:U)</f>
        <v>#N/A</v>
      </c>
      <c r="J114" t="str">
        <f>_xlfn.XLOOKUP(A114,'2022'!A:A,'2022'!V:V)</f>
        <v/>
      </c>
      <c r="K114" t="str">
        <f>_xlfn.XLOOKUP(A114,'2023'!B:B,'2023'!AD:AD)</f>
        <v/>
      </c>
      <c r="L114" t="str">
        <f>_xlfn.XLOOKUP(A114,'2024'!B:B,'2024'!AV:AV)</f>
        <v/>
      </c>
      <c r="M114">
        <f>_xlfn.XLOOKUP(A114,'2025'!A:A,'2025'!G:G)</f>
        <v>1</v>
      </c>
      <c r="N114" t="e">
        <f>_xlfn.XLOOKUP(A114,'2021'!A:A,'2021'!E:E)</f>
        <v>#N/A</v>
      </c>
      <c r="O114">
        <f>_xlfn.XLOOKUP(A114,'2022'!A:A,'2022'!E:E)</f>
        <v>0</v>
      </c>
      <c r="P114">
        <f>_xlfn.XLOOKUP(A114,'2023'!B:B,'2023'!G:G)</f>
        <v>0</v>
      </c>
      <c r="Q114">
        <f>_xlfn.XLOOKUP(A114,'2024'!B:B,'2024'!BH:BH)</f>
        <v>0</v>
      </c>
      <c r="R114">
        <f>_xlfn.XLOOKUP(A114,'2025'!A:A,'2025'!B:B)</f>
        <v>0</v>
      </c>
      <c r="S114" t="e">
        <f>_xlfn.XLOOKUP(A114,'2021'!A:A,'2021'!X:X)</f>
        <v>#N/A</v>
      </c>
      <c r="T114" t="str">
        <f>_xlfn.XLOOKUP(A114,'2022'!A:A,'2022'!X:X)</f>
        <v/>
      </c>
      <c r="U114" t="str">
        <f>_xlfn.XLOOKUP(A114,'2023'!B:B,'2023'!AF:AF)</f>
        <v/>
      </c>
      <c r="V114" t="str">
        <f>_xlfn.XLOOKUP(A114,'2024'!B:B,'2024'!BW:BW)</f>
        <v/>
      </c>
      <c r="W114">
        <f>_xlfn.XLOOKUP(A114,'2025'!A:A,'2025'!C:C)</f>
        <v>0</v>
      </c>
      <c r="X114" t="e">
        <f>_xlfn.XLOOKUP(A114,'2021'!A:A,'2021'!V:V)</f>
        <v>#N/A</v>
      </c>
      <c r="Y114">
        <f>_xlfn.XLOOKUP(A114,'2022'!A:A,'2022'!W:W)</f>
        <v>1</v>
      </c>
      <c r="Z114">
        <f>_xlfn.XLOOKUP(A114,'2023'!B:B,'2023'!AE:AE)</f>
        <v>1</v>
      </c>
      <c r="AA114">
        <f>_xlfn.XLOOKUP(A114,'2024'!B:B,'2024'!AZ:AZ)</f>
        <v>1</v>
      </c>
      <c r="AB114">
        <f>_xlfn.XLOOKUP(A114,'2025'!A:A,'2025'!F:F)</f>
        <v>1</v>
      </c>
    </row>
    <row r="115" spans="1:28">
      <c r="A115" t="s">
        <v>90</v>
      </c>
      <c r="E115" t="str">
        <f>_xlfn.XLOOKUP(A115,'2022'!A:A,'2022'!AA:AA)</f>
        <v/>
      </c>
      <c r="F115">
        <f>_xlfn.XLOOKUP(A115,'2023'!B:B,'2023'!AG:AG)</f>
        <v>0</v>
      </c>
      <c r="G115">
        <f>_xlfn.XLOOKUP(A115,'2024'!B:B,'2024'!BL:BL)</f>
        <v>0</v>
      </c>
      <c r="H115">
        <f>_xlfn.XLOOKUP(A115,'2025'!A:A,'2025'!G:G)</f>
        <v>0</v>
      </c>
      <c r="I115" t="str">
        <f>_xlfn.XLOOKUP(A115,'2021'!A:A,'2021'!U:U)</f>
        <v/>
      </c>
      <c r="J115" t="str">
        <f>_xlfn.XLOOKUP(A115,'2022'!A:A,'2022'!V:V)</f>
        <v/>
      </c>
      <c r="K115" t="str">
        <f>_xlfn.XLOOKUP(A115,'2023'!B:B,'2023'!AD:AD)</f>
        <v/>
      </c>
      <c r="L115" t="str">
        <f>_xlfn.XLOOKUP(A115,'2024'!B:B,'2024'!AV:AV)</f>
        <v/>
      </c>
      <c r="M115">
        <f>_xlfn.XLOOKUP(A115,'2025'!A:A,'2025'!G:G)</f>
        <v>0</v>
      </c>
      <c r="N115">
        <f>_xlfn.XLOOKUP(A115,'2021'!A:A,'2021'!E:E)</f>
        <v>0</v>
      </c>
      <c r="O115">
        <f>_xlfn.XLOOKUP(A115,'2022'!A:A,'2022'!E:E)</f>
        <v>0</v>
      </c>
      <c r="P115">
        <f>_xlfn.XLOOKUP(A115,'2023'!B:B,'2023'!G:G)</f>
        <v>0</v>
      </c>
      <c r="Q115">
        <f>_xlfn.XLOOKUP(A115,'2024'!B:B,'2024'!BH:BH)</f>
        <v>0</v>
      </c>
      <c r="R115">
        <f>_xlfn.XLOOKUP(A115,'2025'!A:A,'2025'!B:B)</f>
        <v>0</v>
      </c>
      <c r="S115" t="str">
        <f>_xlfn.XLOOKUP(A115,'2021'!A:A,'2021'!X:X)</f>
        <v/>
      </c>
      <c r="T115" t="str">
        <f>_xlfn.XLOOKUP(A115,'2022'!A:A,'2022'!X:X)</f>
        <v/>
      </c>
      <c r="U115" t="str">
        <f>_xlfn.XLOOKUP(A115,'2023'!B:B,'2023'!AF:AF)</f>
        <v/>
      </c>
      <c r="V115" t="str">
        <f>_xlfn.XLOOKUP(A115,'2024'!B:B,'2024'!BW:BW)</f>
        <v/>
      </c>
      <c r="W115">
        <f>_xlfn.XLOOKUP(A115,'2025'!A:A,'2025'!C:C)</f>
        <v>0</v>
      </c>
      <c r="X115" t="str">
        <f>_xlfn.XLOOKUP(A115,'2021'!A:A,'2021'!V:V)</f>
        <v/>
      </c>
      <c r="Y115" t="str">
        <f>_xlfn.XLOOKUP(A115,'2022'!A:A,'2022'!W:W)</f>
        <v/>
      </c>
      <c r="Z115" t="str">
        <f>_xlfn.XLOOKUP(A115,'2023'!B:B,'2023'!AE:AE)</f>
        <v/>
      </c>
      <c r="AA115">
        <f>_xlfn.XLOOKUP(A115,'2024'!B:B,'2024'!AZ:AZ)</f>
        <v>0</v>
      </c>
      <c r="AB115">
        <f>_xlfn.XLOOKUP(A115,'2025'!A:A,'2025'!F:F)</f>
        <v>0</v>
      </c>
    </row>
    <row r="116" spans="1:28">
      <c r="A116" t="s">
        <v>795</v>
      </c>
      <c r="E116" t="e">
        <f>_xlfn.XLOOKUP(A116,'2022'!A:A,'2022'!AA:AA)</f>
        <v>#N/A</v>
      </c>
      <c r="F116" t="e">
        <f>_xlfn.XLOOKUP(A116,'2023'!B:B,'2023'!AG:AG)</f>
        <v>#N/A</v>
      </c>
      <c r="G116">
        <f>_xlfn.XLOOKUP(A116,'2024'!B:B,'2024'!BL:BL)</f>
        <v>0</v>
      </c>
      <c r="H116" t="e">
        <f>_xlfn.XLOOKUP(A116,'2025'!A:A,'2025'!G:G)</f>
        <v>#N/A</v>
      </c>
      <c r="I116" t="str">
        <f>_xlfn.XLOOKUP(A116,'2021'!A:A,'2021'!U:U)</f>
        <v/>
      </c>
      <c r="J116" t="e">
        <f>_xlfn.XLOOKUP(A116,'2022'!A:A,'2022'!V:V)</f>
        <v>#N/A</v>
      </c>
      <c r="K116" t="e">
        <f>_xlfn.XLOOKUP(A116,'2023'!B:B,'2023'!AD:AD)</f>
        <v>#N/A</v>
      </c>
      <c r="L116" t="str">
        <f>_xlfn.XLOOKUP(A116,'2024'!B:B,'2024'!AV:AV)</f>
        <v/>
      </c>
      <c r="M116" t="e">
        <f>_xlfn.XLOOKUP(A116,'2025'!A:A,'2025'!G:G)</f>
        <v>#N/A</v>
      </c>
      <c r="N116">
        <f>_xlfn.XLOOKUP(A116,'2021'!A:A,'2021'!E:E)</f>
        <v>0</v>
      </c>
      <c r="O116" t="e">
        <f>_xlfn.XLOOKUP(A116,'2022'!A:A,'2022'!E:E)</f>
        <v>#N/A</v>
      </c>
      <c r="P116" t="e">
        <f>_xlfn.XLOOKUP(A116,'2023'!B:B,'2023'!G:G)</f>
        <v>#N/A</v>
      </c>
      <c r="Q116">
        <f>_xlfn.XLOOKUP(A116,'2024'!B:B,'2024'!BH:BH)</f>
        <v>0</v>
      </c>
      <c r="R116" t="e">
        <f>_xlfn.XLOOKUP(A116,'2025'!A:A,'2025'!B:B)</f>
        <v>#N/A</v>
      </c>
      <c r="S116" t="str">
        <f>_xlfn.XLOOKUP(A116,'2021'!A:A,'2021'!X:X)</f>
        <v/>
      </c>
      <c r="T116" t="e">
        <f>_xlfn.XLOOKUP(A116,'2022'!A:A,'2022'!X:X)</f>
        <v>#N/A</v>
      </c>
      <c r="U116" t="e">
        <f>_xlfn.XLOOKUP(A116,'2023'!B:B,'2023'!AF:AF)</f>
        <v>#N/A</v>
      </c>
      <c r="V116" t="str">
        <f>_xlfn.XLOOKUP(A116,'2024'!B:B,'2024'!BW:BW)</f>
        <v/>
      </c>
      <c r="W116" t="e">
        <f>_xlfn.XLOOKUP(A116,'2025'!A:A,'2025'!C:C)</f>
        <v>#N/A</v>
      </c>
      <c r="X116">
        <f>_xlfn.XLOOKUP(A116,'2021'!A:A,'2021'!V:V)</f>
        <v>1</v>
      </c>
      <c r="Y116" t="e">
        <f>_xlfn.XLOOKUP(A116,'2022'!A:A,'2022'!W:W)</f>
        <v>#N/A</v>
      </c>
      <c r="Z116" t="e">
        <f>_xlfn.XLOOKUP(A116,'2023'!B:B,'2023'!AE:AE)</f>
        <v>#N/A</v>
      </c>
      <c r="AA116">
        <f>_xlfn.XLOOKUP(A116,'2024'!B:B,'2024'!AZ:AZ)</f>
        <v>1</v>
      </c>
      <c r="AB116" t="e">
        <f>_xlfn.XLOOKUP(A116,'2025'!A:A,'2025'!F:F)</f>
        <v>#N/A</v>
      </c>
    </row>
    <row r="117" spans="1:28">
      <c r="A117" t="s">
        <v>312</v>
      </c>
      <c r="E117" t="str">
        <f>_xlfn.XLOOKUP(A117,'2022'!A:A,'2022'!AA:AA)</f>
        <v>Y</v>
      </c>
      <c r="F117" t="str">
        <f>_xlfn.XLOOKUP(A117,'2023'!B:B,'2023'!AG:AG)</f>
        <v>U</v>
      </c>
      <c r="G117">
        <f>_xlfn.XLOOKUP(A117,'2024'!B:B,'2024'!BL:BL)</f>
        <v>0</v>
      </c>
      <c r="H117">
        <f>_xlfn.XLOOKUP(A117,'2025'!A:A,'2025'!G:G)</f>
        <v>0</v>
      </c>
      <c r="I117">
        <f>_xlfn.XLOOKUP(A117,'2021'!A:A,'2021'!U:U)</f>
        <v>1</v>
      </c>
      <c r="J117">
        <f>_xlfn.XLOOKUP(A117,'2022'!A:A,'2022'!V:V)</f>
        <v>1</v>
      </c>
      <c r="K117">
        <f>_xlfn.XLOOKUP(A117,'2023'!B:B,'2023'!AD:AD)</f>
        <v>1</v>
      </c>
      <c r="L117">
        <f>_xlfn.XLOOKUP(A117,'2024'!B:B,'2024'!AV:AV)</f>
        <v>1</v>
      </c>
      <c r="M117">
        <f>_xlfn.XLOOKUP(A117,'2025'!A:A,'2025'!G:G)</f>
        <v>0</v>
      </c>
      <c r="N117">
        <f>_xlfn.XLOOKUP(A117,'2021'!A:A,'2021'!E:E)</f>
        <v>0</v>
      </c>
      <c r="O117">
        <f>_xlfn.XLOOKUP(A117,'2022'!A:A,'2022'!E:E)</f>
        <v>0</v>
      </c>
      <c r="P117">
        <f>_xlfn.XLOOKUP(A117,'2023'!B:B,'2023'!G:G)</f>
        <v>0</v>
      </c>
      <c r="Q117">
        <f>_xlfn.XLOOKUP(A117,'2024'!B:B,'2024'!BH:BH)</f>
        <v>0</v>
      </c>
      <c r="R117">
        <f>_xlfn.XLOOKUP(A117,'2025'!A:A,'2025'!B:B)</f>
        <v>0</v>
      </c>
      <c r="S117" t="str">
        <f>_xlfn.XLOOKUP(A117,'2021'!A:A,'2021'!X:X)</f>
        <v/>
      </c>
      <c r="T117" t="str">
        <f>_xlfn.XLOOKUP(A117,'2022'!A:A,'2022'!X:X)</f>
        <v/>
      </c>
      <c r="U117" t="str">
        <f>_xlfn.XLOOKUP(A117,'2023'!B:B,'2023'!AF:AF)</f>
        <v/>
      </c>
      <c r="V117" t="str">
        <f>_xlfn.XLOOKUP(A117,'2024'!B:B,'2024'!BW:BW)</f>
        <v/>
      </c>
      <c r="W117">
        <f>_xlfn.XLOOKUP(A117,'2025'!A:A,'2025'!C:C)</f>
        <v>0</v>
      </c>
      <c r="X117" t="str">
        <f>_xlfn.XLOOKUP(A117,'2021'!A:A,'2021'!V:V)</f>
        <v/>
      </c>
      <c r="Y117" t="str">
        <f>_xlfn.XLOOKUP(A117,'2022'!A:A,'2022'!W:W)</f>
        <v/>
      </c>
      <c r="Z117" t="str">
        <f>_xlfn.XLOOKUP(A117,'2023'!B:B,'2023'!AE:AE)</f>
        <v/>
      </c>
      <c r="AA117">
        <f>_xlfn.XLOOKUP(A117,'2024'!B:B,'2024'!AZ:AZ)</f>
        <v>0</v>
      </c>
      <c r="AB117">
        <f>_xlfn.XLOOKUP(A117,'2025'!A:A,'2025'!F:F)</f>
        <v>0</v>
      </c>
    </row>
    <row r="118" spans="1:28">
      <c r="A118" t="s">
        <v>3073</v>
      </c>
      <c r="E118" t="e">
        <f>_xlfn.XLOOKUP(A118,'2022'!A:A,'2022'!AA:AA)</f>
        <v>#N/A</v>
      </c>
      <c r="F118" t="e">
        <f>_xlfn.XLOOKUP(A118,'2023'!B:B,'2023'!AG:AG)</f>
        <v>#N/A</v>
      </c>
      <c r="G118" t="e">
        <f>_xlfn.XLOOKUP(A118,'2024'!B:B,'2024'!BL:BL)</f>
        <v>#N/A</v>
      </c>
      <c r="H118" t="e">
        <f>_xlfn.XLOOKUP(A118,'2025'!A:A,'2025'!G:G)</f>
        <v>#N/A</v>
      </c>
      <c r="I118" t="str">
        <f>_xlfn.XLOOKUP(A118,'2021'!A:A,'2021'!U:U)</f>
        <v/>
      </c>
      <c r="J118" t="e">
        <f>_xlfn.XLOOKUP(A118,'2022'!A:A,'2022'!V:V)</f>
        <v>#N/A</v>
      </c>
      <c r="K118" t="e">
        <f>_xlfn.XLOOKUP(A118,'2023'!B:B,'2023'!AD:AD)</f>
        <v>#N/A</v>
      </c>
      <c r="L118" t="e">
        <f>_xlfn.XLOOKUP(A118,'2024'!B:B,'2024'!AV:AV)</f>
        <v>#N/A</v>
      </c>
      <c r="M118" t="e">
        <f>_xlfn.XLOOKUP(A118,'2025'!A:A,'2025'!G:G)</f>
        <v>#N/A</v>
      </c>
      <c r="N118">
        <f>_xlfn.XLOOKUP(A118,'2021'!A:A,'2021'!E:E)</f>
        <v>0</v>
      </c>
      <c r="O118" t="e">
        <f>_xlfn.XLOOKUP(A118,'2022'!A:A,'2022'!E:E)</f>
        <v>#N/A</v>
      </c>
      <c r="P118" t="e">
        <f>_xlfn.XLOOKUP(A118,'2023'!B:B,'2023'!G:G)</f>
        <v>#N/A</v>
      </c>
      <c r="Q118" t="e">
        <f>_xlfn.XLOOKUP(A118,'2024'!B:B,'2024'!BH:BH)</f>
        <v>#N/A</v>
      </c>
      <c r="R118" t="e">
        <f>_xlfn.XLOOKUP(A118,'2025'!A:A,'2025'!B:B)</f>
        <v>#N/A</v>
      </c>
      <c r="S118" t="str">
        <f>_xlfn.XLOOKUP(A118,'2021'!A:A,'2021'!X:X)</f>
        <v/>
      </c>
      <c r="T118" t="e">
        <f>_xlfn.XLOOKUP(A118,'2022'!A:A,'2022'!X:X)</f>
        <v>#N/A</v>
      </c>
      <c r="U118" t="e">
        <f>_xlfn.XLOOKUP(A118,'2023'!B:B,'2023'!AF:AF)</f>
        <v>#N/A</v>
      </c>
      <c r="V118" t="e">
        <f>_xlfn.XLOOKUP(A118,'2024'!B:B,'2024'!BW:BW)</f>
        <v>#N/A</v>
      </c>
      <c r="W118" t="e">
        <f>_xlfn.XLOOKUP(A118,'2025'!A:A,'2025'!C:C)</f>
        <v>#N/A</v>
      </c>
      <c r="X118" t="str">
        <f>_xlfn.XLOOKUP(A118,'2021'!A:A,'2021'!V:V)</f>
        <v/>
      </c>
      <c r="Y118" t="e">
        <f>_xlfn.XLOOKUP(A118,'2022'!A:A,'2022'!W:W)</f>
        <v>#N/A</v>
      </c>
      <c r="Z118" t="e">
        <f>_xlfn.XLOOKUP(A118,'2023'!B:B,'2023'!AE:AE)</f>
        <v>#N/A</v>
      </c>
      <c r="AA118" t="e">
        <f>_xlfn.XLOOKUP(A118,'2024'!B:B,'2024'!AZ:AZ)</f>
        <v>#N/A</v>
      </c>
      <c r="AB118" t="e">
        <f>_xlfn.XLOOKUP(A118,'2025'!A:A,'2025'!F:F)</f>
        <v>#N/A</v>
      </c>
    </row>
    <row r="119" spans="1:28">
      <c r="A119" t="s">
        <v>2552</v>
      </c>
      <c r="E119" t="str">
        <f>_xlfn.XLOOKUP(A119,'2022'!A:A,'2022'!AA:AA)</f>
        <v/>
      </c>
      <c r="F119">
        <f>_xlfn.XLOOKUP(A119,'2023'!B:B,'2023'!AG:AG)</f>
        <v>0</v>
      </c>
      <c r="G119" t="e">
        <f>_xlfn.XLOOKUP(A119,'2024'!B:B,'2024'!BL:BL)</f>
        <v>#N/A</v>
      </c>
      <c r="H119" t="e">
        <f>_xlfn.XLOOKUP(A119,'2025'!A:A,'2025'!G:G)</f>
        <v>#N/A</v>
      </c>
      <c r="I119" t="e">
        <f>_xlfn.XLOOKUP(A119,'2021'!A:A,'2021'!U:U)</f>
        <v>#N/A</v>
      </c>
      <c r="J119" t="str">
        <f>_xlfn.XLOOKUP(A119,'2022'!A:A,'2022'!V:V)</f>
        <v/>
      </c>
      <c r="K119" t="str">
        <f>_xlfn.XLOOKUP(A119,'2023'!B:B,'2023'!AD:AD)</f>
        <v/>
      </c>
      <c r="L119" t="e">
        <f>_xlfn.XLOOKUP(A119,'2024'!B:B,'2024'!AV:AV)</f>
        <v>#N/A</v>
      </c>
      <c r="M119" t="e">
        <f>_xlfn.XLOOKUP(A119,'2025'!A:A,'2025'!G:G)</f>
        <v>#N/A</v>
      </c>
      <c r="N119" t="e">
        <f>_xlfn.XLOOKUP(A119,'2021'!A:A,'2021'!E:E)</f>
        <v>#N/A</v>
      </c>
      <c r="O119">
        <f>_xlfn.XLOOKUP(A119,'2022'!A:A,'2022'!E:E)</f>
        <v>0</v>
      </c>
      <c r="P119">
        <f>_xlfn.XLOOKUP(A119,'2023'!B:B,'2023'!G:G)</f>
        <v>0</v>
      </c>
      <c r="Q119" t="e">
        <f>_xlfn.XLOOKUP(A119,'2024'!B:B,'2024'!BH:BH)</f>
        <v>#N/A</v>
      </c>
      <c r="R119" t="e">
        <f>_xlfn.XLOOKUP(A119,'2025'!A:A,'2025'!B:B)</f>
        <v>#N/A</v>
      </c>
      <c r="S119" t="e">
        <f>_xlfn.XLOOKUP(A119,'2021'!A:A,'2021'!X:X)</f>
        <v>#N/A</v>
      </c>
      <c r="T119" t="str">
        <f>_xlfn.XLOOKUP(A119,'2022'!A:A,'2022'!X:X)</f>
        <v/>
      </c>
      <c r="U119" t="str">
        <f>_xlfn.XLOOKUP(A119,'2023'!B:B,'2023'!AF:AF)</f>
        <v/>
      </c>
      <c r="V119" t="e">
        <f>_xlfn.XLOOKUP(A119,'2024'!B:B,'2024'!BW:BW)</f>
        <v>#N/A</v>
      </c>
      <c r="W119" t="e">
        <f>_xlfn.XLOOKUP(A119,'2025'!A:A,'2025'!C:C)</f>
        <v>#N/A</v>
      </c>
      <c r="X119" t="e">
        <f>_xlfn.XLOOKUP(A119,'2021'!A:A,'2021'!V:V)</f>
        <v>#N/A</v>
      </c>
      <c r="Y119" t="str">
        <f>_xlfn.XLOOKUP(A119,'2022'!A:A,'2022'!W:W)</f>
        <v/>
      </c>
      <c r="Z119" t="str">
        <f>_xlfn.XLOOKUP(A119,'2023'!B:B,'2023'!AE:AE)</f>
        <v/>
      </c>
      <c r="AA119" t="e">
        <f>_xlfn.XLOOKUP(A119,'2024'!B:B,'2024'!AZ:AZ)</f>
        <v>#N/A</v>
      </c>
      <c r="AB119" t="e">
        <f>_xlfn.XLOOKUP(A119,'2025'!A:A,'2025'!F:F)</f>
        <v>#N/A</v>
      </c>
    </row>
    <row r="120" spans="1:28">
      <c r="A120" t="s">
        <v>281</v>
      </c>
      <c r="E120" t="e">
        <f>_xlfn.XLOOKUP(A120,'2022'!A:A,'2022'!AA:AA)</f>
        <v>#N/A</v>
      </c>
      <c r="F120" t="e">
        <f>_xlfn.XLOOKUP(A120,'2023'!B:B,'2023'!AG:AG)</f>
        <v>#N/A</v>
      </c>
      <c r="G120">
        <f>_xlfn.XLOOKUP(A120,'2024'!B:B,'2024'!BL:BL)</f>
        <v>0</v>
      </c>
      <c r="H120">
        <f>_xlfn.XLOOKUP(A120,'2025'!A:A,'2025'!G:G)</f>
        <v>0</v>
      </c>
      <c r="I120" t="e">
        <f>_xlfn.XLOOKUP(A120,'2021'!A:A,'2021'!U:U)</f>
        <v>#N/A</v>
      </c>
      <c r="J120" t="e">
        <f>_xlfn.XLOOKUP(A120,'2022'!A:A,'2022'!V:V)</f>
        <v>#N/A</v>
      </c>
      <c r="K120" t="e">
        <f>_xlfn.XLOOKUP(A120,'2023'!B:B,'2023'!AD:AD)</f>
        <v>#N/A</v>
      </c>
      <c r="L120" t="str">
        <f>_xlfn.XLOOKUP(A120,'2024'!B:B,'2024'!AV:AV)</f>
        <v/>
      </c>
      <c r="M120">
        <f>_xlfn.XLOOKUP(A120,'2025'!A:A,'2025'!G:G)</f>
        <v>0</v>
      </c>
      <c r="N120" t="e">
        <f>_xlfn.XLOOKUP(A120,'2021'!A:A,'2021'!E:E)</f>
        <v>#N/A</v>
      </c>
      <c r="O120" t="e">
        <f>_xlfn.XLOOKUP(A120,'2022'!A:A,'2022'!E:E)</f>
        <v>#N/A</v>
      </c>
      <c r="P120" t="e">
        <f>_xlfn.XLOOKUP(A120,'2023'!B:B,'2023'!G:G)</f>
        <v>#N/A</v>
      </c>
      <c r="Q120">
        <f>_xlfn.XLOOKUP(A120,'2024'!B:B,'2024'!BH:BH)</f>
        <v>0</v>
      </c>
      <c r="R120">
        <f>_xlfn.XLOOKUP(A120,'2025'!A:A,'2025'!B:B)</f>
        <v>0</v>
      </c>
      <c r="S120" t="e">
        <f>_xlfn.XLOOKUP(A120,'2021'!A:A,'2021'!X:X)</f>
        <v>#N/A</v>
      </c>
      <c r="T120" t="e">
        <f>_xlfn.XLOOKUP(A120,'2022'!A:A,'2022'!X:X)</f>
        <v>#N/A</v>
      </c>
      <c r="U120" t="e">
        <f>_xlfn.XLOOKUP(A120,'2023'!B:B,'2023'!AF:AF)</f>
        <v>#N/A</v>
      </c>
      <c r="V120" t="str">
        <f>_xlfn.XLOOKUP(A120,'2024'!B:B,'2024'!BW:BW)</f>
        <v/>
      </c>
      <c r="W120">
        <f>_xlfn.XLOOKUP(A120,'2025'!A:A,'2025'!C:C)</f>
        <v>0</v>
      </c>
      <c r="X120" t="e">
        <f>_xlfn.XLOOKUP(A120,'2021'!A:A,'2021'!V:V)</f>
        <v>#N/A</v>
      </c>
      <c r="Y120" t="e">
        <f>_xlfn.XLOOKUP(A120,'2022'!A:A,'2022'!W:W)</f>
        <v>#N/A</v>
      </c>
      <c r="Z120" t="e">
        <f>_xlfn.XLOOKUP(A120,'2023'!B:B,'2023'!AE:AE)</f>
        <v>#N/A</v>
      </c>
      <c r="AA120">
        <f>_xlfn.XLOOKUP(A120,'2024'!B:B,'2024'!AZ:AZ)</f>
        <v>0</v>
      </c>
      <c r="AB120">
        <f>_xlfn.XLOOKUP(A120,'2025'!A:A,'2025'!F:F)</f>
        <v>0</v>
      </c>
    </row>
    <row r="121" spans="1:28">
      <c r="A121" t="s">
        <v>77</v>
      </c>
      <c r="E121" t="str">
        <f>_xlfn.XLOOKUP(A121,'2022'!A:A,'2022'!AA:AA)</f>
        <v/>
      </c>
      <c r="F121">
        <f>_xlfn.XLOOKUP(A121,'2023'!B:B,'2023'!AG:AG)</f>
        <v>0</v>
      </c>
      <c r="G121">
        <f>_xlfn.XLOOKUP(A121,'2024'!B:B,'2024'!BL:BL)</f>
        <v>1</v>
      </c>
      <c r="H121">
        <f>_xlfn.XLOOKUP(A121,'2025'!A:A,'2025'!G:G)</f>
        <v>1</v>
      </c>
      <c r="I121" t="str">
        <f>_xlfn.XLOOKUP(A121,'2021'!A:A,'2021'!U:U)</f>
        <v/>
      </c>
      <c r="J121" t="str">
        <f>_xlfn.XLOOKUP(A121,'2022'!A:A,'2022'!V:V)</f>
        <v/>
      </c>
      <c r="K121" t="str">
        <f>_xlfn.XLOOKUP(A121,'2023'!B:B,'2023'!AD:AD)</f>
        <v/>
      </c>
      <c r="L121" t="str">
        <f>_xlfn.XLOOKUP(A121,'2024'!B:B,'2024'!AV:AV)</f>
        <v/>
      </c>
      <c r="M121">
        <f>_xlfn.XLOOKUP(A121,'2025'!A:A,'2025'!G:G)</f>
        <v>1</v>
      </c>
      <c r="N121">
        <f>_xlfn.XLOOKUP(A121,'2021'!A:A,'2021'!E:E)</f>
        <v>0</v>
      </c>
      <c r="O121">
        <f>_xlfn.XLOOKUP(A121,'2022'!A:A,'2022'!E:E)</f>
        <v>0</v>
      </c>
      <c r="P121">
        <f>_xlfn.XLOOKUP(A121,'2023'!B:B,'2023'!G:G)</f>
        <v>0</v>
      </c>
      <c r="Q121">
        <f>_xlfn.XLOOKUP(A121,'2024'!B:B,'2024'!BH:BH)</f>
        <v>0</v>
      </c>
      <c r="R121">
        <f>_xlfn.XLOOKUP(A121,'2025'!A:A,'2025'!B:B)</f>
        <v>0</v>
      </c>
      <c r="S121" t="str">
        <f>_xlfn.XLOOKUP(A121,'2021'!A:A,'2021'!X:X)</f>
        <v/>
      </c>
      <c r="T121" t="str">
        <f>_xlfn.XLOOKUP(A121,'2022'!A:A,'2022'!X:X)</f>
        <v/>
      </c>
      <c r="U121" t="str">
        <f>_xlfn.XLOOKUP(A121,'2023'!B:B,'2023'!AF:AF)</f>
        <v/>
      </c>
      <c r="V121" t="str">
        <f>_xlfn.XLOOKUP(A121,'2024'!B:B,'2024'!BW:BW)</f>
        <v/>
      </c>
      <c r="W121">
        <f>_xlfn.XLOOKUP(A121,'2025'!A:A,'2025'!C:C)</f>
        <v>0</v>
      </c>
      <c r="X121" t="str">
        <f>_xlfn.XLOOKUP(A121,'2021'!A:A,'2021'!V:V)</f>
        <v/>
      </c>
      <c r="Y121">
        <f>_xlfn.XLOOKUP(A121,'2022'!A:A,'2022'!W:W)</f>
        <v>1</v>
      </c>
      <c r="Z121">
        <f>_xlfn.XLOOKUP(A121,'2023'!B:B,'2023'!AE:AE)</f>
        <v>1</v>
      </c>
      <c r="AA121">
        <f>_xlfn.XLOOKUP(A121,'2024'!B:B,'2024'!AZ:AZ)</f>
        <v>1</v>
      </c>
      <c r="AB121">
        <f>_xlfn.XLOOKUP(A121,'2025'!A:A,'2025'!F:F)</f>
        <v>1</v>
      </c>
    </row>
    <row r="122" spans="1:28">
      <c r="A122" t="s">
        <v>2290</v>
      </c>
      <c r="E122" t="str">
        <f>_xlfn.XLOOKUP(A122,'2022'!A:A,'2022'!AA:AA)</f>
        <v/>
      </c>
      <c r="F122">
        <f>_xlfn.XLOOKUP(A122,'2023'!B:B,'2023'!AG:AG)</f>
        <v>0</v>
      </c>
      <c r="G122" t="e">
        <f>_xlfn.XLOOKUP(A122,'2024'!B:B,'2024'!BL:BL)</f>
        <v>#N/A</v>
      </c>
      <c r="H122" t="e">
        <f>_xlfn.XLOOKUP(A122,'2025'!A:A,'2025'!G:G)</f>
        <v>#N/A</v>
      </c>
      <c r="I122" t="str">
        <f>_xlfn.XLOOKUP(A122,'2021'!A:A,'2021'!U:U)</f>
        <v/>
      </c>
      <c r="J122" t="str">
        <f>_xlfn.XLOOKUP(A122,'2022'!A:A,'2022'!V:V)</f>
        <v/>
      </c>
      <c r="K122" t="str">
        <f>_xlfn.XLOOKUP(A122,'2023'!B:B,'2023'!AD:AD)</f>
        <v/>
      </c>
      <c r="L122" t="e">
        <f>_xlfn.XLOOKUP(A122,'2024'!B:B,'2024'!AV:AV)</f>
        <v>#N/A</v>
      </c>
      <c r="M122" t="e">
        <f>_xlfn.XLOOKUP(A122,'2025'!A:A,'2025'!G:G)</f>
        <v>#N/A</v>
      </c>
      <c r="N122">
        <f>_xlfn.XLOOKUP(A122,'2021'!A:A,'2021'!E:E)</f>
        <v>0</v>
      </c>
      <c r="O122">
        <f>_xlfn.XLOOKUP(A122,'2022'!A:A,'2022'!E:E)</f>
        <v>0</v>
      </c>
      <c r="P122">
        <f>_xlfn.XLOOKUP(A122,'2023'!B:B,'2023'!G:G)</f>
        <v>0</v>
      </c>
      <c r="Q122" t="e">
        <f>_xlfn.XLOOKUP(A122,'2024'!B:B,'2024'!BH:BH)</f>
        <v>#N/A</v>
      </c>
      <c r="R122" t="e">
        <f>_xlfn.XLOOKUP(A122,'2025'!A:A,'2025'!B:B)</f>
        <v>#N/A</v>
      </c>
      <c r="S122" t="str">
        <f>_xlfn.XLOOKUP(A122,'2021'!A:A,'2021'!X:X)</f>
        <v/>
      </c>
      <c r="T122" t="str">
        <f>_xlfn.XLOOKUP(A122,'2022'!A:A,'2022'!X:X)</f>
        <v/>
      </c>
      <c r="U122" t="str">
        <f>_xlfn.XLOOKUP(A122,'2023'!B:B,'2023'!AF:AF)</f>
        <v/>
      </c>
      <c r="V122" t="e">
        <f>_xlfn.XLOOKUP(A122,'2024'!B:B,'2024'!BW:BW)</f>
        <v>#N/A</v>
      </c>
      <c r="W122" t="e">
        <f>_xlfn.XLOOKUP(A122,'2025'!A:A,'2025'!C:C)</f>
        <v>#N/A</v>
      </c>
      <c r="X122" t="str">
        <f>_xlfn.XLOOKUP(A122,'2021'!A:A,'2021'!V:V)</f>
        <v/>
      </c>
      <c r="Y122" t="str">
        <f>_xlfn.XLOOKUP(A122,'2022'!A:A,'2022'!W:W)</f>
        <v/>
      </c>
      <c r="Z122" t="str">
        <f>_xlfn.XLOOKUP(A122,'2023'!B:B,'2023'!AE:AE)</f>
        <v/>
      </c>
      <c r="AA122" t="e">
        <f>_xlfn.XLOOKUP(A122,'2024'!B:B,'2024'!AZ:AZ)</f>
        <v>#N/A</v>
      </c>
      <c r="AB122" t="e">
        <f>_xlfn.XLOOKUP(A122,'2025'!A:A,'2025'!F:F)</f>
        <v>#N/A</v>
      </c>
    </row>
    <row r="123" spans="1:28">
      <c r="A123" t="s">
        <v>2838</v>
      </c>
      <c r="E123" t="str">
        <f>_xlfn.XLOOKUP(A123,'2022'!A:A,'2022'!AA:AA)</f>
        <v/>
      </c>
      <c r="F123" t="e">
        <f>_xlfn.XLOOKUP(A123,'2023'!B:B,'2023'!AG:AG)</f>
        <v>#N/A</v>
      </c>
      <c r="G123" t="e">
        <f>_xlfn.XLOOKUP(A123,'2024'!B:B,'2024'!BL:BL)</f>
        <v>#N/A</v>
      </c>
      <c r="H123" t="e">
        <f>_xlfn.XLOOKUP(A123,'2025'!A:A,'2025'!G:G)</f>
        <v>#N/A</v>
      </c>
      <c r="I123" t="str">
        <f>_xlfn.XLOOKUP(A123,'2021'!A:A,'2021'!U:U)</f>
        <v/>
      </c>
      <c r="J123" t="str">
        <f>_xlfn.XLOOKUP(A123,'2022'!A:A,'2022'!V:V)</f>
        <v/>
      </c>
      <c r="K123" t="e">
        <f>_xlfn.XLOOKUP(A123,'2023'!B:B,'2023'!AD:AD)</f>
        <v>#N/A</v>
      </c>
      <c r="L123" t="e">
        <f>_xlfn.XLOOKUP(A123,'2024'!B:B,'2024'!AV:AV)</f>
        <v>#N/A</v>
      </c>
      <c r="M123" t="e">
        <f>_xlfn.XLOOKUP(A123,'2025'!A:A,'2025'!G:G)</f>
        <v>#N/A</v>
      </c>
      <c r="N123">
        <f>_xlfn.XLOOKUP(A123,'2021'!A:A,'2021'!E:E)</f>
        <v>0</v>
      </c>
      <c r="O123">
        <f>_xlfn.XLOOKUP(A123,'2022'!A:A,'2022'!E:E)</f>
        <v>0</v>
      </c>
      <c r="P123" t="e">
        <f>_xlfn.XLOOKUP(A123,'2023'!B:B,'2023'!G:G)</f>
        <v>#N/A</v>
      </c>
      <c r="Q123" t="e">
        <f>_xlfn.XLOOKUP(A123,'2024'!B:B,'2024'!BH:BH)</f>
        <v>#N/A</v>
      </c>
      <c r="R123" t="e">
        <f>_xlfn.XLOOKUP(A123,'2025'!A:A,'2025'!B:B)</f>
        <v>#N/A</v>
      </c>
      <c r="S123" t="str">
        <f>_xlfn.XLOOKUP(A123,'2021'!A:A,'2021'!X:X)</f>
        <v/>
      </c>
      <c r="T123" t="str">
        <f>_xlfn.XLOOKUP(A123,'2022'!A:A,'2022'!X:X)</f>
        <v/>
      </c>
      <c r="U123" t="e">
        <f>_xlfn.XLOOKUP(A123,'2023'!B:B,'2023'!AF:AF)</f>
        <v>#N/A</v>
      </c>
      <c r="V123" t="e">
        <f>_xlfn.XLOOKUP(A123,'2024'!B:B,'2024'!BW:BW)</f>
        <v>#N/A</v>
      </c>
      <c r="W123" t="e">
        <f>_xlfn.XLOOKUP(A123,'2025'!A:A,'2025'!C:C)</f>
        <v>#N/A</v>
      </c>
      <c r="X123" t="str">
        <f>_xlfn.XLOOKUP(A123,'2021'!A:A,'2021'!V:V)</f>
        <v/>
      </c>
      <c r="Y123" t="str">
        <f>_xlfn.XLOOKUP(A123,'2022'!A:A,'2022'!W:W)</f>
        <v/>
      </c>
      <c r="Z123" t="e">
        <f>_xlfn.XLOOKUP(A123,'2023'!B:B,'2023'!AE:AE)</f>
        <v>#N/A</v>
      </c>
      <c r="AA123" t="e">
        <f>_xlfn.XLOOKUP(A123,'2024'!B:B,'2024'!AZ:AZ)</f>
        <v>#N/A</v>
      </c>
      <c r="AB123" t="e">
        <f>_xlfn.XLOOKUP(A123,'2025'!A:A,'2025'!F:F)</f>
        <v>#N/A</v>
      </c>
    </row>
    <row r="124" spans="1:28">
      <c r="A124" t="s">
        <v>121</v>
      </c>
      <c r="E124" t="str">
        <f>_xlfn.XLOOKUP(A124,'2022'!A:A,'2022'!AA:AA)</f>
        <v>Y</v>
      </c>
      <c r="F124" t="str">
        <f>_xlfn.XLOOKUP(A124,'2023'!B:B,'2023'!AG:AG)</f>
        <v>U</v>
      </c>
      <c r="G124">
        <f>_xlfn.XLOOKUP(A124,'2024'!B:B,'2024'!BL:BL)</f>
        <v>0</v>
      </c>
      <c r="H124">
        <f>_xlfn.XLOOKUP(A124,'2025'!A:A,'2025'!G:G)</f>
        <v>1</v>
      </c>
      <c r="I124">
        <f>_xlfn.XLOOKUP(A124,'2021'!A:A,'2021'!U:U)</f>
        <v>1</v>
      </c>
      <c r="J124">
        <f>_xlfn.XLOOKUP(A124,'2022'!A:A,'2022'!V:V)</f>
        <v>1</v>
      </c>
      <c r="K124">
        <f>_xlfn.XLOOKUP(A124,'2023'!B:B,'2023'!AD:AD)</f>
        <v>1</v>
      </c>
      <c r="L124">
        <f>_xlfn.XLOOKUP(A124,'2024'!B:B,'2024'!AV:AV)</f>
        <v>1</v>
      </c>
      <c r="M124">
        <f>_xlfn.XLOOKUP(A124,'2025'!A:A,'2025'!G:G)</f>
        <v>1</v>
      </c>
      <c r="N124">
        <f>_xlfn.XLOOKUP(A124,'2021'!A:A,'2021'!E:E)</f>
        <v>0</v>
      </c>
      <c r="O124">
        <f>_xlfn.XLOOKUP(A124,'2022'!A:A,'2022'!E:E)</f>
        <v>0</v>
      </c>
      <c r="P124">
        <f>_xlfn.XLOOKUP(A124,'2023'!B:B,'2023'!G:G)</f>
        <v>0</v>
      </c>
      <c r="Q124">
        <f>_xlfn.XLOOKUP(A124,'2024'!B:B,'2024'!BH:BH)</f>
        <v>0</v>
      </c>
      <c r="R124">
        <f>_xlfn.XLOOKUP(A124,'2025'!A:A,'2025'!B:B)</f>
        <v>0</v>
      </c>
      <c r="S124" t="str">
        <f>_xlfn.XLOOKUP(A124,'2021'!A:A,'2021'!X:X)</f>
        <v/>
      </c>
      <c r="T124" t="str">
        <f>_xlfn.XLOOKUP(A124,'2022'!A:A,'2022'!X:X)</f>
        <v/>
      </c>
      <c r="U124" t="str">
        <f>_xlfn.XLOOKUP(A124,'2023'!B:B,'2023'!AF:AF)</f>
        <v/>
      </c>
      <c r="V124" t="str">
        <f>_xlfn.XLOOKUP(A124,'2024'!B:B,'2024'!BW:BW)</f>
        <v/>
      </c>
      <c r="W124">
        <f>_xlfn.XLOOKUP(A124,'2025'!A:A,'2025'!C:C)</f>
        <v>0</v>
      </c>
      <c r="X124" t="str">
        <f>_xlfn.XLOOKUP(A124,'2021'!A:A,'2021'!V:V)</f>
        <v/>
      </c>
      <c r="Y124" t="str">
        <f>_xlfn.XLOOKUP(A124,'2022'!A:A,'2022'!W:W)</f>
        <v/>
      </c>
      <c r="Z124" t="str">
        <f>_xlfn.XLOOKUP(A124,'2023'!B:B,'2023'!AE:AE)</f>
        <v/>
      </c>
      <c r="AA124">
        <f>_xlfn.XLOOKUP(A124,'2024'!B:B,'2024'!AZ:AZ)</f>
        <v>0</v>
      </c>
      <c r="AB124">
        <f>_xlfn.XLOOKUP(A124,'2025'!A:A,'2025'!F:F)</f>
        <v>0</v>
      </c>
    </row>
    <row r="125" spans="1:28">
      <c r="A125" t="s">
        <v>3074</v>
      </c>
      <c r="E125" t="e">
        <f>_xlfn.XLOOKUP(A125,'2022'!A:A,'2022'!AA:AA)</f>
        <v>#N/A</v>
      </c>
      <c r="F125" t="e">
        <f>_xlfn.XLOOKUP(A125,'2023'!B:B,'2023'!AG:AG)</f>
        <v>#N/A</v>
      </c>
      <c r="G125" t="e">
        <f>_xlfn.XLOOKUP(A125,'2024'!B:B,'2024'!BL:BL)</f>
        <v>#N/A</v>
      </c>
      <c r="H125" t="e">
        <f>_xlfn.XLOOKUP(A125,'2025'!A:A,'2025'!G:G)</f>
        <v>#N/A</v>
      </c>
      <c r="I125" t="str">
        <f>_xlfn.XLOOKUP(A125,'2021'!A:A,'2021'!U:U)</f>
        <v/>
      </c>
      <c r="J125" t="e">
        <f>_xlfn.XLOOKUP(A125,'2022'!A:A,'2022'!V:V)</f>
        <v>#N/A</v>
      </c>
      <c r="K125" t="e">
        <f>_xlfn.XLOOKUP(A125,'2023'!B:B,'2023'!AD:AD)</f>
        <v>#N/A</v>
      </c>
      <c r="L125" t="e">
        <f>_xlfn.XLOOKUP(A125,'2024'!B:B,'2024'!AV:AV)</f>
        <v>#N/A</v>
      </c>
      <c r="M125" t="e">
        <f>_xlfn.XLOOKUP(A125,'2025'!A:A,'2025'!G:G)</f>
        <v>#N/A</v>
      </c>
      <c r="N125">
        <f>_xlfn.XLOOKUP(A125,'2021'!A:A,'2021'!E:E)</f>
        <v>0</v>
      </c>
      <c r="O125" t="e">
        <f>_xlfn.XLOOKUP(A125,'2022'!A:A,'2022'!E:E)</f>
        <v>#N/A</v>
      </c>
      <c r="P125" t="e">
        <f>_xlfn.XLOOKUP(A125,'2023'!B:B,'2023'!G:G)</f>
        <v>#N/A</v>
      </c>
      <c r="Q125" t="e">
        <f>_xlfn.XLOOKUP(A125,'2024'!B:B,'2024'!BH:BH)</f>
        <v>#N/A</v>
      </c>
      <c r="R125" t="e">
        <f>_xlfn.XLOOKUP(A125,'2025'!A:A,'2025'!B:B)</f>
        <v>#N/A</v>
      </c>
      <c r="S125" t="str">
        <f>_xlfn.XLOOKUP(A125,'2021'!A:A,'2021'!X:X)</f>
        <v/>
      </c>
      <c r="T125" t="e">
        <f>_xlfn.XLOOKUP(A125,'2022'!A:A,'2022'!X:X)</f>
        <v>#N/A</v>
      </c>
      <c r="U125" t="e">
        <f>_xlfn.XLOOKUP(A125,'2023'!B:B,'2023'!AF:AF)</f>
        <v>#N/A</v>
      </c>
      <c r="V125" t="e">
        <f>_xlfn.XLOOKUP(A125,'2024'!B:B,'2024'!BW:BW)</f>
        <v>#N/A</v>
      </c>
      <c r="W125" t="e">
        <f>_xlfn.XLOOKUP(A125,'2025'!A:A,'2025'!C:C)</f>
        <v>#N/A</v>
      </c>
      <c r="X125" t="str">
        <f>_xlfn.XLOOKUP(A125,'2021'!A:A,'2021'!V:V)</f>
        <v/>
      </c>
      <c r="Y125" t="e">
        <f>_xlfn.XLOOKUP(A125,'2022'!A:A,'2022'!W:W)</f>
        <v>#N/A</v>
      </c>
      <c r="Z125" t="e">
        <f>_xlfn.XLOOKUP(A125,'2023'!B:B,'2023'!AE:AE)</f>
        <v>#N/A</v>
      </c>
      <c r="AA125" t="e">
        <f>_xlfn.XLOOKUP(A125,'2024'!B:B,'2024'!AZ:AZ)</f>
        <v>#N/A</v>
      </c>
      <c r="AB125" t="e">
        <f>_xlfn.XLOOKUP(A125,'2025'!A:A,'2025'!F:F)</f>
        <v>#N/A</v>
      </c>
    </row>
    <row r="126" spans="1:28">
      <c r="A126" t="s">
        <v>109</v>
      </c>
      <c r="E126" t="str">
        <f>_xlfn.XLOOKUP(A126,'2022'!A:A,'2022'!AA:AA)</f>
        <v/>
      </c>
      <c r="F126">
        <f>_xlfn.XLOOKUP(A126,'2023'!B:B,'2023'!AG:AG)</f>
        <v>0</v>
      </c>
      <c r="G126">
        <f>_xlfn.XLOOKUP(A126,'2024'!B:B,'2024'!BL:BL)</f>
        <v>0</v>
      </c>
      <c r="H126">
        <f>_xlfn.XLOOKUP(A126,'2025'!A:A,'2025'!G:G)</f>
        <v>0</v>
      </c>
      <c r="I126" t="str">
        <f>_xlfn.XLOOKUP(A126,'2021'!A:A,'2021'!U:U)</f>
        <v/>
      </c>
      <c r="J126" t="str">
        <f>_xlfn.XLOOKUP(A126,'2022'!A:A,'2022'!V:V)</f>
        <v/>
      </c>
      <c r="K126" t="str">
        <f>_xlfn.XLOOKUP(A126,'2023'!B:B,'2023'!AD:AD)</f>
        <v/>
      </c>
      <c r="L126" t="str">
        <f>_xlfn.XLOOKUP(A126,'2024'!B:B,'2024'!AV:AV)</f>
        <v/>
      </c>
      <c r="M126">
        <f>_xlfn.XLOOKUP(A126,'2025'!A:A,'2025'!G:G)</f>
        <v>0</v>
      </c>
      <c r="N126">
        <f>_xlfn.XLOOKUP(A126,'2021'!A:A,'2021'!E:E)</f>
        <v>0</v>
      </c>
      <c r="O126">
        <f>_xlfn.XLOOKUP(A126,'2022'!A:A,'2022'!E:E)</f>
        <v>0</v>
      </c>
      <c r="P126">
        <f>_xlfn.XLOOKUP(A126,'2023'!B:B,'2023'!G:G)</f>
        <v>0</v>
      </c>
      <c r="Q126">
        <f>_xlfn.XLOOKUP(A126,'2024'!B:B,'2024'!BH:BH)</f>
        <v>0</v>
      </c>
      <c r="R126">
        <f>_xlfn.XLOOKUP(A126,'2025'!A:A,'2025'!B:B)</f>
        <v>0</v>
      </c>
      <c r="S126" t="str">
        <f>_xlfn.XLOOKUP(A126,'2021'!A:A,'2021'!X:X)</f>
        <v/>
      </c>
      <c r="T126" t="str">
        <f>_xlfn.XLOOKUP(A126,'2022'!A:A,'2022'!X:X)</f>
        <v/>
      </c>
      <c r="U126" t="str">
        <f>_xlfn.XLOOKUP(A126,'2023'!B:B,'2023'!AF:AF)</f>
        <v/>
      </c>
      <c r="V126" t="str">
        <f>_xlfn.XLOOKUP(A126,'2024'!B:B,'2024'!BW:BW)</f>
        <v/>
      </c>
      <c r="W126">
        <f>_xlfn.XLOOKUP(A126,'2025'!A:A,'2025'!C:C)</f>
        <v>0</v>
      </c>
      <c r="X126" t="str">
        <f>_xlfn.XLOOKUP(A126,'2021'!A:A,'2021'!V:V)</f>
        <v/>
      </c>
      <c r="Y126" t="str">
        <f>_xlfn.XLOOKUP(A126,'2022'!A:A,'2022'!W:W)</f>
        <v/>
      </c>
      <c r="Z126" t="str">
        <f>_xlfn.XLOOKUP(A126,'2023'!B:B,'2023'!AE:AE)</f>
        <v/>
      </c>
      <c r="AA126">
        <f>_xlfn.XLOOKUP(A126,'2024'!B:B,'2024'!AZ:AZ)</f>
        <v>0</v>
      </c>
      <c r="AB126">
        <f>_xlfn.XLOOKUP(A126,'2025'!A:A,'2025'!F:F)</f>
        <v>0</v>
      </c>
    </row>
    <row r="127" spans="1:28">
      <c r="A127" t="s">
        <v>79</v>
      </c>
      <c r="E127" t="str">
        <f>_xlfn.XLOOKUP(A127,'2022'!A:A,'2022'!AA:AA)</f>
        <v/>
      </c>
      <c r="F127" t="str">
        <f>_xlfn.XLOOKUP(A127,'2023'!B:B,'2023'!AG:AG)</f>
        <v>U</v>
      </c>
      <c r="G127">
        <f>_xlfn.XLOOKUP(A127,'2024'!B:B,'2024'!BL:BL)</f>
        <v>0</v>
      </c>
      <c r="H127">
        <f>_xlfn.XLOOKUP(A127,'2025'!A:A,'2025'!G:G)</f>
        <v>0</v>
      </c>
      <c r="I127" t="str">
        <f>_xlfn.XLOOKUP(A127,'2021'!A:A,'2021'!U:U)</f>
        <v/>
      </c>
      <c r="J127" t="str">
        <f>_xlfn.XLOOKUP(A127,'2022'!A:A,'2022'!V:V)</f>
        <v/>
      </c>
      <c r="K127" t="str">
        <f>_xlfn.XLOOKUP(A127,'2023'!B:B,'2023'!AD:AD)</f>
        <v/>
      </c>
      <c r="L127" t="str">
        <f>_xlfn.XLOOKUP(A127,'2024'!B:B,'2024'!AV:AV)</f>
        <v/>
      </c>
      <c r="M127">
        <f>_xlfn.XLOOKUP(A127,'2025'!A:A,'2025'!G:G)</f>
        <v>0</v>
      </c>
      <c r="N127">
        <f>_xlfn.XLOOKUP(A127,'2021'!A:A,'2021'!E:E)</f>
        <v>0</v>
      </c>
      <c r="O127">
        <f>_xlfn.XLOOKUP(A127,'2022'!A:A,'2022'!E:E)</f>
        <v>0</v>
      </c>
      <c r="P127">
        <f>_xlfn.XLOOKUP(A127,'2023'!B:B,'2023'!G:G)</f>
        <v>0</v>
      </c>
      <c r="Q127">
        <f>_xlfn.XLOOKUP(A127,'2024'!B:B,'2024'!BH:BH)</f>
        <v>0</v>
      </c>
      <c r="R127">
        <f>_xlfn.XLOOKUP(A127,'2025'!A:A,'2025'!B:B)</f>
        <v>0</v>
      </c>
      <c r="S127" t="str">
        <f>_xlfn.XLOOKUP(A127,'2021'!A:A,'2021'!X:X)</f>
        <v/>
      </c>
      <c r="T127" t="str">
        <f>_xlfn.XLOOKUP(A127,'2022'!A:A,'2022'!X:X)</f>
        <v/>
      </c>
      <c r="U127" t="str">
        <f>_xlfn.XLOOKUP(A127,'2023'!B:B,'2023'!AF:AF)</f>
        <v/>
      </c>
      <c r="V127" t="str">
        <f>_xlfn.XLOOKUP(A127,'2024'!B:B,'2024'!BW:BW)</f>
        <v/>
      </c>
      <c r="W127">
        <f>_xlfn.XLOOKUP(A127,'2025'!A:A,'2025'!C:C)</f>
        <v>0</v>
      </c>
      <c r="X127" t="str">
        <f>_xlfn.XLOOKUP(A127,'2021'!A:A,'2021'!V:V)</f>
        <v/>
      </c>
      <c r="Y127" t="str">
        <f>_xlfn.XLOOKUP(A127,'2022'!A:A,'2022'!W:W)</f>
        <v/>
      </c>
      <c r="Z127" t="str">
        <f>_xlfn.XLOOKUP(A127,'2023'!B:B,'2023'!AE:AE)</f>
        <v/>
      </c>
      <c r="AA127">
        <f>_xlfn.XLOOKUP(A127,'2024'!B:B,'2024'!AZ:AZ)</f>
        <v>0</v>
      </c>
      <c r="AB127">
        <f>_xlfn.XLOOKUP(A127,'2025'!A:A,'2025'!F:F)</f>
        <v>0</v>
      </c>
    </row>
    <row r="128" spans="1:28">
      <c r="A128" t="s">
        <v>495</v>
      </c>
      <c r="E128" t="str">
        <f>_xlfn.XLOOKUP(A128,'2022'!A:A,'2022'!AA:AA)</f>
        <v/>
      </c>
      <c r="F128" t="str">
        <f>_xlfn.XLOOKUP(A128,'2023'!B:B,'2023'!AG:AG)</f>
        <v>U</v>
      </c>
      <c r="G128">
        <f>_xlfn.XLOOKUP(A128,'2024'!B:B,'2024'!BL:BL)</f>
        <v>0</v>
      </c>
      <c r="H128">
        <f>_xlfn.XLOOKUP(A128,'2025'!A:A,'2025'!G:G)</f>
        <v>0</v>
      </c>
      <c r="I128">
        <f>_xlfn.XLOOKUP(A128,'2021'!A:A,'2021'!U:U)</f>
        <v>1</v>
      </c>
      <c r="J128" t="str">
        <f>_xlfn.XLOOKUP(A128,'2022'!A:A,'2022'!V:V)</f>
        <v/>
      </c>
      <c r="K128" t="str">
        <f>_xlfn.XLOOKUP(A128,'2023'!B:B,'2023'!AD:AD)</f>
        <v/>
      </c>
      <c r="L128" t="str">
        <f>_xlfn.XLOOKUP(A128,'2024'!B:B,'2024'!AV:AV)</f>
        <v/>
      </c>
      <c r="M128">
        <f>_xlfn.XLOOKUP(A128,'2025'!A:A,'2025'!G:G)</f>
        <v>0</v>
      </c>
      <c r="N128">
        <f>_xlfn.XLOOKUP(A128,'2021'!A:A,'2021'!E:E)</f>
        <v>0</v>
      </c>
      <c r="O128">
        <f>_xlfn.XLOOKUP(A128,'2022'!A:A,'2022'!E:E)</f>
        <v>0</v>
      </c>
      <c r="P128">
        <f>_xlfn.XLOOKUP(A128,'2023'!B:B,'2023'!G:G)</f>
        <v>0</v>
      </c>
      <c r="Q128">
        <f>_xlfn.XLOOKUP(A128,'2024'!B:B,'2024'!BH:BH)</f>
        <v>0</v>
      </c>
      <c r="R128">
        <f>_xlfn.XLOOKUP(A128,'2025'!A:A,'2025'!B:B)</f>
        <v>0</v>
      </c>
      <c r="S128" t="str">
        <f>_xlfn.XLOOKUP(A128,'2021'!A:A,'2021'!X:X)</f>
        <v/>
      </c>
      <c r="T128" t="str">
        <f>_xlfn.XLOOKUP(A128,'2022'!A:A,'2022'!X:X)</f>
        <v/>
      </c>
      <c r="U128" t="str">
        <f>_xlfn.XLOOKUP(A128,'2023'!B:B,'2023'!AF:AF)</f>
        <v/>
      </c>
      <c r="V128" t="str">
        <f>_xlfn.XLOOKUP(A128,'2024'!B:B,'2024'!BW:BW)</f>
        <v/>
      </c>
      <c r="W128">
        <f>_xlfn.XLOOKUP(A128,'2025'!A:A,'2025'!C:C)</f>
        <v>0</v>
      </c>
      <c r="X128" t="str">
        <f>_xlfn.XLOOKUP(A128,'2021'!A:A,'2021'!V:V)</f>
        <v/>
      </c>
      <c r="Y128" t="str">
        <f>_xlfn.XLOOKUP(A128,'2022'!A:A,'2022'!W:W)</f>
        <v/>
      </c>
      <c r="Z128" t="str">
        <f>_xlfn.XLOOKUP(A128,'2023'!B:B,'2023'!AE:AE)</f>
        <v/>
      </c>
      <c r="AA128">
        <f>_xlfn.XLOOKUP(A128,'2024'!B:B,'2024'!AZ:AZ)</f>
        <v>0</v>
      </c>
      <c r="AB128">
        <f>_xlfn.XLOOKUP(A128,'2025'!A:A,'2025'!F:F)</f>
        <v>0</v>
      </c>
    </row>
    <row r="129" spans="1:28">
      <c r="A129" t="s">
        <v>475</v>
      </c>
      <c r="E129" t="str">
        <f>_xlfn.XLOOKUP(A129,'2022'!A:A,'2022'!AA:AA)</f>
        <v/>
      </c>
      <c r="F129">
        <f>_xlfn.XLOOKUP(A129,'2023'!B:B,'2023'!AG:AG)</f>
        <v>0</v>
      </c>
      <c r="G129">
        <f>_xlfn.XLOOKUP(A129,'2024'!B:B,'2024'!BL:BL)</f>
        <v>0</v>
      </c>
      <c r="H129">
        <f>_xlfn.XLOOKUP(A129,'2025'!A:A,'2025'!G:G)</f>
        <v>0</v>
      </c>
      <c r="I129" t="str">
        <f>_xlfn.XLOOKUP(A129,'2021'!A:A,'2021'!U:U)</f>
        <v/>
      </c>
      <c r="J129" t="str">
        <f>_xlfn.XLOOKUP(A129,'2022'!A:A,'2022'!V:V)</f>
        <v/>
      </c>
      <c r="K129" t="str">
        <f>_xlfn.XLOOKUP(A129,'2023'!B:B,'2023'!AD:AD)</f>
        <v/>
      </c>
      <c r="L129" t="str">
        <f>_xlfn.XLOOKUP(A129,'2024'!B:B,'2024'!AV:AV)</f>
        <v/>
      </c>
      <c r="M129">
        <f>_xlfn.XLOOKUP(A129,'2025'!A:A,'2025'!G:G)</f>
        <v>0</v>
      </c>
      <c r="N129">
        <f>_xlfn.XLOOKUP(A129,'2021'!A:A,'2021'!E:E)</f>
        <v>0</v>
      </c>
      <c r="O129">
        <f>_xlfn.XLOOKUP(A129,'2022'!A:A,'2022'!E:E)</f>
        <v>0</v>
      </c>
      <c r="P129">
        <f>_xlfn.XLOOKUP(A129,'2023'!B:B,'2023'!G:G)</f>
        <v>0</v>
      </c>
      <c r="Q129">
        <f>_xlfn.XLOOKUP(A129,'2024'!B:B,'2024'!BH:BH)</f>
        <v>0</v>
      </c>
      <c r="R129">
        <f>_xlfn.XLOOKUP(A129,'2025'!A:A,'2025'!B:B)</f>
        <v>0</v>
      </c>
      <c r="S129" t="str">
        <f>_xlfn.XLOOKUP(A129,'2021'!A:A,'2021'!X:X)</f>
        <v/>
      </c>
      <c r="T129" t="str">
        <f>_xlfn.XLOOKUP(A129,'2022'!A:A,'2022'!X:X)</f>
        <v/>
      </c>
      <c r="U129" t="str">
        <f>_xlfn.XLOOKUP(A129,'2023'!B:B,'2023'!AF:AF)</f>
        <v/>
      </c>
      <c r="V129" t="str">
        <f>_xlfn.XLOOKUP(A129,'2024'!B:B,'2024'!BW:BW)</f>
        <v/>
      </c>
      <c r="W129">
        <f>_xlfn.XLOOKUP(A129,'2025'!A:A,'2025'!C:C)</f>
        <v>0</v>
      </c>
      <c r="X129" t="str">
        <f>_xlfn.XLOOKUP(A129,'2021'!A:A,'2021'!V:V)</f>
        <v/>
      </c>
      <c r="Y129" t="str">
        <f>_xlfn.XLOOKUP(A129,'2022'!A:A,'2022'!W:W)</f>
        <v/>
      </c>
      <c r="Z129" t="str">
        <f>_xlfn.XLOOKUP(A129,'2023'!B:B,'2023'!AE:AE)</f>
        <v/>
      </c>
      <c r="AA129">
        <f>_xlfn.XLOOKUP(A129,'2024'!B:B,'2024'!AZ:AZ)</f>
        <v>0</v>
      </c>
      <c r="AB129">
        <f>_xlfn.XLOOKUP(A129,'2025'!A:A,'2025'!F:F)</f>
        <v>0</v>
      </c>
    </row>
    <row r="130" spans="1:28">
      <c r="A130" t="s">
        <v>800</v>
      </c>
      <c r="E130" t="str">
        <f>_xlfn.XLOOKUP(A130,'2022'!A:A,'2022'!AA:AA)</f>
        <v/>
      </c>
      <c r="F130">
        <f>_xlfn.XLOOKUP(A130,'2023'!B:B,'2023'!AG:AG)</f>
        <v>0</v>
      </c>
      <c r="G130">
        <f>_xlfn.XLOOKUP(A130,'2024'!B:B,'2024'!BL:BL)</f>
        <v>0</v>
      </c>
      <c r="H130" t="e">
        <f>_xlfn.XLOOKUP(A130,'2025'!A:A,'2025'!G:G)</f>
        <v>#N/A</v>
      </c>
      <c r="I130" t="str">
        <f>_xlfn.XLOOKUP(A130,'2021'!A:A,'2021'!U:U)</f>
        <v/>
      </c>
      <c r="J130" t="str">
        <f>_xlfn.XLOOKUP(A130,'2022'!A:A,'2022'!V:V)</f>
        <v/>
      </c>
      <c r="K130" t="str">
        <f>_xlfn.XLOOKUP(A130,'2023'!B:B,'2023'!AD:AD)</f>
        <v/>
      </c>
      <c r="L130" t="str">
        <f>_xlfn.XLOOKUP(A130,'2024'!B:B,'2024'!AV:AV)</f>
        <v/>
      </c>
      <c r="M130" t="e">
        <f>_xlfn.XLOOKUP(A130,'2025'!A:A,'2025'!G:G)</f>
        <v>#N/A</v>
      </c>
      <c r="N130">
        <f>_xlfn.XLOOKUP(A130,'2021'!A:A,'2021'!E:E)</f>
        <v>0</v>
      </c>
      <c r="O130">
        <f>_xlfn.XLOOKUP(A130,'2022'!A:A,'2022'!E:E)</f>
        <v>0</v>
      </c>
      <c r="P130">
        <f>_xlfn.XLOOKUP(A130,'2023'!B:B,'2023'!G:G)</f>
        <v>0</v>
      </c>
      <c r="Q130">
        <f>_xlfn.XLOOKUP(A130,'2024'!B:B,'2024'!BH:BH)</f>
        <v>0</v>
      </c>
      <c r="R130" t="e">
        <f>_xlfn.XLOOKUP(A130,'2025'!A:A,'2025'!B:B)</f>
        <v>#N/A</v>
      </c>
      <c r="S130" t="str">
        <f>_xlfn.XLOOKUP(A130,'2021'!A:A,'2021'!X:X)</f>
        <v/>
      </c>
      <c r="T130" t="str">
        <f>_xlfn.XLOOKUP(A130,'2022'!A:A,'2022'!X:X)</f>
        <v/>
      </c>
      <c r="U130" t="str">
        <f>_xlfn.XLOOKUP(A130,'2023'!B:B,'2023'!AF:AF)</f>
        <v/>
      </c>
      <c r="V130" t="str">
        <f>_xlfn.XLOOKUP(A130,'2024'!B:B,'2024'!BW:BW)</f>
        <v/>
      </c>
      <c r="W130" t="e">
        <f>_xlfn.XLOOKUP(A130,'2025'!A:A,'2025'!C:C)</f>
        <v>#N/A</v>
      </c>
      <c r="X130" t="str">
        <f>_xlfn.XLOOKUP(A130,'2021'!A:A,'2021'!V:V)</f>
        <v/>
      </c>
      <c r="Y130" t="str">
        <f>_xlfn.XLOOKUP(A130,'2022'!A:A,'2022'!W:W)</f>
        <v/>
      </c>
      <c r="Z130" t="str">
        <f>_xlfn.XLOOKUP(A130,'2023'!B:B,'2023'!AE:AE)</f>
        <v/>
      </c>
      <c r="AA130">
        <f>_xlfn.XLOOKUP(A130,'2024'!B:B,'2024'!AZ:AZ)</f>
        <v>0</v>
      </c>
      <c r="AB130" t="e">
        <f>_xlfn.XLOOKUP(A130,'2025'!A:A,'2025'!F:F)</f>
        <v>#N/A</v>
      </c>
    </row>
    <row r="131" spans="1:28">
      <c r="A131" t="s">
        <v>276</v>
      </c>
      <c r="E131" t="str">
        <f>_xlfn.XLOOKUP(A131,'2022'!A:A,'2022'!AA:AA)</f>
        <v/>
      </c>
      <c r="F131" t="str">
        <f>_xlfn.XLOOKUP(A131,'2023'!B:B,'2023'!AG:AG)</f>
        <v>U</v>
      </c>
      <c r="G131">
        <f>_xlfn.XLOOKUP(A131,'2024'!B:B,'2024'!BL:BL)</f>
        <v>0</v>
      </c>
      <c r="H131">
        <f>_xlfn.XLOOKUP(A131,'2025'!A:A,'2025'!G:G)</f>
        <v>0</v>
      </c>
      <c r="I131" t="str">
        <f>_xlfn.XLOOKUP(A131,'2021'!A:A,'2021'!U:U)</f>
        <v/>
      </c>
      <c r="J131" t="str">
        <f>_xlfn.XLOOKUP(A131,'2022'!A:A,'2022'!V:V)</f>
        <v/>
      </c>
      <c r="K131" t="str">
        <f>_xlfn.XLOOKUP(A131,'2023'!B:B,'2023'!AD:AD)</f>
        <v/>
      </c>
      <c r="L131" t="str">
        <f>_xlfn.XLOOKUP(A131,'2024'!B:B,'2024'!AV:AV)</f>
        <v/>
      </c>
      <c r="M131">
        <f>_xlfn.XLOOKUP(A131,'2025'!A:A,'2025'!G:G)</f>
        <v>0</v>
      </c>
      <c r="N131">
        <f>_xlfn.XLOOKUP(A131,'2021'!A:A,'2021'!E:E)</f>
        <v>0</v>
      </c>
      <c r="O131">
        <f>_xlfn.XLOOKUP(A131,'2022'!A:A,'2022'!E:E)</f>
        <v>0</v>
      </c>
      <c r="P131">
        <f>_xlfn.XLOOKUP(A131,'2023'!B:B,'2023'!G:G)</f>
        <v>0</v>
      </c>
      <c r="Q131">
        <f>_xlfn.XLOOKUP(A131,'2024'!B:B,'2024'!BH:BH)</f>
        <v>0</v>
      </c>
      <c r="R131">
        <f>_xlfn.XLOOKUP(A131,'2025'!A:A,'2025'!B:B)</f>
        <v>0</v>
      </c>
      <c r="S131" t="str">
        <f>_xlfn.XLOOKUP(A131,'2021'!A:A,'2021'!X:X)</f>
        <v/>
      </c>
      <c r="T131" t="str">
        <f>_xlfn.XLOOKUP(A131,'2022'!A:A,'2022'!X:X)</f>
        <v/>
      </c>
      <c r="U131" t="str">
        <f>_xlfn.XLOOKUP(A131,'2023'!B:B,'2023'!AF:AF)</f>
        <v/>
      </c>
      <c r="V131" t="str">
        <f>_xlfn.XLOOKUP(A131,'2024'!B:B,'2024'!BW:BW)</f>
        <v/>
      </c>
      <c r="W131">
        <f>_xlfn.XLOOKUP(A131,'2025'!A:A,'2025'!C:C)</f>
        <v>0</v>
      </c>
      <c r="X131" t="str">
        <f>_xlfn.XLOOKUP(A131,'2021'!A:A,'2021'!V:V)</f>
        <v/>
      </c>
      <c r="Y131" t="str">
        <f>_xlfn.XLOOKUP(A131,'2022'!A:A,'2022'!W:W)</f>
        <v/>
      </c>
      <c r="Z131" t="str">
        <f>_xlfn.XLOOKUP(A131,'2023'!B:B,'2023'!AE:AE)</f>
        <v/>
      </c>
      <c r="AA131">
        <f>_xlfn.XLOOKUP(A131,'2024'!B:B,'2024'!AZ:AZ)</f>
        <v>0</v>
      </c>
      <c r="AB131">
        <f>_xlfn.XLOOKUP(A131,'2025'!A:A,'2025'!F:F)</f>
        <v>0</v>
      </c>
    </row>
    <row r="132" spans="1:28">
      <c r="A132" t="s">
        <v>140</v>
      </c>
      <c r="E132" t="str">
        <f>_xlfn.XLOOKUP(A132,'2022'!A:A,'2022'!AA:AA)</f>
        <v/>
      </c>
      <c r="F132" t="str">
        <f>_xlfn.XLOOKUP(A132,'2023'!B:B,'2023'!AG:AG)</f>
        <v>U</v>
      </c>
      <c r="G132">
        <f>_xlfn.XLOOKUP(A132,'2024'!B:B,'2024'!BL:BL)</f>
        <v>0</v>
      </c>
      <c r="H132">
        <f>_xlfn.XLOOKUP(A132,'2025'!A:A,'2025'!G:G)</f>
        <v>0</v>
      </c>
      <c r="I132" t="str">
        <f>_xlfn.XLOOKUP(A132,'2021'!A:A,'2021'!U:U)</f>
        <v/>
      </c>
      <c r="J132" t="str">
        <f>_xlfn.XLOOKUP(A132,'2022'!A:A,'2022'!V:V)</f>
        <v/>
      </c>
      <c r="K132" t="str">
        <f>_xlfn.XLOOKUP(A132,'2023'!B:B,'2023'!AD:AD)</f>
        <v/>
      </c>
      <c r="L132" t="str">
        <f>_xlfn.XLOOKUP(A132,'2024'!B:B,'2024'!AV:AV)</f>
        <v/>
      </c>
      <c r="M132">
        <f>_xlfn.XLOOKUP(A132,'2025'!A:A,'2025'!G:G)</f>
        <v>0</v>
      </c>
      <c r="N132">
        <f>_xlfn.XLOOKUP(A132,'2021'!A:A,'2021'!E:E)</f>
        <v>0</v>
      </c>
      <c r="O132">
        <f>_xlfn.XLOOKUP(A132,'2022'!A:A,'2022'!E:E)</f>
        <v>0</v>
      </c>
      <c r="P132">
        <f>_xlfn.XLOOKUP(A132,'2023'!B:B,'2023'!G:G)</f>
        <v>0</v>
      </c>
      <c r="Q132">
        <f>_xlfn.XLOOKUP(A132,'2024'!B:B,'2024'!BH:BH)</f>
        <v>0</v>
      </c>
      <c r="R132">
        <f>_xlfn.XLOOKUP(A132,'2025'!A:A,'2025'!B:B)</f>
        <v>0</v>
      </c>
      <c r="S132" t="str">
        <f>_xlfn.XLOOKUP(A132,'2021'!A:A,'2021'!X:X)</f>
        <v/>
      </c>
      <c r="T132" t="str">
        <f>_xlfn.XLOOKUP(A132,'2022'!A:A,'2022'!X:X)</f>
        <v/>
      </c>
      <c r="U132" t="str">
        <f>_xlfn.XLOOKUP(A132,'2023'!B:B,'2023'!AF:AF)</f>
        <v/>
      </c>
      <c r="V132" t="str">
        <f>_xlfn.XLOOKUP(A132,'2024'!B:B,'2024'!BW:BW)</f>
        <v/>
      </c>
      <c r="W132">
        <f>_xlfn.XLOOKUP(A132,'2025'!A:A,'2025'!C:C)</f>
        <v>0</v>
      </c>
      <c r="X132" t="str">
        <f>_xlfn.XLOOKUP(A132,'2021'!A:A,'2021'!V:V)</f>
        <v/>
      </c>
      <c r="Y132" t="str">
        <f>_xlfn.XLOOKUP(A132,'2022'!A:A,'2022'!W:W)</f>
        <v/>
      </c>
      <c r="Z132" t="str">
        <f>_xlfn.XLOOKUP(A132,'2023'!B:B,'2023'!AE:AE)</f>
        <v/>
      </c>
      <c r="AA132">
        <f>_xlfn.XLOOKUP(A132,'2024'!B:B,'2024'!AZ:AZ)</f>
        <v>0</v>
      </c>
      <c r="AB132">
        <f>_xlfn.XLOOKUP(A132,'2025'!A:A,'2025'!F:F)</f>
        <v>0</v>
      </c>
    </row>
    <row r="133" spans="1:28">
      <c r="A133" t="s">
        <v>2760</v>
      </c>
      <c r="E133" t="str">
        <f>_xlfn.XLOOKUP(A133,'2022'!A:A,'2022'!AA:AA)</f>
        <v/>
      </c>
      <c r="F133" t="e">
        <f>_xlfn.XLOOKUP(A133,'2023'!B:B,'2023'!AG:AG)</f>
        <v>#N/A</v>
      </c>
      <c r="G133" t="e">
        <f>_xlfn.XLOOKUP(A133,'2024'!B:B,'2024'!BL:BL)</f>
        <v>#N/A</v>
      </c>
      <c r="H133" t="e">
        <f>_xlfn.XLOOKUP(A133,'2025'!A:A,'2025'!G:G)</f>
        <v>#N/A</v>
      </c>
      <c r="I133" t="str">
        <f>_xlfn.XLOOKUP(A133,'2021'!A:A,'2021'!U:U)</f>
        <v/>
      </c>
      <c r="J133">
        <f>_xlfn.XLOOKUP(A133,'2022'!A:A,'2022'!V:V)</f>
        <v>1</v>
      </c>
      <c r="K133" t="e">
        <f>_xlfn.XLOOKUP(A133,'2023'!B:B,'2023'!AD:AD)</f>
        <v>#N/A</v>
      </c>
      <c r="L133" t="e">
        <f>_xlfn.XLOOKUP(A133,'2024'!B:B,'2024'!AV:AV)</f>
        <v>#N/A</v>
      </c>
      <c r="M133" t="e">
        <f>_xlfn.XLOOKUP(A133,'2025'!A:A,'2025'!G:G)</f>
        <v>#N/A</v>
      </c>
      <c r="N133">
        <f>_xlfn.XLOOKUP(A133,'2021'!A:A,'2021'!E:E)</f>
        <v>0</v>
      </c>
      <c r="O133">
        <f>_xlfn.XLOOKUP(A133,'2022'!A:A,'2022'!E:E)</f>
        <v>0</v>
      </c>
      <c r="P133" t="e">
        <f>_xlfn.XLOOKUP(A133,'2023'!B:B,'2023'!G:G)</f>
        <v>#N/A</v>
      </c>
      <c r="Q133" t="e">
        <f>_xlfn.XLOOKUP(A133,'2024'!B:B,'2024'!BH:BH)</f>
        <v>#N/A</v>
      </c>
      <c r="R133" t="e">
        <f>_xlfn.XLOOKUP(A133,'2025'!A:A,'2025'!B:B)</f>
        <v>#N/A</v>
      </c>
      <c r="S133" t="str">
        <f>_xlfn.XLOOKUP(A133,'2021'!A:A,'2021'!X:X)</f>
        <v/>
      </c>
      <c r="T133" t="str">
        <f>_xlfn.XLOOKUP(A133,'2022'!A:A,'2022'!X:X)</f>
        <v/>
      </c>
      <c r="U133" t="e">
        <f>_xlfn.XLOOKUP(A133,'2023'!B:B,'2023'!AF:AF)</f>
        <v>#N/A</v>
      </c>
      <c r="V133" t="e">
        <f>_xlfn.XLOOKUP(A133,'2024'!B:B,'2024'!BW:BW)</f>
        <v>#N/A</v>
      </c>
      <c r="W133" t="e">
        <f>_xlfn.XLOOKUP(A133,'2025'!A:A,'2025'!C:C)</f>
        <v>#N/A</v>
      </c>
      <c r="X133" t="str">
        <f>_xlfn.XLOOKUP(A133,'2021'!A:A,'2021'!V:V)</f>
        <v/>
      </c>
      <c r="Y133" t="str">
        <f>_xlfn.XLOOKUP(A133,'2022'!A:A,'2022'!W:W)</f>
        <v/>
      </c>
      <c r="Z133" t="e">
        <f>_xlfn.XLOOKUP(A133,'2023'!B:B,'2023'!AE:AE)</f>
        <v>#N/A</v>
      </c>
      <c r="AA133" t="e">
        <f>_xlfn.XLOOKUP(A133,'2024'!B:B,'2024'!AZ:AZ)</f>
        <v>#N/A</v>
      </c>
      <c r="AB133" t="e">
        <f>_xlfn.XLOOKUP(A133,'2025'!A:A,'2025'!F:F)</f>
        <v>#N/A</v>
      </c>
    </row>
    <row r="134" spans="1:28">
      <c r="A134" t="s">
        <v>3075</v>
      </c>
      <c r="E134" t="e">
        <f>_xlfn.XLOOKUP(A134,'2022'!A:A,'2022'!AA:AA)</f>
        <v>#N/A</v>
      </c>
      <c r="F134" t="e">
        <f>_xlfn.XLOOKUP(A134,'2023'!B:B,'2023'!AG:AG)</f>
        <v>#N/A</v>
      </c>
      <c r="G134" t="e">
        <f>_xlfn.XLOOKUP(A134,'2024'!B:B,'2024'!BL:BL)</f>
        <v>#N/A</v>
      </c>
      <c r="H134" t="e">
        <f>_xlfn.XLOOKUP(A134,'2025'!A:A,'2025'!G:G)</f>
        <v>#N/A</v>
      </c>
      <c r="I134" t="str">
        <f>_xlfn.XLOOKUP(A134,'2021'!A:A,'2021'!U:U)</f>
        <v/>
      </c>
      <c r="J134" t="e">
        <f>_xlfn.XLOOKUP(A134,'2022'!A:A,'2022'!V:V)</f>
        <v>#N/A</v>
      </c>
      <c r="K134" t="e">
        <f>_xlfn.XLOOKUP(A134,'2023'!B:B,'2023'!AD:AD)</f>
        <v>#N/A</v>
      </c>
      <c r="L134" t="e">
        <f>_xlfn.XLOOKUP(A134,'2024'!B:B,'2024'!AV:AV)</f>
        <v>#N/A</v>
      </c>
      <c r="M134" t="e">
        <f>_xlfn.XLOOKUP(A134,'2025'!A:A,'2025'!G:G)</f>
        <v>#N/A</v>
      </c>
      <c r="N134">
        <f>_xlfn.XLOOKUP(A134,'2021'!A:A,'2021'!E:E)</f>
        <v>0</v>
      </c>
      <c r="O134" t="e">
        <f>_xlfn.XLOOKUP(A134,'2022'!A:A,'2022'!E:E)</f>
        <v>#N/A</v>
      </c>
      <c r="P134" t="e">
        <f>_xlfn.XLOOKUP(A134,'2023'!B:B,'2023'!G:G)</f>
        <v>#N/A</v>
      </c>
      <c r="Q134" t="e">
        <f>_xlfn.XLOOKUP(A134,'2024'!B:B,'2024'!BH:BH)</f>
        <v>#N/A</v>
      </c>
      <c r="R134" t="e">
        <f>_xlfn.XLOOKUP(A134,'2025'!A:A,'2025'!B:B)</f>
        <v>#N/A</v>
      </c>
      <c r="S134" t="str">
        <f>_xlfn.XLOOKUP(A134,'2021'!A:A,'2021'!X:X)</f>
        <v/>
      </c>
      <c r="T134" t="e">
        <f>_xlfn.XLOOKUP(A134,'2022'!A:A,'2022'!X:X)</f>
        <v>#N/A</v>
      </c>
      <c r="U134" t="e">
        <f>_xlfn.XLOOKUP(A134,'2023'!B:B,'2023'!AF:AF)</f>
        <v>#N/A</v>
      </c>
      <c r="V134" t="e">
        <f>_xlfn.XLOOKUP(A134,'2024'!B:B,'2024'!BW:BW)</f>
        <v>#N/A</v>
      </c>
      <c r="W134" t="e">
        <f>_xlfn.XLOOKUP(A134,'2025'!A:A,'2025'!C:C)</f>
        <v>#N/A</v>
      </c>
      <c r="X134" t="str">
        <f>_xlfn.XLOOKUP(A134,'2021'!A:A,'2021'!V:V)</f>
        <v/>
      </c>
      <c r="Y134" t="e">
        <f>_xlfn.XLOOKUP(A134,'2022'!A:A,'2022'!W:W)</f>
        <v>#N/A</v>
      </c>
      <c r="Z134" t="e">
        <f>_xlfn.XLOOKUP(A134,'2023'!B:B,'2023'!AE:AE)</f>
        <v>#N/A</v>
      </c>
      <c r="AA134" t="e">
        <f>_xlfn.XLOOKUP(A134,'2024'!B:B,'2024'!AZ:AZ)</f>
        <v>#N/A</v>
      </c>
      <c r="AB134" t="e">
        <f>_xlfn.XLOOKUP(A134,'2025'!A:A,'2025'!F:F)</f>
        <v>#N/A</v>
      </c>
    </row>
    <row r="135" spans="1:28">
      <c r="A135" t="s">
        <v>212</v>
      </c>
      <c r="E135" t="str">
        <f>_xlfn.XLOOKUP(A135,'2022'!A:A,'2022'!AA:AA)</f>
        <v/>
      </c>
      <c r="F135">
        <f>_xlfn.XLOOKUP(A135,'2023'!B:B,'2023'!AG:AG)</f>
        <v>0</v>
      </c>
      <c r="G135">
        <f>_xlfn.XLOOKUP(A135,'2024'!B:B,'2024'!BL:BL)</f>
        <v>0</v>
      </c>
      <c r="H135">
        <f>_xlfn.XLOOKUP(A135,'2025'!A:A,'2025'!G:G)</f>
        <v>0</v>
      </c>
      <c r="I135" t="str">
        <f>_xlfn.XLOOKUP(A135,'2021'!A:A,'2021'!U:U)</f>
        <v/>
      </c>
      <c r="J135" t="str">
        <f>_xlfn.XLOOKUP(A135,'2022'!A:A,'2022'!V:V)</f>
        <v/>
      </c>
      <c r="K135" t="str">
        <f>_xlfn.XLOOKUP(A135,'2023'!B:B,'2023'!AD:AD)</f>
        <v/>
      </c>
      <c r="L135" t="str">
        <f>_xlfn.XLOOKUP(A135,'2024'!B:B,'2024'!AV:AV)</f>
        <v/>
      </c>
      <c r="M135">
        <f>_xlfn.XLOOKUP(A135,'2025'!A:A,'2025'!G:G)</f>
        <v>0</v>
      </c>
      <c r="N135">
        <f>_xlfn.XLOOKUP(A135,'2021'!A:A,'2021'!E:E)</f>
        <v>0</v>
      </c>
      <c r="O135">
        <f>_xlfn.XLOOKUP(A135,'2022'!A:A,'2022'!E:E)</f>
        <v>0</v>
      </c>
      <c r="P135">
        <f>_xlfn.XLOOKUP(A135,'2023'!B:B,'2023'!G:G)</f>
        <v>0</v>
      </c>
      <c r="Q135">
        <f>_xlfn.XLOOKUP(A135,'2024'!B:B,'2024'!BH:BH)</f>
        <v>0</v>
      </c>
      <c r="R135">
        <f>_xlfn.XLOOKUP(A135,'2025'!A:A,'2025'!B:B)</f>
        <v>0</v>
      </c>
      <c r="S135" t="str">
        <f>_xlfn.XLOOKUP(A135,'2021'!A:A,'2021'!X:X)</f>
        <v/>
      </c>
      <c r="T135" t="str">
        <f>_xlfn.XLOOKUP(A135,'2022'!A:A,'2022'!X:X)</f>
        <v/>
      </c>
      <c r="U135" t="str">
        <f>_xlfn.XLOOKUP(A135,'2023'!B:B,'2023'!AF:AF)</f>
        <v/>
      </c>
      <c r="V135" t="str">
        <f>_xlfn.XLOOKUP(A135,'2024'!B:B,'2024'!BW:BW)</f>
        <v/>
      </c>
      <c r="W135">
        <f>_xlfn.XLOOKUP(A135,'2025'!A:A,'2025'!C:C)</f>
        <v>0</v>
      </c>
      <c r="X135" t="str">
        <f>_xlfn.XLOOKUP(A135,'2021'!A:A,'2021'!V:V)</f>
        <v/>
      </c>
      <c r="Y135" t="str">
        <f>_xlfn.XLOOKUP(A135,'2022'!A:A,'2022'!W:W)</f>
        <v/>
      </c>
      <c r="Z135" t="str">
        <f>_xlfn.XLOOKUP(A135,'2023'!B:B,'2023'!AE:AE)</f>
        <v/>
      </c>
      <c r="AA135">
        <f>_xlfn.XLOOKUP(A135,'2024'!B:B,'2024'!AZ:AZ)</f>
        <v>0</v>
      </c>
      <c r="AB135">
        <f>_xlfn.XLOOKUP(A135,'2025'!A:A,'2025'!F:F)</f>
        <v>0</v>
      </c>
    </row>
    <row r="136" spans="1:28">
      <c r="A136" t="s">
        <v>547</v>
      </c>
      <c r="E136" t="e">
        <f>_xlfn.XLOOKUP(A136,'2022'!A:A,'2022'!AA:AA)</f>
        <v>#N/A</v>
      </c>
      <c r="F136" t="e">
        <f>_xlfn.XLOOKUP(A136,'2023'!B:B,'2023'!AG:AG)</f>
        <v>#N/A</v>
      </c>
      <c r="G136" t="e">
        <f>_xlfn.XLOOKUP(A136,'2024'!B:B,'2024'!BL:BL)</f>
        <v>#N/A</v>
      </c>
      <c r="H136">
        <f>_xlfn.XLOOKUP(A136,'2025'!A:A,'2025'!G:G)</f>
        <v>0</v>
      </c>
      <c r="I136" t="str">
        <f>_xlfn.XLOOKUP(A136,'2021'!A:A,'2021'!U:U)</f>
        <v/>
      </c>
      <c r="J136" t="e">
        <f>_xlfn.XLOOKUP(A136,'2022'!A:A,'2022'!V:V)</f>
        <v>#N/A</v>
      </c>
      <c r="K136" t="e">
        <f>_xlfn.XLOOKUP(A136,'2023'!B:B,'2023'!AD:AD)</f>
        <v>#N/A</v>
      </c>
      <c r="L136" t="e">
        <f>_xlfn.XLOOKUP(A136,'2024'!B:B,'2024'!AV:AV)</f>
        <v>#N/A</v>
      </c>
      <c r="M136">
        <f>_xlfn.XLOOKUP(A136,'2025'!A:A,'2025'!G:G)</f>
        <v>0</v>
      </c>
      <c r="N136">
        <f>_xlfn.XLOOKUP(A136,'2021'!A:A,'2021'!E:E)</f>
        <v>0</v>
      </c>
      <c r="O136" t="e">
        <f>_xlfn.XLOOKUP(A136,'2022'!A:A,'2022'!E:E)</f>
        <v>#N/A</v>
      </c>
      <c r="P136" t="e">
        <f>_xlfn.XLOOKUP(A136,'2023'!B:B,'2023'!G:G)</f>
        <v>#N/A</v>
      </c>
      <c r="Q136" t="e">
        <f>_xlfn.XLOOKUP(A136,'2024'!B:B,'2024'!BH:BH)</f>
        <v>#N/A</v>
      </c>
      <c r="R136">
        <f>_xlfn.XLOOKUP(A136,'2025'!A:A,'2025'!B:B)</f>
        <v>0</v>
      </c>
      <c r="S136" t="str">
        <f>_xlfn.XLOOKUP(A136,'2021'!A:A,'2021'!X:X)</f>
        <v/>
      </c>
      <c r="T136" t="e">
        <f>_xlfn.XLOOKUP(A136,'2022'!A:A,'2022'!X:X)</f>
        <v>#N/A</v>
      </c>
      <c r="U136" t="e">
        <f>_xlfn.XLOOKUP(A136,'2023'!B:B,'2023'!AF:AF)</f>
        <v>#N/A</v>
      </c>
      <c r="V136" t="e">
        <f>_xlfn.XLOOKUP(A136,'2024'!B:B,'2024'!BW:BW)</f>
        <v>#N/A</v>
      </c>
      <c r="W136">
        <f>_xlfn.XLOOKUP(A136,'2025'!A:A,'2025'!C:C)</f>
        <v>0</v>
      </c>
      <c r="X136" t="str">
        <f>_xlfn.XLOOKUP(A136,'2021'!A:A,'2021'!V:V)</f>
        <v/>
      </c>
      <c r="Y136" t="e">
        <f>_xlfn.XLOOKUP(A136,'2022'!A:A,'2022'!W:W)</f>
        <v>#N/A</v>
      </c>
      <c r="Z136" t="e">
        <f>_xlfn.XLOOKUP(A136,'2023'!B:B,'2023'!AE:AE)</f>
        <v>#N/A</v>
      </c>
      <c r="AA136" t="e">
        <f>_xlfn.XLOOKUP(A136,'2024'!B:B,'2024'!AZ:AZ)</f>
        <v>#N/A</v>
      </c>
      <c r="AB136">
        <f>_xlfn.XLOOKUP(A136,'2025'!A:A,'2025'!F:F)</f>
        <v>0</v>
      </c>
    </row>
    <row r="137" spans="1:28">
      <c r="A137" t="s">
        <v>387</v>
      </c>
      <c r="E137" t="str">
        <f>_xlfn.XLOOKUP(A137,'2022'!A:A,'2022'!AA:AA)</f>
        <v/>
      </c>
      <c r="F137">
        <f>_xlfn.XLOOKUP(A137,'2023'!B:B,'2023'!AG:AG)</f>
        <v>0</v>
      </c>
      <c r="G137">
        <f>_xlfn.XLOOKUP(A137,'2024'!B:B,'2024'!BL:BL)</f>
        <v>0</v>
      </c>
      <c r="H137">
        <f>_xlfn.XLOOKUP(A137,'2025'!A:A,'2025'!G:G)</f>
        <v>0</v>
      </c>
      <c r="I137" t="str">
        <f>_xlfn.XLOOKUP(A137,'2021'!A:A,'2021'!U:U)</f>
        <v/>
      </c>
      <c r="J137" t="str">
        <f>_xlfn.XLOOKUP(A137,'2022'!A:A,'2022'!V:V)</f>
        <v/>
      </c>
      <c r="K137" t="str">
        <f>_xlfn.XLOOKUP(A137,'2023'!B:B,'2023'!AD:AD)</f>
        <v/>
      </c>
      <c r="L137" t="str">
        <f>_xlfn.XLOOKUP(A137,'2024'!B:B,'2024'!AV:AV)</f>
        <v/>
      </c>
      <c r="M137">
        <f>_xlfn.XLOOKUP(A137,'2025'!A:A,'2025'!G:G)</f>
        <v>0</v>
      </c>
      <c r="N137">
        <f>_xlfn.XLOOKUP(A137,'2021'!A:A,'2021'!E:E)</f>
        <v>0</v>
      </c>
      <c r="O137">
        <f>_xlfn.XLOOKUP(A137,'2022'!A:A,'2022'!E:E)</f>
        <v>0</v>
      </c>
      <c r="P137">
        <f>_xlfn.XLOOKUP(A137,'2023'!B:B,'2023'!G:G)</f>
        <v>0</v>
      </c>
      <c r="Q137">
        <f>_xlfn.XLOOKUP(A137,'2024'!B:B,'2024'!BH:BH)</f>
        <v>0</v>
      </c>
      <c r="R137">
        <f>_xlfn.XLOOKUP(A137,'2025'!A:A,'2025'!B:B)</f>
        <v>0</v>
      </c>
      <c r="S137" t="str">
        <f>_xlfn.XLOOKUP(A137,'2021'!A:A,'2021'!X:X)</f>
        <v/>
      </c>
      <c r="T137" t="str">
        <f>_xlfn.XLOOKUP(A137,'2022'!A:A,'2022'!X:X)</f>
        <v/>
      </c>
      <c r="U137" t="str">
        <f>_xlfn.XLOOKUP(A137,'2023'!B:B,'2023'!AF:AF)</f>
        <v/>
      </c>
      <c r="V137" t="str">
        <f>_xlfn.XLOOKUP(A137,'2024'!B:B,'2024'!BW:BW)</f>
        <v/>
      </c>
      <c r="W137">
        <f>_xlfn.XLOOKUP(A137,'2025'!A:A,'2025'!C:C)</f>
        <v>0</v>
      </c>
      <c r="X137" t="str">
        <f>_xlfn.XLOOKUP(A137,'2021'!A:A,'2021'!V:V)</f>
        <v/>
      </c>
      <c r="Y137" t="str">
        <f>_xlfn.XLOOKUP(A137,'2022'!A:A,'2022'!W:W)</f>
        <v/>
      </c>
      <c r="Z137" t="str">
        <f>_xlfn.XLOOKUP(A137,'2023'!B:B,'2023'!AE:AE)</f>
        <v/>
      </c>
      <c r="AA137">
        <f>_xlfn.XLOOKUP(A137,'2024'!B:B,'2024'!AZ:AZ)</f>
        <v>0</v>
      </c>
      <c r="AB137">
        <f>_xlfn.XLOOKUP(A137,'2025'!A:A,'2025'!F:F)</f>
        <v>0</v>
      </c>
    </row>
    <row r="138" spans="1:28">
      <c r="A138" t="s">
        <v>304</v>
      </c>
      <c r="E138" t="str">
        <f>_xlfn.XLOOKUP(A138,'2022'!A:A,'2022'!AA:AA)</f>
        <v/>
      </c>
      <c r="F138" t="str">
        <f>_xlfn.XLOOKUP(A138,'2023'!B:B,'2023'!AG:AG)</f>
        <v>U</v>
      </c>
      <c r="G138">
        <f>_xlfn.XLOOKUP(A138,'2024'!B:B,'2024'!BL:BL)</f>
        <v>0</v>
      </c>
      <c r="H138">
        <f>_xlfn.XLOOKUP(A138,'2025'!A:A,'2025'!G:G)</f>
        <v>0</v>
      </c>
      <c r="I138" t="str">
        <f>_xlfn.XLOOKUP(A138,'2021'!A:A,'2021'!U:U)</f>
        <v/>
      </c>
      <c r="J138" t="str">
        <f>_xlfn.XLOOKUP(A138,'2022'!A:A,'2022'!V:V)</f>
        <v/>
      </c>
      <c r="K138" t="str">
        <f>_xlfn.XLOOKUP(A138,'2023'!B:B,'2023'!AD:AD)</f>
        <v/>
      </c>
      <c r="L138" t="str">
        <f>_xlfn.XLOOKUP(A138,'2024'!B:B,'2024'!AV:AV)</f>
        <v/>
      </c>
      <c r="M138">
        <f>_xlfn.XLOOKUP(A138,'2025'!A:A,'2025'!G:G)</f>
        <v>0</v>
      </c>
      <c r="N138">
        <f>_xlfn.XLOOKUP(A138,'2021'!A:A,'2021'!E:E)</f>
        <v>0</v>
      </c>
      <c r="O138">
        <f>_xlfn.XLOOKUP(A138,'2022'!A:A,'2022'!E:E)</f>
        <v>0</v>
      </c>
      <c r="P138">
        <f>_xlfn.XLOOKUP(A138,'2023'!B:B,'2023'!G:G)</f>
        <v>0</v>
      </c>
      <c r="Q138">
        <f>_xlfn.XLOOKUP(A138,'2024'!B:B,'2024'!BH:BH)</f>
        <v>0</v>
      </c>
      <c r="R138">
        <f>_xlfn.XLOOKUP(A138,'2025'!A:A,'2025'!B:B)</f>
        <v>0</v>
      </c>
      <c r="S138" t="str">
        <f>_xlfn.XLOOKUP(A138,'2021'!A:A,'2021'!X:X)</f>
        <v/>
      </c>
      <c r="T138" t="str">
        <f>_xlfn.XLOOKUP(A138,'2022'!A:A,'2022'!X:X)</f>
        <v/>
      </c>
      <c r="U138" t="str">
        <f>_xlfn.XLOOKUP(A138,'2023'!B:B,'2023'!AF:AF)</f>
        <v/>
      </c>
      <c r="V138" t="str">
        <f>_xlfn.XLOOKUP(A138,'2024'!B:B,'2024'!BW:BW)</f>
        <v/>
      </c>
      <c r="W138">
        <f>_xlfn.XLOOKUP(A138,'2025'!A:A,'2025'!C:C)</f>
        <v>0</v>
      </c>
      <c r="X138" t="str">
        <f>_xlfn.XLOOKUP(A138,'2021'!A:A,'2021'!V:V)</f>
        <v/>
      </c>
      <c r="Y138" t="str">
        <f>_xlfn.XLOOKUP(A138,'2022'!A:A,'2022'!W:W)</f>
        <v/>
      </c>
      <c r="Z138" t="str">
        <f>_xlfn.XLOOKUP(A138,'2023'!B:B,'2023'!AE:AE)</f>
        <v/>
      </c>
      <c r="AA138">
        <f>_xlfn.XLOOKUP(A138,'2024'!B:B,'2024'!AZ:AZ)</f>
        <v>0</v>
      </c>
      <c r="AB138">
        <f>_xlfn.XLOOKUP(A138,'2025'!A:A,'2025'!F:F)</f>
        <v>0</v>
      </c>
    </row>
    <row r="139" spans="1:28">
      <c r="A139" t="s">
        <v>93</v>
      </c>
      <c r="E139" t="str">
        <f>_xlfn.XLOOKUP(A139,'2022'!A:A,'2022'!AA:AA)</f>
        <v/>
      </c>
      <c r="F139">
        <f>_xlfn.XLOOKUP(A139,'2023'!B:B,'2023'!AG:AG)</f>
        <v>0</v>
      </c>
      <c r="G139">
        <f>_xlfn.XLOOKUP(A139,'2024'!B:B,'2024'!BL:BL)</f>
        <v>0</v>
      </c>
      <c r="H139">
        <f>_xlfn.XLOOKUP(A139,'2025'!A:A,'2025'!G:G)</f>
        <v>0</v>
      </c>
      <c r="I139" t="str">
        <f>_xlfn.XLOOKUP(A139,'2021'!A:A,'2021'!U:U)</f>
        <v/>
      </c>
      <c r="J139" t="str">
        <f>_xlfn.XLOOKUP(A139,'2022'!A:A,'2022'!V:V)</f>
        <v/>
      </c>
      <c r="K139" t="str">
        <f>_xlfn.XLOOKUP(A139,'2023'!B:B,'2023'!AD:AD)</f>
        <v/>
      </c>
      <c r="L139" t="str">
        <f>_xlfn.XLOOKUP(A139,'2024'!B:B,'2024'!AV:AV)</f>
        <v/>
      </c>
      <c r="M139">
        <f>_xlfn.XLOOKUP(A139,'2025'!A:A,'2025'!G:G)</f>
        <v>0</v>
      </c>
      <c r="N139">
        <f>_xlfn.XLOOKUP(A139,'2021'!A:A,'2021'!E:E)</f>
        <v>0</v>
      </c>
      <c r="O139">
        <f>_xlfn.XLOOKUP(A139,'2022'!A:A,'2022'!E:E)</f>
        <v>0</v>
      </c>
      <c r="P139">
        <f>_xlfn.XLOOKUP(A139,'2023'!B:B,'2023'!G:G)</f>
        <v>0</v>
      </c>
      <c r="Q139">
        <f>_xlfn.XLOOKUP(A139,'2024'!B:B,'2024'!BH:BH)</f>
        <v>0</v>
      </c>
      <c r="R139">
        <f>_xlfn.XLOOKUP(A139,'2025'!A:A,'2025'!B:B)</f>
        <v>0</v>
      </c>
      <c r="S139" t="str">
        <f>_xlfn.XLOOKUP(A139,'2021'!A:A,'2021'!X:X)</f>
        <v/>
      </c>
      <c r="T139" t="str">
        <f>_xlfn.XLOOKUP(A139,'2022'!A:A,'2022'!X:X)</f>
        <v/>
      </c>
      <c r="U139" t="str">
        <f>_xlfn.XLOOKUP(A139,'2023'!B:B,'2023'!AF:AF)</f>
        <v/>
      </c>
      <c r="V139" t="str">
        <f>_xlfn.XLOOKUP(A139,'2024'!B:B,'2024'!BW:BW)</f>
        <v/>
      </c>
      <c r="W139">
        <f>_xlfn.XLOOKUP(A139,'2025'!A:A,'2025'!C:C)</f>
        <v>0</v>
      </c>
      <c r="X139" t="str">
        <f>_xlfn.XLOOKUP(A139,'2021'!A:A,'2021'!V:V)</f>
        <v/>
      </c>
      <c r="Y139" t="str">
        <f>_xlfn.XLOOKUP(A139,'2022'!A:A,'2022'!W:W)</f>
        <v/>
      </c>
      <c r="Z139" t="str">
        <f>_xlfn.XLOOKUP(A139,'2023'!B:B,'2023'!AE:AE)</f>
        <v/>
      </c>
      <c r="AA139">
        <f>_xlfn.XLOOKUP(A139,'2024'!B:B,'2024'!AZ:AZ)</f>
        <v>0</v>
      </c>
      <c r="AB139">
        <f>_xlfn.XLOOKUP(A139,'2025'!A:A,'2025'!F:F)</f>
        <v>0</v>
      </c>
    </row>
    <row r="140" spans="1:28">
      <c r="A140" t="s">
        <v>241</v>
      </c>
      <c r="E140" t="str">
        <f>_xlfn.XLOOKUP(A140,'2022'!A:A,'2022'!AA:AA)</f>
        <v/>
      </c>
      <c r="F140" t="str">
        <f>_xlfn.XLOOKUP(A140,'2023'!B:B,'2023'!AG:AG)</f>
        <v>U</v>
      </c>
      <c r="G140">
        <f>_xlfn.XLOOKUP(A140,'2024'!B:B,'2024'!BL:BL)</f>
        <v>0</v>
      </c>
      <c r="H140">
        <f>_xlfn.XLOOKUP(A140,'2025'!A:A,'2025'!G:G)</f>
        <v>0</v>
      </c>
      <c r="I140" t="str">
        <f>_xlfn.XLOOKUP(A140,'2021'!A:A,'2021'!U:U)</f>
        <v/>
      </c>
      <c r="J140" t="str">
        <f>_xlfn.XLOOKUP(A140,'2022'!A:A,'2022'!V:V)</f>
        <v/>
      </c>
      <c r="K140" t="str">
        <f>_xlfn.XLOOKUP(A140,'2023'!B:B,'2023'!AD:AD)</f>
        <v/>
      </c>
      <c r="L140" t="str">
        <f>_xlfn.XLOOKUP(A140,'2024'!B:B,'2024'!AV:AV)</f>
        <v/>
      </c>
      <c r="M140">
        <f>_xlfn.XLOOKUP(A140,'2025'!A:A,'2025'!G:G)</f>
        <v>0</v>
      </c>
      <c r="N140">
        <f>_xlfn.XLOOKUP(A140,'2021'!A:A,'2021'!E:E)</f>
        <v>0</v>
      </c>
      <c r="O140">
        <f>_xlfn.XLOOKUP(A140,'2022'!A:A,'2022'!E:E)</f>
        <v>0</v>
      </c>
      <c r="P140">
        <f>_xlfn.XLOOKUP(A140,'2023'!B:B,'2023'!G:G)</f>
        <v>0</v>
      </c>
      <c r="Q140">
        <f>_xlfn.XLOOKUP(A140,'2024'!B:B,'2024'!BH:BH)</f>
        <v>0</v>
      </c>
      <c r="R140">
        <f>_xlfn.XLOOKUP(A140,'2025'!A:A,'2025'!B:B)</f>
        <v>0</v>
      </c>
      <c r="S140" t="str">
        <f>_xlfn.XLOOKUP(A140,'2021'!A:A,'2021'!X:X)</f>
        <v/>
      </c>
      <c r="T140" t="str">
        <f>_xlfn.XLOOKUP(A140,'2022'!A:A,'2022'!X:X)</f>
        <v/>
      </c>
      <c r="U140" t="str">
        <f>_xlfn.XLOOKUP(A140,'2023'!B:B,'2023'!AF:AF)</f>
        <v/>
      </c>
      <c r="V140" t="str">
        <f>_xlfn.XLOOKUP(A140,'2024'!B:B,'2024'!BW:BW)</f>
        <v/>
      </c>
      <c r="W140">
        <f>_xlfn.XLOOKUP(A140,'2025'!A:A,'2025'!C:C)</f>
        <v>0</v>
      </c>
      <c r="X140" t="str">
        <f>_xlfn.XLOOKUP(A140,'2021'!A:A,'2021'!V:V)</f>
        <v/>
      </c>
      <c r="Y140" t="str">
        <f>_xlfn.XLOOKUP(A140,'2022'!A:A,'2022'!W:W)</f>
        <v/>
      </c>
      <c r="Z140" t="str">
        <f>_xlfn.XLOOKUP(A140,'2023'!B:B,'2023'!AE:AE)</f>
        <v/>
      </c>
      <c r="AA140">
        <f>_xlfn.XLOOKUP(A140,'2024'!B:B,'2024'!AZ:AZ)</f>
        <v>0</v>
      </c>
      <c r="AB140">
        <f>_xlfn.XLOOKUP(A140,'2025'!A:A,'2025'!F:F)</f>
        <v>0</v>
      </c>
    </row>
    <row r="141" spans="1:28">
      <c r="A141" t="s">
        <v>1647</v>
      </c>
      <c r="E141" t="str">
        <f>_xlfn.XLOOKUP(A141,'2022'!A:A,'2022'!AA:AA)</f>
        <v/>
      </c>
      <c r="F141">
        <f>_xlfn.XLOOKUP(A141,'2023'!B:B,'2023'!AG:AG)</f>
        <v>0</v>
      </c>
      <c r="G141" t="e">
        <f>_xlfn.XLOOKUP(A141,'2024'!B:B,'2024'!BL:BL)</f>
        <v>#N/A</v>
      </c>
      <c r="H141" t="e">
        <f>_xlfn.XLOOKUP(A141,'2025'!A:A,'2025'!G:G)</f>
        <v>#N/A</v>
      </c>
      <c r="I141" t="str">
        <f>_xlfn.XLOOKUP(A141,'2021'!A:A,'2021'!U:U)</f>
        <v/>
      </c>
      <c r="J141" t="str">
        <f>_xlfn.XLOOKUP(A141,'2022'!A:A,'2022'!V:V)</f>
        <v/>
      </c>
      <c r="K141" t="str">
        <f>_xlfn.XLOOKUP(A141,'2023'!B:B,'2023'!AD:AD)</f>
        <v/>
      </c>
      <c r="L141" t="e">
        <f>_xlfn.XLOOKUP(A141,'2024'!B:B,'2024'!AV:AV)</f>
        <v>#N/A</v>
      </c>
      <c r="M141" t="e">
        <f>_xlfn.XLOOKUP(A141,'2025'!A:A,'2025'!G:G)</f>
        <v>#N/A</v>
      </c>
      <c r="N141">
        <f>_xlfn.XLOOKUP(A141,'2021'!A:A,'2021'!E:E)</f>
        <v>0</v>
      </c>
      <c r="O141">
        <f>_xlfn.XLOOKUP(A141,'2022'!A:A,'2022'!E:E)</f>
        <v>0</v>
      </c>
      <c r="P141">
        <f>_xlfn.XLOOKUP(A141,'2023'!B:B,'2023'!G:G)</f>
        <v>0</v>
      </c>
      <c r="Q141" t="e">
        <f>_xlfn.XLOOKUP(A141,'2024'!B:B,'2024'!BH:BH)</f>
        <v>#N/A</v>
      </c>
      <c r="R141" t="e">
        <f>_xlfn.XLOOKUP(A141,'2025'!A:A,'2025'!B:B)</f>
        <v>#N/A</v>
      </c>
      <c r="S141" t="str">
        <f>_xlfn.XLOOKUP(A141,'2021'!A:A,'2021'!X:X)</f>
        <v/>
      </c>
      <c r="T141" t="str">
        <f>_xlfn.XLOOKUP(A141,'2022'!A:A,'2022'!X:X)</f>
        <v/>
      </c>
      <c r="U141" t="str">
        <f>_xlfn.XLOOKUP(A141,'2023'!B:B,'2023'!AF:AF)</f>
        <v/>
      </c>
      <c r="V141" t="e">
        <f>_xlfn.XLOOKUP(A141,'2024'!B:B,'2024'!BW:BW)</f>
        <v>#N/A</v>
      </c>
      <c r="W141" t="e">
        <f>_xlfn.XLOOKUP(A141,'2025'!A:A,'2025'!C:C)</f>
        <v>#N/A</v>
      </c>
      <c r="X141" t="str">
        <f>_xlfn.XLOOKUP(A141,'2021'!A:A,'2021'!V:V)</f>
        <v/>
      </c>
      <c r="Y141" t="str">
        <f>_xlfn.XLOOKUP(A141,'2022'!A:A,'2022'!W:W)</f>
        <v/>
      </c>
      <c r="Z141" t="str">
        <f>_xlfn.XLOOKUP(A141,'2023'!B:B,'2023'!AE:AE)</f>
        <v/>
      </c>
      <c r="AA141" t="e">
        <f>_xlfn.XLOOKUP(A141,'2024'!B:B,'2024'!AZ:AZ)</f>
        <v>#N/A</v>
      </c>
      <c r="AB141" t="e">
        <f>_xlfn.XLOOKUP(A141,'2025'!A:A,'2025'!F:F)</f>
        <v>#N/A</v>
      </c>
    </row>
    <row r="142" spans="1:28">
      <c r="A142" t="s">
        <v>134</v>
      </c>
      <c r="E142" t="str">
        <f>_xlfn.XLOOKUP(A142,'2022'!A:A,'2022'!AA:AA)</f>
        <v/>
      </c>
      <c r="F142" t="str">
        <f>_xlfn.XLOOKUP(A142,'2023'!B:B,'2023'!AG:AG)</f>
        <v>U</v>
      </c>
      <c r="G142">
        <f>_xlfn.XLOOKUP(A142,'2024'!B:B,'2024'!BL:BL)</f>
        <v>0</v>
      </c>
      <c r="H142">
        <f>_xlfn.XLOOKUP(A142,'2025'!A:A,'2025'!G:G)</f>
        <v>0</v>
      </c>
      <c r="I142" t="str">
        <f>_xlfn.XLOOKUP(A142,'2021'!A:A,'2021'!U:U)</f>
        <v/>
      </c>
      <c r="J142" t="str">
        <f>_xlfn.XLOOKUP(A142,'2022'!A:A,'2022'!V:V)</f>
        <v/>
      </c>
      <c r="K142" t="str">
        <f>_xlfn.XLOOKUP(A142,'2023'!B:B,'2023'!AD:AD)</f>
        <v/>
      </c>
      <c r="L142" t="str">
        <f>_xlfn.XLOOKUP(A142,'2024'!B:B,'2024'!AV:AV)</f>
        <v/>
      </c>
      <c r="M142">
        <f>_xlfn.XLOOKUP(A142,'2025'!A:A,'2025'!G:G)</f>
        <v>0</v>
      </c>
      <c r="N142">
        <f>_xlfn.XLOOKUP(A142,'2021'!A:A,'2021'!E:E)</f>
        <v>0</v>
      </c>
      <c r="O142">
        <f>_xlfn.XLOOKUP(A142,'2022'!A:A,'2022'!E:E)</f>
        <v>0</v>
      </c>
      <c r="P142">
        <f>_xlfn.XLOOKUP(A142,'2023'!B:B,'2023'!G:G)</f>
        <v>0</v>
      </c>
      <c r="Q142">
        <f>_xlfn.XLOOKUP(A142,'2024'!B:B,'2024'!BH:BH)</f>
        <v>0</v>
      </c>
      <c r="R142">
        <f>_xlfn.XLOOKUP(A142,'2025'!A:A,'2025'!B:B)</f>
        <v>0</v>
      </c>
      <c r="S142" t="str">
        <f>_xlfn.XLOOKUP(A142,'2021'!A:A,'2021'!X:X)</f>
        <v/>
      </c>
      <c r="T142" t="str">
        <f>_xlfn.XLOOKUP(A142,'2022'!A:A,'2022'!X:X)</f>
        <v/>
      </c>
      <c r="U142" t="str">
        <f>_xlfn.XLOOKUP(A142,'2023'!B:B,'2023'!AF:AF)</f>
        <v/>
      </c>
      <c r="V142" t="str">
        <f>_xlfn.XLOOKUP(A142,'2024'!B:B,'2024'!BW:BW)</f>
        <v/>
      </c>
      <c r="W142">
        <f>_xlfn.XLOOKUP(A142,'2025'!A:A,'2025'!C:C)</f>
        <v>0</v>
      </c>
      <c r="X142" t="str">
        <f>_xlfn.XLOOKUP(A142,'2021'!A:A,'2021'!V:V)</f>
        <v/>
      </c>
      <c r="Y142" t="str">
        <f>_xlfn.XLOOKUP(A142,'2022'!A:A,'2022'!W:W)</f>
        <v/>
      </c>
      <c r="Z142">
        <f>_xlfn.XLOOKUP(A142,'2023'!B:B,'2023'!AE:AE)</f>
        <v>1</v>
      </c>
      <c r="AA142">
        <f>_xlfn.XLOOKUP(A142,'2024'!B:B,'2024'!AZ:AZ)</f>
        <v>0</v>
      </c>
      <c r="AB142">
        <f>_xlfn.XLOOKUP(A142,'2025'!A:A,'2025'!F:F)</f>
        <v>0</v>
      </c>
    </row>
    <row r="143" spans="1:28">
      <c r="A143" t="s">
        <v>435</v>
      </c>
      <c r="E143" t="str">
        <f>_xlfn.XLOOKUP(A143,'2022'!A:A,'2022'!AA:AA)</f>
        <v/>
      </c>
      <c r="F143" t="str">
        <f>_xlfn.XLOOKUP(A143,'2023'!B:B,'2023'!AG:AG)</f>
        <v>U</v>
      </c>
      <c r="G143">
        <f>_xlfn.XLOOKUP(A143,'2024'!B:B,'2024'!BL:BL)</f>
        <v>0</v>
      </c>
      <c r="H143">
        <f>_xlfn.XLOOKUP(A143,'2025'!A:A,'2025'!G:G)</f>
        <v>0</v>
      </c>
      <c r="I143" t="str">
        <f>_xlfn.XLOOKUP(A143,'2021'!A:A,'2021'!U:U)</f>
        <v/>
      </c>
      <c r="J143" t="str">
        <f>_xlfn.XLOOKUP(A143,'2022'!A:A,'2022'!V:V)</f>
        <v/>
      </c>
      <c r="K143" t="str">
        <f>_xlfn.XLOOKUP(A143,'2023'!B:B,'2023'!AD:AD)</f>
        <v/>
      </c>
      <c r="L143" t="str">
        <f>_xlfn.XLOOKUP(A143,'2024'!B:B,'2024'!AV:AV)</f>
        <v/>
      </c>
      <c r="M143">
        <f>_xlfn.XLOOKUP(A143,'2025'!A:A,'2025'!G:G)</f>
        <v>0</v>
      </c>
      <c r="N143">
        <f>_xlfn.XLOOKUP(A143,'2021'!A:A,'2021'!E:E)</f>
        <v>0</v>
      </c>
      <c r="O143">
        <f>_xlfn.XLOOKUP(A143,'2022'!A:A,'2022'!E:E)</f>
        <v>0</v>
      </c>
      <c r="P143">
        <f>_xlfn.XLOOKUP(A143,'2023'!B:B,'2023'!G:G)</f>
        <v>0</v>
      </c>
      <c r="Q143">
        <f>_xlfn.XLOOKUP(A143,'2024'!B:B,'2024'!BH:BH)</f>
        <v>0</v>
      </c>
      <c r="R143">
        <f>_xlfn.XLOOKUP(A143,'2025'!A:A,'2025'!B:B)</f>
        <v>0</v>
      </c>
      <c r="S143" t="str">
        <f>_xlfn.XLOOKUP(A143,'2021'!A:A,'2021'!X:X)</f>
        <v/>
      </c>
      <c r="T143" t="str">
        <f>_xlfn.XLOOKUP(A143,'2022'!A:A,'2022'!X:X)</f>
        <v/>
      </c>
      <c r="U143" t="str">
        <f>_xlfn.XLOOKUP(A143,'2023'!B:B,'2023'!AF:AF)</f>
        <v/>
      </c>
      <c r="V143" t="str">
        <f>_xlfn.XLOOKUP(A143,'2024'!B:B,'2024'!BW:BW)</f>
        <v/>
      </c>
      <c r="W143">
        <f>_xlfn.XLOOKUP(A143,'2025'!A:A,'2025'!C:C)</f>
        <v>0</v>
      </c>
      <c r="X143" t="str">
        <f>_xlfn.XLOOKUP(A143,'2021'!A:A,'2021'!V:V)</f>
        <v/>
      </c>
      <c r="Y143" t="str">
        <f>_xlfn.XLOOKUP(A143,'2022'!A:A,'2022'!W:W)</f>
        <v/>
      </c>
      <c r="Z143" t="str">
        <f>_xlfn.XLOOKUP(A143,'2023'!B:B,'2023'!AE:AE)</f>
        <v/>
      </c>
      <c r="AA143">
        <f>_xlfn.XLOOKUP(A143,'2024'!B:B,'2024'!AZ:AZ)</f>
        <v>0</v>
      </c>
      <c r="AB143">
        <f>_xlfn.XLOOKUP(A143,'2025'!A:A,'2025'!F:F)</f>
        <v>0</v>
      </c>
    </row>
    <row r="144" spans="1:28">
      <c r="A144" t="s">
        <v>106</v>
      </c>
      <c r="E144" t="str">
        <f>_xlfn.XLOOKUP(A144,'2022'!A:A,'2022'!AA:AA)</f>
        <v/>
      </c>
      <c r="F144" t="str">
        <f>_xlfn.XLOOKUP(A144,'2023'!B:B,'2023'!AG:AG)</f>
        <v>U</v>
      </c>
      <c r="G144">
        <f>_xlfn.XLOOKUP(A144,'2024'!B:B,'2024'!BL:BL)</f>
        <v>0</v>
      </c>
      <c r="H144">
        <f>_xlfn.XLOOKUP(A144,'2025'!A:A,'2025'!G:G)</f>
        <v>0</v>
      </c>
      <c r="I144">
        <f>_xlfn.XLOOKUP(A144,'2021'!A:A,'2021'!U:U)</f>
        <v>1</v>
      </c>
      <c r="J144" t="str">
        <f>_xlfn.XLOOKUP(A144,'2022'!A:A,'2022'!V:V)</f>
        <v/>
      </c>
      <c r="K144" t="str">
        <f>_xlfn.XLOOKUP(A144,'2023'!B:B,'2023'!AD:AD)</f>
        <v/>
      </c>
      <c r="L144" t="str">
        <f>_xlfn.XLOOKUP(A144,'2024'!B:B,'2024'!AV:AV)</f>
        <v/>
      </c>
      <c r="M144">
        <f>_xlfn.XLOOKUP(A144,'2025'!A:A,'2025'!G:G)</f>
        <v>0</v>
      </c>
      <c r="N144">
        <f>_xlfn.XLOOKUP(A144,'2021'!A:A,'2021'!E:E)</f>
        <v>0</v>
      </c>
      <c r="O144">
        <f>_xlfn.XLOOKUP(A144,'2022'!A:A,'2022'!E:E)</f>
        <v>0</v>
      </c>
      <c r="P144">
        <f>_xlfn.XLOOKUP(A144,'2023'!B:B,'2023'!G:G)</f>
        <v>0</v>
      </c>
      <c r="Q144">
        <f>_xlfn.XLOOKUP(A144,'2024'!B:B,'2024'!BH:BH)</f>
        <v>0</v>
      </c>
      <c r="R144">
        <f>_xlfn.XLOOKUP(A144,'2025'!A:A,'2025'!B:B)</f>
        <v>0</v>
      </c>
      <c r="S144" t="str">
        <f>_xlfn.XLOOKUP(A144,'2021'!A:A,'2021'!X:X)</f>
        <v/>
      </c>
      <c r="T144" t="str">
        <f>_xlfn.XLOOKUP(A144,'2022'!A:A,'2022'!X:X)</f>
        <v/>
      </c>
      <c r="U144" t="str">
        <f>_xlfn.XLOOKUP(A144,'2023'!B:B,'2023'!AF:AF)</f>
        <v/>
      </c>
      <c r="V144" t="str">
        <f>_xlfn.XLOOKUP(A144,'2024'!B:B,'2024'!BW:BW)</f>
        <v/>
      </c>
      <c r="W144">
        <f>_xlfn.XLOOKUP(A144,'2025'!A:A,'2025'!C:C)</f>
        <v>0</v>
      </c>
      <c r="X144" t="str">
        <f>_xlfn.XLOOKUP(A144,'2021'!A:A,'2021'!V:V)</f>
        <v/>
      </c>
      <c r="Y144" t="str">
        <f>_xlfn.XLOOKUP(A144,'2022'!A:A,'2022'!W:W)</f>
        <v/>
      </c>
      <c r="Z144" t="str">
        <f>_xlfn.XLOOKUP(A144,'2023'!B:B,'2023'!AE:AE)</f>
        <v/>
      </c>
      <c r="AA144">
        <f>_xlfn.XLOOKUP(A144,'2024'!B:B,'2024'!AZ:AZ)</f>
        <v>0</v>
      </c>
      <c r="AB144">
        <f>_xlfn.XLOOKUP(A144,'2025'!A:A,'2025'!F:F)</f>
        <v>0</v>
      </c>
    </row>
    <row r="145" spans="1:28">
      <c r="A145" t="s">
        <v>529</v>
      </c>
      <c r="E145" t="str">
        <f>_xlfn.XLOOKUP(A145,'2022'!A:A,'2022'!AA:AA)</f>
        <v/>
      </c>
      <c r="F145">
        <f>_xlfn.XLOOKUP(A145,'2023'!B:B,'2023'!AG:AG)</f>
        <v>0</v>
      </c>
      <c r="G145">
        <f>_xlfn.XLOOKUP(A145,'2024'!B:B,'2024'!BL:BL)</f>
        <v>0</v>
      </c>
      <c r="H145">
        <f>_xlfn.XLOOKUP(A145,'2025'!A:A,'2025'!G:G)</f>
        <v>0</v>
      </c>
      <c r="I145" t="e">
        <f>_xlfn.XLOOKUP(A145,'2021'!A:A,'2021'!U:U)</f>
        <v>#N/A</v>
      </c>
      <c r="J145" t="str">
        <f>_xlfn.XLOOKUP(A145,'2022'!A:A,'2022'!V:V)</f>
        <v/>
      </c>
      <c r="K145" t="str">
        <f>_xlfn.XLOOKUP(A145,'2023'!B:B,'2023'!AD:AD)</f>
        <v/>
      </c>
      <c r="L145" t="str">
        <f>_xlfn.XLOOKUP(A145,'2024'!B:B,'2024'!AV:AV)</f>
        <v/>
      </c>
      <c r="M145">
        <f>_xlfn.XLOOKUP(A145,'2025'!A:A,'2025'!G:G)</f>
        <v>0</v>
      </c>
      <c r="N145" t="e">
        <f>_xlfn.XLOOKUP(A145,'2021'!A:A,'2021'!E:E)</f>
        <v>#N/A</v>
      </c>
      <c r="O145">
        <f>_xlfn.XLOOKUP(A145,'2022'!A:A,'2022'!E:E)</f>
        <v>0</v>
      </c>
      <c r="P145">
        <f>_xlfn.XLOOKUP(A145,'2023'!B:B,'2023'!G:G)</f>
        <v>0</v>
      </c>
      <c r="Q145">
        <f>_xlfn.XLOOKUP(A145,'2024'!B:B,'2024'!BH:BH)</f>
        <v>0</v>
      </c>
      <c r="R145">
        <f>_xlfn.XLOOKUP(A145,'2025'!A:A,'2025'!B:B)</f>
        <v>0</v>
      </c>
      <c r="S145" t="e">
        <f>_xlfn.XLOOKUP(A145,'2021'!A:A,'2021'!X:X)</f>
        <v>#N/A</v>
      </c>
      <c r="T145" t="str">
        <f>_xlfn.XLOOKUP(A145,'2022'!A:A,'2022'!X:X)</f>
        <v/>
      </c>
      <c r="U145" t="str">
        <f>_xlfn.XLOOKUP(A145,'2023'!B:B,'2023'!AF:AF)</f>
        <v/>
      </c>
      <c r="V145" t="str">
        <f>_xlfn.XLOOKUP(A145,'2024'!B:B,'2024'!BW:BW)</f>
        <v/>
      </c>
      <c r="W145">
        <f>_xlfn.XLOOKUP(A145,'2025'!A:A,'2025'!C:C)</f>
        <v>0</v>
      </c>
      <c r="X145" t="e">
        <f>_xlfn.XLOOKUP(A145,'2021'!A:A,'2021'!V:V)</f>
        <v>#N/A</v>
      </c>
      <c r="Y145" t="str">
        <f>_xlfn.XLOOKUP(A145,'2022'!A:A,'2022'!W:W)</f>
        <v/>
      </c>
      <c r="Z145" t="str">
        <f>_xlfn.XLOOKUP(A145,'2023'!B:B,'2023'!AE:AE)</f>
        <v/>
      </c>
      <c r="AA145">
        <f>_xlfn.XLOOKUP(A145,'2024'!B:B,'2024'!AZ:AZ)</f>
        <v>0</v>
      </c>
      <c r="AB145">
        <f>_xlfn.XLOOKUP(A145,'2025'!A:A,'2025'!F:F)</f>
        <v>0</v>
      </c>
    </row>
    <row r="146" spans="1:28">
      <c r="A146" t="s">
        <v>399</v>
      </c>
      <c r="E146" t="str">
        <f>_xlfn.XLOOKUP(A146,'2022'!A:A,'2022'!AA:AA)</f>
        <v/>
      </c>
      <c r="F146" t="str">
        <f>_xlfn.XLOOKUP(A146,'2023'!B:B,'2023'!AG:AG)</f>
        <v>U</v>
      </c>
      <c r="G146">
        <f>_xlfn.XLOOKUP(A146,'2024'!B:B,'2024'!BL:BL)</f>
        <v>0</v>
      </c>
      <c r="H146">
        <f>_xlfn.XLOOKUP(A146,'2025'!A:A,'2025'!G:G)</f>
        <v>0</v>
      </c>
      <c r="I146" t="str">
        <f>_xlfn.XLOOKUP(A146,'2021'!A:A,'2021'!U:U)</f>
        <v/>
      </c>
      <c r="J146" t="str">
        <f>_xlfn.XLOOKUP(A146,'2022'!A:A,'2022'!V:V)</f>
        <v/>
      </c>
      <c r="K146" t="str">
        <f>_xlfn.XLOOKUP(A146,'2023'!B:B,'2023'!AD:AD)</f>
        <v/>
      </c>
      <c r="L146" t="str">
        <f>_xlfn.XLOOKUP(A146,'2024'!B:B,'2024'!AV:AV)</f>
        <v/>
      </c>
      <c r="M146">
        <f>_xlfn.XLOOKUP(A146,'2025'!A:A,'2025'!G:G)</f>
        <v>0</v>
      </c>
      <c r="N146">
        <f>_xlfn.XLOOKUP(A146,'2021'!A:A,'2021'!E:E)</f>
        <v>0</v>
      </c>
      <c r="O146">
        <f>_xlfn.XLOOKUP(A146,'2022'!A:A,'2022'!E:E)</f>
        <v>0</v>
      </c>
      <c r="P146">
        <f>_xlfn.XLOOKUP(A146,'2023'!B:B,'2023'!G:G)</f>
        <v>0</v>
      </c>
      <c r="Q146">
        <f>_xlfn.XLOOKUP(A146,'2024'!B:B,'2024'!BH:BH)</f>
        <v>0</v>
      </c>
      <c r="R146">
        <f>_xlfn.XLOOKUP(A146,'2025'!A:A,'2025'!B:B)</f>
        <v>0</v>
      </c>
      <c r="S146" t="str">
        <f>_xlfn.XLOOKUP(A146,'2021'!A:A,'2021'!X:X)</f>
        <v/>
      </c>
      <c r="T146" t="str">
        <f>_xlfn.XLOOKUP(A146,'2022'!A:A,'2022'!X:X)</f>
        <v/>
      </c>
      <c r="U146" t="str">
        <f>_xlfn.XLOOKUP(A146,'2023'!B:B,'2023'!AF:AF)</f>
        <v/>
      </c>
      <c r="V146" t="str">
        <f>_xlfn.XLOOKUP(A146,'2024'!B:B,'2024'!BW:BW)</f>
        <v/>
      </c>
      <c r="W146">
        <f>_xlfn.XLOOKUP(A146,'2025'!A:A,'2025'!C:C)</f>
        <v>0</v>
      </c>
      <c r="X146" t="str">
        <f>_xlfn.XLOOKUP(A146,'2021'!A:A,'2021'!V:V)</f>
        <v/>
      </c>
      <c r="Y146" t="str">
        <f>_xlfn.XLOOKUP(A146,'2022'!A:A,'2022'!W:W)</f>
        <v/>
      </c>
      <c r="Z146" t="str">
        <f>_xlfn.XLOOKUP(A146,'2023'!B:B,'2023'!AE:AE)</f>
        <v/>
      </c>
      <c r="AA146">
        <f>_xlfn.XLOOKUP(A146,'2024'!B:B,'2024'!AZ:AZ)</f>
        <v>1</v>
      </c>
      <c r="AB146">
        <f>_xlfn.XLOOKUP(A146,'2025'!A:A,'2025'!F:F)</f>
        <v>0</v>
      </c>
    </row>
    <row r="147" spans="1:28">
      <c r="A147" t="s">
        <v>521</v>
      </c>
      <c r="E147" t="str">
        <f>_xlfn.XLOOKUP(A147,'2022'!A:A,'2022'!AA:AA)</f>
        <v/>
      </c>
      <c r="F147">
        <f>_xlfn.XLOOKUP(A147,'2023'!B:B,'2023'!AG:AG)</f>
        <v>0</v>
      </c>
      <c r="G147">
        <f>_xlfn.XLOOKUP(A147,'2024'!B:B,'2024'!BL:BL)</f>
        <v>0</v>
      </c>
      <c r="H147">
        <f>_xlfn.XLOOKUP(A147,'2025'!A:A,'2025'!G:G)</f>
        <v>0</v>
      </c>
      <c r="I147" t="str">
        <f>_xlfn.XLOOKUP(A147,'2021'!A:A,'2021'!U:U)</f>
        <v/>
      </c>
      <c r="J147" t="str">
        <f>_xlfn.XLOOKUP(A147,'2022'!A:A,'2022'!V:V)</f>
        <v/>
      </c>
      <c r="K147" t="str">
        <f>_xlfn.XLOOKUP(A147,'2023'!B:B,'2023'!AD:AD)</f>
        <v/>
      </c>
      <c r="L147" t="str">
        <f>_xlfn.XLOOKUP(A147,'2024'!B:B,'2024'!AV:AV)</f>
        <v/>
      </c>
      <c r="M147">
        <f>_xlfn.XLOOKUP(A147,'2025'!A:A,'2025'!G:G)</f>
        <v>0</v>
      </c>
      <c r="N147">
        <f>_xlfn.XLOOKUP(A147,'2021'!A:A,'2021'!E:E)</f>
        <v>0</v>
      </c>
      <c r="O147">
        <f>_xlfn.XLOOKUP(A147,'2022'!A:A,'2022'!E:E)</f>
        <v>0</v>
      </c>
      <c r="P147">
        <f>_xlfn.XLOOKUP(A147,'2023'!B:B,'2023'!G:G)</f>
        <v>0</v>
      </c>
      <c r="Q147">
        <f>_xlfn.XLOOKUP(A147,'2024'!B:B,'2024'!BH:BH)</f>
        <v>0</v>
      </c>
      <c r="R147">
        <f>_xlfn.XLOOKUP(A147,'2025'!A:A,'2025'!B:B)</f>
        <v>0</v>
      </c>
      <c r="S147" t="str">
        <f>_xlfn.XLOOKUP(A147,'2021'!A:A,'2021'!X:X)</f>
        <v/>
      </c>
      <c r="T147" t="str">
        <f>_xlfn.XLOOKUP(A147,'2022'!A:A,'2022'!X:X)</f>
        <v/>
      </c>
      <c r="U147" t="str">
        <f>_xlfn.XLOOKUP(A147,'2023'!B:B,'2023'!AF:AF)</f>
        <v/>
      </c>
      <c r="V147" t="str">
        <f>_xlfn.XLOOKUP(A147,'2024'!B:B,'2024'!BW:BW)</f>
        <v/>
      </c>
      <c r="W147">
        <f>_xlfn.XLOOKUP(A147,'2025'!A:A,'2025'!C:C)</f>
        <v>0</v>
      </c>
      <c r="X147" t="str">
        <f>_xlfn.XLOOKUP(A147,'2021'!A:A,'2021'!V:V)</f>
        <v/>
      </c>
      <c r="Y147" t="str">
        <f>_xlfn.XLOOKUP(A147,'2022'!A:A,'2022'!W:W)</f>
        <v/>
      </c>
      <c r="Z147" t="str">
        <f>_xlfn.XLOOKUP(A147,'2023'!B:B,'2023'!AE:AE)</f>
        <v/>
      </c>
      <c r="AA147">
        <f>_xlfn.XLOOKUP(A147,'2024'!B:B,'2024'!AZ:AZ)</f>
        <v>0</v>
      </c>
      <c r="AB147">
        <f>_xlfn.XLOOKUP(A147,'2025'!A:A,'2025'!F:F)</f>
        <v>0</v>
      </c>
    </row>
    <row r="148" spans="1:28">
      <c r="A148" t="s">
        <v>801</v>
      </c>
      <c r="E148" t="str">
        <f>_xlfn.XLOOKUP(A148,'2022'!A:A,'2022'!AA:AA)</f>
        <v/>
      </c>
      <c r="F148" t="str">
        <f>_xlfn.XLOOKUP(A148,'2023'!B:B,'2023'!AG:AG)</f>
        <v>U</v>
      </c>
      <c r="G148">
        <f>_xlfn.XLOOKUP(A148,'2024'!B:B,'2024'!BL:BL)</f>
        <v>0</v>
      </c>
      <c r="H148" t="e">
        <f>_xlfn.XLOOKUP(A148,'2025'!A:A,'2025'!G:G)</f>
        <v>#N/A</v>
      </c>
      <c r="I148" t="str">
        <f>_xlfn.XLOOKUP(A148,'2021'!A:A,'2021'!U:U)</f>
        <v/>
      </c>
      <c r="J148" t="str">
        <f>_xlfn.XLOOKUP(A148,'2022'!A:A,'2022'!V:V)</f>
        <v/>
      </c>
      <c r="K148" t="str">
        <f>_xlfn.XLOOKUP(A148,'2023'!B:B,'2023'!AD:AD)</f>
        <v/>
      </c>
      <c r="L148" t="str">
        <f>_xlfn.XLOOKUP(A148,'2024'!B:B,'2024'!AV:AV)</f>
        <v/>
      </c>
      <c r="M148" t="e">
        <f>_xlfn.XLOOKUP(A148,'2025'!A:A,'2025'!G:G)</f>
        <v>#N/A</v>
      </c>
      <c r="N148">
        <f>_xlfn.XLOOKUP(A148,'2021'!A:A,'2021'!E:E)</f>
        <v>0</v>
      </c>
      <c r="O148">
        <f>_xlfn.XLOOKUP(A148,'2022'!A:A,'2022'!E:E)</f>
        <v>0</v>
      </c>
      <c r="P148">
        <f>_xlfn.XLOOKUP(A148,'2023'!B:B,'2023'!G:G)</f>
        <v>0</v>
      </c>
      <c r="Q148">
        <f>_xlfn.XLOOKUP(A148,'2024'!B:B,'2024'!BH:BH)</f>
        <v>0</v>
      </c>
      <c r="R148" t="e">
        <f>_xlfn.XLOOKUP(A148,'2025'!A:A,'2025'!B:B)</f>
        <v>#N/A</v>
      </c>
      <c r="S148" t="str">
        <f>_xlfn.XLOOKUP(A148,'2021'!A:A,'2021'!X:X)</f>
        <v/>
      </c>
      <c r="T148" t="str">
        <f>_xlfn.XLOOKUP(A148,'2022'!A:A,'2022'!X:X)</f>
        <v/>
      </c>
      <c r="U148" t="str">
        <f>_xlfn.XLOOKUP(A148,'2023'!B:B,'2023'!AF:AF)</f>
        <v/>
      </c>
      <c r="V148" t="str">
        <f>_xlfn.XLOOKUP(A148,'2024'!B:B,'2024'!BW:BW)</f>
        <v/>
      </c>
      <c r="W148" t="e">
        <f>_xlfn.XLOOKUP(A148,'2025'!A:A,'2025'!C:C)</f>
        <v>#N/A</v>
      </c>
      <c r="X148" t="str">
        <f>_xlfn.XLOOKUP(A148,'2021'!A:A,'2021'!V:V)</f>
        <v/>
      </c>
      <c r="Y148" t="str">
        <f>_xlfn.XLOOKUP(A148,'2022'!A:A,'2022'!W:W)</f>
        <v/>
      </c>
      <c r="Z148" t="str">
        <f>_xlfn.XLOOKUP(A148,'2023'!B:B,'2023'!AE:AE)</f>
        <v/>
      </c>
      <c r="AA148">
        <f>_xlfn.XLOOKUP(A148,'2024'!B:B,'2024'!AZ:AZ)</f>
        <v>0</v>
      </c>
      <c r="AB148" t="e">
        <f>_xlfn.XLOOKUP(A148,'2025'!A:A,'2025'!F:F)</f>
        <v>#N/A</v>
      </c>
    </row>
    <row r="149" spans="1:28">
      <c r="A149" t="s">
        <v>113</v>
      </c>
      <c r="E149" t="str">
        <f>_xlfn.XLOOKUP(A149,'2022'!A:A,'2022'!AA:AA)</f>
        <v/>
      </c>
      <c r="F149" t="str">
        <f>_xlfn.XLOOKUP(A149,'2023'!B:B,'2023'!AG:AG)</f>
        <v>U</v>
      </c>
      <c r="G149">
        <f>_xlfn.XLOOKUP(A149,'2024'!B:B,'2024'!BL:BL)</f>
        <v>1</v>
      </c>
      <c r="H149">
        <f>_xlfn.XLOOKUP(A149,'2025'!A:A,'2025'!G:G)</f>
        <v>1</v>
      </c>
      <c r="I149" t="str">
        <f>_xlfn.XLOOKUP(A149,'2021'!A:A,'2021'!U:U)</f>
        <v/>
      </c>
      <c r="J149" t="str">
        <f>_xlfn.XLOOKUP(A149,'2022'!A:A,'2022'!V:V)</f>
        <v/>
      </c>
      <c r="K149">
        <f>_xlfn.XLOOKUP(A149,'2023'!B:B,'2023'!AD:AD)</f>
        <v>1</v>
      </c>
      <c r="L149">
        <f>_xlfn.XLOOKUP(A149,'2024'!B:B,'2024'!AV:AV)</f>
        <v>1</v>
      </c>
      <c r="M149">
        <f>_xlfn.XLOOKUP(A149,'2025'!A:A,'2025'!G:G)</f>
        <v>1</v>
      </c>
      <c r="N149">
        <f>_xlfn.XLOOKUP(A149,'2021'!A:A,'2021'!E:E)</f>
        <v>0</v>
      </c>
      <c r="O149">
        <f>_xlfn.XLOOKUP(A149,'2022'!A:A,'2022'!E:E)</f>
        <v>0</v>
      </c>
      <c r="P149">
        <f>_xlfn.XLOOKUP(A149,'2023'!B:B,'2023'!G:G)</f>
        <v>0</v>
      </c>
      <c r="Q149">
        <f>_xlfn.XLOOKUP(A149,'2024'!B:B,'2024'!BH:BH)</f>
        <v>0</v>
      </c>
      <c r="R149">
        <f>_xlfn.XLOOKUP(A149,'2025'!A:A,'2025'!B:B)</f>
        <v>0</v>
      </c>
      <c r="S149" t="str">
        <f>_xlfn.XLOOKUP(A149,'2021'!A:A,'2021'!X:X)</f>
        <v/>
      </c>
      <c r="T149" t="str">
        <f>_xlfn.XLOOKUP(A149,'2022'!A:A,'2022'!X:X)</f>
        <v/>
      </c>
      <c r="U149" t="str">
        <f>_xlfn.XLOOKUP(A149,'2023'!B:B,'2023'!AF:AF)</f>
        <v/>
      </c>
      <c r="V149" t="str">
        <f>_xlfn.XLOOKUP(A149,'2024'!B:B,'2024'!BW:BW)</f>
        <v/>
      </c>
      <c r="W149">
        <f>_xlfn.XLOOKUP(A149,'2025'!A:A,'2025'!C:C)</f>
        <v>0</v>
      </c>
      <c r="X149" t="str">
        <f>_xlfn.XLOOKUP(A149,'2021'!A:A,'2021'!V:V)</f>
        <v/>
      </c>
      <c r="Y149" t="str">
        <f>_xlfn.XLOOKUP(A149,'2022'!A:A,'2022'!W:W)</f>
        <v/>
      </c>
      <c r="Z149" t="str">
        <f>_xlfn.XLOOKUP(A149,'2023'!B:B,'2023'!AE:AE)</f>
        <v/>
      </c>
      <c r="AA149">
        <f>_xlfn.XLOOKUP(A149,'2024'!B:B,'2024'!AZ:AZ)</f>
        <v>0</v>
      </c>
      <c r="AB149">
        <f>_xlfn.XLOOKUP(A149,'2025'!A:A,'2025'!F:F)</f>
        <v>0</v>
      </c>
    </row>
    <row r="150" spans="1:28">
      <c r="A150" t="s">
        <v>53</v>
      </c>
      <c r="E150" t="str">
        <f>_xlfn.XLOOKUP(A150,'2022'!A:A,'2022'!AA:AA)</f>
        <v/>
      </c>
      <c r="F150" t="str">
        <f>_xlfn.XLOOKUP(A150,'2023'!B:B,'2023'!AG:AG)</f>
        <v>U</v>
      </c>
      <c r="G150">
        <f>_xlfn.XLOOKUP(A150,'2024'!B:B,'2024'!BL:BL)</f>
        <v>0</v>
      </c>
      <c r="H150">
        <f>_xlfn.XLOOKUP(A150,'2025'!A:A,'2025'!G:G)</f>
        <v>0</v>
      </c>
      <c r="I150" t="str">
        <f>_xlfn.XLOOKUP(A150,'2021'!A:A,'2021'!U:U)</f>
        <v/>
      </c>
      <c r="J150" t="str">
        <f>_xlfn.XLOOKUP(A150,'2022'!A:A,'2022'!V:V)</f>
        <v/>
      </c>
      <c r="K150" t="str">
        <f>_xlfn.XLOOKUP(A150,'2023'!B:B,'2023'!AD:AD)</f>
        <v/>
      </c>
      <c r="L150" t="str">
        <f>_xlfn.XLOOKUP(A150,'2024'!B:B,'2024'!AV:AV)</f>
        <v/>
      </c>
      <c r="M150">
        <f>_xlfn.XLOOKUP(A150,'2025'!A:A,'2025'!G:G)</f>
        <v>0</v>
      </c>
      <c r="N150">
        <f>_xlfn.XLOOKUP(A150,'2021'!A:A,'2021'!E:E)</f>
        <v>0</v>
      </c>
      <c r="O150">
        <f>_xlfn.XLOOKUP(A150,'2022'!A:A,'2022'!E:E)</f>
        <v>0</v>
      </c>
      <c r="P150">
        <f>_xlfn.XLOOKUP(A150,'2023'!B:B,'2023'!G:G)</f>
        <v>0</v>
      </c>
      <c r="Q150">
        <f>_xlfn.XLOOKUP(A150,'2024'!B:B,'2024'!BH:BH)</f>
        <v>0</v>
      </c>
      <c r="R150">
        <f>_xlfn.XLOOKUP(A150,'2025'!A:A,'2025'!B:B)</f>
        <v>0</v>
      </c>
      <c r="S150" t="str">
        <f>_xlfn.XLOOKUP(A150,'2021'!A:A,'2021'!X:X)</f>
        <v/>
      </c>
      <c r="T150" t="str">
        <f>_xlfn.XLOOKUP(A150,'2022'!A:A,'2022'!X:X)</f>
        <v/>
      </c>
      <c r="U150" t="str">
        <f>_xlfn.XLOOKUP(A150,'2023'!B:B,'2023'!AF:AF)</f>
        <v/>
      </c>
      <c r="V150" t="str">
        <f>_xlfn.XLOOKUP(A150,'2024'!B:B,'2024'!BW:BW)</f>
        <v/>
      </c>
      <c r="W150">
        <f>_xlfn.XLOOKUP(A150,'2025'!A:A,'2025'!C:C)</f>
        <v>0</v>
      </c>
      <c r="X150">
        <f>_xlfn.XLOOKUP(A150,'2021'!A:A,'2021'!V:V)</f>
        <v>1</v>
      </c>
      <c r="Y150">
        <f>_xlfn.XLOOKUP(A150,'2022'!A:A,'2022'!W:W)</f>
        <v>1</v>
      </c>
      <c r="Z150" t="str">
        <f>_xlfn.XLOOKUP(A150,'2023'!B:B,'2023'!AE:AE)</f>
        <v/>
      </c>
      <c r="AA150">
        <f>_xlfn.XLOOKUP(A150,'2024'!B:B,'2024'!AZ:AZ)</f>
        <v>0</v>
      </c>
      <c r="AB150">
        <f>_xlfn.XLOOKUP(A150,'2025'!A:A,'2025'!F:F)</f>
        <v>1</v>
      </c>
    </row>
    <row r="151" spans="1:28">
      <c r="A151" t="s">
        <v>274</v>
      </c>
      <c r="E151" t="str">
        <f>_xlfn.XLOOKUP(A151,'2022'!A:A,'2022'!AA:AA)</f>
        <v/>
      </c>
      <c r="F151">
        <f>_xlfn.XLOOKUP(A151,'2023'!B:B,'2023'!AG:AG)</f>
        <v>0</v>
      </c>
      <c r="G151">
        <f>_xlfn.XLOOKUP(A151,'2024'!B:B,'2024'!BL:BL)</f>
        <v>0</v>
      </c>
      <c r="H151">
        <f>_xlfn.XLOOKUP(A151,'2025'!A:A,'2025'!G:G)</f>
        <v>0</v>
      </c>
      <c r="I151" t="str">
        <f>_xlfn.XLOOKUP(A151,'2021'!A:A,'2021'!U:U)</f>
        <v/>
      </c>
      <c r="J151" t="str">
        <f>_xlfn.XLOOKUP(A151,'2022'!A:A,'2022'!V:V)</f>
        <v/>
      </c>
      <c r="K151" t="str">
        <f>_xlfn.XLOOKUP(A151,'2023'!B:B,'2023'!AD:AD)</f>
        <v/>
      </c>
      <c r="L151" t="str">
        <f>_xlfn.XLOOKUP(A151,'2024'!B:B,'2024'!AV:AV)</f>
        <v/>
      </c>
      <c r="M151">
        <f>_xlfn.XLOOKUP(A151,'2025'!A:A,'2025'!G:G)</f>
        <v>0</v>
      </c>
      <c r="N151">
        <f>_xlfn.XLOOKUP(A151,'2021'!A:A,'2021'!E:E)</f>
        <v>0</v>
      </c>
      <c r="O151">
        <f>_xlfn.XLOOKUP(A151,'2022'!A:A,'2022'!E:E)</f>
        <v>0</v>
      </c>
      <c r="P151">
        <f>_xlfn.XLOOKUP(A151,'2023'!B:B,'2023'!G:G)</f>
        <v>0</v>
      </c>
      <c r="Q151">
        <f>_xlfn.XLOOKUP(A151,'2024'!B:B,'2024'!BH:BH)</f>
        <v>0</v>
      </c>
      <c r="R151">
        <f>_xlfn.XLOOKUP(A151,'2025'!A:A,'2025'!B:B)</f>
        <v>0</v>
      </c>
      <c r="S151" t="str">
        <f>_xlfn.XLOOKUP(A151,'2021'!A:A,'2021'!X:X)</f>
        <v/>
      </c>
      <c r="T151" t="str">
        <f>_xlfn.XLOOKUP(A151,'2022'!A:A,'2022'!X:X)</f>
        <v/>
      </c>
      <c r="U151" t="str">
        <f>_xlfn.XLOOKUP(A151,'2023'!B:B,'2023'!AF:AF)</f>
        <v/>
      </c>
      <c r="V151" t="str">
        <f>_xlfn.XLOOKUP(A151,'2024'!B:B,'2024'!BW:BW)</f>
        <v/>
      </c>
      <c r="W151">
        <f>_xlfn.XLOOKUP(A151,'2025'!A:A,'2025'!C:C)</f>
        <v>0</v>
      </c>
      <c r="X151" t="str">
        <f>_xlfn.XLOOKUP(A151,'2021'!A:A,'2021'!V:V)</f>
        <v/>
      </c>
      <c r="Y151" t="str">
        <f>_xlfn.XLOOKUP(A151,'2022'!A:A,'2022'!W:W)</f>
        <v/>
      </c>
      <c r="Z151" t="str">
        <f>_xlfn.XLOOKUP(A151,'2023'!B:B,'2023'!AE:AE)</f>
        <v/>
      </c>
      <c r="AA151">
        <f>_xlfn.XLOOKUP(A151,'2024'!B:B,'2024'!AZ:AZ)</f>
        <v>0</v>
      </c>
      <c r="AB151">
        <f>_xlfn.XLOOKUP(A151,'2025'!A:A,'2025'!F:F)</f>
        <v>0</v>
      </c>
    </row>
    <row r="152" spans="1:28">
      <c r="A152" t="s">
        <v>299</v>
      </c>
      <c r="E152" t="str">
        <f>_xlfn.XLOOKUP(A152,'2022'!A:A,'2022'!AA:AA)</f>
        <v/>
      </c>
      <c r="F152" t="str">
        <f>_xlfn.XLOOKUP(A152,'2023'!B:B,'2023'!AG:AG)</f>
        <v>U</v>
      </c>
      <c r="G152">
        <f>_xlfn.XLOOKUP(A152,'2024'!B:B,'2024'!BL:BL)</f>
        <v>0</v>
      </c>
      <c r="H152">
        <f>_xlfn.XLOOKUP(A152,'2025'!A:A,'2025'!G:G)</f>
        <v>0</v>
      </c>
      <c r="I152" t="str">
        <f>_xlfn.XLOOKUP(A152,'2021'!A:A,'2021'!U:U)</f>
        <v/>
      </c>
      <c r="J152" t="str">
        <f>_xlfn.XLOOKUP(A152,'2022'!A:A,'2022'!V:V)</f>
        <v/>
      </c>
      <c r="K152" t="str">
        <f>_xlfn.XLOOKUP(A152,'2023'!B:B,'2023'!AD:AD)</f>
        <v/>
      </c>
      <c r="L152" t="str">
        <f>_xlfn.XLOOKUP(A152,'2024'!B:B,'2024'!AV:AV)</f>
        <v/>
      </c>
      <c r="M152">
        <f>_xlfn.XLOOKUP(A152,'2025'!A:A,'2025'!G:G)</f>
        <v>0</v>
      </c>
      <c r="N152">
        <f>_xlfn.XLOOKUP(A152,'2021'!A:A,'2021'!E:E)</f>
        <v>0</v>
      </c>
      <c r="O152">
        <f>_xlfn.XLOOKUP(A152,'2022'!A:A,'2022'!E:E)</f>
        <v>0</v>
      </c>
      <c r="P152">
        <f>_xlfn.XLOOKUP(A152,'2023'!B:B,'2023'!G:G)</f>
        <v>0</v>
      </c>
      <c r="Q152">
        <f>_xlfn.XLOOKUP(A152,'2024'!B:B,'2024'!BH:BH)</f>
        <v>0</v>
      </c>
      <c r="R152">
        <f>_xlfn.XLOOKUP(A152,'2025'!A:A,'2025'!B:B)</f>
        <v>0</v>
      </c>
      <c r="S152" t="str">
        <f>_xlfn.XLOOKUP(A152,'2021'!A:A,'2021'!X:X)</f>
        <v/>
      </c>
      <c r="T152" t="str">
        <f>_xlfn.XLOOKUP(A152,'2022'!A:A,'2022'!X:X)</f>
        <v/>
      </c>
      <c r="U152" t="str">
        <f>_xlfn.XLOOKUP(A152,'2023'!B:B,'2023'!AF:AF)</f>
        <v/>
      </c>
      <c r="V152" t="str">
        <f>_xlfn.XLOOKUP(A152,'2024'!B:B,'2024'!BW:BW)</f>
        <v/>
      </c>
      <c r="W152">
        <f>_xlfn.XLOOKUP(A152,'2025'!A:A,'2025'!C:C)</f>
        <v>0</v>
      </c>
      <c r="X152" t="str">
        <f>_xlfn.XLOOKUP(A152,'2021'!A:A,'2021'!V:V)</f>
        <v/>
      </c>
      <c r="Y152" t="str">
        <f>_xlfn.XLOOKUP(A152,'2022'!A:A,'2022'!W:W)</f>
        <v/>
      </c>
      <c r="Z152" t="str">
        <f>_xlfn.XLOOKUP(A152,'2023'!B:B,'2023'!AE:AE)</f>
        <v/>
      </c>
      <c r="AA152">
        <f>_xlfn.XLOOKUP(A152,'2024'!B:B,'2024'!AZ:AZ)</f>
        <v>0</v>
      </c>
      <c r="AB152">
        <f>_xlfn.XLOOKUP(A152,'2025'!A:A,'2025'!F:F)</f>
        <v>0</v>
      </c>
    </row>
    <row r="153" spans="1:28">
      <c r="A153" t="s">
        <v>247</v>
      </c>
      <c r="E153" t="str">
        <f>_xlfn.XLOOKUP(A153,'2022'!A:A,'2022'!AA:AA)</f>
        <v/>
      </c>
      <c r="F153">
        <f>_xlfn.XLOOKUP(A153,'2023'!B:B,'2023'!AG:AG)</f>
        <v>0</v>
      </c>
      <c r="G153">
        <f>_xlfn.XLOOKUP(A153,'2024'!B:B,'2024'!BL:BL)</f>
        <v>0</v>
      </c>
      <c r="H153">
        <f>_xlfn.XLOOKUP(A153,'2025'!A:A,'2025'!G:G)</f>
        <v>0</v>
      </c>
      <c r="I153" t="str">
        <f>_xlfn.XLOOKUP(A153,'2021'!A:A,'2021'!U:U)</f>
        <v/>
      </c>
      <c r="J153" t="str">
        <f>_xlfn.XLOOKUP(A153,'2022'!A:A,'2022'!V:V)</f>
        <v/>
      </c>
      <c r="K153" t="str">
        <f>_xlfn.XLOOKUP(A153,'2023'!B:B,'2023'!AD:AD)</f>
        <v/>
      </c>
      <c r="L153" t="str">
        <f>_xlfn.XLOOKUP(A153,'2024'!B:B,'2024'!AV:AV)</f>
        <v/>
      </c>
      <c r="M153">
        <f>_xlfn.XLOOKUP(A153,'2025'!A:A,'2025'!G:G)</f>
        <v>0</v>
      </c>
      <c r="N153">
        <f>_xlfn.XLOOKUP(A153,'2021'!A:A,'2021'!E:E)</f>
        <v>0</v>
      </c>
      <c r="O153">
        <f>_xlfn.XLOOKUP(A153,'2022'!A:A,'2022'!E:E)</f>
        <v>0</v>
      </c>
      <c r="P153">
        <f>_xlfn.XLOOKUP(A153,'2023'!B:B,'2023'!G:G)</f>
        <v>0</v>
      </c>
      <c r="Q153">
        <f>_xlfn.XLOOKUP(A153,'2024'!B:B,'2024'!BH:BH)</f>
        <v>0</v>
      </c>
      <c r="R153">
        <f>_xlfn.XLOOKUP(A153,'2025'!A:A,'2025'!B:B)</f>
        <v>0</v>
      </c>
      <c r="S153" t="str">
        <f>_xlfn.XLOOKUP(A153,'2021'!A:A,'2021'!X:X)</f>
        <v/>
      </c>
      <c r="T153" t="str">
        <f>_xlfn.XLOOKUP(A153,'2022'!A:A,'2022'!X:X)</f>
        <v/>
      </c>
      <c r="U153" t="str">
        <f>_xlfn.XLOOKUP(A153,'2023'!B:B,'2023'!AF:AF)</f>
        <v/>
      </c>
      <c r="V153" t="str">
        <f>_xlfn.XLOOKUP(A153,'2024'!B:B,'2024'!BW:BW)</f>
        <v/>
      </c>
      <c r="W153">
        <f>_xlfn.XLOOKUP(A153,'2025'!A:A,'2025'!C:C)</f>
        <v>0</v>
      </c>
      <c r="X153" t="str">
        <f>_xlfn.XLOOKUP(A153,'2021'!A:A,'2021'!V:V)</f>
        <v/>
      </c>
      <c r="Y153" t="str">
        <f>_xlfn.XLOOKUP(A153,'2022'!A:A,'2022'!W:W)</f>
        <v/>
      </c>
      <c r="Z153" t="str">
        <f>_xlfn.XLOOKUP(A153,'2023'!B:B,'2023'!AE:AE)</f>
        <v/>
      </c>
      <c r="AA153">
        <f>_xlfn.XLOOKUP(A153,'2024'!B:B,'2024'!AZ:AZ)</f>
        <v>0</v>
      </c>
      <c r="AB153">
        <f>_xlfn.XLOOKUP(A153,'2025'!A:A,'2025'!F:F)</f>
        <v>0</v>
      </c>
    </row>
    <row r="154" spans="1:28">
      <c r="A154" t="s">
        <v>155</v>
      </c>
      <c r="E154" t="str">
        <f>_xlfn.XLOOKUP(A154,'2022'!A:A,'2022'!AA:AA)</f>
        <v/>
      </c>
      <c r="F154" t="str">
        <f>_xlfn.XLOOKUP(A154,'2023'!B:B,'2023'!AG:AG)</f>
        <v>U</v>
      </c>
      <c r="G154">
        <f>_xlfn.XLOOKUP(A154,'2024'!B:B,'2024'!BL:BL)</f>
        <v>0</v>
      </c>
      <c r="H154">
        <f>_xlfn.XLOOKUP(A154,'2025'!A:A,'2025'!G:G)</f>
        <v>0</v>
      </c>
      <c r="I154" t="str">
        <f>_xlfn.XLOOKUP(A154,'2021'!A:A,'2021'!U:U)</f>
        <v/>
      </c>
      <c r="J154">
        <f>_xlfn.XLOOKUP(A154,'2022'!A:A,'2022'!V:V)</f>
        <v>1</v>
      </c>
      <c r="K154" t="str">
        <f>_xlfn.XLOOKUP(A154,'2023'!B:B,'2023'!AD:AD)</f>
        <v/>
      </c>
      <c r="L154" t="str">
        <f>_xlfn.XLOOKUP(A154,'2024'!B:B,'2024'!AV:AV)</f>
        <v/>
      </c>
      <c r="M154">
        <f>_xlfn.XLOOKUP(A154,'2025'!A:A,'2025'!G:G)</f>
        <v>0</v>
      </c>
      <c r="N154">
        <f>_xlfn.XLOOKUP(A154,'2021'!A:A,'2021'!E:E)</f>
        <v>0</v>
      </c>
      <c r="O154">
        <f>_xlfn.XLOOKUP(A154,'2022'!A:A,'2022'!E:E)</f>
        <v>0</v>
      </c>
      <c r="P154">
        <f>_xlfn.XLOOKUP(A154,'2023'!B:B,'2023'!G:G)</f>
        <v>0</v>
      </c>
      <c r="Q154">
        <f>_xlfn.XLOOKUP(A154,'2024'!B:B,'2024'!BH:BH)</f>
        <v>0</v>
      </c>
      <c r="R154">
        <f>_xlfn.XLOOKUP(A154,'2025'!A:A,'2025'!B:B)</f>
        <v>0</v>
      </c>
      <c r="S154" t="str">
        <f>_xlfn.XLOOKUP(A154,'2021'!A:A,'2021'!X:X)</f>
        <v/>
      </c>
      <c r="T154" t="str">
        <f>_xlfn.XLOOKUP(A154,'2022'!A:A,'2022'!X:X)</f>
        <v/>
      </c>
      <c r="U154" t="str">
        <f>_xlfn.XLOOKUP(A154,'2023'!B:B,'2023'!AF:AF)</f>
        <v/>
      </c>
      <c r="V154" t="str">
        <f>_xlfn.XLOOKUP(A154,'2024'!B:B,'2024'!BW:BW)</f>
        <v/>
      </c>
      <c r="W154">
        <f>_xlfn.XLOOKUP(A154,'2025'!A:A,'2025'!C:C)</f>
        <v>0</v>
      </c>
      <c r="X154" t="str">
        <f>_xlfn.XLOOKUP(A154,'2021'!A:A,'2021'!V:V)</f>
        <v/>
      </c>
      <c r="Y154" t="str">
        <f>_xlfn.XLOOKUP(A154,'2022'!A:A,'2022'!W:W)</f>
        <v/>
      </c>
      <c r="Z154" t="str">
        <f>_xlfn.XLOOKUP(A154,'2023'!B:B,'2023'!AE:AE)</f>
        <v/>
      </c>
      <c r="AA154">
        <f>_xlfn.XLOOKUP(A154,'2024'!B:B,'2024'!AZ:AZ)</f>
        <v>0</v>
      </c>
      <c r="AB154">
        <f>_xlfn.XLOOKUP(A154,'2025'!A:A,'2025'!F:F)</f>
        <v>0</v>
      </c>
    </row>
    <row r="155" spans="1:28">
      <c r="A155" t="s">
        <v>99</v>
      </c>
      <c r="E155" t="str">
        <f>_xlfn.XLOOKUP(A155,'2022'!A:A,'2022'!AA:AA)</f>
        <v/>
      </c>
      <c r="F155" t="str">
        <f>_xlfn.XLOOKUP(A155,'2023'!B:B,'2023'!AG:AG)</f>
        <v>U</v>
      </c>
      <c r="G155">
        <f>_xlfn.XLOOKUP(A155,'2024'!B:B,'2024'!BL:BL)</f>
        <v>0</v>
      </c>
      <c r="H155">
        <f>_xlfn.XLOOKUP(A155,'2025'!A:A,'2025'!G:G)</f>
        <v>0</v>
      </c>
      <c r="I155" t="str">
        <f>_xlfn.XLOOKUP(A155,'2021'!A:A,'2021'!U:U)</f>
        <v/>
      </c>
      <c r="J155" t="str">
        <f>_xlfn.XLOOKUP(A155,'2022'!A:A,'2022'!V:V)</f>
        <v/>
      </c>
      <c r="K155" t="str">
        <f>_xlfn.XLOOKUP(A155,'2023'!B:B,'2023'!AD:AD)</f>
        <v/>
      </c>
      <c r="L155" t="str">
        <f>_xlfn.XLOOKUP(A155,'2024'!B:B,'2024'!AV:AV)</f>
        <v/>
      </c>
      <c r="M155">
        <f>_xlfn.XLOOKUP(A155,'2025'!A:A,'2025'!G:G)</f>
        <v>0</v>
      </c>
      <c r="N155">
        <f>_xlfn.XLOOKUP(A155,'2021'!A:A,'2021'!E:E)</f>
        <v>0</v>
      </c>
      <c r="O155">
        <f>_xlfn.XLOOKUP(A155,'2022'!A:A,'2022'!E:E)</f>
        <v>0</v>
      </c>
      <c r="P155">
        <f>_xlfn.XLOOKUP(A155,'2023'!B:B,'2023'!G:G)</f>
        <v>0</v>
      </c>
      <c r="Q155">
        <f>_xlfn.XLOOKUP(A155,'2024'!B:B,'2024'!BH:BH)</f>
        <v>0</v>
      </c>
      <c r="R155">
        <f>_xlfn.XLOOKUP(A155,'2025'!A:A,'2025'!B:B)</f>
        <v>0</v>
      </c>
      <c r="S155" t="str">
        <f>_xlfn.XLOOKUP(A155,'2021'!A:A,'2021'!X:X)</f>
        <v/>
      </c>
      <c r="T155" t="str">
        <f>_xlfn.XLOOKUP(A155,'2022'!A:A,'2022'!X:X)</f>
        <v/>
      </c>
      <c r="U155" t="str">
        <f>_xlfn.XLOOKUP(A155,'2023'!B:B,'2023'!AF:AF)</f>
        <v/>
      </c>
      <c r="V155" t="str">
        <f>_xlfn.XLOOKUP(A155,'2024'!B:B,'2024'!BW:BW)</f>
        <v/>
      </c>
      <c r="W155">
        <f>_xlfn.XLOOKUP(A155,'2025'!A:A,'2025'!C:C)</f>
        <v>0</v>
      </c>
      <c r="X155" t="str">
        <f>_xlfn.XLOOKUP(A155,'2021'!A:A,'2021'!V:V)</f>
        <v/>
      </c>
      <c r="Y155" t="str">
        <f>_xlfn.XLOOKUP(A155,'2022'!A:A,'2022'!W:W)</f>
        <v/>
      </c>
      <c r="Z155" t="str">
        <f>_xlfn.XLOOKUP(A155,'2023'!B:B,'2023'!AE:AE)</f>
        <v/>
      </c>
      <c r="AA155">
        <f>_xlfn.XLOOKUP(A155,'2024'!B:B,'2024'!AZ:AZ)</f>
        <v>0</v>
      </c>
      <c r="AB155">
        <f>_xlfn.XLOOKUP(A155,'2025'!A:A,'2025'!F:F)</f>
        <v>0</v>
      </c>
    </row>
    <row r="156" spans="1:28">
      <c r="A156" t="s">
        <v>91</v>
      </c>
      <c r="E156" t="str">
        <f>_xlfn.XLOOKUP(A156,'2022'!A:A,'2022'!AA:AA)</f>
        <v/>
      </c>
      <c r="F156" t="str">
        <f>_xlfn.XLOOKUP(A156,'2023'!B:B,'2023'!AG:AG)</f>
        <v>U</v>
      </c>
      <c r="G156">
        <f>_xlfn.XLOOKUP(A156,'2024'!B:B,'2024'!BL:BL)</f>
        <v>0</v>
      </c>
      <c r="H156">
        <f>_xlfn.XLOOKUP(A156,'2025'!A:A,'2025'!G:G)</f>
        <v>0</v>
      </c>
      <c r="I156" t="str">
        <f>_xlfn.XLOOKUP(A156,'2021'!A:A,'2021'!U:U)</f>
        <v/>
      </c>
      <c r="J156" t="str">
        <f>_xlfn.XLOOKUP(A156,'2022'!A:A,'2022'!V:V)</f>
        <v/>
      </c>
      <c r="K156" t="str">
        <f>_xlfn.XLOOKUP(A156,'2023'!B:B,'2023'!AD:AD)</f>
        <v/>
      </c>
      <c r="L156" t="str">
        <f>_xlfn.XLOOKUP(A156,'2024'!B:B,'2024'!AV:AV)</f>
        <v/>
      </c>
      <c r="M156">
        <f>_xlfn.XLOOKUP(A156,'2025'!A:A,'2025'!G:G)</f>
        <v>0</v>
      </c>
      <c r="N156">
        <f>_xlfn.XLOOKUP(A156,'2021'!A:A,'2021'!E:E)</f>
        <v>0</v>
      </c>
      <c r="O156">
        <f>_xlfn.XLOOKUP(A156,'2022'!A:A,'2022'!E:E)</f>
        <v>0</v>
      </c>
      <c r="P156">
        <f>_xlfn.XLOOKUP(A156,'2023'!B:B,'2023'!G:G)</f>
        <v>0</v>
      </c>
      <c r="Q156">
        <f>_xlfn.XLOOKUP(A156,'2024'!B:B,'2024'!BH:BH)</f>
        <v>0</v>
      </c>
      <c r="R156">
        <f>_xlfn.XLOOKUP(A156,'2025'!A:A,'2025'!B:B)</f>
        <v>0</v>
      </c>
      <c r="S156" t="str">
        <f>_xlfn.XLOOKUP(A156,'2021'!A:A,'2021'!X:X)</f>
        <v/>
      </c>
      <c r="T156" t="str">
        <f>_xlfn.XLOOKUP(A156,'2022'!A:A,'2022'!X:X)</f>
        <v/>
      </c>
      <c r="U156" t="str">
        <f>_xlfn.XLOOKUP(A156,'2023'!B:B,'2023'!AF:AF)</f>
        <v/>
      </c>
      <c r="V156" t="str">
        <f>_xlfn.XLOOKUP(A156,'2024'!B:B,'2024'!BW:BW)</f>
        <v/>
      </c>
      <c r="W156">
        <f>_xlfn.XLOOKUP(A156,'2025'!A:A,'2025'!C:C)</f>
        <v>0</v>
      </c>
      <c r="X156" t="str">
        <f>_xlfn.XLOOKUP(A156,'2021'!A:A,'2021'!V:V)</f>
        <v/>
      </c>
      <c r="Y156" t="str">
        <f>_xlfn.XLOOKUP(A156,'2022'!A:A,'2022'!W:W)</f>
        <v/>
      </c>
      <c r="Z156" t="str">
        <f>_xlfn.XLOOKUP(A156,'2023'!B:B,'2023'!AE:AE)</f>
        <v/>
      </c>
      <c r="AA156">
        <f>_xlfn.XLOOKUP(A156,'2024'!B:B,'2024'!AZ:AZ)</f>
        <v>0</v>
      </c>
      <c r="AB156">
        <f>_xlfn.XLOOKUP(A156,'2025'!A:A,'2025'!F:F)</f>
        <v>0</v>
      </c>
    </row>
    <row r="157" spans="1:28">
      <c r="A157" t="s">
        <v>3076</v>
      </c>
      <c r="E157" t="e">
        <f>_xlfn.XLOOKUP(A157,'2022'!A:A,'2022'!AA:AA)</f>
        <v>#N/A</v>
      </c>
      <c r="F157" t="e">
        <f>_xlfn.XLOOKUP(A157,'2023'!B:B,'2023'!AG:AG)</f>
        <v>#N/A</v>
      </c>
      <c r="G157" t="e">
        <f>_xlfn.XLOOKUP(A157,'2024'!B:B,'2024'!BL:BL)</f>
        <v>#N/A</v>
      </c>
      <c r="H157" t="e">
        <f>_xlfn.XLOOKUP(A157,'2025'!A:A,'2025'!G:G)</f>
        <v>#N/A</v>
      </c>
      <c r="I157" t="str">
        <f>_xlfn.XLOOKUP(A157,'2021'!A:A,'2021'!U:U)</f>
        <v/>
      </c>
      <c r="J157" t="e">
        <f>_xlfn.XLOOKUP(A157,'2022'!A:A,'2022'!V:V)</f>
        <v>#N/A</v>
      </c>
      <c r="K157" t="e">
        <f>_xlfn.XLOOKUP(A157,'2023'!B:B,'2023'!AD:AD)</f>
        <v>#N/A</v>
      </c>
      <c r="L157" t="e">
        <f>_xlfn.XLOOKUP(A157,'2024'!B:B,'2024'!AV:AV)</f>
        <v>#N/A</v>
      </c>
      <c r="M157" t="e">
        <f>_xlfn.XLOOKUP(A157,'2025'!A:A,'2025'!G:G)</f>
        <v>#N/A</v>
      </c>
      <c r="N157">
        <f>_xlfn.XLOOKUP(A157,'2021'!A:A,'2021'!E:E)</f>
        <v>0</v>
      </c>
      <c r="O157" t="e">
        <f>_xlfn.XLOOKUP(A157,'2022'!A:A,'2022'!E:E)</f>
        <v>#N/A</v>
      </c>
      <c r="P157" t="e">
        <f>_xlfn.XLOOKUP(A157,'2023'!B:B,'2023'!G:G)</f>
        <v>#N/A</v>
      </c>
      <c r="Q157" t="e">
        <f>_xlfn.XLOOKUP(A157,'2024'!B:B,'2024'!BH:BH)</f>
        <v>#N/A</v>
      </c>
      <c r="R157" t="e">
        <f>_xlfn.XLOOKUP(A157,'2025'!A:A,'2025'!B:B)</f>
        <v>#N/A</v>
      </c>
      <c r="S157" t="str">
        <f>_xlfn.XLOOKUP(A157,'2021'!A:A,'2021'!X:X)</f>
        <v/>
      </c>
      <c r="T157" t="e">
        <f>_xlfn.XLOOKUP(A157,'2022'!A:A,'2022'!X:X)</f>
        <v>#N/A</v>
      </c>
      <c r="U157" t="e">
        <f>_xlfn.XLOOKUP(A157,'2023'!B:B,'2023'!AF:AF)</f>
        <v>#N/A</v>
      </c>
      <c r="V157" t="e">
        <f>_xlfn.XLOOKUP(A157,'2024'!B:B,'2024'!BW:BW)</f>
        <v>#N/A</v>
      </c>
      <c r="W157" t="e">
        <f>_xlfn.XLOOKUP(A157,'2025'!A:A,'2025'!C:C)</f>
        <v>#N/A</v>
      </c>
      <c r="X157" t="str">
        <f>_xlfn.XLOOKUP(A157,'2021'!A:A,'2021'!V:V)</f>
        <v/>
      </c>
      <c r="Y157" t="e">
        <f>_xlfn.XLOOKUP(A157,'2022'!A:A,'2022'!W:W)</f>
        <v>#N/A</v>
      </c>
      <c r="Z157" t="e">
        <f>_xlfn.XLOOKUP(A157,'2023'!B:B,'2023'!AE:AE)</f>
        <v>#N/A</v>
      </c>
      <c r="AA157" t="e">
        <f>_xlfn.XLOOKUP(A157,'2024'!B:B,'2024'!AZ:AZ)</f>
        <v>#N/A</v>
      </c>
      <c r="AB157" t="e">
        <f>_xlfn.XLOOKUP(A157,'2025'!A:A,'2025'!F:F)</f>
        <v>#N/A</v>
      </c>
    </row>
    <row r="158" spans="1:28">
      <c r="A158" t="s">
        <v>115</v>
      </c>
      <c r="E158" t="str">
        <f>_xlfn.XLOOKUP(A158,'2022'!A:A,'2022'!AA:AA)</f>
        <v/>
      </c>
      <c r="F158" t="str">
        <f>_xlfn.XLOOKUP(A158,'2023'!B:B,'2023'!AG:AG)</f>
        <v>U</v>
      </c>
      <c r="G158">
        <f>_xlfn.XLOOKUP(A158,'2024'!B:B,'2024'!BL:BL)</f>
        <v>0</v>
      </c>
      <c r="H158">
        <f>_xlfn.XLOOKUP(A158,'2025'!A:A,'2025'!G:G)</f>
        <v>0</v>
      </c>
      <c r="I158" t="str">
        <f>_xlfn.XLOOKUP(A158,'2021'!A:A,'2021'!U:U)</f>
        <v/>
      </c>
      <c r="J158" t="str">
        <f>_xlfn.XLOOKUP(A158,'2022'!A:A,'2022'!V:V)</f>
        <v/>
      </c>
      <c r="K158" t="str">
        <f>_xlfn.XLOOKUP(A158,'2023'!B:B,'2023'!AD:AD)</f>
        <v/>
      </c>
      <c r="L158" t="str">
        <f>_xlfn.XLOOKUP(A158,'2024'!B:B,'2024'!AV:AV)</f>
        <v/>
      </c>
      <c r="M158">
        <f>_xlfn.XLOOKUP(A158,'2025'!A:A,'2025'!G:G)</f>
        <v>0</v>
      </c>
      <c r="N158">
        <f>_xlfn.XLOOKUP(A158,'2021'!A:A,'2021'!E:E)</f>
        <v>0</v>
      </c>
      <c r="O158">
        <f>_xlfn.XLOOKUP(A158,'2022'!A:A,'2022'!E:E)</f>
        <v>0</v>
      </c>
      <c r="P158">
        <f>_xlfn.XLOOKUP(A158,'2023'!B:B,'2023'!G:G)</f>
        <v>0</v>
      </c>
      <c r="Q158">
        <f>_xlfn.XLOOKUP(A158,'2024'!B:B,'2024'!BH:BH)</f>
        <v>0</v>
      </c>
      <c r="R158">
        <f>_xlfn.XLOOKUP(A158,'2025'!A:A,'2025'!B:B)</f>
        <v>0</v>
      </c>
      <c r="S158" t="str">
        <f>_xlfn.XLOOKUP(A158,'2021'!A:A,'2021'!X:X)</f>
        <v/>
      </c>
      <c r="T158" t="str">
        <f>_xlfn.XLOOKUP(A158,'2022'!A:A,'2022'!X:X)</f>
        <v/>
      </c>
      <c r="U158" t="str">
        <f>_xlfn.XLOOKUP(A158,'2023'!B:B,'2023'!AF:AF)</f>
        <v/>
      </c>
      <c r="V158" t="str">
        <f>_xlfn.XLOOKUP(A158,'2024'!B:B,'2024'!BW:BW)</f>
        <v/>
      </c>
      <c r="W158">
        <f>_xlfn.XLOOKUP(A158,'2025'!A:A,'2025'!C:C)</f>
        <v>0</v>
      </c>
      <c r="X158" t="str">
        <f>_xlfn.XLOOKUP(A158,'2021'!A:A,'2021'!V:V)</f>
        <v/>
      </c>
      <c r="Y158" t="str">
        <f>_xlfn.XLOOKUP(A158,'2022'!A:A,'2022'!W:W)</f>
        <v/>
      </c>
      <c r="Z158" t="str">
        <f>_xlfn.XLOOKUP(A158,'2023'!B:B,'2023'!AE:AE)</f>
        <v/>
      </c>
      <c r="AA158">
        <f>_xlfn.XLOOKUP(A158,'2024'!B:B,'2024'!AZ:AZ)</f>
        <v>0</v>
      </c>
      <c r="AB158">
        <f>_xlfn.XLOOKUP(A158,'2025'!A:A,'2025'!F:F)</f>
        <v>0</v>
      </c>
    </row>
    <row r="159" spans="1:28">
      <c r="A159" t="s">
        <v>3077</v>
      </c>
      <c r="E159" t="e">
        <f>_xlfn.XLOOKUP(A159,'2022'!A:A,'2022'!AA:AA)</f>
        <v>#N/A</v>
      </c>
      <c r="F159" t="e">
        <f>_xlfn.XLOOKUP(A159,'2023'!B:B,'2023'!AG:AG)</f>
        <v>#N/A</v>
      </c>
      <c r="G159" t="e">
        <f>_xlfn.XLOOKUP(A159,'2024'!B:B,'2024'!BL:BL)</f>
        <v>#N/A</v>
      </c>
      <c r="H159" t="e">
        <f>_xlfn.XLOOKUP(A159,'2025'!A:A,'2025'!G:G)</f>
        <v>#N/A</v>
      </c>
      <c r="I159" t="str">
        <f>_xlfn.XLOOKUP(A159,'2021'!A:A,'2021'!U:U)</f>
        <v/>
      </c>
      <c r="J159" t="e">
        <f>_xlfn.XLOOKUP(A159,'2022'!A:A,'2022'!V:V)</f>
        <v>#N/A</v>
      </c>
      <c r="K159" t="e">
        <f>_xlfn.XLOOKUP(A159,'2023'!B:B,'2023'!AD:AD)</f>
        <v>#N/A</v>
      </c>
      <c r="L159" t="e">
        <f>_xlfn.XLOOKUP(A159,'2024'!B:B,'2024'!AV:AV)</f>
        <v>#N/A</v>
      </c>
      <c r="M159" t="e">
        <f>_xlfn.XLOOKUP(A159,'2025'!A:A,'2025'!G:G)</f>
        <v>#N/A</v>
      </c>
      <c r="N159">
        <f>_xlfn.XLOOKUP(A159,'2021'!A:A,'2021'!E:E)</f>
        <v>0</v>
      </c>
      <c r="O159" t="e">
        <f>_xlfn.XLOOKUP(A159,'2022'!A:A,'2022'!E:E)</f>
        <v>#N/A</v>
      </c>
      <c r="P159" t="e">
        <f>_xlfn.XLOOKUP(A159,'2023'!B:B,'2023'!G:G)</f>
        <v>#N/A</v>
      </c>
      <c r="Q159" t="e">
        <f>_xlfn.XLOOKUP(A159,'2024'!B:B,'2024'!BH:BH)</f>
        <v>#N/A</v>
      </c>
      <c r="R159" t="e">
        <f>_xlfn.XLOOKUP(A159,'2025'!A:A,'2025'!B:B)</f>
        <v>#N/A</v>
      </c>
      <c r="S159" t="str">
        <f>_xlfn.XLOOKUP(A159,'2021'!A:A,'2021'!X:X)</f>
        <v/>
      </c>
      <c r="T159" t="e">
        <f>_xlfn.XLOOKUP(A159,'2022'!A:A,'2022'!X:X)</f>
        <v>#N/A</v>
      </c>
      <c r="U159" t="e">
        <f>_xlfn.XLOOKUP(A159,'2023'!B:B,'2023'!AF:AF)</f>
        <v>#N/A</v>
      </c>
      <c r="V159" t="e">
        <f>_xlfn.XLOOKUP(A159,'2024'!B:B,'2024'!BW:BW)</f>
        <v>#N/A</v>
      </c>
      <c r="W159" t="e">
        <f>_xlfn.XLOOKUP(A159,'2025'!A:A,'2025'!C:C)</f>
        <v>#N/A</v>
      </c>
      <c r="X159" t="str">
        <f>_xlfn.XLOOKUP(A159,'2021'!A:A,'2021'!V:V)</f>
        <v/>
      </c>
      <c r="Y159" t="e">
        <f>_xlfn.XLOOKUP(A159,'2022'!A:A,'2022'!W:W)</f>
        <v>#N/A</v>
      </c>
      <c r="Z159" t="e">
        <f>_xlfn.XLOOKUP(A159,'2023'!B:B,'2023'!AE:AE)</f>
        <v>#N/A</v>
      </c>
      <c r="AA159" t="e">
        <f>_xlfn.XLOOKUP(A159,'2024'!B:B,'2024'!AZ:AZ)</f>
        <v>#N/A</v>
      </c>
      <c r="AB159" t="e">
        <f>_xlfn.XLOOKUP(A159,'2025'!A:A,'2025'!F:F)</f>
        <v>#N/A</v>
      </c>
    </row>
    <row r="160" spans="1:28">
      <c r="A160" t="s">
        <v>380</v>
      </c>
      <c r="E160" t="str">
        <f>_xlfn.XLOOKUP(A160,'2022'!A:A,'2022'!AA:AA)</f>
        <v/>
      </c>
      <c r="F160">
        <f>_xlfn.XLOOKUP(A160,'2023'!B:B,'2023'!AG:AG)</f>
        <v>0</v>
      </c>
      <c r="G160">
        <f>_xlfn.XLOOKUP(A160,'2024'!B:B,'2024'!BL:BL)</f>
        <v>0</v>
      </c>
      <c r="H160">
        <f>_xlfn.XLOOKUP(A160,'2025'!A:A,'2025'!G:G)</f>
        <v>0</v>
      </c>
      <c r="I160" t="str">
        <f>_xlfn.XLOOKUP(A160,'2021'!A:A,'2021'!U:U)</f>
        <v/>
      </c>
      <c r="J160" t="str">
        <f>_xlfn.XLOOKUP(A160,'2022'!A:A,'2022'!V:V)</f>
        <v/>
      </c>
      <c r="K160" t="str">
        <f>_xlfn.XLOOKUP(A160,'2023'!B:B,'2023'!AD:AD)</f>
        <v/>
      </c>
      <c r="L160" t="str">
        <f>_xlfn.XLOOKUP(A160,'2024'!B:B,'2024'!AV:AV)</f>
        <v/>
      </c>
      <c r="M160">
        <f>_xlfn.XLOOKUP(A160,'2025'!A:A,'2025'!G:G)</f>
        <v>0</v>
      </c>
      <c r="N160">
        <f>_xlfn.XLOOKUP(A160,'2021'!A:A,'2021'!E:E)</f>
        <v>0</v>
      </c>
      <c r="O160">
        <f>_xlfn.XLOOKUP(A160,'2022'!A:A,'2022'!E:E)</f>
        <v>0</v>
      </c>
      <c r="P160">
        <f>_xlfn.XLOOKUP(A160,'2023'!B:B,'2023'!G:G)</f>
        <v>0</v>
      </c>
      <c r="Q160">
        <f>_xlfn.XLOOKUP(A160,'2024'!B:B,'2024'!BH:BH)</f>
        <v>0</v>
      </c>
      <c r="R160">
        <f>_xlfn.XLOOKUP(A160,'2025'!A:A,'2025'!B:B)</f>
        <v>0</v>
      </c>
      <c r="S160" t="str">
        <f>_xlfn.XLOOKUP(A160,'2021'!A:A,'2021'!X:X)</f>
        <v/>
      </c>
      <c r="T160" t="str">
        <f>_xlfn.XLOOKUP(A160,'2022'!A:A,'2022'!X:X)</f>
        <v/>
      </c>
      <c r="U160" t="str">
        <f>_xlfn.XLOOKUP(A160,'2023'!B:B,'2023'!AF:AF)</f>
        <v/>
      </c>
      <c r="V160" t="str">
        <f>_xlfn.XLOOKUP(A160,'2024'!B:B,'2024'!BW:BW)</f>
        <v/>
      </c>
      <c r="W160">
        <f>_xlfn.XLOOKUP(A160,'2025'!A:A,'2025'!C:C)</f>
        <v>0</v>
      </c>
      <c r="X160" t="str">
        <f>_xlfn.XLOOKUP(A160,'2021'!A:A,'2021'!V:V)</f>
        <v/>
      </c>
      <c r="Y160" t="str">
        <f>_xlfn.XLOOKUP(A160,'2022'!A:A,'2022'!W:W)</f>
        <v/>
      </c>
      <c r="Z160" t="str">
        <f>_xlfn.XLOOKUP(A160,'2023'!B:B,'2023'!AE:AE)</f>
        <v/>
      </c>
      <c r="AA160">
        <f>_xlfn.XLOOKUP(A160,'2024'!B:B,'2024'!AZ:AZ)</f>
        <v>0</v>
      </c>
      <c r="AB160">
        <f>_xlfn.XLOOKUP(A160,'2025'!A:A,'2025'!F:F)</f>
        <v>0</v>
      </c>
    </row>
    <row r="161" spans="1:28">
      <c r="A161" t="s">
        <v>132</v>
      </c>
      <c r="E161" t="str">
        <f>_xlfn.XLOOKUP(A161,'2022'!A:A,'2022'!AA:AA)</f>
        <v/>
      </c>
      <c r="F161" t="str">
        <f>_xlfn.XLOOKUP(A161,'2023'!B:B,'2023'!AG:AG)</f>
        <v>U</v>
      </c>
      <c r="G161">
        <f>_xlfn.XLOOKUP(A161,'2024'!B:B,'2024'!BL:BL)</f>
        <v>0</v>
      </c>
      <c r="H161">
        <f>_xlfn.XLOOKUP(A161,'2025'!A:A,'2025'!G:G)</f>
        <v>0</v>
      </c>
      <c r="I161" t="str">
        <f>_xlfn.XLOOKUP(A161,'2021'!A:A,'2021'!U:U)</f>
        <v/>
      </c>
      <c r="J161" t="str">
        <f>_xlfn.XLOOKUP(A161,'2022'!A:A,'2022'!V:V)</f>
        <v/>
      </c>
      <c r="K161" t="str">
        <f>_xlfn.XLOOKUP(A161,'2023'!B:B,'2023'!AD:AD)</f>
        <v/>
      </c>
      <c r="L161" t="str">
        <f>_xlfn.XLOOKUP(A161,'2024'!B:B,'2024'!AV:AV)</f>
        <v/>
      </c>
      <c r="M161">
        <f>_xlfn.XLOOKUP(A161,'2025'!A:A,'2025'!G:G)</f>
        <v>0</v>
      </c>
      <c r="N161">
        <f>_xlfn.XLOOKUP(A161,'2021'!A:A,'2021'!E:E)</f>
        <v>0</v>
      </c>
      <c r="O161">
        <f>_xlfn.XLOOKUP(A161,'2022'!A:A,'2022'!E:E)</f>
        <v>0</v>
      </c>
      <c r="P161">
        <f>_xlfn.XLOOKUP(A161,'2023'!B:B,'2023'!G:G)</f>
        <v>0</v>
      </c>
      <c r="Q161">
        <f>_xlfn.XLOOKUP(A161,'2024'!B:B,'2024'!BH:BH)</f>
        <v>0</v>
      </c>
      <c r="R161">
        <f>_xlfn.XLOOKUP(A161,'2025'!A:A,'2025'!B:B)</f>
        <v>0</v>
      </c>
      <c r="S161" t="str">
        <f>_xlfn.XLOOKUP(A161,'2021'!A:A,'2021'!X:X)</f>
        <v/>
      </c>
      <c r="T161" t="str">
        <f>_xlfn.XLOOKUP(A161,'2022'!A:A,'2022'!X:X)</f>
        <v/>
      </c>
      <c r="U161" t="str">
        <f>_xlfn.XLOOKUP(A161,'2023'!B:B,'2023'!AF:AF)</f>
        <v/>
      </c>
      <c r="V161" t="str">
        <f>_xlfn.XLOOKUP(A161,'2024'!B:B,'2024'!BW:BW)</f>
        <v/>
      </c>
      <c r="W161">
        <f>_xlfn.XLOOKUP(A161,'2025'!A:A,'2025'!C:C)</f>
        <v>0</v>
      </c>
      <c r="X161" t="str">
        <f>_xlfn.XLOOKUP(A161,'2021'!A:A,'2021'!V:V)</f>
        <v/>
      </c>
      <c r="Y161" t="str">
        <f>_xlfn.XLOOKUP(A161,'2022'!A:A,'2022'!W:W)</f>
        <v/>
      </c>
      <c r="Z161" t="str">
        <f>_xlfn.XLOOKUP(A161,'2023'!B:B,'2023'!AE:AE)</f>
        <v/>
      </c>
      <c r="AA161">
        <f>_xlfn.XLOOKUP(A161,'2024'!B:B,'2024'!AZ:AZ)</f>
        <v>0</v>
      </c>
      <c r="AB161">
        <f>_xlfn.XLOOKUP(A161,'2025'!A:A,'2025'!F:F)</f>
        <v>0</v>
      </c>
    </row>
    <row r="162" spans="1:28">
      <c r="A162" t="s">
        <v>64</v>
      </c>
      <c r="E162" t="str">
        <f>_xlfn.XLOOKUP(A162,'2022'!A:A,'2022'!AA:AA)</f>
        <v/>
      </c>
      <c r="F162" t="str">
        <f>_xlfn.XLOOKUP(A162,'2023'!B:B,'2023'!AG:AG)</f>
        <v>U</v>
      </c>
      <c r="G162">
        <f>_xlfn.XLOOKUP(A162,'2024'!B:B,'2024'!BL:BL)</f>
        <v>0</v>
      </c>
      <c r="H162">
        <f>_xlfn.XLOOKUP(A162,'2025'!A:A,'2025'!G:G)</f>
        <v>0</v>
      </c>
      <c r="I162" t="str">
        <f>_xlfn.XLOOKUP(A162,'2021'!A:A,'2021'!U:U)</f>
        <v/>
      </c>
      <c r="J162" t="str">
        <f>_xlfn.XLOOKUP(A162,'2022'!A:A,'2022'!V:V)</f>
        <v/>
      </c>
      <c r="K162" t="str">
        <f>_xlfn.XLOOKUP(A162,'2023'!B:B,'2023'!AD:AD)</f>
        <v/>
      </c>
      <c r="L162">
        <f>_xlfn.XLOOKUP(A162,'2024'!B:B,'2024'!AV:AV)</f>
        <v>1</v>
      </c>
      <c r="M162">
        <f>_xlfn.XLOOKUP(A162,'2025'!A:A,'2025'!G:G)</f>
        <v>0</v>
      </c>
      <c r="N162">
        <f>_xlfn.XLOOKUP(A162,'2021'!A:A,'2021'!E:E)</f>
        <v>0</v>
      </c>
      <c r="O162">
        <f>_xlfn.XLOOKUP(A162,'2022'!A:A,'2022'!E:E)</f>
        <v>0</v>
      </c>
      <c r="P162">
        <f>_xlfn.XLOOKUP(A162,'2023'!B:B,'2023'!G:G)</f>
        <v>0</v>
      </c>
      <c r="Q162">
        <f>_xlfn.XLOOKUP(A162,'2024'!B:B,'2024'!BH:BH)</f>
        <v>0</v>
      </c>
      <c r="R162">
        <f>_xlfn.XLOOKUP(A162,'2025'!A:A,'2025'!B:B)</f>
        <v>0</v>
      </c>
      <c r="S162" t="str">
        <f>_xlfn.XLOOKUP(A162,'2021'!A:A,'2021'!X:X)</f>
        <v/>
      </c>
      <c r="T162" t="str">
        <f>_xlfn.XLOOKUP(A162,'2022'!A:A,'2022'!X:X)</f>
        <v/>
      </c>
      <c r="U162" t="str">
        <f>_xlfn.XLOOKUP(A162,'2023'!B:B,'2023'!AF:AF)</f>
        <v/>
      </c>
      <c r="V162" t="str">
        <f>_xlfn.XLOOKUP(A162,'2024'!B:B,'2024'!BW:BW)</f>
        <v/>
      </c>
      <c r="W162">
        <f>_xlfn.XLOOKUP(A162,'2025'!A:A,'2025'!C:C)</f>
        <v>0</v>
      </c>
      <c r="X162" t="str">
        <f>_xlfn.XLOOKUP(A162,'2021'!A:A,'2021'!V:V)</f>
        <v/>
      </c>
      <c r="Y162" t="str">
        <f>_xlfn.XLOOKUP(A162,'2022'!A:A,'2022'!W:W)</f>
        <v/>
      </c>
      <c r="Z162" t="str">
        <f>_xlfn.XLOOKUP(A162,'2023'!B:B,'2023'!AE:AE)</f>
        <v/>
      </c>
      <c r="AA162">
        <f>_xlfn.XLOOKUP(A162,'2024'!B:B,'2024'!AZ:AZ)</f>
        <v>0</v>
      </c>
      <c r="AB162">
        <f>_xlfn.XLOOKUP(A162,'2025'!A:A,'2025'!F:F)</f>
        <v>0</v>
      </c>
    </row>
    <row r="163" spans="1:28">
      <c r="A163" t="s">
        <v>804</v>
      </c>
      <c r="E163" t="str">
        <f>_xlfn.XLOOKUP(A163,'2022'!A:A,'2022'!AA:AA)</f>
        <v/>
      </c>
      <c r="F163" t="str">
        <f>_xlfn.XLOOKUP(A163,'2023'!B:B,'2023'!AG:AG)</f>
        <v>U</v>
      </c>
      <c r="G163">
        <f>_xlfn.XLOOKUP(A163,'2024'!B:B,'2024'!BL:BL)</f>
        <v>0</v>
      </c>
      <c r="H163" t="e">
        <f>_xlfn.XLOOKUP(A163,'2025'!A:A,'2025'!G:G)</f>
        <v>#N/A</v>
      </c>
      <c r="I163" t="str">
        <f>_xlfn.XLOOKUP(A163,'2021'!A:A,'2021'!U:U)</f>
        <v/>
      </c>
      <c r="J163" t="str">
        <f>_xlfn.XLOOKUP(A163,'2022'!A:A,'2022'!V:V)</f>
        <v/>
      </c>
      <c r="K163" t="str">
        <f>_xlfn.XLOOKUP(A163,'2023'!B:B,'2023'!AD:AD)</f>
        <v/>
      </c>
      <c r="L163" t="str">
        <f>_xlfn.XLOOKUP(A163,'2024'!B:B,'2024'!AV:AV)</f>
        <v/>
      </c>
      <c r="M163" t="e">
        <f>_xlfn.XLOOKUP(A163,'2025'!A:A,'2025'!G:G)</f>
        <v>#N/A</v>
      </c>
      <c r="N163">
        <f>_xlfn.XLOOKUP(A163,'2021'!A:A,'2021'!E:E)</f>
        <v>0</v>
      </c>
      <c r="O163">
        <f>_xlfn.XLOOKUP(A163,'2022'!A:A,'2022'!E:E)</f>
        <v>0</v>
      </c>
      <c r="P163">
        <f>_xlfn.XLOOKUP(A163,'2023'!B:B,'2023'!G:G)</f>
        <v>0</v>
      </c>
      <c r="Q163">
        <f>_xlfn.XLOOKUP(A163,'2024'!B:B,'2024'!BH:BH)</f>
        <v>0</v>
      </c>
      <c r="R163" t="e">
        <f>_xlfn.XLOOKUP(A163,'2025'!A:A,'2025'!B:B)</f>
        <v>#N/A</v>
      </c>
      <c r="S163" t="str">
        <f>_xlfn.XLOOKUP(A163,'2021'!A:A,'2021'!X:X)</f>
        <v/>
      </c>
      <c r="T163" t="str">
        <f>_xlfn.XLOOKUP(A163,'2022'!A:A,'2022'!X:X)</f>
        <v/>
      </c>
      <c r="U163" t="str">
        <f>_xlfn.XLOOKUP(A163,'2023'!B:B,'2023'!AF:AF)</f>
        <v/>
      </c>
      <c r="V163" t="str">
        <f>_xlfn.XLOOKUP(A163,'2024'!B:B,'2024'!BW:BW)</f>
        <v/>
      </c>
      <c r="W163" t="e">
        <f>_xlfn.XLOOKUP(A163,'2025'!A:A,'2025'!C:C)</f>
        <v>#N/A</v>
      </c>
      <c r="X163" t="str">
        <f>_xlfn.XLOOKUP(A163,'2021'!A:A,'2021'!V:V)</f>
        <v/>
      </c>
      <c r="Y163" t="str">
        <f>_xlfn.XLOOKUP(A163,'2022'!A:A,'2022'!W:W)</f>
        <v/>
      </c>
      <c r="Z163" t="str">
        <f>_xlfn.XLOOKUP(A163,'2023'!B:B,'2023'!AE:AE)</f>
        <v/>
      </c>
      <c r="AA163">
        <f>_xlfn.XLOOKUP(A163,'2024'!B:B,'2024'!AZ:AZ)</f>
        <v>0</v>
      </c>
      <c r="AB163" t="e">
        <f>_xlfn.XLOOKUP(A163,'2025'!A:A,'2025'!F:F)</f>
        <v>#N/A</v>
      </c>
    </row>
    <row r="164" spans="1:28">
      <c r="A164" t="s">
        <v>2249</v>
      </c>
      <c r="E164" t="str">
        <f>_xlfn.XLOOKUP(A164,'2022'!A:A,'2022'!AA:AA)</f>
        <v/>
      </c>
      <c r="F164" t="str">
        <f>_xlfn.XLOOKUP(A164,'2023'!B:B,'2023'!AG:AG)</f>
        <v>U</v>
      </c>
      <c r="G164" t="e">
        <f>_xlfn.XLOOKUP(A164,'2024'!B:B,'2024'!BL:BL)</f>
        <v>#N/A</v>
      </c>
      <c r="H164" t="e">
        <f>_xlfn.XLOOKUP(A164,'2025'!A:A,'2025'!G:G)</f>
        <v>#N/A</v>
      </c>
      <c r="I164" t="str">
        <f>_xlfn.XLOOKUP(A164,'2021'!A:A,'2021'!U:U)</f>
        <v/>
      </c>
      <c r="J164" t="str">
        <f>_xlfn.XLOOKUP(A164,'2022'!A:A,'2022'!V:V)</f>
        <v/>
      </c>
      <c r="K164" t="str">
        <f>_xlfn.XLOOKUP(A164,'2023'!B:B,'2023'!AD:AD)</f>
        <v/>
      </c>
      <c r="L164" t="e">
        <f>_xlfn.XLOOKUP(A164,'2024'!B:B,'2024'!AV:AV)</f>
        <v>#N/A</v>
      </c>
      <c r="M164" t="e">
        <f>_xlfn.XLOOKUP(A164,'2025'!A:A,'2025'!G:G)</f>
        <v>#N/A</v>
      </c>
      <c r="N164">
        <f>_xlfn.XLOOKUP(A164,'2021'!A:A,'2021'!E:E)</f>
        <v>0</v>
      </c>
      <c r="O164">
        <f>_xlfn.XLOOKUP(A164,'2022'!A:A,'2022'!E:E)</f>
        <v>0</v>
      </c>
      <c r="P164">
        <f>_xlfn.XLOOKUP(A164,'2023'!B:B,'2023'!G:G)</f>
        <v>0</v>
      </c>
      <c r="Q164" t="e">
        <f>_xlfn.XLOOKUP(A164,'2024'!B:B,'2024'!BH:BH)</f>
        <v>#N/A</v>
      </c>
      <c r="R164" t="e">
        <f>_xlfn.XLOOKUP(A164,'2025'!A:A,'2025'!B:B)</f>
        <v>#N/A</v>
      </c>
      <c r="S164" t="str">
        <f>_xlfn.XLOOKUP(A164,'2021'!A:A,'2021'!X:X)</f>
        <v/>
      </c>
      <c r="T164" t="str">
        <f>_xlfn.XLOOKUP(A164,'2022'!A:A,'2022'!X:X)</f>
        <v/>
      </c>
      <c r="U164" t="str">
        <f>_xlfn.XLOOKUP(A164,'2023'!B:B,'2023'!AF:AF)</f>
        <v/>
      </c>
      <c r="V164" t="e">
        <f>_xlfn.XLOOKUP(A164,'2024'!B:B,'2024'!BW:BW)</f>
        <v>#N/A</v>
      </c>
      <c r="W164" t="e">
        <f>_xlfn.XLOOKUP(A164,'2025'!A:A,'2025'!C:C)</f>
        <v>#N/A</v>
      </c>
      <c r="X164" t="str">
        <f>_xlfn.XLOOKUP(A164,'2021'!A:A,'2021'!V:V)</f>
        <v/>
      </c>
      <c r="Y164" t="str">
        <f>_xlfn.XLOOKUP(A164,'2022'!A:A,'2022'!W:W)</f>
        <v/>
      </c>
      <c r="Z164">
        <f>_xlfn.XLOOKUP(A164,'2023'!B:B,'2023'!AE:AE)</f>
        <v>1</v>
      </c>
      <c r="AA164" t="e">
        <f>_xlfn.XLOOKUP(A164,'2024'!B:B,'2024'!AZ:AZ)</f>
        <v>#N/A</v>
      </c>
      <c r="AB164" t="e">
        <f>_xlfn.XLOOKUP(A164,'2025'!A:A,'2025'!F:F)</f>
        <v>#N/A</v>
      </c>
    </row>
    <row r="165" spans="1:28">
      <c r="A165" t="s">
        <v>182</v>
      </c>
      <c r="E165" t="str">
        <f>_xlfn.XLOOKUP(A165,'2022'!A:A,'2022'!AA:AA)</f>
        <v/>
      </c>
      <c r="F165" t="str">
        <f>_xlfn.XLOOKUP(A165,'2023'!B:B,'2023'!AG:AG)</f>
        <v>U</v>
      </c>
      <c r="G165">
        <f>_xlfn.XLOOKUP(A165,'2024'!B:B,'2024'!BL:BL)</f>
        <v>0</v>
      </c>
      <c r="H165">
        <f>_xlfn.XLOOKUP(A165,'2025'!A:A,'2025'!G:G)</f>
        <v>0</v>
      </c>
      <c r="I165" t="str">
        <f>_xlfn.XLOOKUP(A165,'2021'!A:A,'2021'!U:U)</f>
        <v/>
      </c>
      <c r="J165" t="str">
        <f>_xlfn.XLOOKUP(A165,'2022'!A:A,'2022'!V:V)</f>
        <v/>
      </c>
      <c r="K165" t="str">
        <f>_xlfn.XLOOKUP(A165,'2023'!B:B,'2023'!AD:AD)</f>
        <v/>
      </c>
      <c r="L165" t="str">
        <f>_xlfn.XLOOKUP(A165,'2024'!B:B,'2024'!AV:AV)</f>
        <v/>
      </c>
      <c r="M165">
        <f>_xlfn.XLOOKUP(A165,'2025'!A:A,'2025'!G:G)</f>
        <v>0</v>
      </c>
      <c r="N165">
        <f>_xlfn.XLOOKUP(A165,'2021'!A:A,'2021'!E:E)</f>
        <v>0</v>
      </c>
      <c r="O165">
        <f>_xlfn.XLOOKUP(A165,'2022'!A:A,'2022'!E:E)</f>
        <v>0</v>
      </c>
      <c r="P165">
        <f>_xlfn.XLOOKUP(A165,'2023'!B:B,'2023'!G:G)</f>
        <v>0</v>
      </c>
      <c r="Q165">
        <f>_xlfn.XLOOKUP(A165,'2024'!B:B,'2024'!BH:BH)</f>
        <v>0</v>
      </c>
      <c r="R165">
        <f>_xlfn.XLOOKUP(A165,'2025'!A:A,'2025'!B:B)</f>
        <v>0</v>
      </c>
      <c r="S165" t="str">
        <f>_xlfn.XLOOKUP(A165,'2021'!A:A,'2021'!X:X)</f>
        <v/>
      </c>
      <c r="T165" t="str">
        <f>_xlfn.XLOOKUP(A165,'2022'!A:A,'2022'!X:X)</f>
        <v/>
      </c>
      <c r="U165" t="str">
        <f>_xlfn.XLOOKUP(A165,'2023'!B:B,'2023'!AF:AF)</f>
        <v/>
      </c>
      <c r="V165" t="str">
        <f>_xlfn.XLOOKUP(A165,'2024'!B:B,'2024'!BW:BW)</f>
        <v/>
      </c>
      <c r="W165">
        <f>_xlfn.XLOOKUP(A165,'2025'!A:A,'2025'!C:C)</f>
        <v>0</v>
      </c>
      <c r="X165" t="str">
        <f>_xlfn.XLOOKUP(A165,'2021'!A:A,'2021'!V:V)</f>
        <v/>
      </c>
      <c r="Y165" t="str">
        <f>_xlfn.XLOOKUP(A165,'2022'!A:A,'2022'!W:W)</f>
        <v/>
      </c>
      <c r="Z165" t="str">
        <f>_xlfn.XLOOKUP(A165,'2023'!B:B,'2023'!AE:AE)</f>
        <v/>
      </c>
      <c r="AA165">
        <f>_xlfn.XLOOKUP(A165,'2024'!B:B,'2024'!AZ:AZ)</f>
        <v>0</v>
      </c>
      <c r="AB165">
        <f>_xlfn.XLOOKUP(A165,'2025'!A:A,'2025'!F:F)</f>
        <v>0</v>
      </c>
    </row>
    <row r="166" spans="1:28">
      <c r="A166" t="s">
        <v>317</v>
      </c>
      <c r="E166" t="str">
        <f>_xlfn.XLOOKUP(A166,'2022'!A:A,'2022'!AA:AA)</f>
        <v/>
      </c>
      <c r="F166" t="str">
        <f>_xlfn.XLOOKUP(A166,'2023'!B:B,'2023'!AG:AG)</f>
        <v>U</v>
      </c>
      <c r="G166">
        <f>_xlfn.XLOOKUP(A166,'2024'!B:B,'2024'!BL:BL)</f>
        <v>0</v>
      </c>
      <c r="H166">
        <f>_xlfn.XLOOKUP(A166,'2025'!A:A,'2025'!G:G)</f>
        <v>0</v>
      </c>
      <c r="I166" t="str">
        <f>_xlfn.XLOOKUP(A166,'2021'!A:A,'2021'!U:U)</f>
        <v/>
      </c>
      <c r="J166" t="str">
        <f>_xlfn.XLOOKUP(A166,'2022'!A:A,'2022'!V:V)</f>
        <v/>
      </c>
      <c r="K166" t="str">
        <f>_xlfn.XLOOKUP(A166,'2023'!B:B,'2023'!AD:AD)</f>
        <v/>
      </c>
      <c r="L166" t="str">
        <f>_xlfn.XLOOKUP(A166,'2024'!B:B,'2024'!AV:AV)</f>
        <v/>
      </c>
      <c r="M166">
        <f>_xlfn.XLOOKUP(A166,'2025'!A:A,'2025'!G:G)</f>
        <v>0</v>
      </c>
      <c r="N166">
        <f>_xlfn.XLOOKUP(A166,'2021'!A:A,'2021'!E:E)</f>
        <v>0</v>
      </c>
      <c r="O166">
        <f>_xlfn.XLOOKUP(A166,'2022'!A:A,'2022'!E:E)</f>
        <v>0</v>
      </c>
      <c r="P166">
        <f>_xlfn.XLOOKUP(A166,'2023'!B:B,'2023'!G:G)</f>
        <v>0</v>
      </c>
      <c r="Q166">
        <f>_xlfn.XLOOKUP(A166,'2024'!B:B,'2024'!BH:BH)</f>
        <v>0</v>
      </c>
      <c r="R166">
        <f>_xlfn.XLOOKUP(A166,'2025'!A:A,'2025'!B:B)</f>
        <v>0</v>
      </c>
      <c r="S166" t="str">
        <f>_xlfn.XLOOKUP(A166,'2021'!A:A,'2021'!X:X)</f>
        <v/>
      </c>
      <c r="T166" t="str">
        <f>_xlfn.XLOOKUP(A166,'2022'!A:A,'2022'!X:X)</f>
        <v/>
      </c>
      <c r="U166" t="str">
        <f>_xlfn.XLOOKUP(A166,'2023'!B:B,'2023'!AF:AF)</f>
        <v/>
      </c>
      <c r="V166" t="str">
        <f>_xlfn.XLOOKUP(A166,'2024'!B:B,'2024'!BW:BW)</f>
        <v/>
      </c>
      <c r="W166">
        <f>_xlfn.XLOOKUP(A166,'2025'!A:A,'2025'!C:C)</f>
        <v>0</v>
      </c>
      <c r="X166" t="str">
        <f>_xlfn.XLOOKUP(A166,'2021'!A:A,'2021'!V:V)</f>
        <v/>
      </c>
      <c r="Y166" t="str">
        <f>_xlfn.XLOOKUP(A166,'2022'!A:A,'2022'!W:W)</f>
        <v/>
      </c>
      <c r="Z166" t="str">
        <f>_xlfn.XLOOKUP(A166,'2023'!B:B,'2023'!AE:AE)</f>
        <v/>
      </c>
      <c r="AA166">
        <f>_xlfn.XLOOKUP(A166,'2024'!B:B,'2024'!AZ:AZ)</f>
        <v>0</v>
      </c>
      <c r="AB166">
        <f>_xlfn.XLOOKUP(A166,'2025'!A:A,'2025'!F:F)</f>
        <v>0</v>
      </c>
    </row>
    <row r="167" spans="1:28">
      <c r="A167" t="s">
        <v>367</v>
      </c>
      <c r="E167" t="str">
        <f>_xlfn.XLOOKUP(A167,'2022'!A:A,'2022'!AA:AA)</f>
        <v/>
      </c>
      <c r="F167" t="str">
        <f>_xlfn.XLOOKUP(A167,'2023'!B:B,'2023'!AG:AG)</f>
        <v>Y</v>
      </c>
      <c r="G167">
        <f>_xlfn.XLOOKUP(A167,'2024'!B:B,'2024'!BL:BL)</f>
        <v>0</v>
      </c>
      <c r="H167">
        <f>_xlfn.XLOOKUP(A167,'2025'!A:A,'2025'!G:G)</f>
        <v>0</v>
      </c>
      <c r="I167" t="str">
        <f>_xlfn.XLOOKUP(A167,'2021'!A:A,'2021'!U:U)</f>
        <v/>
      </c>
      <c r="J167" t="str">
        <f>_xlfn.XLOOKUP(A167,'2022'!A:A,'2022'!V:V)</f>
        <v/>
      </c>
      <c r="K167" t="str">
        <f>_xlfn.XLOOKUP(A167,'2023'!B:B,'2023'!AD:AD)</f>
        <v/>
      </c>
      <c r="L167" t="str">
        <f>_xlfn.XLOOKUP(A167,'2024'!B:B,'2024'!AV:AV)</f>
        <v/>
      </c>
      <c r="M167">
        <f>_xlfn.XLOOKUP(A167,'2025'!A:A,'2025'!G:G)</f>
        <v>0</v>
      </c>
      <c r="N167">
        <f>_xlfn.XLOOKUP(A167,'2021'!A:A,'2021'!E:E)</f>
        <v>0</v>
      </c>
      <c r="O167">
        <f>_xlfn.XLOOKUP(A167,'2022'!A:A,'2022'!E:E)</f>
        <v>0</v>
      </c>
      <c r="P167">
        <f>_xlfn.XLOOKUP(A167,'2023'!B:B,'2023'!G:G)</f>
        <v>0</v>
      </c>
      <c r="Q167">
        <f>_xlfn.XLOOKUP(A167,'2024'!B:B,'2024'!BH:BH)</f>
        <v>0</v>
      </c>
      <c r="R167">
        <f>_xlfn.XLOOKUP(A167,'2025'!A:A,'2025'!B:B)</f>
        <v>0</v>
      </c>
      <c r="S167" t="str">
        <f>_xlfn.XLOOKUP(A167,'2021'!A:A,'2021'!X:X)</f>
        <v/>
      </c>
      <c r="T167" t="str">
        <f>_xlfn.XLOOKUP(A167,'2022'!A:A,'2022'!X:X)</f>
        <v/>
      </c>
      <c r="U167" t="str">
        <f>_xlfn.XLOOKUP(A167,'2023'!B:B,'2023'!AF:AF)</f>
        <v/>
      </c>
      <c r="V167" t="str">
        <f>_xlfn.XLOOKUP(A167,'2024'!B:B,'2024'!BW:BW)</f>
        <v/>
      </c>
      <c r="W167">
        <f>_xlfn.XLOOKUP(A167,'2025'!A:A,'2025'!C:C)</f>
        <v>0</v>
      </c>
      <c r="X167" t="str">
        <f>_xlfn.XLOOKUP(A167,'2021'!A:A,'2021'!V:V)</f>
        <v/>
      </c>
      <c r="Y167" t="str">
        <f>_xlfn.XLOOKUP(A167,'2022'!A:A,'2022'!W:W)</f>
        <v/>
      </c>
      <c r="Z167" t="str">
        <f>_xlfn.XLOOKUP(A167,'2023'!B:B,'2023'!AE:AE)</f>
        <v/>
      </c>
      <c r="AA167">
        <f>_xlfn.XLOOKUP(A167,'2024'!B:B,'2024'!AZ:AZ)</f>
        <v>0</v>
      </c>
      <c r="AB167">
        <f>_xlfn.XLOOKUP(A167,'2025'!A:A,'2025'!F:F)</f>
        <v>0</v>
      </c>
    </row>
    <row r="168" spans="1:28">
      <c r="A168" t="s">
        <v>165</v>
      </c>
      <c r="E168" t="str">
        <f>_xlfn.XLOOKUP(A168,'2022'!A:A,'2022'!AA:AA)</f>
        <v/>
      </c>
      <c r="F168">
        <f>_xlfn.XLOOKUP(A168,'2023'!B:B,'2023'!AG:AG)</f>
        <v>0</v>
      </c>
      <c r="G168">
        <f>_xlfn.XLOOKUP(A168,'2024'!B:B,'2024'!BL:BL)</f>
        <v>0</v>
      </c>
      <c r="H168">
        <f>_xlfn.XLOOKUP(A168,'2025'!A:A,'2025'!G:G)</f>
        <v>0</v>
      </c>
      <c r="I168" t="str">
        <f>_xlfn.XLOOKUP(A168,'2021'!A:A,'2021'!U:U)</f>
        <v/>
      </c>
      <c r="J168" t="str">
        <f>_xlfn.XLOOKUP(A168,'2022'!A:A,'2022'!V:V)</f>
        <v/>
      </c>
      <c r="K168" t="str">
        <f>_xlfn.XLOOKUP(A168,'2023'!B:B,'2023'!AD:AD)</f>
        <v/>
      </c>
      <c r="L168" t="str">
        <f>_xlfn.XLOOKUP(A168,'2024'!B:B,'2024'!AV:AV)</f>
        <v/>
      </c>
      <c r="M168">
        <f>_xlfn.XLOOKUP(A168,'2025'!A:A,'2025'!G:G)</f>
        <v>0</v>
      </c>
      <c r="N168">
        <f>_xlfn.XLOOKUP(A168,'2021'!A:A,'2021'!E:E)</f>
        <v>0</v>
      </c>
      <c r="O168">
        <f>_xlfn.XLOOKUP(A168,'2022'!A:A,'2022'!E:E)</f>
        <v>0</v>
      </c>
      <c r="P168">
        <f>_xlfn.XLOOKUP(A168,'2023'!B:B,'2023'!G:G)</f>
        <v>0</v>
      </c>
      <c r="Q168">
        <f>_xlfn.XLOOKUP(A168,'2024'!B:B,'2024'!BH:BH)</f>
        <v>0</v>
      </c>
      <c r="R168">
        <f>_xlfn.XLOOKUP(A168,'2025'!A:A,'2025'!B:B)</f>
        <v>0</v>
      </c>
      <c r="S168" t="str">
        <f>_xlfn.XLOOKUP(A168,'2021'!A:A,'2021'!X:X)</f>
        <v/>
      </c>
      <c r="T168" t="str">
        <f>_xlfn.XLOOKUP(A168,'2022'!A:A,'2022'!X:X)</f>
        <v/>
      </c>
      <c r="U168" t="str">
        <f>_xlfn.XLOOKUP(A168,'2023'!B:B,'2023'!AF:AF)</f>
        <v/>
      </c>
      <c r="V168" t="str">
        <f>_xlfn.XLOOKUP(A168,'2024'!B:B,'2024'!BW:BW)</f>
        <v/>
      </c>
      <c r="W168">
        <f>_xlfn.XLOOKUP(A168,'2025'!A:A,'2025'!C:C)</f>
        <v>1</v>
      </c>
      <c r="X168" t="str">
        <f>_xlfn.XLOOKUP(A168,'2021'!A:A,'2021'!V:V)</f>
        <v/>
      </c>
      <c r="Y168" t="str">
        <f>_xlfn.XLOOKUP(A168,'2022'!A:A,'2022'!W:W)</f>
        <v/>
      </c>
      <c r="Z168" t="str">
        <f>_xlfn.XLOOKUP(A168,'2023'!B:B,'2023'!AE:AE)</f>
        <v/>
      </c>
      <c r="AA168">
        <f>_xlfn.XLOOKUP(A168,'2024'!B:B,'2024'!AZ:AZ)</f>
        <v>0</v>
      </c>
      <c r="AB168">
        <f>_xlfn.XLOOKUP(A168,'2025'!A:A,'2025'!F:F)</f>
        <v>0</v>
      </c>
    </row>
    <row r="169" spans="1:28">
      <c r="A169" t="s">
        <v>305</v>
      </c>
      <c r="E169" t="str">
        <f>_xlfn.XLOOKUP(A169,'2022'!A:A,'2022'!AA:AA)</f>
        <v>Y</v>
      </c>
      <c r="F169" t="str">
        <f>_xlfn.XLOOKUP(A169,'2023'!B:B,'2023'!AG:AG)</f>
        <v>Y</v>
      </c>
      <c r="G169">
        <f>_xlfn.XLOOKUP(A169,'2024'!B:B,'2024'!BL:BL)</f>
        <v>0</v>
      </c>
      <c r="H169">
        <f>_xlfn.XLOOKUP(A169,'2025'!A:A,'2025'!G:G)</f>
        <v>1</v>
      </c>
      <c r="I169" t="str">
        <f>_xlfn.XLOOKUP(A169,'2021'!A:A,'2021'!U:U)</f>
        <v/>
      </c>
      <c r="J169">
        <f>_xlfn.XLOOKUP(A169,'2022'!A:A,'2022'!V:V)</f>
        <v>1</v>
      </c>
      <c r="K169">
        <f>_xlfn.XLOOKUP(A169,'2023'!B:B,'2023'!AD:AD)</f>
        <v>1</v>
      </c>
      <c r="L169" t="str">
        <f>_xlfn.XLOOKUP(A169,'2024'!B:B,'2024'!AV:AV)</f>
        <v/>
      </c>
      <c r="M169">
        <f>_xlfn.XLOOKUP(A169,'2025'!A:A,'2025'!G:G)</f>
        <v>1</v>
      </c>
      <c r="N169">
        <f>_xlfn.XLOOKUP(A169,'2021'!A:A,'2021'!E:E)</f>
        <v>0</v>
      </c>
      <c r="O169">
        <f>_xlfn.XLOOKUP(A169,'2022'!A:A,'2022'!E:E)</f>
        <v>0</v>
      </c>
      <c r="P169">
        <f>_xlfn.XLOOKUP(A169,'2023'!B:B,'2023'!G:G)</f>
        <v>0</v>
      </c>
      <c r="Q169">
        <f>_xlfn.XLOOKUP(A169,'2024'!B:B,'2024'!BH:BH)</f>
        <v>0</v>
      </c>
      <c r="R169">
        <f>_xlfn.XLOOKUP(A169,'2025'!A:A,'2025'!B:B)</f>
        <v>0</v>
      </c>
      <c r="S169" t="str">
        <f>_xlfn.XLOOKUP(A169,'2021'!A:A,'2021'!X:X)</f>
        <v/>
      </c>
      <c r="T169" t="str">
        <f>_xlfn.XLOOKUP(A169,'2022'!A:A,'2022'!X:X)</f>
        <v/>
      </c>
      <c r="U169" t="str">
        <f>_xlfn.XLOOKUP(A169,'2023'!B:B,'2023'!AF:AF)</f>
        <v/>
      </c>
      <c r="V169" t="str">
        <f>_xlfn.XLOOKUP(A169,'2024'!B:B,'2024'!BW:BW)</f>
        <v/>
      </c>
      <c r="W169">
        <f>_xlfn.XLOOKUP(A169,'2025'!A:A,'2025'!C:C)</f>
        <v>0</v>
      </c>
      <c r="X169" t="str">
        <f>_xlfn.XLOOKUP(A169,'2021'!A:A,'2021'!V:V)</f>
        <v/>
      </c>
      <c r="Y169" t="str">
        <f>_xlfn.XLOOKUP(A169,'2022'!A:A,'2022'!W:W)</f>
        <v/>
      </c>
      <c r="Z169" t="str">
        <f>_xlfn.XLOOKUP(A169,'2023'!B:B,'2023'!AE:AE)</f>
        <v/>
      </c>
      <c r="AA169">
        <f>_xlfn.XLOOKUP(A169,'2024'!B:B,'2024'!AZ:AZ)</f>
        <v>0</v>
      </c>
      <c r="AB169">
        <f>_xlfn.XLOOKUP(A169,'2025'!A:A,'2025'!F:F)</f>
        <v>0</v>
      </c>
    </row>
    <row r="170" spans="1:28">
      <c r="A170" t="s">
        <v>3079</v>
      </c>
      <c r="E170" t="e">
        <f>_xlfn.XLOOKUP(A170,'2022'!A:A,'2022'!AA:AA)</f>
        <v>#N/A</v>
      </c>
      <c r="F170" t="e">
        <f>_xlfn.XLOOKUP(A170,'2023'!B:B,'2023'!AG:AG)</f>
        <v>#N/A</v>
      </c>
      <c r="G170" t="e">
        <f>_xlfn.XLOOKUP(A170,'2024'!B:B,'2024'!BL:BL)</f>
        <v>#N/A</v>
      </c>
      <c r="H170" t="e">
        <f>_xlfn.XLOOKUP(A170,'2025'!A:A,'2025'!G:G)</f>
        <v>#N/A</v>
      </c>
      <c r="I170" t="str">
        <f>_xlfn.XLOOKUP(A170,'2021'!A:A,'2021'!U:U)</f>
        <v/>
      </c>
      <c r="J170" t="e">
        <f>_xlfn.XLOOKUP(A170,'2022'!A:A,'2022'!V:V)</f>
        <v>#N/A</v>
      </c>
      <c r="K170" t="e">
        <f>_xlfn.XLOOKUP(A170,'2023'!B:B,'2023'!AD:AD)</f>
        <v>#N/A</v>
      </c>
      <c r="L170" t="e">
        <f>_xlfn.XLOOKUP(A170,'2024'!B:B,'2024'!AV:AV)</f>
        <v>#N/A</v>
      </c>
      <c r="M170" t="e">
        <f>_xlfn.XLOOKUP(A170,'2025'!A:A,'2025'!G:G)</f>
        <v>#N/A</v>
      </c>
      <c r="N170">
        <f>_xlfn.XLOOKUP(A170,'2021'!A:A,'2021'!E:E)</f>
        <v>0</v>
      </c>
      <c r="O170" t="e">
        <f>_xlfn.XLOOKUP(A170,'2022'!A:A,'2022'!E:E)</f>
        <v>#N/A</v>
      </c>
      <c r="P170" t="e">
        <f>_xlfn.XLOOKUP(A170,'2023'!B:B,'2023'!G:G)</f>
        <v>#N/A</v>
      </c>
      <c r="Q170" t="e">
        <f>_xlfn.XLOOKUP(A170,'2024'!B:B,'2024'!BH:BH)</f>
        <v>#N/A</v>
      </c>
      <c r="R170" t="e">
        <f>_xlfn.XLOOKUP(A170,'2025'!A:A,'2025'!B:B)</f>
        <v>#N/A</v>
      </c>
      <c r="S170" t="str">
        <f>_xlfn.XLOOKUP(A170,'2021'!A:A,'2021'!X:X)</f>
        <v/>
      </c>
      <c r="T170" t="e">
        <f>_xlfn.XLOOKUP(A170,'2022'!A:A,'2022'!X:X)</f>
        <v>#N/A</v>
      </c>
      <c r="U170" t="e">
        <f>_xlfn.XLOOKUP(A170,'2023'!B:B,'2023'!AF:AF)</f>
        <v>#N/A</v>
      </c>
      <c r="V170" t="e">
        <f>_xlfn.XLOOKUP(A170,'2024'!B:B,'2024'!BW:BW)</f>
        <v>#N/A</v>
      </c>
      <c r="W170" t="e">
        <f>_xlfn.XLOOKUP(A170,'2025'!A:A,'2025'!C:C)</f>
        <v>#N/A</v>
      </c>
      <c r="X170">
        <f>_xlfn.XLOOKUP(A170,'2021'!A:A,'2021'!V:V)</f>
        <v>1</v>
      </c>
      <c r="Y170" t="e">
        <f>_xlfn.XLOOKUP(A170,'2022'!A:A,'2022'!W:W)</f>
        <v>#N/A</v>
      </c>
      <c r="Z170" t="e">
        <f>_xlfn.XLOOKUP(A170,'2023'!B:B,'2023'!AE:AE)</f>
        <v>#N/A</v>
      </c>
      <c r="AA170" t="e">
        <f>_xlfn.XLOOKUP(A170,'2024'!B:B,'2024'!AZ:AZ)</f>
        <v>#N/A</v>
      </c>
      <c r="AB170" t="e">
        <f>_xlfn.XLOOKUP(A170,'2025'!A:A,'2025'!F:F)</f>
        <v>#N/A</v>
      </c>
    </row>
    <row r="171" spans="1:28">
      <c r="A171" t="s">
        <v>69</v>
      </c>
      <c r="E171" t="str">
        <f>_xlfn.XLOOKUP(A171,'2022'!A:A,'2022'!AA:AA)</f>
        <v/>
      </c>
      <c r="F171" t="str">
        <f>_xlfn.XLOOKUP(A171,'2023'!B:B,'2023'!AG:AG)</f>
        <v>U</v>
      </c>
      <c r="G171">
        <f>_xlfn.XLOOKUP(A171,'2024'!B:B,'2024'!BL:BL)</f>
        <v>1</v>
      </c>
      <c r="H171">
        <f>_xlfn.XLOOKUP(A171,'2025'!A:A,'2025'!G:G)</f>
        <v>0</v>
      </c>
      <c r="I171">
        <f>_xlfn.XLOOKUP(A171,'2021'!A:A,'2021'!U:U)</f>
        <v>1</v>
      </c>
      <c r="J171">
        <f>_xlfn.XLOOKUP(A171,'2022'!A:A,'2022'!V:V)</f>
        <v>1</v>
      </c>
      <c r="K171">
        <f>_xlfn.XLOOKUP(A171,'2023'!B:B,'2023'!AD:AD)</f>
        <v>1</v>
      </c>
      <c r="L171">
        <f>_xlfn.XLOOKUP(A171,'2024'!B:B,'2024'!AV:AV)</f>
        <v>1</v>
      </c>
      <c r="M171">
        <f>_xlfn.XLOOKUP(A171,'2025'!A:A,'2025'!G:G)</f>
        <v>0</v>
      </c>
      <c r="N171">
        <f>_xlfn.XLOOKUP(A171,'2021'!A:A,'2021'!E:E)</f>
        <v>0</v>
      </c>
      <c r="O171" t="str">
        <f>_xlfn.XLOOKUP(A171,'2022'!A:A,'2022'!E:E)</f>
        <v>Y</v>
      </c>
      <c r="P171" t="str">
        <f>_xlfn.XLOOKUP(A171,'2023'!B:B,'2023'!G:G)</f>
        <v>Y</v>
      </c>
      <c r="Q171">
        <f>_xlfn.XLOOKUP(A171,'2024'!B:B,'2024'!BH:BH)</f>
        <v>1</v>
      </c>
      <c r="R171">
        <f>_xlfn.XLOOKUP(A171,'2025'!A:A,'2025'!B:B)</f>
        <v>1</v>
      </c>
      <c r="S171" t="str">
        <f>_xlfn.XLOOKUP(A171,'2021'!A:A,'2021'!X:X)</f>
        <v/>
      </c>
      <c r="T171" t="str">
        <f>_xlfn.XLOOKUP(A171,'2022'!A:A,'2022'!X:X)</f>
        <v/>
      </c>
      <c r="U171" t="str">
        <f>_xlfn.XLOOKUP(A171,'2023'!B:B,'2023'!AF:AF)</f>
        <v/>
      </c>
      <c r="V171" t="str">
        <f>_xlfn.XLOOKUP(A171,'2024'!B:B,'2024'!BW:BW)</f>
        <v/>
      </c>
      <c r="W171">
        <f>_xlfn.XLOOKUP(A171,'2025'!A:A,'2025'!C:C)</f>
        <v>0</v>
      </c>
      <c r="X171" t="str">
        <f>_xlfn.XLOOKUP(A171,'2021'!A:A,'2021'!V:V)</f>
        <v/>
      </c>
      <c r="Y171" t="str">
        <f>_xlfn.XLOOKUP(A171,'2022'!A:A,'2022'!W:W)</f>
        <v/>
      </c>
      <c r="Z171" t="str">
        <f>_xlfn.XLOOKUP(A171,'2023'!B:B,'2023'!AE:AE)</f>
        <v/>
      </c>
      <c r="AA171">
        <f>_xlfn.XLOOKUP(A171,'2024'!B:B,'2024'!AZ:AZ)</f>
        <v>0</v>
      </c>
      <c r="AB171">
        <f>_xlfn.XLOOKUP(A171,'2025'!A:A,'2025'!F:F)</f>
        <v>0</v>
      </c>
    </row>
    <row r="172" spans="1:28">
      <c r="A172" t="s">
        <v>321</v>
      </c>
      <c r="E172" t="str">
        <f>_xlfn.XLOOKUP(A172,'2022'!A:A,'2022'!AA:AA)</f>
        <v/>
      </c>
      <c r="F172">
        <f>_xlfn.XLOOKUP(A172,'2023'!B:B,'2023'!AG:AG)</f>
        <v>0</v>
      </c>
      <c r="G172">
        <f>_xlfn.XLOOKUP(A172,'2024'!B:B,'2024'!BL:BL)</f>
        <v>0</v>
      </c>
      <c r="H172">
        <f>_xlfn.XLOOKUP(A172,'2025'!A:A,'2025'!G:G)</f>
        <v>0</v>
      </c>
      <c r="I172" t="str">
        <f>_xlfn.XLOOKUP(A172,'2021'!A:A,'2021'!U:U)</f>
        <v/>
      </c>
      <c r="J172" t="str">
        <f>_xlfn.XLOOKUP(A172,'2022'!A:A,'2022'!V:V)</f>
        <v/>
      </c>
      <c r="K172" t="str">
        <f>_xlfn.XLOOKUP(A172,'2023'!B:B,'2023'!AD:AD)</f>
        <v/>
      </c>
      <c r="L172" t="str">
        <f>_xlfn.XLOOKUP(A172,'2024'!B:B,'2024'!AV:AV)</f>
        <v/>
      </c>
      <c r="M172">
        <f>_xlfn.XLOOKUP(A172,'2025'!A:A,'2025'!G:G)</f>
        <v>0</v>
      </c>
      <c r="N172">
        <f>_xlfn.XLOOKUP(A172,'2021'!A:A,'2021'!E:E)</f>
        <v>0</v>
      </c>
      <c r="O172">
        <f>_xlfn.XLOOKUP(A172,'2022'!A:A,'2022'!E:E)</f>
        <v>0</v>
      </c>
      <c r="P172">
        <f>_xlfn.XLOOKUP(A172,'2023'!B:B,'2023'!G:G)</f>
        <v>0</v>
      </c>
      <c r="Q172">
        <f>_xlfn.XLOOKUP(A172,'2024'!B:B,'2024'!BH:BH)</f>
        <v>1</v>
      </c>
      <c r="R172">
        <f>_xlfn.XLOOKUP(A172,'2025'!A:A,'2025'!B:B)</f>
        <v>1</v>
      </c>
      <c r="S172">
        <f>_xlfn.XLOOKUP(A172,'2021'!A:A,'2021'!X:X)</f>
        <v>1</v>
      </c>
      <c r="T172">
        <f>_xlfn.XLOOKUP(A172,'2022'!A:A,'2022'!X:X)</f>
        <v>1</v>
      </c>
      <c r="U172">
        <f>_xlfn.XLOOKUP(A172,'2023'!B:B,'2023'!AF:AF)</f>
        <v>1</v>
      </c>
      <c r="V172">
        <f>_xlfn.XLOOKUP(A172,'2024'!B:B,'2024'!BW:BW)</f>
        <v>1</v>
      </c>
      <c r="W172">
        <f>_xlfn.XLOOKUP(A172,'2025'!A:A,'2025'!C:C)</f>
        <v>1</v>
      </c>
      <c r="X172" t="str">
        <f>_xlfn.XLOOKUP(A172,'2021'!A:A,'2021'!V:V)</f>
        <v/>
      </c>
      <c r="Y172">
        <f>_xlfn.XLOOKUP(A172,'2022'!A:A,'2022'!W:W)</f>
        <v>1</v>
      </c>
      <c r="Z172">
        <f>_xlfn.XLOOKUP(A172,'2023'!B:B,'2023'!AE:AE)</f>
        <v>1</v>
      </c>
      <c r="AA172">
        <f>_xlfn.XLOOKUP(A172,'2024'!B:B,'2024'!AZ:AZ)</f>
        <v>1</v>
      </c>
      <c r="AB172">
        <f>_xlfn.XLOOKUP(A172,'2025'!A:A,'2025'!F:F)</f>
        <v>1</v>
      </c>
    </row>
    <row r="173" spans="1:28">
      <c r="A173" t="s">
        <v>87</v>
      </c>
      <c r="E173" t="str">
        <f>_xlfn.XLOOKUP(A173,'2022'!A:A,'2022'!AA:AA)</f>
        <v/>
      </c>
      <c r="F173">
        <f>_xlfn.XLOOKUP(A173,'2023'!B:B,'2023'!AG:AG)</f>
        <v>0</v>
      </c>
      <c r="G173">
        <f>_xlfn.XLOOKUP(A173,'2024'!B:B,'2024'!BL:BL)</f>
        <v>1</v>
      </c>
      <c r="H173">
        <f>_xlfn.XLOOKUP(A173,'2025'!A:A,'2025'!G:G)</f>
        <v>1</v>
      </c>
      <c r="I173">
        <f>_xlfn.XLOOKUP(A173,'2021'!A:A,'2021'!U:U)</f>
        <v>1</v>
      </c>
      <c r="J173" t="str">
        <f>_xlfn.XLOOKUP(A173,'2022'!A:A,'2022'!V:V)</f>
        <v/>
      </c>
      <c r="K173" t="str">
        <f>_xlfn.XLOOKUP(A173,'2023'!B:B,'2023'!AD:AD)</f>
        <v/>
      </c>
      <c r="L173" t="str">
        <f>_xlfn.XLOOKUP(A173,'2024'!B:B,'2024'!AV:AV)</f>
        <v/>
      </c>
      <c r="M173">
        <f>_xlfn.XLOOKUP(A173,'2025'!A:A,'2025'!G:G)</f>
        <v>1</v>
      </c>
      <c r="N173" t="str">
        <f>_xlfn.XLOOKUP(A173,'2021'!A:A,'2021'!E:E)</f>
        <v>Y</v>
      </c>
      <c r="O173" t="str">
        <f>_xlfn.XLOOKUP(A173,'2022'!A:A,'2022'!E:E)</f>
        <v>Y</v>
      </c>
      <c r="P173" t="str">
        <f>_xlfn.XLOOKUP(A173,'2023'!B:B,'2023'!G:G)</f>
        <v>Y</v>
      </c>
      <c r="Q173">
        <f>_xlfn.XLOOKUP(A173,'2024'!B:B,'2024'!BH:BH)</f>
        <v>0</v>
      </c>
      <c r="R173">
        <f>_xlfn.XLOOKUP(A173,'2025'!A:A,'2025'!B:B)</f>
        <v>0</v>
      </c>
      <c r="S173" t="str">
        <f>_xlfn.XLOOKUP(A173,'2021'!A:A,'2021'!X:X)</f>
        <v/>
      </c>
      <c r="T173" t="str">
        <f>_xlfn.XLOOKUP(A173,'2022'!A:A,'2022'!X:X)</f>
        <v/>
      </c>
      <c r="U173" t="str">
        <f>_xlfn.XLOOKUP(A173,'2023'!B:B,'2023'!AF:AF)</f>
        <v/>
      </c>
      <c r="V173" t="str">
        <f>_xlfn.XLOOKUP(A173,'2024'!B:B,'2024'!BW:BW)</f>
        <v/>
      </c>
      <c r="W173">
        <f>_xlfn.XLOOKUP(A173,'2025'!A:A,'2025'!C:C)</f>
        <v>0</v>
      </c>
      <c r="X173">
        <f>_xlfn.XLOOKUP(A173,'2021'!A:A,'2021'!V:V)</f>
        <v>1</v>
      </c>
      <c r="Y173">
        <f>_xlfn.XLOOKUP(A173,'2022'!A:A,'2022'!W:W)</f>
        <v>1</v>
      </c>
      <c r="Z173">
        <f>_xlfn.XLOOKUP(A173,'2023'!B:B,'2023'!AE:AE)</f>
        <v>1</v>
      </c>
      <c r="AA173">
        <f>_xlfn.XLOOKUP(A173,'2024'!B:B,'2024'!AZ:AZ)</f>
        <v>1</v>
      </c>
      <c r="AB173">
        <f>_xlfn.XLOOKUP(A173,'2025'!A:A,'2025'!F:F)</f>
        <v>1</v>
      </c>
    </row>
    <row r="174" spans="1:28">
      <c r="A174" t="s">
        <v>371</v>
      </c>
      <c r="E174" t="str">
        <f>_xlfn.XLOOKUP(A174,'2022'!A:A,'2022'!AA:AA)</f>
        <v/>
      </c>
      <c r="F174">
        <f>_xlfn.XLOOKUP(A174,'2023'!B:B,'2023'!AG:AG)</f>
        <v>0</v>
      </c>
      <c r="G174">
        <f>_xlfn.XLOOKUP(A174,'2024'!B:B,'2024'!BL:BL)</f>
        <v>1</v>
      </c>
      <c r="H174">
        <f>_xlfn.XLOOKUP(A174,'2025'!A:A,'2025'!G:G)</f>
        <v>0</v>
      </c>
      <c r="I174" t="str">
        <f>_xlfn.XLOOKUP(A174,'2021'!A:A,'2021'!U:U)</f>
        <v/>
      </c>
      <c r="J174" t="str">
        <f>_xlfn.XLOOKUP(A174,'2022'!A:A,'2022'!V:V)</f>
        <v/>
      </c>
      <c r="K174" t="str">
        <f>_xlfn.XLOOKUP(A174,'2023'!B:B,'2023'!AD:AD)</f>
        <v/>
      </c>
      <c r="L174" t="str">
        <f>_xlfn.XLOOKUP(A174,'2024'!B:B,'2024'!AV:AV)</f>
        <v/>
      </c>
      <c r="M174">
        <f>_xlfn.XLOOKUP(A174,'2025'!A:A,'2025'!G:G)</f>
        <v>0</v>
      </c>
      <c r="N174">
        <f>_xlfn.XLOOKUP(A174,'2021'!A:A,'2021'!E:E)</f>
        <v>0</v>
      </c>
      <c r="O174">
        <f>_xlfn.XLOOKUP(A174,'2022'!A:A,'2022'!E:E)</f>
        <v>0</v>
      </c>
      <c r="P174" t="str">
        <f>_xlfn.XLOOKUP(A174,'2023'!B:B,'2023'!G:G)</f>
        <v>Y</v>
      </c>
      <c r="Q174">
        <f>_xlfn.XLOOKUP(A174,'2024'!B:B,'2024'!BH:BH)</f>
        <v>0</v>
      </c>
      <c r="R174">
        <f>_xlfn.XLOOKUP(A174,'2025'!A:A,'2025'!B:B)</f>
        <v>0</v>
      </c>
      <c r="S174">
        <f>_xlfn.XLOOKUP(A174,'2021'!A:A,'2021'!X:X)</f>
        <v>1</v>
      </c>
      <c r="T174">
        <f>_xlfn.XLOOKUP(A174,'2022'!A:A,'2022'!X:X)</f>
        <v>1</v>
      </c>
      <c r="U174">
        <f>_xlfn.XLOOKUP(A174,'2023'!B:B,'2023'!AF:AF)</f>
        <v>1</v>
      </c>
      <c r="V174">
        <f>_xlfn.XLOOKUP(A174,'2024'!B:B,'2024'!BW:BW)</f>
        <v>1</v>
      </c>
      <c r="W174">
        <f>_xlfn.XLOOKUP(A174,'2025'!A:A,'2025'!C:C)</f>
        <v>1</v>
      </c>
      <c r="X174">
        <f>_xlfn.XLOOKUP(A174,'2021'!A:A,'2021'!V:V)</f>
        <v>1</v>
      </c>
      <c r="Y174">
        <f>_xlfn.XLOOKUP(A174,'2022'!A:A,'2022'!W:W)</f>
        <v>1</v>
      </c>
      <c r="Z174">
        <f>_xlfn.XLOOKUP(A174,'2023'!B:B,'2023'!AE:AE)</f>
        <v>1</v>
      </c>
      <c r="AA174">
        <f>_xlfn.XLOOKUP(A174,'2024'!B:B,'2024'!AZ:AZ)</f>
        <v>1</v>
      </c>
      <c r="AB174">
        <f>_xlfn.XLOOKUP(A174,'2025'!A:A,'2025'!F:F)</f>
        <v>1</v>
      </c>
    </row>
    <row r="175" spans="1:28">
      <c r="A175" t="s">
        <v>2980</v>
      </c>
      <c r="E175" t="str">
        <f>_xlfn.XLOOKUP(A175,'2022'!A:A,'2022'!AA:AA)</f>
        <v/>
      </c>
      <c r="F175" t="e">
        <f>_xlfn.XLOOKUP(A175,'2023'!B:B,'2023'!AG:AG)</f>
        <v>#N/A</v>
      </c>
      <c r="G175" t="e">
        <f>_xlfn.XLOOKUP(A175,'2024'!B:B,'2024'!BL:BL)</f>
        <v>#N/A</v>
      </c>
      <c r="H175" t="e">
        <f>_xlfn.XLOOKUP(A175,'2025'!A:A,'2025'!G:G)</f>
        <v>#N/A</v>
      </c>
      <c r="I175" t="str">
        <f>_xlfn.XLOOKUP(A175,'2021'!A:A,'2021'!U:U)</f>
        <v/>
      </c>
      <c r="J175" t="str">
        <f>_xlfn.XLOOKUP(A175,'2022'!A:A,'2022'!V:V)</f>
        <v/>
      </c>
      <c r="K175" t="e">
        <f>_xlfn.XLOOKUP(A175,'2023'!B:B,'2023'!AD:AD)</f>
        <v>#N/A</v>
      </c>
      <c r="L175" t="e">
        <f>_xlfn.XLOOKUP(A175,'2024'!B:B,'2024'!AV:AV)</f>
        <v>#N/A</v>
      </c>
      <c r="M175" t="e">
        <f>_xlfn.XLOOKUP(A175,'2025'!A:A,'2025'!G:G)</f>
        <v>#N/A</v>
      </c>
      <c r="N175">
        <f>_xlfn.XLOOKUP(A175,'2021'!A:A,'2021'!E:E)</f>
        <v>0</v>
      </c>
      <c r="O175">
        <f>_xlfn.XLOOKUP(A175,'2022'!A:A,'2022'!E:E)</f>
        <v>0</v>
      </c>
      <c r="P175" t="e">
        <f>_xlfn.XLOOKUP(A175,'2023'!B:B,'2023'!G:G)</f>
        <v>#N/A</v>
      </c>
      <c r="Q175" t="e">
        <f>_xlfn.XLOOKUP(A175,'2024'!B:B,'2024'!BH:BH)</f>
        <v>#N/A</v>
      </c>
      <c r="R175" t="e">
        <f>_xlfn.XLOOKUP(A175,'2025'!A:A,'2025'!B:B)</f>
        <v>#N/A</v>
      </c>
      <c r="S175" t="str">
        <f>_xlfn.XLOOKUP(A175,'2021'!A:A,'2021'!X:X)</f>
        <v/>
      </c>
      <c r="T175" t="str">
        <f>_xlfn.XLOOKUP(A175,'2022'!A:A,'2022'!X:X)</f>
        <v/>
      </c>
      <c r="U175" t="e">
        <f>_xlfn.XLOOKUP(A175,'2023'!B:B,'2023'!AF:AF)</f>
        <v>#N/A</v>
      </c>
      <c r="V175" t="e">
        <f>_xlfn.XLOOKUP(A175,'2024'!B:B,'2024'!BW:BW)</f>
        <v>#N/A</v>
      </c>
      <c r="W175" t="e">
        <f>_xlfn.XLOOKUP(A175,'2025'!A:A,'2025'!C:C)</f>
        <v>#N/A</v>
      </c>
      <c r="X175">
        <f>_xlfn.XLOOKUP(A175,'2021'!A:A,'2021'!V:V)</f>
        <v>1</v>
      </c>
      <c r="Y175">
        <f>_xlfn.XLOOKUP(A175,'2022'!A:A,'2022'!W:W)</f>
        <v>1</v>
      </c>
      <c r="Z175" t="e">
        <f>_xlfn.XLOOKUP(A175,'2023'!B:B,'2023'!AE:AE)</f>
        <v>#N/A</v>
      </c>
      <c r="AA175" t="e">
        <f>_xlfn.XLOOKUP(A175,'2024'!B:B,'2024'!AZ:AZ)</f>
        <v>#N/A</v>
      </c>
      <c r="AB175" t="e">
        <f>_xlfn.XLOOKUP(A175,'2025'!A:A,'2025'!F:F)</f>
        <v>#N/A</v>
      </c>
    </row>
    <row r="176" spans="1:28">
      <c r="A176" t="s">
        <v>123</v>
      </c>
      <c r="E176" t="str">
        <f>_xlfn.XLOOKUP(A176,'2022'!A:A,'2022'!AA:AA)</f>
        <v/>
      </c>
      <c r="F176" t="str">
        <f>_xlfn.XLOOKUP(A176,'2023'!B:B,'2023'!AG:AG)</f>
        <v>Y</v>
      </c>
      <c r="G176">
        <f>_xlfn.XLOOKUP(A176,'2024'!B:B,'2024'!BL:BL)</f>
        <v>0</v>
      </c>
      <c r="H176">
        <f>_xlfn.XLOOKUP(A176,'2025'!A:A,'2025'!G:G)</f>
        <v>1</v>
      </c>
      <c r="I176">
        <f>_xlfn.XLOOKUP(A176,'2021'!A:A,'2021'!U:U)</f>
        <v>1</v>
      </c>
      <c r="J176">
        <f>_xlfn.XLOOKUP(A176,'2022'!A:A,'2022'!V:V)</f>
        <v>1</v>
      </c>
      <c r="K176">
        <f>_xlfn.XLOOKUP(A176,'2023'!B:B,'2023'!AD:AD)</f>
        <v>1</v>
      </c>
      <c r="L176">
        <f>_xlfn.XLOOKUP(A176,'2024'!B:B,'2024'!AV:AV)</f>
        <v>1</v>
      </c>
      <c r="M176">
        <f>_xlfn.XLOOKUP(A176,'2025'!A:A,'2025'!G:G)</f>
        <v>1</v>
      </c>
      <c r="N176">
        <f>_xlfn.XLOOKUP(A176,'2021'!A:A,'2021'!E:E)</f>
        <v>0</v>
      </c>
      <c r="O176">
        <f>_xlfn.XLOOKUP(A176,'2022'!A:A,'2022'!E:E)</f>
        <v>0</v>
      </c>
      <c r="P176">
        <f>_xlfn.XLOOKUP(A176,'2023'!B:B,'2023'!G:G)</f>
        <v>0</v>
      </c>
      <c r="Q176">
        <f>_xlfn.XLOOKUP(A176,'2024'!B:B,'2024'!BH:BH)</f>
        <v>0</v>
      </c>
      <c r="R176">
        <f>_xlfn.XLOOKUP(A176,'2025'!A:A,'2025'!B:B)</f>
        <v>0</v>
      </c>
      <c r="S176" t="str">
        <f>_xlfn.XLOOKUP(A176,'2021'!A:A,'2021'!X:X)</f>
        <v/>
      </c>
      <c r="T176" t="str">
        <f>_xlfn.XLOOKUP(A176,'2022'!A:A,'2022'!X:X)</f>
        <v/>
      </c>
      <c r="U176" t="str">
        <f>_xlfn.XLOOKUP(A176,'2023'!B:B,'2023'!AF:AF)</f>
        <v/>
      </c>
      <c r="V176" t="str">
        <f>_xlfn.XLOOKUP(A176,'2024'!B:B,'2024'!BW:BW)</f>
        <v/>
      </c>
      <c r="W176">
        <f>_xlfn.XLOOKUP(A176,'2025'!A:A,'2025'!C:C)</f>
        <v>1</v>
      </c>
      <c r="X176" t="str">
        <f>_xlfn.XLOOKUP(A176,'2021'!A:A,'2021'!V:V)</f>
        <v/>
      </c>
      <c r="Y176" t="str">
        <f>_xlfn.XLOOKUP(A176,'2022'!A:A,'2022'!W:W)</f>
        <v/>
      </c>
      <c r="Z176" t="str">
        <f>_xlfn.XLOOKUP(A176,'2023'!B:B,'2023'!AE:AE)</f>
        <v/>
      </c>
      <c r="AA176">
        <f>_xlfn.XLOOKUP(A176,'2024'!B:B,'2024'!AZ:AZ)</f>
        <v>0</v>
      </c>
      <c r="AB176">
        <f>_xlfn.XLOOKUP(A176,'2025'!A:A,'2025'!F:F)</f>
        <v>0</v>
      </c>
    </row>
    <row r="177" spans="1:28">
      <c r="A177" t="s">
        <v>406</v>
      </c>
      <c r="E177" t="e">
        <f>_xlfn.XLOOKUP(A177,'2022'!A:A,'2022'!AA:AA)</f>
        <v>#N/A</v>
      </c>
      <c r="F177" t="e">
        <f>_xlfn.XLOOKUP(A177,'2023'!B:B,'2023'!AG:AG)</f>
        <v>#N/A</v>
      </c>
      <c r="G177">
        <f>_xlfn.XLOOKUP(A177,'2024'!B:B,'2024'!BL:BL)</f>
        <v>1</v>
      </c>
      <c r="H177">
        <f>_xlfn.XLOOKUP(A177,'2025'!A:A,'2025'!G:G)</f>
        <v>1</v>
      </c>
      <c r="I177" t="str">
        <f>_xlfn.XLOOKUP(A177,'2021'!A:A,'2021'!U:U)</f>
        <v/>
      </c>
      <c r="J177" t="e">
        <f>_xlfn.XLOOKUP(A177,'2022'!A:A,'2022'!V:V)</f>
        <v>#N/A</v>
      </c>
      <c r="K177" t="e">
        <f>_xlfn.XLOOKUP(A177,'2023'!B:B,'2023'!AD:AD)</f>
        <v>#N/A</v>
      </c>
      <c r="L177" t="str">
        <f>_xlfn.XLOOKUP(A177,'2024'!B:B,'2024'!AV:AV)</f>
        <v/>
      </c>
      <c r="M177">
        <f>_xlfn.XLOOKUP(A177,'2025'!A:A,'2025'!G:G)</f>
        <v>1</v>
      </c>
      <c r="N177" t="str">
        <f>_xlfn.XLOOKUP(A177,'2021'!A:A,'2021'!E:E)</f>
        <v>Y</v>
      </c>
      <c r="O177" t="e">
        <f>_xlfn.XLOOKUP(A177,'2022'!A:A,'2022'!E:E)</f>
        <v>#N/A</v>
      </c>
      <c r="P177" t="e">
        <f>_xlfn.XLOOKUP(A177,'2023'!B:B,'2023'!G:G)</f>
        <v>#N/A</v>
      </c>
      <c r="Q177">
        <f>_xlfn.XLOOKUP(A177,'2024'!B:B,'2024'!BH:BH)</f>
        <v>0</v>
      </c>
      <c r="R177">
        <f>_xlfn.XLOOKUP(A177,'2025'!A:A,'2025'!B:B)</f>
        <v>1</v>
      </c>
      <c r="S177" t="str">
        <f>_xlfn.XLOOKUP(A177,'2021'!A:A,'2021'!X:X)</f>
        <v/>
      </c>
      <c r="T177" t="e">
        <f>_xlfn.XLOOKUP(A177,'2022'!A:A,'2022'!X:X)</f>
        <v>#N/A</v>
      </c>
      <c r="U177" t="e">
        <f>_xlfn.XLOOKUP(A177,'2023'!B:B,'2023'!AF:AF)</f>
        <v>#N/A</v>
      </c>
      <c r="V177" t="str">
        <f>_xlfn.XLOOKUP(A177,'2024'!B:B,'2024'!BW:BW)</f>
        <v/>
      </c>
      <c r="W177">
        <f>_xlfn.XLOOKUP(A177,'2025'!A:A,'2025'!C:C)</f>
        <v>0</v>
      </c>
      <c r="X177" t="str">
        <f>_xlfn.XLOOKUP(A177,'2021'!A:A,'2021'!V:V)</f>
        <v/>
      </c>
      <c r="Y177" t="e">
        <f>_xlfn.XLOOKUP(A177,'2022'!A:A,'2022'!W:W)</f>
        <v>#N/A</v>
      </c>
      <c r="Z177" t="e">
        <f>_xlfn.XLOOKUP(A177,'2023'!B:B,'2023'!AE:AE)</f>
        <v>#N/A</v>
      </c>
      <c r="AA177">
        <f>_xlfn.XLOOKUP(A177,'2024'!B:B,'2024'!AZ:AZ)</f>
        <v>1</v>
      </c>
      <c r="AB177">
        <f>_xlfn.XLOOKUP(A177,'2025'!A:A,'2025'!F:F)</f>
        <v>1</v>
      </c>
    </row>
    <row r="178" spans="1:28">
      <c r="A178" t="s">
        <v>2347</v>
      </c>
      <c r="E178" t="str">
        <f>_xlfn.XLOOKUP(A178,'2022'!A:A,'2022'!AA:AA)</f>
        <v/>
      </c>
      <c r="F178">
        <f>_xlfn.XLOOKUP(A178,'2023'!B:B,'2023'!AG:AG)</f>
        <v>0</v>
      </c>
      <c r="G178" t="e">
        <f>_xlfn.XLOOKUP(A178,'2024'!B:B,'2024'!BL:BL)</f>
        <v>#N/A</v>
      </c>
      <c r="H178" t="e">
        <f>_xlfn.XLOOKUP(A178,'2025'!A:A,'2025'!G:G)</f>
        <v>#N/A</v>
      </c>
      <c r="I178" t="str">
        <f>_xlfn.XLOOKUP(A178,'2021'!A:A,'2021'!U:U)</f>
        <v/>
      </c>
      <c r="J178" t="str">
        <f>_xlfn.XLOOKUP(A178,'2022'!A:A,'2022'!V:V)</f>
        <v/>
      </c>
      <c r="K178" t="str">
        <f>_xlfn.XLOOKUP(A178,'2023'!B:B,'2023'!AD:AD)</f>
        <v/>
      </c>
      <c r="L178" t="e">
        <f>_xlfn.XLOOKUP(A178,'2024'!B:B,'2024'!AV:AV)</f>
        <v>#N/A</v>
      </c>
      <c r="M178" t="e">
        <f>_xlfn.XLOOKUP(A178,'2025'!A:A,'2025'!G:G)</f>
        <v>#N/A</v>
      </c>
      <c r="N178">
        <f>_xlfn.XLOOKUP(A178,'2021'!A:A,'2021'!E:E)</f>
        <v>0</v>
      </c>
      <c r="O178">
        <f>_xlfn.XLOOKUP(A178,'2022'!A:A,'2022'!E:E)</f>
        <v>0</v>
      </c>
      <c r="P178">
        <f>_xlfn.XLOOKUP(A178,'2023'!B:B,'2023'!G:G)</f>
        <v>0</v>
      </c>
      <c r="Q178" t="e">
        <f>_xlfn.XLOOKUP(A178,'2024'!B:B,'2024'!BH:BH)</f>
        <v>#N/A</v>
      </c>
      <c r="R178" t="e">
        <f>_xlfn.XLOOKUP(A178,'2025'!A:A,'2025'!B:B)</f>
        <v>#N/A</v>
      </c>
      <c r="S178" t="str">
        <f>_xlfn.XLOOKUP(A178,'2021'!A:A,'2021'!X:X)</f>
        <v/>
      </c>
      <c r="T178" t="str">
        <f>_xlfn.XLOOKUP(A178,'2022'!A:A,'2022'!X:X)</f>
        <v/>
      </c>
      <c r="U178" t="str">
        <f>_xlfn.XLOOKUP(A178,'2023'!B:B,'2023'!AF:AF)</f>
        <v/>
      </c>
      <c r="V178" t="e">
        <f>_xlfn.XLOOKUP(A178,'2024'!B:B,'2024'!BW:BW)</f>
        <v>#N/A</v>
      </c>
      <c r="W178" t="e">
        <f>_xlfn.XLOOKUP(A178,'2025'!A:A,'2025'!C:C)</f>
        <v>#N/A</v>
      </c>
      <c r="X178" t="str">
        <f>_xlfn.XLOOKUP(A178,'2021'!A:A,'2021'!V:V)</f>
        <v/>
      </c>
      <c r="Y178">
        <f>_xlfn.XLOOKUP(A178,'2022'!A:A,'2022'!W:W)</f>
        <v>1</v>
      </c>
      <c r="Z178">
        <f>_xlfn.XLOOKUP(A178,'2023'!B:B,'2023'!AE:AE)</f>
        <v>1</v>
      </c>
      <c r="AA178" t="e">
        <f>_xlfn.XLOOKUP(A178,'2024'!B:B,'2024'!AZ:AZ)</f>
        <v>#N/A</v>
      </c>
      <c r="AB178" t="e">
        <f>_xlfn.XLOOKUP(A178,'2025'!A:A,'2025'!F:F)</f>
        <v>#N/A</v>
      </c>
    </row>
    <row r="179" spans="1:28">
      <c r="A179" t="s">
        <v>418</v>
      </c>
      <c r="E179" t="e">
        <f>_xlfn.XLOOKUP(A179,'2022'!A:A,'2022'!AA:AA)</f>
        <v>#N/A</v>
      </c>
      <c r="F179" t="str">
        <f>_xlfn.XLOOKUP(A179,'2023'!B:B,'2023'!AG:AG)</f>
        <v>U</v>
      </c>
      <c r="G179">
        <f>_xlfn.XLOOKUP(A179,'2024'!B:B,'2024'!BL:BL)</f>
        <v>1</v>
      </c>
      <c r="H179">
        <f>_xlfn.XLOOKUP(A179,'2025'!A:A,'2025'!G:G)</f>
        <v>1</v>
      </c>
      <c r="I179" t="str">
        <f>_xlfn.XLOOKUP(A179,'2021'!A:A,'2021'!U:U)</f>
        <v/>
      </c>
      <c r="J179" t="e">
        <f>_xlfn.XLOOKUP(A179,'2022'!A:A,'2022'!V:V)</f>
        <v>#N/A</v>
      </c>
      <c r="K179" t="str">
        <f>_xlfn.XLOOKUP(A179,'2023'!B:B,'2023'!AD:AD)</f>
        <v/>
      </c>
      <c r="L179" t="str">
        <f>_xlfn.XLOOKUP(A179,'2024'!B:B,'2024'!AV:AV)</f>
        <v/>
      </c>
      <c r="M179">
        <f>_xlfn.XLOOKUP(A179,'2025'!A:A,'2025'!G:G)</f>
        <v>1</v>
      </c>
      <c r="N179">
        <f>_xlfn.XLOOKUP(A179,'2021'!A:A,'2021'!E:E)</f>
        <v>0</v>
      </c>
      <c r="O179" t="e">
        <f>_xlfn.XLOOKUP(A179,'2022'!A:A,'2022'!E:E)</f>
        <v>#N/A</v>
      </c>
      <c r="P179">
        <f>_xlfn.XLOOKUP(A179,'2023'!B:B,'2023'!G:G)</f>
        <v>0</v>
      </c>
      <c r="Q179">
        <f>_xlfn.XLOOKUP(A179,'2024'!B:B,'2024'!BH:BH)</f>
        <v>0</v>
      </c>
      <c r="R179">
        <f>_xlfn.XLOOKUP(A179,'2025'!A:A,'2025'!B:B)</f>
        <v>0</v>
      </c>
      <c r="S179" t="str">
        <f>_xlfn.XLOOKUP(A179,'2021'!A:A,'2021'!X:X)</f>
        <v/>
      </c>
      <c r="T179" t="e">
        <f>_xlfn.XLOOKUP(A179,'2022'!A:A,'2022'!X:X)</f>
        <v>#N/A</v>
      </c>
      <c r="U179">
        <f>_xlfn.XLOOKUP(A179,'2023'!B:B,'2023'!AF:AF)</f>
        <v>1</v>
      </c>
      <c r="V179">
        <f>_xlfn.XLOOKUP(A179,'2024'!B:B,'2024'!BW:BW)</f>
        <v>1</v>
      </c>
      <c r="W179">
        <f>_xlfn.XLOOKUP(A179,'2025'!A:A,'2025'!C:C)</f>
        <v>1</v>
      </c>
      <c r="X179" t="str">
        <f>_xlfn.XLOOKUP(A179,'2021'!A:A,'2021'!V:V)</f>
        <v/>
      </c>
      <c r="Y179" t="e">
        <f>_xlfn.XLOOKUP(A179,'2022'!A:A,'2022'!W:W)</f>
        <v>#N/A</v>
      </c>
      <c r="Z179">
        <f>_xlfn.XLOOKUP(A179,'2023'!B:B,'2023'!AE:AE)</f>
        <v>1</v>
      </c>
      <c r="AA179">
        <f>_xlfn.XLOOKUP(A179,'2024'!B:B,'2024'!AZ:AZ)</f>
        <v>1</v>
      </c>
      <c r="AB179">
        <f>_xlfn.XLOOKUP(A179,'2025'!A:A,'2025'!F:F)</f>
        <v>1</v>
      </c>
    </row>
    <row r="180" spans="1:28">
      <c r="A180" t="s">
        <v>293</v>
      </c>
      <c r="E180" t="str">
        <f>_xlfn.XLOOKUP(A180,'2022'!A:A,'2022'!AA:AA)</f>
        <v>Y</v>
      </c>
      <c r="F180">
        <f>_xlfn.XLOOKUP(A180,'2023'!B:B,'2023'!AG:AG)</f>
        <v>0</v>
      </c>
      <c r="G180">
        <f>_xlfn.XLOOKUP(A180,'2024'!B:B,'2024'!BL:BL)</f>
        <v>1</v>
      </c>
      <c r="H180">
        <f>_xlfn.XLOOKUP(A180,'2025'!A:A,'2025'!G:G)</f>
        <v>1</v>
      </c>
      <c r="I180" t="e">
        <f>_xlfn.XLOOKUP(A180,'2021'!A:A,'2021'!U:U)</f>
        <v>#N/A</v>
      </c>
      <c r="J180" t="str">
        <f>_xlfn.XLOOKUP(A180,'2022'!A:A,'2022'!V:V)</f>
        <v/>
      </c>
      <c r="K180" t="str">
        <f>_xlfn.XLOOKUP(A180,'2023'!B:B,'2023'!AD:AD)</f>
        <v/>
      </c>
      <c r="L180" t="str">
        <f>_xlfn.XLOOKUP(A180,'2024'!B:B,'2024'!AV:AV)</f>
        <v/>
      </c>
      <c r="M180">
        <f>_xlfn.XLOOKUP(A180,'2025'!A:A,'2025'!G:G)</f>
        <v>1</v>
      </c>
      <c r="N180" t="e">
        <f>_xlfn.XLOOKUP(A180,'2021'!A:A,'2021'!E:E)</f>
        <v>#N/A</v>
      </c>
      <c r="O180">
        <f>_xlfn.XLOOKUP(A180,'2022'!A:A,'2022'!E:E)</f>
        <v>0</v>
      </c>
      <c r="P180">
        <f>_xlfn.XLOOKUP(A180,'2023'!B:B,'2023'!G:G)</f>
        <v>0</v>
      </c>
      <c r="Q180">
        <f>_xlfn.XLOOKUP(A180,'2024'!B:B,'2024'!BH:BH)</f>
        <v>0</v>
      </c>
      <c r="R180">
        <f>_xlfn.XLOOKUP(A180,'2025'!A:A,'2025'!B:B)</f>
        <v>0</v>
      </c>
      <c r="S180" t="e">
        <f>_xlfn.XLOOKUP(A180,'2021'!A:A,'2021'!X:X)</f>
        <v>#N/A</v>
      </c>
      <c r="T180" t="str">
        <f>_xlfn.XLOOKUP(A180,'2022'!A:A,'2022'!X:X)</f>
        <v/>
      </c>
      <c r="U180" t="str">
        <f>_xlfn.XLOOKUP(A180,'2023'!B:B,'2023'!AF:AF)</f>
        <v/>
      </c>
      <c r="V180" t="str">
        <f>_xlfn.XLOOKUP(A180,'2024'!B:B,'2024'!BW:BW)</f>
        <v/>
      </c>
      <c r="W180">
        <f>_xlfn.XLOOKUP(A180,'2025'!A:A,'2025'!C:C)</f>
        <v>0</v>
      </c>
      <c r="X180" t="e">
        <f>_xlfn.XLOOKUP(A180,'2021'!A:A,'2021'!V:V)</f>
        <v>#N/A</v>
      </c>
      <c r="Y180">
        <f>_xlfn.XLOOKUP(A180,'2022'!A:A,'2022'!W:W)</f>
        <v>1</v>
      </c>
      <c r="Z180">
        <f>_xlfn.XLOOKUP(A180,'2023'!B:B,'2023'!AE:AE)</f>
        <v>1</v>
      </c>
      <c r="AA180">
        <f>_xlfn.XLOOKUP(A180,'2024'!B:B,'2024'!AZ:AZ)</f>
        <v>1</v>
      </c>
      <c r="AB180">
        <f>_xlfn.XLOOKUP(A180,'2025'!A:A,'2025'!F:F)</f>
        <v>1</v>
      </c>
    </row>
    <row r="181" spans="1:28">
      <c r="A181" t="s">
        <v>351</v>
      </c>
      <c r="E181" t="e">
        <f>_xlfn.XLOOKUP(A181,'2022'!A:A,'2022'!AA:AA)</f>
        <v>#N/A</v>
      </c>
      <c r="F181" t="str">
        <f>_xlfn.XLOOKUP(A181,'2023'!B:B,'2023'!AG:AG)</f>
        <v>U</v>
      </c>
      <c r="G181">
        <f>_xlfn.XLOOKUP(A181,'2024'!B:B,'2024'!BL:BL)</f>
        <v>0</v>
      </c>
      <c r="H181">
        <f>_xlfn.XLOOKUP(A181,'2025'!A:A,'2025'!G:G)</f>
        <v>1</v>
      </c>
      <c r="I181" t="e">
        <f>_xlfn.XLOOKUP(A181,'2021'!A:A,'2021'!U:U)</f>
        <v>#N/A</v>
      </c>
      <c r="J181" t="e">
        <f>_xlfn.XLOOKUP(A181,'2022'!A:A,'2022'!V:V)</f>
        <v>#N/A</v>
      </c>
      <c r="K181" t="str">
        <f>_xlfn.XLOOKUP(A181,'2023'!B:B,'2023'!AD:AD)</f>
        <v/>
      </c>
      <c r="L181">
        <f>_xlfn.XLOOKUP(A181,'2024'!B:B,'2024'!AV:AV)</f>
        <v>1</v>
      </c>
      <c r="M181">
        <f>_xlfn.XLOOKUP(A181,'2025'!A:A,'2025'!G:G)</f>
        <v>1</v>
      </c>
      <c r="N181" t="e">
        <f>_xlfn.XLOOKUP(A181,'2021'!A:A,'2021'!E:E)</f>
        <v>#N/A</v>
      </c>
      <c r="O181" t="e">
        <f>_xlfn.XLOOKUP(A181,'2022'!A:A,'2022'!E:E)</f>
        <v>#N/A</v>
      </c>
      <c r="P181">
        <f>_xlfn.XLOOKUP(A181,'2023'!B:B,'2023'!G:G)</f>
        <v>0</v>
      </c>
      <c r="Q181">
        <f>_xlfn.XLOOKUP(A181,'2024'!B:B,'2024'!BH:BH)</f>
        <v>0</v>
      </c>
      <c r="R181">
        <f>_xlfn.XLOOKUP(A181,'2025'!A:A,'2025'!B:B)</f>
        <v>0</v>
      </c>
      <c r="S181" t="e">
        <f>_xlfn.XLOOKUP(A181,'2021'!A:A,'2021'!X:X)</f>
        <v>#N/A</v>
      </c>
      <c r="T181" t="e">
        <f>_xlfn.XLOOKUP(A181,'2022'!A:A,'2022'!X:X)</f>
        <v>#N/A</v>
      </c>
      <c r="U181" t="str">
        <f>_xlfn.XLOOKUP(A181,'2023'!B:B,'2023'!AF:AF)</f>
        <v/>
      </c>
      <c r="V181" t="str">
        <f>_xlfn.XLOOKUP(A181,'2024'!B:B,'2024'!BW:BW)</f>
        <v/>
      </c>
      <c r="W181">
        <f>_xlfn.XLOOKUP(A181,'2025'!A:A,'2025'!C:C)</f>
        <v>0</v>
      </c>
      <c r="X181" t="e">
        <f>_xlfn.XLOOKUP(A181,'2021'!A:A,'2021'!V:V)</f>
        <v>#N/A</v>
      </c>
      <c r="Y181" t="e">
        <f>_xlfn.XLOOKUP(A181,'2022'!A:A,'2022'!W:W)</f>
        <v>#N/A</v>
      </c>
      <c r="Z181" t="str">
        <f>_xlfn.XLOOKUP(A181,'2023'!B:B,'2023'!AE:AE)</f>
        <v/>
      </c>
      <c r="AA181">
        <f>_xlfn.XLOOKUP(A181,'2024'!B:B,'2024'!AZ:AZ)</f>
        <v>0</v>
      </c>
      <c r="AB181">
        <f>_xlfn.XLOOKUP(A181,'2025'!A:A,'2025'!F:F)</f>
        <v>0</v>
      </c>
    </row>
    <row r="182" spans="1:28">
      <c r="A182" t="s">
        <v>405</v>
      </c>
      <c r="E182" t="str">
        <f>_xlfn.XLOOKUP(A182,'2022'!A:A,'2022'!AA:AA)</f>
        <v>Y</v>
      </c>
      <c r="F182" t="str">
        <f>_xlfn.XLOOKUP(A182,'2023'!B:B,'2023'!AG:AG)</f>
        <v>Y</v>
      </c>
      <c r="G182">
        <f>_xlfn.XLOOKUP(A182,'2024'!B:B,'2024'!BL:BL)</f>
        <v>1</v>
      </c>
      <c r="H182">
        <f>_xlfn.XLOOKUP(A182,'2025'!A:A,'2025'!G:G)</f>
        <v>0</v>
      </c>
      <c r="I182">
        <f>_xlfn.XLOOKUP(A182,'2021'!A:A,'2021'!U:U)</f>
        <v>1</v>
      </c>
      <c r="J182">
        <f>_xlfn.XLOOKUP(A182,'2022'!A:A,'2022'!V:V)</f>
        <v>1</v>
      </c>
      <c r="K182">
        <f>_xlfn.XLOOKUP(A182,'2023'!B:B,'2023'!AD:AD)</f>
        <v>1</v>
      </c>
      <c r="L182">
        <f>_xlfn.XLOOKUP(A182,'2024'!B:B,'2024'!AV:AV)</f>
        <v>1</v>
      </c>
      <c r="M182">
        <f>_xlfn.XLOOKUP(A182,'2025'!A:A,'2025'!G:G)</f>
        <v>0</v>
      </c>
      <c r="N182" t="str">
        <f>_xlfn.XLOOKUP(A182,'2021'!A:A,'2021'!E:E)</f>
        <v>Y</v>
      </c>
      <c r="O182" t="str">
        <f>_xlfn.XLOOKUP(A182,'2022'!A:A,'2022'!E:E)</f>
        <v>Y</v>
      </c>
      <c r="P182" t="str">
        <f>_xlfn.XLOOKUP(A182,'2023'!B:B,'2023'!G:G)</f>
        <v>Y</v>
      </c>
      <c r="Q182">
        <f>_xlfn.XLOOKUP(A182,'2024'!B:B,'2024'!BH:BH)</f>
        <v>1</v>
      </c>
      <c r="R182">
        <f>_xlfn.XLOOKUP(A182,'2025'!A:A,'2025'!B:B)</f>
        <v>1</v>
      </c>
      <c r="S182">
        <f>_xlfn.XLOOKUP(A182,'2021'!A:A,'2021'!X:X)</f>
        <v>1</v>
      </c>
      <c r="T182">
        <f>_xlfn.XLOOKUP(A182,'2022'!A:A,'2022'!X:X)</f>
        <v>1</v>
      </c>
      <c r="U182">
        <f>_xlfn.XLOOKUP(A182,'2023'!B:B,'2023'!AF:AF)</f>
        <v>1</v>
      </c>
      <c r="V182">
        <f>_xlfn.XLOOKUP(A182,'2024'!B:B,'2024'!BW:BW)</f>
        <v>1</v>
      </c>
      <c r="W182">
        <f>_xlfn.XLOOKUP(A182,'2025'!A:A,'2025'!C:C)</f>
        <v>1</v>
      </c>
      <c r="X182" t="str">
        <f>_xlfn.XLOOKUP(A182,'2021'!A:A,'2021'!V:V)</f>
        <v/>
      </c>
      <c r="Y182" t="str">
        <f>_xlfn.XLOOKUP(A182,'2022'!A:A,'2022'!W:W)</f>
        <v/>
      </c>
      <c r="Z182" t="str">
        <f>_xlfn.XLOOKUP(A182,'2023'!B:B,'2023'!AE:AE)</f>
        <v/>
      </c>
      <c r="AA182">
        <f>_xlfn.XLOOKUP(A182,'2024'!B:B,'2024'!AZ:AZ)</f>
        <v>0</v>
      </c>
      <c r="AB182">
        <f>_xlfn.XLOOKUP(A182,'2025'!A:A,'2025'!F:F)</f>
        <v>0</v>
      </c>
    </row>
    <row r="183" spans="1:28">
      <c r="A183" t="s">
        <v>440</v>
      </c>
      <c r="E183" t="str">
        <f>_xlfn.XLOOKUP(A183,'2022'!A:A,'2022'!AA:AA)</f>
        <v>Y</v>
      </c>
      <c r="F183">
        <f>_xlfn.XLOOKUP(A183,'2023'!B:B,'2023'!AG:AG)</f>
        <v>0</v>
      </c>
      <c r="G183">
        <f>_xlfn.XLOOKUP(A183,'2024'!B:B,'2024'!BL:BL)</f>
        <v>0</v>
      </c>
      <c r="H183">
        <f>_xlfn.XLOOKUP(A183,'2025'!A:A,'2025'!G:G)</f>
        <v>0</v>
      </c>
      <c r="I183">
        <f>_xlfn.XLOOKUP(A183,'2021'!A:A,'2021'!U:U)</f>
        <v>1</v>
      </c>
      <c r="J183">
        <f>_xlfn.XLOOKUP(A183,'2022'!A:A,'2022'!V:V)</f>
        <v>1</v>
      </c>
      <c r="K183" t="str">
        <f>_xlfn.XLOOKUP(A183,'2023'!B:B,'2023'!AD:AD)</f>
        <v/>
      </c>
      <c r="L183" t="str">
        <f>_xlfn.XLOOKUP(A183,'2024'!B:B,'2024'!AV:AV)</f>
        <v/>
      </c>
      <c r="M183">
        <f>_xlfn.XLOOKUP(A183,'2025'!A:A,'2025'!G:G)</f>
        <v>0</v>
      </c>
      <c r="N183">
        <f>_xlfn.XLOOKUP(A183,'2021'!A:A,'2021'!E:E)</f>
        <v>0</v>
      </c>
      <c r="O183">
        <f>_xlfn.XLOOKUP(A183,'2022'!A:A,'2022'!E:E)</f>
        <v>0</v>
      </c>
      <c r="P183">
        <f>_xlfn.XLOOKUP(A183,'2023'!B:B,'2023'!G:G)</f>
        <v>0</v>
      </c>
      <c r="Q183">
        <f>_xlfn.XLOOKUP(A183,'2024'!B:B,'2024'!BH:BH)</f>
        <v>0</v>
      </c>
      <c r="R183">
        <f>_xlfn.XLOOKUP(A183,'2025'!A:A,'2025'!B:B)</f>
        <v>0</v>
      </c>
      <c r="S183" t="str">
        <f>_xlfn.XLOOKUP(A183,'2021'!A:A,'2021'!X:X)</f>
        <v/>
      </c>
      <c r="T183" t="str">
        <f>_xlfn.XLOOKUP(A183,'2022'!A:A,'2022'!X:X)</f>
        <v/>
      </c>
      <c r="U183">
        <f>_xlfn.XLOOKUP(A183,'2023'!B:B,'2023'!AF:AF)</f>
        <v>1</v>
      </c>
      <c r="V183" t="str">
        <f>_xlfn.XLOOKUP(A183,'2024'!B:B,'2024'!BW:BW)</f>
        <v/>
      </c>
      <c r="W183">
        <f>_xlfn.XLOOKUP(A183,'2025'!A:A,'2025'!C:C)</f>
        <v>0</v>
      </c>
      <c r="X183" t="str">
        <f>_xlfn.XLOOKUP(A183,'2021'!A:A,'2021'!V:V)</f>
        <v/>
      </c>
      <c r="Y183">
        <f>_xlfn.XLOOKUP(A183,'2022'!A:A,'2022'!W:W)</f>
        <v>1</v>
      </c>
      <c r="Z183">
        <f>_xlfn.XLOOKUP(A183,'2023'!B:B,'2023'!AE:AE)</f>
        <v>1</v>
      </c>
      <c r="AA183">
        <f>_xlfn.XLOOKUP(A183,'2024'!B:B,'2024'!AZ:AZ)</f>
        <v>1</v>
      </c>
      <c r="AB183">
        <f>_xlfn.XLOOKUP(A183,'2025'!A:A,'2025'!F:F)</f>
        <v>1</v>
      </c>
    </row>
    <row r="184" spans="1:28">
      <c r="A184" t="s">
        <v>68</v>
      </c>
      <c r="E184" t="str">
        <f>_xlfn.XLOOKUP(A184,'2022'!A:A,'2022'!AA:AA)</f>
        <v/>
      </c>
      <c r="F184">
        <f>_xlfn.XLOOKUP(A184,'2023'!B:B,'2023'!AG:AG)</f>
        <v>0</v>
      </c>
      <c r="G184">
        <f>_xlfn.XLOOKUP(A184,'2024'!B:B,'2024'!BL:BL)</f>
        <v>0</v>
      </c>
      <c r="H184">
        <f>_xlfn.XLOOKUP(A184,'2025'!A:A,'2025'!G:G)</f>
        <v>0</v>
      </c>
      <c r="I184" t="str">
        <f>_xlfn.XLOOKUP(A184,'2021'!A:A,'2021'!U:U)</f>
        <v/>
      </c>
      <c r="J184" t="str">
        <f>_xlfn.XLOOKUP(A184,'2022'!A:A,'2022'!V:V)</f>
        <v/>
      </c>
      <c r="K184" t="str">
        <f>_xlfn.XLOOKUP(A184,'2023'!B:B,'2023'!AD:AD)</f>
        <v/>
      </c>
      <c r="L184" t="str">
        <f>_xlfn.XLOOKUP(A184,'2024'!B:B,'2024'!AV:AV)</f>
        <v/>
      </c>
      <c r="M184">
        <f>_xlfn.XLOOKUP(A184,'2025'!A:A,'2025'!G:G)</f>
        <v>0</v>
      </c>
      <c r="N184">
        <f>_xlfn.XLOOKUP(A184,'2021'!A:A,'2021'!E:E)</f>
        <v>0</v>
      </c>
      <c r="O184">
        <f>_xlfn.XLOOKUP(A184,'2022'!A:A,'2022'!E:E)</f>
        <v>0</v>
      </c>
      <c r="P184">
        <f>_xlfn.XLOOKUP(A184,'2023'!B:B,'2023'!G:G)</f>
        <v>0</v>
      </c>
      <c r="Q184">
        <f>_xlfn.XLOOKUP(A184,'2024'!B:B,'2024'!BH:BH)</f>
        <v>0</v>
      </c>
      <c r="R184">
        <f>_xlfn.XLOOKUP(A184,'2025'!A:A,'2025'!B:B)</f>
        <v>0</v>
      </c>
      <c r="S184" t="str">
        <f>_xlfn.XLOOKUP(A184,'2021'!A:A,'2021'!X:X)</f>
        <v/>
      </c>
      <c r="T184" t="str">
        <f>_xlfn.XLOOKUP(A184,'2022'!A:A,'2022'!X:X)</f>
        <v/>
      </c>
      <c r="U184" t="str">
        <f>_xlfn.XLOOKUP(A184,'2023'!B:B,'2023'!AF:AF)</f>
        <v/>
      </c>
      <c r="V184" t="str">
        <f>_xlfn.XLOOKUP(A184,'2024'!B:B,'2024'!BW:BW)</f>
        <v/>
      </c>
      <c r="W184">
        <f>_xlfn.XLOOKUP(A184,'2025'!A:A,'2025'!C:C)</f>
        <v>0</v>
      </c>
      <c r="X184" t="str">
        <f>_xlfn.XLOOKUP(A184,'2021'!A:A,'2021'!V:V)</f>
        <v/>
      </c>
      <c r="Y184" t="str">
        <f>_xlfn.XLOOKUP(A184,'2022'!A:A,'2022'!W:W)</f>
        <v/>
      </c>
      <c r="Z184" t="str">
        <f>_xlfn.XLOOKUP(A184,'2023'!B:B,'2023'!AE:AE)</f>
        <v/>
      </c>
      <c r="AA184">
        <f>_xlfn.XLOOKUP(A184,'2024'!B:B,'2024'!AZ:AZ)</f>
        <v>0</v>
      </c>
      <c r="AB184">
        <f>_xlfn.XLOOKUP(A184,'2025'!A:A,'2025'!F:F)</f>
        <v>0</v>
      </c>
    </row>
    <row r="185" spans="1:28">
      <c r="A185" t="s">
        <v>508</v>
      </c>
      <c r="E185" t="str">
        <f>_xlfn.XLOOKUP(A185,'2022'!A:A,'2022'!AA:AA)</f>
        <v>N</v>
      </c>
      <c r="F185" t="str">
        <f>_xlfn.XLOOKUP(A185,'2023'!B:B,'2023'!AG:AG)</f>
        <v>U</v>
      </c>
      <c r="G185" t="e">
        <f>_xlfn.XLOOKUP(A185,'2024'!B:B,'2024'!BL:BL)</f>
        <v>#N/A</v>
      </c>
      <c r="H185">
        <f>_xlfn.XLOOKUP(A185,'2025'!A:A,'2025'!G:G)</f>
        <v>0</v>
      </c>
      <c r="I185">
        <f>_xlfn.XLOOKUP(A185,'2021'!A:A,'2021'!U:U)</f>
        <v>1</v>
      </c>
      <c r="J185" t="str">
        <f>_xlfn.XLOOKUP(A185,'2022'!A:A,'2022'!V:V)</f>
        <v/>
      </c>
      <c r="K185" t="str">
        <f>_xlfn.XLOOKUP(A185,'2023'!B:B,'2023'!AD:AD)</f>
        <v/>
      </c>
      <c r="L185" t="e">
        <f>_xlfn.XLOOKUP(A185,'2024'!B:B,'2024'!AV:AV)</f>
        <v>#N/A</v>
      </c>
      <c r="M185">
        <f>_xlfn.XLOOKUP(A185,'2025'!A:A,'2025'!G:G)</f>
        <v>0</v>
      </c>
      <c r="N185">
        <f>_xlfn.XLOOKUP(A185,'2021'!A:A,'2021'!E:E)</f>
        <v>0</v>
      </c>
      <c r="O185">
        <f>_xlfn.XLOOKUP(A185,'2022'!A:A,'2022'!E:E)</f>
        <v>0</v>
      </c>
      <c r="P185">
        <f>_xlfn.XLOOKUP(A185,'2023'!B:B,'2023'!G:G)</f>
        <v>0</v>
      </c>
      <c r="Q185" t="e">
        <f>_xlfn.XLOOKUP(A185,'2024'!B:B,'2024'!BH:BH)</f>
        <v>#N/A</v>
      </c>
      <c r="R185">
        <f>_xlfn.XLOOKUP(A185,'2025'!A:A,'2025'!B:B)</f>
        <v>0</v>
      </c>
      <c r="S185" t="str">
        <f>_xlfn.XLOOKUP(A185,'2021'!A:A,'2021'!X:X)</f>
        <v/>
      </c>
      <c r="T185" t="str">
        <f>_xlfn.XLOOKUP(A185,'2022'!A:A,'2022'!X:X)</f>
        <v/>
      </c>
      <c r="U185" t="str">
        <f>_xlfn.XLOOKUP(A185,'2023'!B:B,'2023'!AF:AF)</f>
        <v/>
      </c>
      <c r="V185" t="e">
        <f>_xlfn.XLOOKUP(A185,'2024'!B:B,'2024'!BW:BW)</f>
        <v>#N/A</v>
      </c>
      <c r="W185">
        <f>_xlfn.XLOOKUP(A185,'2025'!A:A,'2025'!C:C)</f>
        <v>0</v>
      </c>
      <c r="X185" t="str">
        <f>_xlfn.XLOOKUP(A185,'2021'!A:A,'2021'!V:V)</f>
        <v/>
      </c>
      <c r="Y185" t="str">
        <f>_xlfn.XLOOKUP(A185,'2022'!A:A,'2022'!W:W)</f>
        <v/>
      </c>
      <c r="Z185" t="str">
        <f>_xlfn.XLOOKUP(A185,'2023'!B:B,'2023'!AE:AE)</f>
        <v/>
      </c>
      <c r="AA185" t="e">
        <f>_xlfn.XLOOKUP(A185,'2024'!B:B,'2024'!AZ:AZ)</f>
        <v>#N/A</v>
      </c>
      <c r="AB185">
        <f>_xlfn.XLOOKUP(A185,'2025'!A:A,'2025'!F:F)</f>
        <v>0</v>
      </c>
    </row>
    <row r="186" spans="1:28">
      <c r="A186" t="s">
        <v>173</v>
      </c>
      <c r="E186" t="e">
        <f>_xlfn.XLOOKUP(A186,'2022'!A:A,'2022'!AA:AA)</f>
        <v>#N/A</v>
      </c>
      <c r="F186" t="e">
        <f>_xlfn.XLOOKUP(A186,'2023'!B:B,'2023'!AG:AG)</f>
        <v>#N/A</v>
      </c>
      <c r="G186">
        <f>_xlfn.XLOOKUP(A186,'2024'!B:B,'2024'!BL:BL)</f>
        <v>1</v>
      </c>
      <c r="H186">
        <f>_xlfn.XLOOKUP(A186,'2025'!A:A,'2025'!G:G)</f>
        <v>1</v>
      </c>
      <c r="I186" t="e">
        <f>_xlfn.XLOOKUP(A186,'2021'!A:A,'2021'!U:U)</f>
        <v>#N/A</v>
      </c>
      <c r="J186" t="e">
        <f>_xlfn.XLOOKUP(A186,'2022'!A:A,'2022'!V:V)</f>
        <v>#N/A</v>
      </c>
      <c r="K186" t="e">
        <f>_xlfn.XLOOKUP(A186,'2023'!B:B,'2023'!AD:AD)</f>
        <v>#N/A</v>
      </c>
      <c r="L186">
        <f>_xlfn.XLOOKUP(A186,'2024'!B:B,'2024'!AV:AV)</f>
        <v>1</v>
      </c>
      <c r="M186">
        <f>_xlfn.XLOOKUP(A186,'2025'!A:A,'2025'!G:G)</f>
        <v>1</v>
      </c>
      <c r="N186" t="e">
        <f>_xlfn.XLOOKUP(A186,'2021'!A:A,'2021'!E:E)</f>
        <v>#N/A</v>
      </c>
      <c r="O186" t="e">
        <f>_xlfn.XLOOKUP(A186,'2022'!A:A,'2022'!E:E)</f>
        <v>#N/A</v>
      </c>
      <c r="P186" t="e">
        <f>_xlfn.XLOOKUP(A186,'2023'!B:B,'2023'!G:G)</f>
        <v>#N/A</v>
      </c>
      <c r="Q186">
        <f>_xlfn.XLOOKUP(A186,'2024'!B:B,'2024'!BH:BH)</f>
        <v>1</v>
      </c>
      <c r="R186">
        <f>_xlfn.XLOOKUP(A186,'2025'!A:A,'2025'!B:B)</f>
        <v>1</v>
      </c>
      <c r="S186" t="e">
        <f>_xlfn.XLOOKUP(A186,'2021'!A:A,'2021'!X:X)</f>
        <v>#N/A</v>
      </c>
      <c r="T186" t="e">
        <f>_xlfn.XLOOKUP(A186,'2022'!A:A,'2022'!X:X)</f>
        <v>#N/A</v>
      </c>
      <c r="U186" t="e">
        <f>_xlfn.XLOOKUP(A186,'2023'!B:B,'2023'!AF:AF)</f>
        <v>#N/A</v>
      </c>
      <c r="V186" t="str">
        <f>_xlfn.XLOOKUP(A186,'2024'!B:B,'2024'!BW:BW)</f>
        <v/>
      </c>
      <c r="W186">
        <f>_xlfn.XLOOKUP(A186,'2025'!A:A,'2025'!C:C)</f>
        <v>0</v>
      </c>
      <c r="X186" t="e">
        <f>_xlfn.XLOOKUP(A186,'2021'!A:A,'2021'!V:V)</f>
        <v>#N/A</v>
      </c>
      <c r="Y186" t="e">
        <f>_xlfn.XLOOKUP(A186,'2022'!A:A,'2022'!W:W)</f>
        <v>#N/A</v>
      </c>
      <c r="Z186" t="e">
        <f>_xlfn.XLOOKUP(A186,'2023'!B:B,'2023'!AE:AE)</f>
        <v>#N/A</v>
      </c>
      <c r="AA186">
        <f>_xlfn.XLOOKUP(A186,'2024'!B:B,'2024'!AZ:AZ)</f>
        <v>0</v>
      </c>
      <c r="AB186">
        <f>_xlfn.XLOOKUP(A186,'2025'!A:A,'2025'!F:F)</f>
        <v>1</v>
      </c>
    </row>
    <row r="187" spans="1:28">
      <c r="A187" t="s">
        <v>820</v>
      </c>
      <c r="E187" t="e">
        <f>_xlfn.XLOOKUP(A187,'2022'!A:A,'2022'!AA:AA)</f>
        <v>#N/A</v>
      </c>
      <c r="F187" t="e">
        <f>_xlfn.XLOOKUP(A187,'2023'!B:B,'2023'!AG:AG)</f>
        <v>#N/A</v>
      </c>
      <c r="G187">
        <f>_xlfn.XLOOKUP(A187,'2024'!B:B,'2024'!BL:BL)</f>
        <v>0</v>
      </c>
      <c r="H187" t="e">
        <f>_xlfn.XLOOKUP(A187,'2025'!A:A,'2025'!G:G)</f>
        <v>#N/A</v>
      </c>
      <c r="I187" t="e">
        <f>_xlfn.XLOOKUP(A187,'2021'!A:A,'2021'!U:U)</f>
        <v>#N/A</v>
      </c>
      <c r="J187" t="e">
        <f>_xlfn.XLOOKUP(A187,'2022'!A:A,'2022'!V:V)</f>
        <v>#N/A</v>
      </c>
      <c r="K187" t="e">
        <f>_xlfn.XLOOKUP(A187,'2023'!B:B,'2023'!AD:AD)</f>
        <v>#N/A</v>
      </c>
      <c r="L187" t="str">
        <f>_xlfn.XLOOKUP(A187,'2024'!B:B,'2024'!AV:AV)</f>
        <v/>
      </c>
      <c r="M187" t="e">
        <f>_xlfn.XLOOKUP(A187,'2025'!A:A,'2025'!G:G)</f>
        <v>#N/A</v>
      </c>
      <c r="N187" t="e">
        <f>_xlfn.XLOOKUP(A187,'2021'!A:A,'2021'!E:E)</f>
        <v>#N/A</v>
      </c>
      <c r="O187" t="e">
        <f>_xlfn.XLOOKUP(A187,'2022'!A:A,'2022'!E:E)</f>
        <v>#N/A</v>
      </c>
      <c r="P187" t="e">
        <f>_xlfn.XLOOKUP(A187,'2023'!B:B,'2023'!G:G)</f>
        <v>#N/A</v>
      </c>
      <c r="Q187">
        <f>_xlfn.XLOOKUP(A187,'2024'!B:B,'2024'!BH:BH)</f>
        <v>0</v>
      </c>
      <c r="R187" t="e">
        <f>_xlfn.XLOOKUP(A187,'2025'!A:A,'2025'!B:B)</f>
        <v>#N/A</v>
      </c>
      <c r="S187" t="e">
        <f>_xlfn.XLOOKUP(A187,'2021'!A:A,'2021'!X:X)</f>
        <v>#N/A</v>
      </c>
      <c r="T187" t="e">
        <f>_xlfn.XLOOKUP(A187,'2022'!A:A,'2022'!X:X)</f>
        <v>#N/A</v>
      </c>
      <c r="U187" t="e">
        <f>_xlfn.XLOOKUP(A187,'2023'!B:B,'2023'!AF:AF)</f>
        <v>#N/A</v>
      </c>
      <c r="V187" t="str">
        <f>_xlfn.XLOOKUP(A187,'2024'!B:B,'2024'!BW:BW)</f>
        <v/>
      </c>
      <c r="W187" t="e">
        <f>_xlfn.XLOOKUP(A187,'2025'!A:A,'2025'!C:C)</f>
        <v>#N/A</v>
      </c>
      <c r="X187" t="e">
        <f>_xlfn.XLOOKUP(A187,'2021'!A:A,'2021'!V:V)</f>
        <v>#N/A</v>
      </c>
      <c r="Y187" t="e">
        <f>_xlfn.XLOOKUP(A187,'2022'!A:A,'2022'!W:W)</f>
        <v>#N/A</v>
      </c>
      <c r="Z187" t="e">
        <f>_xlfn.XLOOKUP(A187,'2023'!B:B,'2023'!AE:AE)</f>
        <v>#N/A</v>
      </c>
      <c r="AA187">
        <f>_xlfn.XLOOKUP(A187,'2024'!B:B,'2024'!AZ:AZ)</f>
        <v>1</v>
      </c>
      <c r="AB187" t="e">
        <f>_xlfn.XLOOKUP(A187,'2025'!A:A,'2025'!F:F)</f>
        <v>#N/A</v>
      </c>
    </row>
    <row r="188" spans="1:28">
      <c r="A188" t="s">
        <v>2981</v>
      </c>
      <c r="E188" t="str">
        <f>_xlfn.XLOOKUP(A188,'2022'!A:A,'2022'!AA:AA)</f>
        <v/>
      </c>
      <c r="F188" t="e">
        <f>_xlfn.XLOOKUP(A188,'2023'!B:B,'2023'!AG:AG)</f>
        <v>#N/A</v>
      </c>
      <c r="G188" t="e">
        <f>_xlfn.XLOOKUP(A188,'2024'!B:B,'2024'!BL:BL)</f>
        <v>#N/A</v>
      </c>
      <c r="H188" t="e">
        <f>_xlfn.XLOOKUP(A188,'2025'!A:A,'2025'!G:G)</f>
        <v>#N/A</v>
      </c>
      <c r="I188">
        <f>_xlfn.XLOOKUP(A188,'2021'!A:A,'2021'!U:U)</f>
        <v>1</v>
      </c>
      <c r="J188">
        <f>_xlfn.XLOOKUP(A188,'2022'!A:A,'2022'!V:V)</f>
        <v>1</v>
      </c>
      <c r="K188" t="e">
        <f>_xlfn.XLOOKUP(A188,'2023'!B:B,'2023'!AD:AD)</f>
        <v>#N/A</v>
      </c>
      <c r="L188" t="e">
        <f>_xlfn.XLOOKUP(A188,'2024'!B:B,'2024'!AV:AV)</f>
        <v>#N/A</v>
      </c>
      <c r="M188" t="e">
        <f>_xlfn.XLOOKUP(A188,'2025'!A:A,'2025'!G:G)</f>
        <v>#N/A</v>
      </c>
      <c r="N188" t="str">
        <f>_xlfn.XLOOKUP(A188,'2021'!A:A,'2021'!E:E)</f>
        <v>Y</v>
      </c>
      <c r="O188" t="str">
        <f>_xlfn.XLOOKUP(A188,'2022'!A:A,'2022'!E:E)</f>
        <v>Y</v>
      </c>
      <c r="P188" t="e">
        <f>_xlfn.XLOOKUP(A188,'2023'!B:B,'2023'!G:G)</f>
        <v>#N/A</v>
      </c>
      <c r="Q188" t="e">
        <f>_xlfn.XLOOKUP(A188,'2024'!B:B,'2024'!BH:BH)</f>
        <v>#N/A</v>
      </c>
      <c r="R188" t="e">
        <f>_xlfn.XLOOKUP(A188,'2025'!A:A,'2025'!B:B)</f>
        <v>#N/A</v>
      </c>
      <c r="S188" t="str">
        <f>_xlfn.XLOOKUP(A188,'2021'!A:A,'2021'!X:X)</f>
        <v/>
      </c>
      <c r="T188" t="str">
        <f>_xlfn.XLOOKUP(A188,'2022'!A:A,'2022'!X:X)</f>
        <v/>
      </c>
      <c r="U188" t="e">
        <f>_xlfn.XLOOKUP(A188,'2023'!B:B,'2023'!AF:AF)</f>
        <v>#N/A</v>
      </c>
      <c r="V188" t="e">
        <f>_xlfn.XLOOKUP(A188,'2024'!B:B,'2024'!BW:BW)</f>
        <v>#N/A</v>
      </c>
      <c r="W188" t="e">
        <f>_xlfn.XLOOKUP(A188,'2025'!A:A,'2025'!C:C)</f>
        <v>#N/A</v>
      </c>
      <c r="X188">
        <f>_xlfn.XLOOKUP(A188,'2021'!A:A,'2021'!V:V)</f>
        <v>1</v>
      </c>
      <c r="Y188">
        <f>_xlfn.XLOOKUP(A188,'2022'!A:A,'2022'!W:W)</f>
        <v>1</v>
      </c>
      <c r="Z188" t="e">
        <f>_xlfn.XLOOKUP(A188,'2023'!B:B,'2023'!AE:AE)</f>
        <v>#N/A</v>
      </c>
      <c r="AA188" t="e">
        <f>_xlfn.XLOOKUP(A188,'2024'!B:B,'2024'!AZ:AZ)</f>
        <v>#N/A</v>
      </c>
      <c r="AB188" t="e">
        <f>_xlfn.XLOOKUP(A188,'2025'!A:A,'2025'!F:F)</f>
        <v>#N/A</v>
      </c>
    </row>
    <row r="189" spans="1:28">
      <c r="A189" t="s">
        <v>1520</v>
      </c>
      <c r="E189" t="str">
        <f>_xlfn.XLOOKUP(A189,'2022'!A:A,'2022'!AA:AA)</f>
        <v/>
      </c>
      <c r="F189" t="str">
        <f>_xlfn.XLOOKUP(A189,'2023'!B:B,'2023'!AG:AG)</f>
        <v>Y</v>
      </c>
      <c r="G189" t="e">
        <f>_xlfn.XLOOKUP(A189,'2024'!B:B,'2024'!BL:BL)</f>
        <v>#N/A</v>
      </c>
      <c r="H189" t="e">
        <f>_xlfn.XLOOKUP(A189,'2025'!A:A,'2025'!G:G)</f>
        <v>#N/A</v>
      </c>
      <c r="I189" t="str">
        <f>_xlfn.XLOOKUP(A189,'2021'!A:A,'2021'!U:U)</f>
        <v/>
      </c>
      <c r="J189" t="str">
        <f>_xlfn.XLOOKUP(A189,'2022'!A:A,'2022'!V:V)</f>
        <v/>
      </c>
      <c r="K189">
        <f>_xlfn.XLOOKUP(A189,'2023'!B:B,'2023'!AD:AD)</f>
        <v>1</v>
      </c>
      <c r="L189" t="e">
        <f>_xlfn.XLOOKUP(A189,'2024'!B:B,'2024'!AV:AV)</f>
        <v>#N/A</v>
      </c>
      <c r="M189" t="e">
        <f>_xlfn.XLOOKUP(A189,'2025'!A:A,'2025'!G:G)</f>
        <v>#N/A</v>
      </c>
      <c r="N189" t="str">
        <f>_xlfn.XLOOKUP(A189,'2021'!A:A,'2021'!E:E)</f>
        <v>Y</v>
      </c>
      <c r="O189" t="str">
        <f>_xlfn.XLOOKUP(A189,'2022'!A:A,'2022'!E:E)</f>
        <v>Y</v>
      </c>
      <c r="P189" t="str">
        <f>_xlfn.XLOOKUP(A189,'2023'!B:B,'2023'!G:G)</f>
        <v>Y</v>
      </c>
      <c r="Q189" t="e">
        <f>_xlfn.XLOOKUP(A189,'2024'!B:B,'2024'!BH:BH)</f>
        <v>#N/A</v>
      </c>
      <c r="R189" t="e">
        <f>_xlfn.XLOOKUP(A189,'2025'!A:A,'2025'!B:B)</f>
        <v>#N/A</v>
      </c>
      <c r="S189" t="str">
        <f>_xlfn.XLOOKUP(A189,'2021'!A:A,'2021'!X:X)</f>
        <v/>
      </c>
      <c r="T189" t="str">
        <f>_xlfn.XLOOKUP(A189,'2022'!A:A,'2022'!X:X)</f>
        <v/>
      </c>
      <c r="U189" t="str">
        <f>_xlfn.XLOOKUP(A189,'2023'!B:B,'2023'!AF:AF)</f>
        <v/>
      </c>
      <c r="V189" t="e">
        <f>_xlfn.XLOOKUP(A189,'2024'!B:B,'2024'!BW:BW)</f>
        <v>#N/A</v>
      </c>
      <c r="W189" t="e">
        <f>_xlfn.XLOOKUP(A189,'2025'!A:A,'2025'!C:C)</f>
        <v>#N/A</v>
      </c>
      <c r="X189">
        <f>_xlfn.XLOOKUP(A189,'2021'!A:A,'2021'!V:V)</f>
        <v>1</v>
      </c>
      <c r="Y189" t="str">
        <f>_xlfn.XLOOKUP(A189,'2022'!A:A,'2022'!W:W)</f>
        <v/>
      </c>
      <c r="Z189" t="str">
        <f>_xlfn.XLOOKUP(A189,'2023'!B:B,'2023'!AE:AE)</f>
        <v/>
      </c>
      <c r="AA189" t="e">
        <f>_xlfn.XLOOKUP(A189,'2024'!B:B,'2024'!AZ:AZ)</f>
        <v>#N/A</v>
      </c>
      <c r="AB189" t="e">
        <f>_xlfn.XLOOKUP(A189,'2025'!A:A,'2025'!F:F)</f>
        <v>#N/A</v>
      </c>
    </row>
    <row r="190" spans="1:28">
      <c r="A190" t="s">
        <v>346</v>
      </c>
      <c r="E190" t="e">
        <f>_xlfn.XLOOKUP(A190,'2022'!A:A,'2022'!AA:AA)</f>
        <v>#N/A</v>
      </c>
      <c r="F190" t="e">
        <f>_xlfn.XLOOKUP(A190,'2023'!B:B,'2023'!AG:AG)</f>
        <v>#N/A</v>
      </c>
      <c r="G190" t="e">
        <f>_xlfn.XLOOKUP(A190,'2024'!B:B,'2024'!BL:BL)</f>
        <v>#N/A</v>
      </c>
      <c r="H190">
        <f>_xlfn.XLOOKUP(A190,'2025'!A:A,'2025'!G:G)</f>
        <v>1</v>
      </c>
      <c r="I190" t="e">
        <f>_xlfn.XLOOKUP(A190,'2021'!A:A,'2021'!U:U)</f>
        <v>#N/A</v>
      </c>
      <c r="J190" t="e">
        <f>_xlfn.XLOOKUP(A190,'2022'!A:A,'2022'!V:V)</f>
        <v>#N/A</v>
      </c>
      <c r="K190" t="e">
        <f>_xlfn.XLOOKUP(A190,'2023'!B:B,'2023'!AD:AD)</f>
        <v>#N/A</v>
      </c>
      <c r="L190" t="e">
        <f>_xlfn.XLOOKUP(A190,'2024'!B:B,'2024'!AV:AV)</f>
        <v>#N/A</v>
      </c>
      <c r="M190">
        <f>_xlfn.XLOOKUP(A190,'2025'!A:A,'2025'!G:G)</f>
        <v>1</v>
      </c>
      <c r="N190" t="e">
        <f>_xlfn.XLOOKUP(A190,'2021'!A:A,'2021'!E:E)</f>
        <v>#N/A</v>
      </c>
      <c r="O190" t="e">
        <f>_xlfn.XLOOKUP(A190,'2022'!A:A,'2022'!E:E)</f>
        <v>#N/A</v>
      </c>
      <c r="P190" t="e">
        <f>_xlfn.XLOOKUP(A190,'2023'!B:B,'2023'!G:G)</f>
        <v>#N/A</v>
      </c>
      <c r="Q190" t="e">
        <f>_xlfn.XLOOKUP(A190,'2024'!B:B,'2024'!BH:BH)</f>
        <v>#N/A</v>
      </c>
      <c r="R190">
        <f>_xlfn.XLOOKUP(A190,'2025'!A:A,'2025'!B:B)</f>
        <v>0</v>
      </c>
      <c r="S190" t="e">
        <f>_xlfn.XLOOKUP(A190,'2021'!A:A,'2021'!X:X)</f>
        <v>#N/A</v>
      </c>
      <c r="T190" t="e">
        <f>_xlfn.XLOOKUP(A190,'2022'!A:A,'2022'!X:X)</f>
        <v>#N/A</v>
      </c>
      <c r="U190" t="e">
        <f>_xlfn.XLOOKUP(A190,'2023'!B:B,'2023'!AF:AF)</f>
        <v>#N/A</v>
      </c>
      <c r="V190" t="e">
        <f>_xlfn.XLOOKUP(A190,'2024'!B:B,'2024'!BW:BW)</f>
        <v>#N/A</v>
      </c>
      <c r="W190">
        <f>_xlfn.XLOOKUP(A190,'2025'!A:A,'2025'!C:C)</f>
        <v>0</v>
      </c>
      <c r="X190" t="e">
        <f>_xlfn.XLOOKUP(A190,'2021'!A:A,'2021'!V:V)</f>
        <v>#N/A</v>
      </c>
      <c r="Y190" t="e">
        <f>_xlfn.XLOOKUP(A190,'2022'!A:A,'2022'!W:W)</f>
        <v>#N/A</v>
      </c>
      <c r="Z190" t="e">
        <f>_xlfn.XLOOKUP(A190,'2023'!B:B,'2023'!AE:AE)</f>
        <v>#N/A</v>
      </c>
      <c r="AA190" t="e">
        <f>_xlfn.XLOOKUP(A190,'2024'!B:B,'2024'!AZ:AZ)</f>
        <v>#N/A</v>
      </c>
      <c r="AB190">
        <f>_xlfn.XLOOKUP(A190,'2025'!A:A,'2025'!F:F)</f>
        <v>1</v>
      </c>
    </row>
    <row r="191" spans="1:28">
      <c r="A191" t="s">
        <v>520</v>
      </c>
      <c r="E191" t="e">
        <f>_xlfn.XLOOKUP(A191,'2022'!A:A,'2022'!AA:AA)</f>
        <v>#N/A</v>
      </c>
      <c r="F191" t="e">
        <f>_xlfn.XLOOKUP(A191,'2023'!B:B,'2023'!AG:AG)</f>
        <v>#N/A</v>
      </c>
      <c r="G191">
        <f>_xlfn.XLOOKUP(A191,'2024'!B:B,'2024'!BL:BL)</f>
        <v>0</v>
      </c>
      <c r="H191">
        <f>_xlfn.XLOOKUP(A191,'2025'!A:A,'2025'!G:G)</f>
        <v>0</v>
      </c>
      <c r="I191" t="e">
        <f>_xlfn.XLOOKUP(A191,'2021'!A:A,'2021'!U:U)</f>
        <v>#N/A</v>
      </c>
      <c r="J191" t="e">
        <f>_xlfn.XLOOKUP(A191,'2022'!A:A,'2022'!V:V)</f>
        <v>#N/A</v>
      </c>
      <c r="K191" t="e">
        <f>_xlfn.XLOOKUP(A191,'2023'!B:B,'2023'!AD:AD)</f>
        <v>#N/A</v>
      </c>
      <c r="L191" t="str">
        <f>_xlfn.XLOOKUP(A191,'2024'!B:B,'2024'!AV:AV)</f>
        <v/>
      </c>
      <c r="M191">
        <f>_xlfn.XLOOKUP(A191,'2025'!A:A,'2025'!G:G)</f>
        <v>0</v>
      </c>
      <c r="N191" t="e">
        <f>_xlfn.XLOOKUP(A191,'2021'!A:A,'2021'!E:E)</f>
        <v>#N/A</v>
      </c>
      <c r="O191" t="e">
        <f>_xlfn.XLOOKUP(A191,'2022'!A:A,'2022'!E:E)</f>
        <v>#N/A</v>
      </c>
      <c r="P191" t="e">
        <f>_xlfn.XLOOKUP(A191,'2023'!B:B,'2023'!G:G)</f>
        <v>#N/A</v>
      </c>
      <c r="Q191">
        <f>_xlfn.XLOOKUP(A191,'2024'!B:B,'2024'!BH:BH)</f>
        <v>0</v>
      </c>
      <c r="R191">
        <f>_xlfn.XLOOKUP(A191,'2025'!A:A,'2025'!B:B)</f>
        <v>0</v>
      </c>
      <c r="S191" t="e">
        <f>_xlfn.XLOOKUP(A191,'2021'!A:A,'2021'!X:X)</f>
        <v>#N/A</v>
      </c>
      <c r="T191" t="e">
        <f>_xlfn.XLOOKUP(A191,'2022'!A:A,'2022'!X:X)</f>
        <v>#N/A</v>
      </c>
      <c r="U191" t="e">
        <f>_xlfn.XLOOKUP(A191,'2023'!B:B,'2023'!AF:AF)</f>
        <v>#N/A</v>
      </c>
      <c r="V191">
        <f>_xlfn.XLOOKUP(A191,'2024'!B:B,'2024'!BW:BW)</f>
        <v>1</v>
      </c>
      <c r="W191">
        <f>_xlfn.XLOOKUP(A191,'2025'!A:A,'2025'!C:C)</f>
        <v>1</v>
      </c>
      <c r="X191" t="e">
        <f>_xlfn.XLOOKUP(A191,'2021'!A:A,'2021'!V:V)</f>
        <v>#N/A</v>
      </c>
      <c r="Y191" t="e">
        <f>_xlfn.XLOOKUP(A191,'2022'!A:A,'2022'!W:W)</f>
        <v>#N/A</v>
      </c>
      <c r="Z191" t="e">
        <f>_xlfn.XLOOKUP(A191,'2023'!B:B,'2023'!AE:AE)</f>
        <v>#N/A</v>
      </c>
      <c r="AA191">
        <f>_xlfn.XLOOKUP(A191,'2024'!B:B,'2024'!AZ:AZ)</f>
        <v>1</v>
      </c>
      <c r="AB191">
        <f>_xlfn.XLOOKUP(A191,'2025'!A:A,'2025'!F:F)</f>
        <v>1</v>
      </c>
    </row>
    <row r="192" spans="1:28">
      <c r="A192" t="s">
        <v>480</v>
      </c>
      <c r="E192" t="e">
        <f>_xlfn.XLOOKUP(A192,'2022'!A:A,'2022'!AA:AA)</f>
        <v>#N/A</v>
      </c>
      <c r="F192">
        <f>_xlfn.XLOOKUP(A192,'2023'!B:B,'2023'!AG:AG)</f>
        <v>0</v>
      </c>
      <c r="G192">
        <f>_xlfn.XLOOKUP(A192,'2024'!B:B,'2024'!BL:BL)</f>
        <v>0</v>
      </c>
      <c r="H192">
        <f>_xlfn.XLOOKUP(A192,'2025'!A:A,'2025'!G:G)</f>
        <v>0</v>
      </c>
      <c r="I192" t="e">
        <f>_xlfn.XLOOKUP(A192,'2021'!A:A,'2021'!U:U)</f>
        <v>#N/A</v>
      </c>
      <c r="J192" t="e">
        <f>_xlfn.XLOOKUP(A192,'2022'!A:A,'2022'!V:V)</f>
        <v>#N/A</v>
      </c>
      <c r="K192" t="str">
        <f>_xlfn.XLOOKUP(A192,'2023'!B:B,'2023'!AD:AD)</f>
        <v/>
      </c>
      <c r="L192" t="str">
        <f>_xlfn.XLOOKUP(A192,'2024'!B:B,'2024'!AV:AV)</f>
        <v/>
      </c>
      <c r="M192">
        <f>_xlfn.XLOOKUP(A192,'2025'!A:A,'2025'!G:G)</f>
        <v>0</v>
      </c>
      <c r="N192" t="e">
        <f>_xlfn.XLOOKUP(A192,'2021'!A:A,'2021'!E:E)</f>
        <v>#N/A</v>
      </c>
      <c r="O192" t="e">
        <f>_xlfn.XLOOKUP(A192,'2022'!A:A,'2022'!E:E)</f>
        <v>#N/A</v>
      </c>
      <c r="P192">
        <f>_xlfn.XLOOKUP(A192,'2023'!B:B,'2023'!G:G)</f>
        <v>0</v>
      </c>
      <c r="Q192">
        <f>_xlfn.XLOOKUP(A192,'2024'!B:B,'2024'!BH:BH)</f>
        <v>0</v>
      </c>
      <c r="R192">
        <f>_xlfn.XLOOKUP(A192,'2025'!A:A,'2025'!B:B)</f>
        <v>0</v>
      </c>
      <c r="S192" t="e">
        <f>_xlfn.XLOOKUP(A192,'2021'!A:A,'2021'!X:X)</f>
        <v>#N/A</v>
      </c>
      <c r="T192" t="e">
        <f>_xlfn.XLOOKUP(A192,'2022'!A:A,'2022'!X:X)</f>
        <v>#N/A</v>
      </c>
      <c r="U192" t="str">
        <f>_xlfn.XLOOKUP(A192,'2023'!B:B,'2023'!AF:AF)</f>
        <v/>
      </c>
      <c r="V192" t="str">
        <f>_xlfn.XLOOKUP(A192,'2024'!B:B,'2024'!BW:BW)</f>
        <v/>
      </c>
      <c r="W192">
        <f>_xlfn.XLOOKUP(A192,'2025'!A:A,'2025'!C:C)</f>
        <v>0</v>
      </c>
      <c r="X192" t="e">
        <f>_xlfn.XLOOKUP(A192,'2021'!A:A,'2021'!V:V)</f>
        <v>#N/A</v>
      </c>
      <c r="Y192" t="e">
        <f>_xlfn.XLOOKUP(A192,'2022'!A:A,'2022'!W:W)</f>
        <v>#N/A</v>
      </c>
      <c r="Z192" t="str">
        <f>_xlfn.XLOOKUP(A192,'2023'!B:B,'2023'!AE:AE)</f>
        <v/>
      </c>
      <c r="AA192">
        <f>_xlfn.XLOOKUP(A192,'2024'!B:B,'2024'!AZ:AZ)</f>
        <v>0</v>
      </c>
      <c r="AB192">
        <f>_xlfn.XLOOKUP(A192,'2025'!A:A,'2025'!F:F)</f>
        <v>0</v>
      </c>
    </row>
    <row r="193" spans="1:28">
      <c r="A193" t="s">
        <v>172</v>
      </c>
      <c r="E193" t="e">
        <f>_xlfn.XLOOKUP(A193,'2022'!A:A,'2022'!AA:AA)</f>
        <v>#N/A</v>
      </c>
      <c r="F193" t="e">
        <f>_xlfn.XLOOKUP(A193,'2023'!B:B,'2023'!AG:AG)</f>
        <v>#N/A</v>
      </c>
      <c r="G193">
        <f>_xlfn.XLOOKUP(A193,'2024'!B:B,'2024'!BL:BL)</f>
        <v>0</v>
      </c>
      <c r="H193">
        <f>_xlfn.XLOOKUP(A193,'2025'!A:A,'2025'!G:G)</f>
        <v>1</v>
      </c>
      <c r="I193" t="e">
        <f>_xlfn.XLOOKUP(A193,'2021'!A:A,'2021'!U:U)</f>
        <v>#N/A</v>
      </c>
      <c r="J193" t="e">
        <f>_xlfn.XLOOKUP(A193,'2022'!A:A,'2022'!V:V)</f>
        <v>#N/A</v>
      </c>
      <c r="K193" t="e">
        <f>_xlfn.XLOOKUP(A193,'2023'!B:B,'2023'!AD:AD)</f>
        <v>#N/A</v>
      </c>
      <c r="L193" t="str">
        <f>_xlfn.XLOOKUP(A193,'2024'!B:B,'2024'!AV:AV)</f>
        <v/>
      </c>
      <c r="M193">
        <f>_xlfn.XLOOKUP(A193,'2025'!A:A,'2025'!G:G)</f>
        <v>1</v>
      </c>
      <c r="N193" t="e">
        <f>_xlfn.XLOOKUP(A193,'2021'!A:A,'2021'!E:E)</f>
        <v>#N/A</v>
      </c>
      <c r="O193" t="e">
        <f>_xlfn.XLOOKUP(A193,'2022'!A:A,'2022'!E:E)</f>
        <v>#N/A</v>
      </c>
      <c r="P193" t="e">
        <f>_xlfn.XLOOKUP(A193,'2023'!B:B,'2023'!G:G)</f>
        <v>#N/A</v>
      </c>
      <c r="Q193">
        <f>_xlfn.XLOOKUP(A193,'2024'!B:B,'2024'!BH:BH)</f>
        <v>0</v>
      </c>
      <c r="R193">
        <f>_xlfn.XLOOKUP(A193,'2025'!A:A,'2025'!B:B)</f>
        <v>0</v>
      </c>
      <c r="S193" t="e">
        <f>_xlfn.XLOOKUP(A193,'2021'!A:A,'2021'!X:X)</f>
        <v>#N/A</v>
      </c>
      <c r="T193" t="e">
        <f>_xlfn.XLOOKUP(A193,'2022'!A:A,'2022'!X:X)</f>
        <v>#N/A</v>
      </c>
      <c r="U193" t="e">
        <f>_xlfn.XLOOKUP(A193,'2023'!B:B,'2023'!AF:AF)</f>
        <v>#N/A</v>
      </c>
      <c r="V193">
        <f>_xlfn.XLOOKUP(A193,'2024'!B:B,'2024'!BW:BW)</f>
        <v>1</v>
      </c>
      <c r="W193">
        <f>_xlfn.XLOOKUP(A193,'2025'!A:A,'2025'!C:C)</f>
        <v>1</v>
      </c>
      <c r="X193" t="e">
        <f>_xlfn.XLOOKUP(A193,'2021'!A:A,'2021'!V:V)</f>
        <v>#N/A</v>
      </c>
      <c r="Y193" t="e">
        <f>_xlfn.XLOOKUP(A193,'2022'!A:A,'2022'!W:W)</f>
        <v>#N/A</v>
      </c>
      <c r="Z193" t="e">
        <f>_xlfn.XLOOKUP(A193,'2023'!B:B,'2023'!AE:AE)</f>
        <v>#N/A</v>
      </c>
      <c r="AA193">
        <f>_xlfn.XLOOKUP(A193,'2024'!B:B,'2024'!AZ:AZ)</f>
        <v>1</v>
      </c>
      <c r="AB193">
        <f>_xlfn.XLOOKUP(A193,'2025'!A:A,'2025'!F:F)</f>
        <v>1</v>
      </c>
    </row>
    <row r="194" spans="1:28">
      <c r="A194" t="s">
        <v>2457</v>
      </c>
      <c r="E194" t="str">
        <f>_xlfn.XLOOKUP(A194,'2022'!A:A,'2022'!AA:AA)</f>
        <v/>
      </c>
      <c r="F194">
        <f>_xlfn.XLOOKUP(A194,'2023'!B:B,'2023'!AG:AG)</f>
        <v>0</v>
      </c>
      <c r="G194" t="e">
        <f>_xlfn.XLOOKUP(A194,'2024'!B:B,'2024'!BL:BL)</f>
        <v>#N/A</v>
      </c>
      <c r="H194" t="e">
        <f>_xlfn.XLOOKUP(A194,'2025'!A:A,'2025'!G:G)</f>
        <v>#N/A</v>
      </c>
      <c r="I194" t="e">
        <f>_xlfn.XLOOKUP(A194,'2021'!A:A,'2021'!U:U)</f>
        <v>#N/A</v>
      </c>
      <c r="J194" t="str">
        <f>_xlfn.XLOOKUP(A194,'2022'!A:A,'2022'!V:V)</f>
        <v/>
      </c>
      <c r="K194" t="str">
        <f>_xlfn.XLOOKUP(A194,'2023'!B:B,'2023'!AD:AD)</f>
        <v/>
      </c>
      <c r="L194" t="e">
        <f>_xlfn.XLOOKUP(A194,'2024'!B:B,'2024'!AV:AV)</f>
        <v>#N/A</v>
      </c>
      <c r="M194" t="e">
        <f>_xlfn.XLOOKUP(A194,'2025'!A:A,'2025'!G:G)</f>
        <v>#N/A</v>
      </c>
      <c r="N194" t="e">
        <f>_xlfn.XLOOKUP(A194,'2021'!A:A,'2021'!E:E)</f>
        <v>#N/A</v>
      </c>
      <c r="O194">
        <f>_xlfn.XLOOKUP(A194,'2022'!A:A,'2022'!E:E)</f>
        <v>0</v>
      </c>
      <c r="P194">
        <f>_xlfn.XLOOKUP(A194,'2023'!B:B,'2023'!G:G)</f>
        <v>0</v>
      </c>
      <c r="Q194" t="e">
        <f>_xlfn.XLOOKUP(A194,'2024'!B:B,'2024'!BH:BH)</f>
        <v>#N/A</v>
      </c>
      <c r="R194" t="e">
        <f>_xlfn.XLOOKUP(A194,'2025'!A:A,'2025'!B:B)</f>
        <v>#N/A</v>
      </c>
      <c r="S194" t="e">
        <f>_xlfn.XLOOKUP(A194,'2021'!A:A,'2021'!X:X)</f>
        <v>#N/A</v>
      </c>
      <c r="T194">
        <f>_xlfn.XLOOKUP(A194,'2022'!A:A,'2022'!X:X)</f>
        <v>1</v>
      </c>
      <c r="U194">
        <f>_xlfn.XLOOKUP(A194,'2023'!B:B,'2023'!AF:AF)</f>
        <v>1</v>
      </c>
      <c r="V194" t="e">
        <f>_xlfn.XLOOKUP(A194,'2024'!B:B,'2024'!BW:BW)</f>
        <v>#N/A</v>
      </c>
      <c r="W194" t="e">
        <f>_xlfn.XLOOKUP(A194,'2025'!A:A,'2025'!C:C)</f>
        <v>#N/A</v>
      </c>
      <c r="X194" t="e">
        <f>_xlfn.XLOOKUP(A194,'2021'!A:A,'2021'!V:V)</f>
        <v>#N/A</v>
      </c>
      <c r="Y194" t="str">
        <f>_xlfn.XLOOKUP(A194,'2022'!A:A,'2022'!W:W)</f>
        <v/>
      </c>
      <c r="Z194">
        <f>_xlfn.XLOOKUP(A194,'2023'!B:B,'2023'!AE:AE)</f>
        <v>1</v>
      </c>
      <c r="AA194" t="e">
        <f>_xlfn.XLOOKUP(A194,'2024'!B:B,'2024'!AZ:AZ)</f>
        <v>#N/A</v>
      </c>
      <c r="AB194" t="e">
        <f>_xlfn.XLOOKUP(A194,'2025'!A:A,'2025'!F:F)</f>
        <v>#N/A</v>
      </c>
    </row>
    <row r="195" spans="1:28">
      <c r="A195" t="s">
        <v>401</v>
      </c>
      <c r="E195" t="str">
        <f>_xlfn.XLOOKUP(A195,'2022'!A:A,'2022'!AA:AA)</f>
        <v/>
      </c>
      <c r="F195" t="e">
        <f>_xlfn.XLOOKUP(A195,'2023'!B:B,'2023'!AG:AG)</f>
        <v>#N/A</v>
      </c>
      <c r="G195">
        <f>_xlfn.XLOOKUP(A195,'2024'!B:B,'2024'!BL:BL)</f>
        <v>1</v>
      </c>
      <c r="H195">
        <f>_xlfn.XLOOKUP(A195,'2025'!A:A,'2025'!G:G)</f>
        <v>1</v>
      </c>
      <c r="I195" t="str">
        <f>_xlfn.XLOOKUP(A195,'2021'!A:A,'2021'!U:U)</f>
        <v/>
      </c>
      <c r="J195" t="str">
        <f>_xlfn.XLOOKUP(A195,'2022'!A:A,'2022'!V:V)</f>
        <v/>
      </c>
      <c r="K195" t="e">
        <f>_xlfn.XLOOKUP(A195,'2023'!B:B,'2023'!AD:AD)</f>
        <v>#N/A</v>
      </c>
      <c r="L195">
        <f>_xlfn.XLOOKUP(A195,'2024'!B:B,'2024'!AV:AV)</f>
        <v>1</v>
      </c>
      <c r="M195">
        <f>_xlfn.XLOOKUP(A195,'2025'!A:A,'2025'!G:G)</f>
        <v>1</v>
      </c>
      <c r="N195">
        <f>_xlfn.XLOOKUP(A195,'2021'!A:A,'2021'!E:E)</f>
        <v>0</v>
      </c>
      <c r="O195">
        <f>_xlfn.XLOOKUP(A195,'2022'!A:A,'2022'!E:E)</f>
        <v>0</v>
      </c>
      <c r="P195" t="e">
        <f>_xlfn.XLOOKUP(A195,'2023'!B:B,'2023'!G:G)</f>
        <v>#N/A</v>
      </c>
      <c r="Q195">
        <f>_xlfn.XLOOKUP(A195,'2024'!B:B,'2024'!BH:BH)</f>
        <v>0</v>
      </c>
      <c r="R195">
        <f>_xlfn.XLOOKUP(A195,'2025'!A:A,'2025'!B:B)</f>
        <v>0</v>
      </c>
      <c r="S195" t="str">
        <f>_xlfn.XLOOKUP(A195,'2021'!A:A,'2021'!X:X)</f>
        <v/>
      </c>
      <c r="T195" t="str">
        <f>_xlfn.XLOOKUP(A195,'2022'!A:A,'2022'!X:X)</f>
        <v/>
      </c>
      <c r="U195" t="e">
        <f>_xlfn.XLOOKUP(A195,'2023'!B:B,'2023'!AF:AF)</f>
        <v>#N/A</v>
      </c>
      <c r="V195" t="str">
        <f>_xlfn.XLOOKUP(A195,'2024'!B:B,'2024'!BW:BW)</f>
        <v/>
      </c>
      <c r="W195">
        <f>_xlfn.XLOOKUP(A195,'2025'!A:A,'2025'!C:C)</f>
        <v>0</v>
      </c>
      <c r="X195" t="str">
        <f>_xlfn.XLOOKUP(A195,'2021'!A:A,'2021'!V:V)</f>
        <v/>
      </c>
      <c r="Y195" t="str">
        <f>_xlfn.XLOOKUP(A195,'2022'!A:A,'2022'!W:W)</f>
        <v/>
      </c>
      <c r="Z195" t="e">
        <f>_xlfn.XLOOKUP(A195,'2023'!B:B,'2023'!AE:AE)</f>
        <v>#N/A</v>
      </c>
      <c r="AA195">
        <f>_xlfn.XLOOKUP(A195,'2024'!B:B,'2024'!AZ:AZ)</f>
        <v>0</v>
      </c>
      <c r="AB195">
        <f>_xlfn.XLOOKUP(A195,'2025'!A:A,'2025'!F:F)</f>
        <v>1</v>
      </c>
    </row>
    <row r="196" spans="1:28">
      <c r="A196" t="s">
        <v>262</v>
      </c>
      <c r="E196" t="str">
        <f>_xlfn.XLOOKUP(A196,'2022'!A:A,'2022'!AA:AA)</f>
        <v/>
      </c>
      <c r="F196">
        <f>_xlfn.XLOOKUP(A196,'2023'!B:B,'2023'!AG:AG)</f>
        <v>0</v>
      </c>
      <c r="G196">
        <f>_xlfn.XLOOKUP(A196,'2024'!B:B,'2024'!BL:BL)</f>
        <v>0</v>
      </c>
      <c r="H196">
        <f>_xlfn.XLOOKUP(A196,'2025'!A:A,'2025'!G:G)</f>
        <v>0</v>
      </c>
      <c r="I196" t="str">
        <f>_xlfn.XLOOKUP(A196,'2021'!A:A,'2021'!U:U)</f>
        <v/>
      </c>
      <c r="J196" t="str">
        <f>_xlfn.XLOOKUP(A196,'2022'!A:A,'2022'!V:V)</f>
        <v/>
      </c>
      <c r="K196" t="str">
        <f>_xlfn.XLOOKUP(A196,'2023'!B:B,'2023'!AD:AD)</f>
        <v/>
      </c>
      <c r="L196" t="str">
        <f>_xlfn.XLOOKUP(A196,'2024'!B:B,'2024'!AV:AV)</f>
        <v/>
      </c>
      <c r="M196">
        <f>_xlfn.XLOOKUP(A196,'2025'!A:A,'2025'!G:G)</f>
        <v>0</v>
      </c>
      <c r="N196">
        <f>_xlfn.XLOOKUP(A196,'2021'!A:A,'2021'!E:E)</f>
        <v>0</v>
      </c>
      <c r="O196">
        <f>_xlfn.XLOOKUP(A196,'2022'!A:A,'2022'!E:E)</f>
        <v>0</v>
      </c>
      <c r="P196">
        <f>_xlfn.XLOOKUP(A196,'2023'!B:B,'2023'!G:G)</f>
        <v>0</v>
      </c>
      <c r="Q196">
        <f>_xlfn.XLOOKUP(A196,'2024'!B:B,'2024'!BH:BH)</f>
        <v>0</v>
      </c>
      <c r="R196">
        <f>_xlfn.XLOOKUP(A196,'2025'!A:A,'2025'!B:B)</f>
        <v>0</v>
      </c>
      <c r="S196" t="str">
        <f>_xlfn.XLOOKUP(A196,'2021'!A:A,'2021'!X:X)</f>
        <v/>
      </c>
      <c r="T196" t="str">
        <f>_xlfn.XLOOKUP(A196,'2022'!A:A,'2022'!X:X)</f>
        <v/>
      </c>
      <c r="U196" t="str">
        <f>_xlfn.XLOOKUP(A196,'2023'!B:B,'2023'!AF:AF)</f>
        <v/>
      </c>
      <c r="V196" t="str">
        <f>_xlfn.XLOOKUP(A196,'2024'!B:B,'2024'!BW:BW)</f>
        <v/>
      </c>
      <c r="W196">
        <f>_xlfn.XLOOKUP(A196,'2025'!A:A,'2025'!C:C)</f>
        <v>0</v>
      </c>
      <c r="X196">
        <f>_xlfn.XLOOKUP(A196,'2021'!A:A,'2021'!V:V)</f>
        <v>1</v>
      </c>
      <c r="Y196">
        <f>_xlfn.XLOOKUP(A196,'2022'!A:A,'2022'!W:W)</f>
        <v>1</v>
      </c>
      <c r="Z196">
        <f>_xlfn.XLOOKUP(A196,'2023'!B:B,'2023'!AE:AE)</f>
        <v>1</v>
      </c>
      <c r="AA196">
        <f>_xlfn.XLOOKUP(A196,'2024'!B:B,'2024'!AZ:AZ)</f>
        <v>1</v>
      </c>
      <c r="AB196">
        <f>_xlfn.XLOOKUP(A196,'2025'!A:A,'2025'!F:F)</f>
        <v>1</v>
      </c>
    </row>
    <row r="197" spans="1:28">
      <c r="A197" t="s">
        <v>3090</v>
      </c>
      <c r="E197" t="e">
        <f>_xlfn.XLOOKUP(A197,'2022'!A:A,'2022'!AA:AA)</f>
        <v>#N/A</v>
      </c>
      <c r="F197" t="e">
        <f>_xlfn.XLOOKUP(A197,'2023'!B:B,'2023'!AG:AG)</f>
        <v>#N/A</v>
      </c>
      <c r="G197" t="e">
        <f>_xlfn.XLOOKUP(A197,'2024'!B:B,'2024'!BL:BL)</f>
        <v>#N/A</v>
      </c>
      <c r="H197" t="e">
        <f>_xlfn.XLOOKUP(A197,'2025'!A:A,'2025'!G:G)</f>
        <v>#N/A</v>
      </c>
      <c r="I197">
        <f>_xlfn.XLOOKUP(A197,'2021'!A:A,'2021'!U:U)</f>
        <v>1</v>
      </c>
      <c r="J197" t="e">
        <f>_xlfn.XLOOKUP(A197,'2022'!A:A,'2022'!V:V)</f>
        <v>#N/A</v>
      </c>
      <c r="K197" t="e">
        <f>_xlfn.XLOOKUP(A197,'2023'!B:B,'2023'!AD:AD)</f>
        <v>#N/A</v>
      </c>
      <c r="L197" t="e">
        <f>_xlfn.XLOOKUP(A197,'2024'!B:B,'2024'!AV:AV)</f>
        <v>#N/A</v>
      </c>
      <c r="M197" t="e">
        <f>_xlfn.XLOOKUP(A197,'2025'!A:A,'2025'!G:G)</f>
        <v>#N/A</v>
      </c>
      <c r="N197">
        <f>_xlfn.XLOOKUP(A197,'2021'!A:A,'2021'!E:E)</f>
        <v>0</v>
      </c>
      <c r="O197" t="e">
        <f>_xlfn.XLOOKUP(A197,'2022'!A:A,'2022'!E:E)</f>
        <v>#N/A</v>
      </c>
      <c r="P197" t="e">
        <f>_xlfn.XLOOKUP(A197,'2023'!B:B,'2023'!G:G)</f>
        <v>#N/A</v>
      </c>
      <c r="Q197" t="e">
        <f>_xlfn.XLOOKUP(A197,'2024'!B:B,'2024'!BH:BH)</f>
        <v>#N/A</v>
      </c>
      <c r="R197" t="e">
        <f>_xlfn.XLOOKUP(A197,'2025'!A:A,'2025'!B:B)</f>
        <v>#N/A</v>
      </c>
      <c r="S197" t="str">
        <f>_xlfn.XLOOKUP(A197,'2021'!A:A,'2021'!X:X)</f>
        <v/>
      </c>
      <c r="T197" t="e">
        <f>_xlfn.XLOOKUP(A197,'2022'!A:A,'2022'!X:X)</f>
        <v>#N/A</v>
      </c>
      <c r="U197" t="e">
        <f>_xlfn.XLOOKUP(A197,'2023'!B:B,'2023'!AF:AF)</f>
        <v>#N/A</v>
      </c>
      <c r="V197" t="e">
        <f>_xlfn.XLOOKUP(A197,'2024'!B:B,'2024'!BW:BW)</f>
        <v>#N/A</v>
      </c>
      <c r="W197" t="e">
        <f>_xlfn.XLOOKUP(A197,'2025'!A:A,'2025'!C:C)</f>
        <v>#N/A</v>
      </c>
      <c r="X197" t="str">
        <f>_xlfn.XLOOKUP(A197,'2021'!A:A,'2021'!V:V)</f>
        <v/>
      </c>
      <c r="Y197" t="e">
        <f>_xlfn.XLOOKUP(A197,'2022'!A:A,'2022'!W:W)</f>
        <v>#N/A</v>
      </c>
      <c r="Z197" t="e">
        <f>_xlfn.XLOOKUP(A197,'2023'!B:B,'2023'!AE:AE)</f>
        <v>#N/A</v>
      </c>
      <c r="AA197" t="e">
        <f>_xlfn.XLOOKUP(A197,'2024'!B:B,'2024'!AZ:AZ)</f>
        <v>#N/A</v>
      </c>
      <c r="AB197" t="e">
        <f>_xlfn.XLOOKUP(A197,'2025'!A:A,'2025'!F:F)</f>
        <v>#N/A</v>
      </c>
    </row>
    <row r="198" spans="1:28">
      <c r="A198" t="s">
        <v>286</v>
      </c>
      <c r="E198" t="e">
        <f>_xlfn.XLOOKUP(A198,'2022'!A:A,'2022'!AA:AA)</f>
        <v>#N/A</v>
      </c>
      <c r="F198" t="str">
        <f>_xlfn.XLOOKUP(A198,'2023'!B:B,'2023'!AG:AG)</f>
        <v>U</v>
      </c>
      <c r="G198">
        <f>_xlfn.XLOOKUP(A198,'2024'!B:B,'2024'!BL:BL)</f>
        <v>0</v>
      </c>
      <c r="H198">
        <f>_xlfn.XLOOKUP(A198,'2025'!A:A,'2025'!G:G)</f>
        <v>1</v>
      </c>
      <c r="I198" t="e">
        <f>_xlfn.XLOOKUP(A198,'2021'!A:A,'2021'!U:U)</f>
        <v>#N/A</v>
      </c>
      <c r="J198" t="e">
        <f>_xlfn.XLOOKUP(A198,'2022'!A:A,'2022'!V:V)</f>
        <v>#N/A</v>
      </c>
      <c r="K198">
        <f>_xlfn.XLOOKUP(A198,'2023'!B:B,'2023'!AD:AD)</f>
        <v>1</v>
      </c>
      <c r="L198">
        <f>_xlfn.XLOOKUP(A198,'2024'!B:B,'2024'!AV:AV)</f>
        <v>1</v>
      </c>
      <c r="M198">
        <f>_xlfn.XLOOKUP(A198,'2025'!A:A,'2025'!G:G)</f>
        <v>1</v>
      </c>
      <c r="N198" t="e">
        <f>_xlfn.XLOOKUP(A198,'2021'!A:A,'2021'!E:E)</f>
        <v>#N/A</v>
      </c>
      <c r="O198" t="e">
        <f>_xlfn.XLOOKUP(A198,'2022'!A:A,'2022'!E:E)</f>
        <v>#N/A</v>
      </c>
      <c r="P198">
        <f>_xlfn.XLOOKUP(A198,'2023'!B:B,'2023'!G:G)</f>
        <v>0</v>
      </c>
      <c r="Q198">
        <f>_xlfn.XLOOKUP(A198,'2024'!B:B,'2024'!BH:BH)</f>
        <v>0</v>
      </c>
      <c r="R198">
        <f>_xlfn.XLOOKUP(A198,'2025'!A:A,'2025'!B:B)</f>
        <v>0</v>
      </c>
      <c r="S198" t="e">
        <f>_xlfn.XLOOKUP(A198,'2021'!A:A,'2021'!X:X)</f>
        <v>#N/A</v>
      </c>
      <c r="T198" t="e">
        <f>_xlfn.XLOOKUP(A198,'2022'!A:A,'2022'!X:X)</f>
        <v>#N/A</v>
      </c>
      <c r="U198" t="str">
        <f>_xlfn.XLOOKUP(A198,'2023'!B:B,'2023'!AF:AF)</f>
        <v/>
      </c>
      <c r="V198" t="str">
        <f>_xlfn.XLOOKUP(A198,'2024'!B:B,'2024'!BW:BW)</f>
        <v/>
      </c>
      <c r="W198">
        <f>_xlfn.XLOOKUP(A198,'2025'!A:A,'2025'!C:C)</f>
        <v>0</v>
      </c>
      <c r="X198" t="e">
        <f>_xlfn.XLOOKUP(A198,'2021'!A:A,'2021'!V:V)</f>
        <v>#N/A</v>
      </c>
      <c r="Y198" t="e">
        <f>_xlfn.XLOOKUP(A198,'2022'!A:A,'2022'!W:W)</f>
        <v>#N/A</v>
      </c>
      <c r="Z198" t="str">
        <f>_xlfn.XLOOKUP(A198,'2023'!B:B,'2023'!AE:AE)</f>
        <v/>
      </c>
      <c r="AA198">
        <f>_xlfn.XLOOKUP(A198,'2024'!B:B,'2024'!AZ:AZ)</f>
        <v>0</v>
      </c>
      <c r="AB198">
        <f>_xlfn.XLOOKUP(A198,'2025'!A:A,'2025'!F:F)</f>
        <v>0</v>
      </c>
    </row>
    <row r="199" spans="1:28">
      <c r="A199" t="s">
        <v>504</v>
      </c>
      <c r="E199" t="str">
        <f>_xlfn.XLOOKUP(A199,'2022'!A:A,'2022'!AA:AA)</f>
        <v/>
      </c>
      <c r="F199" t="str">
        <f>_xlfn.XLOOKUP(A199,'2023'!B:B,'2023'!AG:AG)</f>
        <v>U</v>
      </c>
      <c r="G199">
        <f>_xlfn.XLOOKUP(A199,'2024'!B:B,'2024'!BL:BL)</f>
        <v>0</v>
      </c>
      <c r="H199">
        <f>_xlfn.XLOOKUP(A199,'2025'!A:A,'2025'!G:G)</f>
        <v>1</v>
      </c>
      <c r="I199" t="str">
        <f>_xlfn.XLOOKUP(A199,'2021'!A:A,'2021'!U:U)</f>
        <v/>
      </c>
      <c r="J199">
        <f>_xlfn.XLOOKUP(A199,'2022'!A:A,'2022'!V:V)</f>
        <v>1</v>
      </c>
      <c r="K199" t="str">
        <f>_xlfn.XLOOKUP(A199,'2023'!B:B,'2023'!AD:AD)</f>
        <v/>
      </c>
      <c r="L199" t="str">
        <f>_xlfn.XLOOKUP(A199,'2024'!B:B,'2024'!AV:AV)</f>
        <v/>
      </c>
      <c r="M199">
        <f>_xlfn.XLOOKUP(A199,'2025'!A:A,'2025'!G:G)</f>
        <v>1</v>
      </c>
      <c r="N199" t="str">
        <f>_xlfn.XLOOKUP(A199,'2021'!A:A,'2021'!E:E)</f>
        <v>Y</v>
      </c>
      <c r="O199" t="str">
        <f>_xlfn.XLOOKUP(A199,'2022'!A:A,'2022'!E:E)</f>
        <v>Y</v>
      </c>
      <c r="P199" t="str">
        <f>_xlfn.XLOOKUP(A199,'2023'!B:B,'2023'!G:G)</f>
        <v>Y</v>
      </c>
      <c r="Q199">
        <f>_xlfn.XLOOKUP(A199,'2024'!B:B,'2024'!BH:BH)</f>
        <v>1</v>
      </c>
      <c r="R199">
        <f>_xlfn.XLOOKUP(A199,'2025'!A:A,'2025'!B:B)</f>
        <v>0</v>
      </c>
      <c r="S199">
        <f>_xlfn.XLOOKUP(A199,'2021'!A:A,'2021'!X:X)</f>
        <v>1</v>
      </c>
      <c r="T199">
        <f>_xlfn.XLOOKUP(A199,'2022'!A:A,'2022'!X:X)</f>
        <v>1</v>
      </c>
      <c r="U199">
        <f>_xlfn.XLOOKUP(A199,'2023'!B:B,'2023'!AF:AF)</f>
        <v>1</v>
      </c>
      <c r="V199">
        <f>_xlfn.XLOOKUP(A199,'2024'!B:B,'2024'!BW:BW)</f>
        <v>1</v>
      </c>
      <c r="W199">
        <f>_xlfn.XLOOKUP(A199,'2025'!A:A,'2025'!C:C)</f>
        <v>1</v>
      </c>
      <c r="X199">
        <f>_xlfn.XLOOKUP(A199,'2021'!A:A,'2021'!V:V)</f>
        <v>1</v>
      </c>
      <c r="Y199" t="str">
        <f>_xlfn.XLOOKUP(A199,'2022'!A:A,'2022'!W:W)</f>
        <v/>
      </c>
      <c r="Z199">
        <f>_xlfn.XLOOKUP(A199,'2023'!B:B,'2023'!AE:AE)</f>
        <v>1</v>
      </c>
      <c r="AA199">
        <f>_xlfn.XLOOKUP(A199,'2024'!B:B,'2024'!AZ:AZ)</f>
        <v>1</v>
      </c>
      <c r="AB199">
        <f>_xlfn.XLOOKUP(A199,'2025'!A:A,'2025'!F:F)</f>
        <v>1</v>
      </c>
    </row>
    <row r="200" spans="1:28">
      <c r="A200" t="s">
        <v>2541</v>
      </c>
      <c r="E200" t="str">
        <f>_xlfn.XLOOKUP(A200,'2022'!A:A,'2022'!AA:AA)</f>
        <v/>
      </c>
      <c r="F200">
        <f>_xlfn.XLOOKUP(A200,'2023'!B:B,'2023'!AG:AG)</f>
        <v>0</v>
      </c>
      <c r="G200" t="e">
        <f>_xlfn.XLOOKUP(A200,'2024'!B:B,'2024'!BL:BL)</f>
        <v>#N/A</v>
      </c>
      <c r="H200" t="e">
        <f>_xlfn.XLOOKUP(A200,'2025'!A:A,'2025'!G:G)</f>
        <v>#N/A</v>
      </c>
      <c r="I200" t="e">
        <f>_xlfn.XLOOKUP(A200,'2021'!A:A,'2021'!U:U)</f>
        <v>#N/A</v>
      </c>
      <c r="J200" t="str">
        <f>_xlfn.XLOOKUP(A200,'2022'!A:A,'2022'!V:V)</f>
        <v/>
      </c>
      <c r="K200" t="str">
        <f>_xlfn.XLOOKUP(A200,'2023'!B:B,'2023'!AD:AD)</f>
        <v/>
      </c>
      <c r="L200" t="e">
        <f>_xlfn.XLOOKUP(A200,'2024'!B:B,'2024'!AV:AV)</f>
        <v>#N/A</v>
      </c>
      <c r="M200" t="e">
        <f>_xlfn.XLOOKUP(A200,'2025'!A:A,'2025'!G:G)</f>
        <v>#N/A</v>
      </c>
      <c r="N200" t="e">
        <f>_xlfn.XLOOKUP(A200,'2021'!A:A,'2021'!E:E)</f>
        <v>#N/A</v>
      </c>
      <c r="O200">
        <f>_xlfn.XLOOKUP(A200,'2022'!A:A,'2022'!E:E)</f>
        <v>0</v>
      </c>
      <c r="P200">
        <f>_xlfn.XLOOKUP(A200,'2023'!B:B,'2023'!G:G)</f>
        <v>0</v>
      </c>
      <c r="Q200" t="e">
        <f>_xlfn.XLOOKUP(A200,'2024'!B:B,'2024'!BH:BH)</f>
        <v>#N/A</v>
      </c>
      <c r="R200" t="e">
        <f>_xlfn.XLOOKUP(A200,'2025'!A:A,'2025'!B:B)</f>
        <v>#N/A</v>
      </c>
      <c r="S200" t="e">
        <f>_xlfn.XLOOKUP(A200,'2021'!A:A,'2021'!X:X)</f>
        <v>#N/A</v>
      </c>
      <c r="T200" t="str">
        <f>_xlfn.XLOOKUP(A200,'2022'!A:A,'2022'!X:X)</f>
        <v/>
      </c>
      <c r="U200" t="str">
        <f>_xlfn.XLOOKUP(A200,'2023'!B:B,'2023'!AF:AF)</f>
        <v/>
      </c>
      <c r="V200" t="e">
        <f>_xlfn.XLOOKUP(A200,'2024'!B:B,'2024'!BW:BW)</f>
        <v>#N/A</v>
      </c>
      <c r="W200" t="e">
        <f>_xlfn.XLOOKUP(A200,'2025'!A:A,'2025'!C:C)</f>
        <v>#N/A</v>
      </c>
      <c r="X200" t="e">
        <f>_xlfn.XLOOKUP(A200,'2021'!A:A,'2021'!V:V)</f>
        <v>#N/A</v>
      </c>
      <c r="Y200" t="str">
        <f>_xlfn.XLOOKUP(A200,'2022'!A:A,'2022'!W:W)</f>
        <v/>
      </c>
      <c r="Z200" t="str">
        <f>_xlfn.XLOOKUP(A200,'2023'!B:B,'2023'!AE:AE)</f>
        <v/>
      </c>
      <c r="AA200" t="e">
        <f>_xlfn.XLOOKUP(A200,'2024'!B:B,'2024'!AZ:AZ)</f>
        <v>#N/A</v>
      </c>
      <c r="AB200" t="e">
        <f>_xlfn.XLOOKUP(A200,'2025'!A:A,'2025'!F:F)</f>
        <v>#N/A</v>
      </c>
    </row>
    <row r="201" spans="1:28">
      <c r="A201" t="s">
        <v>2987</v>
      </c>
      <c r="E201" t="str">
        <f>_xlfn.XLOOKUP(A201,'2022'!A:A,'2022'!AA:AA)</f>
        <v>Y</v>
      </c>
      <c r="F201" t="e">
        <f>_xlfn.XLOOKUP(A201,'2023'!B:B,'2023'!AG:AG)</f>
        <v>#N/A</v>
      </c>
      <c r="G201" t="e">
        <f>_xlfn.XLOOKUP(A201,'2024'!B:B,'2024'!BL:BL)</f>
        <v>#N/A</v>
      </c>
      <c r="H201" t="e">
        <f>_xlfn.XLOOKUP(A201,'2025'!A:A,'2025'!G:G)</f>
        <v>#N/A</v>
      </c>
      <c r="I201">
        <f>_xlfn.XLOOKUP(A201,'2021'!A:A,'2021'!U:U)</f>
        <v>1</v>
      </c>
      <c r="J201">
        <f>_xlfn.XLOOKUP(A201,'2022'!A:A,'2022'!V:V)</f>
        <v>1</v>
      </c>
      <c r="K201" t="e">
        <f>_xlfn.XLOOKUP(A201,'2023'!B:B,'2023'!AD:AD)</f>
        <v>#N/A</v>
      </c>
      <c r="L201" t="e">
        <f>_xlfn.XLOOKUP(A201,'2024'!B:B,'2024'!AV:AV)</f>
        <v>#N/A</v>
      </c>
      <c r="M201" t="e">
        <f>_xlfn.XLOOKUP(A201,'2025'!A:A,'2025'!G:G)</f>
        <v>#N/A</v>
      </c>
      <c r="N201" t="str">
        <f>_xlfn.XLOOKUP(A201,'2021'!A:A,'2021'!E:E)</f>
        <v>Y</v>
      </c>
      <c r="O201" t="str">
        <f>_xlfn.XLOOKUP(A201,'2022'!A:A,'2022'!E:E)</f>
        <v>Y</v>
      </c>
      <c r="P201" t="e">
        <f>_xlfn.XLOOKUP(A201,'2023'!B:B,'2023'!G:G)</f>
        <v>#N/A</v>
      </c>
      <c r="Q201" t="e">
        <f>_xlfn.XLOOKUP(A201,'2024'!B:B,'2024'!BH:BH)</f>
        <v>#N/A</v>
      </c>
      <c r="R201" t="e">
        <f>_xlfn.XLOOKUP(A201,'2025'!A:A,'2025'!B:B)</f>
        <v>#N/A</v>
      </c>
      <c r="S201">
        <f>_xlfn.XLOOKUP(A201,'2021'!A:A,'2021'!X:X)</f>
        <v>1</v>
      </c>
      <c r="T201">
        <f>_xlfn.XLOOKUP(A201,'2022'!A:A,'2022'!X:X)</f>
        <v>1</v>
      </c>
      <c r="U201" t="e">
        <f>_xlfn.XLOOKUP(A201,'2023'!B:B,'2023'!AF:AF)</f>
        <v>#N/A</v>
      </c>
      <c r="V201" t="e">
        <f>_xlfn.XLOOKUP(A201,'2024'!B:B,'2024'!BW:BW)</f>
        <v>#N/A</v>
      </c>
      <c r="W201" t="e">
        <f>_xlfn.XLOOKUP(A201,'2025'!A:A,'2025'!C:C)</f>
        <v>#N/A</v>
      </c>
      <c r="X201" t="str">
        <f>_xlfn.XLOOKUP(A201,'2021'!A:A,'2021'!V:V)</f>
        <v/>
      </c>
      <c r="Y201" t="str">
        <f>_xlfn.XLOOKUP(A201,'2022'!A:A,'2022'!W:W)</f>
        <v/>
      </c>
      <c r="Z201" t="e">
        <f>_xlfn.XLOOKUP(A201,'2023'!B:B,'2023'!AE:AE)</f>
        <v>#N/A</v>
      </c>
      <c r="AA201" t="e">
        <f>_xlfn.XLOOKUP(A201,'2024'!B:B,'2024'!AZ:AZ)</f>
        <v>#N/A</v>
      </c>
      <c r="AB201" t="e">
        <f>_xlfn.XLOOKUP(A201,'2025'!A:A,'2025'!F:F)</f>
        <v>#N/A</v>
      </c>
    </row>
    <row r="202" spans="1:28">
      <c r="A202" t="s">
        <v>336</v>
      </c>
      <c r="E202" t="str">
        <f>_xlfn.XLOOKUP(A202,'2022'!A:A,'2022'!AA:AA)</f>
        <v/>
      </c>
      <c r="F202">
        <f>_xlfn.XLOOKUP(A202,'2023'!B:B,'2023'!AG:AG)</f>
        <v>0</v>
      </c>
      <c r="G202">
        <f>_xlfn.XLOOKUP(A202,'2024'!B:B,'2024'!BL:BL)</f>
        <v>0</v>
      </c>
      <c r="H202">
        <f>_xlfn.XLOOKUP(A202,'2025'!A:A,'2025'!G:G)</f>
        <v>0</v>
      </c>
      <c r="I202" t="str">
        <f>_xlfn.XLOOKUP(A202,'2021'!A:A,'2021'!U:U)</f>
        <v/>
      </c>
      <c r="J202" t="str">
        <f>_xlfn.XLOOKUP(A202,'2022'!A:A,'2022'!V:V)</f>
        <v/>
      </c>
      <c r="K202" t="str">
        <f>_xlfn.XLOOKUP(A202,'2023'!B:B,'2023'!AD:AD)</f>
        <v/>
      </c>
      <c r="L202" t="str">
        <f>_xlfn.XLOOKUP(A202,'2024'!B:B,'2024'!AV:AV)</f>
        <v/>
      </c>
      <c r="M202">
        <f>_xlfn.XLOOKUP(A202,'2025'!A:A,'2025'!G:G)</f>
        <v>0</v>
      </c>
      <c r="N202">
        <f>_xlfn.XLOOKUP(A202,'2021'!A:A,'2021'!E:E)</f>
        <v>0</v>
      </c>
      <c r="O202">
        <f>_xlfn.XLOOKUP(A202,'2022'!A:A,'2022'!E:E)</f>
        <v>0</v>
      </c>
      <c r="P202">
        <f>_xlfn.XLOOKUP(A202,'2023'!B:B,'2023'!G:G)</f>
        <v>0</v>
      </c>
      <c r="Q202">
        <f>_xlfn.XLOOKUP(A202,'2024'!B:B,'2024'!BH:BH)</f>
        <v>0</v>
      </c>
      <c r="R202">
        <f>_xlfn.XLOOKUP(A202,'2025'!A:A,'2025'!B:B)</f>
        <v>0</v>
      </c>
      <c r="S202" t="str">
        <f>_xlfn.XLOOKUP(A202,'2021'!A:A,'2021'!X:X)</f>
        <v/>
      </c>
      <c r="T202" t="str">
        <f>_xlfn.XLOOKUP(A202,'2022'!A:A,'2022'!X:X)</f>
        <v/>
      </c>
      <c r="U202">
        <f>_xlfn.XLOOKUP(A202,'2023'!B:B,'2023'!AF:AF)</f>
        <v>1</v>
      </c>
      <c r="V202">
        <f>_xlfn.XLOOKUP(A202,'2024'!B:B,'2024'!BW:BW)</f>
        <v>1</v>
      </c>
      <c r="W202">
        <f>_xlfn.XLOOKUP(A202,'2025'!A:A,'2025'!C:C)</f>
        <v>1</v>
      </c>
      <c r="X202" t="str">
        <f>_xlfn.XLOOKUP(A202,'2021'!A:A,'2021'!V:V)</f>
        <v/>
      </c>
      <c r="Y202" t="str">
        <f>_xlfn.XLOOKUP(A202,'2022'!A:A,'2022'!W:W)</f>
        <v/>
      </c>
      <c r="Z202" t="str">
        <f>_xlfn.XLOOKUP(A202,'2023'!B:B,'2023'!AE:AE)</f>
        <v/>
      </c>
      <c r="AA202">
        <f>_xlfn.XLOOKUP(A202,'2024'!B:B,'2024'!AZ:AZ)</f>
        <v>0</v>
      </c>
      <c r="AB202">
        <f>_xlfn.XLOOKUP(A202,'2025'!A:A,'2025'!F:F)</f>
        <v>1</v>
      </c>
    </row>
    <row r="203" spans="1:28">
      <c r="A203" t="s">
        <v>159</v>
      </c>
      <c r="E203" t="str">
        <f>_xlfn.XLOOKUP(A203,'2022'!A:A,'2022'!AA:AA)</f>
        <v/>
      </c>
      <c r="F203">
        <f>_xlfn.XLOOKUP(A203,'2023'!B:B,'2023'!AG:AG)</f>
        <v>0</v>
      </c>
      <c r="G203">
        <f>_xlfn.XLOOKUP(A203,'2024'!B:B,'2024'!BL:BL)</f>
        <v>1</v>
      </c>
      <c r="H203">
        <f>_xlfn.XLOOKUP(A203,'2025'!A:A,'2025'!G:G)</f>
        <v>0</v>
      </c>
      <c r="I203" t="str">
        <f>_xlfn.XLOOKUP(A203,'2021'!A:A,'2021'!U:U)</f>
        <v/>
      </c>
      <c r="J203" t="str">
        <f>_xlfn.XLOOKUP(A203,'2022'!A:A,'2022'!V:V)</f>
        <v/>
      </c>
      <c r="K203" t="str">
        <f>_xlfn.XLOOKUP(A203,'2023'!B:B,'2023'!AD:AD)</f>
        <v/>
      </c>
      <c r="L203" t="str">
        <f>_xlfn.XLOOKUP(A203,'2024'!B:B,'2024'!AV:AV)</f>
        <v/>
      </c>
      <c r="M203">
        <f>_xlfn.XLOOKUP(A203,'2025'!A:A,'2025'!G:G)</f>
        <v>0</v>
      </c>
      <c r="N203" t="str">
        <f>_xlfn.XLOOKUP(A203,'2021'!A:A,'2021'!E:E)</f>
        <v>Y</v>
      </c>
      <c r="O203" t="str">
        <f>_xlfn.XLOOKUP(A203,'2022'!A:A,'2022'!E:E)</f>
        <v>Y</v>
      </c>
      <c r="P203" t="str">
        <f>_xlfn.XLOOKUP(A203,'2023'!B:B,'2023'!G:G)</f>
        <v>Y</v>
      </c>
      <c r="Q203">
        <f>_xlfn.XLOOKUP(A203,'2024'!B:B,'2024'!BH:BH)</f>
        <v>1</v>
      </c>
      <c r="R203">
        <f>_xlfn.XLOOKUP(A203,'2025'!A:A,'2025'!B:B)</f>
        <v>1</v>
      </c>
      <c r="S203">
        <f>_xlfn.XLOOKUP(A203,'2021'!A:A,'2021'!X:X)</f>
        <v>1</v>
      </c>
      <c r="T203">
        <f>_xlfn.XLOOKUP(A203,'2022'!A:A,'2022'!X:X)</f>
        <v>1</v>
      </c>
      <c r="U203">
        <f>_xlfn.XLOOKUP(A203,'2023'!B:B,'2023'!AF:AF)</f>
        <v>1</v>
      </c>
      <c r="V203">
        <f>_xlfn.XLOOKUP(A203,'2024'!B:B,'2024'!BW:BW)</f>
        <v>1</v>
      </c>
      <c r="W203">
        <f>_xlfn.XLOOKUP(A203,'2025'!A:A,'2025'!C:C)</f>
        <v>1</v>
      </c>
      <c r="X203">
        <f>_xlfn.XLOOKUP(A203,'2021'!A:A,'2021'!V:V)</f>
        <v>1</v>
      </c>
      <c r="Y203">
        <f>_xlfn.XLOOKUP(A203,'2022'!A:A,'2022'!W:W)</f>
        <v>1</v>
      </c>
      <c r="Z203">
        <f>_xlfn.XLOOKUP(A203,'2023'!B:B,'2023'!AE:AE)</f>
        <v>1</v>
      </c>
      <c r="AA203">
        <f>_xlfn.XLOOKUP(A203,'2024'!B:B,'2024'!AZ:AZ)</f>
        <v>1</v>
      </c>
      <c r="AB203">
        <f>_xlfn.XLOOKUP(A203,'2025'!A:A,'2025'!F:F)</f>
        <v>1</v>
      </c>
    </row>
    <row r="204" spans="1:28">
      <c r="A204" t="s">
        <v>273</v>
      </c>
      <c r="E204" t="str">
        <f>_xlfn.XLOOKUP(A204,'2022'!A:A,'2022'!AA:AA)</f>
        <v/>
      </c>
      <c r="F204">
        <f>_xlfn.XLOOKUP(A204,'2023'!B:B,'2023'!AG:AG)</f>
        <v>0</v>
      </c>
      <c r="G204">
        <f>_xlfn.XLOOKUP(A204,'2024'!B:B,'2024'!BL:BL)</f>
        <v>1</v>
      </c>
      <c r="H204">
        <f>_xlfn.XLOOKUP(A204,'2025'!A:A,'2025'!G:G)</f>
        <v>1</v>
      </c>
      <c r="I204" t="e">
        <f>_xlfn.XLOOKUP(A204,'2021'!A:A,'2021'!U:U)</f>
        <v>#N/A</v>
      </c>
      <c r="J204">
        <f>_xlfn.XLOOKUP(A204,'2022'!A:A,'2022'!V:V)</f>
        <v>1</v>
      </c>
      <c r="K204" t="str">
        <f>_xlfn.XLOOKUP(A204,'2023'!B:B,'2023'!AD:AD)</f>
        <v/>
      </c>
      <c r="L204" t="str">
        <f>_xlfn.XLOOKUP(A204,'2024'!B:B,'2024'!AV:AV)</f>
        <v/>
      </c>
      <c r="M204">
        <f>_xlfn.XLOOKUP(A204,'2025'!A:A,'2025'!G:G)</f>
        <v>1</v>
      </c>
      <c r="N204" t="e">
        <f>_xlfn.XLOOKUP(A204,'2021'!A:A,'2021'!E:E)</f>
        <v>#N/A</v>
      </c>
      <c r="O204">
        <f>_xlfn.XLOOKUP(A204,'2022'!A:A,'2022'!E:E)</f>
        <v>0</v>
      </c>
      <c r="P204">
        <f>_xlfn.XLOOKUP(A204,'2023'!B:B,'2023'!G:G)</f>
        <v>0</v>
      </c>
      <c r="Q204">
        <f>_xlfn.XLOOKUP(A204,'2024'!B:B,'2024'!BH:BH)</f>
        <v>0</v>
      </c>
      <c r="R204">
        <f>_xlfn.XLOOKUP(A204,'2025'!A:A,'2025'!B:B)</f>
        <v>0</v>
      </c>
      <c r="S204" t="e">
        <f>_xlfn.XLOOKUP(A204,'2021'!A:A,'2021'!X:X)</f>
        <v>#N/A</v>
      </c>
      <c r="T204" t="str">
        <f>_xlfn.XLOOKUP(A204,'2022'!A:A,'2022'!X:X)</f>
        <v/>
      </c>
      <c r="U204">
        <f>_xlfn.XLOOKUP(A204,'2023'!B:B,'2023'!AF:AF)</f>
        <v>1</v>
      </c>
      <c r="V204">
        <f>_xlfn.XLOOKUP(A204,'2024'!B:B,'2024'!BW:BW)</f>
        <v>1</v>
      </c>
      <c r="W204">
        <f>_xlfn.XLOOKUP(A204,'2025'!A:A,'2025'!C:C)</f>
        <v>1</v>
      </c>
      <c r="X204" t="e">
        <f>_xlfn.XLOOKUP(A204,'2021'!A:A,'2021'!V:V)</f>
        <v>#N/A</v>
      </c>
      <c r="Y204">
        <f>_xlfn.XLOOKUP(A204,'2022'!A:A,'2022'!W:W)</f>
        <v>1</v>
      </c>
      <c r="Z204">
        <f>_xlfn.XLOOKUP(A204,'2023'!B:B,'2023'!AE:AE)</f>
        <v>1</v>
      </c>
      <c r="AA204">
        <f>_xlfn.XLOOKUP(A204,'2024'!B:B,'2024'!AZ:AZ)</f>
        <v>1</v>
      </c>
      <c r="AB204">
        <f>_xlfn.XLOOKUP(A204,'2025'!A:A,'2025'!F:F)</f>
        <v>1</v>
      </c>
    </row>
    <row r="205" spans="1:28">
      <c r="A205" t="s">
        <v>373</v>
      </c>
      <c r="E205" t="str">
        <f>_xlfn.XLOOKUP(A205,'2022'!A:A,'2022'!AA:AA)</f>
        <v/>
      </c>
      <c r="F205" t="str">
        <f>_xlfn.XLOOKUP(A205,'2023'!B:B,'2023'!AG:AG)</f>
        <v>Y</v>
      </c>
      <c r="G205">
        <f>_xlfn.XLOOKUP(A205,'2024'!B:B,'2024'!BL:BL)</f>
        <v>1</v>
      </c>
      <c r="H205">
        <f>_xlfn.XLOOKUP(A205,'2025'!A:A,'2025'!G:G)</f>
        <v>1</v>
      </c>
      <c r="I205">
        <f>_xlfn.XLOOKUP(A205,'2021'!A:A,'2021'!U:U)</f>
        <v>1</v>
      </c>
      <c r="J205">
        <f>_xlfn.XLOOKUP(A205,'2022'!A:A,'2022'!V:V)</f>
        <v>1</v>
      </c>
      <c r="K205">
        <f>_xlfn.XLOOKUP(A205,'2023'!B:B,'2023'!AD:AD)</f>
        <v>1</v>
      </c>
      <c r="L205">
        <f>_xlfn.XLOOKUP(A205,'2024'!B:B,'2024'!AV:AV)</f>
        <v>1</v>
      </c>
      <c r="M205">
        <f>_xlfn.XLOOKUP(A205,'2025'!A:A,'2025'!G:G)</f>
        <v>1</v>
      </c>
      <c r="N205">
        <f>_xlfn.XLOOKUP(A205,'2021'!A:A,'2021'!E:E)</f>
        <v>0</v>
      </c>
      <c r="O205">
        <f>_xlfn.XLOOKUP(A205,'2022'!A:A,'2022'!E:E)</f>
        <v>0</v>
      </c>
      <c r="P205">
        <f>_xlfn.XLOOKUP(A205,'2023'!B:B,'2023'!G:G)</f>
        <v>0</v>
      </c>
      <c r="Q205">
        <f>_xlfn.XLOOKUP(A205,'2024'!B:B,'2024'!BH:BH)</f>
        <v>0</v>
      </c>
      <c r="R205">
        <f>_xlfn.XLOOKUP(A205,'2025'!A:A,'2025'!B:B)</f>
        <v>0</v>
      </c>
      <c r="S205" t="str">
        <f>_xlfn.XLOOKUP(A205,'2021'!A:A,'2021'!X:X)</f>
        <v/>
      </c>
      <c r="T205" t="str">
        <f>_xlfn.XLOOKUP(A205,'2022'!A:A,'2022'!X:X)</f>
        <v/>
      </c>
      <c r="U205" t="str">
        <f>_xlfn.XLOOKUP(A205,'2023'!B:B,'2023'!AF:AF)</f>
        <v/>
      </c>
      <c r="V205">
        <f>_xlfn.XLOOKUP(A205,'2024'!B:B,'2024'!BW:BW)</f>
        <v>1</v>
      </c>
      <c r="W205">
        <f>_xlfn.XLOOKUP(A205,'2025'!A:A,'2025'!C:C)</f>
        <v>1</v>
      </c>
      <c r="X205" t="str">
        <f>_xlfn.XLOOKUP(A205,'2021'!A:A,'2021'!V:V)</f>
        <v/>
      </c>
      <c r="Y205" t="str">
        <f>_xlfn.XLOOKUP(A205,'2022'!A:A,'2022'!W:W)</f>
        <v/>
      </c>
      <c r="Z205" t="str">
        <f>_xlfn.XLOOKUP(A205,'2023'!B:B,'2023'!AE:AE)</f>
        <v/>
      </c>
      <c r="AA205">
        <f>_xlfn.XLOOKUP(A205,'2024'!B:B,'2024'!AZ:AZ)</f>
        <v>0</v>
      </c>
      <c r="AB205">
        <f>_xlfn.XLOOKUP(A205,'2025'!A:A,'2025'!F:F)</f>
        <v>0</v>
      </c>
    </row>
    <row r="206" spans="1:28">
      <c r="A206" t="s">
        <v>344</v>
      </c>
      <c r="E206" t="str">
        <f>_xlfn.XLOOKUP(A206,'2022'!A:A,'2022'!AA:AA)</f>
        <v/>
      </c>
      <c r="F206" t="str">
        <f>_xlfn.XLOOKUP(A206,'2023'!B:B,'2023'!AG:AG)</f>
        <v>Y</v>
      </c>
      <c r="G206">
        <f>_xlfn.XLOOKUP(A206,'2024'!B:B,'2024'!BL:BL)</f>
        <v>0</v>
      </c>
      <c r="H206">
        <f>_xlfn.XLOOKUP(A206,'2025'!A:A,'2025'!G:G)</f>
        <v>1</v>
      </c>
      <c r="I206">
        <f>_xlfn.XLOOKUP(A206,'2021'!A:A,'2021'!U:U)</f>
        <v>1</v>
      </c>
      <c r="J206">
        <f>_xlfn.XLOOKUP(A206,'2022'!A:A,'2022'!V:V)</f>
        <v>1</v>
      </c>
      <c r="K206">
        <f>_xlfn.XLOOKUP(A206,'2023'!B:B,'2023'!AD:AD)</f>
        <v>1</v>
      </c>
      <c r="L206">
        <f>_xlfn.XLOOKUP(A206,'2024'!B:B,'2024'!AV:AV)</f>
        <v>1</v>
      </c>
      <c r="M206">
        <f>_xlfn.XLOOKUP(A206,'2025'!A:A,'2025'!G:G)</f>
        <v>1</v>
      </c>
      <c r="N206">
        <f>_xlfn.XLOOKUP(A206,'2021'!A:A,'2021'!E:E)</f>
        <v>0</v>
      </c>
      <c r="O206">
        <f>_xlfn.XLOOKUP(A206,'2022'!A:A,'2022'!E:E)</f>
        <v>0</v>
      </c>
      <c r="P206">
        <f>_xlfn.XLOOKUP(A206,'2023'!B:B,'2023'!G:G)</f>
        <v>0</v>
      </c>
      <c r="Q206">
        <f>_xlfn.XLOOKUP(A206,'2024'!B:B,'2024'!BH:BH)</f>
        <v>0</v>
      </c>
      <c r="R206">
        <f>_xlfn.XLOOKUP(A206,'2025'!A:A,'2025'!B:B)</f>
        <v>0</v>
      </c>
      <c r="S206">
        <f>_xlfn.XLOOKUP(A206,'2021'!A:A,'2021'!X:X)</f>
        <v>1</v>
      </c>
      <c r="T206">
        <f>_xlfn.XLOOKUP(A206,'2022'!A:A,'2022'!X:X)</f>
        <v>1</v>
      </c>
      <c r="U206">
        <f>_xlfn.XLOOKUP(A206,'2023'!B:B,'2023'!AF:AF)</f>
        <v>1</v>
      </c>
      <c r="V206">
        <f>_xlfn.XLOOKUP(A206,'2024'!B:B,'2024'!BW:BW)</f>
        <v>1</v>
      </c>
      <c r="W206">
        <f>_xlfn.XLOOKUP(A206,'2025'!A:A,'2025'!C:C)</f>
        <v>1</v>
      </c>
      <c r="X206" t="str">
        <f>_xlfn.XLOOKUP(A206,'2021'!A:A,'2021'!V:V)</f>
        <v/>
      </c>
      <c r="Y206" t="str">
        <f>_xlfn.XLOOKUP(A206,'2022'!A:A,'2022'!W:W)</f>
        <v/>
      </c>
      <c r="Z206" t="str">
        <f>_xlfn.XLOOKUP(A206,'2023'!B:B,'2023'!AE:AE)</f>
        <v/>
      </c>
      <c r="AA206">
        <f>_xlfn.XLOOKUP(A206,'2024'!B:B,'2024'!AZ:AZ)</f>
        <v>0</v>
      </c>
      <c r="AB206">
        <f>_xlfn.XLOOKUP(A206,'2025'!A:A,'2025'!F:F)</f>
        <v>1</v>
      </c>
    </row>
    <row r="207" spans="1:28">
      <c r="A207" t="s">
        <v>225</v>
      </c>
      <c r="E207" t="str">
        <f>_xlfn.XLOOKUP(A207,'2022'!A:A,'2022'!AA:AA)</f>
        <v>Y</v>
      </c>
      <c r="F207">
        <f>_xlfn.XLOOKUP(A207,'2023'!B:B,'2023'!AG:AG)</f>
        <v>0</v>
      </c>
      <c r="G207">
        <f>_xlfn.XLOOKUP(A207,'2024'!B:B,'2024'!BL:BL)</f>
        <v>1</v>
      </c>
      <c r="H207">
        <f>_xlfn.XLOOKUP(A207,'2025'!A:A,'2025'!G:G)</f>
        <v>1</v>
      </c>
      <c r="I207">
        <f>_xlfn.XLOOKUP(A207,'2021'!A:A,'2021'!U:U)</f>
        <v>1</v>
      </c>
      <c r="J207">
        <f>_xlfn.XLOOKUP(A207,'2022'!A:A,'2022'!V:V)</f>
        <v>1</v>
      </c>
      <c r="K207" t="str">
        <f>_xlfn.XLOOKUP(A207,'2023'!B:B,'2023'!AD:AD)</f>
        <v/>
      </c>
      <c r="L207" t="str">
        <f>_xlfn.XLOOKUP(A207,'2024'!B:B,'2024'!AV:AV)</f>
        <v/>
      </c>
      <c r="M207">
        <f>_xlfn.XLOOKUP(A207,'2025'!A:A,'2025'!G:G)</f>
        <v>1</v>
      </c>
      <c r="N207">
        <f>_xlfn.XLOOKUP(A207,'2021'!A:A,'2021'!E:E)</f>
        <v>0</v>
      </c>
      <c r="O207" t="str">
        <f>_xlfn.XLOOKUP(A207,'2022'!A:A,'2022'!E:E)</f>
        <v>Y</v>
      </c>
      <c r="P207" t="str">
        <f>_xlfn.XLOOKUP(A207,'2023'!B:B,'2023'!G:G)</f>
        <v>Y</v>
      </c>
      <c r="Q207">
        <f>_xlfn.XLOOKUP(A207,'2024'!B:B,'2024'!BH:BH)</f>
        <v>1</v>
      </c>
      <c r="R207">
        <f>_xlfn.XLOOKUP(A207,'2025'!A:A,'2025'!B:B)</f>
        <v>1</v>
      </c>
      <c r="S207" t="str">
        <f>_xlfn.XLOOKUP(A207,'2021'!A:A,'2021'!X:X)</f>
        <v/>
      </c>
      <c r="T207" t="str">
        <f>_xlfn.XLOOKUP(A207,'2022'!A:A,'2022'!X:X)</f>
        <v/>
      </c>
      <c r="U207" t="str">
        <f>_xlfn.XLOOKUP(A207,'2023'!B:B,'2023'!AF:AF)</f>
        <v/>
      </c>
      <c r="V207" t="str">
        <f>_xlfn.XLOOKUP(A207,'2024'!B:B,'2024'!BW:BW)</f>
        <v/>
      </c>
      <c r="W207">
        <f>_xlfn.XLOOKUP(A207,'2025'!A:A,'2025'!C:C)</f>
        <v>0</v>
      </c>
      <c r="X207">
        <f>_xlfn.XLOOKUP(A207,'2021'!A:A,'2021'!V:V)</f>
        <v>1</v>
      </c>
      <c r="Y207">
        <f>_xlfn.XLOOKUP(A207,'2022'!A:A,'2022'!W:W)</f>
        <v>1</v>
      </c>
      <c r="Z207">
        <f>_xlfn.XLOOKUP(A207,'2023'!B:B,'2023'!AE:AE)</f>
        <v>1</v>
      </c>
      <c r="AA207">
        <f>_xlfn.XLOOKUP(A207,'2024'!B:B,'2024'!AZ:AZ)</f>
        <v>1</v>
      </c>
      <c r="AB207">
        <f>_xlfn.XLOOKUP(A207,'2025'!A:A,'2025'!F:F)</f>
        <v>1</v>
      </c>
    </row>
    <row r="208" spans="1:28">
      <c r="A208" t="s">
        <v>1423</v>
      </c>
      <c r="E208" t="str">
        <f>_xlfn.XLOOKUP(A208,'2022'!A:A,'2022'!AA:AA)</f>
        <v>Y</v>
      </c>
      <c r="F208">
        <f>_xlfn.XLOOKUP(A208,'2023'!B:B,'2023'!AG:AG)</f>
        <v>0</v>
      </c>
      <c r="G208" t="e">
        <f>_xlfn.XLOOKUP(A208,'2024'!B:B,'2024'!BL:BL)</f>
        <v>#N/A</v>
      </c>
      <c r="H208" t="e">
        <f>_xlfn.XLOOKUP(A208,'2025'!A:A,'2025'!G:G)</f>
        <v>#N/A</v>
      </c>
      <c r="I208" t="str">
        <f>_xlfn.XLOOKUP(A208,'2021'!A:A,'2021'!U:U)</f>
        <v/>
      </c>
      <c r="J208" t="str">
        <f>_xlfn.XLOOKUP(A208,'2022'!A:A,'2022'!V:V)</f>
        <v/>
      </c>
      <c r="K208" t="str">
        <f>_xlfn.XLOOKUP(A208,'2023'!B:B,'2023'!AD:AD)</f>
        <v/>
      </c>
      <c r="L208" t="e">
        <f>_xlfn.XLOOKUP(A208,'2024'!B:B,'2024'!AV:AV)</f>
        <v>#N/A</v>
      </c>
      <c r="M208" t="e">
        <f>_xlfn.XLOOKUP(A208,'2025'!A:A,'2025'!G:G)</f>
        <v>#N/A</v>
      </c>
      <c r="N208">
        <f>_xlfn.XLOOKUP(A208,'2021'!A:A,'2021'!E:E)</f>
        <v>0</v>
      </c>
      <c r="O208">
        <f>_xlfn.XLOOKUP(A208,'2022'!A:A,'2022'!E:E)</f>
        <v>0</v>
      </c>
      <c r="P208">
        <f>_xlfn.XLOOKUP(A208,'2023'!B:B,'2023'!G:G)</f>
        <v>0</v>
      </c>
      <c r="Q208" t="e">
        <f>_xlfn.XLOOKUP(A208,'2024'!B:B,'2024'!BH:BH)</f>
        <v>#N/A</v>
      </c>
      <c r="R208" t="e">
        <f>_xlfn.XLOOKUP(A208,'2025'!A:A,'2025'!B:B)</f>
        <v>#N/A</v>
      </c>
      <c r="S208" t="str">
        <f>_xlfn.XLOOKUP(A208,'2021'!A:A,'2021'!X:X)</f>
        <v/>
      </c>
      <c r="T208" t="str">
        <f>_xlfn.XLOOKUP(A208,'2022'!A:A,'2022'!X:X)</f>
        <v/>
      </c>
      <c r="U208">
        <f>_xlfn.XLOOKUP(A208,'2023'!B:B,'2023'!AF:AF)</f>
        <v>1</v>
      </c>
      <c r="V208" t="e">
        <f>_xlfn.XLOOKUP(A208,'2024'!B:B,'2024'!BW:BW)</f>
        <v>#N/A</v>
      </c>
      <c r="W208" t="e">
        <f>_xlfn.XLOOKUP(A208,'2025'!A:A,'2025'!C:C)</f>
        <v>#N/A</v>
      </c>
      <c r="X208">
        <f>_xlfn.XLOOKUP(A208,'2021'!A:A,'2021'!V:V)</f>
        <v>1</v>
      </c>
      <c r="Y208">
        <f>_xlfn.XLOOKUP(A208,'2022'!A:A,'2022'!W:W)</f>
        <v>1</v>
      </c>
      <c r="Z208">
        <f>_xlfn.XLOOKUP(A208,'2023'!B:B,'2023'!AE:AE)</f>
        <v>1</v>
      </c>
      <c r="AA208" t="e">
        <f>_xlfn.XLOOKUP(A208,'2024'!B:B,'2024'!AZ:AZ)</f>
        <v>#N/A</v>
      </c>
      <c r="AB208" t="e">
        <f>_xlfn.XLOOKUP(A208,'2025'!A:A,'2025'!F:F)</f>
        <v>#N/A</v>
      </c>
    </row>
    <row r="209" spans="1:28">
      <c r="A209" t="s">
        <v>120</v>
      </c>
      <c r="E209" t="str">
        <f>_xlfn.XLOOKUP(A209,'2022'!A:A,'2022'!AA:AA)</f>
        <v/>
      </c>
      <c r="F209" t="str">
        <f>_xlfn.XLOOKUP(A209,'2023'!B:B,'2023'!AG:AG)</f>
        <v>Y</v>
      </c>
      <c r="G209">
        <f>_xlfn.XLOOKUP(A209,'2024'!B:B,'2024'!BL:BL)</f>
        <v>1</v>
      </c>
      <c r="H209">
        <f>_xlfn.XLOOKUP(A209,'2025'!A:A,'2025'!G:G)</f>
        <v>1</v>
      </c>
      <c r="I209">
        <f>_xlfn.XLOOKUP(A209,'2021'!A:A,'2021'!U:U)</f>
        <v>1</v>
      </c>
      <c r="J209">
        <f>_xlfn.XLOOKUP(A209,'2022'!A:A,'2022'!V:V)</f>
        <v>1</v>
      </c>
      <c r="K209" t="str">
        <f>_xlfn.XLOOKUP(A209,'2023'!B:B,'2023'!AD:AD)</f>
        <v/>
      </c>
      <c r="L209" t="str">
        <f>_xlfn.XLOOKUP(A209,'2024'!B:B,'2024'!AV:AV)</f>
        <v/>
      </c>
      <c r="M209">
        <f>_xlfn.XLOOKUP(A209,'2025'!A:A,'2025'!G:G)</f>
        <v>1</v>
      </c>
      <c r="N209" t="str">
        <f>_xlfn.XLOOKUP(A209,'2021'!A:A,'2021'!E:E)</f>
        <v>Y</v>
      </c>
      <c r="O209" t="str">
        <f>_xlfn.XLOOKUP(A209,'2022'!A:A,'2022'!E:E)</f>
        <v>Y</v>
      </c>
      <c r="P209" t="str">
        <f>_xlfn.XLOOKUP(A209,'2023'!B:B,'2023'!G:G)</f>
        <v>Y</v>
      </c>
      <c r="Q209">
        <f>_xlfn.XLOOKUP(A209,'2024'!B:B,'2024'!BH:BH)</f>
        <v>1</v>
      </c>
      <c r="R209">
        <f>_xlfn.XLOOKUP(A209,'2025'!A:A,'2025'!B:B)</f>
        <v>1</v>
      </c>
      <c r="S209">
        <f>_xlfn.XLOOKUP(A209,'2021'!A:A,'2021'!X:X)</f>
        <v>1</v>
      </c>
      <c r="T209">
        <f>_xlfn.XLOOKUP(A209,'2022'!A:A,'2022'!X:X)</f>
        <v>1</v>
      </c>
      <c r="U209">
        <f>_xlfn.XLOOKUP(A209,'2023'!B:B,'2023'!AF:AF)</f>
        <v>1</v>
      </c>
      <c r="V209">
        <f>_xlfn.XLOOKUP(A209,'2024'!B:B,'2024'!BW:BW)</f>
        <v>1</v>
      </c>
      <c r="W209">
        <f>_xlfn.XLOOKUP(A209,'2025'!A:A,'2025'!C:C)</f>
        <v>1</v>
      </c>
      <c r="X209">
        <f>_xlfn.XLOOKUP(A209,'2021'!A:A,'2021'!V:V)</f>
        <v>1</v>
      </c>
      <c r="Y209">
        <f>_xlfn.XLOOKUP(A209,'2022'!A:A,'2022'!W:W)</f>
        <v>1</v>
      </c>
      <c r="Z209">
        <f>_xlfn.XLOOKUP(A209,'2023'!B:B,'2023'!AE:AE)</f>
        <v>1</v>
      </c>
      <c r="AA209">
        <f>_xlfn.XLOOKUP(A209,'2024'!B:B,'2024'!AZ:AZ)</f>
        <v>1</v>
      </c>
      <c r="AB209">
        <f>_xlfn.XLOOKUP(A209,'2025'!A:A,'2025'!F:F)</f>
        <v>1</v>
      </c>
    </row>
    <row r="210" spans="1:28">
      <c r="A210" t="s">
        <v>433</v>
      </c>
      <c r="E210" t="str">
        <f>_xlfn.XLOOKUP(A210,'2022'!A:A,'2022'!AA:AA)</f>
        <v/>
      </c>
      <c r="F210">
        <f>_xlfn.XLOOKUP(A210,'2023'!B:B,'2023'!AG:AG)</f>
        <v>0</v>
      </c>
      <c r="G210">
        <f>_xlfn.XLOOKUP(A210,'2024'!B:B,'2024'!BL:BL)</f>
        <v>0</v>
      </c>
      <c r="H210">
        <f>_xlfn.XLOOKUP(A210,'2025'!A:A,'2025'!G:G)</f>
        <v>1</v>
      </c>
      <c r="I210" t="str">
        <f>_xlfn.XLOOKUP(A210,'2021'!A:A,'2021'!U:U)</f>
        <v/>
      </c>
      <c r="J210" t="str">
        <f>_xlfn.XLOOKUP(A210,'2022'!A:A,'2022'!V:V)</f>
        <v/>
      </c>
      <c r="K210" t="str">
        <f>_xlfn.XLOOKUP(A210,'2023'!B:B,'2023'!AD:AD)</f>
        <v/>
      </c>
      <c r="L210" t="str">
        <f>_xlfn.XLOOKUP(A210,'2024'!B:B,'2024'!AV:AV)</f>
        <v/>
      </c>
      <c r="M210">
        <f>_xlfn.XLOOKUP(A210,'2025'!A:A,'2025'!G:G)</f>
        <v>1</v>
      </c>
      <c r="N210">
        <f>_xlfn.XLOOKUP(A210,'2021'!A:A,'2021'!E:E)</f>
        <v>0</v>
      </c>
      <c r="O210">
        <f>_xlfn.XLOOKUP(A210,'2022'!A:A,'2022'!E:E)</f>
        <v>0</v>
      </c>
      <c r="P210">
        <f>_xlfn.XLOOKUP(A210,'2023'!B:B,'2023'!G:G)</f>
        <v>0</v>
      </c>
      <c r="Q210">
        <f>_xlfn.XLOOKUP(A210,'2024'!B:B,'2024'!BH:BH)</f>
        <v>0</v>
      </c>
      <c r="R210">
        <f>_xlfn.XLOOKUP(A210,'2025'!A:A,'2025'!B:B)</f>
        <v>0</v>
      </c>
      <c r="S210" t="str">
        <f>_xlfn.XLOOKUP(A210,'2021'!A:A,'2021'!X:X)</f>
        <v/>
      </c>
      <c r="T210" t="str">
        <f>_xlfn.XLOOKUP(A210,'2022'!A:A,'2022'!X:X)</f>
        <v/>
      </c>
      <c r="U210" t="str">
        <f>_xlfn.XLOOKUP(A210,'2023'!B:B,'2023'!AF:AF)</f>
        <v/>
      </c>
      <c r="V210" t="str">
        <f>_xlfn.XLOOKUP(A210,'2024'!B:B,'2024'!BW:BW)</f>
        <v/>
      </c>
      <c r="W210">
        <f>_xlfn.XLOOKUP(A210,'2025'!A:A,'2025'!C:C)</f>
        <v>0</v>
      </c>
      <c r="X210" t="str">
        <f>_xlfn.XLOOKUP(A210,'2021'!A:A,'2021'!V:V)</f>
        <v/>
      </c>
      <c r="Y210" t="str">
        <f>_xlfn.XLOOKUP(A210,'2022'!A:A,'2022'!W:W)</f>
        <v/>
      </c>
      <c r="Z210" t="str">
        <f>_xlfn.XLOOKUP(A210,'2023'!B:B,'2023'!AE:AE)</f>
        <v/>
      </c>
      <c r="AA210">
        <f>_xlfn.XLOOKUP(A210,'2024'!B:B,'2024'!AZ:AZ)</f>
        <v>0</v>
      </c>
      <c r="AB210">
        <f>_xlfn.XLOOKUP(A210,'2025'!A:A,'2025'!F:F)</f>
        <v>0</v>
      </c>
    </row>
    <row r="211" spans="1:28">
      <c r="A211" t="s">
        <v>3100</v>
      </c>
      <c r="E211" t="e">
        <f>_xlfn.XLOOKUP(A211,'2022'!A:A,'2022'!AA:AA)</f>
        <v>#N/A</v>
      </c>
      <c r="F211" t="e">
        <f>_xlfn.XLOOKUP(A211,'2023'!B:B,'2023'!AG:AG)</f>
        <v>#N/A</v>
      </c>
      <c r="G211" t="e">
        <f>_xlfn.XLOOKUP(A211,'2024'!B:B,'2024'!BL:BL)</f>
        <v>#N/A</v>
      </c>
      <c r="H211" t="e">
        <f>_xlfn.XLOOKUP(A211,'2025'!A:A,'2025'!G:G)</f>
        <v>#N/A</v>
      </c>
      <c r="I211" t="str">
        <f>_xlfn.XLOOKUP(A211,'2021'!A:A,'2021'!U:U)</f>
        <v/>
      </c>
      <c r="J211" t="e">
        <f>_xlfn.XLOOKUP(A211,'2022'!A:A,'2022'!V:V)</f>
        <v>#N/A</v>
      </c>
      <c r="K211" t="e">
        <f>_xlfn.XLOOKUP(A211,'2023'!B:B,'2023'!AD:AD)</f>
        <v>#N/A</v>
      </c>
      <c r="L211" t="e">
        <f>_xlfn.XLOOKUP(A211,'2024'!B:B,'2024'!AV:AV)</f>
        <v>#N/A</v>
      </c>
      <c r="M211" t="e">
        <f>_xlfn.XLOOKUP(A211,'2025'!A:A,'2025'!G:G)</f>
        <v>#N/A</v>
      </c>
      <c r="N211">
        <f>_xlfn.XLOOKUP(A211,'2021'!A:A,'2021'!E:E)</f>
        <v>0</v>
      </c>
      <c r="O211" t="e">
        <f>_xlfn.XLOOKUP(A211,'2022'!A:A,'2022'!E:E)</f>
        <v>#N/A</v>
      </c>
      <c r="P211" t="e">
        <f>_xlfn.XLOOKUP(A211,'2023'!B:B,'2023'!G:G)</f>
        <v>#N/A</v>
      </c>
      <c r="Q211" t="e">
        <f>_xlfn.XLOOKUP(A211,'2024'!B:B,'2024'!BH:BH)</f>
        <v>#N/A</v>
      </c>
      <c r="R211" t="e">
        <f>_xlfn.XLOOKUP(A211,'2025'!A:A,'2025'!B:B)</f>
        <v>#N/A</v>
      </c>
      <c r="S211" t="str">
        <f>_xlfn.XLOOKUP(A211,'2021'!A:A,'2021'!X:X)</f>
        <v/>
      </c>
      <c r="T211" t="e">
        <f>_xlfn.XLOOKUP(A211,'2022'!A:A,'2022'!X:X)</f>
        <v>#N/A</v>
      </c>
      <c r="U211" t="e">
        <f>_xlfn.XLOOKUP(A211,'2023'!B:B,'2023'!AF:AF)</f>
        <v>#N/A</v>
      </c>
      <c r="V211" t="e">
        <f>_xlfn.XLOOKUP(A211,'2024'!B:B,'2024'!BW:BW)</f>
        <v>#N/A</v>
      </c>
      <c r="W211" t="e">
        <f>_xlfn.XLOOKUP(A211,'2025'!A:A,'2025'!C:C)</f>
        <v>#N/A</v>
      </c>
      <c r="X211" t="str">
        <f>_xlfn.XLOOKUP(A211,'2021'!A:A,'2021'!V:V)</f>
        <v/>
      </c>
      <c r="Y211" t="e">
        <f>_xlfn.XLOOKUP(A211,'2022'!A:A,'2022'!W:W)</f>
        <v>#N/A</v>
      </c>
      <c r="Z211" t="e">
        <f>_xlfn.XLOOKUP(A211,'2023'!B:B,'2023'!AE:AE)</f>
        <v>#N/A</v>
      </c>
      <c r="AA211" t="e">
        <f>_xlfn.XLOOKUP(A211,'2024'!B:B,'2024'!AZ:AZ)</f>
        <v>#N/A</v>
      </c>
      <c r="AB211" t="e">
        <f>_xlfn.XLOOKUP(A211,'2025'!A:A,'2025'!F:F)</f>
        <v>#N/A</v>
      </c>
    </row>
    <row r="212" spans="1:28">
      <c r="A212" t="s">
        <v>339</v>
      </c>
      <c r="E212" t="str">
        <f>_xlfn.XLOOKUP(A212,'2022'!A:A,'2022'!AA:AA)</f>
        <v/>
      </c>
      <c r="F212" t="str">
        <f>_xlfn.XLOOKUP(A212,'2023'!B:B,'2023'!AG:AG)</f>
        <v>Y</v>
      </c>
      <c r="G212">
        <f>_xlfn.XLOOKUP(A212,'2024'!B:B,'2024'!BL:BL)</f>
        <v>0</v>
      </c>
      <c r="H212">
        <f>_xlfn.XLOOKUP(A212,'2025'!A:A,'2025'!G:G)</f>
        <v>0</v>
      </c>
      <c r="I212" t="str">
        <f>_xlfn.XLOOKUP(A212,'2021'!A:A,'2021'!U:U)</f>
        <v/>
      </c>
      <c r="J212" t="str">
        <f>_xlfn.XLOOKUP(A212,'2022'!A:A,'2022'!V:V)</f>
        <v/>
      </c>
      <c r="K212" t="str">
        <f>_xlfn.XLOOKUP(A212,'2023'!B:B,'2023'!AD:AD)</f>
        <v/>
      </c>
      <c r="L212" t="str">
        <f>_xlfn.XLOOKUP(A212,'2024'!B:B,'2024'!AV:AV)</f>
        <v/>
      </c>
      <c r="M212">
        <f>_xlfn.XLOOKUP(A212,'2025'!A:A,'2025'!G:G)</f>
        <v>0</v>
      </c>
      <c r="N212">
        <f>_xlfn.XLOOKUP(A212,'2021'!A:A,'2021'!E:E)</f>
        <v>0</v>
      </c>
      <c r="O212">
        <f>_xlfn.XLOOKUP(A212,'2022'!A:A,'2022'!E:E)</f>
        <v>0</v>
      </c>
      <c r="P212">
        <f>_xlfn.XLOOKUP(A212,'2023'!B:B,'2023'!G:G)</f>
        <v>0</v>
      </c>
      <c r="Q212">
        <f>_xlfn.XLOOKUP(A212,'2024'!B:B,'2024'!BH:BH)</f>
        <v>0</v>
      </c>
      <c r="R212">
        <f>_xlfn.XLOOKUP(A212,'2025'!A:A,'2025'!B:B)</f>
        <v>0</v>
      </c>
      <c r="S212" t="str">
        <f>_xlfn.XLOOKUP(A212,'2021'!A:A,'2021'!X:X)</f>
        <v/>
      </c>
      <c r="T212" t="str">
        <f>_xlfn.XLOOKUP(A212,'2022'!A:A,'2022'!X:X)</f>
        <v/>
      </c>
      <c r="U212" t="str">
        <f>_xlfn.XLOOKUP(A212,'2023'!B:B,'2023'!AF:AF)</f>
        <v/>
      </c>
      <c r="V212" t="str">
        <f>_xlfn.XLOOKUP(A212,'2024'!B:B,'2024'!BW:BW)</f>
        <v/>
      </c>
      <c r="W212">
        <f>_xlfn.XLOOKUP(A212,'2025'!A:A,'2025'!C:C)</f>
        <v>0</v>
      </c>
      <c r="X212" t="str">
        <f>_xlfn.XLOOKUP(A212,'2021'!A:A,'2021'!V:V)</f>
        <v/>
      </c>
      <c r="Y212" t="str">
        <f>_xlfn.XLOOKUP(A212,'2022'!A:A,'2022'!W:W)</f>
        <v/>
      </c>
      <c r="Z212" t="str">
        <f>_xlfn.XLOOKUP(A212,'2023'!B:B,'2023'!AE:AE)</f>
        <v/>
      </c>
      <c r="AA212">
        <f>_xlfn.XLOOKUP(A212,'2024'!B:B,'2024'!AZ:AZ)</f>
        <v>0</v>
      </c>
      <c r="AB212">
        <f>_xlfn.XLOOKUP(A212,'2025'!A:A,'2025'!F:F)</f>
        <v>0</v>
      </c>
    </row>
    <row r="213" spans="1:28">
      <c r="A213" t="s">
        <v>403</v>
      </c>
      <c r="E213" t="str">
        <f>_xlfn.XLOOKUP(A213,'2022'!A:A,'2022'!AA:AA)</f>
        <v>Y</v>
      </c>
      <c r="F213" t="str">
        <f>_xlfn.XLOOKUP(A213,'2023'!B:B,'2023'!AG:AG)</f>
        <v>U</v>
      </c>
      <c r="G213">
        <f>_xlfn.XLOOKUP(A213,'2024'!B:B,'2024'!BL:BL)</f>
        <v>1</v>
      </c>
      <c r="H213">
        <f>_xlfn.XLOOKUP(A213,'2025'!A:A,'2025'!G:G)</f>
        <v>0</v>
      </c>
      <c r="I213">
        <f>_xlfn.XLOOKUP(A213,'2021'!A:A,'2021'!U:U)</f>
        <v>1</v>
      </c>
      <c r="J213">
        <f>_xlfn.XLOOKUP(A213,'2022'!A:A,'2022'!V:V)</f>
        <v>1</v>
      </c>
      <c r="K213">
        <f>_xlfn.XLOOKUP(A213,'2023'!B:B,'2023'!AD:AD)</f>
        <v>1</v>
      </c>
      <c r="L213">
        <f>_xlfn.XLOOKUP(A213,'2024'!B:B,'2024'!AV:AV)</f>
        <v>1</v>
      </c>
      <c r="M213">
        <f>_xlfn.XLOOKUP(A213,'2025'!A:A,'2025'!G:G)</f>
        <v>0</v>
      </c>
      <c r="N213">
        <f>_xlfn.XLOOKUP(A213,'2021'!A:A,'2021'!E:E)</f>
        <v>0</v>
      </c>
      <c r="O213">
        <f>_xlfn.XLOOKUP(A213,'2022'!A:A,'2022'!E:E)</f>
        <v>0</v>
      </c>
      <c r="P213">
        <f>_xlfn.XLOOKUP(A213,'2023'!B:B,'2023'!G:G)</f>
        <v>0</v>
      </c>
      <c r="Q213">
        <f>_xlfn.XLOOKUP(A213,'2024'!B:B,'2024'!BH:BH)</f>
        <v>0</v>
      </c>
      <c r="R213">
        <f>_xlfn.XLOOKUP(A213,'2025'!A:A,'2025'!B:B)</f>
        <v>0</v>
      </c>
      <c r="S213" t="str">
        <f>_xlfn.XLOOKUP(A213,'2021'!A:A,'2021'!X:X)</f>
        <v/>
      </c>
      <c r="T213" t="str">
        <f>_xlfn.XLOOKUP(A213,'2022'!A:A,'2022'!X:X)</f>
        <v/>
      </c>
      <c r="U213" t="str">
        <f>_xlfn.XLOOKUP(A213,'2023'!B:B,'2023'!AF:AF)</f>
        <v/>
      </c>
      <c r="V213" t="str">
        <f>_xlfn.XLOOKUP(A213,'2024'!B:B,'2024'!BW:BW)</f>
        <v/>
      </c>
      <c r="W213">
        <f>_xlfn.XLOOKUP(A213,'2025'!A:A,'2025'!C:C)</f>
        <v>0</v>
      </c>
      <c r="X213" t="str">
        <f>_xlfn.XLOOKUP(A213,'2021'!A:A,'2021'!V:V)</f>
        <v/>
      </c>
      <c r="Y213" t="str">
        <f>_xlfn.XLOOKUP(A213,'2022'!A:A,'2022'!W:W)</f>
        <v/>
      </c>
      <c r="Z213" t="str">
        <f>_xlfn.XLOOKUP(A213,'2023'!B:B,'2023'!AE:AE)</f>
        <v/>
      </c>
      <c r="AA213">
        <f>_xlfn.XLOOKUP(A213,'2024'!B:B,'2024'!AZ:AZ)</f>
        <v>0</v>
      </c>
      <c r="AB213">
        <f>_xlfn.XLOOKUP(A213,'2025'!A:A,'2025'!F:F)</f>
        <v>0</v>
      </c>
    </row>
    <row r="214" spans="1:28">
      <c r="A214" t="s">
        <v>188</v>
      </c>
      <c r="E214" t="str">
        <f>_xlfn.XLOOKUP(A214,'2022'!A:A,'2022'!AA:AA)</f>
        <v>N</v>
      </c>
      <c r="F214" t="str">
        <f>_xlfn.XLOOKUP(A214,'2023'!B:B,'2023'!AG:AG)</f>
        <v>Y</v>
      </c>
      <c r="G214">
        <f>_xlfn.XLOOKUP(A214,'2024'!B:B,'2024'!BL:BL)</f>
        <v>1</v>
      </c>
      <c r="H214">
        <f>_xlfn.XLOOKUP(A214,'2025'!A:A,'2025'!G:G)</f>
        <v>0</v>
      </c>
      <c r="I214">
        <f>_xlfn.XLOOKUP(A214,'2021'!A:A,'2021'!U:U)</f>
        <v>1</v>
      </c>
      <c r="J214">
        <f>_xlfn.XLOOKUP(A214,'2022'!A:A,'2022'!V:V)</f>
        <v>1</v>
      </c>
      <c r="K214">
        <f>_xlfn.XLOOKUP(A214,'2023'!B:B,'2023'!AD:AD)</f>
        <v>1</v>
      </c>
      <c r="L214">
        <f>_xlfn.XLOOKUP(A214,'2024'!B:B,'2024'!AV:AV)</f>
        <v>1</v>
      </c>
      <c r="M214">
        <f>_xlfn.XLOOKUP(A214,'2025'!A:A,'2025'!G:G)</f>
        <v>0</v>
      </c>
      <c r="N214">
        <f>_xlfn.XLOOKUP(A214,'2021'!A:A,'2021'!E:E)</f>
        <v>0</v>
      </c>
      <c r="O214">
        <f>_xlfn.XLOOKUP(A214,'2022'!A:A,'2022'!E:E)</f>
        <v>0</v>
      </c>
      <c r="P214">
        <f>_xlfn.XLOOKUP(A214,'2023'!B:B,'2023'!G:G)</f>
        <v>0</v>
      </c>
      <c r="Q214">
        <f>_xlfn.XLOOKUP(A214,'2024'!B:B,'2024'!BH:BH)</f>
        <v>0</v>
      </c>
      <c r="R214">
        <f>_xlfn.XLOOKUP(A214,'2025'!A:A,'2025'!B:B)</f>
        <v>0</v>
      </c>
      <c r="S214" t="str">
        <f>_xlfn.XLOOKUP(A214,'2021'!A:A,'2021'!X:X)</f>
        <v/>
      </c>
      <c r="T214">
        <f>_xlfn.XLOOKUP(A214,'2022'!A:A,'2022'!X:X)</f>
        <v>1</v>
      </c>
      <c r="U214">
        <f>_xlfn.XLOOKUP(A214,'2023'!B:B,'2023'!AF:AF)</f>
        <v>1</v>
      </c>
      <c r="V214">
        <f>_xlfn.XLOOKUP(A214,'2024'!B:B,'2024'!BW:BW)</f>
        <v>1</v>
      </c>
      <c r="W214">
        <f>_xlfn.XLOOKUP(A214,'2025'!A:A,'2025'!C:C)</f>
        <v>1</v>
      </c>
      <c r="X214" t="str">
        <f>_xlfn.XLOOKUP(A214,'2021'!A:A,'2021'!V:V)</f>
        <v/>
      </c>
      <c r="Y214" t="str">
        <f>_xlfn.XLOOKUP(A214,'2022'!A:A,'2022'!W:W)</f>
        <v/>
      </c>
      <c r="Z214" t="str">
        <f>_xlfn.XLOOKUP(A214,'2023'!B:B,'2023'!AE:AE)</f>
        <v/>
      </c>
      <c r="AA214">
        <f>_xlfn.XLOOKUP(A214,'2024'!B:B,'2024'!AZ:AZ)</f>
        <v>0</v>
      </c>
      <c r="AB214">
        <f>_xlfn.XLOOKUP(A214,'2025'!A:A,'2025'!F:F)</f>
        <v>0</v>
      </c>
    </row>
    <row r="215" spans="1:28">
      <c r="A215" t="s">
        <v>493</v>
      </c>
      <c r="E215" t="str">
        <f>_xlfn.XLOOKUP(A215,'2022'!A:A,'2022'!AA:AA)</f>
        <v/>
      </c>
      <c r="F215">
        <f>_xlfn.XLOOKUP(A215,'2023'!B:B,'2023'!AG:AG)</f>
        <v>0</v>
      </c>
      <c r="G215">
        <f>_xlfn.XLOOKUP(A215,'2024'!B:B,'2024'!BL:BL)</f>
        <v>0</v>
      </c>
      <c r="H215">
        <f>_xlfn.XLOOKUP(A215,'2025'!A:A,'2025'!G:G)</f>
        <v>0</v>
      </c>
      <c r="I215" t="str">
        <f>_xlfn.XLOOKUP(A215,'2021'!A:A,'2021'!U:U)</f>
        <v/>
      </c>
      <c r="J215">
        <f>_xlfn.XLOOKUP(A215,'2022'!A:A,'2022'!V:V)</f>
        <v>1</v>
      </c>
      <c r="K215" t="str">
        <f>_xlfn.XLOOKUP(A215,'2023'!B:B,'2023'!AD:AD)</f>
        <v/>
      </c>
      <c r="L215" t="str">
        <f>_xlfn.XLOOKUP(A215,'2024'!B:B,'2024'!AV:AV)</f>
        <v/>
      </c>
      <c r="M215">
        <f>_xlfn.XLOOKUP(A215,'2025'!A:A,'2025'!G:G)</f>
        <v>0</v>
      </c>
      <c r="N215">
        <f>_xlfn.XLOOKUP(A215,'2021'!A:A,'2021'!E:E)</f>
        <v>0</v>
      </c>
      <c r="O215">
        <f>_xlfn.XLOOKUP(A215,'2022'!A:A,'2022'!E:E)</f>
        <v>0</v>
      </c>
      <c r="P215">
        <f>_xlfn.XLOOKUP(A215,'2023'!B:B,'2023'!G:G)</f>
        <v>0</v>
      </c>
      <c r="Q215">
        <f>_xlfn.XLOOKUP(A215,'2024'!B:B,'2024'!BH:BH)</f>
        <v>0</v>
      </c>
      <c r="R215">
        <f>_xlfn.XLOOKUP(A215,'2025'!A:A,'2025'!B:B)</f>
        <v>0</v>
      </c>
      <c r="S215" t="str">
        <f>_xlfn.XLOOKUP(A215,'2021'!A:A,'2021'!X:X)</f>
        <v/>
      </c>
      <c r="T215" t="str">
        <f>_xlfn.XLOOKUP(A215,'2022'!A:A,'2022'!X:X)</f>
        <v/>
      </c>
      <c r="U215">
        <f>_xlfn.XLOOKUP(A215,'2023'!B:B,'2023'!AF:AF)</f>
        <v>1</v>
      </c>
      <c r="V215" t="str">
        <f>_xlfn.XLOOKUP(A215,'2024'!B:B,'2024'!BW:BW)</f>
        <v/>
      </c>
      <c r="W215">
        <f>_xlfn.XLOOKUP(A215,'2025'!A:A,'2025'!C:C)</f>
        <v>0</v>
      </c>
      <c r="X215" t="str">
        <f>_xlfn.XLOOKUP(A215,'2021'!A:A,'2021'!V:V)</f>
        <v/>
      </c>
      <c r="Y215" t="str">
        <f>_xlfn.XLOOKUP(A215,'2022'!A:A,'2022'!W:W)</f>
        <v/>
      </c>
      <c r="Z215" t="str">
        <f>_xlfn.XLOOKUP(A215,'2023'!B:B,'2023'!AE:AE)</f>
        <v/>
      </c>
      <c r="AA215">
        <f>_xlfn.XLOOKUP(A215,'2024'!B:B,'2024'!AZ:AZ)</f>
        <v>0</v>
      </c>
      <c r="AB215">
        <f>_xlfn.XLOOKUP(A215,'2025'!A:A,'2025'!F:F)</f>
        <v>0</v>
      </c>
    </row>
    <row r="216" spans="1:28">
      <c r="A216" t="s">
        <v>228</v>
      </c>
      <c r="E216" t="str">
        <f>_xlfn.XLOOKUP(A216,'2022'!A:A,'2022'!AA:AA)</f>
        <v/>
      </c>
      <c r="F216" t="str">
        <f>_xlfn.XLOOKUP(A216,'2023'!B:B,'2023'!AG:AG)</f>
        <v>R</v>
      </c>
      <c r="G216">
        <f>_xlfn.XLOOKUP(A216,'2024'!B:B,'2024'!BL:BL)</f>
        <v>1</v>
      </c>
      <c r="H216">
        <f>_xlfn.XLOOKUP(A216,'2025'!A:A,'2025'!G:G)</f>
        <v>1</v>
      </c>
      <c r="I216">
        <f>_xlfn.XLOOKUP(A216,'2021'!A:A,'2021'!U:U)</f>
        <v>1</v>
      </c>
      <c r="J216">
        <f>_xlfn.XLOOKUP(A216,'2022'!A:A,'2022'!V:V)</f>
        <v>1</v>
      </c>
      <c r="K216">
        <f>_xlfn.XLOOKUP(A216,'2023'!B:B,'2023'!AD:AD)</f>
        <v>1</v>
      </c>
      <c r="L216">
        <f>_xlfn.XLOOKUP(A216,'2024'!B:B,'2024'!AV:AV)</f>
        <v>1</v>
      </c>
      <c r="M216">
        <f>_xlfn.XLOOKUP(A216,'2025'!A:A,'2025'!G:G)</f>
        <v>1</v>
      </c>
      <c r="N216">
        <f>_xlfn.XLOOKUP(A216,'2021'!A:A,'2021'!E:E)</f>
        <v>0</v>
      </c>
      <c r="O216">
        <f>_xlfn.XLOOKUP(A216,'2022'!A:A,'2022'!E:E)</f>
        <v>0</v>
      </c>
      <c r="P216">
        <f>_xlfn.XLOOKUP(A216,'2023'!B:B,'2023'!G:G)</f>
        <v>0</v>
      </c>
      <c r="Q216">
        <f>_xlfn.XLOOKUP(A216,'2024'!B:B,'2024'!BH:BH)</f>
        <v>0</v>
      </c>
      <c r="R216">
        <f>_xlfn.XLOOKUP(A216,'2025'!A:A,'2025'!B:B)</f>
        <v>0</v>
      </c>
      <c r="S216" t="str">
        <f>_xlfn.XLOOKUP(A216,'2021'!A:A,'2021'!X:X)</f>
        <v/>
      </c>
      <c r="T216" t="str">
        <f>_xlfn.XLOOKUP(A216,'2022'!A:A,'2022'!X:X)</f>
        <v/>
      </c>
      <c r="U216" t="str">
        <f>_xlfn.XLOOKUP(A216,'2023'!B:B,'2023'!AF:AF)</f>
        <v/>
      </c>
      <c r="V216" t="str">
        <f>_xlfn.XLOOKUP(A216,'2024'!B:B,'2024'!BW:BW)</f>
        <v/>
      </c>
      <c r="W216">
        <f>_xlfn.XLOOKUP(A216,'2025'!A:A,'2025'!C:C)</f>
        <v>0</v>
      </c>
      <c r="X216" t="str">
        <f>_xlfn.XLOOKUP(A216,'2021'!A:A,'2021'!V:V)</f>
        <v/>
      </c>
      <c r="Y216" t="str">
        <f>_xlfn.XLOOKUP(A216,'2022'!A:A,'2022'!W:W)</f>
        <v/>
      </c>
      <c r="Z216" t="str">
        <f>_xlfn.XLOOKUP(A216,'2023'!B:B,'2023'!AE:AE)</f>
        <v/>
      </c>
      <c r="AA216">
        <f>_xlfn.XLOOKUP(A216,'2024'!B:B,'2024'!AZ:AZ)</f>
        <v>0</v>
      </c>
      <c r="AB216">
        <f>_xlfn.XLOOKUP(A216,'2025'!A:A,'2025'!F:F)</f>
        <v>0</v>
      </c>
    </row>
    <row r="217" spans="1:28">
      <c r="A217" t="s">
        <v>152</v>
      </c>
      <c r="E217" t="str">
        <f>_xlfn.XLOOKUP(A217,'2022'!A:A,'2022'!AA:AA)</f>
        <v/>
      </c>
      <c r="F217" t="str">
        <f>_xlfn.XLOOKUP(A217,'2023'!B:B,'2023'!AG:AG)</f>
        <v>Y</v>
      </c>
      <c r="G217">
        <f>_xlfn.XLOOKUP(A217,'2024'!B:B,'2024'!BL:BL)</f>
        <v>1</v>
      </c>
      <c r="H217">
        <f>_xlfn.XLOOKUP(A217,'2025'!A:A,'2025'!G:G)</f>
        <v>1</v>
      </c>
      <c r="I217">
        <f>_xlfn.XLOOKUP(A217,'2021'!A:A,'2021'!U:U)</f>
        <v>1</v>
      </c>
      <c r="J217" t="str">
        <f>_xlfn.XLOOKUP(A217,'2022'!A:A,'2022'!V:V)</f>
        <v/>
      </c>
      <c r="K217">
        <f>_xlfn.XLOOKUP(A217,'2023'!B:B,'2023'!AD:AD)</f>
        <v>1</v>
      </c>
      <c r="L217" t="str">
        <f>_xlfn.XLOOKUP(A217,'2024'!B:B,'2024'!AV:AV)</f>
        <v/>
      </c>
      <c r="M217">
        <f>_xlfn.XLOOKUP(A217,'2025'!A:A,'2025'!G:G)</f>
        <v>1</v>
      </c>
      <c r="N217">
        <f>_xlfn.XLOOKUP(A217,'2021'!A:A,'2021'!E:E)</f>
        <v>0</v>
      </c>
      <c r="O217">
        <f>_xlfn.XLOOKUP(A217,'2022'!A:A,'2022'!E:E)</f>
        <v>0</v>
      </c>
      <c r="P217">
        <f>_xlfn.XLOOKUP(A217,'2023'!B:B,'2023'!G:G)</f>
        <v>0</v>
      </c>
      <c r="Q217">
        <f>_xlfn.XLOOKUP(A217,'2024'!B:B,'2024'!BH:BH)</f>
        <v>0</v>
      </c>
      <c r="R217">
        <f>_xlfn.XLOOKUP(A217,'2025'!A:A,'2025'!B:B)</f>
        <v>0</v>
      </c>
      <c r="S217" t="str">
        <f>_xlfn.XLOOKUP(A217,'2021'!A:A,'2021'!X:X)</f>
        <v/>
      </c>
      <c r="T217" t="str">
        <f>_xlfn.XLOOKUP(A217,'2022'!A:A,'2022'!X:X)</f>
        <v/>
      </c>
      <c r="U217" t="str">
        <f>_xlfn.XLOOKUP(A217,'2023'!B:B,'2023'!AF:AF)</f>
        <v/>
      </c>
      <c r="V217" t="str">
        <f>_xlfn.XLOOKUP(A217,'2024'!B:B,'2024'!BW:BW)</f>
        <v/>
      </c>
      <c r="W217">
        <f>_xlfn.XLOOKUP(A217,'2025'!A:A,'2025'!C:C)</f>
        <v>0</v>
      </c>
      <c r="X217">
        <f>_xlfn.XLOOKUP(A217,'2021'!A:A,'2021'!V:V)</f>
        <v>1</v>
      </c>
      <c r="Y217">
        <f>_xlfn.XLOOKUP(A217,'2022'!A:A,'2022'!W:W)</f>
        <v>1</v>
      </c>
      <c r="Z217" t="str">
        <f>_xlfn.XLOOKUP(A217,'2023'!B:B,'2023'!AE:AE)</f>
        <v/>
      </c>
      <c r="AA217">
        <f>_xlfn.XLOOKUP(A217,'2024'!B:B,'2024'!AZ:AZ)</f>
        <v>1</v>
      </c>
      <c r="AB217">
        <f>_xlfn.XLOOKUP(A217,'2025'!A:A,'2025'!F:F)</f>
        <v>1</v>
      </c>
    </row>
    <row r="218" spans="1:28">
      <c r="A218" t="s">
        <v>864</v>
      </c>
      <c r="E218" t="str">
        <f>_xlfn.XLOOKUP(A218,'2022'!A:A,'2022'!AA:AA)</f>
        <v>N</v>
      </c>
      <c r="F218" t="str">
        <f>_xlfn.XLOOKUP(A218,'2023'!B:B,'2023'!AG:AG)</f>
        <v>Y</v>
      </c>
      <c r="G218">
        <f>_xlfn.XLOOKUP(A218,'2024'!B:B,'2024'!BL:BL)</f>
        <v>1</v>
      </c>
      <c r="H218" t="e">
        <f>_xlfn.XLOOKUP(A218,'2025'!A:A,'2025'!G:G)</f>
        <v>#N/A</v>
      </c>
      <c r="I218" t="str">
        <f>_xlfn.XLOOKUP(A218,'2021'!A:A,'2021'!U:U)</f>
        <v/>
      </c>
      <c r="J218">
        <f>_xlfn.XLOOKUP(A218,'2022'!A:A,'2022'!V:V)</f>
        <v>1</v>
      </c>
      <c r="K218" t="str">
        <f>_xlfn.XLOOKUP(A218,'2023'!B:B,'2023'!AD:AD)</f>
        <v/>
      </c>
      <c r="L218" t="str">
        <f>_xlfn.XLOOKUP(A218,'2024'!B:B,'2024'!AV:AV)</f>
        <v/>
      </c>
      <c r="M218" t="e">
        <f>_xlfn.XLOOKUP(A218,'2025'!A:A,'2025'!G:G)</f>
        <v>#N/A</v>
      </c>
      <c r="N218">
        <f>_xlfn.XLOOKUP(A218,'2021'!A:A,'2021'!E:E)</f>
        <v>0</v>
      </c>
      <c r="O218">
        <f>_xlfn.XLOOKUP(A218,'2022'!A:A,'2022'!E:E)</f>
        <v>0</v>
      </c>
      <c r="P218">
        <f>_xlfn.XLOOKUP(A218,'2023'!B:B,'2023'!G:G)</f>
        <v>0</v>
      </c>
      <c r="Q218">
        <f>_xlfn.XLOOKUP(A218,'2024'!B:B,'2024'!BH:BH)</f>
        <v>0</v>
      </c>
      <c r="R218" t="e">
        <f>_xlfn.XLOOKUP(A218,'2025'!A:A,'2025'!B:B)</f>
        <v>#N/A</v>
      </c>
      <c r="S218" t="str">
        <f>_xlfn.XLOOKUP(A218,'2021'!A:A,'2021'!X:X)</f>
        <v/>
      </c>
      <c r="T218" t="str">
        <f>_xlfn.XLOOKUP(A218,'2022'!A:A,'2022'!X:X)</f>
        <v/>
      </c>
      <c r="U218" t="str">
        <f>_xlfn.XLOOKUP(A218,'2023'!B:B,'2023'!AF:AF)</f>
        <v/>
      </c>
      <c r="V218" t="str">
        <f>_xlfn.XLOOKUP(A218,'2024'!B:B,'2024'!BW:BW)</f>
        <v/>
      </c>
      <c r="W218" t="e">
        <f>_xlfn.XLOOKUP(A218,'2025'!A:A,'2025'!C:C)</f>
        <v>#N/A</v>
      </c>
      <c r="X218" t="str">
        <f>_xlfn.XLOOKUP(A218,'2021'!A:A,'2021'!V:V)</f>
        <v/>
      </c>
      <c r="Y218">
        <f>_xlfn.XLOOKUP(A218,'2022'!A:A,'2022'!W:W)</f>
        <v>1</v>
      </c>
      <c r="Z218">
        <f>_xlfn.XLOOKUP(A218,'2023'!B:B,'2023'!AE:AE)</f>
        <v>1</v>
      </c>
      <c r="AA218">
        <f>_xlfn.XLOOKUP(A218,'2024'!B:B,'2024'!AZ:AZ)</f>
        <v>1</v>
      </c>
      <c r="AB218" t="e">
        <f>_xlfn.XLOOKUP(A218,'2025'!A:A,'2025'!F:F)</f>
        <v>#N/A</v>
      </c>
    </row>
    <row r="219" spans="1:28">
      <c r="A219" t="s">
        <v>543</v>
      </c>
      <c r="E219" t="e">
        <f>_xlfn.XLOOKUP(A219,'2022'!A:A,'2022'!AA:AA)</f>
        <v>#N/A</v>
      </c>
      <c r="F219">
        <f>_xlfn.XLOOKUP(A219,'2023'!B:B,'2023'!AG:AG)</f>
        <v>0</v>
      </c>
      <c r="G219">
        <f>_xlfn.XLOOKUP(A219,'2024'!B:B,'2024'!BL:BL)</f>
        <v>1</v>
      </c>
      <c r="H219">
        <f>_xlfn.XLOOKUP(A219,'2025'!A:A,'2025'!G:G)</f>
        <v>1</v>
      </c>
      <c r="I219" t="e">
        <f>_xlfn.XLOOKUP(A219,'2021'!A:A,'2021'!U:U)</f>
        <v>#N/A</v>
      </c>
      <c r="J219" t="e">
        <f>_xlfn.XLOOKUP(A219,'2022'!A:A,'2022'!V:V)</f>
        <v>#N/A</v>
      </c>
      <c r="K219" t="str">
        <f>_xlfn.XLOOKUP(A219,'2023'!B:B,'2023'!AD:AD)</f>
        <v/>
      </c>
      <c r="L219" t="str">
        <f>_xlfn.XLOOKUP(A219,'2024'!B:B,'2024'!AV:AV)</f>
        <v/>
      </c>
      <c r="M219">
        <f>_xlfn.XLOOKUP(A219,'2025'!A:A,'2025'!G:G)</f>
        <v>1</v>
      </c>
      <c r="N219" t="e">
        <f>_xlfn.XLOOKUP(A219,'2021'!A:A,'2021'!E:E)</f>
        <v>#N/A</v>
      </c>
      <c r="O219" t="e">
        <f>_xlfn.XLOOKUP(A219,'2022'!A:A,'2022'!E:E)</f>
        <v>#N/A</v>
      </c>
      <c r="P219">
        <f>_xlfn.XLOOKUP(A219,'2023'!B:B,'2023'!G:G)</f>
        <v>0</v>
      </c>
      <c r="Q219">
        <f>_xlfn.XLOOKUP(A219,'2024'!B:B,'2024'!BH:BH)</f>
        <v>0</v>
      </c>
      <c r="R219">
        <f>_xlfn.XLOOKUP(A219,'2025'!A:A,'2025'!B:B)</f>
        <v>0</v>
      </c>
      <c r="S219" t="e">
        <f>_xlfn.XLOOKUP(A219,'2021'!A:A,'2021'!X:X)</f>
        <v>#N/A</v>
      </c>
      <c r="T219" t="e">
        <f>_xlfn.XLOOKUP(A219,'2022'!A:A,'2022'!X:X)</f>
        <v>#N/A</v>
      </c>
      <c r="U219" t="str">
        <f>_xlfn.XLOOKUP(A219,'2023'!B:B,'2023'!AF:AF)</f>
        <v/>
      </c>
      <c r="V219" t="str">
        <f>_xlfn.XLOOKUP(A219,'2024'!B:B,'2024'!BW:BW)</f>
        <v/>
      </c>
      <c r="W219">
        <f>_xlfn.XLOOKUP(A219,'2025'!A:A,'2025'!C:C)</f>
        <v>0</v>
      </c>
      <c r="X219" t="e">
        <f>_xlfn.XLOOKUP(A219,'2021'!A:A,'2021'!V:V)</f>
        <v>#N/A</v>
      </c>
      <c r="Y219" t="e">
        <f>_xlfn.XLOOKUP(A219,'2022'!A:A,'2022'!W:W)</f>
        <v>#N/A</v>
      </c>
      <c r="Z219">
        <f>_xlfn.XLOOKUP(A219,'2023'!B:B,'2023'!AE:AE)</f>
        <v>1</v>
      </c>
      <c r="AA219">
        <f>_xlfn.XLOOKUP(A219,'2024'!B:B,'2024'!AZ:AZ)</f>
        <v>1</v>
      </c>
      <c r="AB219">
        <f>_xlfn.XLOOKUP(A219,'2025'!A:A,'2025'!F:F)</f>
        <v>1</v>
      </c>
    </row>
    <row r="220" spans="1:28">
      <c r="A220" t="s">
        <v>285</v>
      </c>
      <c r="E220" t="str">
        <f>_xlfn.XLOOKUP(A220,'2022'!A:A,'2022'!AA:AA)</f>
        <v>N</v>
      </c>
      <c r="F220">
        <f>_xlfn.XLOOKUP(A220,'2023'!B:B,'2023'!AG:AG)</f>
        <v>0</v>
      </c>
      <c r="G220">
        <f>_xlfn.XLOOKUP(A220,'2024'!B:B,'2024'!BL:BL)</f>
        <v>0</v>
      </c>
      <c r="H220">
        <f>_xlfn.XLOOKUP(A220,'2025'!A:A,'2025'!G:G)</f>
        <v>0</v>
      </c>
      <c r="I220" t="str">
        <f>_xlfn.XLOOKUP(A220,'2021'!A:A,'2021'!U:U)</f>
        <v/>
      </c>
      <c r="J220" t="str">
        <f>_xlfn.XLOOKUP(A220,'2022'!A:A,'2022'!V:V)</f>
        <v/>
      </c>
      <c r="K220" t="str">
        <f>_xlfn.XLOOKUP(A220,'2023'!B:B,'2023'!AD:AD)</f>
        <v/>
      </c>
      <c r="L220" t="str">
        <f>_xlfn.XLOOKUP(A220,'2024'!B:B,'2024'!AV:AV)</f>
        <v/>
      </c>
      <c r="M220">
        <f>_xlfn.XLOOKUP(A220,'2025'!A:A,'2025'!G:G)</f>
        <v>0</v>
      </c>
      <c r="N220">
        <f>_xlfn.XLOOKUP(A220,'2021'!A:A,'2021'!E:E)</f>
        <v>0</v>
      </c>
      <c r="O220">
        <f>_xlfn.XLOOKUP(A220,'2022'!A:A,'2022'!E:E)</f>
        <v>0</v>
      </c>
      <c r="P220">
        <f>_xlfn.XLOOKUP(A220,'2023'!B:B,'2023'!G:G)</f>
        <v>0</v>
      </c>
      <c r="Q220">
        <f>_xlfn.XLOOKUP(A220,'2024'!B:B,'2024'!BH:BH)</f>
        <v>0</v>
      </c>
      <c r="R220">
        <f>_xlfn.XLOOKUP(A220,'2025'!A:A,'2025'!B:B)</f>
        <v>0</v>
      </c>
      <c r="S220" t="str">
        <f>_xlfn.XLOOKUP(A220,'2021'!A:A,'2021'!X:X)</f>
        <v/>
      </c>
      <c r="T220" t="str">
        <f>_xlfn.XLOOKUP(A220,'2022'!A:A,'2022'!X:X)</f>
        <v/>
      </c>
      <c r="U220" t="str">
        <f>_xlfn.XLOOKUP(A220,'2023'!B:B,'2023'!AF:AF)</f>
        <v/>
      </c>
      <c r="V220" t="str">
        <f>_xlfn.XLOOKUP(A220,'2024'!B:B,'2024'!BW:BW)</f>
        <v/>
      </c>
      <c r="W220">
        <f>_xlfn.XLOOKUP(A220,'2025'!A:A,'2025'!C:C)</f>
        <v>1</v>
      </c>
      <c r="X220" t="str">
        <f>_xlfn.XLOOKUP(A220,'2021'!A:A,'2021'!V:V)</f>
        <v/>
      </c>
      <c r="Y220" t="str">
        <f>_xlfn.XLOOKUP(A220,'2022'!A:A,'2022'!W:W)</f>
        <v/>
      </c>
      <c r="Z220" t="str">
        <f>_xlfn.XLOOKUP(A220,'2023'!B:B,'2023'!AE:AE)</f>
        <v/>
      </c>
      <c r="AA220">
        <f>_xlfn.XLOOKUP(A220,'2024'!B:B,'2024'!AZ:AZ)</f>
        <v>1</v>
      </c>
      <c r="AB220">
        <f>_xlfn.XLOOKUP(A220,'2025'!A:A,'2025'!F:F)</f>
        <v>1</v>
      </c>
    </row>
    <row r="221" spans="1:28">
      <c r="A221" t="s">
        <v>117</v>
      </c>
      <c r="E221" t="e">
        <f>_xlfn.XLOOKUP(A221,'2022'!A:A,'2022'!AA:AA)</f>
        <v>#N/A</v>
      </c>
      <c r="F221" t="e">
        <f>_xlfn.XLOOKUP(A221,'2023'!B:B,'2023'!AG:AG)</f>
        <v>#N/A</v>
      </c>
      <c r="G221">
        <f>_xlfn.XLOOKUP(A221,'2024'!B:B,'2024'!BL:BL)</f>
        <v>0</v>
      </c>
      <c r="H221">
        <f>_xlfn.XLOOKUP(A221,'2025'!A:A,'2025'!G:G)</f>
        <v>0</v>
      </c>
      <c r="I221" t="e">
        <f>_xlfn.XLOOKUP(A221,'2021'!A:A,'2021'!U:U)</f>
        <v>#N/A</v>
      </c>
      <c r="J221" t="e">
        <f>_xlfn.XLOOKUP(A221,'2022'!A:A,'2022'!V:V)</f>
        <v>#N/A</v>
      </c>
      <c r="K221" t="e">
        <f>_xlfn.XLOOKUP(A221,'2023'!B:B,'2023'!AD:AD)</f>
        <v>#N/A</v>
      </c>
      <c r="L221" t="str">
        <f>_xlfn.XLOOKUP(A221,'2024'!B:B,'2024'!AV:AV)</f>
        <v/>
      </c>
      <c r="M221">
        <f>_xlfn.XLOOKUP(A221,'2025'!A:A,'2025'!G:G)</f>
        <v>0</v>
      </c>
      <c r="N221" t="e">
        <f>_xlfn.XLOOKUP(A221,'2021'!A:A,'2021'!E:E)</f>
        <v>#N/A</v>
      </c>
      <c r="O221" t="e">
        <f>_xlfn.XLOOKUP(A221,'2022'!A:A,'2022'!E:E)</f>
        <v>#N/A</v>
      </c>
      <c r="P221" t="e">
        <f>_xlfn.XLOOKUP(A221,'2023'!B:B,'2023'!G:G)</f>
        <v>#N/A</v>
      </c>
      <c r="Q221">
        <f>_xlfn.XLOOKUP(A221,'2024'!B:B,'2024'!BH:BH)</f>
        <v>0</v>
      </c>
      <c r="R221">
        <f>_xlfn.XLOOKUP(A221,'2025'!A:A,'2025'!B:B)</f>
        <v>0</v>
      </c>
      <c r="S221" t="e">
        <f>_xlfn.XLOOKUP(A221,'2021'!A:A,'2021'!X:X)</f>
        <v>#N/A</v>
      </c>
      <c r="T221" t="e">
        <f>_xlfn.XLOOKUP(A221,'2022'!A:A,'2022'!X:X)</f>
        <v>#N/A</v>
      </c>
      <c r="U221" t="e">
        <f>_xlfn.XLOOKUP(A221,'2023'!B:B,'2023'!AF:AF)</f>
        <v>#N/A</v>
      </c>
      <c r="V221">
        <f>_xlfn.XLOOKUP(A221,'2024'!B:B,'2024'!BW:BW)</f>
        <v>1</v>
      </c>
      <c r="W221">
        <f>_xlfn.XLOOKUP(A221,'2025'!A:A,'2025'!C:C)</f>
        <v>1</v>
      </c>
      <c r="X221" t="e">
        <f>_xlfn.XLOOKUP(A221,'2021'!A:A,'2021'!V:V)</f>
        <v>#N/A</v>
      </c>
      <c r="Y221" t="e">
        <f>_xlfn.XLOOKUP(A221,'2022'!A:A,'2022'!W:W)</f>
        <v>#N/A</v>
      </c>
      <c r="Z221" t="e">
        <f>_xlfn.XLOOKUP(A221,'2023'!B:B,'2023'!AE:AE)</f>
        <v>#N/A</v>
      </c>
      <c r="AA221">
        <f>_xlfn.XLOOKUP(A221,'2024'!B:B,'2024'!AZ:AZ)</f>
        <v>1</v>
      </c>
      <c r="AB221">
        <f>_xlfn.XLOOKUP(A221,'2025'!A:A,'2025'!F:F)</f>
        <v>1</v>
      </c>
    </row>
    <row r="222" spans="1:28">
      <c r="A222" t="s">
        <v>1271</v>
      </c>
      <c r="E222" t="str">
        <f>_xlfn.XLOOKUP(A222,'2022'!A:A,'2022'!AA:AA)</f>
        <v>Y</v>
      </c>
      <c r="F222" t="str">
        <f>_xlfn.XLOOKUP(A222,'2023'!B:B,'2023'!AG:AG)</f>
        <v>U</v>
      </c>
      <c r="G222" t="e">
        <f>_xlfn.XLOOKUP(A222,'2024'!B:B,'2024'!BL:BL)</f>
        <v>#N/A</v>
      </c>
      <c r="H222" t="e">
        <f>_xlfn.XLOOKUP(A222,'2025'!A:A,'2025'!G:G)</f>
        <v>#N/A</v>
      </c>
      <c r="I222">
        <f>_xlfn.XLOOKUP(A222,'2021'!A:A,'2021'!U:U)</f>
        <v>1</v>
      </c>
      <c r="J222">
        <f>_xlfn.XLOOKUP(A222,'2022'!A:A,'2022'!V:V)</f>
        <v>1</v>
      </c>
      <c r="K222" t="str">
        <f>_xlfn.XLOOKUP(A222,'2023'!B:B,'2023'!AD:AD)</f>
        <v/>
      </c>
      <c r="L222" t="e">
        <f>_xlfn.XLOOKUP(A222,'2024'!B:B,'2024'!AV:AV)</f>
        <v>#N/A</v>
      </c>
      <c r="M222" t="e">
        <f>_xlfn.XLOOKUP(A222,'2025'!A:A,'2025'!G:G)</f>
        <v>#N/A</v>
      </c>
      <c r="N222">
        <f>_xlfn.XLOOKUP(A222,'2021'!A:A,'2021'!E:E)</f>
        <v>0</v>
      </c>
      <c r="O222">
        <f>_xlfn.XLOOKUP(A222,'2022'!A:A,'2022'!E:E)</f>
        <v>0</v>
      </c>
      <c r="P222">
        <f>_xlfn.XLOOKUP(A222,'2023'!B:B,'2023'!G:G)</f>
        <v>0</v>
      </c>
      <c r="Q222" t="e">
        <f>_xlfn.XLOOKUP(A222,'2024'!B:B,'2024'!BH:BH)</f>
        <v>#N/A</v>
      </c>
      <c r="R222" t="e">
        <f>_xlfn.XLOOKUP(A222,'2025'!A:A,'2025'!B:B)</f>
        <v>#N/A</v>
      </c>
      <c r="S222">
        <f>_xlfn.XLOOKUP(A222,'2021'!A:A,'2021'!X:X)</f>
        <v>1</v>
      </c>
      <c r="T222">
        <f>_xlfn.XLOOKUP(A222,'2022'!A:A,'2022'!X:X)</f>
        <v>1</v>
      </c>
      <c r="U222">
        <f>_xlfn.XLOOKUP(A222,'2023'!B:B,'2023'!AF:AF)</f>
        <v>1</v>
      </c>
      <c r="V222" t="e">
        <f>_xlfn.XLOOKUP(A222,'2024'!B:B,'2024'!BW:BW)</f>
        <v>#N/A</v>
      </c>
      <c r="W222" t="e">
        <f>_xlfn.XLOOKUP(A222,'2025'!A:A,'2025'!C:C)</f>
        <v>#N/A</v>
      </c>
      <c r="X222" t="str">
        <f>_xlfn.XLOOKUP(A222,'2021'!A:A,'2021'!V:V)</f>
        <v/>
      </c>
      <c r="Y222" t="str">
        <f>_xlfn.XLOOKUP(A222,'2022'!A:A,'2022'!W:W)</f>
        <v/>
      </c>
      <c r="Z222">
        <f>_xlfn.XLOOKUP(A222,'2023'!B:B,'2023'!AE:AE)</f>
        <v>1</v>
      </c>
      <c r="AA222" t="e">
        <f>_xlfn.XLOOKUP(A222,'2024'!B:B,'2024'!AZ:AZ)</f>
        <v>#N/A</v>
      </c>
      <c r="AB222" t="e">
        <f>_xlfn.XLOOKUP(A222,'2025'!A:A,'2025'!F:F)</f>
        <v>#N/A</v>
      </c>
    </row>
    <row r="223" spans="1:28">
      <c r="A223" t="s">
        <v>85</v>
      </c>
      <c r="E223" t="str">
        <f>_xlfn.XLOOKUP(A223,'2022'!A:A,'2022'!AA:AA)</f>
        <v/>
      </c>
      <c r="F223" t="str">
        <f>_xlfn.XLOOKUP(A223,'2023'!B:B,'2023'!AG:AG)</f>
        <v>Y</v>
      </c>
      <c r="G223">
        <f>_xlfn.XLOOKUP(A223,'2024'!B:B,'2024'!BL:BL)</f>
        <v>0</v>
      </c>
      <c r="H223">
        <f>_xlfn.XLOOKUP(A223,'2025'!A:A,'2025'!G:G)</f>
        <v>1</v>
      </c>
      <c r="I223" t="e">
        <f>_xlfn.XLOOKUP(A223,'2021'!A:A,'2021'!U:U)</f>
        <v>#N/A</v>
      </c>
      <c r="J223" t="str">
        <f>_xlfn.XLOOKUP(A223,'2022'!A:A,'2022'!V:V)</f>
        <v/>
      </c>
      <c r="K223" t="str">
        <f>_xlfn.XLOOKUP(A223,'2023'!B:B,'2023'!AD:AD)</f>
        <v/>
      </c>
      <c r="L223" t="str">
        <f>_xlfn.XLOOKUP(A223,'2024'!B:B,'2024'!AV:AV)</f>
        <v/>
      </c>
      <c r="M223">
        <f>_xlfn.XLOOKUP(A223,'2025'!A:A,'2025'!G:G)</f>
        <v>1</v>
      </c>
      <c r="N223" t="e">
        <f>_xlfn.XLOOKUP(A223,'2021'!A:A,'2021'!E:E)</f>
        <v>#N/A</v>
      </c>
      <c r="O223" t="str">
        <f>_xlfn.XLOOKUP(A223,'2022'!A:A,'2022'!E:E)</f>
        <v>Y</v>
      </c>
      <c r="P223" t="str">
        <f>_xlfn.XLOOKUP(A223,'2023'!B:B,'2023'!G:G)</f>
        <v>Y</v>
      </c>
      <c r="Q223">
        <f>_xlfn.XLOOKUP(A223,'2024'!B:B,'2024'!BH:BH)</f>
        <v>1</v>
      </c>
      <c r="R223">
        <f>_xlfn.XLOOKUP(A223,'2025'!A:A,'2025'!B:B)</f>
        <v>1</v>
      </c>
      <c r="S223" t="e">
        <f>_xlfn.XLOOKUP(A223,'2021'!A:A,'2021'!X:X)</f>
        <v>#N/A</v>
      </c>
      <c r="T223" t="str">
        <f>_xlfn.XLOOKUP(A223,'2022'!A:A,'2022'!X:X)</f>
        <v/>
      </c>
      <c r="U223" t="str">
        <f>_xlfn.XLOOKUP(A223,'2023'!B:B,'2023'!AF:AF)</f>
        <v/>
      </c>
      <c r="V223" t="str">
        <f>_xlfn.XLOOKUP(A223,'2024'!B:B,'2024'!BW:BW)</f>
        <v/>
      </c>
      <c r="W223">
        <f>_xlfn.XLOOKUP(A223,'2025'!A:A,'2025'!C:C)</f>
        <v>1</v>
      </c>
      <c r="X223" t="e">
        <f>_xlfn.XLOOKUP(A223,'2021'!A:A,'2021'!V:V)</f>
        <v>#N/A</v>
      </c>
      <c r="Y223" t="str">
        <f>_xlfn.XLOOKUP(A223,'2022'!A:A,'2022'!W:W)</f>
        <v/>
      </c>
      <c r="Z223">
        <f>_xlfn.XLOOKUP(A223,'2023'!B:B,'2023'!AE:AE)</f>
        <v>1</v>
      </c>
      <c r="AA223">
        <f>_xlfn.XLOOKUP(A223,'2024'!B:B,'2024'!AZ:AZ)</f>
        <v>1</v>
      </c>
      <c r="AB223">
        <f>_xlfn.XLOOKUP(A223,'2025'!A:A,'2025'!F:F)</f>
        <v>1</v>
      </c>
    </row>
    <row r="224" spans="1:28">
      <c r="A224" t="s">
        <v>384</v>
      </c>
      <c r="E224" t="e">
        <f>_xlfn.XLOOKUP(A224,'2022'!A:A,'2022'!AA:AA)</f>
        <v>#N/A</v>
      </c>
      <c r="F224" t="e">
        <f>_xlfn.XLOOKUP(A224,'2023'!B:B,'2023'!AG:AG)</f>
        <v>#N/A</v>
      </c>
      <c r="G224">
        <f>_xlfn.XLOOKUP(A224,'2024'!B:B,'2024'!BL:BL)</f>
        <v>1</v>
      </c>
      <c r="H224">
        <f>_xlfn.XLOOKUP(A224,'2025'!A:A,'2025'!G:G)</f>
        <v>1</v>
      </c>
      <c r="I224">
        <f>_xlfn.XLOOKUP(A224,'2021'!A:A,'2021'!U:U)</f>
        <v>1</v>
      </c>
      <c r="J224" t="e">
        <f>_xlfn.XLOOKUP(A224,'2022'!A:A,'2022'!V:V)</f>
        <v>#N/A</v>
      </c>
      <c r="K224" t="e">
        <f>_xlfn.XLOOKUP(A224,'2023'!B:B,'2023'!AD:AD)</f>
        <v>#N/A</v>
      </c>
      <c r="L224">
        <f>_xlfn.XLOOKUP(A224,'2024'!B:B,'2024'!AV:AV)</f>
        <v>1</v>
      </c>
      <c r="M224">
        <f>_xlfn.XLOOKUP(A224,'2025'!A:A,'2025'!G:G)</f>
        <v>1</v>
      </c>
      <c r="N224">
        <f>_xlfn.XLOOKUP(A224,'2021'!A:A,'2021'!E:E)</f>
        <v>0</v>
      </c>
      <c r="O224" t="e">
        <f>_xlfn.XLOOKUP(A224,'2022'!A:A,'2022'!E:E)</f>
        <v>#N/A</v>
      </c>
      <c r="P224" t="e">
        <f>_xlfn.XLOOKUP(A224,'2023'!B:B,'2023'!G:G)</f>
        <v>#N/A</v>
      </c>
      <c r="Q224">
        <f>_xlfn.XLOOKUP(A224,'2024'!B:B,'2024'!BH:BH)</f>
        <v>0</v>
      </c>
      <c r="R224">
        <f>_xlfn.XLOOKUP(A224,'2025'!A:A,'2025'!B:B)</f>
        <v>0</v>
      </c>
      <c r="S224" t="str">
        <f>_xlfn.XLOOKUP(A224,'2021'!A:A,'2021'!X:X)</f>
        <v/>
      </c>
      <c r="T224" t="e">
        <f>_xlfn.XLOOKUP(A224,'2022'!A:A,'2022'!X:X)</f>
        <v>#N/A</v>
      </c>
      <c r="U224" t="e">
        <f>_xlfn.XLOOKUP(A224,'2023'!B:B,'2023'!AF:AF)</f>
        <v>#N/A</v>
      </c>
      <c r="V224" t="str">
        <f>_xlfn.XLOOKUP(A224,'2024'!B:B,'2024'!BW:BW)</f>
        <v/>
      </c>
      <c r="W224">
        <f>_xlfn.XLOOKUP(A224,'2025'!A:A,'2025'!C:C)</f>
        <v>0</v>
      </c>
      <c r="X224" t="str">
        <f>_xlfn.XLOOKUP(A224,'2021'!A:A,'2021'!V:V)</f>
        <v/>
      </c>
      <c r="Y224" t="e">
        <f>_xlfn.XLOOKUP(A224,'2022'!A:A,'2022'!W:W)</f>
        <v>#N/A</v>
      </c>
      <c r="Z224" t="e">
        <f>_xlfn.XLOOKUP(A224,'2023'!B:B,'2023'!AE:AE)</f>
        <v>#N/A</v>
      </c>
      <c r="AA224">
        <f>_xlfn.XLOOKUP(A224,'2024'!B:B,'2024'!AZ:AZ)</f>
        <v>0</v>
      </c>
      <c r="AB224">
        <f>_xlfn.XLOOKUP(A224,'2025'!A:A,'2025'!F:F)</f>
        <v>0</v>
      </c>
    </row>
    <row r="225" spans="1:28">
      <c r="A225" t="s">
        <v>518</v>
      </c>
      <c r="E225" t="e">
        <f>_xlfn.XLOOKUP(A225,'2022'!A:A,'2022'!AA:AA)</f>
        <v>#N/A</v>
      </c>
      <c r="F225" t="e">
        <f>_xlfn.XLOOKUP(A225,'2023'!B:B,'2023'!AG:AG)</f>
        <v>#N/A</v>
      </c>
      <c r="G225">
        <f>_xlfn.XLOOKUP(A225,'2024'!B:B,'2024'!BL:BL)</f>
        <v>0</v>
      </c>
      <c r="H225">
        <f>_xlfn.XLOOKUP(A225,'2025'!A:A,'2025'!G:G)</f>
        <v>0</v>
      </c>
      <c r="I225" t="e">
        <f>_xlfn.XLOOKUP(A225,'2021'!A:A,'2021'!U:U)</f>
        <v>#N/A</v>
      </c>
      <c r="J225" t="e">
        <f>_xlfn.XLOOKUP(A225,'2022'!A:A,'2022'!V:V)</f>
        <v>#N/A</v>
      </c>
      <c r="K225" t="e">
        <f>_xlfn.XLOOKUP(A225,'2023'!B:B,'2023'!AD:AD)</f>
        <v>#N/A</v>
      </c>
      <c r="L225" t="str">
        <f>_xlfn.XLOOKUP(A225,'2024'!B:B,'2024'!AV:AV)</f>
        <v/>
      </c>
      <c r="M225">
        <f>_xlfn.XLOOKUP(A225,'2025'!A:A,'2025'!G:G)</f>
        <v>0</v>
      </c>
      <c r="N225" t="e">
        <f>_xlfn.XLOOKUP(A225,'2021'!A:A,'2021'!E:E)</f>
        <v>#N/A</v>
      </c>
      <c r="O225" t="e">
        <f>_xlfn.XLOOKUP(A225,'2022'!A:A,'2022'!E:E)</f>
        <v>#N/A</v>
      </c>
      <c r="P225" t="e">
        <f>_xlfn.XLOOKUP(A225,'2023'!B:B,'2023'!G:G)</f>
        <v>#N/A</v>
      </c>
      <c r="Q225">
        <f>_xlfn.XLOOKUP(A225,'2024'!B:B,'2024'!BH:BH)</f>
        <v>0</v>
      </c>
      <c r="R225">
        <f>_xlfn.XLOOKUP(A225,'2025'!A:A,'2025'!B:B)</f>
        <v>0</v>
      </c>
      <c r="S225" t="e">
        <f>_xlfn.XLOOKUP(A225,'2021'!A:A,'2021'!X:X)</f>
        <v>#N/A</v>
      </c>
      <c r="T225" t="e">
        <f>_xlfn.XLOOKUP(A225,'2022'!A:A,'2022'!X:X)</f>
        <v>#N/A</v>
      </c>
      <c r="U225" t="e">
        <f>_xlfn.XLOOKUP(A225,'2023'!B:B,'2023'!AF:AF)</f>
        <v>#N/A</v>
      </c>
      <c r="V225" t="str">
        <f>_xlfn.XLOOKUP(A225,'2024'!B:B,'2024'!BW:BW)</f>
        <v/>
      </c>
      <c r="W225">
        <f>_xlfn.XLOOKUP(A225,'2025'!A:A,'2025'!C:C)</f>
        <v>0</v>
      </c>
      <c r="X225" t="e">
        <f>_xlfn.XLOOKUP(A225,'2021'!A:A,'2021'!V:V)</f>
        <v>#N/A</v>
      </c>
      <c r="Y225" t="e">
        <f>_xlfn.XLOOKUP(A225,'2022'!A:A,'2022'!W:W)</f>
        <v>#N/A</v>
      </c>
      <c r="Z225" t="e">
        <f>_xlfn.XLOOKUP(A225,'2023'!B:B,'2023'!AE:AE)</f>
        <v>#N/A</v>
      </c>
      <c r="AA225">
        <f>_xlfn.XLOOKUP(A225,'2024'!B:B,'2024'!AZ:AZ)</f>
        <v>0</v>
      </c>
      <c r="AB225">
        <f>_xlfn.XLOOKUP(A225,'2025'!A:A,'2025'!F:F)</f>
        <v>0</v>
      </c>
    </row>
    <row r="226" spans="1:28">
      <c r="A226" t="s">
        <v>445</v>
      </c>
      <c r="E226" t="str">
        <f>_xlfn.XLOOKUP(A226,'2022'!A:A,'2022'!AA:AA)</f>
        <v>Y</v>
      </c>
      <c r="F226">
        <f>_xlfn.XLOOKUP(A226,'2023'!B:B,'2023'!AG:AG)</f>
        <v>0</v>
      </c>
      <c r="G226">
        <f>_xlfn.XLOOKUP(A226,'2024'!B:B,'2024'!BL:BL)</f>
        <v>1</v>
      </c>
      <c r="H226">
        <f>_xlfn.XLOOKUP(A226,'2025'!A:A,'2025'!G:G)</f>
        <v>1</v>
      </c>
      <c r="I226" t="str">
        <f>_xlfn.XLOOKUP(A226,'2021'!A:A,'2021'!U:U)</f>
        <v/>
      </c>
      <c r="J226" t="str">
        <f>_xlfn.XLOOKUP(A226,'2022'!A:A,'2022'!V:V)</f>
        <v/>
      </c>
      <c r="K226" t="str">
        <f>_xlfn.XLOOKUP(A226,'2023'!B:B,'2023'!AD:AD)</f>
        <v/>
      </c>
      <c r="L226" t="str">
        <f>_xlfn.XLOOKUP(A226,'2024'!B:B,'2024'!AV:AV)</f>
        <v/>
      </c>
      <c r="M226">
        <f>_xlfn.XLOOKUP(A226,'2025'!A:A,'2025'!G:G)</f>
        <v>1</v>
      </c>
      <c r="N226">
        <f>_xlfn.XLOOKUP(A226,'2021'!A:A,'2021'!E:E)</f>
        <v>0</v>
      </c>
      <c r="O226">
        <f>_xlfn.XLOOKUP(A226,'2022'!A:A,'2022'!E:E)</f>
        <v>0</v>
      </c>
      <c r="P226">
        <f>_xlfn.XLOOKUP(A226,'2023'!B:B,'2023'!G:G)</f>
        <v>0</v>
      </c>
      <c r="Q226">
        <f>_xlfn.XLOOKUP(A226,'2024'!B:B,'2024'!BH:BH)</f>
        <v>0</v>
      </c>
      <c r="R226">
        <f>_xlfn.XLOOKUP(A226,'2025'!A:A,'2025'!B:B)</f>
        <v>0</v>
      </c>
      <c r="S226" t="str">
        <f>_xlfn.XLOOKUP(A226,'2021'!A:A,'2021'!X:X)</f>
        <v/>
      </c>
      <c r="T226" t="str">
        <f>_xlfn.XLOOKUP(A226,'2022'!A:A,'2022'!X:X)</f>
        <v/>
      </c>
      <c r="U226" t="str">
        <f>_xlfn.XLOOKUP(A226,'2023'!B:B,'2023'!AF:AF)</f>
        <v/>
      </c>
      <c r="V226" t="str">
        <f>_xlfn.XLOOKUP(A226,'2024'!B:B,'2024'!BW:BW)</f>
        <v/>
      </c>
      <c r="W226">
        <f>_xlfn.XLOOKUP(A226,'2025'!A:A,'2025'!C:C)</f>
        <v>0</v>
      </c>
      <c r="X226">
        <f>_xlfn.XLOOKUP(A226,'2021'!A:A,'2021'!V:V)</f>
        <v>1</v>
      </c>
      <c r="Y226">
        <f>_xlfn.XLOOKUP(A226,'2022'!A:A,'2022'!W:W)</f>
        <v>1</v>
      </c>
      <c r="Z226">
        <f>_xlfn.XLOOKUP(A226,'2023'!B:B,'2023'!AE:AE)</f>
        <v>1</v>
      </c>
      <c r="AA226">
        <f>_xlfn.XLOOKUP(A226,'2024'!B:B,'2024'!AZ:AZ)</f>
        <v>1</v>
      </c>
      <c r="AB226">
        <f>_xlfn.XLOOKUP(A226,'2025'!A:A,'2025'!F:F)</f>
        <v>1</v>
      </c>
    </row>
    <row r="227" spans="1:28">
      <c r="A227" t="s">
        <v>193</v>
      </c>
      <c r="E227" t="str">
        <f>_xlfn.XLOOKUP(A227,'2022'!A:A,'2022'!AA:AA)</f>
        <v>N</v>
      </c>
      <c r="F227">
        <f>_xlfn.XLOOKUP(A227,'2023'!B:B,'2023'!AG:AG)</f>
        <v>0</v>
      </c>
      <c r="G227">
        <f>_xlfn.XLOOKUP(A227,'2024'!B:B,'2024'!BL:BL)</f>
        <v>1</v>
      </c>
      <c r="H227">
        <f>_xlfn.XLOOKUP(A227,'2025'!A:A,'2025'!G:G)</f>
        <v>0</v>
      </c>
      <c r="I227" t="str">
        <f>_xlfn.XLOOKUP(A227,'2021'!A:A,'2021'!U:U)</f>
        <v/>
      </c>
      <c r="J227" t="str">
        <f>_xlfn.XLOOKUP(A227,'2022'!A:A,'2022'!V:V)</f>
        <v/>
      </c>
      <c r="K227" t="str">
        <f>_xlfn.XLOOKUP(A227,'2023'!B:B,'2023'!AD:AD)</f>
        <v/>
      </c>
      <c r="L227" t="str">
        <f>_xlfn.XLOOKUP(A227,'2024'!B:B,'2024'!AV:AV)</f>
        <v/>
      </c>
      <c r="M227">
        <f>_xlfn.XLOOKUP(A227,'2025'!A:A,'2025'!G:G)</f>
        <v>0</v>
      </c>
      <c r="N227">
        <f>_xlfn.XLOOKUP(A227,'2021'!A:A,'2021'!E:E)</f>
        <v>0</v>
      </c>
      <c r="O227">
        <f>_xlfn.XLOOKUP(A227,'2022'!A:A,'2022'!E:E)</f>
        <v>0</v>
      </c>
      <c r="P227">
        <f>_xlfn.XLOOKUP(A227,'2023'!B:B,'2023'!G:G)</f>
        <v>0</v>
      </c>
      <c r="Q227">
        <f>_xlfn.XLOOKUP(A227,'2024'!B:B,'2024'!BH:BH)</f>
        <v>0</v>
      </c>
      <c r="R227">
        <f>_xlfn.XLOOKUP(A227,'2025'!A:A,'2025'!B:B)</f>
        <v>0</v>
      </c>
      <c r="S227">
        <f>_xlfn.XLOOKUP(A227,'2021'!A:A,'2021'!X:X)</f>
        <v>1</v>
      </c>
      <c r="T227">
        <f>_xlfn.XLOOKUP(A227,'2022'!A:A,'2022'!X:X)</f>
        <v>1</v>
      </c>
      <c r="U227">
        <f>_xlfn.XLOOKUP(A227,'2023'!B:B,'2023'!AF:AF)</f>
        <v>1</v>
      </c>
      <c r="V227">
        <f>_xlfn.XLOOKUP(A227,'2024'!B:B,'2024'!BW:BW)</f>
        <v>1</v>
      </c>
      <c r="W227">
        <f>_xlfn.XLOOKUP(A227,'2025'!A:A,'2025'!C:C)</f>
        <v>1</v>
      </c>
      <c r="X227">
        <f>_xlfn.XLOOKUP(A227,'2021'!A:A,'2021'!V:V)</f>
        <v>1</v>
      </c>
      <c r="Y227">
        <f>_xlfn.XLOOKUP(A227,'2022'!A:A,'2022'!W:W)</f>
        <v>1</v>
      </c>
      <c r="Z227">
        <f>_xlfn.XLOOKUP(A227,'2023'!B:B,'2023'!AE:AE)</f>
        <v>1</v>
      </c>
      <c r="AA227">
        <f>_xlfn.XLOOKUP(A227,'2024'!B:B,'2024'!AZ:AZ)</f>
        <v>1</v>
      </c>
      <c r="AB227">
        <f>_xlfn.XLOOKUP(A227,'2025'!A:A,'2025'!F:F)</f>
        <v>1</v>
      </c>
    </row>
    <row r="228" spans="1:28">
      <c r="A228" t="s">
        <v>472</v>
      </c>
      <c r="E228" t="str">
        <f>_xlfn.XLOOKUP(A228,'2022'!A:A,'2022'!AA:AA)</f>
        <v>Y</v>
      </c>
      <c r="F228" t="str">
        <f>_xlfn.XLOOKUP(A228,'2023'!B:B,'2023'!AG:AG)</f>
        <v>Y</v>
      </c>
      <c r="G228">
        <f>_xlfn.XLOOKUP(A228,'2024'!B:B,'2024'!BL:BL)</f>
        <v>1</v>
      </c>
      <c r="H228">
        <f>_xlfn.XLOOKUP(A228,'2025'!A:A,'2025'!G:G)</f>
        <v>1</v>
      </c>
      <c r="I228" t="e">
        <f>_xlfn.XLOOKUP(A228,'2021'!A:A,'2021'!U:U)</f>
        <v>#N/A</v>
      </c>
      <c r="J228">
        <f>_xlfn.XLOOKUP(A228,'2022'!A:A,'2022'!V:V)</f>
        <v>1</v>
      </c>
      <c r="K228">
        <f>_xlfn.XLOOKUP(A228,'2023'!B:B,'2023'!AD:AD)</f>
        <v>1</v>
      </c>
      <c r="L228">
        <f>_xlfn.XLOOKUP(A228,'2024'!B:B,'2024'!AV:AV)</f>
        <v>1</v>
      </c>
      <c r="M228">
        <f>_xlfn.XLOOKUP(A228,'2025'!A:A,'2025'!G:G)</f>
        <v>1</v>
      </c>
      <c r="N228" t="e">
        <f>_xlfn.XLOOKUP(A228,'2021'!A:A,'2021'!E:E)</f>
        <v>#N/A</v>
      </c>
      <c r="O228">
        <f>_xlfn.XLOOKUP(A228,'2022'!A:A,'2022'!E:E)</f>
        <v>0</v>
      </c>
      <c r="P228">
        <f>_xlfn.XLOOKUP(A228,'2023'!B:B,'2023'!G:G)</f>
        <v>0</v>
      </c>
      <c r="Q228">
        <f>_xlfn.XLOOKUP(A228,'2024'!B:B,'2024'!BH:BH)</f>
        <v>0</v>
      </c>
      <c r="R228">
        <f>_xlfn.XLOOKUP(A228,'2025'!A:A,'2025'!B:B)</f>
        <v>0</v>
      </c>
      <c r="S228" t="e">
        <f>_xlfn.XLOOKUP(A228,'2021'!A:A,'2021'!X:X)</f>
        <v>#N/A</v>
      </c>
      <c r="T228" t="str">
        <f>_xlfn.XLOOKUP(A228,'2022'!A:A,'2022'!X:X)</f>
        <v/>
      </c>
      <c r="U228">
        <f>_xlfn.XLOOKUP(A228,'2023'!B:B,'2023'!AF:AF)</f>
        <v>1</v>
      </c>
      <c r="V228">
        <f>_xlfn.XLOOKUP(A228,'2024'!B:B,'2024'!BW:BW)</f>
        <v>1</v>
      </c>
      <c r="W228">
        <f>_xlfn.XLOOKUP(A228,'2025'!A:A,'2025'!C:C)</f>
        <v>1</v>
      </c>
      <c r="X228" t="e">
        <f>_xlfn.XLOOKUP(A228,'2021'!A:A,'2021'!V:V)</f>
        <v>#N/A</v>
      </c>
      <c r="Y228" t="str">
        <f>_xlfn.XLOOKUP(A228,'2022'!A:A,'2022'!W:W)</f>
        <v/>
      </c>
      <c r="Z228" t="str">
        <f>_xlfn.XLOOKUP(A228,'2023'!B:B,'2023'!AE:AE)</f>
        <v/>
      </c>
      <c r="AA228">
        <f>_xlfn.XLOOKUP(A228,'2024'!B:B,'2024'!AZ:AZ)</f>
        <v>0</v>
      </c>
      <c r="AB228">
        <f>_xlfn.XLOOKUP(A228,'2025'!A:A,'2025'!F:F)</f>
        <v>0</v>
      </c>
    </row>
    <row r="229" spans="1:28">
      <c r="A229" t="s">
        <v>199</v>
      </c>
      <c r="E229" t="str">
        <f>_xlfn.XLOOKUP(A229,'2022'!A:A,'2022'!AA:AA)</f>
        <v/>
      </c>
      <c r="F229">
        <f>_xlfn.XLOOKUP(A229,'2023'!B:B,'2023'!AG:AG)</f>
        <v>0</v>
      </c>
      <c r="G229">
        <f>_xlfn.XLOOKUP(A229,'2024'!B:B,'2024'!BL:BL)</f>
        <v>0</v>
      </c>
      <c r="H229">
        <f>_xlfn.XLOOKUP(A229,'2025'!A:A,'2025'!G:G)</f>
        <v>0</v>
      </c>
      <c r="I229" t="str">
        <f>_xlfn.XLOOKUP(A229,'2021'!A:A,'2021'!U:U)</f>
        <v/>
      </c>
      <c r="J229" t="str">
        <f>_xlfn.XLOOKUP(A229,'2022'!A:A,'2022'!V:V)</f>
        <v/>
      </c>
      <c r="K229" t="str">
        <f>_xlfn.XLOOKUP(A229,'2023'!B:B,'2023'!AD:AD)</f>
        <v/>
      </c>
      <c r="L229" t="str">
        <f>_xlfn.XLOOKUP(A229,'2024'!B:B,'2024'!AV:AV)</f>
        <v/>
      </c>
      <c r="M229">
        <f>_xlfn.XLOOKUP(A229,'2025'!A:A,'2025'!G:G)</f>
        <v>0</v>
      </c>
      <c r="N229">
        <f>_xlfn.XLOOKUP(A229,'2021'!A:A,'2021'!E:E)</f>
        <v>0</v>
      </c>
      <c r="O229">
        <f>_xlfn.XLOOKUP(A229,'2022'!A:A,'2022'!E:E)</f>
        <v>0</v>
      </c>
      <c r="P229">
        <f>_xlfn.XLOOKUP(A229,'2023'!B:B,'2023'!G:G)</f>
        <v>0</v>
      </c>
      <c r="Q229">
        <f>_xlfn.XLOOKUP(A229,'2024'!B:B,'2024'!BH:BH)</f>
        <v>0</v>
      </c>
      <c r="R229">
        <f>_xlfn.XLOOKUP(A229,'2025'!A:A,'2025'!B:B)</f>
        <v>0</v>
      </c>
      <c r="S229" t="str">
        <f>_xlfn.XLOOKUP(A229,'2021'!A:A,'2021'!X:X)</f>
        <v/>
      </c>
      <c r="T229" t="str">
        <f>_xlfn.XLOOKUP(A229,'2022'!A:A,'2022'!X:X)</f>
        <v/>
      </c>
      <c r="U229" t="str">
        <f>_xlfn.XLOOKUP(A229,'2023'!B:B,'2023'!AF:AF)</f>
        <v/>
      </c>
      <c r="V229" t="str">
        <f>_xlfn.XLOOKUP(A229,'2024'!B:B,'2024'!BW:BW)</f>
        <v/>
      </c>
      <c r="W229">
        <f>_xlfn.XLOOKUP(A229,'2025'!A:A,'2025'!C:C)</f>
        <v>0</v>
      </c>
      <c r="X229" t="str">
        <f>_xlfn.XLOOKUP(A229,'2021'!A:A,'2021'!V:V)</f>
        <v/>
      </c>
      <c r="Y229" t="str">
        <f>_xlfn.XLOOKUP(A229,'2022'!A:A,'2022'!W:W)</f>
        <v/>
      </c>
      <c r="Z229" t="str">
        <f>_xlfn.XLOOKUP(A229,'2023'!B:B,'2023'!AE:AE)</f>
        <v/>
      </c>
      <c r="AA229">
        <f>_xlfn.XLOOKUP(A229,'2024'!B:B,'2024'!AZ:AZ)</f>
        <v>0</v>
      </c>
      <c r="AB229">
        <f>_xlfn.XLOOKUP(A229,'2025'!A:A,'2025'!F:F)</f>
        <v>0</v>
      </c>
    </row>
    <row r="230" spans="1:28">
      <c r="A230" t="s">
        <v>204</v>
      </c>
      <c r="E230" t="str">
        <f>_xlfn.XLOOKUP(A230,'2022'!A:A,'2022'!AA:AA)</f>
        <v>N</v>
      </c>
      <c r="F230">
        <f>_xlfn.XLOOKUP(A230,'2023'!B:B,'2023'!AG:AG)</f>
        <v>0</v>
      </c>
      <c r="G230">
        <f>_xlfn.XLOOKUP(A230,'2024'!B:B,'2024'!BL:BL)</f>
        <v>1</v>
      </c>
      <c r="H230">
        <f>_xlfn.XLOOKUP(A230,'2025'!A:A,'2025'!G:G)</f>
        <v>1</v>
      </c>
      <c r="I230" t="str">
        <f>_xlfn.XLOOKUP(A230,'2021'!A:A,'2021'!U:U)</f>
        <v/>
      </c>
      <c r="J230" t="str">
        <f>_xlfn.XLOOKUP(A230,'2022'!A:A,'2022'!V:V)</f>
        <v/>
      </c>
      <c r="K230" t="str">
        <f>_xlfn.XLOOKUP(A230,'2023'!B:B,'2023'!AD:AD)</f>
        <v/>
      </c>
      <c r="L230" t="str">
        <f>_xlfn.XLOOKUP(A230,'2024'!B:B,'2024'!AV:AV)</f>
        <v/>
      </c>
      <c r="M230">
        <f>_xlfn.XLOOKUP(A230,'2025'!A:A,'2025'!G:G)</f>
        <v>1</v>
      </c>
      <c r="N230">
        <f>_xlfn.XLOOKUP(A230,'2021'!A:A,'2021'!E:E)</f>
        <v>0</v>
      </c>
      <c r="O230">
        <f>_xlfn.XLOOKUP(A230,'2022'!A:A,'2022'!E:E)</f>
        <v>0</v>
      </c>
      <c r="P230">
        <f>_xlfn.XLOOKUP(A230,'2023'!B:B,'2023'!G:G)</f>
        <v>0</v>
      </c>
      <c r="Q230">
        <f>_xlfn.XLOOKUP(A230,'2024'!B:B,'2024'!BH:BH)</f>
        <v>0</v>
      </c>
      <c r="R230">
        <f>_xlfn.XLOOKUP(A230,'2025'!A:A,'2025'!B:B)</f>
        <v>0</v>
      </c>
      <c r="S230">
        <f>_xlfn.XLOOKUP(A230,'2021'!A:A,'2021'!X:X)</f>
        <v>1</v>
      </c>
      <c r="T230">
        <f>_xlfn.XLOOKUP(A230,'2022'!A:A,'2022'!X:X)</f>
        <v>1</v>
      </c>
      <c r="U230">
        <f>_xlfn.XLOOKUP(A230,'2023'!B:B,'2023'!AF:AF)</f>
        <v>1</v>
      </c>
      <c r="V230">
        <f>_xlfn.XLOOKUP(A230,'2024'!B:B,'2024'!BW:BW)</f>
        <v>1</v>
      </c>
      <c r="W230">
        <f>_xlfn.XLOOKUP(A230,'2025'!A:A,'2025'!C:C)</f>
        <v>1</v>
      </c>
      <c r="X230">
        <f>_xlfn.XLOOKUP(A230,'2021'!A:A,'2021'!V:V)</f>
        <v>1</v>
      </c>
      <c r="Y230">
        <f>_xlfn.XLOOKUP(A230,'2022'!A:A,'2022'!W:W)</f>
        <v>1</v>
      </c>
      <c r="Z230">
        <f>_xlfn.XLOOKUP(A230,'2023'!B:B,'2023'!AE:AE)</f>
        <v>1</v>
      </c>
      <c r="AA230">
        <f>_xlfn.XLOOKUP(A230,'2024'!B:B,'2024'!AZ:AZ)</f>
        <v>1</v>
      </c>
      <c r="AB230">
        <f>_xlfn.XLOOKUP(A230,'2025'!A:A,'2025'!F:F)</f>
        <v>1</v>
      </c>
    </row>
    <row r="231" spans="1:28">
      <c r="A231" t="s">
        <v>298</v>
      </c>
      <c r="E231" t="str">
        <f>_xlfn.XLOOKUP(A231,'2022'!A:A,'2022'!AA:AA)</f>
        <v/>
      </c>
      <c r="F231">
        <f>_xlfn.XLOOKUP(A231,'2023'!B:B,'2023'!AG:AG)</f>
        <v>0</v>
      </c>
      <c r="G231">
        <f>_xlfn.XLOOKUP(A231,'2024'!B:B,'2024'!BL:BL)</f>
        <v>0</v>
      </c>
      <c r="H231">
        <f>_xlfn.XLOOKUP(A231,'2025'!A:A,'2025'!G:G)</f>
        <v>0</v>
      </c>
      <c r="I231" t="str">
        <f>_xlfn.XLOOKUP(A231,'2021'!A:A,'2021'!U:U)</f>
        <v/>
      </c>
      <c r="J231" t="str">
        <f>_xlfn.XLOOKUP(A231,'2022'!A:A,'2022'!V:V)</f>
        <v/>
      </c>
      <c r="K231" t="str">
        <f>_xlfn.XLOOKUP(A231,'2023'!B:B,'2023'!AD:AD)</f>
        <v/>
      </c>
      <c r="L231" t="str">
        <f>_xlfn.XLOOKUP(A231,'2024'!B:B,'2024'!AV:AV)</f>
        <v/>
      </c>
      <c r="M231">
        <f>_xlfn.XLOOKUP(A231,'2025'!A:A,'2025'!G:G)</f>
        <v>0</v>
      </c>
      <c r="N231">
        <f>_xlfn.XLOOKUP(A231,'2021'!A:A,'2021'!E:E)</f>
        <v>0</v>
      </c>
      <c r="O231">
        <f>_xlfn.XLOOKUP(A231,'2022'!A:A,'2022'!E:E)</f>
        <v>0</v>
      </c>
      <c r="P231">
        <f>_xlfn.XLOOKUP(A231,'2023'!B:B,'2023'!G:G)</f>
        <v>0</v>
      </c>
      <c r="Q231">
        <f>_xlfn.XLOOKUP(A231,'2024'!B:B,'2024'!BH:BH)</f>
        <v>0</v>
      </c>
      <c r="R231">
        <f>_xlfn.XLOOKUP(A231,'2025'!A:A,'2025'!B:B)</f>
        <v>0</v>
      </c>
      <c r="S231" t="str">
        <f>_xlfn.XLOOKUP(A231,'2021'!A:A,'2021'!X:X)</f>
        <v/>
      </c>
      <c r="T231" t="str">
        <f>_xlfn.XLOOKUP(A231,'2022'!A:A,'2022'!X:X)</f>
        <v/>
      </c>
      <c r="U231" t="str">
        <f>_xlfn.XLOOKUP(A231,'2023'!B:B,'2023'!AF:AF)</f>
        <v/>
      </c>
      <c r="V231" t="str">
        <f>_xlfn.XLOOKUP(A231,'2024'!B:B,'2024'!BW:BW)</f>
        <v/>
      </c>
      <c r="W231">
        <f>_xlfn.XLOOKUP(A231,'2025'!A:A,'2025'!C:C)</f>
        <v>0</v>
      </c>
      <c r="X231" t="str">
        <f>_xlfn.XLOOKUP(A231,'2021'!A:A,'2021'!V:V)</f>
        <v/>
      </c>
      <c r="Y231" t="str">
        <f>_xlfn.XLOOKUP(A231,'2022'!A:A,'2022'!W:W)</f>
        <v/>
      </c>
      <c r="Z231" t="str">
        <f>_xlfn.XLOOKUP(A231,'2023'!B:B,'2023'!AE:AE)</f>
        <v/>
      </c>
      <c r="AA231">
        <f>_xlfn.XLOOKUP(A231,'2024'!B:B,'2024'!AZ:AZ)</f>
        <v>0</v>
      </c>
      <c r="AB231">
        <f>_xlfn.XLOOKUP(A231,'2025'!A:A,'2025'!F:F)</f>
        <v>0</v>
      </c>
    </row>
    <row r="232" spans="1:28">
      <c r="A232" t="s">
        <v>144</v>
      </c>
      <c r="E232" t="str">
        <f>_xlfn.XLOOKUP(A232,'2022'!A:A,'2022'!AA:AA)</f>
        <v/>
      </c>
      <c r="F232">
        <f>_xlfn.XLOOKUP(A232,'2023'!B:B,'2023'!AG:AG)</f>
        <v>0</v>
      </c>
      <c r="G232">
        <f>_xlfn.XLOOKUP(A232,'2024'!B:B,'2024'!BL:BL)</f>
        <v>0</v>
      </c>
      <c r="H232">
        <f>_xlfn.XLOOKUP(A232,'2025'!A:A,'2025'!G:G)</f>
        <v>1</v>
      </c>
      <c r="I232">
        <f>_xlfn.XLOOKUP(A232,'2021'!A:A,'2021'!U:U)</f>
        <v>1</v>
      </c>
      <c r="J232">
        <f>_xlfn.XLOOKUP(A232,'2022'!A:A,'2022'!V:V)</f>
        <v>1</v>
      </c>
      <c r="K232" t="str">
        <f>_xlfn.XLOOKUP(A232,'2023'!B:B,'2023'!AD:AD)</f>
        <v/>
      </c>
      <c r="L232" t="str">
        <f>_xlfn.XLOOKUP(A232,'2024'!B:B,'2024'!AV:AV)</f>
        <v/>
      </c>
      <c r="M232">
        <f>_xlfn.XLOOKUP(A232,'2025'!A:A,'2025'!G:G)</f>
        <v>1</v>
      </c>
      <c r="N232">
        <f>_xlfn.XLOOKUP(A232,'2021'!A:A,'2021'!E:E)</f>
        <v>0</v>
      </c>
      <c r="O232">
        <f>_xlfn.XLOOKUP(A232,'2022'!A:A,'2022'!E:E)</f>
        <v>0</v>
      </c>
      <c r="P232">
        <f>_xlfn.XLOOKUP(A232,'2023'!B:B,'2023'!G:G)</f>
        <v>0</v>
      </c>
      <c r="Q232">
        <f>_xlfn.XLOOKUP(A232,'2024'!B:B,'2024'!BH:BH)</f>
        <v>0</v>
      </c>
      <c r="R232">
        <f>_xlfn.XLOOKUP(A232,'2025'!A:A,'2025'!B:B)</f>
        <v>0</v>
      </c>
      <c r="S232" t="str">
        <f>_xlfn.XLOOKUP(A232,'2021'!A:A,'2021'!X:X)</f>
        <v/>
      </c>
      <c r="T232" t="str">
        <f>_xlfn.XLOOKUP(A232,'2022'!A:A,'2022'!X:X)</f>
        <v/>
      </c>
      <c r="U232" t="str">
        <f>_xlfn.XLOOKUP(A232,'2023'!B:B,'2023'!AF:AF)</f>
        <v/>
      </c>
      <c r="V232" t="str">
        <f>_xlfn.XLOOKUP(A232,'2024'!B:B,'2024'!BW:BW)</f>
        <v/>
      </c>
      <c r="W232">
        <f>_xlfn.XLOOKUP(A232,'2025'!A:A,'2025'!C:C)</f>
        <v>0</v>
      </c>
      <c r="X232">
        <f>_xlfn.XLOOKUP(A232,'2021'!A:A,'2021'!V:V)</f>
        <v>1</v>
      </c>
      <c r="Y232">
        <f>_xlfn.XLOOKUP(A232,'2022'!A:A,'2022'!W:W)</f>
        <v>1</v>
      </c>
      <c r="Z232">
        <f>_xlfn.XLOOKUP(A232,'2023'!B:B,'2023'!AE:AE)</f>
        <v>1</v>
      </c>
      <c r="AA232">
        <f>_xlfn.XLOOKUP(A232,'2024'!B:B,'2024'!AZ:AZ)</f>
        <v>1</v>
      </c>
      <c r="AB232">
        <f>_xlfn.XLOOKUP(A232,'2025'!A:A,'2025'!F:F)</f>
        <v>1</v>
      </c>
    </row>
    <row r="233" spans="1:28">
      <c r="A233" t="s">
        <v>3108</v>
      </c>
      <c r="E233" t="e">
        <f>_xlfn.XLOOKUP(A233,'2022'!A:A,'2022'!AA:AA)</f>
        <v>#N/A</v>
      </c>
      <c r="F233" t="e">
        <f>_xlfn.XLOOKUP(A233,'2023'!B:B,'2023'!AG:AG)</f>
        <v>#N/A</v>
      </c>
      <c r="G233" t="e">
        <f>_xlfn.XLOOKUP(A233,'2024'!B:B,'2024'!BL:BL)</f>
        <v>#N/A</v>
      </c>
      <c r="H233" t="e">
        <f>_xlfn.XLOOKUP(A233,'2025'!A:A,'2025'!G:G)</f>
        <v>#N/A</v>
      </c>
      <c r="I233">
        <f>_xlfn.XLOOKUP(A233,'2021'!A:A,'2021'!U:U)</f>
        <v>1</v>
      </c>
      <c r="J233" t="e">
        <f>_xlfn.XLOOKUP(A233,'2022'!A:A,'2022'!V:V)</f>
        <v>#N/A</v>
      </c>
      <c r="K233" t="e">
        <f>_xlfn.XLOOKUP(A233,'2023'!B:B,'2023'!AD:AD)</f>
        <v>#N/A</v>
      </c>
      <c r="L233" t="e">
        <f>_xlfn.XLOOKUP(A233,'2024'!B:B,'2024'!AV:AV)</f>
        <v>#N/A</v>
      </c>
      <c r="M233" t="e">
        <f>_xlfn.XLOOKUP(A233,'2025'!A:A,'2025'!G:G)</f>
        <v>#N/A</v>
      </c>
      <c r="N233">
        <f>_xlfn.XLOOKUP(A233,'2021'!A:A,'2021'!E:E)</f>
        <v>0</v>
      </c>
      <c r="O233" t="e">
        <f>_xlfn.XLOOKUP(A233,'2022'!A:A,'2022'!E:E)</f>
        <v>#N/A</v>
      </c>
      <c r="P233" t="e">
        <f>_xlfn.XLOOKUP(A233,'2023'!B:B,'2023'!G:G)</f>
        <v>#N/A</v>
      </c>
      <c r="Q233" t="e">
        <f>_xlfn.XLOOKUP(A233,'2024'!B:B,'2024'!BH:BH)</f>
        <v>#N/A</v>
      </c>
      <c r="R233" t="e">
        <f>_xlfn.XLOOKUP(A233,'2025'!A:A,'2025'!B:B)</f>
        <v>#N/A</v>
      </c>
      <c r="S233">
        <f>_xlfn.XLOOKUP(A233,'2021'!A:A,'2021'!X:X)</f>
        <v>1</v>
      </c>
      <c r="T233" t="e">
        <f>_xlfn.XLOOKUP(A233,'2022'!A:A,'2022'!X:X)</f>
        <v>#N/A</v>
      </c>
      <c r="U233" t="e">
        <f>_xlfn.XLOOKUP(A233,'2023'!B:B,'2023'!AF:AF)</f>
        <v>#N/A</v>
      </c>
      <c r="V233" t="e">
        <f>_xlfn.XLOOKUP(A233,'2024'!B:B,'2024'!BW:BW)</f>
        <v>#N/A</v>
      </c>
      <c r="W233" t="e">
        <f>_xlfn.XLOOKUP(A233,'2025'!A:A,'2025'!C:C)</f>
        <v>#N/A</v>
      </c>
      <c r="X233" t="str">
        <f>_xlfn.XLOOKUP(A233,'2021'!A:A,'2021'!V:V)</f>
        <v/>
      </c>
      <c r="Y233" t="e">
        <f>_xlfn.XLOOKUP(A233,'2022'!A:A,'2022'!W:W)</f>
        <v>#N/A</v>
      </c>
      <c r="Z233" t="e">
        <f>_xlfn.XLOOKUP(A233,'2023'!B:B,'2023'!AE:AE)</f>
        <v>#N/A</v>
      </c>
      <c r="AA233" t="e">
        <f>_xlfn.XLOOKUP(A233,'2024'!B:B,'2024'!AZ:AZ)</f>
        <v>#N/A</v>
      </c>
      <c r="AB233" t="e">
        <f>_xlfn.XLOOKUP(A233,'2025'!A:A,'2025'!F:F)</f>
        <v>#N/A</v>
      </c>
    </row>
    <row r="234" spans="1:28">
      <c r="A234" t="s">
        <v>2893</v>
      </c>
      <c r="E234" t="str">
        <f>_xlfn.XLOOKUP(A234,'2022'!A:A,'2022'!AA:AA)</f>
        <v/>
      </c>
      <c r="F234" t="e">
        <f>_xlfn.XLOOKUP(A234,'2023'!B:B,'2023'!AG:AG)</f>
        <v>#N/A</v>
      </c>
      <c r="G234" t="e">
        <f>_xlfn.XLOOKUP(A234,'2024'!B:B,'2024'!BL:BL)</f>
        <v>#N/A</v>
      </c>
      <c r="H234" t="e">
        <f>_xlfn.XLOOKUP(A234,'2025'!A:A,'2025'!G:G)</f>
        <v>#N/A</v>
      </c>
      <c r="I234" t="str">
        <f>_xlfn.XLOOKUP(A234,'2021'!A:A,'2021'!U:U)</f>
        <v/>
      </c>
      <c r="J234" t="str">
        <f>_xlfn.XLOOKUP(A234,'2022'!A:A,'2022'!V:V)</f>
        <v/>
      </c>
      <c r="K234" t="e">
        <f>_xlfn.XLOOKUP(A234,'2023'!B:B,'2023'!AD:AD)</f>
        <v>#N/A</v>
      </c>
      <c r="L234" t="e">
        <f>_xlfn.XLOOKUP(A234,'2024'!B:B,'2024'!AV:AV)</f>
        <v>#N/A</v>
      </c>
      <c r="M234" t="e">
        <f>_xlfn.XLOOKUP(A234,'2025'!A:A,'2025'!G:G)</f>
        <v>#N/A</v>
      </c>
      <c r="N234">
        <f>_xlfn.XLOOKUP(A234,'2021'!A:A,'2021'!E:E)</f>
        <v>0</v>
      </c>
      <c r="O234">
        <f>_xlfn.XLOOKUP(A234,'2022'!A:A,'2022'!E:E)</f>
        <v>0</v>
      </c>
      <c r="P234" t="e">
        <f>_xlfn.XLOOKUP(A234,'2023'!B:B,'2023'!G:G)</f>
        <v>#N/A</v>
      </c>
      <c r="Q234" t="e">
        <f>_xlfn.XLOOKUP(A234,'2024'!B:B,'2024'!BH:BH)</f>
        <v>#N/A</v>
      </c>
      <c r="R234" t="e">
        <f>_xlfn.XLOOKUP(A234,'2025'!A:A,'2025'!B:B)</f>
        <v>#N/A</v>
      </c>
      <c r="S234" t="str">
        <f>_xlfn.XLOOKUP(A234,'2021'!A:A,'2021'!X:X)</f>
        <v/>
      </c>
      <c r="T234" t="str">
        <f>_xlfn.XLOOKUP(A234,'2022'!A:A,'2022'!X:X)</f>
        <v/>
      </c>
      <c r="U234" t="e">
        <f>_xlfn.XLOOKUP(A234,'2023'!B:B,'2023'!AF:AF)</f>
        <v>#N/A</v>
      </c>
      <c r="V234" t="e">
        <f>_xlfn.XLOOKUP(A234,'2024'!B:B,'2024'!BW:BW)</f>
        <v>#N/A</v>
      </c>
      <c r="W234" t="e">
        <f>_xlfn.XLOOKUP(A234,'2025'!A:A,'2025'!C:C)</f>
        <v>#N/A</v>
      </c>
      <c r="X234">
        <f>_xlfn.XLOOKUP(A234,'2021'!A:A,'2021'!V:V)</f>
        <v>1</v>
      </c>
      <c r="Y234">
        <f>_xlfn.XLOOKUP(A234,'2022'!A:A,'2022'!W:W)</f>
        <v>1</v>
      </c>
      <c r="Z234" t="e">
        <f>_xlfn.XLOOKUP(A234,'2023'!B:B,'2023'!AE:AE)</f>
        <v>#N/A</v>
      </c>
      <c r="AA234" t="e">
        <f>_xlfn.XLOOKUP(A234,'2024'!B:B,'2024'!AZ:AZ)</f>
        <v>#N/A</v>
      </c>
      <c r="AB234" t="e">
        <f>_xlfn.XLOOKUP(A234,'2025'!A:A,'2025'!F:F)</f>
        <v>#N/A</v>
      </c>
    </row>
    <row r="235" spans="1:28">
      <c r="A235" t="s">
        <v>62</v>
      </c>
      <c r="E235" t="str">
        <f>_xlfn.XLOOKUP(A235,'2022'!A:A,'2022'!AA:AA)</f>
        <v/>
      </c>
      <c r="F235">
        <f>_xlfn.XLOOKUP(A235,'2023'!B:B,'2023'!AG:AG)</f>
        <v>0</v>
      </c>
      <c r="G235">
        <f>_xlfn.XLOOKUP(A235,'2024'!B:B,'2024'!BL:BL)</f>
        <v>1</v>
      </c>
      <c r="H235">
        <f>_xlfn.XLOOKUP(A235,'2025'!A:A,'2025'!G:G)</f>
        <v>1</v>
      </c>
      <c r="I235" t="str">
        <f>_xlfn.XLOOKUP(A235,'2021'!A:A,'2021'!U:U)</f>
        <v/>
      </c>
      <c r="J235" t="str">
        <f>_xlfn.XLOOKUP(A235,'2022'!A:A,'2022'!V:V)</f>
        <v/>
      </c>
      <c r="K235" t="str">
        <f>_xlfn.XLOOKUP(A235,'2023'!B:B,'2023'!AD:AD)</f>
        <v/>
      </c>
      <c r="L235" t="str">
        <f>_xlfn.XLOOKUP(A235,'2024'!B:B,'2024'!AV:AV)</f>
        <v/>
      </c>
      <c r="M235">
        <f>_xlfn.XLOOKUP(A235,'2025'!A:A,'2025'!G:G)</f>
        <v>1</v>
      </c>
      <c r="N235">
        <f>_xlfn.XLOOKUP(A235,'2021'!A:A,'2021'!E:E)</f>
        <v>0</v>
      </c>
      <c r="O235">
        <f>_xlfn.XLOOKUP(A235,'2022'!A:A,'2022'!E:E)</f>
        <v>0</v>
      </c>
      <c r="P235">
        <f>_xlfn.XLOOKUP(A235,'2023'!B:B,'2023'!G:G)</f>
        <v>0</v>
      </c>
      <c r="Q235">
        <f>_xlfn.XLOOKUP(A235,'2024'!B:B,'2024'!BH:BH)</f>
        <v>0</v>
      </c>
      <c r="R235">
        <f>_xlfn.XLOOKUP(A235,'2025'!A:A,'2025'!B:B)</f>
        <v>0</v>
      </c>
      <c r="S235" t="str">
        <f>_xlfn.XLOOKUP(A235,'2021'!A:A,'2021'!X:X)</f>
        <v/>
      </c>
      <c r="T235" t="str">
        <f>_xlfn.XLOOKUP(A235,'2022'!A:A,'2022'!X:X)</f>
        <v/>
      </c>
      <c r="U235" t="str">
        <f>_xlfn.XLOOKUP(A235,'2023'!B:B,'2023'!AF:AF)</f>
        <v/>
      </c>
      <c r="V235" t="str">
        <f>_xlfn.XLOOKUP(A235,'2024'!B:B,'2024'!BW:BW)</f>
        <v/>
      </c>
      <c r="W235">
        <f>_xlfn.XLOOKUP(A235,'2025'!A:A,'2025'!C:C)</f>
        <v>0</v>
      </c>
      <c r="X235" t="str">
        <f>_xlfn.XLOOKUP(A235,'2021'!A:A,'2021'!V:V)</f>
        <v/>
      </c>
      <c r="Y235">
        <f>_xlfn.XLOOKUP(A235,'2022'!A:A,'2022'!W:W)</f>
        <v>1</v>
      </c>
      <c r="Z235">
        <f>_xlfn.XLOOKUP(A235,'2023'!B:B,'2023'!AE:AE)</f>
        <v>1</v>
      </c>
      <c r="AA235">
        <f>_xlfn.XLOOKUP(A235,'2024'!B:B,'2024'!AZ:AZ)</f>
        <v>1</v>
      </c>
      <c r="AB235">
        <f>_xlfn.XLOOKUP(A235,'2025'!A:A,'2025'!F:F)</f>
        <v>1</v>
      </c>
    </row>
    <row r="236" spans="1:28">
      <c r="A236" t="s">
        <v>3111</v>
      </c>
      <c r="E236" t="e">
        <f>_xlfn.XLOOKUP(A236,'2022'!A:A,'2022'!AA:AA)</f>
        <v>#N/A</v>
      </c>
      <c r="F236" t="e">
        <f>_xlfn.XLOOKUP(A236,'2023'!B:B,'2023'!AG:AG)</f>
        <v>#N/A</v>
      </c>
      <c r="G236" t="e">
        <f>_xlfn.XLOOKUP(A236,'2024'!B:B,'2024'!BL:BL)</f>
        <v>#N/A</v>
      </c>
      <c r="H236" t="e">
        <f>_xlfn.XLOOKUP(A236,'2025'!A:A,'2025'!G:G)</f>
        <v>#N/A</v>
      </c>
      <c r="I236" t="str">
        <f>_xlfn.XLOOKUP(A236,'2021'!A:A,'2021'!U:U)</f>
        <v/>
      </c>
      <c r="J236" t="e">
        <f>_xlfn.XLOOKUP(A236,'2022'!A:A,'2022'!V:V)</f>
        <v>#N/A</v>
      </c>
      <c r="K236" t="e">
        <f>_xlfn.XLOOKUP(A236,'2023'!B:B,'2023'!AD:AD)</f>
        <v>#N/A</v>
      </c>
      <c r="L236" t="e">
        <f>_xlfn.XLOOKUP(A236,'2024'!B:B,'2024'!AV:AV)</f>
        <v>#N/A</v>
      </c>
      <c r="M236" t="e">
        <f>_xlfn.XLOOKUP(A236,'2025'!A:A,'2025'!G:G)</f>
        <v>#N/A</v>
      </c>
      <c r="N236" t="str">
        <f>_xlfn.XLOOKUP(A236,'2021'!A:A,'2021'!E:E)</f>
        <v>Y</v>
      </c>
      <c r="O236" t="e">
        <f>_xlfn.XLOOKUP(A236,'2022'!A:A,'2022'!E:E)</f>
        <v>#N/A</v>
      </c>
      <c r="P236" t="e">
        <f>_xlfn.XLOOKUP(A236,'2023'!B:B,'2023'!G:G)</f>
        <v>#N/A</v>
      </c>
      <c r="Q236" t="e">
        <f>_xlfn.XLOOKUP(A236,'2024'!B:B,'2024'!BH:BH)</f>
        <v>#N/A</v>
      </c>
      <c r="R236" t="e">
        <f>_xlfn.XLOOKUP(A236,'2025'!A:A,'2025'!B:B)</f>
        <v>#N/A</v>
      </c>
      <c r="S236" t="str">
        <f>_xlfn.XLOOKUP(A236,'2021'!A:A,'2021'!X:X)</f>
        <v/>
      </c>
      <c r="T236" t="e">
        <f>_xlfn.XLOOKUP(A236,'2022'!A:A,'2022'!X:X)</f>
        <v>#N/A</v>
      </c>
      <c r="U236" t="e">
        <f>_xlfn.XLOOKUP(A236,'2023'!B:B,'2023'!AF:AF)</f>
        <v>#N/A</v>
      </c>
      <c r="V236" t="e">
        <f>_xlfn.XLOOKUP(A236,'2024'!B:B,'2024'!BW:BW)</f>
        <v>#N/A</v>
      </c>
      <c r="W236" t="e">
        <f>_xlfn.XLOOKUP(A236,'2025'!A:A,'2025'!C:C)</f>
        <v>#N/A</v>
      </c>
      <c r="X236">
        <f>_xlfn.XLOOKUP(A236,'2021'!A:A,'2021'!V:V)</f>
        <v>1</v>
      </c>
      <c r="Y236" t="e">
        <f>_xlfn.XLOOKUP(A236,'2022'!A:A,'2022'!W:W)</f>
        <v>#N/A</v>
      </c>
      <c r="Z236" t="e">
        <f>_xlfn.XLOOKUP(A236,'2023'!B:B,'2023'!AE:AE)</f>
        <v>#N/A</v>
      </c>
      <c r="AA236" t="e">
        <f>_xlfn.XLOOKUP(A236,'2024'!B:B,'2024'!AZ:AZ)</f>
        <v>#N/A</v>
      </c>
      <c r="AB236" t="e">
        <f>_xlfn.XLOOKUP(A236,'2025'!A:A,'2025'!F:F)</f>
        <v>#N/A</v>
      </c>
    </row>
    <row r="237" spans="1:28">
      <c r="A237" t="s">
        <v>411</v>
      </c>
      <c r="E237" t="e">
        <f>_xlfn.XLOOKUP(A237,'2022'!A:A,'2022'!AA:AA)</f>
        <v>#N/A</v>
      </c>
      <c r="F237" t="e">
        <f>_xlfn.XLOOKUP(A237,'2023'!B:B,'2023'!AG:AG)</f>
        <v>#N/A</v>
      </c>
      <c r="G237">
        <f>_xlfn.XLOOKUP(A237,'2024'!B:B,'2024'!BL:BL)</f>
        <v>0</v>
      </c>
      <c r="H237">
        <f>_xlfn.XLOOKUP(A237,'2025'!A:A,'2025'!G:G)</f>
        <v>0</v>
      </c>
      <c r="I237" t="e">
        <f>_xlfn.XLOOKUP(A237,'2021'!A:A,'2021'!U:U)</f>
        <v>#N/A</v>
      </c>
      <c r="J237" t="e">
        <f>_xlfn.XLOOKUP(A237,'2022'!A:A,'2022'!V:V)</f>
        <v>#N/A</v>
      </c>
      <c r="K237" t="e">
        <f>_xlfn.XLOOKUP(A237,'2023'!B:B,'2023'!AD:AD)</f>
        <v>#N/A</v>
      </c>
      <c r="L237" t="str">
        <f>_xlfn.XLOOKUP(A237,'2024'!B:B,'2024'!AV:AV)</f>
        <v/>
      </c>
      <c r="M237">
        <f>_xlfn.XLOOKUP(A237,'2025'!A:A,'2025'!G:G)</f>
        <v>0</v>
      </c>
      <c r="N237" t="e">
        <f>_xlfn.XLOOKUP(A237,'2021'!A:A,'2021'!E:E)</f>
        <v>#N/A</v>
      </c>
      <c r="O237" t="e">
        <f>_xlfn.XLOOKUP(A237,'2022'!A:A,'2022'!E:E)</f>
        <v>#N/A</v>
      </c>
      <c r="P237" t="e">
        <f>_xlfn.XLOOKUP(A237,'2023'!B:B,'2023'!G:G)</f>
        <v>#N/A</v>
      </c>
      <c r="Q237">
        <f>_xlfn.XLOOKUP(A237,'2024'!B:B,'2024'!BH:BH)</f>
        <v>0</v>
      </c>
      <c r="R237">
        <f>_xlfn.XLOOKUP(A237,'2025'!A:A,'2025'!B:B)</f>
        <v>0</v>
      </c>
      <c r="S237" t="e">
        <f>_xlfn.XLOOKUP(A237,'2021'!A:A,'2021'!X:X)</f>
        <v>#N/A</v>
      </c>
      <c r="T237" t="e">
        <f>_xlfn.XLOOKUP(A237,'2022'!A:A,'2022'!X:X)</f>
        <v>#N/A</v>
      </c>
      <c r="U237" t="e">
        <f>_xlfn.XLOOKUP(A237,'2023'!B:B,'2023'!AF:AF)</f>
        <v>#N/A</v>
      </c>
      <c r="V237" t="str">
        <f>_xlfn.XLOOKUP(A237,'2024'!B:B,'2024'!BW:BW)</f>
        <v/>
      </c>
      <c r="W237">
        <f>_xlfn.XLOOKUP(A237,'2025'!A:A,'2025'!C:C)</f>
        <v>0</v>
      </c>
      <c r="X237" t="e">
        <f>_xlfn.XLOOKUP(A237,'2021'!A:A,'2021'!V:V)</f>
        <v>#N/A</v>
      </c>
      <c r="Y237" t="e">
        <f>_xlfn.XLOOKUP(A237,'2022'!A:A,'2022'!W:W)</f>
        <v>#N/A</v>
      </c>
      <c r="Z237" t="e">
        <f>_xlfn.XLOOKUP(A237,'2023'!B:B,'2023'!AE:AE)</f>
        <v>#N/A</v>
      </c>
      <c r="AA237">
        <f>_xlfn.XLOOKUP(A237,'2024'!B:B,'2024'!AZ:AZ)</f>
        <v>0</v>
      </c>
      <c r="AB237">
        <f>_xlfn.XLOOKUP(A237,'2025'!A:A,'2025'!F:F)</f>
        <v>0</v>
      </c>
    </row>
    <row r="238" spans="1:28">
      <c r="A238" t="s">
        <v>98</v>
      </c>
      <c r="E238" t="str">
        <f>_xlfn.XLOOKUP(A238,'2022'!A:A,'2022'!AA:AA)</f>
        <v/>
      </c>
      <c r="F238">
        <f>_xlfn.XLOOKUP(A238,'2023'!B:B,'2023'!AG:AG)</f>
        <v>0</v>
      </c>
      <c r="G238">
        <f>_xlfn.XLOOKUP(A238,'2024'!B:B,'2024'!BL:BL)</f>
        <v>0</v>
      </c>
      <c r="H238">
        <f>_xlfn.XLOOKUP(A238,'2025'!A:A,'2025'!G:G)</f>
        <v>0</v>
      </c>
      <c r="I238" t="str">
        <f>_xlfn.XLOOKUP(A238,'2021'!A:A,'2021'!U:U)</f>
        <v/>
      </c>
      <c r="J238" t="str">
        <f>_xlfn.XLOOKUP(A238,'2022'!A:A,'2022'!V:V)</f>
        <v/>
      </c>
      <c r="K238" t="str">
        <f>_xlfn.XLOOKUP(A238,'2023'!B:B,'2023'!AD:AD)</f>
        <v/>
      </c>
      <c r="L238" t="str">
        <f>_xlfn.XLOOKUP(A238,'2024'!B:B,'2024'!AV:AV)</f>
        <v/>
      </c>
      <c r="M238">
        <f>_xlfn.XLOOKUP(A238,'2025'!A:A,'2025'!G:G)</f>
        <v>0</v>
      </c>
      <c r="N238">
        <f>_xlfn.XLOOKUP(A238,'2021'!A:A,'2021'!E:E)</f>
        <v>0</v>
      </c>
      <c r="O238">
        <f>_xlfn.XLOOKUP(A238,'2022'!A:A,'2022'!E:E)</f>
        <v>0</v>
      </c>
      <c r="P238">
        <f>_xlfn.XLOOKUP(A238,'2023'!B:B,'2023'!G:G)</f>
        <v>0</v>
      </c>
      <c r="Q238">
        <f>_xlfn.XLOOKUP(A238,'2024'!B:B,'2024'!BH:BH)</f>
        <v>0</v>
      </c>
      <c r="R238">
        <f>_xlfn.XLOOKUP(A238,'2025'!A:A,'2025'!B:B)</f>
        <v>0</v>
      </c>
      <c r="S238" t="str">
        <f>_xlfn.XLOOKUP(A238,'2021'!A:A,'2021'!X:X)</f>
        <v/>
      </c>
      <c r="T238" t="str">
        <f>_xlfn.XLOOKUP(A238,'2022'!A:A,'2022'!X:X)</f>
        <v/>
      </c>
      <c r="U238" t="str">
        <f>_xlfn.XLOOKUP(A238,'2023'!B:B,'2023'!AF:AF)</f>
        <v/>
      </c>
      <c r="V238" t="str">
        <f>_xlfn.XLOOKUP(A238,'2024'!B:B,'2024'!BW:BW)</f>
        <v/>
      </c>
      <c r="W238">
        <f>_xlfn.XLOOKUP(A238,'2025'!A:A,'2025'!C:C)</f>
        <v>0</v>
      </c>
      <c r="X238" t="str">
        <f>_xlfn.XLOOKUP(A238,'2021'!A:A,'2021'!V:V)</f>
        <v/>
      </c>
      <c r="Y238" t="str">
        <f>_xlfn.XLOOKUP(A238,'2022'!A:A,'2022'!W:W)</f>
        <v/>
      </c>
      <c r="Z238" t="str">
        <f>_xlfn.XLOOKUP(A238,'2023'!B:B,'2023'!AE:AE)</f>
        <v/>
      </c>
      <c r="AA238">
        <f>_xlfn.XLOOKUP(A238,'2024'!B:B,'2024'!AZ:AZ)</f>
        <v>0</v>
      </c>
      <c r="AB238">
        <f>_xlfn.XLOOKUP(A238,'2025'!A:A,'2025'!F:F)</f>
        <v>0</v>
      </c>
    </row>
    <row r="239" spans="1:28">
      <c r="A239" t="s">
        <v>183</v>
      </c>
      <c r="E239" t="str">
        <f>_xlfn.XLOOKUP(A239,'2022'!A:A,'2022'!AA:AA)</f>
        <v>Y</v>
      </c>
      <c r="F239" t="str">
        <f>_xlfn.XLOOKUP(A239,'2023'!B:B,'2023'!AG:AG)</f>
        <v>N (CDP)</v>
      </c>
      <c r="G239">
        <f>_xlfn.XLOOKUP(A239,'2024'!B:B,'2024'!BL:BL)</f>
        <v>0</v>
      </c>
      <c r="H239">
        <f>_xlfn.XLOOKUP(A239,'2025'!A:A,'2025'!G:G)</f>
        <v>0</v>
      </c>
      <c r="I239">
        <f>_xlfn.XLOOKUP(A239,'2021'!A:A,'2021'!U:U)</f>
        <v>1</v>
      </c>
      <c r="J239">
        <f>_xlfn.XLOOKUP(A239,'2022'!A:A,'2022'!V:V)</f>
        <v>1</v>
      </c>
      <c r="K239">
        <f>_xlfn.XLOOKUP(A239,'2023'!B:B,'2023'!AD:AD)</f>
        <v>1</v>
      </c>
      <c r="L239">
        <f>_xlfn.XLOOKUP(A239,'2024'!B:B,'2024'!AV:AV)</f>
        <v>1</v>
      </c>
      <c r="M239">
        <f>_xlfn.XLOOKUP(A239,'2025'!A:A,'2025'!G:G)</f>
        <v>0</v>
      </c>
      <c r="N239">
        <f>_xlfn.XLOOKUP(A239,'2021'!A:A,'2021'!E:E)</f>
        <v>0</v>
      </c>
      <c r="O239">
        <f>_xlfn.XLOOKUP(A239,'2022'!A:A,'2022'!E:E)</f>
        <v>0</v>
      </c>
      <c r="P239">
        <f>_xlfn.XLOOKUP(A239,'2023'!B:B,'2023'!G:G)</f>
        <v>0</v>
      </c>
      <c r="Q239">
        <f>_xlfn.XLOOKUP(A239,'2024'!B:B,'2024'!BH:BH)</f>
        <v>0</v>
      </c>
      <c r="R239">
        <f>_xlfn.XLOOKUP(A239,'2025'!A:A,'2025'!B:B)</f>
        <v>0</v>
      </c>
      <c r="S239" t="str">
        <f>_xlfn.XLOOKUP(A239,'2021'!A:A,'2021'!X:X)</f>
        <v/>
      </c>
      <c r="T239" t="str">
        <f>_xlfn.XLOOKUP(A239,'2022'!A:A,'2022'!X:X)</f>
        <v/>
      </c>
      <c r="U239" t="str">
        <f>_xlfn.XLOOKUP(A239,'2023'!B:B,'2023'!AF:AF)</f>
        <v/>
      </c>
      <c r="V239" t="str">
        <f>_xlfn.XLOOKUP(A239,'2024'!B:B,'2024'!BW:BW)</f>
        <v/>
      </c>
      <c r="W239">
        <f>_xlfn.XLOOKUP(A239,'2025'!A:A,'2025'!C:C)</f>
        <v>0</v>
      </c>
      <c r="X239" t="str">
        <f>_xlfn.XLOOKUP(A239,'2021'!A:A,'2021'!V:V)</f>
        <v/>
      </c>
      <c r="Y239" t="str">
        <f>_xlfn.XLOOKUP(A239,'2022'!A:A,'2022'!W:W)</f>
        <v/>
      </c>
      <c r="Z239" t="str">
        <f>_xlfn.XLOOKUP(A239,'2023'!B:B,'2023'!AE:AE)</f>
        <v/>
      </c>
      <c r="AA239">
        <f>_xlfn.XLOOKUP(A239,'2024'!B:B,'2024'!AZ:AZ)</f>
        <v>0</v>
      </c>
      <c r="AB239">
        <f>_xlfn.XLOOKUP(A239,'2025'!A:A,'2025'!F:F)</f>
        <v>0</v>
      </c>
    </row>
    <row r="240" spans="1:28">
      <c r="A240" t="s">
        <v>3114</v>
      </c>
      <c r="E240" t="e">
        <f>_xlfn.XLOOKUP(A240,'2022'!A:A,'2022'!AA:AA)</f>
        <v>#N/A</v>
      </c>
      <c r="F240" t="e">
        <f>_xlfn.XLOOKUP(A240,'2023'!B:B,'2023'!AG:AG)</f>
        <v>#N/A</v>
      </c>
      <c r="G240" t="e">
        <f>_xlfn.XLOOKUP(A240,'2024'!B:B,'2024'!BL:BL)</f>
        <v>#N/A</v>
      </c>
      <c r="H240" t="e">
        <f>_xlfn.XLOOKUP(A240,'2025'!A:A,'2025'!G:G)</f>
        <v>#N/A</v>
      </c>
      <c r="I240">
        <f>_xlfn.XLOOKUP(A240,'2021'!A:A,'2021'!U:U)</f>
        <v>1</v>
      </c>
      <c r="J240" t="e">
        <f>_xlfn.XLOOKUP(A240,'2022'!A:A,'2022'!V:V)</f>
        <v>#N/A</v>
      </c>
      <c r="K240" t="e">
        <f>_xlfn.XLOOKUP(A240,'2023'!B:B,'2023'!AD:AD)</f>
        <v>#N/A</v>
      </c>
      <c r="L240" t="e">
        <f>_xlfn.XLOOKUP(A240,'2024'!B:B,'2024'!AV:AV)</f>
        <v>#N/A</v>
      </c>
      <c r="M240" t="e">
        <f>_xlfn.XLOOKUP(A240,'2025'!A:A,'2025'!G:G)</f>
        <v>#N/A</v>
      </c>
      <c r="N240">
        <f>_xlfn.XLOOKUP(A240,'2021'!A:A,'2021'!E:E)</f>
        <v>0</v>
      </c>
      <c r="O240" t="e">
        <f>_xlfn.XLOOKUP(A240,'2022'!A:A,'2022'!E:E)</f>
        <v>#N/A</v>
      </c>
      <c r="P240" t="e">
        <f>_xlfn.XLOOKUP(A240,'2023'!B:B,'2023'!G:G)</f>
        <v>#N/A</v>
      </c>
      <c r="Q240" t="e">
        <f>_xlfn.XLOOKUP(A240,'2024'!B:B,'2024'!BH:BH)</f>
        <v>#N/A</v>
      </c>
      <c r="R240" t="e">
        <f>_xlfn.XLOOKUP(A240,'2025'!A:A,'2025'!B:B)</f>
        <v>#N/A</v>
      </c>
      <c r="S240" t="str">
        <f>_xlfn.XLOOKUP(A240,'2021'!A:A,'2021'!X:X)</f>
        <v/>
      </c>
      <c r="T240" t="e">
        <f>_xlfn.XLOOKUP(A240,'2022'!A:A,'2022'!X:X)</f>
        <v>#N/A</v>
      </c>
      <c r="U240" t="e">
        <f>_xlfn.XLOOKUP(A240,'2023'!B:B,'2023'!AF:AF)</f>
        <v>#N/A</v>
      </c>
      <c r="V240" t="e">
        <f>_xlfn.XLOOKUP(A240,'2024'!B:B,'2024'!BW:BW)</f>
        <v>#N/A</v>
      </c>
      <c r="W240" t="e">
        <f>_xlfn.XLOOKUP(A240,'2025'!A:A,'2025'!C:C)</f>
        <v>#N/A</v>
      </c>
      <c r="X240" t="str">
        <f>_xlfn.XLOOKUP(A240,'2021'!A:A,'2021'!V:V)</f>
        <v/>
      </c>
      <c r="Y240" t="e">
        <f>_xlfn.XLOOKUP(A240,'2022'!A:A,'2022'!W:W)</f>
        <v>#N/A</v>
      </c>
      <c r="Z240" t="e">
        <f>_xlfn.XLOOKUP(A240,'2023'!B:B,'2023'!AE:AE)</f>
        <v>#N/A</v>
      </c>
      <c r="AA240" t="e">
        <f>_xlfn.XLOOKUP(A240,'2024'!B:B,'2024'!AZ:AZ)</f>
        <v>#N/A</v>
      </c>
      <c r="AB240" t="e">
        <f>_xlfn.XLOOKUP(A240,'2025'!A:A,'2025'!F:F)</f>
        <v>#N/A</v>
      </c>
    </row>
    <row r="241" spans="1:28">
      <c r="A241" t="s">
        <v>2353</v>
      </c>
      <c r="E241" t="str">
        <f>_xlfn.XLOOKUP(A241,'2022'!A:A,'2022'!AA:AA)</f>
        <v/>
      </c>
      <c r="F241">
        <f>_xlfn.XLOOKUP(A241,'2023'!B:B,'2023'!AG:AG)</f>
        <v>0</v>
      </c>
      <c r="G241" t="e">
        <f>_xlfn.XLOOKUP(A241,'2024'!B:B,'2024'!BL:BL)</f>
        <v>#N/A</v>
      </c>
      <c r="H241" t="e">
        <f>_xlfn.XLOOKUP(A241,'2025'!A:A,'2025'!G:G)</f>
        <v>#N/A</v>
      </c>
      <c r="I241" t="str">
        <f>_xlfn.XLOOKUP(A241,'2021'!A:A,'2021'!U:U)</f>
        <v/>
      </c>
      <c r="J241" t="str">
        <f>_xlfn.XLOOKUP(A241,'2022'!A:A,'2022'!V:V)</f>
        <v/>
      </c>
      <c r="K241" t="str">
        <f>_xlfn.XLOOKUP(A241,'2023'!B:B,'2023'!AD:AD)</f>
        <v/>
      </c>
      <c r="L241" t="e">
        <f>_xlfn.XLOOKUP(A241,'2024'!B:B,'2024'!AV:AV)</f>
        <v>#N/A</v>
      </c>
      <c r="M241" t="e">
        <f>_xlfn.XLOOKUP(A241,'2025'!A:A,'2025'!G:G)</f>
        <v>#N/A</v>
      </c>
      <c r="N241">
        <f>_xlfn.XLOOKUP(A241,'2021'!A:A,'2021'!E:E)</f>
        <v>0</v>
      </c>
      <c r="O241">
        <f>_xlfn.XLOOKUP(A241,'2022'!A:A,'2022'!E:E)</f>
        <v>0</v>
      </c>
      <c r="P241">
        <f>_xlfn.XLOOKUP(A241,'2023'!B:B,'2023'!G:G)</f>
        <v>0</v>
      </c>
      <c r="Q241" t="e">
        <f>_xlfn.XLOOKUP(A241,'2024'!B:B,'2024'!BH:BH)</f>
        <v>#N/A</v>
      </c>
      <c r="R241" t="e">
        <f>_xlfn.XLOOKUP(A241,'2025'!A:A,'2025'!B:B)</f>
        <v>#N/A</v>
      </c>
      <c r="S241" t="str">
        <f>_xlfn.XLOOKUP(A241,'2021'!A:A,'2021'!X:X)</f>
        <v/>
      </c>
      <c r="T241" t="str">
        <f>_xlfn.XLOOKUP(A241,'2022'!A:A,'2022'!X:X)</f>
        <v/>
      </c>
      <c r="U241" t="str">
        <f>_xlfn.XLOOKUP(A241,'2023'!B:B,'2023'!AF:AF)</f>
        <v/>
      </c>
      <c r="V241" t="e">
        <f>_xlfn.XLOOKUP(A241,'2024'!B:B,'2024'!BW:BW)</f>
        <v>#N/A</v>
      </c>
      <c r="W241" t="e">
        <f>_xlfn.XLOOKUP(A241,'2025'!A:A,'2025'!C:C)</f>
        <v>#N/A</v>
      </c>
      <c r="X241" t="str">
        <f>_xlfn.XLOOKUP(A241,'2021'!A:A,'2021'!V:V)</f>
        <v/>
      </c>
      <c r="Y241" t="str">
        <f>_xlfn.XLOOKUP(A241,'2022'!A:A,'2022'!W:W)</f>
        <v/>
      </c>
      <c r="Z241" t="str">
        <f>_xlfn.XLOOKUP(A241,'2023'!B:B,'2023'!AE:AE)</f>
        <v/>
      </c>
      <c r="AA241" t="e">
        <f>_xlfn.XLOOKUP(A241,'2024'!B:B,'2024'!AZ:AZ)</f>
        <v>#N/A</v>
      </c>
      <c r="AB241" t="e">
        <f>_xlfn.XLOOKUP(A241,'2025'!A:A,'2025'!F:F)</f>
        <v>#N/A</v>
      </c>
    </row>
    <row r="242" spans="1:28">
      <c r="A242" t="s">
        <v>3116</v>
      </c>
      <c r="E242" t="e">
        <f>_xlfn.XLOOKUP(A242,'2022'!A:A,'2022'!AA:AA)</f>
        <v>#N/A</v>
      </c>
      <c r="F242" t="e">
        <f>_xlfn.XLOOKUP(A242,'2023'!B:B,'2023'!AG:AG)</f>
        <v>#N/A</v>
      </c>
      <c r="G242" t="e">
        <f>_xlfn.XLOOKUP(A242,'2024'!B:B,'2024'!BL:BL)</f>
        <v>#N/A</v>
      </c>
      <c r="H242" t="e">
        <f>_xlfn.XLOOKUP(A242,'2025'!A:A,'2025'!G:G)</f>
        <v>#N/A</v>
      </c>
      <c r="I242" t="str">
        <f>_xlfn.XLOOKUP(A242,'2021'!A:A,'2021'!U:U)</f>
        <v/>
      </c>
      <c r="J242" t="e">
        <f>_xlfn.XLOOKUP(A242,'2022'!A:A,'2022'!V:V)</f>
        <v>#N/A</v>
      </c>
      <c r="K242" t="e">
        <f>_xlfn.XLOOKUP(A242,'2023'!B:B,'2023'!AD:AD)</f>
        <v>#N/A</v>
      </c>
      <c r="L242" t="e">
        <f>_xlfn.XLOOKUP(A242,'2024'!B:B,'2024'!AV:AV)</f>
        <v>#N/A</v>
      </c>
      <c r="M242" t="e">
        <f>_xlfn.XLOOKUP(A242,'2025'!A:A,'2025'!G:G)</f>
        <v>#N/A</v>
      </c>
      <c r="N242">
        <f>_xlfn.XLOOKUP(A242,'2021'!A:A,'2021'!E:E)</f>
        <v>0</v>
      </c>
      <c r="O242" t="e">
        <f>_xlfn.XLOOKUP(A242,'2022'!A:A,'2022'!E:E)</f>
        <v>#N/A</v>
      </c>
      <c r="P242" t="e">
        <f>_xlfn.XLOOKUP(A242,'2023'!B:B,'2023'!G:G)</f>
        <v>#N/A</v>
      </c>
      <c r="Q242" t="e">
        <f>_xlfn.XLOOKUP(A242,'2024'!B:B,'2024'!BH:BH)</f>
        <v>#N/A</v>
      </c>
      <c r="R242" t="e">
        <f>_xlfn.XLOOKUP(A242,'2025'!A:A,'2025'!B:B)</f>
        <v>#N/A</v>
      </c>
      <c r="S242">
        <f>_xlfn.XLOOKUP(A242,'2021'!A:A,'2021'!X:X)</f>
        <v>1</v>
      </c>
      <c r="T242" t="e">
        <f>_xlfn.XLOOKUP(A242,'2022'!A:A,'2022'!X:X)</f>
        <v>#N/A</v>
      </c>
      <c r="U242" t="e">
        <f>_xlfn.XLOOKUP(A242,'2023'!B:B,'2023'!AF:AF)</f>
        <v>#N/A</v>
      </c>
      <c r="V242" t="e">
        <f>_xlfn.XLOOKUP(A242,'2024'!B:B,'2024'!BW:BW)</f>
        <v>#N/A</v>
      </c>
      <c r="W242" t="e">
        <f>_xlfn.XLOOKUP(A242,'2025'!A:A,'2025'!C:C)</f>
        <v>#N/A</v>
      </c>
      <c r="X242" t="str">
        <f>_xlfn.XLOOKUP(A242,'2021'!A:A,'2021'!V:V)</f>
        <v/>
      </c>
      <c r="Y242" t="e">
        <f>_xlfn.XLOOKUP(A242,'2022'!A:A,'2022'!W:W)</f>
        <v>#N/A</v>
      </c>
      <c r="Z242" t="e">
        <f>_xlfn.XLOOKUP(A242,'2023'!B:B,'2023'!AE:AE)</f>
        <v>#N/A</v>
      </c>
      <c r="AA242" t="e">
        <f>_xlfn.XLOOKUP(A242,'2024'!B:B,'2024'!AZ:AZ)</f>
        <v>#N/A</v>
      </c>
      <c r="AB242" t="e">
        <f>_xlfn.XLOOKUP(A242,'2025'!A:A,'2025'!F:F)</f>
        <v>#N/A</v>
      </c>
    </row>
    <row r="243" spans="1:28">
      <c r="A243" t="s">
        <v>865</v>
      </c>
      <c r="E243" t="e">
        <f>_xlfn.XLOOKUP(A243,'2022'!A:A,'2022'!AA:AA)</f>
        <v>#N/A</v>
      </c>
      <c r="F243" t="e">
        <f>_xlfn.XLOOKUP(A243,'2023'!B:B,'2023'!AG:AG)</f>
        <v>#N/A</v>
      </c>
      <c r="G243">
        <f>_xlfn.XLOOKUP(A243,'2024'!B:B,'2024'!BL:BL)</f>
        <v>0</v>
      </c>
      <c r="H243" t="e">
        <f>_xlfn.XLOOKUP(A243,'2025'!A:A,'2025'!G:G)</f>
        <v>#N/A</v>
      </c>
      <c r="I243" t="e">
        <f>_xlfn.XLOOKUP(A243,'2021'!A:A,'2021'!U:U)</f>
        <v>#N/A</v>
      </c>
      <c r="J243" t="e">
        <f>_xlfn.XLOOKUP(A243,'2022'!A:A,'2022'!V:V)</f>
        <v>#N/A</v>
      </c>
      <c r="K243" t="e">
        <f>_xlfn.XLOOKUP(A243,'2023'!B:B,'2023'!AD:AD)</f>
        <v>#N/A</v>
      </c>
      <c r="L243" t="str">
        <f>_xlfn.XLOOKUP(A243,'2024'!B:B,'2024'!AV:AV)</f>
        <v/>
      </c>
      <c r="M243" t="e">
        <f>_xlfn.XLOOKUP(A243,'2025'!A:A,'2025'!G:G)</f>
        <v>#N/A</v>
      </c>
      <c r="N243" t="e">
        <f>_xlfn.XLOOKUP(A243,'2021'!A:A,'2021'!E:E)</f>
        <v>#N/A</v>
      </c>
      <c r="O243" t="e">
        <f>_xlfn.XLOOKUP(A243,'2022'!A:A,'2022'!E:E)</f>
        <v>#N/A</v>
      </c>
      <c r="P243" t="e">
        <f>_xlfn.XLOOKUP(A243,'2023'!B:B,'2023'!G:G)</f>
        <v>#N/A</v>
      </c>
      <c r="Q243">
        <f>_xlfn.XLOOKUP(A243,'2024'!B:B,'2024'!BH:BH)</f>
        <v>0</v>
      </c>
      <c r="R243" t="e">
        <f>_xlfn.XLOOKUP(A243,'2025'!A:A,'2025'!B:B)</f>
        <v>#N/A</v>
      </c>
      <c r="S243" t="e">
        <f>_xlfn.XLOOKUP(A243,'2021'!A:A,'2021'!X:X)</f>
        <v>#N/A</v>
      </c>
      <c r="T243" t="e">
        <f>_xlfn.XLOOKUP(A243,'2022'!A:A,'2022'!X:X)</f>
        <v>#N/A</v>
      </c>
      <c r="U243" t="e">
        <f>_xlfn.XLOOKUP(A243,'2023'!B:B,'2023'!AF:AF)</f>
        <v>#N/A</v>
      </c>
      <c r="V243" t="str">
        <f>_xlfn.XLOOKUP(A243,'2024'!B:B,'2024'!BW:BW)</f>
        <v/>
      </c>
      <c r="W243" t="e">
        <f>_xlfn.XLOOKUP(A243,'2025'!A:A,'2025'!C:C)</f>
        <v>#N/A</v>
      </c>
      <c r="X243" t="e">
        <f>_xlfn.XLOOKUP(A243,'2021'!A:A,'2021'!V:V)</f>
        <v>#N/A</v>
      </c>
      <c r="Y243" t="e">
        <f>_xlfn.XLOOKUP(A243,'2022'!A:A,'2022'!W:W)</f>
        <v>#N/A</v>
      </c>
      <c r="Z243" t="e">
        <f>_xlfn.XLOOKUP(A243,'2023'!B:B,'2023'!AE:AE)</f>
        <v>#N/A</v>
      </c>
      <c r="AA243">
        <f>_xlfn.XLOOKUP(A243,'2024'!B:B,'2024'!AZ:AZ)</f>
        <v>0</v>
      </c>
      <c r="AB243" t="e">
        <f>_xlfn.XLOOKUP(A243,'2025'!A:A,'2025'!F:F)</f>
        <v>#N/A</v>
      </c>
    </row>
    <row r="244" spans="1:28">
      <c r="A244" t="s">
        <v>397</v>
      </c>
      <c r="E244" t="e">
        <f>_xlfn.XLOOKUP(A244,'2022'!A:A,'2022'!AA:AA)</f>
        <v>#N/A</v>
      </c>
      <c r="F244">
        <f>_xlfn.XLOOKUP(A244,'2023'!B:B,'2023'!AG:AG)</f>
        <v>0</v>
      </c>
      <c r="G244" t="e">
        <f>_xlfn.XLOOKUP(A244,'2024'!B:B,'2024'!BL:BL)</f>
        <v>#N/A</v>
      </c>
      <c r="H244">
        <f>_xlfn.XLOOKUP(A244,'2025'!A:A,'2025'!G:G)</f>
        <v>0</v>
      </c>
      <c r="I244" t="e">
        <f>_xlfn.XLOOKUP(A244,'2021'!A:A,'2021'!U:U)</f>
        <v>#N/A</v>
      </c>
      <c r="J244" t="e">
        <f>_xlfn.XLOOKUP(A244,'2022'!A:A,'2022'!V:V)</f>
        <v>#N/A</v>
      </c>
      <c r="K244" t="str">
        <f>_xlfn.XLOOKUP(A244,'2023'!B:B,'2023'!AD:AD)</f>
        <v/>
      </c>
      <c r="L244" t="e">
        <f>_xlfn.XLOOKUP(A244,'2024'!B:B,'2024'!AV:AV)</f>
        <v>#N/A</v>
      </c>
      <c r="M244">
        <f>_xlfn.XLOOKUP(A244,'2025'!A:A,'2025'!G:G)</f>
        <v>0</v>
      </c>
      <c r="N244" t="e">
        <f>_xlfn.XLOOKUP(A244,'2021'!A:A,'2021'!E:E)</f>
        <v>#N/A</v>
      </c>
      <c r="O244" t="e">
        <f>_xlfn.XLOOKUP(A244,'2022'!A:A,'2022'!E:E)</f>
        <v>#N/A</v>
      </c>
      <c r="P244">
        <f>_xlfn.XLOOKUP(A244,'2023'!B:B,'2023'!G:G)</f>
        <v>0</v>
      </c>
      <c r="Q244" t="e">
        <f>_xlfn.XLOOKUP(A244,'2024'!B:B,'2024'!BH:BH)</f>
        <v>#N/A</v>
      </c>
      <c r="R244">
        <f>_xlfn.XLOOKUP(A244,'2025'!A:A,'2025'!B:B)</f>
        <v>0</v>
      </c>
      <c r="S244" t="e">
        <f>_xlfn.XLOOKUP(A244,'2021'!A:A,'2021'!X:X)</f>
        <v>#N/A</v>
      </c>
      <c r="T244" t="e">
        <f>_xlfn.XLOOKUP(A244,'2022'!A:A,'2022'!X:X)</f>
        <v>#N/A</v>
      </c>
      <c r="U244" t="str">
        <f>_xlfn.XLOOKUP(A244,'2023'!B:B,'2023'!AF:AF)</f>
        <v/>
      </c>
      <c r="V244" t="e">
        <f>_xlfn.XLOOKUP(A244,'2024'!B:B,'2024'!BW:BW)</f>
        <v>#N/A</v>
      </c>
      <c r="W244">
        <f>_xlfn.XLOOKUP(A244,'2025'!A:A,'2025'!C:C)</f>
        <v>0</v>
      </c>
      <c r="X244" t="e">
        <f>_xlfn.XLOOKUP(A244,'2021'!A:A,'2021'!V:V)</f>
        <v>#N/A</v>
      </c>
      <c r="Y244" t="e">
        <f>_xlfn.XLOOKUP(A244,'2022'!A:A,'2022'!W:W)</f>
        <v>#N/A</v>
      </c>
      <c r="Z244" t="str">
        <f>_xlfn.XLOOKUP(A244,'2023'!B:B,'2023'!AE:AE)</f>
        <v/>
      </c>
      <c r="AA244" t="e">
        <f>_xlfn.XLOOKUP(A244,'2024'!B:B,'2024'!AZ:AZ)</f>
        <v>#N/A</v>
      </c>
      <c r="AB244">
        <f>_xlfn.XLOOKUP(A244,'2025'!A:A,'2025'!F:F)</f>
        <v>0</v>
      </c>
    </row>
    <row r="245" spans="1:28">
      <c r="A245" t="s">
        <v>84</v>
      </c>
      <c r="E245" t="str">
        <f>_xlfn.XLOOKUP(A245,'2022'!A:A,'2022'!AA:AA)</f>
        <v/>
      </c>
      <c r="F245" t="str">
        <f>_xlfn.XLOOKUP(A245,'2023'!B:B,'2023'!AG:AG)</f>
        <v>Y</v>
      </c>
      <c r="G245">
        <f>_xlfn.XLOOKUP(A245,'2024'!B:B,'2024'!BL:BL)</f>
        <v>1</v>
      </c>
      <c r="H245">
        <f>_xlfn.XLOOKUP(A245,'2025'!A:A,'2025'!G:G)</f>
        <v>1</v>
      </c>
      <c r="I245">
        <f>_xlfn.XLOOKUP(A245,'2021'!A:A,'2021'!U:U)</f>
        <v>1</v>
      </c>
      <c r="J245">
        <f>_xlfn.XLOOKUP(A245,'2022'!A:A,'2022'!V:V)</f>
        <v>1</v>
      </c>
      <c r="K245">
        <f>_xlfn.XLOOKUP(A245,'2023'!B:B,'2023'!AD:AD)</f>
        <v>1</v>
      </c>
      <c r="L245">
        <f>_xlfn.XLOOKUP(A245,'2024'!B:B,'2024'!AV:AV)</f>
        <v>1</v>
      </c>
      <c r="M245">
        <f>_xlfn.XLOOKUP(A245,'2025'!A:A,'2025'!G:G)</f>
        <v>1</v>
      </c>
      <c r="N245">
        <f>_xlfn.XLOOKUP(A245,'2021'!A:A,'2021'!E:E)</f>
        <v>0</v>
      </c>
      <c r="O245">
        <f>_xlfn.XLOOKUP(A245,'2022'!A:A,'2022'!E:E)</f>
        <v>0</v>
      </c>
      <c r="P245">
        <f>_xlfn.XLOOKUP(A245,'2023'!B:B,'2023'!G:G)</f>
        <v>0</v>
      </c>
      <c r="Q245">
        <f>_xlfn.XLOOKUP(A245,'2024'!B:B,'2024'!BH:BH)</f>
        <v>0</v>
      </c>
      <c r="R245">
        <f>_xlfn.XLOOKUP(A245,'2025'!A:A,'2025'!B:B)</f>
        <v>0</v>
      </c>
      <c r="S245">
        <f>_xlfn.XLOOKUP(A245,'2021'!A:A,'2021'!X:X)</f>
        <v>1</v>
      </c>
      <c r="T245">
        <f>_xlfn.XLOOKUP(A245,'2022'!A:A,'2022'!X:X)</f>
        <v>1</v>
      </c>
      <c r="U245">
        <f>_xlfn.XLOOKUP(A245,'2023'!B:B,'2023'!AF:AF)</f>
        <v>1</v>
      </c>
      <c r="V245">
        <f>_xlfn.XLOOKUP(A245,'2024'!B:B,'2024'!BW:BW)</f>
        <v>1</v>
      </c>
      <c r="W245">
        <f>_xlfn.XLOOKUP(A245,'2025'!A:A,'2025'!C:C)</f>
        <v>1</v>
      </c>
      <c r="X245" t="str">
        <f>_xlfn.XLOOKUP(A245,'2021'!A:A,'2021'!V:V)</f>
        <v/>
      </c>
      <c r="Y245" t="str">
        <f>_xlfn.XLOOKUP(A245,'2022'!A:A,'2022'!W:W)</f>
        <v/>
      </c>
      <c r="Z245" t="str">
        <f>_xlfn.XLOOKUP(A245,'2023'!B:B,'2023'!AE:AE)</f>
        <v/>
      </c>
      <c r="AA245">
        <f>_xlfn.XLOOKUP(A245,'2024'!B:B,'2024'!AZ:AZ)</f>
        <v>0</v>
      </c>
      <c r="AB245">
        <f>_xlfn.XLOOKUP(A245,'2025'!A:A,'2025'!F:F)</f>
        <v>0</v>
      </c>
    </row>
    <row r="246" spans="1:28">
      <c r="A246" t="s">
        <v>2641</v>
      </c>
      <c r="E246" t="str">
        <f>_xlfn.XLOOKUP(A246,'2022'!A:A,'2022'!AA:AA)</f>
        <v/>
      </c>
      <c r="F246" t="e">
        <f>_xlfn.XLOOKUP(A246,'2023'!B:B,'2023'!AG:AG)</f>
        <v>#N/A</v>
      </c>
      <c r="G246" t="e">
        <f>_xlfn.XLOOKUP(A246,'2024'!B:B,'2024'!BL:BL)</f>
        <v>#N/A</v>
      </c>
      <c r="H246" t="e">
        <f>_xlfn.XLOOKUP(A246,'2025'!A:A,'2025'!G:G)</f>
        <v>#N/A</v>
      </c>
      <c r="I246">
        <f>_xlfn.XLOOKUP(A246,'2021'!A:A,'2021'!U:U)</f>
        <v>1</v>
      </c>
      <c r="J246">
        <f>_xlfn.XLOOKUP(A246,'2022'!A:A,'2022'!V:V)</f>
        <v>1</v>
      </c>
      <c r="K246" t="e">
        <f>_xlfn.XLOOKUP(A246,'2023'!B:B,'2023'!AD:AD)</f>
        <v>#N/A</v>
      </c>
      <c r="L246" t="e">
        <f>_xlfn.XLOOKUP(A246,'2024'!B:B,'2024'!AV:AV)</f>
        <v>#N/A</v>
      </c>
      <c r="M246" t="e">
        <f>_xlfn.XLOOKUP(A246,'2025'!A:A,'2025'!G:G)</f>
        <v>#N/A</v>
      </c>
      <c r="N246">
        <f>_xlfn.XLOOKUP(A246,'2021'!A:A,'2021'!E:E)</f>
        <v>0</v>
      </c>
      <c r="O246">
        <f>_xlfn.XLOOKUP(A246,'2022'!A:A,'2022'!E:E)</f>
        <v>0</v>
      </c>
      <c r="P246" t="e">
        <f>_xlfn.XLOOKUP(A246,'2023'!B:B,'2023'!G:G)</f>
        <v>#N/A</v>
      </c>
      <c r="Q246" t="e">
        <f>_xlfn.XLOOKUP(A246,'2024'!B:B,'2024'!BH:BH)</f>
        <v>#N/A</v>
      </c>
      <c r="R246" t="e">
        <f>_xlfn.XLOOKUP(A246,'2025'!A:A,'2025'!B:B)</f>
        <v>#N/A</v>
      </c>
      <c r="S246" t="str">
        <f>_xlfn.XLOOKUP(A246,'2021'!A:A,'2021'!X:X)</f>
        <v/>
      </c>
      <c r="T246" t="str">
        <f>_xlfn.XLOOKUP(A246,'2022'!A:A,'2022'!X:X)</f>
        <v/>
      </c>
      <c r="U246" t="e">
        <f>_xlfn.XLOOKUP(A246,'2023'!B:B,'2023'!AF:AF)</f>
        <v>#N/A</v>
      </c>
      <c r="V246" t="e">
        <f>_xlfn.XLOOKUP(A246,'2024'!B:B,'2024'!BW:BW)</f>
        <v>#N/A</v>
      </c>
      <c r="W246" t="e">
        <f>_xlfn.XLOOKUP(A246,'2025'!A:A,'2025'!C:C)</f>
        <v>#N/A</v>
      </c>
      <c r="X246" t="str">
        <f>_xlfn.XLOOKUP(A246,'2021'!A:A,'2021'!V:V)</f>
        <v/>
      </c>
      <c r="Y246" t="str">
        <f>_xlfn.XLOOKUP(A246,'2022'!A:A,'2022'!W:W)</f>
        <v/>
      </c>
      <c r="Z246" t="e">
        <f>_xlfn.XLOOKUP(A246,'2023'!B:B,'2023'!AE:AE)</f>
        <v>#N/A</v>
      </c>
      <c r="AA246" t="e">
        <f>_xlfn.XLOOKUP(A246,'2024'!B:B,'2024'!AZ:AZ)</f>
        <v>#N/A</v>
      </c>
      <c r="AB246" t="e">
        <f>_xlfn.XLOOKUP(A246,'2025'!A:A,'2025'!F:F)</f>
        <v>#N/A</v>
      </c>
    </row>
    <row r="247" spans="1:28">
      <c r="A247" t="s">
        <v>128</v>
      </c>
      <c r="E247" t="str">
        <f>_xlfn.XLOOKUP(A247,'2022'!A:A,'2022'!AA:AA)</f>
        <v/>
      </c>
      <c r="F247">
        <f>_xlfn.XLOOKUP(A247,'2023'!B:B,'2023'!AG:AG)</f>
        <v>0</v>
      </c>
      <c r="G247">
        <f>_xlfn.XLOOKUP(A247,'2024'!B:B,'2024'!BL:BL)</f>
        <v>0</v>
      </c>
      <c r="H247">
        <f>_xlfn.XLOOKUP(A247,'2025'!A:A,'2025'!G:G)</f>
        <v>0</v>
      </c>
      <c r="I247" t="str">
        <f>_xlfn.XLOOKUP(A247,'2021'!A:A,'2021'!U:U)</f>
        <v/>
      </c>
      <c r="J247" t="str">
        <f>_xlfn.XLOOKUP(A247,'2022'!A:A,'2022'!V:V)</f>
        <v/>
      </c>
      <c r="K247" t="str">
        <f>_xlfn.XLOOKUP(A247,'2023'!B:B,'2023'!AD:AD)</f>
        <v/>
      </c>
      <c r="L247" t="str">
        <f>_xlfn.XLOOKUP(A247,'2024'!B:B,'2024'!AV:AV)</f>
        <v/>
      </c>
      <c r="M247">
        <f>_xlfn.XLOOKUP(A247,'2025'!A:A,'2025'!G:G)</f>
        <v>0</v>
      </c>
      <c r="N247">
        <f>_xlfn.XLOOKUP(A247,'2021'!A:A,'2021'!E:E)</f>
        <v>0</v>
      </c>
      <c r="O247">
        <f>_xlfn.XLOOKUP(A247,'2022'!A:A,'2022'!E:E)</f>
        <v>0</v>
      </c>
      <c r="P247">
        <f>_xlfn.XLOOKUP(A247,'2023'!B:B,'2023'!G:G)</f>
        <v>0</v>
      </c>
      <c r="Q247">
        <f>_xlfn.XLOOKUP(A247,'2024'!B:B,'2024'!BH:BH)</f>
        <v>0</v>
      </c>
      <c r="R247">
        <f>_xlfn.XLOOKUP(A247,'2025'!A:A,'2025'!B:B)</f>
        <v>0</v>
      </c>
      <c r="S247" t="str">
        <f>_xlfn.XLOOKUP(A247,'2021'!A:A,'2021'!X:X)</f>
        <v/>
      </c>
      <c r="T247" t="str">
        <f>_xlfn.XLOOKUP(A247,'2022'!A:A,'2022'!X:X)</f>
        <v/>
      </c>
      <c r="U247" t="str">
        <f>_xlfn.XLOOKUP(A247,'2023'!B:B,'2023'!AF:AF)</f>
        <v/>
      </c>
      <c r="V247" t="str">
        <f>_xlfn.XLOOKUP(A247,'2024'!B:B,'2024'!BW:BW)</f>
        <v/>
      </c>
      <c r="W247">
        <f>_xlfn.XLOOKUP(A247,'2025'!A:A,'2025'!C:C)</f>
        <v>0</v>
      </c>
      <c r="X247" t="str">
        <f>_xlfn.XLOOKUP(A247,'2021'!A:A,'2021'!V:V)</f>
        <v/>
      </c>
      <c r="Y247" t="str">
        <f>_xlfn.XLOOKUP(A247,'2022'!A:A,'2022'!W:W)</f>
        <v/>
      </c>
      <c r="Z247" t="str">
        <f>_xlfn.XLOOKUP(A247,'2023'!B:B,'2023'!AE:AE)</f>
        <v/>
      </c>
      <c r="AA247">
        <f>_xlfn.XLOOKUP(A247,'2024'!B:B,'2024'!AZ:AZ)</f>
        <v>0</v>
      </c>
      <c r="AB247">
        <f>_xlfn.XLOOKUP(A247,'2025'!A:A,'2025'!F:F)</f>
        <v>0</v>
      </c>
    </row>
    <row r="248" spans="1:28">
      <c r="A248" t="s">
        <v>2141</v>
      </c>
      <c r="E248" t="str">
        <f>_xlfn.XLOOKUP(A248,'2022'!A:A,'2022'!AA:AA)</f>
        <v/>
      </c>
      <c r="F248" t="str">
        <f>_xlfn.XLOOKUP(A248,'2023'!B:B,'2023'!AG:AG)</f>
        <v>U</v>
      </c>
      <c r="G248" t="e">
        <f>_xlfn.XLOOKUP(A248,'2024'!B:B,'2024'!BL:BL)</f>
        <v>#N/A</v>
      </c>
      <c r="H248" t="e">
        <f>_xlfn.XLOOKUP(A248,'2025'!A:A,'2025'!G:G)</f>
        <v>#N/A</v>
      </c>
      <c r="I248" t="str">
        <f>_xlfn.XLOOKUP(A248,'2021'!A:A,'2021'!U:U)</f>
        <v/>
      </c>
      <c r="J248" t="str">
        <f>_xlfn.XLOOKUP(A248,'2022'!A:A,'2022'!V:V)</f>
        <v/>
      </c>
      <c r="K248">
        <f>_xlfn.XLOOKUP(A248,'2023'!B:B,'2023'!AD:AD)</f>
        <v>1</v>
      </c>
      <c r="L248" t="e">
        <f>_xlfn.XLOOKUP(A248,'2024'!B:B,'2024'!AV:AV)</f>
        <v>#N/A</v>
      </c>
      <c r="M248" t="e">
        <f>_xlfn.XLOOKUP(A248,'2025'!A:A,'2025'!G:G)</f>
        <v>#N/A</v>
      </c>
      <c r="N248">
        <f>_xlfn.XLOOKUP(A248,'2021'!A:A,'2021'!E:E)</f>
        <v>0</v>
      </c>
      <c r="O248">
        <f>_xlfn.XLOOKUP(A248,'2022'!A:A,'2022'!E:E)</f>
        <v>0</v>
      </c>
      <c r="P248">
        <f>_xlfn.XLOOKUP(A248,'2023'!B:B,'2023'!G:G)</f>
        <v>0</v>
      </c>
      <c r="Q248" t="e">
        <f>_xlfn.XLOOKUP(A248,'2024'!B:B,'2024'!BH:BH)</f>
        <v>#N/A</v>
      </c>
      <c r="R248" t="e">
        <f>_xlfn.XLOOKUP(A248,'2025'!A:A,'2025'!B:B)</f>
        <v>#N/A</v>
      </c>
      <c r="S248" t="str">
        <f>_xlfn.XLOOKUP(A248,'2021'!A:A,'2021'!X:X)</f>
        <v/>
      </c>
      <c r="T248" t="str">
        <f>_xlfn.XLOOKUP(A248,'2022'!A:A,'2022'!X:X)</f>
        <v/>
      </c>
      <c r="U248" t="str">
        <f>_xlfn.XLOOKUP(A248,'2023'!B:B,'2023'!AF:AF)</f>
        <v/>
      </c>
      <c r="V248" t="e">
        <f>_xlfn.XLOOKUP(A248,'2024'!B:B,'2024'!BW:BW)</f>
        <v>#N/A</v>
      </c>
      <c r="W248" t="e">
        <f>_xlfn.XLOOKUP(A248,'2025'!A:A,'2025'!C:C)</f>
        <v>#N/A</v>
      </c>
      <c r="X248" t="str">
        <f>_xlfn.XLOOKUP(A248,'2021'!A:A,'2021'!V:V)</f>
        <v/>
      </c>
      <c r="Y248">
        <f>_xlfn.XLOOKUP(A248,'2022'!A:A,'2022'!W:W)</f>
        <v>1</v>
      </c>
      <c r="Z248" t="str">
        <f>_xlfn.XLOOKUP(A248,'2023'!B:B,'2023'!AE:AE)</f>
        <v/>
      </c>
      <c r="AA248" t="e">
        <f>_xlfn.XLOOKUP(A248,'2024'!B:B,'2024'!AZ:AZ)</f>
        <v>#N/A</v>
      </c>
      <c r="AB248" t="e">
        <f>_xlfn.XLOOKUP(A248,'2025'!A:A,'2025'!F:F)</f>
        <v>#N/A</v>
      </c>
    </row>
    <row r="249" spans="1:28">
      <c r="A249" t="s">
        <v>2940</v>
      </c>
      <c r="E249" t="str">
        <f>_xlfn.XLOOKUP(A249,'2022'!A:A,'2022'!AA:AA)</f>
        <v/>
      </c>
      <c r="F249" t="e">
        <f>_xlfn.XLOOKUP(A249,'2023'!B:B,'2023'!AG:AG)</f>
        <v>#N/A</v>
      </c>
      <c r="G249" t="e">
        <f>_xlfn.XLOOKUP(A249,'2024'!B:B,'2024'!BL:BL)</f>
        <v>#N/A</v>
      </c>
      <c r="H249" t="e">
        <f>_xlfn.XLOOKUP(A249,'2025'!A:A,'2025'!G:G)</f>
        <v>#N/A</v>
      </c>
      <c r="I249" t="str">
        <f>_xlfn.XLOOKUP(A249,'2021'!A:A,'2021'!U:U)</f>
        <v/>
      </c>
      <c r="J249" t="str">
        <f>_xlfn.XLOOKUP(A249,'2022'!A:A,'2022'!V:V)</f>
        <v/>
      </c>
      <c r="K249" t="e">
        <f>_xlfn.XLOOKUP(A249,'2023'!B:B,'2023'!AD:AD)</f>
        <v>#N/A</v>
      </c>
      <c r="L249" t="e">
        <f>_xlfn.XLOOKUP(A249,'2024'!B:B,'2024'!AV:AV)</f>
        <v>#N/A</v>
      </c>
      <c r="M249" t="e">
        <f>_xlfn.XLOOKUP(A249,'2025'!A:A,'2025'!G:G)</f>
        <v>#N/A</v>
      </c>
      <c r="N249">
        <f>_xlfn.XLOOKUP(A249,'2021'!A:A,'2021'!E:E)</f>
        <v>0</v>
      </c>
      <c r="O249">
        <f>_xlfn.XLOOKUP(A249,'2022'!A:A,'2022'!E:E)</f>
        <v>0</v>
      </c>
      <c r="P249" t="e">
        <f>_xlfn.XLOOKUP(A249,'2023'!B:B,'2023'!G:G)</f>
        <v>#N/A</v>
      </c>
      <c r="Q249" t="e">
        <f>_xlfn.XLOOKUP(A249,'2024'!B:B,'2024'!BH:BH)</f>
        <v>#N/A</v>
      </c>
      <c r="R249" t="e">
        <f>_xlfn.XLOOKUP(A249,'2025'!A:A,'2025'!B:B)</f>
        <v>#N/A</v>
      </c>
      <c r="S249" t="str">
        <f>_xlfn.XLOOKUP(A249,'2021'!A:A,'2021'!X:X)</f>
        <v/>
      </c>
      <c r="T249" t="str">
        <f>_xlfn.XLOOKUP(A249,'2022'!A:A,'2022'!X:X)</f>
        <v/>
      </c>
      <c r="U249" t="e">
        <f>_xlfn.XLOOKUP(A249,'2023'!B:B,'2023'!AF:AF)</f>
        <v>#N/A</v>
      </c>
      <c r="V249" t="e">
        <f>_xlfn.XLOOKUP(A249,'2024'!B:B,'2024'!BW:BW)</f>
        <v>#N/A</v>
      </c>
      <c r="W249" t="e">
        <f>_xlfn.XLOOKUP(A249,'2025'!A:A,'2025'!C:C)</f>
        <v>#N/A</v>
      </c>
      <c r="X249" t="str">
        <f>_xlfn.XLOOKUP(A249,'2021'!A:A,'2021'!V:V)</f>
        <v/>
      </c>
      <c r="Y249" t="str">
        <f>_xlfn.XLOOKUP(A249,'2022'!A:A,'2022'!W:W)</f>
        <v/>
      </c>
      <c r="Z249" t="e">
        <f>_xlfn.XLOOKUP(A249,'2023'!B:B,'2023'!AE:AE)</f>
        <v>#N/A</v>
      </c>
      <c r="AA249" t="e">
        <f>_xlfn.XLOOKUP(A249,'2024'!B:B,'2024'!AZ:AZ)</f>
        <v>#N/A</v>
      </c>
      <c r="AB249" t="e">
        <f>_xlfn.XLOOKUP(A249,'2025'!A:A,'2025'!F:F)</f>
        <v>#N/A</v>
      </c>
    </row>
    <row r="250" spans="1:28">
      <c r="A250" t="s">
        <v>2944</v>
      </c>
      <c r="E250" t="str">
        <f>_xlfn.XLOOKUP(A250,'2022'!A:A,'2022'!AA:AA)</f>
        <v>Y</v>
      </c>
      <c r="F250" t="e">
        <f>_xlfn.XLOOKUP(A250,'2023'!B:B,'2023'!AG:AG)</f>
        <v>#N/A</v>
      </c>
      <c r="G250" t="e">
        <f>_xlfn.XLOOKUP(A250,'2024'!B:B,'2024'!BL:BL)</f>
        <v>#N/A</v>
      </c>
      <c r="H250" t="e">
        <f>_xlfn.XLOOKUP(A250,'2025'!A:A,'2025'!G:G)</f>
        <v>#N/A</v>
      </c>
      <c r="I250" t="str">
        <f>_xlfn.XLOOKUP(A250,'2021'!A:A,'2021'!U:U)</f>
        <v/>
      </c>
      <c r="J250" t="str">
        <f>_xlfn.XLOOKUP(A250,'2022'!A:A,'2022'!V:V)</f>
        <v/>
      </c>
      <c r="K250" t="e">
        <f>_xlfn.XLOOKUP(A250,'2023'!B:B,'2023'!AD:AD)</f>
        <v>#N/A</v>
      </c>
      <c r="L250" t="e">
        <f>_xlfn.XLOOKUP(A250,'2024'!B:B,'2024'!AV:AV)</f>
        <v>#N/A</v>
      </c>
      <c r="M250" t="e">
        <f>_xlfn.XLOOKUP(A250,'2025'!A:A,'2025'!G:G)</f>
        <v>#N/A</v>
      </c>
      <c r="N250" t="str">
        <f>_xlfn.XLOOKUP(A250,'2021'!A:A,'2021'!E:E)</f>
        <v>Y</v>
      </c>
      <c r="O250" t="str">
        <f>_xlfn.XLOOKUP(A250,'2022'!A:A,'2022'!E:E)</f>
        <v>Y</v>
      </c>
      <c r="P250" t="e">
        <f>_xlfn.XLOOKUP(A250,'2023'!B:B,'2023'!G:G)</f>
        <v>#N/A</v>
      </c>
      <c r="Q250" t="e">
        <f>_xlfn.XLOOKUP(A250,'2024'!B:B,'2024'!BH:BH)</f>
        <v>#N/A</v>
      </c>
      <c r="R250" t="e">
        <f>_xlfn.XLOOKUP(A250,'2025'!A:A,'2025'!B:B)</f>
        <v>#N/A</v>
      </c>
      <c r="S250">
        <f>_xlfn.XLOOKUP(A250,'2021'!A:A,'2021'!X:X)</f>
        <v>1</v>
      </c>
      <c r="T250">
        <f>_xlfn.XLOOKUP(A250,'2022'!A:A,'2022'!X:X)</f>
        <v>1</v>
      </c>
      <c r="U250" t="e">
        <f>_xlfn.XLOOKUP(A250,'2023'!B:B,'2023'!AF:AF)</f>
        <v>#N/A</v>
      </c>
      <c r="V250" t="e">
        <f>_xlfn.XLOOKUP(A250,'2024'!B:B,'2024'!BW:BW)</f>
        <v>#N/A</v>
      </c>
      <c r="W250" t="e">
        <f>_xlfn.XLOOKUP(A250,'2025'!A:A,'2025'!C:C)</f>
        <v>#N/A</v>
      </c>
      <c r="X250">
        <f>_xlfn.XLOOKUP(A250,'2021'!A:A,'2021'!V:V)</f>
        <v>1</v>
      </c>
      <c r="Y250">
        <f>_xlfn.XLOOKUP(A250,'2022'!A:A,'2022'!W:W)</f>
        <v>1</v>
      </c>
      <c r="Z250" t="e">
        <f>_xlfn.XLOOKUP(A250,'2023'!B:B,'2023'!AE:AE)</f>
        <v>#N/A</v>
      </c>
      <c r="AA250" t="e">
        <f>_xlfn.XLOOKUP(A250,'2024'!B:B,'2024'!AZ:AZ)</f>
        <v>#N/A</v>
      </c>
      <c r="AB250" t="e">
        <f>_xlfn.XLOOKUP(A250,'2025'!A:A,'2025'!F:F)</f>
        <v>#N/A</v>
      </c>
    </row>
    <row r="251" spans="1:28">
      <c r="A251" t="s">
        <v>510</v>
      </c>
      <c r="E251" t="e">
        <f>_xlfn.XLOOKUP(A251,'2022'!A:A,'2022'!AA:AA)</f>
        <v>#N/A</v>
      </c>
      <c r="F251" t="e">
        <f>_xlfn.XLOOKUP(A251,'2023'!B:B,'2023'!AG:AG)</f>
        <v>#N/A</v>
      </c>
      <c r="G251" t="e">
        <f>_xlfn.XLOOKUP(A251,'2024'!B:B,'2024'!BL:BL)</f>
        <v>#N/A</v>
      </c>
      <c r="H251">
        <f>_xlfn.XLOOKUP(A251,'2025'!A:A,'2025'!G:G)</f>
        <v>1</v>
      </c>
      <c r="I251" t="e">
        <f>_xlfn.XLOOKUP(A251,'2021'!A:A,'2021'!U:U)</f>
        <v>#N/A</v>
      </c>
      <c r="J251" t="e">
        <f>_xlfn.XLOOKUP(A251,'2022'!A:A,'2022'!V:V)</f>
        <v>#N/A</v>
      </c>
      <c r="K251" t="e">
        <f>_xlfn.XLOOKUP(A251,'2023'!B:B,'2023'!AD:AD)</f>
        <v>#N/A</v>
      </c>
      <c r="L251" t="e">
        <f>_xlfn.XLOOKUP(A251,'2024'!B:B,'2024'!AV:AV)</f>
        <v>#N/A</v>
      </c>
      <c r="M251">
        <f>_xlfn.XLOOKUP(A251,'2025'!A:A,'2025'!G:G)</f>
        <v>1</v>
      </c>
      <c r="N251" t="e">
        <f>_xlfn.XLOOKUP(A251,'2021'!A:A,'2021'!E:E)</f>
        <v>#N/A</v>
      </c>
      <c r="O251" t="e">
        <f>_xlfn.XLOOKUP(A251,'2022'!A:A,'2022'!E:E)</f>
        <v>#N/A</v>
      </c>
      <c r="P251" t="e">
        <f>_xlfn.XLOOKUP(A251,'2023'!B:B,'2023'!G:G)</f>
        <v>#N/A</v>
      </c>
      <c r="Q251" t="e">
        <f>_xlfn.XLOOKUP(A251,'2024'!B:B,'2024'!BH:BH)</f>
        <v>#N/A</v>
      </c>
      <c r="R251">
        <f>_xlfn.XLOOKUP(A251,'2025'!A:A,'2025'!B:B)</f>
        <v>0</v>
      </c>
      <c r="S251" t="e">
        <f>_xlfn.XLOOKUP(A251,'2021'!A:A,'2021'!X:X)</f>
        <v>#N/A</v>
      </c>
      <c r="T251" t="e">
        <f>_xlfn.XLOOKUP(A251,'2022'!A:A,'2022'!X:X)</f>
        <v>#N/A</v>
      </c>
      <c r="U251" t="e">
        <f>_xlfn.XLOOKUP(A251,'2023'!B:B,'2023'!AF:AF)</f>
        <v>#N/A</v>
      </c>
      <c r="V251" t="e">
        <f>_xlfn.XLOOKUP(A251,'2024'!B:B,'2024'!BW:BW)</f>
        <v>#N/A</v>
      </c>
      <c r="W251">
        <f>_xlfn.XLOOKUP(A251,'2025'!A:A,'2025'!C:C)</f>
        <v>0</v>
      </c>
      <c r="X251" t="e">
        <f>_xlfn.XLOOKUP(A251,'2021'!A:A,'2021'!V:V)</f>
        <v>#N/A</v>
      </c>
      <c r="Y251" t="e">
        <f>_xlfn.XLOOKUP(A251,'2022'!A:A,'2022'!W:W)</f>
        <v>#N/A</v>
      </c>
      <c r="Z251" t="e">
        <f>_xlfn.XLOOKUP(A251,'2023'!B:B,'2023'!AE:AE)</f>
        <v>#N/A</v>
      </c>
      <c r="AA251" t="e">
        <f>_xlfn.XLOOKUP(A251,'2024'!B:B,'2024'!AZ:AZ)</f>
        <v>#N/A</v>
      </c>
      <c r="AB251">
        <f>_xlfn.XLOOKUP(A251,'2025'!A:A,'2025'!F:F)</f>
        <v>1</v>
      </c>
    </row>
    <row r="252" spans="1:28">
      <c r="A252" t="s">
        <v>511</v>
      </c>
      <c r="E252" t="str">
        <f>_xlfn.XLOOKUP(A252,'2022'!A:A,'2022'!AA:AA)</f>
        <v/>
      </c>
      <c r="F252">
        <f>_xlfn.XLOOKUP(A252,'2023'!B:B,'2023'!AG:AG)</f>
        <v>0</v>
      </c>
      <c r="G252">
        <f>_xlfn.XLOOKUP(A252,'2024'!B:B,'2024'!BL:BL)</f>
        <v>0</v>
      </c>
      <c r="H252">
        <f>_xlfn.XLOOKUP(A252,'2025'!A:A,'2025'!G:G)</f>
        <v>0</v>
      </c>
      <c r="I252" t="e">
        <f>_xlfn.XLOOKUP(A252,'2021'!A:A,'2021'!U:U)</f>
        <v>#N/A</v>
      </c>
      <c r="J252" t="str">
        <f>_xlfn.XLOOKUP(A252,'2022'!A:A,'2022'!V:V)</f>
        <v/>
      </c>
      <c r="K252" t="str">
        <f>_xlfn.XLOOKUP(A252,'2023'!B:B,'2023'!AD:AD)</f>
        <v/>
      </c>
      <c r="L252" t="str">
        <f>_xlfn.XLOOKUP(A252,'2024'!B:B,'2024'!AV:AV)</f>
        <v/>
      </c>
      <c r="M252">
        <f>_xlfn.XLOOKUP(A252,'2025'!A:A,'2025'!G:G)</f>
        <v>0</v>
      </c>
      <c r="N252" t="e">
        <f>_xlfn.XLOOKUP(A252,'2021'!A:A,'2021'!E:E)</f>
        <v>#N/A</v>
      </c>
      <c r="O252">
        <f>_xlfn.XLOOKUP(A252,'2022'!A:A,'2022'!E:E)</f>
        <v>0</v>
      </c>
      <c r="P252">
        <f>_xlfn.XLOOKUP(A252,'2023'!B:B,'2023'!G:G)</f>
        <v>0</v>
      </c>
      <c r="Q252">
        <f>_xlfn.XLOOKUP(A252,'2024'!B:B,'2024'!BH:BH)</f>
        <v>0</v>
      </c>
      <c r="R252">
        <f>_xlfn.XLOOKUP(A252,'2025'!A:A,'2025'!B:B)</f>
        <v>0</v>
      </c>
      <c r="S252" t="e">
        <f>_xlfn.XLOOKUP(A252,'2021'!A:A,'2021'!X:X)</f>
        <v>#N/A</v>
      </c>
      <c r="T252" t="str">
        <f>_xlfn.XLOOKUP(A252,'2022'!A:A,'2022'!X:X)</f>
        <v/>
      </c>
      <c r="U252" t="str">
        <f>_xlfn.XLOOKUP(A252,'2023'!B:B,'2023'!AF:AF)</f>
        <v/>
      </c>
      <c r="V252" t="str">
        <f>_xlfn.XLOOKUP(A252,'2024'!B:B,'2024'!BW:BW)</f>
        <v/>
      </c>
      <c r="W252">
        <f>_xlfn.XLOOKUP(A252,'2025'!A:A,'2025'!C:C)</f>
        <v>0</v>
      </c>
      <c r="X252" t="e">
        <f>_xlfn.XLOOKUP(A252,'2021'!A:A,'2021'!V:V)</f>
        <v>#N/A</v>
      </c>
      <c r="Y252" t="str">
        <f>_xlfn.XLOOKUP(A252,'2022'!A:A,'2022'!W:W)</f>
        <v/>
      </c>
      <c r="Z252" t="str">
        <f>_xlfn.XLOOKUP(A252,'2023'!B:B,'2023'!AE:AE)</f>
        <v/>
      </c>
      <c r="AA252">
        <f>_xlfn.XLOOKUP(A252,'2024'!B:B,'2024'!AZ:AZ)</f>
        <v>0</v>
      </c>
      <c r="AB252">
        <f>_xlfn.XLOOKUP(A252,'2025'!A:A,'2025'!F:F)</f>
        <v>0</v>
      </c>
    </row>
    <row r="253" spans="1:28">
      <c r="A253" t="s">
        <v>436</v>
      </c>
      <c r="E253" t="str">
        <f>_xlfn.XLOOKUP(A253,'2022'!A:A,'2022'!AA:AA)</f>
        <v/>
      </c>
      <c r="F253">
        <f>_xlfn.XLOOKUP(A253,'2023'!B:B,'2023'!AG:AG)</f>
        <v>0</v>
      </c>
      <c r="G253">
        <f>_xlfn.XLOOKUP(A253,'2024'!B:B,'2024'!BL:BL)</f>
        <v>1</v>
      </c>
      <c r="H253">
        <f>_xlfn.XLOOKUP(A253,'2025'!A:A,'2025'!G:G)</f>
        <v>1</v>
      </c>
      <c r="I253" t="e">
        <f>_xlfn.XLOOKUP(A253,'2021'!A:A,'2021'!U:U)</f>
        <v>#N/A</v>
      </c>
      <c r="J253" t="str">
        <f>_xlfn.XLOOKUP(A253,'2022'!A:A,'2022'!V:V)</f>
        <v/>
      </c>
      <c r="K253" t="str">
        <f>_xlfn.XLOOKUP(A253,'2023'!B:B,'2023'!AD:AD)</f>
        <v/>
      </c>
      <c r="L253" t="str">
        <f>_xlfn.XLOOKUP(A253,'2024'!B:B,'2024'!AV:AV)</f>
        <v/>
      </c>
      <c r="M253">
        <f>_xlfn.XLOOKUP(A253,'2025'!A:A,'2025'!G:G)</f>
        <v>1</v>
      </c>
      <c r="N253" t="e">
        <f>_xlfn.XLOOKUP(A253,'2021'!A:A,'2021'!E:E)</f>
        <v>#N/A</v>
      </c>
      <c r="O253">
        <f>_xlfn.XLOOKUP(A253,'2022'!A:A,'2022'!E:E)</f>
        <v>0</v>
      </c>
      <c r="P253" t="str">
        <f>_xlfn.XLOOKUP(A253,'2023'!B:B,'2023'!G:G)</f>
        <v>Y</v>
      </c>
      <c r="Q253">
        <f>_xlfn.XLOOKUP(A253,'2024'!B:B,'2024'!BH:BH)</f>
        <v>1</v>
      </c>
      <c r="R253">
        <f>_xlfn.XLOOKUP(A253,'2025'!A:A,'2025'!B:B)</f>
        <v>1</v>
      </c>
      <c r="S253" t="e">
        <f>_xlfn.XLOOKUP(A253,'2021'!A:A,'2021'!X:X)</f>
        <v>#N/A</v>
      </c>
      <c r="T253">
        <f>_xlfn.XLOOKUP(A253,'2022'!A:A,'2022'!X:X)</f>
        <v>1</v>
      </c>
      <c r="U253">
        <f>_xlfn.XLOOKUP(A253,'2023'!B:B,'2023'!AF:AF)</f>
        <v>1</v>
      </c>
      <c r="V253">
        <f>_xlfn.XLOOKUP(A253,'2024'!B:B,'2024'!BW:BW)</f>
        <v>1</v>
      </c>
      <c r="W253">
        <f>_xlfn.XLOOKUP(A253,'2025'!A:A,'2025'!C:C)</f>
        <v>1</v>
      </c>
      <c r="X253" t="e">
        <f>_xlfn.XLOOKUP(A253,'2021'!A:A,'2021'!V:V)</f>
        <v>#N/A</v>
      </c>
      <c r="Y253">
        <f>_xlfn.XLOOKUP(A253,'2022'!A:A,'2022'!W:W)</f>
        <v>1</v>
      </c>
      <c r="Z253">
        <f>_xlfn.XLOOKUP(A253,'2023'!B:B,'2023'!AE:AE)</f>
        <v>1</v>
      </c>
      <c r="AA253">
        <f>_xlfn.XLOOKUP(A253,'2024'!B:B,'2024'!AZ:AZ)</f>
        <v>1</v>
      </c>
      <c r="AB253">
        <f>_xlfn.XLOOKUP(A253,'2025'!A:A,'2025'!F:F)</f>
        <v>1</v>
      </c>
    </row>
    <row r="254" spans="1:28">
      <c r="A254" t="s">
        <v>135</v>
      </c>
      <c r="E254" t="str">
        <f>_xlfn.XLOOKUP(A254,'2022'!A:A,'2022'!AA:AA)</f>
        <v/>
      </c>
      <c r="F254">
        <f>_xlfn.XLOOKUP(A254,'2023'!B:B,'2023'!AG:AG)</f>
        <v>0</v>
      </c>
      <c r="G254">
        <f>_xlfn.XLOOKUP(A254,'2024'!B:B,'2024'!BL:BL)</f>
        <v>0</v>
      </c>
      <c r="H254">
        <f>_xlfn.XLOOKUP(A254,'2025'!A:A,'2025'!G:G)</f>
        <v>1</v>
      </c>
      <c r="I254" t="str">
        <f>_xlfn.XLOOKUP(A254,'2021'!A:A,'2021'!U:U)</f>
        <v/>
      </c>
      <c r="J254" t="str">
        <f>_xlfn.XLOOKUP(A254,'2022'!A:A,'2022'!V:V)</f>
        <v/>
      </c>
      <c r="K254" t="str">
        <f>_xlfn.XLOOKUP(A254,'2023'!B:B,'2023'!AD:AD)</f>
        <v/>
      </c>
      <c r="L254" t="str">
        <f>_xlfn.XLOOKUP(A254,'2024'!B:B,'2024'!AV:AV)</f>
        <v/>
      </c>
      <c r="M254">
        <f>_xlfn.XLOOKUP(A254,'2025'!A:A,'2025'!G:G)</f>
        <v>1</v>
      </c>
      <c r="N254">
        <f>_xlfn.XLOOKUP(A254,'2021'!A:A,'2021'!E:E)</f>
        <v>0</v>
      </c>
      <c r="O254">
        <f>_xlfn.XLOOKUP(A254,'2022'!A:A,'2022'!E:E)</f>
        <v>0</v>
      </c>
      <c r="P254">
        <f>_xlfn.XLOOKUP(A254,'2023'!B:B,'2023'!G:G)</f>
        <v>0</v>
      </c>
      <c r="Q254">
        <f>_xlfn.XLOOKUP(A254,'2024'!B:B,'2024'!BH:BH)</f>
        <v>0</v>
      </c>
      <c r="R254">
        <f>_xlfn.XLOOKUP(A254,'2025'!A:A,'2025'!B:B)</f>
        <v>0</v>
      </c>
      <c r="S254" t="str">
        <f>_xlfn.XLOOKUP(A254,'2021'!A:A,'2021'!X:X)</f>
        <v/>
      </c>
      <c r="T254" t="str">
        <f>_xlfn.XLOOKUP(A254,'2022'!A:A,'2022'!X:X)</f>
        <v/>
      </c>
      <c r="U254" t="str">
        <f>_xlfn.XLOOKUP(A254,'2023'!B:B,'2023'!AF:AF)</f>
        <v/>
      </c>
      <c r="V254" t="str">
        <f>_xlfn.XLOOKUP(A254,'2024'!B:B,'2024'!BW:BW)</f>
        <v/>
      </c>
      <c r="W254">
        <f>_xlfn.XLOOKUP(A254,'2025'!A:A,'2025'!C:C)</f>
        <v>0</v>
      </c>
      <c r="X254" t="str">
        <f>_xlfn.XLOOKUP(A254,'2021'!A:A,'2021'!V:V)</f>
        <v/>
      </c>
      <c r="Y254" t="str">
        <f>_xlfn.XLOOKUP(A254,'2022'!A:A,'2022'!W:W)</f>
        <v/>
      </c>
      <c r="Z254" t="str">
        <f>_xlfn.XLOOKUP(A254,'2023'!B:B,'2023'!AE:AE)</f>
        <v/>
      </c>
      <c r="AA254">
        <f>_xlfn.XLOOKUP(A254,'2024'!B:B,'2024'!AZ:AZ)</f>
        <v>0</v>
      </c>
      <c r="AB254">
        <f>_xlfn.XLOOKUP(A254,'2025'!A:A,'2025'!F:F)</f>
        <v>0</v>
      </c>
    </row>
    <row r="255" spans="1:28">
      <c r="A255" t="s">
        <v>366</v>
      </c>
      <c r="E255" t="str">
        <f>_xlfn.XLOOKUP(A255,'2022'!A:A,'2022'!AA:AA)</f>
        <v>Y</v>
      </c>
      <c r="F255">
        <f>_xlfn.XLOOKUP(A255,'2023'!B:B,'2023'!AG:AG)</f>
        <v>0</v>
      </c>
      <c r="G255">
        <f>_xlfn.XLOOKUP(A255,'2024'!B:B,'2024'!BL:BL)</f>
        <v>0</v>
      </c>
      <c r="H255">
        <f>_xlfn.XLOOKUP(A255,'2025'!A:A,'2025'!G:G)</f>
        <v>0</v>
      </c>
      <c r="I255" t="str">
        <f>_xlfn.XLOOKUP(A255,'2021'!A:A,'2021'!U:U)</f>
        <v/>
      </c>
      <c r="J255">
        <f>_xlfn.XLOOKUP(A255,'2022'!A:A,'2022'!V:V)</f>
        <v>1</v>
      </c>
      <c r="K255" t="str">
        <f>_xlfn.XLOOKUP(A255,'2023'!B:B,'2023'!AD:AD)</f>
        <v/>
      </c>
      <c r="L255">
        <f>_xlfn.XLOOKUP(A255,'2024'!B:B,'2024'!AV:AV)</f>
        <v>1</v>
      </c>
      <c r="M255">
        <f>_xlfn.XLOOKUP(A255,'2025'!A:A,'2025'!G:G)</f>
        <v>0</v>
      </c>
      <c r="N255">
        <f>_xlfn.XLOOKUP(A255,'2021'!A:A,'2021'!E:E)</f>
        <v>0</v>
      </c>
      <c r="O255">
        <f>_xlfn.XLOOKUP(A255,'2022'!A:A,'2022'!E:E)</f>
        <v>0</v>
      </c>
      <c r="P255">
        <f>_xlfn.XLOOKUP(A255,'2023'!B:B,'2023'!G:G)</f>
        <v>0</v>
      </c>
      <c r="Q255">
        <f>_xlfn.XLOOKUP(A255,'2024'!B:B,'2024'!BH:BH)</f>
        <v>0</v>
      </c>
      <c r="R255">
        <f>_xlfn.XLOOKUP(A255,'2025'!A:A,'2025'!B:B)</f>
        <v>0</v>
      </c>
      <c r="S255" t="str">
        <f>_xlfn.XLOOKUP(A255,'2021'!A:A,'2021'!X:X)</f>
        <v/>
      </c>
      <c r="T255" t="str">
        <f>_xlfn.XLOOKUP(A255,'2022'!A:A,'2022'!X:X)</f>
        <v/>
      </c>
      <c r="U255" t="str">
        <f>_xlfn.XLOOKUP(A255,'2023'!B:B,'2023'!AF:AF)</f>
        <v/>
      </c>
      <c r="V255" t="str">
        <f>_xlfn.XLOOKUP(A255,'2024'!B:B,'2024'!BW:BW)</f>
        <v/>
      </c>
      <c r="W255">
        <f>_xlfn.XLOOKUP(A255,'2025'!A:A,'2025'!C:C)</f>
        <v>0</v>
      </c>
      <c r="X255" t="str">
        <f>_xlfn.XLOOKUP(A255,'2021'!A:A,'2021'!V:V)</f>
        <v/>
      </c>
      <c r="Y255" t="str">
        <f>_xlfn.XLOOKUP(A255,'2022'!A:A,'2022'!W:W)</f>
        <v/>
      </c>
      <c r="Z255" t="str">
        <f>_xlfn.XLOOKUP(A255,'2023'!B:B,'2023'!AE:AE)</f>
        <v/>
      </c>
      <c r="AA255">
        <f>_xlfn.XLOOKUP(A255,'2024'!B:B,'2024'!AZ:AZ)</f>
        <v>0</v>
      </c>
      <c r="AB255">
        <f>_xlfn.XLOOKUP(A255,'2025'!A:A,'2025'!F:F)</f>
        <v>0</v>
      </c>
    </row>
    <row r="256" spans="1:28">
      <c r="A256" t="s">
        <v>869</v>
      </c>
      <c r="E256" t="str">
        <f>_xlfn.XLOOKUP(A256,'2022'!A:A,'2022'!AA:AA)</f>
        <v>Y</v>
      </c>
      <c r="F256" t="str">
        <f>_xlfn.XLOOKUP(A256,'2023'!B:B,'2023'!AG:AG)</f>
        <v>Y</v>
      </c>
      <c r="G256">
        <f>_xlfn.XLOOKUP(A256,'2024'!B:B,'2024'!BL:BL)</f>
        <v>1</v>
      </c>
      <c r="H256" t="e">
        <f>_xlfn.XLOOKUP(A256,'2025'!A:A,'2025'!G:G)</f>
        <v>#N/A</v>
      </c>
      <c r="I256">
        <f>_xlfn.XLOOKUP(A256,'2021'!A:A,'2021'!U:U)</f>
        <v>1</v>
      </c>
      <c r="J256">
        <f>_xlfn.XLOOKUP(A256,'2022'!A:A,'2022'!V:V)</f>
        <v>1</v>
      </c>
      <c r="K256" t="str">
        <f>_xlfn.XLOOKUP(A256,'2023'!B:B,'2023'!AD:AD)</f>
        <v/>
      </c>
      <c r="L256" t="str">
        <f>_xlfn.XLOOKUP(A256,'2024'!B:B,'2024'!AV:AV)</f>
        <v/>
      </c>
      <c r="M256" t="e">
        <f>_xlfn.XLOOKUP(A256,'2025'!A:A,'2025'!G:G)</f>
        <v>#N/A</v>
      </c>
      <c r="N256">
        <f>_xlfn.XLOOKUP(A256,'2021'!A:A,'2021'!E:E)</f>
        <v>0</v>
      </c>
      <c r="O256">
        <f>_xlfn.XLOOKUP(A256,'2022'!A:A,'2022'!E:E)</f>
        <v>0</v>
      </c>
      <c r="P256">
        <f>_xlfn.XLOOKUP(A256,'2023'!B:B,'2023'!G:G)</f>
        <v>0</v>
      </c>
      <c r="Q256">
        <f>_xlfn.XLOOKUP(A256,'2024'!B:B,'2024'!BH:BH)</f>
        <v>0</v>
      </c>
      <c r="R256" t="e">
        <f>_xlfn.XLOOKUP(A256,'2025'!A:A,'2025'!B:B)</f>
        <v>#N/A</v>
      </c>
      <c r="S256" t="str">
        <f>_xlfn.XLOOKUP(A256,'2021'!A:A,'2021'!X:X)</f>
        <v/>
      </c>
      <c r="T256" t="str">
        <f>_xlfn.XLOOKUP(A256,'2022'!A:A,'2022'!X:X)</f>
        <v/>
      </c>
      <c r="U256" t="str">
        <f>_xlfn.XLOOKUP(A256,'2023'!B:B,'2023'!AF:AF)</f>
        <v/>
      </c>
      <c r="V256" t="str">
        <f>_xlfn.XLOOKUP(A256,'2024'!B:B,'2024'!BW:BW)</f>
        <v/>
      </c>
      <c r="W256" t="e">
        <f>_xlfn.XLOOKUP(A256,'2025'!A:A,'2025'!C:C)</f>
        <v>#N/A</v>
      </c>
      <c r="X256">
        <f>_xlfn.XLOOKUP(A256,'2021'!A:A,'2021'!V:V)</f>
        <v>1</v>
      </c>
      <c r="Y256">
        <f>_xlfn.XLOOKUP(A256,'2022'!A:A,'2022'!W:W)</f>
        <v>1</v>
      </c>
      <c r="Z256">
        <f>_xlfn.XLOOKUP(A256,'2023'!B:B,'2023'!AE:AE)</f>
        <v>1</v>
      </c>
      <c r="AA256">
        <f>_xlfn.XLOOKUP(A256,'2024'!B:B,'2024'!AZ:AZ)</f>
        <v>1</v>
      </c>
      <c r="AB256" t="e">
        <f>_xlfn.XLOOKUP(A256,'2025'!A:A,'2025'!F:F)</f>
        <v>#N/A</v>
      </c>
    </row>
    <row r="257" spans="1:28">
      <c r="A257" t="s">
        <v>450</v>
      </c>
      <c r="E257" t="e">
        <f>_xlfn.XLOOKUP(A257,'2022'!A:A,'2022'!AA:AA)</f>
        <v>#N/A</v>
      </c>
      <c r="F257" t="e">
        <f>_xlfn.XLOOKUP(A257,'2023'!B:B,'2023'!AG:AG)</f>
        <v>#N/A</v>
      </c>
      <c r="G257" t="e">
        <f>_xlfn.XLOOKUP(A257,'2024'!B:B,'2024'!BL:BL)</f>
        <v>#N/A</v>
      </c>
      <c r="H257">
        <f>_xlfn.XLOOKUP(A257,'2025'!A:A,'2025'!G:G)</f>
        <v>1</v>
      </c>
      <c r="I257" t="e">
        <f>_xlfn.XLOOKUP(A257,'2021'!A:A,'2021'!U:U)</f>
        <v>#N/A</v>
      </c>
      <c r="J257" t="e">
        <f>_xlfn.XLOOKUP(A257,'2022'!A:A,'2022'!V:V)</f>
        <v>#N/A</v>
      </c>
      <c r="K257" t="e">
        <f>_xlfn.XLOOKUP(A257,'2023'!B:B,'2023'!AD:AD)</f>
        <v>#N/A</v>
      </c>
      <c r="L257" t="e">
        <f>_xlfn.XLOOKUP(A257,'2024'!B:B,'2024'!AV:AV)</f>
        <v>#N/A</v>
      </c>
      <c r="M257">
        <f>_xlfn.XLOOKUP(A257,'2025'!A:A,'2025'!G:G)</f>
        <v>1</v>
      </c>
      <c r="N257" t="e">
        <f>_xlfn.XLOOKUP(A257,'2021'!A:A,'2021'!E:E)</f>
        <v>#N/A</v>
      </c>
      <c r="O257" t="e">
        <f>_xlfn.XLOOKUP(A257,'2022'!A:A,'2022'!E:E)</f>
        <v>#N/A</v>
      </c>
      <c r="P257" t="e">
        <f>_xlfn.XLOOKUP(A257,'2023'!B:B,'2023'!G:G)</f>
        <v>#N/A</v>
      </c>
      <c r="Q257" t="e">
        <f>_xlfn.XLOOKUP(A257,'2024'!B:B,'2024'!BH:BH)</f>
        <v>#N/A</v>
      </c>
      <c r="R257">
        <f>_xlfn.XLOOKUP(A257,'2025'!A:A,'2025'!B:B)</f>
        <v>0</v>
      </c>
      <c r="S257" t="e">
        <f>_xlfn.XLOOKUP(A257,'2021'!A:A,'2021'!X:X)</f>
        <v>#N/A</v>
      </c>
      <c r="T257" t="e">
        <f>_xlfn.XLOOKUP(A257,'2022'!A:A,'2022'!X:X)</f>
        <v>#N/A</v>
      </c>
      <c r="U257" t="e">
        <f>_xlfn.XLOOKUP(A257,'2023'!B:B,'2023'!AF:AF)</f>
        <v>#N/A</v>
      </c>
      <c r="V257" t="e">
        <f>_xlfn.XLOOKUP(A257,'2024'!B:B,'2024'!BW:BW)</f>
        <v>#N/A</v>
      </c>
      <c r="W257">
        <f>_xlfn.XLOOKUP(A257,'2025'!A:A,'2025'!C:C)</f>
        <v>0</v>
      </c>
      <c r="X257" t="e">
        <f>_xlfn.XLOOKUP(A257,'2021'!A:A,'2021'!V:V)</f>
        <v>#N/A</v>
      </c>
      <c r="Y257" t="e">
        <f>_xlfn.XLOOKUP(A257,'2022'!A:A,'2022'!W:W)</f>
        <v>#N/A</v>
      </c>
      <c r="Z257" t="e">
        <f>_xlfn.XLOOKUP(A257,'2023'!B:B,'2023'!AE:AE)</f>
        <v>#N/A</v>
      </c>
      <c r="AA257" t="e">
        <f>_xlfn.XLOOKUP(A257,'2024'!B:B,'2024'!AZ:AZ)</f>
        <v>#N/A</v>
      </c>
      <c r="AB257">
        <f>_xlfn.XLOOKUP(A257,'2025'!A:A,'2025'!F:F)</f>
        <v>1</v>
      </c>
    </row>
    <row r="258" spans="1:28">
      <c r="A258" t="s">
        <v>83</v>
      </c>
      <c r="E258" t="str">
        <f>_xlfn.XLOOKUP(A258,'2022'!A:A,'2022'!AA:AA)</f>
        <v/>
      </c>
      <c r="F258" t="str">
        <f>_xlfn.XLOOKUP(A258,'2023'!B:B,'2023'!AG:AG)</f>
        <v>U</v>
      </c>
      <c r="G258">
        <f>_xlfn.XLOOKUP(A258,'2024'!B:B,'2024'!BL:BL)</f>
        <v>0</v>
      </c>
      <c r="H258">
        <f>_xlfn.XLOOKUP(A258,'2025'!A:A,'2025'!G:G)</f>
        <v>1</v>
      </c>
      <c r="I258">
        <f>_xlfn.XLOOKUP(A258,'2021'!A:A,'2021'!U:U)</f>
        <v>1</v>
      </c>
      <c r="J258">
        <f>_xlfn.XLOOKUP(A258,'2022'!A:A,'2022'!V:V)</f>
        <v>1</v>
      </c>
      <c r="K258">
        <f>_xlfn.XLOOKUP(A258,'2023'!B:B,'2023'!AD:AD)</f>
        <v>1</v>
      </c>
      <c r="L258">
        <f>_xlfn.XLOOKUP(A258,'2024'!B:B,'2024'!AV:AV)</f>
        <v>1</v>
      </c>
      <c r="M258">
        <f>_xlfn.XLOOKUP(A258,'2025'!A:A,'2025'!G:G)</f>
        <v>1</v>
      </c>
      <c r="N258" t="str">
        <f>_xlfn.XLOOKUP(A258,'2021'!A:A,'2021'!E:E)</f>
        <v>Y</v>
      </c>
      <c r="O258" t="str">
        <f>_xlfn.XLOOKUP(A258,'2022'!A:A,'2022'!E:E)</f>
        <v>Y</v>
      </c>
      <c r="P258" t="str">
        <f>_xlfn.XLOOKUP(A258,'2023'!B:B,'2023'!G:G)</f>
        <v>Y</v>
      </c>
      <c r="Q258">
        <f>_xlfn.XLOOKUP(A258,'2024'!B:B,'2024'!BH:BH)</f>
        <v>1</v>
      </c>
      <c r="R258">
        <f>_xlfn.XLOOKUP(A258,'2025'!A:A,'2025'!B:B)</f>
        <v>1</v>
      </c>
      <c r="S258">
        <f>_xlfn.XLOOKUP(A258,'2021'!A:A,'2021'!X:X)</f>
        <v>1</v>
      </c>
      <c r="T258">
        <f>_xlfn.XLOOKUP(A258,'2022'!A:A,'2022'!X:X)</f>
        <v>1</v>
      </c>
      <c r="U258">
        <f>_xlfn.XLOOKUP(A258,'2023'!B:B,'2023'!AF:AF)</f>
        <v>1</v>
      </c>
      <c r="V258">
        <f>_xlfn.XLOOKUP(A258,'2024'!B:B,'2024'!BW:BW)</f>
        <v>1</v>
      </c>
      <c r="W258">
        <f>_xlfn.XLOOKUP(A258,'2025'!A:A,'2025'!C:C)</f>
        <v>1</v>
      </c>
      <c r="X258" t="str">
        <f>_xlfn.XLOOKUP(A258,'2021'!A:A,'2021'!V:V)</f>
        <v/>
      </c>
      <c r="Y258" t="str">
        <f>_xlfn.XLOOKUP(A258,'2022'!A:A,'2022'!W:W)</f>
        <v/>
      </c>
      <c r="Z258" t="str">
        <f>_xlfn.XLOOKUP(A258,'2023'!B:B,'2023'!AE:AE)</f>
        <v/>
      </c>
      <c r="AA258">
        <f>_xlfn.XLOOKUP(A258,'2024'!B:B,'2024'!AZ:AZ)</f>
        <v>0</v>
      </c>
      <c r="AB258">
        <f>_xlfn.XLOOKUP(A258,'2025'!A:A,'2025'!F:F)</f>
        <v>0</v>
      </c>
    </row>
    <row r="259" spans="1:28">
      <c r="A259" t="s">
        <v>388</v>
      </c>
      <c r="E259" t="str">
        <f>_xlfn.XLOOKUP(A259,'2022'!A:A,'2022'!AA:AA)</f>
        <v/>
      </c>
      <c r="F259">
        <f>_xlfn.XLOOKUP(A259,'2023'!B:B,'2023'!AG:AG)</f>
        <v>0</v>
      </c>
      <c r="G259">
        <f>_xlfn.XLOOKUP(A259,'2024'!B:B,'2024'!BL:BL)</f>
        <v>1</v>
      </c>
      <c r="H259">
        <f>_xlfn.XLOOKUP(A259,'2025'!A:A,'2025'!G:G)</f>
        <v>0</v>
      </c>
      <c r="I259" t="str">
        <f>_xlfn.XLOOKUP(A259,'2021'!A:A,'2021'!U:U)</f>
        <v/>
      </c>
      <c r="J259" t="str">
        <f>_xlfn.XLOOKUP(A259,'2022'!A:A,'2022'!V:V)</f>
        <v/>
      </c>
      <c r="K259" t="str">
        <f>_xlfn.XLOOKUP(A259,'2023'!B:B,'2023'!AD:AD)</f>
        <v/>
      </c>
      <c r="L259" t="str">
        <f>_xlfn.XLOOKUP(A259,'2024'!B:B,'2024'!AV:AV)</f>
        <v/>
      </c>
      <c r="M259">
        <f>_xlfn.XLOOKUP(A259,'2025'!A:A,'2025'!G:G)</f>
        <v>0</v>
      </c>
      <c r="N259">
        <f>_xlfn.XLOOKUP(A259,'2021'!A:A,'2021'!E:E)</f>
        <v>0</v>
      </c>
      <c r="O259">
        <f>_xlfn.XLOOKUP(A259,'2022'!A:A,'2022'!E:E)</f>
        <v>0</v>
      </c>
      <c r="P259">
        <f>_xlfn.XLOOKUP(A259,'2023'!B:B,'2023'!G:G)</f>
        <v>0</v>
      </c>
      <c r="Q259">
        <f>_xlfn.XLOOKUP(A259,'2024'!B:B,'2024'!BH:BH)</f>
        <v>0</v>
      </c>
      <c r="R259">
        <f>_xlfn.XLOOKUP(A259,'2025'!A:A,'2025'!B:B)</f>
        <v>0</v>
      </c>
      <c r="S259" t="str">
        <f>_xlfn.XLOOKUP(A259,'2021'!A:A,'2021'!X:X)</f>
        <v/>
      </c>
      <c r="T259" t="str">
        <f>_xlfn.XLOOKUP(A259,'2022'!A:A,'2022'!X:X)</f>
        <v/>
      </c>
      <c r="U259" t="str">
        <f>_xlfn.XLOOKUP(A259,'2023'!B:B,'2023'!AF:AF)</f>
        <v/>
      </c>
      <c r="V259" t="str">
        <f>_xlfn.XLOOKUP(A259,'2024'!B:B,'2024'!BW:BW)</f>
        <v/>
      </c>
      <c r="W259">
        <f>_xlfn.XLOOKUP(A259,'2025'!A:A,'2025'!C:C)</f>
        <v>0</v>
      </c>
      <c r="X259" t="str">
        <f>_xlfn.XLOOKUP(A259,'2021'!A:A,'2021'!V:V)</f>
        <v/>
      </c>
      <c r="Y259">
        <f>_xlfn.XLOOKUP(A259,'2022'!A:A,'2022'!W:W)</f>
        <v>1</v>
      </c>
      <c r="Z259">
        <f>_xlfn.XLOOKUP(A259,'2023'!B:B,'2023'!AE:AE)</f>
        <v>1</v>
      </c>
      <c r="AA259">
        <f>_xlfn.XLOOKUP(A259,'2024'!B:B,'2024'!AZ:AZ)</f>
        <v>1</v>
      </c>
      <c r="AB259">
        <f>_xlfn.XLOOKUP(A259,'2025'!A:A,'2025'!F:F)</f>
        <v>1</v>
      </c>
    </row>
    <row r="260" spans="1:28">
      <c r="A260" t="s">
        <v>3120</v>
      </c>
      <c r="E260" t="e">
        <f>_xlfn.XLOOKUP(A260,'2022'!A:A,'2022'!AA:AA)</f>
        <v>#N/A</v>
      </c>
      <c r="F260" t="e">
        <f>_xlfn.XLOOKUP(A260,'2023'!B:B,'2023'!AG:AG)</f>
        <v>#N/A</v>
      </c>
      <c r="G260" t="e">
        <f>_xlfn.XLOOKUP(A260,'2024'!B:B,'2024'!BL:BL)</f>
        <v>#N/A</v>
      </c>
      <c r="H260" t="e">
        <f>_xlfn.XLOOKUP(A260,'2025'!A:A,'2025'!G:G)</f>
        <v>#N/A</v>
      </c>
      <c r="I260" t="str">
        <f>_xlfn.XLOOKUP(A260,'2021'!A:A,'2021'!U:U)</f>
        <v/>
      </c>
      <c r="J260" t="e">
        <f>_xlfn.XLOOKUP(A260,'2022'!A:A,'2022'!V:V)</f>
        <v>#N/A</v>
      </c>
      <c r="K260" t="e">
        <f>_xlfn.XLOOKUP(A260,'2023'!B:B,'2023'!AD:AD)</f>
        <v>#N/A</v>
      </c>
      <c r="L260" t="e">
        <f>_xlfn.XLOOKUP(A260,'2024'!B:B,'2024'!AV:AV)</f>
        <v>#N/A</v>
      </c>
      <c r="M260" t="e">
        <f>_xlfn.XLOOKUP(A260,'2025'!A:A,'2025'!G:G)</f>
        <v>#N/A</v>
      </c>
      <c r="N260">
        <f>_xlfn.XLOOKUP(A260,'2021'!A:A,'2021'!E:E)</f>
        <v>0</v>
      </c>
      <c r="O260" t="e">
        <f>_xlfn.XLOOKUP(A260,'2022'!A:A,'2022'!E:E)</f>
        <v>#N/A</v>
      </c>
      <c r="P260" t="e">
        <f>_xlfn.XLOOKUP(A260,'2023'!B:B,'2023'!G:G)</f>
        <v>#N/A</v>
      </c>
      <c r="Q260" t="e">
        <f>_xlfn.XLOOKUP(A260,'2024'!B:B,'2024'!BH:BH)</f>
        <v>#N/A</v>
      </c>
      <c r="R260" t="e">
        <f>_xlfn.XLOOKUP(A260,'2025'!A:A,'2025'!B:B)</f>
        <v>#N/A</v>
      </c>
      <c r="S260">
        <f>_xlfn.XLOOKUP(A260,'2021'!A:A,'2021'!X:X)</f>
        <v>1</v>
      </c>
      <c r="T260" t="e">
        <f>_xlfn.XLOOKUP(A260,'2022'!A:A,'2022'!X:X)</f>
        <v>#N/A</v>
      </c>
      <c r="U260" t="e">
        <f>_xlfn.XLOOKUP(A260,'2023'!B:B,'2023'!AF:AF)</f>
        <v>#N/A</v>
      </c>
      <c r="V260" t="e">
        <f>_xlfn.XLOOKUP(A260,'2024'!B:B,'2024'!BW:BW)</f>
        <v>#N/A</v>
      </c>
      <c r="W260" t="e">
        <f>_xlfn.XLOOKUP(A260,'2025'!A:A,'2025'!C:C)</f>
        <v>#N/A</v>
      </c>
      <c r="X260" t="str">
        <f>_xlfn.XLOOKUP(A260,'2021'!A:A,'2021'!V:V)</f>
        <v/>
      </c>
      <c r="Y260" t="e">
        <f>_xlfn.XLOOKUP(A260,'2022'!A:A,'2022'!W:W)</f>
        <v>#N/A</v>
      </c>
      <c r="Z260" t="e">
        <f>_xlfn.XLOOKUP(A260,'2023'!B:B,'2023'!AE:AE)</f>
        <v>#N/A</v>
      </c>
      <c r="AA260" t="e">
        <f>_xlfn.XLOOKUP(A260,'2024'!B:B,'2024'!AZ:AZ)</f>
        <v>#N/A</v>
      </c>
      <c r="AB260" t="e">
        <f>_xlfn.XLOOKUP(A260,'2025'!A:A,'2025'!F:F)</f>
        <v>#N/A</v>
      </c>
    </row>
    <row r="261" spans="1:28">
      <c r="A261" t="s">
        <v>3121</v>
      </c>
      <c r="E261" t="e">
        <f>_xlfn.XLOOKUP(A261,'2022'!A:A,'2022'!AA:AA)</f>
        <v>#N/A</v>
      </c>
      <c r="F261" t="e">
        <f>_xlfn.XLOOKUP(A261,'2023'!B:B,'2023'!AG:AG)</f>
        <v>#N/A</v>
      </c>
      <c r="G261" t="e">
        <f>_xlfn.XLOOKUP(A261,'2024'!B:B,'2024'!BL:BL)</f>
        <v>#N/A</v>
      </c>
      <c r="H261" t="e">
        <f>_xlfn.XLOOKUP(A261,'2025'!A:A,'2025'!G:G)</f>
        <v>#N/A</v>
      </c>
      <c r="I261" t="str">
        <f>_xlfn.XLOOKUP(A261,'2021'!A:A,'2021'!U:U)</f>
        <v/>
      </c>
      <c r="J261" t="e">
        <f>_xlfn.XLOOKUP(A261,'2022'!A:A,'2022'!V:V)</f>
        <v>#N/A</v>
      </c>
      <c r="K261" t="e">
        <f>_xlfn.XLOOKUP(A261,'2023'!B:B,'2023'!AD:AD)</f>
        <v>#N/A</v>
      </c>
      <c r="L261" t="e">
        <f>_xlfn.XLOOKUP(A261,'2024'!B:B,'2024'!AV:AV)</f>
        <v>#N/A</v>
      </c>
      <c r="M261" t="e">
        <f>_xlfn.XLOOKUP(A261,'2025'!A:A,'2025'!G:G)</f>
        <v>#N/A</v>
      </c>
      <c r="N261" t="str">
        <f>_xlfn.XLOOKUP(A261,'2021'!A:A,'2021'!E:E)</f>
        <v>Y</v>
      </c>
      <c r="O261" t="e">
        <f>_xlfn.XLOOKUP(A261,'2022'!A:A,'2022'!E:E)</f>
        <v>#N/A</v>
      </c>
      <c r="P261" t="e">
        <f>_xlfn.XLOOKUP(A261,'2023'!B:B,'2023'!G:G)</f>
        <v>#N/A</v>
      </c>
      <c r="Q261" t="e">
        <f>_xlfn.XLOOKUP(A261,'2024'!B:B,'2024'!BH:BH)</f>
        <v>#N/A</v>
      </c>
      <c r="R261" t="e">
        <f>_xlfn.XLOOKUP(A261,'2025'!A:A,'2025'!B:B)</f>
        <v>#N/A</v>
      </c>
      <c r="S261">
        <f>_xlfn.XLOOKUP(A261,'2021'!A:A,'2021'!X:X)</f>
        <v>1</v>
      </c>
      <c r="T261" t="e">
        <f>_xlfn.XLOOKUP(A261,'2022'!A:A,'2022'!X:X)</f>
        <v>#N/A</v>
      </c>
      <c r="U261" t="e">
        <f>_xlfn.XLOOKUP(A261,'2023'!B:B,'2023'!AF:AF)</f>
        <v>#N/A</v>
      </c>
      <c r="V261" t="e">
        <f>_xlfn.XLOOKUP(A261,'2024'!B:B,'2024'!BW:BW)</f>
        <v>#N/A</v>
      </c>
      <c r="W261" t="e">
        <f>_xlfn.XLOOKUP(A261,'2025'!A:A,'2025'!C:C)</f>
        <v>#N/A</v>
      </c>
      <c r="X261">
        <f>_xlfn.XLOOKUP(A261,'2021'!A:A,'2021'!V:V)</f>
        <v>1</v>
      </c>
      <c r="Y261" t="e">
        <f>_xlfn.XLOOKUP(A261,'2022'!A:A,'2022'!W:W)</f>
        <v>#N/A</v>
      </c>
      <c r="Z261" t="e">
        <f>_xlfn.XLOOKUP(A261,'2023'!B:B,'2023'!AE:AE)</f>
        <v>#N/A</v>
      </c>
      <c r="AA261" t="e">
        <f>_xlfn.XLOOKUP(A261,'2024'!B:B,'2024'!AZ:AZ)</f>
        <v>#N/A</v>
      </c>
      <c r="AB261" t="e">
        <f>_xlfn.XLOOKUP(A261,'2025'!A:A,'2025'!F:F)</f>
        <v>#N/A</v>
      </c>
    </row>
    <row r="262" spans="1:28">
      <c r="A262" t="s">
        <v>72</v>
      </c>
      <c r="E262" t="str">
        <f>_xlfn.XLOOKUP(A262,'2022'!A:A,'2022'!AA:AA)</f>
        <v>N</v>
      </c>
      <c r="F262">
        <f>_xlfn.XLOOKUP(A262,'2023'!B:B,'2023'!AG:AG)</f>
        <v>0</v>
      </c>
      <c r="G262">
        <f>_xlfn.XLOOKUP(A262,'2024'!B:B,'2024'!BL:BL)</f>
        <v>0</v>
      </c>
      <c r="H262">
        <f>_xlfn.XLOOKUP(A262,'2025'!A:A,'2025'!G:G)</f>
        <v>0</v>
      </c>
      <c r="I262" t="str">
        <f>_xlfn.XLOOKUP(A262,'2021'!A:A,'2021'!U:U)</f>
        <v/>
      </c>
      <c r="J262" t="str">
        <f>_xlfn.XLOOKUP(A262,'2022'!A:A,'2022'!V:V)</f>
        <v/>
      </c>
      <c r="K262" t="str">
        <f>_xlfn.XLOOKUP(A262,'2023'!B:B,'2023'!AD:AD)</f>
        <v/>
      </c>
      <c r="L262" t="str">
        <f>_xlfn.XLOOKUP(A262,'2024'!B:B,'2024'!AV:AV)</f>
        <v/>
      </c>
      <c r="M262">
        <f>_xlfn.XLOOKUP(A262,'2025'!A:A,'2025'!G:G)</f>
        <v>0</v>
      </c>
      <c r="N262">
        <f>_xlfn.XLOOKUP(A262,'2021'!A:A,'2021'!E:E)</f>
        <v>0</v>
      </c>
      <c r="O262">
        <f>_xlfn.XLOOKUP(A262,'2022'!A:A,'2022'!E:E)</f>
        <v>0</v>
      </c>
      <c r="P262">
        <f>_xlfn.XLOOKUP(A262,'2023'!B:B,'2023'!G:G)</f>
        <v>0</v>
      </c>
      <c r="Q262">
        <f>_xlfn.XLOOKUP(A262,'2024'!B:B,'2024'!BH:BH)</f>
        <v>0</v>
      </c>
      <c r="R262">
        <f>_xlfn.XLOOKUP(A262,'2025'!A:A,'2025'!B:B)</f>
        <v>0</v>
      </c>
      <c r="S262" t="str">
        <f>_xlfn.XLOOKUP(A262,'2021'!A:A,'2021'!X:X)</f>
        <v/>
      </c>
      <c r="T262" t="str">
        <f>_xlfn.XLOOKUP(A262,'2022'!A:A,'2022'!X:X)</f>
        <v/>
      </c>
      <c r="U262" t="str">
        <f>_xlfn.XLOOKUP(A262,'2023'!B:B,'2023'!AF:AF)</f>
        <v/>
      </c>
      <c r="V262" t="str">
        <f>_xlfn.XLOOKUP(A262,'2024'!B:B,'2024'!BW:BW)</f>
        <v/>
      </c>
      <c r="W262">
        <f>_xlfn.XLOOKUP(A262,'2025'!A:A,'2025'!C:C)</f>
        <v>0</v>
      </c>
      <c r="X262">
        <f>_xlfn.XLOOKUP(A262,'2021'!A:A,'2021'!V:V)</f>
        <v>1</v>
      </c>
      <c r="Y262">
        <f>_xlfn.XLOOKUP(A262,'2022'!A:A,'2022'!W:W)</f>
        <v>1</v>
      </c>
      <c r="Z262">
        <f>_xlfn.XLOOKUP(A262,'2023'!B:B,'2023'!AE:AE)</f>
        <v>1</v>
      </c>
      <c r="AA262">
        <f>_xlfn.XLOOKUP(A262,'2024'!B:B,'2024'!AZ:AZ)</f>
        <v>1</v>
      </c>
      <c r="AB262">
        <f>_xlfn.XLOOKUP(A262,'2025'!A:A,'2025'!F:F)</f>
        <v>1</v>
      </c>
    </row>
    <row r="263" spans="1:28">
      <c r="A263" t="s">
        <v>118</v>
      </c>
      <c r="E263" t="str">
        <f>_xlfn.XLOOKUP(A263,'2022'!A:A,'2022'!AA:AA)</f>
        <v>Y</v>
      </c>
      <c r="F263" t="str">
        <f>_xlfn.XLOOKUP(A263,'2023'!B:B,'2023'!AG:AG)</f>
        <v>Y</v>
      </c>
      <c r="G263">
        <f>_xlfn.XLOOKUP(A263,'2024'!B:B,'2024'!BL:BL)</f>
        <v>1</v>
      </c>
      <c r="H263">
        <f>_xlfn.XLOOKUP(A263,'2025'!A:A,'2025'!G:G)</f>
        <v>1</v>
      </c>
      <c r="I263">
        <f>_xlfn.XLOOKUP(A263,'2021'!A:A,'2021'!U:U)</f>
        <v>1</v>
      </c>
      <c r="J263">
        <f>_xlfn.XLOOKUP(A263,'2022'!A:A,'2022'!V:V)</f>
        <v>1</v>
      </c>
      <c r="K263" t="str">
        <f>_xlfn.XLOOKUP(A263,'2023'!B:B,'2023'!AD:AD)</f>
        <v/>
      </c>
      <c r="L263" t="str">
        <f>_xlfn.XLOOKUP(A263,'2024'!B:B,'2024'!AV:AV)</f>
        <v/>
      </c>
      <c r="M263">
        <f>_xlfn.XLOOKUP(A263,'2025'!A:A,'2025'!G:G)</f>
        <v>1</v>
      </c>
      <c r="N263" t="str">
        <f>_xlfn.XLOOKUP(A263,'2021'!A:A,'2021'!E:E)</f>
        <v>Y</v>
      </c>
      <c r="O263" t="str">
        <f>_xlfn.XLOOKUP(A263,'2022'!A:A,'2022'!E:E)</f>
        <v>Y</v>
      </c>
      <c r="P263" t="str">
        <f>_xlfn.XLOOKUP(A263,'2023'!B:B,'2023'!G:G)</f>
        <v>Y</v>
      </c>
      <c r="Q263">
        <f>_xlfn.XLOOKUP(A263,'2024'!B:B,'2024'!BH:BH)</f>
        <v>1</v>
      </c>
      <c r="R263">
        <f>_xlfn.XLOOKUP(A263,'2025'!A:A,'2025'!B:B)</f>
        <v>1</v>
      </c>
      <c r="S263" t="str">
        <f>_xlfn.XLOOKUP(A263,'2021'!A:A,'2021'!X:X)</f>
        <v/>
      </c>
      <c r="T263" t="str">
        <f>_xlfn.XLOOKUP(A263,'2022'!A:A,'2022'!X:X)</f>
        <v/>
      </c>
      <c r="U263" t="str">
        <f>_xlfn.XLOOKUP(A263,'2023'!B:B,'2023'!AF:AF)</f>
        <v/>
      </c>
      <c r="V263" t="str">
        <f>_xlfn.XLOOKUP(A263,'2024'!B:B,'2024'!BW:BW)</f>
        <v/>
      </c>
      <c r="W263">
        <f>_xlfn.XLOOKUP(A263,'2025'!A:A,'2025'!C:C)</f>
        <v>0</v>
      </c>
      <c r="X263">
        <f>_xlfn.XLOOKUP(A263,'2021'!A:A,'2021'!V:V)</f>
        <v>1</v>
      </c>
      <c r="Y263">
        <f>_xlfn.XLOOKUP(A263,'2022'!A:A,'2022'!W:W)</f>
        <v>1</v>
      </c>
      <c r="Z263">
        <f>_xlfn.XLOOKUP(A263,'2023'!B:B,'2023'!AE:AE)</f>
        <v>1</v>
      </c>
      <c r="AA263">
        <f>_xlfn.XLOOKUP(A263,'2024'!B:B,'2024'!AZ:AZ)</f>
        <v>1</v>
      </c>
      <c r="AB263">
        <f>_xlfn.XLOOKUP(A263,'2025'!A:A,'2025'!F:F)</f>
        <v>1</v>
      </c>
    </row>
    <row r="264" spans="1:28">
      <c r="A264" t="s">
        <v>2975</v>
      </c>
      <c r="E264" t="str">
        <f>_xlfn.XLOOKUP(A264,'2022'!A:A,'2022'!AA:AA)</f>
        <v/>
      </c>
      <c r="F264" t="e">
        <f>_xlfn.XLOOKUP(A264,'2023'!B:B,'2023'!AG:AG)</f>
        <v>#N/A</v>
      </c>
      <c r="G264" t="e">
        <f>_xlfn.XLOOKUP(A264,'2024'!B:B,'2024'!BL:BL)</f>
        <v>#N/A</v>
      </c>
      <c r="H264" t="e">
        <f>_xlfn.XLOOKUP(A264,'2025'!A:A,'2025'!G:G)</f>
        <v>#N/A</v>
      </c>
      <c r="I264" t="str">
        <f>_xlfn.XLOOKUP(A264,'2021'!A:A,'2021'!U:U)</f>
        <v/>
      </c>
      <c r="J264" t="str">
        <f>_xlfn.XLOOKUP(A264,'2022'!A:A,'2022'!V:V)</f>
        <v/>
      </c>
      <c r="K264" t="e">
        <f>_xlfn.XLOOKUP(A264,'2023'!B:B,'2023'!AD:AD)</f>
        <v>#N/A</v>
      </c>
      <c r="L264" t="e">
        <f>_xlfn.XLOOKUP(A264,'2024'!B:B,'2024'!AV:AV)</f>
        <v>#N/A</v>
      </c>
      <c r="M264" t="e">
        <f>_xlfn.XLOOKUP(A264,'2025'!A:A,'2025'!G:G)</f>
        <v>#N/A</v>
      </c>
      <c r="N264">
        <f>_xlfn.XLOOKUP(A264,'2021'!A:A,'2021'!E:E)</f>
        <v>0</v>
      </c>
      <c r="O264">
        <f>_xlfn.XLOOKUP(A264,'2022'!A:A,'2022'!E:E)</f>
        <v>0</v>
      </c>
      <c r="P264" t="e">
        <f>_xlfn.XLOOKUP(A264,'2023'!B:B,'2023'!G:G)</f>
        <v>#N/A</v>
      </c>
      <c r="Q264" t="e">
        <f>_xlfn.XLOOKUP(A264,'2024'!B:B,'2024'!BH:BH)</f>
        <v>#N/A</v>
      </c>
      <c r="R264" t="e">
        <f>_xlfn.XLOOKUP(A264,'2025'!A:A,'2025'!B:B)</f>
        <v>#N/A</v>
      </c>
      <c r="S264" t="str">
        <f>_xlfn.XLOOKUP(A264,'2021'!A:A,'2021'!X:X)</f>
        <v/>
      </c>
      <c r="T264" t="str">
        <f>_xlfn.XLOOKUP(A264,'2022'!A:A,'2022'!X:X)</f>
        <v/>
      </c>
      <c r="U264" t="e">
        <f>_xlfn.XLOOKUP(A264,'2023'!B:B,'2023'!AF:AF)</f>
        <v>#N/A</v>
      </c>
      <c r="V264" t="e">
        <f>_xlfn.XLOOKUP(A264,'2024'!B:B,'2024'!BW:BW)</f>
        <v>#N/A</v>
      </c>
      <c r="W264" t="e">
        <f>_xlfn.XLOOKUP(A264,'2025'!A:A,'2025'!C:C)</f>
        <v>#N/A</v>
      </c>
      <c r="X264" t="str">
        <f>_xlfn.XLOOKUP(A264,'2021'!A:A,'2021'!V:V)</f>
        <v/>
      </c>
      <c r="Y264" t="str">
        <f>_xlfn.XLOOKUP(A264,'2022'!A:A,'2022'!W:W)</f>
        <v/>
      </c>
      <c r="Z264" t="e">
        <f>_xlfn.XLOOKUP(A264,'2023'!B:B,'2023'!AE:AE)</f>
        <v>#N/A</v>
      </c>
      <c r="AA264" t="e">
        <f>_xlfn.XLOOKUP(A264,'2024'!B:B,'2024'!AZ:AZ)</f>
        <v>#N/A</v>
      </c>
      <c r="AB264" t="e">
        <f>_xlfn.XLOOKUP(A264,'2025'!A:A,'2025'!F:F)</f>
        <v>#N/A</v>
      </c>
    </row>
    <row r="265" spans="1:28">
      <c r="A265" t="s">
        <v>528</v>
      </c>
      <c r="E265" t="str">
        <f>_xlfn.XLOOKUP(A265,'2022'!A:A,'2022'!AA:AA)</f>
        <v/>
      </c>
      <c r="F265">
        <f>_xlfn.XLOOKUP(A265,'2023'!B:B,'2023'!AG:AG)</f>
        <v>0</v>
      </c>
      <c r="G265">
        <f>_xlfn.XLOOKUP(A265,'2024'!B:B,'2024'!BL:BL)</f>
        <v>0</v>
      </c>
      <c r="H265">
        <f>_xlfn.XLOOKUP(A265,'2025'!A:A,'2025'!G:G)</f>
        <v>0</v>
      </c>
      <c r="I265" t="str">
        <f>_xlfn.XLOOKUP(A265,'2021'!A:A,'2021'!U:U)</f>
        <v/>
      </c>
      <c r="J265" t="str">
        <f>_xlfn.XLOOKUP(A265,'2022'!A:A,'2022'!V:V)</f>
        <v/>
      </c>
      <c r="K265" t="str">
        <f>_xlfn.XLOOKUP(A265,'2023'!B:B,'2023'!AD:AD)</f>
        <v/>
      </c>
      <c r="L265" t="str">
        <f>_xlfn.XLOOKUP(A265,'2024'!B:B,'2024'!AV:AV)</f>
        <v/>
      </c>
      <c r="M265">
        <f>_xlfn.XLOOKUP(A265,'2025'!A:A,'2025'!G:G)</f>
        <v>0</v>
      </c>
      <c r="N265">
        <f>_xlfn.XLOOKUP(A265,'2021'!A:A,'2021'!E:E)</f>
        <v>0</v>
      </c>
      <c r="O265">
        <f>_xlfn.XLOOKUP(A265,'2022'!A:A,'2022'!E:E)</f>
        <v>0</v>
      </c>
      <c r="P265">
        <f>_xlfn.XLOOKUP(A265,'2023'!B:B,'2023'!G:G)</f>
        <v>0</v>
      </c>
      <c r="Q265">
        <f>_xlfn.XLOOKUP(A265,'2024'!B:B,'2024'!BH:BH)</f>
        <v>0</v>
      </c>
      <c r="R265">
        <f>_xlfn.XLOOKUP(A265,'2025'!A:A,'2025'!B:B)</f>
        <v>0</v>
      </c>
      <c r="S265" t="str">
        <f>_xlfn.XLOOKUP(A265,'2021'!A:A,'2021'!X:X)</f>
        <v/>
      </c>
      <c r="T265" t="str">
        <f>_xlfn.XLOOKUP(A265,'2022'!A:A,'2022'!X:X)</f>
        <v/>
      </c>
      <c r="U265" t="str">
        <f>_xlfn.XLOOKUP(A265,'2023'!B:B,'2023'!AF:AF)</f>
        <v/>
      </c>
      <c r="V265" t="str">
        <f>_xlfn.XLOOKUP(A265,'2024'!B:B,'2024'!BW:BW)</f>
        <v/>
      </c>
      <c r="W265">
        <f>_xlfn.XLOOKUP(A265,'2025'!A:A,'2025'!C:C)</f>
        <v>0</v>
      </c>
      <c r="X265" t="str">
        <f>_xlfn.XLOOKUP(A265,'2021'!A:A,'2021'!V:V)</f>
        <v/>
      </c>
      <c r="Y265" t="str">
        <f>_xlfn.XLOOKUP(A265,'2022'!A:A,'2022'!W:W)</f>
        <v/>
      </c>
      <c r="Z265" t="str">
        <f>_xlfn.XLOOKUP(A265,'2023'!B:B,'2023'!AE:AE)</f>
        <v/>
      </c>
      <c r="AA265">
        <f>_xlfn.XLOOKUP(A265,'2024'!B:B,'2024'!AZ:AZ)</f>
        <v>0</v>
      </c>
      <c r="AB265">
        <f>_xlfn.XLOOKUP(A265,'2025'!A:A,'2025'!F:F)</f>
        <v>0</v>
      </c>
    </row>
    <row r="266" spans="1:28">
      <c r="A266" t="s">
        <v>200</v>
      </c>
      <c r="E266" t="str">
        <f>_xlfn.XLOOKUP(A266,'2022'!A:A,'2022'!AA:AA)</f>
        <v>N</v>
      </c>
      <c r="F266" t="str">
        <f>_xlfn.XLOOKUP(A266,'2023'!B:B,'2023'!AG:AG)</f>
        <v>U</v>
      </c>
      <c r="G266">
        <f>_xlfn.XLOOKUP(A266,'2024'!B:B,'2024'!BL:BL)</f>
        <v>1</v>
      </c>
      <c r="H266">
        <f>_xlfn.XLOOKUP(A266,'2025'!A:A,'2025'!G:G)</f>
        <v>1</v>
      </c>
      <c r="I266" t="str">
        <f>_xlfn.XLOOKUP(A266,'2021'!A:A,'2021'!U:U)</f>
        <v/>
      </c>
      <c r="J266" t="str">
        <f>_xlfn.XLOOKUP(A266,'2022'!A:A,'2022'!V:V)</f>
        <v/>
      </c>
      <c r="K266">
        <f>_xlfn.XLOOKUP(A266,'2023'!B:B,'2023'!AD:AD)</f>
        <v>1</v>
      </c>
      <c r="L266">
        <f>_xlfn.XLOOKUP(A266,'2024'!B:B,'2024'!AV:AV)</f>
        <v>1</v>
      </c>
      <c r="M266">
        <f>_xlfn.XLOOKUP(A266,'2025'!A:A,'2025'!G:G)</f>
        <v>1</v>
      </c>
      <c r="N266">
        <f>_xlfn.XLOOKUP(A266,'2021'!A:A,'2021'!E:E)</f>
        <v>0</v>
      </c>
      <c r="O266">
        <f>_xlfn.XLOOKUP(A266,'2022'!A:A,'2022'!E:E)</f>
        <v>0</v>
      </c>
      <c r="P266">
        <f>_xlfn.XLOOKUP(A266,'2023'!B:B,'2023'!G:G)</f>
        <v>0</v>
      </c>
      <c r="Q266">
        <f>_xlfn.XLOOKUP(A266,'2024'!B:B,'2024'!BH:BH)</f>
        <v>0</v>
      </c>
      <c r="R266">
        <f>_xlfn.XLOOKUP(A266,'2025'!A:A,'2025'!B:B)</f>
        <v>0</v>
      </c>
      <c r="S266" t="str">
        <f>_xlfn.XLOOKUP(A266,'2021'!A:A,'2021'!X:X)</f>
        <v/>
      </c>
      <c r="T266" t="str">
        <f>_xlfn.XLOOKUP(A266,'2022'!A:A,'2022'!X:X)</f>
        <v/>
      </c>
      <c r="U266" t="str">
        <f>_xlfn.XLOOKUP(A266,'2023'!B:B,'2023'!AF:AF)</f>
        <v/>
      </c>
      <c r="V266" t="str">
        <f>_xlfn.XLOOKUP(A266,'2024'!B:B,'2024'!BW:BW)</f>
        <v/>
      </c>
      <c r="W266">
        <f>_xlfn.XLOOKUP(A266,'2025'!A:A,'2025'!C:C)</f>
        <v>0</v>
      </c>
      <c r="X266">
        <f>_xlfn.XLOOKUP(A266,'2021'!A:A,'2021'!V:V)</f>
        <v>1</v>
      </c>
      <c r="Y266">
        <f>_xlfn.XLOOKUP(A266,'2022'!A:A,'2022'!W:W)</f>
        <v>1</v>
      </c>
      <c r="Z266" t="str">
        <f>_xlfn.XLOOKUP(A266,'2023'!B:B,'2023'!AE:AE)</f>
        <v/>
      </c>
      <c r="AA266">
        <f>_xlfn.XLOOKUP(A266,'2024'!B:B,'2024'!AZ:AZ)</f>
        <v>0</v>
      </c>
      <c r="AB266">
        <f>_xlfn.XLOOKUP(A266,'2025'!A:A,'2025'!F:F)</f>
        <v>1</v>
      </c>
    </row>
    <row r="267" spans="1:28">
      <c r="A267" t="s">
        <v>466</v>
      </c>
      <c r="E267" t="e">
        <f>_xlfn.XLOOKUP(A267,'2022'!A:A,'2022'!AA:AA)</f>
        <v>#N/A</v>
      </c>
      <c r="F267">
        <f>_xlfn.XLOOKUP(A267,'2023'!B:B,'2023'!AG:AG)</f>
        <v>0</v>
      </c>
      <c r="G267">
        <f>_xlfn.XLOOKUP(A267,'2024'!B:B,'2024'!BL:BL)</f>
        <v>0</v>
      </c>
      <c r="H267">
        <f>_xlfn.XLOOKUP(A267,'2025'!A:A,'2025'!G:G)</f>
        <v>0</v>
      </c>
      <c r="I267" t="e">
        <f>_xlfn.XLOOKUP(A267,'2021'!A:A,'2021'!U:U)</f>
        <v>#N/A</v>
      </c>
      <c r="J267" t="e">
        <f>_xlfn.XLOOKUP(A267,'2022'!A:A,'2022'!V:V)</f>
        <v>#N/A</v>
      </c>
      <c r="K267" t="str">
        <f>_xlfn.XLOOKUP(A267,'2023'!B:B,'2023'!AD:AD)</f>
        <v/>
      </c>
      <c r="L267" t="str">
        <f>_xlfn.XLOOKUP(A267,'2024'!B:B,'2024'!AV:AV)</f>
        <v/>
      </c>
      <c r="M267">
        <f>_xlfn.XLOOKUP(A267,'2025'!A:A,'2025'!G:G)</f>
        <v>0</v>
      </c>
      <c r="N267" t="e">
        <f>_xlfn.XLOOKUP(A267,'2021'!A:A,'2021'!E:E)</f>
        <v>#N/A</v>
      </c>
      <c r="O267" t="e">
        <f>_xlfn.XLOOKUP(A267,'2022'!A:A,'2022'!E:E)</f>
        <v>#N/A</v>
      </c>
      <c r="P267">
        <f>_xlfn.XLOOKUP(A267,'2023'!B:B,'2023'!G:G)</f>
        <v>0</v>
      </c>
      <c r="Q267">
        <f>_xlfn.XLOOKUP(A267,'2024'!B:B,'2024'!BH:BH)</f>
        <v>0</v>
      </c>
      <c r="R267">
        <f>_xlfn.XLOOKUP(A267,'2025'!A:A,'2025'!B:B)</f>
        <v>0</v>
      </c>
      <c r="S267" t="e">
        <f>_xlfn.XLOOKUP(A267,'2021'!A:A,'2021'!X:X)</f>
        <v>#N/A</v>
      </c>
      <c r="T267" t="e">
        <f>_xlfn.XLOOKUP(A267,'2022'!A:A,'2022'!X:X)</f>
        <v>#N/A</v>
      </c>
      <c r="U267" t="str">
        <f>_xlfn.XLOOKUP(A267,'2023'!B:B,'2023'!AF:AF)</f>
        <v/>
      </c>
      <c r="V267" t="str">
        <f>_xlfn.XLOOKUP(A267,'2024'!B:B,'2024'!BW:BW)</f>
        <v/>
      </c>
      <c r="W267">
        <f>_xlfn.XLOOKUP(A267,'2025'!A:A,'2025'!C:C)</f>
        <v>0</v>
      </c>
      <c r="X267" t="e">
        <f>_xlfn.XLOOKUP(A267,'2021'!A:A,'2021'!V:V)</f>
        <v>#N/A</v>
      </c>
      <c r="Y267" t="e">
        <f>_xlfn.XLOOKUP(A267,'2022'!A:A,'2022'!W:W)</f>
        <v>#N/A</v>
      </c>
      <c r="Z267" t="str">
        <f>_xlfn.XLOOKUP(A267,'2023'!B:B,'2023'!AE:AE)</f>
        <v/>
      </c>
      <c r="AA267">
        <f>_xlfn.XLOOKUP(A267,'2024'!B:B,'2024'!AZ:AZ)</f>
        <v>0</v>
      </c>
      <c r="AB267">
        <f>_xlfn.XLOOKUP(A267,'2025'!A:A,'2025'!F:F)</f>
        <v>0</v>
      </c>
    </row>
    <row r="268" spans="1:28">
      <c r="A268" t="s">
        <v>537</v>
      </c>
      <c r="E268" t="str">
        <f>_xlfn.XLOOKUP(A268,'2022'!A:A,'2022'!AA:AA)</f>
        <v/>
      </c>
      <c r="F268">
        <f>_xlfn.XLOOKUP(A268,'2023'!B:B,'2023'!AG:AG)</f>
        <v>0</v>
      </c>
      <c r="G268">
        <f>_xlfn.XLOOKUP(A268,'2024'!B:B,'2024'!BL:BL)</f>
        <v>0</v>
      </c>
      <c r="H268">
        <f>_xlfn.XLOOKUP(A268,'2025'!A:A,'2025'!G:G)</f>
        <v>0</v>
      </c>
      <c r="I268" t="str">
        <f>_xlfn.XLOOKUP(A268,'2021'!A:A,'2021'!U:U)</f>
        <v/>
      </c>
      <c r="J268" t="str">
        <f>_xlfn.XLOOKUP(A268,'2022'!A:A,'2022'!V:V)</f>
        <v/>
      </c>
      <c r="K268" t="str">
        <f>_xlfn.XLOOKUP(A268,'2023'!B:B,'2023'!AD:AD)</f>
        <v/>
      </c>
      <c r="L268" t="str">
        <f>_xlfn.XLOOKUP(A268,'2024'!B:B,'2024'!AV:AV)</f>
        <v/>
      </c>
      <c r="M268">
        <f>_xlfn.XLOOKUP(A268,'2025'!A:A,'2025'!G:G)</f>
        <v>0</v>
      </c>
      <c r="N268">
        <f>_xlfn.XLOOKUP(A268,'2021'!A:A,'2021'!E:E)</f>
        <v>0</v>
      </c>
      <c r="O268">
        <f>_xlfn.XLOOKUP(A268,'2022'!A:A,'2022'!E:E)</f>
        <v>0</v>
      </c>
      <c r="P268">
        <f>_xlfn.XLOOKUP(A268,'2023'!B:B,'2023'!G:G)</f>
        <v>0</v>
      </c>
      <c r="Q268">
        <f>_xlfn.XLOOKUP(A268,'2024'!B:B,'2024'!BH:BH)</f>
        <v>0</v>
      </c>
      <c r="R268">
        <f>_xlfn.XLOOKUP(A268,'2025'!A:A,'2025'!B:B)</f>
        <v>0</v>
      </c>
      <c r="S268" t="str">
        <f>_xlfn.XLOOKUP(A268,'2021'!A:A,'2021'!X:X)</f>
        <v/>
      </c>
      <c r="T268" t="str">
        <f>_xlfn.XLOOKUP(A268,'2022'!A:A,'2022'!X:X)</f>
        <v/>
      </c>
      <c r="U268" t="str">
        <f>_xlfn.XLOOKUP(A268,'2023'!B:B,'2023'!AF:AF)</f>
        <v/>
      </c>
      <c r="V268" t="str">
        <f>_xlfn.XLOOKUP(A268,'2024'!B:B,'2024'!BW:BW)</f>
        <v/>
      </c>
      <c r="W268">
        <f>_xlfn.XLOOKUP(A268,'2025'!A:A,'2025'!C:C)</f>
        <v>0</v>
      </c>
      <c r="X268" t="str">
        <f>_xlfn.XLOOKUP(A268,'2021'!A:A,'2021'!V:V)</f>
        <v/>
      </c>
      <c r="Y268" t="str">
        <f>_xlfn.XLOOKUP(A268,'2022'!A:A,'2022'!W:W)</f>
        <v/>
      </c>
      <c r="Z268" t="str">
        <f>_xlfn.XLOOKUP(A268,'2023'!B:B,'2023'!AE:AE)</f>
        <v/>
      </c>
      <c r="AA268">
        <f>_xlfn.XLOOKUP(A268,'2024'!B:B,'2024'!AZ:AZ)</f>
        <v>0</v>
      </c>
      <c r="AB268">
        <f>_xlfn.XLOOKUP(A268,'2025'!A:A,'2025'!F:F)</f>
        <v>0</v>
      </c>
    </row>
    <row r="269" spans="1:28">
      <c r="A269" t="s">
        <v>300</v>
      </c>
      <c r="E269" t="str">
        <f>_xlfn.XLOOKUP(A269,'2022'!A:A,'2022'!AA:AA)</f>
        <v/>
      </c>
      <c r="F269" t="str">
        <f>_xlfn.XLOOKUP(A269,'2023'!B:B,'2023'!AG:AG)</f>
        <v>U</v>
      </c>
      <c r="G269">
        <f>_xlfn.XLOOKUP(A269,'2024'!B:B,'2024'!BL:BL)</f>
        <v>1</v>
      </c>
      <c r="H269">
        <f>_xlfn.XLOOKUP(A269,'2025'!A:A,'2025'!G:G)</f>
        <v>0</v>
      </c>
      <c r="I269" t="str">
        <f>_xlfn.XLOOKUP(A269,'2021'!A:A,'2021'!U:U)</f>
        <v/>
      </c>
      <c r="J269" t="str">
        <f>_xlfn.XLOOKUP(A269,'2022'!A:A,'2022'!V:V)</f>
        <v/>
      </c>
      <c r="K269">
        <f>_xlfn.XLOOKUP(A269,'2023'!B:B,'2023'!AD:AD)</f>
        <v>1</v>
      </c>
      <c r="L269">
        <f>_xlfn.XLOOKUP(A269,'2024'!B:B,'2024'!AV:AV)</f>
        <v>1</v>
      </c>
      <c r="M269">
        <f>_xlfn.XLOOKUP(A269,'2025'!A:A,'2025'!G:G)</f>
        <v>0</v>
      </c>
      <c r="N269">
        <f>_xlfn.XLOOKUP(A269,'2021'!A:A,'2021'!E:E)</f>
        <v>0</v>
      </c>
      <c r="O269">
        <f>_xlfn.XLOOKUP(A269,'2022'!A:A,'2022'!E:E)</f>
        <v>0</v>
      </c>
      <c r="P269">
        <f>_xlfn.XLOOKUP(A269,'2023'!B:B,'2023'!G:G)</f>
        <v>0</v>
      </c>
      <c r="Q269">
        <f>_xlfn.XLOOKUP(A269,'2024'!B:B,'2024'!BH:BH)</f>
        <v>0</v>
      </c>
      <c r="R269">
        <f>_xlfn.XLOOKUP(A269,'2025'!A:A,'2025'!B:B)</f>
        <v>0</v>
      </c>
      <c r="S269" t="str">
        <f>_xlfn.XLOOKUP(A269,'2021'!A:A,'2021'!X:X)</f>
        <v/>
      </c>
      <c r="T269" t="str">
        <f>_xlfn.XLOOKUP(A269,'2022'!A:A,'2022'!X:X)</f>
        <v/>
      </c>
      <c r="U269" t="str">
        <f>_xlfn.XLOOKUP(A269,'2023'!B:B,'2023'!AF:AF)</f>
        <v/>
      </c>
      <c r="V269" t="str">
        <f>_xlfn.XLOOKUP(A269,'2024'!B:B,'2024'!BW:BW)</f>
        <v/>
      </c>
      <c r="W269">
        <f>_xlfn.XLOOKUP(A269,'2025'!A:A,'2025'!C:C)</f>
        <v>0</v>
      </c>
      <c r="X269" t="str">
        <f>_xlfn.XLOOKUP(A269,'2021'!A:A,'2021'!V:V)</f>
        <v/>
      </c>
      <c r="Y269" t="str">
        <f>_xlfn.XLOOKUP(A269,'2022'!A:A,'2022'!W:W)</f>
        <v/>
      </c>
      <c r="Z269" t="str">
        <f>_xlfn.XLOOKUP(A269,'2023'!B:B,'2023'!AE:AE)</f>
        <v/>
      </c>
      <c r="AA269">
        <f>_xlfn.XLOOKUP(A269,'2024'!B:B,'2024'!AZ:AZ)</f>
        <v>0</v>
      </c>
      <c r="AB269">
        <f>_xlfn.XLOOKUP(A269,'2025'!A:A,'2025'!F:F)</f>
        <v>0</v>
      </c>
    </row>
    <row r="270" spans="1:28">
      <c r="A270" t="s">
        <v>454</v>
      </c>
      <c r="E270" t="e">
        <f>_xlfn.XLOOKUP(A270,'2022'!A:A,'2022'!AA:AA)</f>
        <v>#N/A</v>
      </c>
      <c r="F270">
        <f>_xlfn.XLOOKUP(A270,'2023'!B:B,'2023'!AG:AG)</f>
        <v>0</v>
      </c>
      <c r="G270">
        <f>_xlfn.XLOOKUP(A270,'2024'!B:B,'2024'!BL:BL)</f>
        <v>0</v>
      </c>
      <c r="H270">
        <f>_xlfn.XLOOKUP(A270,'2025'!A:A,'2025'!G:G)</f>
        <v>0</v>
      </c>
      <c r="I270" t="e">
        <f>_xlfn.XLOOKUP(A270,'2021'!A:A,'2021'!U:U)</f>
        <v>#N/A</v>
      </c>
      <c r="J270" t="e">
        <f>_xlfn.XLOOKUP(A270,'2022'!A:A,'2022'!V:V)</f>
        <v>#N/A</v>
      </c>
      <c r="K270" t="str">
        <f>_xlfn.XLOOKUP(A270,'2023'!B:B,'2023'!AD:AD)</f>
        <v/>
      </c>
      <c r="L270" t="str">
        <f>_xlfn.XLOOKUP(A270,'2024'!B:B,'2024'!AV:AV)</f>
        <v/>
      </c>
      <c r="M270">
        <f>_xlfn.XLOOKUP(A270,'2025'!A:A,'2025'!G:G)</f>
        <v>0</v>
      </c>
      <c r="N270" t="e">
        <f>_xlfn.XLOOKUP(A270,'2021'!A:A,'2021'!E:E)</f>
        <v>#N/A</v>
      </c>
      <c r="O270" t="e">
        <f>_xlfn.XLOOKUP(A270,'2022'!A:A,'2022'!E:E)</f>
        <v>#N/A</v>
      </c>
      <c r="P270">
        <f>_xlfn.XLOOKUP(A270,'2023'!B:B,'2023'!G:G)</f>
        <v>0</v>
      </c>
      <c r="Q270">
        <f>_xlfn.XLOOKUP(A270,'2024'!B:B,'2024'!BH:BH)</f>
        <v>0</v>
      </c>
      <c r="R270">
        <f>_xlfn.XLOOKUP(A270,'2025'!A:A,'2025'!B:B)</f>
        <v>0</v>
      </c>
      <c r="S270" t="e">
        <f>_xlfn.XLOOKUP(A270,'2021'!A:A,'2021'!X:X)</f>
        <v>#N/A</v>
      </c>
      <c r="T270" t="e">
        <f>_xlfn.XLOOKUP(A270,'2022'!A:A,'2022'!X:X)</f>
        <v>#N/A</v>
      </c>
      <c r="U270" t="str">
        <f>_xlfn.XLOOKUP(A270,'2023'!B:B,'2023'!AF:AF)</f>
        <v/>
      </c>
      <c r="V270" t="str">
        <f>_xlfn.XLOOKUP(A270,'2024'!B:B,'2024'!BW:BW)</f>
        <v/>
      </c>
      <c r="W270">
        <f>_xlfn.XLOOKUP(A270,'2025'!A:A,'2025'!C:C)</f>
        <v>0</v>
      </c>
      <c r="X270" t="e">
        <f>_xlfn.XLOOKUP(A270,'2021'!A:A,'2021'!V:V)</f>
        <v>#N/A</v>
      </c>
      <c r="Y270" t="e">
        <f>_xlfn.XLOOKUP(A270,'2022'!A:A,'2022'!W:W)</f>
        <v>#N/A</v>
      </c>
      <c r="Z270" t="str">
        <f>_xlfn.XLOOKUP(A270,'2023'!B:B,'2023'!AE:AE)</f>
        <v/>
      </c>
      <c r="AA270">
        <f>_xlfn.XLOOKUP(A270,'2024'!B:B,'2024'!AZ:AZ)</f>
        <v>0</v>
      </c>
      <c r="AB270">
        <f>_xlfn.XLOOKUP(A270,'2025'!A:A,'2025'!F:F)</f>
        <v>0</v>
      </c>
    </row>
    <row r="271" spans="1:28">
      <c r="A271" t="s">
        <v>503</v>
      </c>
      <c r="E271" t="str">
        <f>_xlfn.XLOOKUP(A271,'2022'!A:A,'2022'!AA:AA)</f>
        <v/>
      </c>
      <c r="F271">
        <f>_xlfn.XLOOKUP(A271,'2023'!B:B,'2023'!AG:AG)</f>
        <v>0</v>
      </c>
      <c r="G271">
        <f>_xlfn.XLOOKUP(A271,'2024'!B:B,'2024'!BL:BL)</f>
        <v>0</v>
      </c>
      <c r="H271">
        <f>_xlfn.XLOOKUP(A271,'2025'!A:A,'2025'!G:G)</f>
        <v>0</v>
      </c>
      <c r="I271" t="str">
        <f>_xlfn.XLOOKUP(A271,'2021'!A:A,'2021'!U:U)</f>
        <v/>
      </c>
      <c r="J271" t="str">
        <f>_xlfn.XLOOKUP(A271,'2022'!A:A,'2022'!V:V)</f>
        <v/>
      </c>
      <c r="K271" t="str">
        <f>_xlfn.XLOOKUP(A271,'2023'!B:B,'2023'!AD:AD)</f>
        <v/>
      </c>
      <c r="L271" t="str">
        <f>_xlfn.XLOOKUP(A271,'2024'!B:B,'2024'!AV:AV)</f>
        <v/>
      </c>
      <c r="M271">
        <f>_xlfn.XLOOKUP(A271,'2025'!A:A,'2025'!G:G)</f>
        <v>0</v>
      </c>
      <c r="N271">
        <f>_xlfn.XLOOKUP(A271,'2021'!A:A,'2021'!E:E)</f>
        <v>0</v>
      </c>
      <c r="O271">
        <f>_xlfn.XLOOKUP(A271,'2022'!A:A,'2022'!E:E)</f>
        <v>0</v>
      </c>
      <c r="P271">
        <f>_xlfn.XLOOKUP(A271,'2023'!B:B,'2023'!G:G)</f>
        <v>0</v>
      </c>
      <c r="Q271">
        <f>_xlfn.XLOOKUP(A271,'2024'!B:B,'2024'!BH:BH)</f>
        <v>0</v>
      </c>
      <c r="R271">
        <f>_xlfn.XLOOKUP(A271,'2025'!A:A,'2025'!B:B)</f>
        <v>0</v>
      </c>
      <c r="S271" t="str">
        <f>_xlfn.XLOOKUP(A271,'2021'!A:A,'2021'!X:X)</f>
        <v/>
      </c>
      <c r="T271" t="str">
        <f>_xlfn.XLOOKUP(A271,'2022'!A:A,'2022'!X:X)</f>
        <v/>
      </c>
      <c r="U271" t="str">
        <f>_xlfn.XLOOKUP(A271,'2023'!B:B,'2023'!AF:AF)</f>
        <v/>
      </c>
      <c r="V271" t="str">
        <f>_xlfn.XLOOKUP(A271,'2024'!B:B,'2024'!BW:BW)</f>
        <v/>
      </c>
      <c r="W271">
        <f>_xlfn.XLOOKUP(A271,'2025'!A:A,'2025'!C:C)</f>
        <v>0</v>
      </c>
      <c r="X271" t="str">
        <f>_xlfn.XLOOKUP(A271,'2021'!A:A,'2021'!V:V)</f>
        <v/>
      </c>
      <c r="Y271" t="str">
        <f>_xlfn.XLOOKUP(A271,'2022'!A:A,'2022'!W:W)</f>
        <v/>
      </c>
      <c r="Z271" t="str">
        <f>_xlfn.XLOOKUP(A271,'2023'!B:B,'2023'!AE:AE)</f>
        <v/>
      </c>
      <c r="AA271">
        <f>_xlfn.XLOOKUP(A271,'2024'!B:B,'2024'!AZ:AZ)</f>
        <v>0</v>
      </c>
      <c r="AB271">
        <f>_xlfn.XLOOKUP(A271,'2025'!A:A,'2025'!F:F)</f>
        <v>0</v>
      </c>
    </row>
    <row r="272" spans="1:28">
      <c r="A272" t="s">
        <v>507</v>
      </c>
      <c r="E272" t="str">
        <f>_xlfn.XLOOKUP(A272,'2022'!A:A,'2022'!AA:AA)</f>
        <v/>
      </c>
      <c r="F272">
        <f>_xlfn.XLOOKUP(A272,'2023'!B:B,'2023'!AG:AG)</f>
        <v>0</v>
      </c>
      <c r="G272">
        <f>_xlfn.XLOOKUP(A272,'2024'!B:B,'2024'!BL:BL)</f>
        <v>0</v>
      </c>
      <c r="H272">
        <f>_xlfn.XLOOKUP(A272,'2025'!A:A,'2025'!G:G)</f>
        <v>0</v>
      </c>
      <c r="I272" t="str">
        <f>_xlfn.XLOOKUP(A272,'2021'!A:A,'2021'!U:U)</f>
        <v/>
      </c>
      <c r="J272" t="str">
        <f>_xlfn.XLOOKUP(A272,'2022'!A:A,'2022'!V:V)</f>
        <v/>
      </c>
      <c r="K272" t="str">
        <f>_xlfn.XLOOKUP(A272,'2023'!B:B,'2023'!AD:AD)</f>
        <v/>
      </c>
      <c r="L272" t="str">
        <f>_xlfn.XLOOKUP(A272,'2024'!B:B,'2024'!AV:AV)</f>
        <v/>
      </c>
      <c r="M272">
        <f>_xlfn.XLOOKUP(A272,'2025'!A:A,'2025'!G:G)</f>
        <v>0</v>
      </c>
      <c r="N272">
        <f>_xlfn.XLOOKUP(A272,'2021'!A:A,'2021'!E:E)</f>
        <v>0</v>
      </c>
      <c r="O272">
        <f>_xlfn.XLOOKUP(A272,'2022'!A:A,'2022'!E:E)</f>
        <v>0</v>
      </c>
      <c r="P272">
        <f>_xlfn.XLOOKUP(A272,'2023'!B:B,'2023'!G:G)</f>
        <v>0</v>
      </c>
      <c r="Q272">
        <f>_xlfn.XLOOKUP(A272,'2024'!B:B,'2024'!BH:BH)</f>
        <v>0</v>
      </c>
      <c r="R272">
        <f>_xlfn.XLOOKUP(A272,'2025'!A:A,'2025'!B:B)</f>
        <v>0</v>
      </c>
      <c r="S272" t="str">
        <f>_xlfn.XLOOKUP(A272,'2021'!A:A,'2021'!X:X)</f>
        <v/>
      </c>
      <c r="T272" t="str">
        <f>_xlfn.XLOOKUP(A272,'2022'!A:A,'2022'!X:X)</f>
        <v/>
      </c>
      <c r="U272" t="str">
        <f>_xlfn.XLOOKUP(A272,'2023'!B:B,'2023'!AF:AF)</f>
        <v/>
      </c>
      <c r="V272" t="str">
        <f>_xlfn.XLOOKUP(A272,'2024'!B:B,'2024'!BW:BW)</f>
        <v/>
      </c>
      <c r="W272">
        <f>_xlfn.XLOOKUP(A272,'2025'!A:A,'2025'!C:C)</f>
        <v>0</v>
      </c>
      <c r="X272" t="str">
        <f>_xlfn.XLOOKUP(A272,'2021'!A:A,'2021'!V:V)</f>
        <v/>
      </c>
      <c r="Y272" t="str">
        <f>_xlfn.XLOOKUP(A272,'2022'!A:A,'2022'!W:W)</f>
        <v/>
      </c>
      <c r="Z272" t="str">
        <f>_xlfn.XLOOKUP(A272,'2023'!B:B,'2023'!AE:AE)</f>
        <v/>
      </c>
      <c r="AA272">
        <f>_xlfn.XLOOKUP(A272,'2024'!B:B,'2024'!AZ:AZ)</f>
        <v>0</v>
      </c>
      <c r="AB272">
        <f>_xlfn.XLOOKUP(A272,'2025'!A:A,'2025'!F:F)</f>
        <v>0</v>
      </c>
    </row>
    <row r="273" spans="1:28">
      <c r="A273" t="s">
        <v>538</v>
      </c>
      <c r="E273" t="e">
        <f>_xlfn.XLOOKUP(A273,'2022'!A:A,'2022'!AA:AA)</f>
        <v>#N/A</v>
      </c>
      <c r="F273" t="e">
        <f>_xlfn.XLOOKUP(A273,'2023'!B:B,'2023'!AG:AG)</f>
        <v>#N/A</v>
      </c>
      <c r="G273" t="e">
        <f>_xlfn.XLOOKUP(A273,'2024'!B:B,'2024'!BL:BL)</f>
        <v>#N/A</v>
      </c>
      <c r="H273">
        <f>_xlfn.XLOOKUP(A273,'2025'!A:A,'2025'!G:G)</f>
        <v>0</v>
      </c>
      <c r="I273" t="e">
        <f>_xlfn.XLOOKUP(A273,'2021'!A:A,'2021'!U:U)</f>
        <v>#N/A</v>
      </c>
      <c r="J273" t="e">
        <f>_xlfn.XLOOKUP(A273,'2022'!A:A,'2022'!V:V)</f>
        <v>#N/A</v>
      </c>
      <c r="K273" t="e">
        <f>_xlfn.XLOOKUP(A273,'2023'!B:B,'2023'!AD:AD)</f>
        <v>#N/A</v>
      </c>
      <c r="L273" t="e">
        <f>_xlfn.XLOOKUP(A273,'2024'!B:B,'2024'!AV:AV)</f>
        <v>#N/A</v>
      </c>
      <c r="M273">
        <f>_xlfn.XLOOKUP(A273,'2025'!A:A,'2025'!G:G)</f>
        <v>0</v>
      </c>
      <c r="N273" t="e">
        <f>_xlfn.XLOOKUP(A273,'2021'!A:A,'2021'!E:E)</f>
        <v>#N/A</v>
      </c>
      <c r="O273" t="e">
        <f>_xlfn.XLOOKUP(A273,'2022'!A:A,'2022'!E:E)</f>
        <v>#N/A</v>
      </c>
      <c r="P273" t="e">
        <f>_xlfn.XLOOKUP(A273,'2023'!B:B,'2023'!G:G)</f>
        <v>#N/A</v>
      </c>
      <c r="Q273" t="e">
        <f>_xlfn.XLOOKUP(A273,'2024'!B:B,'2024'!BH:BH)</f>
        <v>#N/A</v>
      </c>
      <c r="R273">
        <f>_xlfn.XLOOKUP(A273,'2025'!A:A,'2025'!B:B)</f>
        <v>0</v>
      </c>
      <c r="S273" t="e">
        <f>_xlfn.XLOOKUP(A273,'2021'!A:A,'2021'!X:X)</f>
        <v>#N/A</v>
      </c>
      <c r="T273" t="e">
        <f>_xlfn.XLOOKUP(A273,'2022'!A:A,'2022'!X:X)</f>
        <v>#N/A</v>
      </c>
      <c r="U273" t="e">
        <f>_xlfn.XLOOKUP(A273,'2023'!B:B,'2023'!AF:AF)</f>
        <v>#N/A</v>
      </c>
      <c r="V273" t="e">
        <f>_xlfn.XLOOKUP(A273,'2024'!B:B,'2024'!BW:BW)</f>
        <v>#N/A</v>
      </c>
      <c r="W273">
        <f>_xlfn.XLOOKUP(A273,'2025'!A:A,'2025'!C:C)</f>
        <v>0</v>
      </c>
      <c r="X273" t="e">
        <f>_xlfn.XLOOKUP(A273,'2021'!A:A,'2021'!V:V)</f>
        <v>#N/A</v>
      </c>
      <c r="Y273" t="e">
        <f>_xlfn.XLOOKUP(A273,'2022'!A:A,'2022'!W:W)</f>
        <v>#N/A</v>
      </c>
      <c r="Z273" t="e">
        <f>_xlfn.XLOOKUP(A273,'2023'!B:B,'2023'!AE:AE)</f>
        <v>#N/A</v>
      </c>
      <c r="AA273" t="e">
        <f>_xlfn.XLOOKUP(A273,'2024'!B:B,'2024'!AZ:AZ)</f>
        <v>#N/A</v>
      </c>
      <c r="AB273">
        <f>_xlfn.XLOOKUP(A273,'2025'!A:A,'2025'!F:F)</f>
        <v>0</v>
      </c>
    </row>
    <row r="274" spans="1:28">
      <c r="A274" t="s">
        <v>302</v>
      </c>
      <c r="E274" t="str">
        <f>_xlfn.XLOOKUP(A274,'2022'!A:A,'2022'!AA:AA)</f>
        <v/>
      </c>
      <c r="F274" t="str">
        <f>_xlfn.XLOOKUP(A274,'2023'!B:B,'2023'!AG:AG)</f>
        <v>U</v>
      </c>
      <c r="G274">
        <f>_xlfn.XLOOKUP(A274,'2024'!B:B,'2024'!BL:BL)</f>
        <v>0</v>
      </c>
      <c r="H274">
        <f>_xlfn.XLOOKUP(A274,'2025'!A:A,'2025'!G:G)</f>
        <v>0</v>
      </c>
      <c r="I274">
        <f>_xlfn.XLOOKUP(A274,'2021'!A:A,'2021'!U:U)</f>
        <v>1</v>
      </c>
      <c r="J274">
        <f>_xlfn.XLOOKUP(A274,'2022'!A:A,'2022'!V:V)</f>
        <v>1</v>
      </c>
      <c r="K274">
        <f>_xlfn.XLOOKUP(A274,'2023'!B:B,'2023'!AD:AD)</f>
        <v>1</v>
      </c>
      <c r="L274">
        <f>_xlfn.XLOOKUP(A274,'2024'!B:B,'2024'!AV:AV)</f>
        <v>1</v>
      </c>
      <c r="M274">
        <f>_xlfn.XLOOKUP(A274,'2025'!A:A,'2025'!G:G)</f>
        <v>0</v>
      </c>
      <c r="N274">
        <f>_xlfn.XLOOKUP(A274,'2021'!A:A,'2021'!E:E)</f>
        <v>0</v>
      </c>
      <c r="O274">
        <f>_xlfn.XLOOKUP(A274,'2022'!A:A,'2022'!E:E)</f>
        <v>0</v>
      </c>
      <c r="P274">
        <f>_xlfn.XLOOKUP(A274,'2023'!B:B,'2023'!G:G)</f>
        <v>0</v>
      </c>
      <c r="Q274">
        <f>_xlfn.XLOOKUP(A274,'2024'!B:B,'2024'!BH:BH)</f>
        <v>0</v>
      </c>
      <c r="R274">
        <f>_xlfn.XLOOKUP(A274,'2025'!A:A,'2025'!B:B)</f>
        <v>0</v>
      </c>
      <c r="S274" t="str">
        <f>_xlfn.XLOOKUP(A274,'2021'!A:A,'2021'!X:X)</f>
        <v/>
      </c>
      <c r="T274" t="str">
        <f>_xlfn.XLOOKUP(A274,'2022'!A:A,'2022'!X:X)</f>
        <v/>
      </c>
      <c r="U274" t="str">
        <f>_xlfn.XLOOKUP(A274,'2023'!B:B,'2023'!AF:AF)</f>
        <v/>
      </c>
      <c r="V274" t="str">
        <f>_xlfn.XLOOKUP(A274,'2024'!B:B,'2024'!BW:BW)</f>
        <v/>
      </c>
      <c r="W274">
        <f>_xlfn.XLOOKUP(A274,'2025'!A:A,'2025'!C:C)</f>
        <v>0</v>
      </c>
      <c r="X274" t="str">
        <f>_xlfn.XLOOKUP(A274,'2021'!A:A,'2021'!V:V)</f>
        <v/>
      </c>
      <c r="Y274" t="str">
        <f>_xlfn.XLOOKUP(A274,'2022'!A:A,'2022'!W:W)</f>
        <v/>
      </c>
      <c r="Z274" t="str">
        <f>_xlfn.XLOOKUP(A274,'2023'!B:B,'2023'!AE:AE)</f>
        <v/>
      </c>
      <c r="AA274">
        <f>_xlfn.XLOOKUP(A274,'2024'!B:B,'2024'!AZ:AZ)</f>
        <v>0</v>
      </c>
      <c r="AB274">
        <f>_xlfn.XLOOKUP(A274,'2025'!A:A,'2025'!F:F)</f>
        <v>0</v>
      </c>
    </row>
    <row r="275" spans="1:28">
      <c r="A275" t="s">
        <v>237</v>
      </c>
      <c r="E275" t="str">
        <f>_xlfn.XLOOKUP(A275,'2022'!A:A,'2022'!AA:AA)</f>
        <v/>
      </c>
      <c r="F275">
        <f>_xlfn.XLOOKUP(A275,'2023'!B:B,'2023'!AG:AG)</f>
        <v>0</v>
      </c>
      <c r="G275">
        <f>_xlfn.XLOOKUP(A275,'2024'!B:B,'2024'!BL:BL)</f>
        <v>0</v>
      </c>
      <c r="H275">
        <f>_xlfn.XLOOKUP(A275,'2025'!A:A,'2025'!G:G)</f>
        <v>0</v>
      </c>
      <c r="I275" t="str">
        <f>_xlfn.XLOOKUP(A275,'2021'!A:A,'2021'!U:U)</f>
        <v/>
      </c>
      <c r="J275" t="str">
        <f>_xlfn.XLOOKUP(A275,'2022'!A:A,'2022'!V:V)</f>
        <v/>
      </c>
      <c r="K275" t="str">
        <f>_xlfn.XLOOKUP(A275,'2023'!B:B,'2023'!AD:AD)</f>
        <v/>
      </c>
      <c r="L275" t="str">
        <f>_xlfn.XLOOKUP(A275,'2024'!B:B,'2024'!AV:AV)</f>
        <v/>
      </c>
      <c r="M275">
        <f>_xlfn.XLOOKUP(A275,'2025'!A:A,'2025'!G:G)</f>
        <v>0</v>
      </c>
      <c r="N275">
        <f>_xlfn.XLOOKUP(A275,'2021'!A:A,'2021'!E:E)</f>
        <v>0</v>
      </c>
      <c r="O275">
        <f>_xlfn.XLOOKUP(A275,'2022'!A:A,'2022'!E:E)</f>
        <v>0</v>
      </c>
      <c r="P275">
        <f>_xlfn.XLOOKUP(A275,'2023'!B:B,'2023'!G:G)</f>
        <v>0</v>
      </c>
      <c r="Q275">
        <f>_xlfn.XLOOKUP(A275,'2024'!B:B,'2024'!BH:BH)</f>
        <v>0</v>
      </c>
      <c r="R275">
        <f>_xlfn.XLOOKUP(A275,'2025'!A:A,'2025'!B:B)</f>
        <v>0</v>
      </c>
      <c r="S275" t="str">
        <f>_xlfn.XLOOKUP(A275,'2021'!A:A,'2021'!X:X)</f>
        <v/>
      </c>
      <c r="T275" t="str">
        <f>_xlfn.XLOOKUP(A275,'2022'!A:A,'2022'!X:X)</f>
        <v/>
      </c>
      <c r="U275" t="str">
        <f>_xlfn.XLOOKUP(A275,'2023'!B:B,'2023'!AF:AF)</f>
        <v/>
      </c>
      <c r="V275" t="str">
        <f>_xlfn.XLOOKUP(A275,'2024'!B:B,'2024'!BW:BW)</f>
        <v/>
      </c>
      <c r="W275">
        <f>_xlfn.XLOOKUP(A275,'2025'!A:A,'2025'!C:C)</f>
        <v>0</v>
      </c>
      <c r="X275" t="str">
        <f>_xlfn.XLOOKUP(A275,'2021'!A:A,'2021'!V:V)</f>
        <v/>
      </c>
      <c r="Y275" t="str">
        <f>_xlfn.XLOOKUP(A275,'2022'!A:A,'2022'!W:W)</f>
        <v/>
      </c>
      <c r="Z275" t="str">
        <f>_xlfn.XLOOKUP(A275,'2023'!B:B,'2023'!AE:AE)</f>
        <v/>
      </c>
      <c r="AA275">
        <f>_xlfn.XLOOKUP(A275,'2024'!B:B,'2024'!AZ:AZ)</f>
        <v>1</v>
      </c>
      <c r="AB275">
        <f>_xlfn.XLOOKUP(A275,'2025'!A:A,'2025'!F:F)</f>
        <v>1</v>
      </c>
    </row>
    <row r="276" spans="1:28">
      <c r="A276" t="s">
        <v>356</v>
      </c>
      <c r="E276" t="e">
        <f>_xlfn.XLOOKUP(A276,'2022'!A:A,'2022'!AA:AA)</f>
        <v>#N/A</v>
      </c>
      <c r="F276">
        <f>_xlfn.XLOOKUP(A276,'2023'!B:B,'2023'!AG:AG)</f>
        <v>0</v>
      </c>
      <c r="G276">
        <f>_xlfn.XLOOKUP(A276,'2024'!B:B,'2024'!BL:BL)</f>
        <v>0</v>
      </c>
      <c r="H276">
        <f>_xlfn.XLOOKUP(A276,'2025'!A:A,'2025'!G:G)</f>
        <v>1</v>
      </c>
      <c r="I276" t="e">
        <f>_xlfn.XLOOKUP(A276,'2021'!A:A,'2021'!U:U)</f>
        <v>#N/A</v>
      </c>
      <c r="J276" t="e">
        <f>_xlfn.XLOOKUP(A276,'2022'!A:A,'2022'!V:V)</f>
        <v>#N/A</v>
      </c>
      <c r="K276" t="str">
        <f>_xlfn.XLOOKUP(A276,'2023'!B:B,'2023'!AD:AD)</f>
        <v/>
      </c>
      <c r="L276" t="str">
        <f>_xlfn.XLOOKUP(A276,'2024'!B:B,'2024'!AV:AV)</f>
        <v/>
      </c>
      <c r="M276">
        <f>_xlfn.XLOOKUP(A276,'2025'!A:A,'2025'!G:G)</f>
        <v>1</v>
      </c>
      <c r="N276" t="e">
        <f>_xlfn.XLOOKUP(A276,'2021'!A:A,'2021'!E:E)</f>
        <v>#N/A</v>
      </c>
      <c r="O276" t="e">
        <f>_xlfn.XLOOKUP(A276,'2022'!A:A,'2022'!E:E)</f>
        <v>#N/A</v>
      </c>
      <c r="P276">
        <f>_xlfn.XLOOKUP(A276,'2023'!B:B,'2023'!G:G)</f>
        <v>0</v>
      </c>
      <c r="Q276">
        <f>_xlfn.XLOOKUP(A276,'2024'!B:B,'2024'!BH:BH)</f>
        <v>0</v>
      </c>
      <c r="R276">
        <f>_xlfn.XLOOKUP(A276,'2025'!A:A,'2025'!B:B)</f>
        <v>0</v>
      </c>
      <c r="S276" t="e">
        <f>_xlfn.XLOOKUP(A276,'2021'!A:A,'2021'!X:X)</f>
        <v>#N/A</v>
      </c>
      <c r="T276" t="e">
        <f>_xlfn.XLOOKUP(A276,'2022'!A:A,'2022'!X:X)</f>
        <v>#N/A</v>
      </c>
      <c r="U276" t="str">
        <f>_xlfn.XLOOKUP(A276,'2023'!B:B,'2023'!AF:AF)</f>
        <v/>
      </c>
      <c r="V276" t="str">
        <f>_xlfn.XLOOKUP(A276,'2024'!B:B,'2024'!BW:BW)</f>
        <v/>
      </c>
      <c r="W276">
        <f>_xlfn.XLOOKUP(A276,'2025'!A:A,'2025'!C:C)</f>
        <v>0</v>
      </c>
      <c r="X276" t="e">
        <f>_xlfn.XLOOKUP(A276,'2021'!A:A,'2021'!V:V)</f>
        <v>#N/A</v>
      </c>
      <c r="Y276" t="e">
        <f>_xlfn.XLOOKUP(A276,'2022'!A:A,'2022'!W:W)</f>
        <v>#N/A</v>
      </c>
      <c r="Z276" t="str">
        <f>_xlfn.XLOOKUP(A276,'2023'!B:B,'2023'!AE:AE)</f>
        <v/>
      </c>
      <c r="AA276">
        <f>_xlfn.XLOOKUP(A276,'2024'!B:B,'2024'!AZ:AZ)</f>
        <v>0</v>
      </c>
      <c r="AB276">
        <f>_xlfn.XLOOKUP(A276,'2025'!A:A,'2025'!F:F)</f>
        <v>0</v>
      </c>
    </row>
    <row r="277" spans="1:28">
      <c r="A277" t="s">
        <v>306</v>
      </c>
      <c r="E277" t="e">
        <f>_xlfn.XLOOKUP(A277,'2022'!A:A,'2022'!AA:AA)</f>
        <v>#N/A</v>
      </c>
      <c r="F277" t="e">
        <f>_xlfn.XLOOKUP(A277,'2023'!B:B,'2023'!AG:AG)</f>
        <v>#N/A</v>
      </c>
      <c r="G277">
        <f>_xlfn.XLOOKUP(A277,'2024'!B:B,'2024'!BL:BL)</f>
        <v>0</v>
      </c>
      <c r="H277">
        <f>_xlfn.XLOOKUP(A277,'2025'!A:A,'2025'!G:G)</f>
        <v>0</v>
      </c>
      <c r="I277" t="e">
        <f>_xlfn.XLOOKUP(A277,'2021'!A:A,'2021'!U:U)</f>
        <v>#N/A</v>
      </c>
      <c r="J277" t="e">
        <f>_xlfn.XLOOKUP(A277,'2022'!A:A,'2022'!V:V)</f>
        <v>#N/A</v>
      </c>
      <c r="K277" t="e">
        <f>_xlfn.XLOOKUP(A277,'2023'!B:B,'2023'!AD:AD)</f>
        <v>#N/A</v>
      </c>
      <c r="L277" t="str">
        <f>_xlfn.XLOOKUP(A277,'2024'!B:B,'2024'!AV:AV)</f>
        <v/>
      </c>
      <c r="M277">
        <f>_xlfn.XLOOKUP(A277,'2025'!A:A,'2025'!G:G)</f>
        <v>0</v>
      </c>
      <c r="N277" t="e">
        <f>_xlfn.XLOOKUP(A277,'2021'!A:A,'2021'!E:E)</f>
        <v>#N/A</v>
      </c>
      <c r="O277" t="e">
        <f>_xlfn.XLOOKUP(A277,'2022'!A:A,'2022'!E:E)</f>
        <v>#N/A</v>
      </c>
      <c r="P277" t="e">
        <f>_xlfn.XLOOKUP(A277,'2023'!B:B,'2023'!G:G)</f>
        <v>#N/A</v>
      </c>
      <c r="Q277">
        <f>_xlfn.XLOOKUP(A277,'2024'!B:B,'2024'!BH:BH)</f>
        <v>0</v>
      </c>
      <c r="R277">
        <f>_xlfn.XLOOKUP(A277,'2025'!A:A,'2025'!B:B)</f>
        <v>0</v>
      </c>
      <c r="S277" t="e">
        <f>_xlfn.XLOOKUP(A277,'2021'!A:A,'2021'!X:X)</f>
        <v>#N/A</v>
      </c>
      <c r="T277" t="e">
        <f>_xlfn.XLOOKUP(A277,'2022'!A:A,'2022'!X:X)</f>
        <v>#N/A</v>
      </c>
      <c r="U277" t="e">
        <f>_xlfn.XLOOKUP(A277,'2023'!B:B,'2023'!AF:AF)</f>
        <v>#N/A</v>
      </c>
      <c r="V277" t="str">
        <f>_xlfn.XLOOKUP(A277,'2024'!B:B,'2024'!BW:BW)</f>
        <v/>
      </c>
      <c r="W277">
        <f>_xlfn.XLOOKUP(A277,'2025'!A:A,'2025'!C:C)</f>
        <v>0</v>
      </c>
      <c r="X277" t="e">
        <f>_xlfn.XLOOKUP(A277,'2021'!A:A,'2021'!V:V)</f>
        <v>#N/A</v>
      </c>
      <c r="Y277" t="e">
        <f>_xlfn.XLOOKUP(A277,'2022'!A:A,'2022'!W:W)</f>
        <v>#N/A</v>
      </c>
      <c r="Z277" t="e">
        <f>_xlfn.XLOOKUP(A277,'2023'!B:B,'2023'!AE:AE)</f>
        <v>#N/A</v>
      </c>
      <c r="AA277">
        <f>_xlfn.XLOOKUP(A277,'2024'!B:B,'2024'!AZ:AZ)</f>
        <v>0</v>
      </c>
      <c r="AB277">
        <f>_xlfn.XLOOKUP(A277,'2025'!A:A,'2025'!F:F)</f>
        <v>0</v>
      </c>
    </row>
    <row r="278" spans="1:28">
      <c r="A278" t="s">
        <v>323</v>
      </c>
      <c r="E278" t="str">
        <f>_xlfn.XLOOKUP(A278,'2022'!A:A,'2022'!AA:AA)</f>
        <v/>
      </c>
      <c r="F278" t="str">
        <f>_xlfn.XLOOKUP(A278,'2023'!B:B,'2023'!AG:AG)</f>
        <v>Y</v>
      </c>
      <c r="G278">
        <f>_xlfn.XLOOKUP(A278,'2024'!B:B,'2024'!BL:BL)</f>
        <v>1</v>
      </c>
      <c r="H278">
        <f>_xlfn.XLOOKUP(A278,'2025'!A:A,'2025'!G:G)</f>
        <v>1</v>
      </c>
      <c r="I278">
        <f>_xlfn.XLOOKUP(A278,'2021'!A:A,'2021'!U:U)</f>
        <v>1</v>
      </c>
      <c r="J278">
        <f>_xlfn.XLOOKUP(A278,'2022'!A:A,'2022'!V:V)</f>
        <v>1</v>
      </c>
      <c r="K278" t="str">
        <f>_xlfn.XLOOKUP(A278,'2023'!B:B,'2023'!AD:AD)</f>
        <v/>
      </c>
      <c r="L278" t="str">
        <f>_xlfn.XLOOKUP(A278,'2024'!B:B,'2024'!AV:AV)</f>
        <v/>
      </c>
      <c r="M278">
        <f>_xlfn.XLOOKUP(A278,'2025'!A:A,'2025'!G:G)</f>
        <v>1</v>
      </c>
      <c r="N278" t="str">
        <f>_xlfn.XLOOKUP(A278,'2021'!A:A,'2021'!E:E)</f>
        <v>Y</v>
      </c>
      <c r="O278" t="str">
        <f>_xlfn.XLOOKUP(A278,'2022'!A:A,'2022'!E:E)</f>
        <v>Y</v>
      </c>
      <c r="P278" t="str">
        <f>_xlfn.XLOOKUP(A278,'2023'!B:B,'2023'!G:G)</f>
        <v>Y</v>
      </c>
      <c r="Q278">
        <f>_xlfn.XLOOKUP(A278,'2024'!B:B,'2024'!BH:BH)</f>
        <v>1</v>
      </c>
      <c r="R278">
        <f>_xlfn.XLOOKUP(A278,'2025'!A:A,'2025'!B:B)</f>
        <v>1</v>
      </c>
      <c r="S278">
        <f>_xlfn.XLOOKUP(A278,'2021'!A:A,'2021'!X:X)</f>
        <v>1</v>
      </c>
      <c r="T278">
        <f>_xlfn.XLOOKUP(A278,'2022'!A:A,'2022'!X:X)</f>
        <v>1</v>
      </c>
      <c r="U278">
        <f>_xlfn.XLOOKUP(A278,'2023'!B:B,'2023'!AF:AF)</f>
        <v>1</v>
      </c>
      <c r="V278">
        <f>_xlfn.XLOOKUP(A278,'2024'!B:B,'2024'!BW:BW)</f>
        <v>1</v>
      </c>
      <c r="W278">
        <f>_xlfn.XLOOKUP(A278,'2025'!A:A,'2025'!C:C)</f>
        <v>1</v>
      </c>
      <c r="X278">
        <f>_xlfn.XLOOKUP(A278,'2021'!A:A,'2021'!V:V)</f>
        <v>1</v>
      </c>
      <c r="Y278">
        <f>_xlfn.XLOOKUP(A278,'2022'!A:A,'2022'!W:W)</f>
        <v>1</v>
      </c>
      <c r="Z278">
        <f>_xlfn.XLOOKUP(A278,'2023'!B:B,'2023'!AE:AE)</f>
        <v>1</v>
      </c>
      <c r="AA278">
        <f>_xlfn.XLOOKUP(A278,'2024'!B:B,'2024'!AZ:AZ)</f>
        <v>1</v>
      </c>
      <c r="AB278">
        <f>_xlfn.XLOOKUP(A278,'2025'!A:A,'2025'!F:F)</f>
        <v>1</v>
      </c>
    </row>
    <row r="279" spans="1:28">
      <c r="A279" t="s">
        <v>104</v>
      </c>
      <c r="E279" t="str">
        <f>_xlfn.XLOOKUP(A279,'2022'!A:A,'2022'!AA:AA)</f>
        <v/>
      </c>
      <c r="F279">
        <f>_xlfn.XLOOKUP(A279,'2023'!B:B,'2023'!AG:AG)</f>
        <v>0</v>
      </c>
      <c r="G279">
        <f>_xlfn.XLOOKUP(A279,'2024'!B:B,'2024'!BL:BL)</f>
        <v>1</v>
      </c>
      <c r="H279">
        <f>_xlfn.XLOOKUP(A279,'2025'!A:A,'2025'!G:G)</f>
        <v>1</v>
      </c>
      <c r="I279" t="str">
        <f>_xlfn.XLOOKUP(A279,'2021'!A:A,'2021'!U:U)</f>
        <v/>
      </c>
      <c r="J279" t="str">
        <f>_xlfn.XLOOKUP(A279,'2022'!A:A,'2022'!V:V)</f>
        <v/>
      </c>
      <c r="K279" t="str">
        <f>_xlfn.XLOOKUP(A279,'2023'!B:B,'2023'!AD:AD)</f>
        <v/>
      </c>
      <c r="L279" t="str">
        <f>_xlfn.XLOOKUP(A279,'2024'!B:B,'2024'!AV:AV)</f>
        <v/>
      </c>
      <c r="M279">
        <f>_xlfn.XLOOKUP(A279,'2025'!A:A,'2025'!G:G)</f>
        <v>1</v>
      </c>
      <c r="N279" t="str">
        <f>_xlfn.XLOOKUP(A279,'2021'!A:A,'2021'!E:E)</f>
        <v>Y</v>
      </c>
      <c r="O279" t="str">
        <f>_xlfn.XLOOKUP(A279,'2022'!A:A,'2022'!E:E)</f>
        <v>Y</v>
      </c>
      <c r="P279" t="str">
        <f>_xlfn.XLOOKUP(A279,'2023'!B:B,'2023'!G:G)</f>
        <v>Y</v>
      </c>
      <c r="Q279">
        <f>_xlfn.XLOOKUP(A279,'2024'!B:B,'2024'!BH:BH)</f>
        <v>1</v>
      </c>
      <c r="R279">
        <f>_xlfn.XLOOKUP(A279,'2025'!A:A,'2025'!B:B)</f>
        <v>1</v>
      </c>
      <c r="S279" t="str">
        <f>_xlfn.XLOOKUP(A279,'2021'!A:A,'2021'!X:X)</f>
        <v/>
      </c>
      <c r="T279" t="str">
        <f>_xlfn.XLOOKUP(A279,'2022'!A:A,'2022'!X:X)</f>
        <v/>
      </c>
      <c r="U279" t="str">
        <f>_xlfn.XLOOKUP(A279,'2023'!B:B,'2023'!AF:AF)</f>
        <v/>
      </c>
      <c r="V279" t="str">
        <f>_xlfn.XLOOKUP(A279,'2024'!B:B,'2024'!BW:BW)</f>
        <v/>
      </c>
      <c r="W279">
        <f>_xlfn.XLOOKUP(A279,'2025'!A:A,'2025'!C:C)</f>
        <v>0</v>
      </c>
      <c r="X279">
        <f>_xlfn.XLOOKUP(A279,'2021'!A:A,'2021'!V:V)</f>
        <v>1</v>
      </c>
      <c r="Y279">
        <f>_xlfn.XLOOKUP(A279,'2022'!A:A,'2022'!W:W)</f>
        <v>1</v>
      </c>
      <c r="Z279">
        <f>_xlfn.XLOOKUP(A279,'2023'!B:B,'2023'!AE:AE)</f>
        <v>1</v>
      </c>
      <c r="AA279">
        <f>_xlfn.XLOOKUP(A279,'2024'!B:B,'2024'!AZ:AZ)</f>
        <v>1</v>
      </c>
      <c r="AB279">
        <f>_xlfn.XLOOKUP(A279,'2025'!A:A,'2025'!F:F)</f>
        <v>1</v>
      </c>
    </row>
    <row r="280" spans="1:28">
      <c r="A280" t="s">
        <v>438</v>
      </c>
      <c r="E280" t="str">
        <f>_xlfn.XLOOKUP(A280,'2022'!A:A,'2022'!AA:AA)</f>
        <v/>
      </c>
      <c r="F280" t="str">
        <f>_xlfn.XLOOKUP(A280,'2023'!B:B,'2023'!AG:AG)</f>
        <v>U</v>
      </c>
      <c r="G280">
        <f>_xlfn.XLOOKUP(A280,'2024'!B:B,'2024'!BL:BL)</f>
        <v>0</v>
      </c>
      <c r="H280">
        <f>_xlfn.XLOOKUP(A280,'2025'!A:A,'2025'!G:G)</f>
        <v>0</v>
      </c>
      <c r="I280" t="str">
        <f>_xlfn.XLOOKUP(A280,'2021'!A:A,'2021'!U:U)</f>
        <v/>
      </c>
      <c r="J280" t="str">
        <f>_xlfn.XLOOKUP(A280,'2022'!A:A,'2022'!V:V)</f>
        <v/>
      </c>
      <c r="K280" t="str">
        <f>_xlfn.XLOOKUP(A280,'2023'!B:B,'2023'!AD:AD)</f>
        <v/>
      </c>
      <c r="L280" t="str">
        <f>_xlfn.XLOOKUP(A280,'2024'!B:B,'2024'!AV:AV)</f>
        <v/>
      </c>
      <c r="M280">
        <f>_xlfn.XLOOKUP(A280,'2025'!A:A,'2025'!G:G)</f>
        <v>0</v>
      </c>
      <c r="N280">
        <f>_xlfn.XLOOKUP(A280,'2021'!A:A,'2021'!E:E)</f>
        <v>0</v>
      </c>
      <c r="O280">
        <f>_xlfn.XLOOKUP(A280,'2022'!A:A,'2022'!E:E)</f>
        <v>0</v>
      </c>
      <c r="P280">
        <f>_xlfn.XLOOKUP(A280,'2023'!B:B,'2023'!G:G)</f>
        <v>0</v>
      </c>
      <c r="Q280">
        <f>_xlfn.XLOOKUP(A280,'2024'!B:B,'2024'!BH:BH)</f>
        <v>0</v>
      </c>
      <c r="R280">
        <f>_xlfn.XLOOKUP(A280,'2025'!A:A,'2025'!B:B)</f>
        <v>0</v>
      </c>
      <c r="S280" t="str">
        <f>_xlfn.XLOOKUP(A280,'2021'!A:A,'2021'!X:X)</f>
        <v/>
      </c>
      <c r="T280" t="str">
        <f>_xlfn.XLOOKUP(A280,'2022'!A:A,'2022'!X:X)</f>
        <v/>
      </c>
      <c r="U280" t="str">
        <f>_xlfn.XLOOKUP(A280,'2023'!B:B,'2023'!AF:AF)</f>
        <v/>
      </c>
      <c r="V280" t="str">
        <f>_xlfn.XLOOKUP(A280,'2024'!B:B,'2024'!BW:BW)</f>
        <v/>
      </c>
      <c r="W280">
        <f>_xlfn.XLOOKUP(A280,'2025'!A:A,'2025'!C:C)</f>
        <v>0</v>
      </c>
      <c r="X280" t="str">
        <f>_xlfn.XLOOKUP(A280,'2021'!A:A,'2021'!V:V)</f>
        <v/>
      </c>
      <c r="Y280" t="str">
        <f>_xlfn.XLOOKUP(A280,'2022'!A:A,'2022'!W:W)</f>
        <v/>
      </c>
      <c r="Z280">
        <f>_xlfn.XLOOKUP(A280,'2023'!B:B,'2023'!AE:AE)</f>
        <v>1</v>
      </c>
      <c r="AA280">
        <f>_xlfn.XLOOKUP(A280,'2024'!B:B,'2024'!AZ:AZ)</f>
        <v>0</v>
      </c>
      <c r="AB280">
        <f>_xlfn.XLOOKUP(A280,'2025'!A:A,'2025'!F:F)</f>
        <v>1</v>
      </c>
    </row>
    <row r="281" spans="1:28">
      <c r="A281" t="s">
        <v>490</v>
      </c>
      <c r="E281" t="str">
        <f>_xlfn.XLOOKUP(A281,'2022'!A:A,'2022'!AA:AA)</f>
        <v/>
      </c>
      <c r="F281" t="e">
        <f>_xlfn.XLOOKUP(A281,'2023'!B:B,'2023'!AG:AG)</f>
        <v>#N/A</v>
      </c>
      <c r="G281">
        <f>_xlfn.XLOOKUP(A281,'2024'!B:B,'2024'!BL:BL)</f>
        <v>0</v>
      </c>
      <c r="H281">
        <f>_xlfn.XLOOKUP(A281,'2025'!A:A,'2025'!G:G)</f>
        <v>0</v>
      </c>
      <c r="I281" t="str">
        <f>_xlfn.XLOOKUP(A281,'2021'!A:A,'2021'!U:U)</f>
        <v/>
      </c>
      <c r="J281" t="str">
        <f>_xlfn.XLOOKUP(A281,'2022'!A:A,'2022'!V:V)</f>
        <v/>
      </c>
      <c r="K281" t="e">
        <f>_xlfn.XLOOKUP(A281,'2023'!B:B,'2023'!AD:AD)</f>
        <v>#N/A</v>
      </c>
      <c r="L281" t="str">
        <f>_xlfn.XLOOKUP(A281,'2024'!B:B,'2024'!AV:AV)</f>
        <v/>
      </c>
      <c r="M281">
        <f>_xlfn.XLOOKUP(A281,'2025'!A:A,'2025'!G:G)</f>
        <v>0</v>
      </c>
      <c r="N281">
        <f>_xlfn.XLOOKUP(A281,'2021'!A:A,'2021'!E:E)</f>
        <v>0</v>
      </c>
      <c r="O281">
        <f>_xlfn.XLOOKUP(A281,'2022'!A:A,'2022'!E:E)</f>
        <v>0</v>
      </c>
      <c r="P281" t="e">
        <f>_xlfn.XLOOKUP(A281,'2023'!B:B,'2023'!G:G)</f>
        <v>#N/A</v>
      </c>
      <c r="Q281">
        <f>_xlfn.XLOOKUP(A281,'2024'!B:B,'2024'!BH:BH)</f>
        <v>0</v>
      </c>
      <c r="R281">
        <f>_xlfn.XLOOKUP(A281,'2025'!A:A,'2025'!B:B)</f>
        <v>0</v>
      </c>
      <c r="S281" t="str">
        <f>_xlfn.XLOOKUP(A281,'2021'!A:A,'2021'!X:X)</f>
        <v/>
      </c>
      <c r="T281" t="str">
        <f>_xlfn.XLOOKUP(A281,'2022'!A:A,'2022'!X:X)</f>
        <v/>
      </c>
      <c r="U281" t="e">
        <f>_xlfn.XLOOKUP(A281,'2023'!B:B,'2023'!AF:AF)</f>
        <v>#N/A</v>
      </c>
      <c r="V281" t="str">
        <f>_xlfn.XLOOKUP(A281,'2024'!B:B,'2024'!BW:BW)</f>
        <v/>
      </c>
      <c r="W281">
        <f>_xlfn.XLOOKUP(A281,'2025'!A:A,'2025'!C:C)</f>
        <v>0</v>
      </c>
      <c r="X281" t="str">
        <f>_xlfn.XLOOKUP(A281,'2021'!A:A,'2021'!V:V)</f>
        <v/>
      </c>
      <c r="Y281" t="str">
        <f>_xlfn.XLOOKUP(A281,'2022'!A:A,'2022'!W:W)</f>
        <v/>
      </c>
      <c r="Z281" t="e">
        <f>_xlfn.XLOOKUP(A281,'2023'!B:B,'2023'!AE:AE)</f>
        <v>#N/A</v>
      </c>
      <c r="AA281">
        <f>_xlfn.XLOOKUP(A281,'2024'!B:B,'2024'!AZ:AZ)</f>
        <v>0</v>
      </c>
      <c r="AB281">
        <f>_xlfn.XLOOKUP(A281,'2025'!A:A,'2025'!F:F)</f>
        <v>1</v>
      </c>
    </row>
    <row r="282" spans="1:28">
      <c r="A282" t="s">
        <v>442</v>
      </c>
      <c r="E282" t="e">
        <f>_xlfn.XLOOKUP(A282,'2022'!A:A,'2022'!AA:AA)</f>
        <v>#N/A</v>
      </c>
      <c r="F282" t="e">
        <f>_xlfn.XLOOKUP(A282,'2023'!B:B,'2023'!AG:AG)</f>
        <v>#N/A</v>
      </c>
      <c r="G282">
        <f>_xlfn.XLOOKUP(A282,'2024'!B:B,'2024'!BL:BL)</f>
        <v>0</v>
      </c>
      <c r="H282">
        <f>_xlfn.XLOOKUP(A282,'2025'!A:A,'2025'!G:G)</f>
        <v>0</v>
      </c>
      <c r="I282" t="e">
        <f>_xlfn.XLOOKUP(A282,'2021'!A:A,'2021'!U:U)</f>
        <v>#N/A</v>
      </c>
      <c r="J282" t="e">
        <f>_xlfn.XLOOKUP(A282,'2022'!A:A,'2022'!V:V)</f>
        <v>#N/A</v>
      </c>
      <c r="K282" t="e">
        <f>_xlfn.XLOOKUP(A282,'2023'!B:B,'2023'!AD:AD)</f>
        <v>#N/A</v>
      </c>
      <c r="L282" t="str">
        <f>_xlfn.XLOOKUP(A282,'2024'!B:B,'2024'!AV:AV)</f>
        <v/>
      </c>
      <c r="M282">
        <f>_xlfn.XLOOKUP(A282,'2025'!A:A,'2025'!G:G)</f>
        <v>0</v>
      </c>
      <c r="N282" t="e">
        <f>_xlfn.XLOOKUP(A282,'2021'!A:A,'2021'!E:E)</f>
        <v>#N/A</v>
      </c>
      <c r="O282" t="e">
        <f>_xlfn.XLOOKUP(A282,'2022'!A:A,'2022'!E:E)</f>
        <v>#N/A</v>
      </c>
      <c r="P282" t="e">
        <f>_xlfn.XLOOKUP(A282,'2023'!B:B,'2023'!G:G)</f>
        <v>#N/A</v>
      </c>
      <c r="Q282">
        <f>_xlfn.XLOOKUP(A282,'2024'!B:B,'2024'!BH:BH)</f>
        <v>0</v>
      </c>
      <c r="R282">
        <f>_xlfn.XLOOKUP(A282,'2025'!A:A,'2025'!B:B)</f>
        <v>0</v>
      </c>
      <c r="S282" t="e">
        <f>_xlfn.XLOOKUP(A282,'2021'!A:A,'2021'!X:X)</f>
        <v>#N/A</v>
      </c>
      <c r="T282" t="e">
        <f>_xlfn.XLOOKUP(A282,'2022'!A:A,'2022'!X:X)</f>
        <v>#N/A</v>
      </c>
      <c r="U282" t="e">
        <f>_xlfn.XLOOKUP(A282,'2023'!B:B,'2023'!AF:AF)</f>
        <v>#N/A</v>
      </c>
      <c r="V282" t="str">
        <f>_xlfn.XLOOKUP(A282,'2024'!B:B,'2024'!BW:BW)</f>
        <v/>
      </c>
      <c r="W282">
        <f>_xlfn.XLOOKUP(A282,'2025'!A:A,'2025'!C:C)</f>
        <v>0</v>
      </c>
      <c r="X282" t="e">
        <f>_xlfn.XLOOKUP(A282,'2021'!A:A,'2021'!V:V)</f>
        <v>#N/A</v>
      </c>
      <c r="Y282" t="e">
        <f>_xlfn.XLOOKUP(A282,'2022'!A:A,'2022'!W:W)</f>
        <v>#N/A</v>
      </c>
      <c r="Z282" t="e">
        <f>_xlfn.XLOOKUP(A282,'2023'!B:B,'2023'!AE:AE)</f>
        <v>#N/A</v>
      </c>
      <c r="AA282">
        <f>_xlfn.XLOOKUP(A282,'2024'!B:B,'2024'!AZ:AZ)</f>
        <v>0</v>
      </c>
      <c r="AB282">
        <f>_xlfn.XLOOKUP(A282,'2025'!A:A,'2025'!F:F)</f>
        <v>0</v>
      </c>
    </row>
    <row r="283" spans="1:28">
      <c r="A283" t="s">
        <v>453</v>
      </c>
      <c r="E283" t="str">
        <f>_xlfn.XLOOKUP(A283,'2022'!A:A,'2022'!AA:AA)</f>
        <v/>
      </c>
      <c r="F283">
        <f>_xlfn.XLOOKUP(A283,'2023'!B:B,'2023'!AG:AG)</f>
        <v>0</v>
      </c>
      <c r="G283">
        <f>_xlfn.XLOOKUP(A283,'2024'!B:B,'2024'!BL:BL)</f>
        <v>0</v>
      </c>
      <c r="H283">
        <f>_xlfn.XLOOKUP(A283,'2025'!A:A,'2025'!G:G)</f>
        <v>0</v>
      </c>
      <c r="I283" t="e">
        <f>_xlfn.XLOOKUP(A283,'2021'!A:A,'2021'!U:U)</f>
        <v>#N/A</v>
      </c>
      <c r="J283" t="str">
        <f>_xlfn.XLOOKUP(A283,'2022'!A:A,'2022'!V:V)</f>
        <v/>
      </c>
      <c r="K283" t="str">
        <f>_xlfn.XLOOKUP(A283,'2023'!B:B,'2023'!AD:AD)</f>
        <v/>
      </c>
      <c r="L283" t="str">
        <f>_xlfn.XLOOKUP(A283,'2024'!B:B,'2024'!AV:AV)</f>
        <v/>
      </c>
      <c r="M283">
        <f>_xlfn.XLOOKUP(A283,'2025'!A:A,'2025'!G:G)</f>
        <v>0</v>
      </c>
      <c r="N283" t="e">
        <f>_xlfn.XLOOKUP(A283,'2021'!A:A,'2021'!E:E)</f>
        <v>#N/A</v>
      </c>
      <c r="O283">
        <f>_xlfn.XLOOKUP(A283,'2022'!A:A,'2022'!E:E)</f>
        <v>0</v>
      </c>
      <c r="P283">
        <f>_xlfn.XLOOKUP(A283,'2023'!B:B,'2023'!G:G)</f>
        <v>0</v>
      </c>
      <c r="Q283">
        <f>_xlfn.XLOOKUP(A283,'2024'!B:B,'2024'!BH:BH)</f>
        <v>0</v>
      </c>
      <c r="R283">
        <f>_xlfn.XLOOKUP(A283,'2025'!A:A,'2025'!B:B)</f>
        <v>0</v>
      </c>
      <c r="S283" t="e">
        <f>_xlfn.XLOOKUP(A283,'2021'!A:A,'2021'!X:X)</f>
        <v>#N/A</v>
      </c>
      <c r="T283" t="str">
        <f>_xlfn.XLOOKUP(A283,'2022'!A:A,'2022'!X:X)</f>
        <v/>
      </c>
      <c r="U283" t="str">
        <f>_xlfn.XLOOKUP(A283,'2023'!B:B,'2023'!AF:AF)</f>
        <v/>
      </c>
      <c r="V283" t="str">
        <f>_xlfn.XLOOKUP(A283,'2024'!B:B,'2024'!BW:BW)</f>
        <v/>
      </c>
      <c r="W283">
        <f>_xlfn.XLOOKUP(A283,'2025'!A:A,'2025'!C:C)</f>
        <v>0</v>
      </c>
      <c r="X283" t="e">
        <f>_xlfn.XLOOKUP(A283,'2021'!A:A,'2021'!V:V)</f>
        <v>#N/A</v>
      </c>
      <c r="Y283" t="str">
        <f>_xlfn.XLOOKUP(A283,'2022'!A:A,'2022'!W:W)</f>
        <v/>
      </c>
      <c r="Z283" t="str">
        <f>_xlfn.XLOOKUP(A283,'2023'!B:B,'2023'!AE:AE)</f>
        <v/>
      </c>
      <c r="AA283">
        <f>_xlfn.XLOOKUP(A283,'2024'!B:B,'2024'!AZ:AZ)</f>
        <v>0</v>
      </c>
      <c r="AB283">
        <f>_xlfn.XLOOKUP(A283,'2025'!A:A,'2025'!F:F)</f>
        <v>0</v>
      </c>
    </row>
    <row r="284" spans="1:28">
      <c r="A284" t="s">
        <v>430</v>
      </c>
      <c r="E284" t="str">
        <f>_xlfn.XLOOKUP(A284,'2022'!A:A,'2022'!AA:AA)</f>
        <v/>
      </c>
      <c r="F284">
        <f>_xlfn.XLOOKUP(A284,'2023'!B:B,'2023'!AG:AG)</f>
        <v>0</v>
      </c>
      <c r="G284">
        <f>_xlfn.XLOOKUP(A284,'2024'!B:B,'2024'!BL:BL)</f>
        <v>1</v>
      </c>
      <c r="H284">
        <f>_xlfn.XLOOKUP(A284,'2025'!A:A,'2025'!G:G)</f>
        <v>1</v>
      </c>
      <c r="I284" t="str">
        <f>_xlfn.XLOOKUP(A284,'2021'!A:A,'2021'!U:U)</f>
        <v/>
      </c>
      <c r="J284" t="str">
        <f>_xlfn.XLOOKUP(A284,'2022'!A:A,'2022'!V:V)</f>
        <v/>
      </c>
      <c r="K284" t="str">
        <f>_xlfn.XLOOKUP(A284,'2023'!B:B,'2023'!AD:AD)</f>
        <v/>
      </c>
      <c r="L284" t="str">
        <f>_xlfn.XLOOKUP(A284,'2024'!B:B,'2024'!AV:AV)</f>
        <v/>
      </c>
      <c r="M284">
        <f>_xlfn.XLOOKUP(A284,'2025'!A:A,'2025'!G:G)</f>
        <v>1</v>
      </c>
      <c r="N284">
        <f>_xlfn.XLOOKUP(A284,'2021'!A:A,'2021'!E:E)</f>
        <v>0</v>
      </c>
      <c r="O284">
        <f>_xlfn.XLOOKUP(A284,'2022'!A:A,'2022'!E:E)</f>
        <v>0</v>
      </c>
      <c r="P284">
        <f>_xlfn.XLOOKUP(A284,'2023'!B:B,'2023'!G:G)</f>
        <v>0</v>
      </c>
      <c r="Q284">
        <f>_xlfn.XLOOKUP(A284,'2024'!B:B,'2024'!BH:BH)</f>
        <v>0</v>
      </c>
      <c r="R284">
        <f>_xlfn.XLOOKUP(A284,'2025'!A:A,'2025'!B:B)</f>
        <v>0</v>
      </c>
      <c r="S284" t="str">
        <f>_xlfn.XLOOKUP(A284,'2021'!A:A,'2021'!X:X)</f>
        <v/>
      </c>
      <c r="T284" t="str">
        <f>_xlfn.XLOOKUP(A284,'2022'!A:A,'2022'!X:X)</f>
        <v/>
      </c>
      <c r="U284" t="str">
        <f>_xlfn.XLOOKUP(A284,'2023'!B:B,'2023'!AF:AF)</f>
        <v/>
      </c>
      <c r="V284" t="str">
        <f>_xlfn.XLOOKUP(A284,'2024'!B:B,'2024'!BW:BW)</f>
        <v/>
      </c>
      <c r="W284">
        <f>_xlfn.XLOOKUP(A284,'2025'!A:A,'2025'!C:C)</f>
        <v>0</v>
      </c>
      <c r="X284" t="str">
        <f>_xlfn.XLOOKUP(A284,'2021'!A:A,'2021'!V:V)</f>
        <v/>
      </c>
      <c r="Y284" t="str">
        <f>_xlfn.XLOOKUP(A284,'2022'!A:A,'2022'!W:W)</f>
        <v/>
      </c>
      <c r="Z284" t="str">
        <f>_xlfn.XLOOKUP(A284,'2023'!B:B,'2023'!AE:AE)</f>
        <v/>
      </c>
      <c r="AA284">
        <f>_xlfn.XLOOKUP(A284,'2024'!B:B,'2024'!AZ:AZ)</f>
        <v>1</v>
      </c>
      <c r="AB284">
        <f>_xlfn.XLOOKUP(A284,'2025'!A:A,'2025'!F:F)</f>
        <v>1</v>
      </c>
    </row>
    <row r="285" spans="1:28">
      <c r="A285" t="s">
        <v>548</v>
      </c>
      <c r="E285" t="e">
        <f>_xlfn.XLOOKUP(A285,'2022'!A:A,'2022'!AA:AA)</f>
        <v>#N/A</v>
      </c>
      <c r="F285" t="e">
        <f>_xlfn.XLOOKUP(A285,'2023'!B:B,'2023'!AG:AG)</f>
        <v>#N/A</v>
      </c>
      <c r="G285">
        <f>_xlfn.XLOOKUP(A285,'2024'!B:B,'2024'!BL:BL)</f>
        <v>0</v>
      </c>
      <c r="H285">
        <f>_xlfn.XLOOKUP(A285,'2025'!A:A,'2025'!G:G)</f>
        <v>1</v>
      </c>
      <c r="I285" t="e">
        <f>_xlfn.XLOOKUP(A285,'2021'!A:A,'2021'!U:U)</f>
        <v>#N/A</v>
      </c>
      <c r="J285" t="e">
        <f>_xlfn.XLOOKUP(A285,'2022'!A:A,'2022'!V:V)</f>
        <v>#N/A</v>
      </c>
      <c r="K285" t="e">
        <f>_xlfn.XLOOKUP(A285,'2023'!B:B,'2023'!AD:AD)</f>
        <v>#N/A</v>
      </c>
      <c r="L285" t="str">
        <f>_xlfn.XLOOKUP(A285,'2024'!B:B,'2024'!AV:AV)</f>
        <v/>
      </c>
      <c r="M285">
        <f>_xlfn.XLOOKUP(A285,'2025'!A:A,'2025'!G:G)</f>
        <v>1</v>
      </c>
      <c r="N285" t="e">
        <f>_xlfn.XLOOKUP(A285,'2021'!A:A,'2021'!E:E)</f>
        <v>#N/A</v>
      </c>
      <c r="O285" t="e">
        <f>_xlfn.XLOOKUP(A285,'2022'!A:A,'2022'!E:E)</f>
        <v>#N/A</v>
      </c>
      <c r="P285" t="e">
        <f>_xlfn.XLOOKUP(A285,'2023'!B:B,'2023'!G:G)</f>
        <v>#N/A</v>
      </c>
      <c r="Q285">
        <f>_xlfn.XLOOKUP(A285,'2024'!B:B,'2024'!BH:BH)</f>
        <v>1</v>
      </c>
      <c r="R285">
        <f>_xlfn.XLOOKUP(A285,'2025'!A:A,'2025'!B:B)</f>
        <v>1</v>
      </c>
      <c r="S285" t="e">
        <f>_xlfn.XLOOKUP(A285,'2021'!A:A,'2021'!X:X)</f>
        <v>#N/A</v>
      </c>
      <c r="T285" t="e">
        <f>_xlfn.XLOOKUP(A285,'2022'!A:A,'2022'!X:X)</f>
        <v>#N/A</v>
      </c>
      <c r="U285" t="e">
        <f>_xlfn.XLOOKUP(A285,'2023'!B:B,'2023'!AF:AF)</f>
        <v>#N/A</v>
      </c>
      <c r="V285">
        <f>_xlfn.XLOOKUP(A285,'2024'!B:B,'2024'!BW:BW)</f>
        <v>1</v>
      </c>
      <c r="W285">
        <f>_xlfn.XLOOKUP(A285,'2025'!A:A,'2025'!C:C)</f>
        <v>1</v>
      </c>
      <c r="X285" t="e">
        <f>_xlfn.XLOOKUP(A285,'2021'!A:A,'2021'!V:V)</f>
        <v>#N/A</v>
      </c>
      <c r="Y285" t="e">
        <f>_xlfn.XLOOKUP(A285,'2022'!A:A,'2022'!W:W)</f>
        <v>#N/A</v>
      </c>
      <c r="Z285" t="e">
        <f>_xlfn.XLOOKUP(A285,'2023'!B:B,'2023'!AE:AE)</f>
        <v>#N/A</v>
      </c>
      <c r="AA285">
        <f>_xlfn.XLOOKUP(A285,'2024'!B:B,'2024'!AZ:AZ)</f>
        <v>1</v>
      </c>
      <c r="AB285">
        <f>_xlfn.XLOOKUP(A285,'2025'!A:A,'2025'!F:F)</f>
        <v>1</v>
      </c>
    </row>
    <row r="286" spans="1:28">
      <c r="A286" t="s">
        <v>129</v>
      </c>
      <c r="E286" t="str">
        <f>_xlfn.XLOOKUP(A286,'2022'!A:A,'2022'!AA:AA)</f>
        <v/>
      </c>
      <c r="F286" t="str">
        <f>_xlfn.XLOOKUP(A286,'2023'!B:B,'2023'!AG:AG)</f>
        <v>U</v>
      </c>
      <c r="G286">
        <f>_xlfn.XLOOKUP(A286,'2024'!B:B,'2024'!BL:BL)</f>
        <v>0</v>
      </c>
      <c r="H286">
        <f>_xlfn.XLOOKUP(A286,'2025'!A:A,'2025'!G:G)</f>
        <v>0</v>
      </c>
      <c r="I286" t="str">
        <f>_xlfn.XLOOKUP(A286,'2021'!A:A,'2021'!U:U)</f>
        <v/>
      </c>
      <c r="J286" t="str">
        <f>_xlfn.XLOOKUP(A286,'2022'!A:A,'2022'!V:V)</f>
        <v/>
      </c>
      <c r="K286" t="str">
        <f>_xlfn.XLOOKUP(A286,'2023'!B:B,'2023'!AD:AD)</f>
        <v/>
      </c>
      <c r="L286" t="str">
        <f>_xlfn.XLOOKUP(A286,'2024'!B:B,'2024'!AV:AV)</f>
        <v/>
      </c>
      <c r="M286">
        <f>_xlfn.XLOOKUP(A286,'2025'!A:A,'2025'!G:G)</f>
        <v>0</v>
      </c>
      <c r="N286">
        <f>_xlfn.XLOOKUP(A286,'2021'!A:A,'2021'!E:E)</f>
        <v>0</v>
      </c>
      <c r="O286">
        <f>_xlfn.XLOOKUP(A286,'2022'!A:A,'2022'!E:E)</f>
        <v>0</v>
      </c>
      <c r="P286">
        <f>_xlfn.XLOOKUP(A286,'2023'!B:B,'2023'!G:G)</f>
        <v>0</v>
      </c>
      <c r="Q286">
        <f>_xlfn.XLOOKUP(A286,'2024'!B:B,'2024'!BH:BH)</f>
        <v>0</v>
      </c>
      <c r="R286">
        <f>_xlfn.XLOOKUP(A286,'2025'!A:A,'2025'!B:B)</f>
        <v>0</v>
      </c>
      <c r="S286" t="str">
        <f>_xlfn.XLOOKUP(A286,'2021'!A:A,'2021'!X:X)</f>
        <v/>
      </c>
      <c r="T286" t="str">
        <f>_xlfn.XLOOKUP(A286,'2022'!A:A,'2022'!X:X)</f>
        <v/>
      </c>
      <c r="U286" t="str">
        <f>_xlfn.XLOOKUP(A286,'2023'!B:B,'2023'!AF:AF)</f>
        <v/>
      </c>
      <c r="V286" t="str">
        <f>_xlfn.XLOOKUP(A286,'2024'!B:B,'2024'!BW:BW)</f>
        <v/>
      </c>
      <c r="W286">
        <f>_xlfn.XLOOKUP(A286,'2025'!A:A,'2025'!C:C)</f>
        <v>0</v>
      </c>
      <c r="X286" t="str">
        <f>_xlfn.XLOOKUP(A286,'2021'!A:A,'2021'!V:V)</f>
        <v/>
      </c>
      <c r="Y286" t="str">
        <f>_xlfn.XLOOKUP(A286,'2022'!A:A,'2022'!W:W)</f>
        <v/>
      </c>
      <c r="Z286" t="str">
        <f>_xlfn.XLOOKUP(A286,'2023'!B:B,'2023'!AE:AE)</f>
        <v/>
      </c>
      <c r="AA286">
        <f>_xlfn.XLOOKUP(A286,'2024'!B:B,'2024'!AZ:AZ)</f>
        <v>0</v>
      </c>
      <c r="AB286">
        <f>_xlfn.XLOOKUP(A286,'2025'!A:A,'2025'!F:F)</f>
        <v>0</v>
      </c>
    </row>
    <row r="287" spans="1:28">
      <c r="A287" t="s">
        <v>2907</v>
      </c>
      <c r="E287" t="str">
        <f>_xlfn.XLOOKUP(A287,'2022'!A:A,'2022'!AA:AA)</f>
        <v/>
      </c>
      <c r="F287" t="e">
        <f>_xlfn.XLOOKUP(A287,'2023'!B:B,'2023'!AG:AG)</f>
        <v>#N/A</v>
      </c>
      <c r="G287" t="e">
        <f>_xlfn.XLOOKUP(A287,'2024'!B:B,'2024'!BL:BL)</f>
        <v>#N/A</v>
      </c>
      <c r="H287" t="e">
        <f>_xlfn.XLOOKUP(A287,'2025'!A:A,'2025'!G:G)</f>
        <v>#N/A</v>
      </c>
      <c r="I287" t="str">
        <f>_xlfn.XLOOKUP(A287,'2021'!A:A,'2021'!U:U)</f>
        <v/>
      </c>
      <c r="J287">
        <f>_xlfn.XLOOKUP(A287,'2022'!A:A,'2022'!V:V)</f>
        <v>1</v>
      </c>
      <c r="K287" t="e">
        <f>_xlfn.XLOOKUP(A287,'2023'!B:B,'2023'!AD:AD)</f>
        <v>#N/A</v>
      </c>
      <c r="L287" t="e">
        <f>_xlfn.XLOOKUP(A287,'2024'!B:B,'2024'!AV:AV)</f>
        <v>#N/A</v>
      </c>
      <c r="M287" t="e">
        <f>_xlfn.XLOOKUP(A287,'2025'!A:A,'2025'!G:G)</f>
        <v>#N/A</v>
      </c>
      <c r="N287">
        <f>_xlfn.XLOOKUP(A287,'2021'!A:A,'2021'!E:E)</f>
        <v>0</v>
      </c>
      <c r="O287">
        <f>_xlfn.XLOOKUP(A287,'2022'!A:A,'2022'!E:E)</f>
        <v>0</v>
      </c>
      <c r="P287" t="e">
        <f>_xlfn.XLOOKUP(A287,'2023'!B:B,'2023'!G:G)</f>
        <v>#N/A</v>
      </c>
      <c r="Q287" t="e">
        <f>_xlfn.XLOOKUP(A287,'2024'!B:B,'2024'!BH:BH)</f>
        <v>#N/A</v>
      </c>
      <c r="R287" t="e">
        <f>_xlfn.XLOOKUP(A287,'2025'!A:A,'2025'!B:B)</f>
        <v>#N/A</v>
      </c>
      <c r="S287" t="str">
        <f>_xlfn.XLOOKUP(A287,'2021'!A:A,'2021'!X:X)</f>
        <v/>
      </c>
      <c r="T287" t="str">
        <f>_xlfn.XLOOKUP(A287,'2022'!A:A,'2022'!X:X)</f>
        <v/>
      </c>
      <c r="U287" t="e">
        <f>_xlfn.XLOOKUP(A287,'2023'!B:B,'2023'!AF:AF)</f>
        <v>#N/A</v>
      </c>
      <c r="V287" t="e">
        <f>_xlfn.XLOOKUP(A287,'2024'!B:B,'2024'!BW:BW)</f>
        <v>#N/A</v>
      </c>
      <c r="W287" t="e">
        <f>_xlfn.XLOOKUP(A287,'2025'!A:A,'2025'!C:C)</f>
        <v>#N/A</v>
      </c>
      <c r="X287" t="str">
        <f>_xlfn.XLOOKUP(A287,'2021'!A:A,'2021'!V:V)</f>
        <v/>
      </c>
      <c r="Y287" t="str">
        <f>_xlfn.XLOOKUP(A287,'2022'!A:A,'2022'!W:W)</f>
        <v/>
      </c>
      <c r="Z287" t="e">
        <f>_xlfn.XLOOKUP(A287,'2023'!B:B,'2023'!AE:AE)</f>
        <v>#N/A</v>
      </c>
      <c r="AA287" t="e">
        <f>_xlfn.XLOOKUP(A287,'2024'!B:B,'2024'!AZ:AZ)</f>
        <v>#N/A</v>
      </c>
      <c r="AB287" t="e">
        <f>_xlfn.XLOOKUP(A287,'2025'!A:A,'2025'!F:F)</f>
        <v>#N/A</v>
      </c>
    </row>
    <row r="288" spans="1:28">
      <c r="A288" t="s">
        <v>3127</v>
      </c>
      <c r="E288" t="e">
        <f>_xlfn.XLOOKUP(A288,'2022'!A:A,'2022'!AA:AA)</f>
        <v>#N/A</v>
      </c>
      <c r="F288" t="e">
        <f>_xlfn.XLOOKUP(A288,'2023'!B:B,'2023'!AG:AG)</f>
        <v>#N/A</v>
      </c>
      <c r="G288" t="e">
        <f>_xlfn.XLOOKUP(A288,'2024'!B:B,'2024'!BL:BL)</f>
        <v>#N/A</v>
      </c>
      <c r="H288" t="e">
        <f>_xlfn.XLOOKUP(A288,'2025'!A:A,'2025'!G:G)</f>
        <v>#N/A</v>
      </c>
      <c r="I288" t="str">
        <f>_xlfn.XLOOKUP(A288,'2021'!A:A,'2021'!U:U)</f>
        <v/>
      </c>
      <c r="J288" t="e">
        <f>_xlfn.XLOOKUP(A288,'2022'!A:A,'2022'!V:V)</f>
        <v>#N/A</v>
      </c>
      <c r="K288" t="e">
        <f>_xlfn.XLOOKUP(A288,'2023'!B:B,'2023'!AD:AD)</f>
        <v>#N/A</v>
      </c>
      <c r="L288" t="e">
        <f>_xlfn.XLOOKUP(A288,'2024'!B:B,'2024'!AV:AV)</f>
        <v>#N/A</v>
      </c>
      <c r="M288" t="e">
        <f>_xlfn.XLOOKUP(A288,'2025'!A:A,'2025'!G:G)</f>
        <v>#N/A</v>
      </c>
      <c r="N288" t="str">
        <f>_xlfn.XLOOKUP(A288,'2021'!A:A,'2021'!E:E)</f>
        <v>Y</v>
      </c>
      <c r="O288" t="e">
        <f>_xlfn.XLOOKUP(A288,'2022'!A:A,'2022'!E:E)</f>
        <v>#N/A</v>
      </c>
      <c r="P288" t="e">
        <f>_xlfn.XLOOKUP(A288,'2023'!B:B,'2023'!G:G)</f>
        <v>#N/A</v>
      </c>
      <c r="Q288" t="e">
        <f>_xlfn.XLOOKUP(A288,'2024'!B:B,'2024'!BH:BH)</f>
        <v>#N/A</v>
      </c>
      <c r="R288" t="e">
        <f>_xlfn.XLOOKUP(A288,'2025'!A:A,'2025'!B:B)</f>
        <v>#N/A</v>
      </c>
      <c r="S288">
        <f>_xlfn.XLOOKUP(A288,'2021'!A:A,'2021'!X:X)</f>
        <v>1</v>
      </c>
      <c r="T288" t="e">
        <f>_xlfn.XLOOKUP(A288,'2022'!A:A,'2022'!X:X)</f>
        <v>#N/A</v>
      </c>
      <c r="U288" t="e">
        <f>_xlfn.XLOOKUP(A288,'2023'!B:B,'2023'!AF:AF)</f>
        <v>#N/A</v>
      </c>
      <c r="V288" t="e">
        <f>_xlfn.XLOOKUP(A288,'2024'!B:B,'2024'!BW:BW)</f>
        <v>#N/A</v>
      </c>
      <c r="W288" t="e">
        <f>_xlfn.XLOOKUP(A288,'2025'!A:A,'2025'!C:C)</f>
        <v>#N/A</v>
      </c>
      <c r="X288">
        <f>_xlfn.XLOOKUP(A288,'2021'!A:A,'2021'!V:V)</f>
        <v>1</v>
      </c>
      <c r="Y288" t="e">
        <f>_xlfn.XLOOKUP(A288,'2022'!A:A,'2022'!W:W)</f>
        <v>#N/A</v>
      </c>
      <c r="Z288" t="e">
        <f>_xlfn.XLOOKUP(A288,'2023'!B:B,'2023'!AE:AE)</f>
        <v>#N/A</v>
      </c>
      <c r="AA288" t="e">
        <f>_xlfn.XLOOKUP(A288,'2024'!B:B,'2024'!AZ:AZ)</f>
        <v>#N/A</v>
      </c>
      <c r="AB288" t="e">
        <f>_xlfn.XLOOKUP(A288,'2025'!A:A,'2025'!F:F)</f>
        <v>#N/A</v>
      </c>
    </row>
    <row r="289" spans="1:28">
      <c r="A289" t="s">
        <v>264</v>
      </c>
      <c r="E289" t="str">
        <f>_xlfn.XLOOKUP(A289,'2022'!A:A,'2022'!AA:AA)</f>
        <v/>
      </c>
      <c r="F289" t="str">
        <f>_xlfn.XLOOKUP(A289,'2023'!B:B,'2023'!AG:AG)</f>
        <v>Y</v>
      </c>
      <c r="G289">
        <f>_xlfn.XLOOKUP(A289,'2024'!B:B,'2024'!BL:BL)</f>
        <v>1</v>
      </c>
      <c r="H289">
        <f>_xlfn.XLOOKUP(A289,'2025'!A:A,'2025'!G:G)</f>
        <v>0</v>
      </c>
      <c r="I289">
        <f>_xlfn.XLOOKUP(A289,'2021'!A:A,'2021'!U:U)</f>
        <v>1</v>
      </c>
      <c r="J289">
        <f>_xlfn.XLOOKUP(A289,'2022'!A:A,'2022'!V:V)</f>
        <v>1</v>
      </c>
      <c r="K289">
        <f>_xlfn.XLOOKUP(A289,'2023'!B:B,'2023'!AD:AD)</f>
        <v>1</v>
      </c>
      <c r="L289">
        <f>_xlfn.XLOOKUP(A289,'2024'!B:B,'2024'!AV:AV)</f>
        <v>1</v>
      </c>
      <c r="M289">
        <f>_xlfn.XLOOKUP(A289,'2025'!A:A,'2025'!G:G)</f>
        <v>0</v>
      </c>
      <c r="N289">
        <f>_xlfn.XLOOKUP(A289,'2021'!A:A,'2021'!E:E)</f>
        <v>0</v>
      </c>
      <c r="O289">
        <f>_xlfn.XLOOKUP(A289,'2022'!A:A,'2022'!E:E)</f>
        <v>0</v>
      </c>
      <c r="P289">
        <f>_xlfn.XLOOKUP(A289,'2023'!B:B,'2023'!G:G)</f>
        <v>0</v>
      </c>
      <c r="Q289">
        <f>_xlfn.XLOOKUP(A289,'2024'!B:B,'2024'!BH:BH)</f>
        <v>0</v>
      </c>
      <c r="R289">
        <f>_xlfn.XLOOKUP(A289,'2025'!A:A,'2025'!B:B)</f>
        <v>0</v>
      </c>
      <c r="S289">
        <f>_xlfn.XLOOKUP(A289,'2021'!A:A,'2021'!X:X)</f>
        <v>1</v>
      </c>
      <c r="T289">
        <f>_xlfn.XLOOKUP(A289,'2022'!A:A,'2022'!X:X)</f>
        <v>1</v>
      </c>
      <c r="U289">
        <f>_xlfn.XLOOKUP(A289,'2023'!B:B,'2023'!AF:AF)</f>
        <v>1</v>
      </c>
      <c r="V289">
        <f>_xlfn.XLOOKUP(A289,'2024'!B:B,'2024'!BW:BW)</f>
        <v>1</v>
      </c>
      <c r="W289">
        <f>_xlfn.XLOOKUP(A289,'2025'!A:A,'2025'!C:C)</f>
        <v>1</v>
      </c>
      <c r="X289" t="str">
        <f>_xlfn.XLOOKUP(A289,'2021'!A:A,'2021'!V:V)</f>
        <v/>
      </c>
      <c r="Y289" t="str">
        <f>_xlfn.XLOOKUP(A289,'2022'!A:A,'2022'!W:W)</f>
        <v/>
      </c>
      <c r="Z289" t="str">
        <f>_xlfn.XLOOKUP(A289,'2023'!B:B,'2023'!AE:AE)</f>
        <v/>
      </c>
      <c r="AA289">
        <f>_xlfn.XLOOKUP(A289,'2024'!B:B,'2024'!AZ:AZ)</f>
        <v>0</v>
      </c>
      <c r="AB289">
        <f>_xlfn.XLOOKUP(A289,'2025'!A:A,'2025'!F:F)</f>
        <v>1</v>
      </c>
    </row>
    <row r="290" spans="1:28">
      <c r="A290" t="s">
        <v>2976</v>
      </c>
      <c r="E290" t="str">
        <f>_xlfn.XLOOKUP(A290,'2022'!A:A,'2022'!AA:AA)</f>
        <v>Y</v>
      </c>
      <c r="F290" t="e">
        <f>_xlfn.XLOOKUP(A290,'2023'!B:B,'2023'!AG:AG)</f>
        <v>#N/A</v>
      </c>
      <c r="G290" t="e">
        <f>_xlfn.XLOOKUP(A290,'2024'!B:B,'2024'!BL:BL)</f>
        <v>#N/A</v>
      </c>
      <c r="H290" t="e">
        <f>_xlfn.XLOOKUP(A290,'2025'!A:A,'2025'!G:G)</f>
        <v>#N/A</v>
      </c>
      <c r="I290" t="str">
        <f>_xlfn.XLOOKUP(A290,'2021'!A:A,'2021'!U:U)</f>
        <v/>
      </c>
      <c r="J290" t="str">
        <f>_xlfn.XLOOKUP(A290,'2022'!A:A,'2022'!V:V)</f>
        <v/>
      </c>
      <c r="K290" t="e">
        <f>_xlfn.XLOOKUP(A290,'2023'!B:B,'2023'!AD:AD)</f>
        <v>#N/A</v>
      </c>
      <c r="L290" t="e">
        <f>_xlfn.XLOOKUP(A290,'2024'!B:B,'2024'!AV:AV)</f>
        <v>#N/A</v>
      </c>
      <c r="M290" t="e">
        <f>_xlfn.XLOOKUP(A290,'2025'!A:A,'2025'!G:G)</f>
        <v>#N/A</v>
      </c>
      <c r="N290">
        <f>_xlfn.XLOOKUP(A290,'2021'!A:A,'2021'!E:E)</f>
        <v>0</v>
      </c>
      <c r="O290">
        <f>_xlfn.XLOOKUP(A290,'2022'!A:A,'2022'!E:E)</f>
        <v>0</v>
      </c>
      <c r="P290" t="e">
        <f>_xlfn.XLOOKUP(A290,'2023'!B:B,'2023'!G:G)</f>
        <v>#N/A</v>
      </c>
      <c r="Q290" t="e">
        <f>_xlfn.XLOOKUP(A290,'2024'!B:B,'2024'!BH:BH)</f>
        <v>#N/A</v>
      </c>
      <c r="R290" t="e">
        <f>_xlfn.XLOOKUP(A290,'2025'!A:A,'2025'!B:B)</f>
        <v>#N/A</v>
      </c>
      <c r="S290" t="str">
        <f>_xlfn.XLOOKUP(A290,'2021'!A:A,'2021'!X:X)</f>
        <v/>
      </c>
      <c r="T290">
        <f>_xlfn.XLOOKUP(A290,'2022'!A:A,'2022'!X:X)</f>
        <v>1</v>
      </c>
      <c r="U290" t="e">
        <f>_xlfn.XLOOKUP(A290,'2023'!B:B,'2023'!AF:AF)</f>
        <v>#N/A</v>
      </c>
      <c r="V290" t="e">
        <f>_xlfn.XLOOKUP(A290,'2024'!B:B,'2024'!BW:BW)</f>
        <v>#N/A</v>
      </c>
      <c r="W290" t="e">
        <f>_xlfn.XLOOKUP(A290,'2025'!A:A,'2025'!C:C)</f>
        <v>#N/A</v>
      </c>
      <c r="X290">
        <f>_xlfn.XLOOKUP(A290,'2021'!A:A,'2021'!V:V)</f>
        <v>1</v>
      </c>
      <c r="Y290">
        <f>_xlfn.XLOOKUP(A290,'2022'!A:A,'2022'!W:W)</f>
        <v>1</v>
      </c>
      <c r="Z290" t="e">
        <f>_xlfn.XLOOKUP(A290,'2023'!B:B,'2023'!AE:AE)</f>
        <v>#N/A</v>
      </c>
      <c r="AA290" t="e">
        <f>_xlfn.XLOOKUP(A290,'2024'!B:B,'2024'!AZ:AZ)</f>
        <v>#N/A</v>
      </c>
      <c r="AB290" t="e">
        <f>_xlfn.XLOOKUP(A290,'2025'!A:A,'2025'!F:F)</f>
        <v>#N/A</v>
      </c>
    </row>
    <row r="291" spans="1:28">
      <c r="A291" t="s">
        <v>94</v>
      </c>
      <c r="E291" t="str">
        <f>_xlfn.XLOOKUP(A291,'2022'!A:A,'2022'!AA:AA)</f>
        <v/>
      </c>
      <c r="F291">
        <f>_xlfn.XLOOKUP(A291,'2023'!B:B,'2023'!AG:AG)</f>
        <v>0</v>
      </c>
      <c r="G291">
        <f>_xlfn.XLOOKUP(A291,'2024'!B:B,'2024'!BL:BL)</f>
        <v>0</v>
      </c>
      <c r="H291">
        <f>_xlfn.XLOOKUP(A291,'2025'!A:A,'2025'!G:G)</f>
        <v>0</v>
      </c>
      <c r="I291" t="str">
        <f>_xlfn.XLOOKUP(A291,'2021'!A:A,'2021'!U:U)</f>
        <v/>
      </c>
      <c r="J291" t="str">
        <f>_xlfn.XLOOKUP(A291,'2022'!A:A,'2022'!V:V)</f>
        <v/>
      </c>
      <c r="K291" t="str">
        <f>_xlfn.XLOOKUP(A291,'2023'!B:B,'2023'!AD:AD)</f>
        <v/>
      </c>
      <c r="L291" t="str">
        <f>_xlfn.XLOOKUP(A291,'2024'!B:B,'2024'!AV:AV)</f>
        <v/>
      </c>
      <c r="M291">
        <f>_xlfn.XLOOKUP(A291,'2025'!A:A,'2025'!G:G)</f>
        <v>0</v>
      </c>
      <c r="N291">
        <f>_xlfn.XLOOKUP(A291,'2021'!A:A,'2021'!E:E)</f>
        <v>0</v>
      </c>
      <c r="O291" t="str">
        <f>_xlfn.XLOOKUP(A291,'2022'!A:A,'2022'!E:E)</f>
        <v>Y</v>
      </c>
      <c r="P291" t="str">
        <f>_xlfn.XLOOKUP(A291,'2023'!B:B,'2023'!G:G)</f>
        <v>Y</v>
      </c>
      <c r="Q291">
        <f>_xlfn.XLOOKUP(A291,'2024'!B:B,'2024'!BH:BH)</f>
        <v>1</v>
      </c>
      <c r="R291">
        <f>_xlfn.XLOOKUP(A291,'2025'!A:A,'2025'!B:B)</f>
        <v>1</v>
      </c>
      <c r="S291" t="str">
        <f>_xlfn.XLOOKUP(A291,'2021'!A:A,'2021'!X:X)</f>
        <v/>
      </c>
      <c r="T291" t="str">
        <f>_xlfn.XLOOKUP(A291,'2022'!A:A,'2022'!X:X)</f>
        <v/>
      </c>
      <c r="U291" t="str">
        <f>_xlfn.XLOOKUP(A291,'2023'!B:B,'2023'!AF:AF)</f>
        <v/>
      </c>
      <c r="V291">
        <f>_xlfn.XLOOKUP(A291,'2024'!B:B,'2024'!BW:BW)</f>
        <v>1</v>
      </c>
      <c r="W291">
        <f>_xlfn.XLOOKUP(A291,'2025'!A:A,'2025'!C:C)</f>
        <v>1</v>
      </c>
      <c r="X291" t="str">
        <f>_xlfn.XLOOKUP(A291,'2021'!A:A,'2021'!V:V)</f>
        <v/>
      </c>
      <c r="Y291" t="str">
        <f>_xlfn.XLOOKUP(A291,'2022'!A:A,'2022'!W:W)</f>
        <v/>
      </c>
      <c r="Z291" t="str">
        <f>_xlfn.XLOOKUP(A291,'2023'!B:B,'2023'!AE:AE)</f>
        <v/>
      </c>
      <c r="AA291">
        <f>_xlfn.XLOOKUP(A291,'2024'!B:B,'2024'!AZ:AZ)</f>
        <v>0</v>
      </c>
      <c r="AB291">
        <f>_xlfn.XLOOKUP(A291,'2025'!A:A,'2025'!F:F)</f>
        <v>0</v>
      </c>
    </row>
    <row r="292" spans="1:28">
      <c r="A292" t="s">
        <v>76</v>
      </c>
      <c r="E292" t="str">
        <f>_xlfn.XLOOKUP(A292,'2022'!A:A,'2022'!AA:AA)</f>
        <v/>
      </c>
      <c r="F292">
        <f>_xlfn.XLOOKUP(A292,'2023'!B:B,'2023'!AG:AG)</f>
        <v>0</v>
      </c>
      <c r="G292">
        <f>_xlfn.XLOOKUP(A292,'2024'!B:B,'2024'!BL:BL)</f>
        <v>1</v>
      </c>
      <c r="H292">
        <f>_xlfn.XLOOKUP(A292,'2025'!A:A,'2025'!G:G)</f>
        <v>0</v>
      </c>
      <c r="I292" t="str">
        <f>_xlfn.XLOOKUP(A292,'2021'!A:A,'2021'!U:U)</f>
        <v/>
      </c>
      <c r="J292" t="str">
        <f>_xlfn.XLOOKUP(A292,'2022'!A:A,'2022'!V:V)</f>
        <v/>
      </c>
      <c r="K292" t="str">
        <f>_xlfn.XLOOKUP(A292,'2023'!B:B,'2023'!AD:AD)</f>
        <v/>
      </c>
      <c r="L292" t="str">
        <f>_xlfn.XLOOKUP(A292,'2024'!B:B,'2024'!AV:AV)</f>
        <v/>
      </c>
      <c r="M292">
        <f>_xlfn.XLOOKUP(A292,'2025'!A:A,'2025'!G:G)</f>
        <v>0</v>
      </c>
      <c r="N292">
        <f>_xlfn.XLOOKUP(A292,'2021'!A:A,'2021'!E:E)</f>
        <v>0</v>
      </c>
      <c r="O292">
        <f>_xlfn.XLOOKUP(A292,'2022'!A:A,'2022'!E:E)</f>
        <v>0</v>
      </c>
      <c r="P292">
        <f>_xlfn.XLOOKUP(A292,'2023'!B:B,'2023'!G:G)</f>
        <v>0</v>
      </c>
      <c r="Q292">
        <f>_xlfn.XLOOKUP(A292,'2024'!B:B,'2024'!BH:BH)</f>
        <v>0</v>
      </c>
      <c r="R292">
        <f>_xlfn.XLOOKUP(A292,'2025'!A:A,'2025'!B:B)</f>
        <v>1</v>
      </c>
      <c r="S292" t="str">
        <f>_xlfn.XLOOKUP(A292,'2021'!A:A,'2021'!X:X)</f>
        <v/>
      </c>
      <c r="T292" t="str">
        <f>_xlfn.XLOOKUP(A292,'2022'!A:A,'2022'!X:X)</f>
        <v/>
      </c>
      <c r="U292">
        <f>_xlfn.XLOOKUP(A292,'2023'!B:B,'2023'!AF:AF)</f>
        <v>1</v>
      </c>
      <c r="V292">
        <f>_xlfn.XLOOKUP(A292,'2024'!B:B,'2024'!BW:BW)</f>
        <v>1</v>
      </c>
      <c r="W292">
        <f>_xlfn.XLOOKUP(A292,'2025'!A:A,'2025'!C:C)</f>
        <v>1</v>
      </c>
      <c r="X292">
        <f>_xlfn.XLOOKUP(A292,'2021'!A:A,'2021'!V:V)</f>
        <v>1</v>
      </c>
      <c r="Y292">
        <f>_xlfn.XLOOKUP(A292,'2022'!A:A,'2022'!W:W)</f>
        <v>1</v>
      </c>
      <c r="Z292">
        <f>_xlfn.XLOOKUP(A292,'2023'!B:B,'2023'!AE:AE)</f>
        <v>1</v>
      </c>
      <c r="AA292">
        <f>_xlfn.XLOOKUP(A292,'2024'!B:B,'2024'!AZ:AZ)</f>
        <v>1</v>
      </c>
      <c r="AB292">
        <f>_xlfn.XLOOKUP(A292,'2025'!A:A,'2025'!F:F)</f>
        <v>1</v>
      </c>
    </row>
    <row r="293" spans="1:28">
      <c r="A293" t="s">
        <v>107</v>
      </c>
      <c r="E293" t="str">
        <f>_xlfn.XLOOKUP(A293,'2022'!A:A,'2022'!AA:AA)</f>
        <v>Y</v>
      </c>
      <c r="F293" t="str">
        <f>_xlfn.XLOOKUP(A293,'2023'!B:B,'2023'!AG:AG)</f>
        <v>U</v>
      </c>
      <c r="G293">
        <f>_xlfn.XLOOKUP(A293,'2024'!B:B,'2024'!BL:BL)</f>
        <v>0</v>
      </c>
      <c r="H293">
        <f>_xlfn.XLOOKUP(A293,'2025'!A:A,'2025'!G:G)</f>
        <v>1</v>
      </c>
      <c r="I293">
        <f>_xlfn.XLOOKUP(A293,'2021'!A:A,'2021'!U:U)</f>
        <v>1</v>
      </c>
      <c r="J293">
        <f>_xlfn.XLOOKUP(A293,'2022'!A:A,'2022'!V:V)</f>
        <v>1</v>
      </c>
      <c r="K293">
        <f>_xlfn.XLOOKUP(A293,'2023'!B:B,'2023'!AD:AD)</f>
        <v>1</v>
      </c>
      <c r="L293">
        <f>_xlfn.XLOOKUP(A293,'2024'!B:B,'2024'!AV:AV)</f>
        <v>1</v>
      </c>
      <c r="M293">
        <f>_xlfn.XLOOKUP(A293,'2025'!A:A,'2025'!G:G)</f>
        <v>1</v>
      </c>
      <c r="N293">
        <f>_xlfn.XLOOKUP(A293,'2021'!A:A,'2021'!E:E)</f>
        <v>0</v>
      </c>
      <c r="O293">
        <f>_xlfn.XLOOKUP(A293,'2022'!A:A,'2022'!E:E)</f>
        <v>0</v>
      </c>
      <c r="P293">
        <f>_xlfn.XLOOKUP(A293,'2023'!B:B,'2023'!G:G)</f>
        <v>0</v>
      </c>
      <c r="Q293">
        <f>_xlfn.XLOOKUP(A293,'2024'!B:B,'2024'!BH:BH)</f>
        <v>0</v>
      </c>
      <c r="R293">
        <f>_xlfn.XLOOKUP(A293,'2025'!A:A,'2025'!B:B)</f>
        <v>0</v>
      </c>
      <c r="S293" t="str">
        <f>_xlfn.XLOOKUP(A293,'2021'!A:A,'2021'!X:X)</f>
        <v/>
      </c>
      <c r="T293" t="str">
        <f>_xlfn.XLOOKUP(A293,'2022'!A:A,'2022'!X:X)</f>
        <v/>
      </c>
      <c r="U293" t="str">
        <f>_xlfn.XLOOKUP(A293,'2023'!B:B,'2023'!AF:AF)</f>
        <v/>
      </c>
      <c r="V293" t="str">
        <f>_xlfn.XLOOKUP(A293,'2024'!B:B,'2024'!BW:BW)</f>
        <v/>
      </c>
      <c r="W293">
        <f>_xlfn.XLOOKUP(A293,'2025'!A:A,'2025'!C:C)</f>
        <v>0</v>
      </c>
      <c r="X293" t="str">
        <f>_xlfn.XLOOKUP(A293,'2021'!A:A,'2021'!V:V)</f>
        <v/>
      </c>
      <c r="Y293" t="str">
        <f>_xlfn.XLOOKUP(A293,'2022'!A:A,'2022'!W:W)</f>
        <v/>
      </c>
      <c r="Z293" t="str">
        <f>_xlfn.XLOOKUP(A293,'2023'!B:B,'2023'!AE:AE)</f>
        <v/>
      </c>
      <c r="AA293">
        <f>_xlfn.XLOOKUP(A293,'2024'!B:B,'2024'!AZ:AZ)</f>
        <v>0</v>
      </c>
      <c r="AB293">
        <f>_xlfn.XLOOKUP(A293,'2025'!A:A,'2025'!F:F)</f>
        <v>0</v>
      </c>
    </row>
    <row r="294" spans="1:28">
      <c r="A294" t="s">
        <v>452</v>
      </c>
      <c r="E294" t="str">
        <f>_xlfn.XLOOKUP(A294,'2022'!A:A,'2022'!AA:AA)</f>
        <v/>
      </c>
      <c r="F294" t="str">
        <f>_xlfn.XLOOKUP(A294,'2023'!B:B,'2023'!AG:AG)</f>
        <v>Y</v>
      </c>
      <c r="G294">
        <f>_xlfn.XLOOKUP(A294,'2024'!B:B,'2024'!BL:BL)</f>
        <v>0</v>
      </c>
      <c r="H294">
        <f>_xlfn.XLOOKUP(A294,'2025'!A:A,'2025'!G:G)</f>
        <v>1</v>
      </c>
      <c r="I294">
        <f>_xlfn.XLOOKUP(A294,'2021'!A:A,'2021'!U:U)</f>
        <v>1</v>
      </c>
      <c r="J294">
        <f>_xlfn.XLOOKUP(A294,'2022'!A:A,'2022'!V:V)</f>
        <v>1</v>
      </c>
      <c r="K294">
        <f>_xlfn.XLOOKUP(A294,'2023'!B:B,'2023'!AD:AD)</f>
        <v>1</v>
      </c>
      <c r="L294">
        <f>_xlfn.XLOOKUP(A294,'2024'!B:B,'2024'!AV:AV)</f>
        <v>1</v>
      </c>
      <c r="M294">
        <f>_xlfn.XLOOKUP(A294,'2025'!A:A,'2025'!G:G)</f>
        <v>1</v>
      </c>
      <c r="N294">
        <f>_xlfn.XLOOKUP(A294,'2021'!A:A,'2021'!E:E)</f>
        <v>0</v>
      </c>
      <c r="O294">
        <f>_xlfn.XLOOKUP(A294,'2022'!A:A,'2022'!E:E)</f>
        <v>0</v>
      </c>
      <c r="P294">
        <f>_xlfn.XLOOKUP(A294,'2023'!B:B,'2023'!G:G)</f>
        <v>0</v>
      </c>
      <c r="Q294">
        <f>_xlfn.XLOOKUP(A294,'2024'!B:B,'2024'!BH:BH)</f>
        <v>0</v>
      </c>
      <c r="R294">
        <f>_xlfn.XLOOKUP(A294,'2025'!A:A,'2025'!B:B)</f>
        <v>0</v>
      </c>
      <c r="S294" t="str">
        <f>_xlfn.XLOOKUP(A294,'2021'!A:A,'2021'!X:X)</f>
        <v/>
      </c>
      <c r="T294" t="str">
        <f>_xlfn.XLOOKUP(A294,'2022'!A:A,'2022'!X:X)</f>
        <v/>
      </c>
      <c r="U294">
        <f>_xlfn.XLOOKUP(A294,'2023'!B:B,'2023'!AF:AF)</f>
        <v>1</v>
      </c>
      <c r="V294">
        <f>_xlfn.XLOOKUP(A294,'2024'!B:B,'2024'!BW:BW)</f>
        <v>1</v>
      </c>
      <c r="W294">
        <f>_xlfn.XLOOKUP(A294,'2025'!A:A,'2025'!C:C)</f>
        <v>1</v>
      </c>
      <c r="X294" t="str">
        <f>_xlfn.XLOOKUP(A294,'2021'!A:A,'2021'!V:V)</f>
        <v/>
      </c>
      <c r="Y294" t="str">
        <f>_xlfn.XLOOKUP(A294,'2022'!A:A,'2022'!W:W)</f>
        <v/>
      </c>
      <c r="Z294" t="str">
        <f>_xlfn.XLOOKUP(A294,'2023'!B:B,'2023'!AE:AE)</f>
        <v/>
      </c>
      <c r="AA294">
        <f>_xlfn.XLOOKUP(A294,'2024'!B:B,'2024'!AZ:AZ)</f>
        <v>0</v>
      </c>
      <c r="AB294">
        <f>_xlfn.XLOOKUP(A294,'2025'!A:A,'2025'!F:F)</f>
        <v>0</v>
      </c>
    </row>
    <row r="295" spans="1:28">
      <c r="A295" t="s">
        <v>131</v>
      </c>
      <c r="E295" t="str">
        <f>_xlfn.XLOOKUP(A295,'2022'!A:A,'2022'!AA:AA)</f>
        <v/>
      </c>
      <c r="F295" t="str">
        <f>_xlfn.XLOOKUP(A295,'2023'!B:B,'2023'!AG:AG)</f>
        <v>U</v>
      </c>
      <c r="G295">
        <f>_xlfn.XLOOKUP(A295,'2024'!B:B,'2024'!BL:BL)</f>
        <v>0</v>
      </c>
      <c r="H295">
        <f>_xlfn.XLOOKUP(A295,'2025'!A:A,'2025'!G:G)</f>
        <v>0</v>
      </c>
      <c r="I295" t="str">
        <f>_xlfn.XLOOKUP(A295,'2021'!A:A,'2021'!U:U)</f>
        <v/>
      </c>
      <c r="J295" t="str">
        <f>_xlfn.XLOOKUP(A295,'2022'!A:A,'2022'!V:V)</f>
        <v/>
      </c>
      <c r="K295" t="str">
        <f>_xlfn.XLOOKUP(A295,'2023'!B:B,'2023'!AD:AD)</f>
        <v/>
      </c>
      <c r="L295" t="str">
        <f>_xlfn.XLOOKUP(A295,'2024'!B:B,'2024'!AV:AV)</f>
        <v/>
      </c>
      <c r="M295">
        <f>_xlfn.XLOOKUP(A295,'2025'!A:A,'2025'!G:G)</f>
        <v>0</v>
      </c>
      <c r="N295">
        <f>_xlfn.XLOOKUP(A295,'2021'!A:A,'2021'!E:E)</f>
        <v>0</v>
      </c>
      <c r="O295">
        <f>_xlfn.XLOOKUP(A295,'2022'!A:A,'2022'!E:E)</f>
        <v>0</v>
      </c>
      <c r="P295">
        <f>_xlfn.XLOOKUP(A295,'2023'!B:B,'2023'!G:G)</f>
        <v>0</v>
      </c>
      <c r="Q295">
        <f>_xlfn.XLOOKUP(A295,'2024'!B:B,'2024'!BH:BH)</f>
        <v>0</v>
      </c>
      <c r="R295">
        <f>_xlfn.XLOOKUP(A295,'2025'!A:A,'2025'!B:B)</f>
        <v>0</v>
      </c>
      <c r="S295" t="str">
        <f>_xlfn.XLOOKUP(A295,'2021'!A:A,'2021'!X:X)</f>
        <v/>
      </c>
      <c r="T295" t="str">
        <f>_xlfn.XLOOKUP(A295,'2022'!A:A,'2022'!X:X)</f>
        <v/>
      </c>
      <c r="U295" t="str">
        <f>_xlfn.XLOOKUP(A295,'2023'!B:B,'2023'!AF:AF)</f>
        <v/>
      </c>
      <c r="V295" t="str">
        <f>_xlfn.XLOOKUP(A295,'2024'!B:B,'2024'!BW:BW)</f>
        <v/>
      </c>
      <c r="W295">
        <f>_xlfn.XLOOKUP(A295,'2025'!A:A,'2025'!C:C)</f>
        <v>0</v>
      </c>
      <c r="X295" t="str">
        <f>_xlfn.XLOOKUP(A295,'2021'!A:A,'2021'!V:V)</f>
        <v/>
      </c>
      <c r="Y295" t="str">
        <f>_xlfn.XLOOKUP(A295,'2022'!A:A,'2022'!W:W)</f>
        <v/>
      </c>
      <c r="Z295" t="str">
        <f>_xlfn.XLOOKUP(A295,'2023'!B:B,'2023'!AE:AE)</f>
        <v/>
      </c>
      <c r="AA295">
        <f>_xlfn.XLOOKUP(A295,'2024'!B:B,'2024'!AZ:AZ)</f>
        <v>0</v>
      </c>
      <c r="AB295">
        <f>_xlfn.XLOOKUP(A295,'2025'!A:A,'2025'!F:F)</f>
        <v>0</v>
      </c>
    </row>
    <row r="296" spans="1:28">
      <c r="A296" t="s">
        <v>3134</v>
      </c>
      <c r="E296" t="e">
        <f>_xlfn.XLOOKUP(A296,'2022'!A:A,'2022'!AA:AA)</f>
        <v>#N/A</v>
      </c>
      <c r="F296" t="e">
        <f>_xlfn.XLOOKUP(A296,'2023'!B:B,'2023'!AG:AG)</f>
        <v>#N/A</v>
      </c>
      <c r="G296" t="e">
        <f>_xlfn.XLOOKUP(A296,'2024'!B:B,'2024'!BL:BL)</f>
        <v>#N/A</v>
      </c>
      <c r="H296" t="e">
        <f>_xlfn.XLOOKUP(A296,'2025'!A:A,'2025'!G:G)</f>
        <v>#N/A</v>
      </c>
      <c r="I296" t="str">
        <f>_xlfn.XLOOKUP(A296,'2021'!A:A,'2021'!U:U)</f>
        <v/>
      </c>
      <c r="J296" t="e">
        <f>_xlfn.XLOOKUP(A296,'2022'!A:A,'2022'!V:V)</f>
        <v>#N/A</v>
      </c>
      <c r="K296" t="e">
        <f>_xlfn.XLOOKUP(A296,'2023'!B:B,'2023'!AD:AD)</f>
        <v>#N/A</v>
      </c>
      <c r="L296" t="e">
        <f>_xlfn.XLOOKUP(A296,'2024'!B:B,'2024'!AV:AV)</f>
        <v>#N/A</v>
      </c>
      <c r="M296" t="e">
        <f>_xlfn.XLOOKUP(A296,'2025'!A:A,'2025'!G:G)</f>
        <v>#N/A</v>
      </c>
      <c r="N296">
        <f>_xlfn.XLOOKUP(A296,'2021'!A:A,'2021'!E:E)</f>
        <v>0</v>
      </c>
      <c r="O296" t="e">
        <f>_xlfn.XLOOKUP(A296,'2022'!A:A,'2022'!E:E)</f>
        <v>#N/A</v>
      </c>
      <c r="P296" t="e">
        <f>_xlfn.XLOOKUP(A296,'2023'!B:B,'2023'!G:G)</f>
        <v>#N/A</v>
      </c>
      <c r="Q296" t="e">
        <f>_xlfn.XLOOKUP(A296,'2024'!B:B,'2024'!BH:BH)</f>
        <v>#N/A</v>
      </c>
      <c r="R296" t="e">
        <f>_xlfn.XLOOKUP(A296,'2025'!A:A,'2025'!B:B)</f>
        <v>#N/A</v>
      </c>
      <c r="S296" t="str">
        <f>_xlfn.XLOOKUP(A296,'2021'!A:A,'2021'!X:X)</f>
        <v/>
      </c>
      <c r="T296" t="e">
        <f>_xlfn.XLOOKUP(A296,'2022'!A:A,'2022'!X:X)</f>
        <v>#N/A</v>
      </c>
      <c r="U296" t="e">
        <f>_xlfn.XLOOKUP(A296,'2023'!B:B,'2023'!AF:AF)</f>
        <v>#N/A</v>
      </c>
      <c r="V296" t="e">
        <f>_xlfn.XLOOKUP(A296,'2024'!B:B,'2024'!BW:BW)</f>
        <v>#N/A</v>
      </c>
      <c r="W296" t="e">
        <f>_xlfn.XLOOKUP(A296,'2025'!A:A,'2025'!C:C)</f>
        <v>#N/A</v>
      </c>
      <c r="X296" t="str">
        <f>_xlfn.XLOOKUP(A296,'2021'!A:A,'2021'!V:V)</f>
        <v/>
      </c>
      <c r="Y296" t="e">
        <f>_xlfn.XLOOKUP(A296,'2022'!A:A,'2022'!W:W)</f>
        <v>#N/A</v>
      </c>
      <c r="Z296" t="e">
        <f>_xlfn.XLOOKUP(A296,'2023'!B:B,'2023'!AE:AE)</f>
        <v>#N/A</v>
      </c>
      <c r="AA296" t="e">
        <f>_xlfn.XLOOKUP(A296,'2024'!B:B,'2024'!AZ:AZ)</f>
        <v>#N/A</v>
      </c>
      <c r="AB296" t="e">
        <f>_xlfn.XLOOKUP(A296,'2025'!A:A,'2025'!F:F)</f>
        <v>#N/A</v>
      </c>
    </row>
    <row r="297" spans="1:28">
      <c r="A297" t="s">
        <v>133</v>
      </c>
      <c r="E297" t="str">
        <f>_xlfn.XLOOKUP(A297,'2022'!A:A,'2022'!AA:AA)</f>
        <v/>
      </c>
      <c r="F297">
        <f>_xlfn.XLOOKUP(A297,'2023'!B:B,'2023'!AG:AG)</f>
        <v>0</v>
      </c>
      <c r="G297">
        <f>_xlfn.XLOOKUP(A297,'2024'!B:B,'2024'!BL:BL)</f>
        <v>0</v>
      </c>
      <c r="H297">
        <f>_xlfn.XLOOKUP(A297,'2025'!A:A,'2025'!G:G)</f>
        <v>0</v>
      </c>
      <c r="I297" t="str">
        <f>_xlfn.XLOOKUP(A297,'2021'!A:A,'2021'!U:U)</f>
        <v/>
      </c>
      <c r="J297" t="str">
        <f>_xlfn.XLOOKUP(A297,'2022'!A:A,'2022'!V:V)</f>
        <v/>
      </c>
      <c r="K297" t="str">
        <f>_xlfn.XLOOKUP(A297,'2023'!B:B,'2023'!AD:AD)</f>
        <v/>
      </c>
      <c r="L297" t="str">
        <f>_xlfn.XLOOKUP(A297,'2024'!B:B,'2024'!AV:AV)</f>
        <v/>
      </c>
      <c r="M297">
        <f>_xlfn.XLOOKUP(A297,'2025'!A:A,'2025'!G:G)</f>
        <v>0</v>
      </c>
      <c r="N297">
        <f>_xlfn.XLOOKUP(A297,'2021'!A:A,'2021'!E:E)</f>
        <v>0</v>
      </c>
      <c r="O297">
        <f>_xlfn.XLOOKUP(A297,'2022'!A:A,'2022'!E:E)</f>
        <v>0</v>
      </c>
      <c r="P297">
        <f>_xlfn.XLOOKUP(A297,'2023'!B:B,'2023'!G:G)</f>
        <v>0</v>
      </c>
      <c r="Q297">
        <f>_xlfn.XLOOKUP(A297,'2024'!B:B,'2024'!BH:BH)</f>
        <v>0</v>
      </c>
      <c r="R297">
        <f>_xlfn.XLOOKUP(A297,'2025'!A:A,'2025'!B:B)</f>
        <v>0</v>
      </c>
      <c r="S297" t="str">
        <f>_xlfn.XLOOKUP(A297,'2021'!A:A,'2021'!X:X)</f>
        <v/>
      </c>
      <c r="T297" t="str">
        <f>_xlfn.XLOOKUP(A297,'2022'!A:A,'2022'!X:X)</f>
        <v/>
      </c>
      <c r="U297" t="str">
        <f>_xlfn.XLOOKUP(A297,'2023'!B:B,'2023'!AF:AF)</f>
        <v/>
      </c>
      <c r="V297">
        <f>_xlfn.XLOOKUP(A297,'2024'!B:B,'2024'!BW:BW)</f>
        <v>1</v>
      </c>
      <c r="W297">
        <f>_xlfn.XLOOKUP(A297,'2025'!A:A,'2025'!C:C)</f>
        <v>1</v>
      </c>
      <c r="X297" t="str">
        <f>_xlfn.XLOOKUP(A297,'2021'!A:A,'2021'!V:V)</f>
        <v/>
      </c>
      <c r="Y297" t="str">
        <f>_xlfn.XLOOKUP(A297,'2022'!A:A,'2022'!W:W)</f>
        <v/>
      </c>
      <c r="Z297" t="str">
        <f>_xlfn.XLOOKUP(A297,'2023'!B:B,'2023'!AE:AE)</f>
        <v/>
      </c>
      <c r="AA297">
        <f>_xlfn.XLOOKUP(A297,'2024'!B:B,'2024'!AZ:AZ)</f>
        <v>0</v>
      </c>
      <c r="AB297">
        <f>_xlfn.XLOOKUP(A297,'2025'!A:A,'2025'!F:F)</f>
        <v>0</v>
      </c>
    </row>
    <row r="298" spans="1:28">
      <c r="A298" t="s">
        <v>531</v>
      </c>
      <c r="E298" t="str">
        <f>_xlfn.XLOOKUP(A298,'2022'!A:A,'2022'!AA:AA)</f>
        <v/>
      </c>
      <c r="F298">
        <f>_xlfn.XLOOKUP(A298,'2023'!B:B,'2023'!AG:AG)</f>
        <v>0</v>
      </c>
      <c r="G298">
        <f>_xlfn.XLOOKUP(A298,'2024'!B:B,'2024'!BL:BL)</f>
        <v>0</v>
      </c>
      <c r="H298">
        <f>_xlfn.XLOOKUP(A298,'2025'!A:A,'2025'!G:G)</f>
        <v>0</v>
      </c>
      <c r="I298" t="e">
        <f>_xlfn.XLOOKUP(A298,'2021'!A:A,'2021'!U:U)</f>
        <v>#N/A</v>
      </c>
      <c r="J298" t="str">
        <f>_xlfn.XLOOKUP(A298,'2022'!A:A,'2022'!V:V)</f>
        <v/>
      </c>
      <c r="K298" t="str">
        <f>_xlfn.XLOOKUP(A298,'2023'!B:B,'2023'!AD:AD)</f>
        <v/>
      </c>
      <c r="L298" t="str">
        <f>_xlfn.XLOOKUP(A298,'2024'!B:B,'2024'!AV:AV)</f>
        <v/>
      </c>
      <c r="M298">
        <f>_xlfn.XLOOKUP(A298,'2025'!A:A,'2025'!G:G)</f>
        <v>0</v>
      </c>
      <c r="N298" t="e">
        <f>_xlfn.XLOOKUP(A298,'2021'!A:A,'2021'!E:E)</f>
        <v>#N/A</v>
      </c>
      <c r="O298">
        <f>_xlfn.XLOOKUP(A298,'2022'!A:A,'2022'!E:E)</f>
        <v>0</v>
      </c>
      <c r="P298">
        <f>_xlfn.XLOOKUP(A298,'2023'!B:B,'2023'!G:G)</f>
        <v>0</v>
      </c>
      <c r="Q298">
        <f>_xlfn.XLOOKUP(A298,'2024'!B:B,'2024'!BH:BH)</f>
        <v>0</v>
      </c>
      <c r="R298">
        <f>_xlfn.XLOOKUP(A298,'2025'!A:A,'2025'!B:B)</f>
        <v>0</v>
      </c>
      <c r="S298" t="e">
        <f>_xlfn.XLOOKUP(A298,'2021'!A:A,'2021'!X:X)</f>
        <v>#N/A</v>
      </c>
      <c r="T298" t="str">
        <f>_xlfn.XLOOKUP(A298,'2022'!A:A,'2022'!X:X)</f>
        <v/>
      </c>
      <c r="U298" t="str">
        <f>_xlfn.XLOOKUP(A298,'2023'!B:B,'2023'!AF:AF)</f>
        <v/>
      </c>
      <c r="V298" t="str">
        <f>_xlfn.XLOOKUP(A298,'2024'!B:B,'2024'!BW:BW)</f>
        <v/>
      </c>
      <c r="W298">
        <f>_xlfn.XLOOKUP(A298,'2025'!A:A,'2025'!C:C)</f>
        <v>0</v>
      </c>
      <c r="X298" t="e">
        <f>_xlfn.XLOOKUP(A298,'2021'!A:A,'2021'!V:V)</f>
        <v>#N/A</v>
      </c>
      <c r="Y298" t="str">
        <f>_xlfn.XLOOKUP(A298,'2022'!A:A,'2022'!W:W)</f>
        <v/>
      </c>
      <c r="Z298" t="str">
        <f>_xlfn.XLOOKUP(A298,'2023'!B:B,'2023'!AE:AE)</f>
        <v/>
      </c>
      <c r="AA298">
        <f>_xlfn.XLOOKUP(A298,'2024'!B:B,'2024'!AZ:AZ)</f>
        <v>0</v>
      </c>
      <c r="AB298">
        <f>_xlfn.XLOOKUP(A298,'2025'!A:A,'2025'!F:F)</f>
        <v>0</v>
      </c>
    </row>
    <row r="299" spans="1:28">
      <c r="A299" t="s">
        <v>419</v>
      </c>
      <c r="E299" t="str">
        <f>_xlfn.XLOOKUP(A299,'2022'!A:A,'2022'!AA:AA)</f>
        <v/>
      </c>
      <c r="F299">
        <f>_xlfn.XLOOKUP(A299,'2023'!B:B,'2023'!AG:AG)</f>
        <v>0</v>
      </c>
      <c r="G299">
        <f>_xlfn.XLOOKUP(A299,'2024'!B:B,'2024'!BL:BL)</f>
        <v>1</v>
      </c>
      <c r="H299">
        <f>_xlfn.XLOOKUP(A299,'2025'!A:A,'2025'!G:G)</f>
        <v>0</v>
      </c>
      <c r="I299" t="str">
        <f>_xlfn.XLOOKUP(A299,'2021'!A:A,'2021'!U:U)</f>
        <v/>
      </c>
      <c r="J299">
        <f>_xlfn.XLOOKUP(A299,'2022'!A:A,'2022'!V:V)</f>
        <v>1</v>
      </c>
      <c r="K299" t="str">
        <f>_xlfn.XLOOKUP(A299,'2023'!B:B,'2023'!AD:AD)</f>
        <v/>
      </c>
      <c r="L299" t="str">
        <f>_xlfn.XLOOKUP(A299,'2024'!B:B,'2024'!AV:AV)</f>
        <v/>
      </c>
      <c r="M299">
        <f>_xlfn.XLOOKUP(A299,'2025'!A:A,'2025'!G:G)</f>
        <v>0</v>
      </c>
      <c r="N299">
        <f>_xlfn.XLOOKUP(A299,'2021'!A:A,'2021'!E:E)</f>
        <v>0</v>
      </c>
      <c r="O299" t="str">
        <f>_xlfn.XLOOKUP(A299,'2022'!A:A,'2022'!E:E)</f>
        <v>Y</v>
      </c>
      <c r="P299" t="str">
        <f>_xlfn.XLOOKUP(A299,'2023'!B:B,'2023'!G:G)</f>
        <v>Y</v>
      </c>
      <c r="Q299">
        <f>_xlfn.XLOOKUP(A299,'2024'!B:B,'2024'!BH:BH)</f>
        <v>1</v>
      </c>
      <c r="R299">
        <f>_xlfn.XLOOKUP(A299,'2025'!A:A,'2025'!B:B)</f>
        <v>1</v>
      </c>
      <c r="S299" t="str">
        <f>_xlfn.XLOOKUP(A299,'2021'!A:A,'2021'!X:X)</f>
        <v/>
      </c>
      <c r="T299" t="str">
        <f>_xlfn.XLOOKUP(A299,'2022'!A:A,'2022'!X:X)</f>
        <v/>
      </c>
      <c r="U299" t="str">
        <f>_xlfn.XLOOKUP(A299,'2023'!B:B,'2023'!AF:AF)</f>
        <v/>
      </c>
      <c r="V299" t="str">
        <f>_xlfn.XLOOKUP(A299,'2024'!B:B,'2024'!BW:BW)</f>
        <v/>
      </c>
      <c r="W299">
        <f>_xlfn.XLOOKUP(A299,'2025'!A:A,'2025'!C:C)</f>
        <v>1</v>
      </c>
      <c r="X299" t="str">
        <f>_xlfn.XLOOKUP(A299,'2021'!A:A,'2021'!V:V)</f>
        <v/>
      </c>
      <c r="Y299" t="str">
        <f>_xlfn.XLOOKUP(A299,'2022'!A:A,'2022'!W:W)</f>
        <v/>
      </c>
      <c r="Z299">
        <f>_xlfn.XLOOKUP(A299,'2023'!B:B,'2023'!AE:AE)</f>
        <v>1</v>
      </c>
      <c r="AA299">
        <f>_xlfn.XLOOKUP(A299,'2024'!B:B,'2024'!AZ:AZ)</f>
        <v>1</v>
      </c>
      <c r="AB299">
        <f>_xlfn.XLOOKUP(A299,'2025'!A:A,'2025'!F:F)</f>
        <v>1</v>
      </c>
    </row>
    <row r="300" spans="1:28">
      <c r="A300" t="s">
        <v>116</v>
      </c>
      <c r="E300" t="str">
        <f>_xlfn.XLOOKUP(A300,'2022'!A:A,'2022'!AA:AA)</f>
        <v>Y</v>
      </c>
      <c r="F300">
        <f>_xlfn.XLOOKUP(A300,'2023'!B:B,'2023'!AG:AG)</f>
        <v>0</v>
      </c>
      <c r="G300">
        <f>_xlfn.XLOOKUP(A300,'2024'!B:B,'2024'!BL:BL)</f>
        <v>1</v>
      </c>
      <c r="H300">
        <f>_xlfn.XLOOKUP(A300,'2025'!A:A,'2025'!G:G)</f>
        <v>0</v>
      </c>
      <c r="I300">
        <f>_xlfn.XLOOKUP(A300,'2021'!A:A,'2021'!U:U)</f>
        <v>1</v>
      </c>
      <c r="J300">
        <f>_xlfn.XLOOKUP(A300,'2022'!A:A,'2022'!V:V)</f>
        <v>1</v>
      </c>
      <c r="K300" t="str">
        <f>_xlfn.XLOOKUP(A300,'2023'!B:B,'2023'!AD:AD)</f>
        <v/>
      </c>
      <c r="L300">
        <f>_xlfn.XLOOKUP(A300,'2024'!B:B,'2024'!AV:AV)</f>
        <v>1</v>
      </c>
      <c r="M300">
        <f>_xlfn.XLOOKUP(A300,'2025'!A:A,'2025'!G:G)</f>
        <v>0</v>
      </c>
      <c r="N300" t="str">
        <f>_xlfn.XLOOKUP(A300,'2021'!A:A,'2021'!E:E)</f>
        <v>Y</v>
      </c>
      <c r="O300" t="str">
        <f>_xlfn.XLOOKUP(A300,'2022'!A:A,'2022'!E:E)</f>
        <v>Y</v>
      </c>
      <c r="P300" t="str">
        <f>_xlfn.XLOOKUP(A300,'2023'!B:B,'2023'!G:G)</f>
        <v>Y</v>
      </c>
      <c r="Q300">
        <f>_xlfn.XLOOKUP(A300,'2024'!B:B,'2024'!BH:BH)</f>
        <v>1</v>
      </c>
      <c r="R300">
        <f>_xlfn.XLOOKUP(A300,'2025'!A:A,'2025'!B:B)</f>
        <v>1</v>
      </c>
      <c r="S300" t="str">
        <f>_xlfn.XLOOKUP(A300,'2021'!A:A,'2021'!X:X)</f>
        <v/>
      </c>
      <c r="T300" t="str">
        <f>_xlfn.XLOOKUP(A300,'2022'!A:A,'2022'!X:X)</f>
        <v/>
      </c>
      <c r="U300" t="str">
        <f>_xlfn.XLOOKUP(A300,'2023'!B:B,'2023'!AF:AF)</f>
        <v/>
      </c>
      <c r="V300" t="str">
        <f>_xlfn.XLOOKUP(A300,'2024'!B:B,'2024'!BW:BW)</f>
        <v/>
      </c>
      <c r="W300">
        <f>_xlfn.XLOOKUP(A300,'2025'!A:A,'2025'!C:C)</f>
        <v>0</v>
      </c>
      <c r="X300" t="str">
        <f>_xlfn.XLOOKUP(A300,'2021'!A:A,'2021'!V:V)</f>
        <v/>
      </c>
      <c r="Y300" t="str">
        <f>_xlfn.XLOOKUP(A300,'2022'!A:A,'2022'!W:W)</f>
        <v/>
      </c>
      <c r="Z300">
        <f>_xlfn.XLOOKUP(A300,'2023'!B:B,'2023'!AE:AE)</f>
        <v>1</v>
      </c>
      <c r="AA300">
        <f>_xlfn.XLOOKUP(A300,'2024'!B:B,'2024'!AZ:AZ)</f>
        <v>0</v>
      </c>
      <c r="AB300">
        <f>_xlfn.XLOOKUP(A300,'2025'!A:A,'2025'!F:F)</f>
        <v>0</v>
      </c>
    </row>
    <row r="301" spans="1:28">
      <c r="A301" t="s">
        <v>269</v>
      </c>
      <c r="E301" t="e">
        <f>_xlfn.XLOOKUP(A301,'2022'!A:A,'2022'!AA:AA)</f>
        <v>#N/A</v>
      </c>
      <c r="F301">
        <f>_xlfn.XLOOKUP(A301,'2023'!B:B,'2023'!AG:AG)</f>
        <v>0</v>
      </c>
      <c r="G301">
        <f>_xlfn.XLOOKUP(A301,'2024'!B:B,'2024'!BL:BL)</f>
        <v>1</v>
      </c>
      <c r="H301">
        <f>_xlfn.XLOOKUP(A301,'2025'!A:A,'2025'!G:G)</f>
        <v>1</v>
      </c>
      <c r="I301" t="e">
        <f>_xlfn.XLOOKUP(A301,'2021'!A:A,'2021'!U:U)</f>
        <v>#N/A</v>
      </c>
      <c r="J301" t="e">
        <f>_xlfn.XLOOKUP(A301,'2022'!A:A,'2022'!V:V)</f>
        <v>#N/A</v>
      </c>
      <c r="K301" t="str">
        <f>_xlfn.XLOOKUP(A301,'2023'!B:B,'2023'!AD:AD)</f>
        <v/>
      </c>
      <c r="L301" t="str">
        <f>_xlfn.XLOOKUP(A301,'2024'!B:B,'2024'!AV:AV)</f>
        <v/>
      </c>
      <c r="M301">
        <f>_xlfn.XLOOKUP(A301,'2025'!A:A,'2025'!G:G)</f>
        <v>1</v>
      </c>
      <c r="N301" t="e">
        <f>_xlfn.XLOOKUP(A301,'2021'!A:A,'2021'!E:E)</f>
        <v>#N/A</v>
      </c>
      <c r="O301" t="e">
        <f>_xlfn.XLOOKUP(A301,'2022'!A:A,'2022'!E:E)</f>
        <v>#N/A</v>
      </c>
      <c r="P301">
        <f>_xlfn.XLOOKUP(A301,'2023'!B:B,'2023'!G:G)</f>
        <v>0</v>
      </c>
      <c r="Q301">
        <f>_xlfn.XLOOKUP(A301,'2024'!B:B,'2024'!BH:BH)</f>
        <v>0</v>
      </c>
      <c r="R301">
        <f>_xlfn.XLOOKUP(A301,'2025'!A:A,'2025'!B:B)</f>
        <v>0</v>
      </c>
      <c r="S301" t="e">
        <f>_xlfn.XLOOKUP(A301,'2021'!A:A,'2021'!X:X)</f>
        <v>#N/A</v>
      </c>
      <c r="T301" t="e">
        <f>_xlfn.XLOOKUP(A301,'2022'!A:A,'2022'!X:X)</f>
        <v>#N/A</v>
      </c>
      <c r="U301" t="str">
        <f>_xlfn.XLOOKUP(A301,'2023'!B:B,'2023'!AF:AF)</f>
        <v/>
      </c>
      <c r="V301" t="str">
        <f>_xlfn.XLOOKUP(A301,'2024'!B:B,'2024'!BW:BW)</f>
        <v/>
      </c>
      <c r="W301">
        <f>_xlfn.XLOOKUP(A301,'2025'!A:A,'2025'!C:C)</f>
        <v>0</v>
      </c>
      <c r="X301" t="e">
        <f>_xlfn.XLOOKUP(A301,'2021'!A:A,'2021'!V:V)</f>
        <v>#N/A</v>
      </c>
      <c r="Y301" t="e">
        <f>_xlfn.XLOOKUP(A301,'2022'!A:A,'2022'!W:W)</f>
        <v>#N/A</v>
      </c>
      <c r="Z301">
        <f>_xlfn.XLOOKUP(A301,'2023'!B:B,'2023'!AE:AE)</f>
        <v>1</v>
      </c>
      <c r="AA301">
        <f>_xlfn.XLOOKUP(A301,'2024'!B:B,'2024'!AZ:AZ)</f>
        <v>1</v>
      </c>
      <c r="AB301">
        <f>_xlfn.XLOOKUP(A301,'2025'!A:A,'2025'!F:F)</f>
        <v>1</v>
      </c>
    </row>
    <row r="302" spans="1:28">
      <c r="A302" t="s">
        <v>512</v>
      </c>
      <c r="E302" t="e">
        <f>_xlfn.XLOOKUP(A302,'2022'!A:A,'2022'!AA:AA)</f>
        <v>#N/A</v>
      </c>
      <c r="F302" t="e">
        <f>_xlfn.XLOOKUP(A302,'2023'!B:B,'2023'!AG:AG)</f>
        <v>#N/A</v>
      </c>
      <c r="G302" t="e">
        <f>_xlfn.XLOOKUP(A302,'2024'!B:B,'2024'!BL:BL)</f>
        <v>#N/A</v>
      </c>
      <c r="H302">
        <f>_xlfn.XLOOKUP(A302,'2025'!A:A,'2025'!G:G)</f>
        <v>0</v>
      </c>
      <c r="I302" t="e">
        <f>_xlfn.XLOOKUP(A302,'2021'!A:A,'2021'!U:U)</f>
        <v>#N/A</v>
      </c>
      <c r="J302" t="e">
        <f>_xlfn.XLOOKUP(A302,'2022'!A:A,'2022'!V:V)</f>
        <v>#N/A</v>
      </c>
      <c r="K302" t="e">
        <f>_xlfn.XLOOKUP(A302,'2023'!B:B,'2023'!AD:AD)</f>
        <v>#N/A</v>
      </c>
      <c r="L302" t="e">
        <f>_xlfn.XLOOKUP(A302,'2024'!B:B,'2024'!AV:AV)</f>
        <v>#N/A</v>
      </c>
      <c r="M302">
        <f>_xlfn.XLOOKUP(A302,'2025'!A:A,'2025'!G:G)</f>
        <v>0</v>
      </c>
      <c r="N302" t="e">
        <f>_xlfn.XLOOKUP(A302,'2021'!A:A,'2021'!E:E)</f>
        <v>#N/A</v>
      </c>
      <c r="O302" t="e">
        <f>_xlfn.XLOOKUP(A302,'2022'!A:A,'2022'!E:E)</f>
        <v>#N/A</v>
      </c>
      <c r="P302" t="e">
        <f>_xlfn.XLOOKUP(A302,'2023'!B:B,'2023'!G:G)</f>
        <v>#N/A</v>
      </c>
      <c r="Q302" t="e">
        <f>_xlfn.XLOOKUP(A302,'2024'!B:B,'2024'!BH:BH)</f>
        <v>#N/A</v>
      </c>
      <c r="R302">
        <f>_xlfn.XLOOKUP(A302,'2025'!A:A,'2025'!B:B)</f>
        <v>0</v>
      </c>
      <c r="S302" t="e">
        <f>_xlfn.XLOOKUP(A302,'2021'!A:A,'2021'!X:X)</f>
        <v>#N/A</v>
      </c>
      <c r="T302" t="e">
        <f>_xlfn.XLOOKUP(A302,'2022'!A:A,'2022'!X:X)</f>
        <v>#N/A</v>
      </c>
      <c r="U302" t="e">
        <f>_xlfn.XLOOKUP(A302,'2023'!B:B,'2023'!AF:AF)</f>
        <v>#N/A</v>
      </c>
      <c r="V302" t="e">
        <f>_xlfn.XLOOKUP(A302,'2024'!B:B,'2024'!BW:BW)</f>
        <v>#N/A</v>
      </c>
      <c r="W302">
        <f>_xlfn.XLOOKUP(A302,'2025'!A:A,'2025'!C:C)</f>
        <v>0</v>
      </c>
      <c r="X302" t="e">
        <f>_xlfn.XLOOKUP(A302,'2021'!A:A,'2021'!V:V)</f>
        <v>#N/A</v>
      </c>
      <c r="Y302" t="e">
        <f>_xlfn.XLOOKUP(A302,'2022'!A:A,'2022'!W:W)</f>
        <v>#N/A</v>
      </c>
      <c r="Z302" t="e">
        <f>_xlfn.XLOOKUP(A302,'2023'!B:B,'2023'!AE:AE)</f>
        <v>#N/A</v>
      </c>
      <c r="AA302" t="e">
        <f>_xlfn.XLOOKUP(A302,'2024'!B:B,'2024'!AZ:AZ)</f>
        <v>#N/A</v>
      </c>
      <c r="AB302">
        <f>_xlfn.XLOOKUP(A302,'2025'!A:A,'2025'!F:F)</f>
        <v>0</v>
      </c>
    </row>
    <row r="303" spans="1:28">
      <c r="A303" t="s">
        <v>232</v>
      </c>
      <c r="E303" t="str">
        <f>_xlfn.XLOOKUP(A303,'2022'!A:A,'2022'!AA:AA)</f>
        <v>Y</v>
      </c>
      <c r="F303" t="str">
        <f>_xlfn.XLOOKUP(A303,'2023'!B:B,'2023'!AG:AG)</f>
        <v>Y</v>
      </c>
      <c r="G303">
        <f>_xlfn.XLOOKUP(A303,'2024'!B:B,'2024'!BL:BL)</f>
        <v>1</v>
      </c>
      <c r="H303">
        <f>_xlfn.XLOOKUP(A303,'2025'!A:A,'2025'!G:G)</f>
        <v>0</v>
      </c>
      <c r="I303">
        <f>_xlfn.XLOOKUP(A303,'2021'!A:A,'2021'!U:U)</f>
        <v>1</v>
      </c>
      <c r="J303">
        <f>_xlfn.XLOOKUP(A303,'2022'!A:A,'2022'!V:V)</f>
        <v>1</v>
      </c>
      <c r="K303" t="str">
        <f>_xlfn.XLOOKUP(A303,'2023'!B:B,'2023'!AD:AD)</f>
        <v/>
      </c>
      <c r="L303" t="str">
        <f>_xlfn.XLOOKUP(A303,'2024'!B:B,'2024'!AV:AV)</f>
        <v/>
      </c>
      <c r="M303">
        <f>_xlfn.XLOOKUP(A303,'2025'!A:A,'2025'!G:G)</f>
        <v>0</v>
      </c>
      <c r="N303" t="str">
        <f>_xlfn.XLOOKUP(A303,'2021'!A:A,'2021'!E:E)</f>
        <v>Y</v>
      </c>
      <c r="O303" t="str">
        <f>_xlfn.XLOOKUP(A303,'2022'!A:A,'2022'!E:E)</f>
        <v>Y</v>
      </c>
      <c r="P303" t="str">
        <f>_xlfn.XLOOKUP(A303,'2023'!B:B,'2023'!G:G)</f>
        <v>Y</v>
      </c>
      <c r="Q303">
        <f>_xlfn.XLOOKUP(A303,'2024'!B:B,'2024'!BH:BH)</f>
        <v>1</v>
      </c>
      <c r="R303">
        <f>_xlfn.XLOOKUP(A303,'2025'!A:A,'2025'!B:B)</f>
        <v>1</v>
      </c>
      <c r="S303" t="str">
        <f>_xlfn.XLOOKUP(A303,'2021'!A:A,'2021'!X:X)</f>
        <v/>
      </c>
      <c r="T303" t="str">
        <f>_xlfn.XLOOKUP(A303,'2022'!A:A,'2022'!X:X)</f>
        <v/>
      </c>
      <c r="U303" t="str">
        <f>_xlfn.XLOOKUP(A303,'2023'!B:B,'2023'!AF:AF)</f>
        <v/>
      </c>
      <c r="V303" t="str">
        <f>_xlfn.XLOOKUP(A303,'2024'!B:B,'2024'!BW:BW)</f>
        <v/>
      </c>
      <c r="W303">
        <f>_xlfn.XLOOKUP(A303,'2025'!A:A,'2025'!C:C)</f>
        <v>1</v>
      </c>
      <c r="X303" t="str">
        <f>_xlfn.XLOOKUP(A303,'2021'!A:A,'2021'!V:V)</f>
        <v/>
      </c>
      <c r="Y303">
        <f>_xlfn.XLOOKUP(A303,'2022'!A:A,'2022'!W:W)</f>
        <v>1</v>
      </c>
      <c r="Z303">
        <f>_xlfn.XLOOKUP(A303,'2023'!B:B,'2023'!AE:AE)</f>
        <v>1</v>
      </c>
      <c r="AA303">
        <f>_xlfn.XLOOKUP(A303,'2024'!B:B,'2024'!AZ:AZ)</f>
        <v>1</v>
      </c>
      <c r="AB303">
        <f>_xlfn.XLOOKUP(A303,'2025'!A:A,'2025'!F:F)</f>
        <v>1</v>
      </c>
    </row>
    <row r="304" spans="1:28">
      <c r="A304" t="s">
        <v>360</v>
      </c>
      <c r="E304" t="str">
        <f>_xlfn.XLOOKUP(A304,'2022'!A:A,'2022'!AA:AA)</f>
        <v/>
      </c>
      <c r="F304" t="str">
        <f>_xlfn.XLOOKUP(A304,'2023'!B:B,'2023'!AG:AG)</f>
        <v>N</v>
      </c>
      <c r="G304">
        <f>_xlfn.XLOOKUP(A304,'2024'!B:B,'2024'!BL:BL)</f>
        <v>1</v>
      </c>
      <c r="H304">
        <f>_xlfn.XLOOKUP(A304,'2025'!A:A,'2025'!G:G)</f>
        <v>1</v>
      </c>
      <c r="I304">
        <f>_xlfn.XLOOKUP(A304,'2021'!A:A,'2021'!U:U)</f>
        <v>1</v>
      </c>
      <c r="J304">
        <f>_xlfn.XLOOKUP(A304,'2022'!A:A,'2022'!V:V)</f>
        <v>1</v>
      </c>
      <c r="K304" t="str">
        <f>_xlfn.XLOOKUP(A304,'2023'!B:B,'2023'!AD:AD)</f>
        <v/>
      </c>
      <c r="L304" t="str">
        <f>_xlfn.XLOOKUP(A304,'2024'!B:B,'2024'!AV:AV)</f>
        <v/>
      </c>
      <c r="M304">
        <f>_xlfn.XLOOKUP(A304,'2025'!A:A,'2025'!G:G)</f>
        <v>1</v>
      </c>
      <c r="N304">
        <f>_xlfn.XLOOKUP(A304,'2021'!A:A,'2021'!E:E)</f>
        <v>0</v>
      </c>
      <c r="O304">
        <f>_xlfn.XLOOKUP(A304,'2022'!A:A,'2022'!E:E)</f>
        <v>0</v>
      </c>
      <c r="P304">
        <f>_xlfn.XLOOKUP(A304,'2023'!B:B,'2023'!G:G)</f>
        <v>0</v>
      </c>
      <c r="Q304">
        <f>_xlfn.XLOOKUP(A304,'2024'!B:B,'2024'!BH:BH)</f>
        <v>0</v>
      </c>
      <c r="R304">
        <f>_xlfn.XLOOKUP(A304,'2025'!A:A,'2025'!B:B)</f>
        <v>0</v>
      </c>
      <c r="S304">
        <f>_xlfn.XLOOKUP(A304,'2021'!A:A,'2021'!X:X)</f>
        <v>1</v>
      </c>
      <c r="T304">
        <f>_xlfn.XLOOKUP(A304,'2022'!A:A,'2022'!X:X)</f>
        <v>1</v>
      </c>
      <c r="U304">
        <f>_xlfn.XLOOKUP(A304,'2023'!B:B,'2023'!AF:AF)</f>
        <v>1</v>
      </c>
      <c r="V304">
        <f>_xlfn.XLOOKUP(A304,'2024'!B:B,'2024'!BW:BW)</f>
        <v>1</v>
      </c>
      <c r="W304">
        <f>_xlfn.XLOOKUP(A304,'2025'!A:A,'2025'!C:C)</f>
        <v>1</v>
      </c>
      <c r="X304" t="str">
        <f>_xlfn.XLOOKUP(A304,'2021'!A:A,'2021'!V:V)</f>
        <v/>
      </c>
      <c r="Y304" t="str">
        <f>_xlfn.XLOOKUP(A304,'2022'!A:A,'2022'!W:W)</f>
        <v/>
      </c>
      <c r="Z304">
        <f>_xlfn.XLOOKUP(A304,'2023'!B:B,'2023'!AE:AE)</f>
        <v>1</v>
      </c>
      <c r="AA304">
        <f>_xlfn.XLOOKUP(A304,'2024'!B:B,'2024'!AZ:AZ)</f>
        <v>1</v>
      </c>
      <c r="AB304">
        <f>_xlfn.XLOOKUP(A304,'2025'!A:A,'2025'!F:F)</f>
        <v>1</v>
      </c>
    </row>
    <row r="305" spans="1:28">
      <c r="A305" t="s">
        <v>329</v>
      </c>
      <c r="E305" t="str">
        <f>_xlfn.XLOOKUP(A305,'2022'!A:A,'2022'!AA:AA)</f>
        <v/>
      </c>
      <c r="F305" t="str">
        <f>_xlfn.XLOOKUP(A305,'2023'!B:B,'2023'!AG:AG)</f>
        <v>Y</v>
      </c>
      <c r="G305">
        <f>_xlfn.XLOOKUP(A305,'2024'!B:B,'2024'!BL:BL)</f>
        <v>1</v>
      </c>
      <c r="H305">
        <f>_xlfn.XLOOKUP(A305,'2025'!A:A,'2025'!G:G)</f>
        <v>0</v>
      </c>
      <c r="I305">
        <f>_xlfn.XLOOKUP(A305,'2021'!A:A,'2021'!U:U)</f>
        <v>1</v>
      </c>
      <c r="J305">
        <f>_xlfn.XLOOKUP(A305,'2022'!A:A,'2022'!V:V)</f>
        <v>1</v>
      </c>
      <c r="K305">
        <f>_xlfn.XLOOKUP(A305,'2023'!B:B,'2023'!AD:AD)</f>
        <v>1</v>
      </c>
      <c r="L305">
        <f>_xlfn.XLOOKUP(A305,'2024'!B:B,'2024'!AV:AV)</f>
        <v>1</v>
      </c>
      <c r="M305">
        <f>_xlfn.XLOOKUP(A305,'2025'!A:A,'2025'!G:G)</f>
        <v>0</v>
      </c>
      <c r="N305">
        <f>_xlfn.XLOOKUP(A305,'2021'!A:A,'2021'!E:E)</f>
        <v>0</v>
      </c>
      <c r="O305">
        <f>_xlfn.XLOOKUP(A305,'2022'!A:A,'2022'!E:E)</f>
        <v>0</v>
      </c>
      <c r="P305">
        <f>_xlfn.XLOOKUP(A305,'2023'!B:B,'2023'!G:G)</f>
        <v>0</v>
      </c>
      <c r="Q305">
        <f>_xlfn.XLOOKUP(A305,'2024'!B:B,'2024'!BH:BH)</f>
        <v>0</v>
      </c>
      <c r="R305">
        <f>_xlfn.XLOOKUP(A305,'2025'!A:A,'2025'!B:B)</f>
        <v>0</v>
      </c>
      <c r="S305" t="str">
        <f>_xlfn.XLOOKUP(A305,'2021'!A:A,'2021'!X:X)</f>
        <v/>
      </c>
      <c r="T305" t="str">
        <f>_xlfn.XLOOKUP(A305,'2022'!A:A,'2022'!X:X)</f>
        <v/>
      </c>
      <c r="U305" t="str">
        <f>_xlfn.XLOOKUP(A305,'2023'!B:B,'2023'!AF:AF)</f>
        <v/>
      </c>
      <c r="V305" t="str">
        <f>_xlfn.XLOOKUP(A305,'2024'!B:B,'2024'!BW:BW)</f>
        <v/>
      </c>
      <c r="W305">
        <f>_xlfn.XLOOKUP(A305,'2025'!A:A,'2025'!C:C)</f>
        <v>0</v>
      </c>
      <c r="X305" t="str">
        <f>_xlfn.XLOOKUP(A305,'2021'!A:A,'2021'!V:V)</f>
        <v/>
      </c>
      <c r="Y305" t="str">
        <f>_xlfn.XLOOKUP(A305,'2022'!A:A,'2022'!W:W)</f>
        <v/>
      </c>
      <c r="Z305" t="str">
        <f>_xlfn.XLOOKUP(A305,'2023'!B:B,'2023'!AE:AE)</f>
        <v/>
      </c>
      <c r="AA305">
        <f>_xlfn.XLOOKUP(A305,'2024'!B:B,'2024'!AZ:AZ)</f>
        <v>0</v>
      </c>
      <c r="AB305">
        <f>_xlfn.XLOOKUP(A305,'2025'!A:A,'2025'!F:F)</f>
        <v>0</v>
      </c>
    </row>
    <row r="306" spans="1:28">
      <c r="A306" t="s">
        <v>175</v>
      </c>
      <c r="E306" t="str">
        <f>_xlfn.XLOOKUP(A306,'2022'!A:A,'2022'!AA:AA)</f>
        <v/>
      </c>
      <c r="F306">
        <f>_xlfn.XLOOKUP(A306,'2023'!B:B,'2023'!AG:AG)</f>
        <v>0</v>
      </c>
      <c r="G306">
        <f>_xlfn.XLOOKUP(A306,'2024'!B:B,'2024'!BL:BL)</f>
        <v>1</v>
      </c>
      <c r="H306">
        <f>_xlfn.XLOOKUP(A306,'2025'!A:A,'2025'!G:G)</f>
        <v>1</v>
      </c>
      <c r="I306" t="str">
        <f>_xlfn.XLOOKUP(A306,'2021'!A:A,'2021'!U:U)</f>
        <v/>
      </c>
      <c r="J306" t="str">
        <f>_xlfn.XLOOKUP(A306,'2022'!A:A,'2022'!V:V)</f>
        <v/>
      </c>
      <c r="K306" t="str">
        <f>_xlfn.XLOOKUP(A306,'2023'!B:B,'2023'!AD:AD)</f>
        <v/>
      </c>
      <c r="L306" t="str">
        <f>_xlfn.XLOOKUP(A306,'2024'!B:B,'2024'!AV:AV)</f>
        <v/>
      </c>
      <c r="M306">
        <f>_xlfn.XLOOKUP(A306,'2025'!A:A,'2025'!G:G)</f>
        <v>1</v>
      </c>
      <c r="N306">
        <f>_xlfn.XLOOKUP(A306,'2021'!A:A,'2021'!E:E)</f>
        <v>0</v>
      </c>
      <c r="O306">
        <f>_xlfn.XLOOKUP(A306,'2022'!A:A,'2022'!E:E)</f>
        <v>0</v>
      </c>
      <c r="P306">
        <f>_xlfn.XLOOKUP(A306,'2023'!B:B,'2023'!G:G)</f>
        <v>0</v>
      </c>
      <c r="Q306">
        <f>_xlfn.XLOOKUP(A306,'2024'!B:B,'2024'!BH:BH)</f>
        <v>0</v>
      </c>
      <c r="R306">
        <f>_xlfn.XLOOKUP(A306,'2025'!A:A,'2025'!B:B)</f>
        <v>0</v>
      </c>
      <c r="S306" t="str">
        <f>_xlfn.XLOOKUP(A306,'2021'!A:A,'2021'!X:X)</f>
        <v/>
      </c>
      <c r="T306" t="str">
        <f>_xlfn.XLOOKUP(A306,'2022'!A:A,'2022'!X:X)</f>
        <v/>
      </c>
      <c r="U306" t="str">
        <f>_xlfn.XLOOKUP(A306,'2023'!B:B,'2023'!AF:AF)</f>
        <v/>
      </c>
      <c r="V306" t="str">
        <f>_xlfn.XLOOKUP(A306,'2024'!B:B,'2024'!BW:BW)</f>
        <v/>
      </c>
      <c r="W306">
        <f>_xlfn.XLOOKUP(A306,'2025'!A:A,'2025'!C:C)</f>
        <v>0</v>
      </c>
      <c r="X306" t="str">
        <f>_xlfn.XLOOKUP(A306,'2021'!A:A,'2021'!V:V)</f>
        <v/>
      </c>
      <c r="Y306" t="str">
        <f>_xlfn.XLOOKUP(A306,'2022'!A:A,'2022'!W:W)</f>
        <v/>
      </c>
      <c r="Z306">
        <f>_xlfn.XLOOKUP(A306,'2023'!B:B,'2023'!AE:AE)</f>
        <v>1</v>
      </c>
      <c r="AA306">
        <f>_xlfn.XLOOKUP(A306,'2024'!B:B,'2024'!AZ:AZ)</f>
        <v>1</v>
      </c>
      <c r="AB306">
        <f>_xlfn.XLOOKUP(A306,'2025'!A:A,'2025'!F:F)</f>
        <v>1</v>
      </c>
    </row>
    <row r="307" spans="1:28">
      <c r="A307" t="s">
        <v>423</v>
      </c>
      <c r="E307" t="str">
        <f>_xlfn.XLOOKUP(A307,'2022'!A:A,'2022'!AA:AA)</f>
        <v/>
      </c>
      <c r="F307">
        <f>_xlfn.XLOOKUP(A307,'2023'!B:B,'2023'!AG:AG)</f>
        <v>0</v>
      </c>
      <c r="G307">
        <f>_xlfn.XLOOKUP(A307,'2024'!B:B,'2024'!BL:BL)</f>
        <v>0</v>
      </c>
      <c r="H307">
        <f>_xlfn.XLOOKUP(A307,'2025'!A:A,'2025'!G:G)</f>
        <v>0</v>
      </c>
      <c r="I307" t="e">
        <f>_xlfn.XLOOKUP(A307,'2021'!A:A,'2021'!U:U)</f>
        <v>#N/A</v>
      </c>
      <c r="J307" t="str">
        <f>_xlfn.XLOOKUP(A307,'2022'!A:A,'2022'!V:V)</f>
        <v/>
      </c>
      <c r="K307" t="str">
        <f>_xlfn.XLOOKUP(A307,'2023'!B:B,'2023'!AD:AD)</f>
        <v/>
      </c>
      <c r="L307" t="str">
        <f>_xlfn.XLOOKUP(A307,'2024'!B:B,'2024'!AV:AV)</f>
        <v/>
      </c>
      <c r="M307">
        <f>_xlfn.XLOOKUP(A307,'2025'!A:A,'2025'!G:G)</f>
        <v>0</v>
      </c>
      <c r="N307" t="e">
        <f>_xlfn.XLOOKUP(A307,'2021'!A:A,'2021'!E:E)</f>
        <v>#N/A</v>
      </c>
      <c r="O307">
        <f>_xlfn.XLOOKUP(A307,'2022'!A:A,'2022'!E:E)</f>
        <v>0</v>
      </c>
      <c r="P307">
        <f>_xlfn.XLOOKUP(A307,'2023'!B:B,'2023'!G:G)</f>
        <v>0</v>
      </c>
      <c r="Q307">
        <f>_xlfn.XLOOKUP(A307,'2024'!B:B,'2024'!BH:BH)</f>
        <v>0</v>
      </c>
      <c r="R307">
        <f>_xlfn.XLOOKUP(A307,'2025'!A:A,'2025'!B:B)</f>
        <v>0</v>
      </c>
      <c r="S307" t="e">
        <f>_xlfn.XLOOKUP(A307,'2021'!A:A,'2021'!X:X)</f>
        <v>#N/A</v>
      </c>
      <c r="T307">
        <f>_xlfn.XLOOKUP(A307,'2022'!A:A,'2022'!X:X)</f>
        <v>1</v>
      </c>
      <c r="U307">
        <f>_xlfn.XLOOKUP(A307,'2023'!B:B,'2023'!AF:AF)</f>
        <v>1</v>
      </c>
      <c r="V307">
        <f>_xlfn.XLOOKUP(A307,'2024'!B:B,'2024'!BW:BW)</f>
        <v>1</v>
      </c>
      <c r="W307">
        <f>_xlfn.XLOOKUP(A307,'2025'!A:A,'2025'!C:C)</f>
        <v>1</v>
      </c>
      <c r="X307" t="e">
        <f>_xlfn.XLOOKUP(A307,'2021'!A:A,'2021'!V:V)</f>
        <v>#N/A</v>
      </c>
      <c r="Y307">
        <f>_xlfn.XLOOKUP(A307,'2022'!A:A,'2022'!W:W)</f>
        <v>1</v>
      </c>
      <c r="Z307">
        <f>_xlfn.XLOOKUP(A307,'2023'!B:B,'2023'!AE:AE)</f>
        <v>1</v>
      </c>
      <c r="AA307">
        <f>_xlfn.XLOOKUP(A307,'2024'!B:B,'2024'!AZ:AZ)</f>
        <v>1</v>
      </c>
      <c r="AB307">
        <f>_xlfn.XLOOKUP(A307,'2025'!A:A,'2025'!F:F)</f>
        <v>1</v>
      </c>
    </row>
    <row r="308" spans="1:28">
      <c r="A308" t="s">
        <v>74</v>
      </c>
      <c r="E308" t="str">
        <f>_xlfn.XLOOKUP(A308,'2022'!A:A,'2022'!AA:AA)</f>
        <v/>
      </c>
      <c r="F308" t="str">
        <f>_xlfn.XLOOKUP(A308,'2023'!B:B,'2023'!AG:AG)</f>
        <v>U</v>
      </c>
      <c r="G308">
        <f>_xlfn.XLOOKUP(A308,'2024'!B:B,'2024'!BL:BL)</f>
        <v>0</v>
      </c>
      <c r="H308">
        <f>_xlfn.XLOOKUP(A308,'2025'!A:A,'2025'!G:G)</f>
        <v>1</v>
      </c>
      <c r="I308" t="str">
        <f>_xlfn.XLOOKUP(A308,'2021'!A:A,'2021'!U:U)</f>
        <v/>
      </c>
      <c r="J308" t="str">
        <f>_xlfn.XLOOKUP(A308,'2022'!A:A,'2022'!V:V)</f>
        <v/>
      </c>
      <c r="K308">
        <f>_xlfn.XLOOKUP(A308,'2023'!B:B,'2023'!AD:AD)</f>
        <v>1</v>
      </c>
      <c r="L308" t="str">
        <f>_xlfn.XLOOKUP(A308,'2024'!B:B,'2024'!AV:AV)</f>
        <v/>
      </c>
      <c r="M308">
        <f>_xlfn.XLOOKUP(A308,'2025'!A:A,'2025'!G:G)</f>
        <v>1</v>
      </c>
      <c r="N308">
        <f>_xlfn.XLOOKUP(A308,'2021'!A:A,'2021'!E:E)</f>
        <v>0</v>
      </c>
      <c r="O308">
        <f>_xlfn.XLOOKUP(A308,'2022'!A:A,'2022'!E:E)</f>
        <v>0</v>
      </c>
      <c r="P308">
        <f>_xlfn.XLOOKUP(A308,'2023'!B:B,'2023'!G:G)</f>
        <v>0</v>
      </c>
      <c r="Q308">
        <f>_xlfn.XLOOKUP(A308,'2024'!B:B,'2024'!BH:BH)</f>
        <v>0</v>
      </c>
      <c r="R308">
        <f>_xlfn.XLOOKUP(A308,'2025'!A:A,'2025'!B:B)</f>
        <v>0</v>
      </c>
      <c r="S308" t="str">
        <f>_xlfn.XLOOKUP(A308,'2021'!A:A,'2021'!X:X)</f>
        <v/>
      </c>
      <c r="T308" t="str">
        <f>_xlfn.XLOOKUP(A308,'2022'!A:A,'2022'!X:X)</f>
        <v/>
      </c>
      <c r="U308" t="str">
        <f>_xlfn.XLOOKUP(A308,'2023'!B:B,'2023'!AF:AF)</f>
        <v/>
      </c>
      <c r="V308" t="str">
        <f>_xlfn.XLOOKUP(A308,'2024'!B:B,'2024'!BW:BW)</f>
        <v/>
      </c>
      <c r="W308">
        <f>_xlfn.XLOOKUP(A308,'2025'!A:A,'2025'!C:C)</f>
        <v>0</v>
      </c>
      <c r="X308" t="str">
        <f>_xlfn.XLOOKUP(A308,'2021'!A:A,'2021'!V:V)</f>
        <v/>
      </c>
      <c r="Y308" t="str">
        <f>_xlfn.XLOOKUP(A308,'2022'!A:A,'2022'!W:W)</f>
        <v/>
      </c>
      <c r="Z308" t="str">
        <f>_xlfn.XLOOKUP(A308,'2023'!B:B,'2023'!AE:AE)</f>
        <v/>
      </c>
      <c r="AA308">
        <f>_xlfn.XLOOKUP(A308,'2024'!B:B,'2024'!AZ:AZ)</f>
        <v>0</v>
      </c>
      <c r="AB308">
        <f>_xlfn.XLOOKUP(A308,'2025'!A:A,'2025'!F:F)</f>
        <v>0</v>
      </c>
    </row>
    <row r="309" spans="1:28">
      <c r="A309" t="s">
        <v>290</v>
      </c>
      <c r="E309" t="str">
        <f>_xlfn.XLOOKUP(A309,'2022'!A:A,'2022'!AA:AA)</f>
        <v/>
      </c>
      <c r="F309" t="str">
        <f>_xlfn.XLOOKUP(A309,'2023'!B:B,'2023'!AG:AG)</f>
        <v>U</v>
      </c>
      <c r="G309">
        <f>_xlfn.XLOOKUP(A309,'2024'!B:B,'2024'!BL:BL)</f>
        <v>0</v>
      </c>
      <c r="H309">
        <f>_xlfn.XLOOKUP(A309,'2025'!A:A,'2025'!G:G)</f>
        <v>1</v>
      </c>
      <c r="I309" t="str">
        <f>_xlfn.XLOOKUP(A309,'2021'!A:A,'2021'!U:U)</f>
        <v/>
      </c>
      <c r="J309" t="str">
        <f>_xlfn.XLOOKUP(A309,'2022'!A:A,'2022'!V:V)</f>
        <v/>
      </c>
      <c r="K309" t="str">
        <f>_xlfn.XLOOKUP(A309,'2023'!B:B,'2023'!AD:AD)</f>
        <v/>
      </c>
      <c r="L309" t="str">
        <f>_xlfn.XLOOKUP(A309,'2024'!B:B,'2024'!AV:AV)</f>
        <v/>
      </c>
      <c r="M309">
        <f>_xlfn.XLOOKUP(A309,'2025'!A:A,'2025'!G:G)</f>
        <v>1</v>
      </c>
      <c r="N309">
        <f>_xlfn.XLOOKUP(A309,'2021'!A:A,'2021'!E:E)</f>
        <v>0</v>
      </c>
      <c r="O309">
        <f>_xlfn.XLOOKUP(A309,'2022'!A:A,'2022'!E:E)</f>
        <v>0</v>
      </c>
      <c r="P309">
        <f>_xlfn.XLOOKUP(A309,'2023'!B:B,'2023'!G:G)</f>
        <v>0</v>
      </c>
      <c r="Q309">
        <f>_xlfn.XLOOKUP(A309,'2024'!B:B,'2024'!BH:BH)</f>
        <v>0</v>
      </c>
      <c r="R309">
        <f>_xlfn.XLOOKUP(A309,'2025'!A:A,'2025'!B:B)</f>
        <v>0</v>
      </c>
      <c r="S309" t="str">
        <f>_xlfn.XLOOKUP(A309,'2021'!A:A,'2021'!X:X)</f>
        <v/>
      </c>
      <c r="T309" t="str">
        <f>_xlfn.XLOOKUP(A309,'2022'!A:A,'2022'!X:X)</f>
        <v/>
      </c>
      <c r="U309" t="str">
        <f>_xlfn.XLOOKUP(A309,'2023'!B:B,'2023'!AF:AF)</f>
        <v/>
      </c>
      <c r="V309" t="str">
        <f>_xlfn.XLOOKUP(A309,'2024'!B:B,'2024'!BW:BW)</f>
        <v/>
      </c>
      <c r="W309">
        <f>_xlfn.XLOOKUP(A309,'2025'!A:A,'2025'!C:C)</f>
        <v>0</v>
      </c>
      <c r="X309" t="str">
        <f>_xlfn.XLOOKUP(A309,'2021'!A:A,'2021'!V:V)</f>
        <v/>
      </c>
      <c r="Y309" t="str">
        <f>_xlfn.XLOOKUP(A309,'2022'!A:A,'2022'!W:W)</f>
        <v/>
      </c>
      <c r="Z309" t="str">
        <f>_xlfn.XLOOKUP(A309,'2023'!B:B,'2023'!AE:AE)</f>
        <v/>
      </c>
      <c r="AA309">
        <f>_xlfn.XLOOKUP(A309,'2024'!B:B,'2024'!AZ:AZ)</f>
        <v>0</v>
      </c>
      <c r="AB309">
        <f>_xlfn.XLOOKUP(A309,'2025'!A:A,'2025'!F:F)</f>
        <v>0</v>
      </c>
    </row>
    <row r="310" spans="1:28">
      <c r="A310" t="s">
        <v>383</v>
      </c>
      <c r="E310" t="str">
        <f>_xlfn.XLOOKUP(A310,'2022'!A:A,'2022'!AA:AA)</f>
        <v/>
      </c>
      <c r="F310" t="str">
        <f>_xlfn.XLOOKUP(A310,'2023'!B:B,'2023'!AG:AG)</f>
        <v>N</v>
      </c>
      <c r="G310">
        <f>_xlfn.XLOOKUP(A310,'2024'!B:B,'2024'!BL:BL)</f>
        <v>0</v>
      </c>
      <c r="H310">
        <f>_xlfn.XLOOKUP(A310,'2025'!A:A,'2025'!G:G)</f>
        <v>0</v>
      </c>
      <c r="I310" t="str">
        <f>_xlfn.XLOOKUP(A310,'2021'!A:A,'2021'!U:U)</f>
        <v/>
      </c>
      <c r="J310" t="str">
        <f>_xlfn.XLOOKUP(A310,'2022'!A:A,'2022'!V:V)</f>
        <v/>
      </c>
      <c r="K310" t="str">
        <f>_xlfn.XLOOKUP(A310,'2023'!B:B,'2023'!AD:AD)</f>
        <v/>
      </c>
      <c r="L310" t="str">
        <f>_xlfn.XLOOKUP(A310,'2024'!B:B,'2024'!AV:AV)</f>
        <v/>
      </c>
      <c r="M310">
        <f>_xlfn.XLOOKUP(A310,'2025'!A:A,'2025'!G:G)</f>
        <v>0</v>
      </c>
      <c r="N310" t="str">
        <f>_xlfn.XLOOKUP(A310,'2021'!A:A,'2021'!E:E)</f>
        <v>Y</v>
      </c>
      <c r="O310" t="str">
        <f>_xlfn.XLOOKUP(A310,'2022'!A:A,'2022'!E:E)</f>
        <v>Y</v>
      </c>
      <c r="P310" t="str">
        <f>_xlfn.XLOOKUP(A310,'2023'!B:B,'2023'!G:G)</f>
        <v>Y</v>
      </c>
      <c r="Q310">
        <f>_xlfn.XLOOKUP(A310,'2024'!B:B,'2024'!BH:BH)</f>
        <v>1</v>
      </c>
      <c r="R310">
        <f>_xlfn.XLOOKUP(A310,'2025'!A:A,'2025'!B:B)</f>
        <v>1</v>
      </c>
      <c r="S310">
        <f>_xlfn.XLOOKUP(A310,'2021'!A:A,'2021'!X:X)</f>
        <v>1</v>
      </c>
      <c r="T310">
        <f>_xlfn.XLOOKUP(A310,'2022'!A:A,'2022'!X:X)</f>
        <v>1</v>
      </c>
      <c r="U310">
        <f>_xlfn.XLOOKUP(A310,'2023'!B:B,'2023'!AF:AF)</f>
        <v>1</v>
      </c>
      <c r="V310">
        <f>_xlfn.XLOOKUP(A310,'2024'!B:B,'2024'!BW:BW)</f>
        <v>1</v>
      </c>
      <c r="W310">
        <f>_xlfn.XLOOKUP(A310,'2025'!A:A,'2025'!C:C)</f>
        <v>1</v>
      </c>
      <c r="X310">
        <f>_xlfn.XLOOKUP(A310,'2021'!A:A,'2021'!V:V)</f>
        <v>1</v>
      </c>
      <c r="Y310">
        <f>_xlfn.XLOOKUP(A310,'2022'!A:A,'2022'!W:W)</f>
        <v>1</v>
      </c>
      <c r="Z310">
        <f>_xlfn.XLOOKUP(A310,'2023'!B:B,'2023'!AE:AE)</f>
        <v>1</v>
      </c>
      <c r="AA310">
        <f>_xlfn.XLOOKUP(A310,'2024'!B:B,'2024'!AZ:AZ)</f>
        <v>1</v>
      </c>
      <c r="AB310">
        <f>_xlfn.XLOOKUP(A310,'2025'!A:A,'2025'!F:F)</f>
        <v>1</v>
      </c>
    </row>
    <row r="311" spans="1:28">
      <c r="A311" t="s">
        <v>364</v>
      </c>
      <c r="E311" t="e">
        <f>_xlfn.XLOOKUP(A311,'2022'!A:A,'2022'!AA:AA)</f>
        <v>#N/A</v>
      </c>
      <c r="F311" t="e">
        <f>_xlfn.XLOOKUP(A311,'2023'!B:B,'2023'!AG:AG)</f>
        <v>#N/A</v>
      </c>
      <c r="G311" t="e">
        <f>_xlfn.XLOOKUP(A311,'2024'!B:B,'2024'!BL:BL)</f>
        <v>#N/A</v>
      </c>
      <c r="H311">
        <f>_xlfn.XLOOKUP(A311,'2025'!A:A,'2025'!G:G)</f>
        <v>1</v>
      </c>
      <c r="I311" t="e">
        <f>_xlfn.XLOOKUP(A311,'2021'!A:A,'2021'!U:U)</f>
        <v>#N/A</v>
      </c>
      <c r="J311" t="e">
        <f>_xlfn.XLOOKUP(A311,'2022'!A:A,'2022'!V:V)</f>
        <v>#N/A</v>
      </c>
      <c r="K311" t="e">
        <f>_xlfn.XLOOKUP(A311,'2023'!B:B,'2023'!AD:AD)</f>
        <v>#N/A</v>
      </c>
      <c r="L311" t="e">
        <f>_xlfn.XLOOKUP(A311,'2024'!B:B,'2024'!AV:AV)</f>
        <v>#N/A</v>
      </c>
      <c r="M311">
        <f>_xlfn.XLOOKUP(A311,'2025'!A:A,'2025'!G:G)</f>
        <v>1</v>
      </c>
      <c r="N311" t="e">
        <f>_xlfn.XLOOKUP(A311,'2021'!A:A,'2021'!E:E)</f>
        <v>#N/A</v>
      </c>
      <c r="O311" t="e">
        <f>_xlfn.XLOOKUP(A311,'2022'!A:A,'2022'!E:E)</f>
        <v>#N/A</v>
      </c>
      <c r="P311" t="e">
        <f>_xlfn.XLOOKUP(A311,'2023'!B:B,'2023'!G:G)</f>
        <v>#N/A</v>
      </c>
      <c r="Q311" t="e">
        <f>_xlfn.XLOOKUP(A311,'2024'!B:B,'2024'!BH:BH)</f>
        <v>#N/A</v>
      </c>
      <c r="R311">
        <f>_xlfn.XLOOKUP(A311,'2025'!A:A,'2025'!B:B)</f>
        <v>0</v>
      </c>
      <c r="S311" t="e">
        <f>_xlfn.XLOOKUP(A311,'2021'!A:A,'2021'!X:X)</f>
        <v>#N/A</v>
      </c>
      <c r="T311" t="e">
        <f>_xlfn.XLOOKUP(A311,'2022'!A:A,'2022'!X:X)</f>
        <v>#N/A</v>
      </c>
      <c r="U311" t="e">
        <f>_xlfn.XLOOKUP(A311,'2023'!B:B,'2023'!AF:AF)</f>
        <v>#N/A</v>
      </c>
      <c r="V311" t="e">
        <f>_xlfn.XLOOKUP(A311,'2024'!B:B,'2024'!BW:BW)</f>
        <v>#N/A</v>
      </c>
      <c r="W311">
        <f>_xlfn.XLOOKUP(A311,'2025'!A:A,'2025'!C:C)</f>
        <v>1</v>
      </c>
      <c r="X311" t="e">
        <f>_xlfn.XLOOKUP(A311,'2021'!A:A,'2021'!V:V)</f>
        <v>#N/A</v>
      </c>
      <c r="Y311" t="e">
        <f>_xlfn.XLOOKUP(A311,'2022'!A:A,'2022'!W:W)</f>
        <v>#N/A</v>
      </c>
      <c r="Z311" t="e">
        <f>_xlfn.XLOOKUP(A311,'2023'!B:B,'2023'!AE:AE)</f>
        <v>#N/A</v>
      </c>
      <c r="AA311" t="e">
        <f>_xlfn.XLOOKUP(A311,'2024'!B:B,'2024'!AZ:AZ)</f>
        <v>#N/A</v>
      </c>
      <c r="AB311">
        <f>_xlfn.XLOOKUP(A311,'2025'!A:A,'2025'!F:F)</f>
        <v>0</v>
      </c>
    </row>
    <row r="312" spans="1:28">
      <c r="A312" t="s">
        <v>328</v>
      </c>
      <c r="E312" t="str">
        <f>_xlfn.XLOOKUP(A312,'2022'!A:A,'2022'!AA:AA)</f>
        <v>N</v>
      </c>
      <c r="F312">
        <f>_xlfn.XLOOKUP(A312,'2023'!B:B,'2023'!AG:AG)</f>
        <v>0</v>
      </c>
      <c r="G312">
        <f>_xlfn.XLOOKUP(A312,'2024'!B:B,'2024'!BL:BL)</f>
        <v>1</v>
      </c>
      <c r="H312">
        <f>_xlfn.XLOOKUP(A312,'2025'!A:A,'2025'!G:G)</f>
        <v>1</v>
      </c>
      <c r="I312">
        <f>_xlfn.XLOOKUP(A312,'2021'!A:A,'2021'!U:U)</f>
        <v>1</v>
      </c>
      <c r="J312" t="str">
        <f>_xlfn.XLOOKUP(A312,'2022'!A:A,'2022'!V:V)</f>
        <v/>
      </c>
      <c r="K312" t="str">
        <f>_xlfn.XLOOKUP(A312,'2023'!B:B,'2023'!AD:AD)</f>
        <v/>
      </c>
      <c r="L312" t="str">
        <f>_xlfn.XLOOKUP(A312,'2024'!B:B,'2024'!AV:AV)</f>
        <v/>
      </c>
      <c r="M312">
        <f>_xlfn.XLOOKUP(A312,'2025'!A:A,'2025'!G:G)</f>
        <v>1</v>
      </c>
      <c r="N312" t="str">
        <f>_xlfn.XLOOKUP(A312,'2021'!A:A,'2021'!E:E)</f>
        <v>Y</v>
      </c>
      <c r="O312" t="str">
        <f>_xlfn.XLOOKUP(A312,'2022'!A:A,'2022'!E:E)</f>
        <v>Y</v>
      </c>
      <c r="P312" t="str">
        <f>_xlfn.XLOOKUP(A312,'2023'!B:B,'2023'!G:G)</f>
        <v>Y</v>
      </c>
      <c r="Q312">
        <f>_xlfn.XLOOKUP(A312,'2024'!B:B,'2024'!BH:BH)</f>
        <v>1</v>
      </c>
      <c r="R312">
        <f>_xlfn.XLOOKUP(A312,'2025'!A:A,'2025'!B:B)</f>
        <v>1</v>
      </c>
      <c r="S312" t="str">
        <f>_xlfn.XLOOKUP(A312,'2021'!A:A,'2021'!X:X)</f>
        <v/>
      </c>
      <c r="T312" t="str">
        <f>_xlfn.XLOOKUP(A312,'2022'!A:A,'2022'!X:X)</f>
        <v/>
      </c>
      <c r="U312" t="str">
        <f>_xlfn.XLOOKUP(A312,'2023'!B:B,'2023'!AF:AF)</f>
        <v/>
      </c>
      <c r="V312" t="str">
        <f>_xlfn.XLOOKUP(A312,'2024'!B:B,'2024'!BW:BW)</f>
        <v/>
      </c>
      <c r="W312">
        <f>_xlfn.XLOOKUP(A312,'2025'!A:A,'2025'!C:C)</f>
        <v>0</v>
      </c>
      <c r="X312" t="str">
        <f>_xlfn.XLOOKUP(A312,'2021'!A:A,'2021'!V:V)</f>
        <v/>
      </c>
      <c r="Y312">
        <f>_xlfn.XLOOKUP(A312,'2022'!A:A,'2022'!W:W)</f>
        <v>1</v>
      </c>
      <c r="Z312">
        <f>_xlfn.XLOOKUP(A312,'2023'!B:B,'2023'!AE:AE)</f>
        <v>1</v>
      </c>
      <c r="AA312">
        <f>_xlfn.XLOOKUP(A312,'2024'!B:B,'2024'!AZ:AZ)</f>
        <v>1</v>
      </c>
      <c r="AB312">
        <f>_xlfn.XLOOKUP(A312,'2025'!A:A,'2025'!F:F)</f>
        <v>1</v>
      </c>
    </row>
    <row r="313" spans="1:28">
      <c r="A313" t="s">
        <v>514</v>
      </c>
      <c r="E313" t="e">
        <f>_xlfn.XLOOKUP(A313,'2022'!A:A,'2022'!AA:AA)</f>
        <v>#N/A</v>
      </c>
      <c r="F313" t="e">
        <f>_xlfn.XLOOKUP(A313,'2023'!B:B,'2023'!AG:AG)</f>
        <v>#N/A</v>
      </c>
      <c r="G313" t="e">
        <f>_xlfn.XLOOKUP(A313,'2024'!B:B,'2024'!BL:BL)</f>
        <v>#N/A</v>
      </c>
      <c r="H313">
        <f>_xlfn.XLOOKUP(A313,'2025'!A:A,'2025'!G:G)</f>
        <v>1</v>
      </c>
      <c r="I313" t="e">
        <f>_xlfn.XLOOKUP(A313,'2021'!A:A,'2021'!U:U)</f>
        <v>#N/A</v>
      </c>
      <c r="J313" t="e">
        <f>_xlfn.XLOOKUP(A313,'2022'!A:A,'2022'!V:V)</f>
        <v>#N/A</v>
      </c>
      <c r="K313" t="e">
        <f>_xlfn.XLOOKUP(A313,'2023'!B:B,'2023'!AD:AD)</f>
        <v>#N/A</v>
      </c>
      <c r="L313" t="e">
        <f>_xlfn.XLOOKUP(A313,'2024'!B:B,'2024'!AV:AV)</f>
        <v>#N/A</v>
      </c>
      <c r="M313">
        <f>_xlfn.XLOOKUP(A313,'2025'!A:A,'2025'!G:G)</f>
        <v>1</v>
      </c>
      <c r="N313" t="e">
        <f>_xlfn.XLOOKUP(A313,'2021'!A:A,'2021'!E:E)</f>
        <v>#N/A</v>
      </c>
      <c r="O313" t="e">
        <f>_xlfn.XLOOKUP(A313,'2022'!A:A,'2022'!E:E)</f>
        <v>#N/A</v>
      </c>
      <c r="P313" t="e">
        <f>_xlfn.XLOOKUP(A313,'2023'!B:B,'2023'!G:G)</f>
        <v>#N/A</v>
      </c>
      <c r="Q313" t="e">
        <f>_xlfn.XLOOKUP(A313,'2024'!B:B,'2024'!BH:BH)</f>
        <v>#N/A</v>
      </c>
      <c r="R313">
        <f>_xlfn.XLOOKUP(A313,'2025'!A:A,'2025'!B:B)</f>
        <v>0</v>
      </c>
      <c r="S313" t="e">
        <f>_xlfn.XLOOKUP(A313,'2021'!A:A,'2021'!X:X)</f>
        <v>#N/A</v>
      </c>
      <c r="T313" t="e">
        <f>_xlfn.XLOOKUP(A313,'2022'!A:A,'2022'!X:X)</f>
        <v>#N/A</v>
      </c>
      <c r="U313" t="e">
        <f>_xlfn.XLOOKUP(A313,'2023'!B:B,'2023'!AF:AF)</f>
        <v>#N/A</v>
      </c>
      <c r="V313" t="e">
        <f>_xlfn.XLOOKUP(A313,'2024'!B:B,'2024'!BW:BW)</f>
        <v>#N/A</v>
      </c>
      <c r="W313">
        <f>_xlfn.XLOOKUP(A313,'2025'!A:A,'2025'!C:C)</f>
        <v>0</v>
      </c>
      <c r="X313" t="e">
        <f>_xlfn.XLOOKUP(A313,'2021'!A:A,'2021'!V:V)</f>
        <v>#N/A</v>
      </c>
      <c r="Y313" t="e">
        <f>_xlfn.XLOOKUP(A313,'2022'!A:A,'2022'!W:W)</f>
        <v>#N/A</v>
      </c>
      <c r="Z313" t="e">
        <f>_xlfn.XLOOKUP(A313,'2023'!B:B,'2023'!AE:AE)</f>
        <v>#N/A</v>
      </c>
      <c r="AA313" t="e">
        <f>_xlfn.XLOOKUP(A313,'2024'!B:B,'2024'!AZ:AZ)</f>
        <v>#N/A</v>
      </c>
      <c r="AB313">
        <f>_xlfn.XLOOKUP(A313,'2025'!A:A,'2025'!F:F)</f>
        <v>1</v>
      </c>
    </row>
    <row r="314" spans="1:28">
      <c r="A314" t="s">
        <v>2732</v>
      </c>
      <c r="E314" t="str">
        <f>_xlfn.XLOOKUP(A314,'2022'!A:A,'2022'!AA:AA)</f>
        <v/>
      </c>
      <c r="F314" t="e">
        <f>_xlfn.XLOOKUP(A314,'2023'!B:B,'2023'!AG:AG)</f>
        <v>#N/A</v>
      </c>
      <c r="G314" t="e">
        <f>_xlfn.XLOOKUP(A314,'2024'!B:B,'2024'!BL:BL)</f>
        <v>#N/A</v>
      </c>
      <c r="H314" t="e">
        <f>_xlfn.XLOOKUP(A314,'2025'!A:A,'2025'!G:G)</f>
        <v>#N/A</v>
      </c>
      <c r="I314" t="str">
        <f>_xlfn.XLOOKUP(A314,'2021'!A:A,'2021'!U:U)</f>
        <v/>
      </c>
      <c r="J314" t="str">
        <f>_xlfn.XLOOKUP(A314,'2022'!A:A,'2022'!V:V)</f>
        <v/>
      </c>
      <c r="K314" t="e">
        <f>_xlfn.XLOOKUP(A314,'2023'!B:B,'2023'!AD:AD)</f>
        <v>#N/A</v>
      </c>
      <c r="L314" t="e">
        <f>_xlfn.XLOOKUP(A314,'2024'!B:B,'2024'!AV:AV)</f>
        <v>#N/A</v>
      </c>
      <c r="M314" t="e">
        <f>_xlfn.XLOOKUP(A314,'2025'!A:A,'2025'!G:G)</f>
        <v>#N/A</v>
      </c>
      <c r="N314">
        <f>_xlfn.XLOOKUP(A314,'2021'!A:A,'2021'!E:E)</f>
        <v>0</v>
      </c>
      <c r="O314">
        <f>_xlfn.XLOOKUP(A314,'2022'!A:A,'2022'!E:E)</f>
        <v>0</v>
      </c>
      <c r="P314" t="e">
        <f>_xlfn.XLOOKUP(A314,'2023'!B:B,'2023'!G:G)</f>
        <v>#N/A</v>
      </c>
      <c r="Q314" t="e">
        <f>_xlfn.XLOOKUP(A314,'2024'!B:B,'2024'!BH:BH)</f>
        <v>#N/A</v>
      </c>
      <c r="R314" t="e">
        <f>_xlfn.XLOOKUP(A314,'2025'!A:A,'2025'!B:B)</f>
        <v>#N/A</v>
      </c>
      <c r="S314" t="str">
        <f>_xlfn.XLOOKUP(A314,'2021'!A:A,'2021'!X:X)</f>
        <v/>
      </c>
      <c r="T314" t="str">
        <f>_xlfn.XLOOKUP(A314,'2022'!A:A,'2022'!X:X)</f>
        <v/>
      </c>
      <c r="U314" t="e">
        <f>_xlfn.XLOOKUP(A314,'2023'!B:B,'2023'!AF:AF)</f>
        <v>#N/A</v>
      </c>
      <c r="V314" t="e">
        <f>_xlfn.XLOOKUP(A314,'2024'!B:B,'2024'!BW:BW)</f>
        <v>#N/A</v>
      </c>
      <c r="W314" t="e">
        <f>_xlfn.XLOOKUP(A314,'2025'!A:A,'2025'!C:C)</f>
        <v>#N/A</v>
      </c>
      <c r="X314">
        <f>_xlfn.XLOOKUP(A314,'2021'!A:A,'2021'!V:V)</f>
        <v>1</v>
      </c>
      <c r="Y314">
        <f>_xlfn.XLOOKUP(A314,'2022'!A:A,'2022'!W:W)</f>
        <v>1</v>
      </c>
      <c r="Z314" t="e">
        <f>_xlfn.XLOOKUP(A314,'2023'!B:B,'2023'!AE:AE)</f>
        <v>#N/A</v>
      </c>
      <c r="AA314" t="e">
        <f>_xlfn.XLOOKUP(A314,'2024'!B:B,'2024'!AZ:AZ)</f>
        <v>#N/A</v>
      </c>
      <c r="AB314" t="e">
        <f>_xlfn.XLOOKUP(A314,'2025'!A:A,'2025'!F:F)</f>
        <v>#N/A</v>
      </c>
    </row>
    <row r="315" spans="1:28">
      <c r="A315" t="s">
        <v>303</v>
      </c>
      <c r="E315" t="str">
        <f>_xlfn.XLOOKUP(A315,'2022'!A:A,'2022'!AA:AA)</f>
        <v>Y</v>
      </c>
      <c r="F315" t="str">
        <f>_xlfn.XLOOKUP(A315,'2023'!B:B,'2023'!AG:AG)</f>
        <v>Y</v>
      </c>
      <c r="G315">
        <f>_xlfn.XLOOKUP(A315,'2024'!B:B,'2024'!BL:BL)</f>
        <v>0</v>
      </c>
      <c r="H315">
        <f>_xlfn.XLOOKUP(A315,'2025'!A:A,'2025'!G:G)</f>
        <v>1</v>
      </c>
      <c r="I315" t="str">
        <f>_xlfn.XLOOKUP(A315,'2021'!A:A,'2021'!U:U)</f>
        <v/>
      </c>
      <c r="J315" t="str">
        <f>_xlfn.XLOOKUP(A315,'2022'!A:A,'2022'!V:V)</f>
        <v/>
      </c>
      <c r="K315" t="str">
        <f>_xlfn.XLOOKUP(A315,'2023'!B:B,'2023'!AD:AD)</f>
        <v/>
      </c>
      <c r="L315" t="str">
        <f>_xlfn.XLOOKUP(A315,'2024'!B:B,'2024'!AV:AV)</f>
        <v/>
      </c>
      <c r="M315">
        <f>_xlfn.XLOOKUP(A315,'2025'!A:A,'2025'!G:G)</f>
        <v>1</v>
      </c>
      <c r="N315">
        <f>_xlfn.XLOOKUP(A315,'2021'!A:A,'2021'!E:E)</f>
        <v>0</v>
      </c>
      <c r="O315">
        <f>_xlfn.XLOOKUP(A315,'2022'!A:A,'2022'!E:E)</f>
        <v>0</v>
      </c>
      <c r="P315">
        <f>_xlfn.XLOOKUP(A315,'2023'!B:B,'2023'!G:G)</f>
        <v>0</v>
      </c>
      <c r="Q315">
        <f>_xlfn.XLOOKUP(A315,'2024'!B:B,'2024'!BH:BH)</f>
        <v>0</v>
      </c>
      <c r="R315">
        <f>_xlfn.XLOOKUP(A315,'2025'!A:A,'2025'!B:B)</f>
        <v>0</v>
      </c>
      <c r="S315" t="str">
        <f>_xlfn.XLOOKUP(A315,'2021'!A:A,'2021'!X:X)</f>
        <v/>
      </c>
      <c r="T315" t="str">
        <f>_xlfn.XLOOKUP(A315,'2022'!A:A,'2022'!X:X)</f>
        <v/>
      </c>
      <c r="U315" t="str">
        <f>_xlfn.XLOOKUP(A315,'2023'!B:B,'2023'!AF:AF)</f>
        <v/>
      </c>
      <c r="V315" t="str">
        <f>_xlfn.XLOOKUP(A315,'2024'!B:B,'2024'!BW:BW)</f>
        <v/>
      </c>
      <c r="W315">
        <f>_xlfn.XLOOKUP(A315,'2025'!A:A,'2025'!C:C)</f>
        <v>1</v>
      </c>
      <c r="X315" t="str">
        <f>_xlfn.XLOOKUP(A315,'2021'!A:A,'2021'!V:V)</f>
        <v/>
      </c>
      <c r="Y315">
        <f>_xlfn.XLOOKUP(A315,'2022'!A:A,'2022'!W:W)</f>
        <v>1</v>
      </c>
      <c r="Z315">
        <f>_xlfn.XLOOKUP(A315,'2023'!B:B,'2023'!AE:AE)</f>
        <v>1</v>
      </c>
      <c r="AA315">
        <f>_xlfn.XLOOKUP(A315,'2024'!B:B,'2024'!AZ:AZ)</f>
        <v>1</v>
      </c>
      <c r="AB315">
        <f>_xlfn.XLOOKUP(A315,'2025'!A:A,'2025'!F:F)</f>
        <v>1</v>
      </c>
    </row>
    <row r="316" spans="1:28">
      <c r="A316" t="s">
        <v>2958</v>
      </c>
      <c r="E316" t="str">
        <f>_xlfn.XLOOKUP(A316,'2022'!A:A,'2022'!AA:AA)</f>
        <v/>
      </c>
      <c r="F316" t="e">
        <f>_xlfn.XLOOKUP(A316,'2023'!B:B,'2023'!AG:AG)</f>
        <v>#N/A</v>
      </c>
      <c r="G316" t="e">
        <f>_xlfn.XLOOKUP(A316,'2024'!B:B,'2024'!BL:BL)</f>
        <v>#N/A</v>
      </c>
      <c r="H316" t="e">
        <f>_xlfn.XLOOKUP(A316,'2025'!A:A,'2025'!G:G)</f>
        <v>#N/A</v>
      </c>
      <c r="I316" t="e">
        <f>_xlfn.XLOOKUP(A316,'2021'!A:A,'2021'!U:U)</f>
        <v>#N/A</v>
      </c>
      <c r="J316" t="str">
        <f>_xlfn.XLOOKUP(A316,'2022'!A:A,'2022'!V:V)</f>
        <v/>
      </c>
      <c r="K316" t="e">
        <f>_xlfn.XLOOKUP(A316,'2023'!B:B,'2023'!AD:AD)</f>
        <v>#N/A</v>
      </c>
      <c r="L316" t="e">
        <f>_xlfn.XLOOKUP(A316,'2024'!B:B,'2024'!AV:AV)</f>
        <v>#N/A</v>
      </c>
      <c r="M316" t="e">
        <f>_xlfn.XLOOKUP(A316,'2025'!A:A,'2025'!G:G)</f>
        <v>#N/A</v>
      </c>
      <c r="N316" t="e">
        <f>_xlfn.XLOOKUP(A316,'2021'!A:A,'2021'!E:E)</f>
        <v>#N/A</v>
      </c>
      <c r="O316">
        <f>_xlfn.XLOOKUP(A316,'2022'!A:A,'2022'!E:E)</f>
        <v>0</v>
      </c>
      <c r="P316" t="e">
        <f>_xlfn.XLOOKUP(A316,'2023'!B:B,'2023'!G:G)</f>
        <v>#N/A</v>
      </c>
      <c r="Q316" t="e">
        <f>_xlfn.XLOOKUP(A316,'2024'!B:B,'2024'!BH:BH)</f>
        <v>#N/A</v>
      </c>
      <c r="R316" t="e">
        <f>_xlfn.XLOOKUP(A316,'2025'!A:A,'2025'!B:B)</f>
        <v>#N/A</v>
      </c>
      <c r="S316" t="e">
        <f>_xlfn.XLOOKUP(A316,'2021'!A:A,'2021'!X:X)</f>
        <v>#N/A</v>
      </c>
      <c r="T316" t="str">
        <f>_xlfn.XLOOKUP(A316,'2022'!A:A,'2022'!X:X)</f>
        <v/>
      </c>
      <c r="U316" t="e">
        <f>_xlfn.XLOOKUP(A316,'2023'!B:B,'2023'!AF:AF)</f>
        <v>#N/A</v>
      </c>
      <c r="V316" t="e">
        <f>_xlfn.XLOOKUP(A316,'2024'!B:B,'2024'!BW:BW)</f>
        <v>#N/A</v>
      </c>
      <c r="W316" t="e">
        <f>_xlfn.XLOOKUP(A316,'2025'!A:A,'2025'!C:C)</f>
        <v>#N/A</v>
      </c>
      <c r="X316" t="e">
        <f>_xlfn.XLOOKUP(A316,'2021'!A:A,'2021'!V:V)</f>
        <v>#N/A</v>
      </c>
      <c r="Y316">
        <f>_xlfn.XLOOKUP(A316,'2022'!A:A,'2022'!W:W)</f>
        <v>1</v>
      </c>
      <c r="Z316" t="e">
        <f>_xlfn.XLOOKUP(A316,'2023'!B:B,'2023'!AE:AE)</f>
        <v>#N/A</v>
      </c>
      <c r="AA316" t="e">
        <f>_xlfn.XLOOKUP(A316,'2024'!B:B,'2024'!AZ:AZ)</f>
        <v>#N/A</v>
      </c>
      <c r="AB316" t="e">
        <f>_xlfn.XLOOKUP(A316,'2025'!A:A,'2025'!F:F)</f>
        <v>#N/A</v>
      </c>
    </row>
    <row r="317" spans="1:28">
      <c r="A317" t="s">
        <v>253</v>
      </c>
      <c r="E317" t="e">
        <f>_xlfn.XLOOKUP(A317,'2022'!A:A,'2022'!AA:AA)</f>
        <v>#N/A</v>
      </c>
      <c r="F317" t="e">
        <f>_xlfn.XLOOKUP(A317,'2023'!B:B,'2023'!AG:AG)</f>
        <v>#N/A</v>
      </c>
      <c r="G317">
        <f>_xlfn.XLOOKUP(A317,'2024'!B:B,'2024'!BL:BL)</f>
        <v>1</v>
      </c>
      <c r="H317">
        <f>_xlfn.XLOOKUP(A317,'2025'!A:A,'2025'!G:G)</f>
        <v>1</v>
      </c>
      <c r="I317" t="e">
        <f>_xlfn.XLOOKUP(A317,'2021'!A:A,'2021'!U:U)</f>
        <v>#N/A</v>
      </c>
      <c r="J317" t="e">
        <f>_xlfn.XLOOKUP(A317,'2022'!A:A,'2022'!V:V)</f>
        <v>#N/A</v>
      </c>
      <c r="K317" t="e">
        <f>_xlfn.XLOOKUP(A317,'2023'!B:B,'2023'!AD:AD)</f>
        <v>#N/A</v>
      </c>
      <c r="L317" t="str">
        <f>_xlfn.XLOOKUP(A317,'2024'!B:B,'2024'!AV:AV)</f>
        <v/>
      </c>
      <c r="M317">
        <f>_xlfn.XLOOKUP(A317,'2025'!A:A,'2025'!G:G)</f>
        <v>1</v>
      </c>
      <c r="N317" t="e">
        <f>_xlfn.XLOOKUP(A317,'2021'!A:A,'2021'!E:E)</f>
        <v>#N/A</v>
      </c>
      <c r="O317" t="e">
        <f>_xlfn.XLOOKUP(A317,'2022'!A:A,'2022'!E:E)</f>
        <v>#N/A</v>
      </c>
      <c r="P317" t="e">
        <f>_xlfn.XLOOKUP(A317,'2023'!B:B,'2023'!G:G)</f>
        <v>#N/A</v>
      </c>
      <c r="Q317">
        <f>_xlfn.XLOOKUP(A317,'2024'!B:B,'2024'!BH:BH)</f>
        <v>0</v>
      </c>
      <c r="R317">
        <f>_xlfn.XLOOKUP(A317,'2025'!A:A,'2025'!B:B)</f>
        <v>0</v>
      </c>
      <c r="S317" t="e">
        <f>_xlfn.XLOOKUP(A317,'2021'!A:A,'2021'!X:X)</f>
        <v>#N/A</v>
      </c>
      <c r="T317" t="e">
        <f>_xlfn.XLOOKUP(A317,'2022'!A:A,'2022'!X:X)</f>
        <v>#N/A</v>
      </c>
      <c r="U317" t="e">
        <f>_xlfn.XLOOKUP(A317,'2023'!B:B,'2023'!AF:AF)</f>
        <v>#N/A</v>
      </c>
      <c r="V317" t="str">
        <f>_xlfn.XLOOKUP(A317,'2024'!B:B,'2024'!BW:BW)</f>
        <v/>
      </c>
      <c r="W317">
        <f>_xlfn.XLOOKUP(A317,'2025'!A:A,'2025'!C:C)</f>
        <v>0</v>
      </c>
      <c r="X317" t="e">
        <f>_xlfn.XLOOKUP(A317,'2021'!A:A,'2021'!V:V)</f>
        <v>#N/A</v>
      </c>
      <c r="Y317" t="e">
        <f>_xlfn.XLOOKUP(A317,'2022'!A:A,'2022'!W:W)</f>
        <v>#N/A</v>
      </c>
      <c r="Z317" t="e">
        <f>_xlfn.XLOOKUP(A317,'2023'!B:B,'2023'!AE:AE)</f>
        <v>#N/A</v>
      </c>
      <c r="AA317">
        <f>_xlfn.XLOOKUP(A317,'2024'!B:B,'2024'!AZ:AZ)</f>
        <v>1</v>
      </c>
      <c r="AB317">
        <f>_xlfn.XLOOKUP(A317,'2025'!A:A,'2025'!F:F)</f>
        <v>1</v>
      </c>
    </row>
    <row r="318" spans="1:28">
      <c r="A318" t="s">
        <v>1736</v>
      </c>
      <c r="E318" t="str">
        <f>_xlfn.XLOOKUP(A318,'2022'!A:A,'2022'!AA:AA)</f>
        <v>Y</v>
      </c>
      <c r="F318" t="str">
        <f>_xlfn.XLOOKUP(A318,'2023'!B:B,'2023'!AG:AG)</f>
        <v>Y</v>
      </c>
      <c r="G318" t="e">
        <f>_xlfn.XLOOKUP(A318,'2024'!B:B,'2024'!BL:BL)</f>
        <v>#N/A</v>
      </c>
      <c r="H318" t="e">
        <f>_xlfn.XLOOKUP(A318,'2025'!A:A,'2025'!G:G)</f>
        <v>#N/A</v>
      </c>
      <c r="I318" t="str">
        <f>_xlfn.XLOOKUP(A318,'2021'!A:A,'2021'!U:U)</f>
        <v/>
      </c>
      <c r="J318">
        <f>_xlfn.XLOOKUP(A318,'2022'!A:A,'2022'!V:V)</f>
        <v>1</v>
      </c>
      <c r="K318" t="str">
        <f>_xlfn.XLOOKUP(A318,'2023'!B:B,'2023'!AD:AD)</f>
        <v/>
      </c>
      <c r="L318" t="e">
        <f>_xlfn.XLOOKUP(A318,'2024'!B:B,'2024'!AV:AV)</f>
        <v>#N/A</v>
      </c>
      <c r="M318" t="e">
        <f>_xlfn.XLOOKUP(A318,'2025'!A:A,'2025'!G:G)</f>
        <v>#N/A</v>
      </c>
      <c r="N318">
        <f>_xlfn.XLOOKUP(A318,'2021'!A:A,'2021'!E:E)</f>
        <v>0</v>
      </c>
      <c r="O318">
        <f>_xlfn.XLOOKUP(A318,'2022'!A:A,'2022'!E:E)</f>
        <v>0</v>
      </c>
      <c r="P318">
        <f>_xlfn.XLOOKUP(A318,'2023'!B:B,'2023'!G:G)</f>
        <v>0</v>
      </c>
      <c r="Q318" t="e">
        <f>_xlfn.XLOOKUP(A318,'2024'!B:B,'2024'!BH:BH)</f>
        <v>#N/A</v>
      </c>
      <c r="R318" t="e">
        <f>_xlfn.XLOOKUP(A318,'2025'!A:A,'2025'!B:B)</f>
        <v>#N/A</v>
      </c>
      <c r="S318" t="str">
        <f>_xlfn.XLOOKUP(A318,'2021'!A:A,'2021'!X:X)</f>
        <v/>
      </c>
      <c r="T318" t="str">
        <f>_xlfn.XLOOKUP(A318,'2022'!A:A,'2022'!X:X)</f>
        <v/>
      </c>
      <c r="U318" t="str">
        <f>_xlfn.XLOOKUP(A318,'2023'!B:B,'2023'!AF:AF)</f>
        <v/>
      </c>
      <c r="V318" t="e">
        <f>_xlfn.XLOOKUP(A318,'2024'!B:B,'2024'!BW:BW)</f>
        <v>#N/A</v>
      </c>
      <c r="W318" t="e">
        <f>_xlfn.XLOOKUP(A318,'2025'!A:A,'2025'!C:C)</f>
        <v>#N/A</v>
      </c>
      <c r="X318" t="str">
        <f>_xlfn.XLOOKUP(A318,'2021'!A:A,'2021'!V:V)</f>
        <v/>
      </c>
      <c r="Y318">
        <f>_xlfn.XLOOKUP(A318,'2022'!A:A,'2022'!W:W)</f>
        <v>1</v>
      </c>
      <c r="Z318">
        <f>_xlfn.XLOOKUP(A318,'2023'!B:B,'2023'!AE:AE)</f>
        <v>1</v>
      </c>
      <c r="AA318" t="e">
        <f>_xlfn.XLOOKUP(A318,'2024'!B:B,'2024'!AZ:AZ)</f>
        <v>#N/A</v>
      </c>
      <c r="AB318" t="e">
        <f>_xlfn.XLOOKUP(A318,'2025'!A:A,'2025'!F:F)</f>
        <v>#N/A</v>
      </c>
    </row>
    <row r="319" spans="1:28">
      <c r="A319" t="s">
        <v>157</v>
      </c>
      <c r="E319" t="str">
        <f>_xlfn.XLOOKUP(A319,'2022'!A:A,'2022'!AA:AA)</f>
        <v>Y</v>
      </c>
      <c r="F319" t="str">
        <f>_xlfn.XLOOKUP(A319,'2023'!B:B,'2023'!AG:AG)</f>
        <v>U</v>
      </c>
      <c r="G319">
        <f>_xlfn.XLOOKUP(A319,'2024'!B:B,'2024'!BL:BL)</f>
        <v>1</v>
      </c>
      <c r="H319">
        <f>_xlfn.XLOOKUP(A319,'2025'!A:A,'2025'!G:G)</f>
        <v>1</v>
      </c>
      <c r="I319">
        <f>_xlfn.XLOOKUP(A319,'2021'!A:A,'2021'!U:U)</f>
        <v>1</v>
      </c>
      <c r="J319">
        <f>_xlfn.XLOOKUP(A319,'2022'!A:A,'2022'!V:V)</f>
        <v>1</v>
      </c>
      <c r="K319" t="str">
        <f>_xlfn.XLOOKUP(A319,'2023'!B:B,'2023'!AD:AD)</f>
        <v/>
      </c>
      <c r="L319" t="str">
        <f>_xlfn.XLOOKUP(A319,'2024'!B:B,'2024'!AV:AV)</f>
        <v/>
      </c>
      <c r="M319">
        <f>_xlfn.XLOOKUP(A319,'2025'!A:A,'2025'!G:G)</f>
        <v>1</v>
      </c>
      <c r="N319">
        <f>_xlfn.XLOOKUP(A319,'2021'!A:A,'2021'!E:E)</f>
        <v>0</v>
      </c>
      <c r="O319">
        <f>_xlfn.XLOOKUP(A319,'2022'!A:A,'2022'!E:E)</f>
        <v>0</v>
      </c>
      <c r="P319">
        <f>_xlfn.XLOOKUP(A319,'2023'!B:B,'2023'!G:G)</f>
        <v>0</v>
      </c>
      <c r="Q319">
        <f>_xlfn.XLOOKUP(A319,'2024'!B:B,'2024'!BH:BH)</f>
        <v>0</v>
      </c>
      <c r="R319">
        <f>_xlfn.XLOOKUP(A319,'2025'!A:A,'2025'!B:B)</f>
        <v>0</v>
      </c>
      <c r="S319" t="str">
        <f>_xlfn.XLOOKUP(A319,'2021'!A:A,'2021'!X:X)</f>
        <v/>
      </c>
      <c r="T319" t="str">
        <f>_xlfn.XLOOKUP(A319,'2022'!A:A,'2022'!X:X)</f>
        <v/>
      </c>
      <c r="U319" t="str">
        <f>_xlfn.XLOOKUP(A319,'2023'!B:B,'2023'!AF:AF)</f>
        <v/>
      </c>
      <c r="V319" t="str">
        <f>_xlfn.XLOOKUP(A319,'2024'!B:B,'2024'!BW:BW)</f>
        <v/>
      </c>
      <c r="W319">
        <f>_xlfn.XLOOKUP(A319,'2025'!A:A,'2025'!C:C)</f>
        <v>0</v>
      </c>
      <c r="X319">
        <f>_xlfn.XLOOKUP(A319,'2021'!A:A,'2021'!V:V)</f>
        <v>1</v>
      </c>
      <c r="Y319">
        <f>_xlfn.XLOOKUP(A319,'2022'!A:A,'2022'!W:W)</f>
        <v>1</v>
      </c>
      <c r="Z319">
        <f>_xlfn.XLOOKUP(A319,'2023'!B:B,'2023'!AE:AE)</f>
        <v>1</v>
      </c>
      <c r="AA319">
        <f>_xlfn.XLOOKUP(A319,'2024'!B:B,'2024'!AZ:AZ)</f>
        <v>1</v>
      </c>
      <c r="AB319">
        <f>_xlfn.XLOOKUP(A319,'2025'!A:A,'2025'!F:F)</f>
        <v>1</v>
      </c>
    </row>
    <row r="320" spans="1:28">
      <c r="A320" t="s">
        <v>412</v>
      </c>
      <c r="E320" t="str">
        <f>_xlfn.XLOOKUP(A320,'2022'!A:A,'2022'!AA:AA)</f>
        <v>N</v>
      </c>
      <c r="F320">
        <f>_xlfn.XLOOKUP(A320,'2023'!B:B,'2023'!AG:AG)</f>
        <v>0</v>
      </c>
      <c r="G320">
        <f>_xlfn.XLOOKUP(A320,'2024'!B:B,'2024'!BL:BL)</f>
        <v>0</v>
      </c>
      <c r="H320">
        <f>_xlfn.XLOOKUP(A320,'2025'!A:A,'2025'!G:G)</f>
        <v>0</v>
      </c>
      <c r="I320" t="str">
        <f>_xlfn.XLOOKUP(A320,'2021'!A:A,'2021'!U:U)</f>
        <v/>
      </c>
      <c r="J320" t="str">
        <f>_xlfn.XLOOKUP(A320,'2022'!A:A,'2022'!V:V)</f>
        <v/>
      </c>
      <c r="K320" t="str">
        <f>_xlfn.XLOOKUP(A320,'2023'!B:B,'2023'!AD:AD)</f>
        <v/>
      </c>
      <c r="L320" t="str">
        <f>_xlfn.XLOOKUP(A320,'2024'!B:B,'2024'!AV:AV)</f>
        <v/>
      </c>
      <c r="M320">
        <f>_xlfn.XLOOKUP(A320,'2025'!A:A,'2025'!G:G)</f>
        <v>0</v>
      </c>
      <c r="N320">
        <f>_xlfn.XLOOKUP(A320,'2021'!A:A,'2021'!E:E)</f>
        <v>0</v>
      </c>
      <c r="O320">
        <f>_xlfn.XLOOKUP(A320,'2022'!A:A,'2022'!E:E)</f>
        <v>0</v>
      </c>
      <c r="P320">
        <f>_xlfn.XLOOKUP(A320,'2023'!B:B,'2023'!G:G)</f>
        <v>0</v>
      </c>
      <c r="Q320">
        <f>_xlfn.XLOOKUP(A320,'2024'!B:B,'2024'!BH:BH)</f>
        <v>0</v>
      </c>
      <c r="R320">
        <f>_xlfn.XLOOKUP(A320,'2025'!A:A,'2025'!B:B)</f>
        <v>0</v>
      </c>
      <c r="S320">
        <f>_xlfn.XLOOKUP(A320,'2021'!A:A,'2021'!X:X)</f>
        <v>1</v>
      </c>
      <c r="T320">
        <f>_xlfn.XLOOKUP(A320,'2022'!A:A,'2022'!X:X)</f>
        <v>1</v>
      </c>
      <c r="U320">
        <f>_xlfn.XLOOKUP(A320,'2023'!B:B,'2023'!AF:AF)</f>
        <v>1</v>
      </c>
      <c r="V320">
        <f>_xlfn.XLOOKUP(A320,'2024'!B:B,'2024'!BW:BW)</f>
        <v>1</v>
      </c>
      <c r="W320">
        <f>_xlfn.XLOOKUP(A320,'2025'!A:A,'2025'!C:C)</f>
        <v>1</v>
      </c>
      <c r="X320">
        <f>_xlfn.XLOOKUP(A320,'2021'!A:A,'2021'!V:V)</f>
        <v>1</v>
      </c>
      <c r="Y320">
        <f>_xlfn.XLOOKUP(A320,'2022'!A:A,'2022'!W:W)</f>
        <v>1</v>
      </c>
      <c r="Z320">
        <f>_xlfn.XLOOKUP(A320,'2023'!B:B,'2023'!AE:AE)</f>
        <v>1</v>
      </c>
      <c r="AA320">
        <f>_xlfn.XLOOKUP(A320,'2024'!B:B,'2024'!AZ:AZ)</f>
        <v>1</v>
      </c>
      <c r="AB320">
        <f>_xlfn.XLOOKUP(A320,'2025'!A:A,'2025'!F:F)</f>
        <v>1</v>
      </c>
    </row>
    <row r="321" spans="1:28">
      <c r="A321" t="s">
        <v>215</v>
      </c>
      <c r="E321" t="str">
        <f>_xlfn.XLOOKUP(A321,'2022'!A:A,'2022'!AA:AA)</f>
        <v>N</v>
      </c>
      <c r="F321">
        <f>_xlfn.XLOOKUP(A321,'2023'!B:B,'2023'!AG:AG)</f>
        <v>0</v>
      </c>
      <c r="G321">
        <f>_xlfn.XLOOKUP(A321,'2024'!B:B,'2024'!BL:BL)</f>
        <v>1</v>
      </c>
      <c r="H321">
        <f>_xlfn.XLOOKUP(A321,'2025'!A:A,'2025'!G:G)</f>
        <v>0</v>
      </c>
      <c r="I321" t="str">
        <f>_xlfn.XLOOKUP(A321,'2021'!A:A,'2021'!U:U)</f>
        <v/>
      </c>
      <c r="J321" t="str">
        <f>_xlfn.XLOOKUP(A321,'2022'!A:A,'2022'!V:V)</f>
        <v/>
      </c>
      <c r="K321" t="str">
        <f>_xlfn.XLOOKUP(A321,'2023'!B:B,'2023'!AD:AD)</f>
        <v/>
      </c>
      <c r="L321" t="str">
        <f>_xlfn.XLOOKUP(A321,'2024'!B:B,'2024'!AV:AV)</f>
        <v/>
      </c>
      <c r="M321">
        <f>_xlfn.XLOOKUP(A321,'2025'!A:A,'2025'!G:G)</f>
        <v>0</v>
      </c>
      <c r="N321">
        <f>_xlfn.XLOOKUP(A321,'2021'!A:A,'2021'!E:E)</f>
        <v>0</v>
      </c>
      <c r="O321">
        <f>_xlfn.XLOOKUP(A321,'2022'!A:A,'2022'!E:E)</f>
        <v>0</v>
      </c>
      <c r="P321">
        <f>_xlfn.XLOOKUP(A321,'2023'!B:B,'2023'!G:G)</f>
        <v>0</v>
      </c>
      <c r="Q321">
        <f>_xlfn.XLOOKUP(A321,'2024'!B:B,'2024'!BH:BH)</f>
        <v>0</v>
      </c>
      <c r="R321">
        <f>_xlfn.XLOOKUP(A321,'2025'!A:A,'2025'!B:B)</f>
        <v>0</v>
      </c>
      <c r="S321" t="str">
        <f>_xlfn.XLOOKUP(A321,'2021'!A:A,'2021'!X:X)</f>
        <v/>
      </c>
      <c r="T321" t="str">
        <f>_xlfn.XLOOKUP(A321,'2022'!A:A,'2022'!X:X)</f>
        <v/>
      </c>
      <c r="U321" t="str">
        <f>_xlfn.XLOOKUP(A321,'2023'!B:B,'2023'!AF:AF)</f>
        <v/>
      </c>
      <c r="V321" t="str">
        <f>_xlfn.XLOOKUP(A321,'2024'!B:B,'2024'!BW:BW)</f>
        <v/>
      </c>
      <c r="W321">
        <f>_xlfn.XLOOKUP(A321,'2025'!A:A,'2025'!C:C)</f>
        <v>0</v>
      </c>
      <c r="X321">
        <f>_xlfn.XLOOKUP(A321,'2021'!A:A,'2021'!V:V)</f>
        <v>1</v>
      </c>
      <c r="Y321">
        <f>_xlfn.XLOOKUP(A321,'2022'!A:A,'2022'!W:W)</f>
        <v>1</v>
      </c>
      <c r="Z321">
        <f>_xlfn.XLOOKUP(A321,'2023'!B:B,'2023'!AE:AE)</f>
        <v>1</v>
      </c>
      <c r="AA321">
        <f>_xlfn.XLOOKUP(A321,'2024'!B:B,'2024'!AZ:AZ)</f>
        <v>1</v>
      </c>
      <c r="AB321">
        <f>_xlfn.XLOOKUP(A321,'2025'!A:A,'2025'!F:F)</f>
        <v>1</v>
      </c>
    </row>
    <row r="322" spans="1:28">
      <c r="A322" t="s">
        <v>92</v>
      </c>
      <c r="E322" t="str">
        <f>_xlfn.XLOOKUP(A322,'2022'!A:A,'2022'!AA:AA)</f>
        <v>Y</v>
      </c>
      <c r="F322" t="str">
        <f>_xlfn.XLOOKUP(A322,'2023'!B:B,'2023'!AG:AG)</f>
        <v>U</v>
      </c>
      <c r="G322">
        <f>_xlfn.XLOOKUP(A322,'2024'!B:B,'2024'!BL:BL)</f>
        <v>0</v>
      </c>
      <c r="H322">
        <f>_xlfn.XLOOKUP(A322,'2025'!A:A,'2025'!G:G)</f>
        <v>0</v>
      </c>
      <c r="I322" t="str">
        <f>_xlfn.XLOOKUP(A322,'2021'!A:A,'2021'!U:U)</f>
        <v/>
      </c>
      <c r="J322">
        <f>_xlfn.XLOOKUP(A322,'2022'!A:A,'2022'!V:V)</f>
        <v>1</v>
      </c>
      <c r="K322" t="str">
        <f>_xlfn.XLOOKUP(A322,'2023'!B:B,'2023'!AD:AD)</f>
        <v/>
      </c>
      <c r="L322" t="str">
        <f>_xlfn.XLOOKUP(A322,'2024'!B:B,'2024'!AV:AV)</f>
        <v/>
      </c>
      <c r="M322">
        <f>_xlfn.XLOOKUP(A322,'2025'!A:A,'2025'!G:G)</f>
        <v>0</v>
      </c>
      <c r="N322">
        <f>_xlfn.XLOOKUP(A322,'2021'!A:A,'2021'!E:E)</f>
        <v>0</v>
      </c>
      <c r="O322">
        <f>_xlfn.XLOOKUP(A322,'2022'!A:A,'2022'!E:E)</f>
        <v>0</v>
      </c>
      <c r="P322">
        <f>_xlfn.XLOOKUP(A322,'2023'!B:B,'2023'!G:G)</f>
        <v>0</v>
      </c>
      <c r="Q322">
        <f>_xlfn.XLOOKUP(A322,'2024'!B:B,'2024'!BH:BH)</f>
        <v>0</v>
      </c>
      <c r="R322">
        <f>_xlfn.XLOOKUP(A322,'2025'!A:A,'2025'!B:B)</f>
        <v>0</v>
      </c>
      <c r="S322" t="str">
        <f>_xlfn.XLOOKUP(A322,'2021'!A:A,'2021'!X:X)</f>
        <v/>
      </c>
      <c r="T322" t="str">
        <f>_xlfn.XLOOKUP(A322,'2022'!A:A,'2022'!X:X)</f>
        <v/>
      </c>
      <c r="U322" t="str">
        <f>_xlfn.XLOOKUP(A322,'2023'!B:B,'2023'!AF:AF)</f>
        <v/>
      </c>
      <c r="V322" t="str">
        <f>_xlfn.XLOOKUP(A322,'2024'!B:B,'2024'!BW:BW)</f>
        <v/>
      </c>
      <c r="W322">
        <f>_xlfn.XLOOKUP(A322,'2025'!A:A,'2025'!C:C)</f>
        <v>0</v>
      </c>
      <c r="X322" t="str">
        <f>_xlfn.XLOOKUP(A322,'2021'!A:A,'2021'!V:V)</f>
        <v/>
      </c>
      <c r="Y322" t="str">
        <f>_xlfn.XLOOKUP(A322,'2022'!A:A,'2022'!W:W)</f>
        <v/>
      </c>
      <c r="Z322" t="str">
        <f>_xlfn.XLOOKUP(A322,'2023'!B:B,'2023'!AE:AE)</f>
        <v/>
      </c>
      <c r="AA322">
        <f>_xlfn.XLOOKUP(A322,'2024'!B:B,'2024'!AZ:AZ)</f>
        <v>0</v>
      </c>
      <c r="AB322">
        <f>_xlfn.XLOOKUP(A322,'2025'!A:A,'2025'!F:F)</f>
        <v>0</v>
      </c>
    </row>
    <row r="323" spans="1:28">
      <c r="A323" t="s">
        <v>905</v>
      </c>
      <c r="E323" t="str">
        <f>_xlfn.XLOOKUP(A323,'2022'!A:A,'2022'!AA:AA)</f>
        <v/>
      </c>
      <c r="F323" t="str">
        <f>_xlfn.XLOOKUP(A323,'2023'!B:B,'2023'!AG:AG)</f>
        <v>U</v>
      </c>
      <c r="G323">
        <f>_xlfn.XLOOKUP(A323,'2024'!B:B,'2024'!BL:BL)</f>
        <v>0</v>
      </c>
      <c r="H323" t="e">
        <f>_xlfn.XLOOKUP(A323,'2025'!A:A,'2025'!G:G)</f>
        <v>#N/A</v>
      </c>
      <c r="I323" t="str">
        <f>_xlfn.XLOOKUP(A323,'2021'!A:A,'2021'!U:U)</f>
        <v/>
      </c>
      <c r="J323">
        <f>_xlfn.XLOOKUP(A323,'2022'!A:A,'2022'!V:V)</f>
        <v>1</v>
      </c>
      <c r="K323">
        <f>_xlfn.XLOOKUP(A323,'2023'!B:B,'2023'!AD:AD)</f>
        <v>1</v>
      </c>
      <c r="L323">
        <f>_xlfn.XLOOKUP(A323,'2024'!B:B,'2024'!AV:AV)</f>
        <v>1</v>
      </c>
      <c r="M323" t="e">
        <f>_xlfn.XLOOKUP(A323,'2025'!A:A,'2025'!G:G)</f>
        <v>#N/A</v>
      </c>
      <c r="N323">
        <f>_xlfn.XLOOKUP(A323,'2021'!A:A,'2021'!E:E)</f>
        <v>0</v>
      </c>
      <c r="O323">
        <f>_xlfn.XLOOKUP(A323,'2022'!A:A,'2022'!E:E)</f>
        <v>0</v>
      </c>
      <c r="P323">
        <f>_xlfn.XLOOKUP(A323,'2023'!B:B,'2023'!G:G)</f>
        <v>0</v>
      </c>
      <c r="Q323">
        <f>_xlfn.XLOOKUP(A323,'2024'!B:B,'2024'!BH:BH)</f>
        <v>0</v>
      </c>
      <c r="R323" t="e">
        <f>_xlfn.XLOOKUP(A323,'2025'!A:A,'2025'!B:B)</f>
        <v>#N/A</v>
      </c>
      <c r="S323" t="str">
        <f>_xlfn.XLOOKUP(A323,'2021'!A:A,'2021'!X:X)</f>
        <v/>
      </c>
      <c r="T323" t="str">
        <f>_xlfn.XLOOKUP(A323,'2022'!A:A,'2022'!X:X)</f>
        <v/>
      </c>
      <c r="U323" t="str">
        <f>_xlfn.XLOOKUP(A323,'2023'!B:B,'2023'!AF:AF)</f>
        <v/>
      </c>
      <c r="V323" t="str">
        <f>_xlfn.XLOOKUP(A323,'2024'!B:B,'2024'!BW:BW)</f>
        <v/>
      </c>
      <c r="W323" t="e">
        <f>_xlfn.XLOOKUP(A323,'2025'!A:A,'2025'!C:C)</f>
        <v>#N/A</v>
      </c>
      <c r="X323" t="str">
        <f>_xlfn.XLOOKUP(A323,'2021'!A:A,'2021'!V:V)</f>
        <v/>
      </c>
      <c r="Y323" t="str">
        <f>_xlfn.XLOOKUP(A323,'2022'!A:A,'2022'!W:W)</f>
        <v/>
      </c>
      <c r="Z323" t="str">
        <f>_xlfn.XLOOKUP(A323,'2023'!B:B,'2023'!AE:AE)</f>
        <v/>
      </c>
      <c r="AA323">
        <f>_xlfn.XLOOKUP(A323,'2024'!B:B,'2024'!AZ:AZ)</f>
        <v>0</v>
      </c>
      <c r="AB323" t="e">
        <f>_xlfn.XLOOKUP(A323,'2025'!A:A,'2025'!F:F)</f>
        <v>#N/A</v>
      </c>
    </row>
    <row r="324" spans="1:28">
      <c r="A324" t="s">
        <v>67</v>
      </c>
      <c r="E324" t="str">
        <f>_xlfn.XLOOKUP(A324,'2022'!A:A,'2022'!AA:AA)</f>
        <v/>
      </c>
      <c r="F324" t="str">
        <f>_xlfn.XLOOKUP(A324,'2023'!B:B,'2023'!AG:AG)</f>
        <v>Y</v>
      </c>
      <c r="G324">
        <f>_xlfn.XLOOKUP(A324,'2024'!B:B,'2024'!BL:BL)</f>
        <v>1</v>
      </c>
      <c r="H324">
        <f>_xlfn.XLOOKUP(A324,'2025'!A:A,'2025'!G:G)</f>
        <v>1</v>
      </c>
      <c r="I324">
        <f>_xlfn.XLOOKUP(A324,'2021'!A:A,'2021'!U:U)</f>
        <v>1</v>
      </c>
      <c r="J324">
        <f>_xlfn.XLOOKUP(A324,'2022'!A:A,'2022'!V:V)</f>
        <v>1</v>
      </c>
      <c r="K324" t="str">
        <f>_xlfn.XLOOKUP(A324,'2023'!B:B,'2023'!AD:AD)</f>
        <v/>
      </c>
      <c r="L324" t="str">
        <f>_xlfn.XLOOKUP(A324,'2024'!B:B,'2024'!AV:AV)</f>
        <v/>
      </c>
      <c r="M324">
        <f>_xlfn.XLOOKUP(A324,'2025'!A:A,'2025'!G:G)</f>
        <v>1</v>
      </c>
      <c r="N324" t="str">
        <f>_xlfn.XLOOKUP(A324,'2021'!A:A,'2021'!E:E)</f>
        <v>Y</v>
      </c>
      <c r="O324" t="str">
        <f>_xlfn.XLOOKUP(A324,'2022'!A:A,'2022'!E:E)</f>
        <v>Y</v>
      </c>
      <c r="P324" t="str">
        <f>_xlfn.XLOOKUP(A324,'2023'!B:B,'2023'!G:G)</f>
        <v>Y</v>
      </c>
      <c r="Q324">
        <f>_xlfn.XLOOKUP(A324,'2024'!B:B,'2024'!BH:BH)</f>
        <v>0</v>
      </c>
      <c r="R324">
        <f>_xlfn.XLOOKUP(A324,'2025'!A:A,'2025'!B:B)</f>
        <v>0</v>
      </c>
      <c r="S324" t="str">
        <f>_xlfn.XLOOKUP(A324,'2021'!A:A,'2021'!X:X)</f>
        <v/>
      </c>
      <c r="T324" t="str">
        <f>_xlfn.XLOOKUP(A324,'2022'!A:A,'2022'!X:X)</f>
        <v/>
      </c>
      <c r="U324" t="str">
        <f>_xlfn.XLOOKUP(A324,'2023'!B:B,'2023'!AF:AF)</f>
        <v/>
      </c>
      <c r="V324" t="str">
        <f>_xlfn.XLOOKUP(A324,'2024'!B:B,'2024'!BW:BW)</f>
        <v/>
      </c>
      <c r="W324">
        <f>_xlfn.XLOOKUP(A324,'2025'!A:A,'2025'!C:C)</f>
        <v>0</v>
      </c>
      <c r="X324" t="str">
        <f>_xlfn.XLOOKUP(A324,'2021'!A:A,'2021'!V:V)</f>
        <v/>
      </c>
      <c r="Y324" t="str">
        <f>_xlfn.XLOOKUP(A324,'2022'!A:A,'2022'!W:W)</f>
        <v/>
      </c>
      <c r="Z324">
        <f>_xlfn.XLOOKUP(A324,'2023'!B:B,'2023'!AE:AE)</f>
        <v>1</v>
      </c>
      <c r="AA324">
        <f>_xlfn.XLOOKUP(A324,'2024'!B:B,'2024'!AZ:AZ)</f>
        <v>1</v>
      </c>
      <c r="AB324">
        <f>_xlfn.XLOOKUP(A324,'2025'!A:A,'2025'!F:F)</f>
        <v>1</v>
      </c>
    </row>
    <row r="325" spans="1:28">
      <c r="A325" t="s">
        <v>897</v>
      </c>
      <c r="E325" t="str">
        <f>_xlfn.XLOOKUP(A325,'2022'!A:A,'2022'!AA:AA)</f>
        <v/>
      </c>
      <c r="F325">
        <f>_xlfn.XLOOKUP(A325,'2023'!B:B,'2023'!AG:AG)</f>
        <v>0</v>
      </c>
      <c r="G325">
        <f>_xlfn.XLOOKUP(A325,'2024'!B:B,'2024'!BL:BL)</f>
        <v>0</v>
      </c>
      <c r="H325" t="e">
        <f>_xlfn.XLOOKUP(A325,'2025'!A:A,'2025'!G:G)</f>
        <v>#N/A</v>
      </c>
      <c r="I325" t="str">
        <f>_xlfn.XLOOKUP(A325,'2021'!A:A,'2021'!U:U)</f>
        <v/>
      </c>
      <c r="J325">
        <f>_xlfn.XLOOKUP(A325,'2022'!A:A,'2022'!V:V)</f>
        <v>1</v>
      </c>
      <c r="K325">
        <f>_xlfn.XLOOKUP(A325,'2023'!B:B,'2023'!AD:AD)</f>
        <v>1</v>
      </c>
      <c r="L325">
        <f>_xlfn.XLOOKUP(A325,'2024'!B:B,'2024'!AV:AV)</f>
        <v>1</v>
      </c>
      <c r="M325" t="e">
        <f>_xlfn.XLOOKUP(A325,'2025'!A:A,'2025'!G:G)</f>
        <v>#N/A</v>
      </c>
      <c r="N325">
        <f>_xlfn.XLOOKUP(A325,'2021'!A:A,'2021'!E:E)</f>
        <v>0</v>
      </c>
      <c r="O325">
        <f>_xlfn.XLOOKUP(A325,'2022'!A:A,'2022'!E:E)</f>
        <v>0</v>
      </c>
      <c r="P325">
        <f>_xlfn.XLOOKUP(A325,'2023'!B:B,'2023'!G:G)</f>
        <v>0</v>
      </c>
      <c r="Q325">
        <f>_xlfn.XLOOKUP(A325,'2024'!B:B,'2024'!BH:BH)</f>
        <v>0</v>
      </c>
      <c r="R325" t="e">
        <f>_xlfn.XLOOKUP(A325,'2025'!A:A,'2025'!B:B)</f>
        <v>#N/A</v>
      </c>
      <c r="S325" t="str">
        <f>_xlfn.XLOOKUP(A325,'2021'!A:A,'2021'!X:X)</f>
        <v/>
      </c>
      <c r="T325" t="str">
        <f>_xlfn.XLOOKUP(A325,'2022'!A:A,'2022'!X:X)</f>
        <v/>
      </c>
      <c r="U325" t="str">
        <f>_xlfn.XLOOKUP(A325,'2023'!B:B,'2023'!AF:AF)</f>
        <v/>
      </c>
      <c r="V325" t="str">
        <f>_xlfn.XLOOKUP(A325,'2024'!B:B,'2024'!BW:BW)</f>
        <v/>
      </c>
      <c r="W325" t="e">
        <f>_xlfn.XLOOKUP(A325,'2025'!A:A,'2025'!C:C)</f>
        <v>#N/A</v>
      </c>
      <c r="X325" t="str">
        <f>_xlfn.XLOOKUP(A325,'2021'!A:A,'2021'!V:V)</f>
        <v/>
      </c>
      <c r="Y325" t="str">
        <f>_xlfn.XLOOKUP(A325,'2022'!A:A,'2022'!W:W)</f>
        <v/>
      </c>
      <c r="Z325" t="str">
        <f>_xlfn.XLOOKUP(A325,'2023'!B:B,'2023'!AE:AE)</f>
        <v/>
      </c>
      <c r="AA325">
        <f>_xlfn.XLOOKUP(A325,'2024'!B:B,'2024'!AZ:AZ)</f>
        <v>0</v>
      </c>
      <c r="AB325" t="e">
        <f>_xlfn.XLOOKUP(A325,'2025'!A:A,'2025'!F:F)</f>
        <v>#N/A</v>
      </c>
    </row>
    <row r="326" spans="1:28">
      <c r="A326" t="s">
        <v>221</v>
      </c>
      <c r="E326" t="str">
        <f>_xlfn.XLOOKUP(A326,'2022'!A:A,'2022'!AA:AA)</f>
        <v>N</v>
      </c>
      <c r="F326" t="str">
        <f>_xlfn.XLOOKUP(A326,'2023'!B:B,'2023'!AG:AG)</f>
        <v>U</v>
      </c>
      <c r="G326">
        <f>_xlfn.XLOOKUP(A326,'2024'!B:B,'2024'!BL:BL)</f>
        <v>0</v>
      </c>
      <c r="H326">
        <f>_xlfn.XLOOKUP(A326,'2025'!A:A,'2025'!G:G)</f>
        <v>0</v>
      </c>
      <c r="I326">
        <f>_xlfn.XLOOKUP(A326,'2021'!A:A,'2021'!U:U)</f>
        <v>1</v>
      </c>
      <c r="J326">
        <f>_xlfn.XLOOKUP(A326,'2022'!A:A,'2022'!V:V)</f>
        <v>1</v>
      </c>
      <c r="K326">
        <f>_xlfn.XLOOKUP(A326,'2023'!B:B,'2023'!AD:AD)</f>
        <v>1</v>
      </c>
      <c r="L326">
        <f>_xlfn.XLOOKUP(A326,'2024'!B:B,'2024'!AV:AV)</f>
        <v>1</v>
      </c>
      <c r="M326">
        <f>_xlfn.XLOOKUP(A326,'2025'!A:A,'2025'!G:G)</f>
        <v>0</v>
      </c>
      <c r="N326">
        <f>_xlfn.XLOOKUP(A326,'2021'!A:A,'2021'!E:E)</f>
        <v>0</v>
      </c>
      <c r="O326">
        <f>_xlfn.XLOOKUP(A326,'2022'!A:A,'2022'!E:E)</f>
        <v>0</v>
      </c>
      <c r="P326">
        <f>_xlfn.XLOOKUP(A326,'2023'!B:B,'2023'!G:G)</f>
        <v>0</v>
      </c>
      <c r="Q326">
        <f>_xlfn.XLOOKUP(A326,'2024'!B:B,'2024'!BH:BH)</f>
        <v>0</v>
      </c>
      <c r="R326">
        <f>_xlfn.XLOOKUP(A326,'2025'!A:A,'2025'!B:B)</f>
        <v>0</v>
      </c>
      <c r="S326" t="str">
        <f>_xlfn.XLOOKUP(A326,'2021'!A:A,'2021'!X:X)</f>
        <v/>
      </c>
      <c r="T326" t="str">
        <f>_xlfn.XLOOKUP(A326,'2022'!A:A,'2022'!X:X)</f>
        <v/>
      </c>
      <c r="U326" t="str">
        <f>_xlfn.XLOOKUP(A326,'2023'!B:B,'2023'!AF:AF)</f>
        <v/>
      </c>
      <c r="V326" t="str">
        <f>_xlfn.XLOOKUP(A326,'2024'!B:B,'2024'!BW:BW)</f>
        <v/>
      </c>
      <c r="W326">
        <f>_xlfn.XLOOKUP(A326,'2025'!A:A,'2025'!C:C)</f>
        <v>0</v>
      </c>
      <c r="X326" t="str">
        <f>_xlfn.XLOOKUP(A326,'2021'!A:A,'2021'!V:V)</f>
        <v/>
      </c>
      <c r="Y326" t="str">
        <f>_xlfn.XLOOKUP(A326,'2022'!A:A,'2022'!W:W)</f>
        <v/>
      </c>
      <c r="Z326" t="str">
        <f>_xlfn.XLOOKUP(A326,'2023'!B:B,'2023'!AE:AE)</f>
        <v/>
      </c>
      <c r="AA326">
        <f>_xlfn.XLOOKUP(A326,'2024'!B:B,'2024'!AZ:AZ)</f>
        <v>0</v>
      </c>
      <c r="AB326">
        <f>_xlfn.XLOOKUP(A326,'2025'!A:A,'2025'!F:F)</f>
        <v>0</v>
      </c>
    </row>
    <row r="327" spans="1:28">
      <c r="A327" t="s">
        <v>497</v>
      </c>
      <c r="E327" t="str">
        <f>_xlfn.XLOOKUP(A327,'2022'!A:A,'2022'!AA:AA)</f>
        <v/>
      </c>
      <c r="F327">
        <f>_xlfn.XLOOKUP(A327,'2023'!B:B,'2023'!AG:AG)</f>
        <v>0</v>
      </c>
      <c r="G327">
        <f>_xlfn.XLOOKUP(A327,'2024'!B:B,'2024'!BL:BL)</f>
        <v>0</v>
      </c>
      <c r="H327">
        <f>_xlfn.XLOOKUP(A327,'2025'!A:A,'2025'!G:G)</f>
        <v>0</v>
      </c>
      <c r="I327" t="str">
        <f>_xlfn.XLOOKUP(A327,'2021'!A:A,'2021'!U:U)</f>
        <v/>
      </c>
      <c r="J327" t="str">
        <f>_xlfn.XLOOKUP(A327,'2022'!A:A,'2022'!V:V)</f>
        <v/>
      </c>
      <c r="K327" t="str">
        <f>_xlfn.XLOOKUP(A327,'2023'!B:B,'2023'!AD:AD)</f>
        <v/>
      </c>
      <c r="L327" t="str">
        <f>_xlfn.XLOOKUP(A327,'2024'!B:B,'2024'!AV:AV)</f>
        <v/>
      </c>
      <c r="M327">
        <f>_xlfn.XLOOKUP(A327,'2025'!A:A,'2025'!G:G)</f>
        <v>0</v>
      </c>
      <c r="N327">
        <f>_xlfn.XLOOKUP(A327,'2021'!A:A,'2021'!E:E)</f>
        <v>0</v>
      </c>
      <c r="O327">
        <f>_xlfn.XLOOKUP(A327,'2022'!A:A,'2022'!E:E)</f>
        <v>0</v>
      </c>
      <c r="P327">
        <f>_xlfn.XLOOKUP(A327,'2023'!B:B,'2023'!G:G)</f>
        <v>0</v>
      </c>
      <c r="Q327">
        <f>_xlfn.XLOOKUP(A327,'2024'!B:B,'2024'!BH:BH)</f>
        <v>0</v>
      </c>
      <c r="R327">
        <f>_xlfn.XLOOKUP(A327,'2025'!A:A,'2025'!B:B)</f>
        <v>0</v>
      </c>
      <c r="S327" t="str">
        <f>_xlfn.XLOOKUP(A327,'2021'!A:A,'2021'!X:X)</f>
        <v/>
      </c>
      <c r="T327" t="str">
        <f>_xlfn.XLOOKUP(A327,'2022'!A:A,'2022'!X:X)</f>
        <v/>
      </c>
      <c r="U327" t="str">
        <f>_xlfn.XLOOKUP(A327,'2023'!B:B,'2023'!AF:AF)</f>
        <v/>
      </c>
      <c r="V327" t="str">
        <f>_xlfn.XLOOKUP(A327,'2024'!B:B,'2024'!BW:BW)</f>
        <v/>
      </c>
      <c r="W327">
        <f>_xlfn.XLOOKUP(A327,'2025'!A:A,'2025'!C:C)</f>
        <v>0</v>
      </c>
      <c r="X327" t="str">
        <f>_xlfn.XLOOKUP(A327,'2021'!A:A,'2021'!V:V)</f>
        <v/>
      </c>
      <c r="Y327" t="str">
        <f>_xlfn.XLOOKUP(A327,'2022'!A:A,'2022'!W:W)</f>
        <v/>
      </c>
      <c r="Z327" t="str">
        <f>_xlfn.XLOOKUP(A327,'2023'!B:B,'2023'!AE:AE)</f>
        <v/>
      </c>
      <c r="AA327">
        <f>_xlfn.XLOOKUP(A327,'2024'!B:B,'2024'!AZ:AZ)</f>
        <v>1</v>
      </c>
      <c r="AB327">
        <f>_xlfn.XLOOKUP(A327,'2025'!A:A,'2025'!F:F)</f>
        <v>1</v>
      </c>
    </row>
    <row r="328" spans="1:28">
      <c r="A328" t="s">
        <v>902</v>
      </c>
      <c r="E328" t="e">
        <f>_xlfn.XLOOKUP(A328,'2022'!A:A,'2022'!AA:AA)</f>
        <v>#N/A</v>
      </c>
      <c r="F328" t="e">
        <f>_xlfn.XLOOKUP(A328,'2023'!B:B,'2023'!AG:AG)</f>
        <v>#N/A</v>
      </c>
      <c r="G328">
        <f>_xlfn.XLOOKUP(A328,'2024'!B:B,'2024'!BL:BL)</f>
        <v>0</v>
      </c>
      <c r="H328" t="e">
        <f>_xlfn.XLOOKUP(A328,'2025'!A:A,'2025'!G:G)</f>
        <v>#N/A</v>
      </c>
      <c r="I328" t="e">
        <f>_xlfn.XLOOKUP(A328,'2021'!A:A,'2021'!U:U)</f>
        <v>#N/A</v>
      </c>
      <c r="J328" t="e">
        <f>_xlfn.XLOOKUP(A328,'2022'!A:A,'2022'!V:V)</f>
        <v>#N/A</v>
      </c>
      <c r="K328" t="e">
        <f>_xlfn.XLOOKUP(A328,'2023'!B:B,'2023'!AD:AD)</f>
        <v>#N/A</v>
      </c>
      <c r="L328" t="str">
        <f>_xlfn.XLOOKUP(A328,'2024'!B:B,'2024'!AV:AV)</f>
        <v/>
      </c>
      <c r="M328" t="e">
        <f>_xlfn.XLOOKUP(A328,'2025'!A:A,'2025'!G:G)</f>
        <v>#N/A</v>
      </c>
      <c r="N328" t="e">
        <f>_xlfn.XLOOKUP(A328,'2021'!A:A,'2021'!E:E)</f>
        <v>#N/A</v>
      </c>
      <c r="O328" t="e">
        <f>_xlfn.XLOOKUP(A328,'2022'!A:A,'2022'!E:E)</f>
        <v>#N/A</v>
      </c>
      <c r="P328" t="e">
        <f>_xlfn.XLOOKUP(A328,'2023'!B:B,'2023'!G:G)</f>
        <v>#N/A</v>
      </c>
      <c r="Q328">
        <f>_xlfn.XLOOKUP(A328,'2024'!B:B,'2024'!BH:BH)</f>
        <v>0</v>
      </c>
      <c r="R328" t="e">
        <f>_xlfn.XLOOKUP(A328,'2025'!A:A,'2025'!B:B)</f>
        <v>#N/A</v>
      </c>
      <c r="S328" t="e">
        <f>_xlfn.XLOOKUP(A328,'2021'!A:A,'2021'!X:X)</f>
        <v>#N/A</v>
      </c>
      <c r="T328" t="e">
        <f>_xlfn.XLOOKUP(A328,'2022'!A:A,'2022'!X:X)</f>
        <v>#N/A</v>
      </c>
      <c r="U328" t="e">
        <f>_xlfn.XLOOKUP(A328,'2023'!B:B,'2023'!AF:AF)</f>
        <v>#N/A</v>
      </c>
      <c r="V328">
        <f>_xlfn.XLOOKUP(A328,'2024'!B:B,'2024'!BW:BW)</f>
        <v>1</v>
      </c>
      <c r="W328" t="e">
        <f>_xlfn.XLOOKUP(A328,'2025'!A:A,'2025'!C:C)</f>
        <v>#N/A</v>
      </c>
      <c r="X328" t="e">
        <f>_xlfn.XLOOKUP(A328,'2021'!A:A,'2021'!V:V)</f>
        <v>#N/A</v>
      </c>
      <c r="Y328" t="e">
        <f>_xlfn.XLOOKUP(A328,'2022'!A:A,'2022'!W:W)</f>
        <v>#N/A</v>
      </c>
      <c r="Z328" t="e">
        <f>_xlfn.XLOOKUP(A328,'2023'!B:B,'2023'!AE:AE)</f>
        <v>#N/A</v>
      </c>
      <c r="AA328">
        <f>_xlfn.XLOOKUP(A328,'2024'!B:B,'2024'!AZ:AZ)</f>
        <v>1</v>
      </c>
      <c r="AB328" t="e">
        <f>_xlfn.XLOOKUP(A328,'2025'!A:A,'2025'!F:F)</f>
        <v>#N/A</v>
      </c>
    </row>
    <row r="329" spans="1:28">
      <c r="A329" t="s">
        <v>488</v>
      </c>
      <c r="E329" t="e">
        <f>_xlfn.XLOOKUP(A329,'2022'!A:A,'2022'!AA:AA)</f>
        <v>#N/A</v>
      </c>
      <c r="F329" t="e">
        <f>_xlfn.XLOOKUP(A329,'2023'!B:B,'2023'!AG:AG)</f>
        <v>#N/A</v>
      </c>
      <c r="G329" t="e">
        <f>_xlfn.XLOOKUP(A329,'2024'!B:B,'2024'!BL:BL)</f>
        <v>#N/A</v>
      </c>
      <c r="H329">
        <f>_xlfn.XLOOKUP(A329,'2025'!A:A,'2025'!G:G)</f>
        <v>1</v>
      </c>
      <c r="I329" t="e">
        <f>_xlfn.XLOOKUP(A329,'2021'!A:A,'2021'!U:U)</f>
        <v>#N/A</v>
      </c>
      <c r="J329" t="e">
        <f>_xlfn.XLOOKUP(A329,'2022'!A:A,'2022'!V:V)</f>
        <v>#N/A</v>
      </c>
      <c r="K329" t="e">
        <f>_xlfn.XLOOKUP(A329,'2023'!B:B,'2023'!AD:AD)</f>
        <v>#N/A</v>
      </c>
      <c r="L329" t="e">
        <f>_xlfn.XLOOKUP(A329,'2024'!B:B,'2024'!AV:AV)</f>
        <v>#N/A</v>
      </c>
      <c r="M329">
        <f>_xlfn.XLOOKUP(A329,'2025'!A:A,'2025'!G:G)</f>
        <v>1</v>
      </c>
      <c r="N329" t="e">
        <f>_xlfn.XLOOKUP(A329,'2021'!A:A,'2021'!E:E)</f>
        <v>#N/A</v>
      </c>
      <c r="O329" t="e">
        <f>_xlfn.XLOOKUP(A329,'2022'!A:A,'2022'!E:E)</f>
        <v>#N/A</v>
      </c>
      <c r="P329" t="e">
        <f>_xlfn.XLOOKUP(A329,'2023'!B:B,'2023'!G:G)</f>
        <v>#N/A</v>
      </c>
      <c r="Q329" t="e">
        <f>_xlfn.XLOOKUP(A329,'2024'!B:B,'2024'!BH:BH)</f>
        <v>#N/A</v>
      </c>
      <c r="R329">
        <f>_xlfn.XLOOKUP(A329,'2025'!A:A,'2025'!B:B)</f>
        <v>0</v>
      </c>
      <c r="S329" t="e">
        <f>_xlfn.XLOOKUP(A329,'2021'!A:A,'2021'!X:X)</f>
        <v>#N/A</v>
      </c>
      <c r="T329" t="e">
        <f>_xlfn.XLOOKUP(A329,'2022'!A:A,'2022'!X:X)</f>
        <v>#N/A</v>
      </c>
      <c r="U329" t="e">
        <f>_xlfn.XLOOKUP(A329,'2023'!B:B,'2023'!AF:AF)</f>
        <v>#N/A</v>
      </c>
      <c r="V329" t="e">
        <f>_xlfn.XLOOKUP(A329,'2024'!B:B,'2024'!BW:BW)</f>
        <v>#N/A</v>
      </c>
      <c r="W329">
        <f>_xlfn.XLOOKUP(A329,'2025'!A:A,'2025'!C:C)</f>
        <v>1</v>
      </c>
      <c r="X329" t="e">
        <f>_xlfn.XLOOKUP(A329,'2021'!A:A,'2021'!V:V)</f>
        <v>#N/A</v>
      </c>
      <c r="Y329" t="e">
        <f>_xlfn.XLOOKUP(A329,'2022'!A:A,'2022'!W:W)</f>
        <v>#N/A</v>
      </c>
      <c r="Z329" t="e">
        <f>_xlfn.XLOOKUP(A329,'2023'!B:B,'2023'!AE:AE)</f>
        <v>#N/A</v>
      </c>
      <c r="AA329" t="e">
        <f>_xlfn.XLOOKUP(A329,'2024'!B:B,'2024'!AZ:AZ)</f>
        <v>#N/A</v>
      </c>
      <c r="AB329">
        <f>_xlfn.XLOOKUP(A329,'2025'!A:A,'2025'!F:F)</f>
        <v>1</v>
      </c>
    </row>
    <row r="330" spans="1:28">
      <c r="A330" t="s">
        <v>464</v>
      </c>
      <c r="E330" t="str">
        <f>_xlfn.XLOOKUP(A330,'2022'!A:A,'2022'!AA:AA)</f>
        <v/>
      </c>
      <c r="F330" t="str">
        <f>_xlfn.XLOOKUP(A330,'2023'!B:B,'2023'!AG:AG)</f>
        <v>U</v>
      </c>
      <c r="G330">
        <f>_xlfn.XLOOKUP(A330,'2024'!B:B,'2024'!BL:BL)</f>
        <v>0</v>
      </c>
      <c r="H330">
        <f>_xlfn.XLOOKUP(A330,'2025'!A:A,'2025'!G:G)</f>
        <v>0</v>
      </c>
      <c r="I330" t="str">
        <f>_xlfn.XLOOKUP(A330,'2021'!A:A,'2021'!U:U)</f>
        <v/>
      </c>
      <c r="J330" t="str">
        <f>_xlfn.XLOOKUP(A330,'2022'!A:A,'2022'!V:V)</f>
        <v/>
      </c>
      <c r="K330" t="str">
        <f>_xlfn.XLOOKUP(A330,'2023'!B:B,'2023'!AD:AD)</f>
        <v/>
      </c>
      <c r="L330" t="str">
        <f>_xlfn.XLOOKUP(A330,'2024'!B:B,'2024'!AV:AV)</f>
        <v/>
      </c>
      <c r="M330">
        <f>_xlfn.XLOOKUP(A330,'2025'!A:A,'2025'!G:G)</f>
        <v>0</v>
      </c>
      <c r="N330">
        <f>_xlfn.XLOOKUP(A330,'2021'!A:A,'2021'!E:E)</f>
        <v>0</v>
      </c>
      <c r="O330">
        <f>_xlfn.XLOOKUP(A330,'2022'!A:A,'2022'!E:E)</f>
        <v>0</v>
      </c>
      <c r="P330">
        <f>_xlfn.XLOOKUP(A330,'2023'!B:B,'2023'!G:G)</f>
        <v>0</v>
      </c>
      <c r="Q330">
        <f>_xlfn.XLOOKUP(A330,'2024'!B:B,'2024'!BH:BH)</f>
        <v>0</v>
      </c>
      <c r="R330">
        <f>_xlfn.XLOOKUP(A330,'2025'!A:A,'2025'!B:B)</f>
        <v>0</v>
      </c>
      <c r="S330" t="str">
        <f>_xlfn.XLOOKUP(A330,'2021'!A:A,'2021'!X:X)</f>
        <v/>
      </c>
      <c r="T330" t="str">
        <f>_xlfn.XLOOKUP(A330,'2022'!A:A,'2022'!X:X)</f>
        <v/>
      </c>
      <c r="U330" t="str">
        <f>_xlfn.XLOOKUP(A330,'2023'!B:B,'2023'!AF:AF)</f>
        <v/>
      </c>
      <c r="V330" t="str">
        <f>_xlfn.XLOOKUP(A330,'2024'!B:B,'2024'!BW:BW)</f>
        <v/>
      </c>
      <c r="W330">
        <f>_xlfn.XLOOKUP(A330,'2025'!A:A,'2025'!C:C)</f>
        <v>0</v>
      </c>
      <c r="X330" t="str">
        <f>_xlfn.XLOOKUP(A330,'2021'!A:A,'2021'!V:V)</f>
        <v/>
      </c>
      <c r="Y330" t="str">
        <f>_xlfn.XLOOKUP(A330,'2022'!A:A,'2022'!W:W)</f>
        <v/>
      </c>
      <c r="Z330" t="str">
        <f>_xlfn.XLOOKUP(A330,'2023'!B:B,'2023'!AE:AE)</f>
        <v/>
      </c>
      <c r="AA330">
        <f>_xlfn.XLOOKUP(A330,'2024'!B:B,'2024'!AZ:AZ)</f>
        <v>0</v>
      </c>
      <c r="AB330">
        <f>_xlfn.XLOOKUP(A330,'2025'!A:A,'2025'!F:F)</f>
        <v>0</v>
      </c>
    </row>
    <row r="331" spans="1:28">
      <c r="A331" t="s">
        <v>213</v>
      </c>
      <c r="E331" t="str">
        <f>_xlfn.XLOOKUP(A331,'2022'!A:A,'2022'!AA:AA)</f>
        <v/>
      </c>
      <c r="F331" t="str">
        <f>_xlfn.XLOOKUP(A331,'2023'!B:B,'2023'!AG:AG)</f>
        <v>U</v>
      </c>
      <c r="G331">
        <f>_xlfn.XLOOKUP(A331,'2024'!B:B,'2024'!BL:BL)</f>
        <v>0</v>
      </c>
      <c r="H331">
        <f>_xlfn.XLOOKUP(A331,'2025'!A:A,'2025'!G:G)</f>
        <v>0</v>
      </c>
      <c r="I331" t="str">
        <f>_xlfn.XLOOKUP(A331,'2021'!A:A,'2021'!U:U)</f>
        <v/>
      </c>
      <c r="J331" t="str">
        <f>_xlfn.XLOOKUP(A331,'2022'!A:A,'2022'!V:V)</f>
        <v/>
      </c>
      <c r="K331" t="str">
        <f>_xlfn.XLOOKUP(A331,'2023'!B:B,'2023'!AD:AD)</f>
        <v/>
      </c>
      <c r="L331" t="str">
        <f>_xlfn.XLOOKUP(A331,'2024'!B:B,'2024'!AV:AV)</f>
        <v/>
      </c>
      <c r="M331">
        <f>_xlfn.XLOOKUP(A331,'2025'!A:A,'2025'!G:G)</f>
        <v>0</v>
      </c>
      <c r="N331">
        <f>_xlfn.XLOOKUP(A331,'2021'!A:A,'2021'!E:E)</f>
        <v>0</v>
      </c>
      <c r="O331">
        <f>_xlfn.XLOOKUP(A331,'2022'!A:A,'2022'!E:E)</f>
        <v>0</v>
      </c>
      <c r="P331">
        <f>_xlfn.XLOOKUP(A331,'2023'!B:B,'2023'!G:G)</f>
        <v>0</v>
      </c>
      <c r="Q331">
        <f>_xlfn.XLOOKUP(A331,'2024'!B:B,'2024'!BH:BH)</f>
        <v>0</v>
      </c>
      <c r="R331">
        <f>_xlfn.XLOOKUP(A331,'2025'!A:A,'2025'!B:B)</f>
        <v>0</v>
      </c>
      <c r="S331" t="str">
        <f>_xlfn.XLOOKUP(A331,'2021'!A:A,'2021'!X:X)</f>
        <v/>
      </c>
      <c r="T331" t="str">
        <f>_xlfn.XLOOKUP(A331,'2022'!A:A,'2022'!X:X)</f>
        <v/>
      </c>
      <c r="U331" t="str">
        <f>_xlfn.XLOOKUP(A331,'2023'!B:B,'2023'!AF:AF)</f>
        <v/>
      </c>
      <c r="V331" t="str">
        <f>_xlfn.XLOOKUP(A331,'2024'!B:B,'2024'!BW:BW)</f>
        <v/>
      </c>
      <c r="W331">
        <f>_xlfn.XLOOKUP(A331,'2025'!A:A,'2025'!C:C)</f>
        <v>0</v>
      </c>
      <c r="X331" t="str">
        <f>_xlfn.XLOOKUP(A331,'2021'!A:A,'2021'!V:V)</f>
        <v/>
      </c>
      <c r="Y331" t="str">
        <f>_xlfn.XLOOKUP(A331,'2022'!A:A,'2022'!W:W)</f>
        <v/>
      </c>
      <c r="Z331" t="str">
        <f>_xlfn.XLOOKUP(A331,'2023'!B:B,'2023'!AE:AE)</f>
        <v/>
      </c>
      <c r="AA331">
        <f>_xlfn.XLOOKUP(A331,'2024'!B:B,'2024'!AZ:AZ)</f>
        <v>0</v>
      </c>
      <c r="AB331">
        <f>_xlfn.XLOOKUP(A331,'2025'!A:A,'2025'!F:F)</f>
        <v>0</v>
      </c>
    </row>
    <row r="332" spans="1:28">
      <c r="A332" t="s">
        <v>283</v>
      </c>
      <c r="E332" t="str">
        <f>_xlfn.XLOOKUP(A332,'2022'!A:A,'2022'!AA:AA)</f>
        <v/>
      </c>
      <c r="F332">
        <f>_xlfn.XLOOKUP(A332,'2023'!B:B,'2023'!AG:AG)</f>
        <v>0</v>
      </c>
      <c r="G332">
        <f>_xlfn.XLOOKUP(A332,'2024'!B:B,'2024'!BL:BL)</f>
        <v>0</v>
      </c>
      <c r="H332">
        <f>_xlfn.XLOOKUP(A332,'2025'!A:A,'2025'!G:G)</f>
        <v>0</v>
      </c>
      <c r="I332" t="str">
        <f>_xlfn.XLOOKUP(A332,'2021'!A:A,'2021'!U:U)</f>
        <v/>
      </c>
      <c r="J332" t="str">
        <f>_xlfn.XLOOKUP(A332,'2022'!A:A,'2022'!V:V)</f>
        <v/>
      </c>
      <c r="K332" t="str">
        <f>_xlfn.XLOOKUP(A332,'2023'!B:B,'2023'!AD:AD)</f>
        <v/>
      </c>
      <c r="L332" t="str">
        <f>_xlfn.XLOOKUP(A332,'2024'!B:B,'2024'!AV:AV)</f>
        <v/>
      </c>
      <c r="M332">
        <f>_xlfn.XLOOKUP(A332,'2025'!A:A,'2025'!G:G)</f>
        <v>0</v>
      </c>
      <c r="N332">
        <f>_xlfn.XLOOKUP(A332,'2021'!A:A,'2021'!E:E)</f>
        <v>0</v>
      </c>
      <c r="O332">
        <f>_xlfn.XLOOKUP(A332,'2022'!A:A,'2022'!E:E)</f>
        <v>0</v>
      </c>
      <c r="P332">
        <f>_xlfn.XLOOKUP(A332,'2023'!B:B,'2023'!G:G)</f>
        <v>0</v>
      </c>
      <c r="Q332">
        <f>_xlfn.XLOOKUP(A332,'2024'!B:B,'2024'!BH:BH)</f>
        <v>0</v>
      </c>
      <c r="R332">
        <f>_xlfn.XLOOKUP(A332,'2025'!A:A,'2025'!B:B)</f>
        <v>0</v>
      </c>
      <c r="S332" t="str">
        <f>_xlfn.XLOOKUP(A332,'2021'!A:A,'2021'!X:X)</f>
        <v/>
      </c>
      <c r="T332" t="str">
        <f>_xlfn.XLOOKUP(A332,'2022'!A:A,'2022'!X:X)</f>
        <v/>
      </c>
      <c r="U332" t="str">
        <f>_xlfn.XLOOKUP(A332,'2023'!B:B,'2023'!AF:AF)</f>
        <v/>
      </c>
      <c r="V332" t="str">
        <f>_xlfn.XLOOKUP(A332,'2024'!B:B,'2024'!BW:BW)</f>
        <v/>
      </c>
      <c r="W332">
        <f>_xlfn.XLOOKUP(A332,'2025'!A:A,'2025'!C:C)</f>
        <v>0</v>
      </c>
      <c r="X332" t="str">
        <f>_xlfn.XLOOKUP(A332,'2021'!A:A,'2021'!V:V)</f>
        <v/>
      </c>
      <c r="Y332" t="str">
        <f>_xlfn.XLOOKUP(A332,'2022'!A:A,'2022'!W:W)</f>
        <v/>
      </c>
      <c r="Z332" t="str">
        <f>_xlfn.XLOOKUP(A332,'2023'!B:B,'2023'!AE:AE)</f>
        <v/>
      </c>
      <c r="AA332">
        <f>_xlfn.XLOOKUP(A332,'2024'!B:B,'2024'!AZ:AZ)</f>
        <v>0</v>
      </c>
      <c r="AB332">
        <f>_xlfn.XLOOKUP(A332,'2025'!A:A,'2025'!F:F)</f>
        <v>0</v>
      </c>
    </row>
    <row r="333" spans="1:28">
      <c r="A333" t="s">
        <v>340</v>
      </c>
      <c r="E333" t="str">
        <f>_xlfn.XLOOKUP(A333,'2022'!A:A,'2022'!AA:AA)</f>
        <v/>
      </c>
      <c r="F333" t="str">
        <f>_xlfn.XLOOKUP(A333,'2023'!B:B,'2023'!AG:AG)</f>
        <v>U</v>
      </c>
      <c r="G333">
        <f>_xlfn.XLOOKUP(A333,'2024'!B:B,'2024'!BL:BL)</f>
        <v>0</v>
      </c>
      <c r="H333">
        <f>_xlfn.XLOOKUP(A333,'2025'!A:A,'2025'!G:G)</f>
        <v>0</v>
      </c>
      <c r="I333" t="str">
        <f>_xlfn.XLOOKUP(A333,'2021'!A:A,'2021'!U:U)</f>
        <v/>
      </c>
      <c r="J333" t="str">
        <f>_xlfn.XLOOKUP(A333,'2022'!A:A,'2022'!V:V)</f>
        <v/>
      </c>
      <c r="K333" t="str">
        <f>_xlfn.XLOOKUP(A333,'2023'!B:B,'2023'!AD:AD)</f>
        <v/>
      </c>
      <c r="L333" t="str">
        <f>_xlfn.XLOOKUP(A333,'2024'!B:B,'2024'!AV:AV)</f>
        <v/>
      </c>
      <c r="M333">
        <f>_xlfn.XLOOKUP(A333,'2025'!A:A,'2025'!G:G)</f>
        <v>0</v>
      </c>
      <c r="N333">
        <f>_xlfn.XLOOKUP(A333,'2021'!A:A,'2021'!E:E)</f>
        <v>0</v>
      </c>
      <c r="O333">
        <f>_xlfn.XLOOKUP(A333,'2022'!A:A,'2022'!E:E)</f>
        <v>0</v>
      </c>
      <c r="P333">
        <f>_xlfn.XLOOKUP(A333,'2023'!B:B,'2023'!G:G)</f>
        <v>0</v>
      </c>
      <c r="Q333">
        <f>_xlfn.XLOOKUP(A333,'2024'!B:B,'2024'!BH:BH)</f>
        <v>0</v>
      </c>
      <c r="R333">
        <f>_xlfn.XLOOKUP(A333,'2025'!A:A,'2025'!B:B)</f>
        <v>0</v>
      </c>
      <c r="S333" t="str">
        <f>_xlfn.XLOOKUP(A333,'2021'!A:A,'2021'!X:X)</f>
        <v/>
      </c>
      <c r="T333" t="str">
        <f>_xlfn.XLOOKUP(A333,'2022'!A:A,'2022'!X:X)</f>
        <v/>
      </c>
      <c r="U333" t="str">
        <f>_xlfn.XLOOKUP(A333,'2023'!B:B,'2023'!AF:AF)</f>
        <v/>
      </c>
      <c r="V333" t="str">
        <f>_xlfn.XLOOKUP(A333,'2024'!B:B,'2024'!BW:BW)</f>
        <v/>
      </c>
      <c r="W333">
        <f>_xlfn.XLOOKUP(A333,'2025'!A:A,'2025'!C:C)</f>
        <v>0</v>
      </c>
      <c r="X333" t="str">
        <f>_xlfn.XLOOKUP(A333,'2021'!A:A,'2021'!V:V)</f>
        <v/>
      </c>
      <c r="Y333" t="str">
        <f>_xlfn.XLOOKUP(A333,'2022'!A:A,'2022'!W:W)</f>
        <v/>
      </c>
      <c r="Z333" t="str">
        <f>_xlfn.XLOOKUP(A333,'2023'!B:B,'2023'!AE:AE)</f>
        <v/>
      </c>
      <c r="AA333">
        <f>_xlfn.XLOOKUP(A333,'2024'!B:B,'2024'!AZ:AZ)</f>
        <v>0</v>
      </c>
      <c r="AB333">
        <f>_xlfn.XLOOKUP(A333,'2025'!A:A,'2025'!F:F)</f>
        <v>0</v>
      </c>
    </row>
    <row r="334" spans="1:28">
      <c r="A334" t="s">
        <v>337</v>
      </c>
      <c r="E334" t="str">
        <f>_xlfn.XLOOKUP(A334,'2022'!A:A,'2022'!AA:AA)</f>
        <v/>
      </c>
      <c r="F334">
        <f>_xlfn.XLOOKUP(A334,'2023'!B:B,'2023'!AG:AG)</f>
        <v>0</v>
      </c>
      <c r="G334">
        <f>_xlfn.XLOOKUP(A334,'2024'!B:B,'2024'!BL:BL)</f>
        <v>0</v>
      </c>
      <c r="H334">
        <f>_xlfn.XLOOKUP(A334,'2025'!A:A,'2025'!G:G)</f>
        <v>0</v>
      </c>
      <c r="I334" t="str">
        <f>_xlfn.XLOOKUP(A334,'2021'!A:A,'2021'!U:U)</f>
        <v/>
      </c>
      <c r="J334" t="str">
        <f>_xlfn.XLOOKUP(A334,'2022'!A:A,'2022'!V:V)</f>
        <v/>
      </c>
      <c r="K334" t="str">
        <f>_xlfn.XLOOKUP(A334,'2023'!B:B,'2023'!AD:AD)</f>
        <v/>
      </c>
      <c r="L334" t="str">
        <f>_xlfn.XLOOKUP(A334,'2024'!B:B,'2024'!AV:AV)</f>
        <v/>
      </c>
      <c r="M334">
        <f>_xlfn.XLOOKUP(A334,'2025'!A:A,'2025'!G:G)</f>
        <v>0</v>
      </c>
      <c r="N334">
        <f>_xlfn.XLOOKUP(A334,'2021'!A:A,'2021'!E:E)</f>
        <v>0</v>
      </c>
      <c r="O334">
        <f>_xlfn.XLOOKUP(A334,'2022'!A:A,'2022'!E:E)</f>
        <v>0</v>
      </c>
      <c r="P334">
        <f>_xlfn.XLOOKUP(A334,'2023'!B:B,'2023'!G:G)</f>
        <v>0</v>
      </c>
      <c r="Q334">
        <f>_xlfn.XLOOKUP(A334,'2024'!B:B,'2024'!BH:BH)</f>
        <v>0</v>
      </c>
      <c r="R334">
        <f>_xlfn.XLOOKUP(A334,'2025'!A:A,'2025'!B:B)</f>
        <v>0</v>
      </c>
      <c r="S334" t="str">
        <f>_xlfn.XLOOKUP(A334,'2021'!A:A,'2021'!X:X)</f>
        <v/>
      </c>
      <c r="T334" t="str">
        <f>_xlfn.XLOOKUP(A334,'2022'!A:A,'2022'!X:X)</f>
        <v/>
      </c>
      <c r="U334" t="str">
        <f>_xlfn.XLOOKUP(A334,'2023'!B:B,'2023'!AF:AF)</f>
        <v/>
      </c>
      <c r="V334" t="str">
        <f>_xlfn.XLOOKUP(A334,'2024'!B:B,'2024'!BW:BW)</f>
        <v/>
      </c>
      <c r="W334">
        <f>_xlfn.XLOOKUP(A334,'2025'!A:A,'2025'!C:C)</f>
        <v>0</v>
      </c>
      <c r="X334" t="str">
        <f>_xlfn.XLOOKUP(A334,'2021'!A:A,'2021'!V:V)</f>
        <v/>
      </c>
      <c r="Y334" t="str">
        <f>_xlfn.XLOOKUP(A334,'2022'!A:A,'2022'!W:W)</f>
        <v/>
      </c>
      <c r="Z334" t="str">
        <f>_xlfn.XLOOKUP(A334,'2023'!B:B,'2023'!AE:AE)</f>
        <v/>
      </c>
      <c r="AA334">
        <f>_xlfn.XLOOKUP(A334,'2024'!B:B,'2024'!AZ:AZ)</f>
        <v>0</v>
      </c>
      <c r="AB334">
        <f>_xlfn.XLOOKUP(A334,'2025'!A:A,'2025'!F:F)</f>
        <v>0</v>
      </c>
    </row>
    <row r="335" spans="1:28">
      <c r="A335" t="s">
        <v>179</v>
      </c>
      <c r="E335" t="str">
        <f>_xlfn.XLOOKUP(A335,'2022'!A:A,'2022'!AA:AA)</f>
        <v/>
      </c>
      <c r="F335" t="str">
        <f>_xlfn.XLOOKUP(A335,'2023'!B:B,'2023'!AG:AG)</f>
        <v>Y</v>
      </c>
      <c r="G335">
        <f>_xlfn.XLOOKUP(A335,'2024'!B:B,'2024'!BL:BL)</f>
        <v>0</v>
      </c>
      <c r="H335">
        <f>_xlfn.XLOOKUP(A335,'2025'!A:A,'2025'!G:G)</f>
        <v>1</v>
      </c>
      <c r="I335">
        <f>_xlfn.XLOOKUP(A335,'2021'!A:A,'2021'!U:U)</f>
        <v>1</v>
      </c>
      <c r="J335">
        <f>_xlfn.XLOOKUP(A335,'2022'!A:A,'2022'!V:V)</f>
        <v>1</v>
      </c>
      <c r="K335" t="str">
        <f>_xlfn.XLOOKUP(A335,'2023'!B:B,'2023'!AD:AD)</f>
        <v/>
      </c>
      <c r="L335" t="str">
        <f>_xlfn.XLOOKUP(A335,'2024'!B:B,'2024'!AV:AV)</f>
        <v/>
      </c>
      <c r="M335">
        <f>_xlfn.XLOOKUP(A335,'2025'!A:A,'2025'!G:G)</f>
        <v>1</v>
      </c>
      <c r="N335" t="str">
        <f>_xlfn.XLOOKUP(A335,'2021'!A:A,'2021'!E:E)</f>
        <v>Y</v>
      </c>
      <c r="O335" t="str">
        <f>_xlfn.XLOOKUP(A335,'2022'!A:A,'2022'!E:E)</f>
        <v>Y</v>
      </c>
      <c r="P335" t="str">
        <f>_xlfn.XLOOKUP(A335,'2023'!B:B,'2023'!G:G)</f>
        <v>Y</v>
      </c>
      <c r="Q335">
        <f>_xlfn.XLOOKUP(A335,'2024'!B:B,'2024'!BH:BH)</f>
        <v>1</v>
      </c>
      <c r="R335">
        <f>_xlfn.XLOOKUP(A335,'2025'!A:A,'2025'!B:B)</f>
        <v>1</v>
      </c>
      <c r="S335">
        <f>_xlfn.XLOOKUP(A335,'2021'!A:A,'2021'!X:X)</f>
        <v>1</v>
      </c>
      <c r="T335">
        <f>_xlfn.XLOOKUP(A335,'2022'!A:A,'2022'!X:X)</f>
        <v>1</v>
      </c>
      <c r="U335">
        <f>_xlfn.XLOOKUP(A335,'2023'!B:B,'2023'!AF:AF)</f>
        <v>1</v>
      </c>
      <c r="V335">
        <f>_xlfn.XLOOKUP(A335,'2024'!B:B,'2024'!BW:BW)</f>
        <v>1</v>
      </c>
      <c r="W335">
        <f>_xlfn.XLOOKUP(A335,'2025'!A:A,'2025'!C:C)</f>
        <v>1</v>
      </c>
      <c r="X335">
        <f>_xlfn.XLOOKUP(A335,'2021'!A:A,'2021'!V:V)</f>
        <v>1</v>
      </c>
      <c r="Y335" t="str">
        <f>_xlfn.XLOOKUP(A335,'2022'!A:A,'2022'!W:W)</f>
        <v/>
      </c>
      <c r="Z335">
        <f>_xlfn.XLOOKUP(A335,'2023'!B:B,'2023'!AE:AE)</f>
        <v>1</v>
      </c>
      <c r="AA335">
        <f>_xlfn.XLOOKUP(A335,'2024'!B:B,'2024'!AZ:AZ)</f>
        <v>1</v>
      </c>
      <c r="AB335">
        <f>_xlfn.XLOOKUP(A335,'2025'!A:A,'2025'!F:F)</f>
        <v>1</v>
      </c>
    </row>
    <row r="336" spans="1:28">
      <c r="A336" t="s">
        <v>427</v>
      </c>
      <c r="E336" t="str">
        <f>_xlfn.XLOOKUP(A336,'2022'!A:A,'2022'!AA:AA)</f>
        <v>N</v>
      </c>
      <c r="F336">
        <f>_xlfn.XLOOKUP(A336,'2023'!B:B,'2023'!AG:AG)</f>
        <v>0</v>
      </c>
      <c r="G336">
        <f>_xlfn.XLOOKUP(A336,'2024'!B:B,'2024'!BL:BL)</f>
        <v>1</v>
      </c>
      <c r="H336">
        <f>_xlfn.XLOOKUP(A336,'2025'!A:A,'2025'!G:G)</f>
        <v>0</v>
      </c>
      <c r="I336" t="str">
        <f>_xlfn.XLOOKUP(A336,'2021'!A:A,'2021'!U:U)</f>
        <v/>
      </c>
      <c r="J336">
        <f>_xlfn.XLOOKUP(A336,'2022'!A:A,'2022'!V:V)</f>
        <v>1</v>
      </c>
      <c r="K336" t="str">
        <f>_xlfn.XLOOKUP(A336,'2023'!B:B,'2023'!AD:AD)</f>
        <v/>
      </c>
      <c r="L336" t="str">
        <f>_xlfn.XLOOKUP(A336,'2024'!B:B,'2024'!AV:AV)</f>
        <v/>
      </c>
      <c r="M336">
        <f>_xlfn.XLOOKUP(A336,'2025'!A:A,'2025'!G:G)</f>
        <v>0</v>
      </c>
      <c r="N336">
        <f>_xlfn.XLOOKUP(A336,'2021'!A:A,'2021'!E:E)</f>
        <v>0</v>
      </c>
      <c r="O336">
        <f>_xlfn.XLOOKUP(A336,'2022'!A:A,'2022'!E:E)</f>
        <v>0</v>
      </c>
      <c r="P336" t="str">
        <f>_xlfn.XLOOKUP(A336,'2023'!B:B,'2023'!G:G)</f>
        <v>Y</v>
      </c>
      <c r="Q336">
        <f>_xlfn.XLOOKUP(A336,'2024'!B:B,'2024'!BH:BH)</f>
        <v>1</v>
      </c>
      <c r="R336">
        <f>_xlfn.XLOOKUP(A336,'2025'!A:A,'2025'!B:B)</f>
        <v>1</v>
      </c>
      <c r="S336" t="str">
        <f>_xlfn.XLOOKUP(A336,'2021'!A:A,'2021'!X:X)</f>
        <v/>
      </c>
      <c r="T336">
        <f>_xlfn.XLOOKUP(A336,'2022'!A:A,'2022'!X:X)</f>
        <v>1</v>
      </c>
      <c r="U336">
        <f>_xlfn.XLOOKUP(A336,'2023'!B:B,'2023'!AF:AF)</f>
        <v>1</v>
      </c>
      <c r="V336">
        <f>_xlfn.XLOOKUP(A336,'2024'!B:B,'2024'!BW:BW)</f>
        <v>1</v>
      </c>
      <c r="W336">
        <f>_xlfn.XLOOKUP(A336,'2025'!A:A,'2025'!C:C)</f>
        <v>1</v>
      </c>
      <c r="X336">
        <f>_xlfn.XLOOKUP(A336,'2021'!A:A,'2021'!V:V)</f>
        <v>1</v>
      </c>
      <c r="Y336" t="str">
        <f>_xlfn.XLOOKUP(A336,'2022'!A:A,'2022'!W:W)</f>
        <v/>
      </c>
      <c r="Z336">
        <f>_xlfn.XLOOKUP(A336,'2023'!B:B,'2023'!AE:AE)</f>
        <v>1</v>
      </c>
      <c r="AA336">
        <f>_xlfn.XLOOKUP(A336,'2024'!B:B,'2024'!AZ:AZ)</f>
        <v>1</v>
      </c>
      <c r="AB336">
        <f>_xlfn.XLOOKUP(A336,'2025'!A:A,'2025'!F:F)</f>
        <v>1</v>
      </c>
    </row>
    <row r="337" spans="1:28">
      <c r="A337" t="s">
        <v>448</v>
      </c>
      <c r="E337" t="str">
        <f>_xlfn.XLOOKUP(A337,'2022'!A:A,'2022'!AA:AA)</f>
        <v/>
      </c>
      <c r="F337" t="str">
        <f>_xlfn.XLOOKUP(A337,'2023'!B:B,'2023'!AG:AG)</f>
        <v>Y</v>
      </c>
      <c r="G337">
        <f>_xlfn.XLOOKUP(A337,'2024'!B:B,'2024'!BL:BL)</f>
        <v>1</v>
      </c>
      <c r="H337">
        <f>_xlfn.XLOOKUP(A337,'2025'!A:A,'2025'!G:G)</f>
        <v>1</v>
      </c>
      <c r="I337" t="str">
        <f>_xlfn.XLOOKUP(A337,'2021'!A:A,'2021'!U:U)</f>
        <v/>
      </c>
      <c r="J337" t="str">
        <f>_xlfn.XLOOKUP(A337,'2022'!A:A,'2022'!V:V)</f>
        <v/>
      </c>
      <c r="K337" t="str">
        <f>_xlfn.XLOOKUP(A337,'2023'!B:B,'2023'!AD:AD)</f>
        <v/>
      </c>
      <c r="L337">
        <f>_xlfn.XLOOKUP(A337,'2024'!B:B,'2024'!AV:AV)</f>
        <v>1</v>
      </c>
      <c r="M337">
        <f>_xlfn.XLOOKUP(A337,'2025'!A:A,'2025'!G:G)</f>
        <v>1</v>
      </c>
      <c r="N337">
        <f>_xlfn.XLOOKUP(A337,'2021'!A:A,'2021'!E:E)</f>
        <v>0</v>
      </c>
      <c r="O337" t="str">
        <f>_xlfn.XLOOKUP(A337,'2022'!A:A,'2022'!E:E)</f>
        <v>Y</v>
      </c>
      <c r="P337" t="str">
        <f>_xlfn.XLOOKUP(A337,'2023'!B:B,'2023'!G:G)</f>
        <v>Y</v>
      </c>
      <c r="Q337">
        <f>_xlfn.XLOOKUP(A337,'2024'!B:B,'2024'!BH:BH)</f>
        <v>1</v>
      </c>
      <c r="R337">
        <f>_xlfn.XLOOKUP(A337,'2025'!A:A,'2025'!B:B)</f>
        <v>1</v>
      </c>
      <c r="S337" t="str">
        <f>_xlfn.XLOOKUP(A337,'2021'!A:A,'2021'!X:X)</f>
        <v/>
      </c>
      <c r="T337">
        <f>_xlfn.XLOOKUP(A337,'2022'!A:A,'2022'!X:X)</f>
        <v>1</v>
      </c>
      <c r="U337">
        <f>_xlfn.XLOOKUP(A337,'2023'!B:B,'2023'!AF:AF)</f>
        <v>1</v>
      </c>
      <c r="V337">
        <f>_xlfn.XLOOKUP(A337,'2024'!B:B,'2024'!BW:BW)</f>
        <v>1</v>
      </c>
      <c r="W337">
        <f>_xlfn.XLOOKUP(A337,'2025'!A:A,'2025'!C:C)</f>
        <v>1</v>
      </c>
      <c r="X337">
        <f>_xlfn.XLOOKUP(A337,'2021'!A:A,'2021'!V:V)</f>
        <v>1</v>
      </c>
      <c r="Y337">
        <f>_xlfn.XLOOKUP(A337,'2022'!A:A,'2022'!W:W)</f>
        <v>1</v>
      </c>
      <c r="Z337">
        <f>_xlfn.XLOOKUP(A337,'2023'!B:B,'2023'!AE:AE)</f>
        <v>1</v>
      </c>
      <c r="AA337">
        <f>_xlfn.XLOOKUP(A337,'2024'!B:B,'2024'!AZ:AZ)</f>
        <v>0</v>
      </c>
      <c r="AB337">
        <f>_xlfn.XLOOKUP(A337,'2025'!A:A,'2025'!F:F)</f>
        <v>1</v>
      </c>
    </row>
    <row r="338" spans="1:28">
      <c r="A338" t="s">
        <v>3146</v>
      </c>
      <c r="E338" t="e">
        <f>_xlfn.XLOOKUP(A338,'2022'!A:A,'2022'!AA:AA)</f>
        <v>#N/A</v>
      </c>
      <c r="F338" t="e">
        <f>_xlfn.XLOOKUP(A338,'2023'!B:B,'2023'!AG:AG)</f>
        <v>#N/A</v>
      </c>
      <c r="G338" t="e">
        <f>_xlfn.XLOOKUP(A338,'2024'!B:B,'2024'!BL:BL)</f>
        <v>#N/A</v>
      </c>
      <c r="H338" t="e">
        <f>_xlfn.XLOOKUP(A338,'2025'!A:A,'2025'!G:G)</f>
        <v>#N/A</v>
      </c>
      <c r="I338" t="str">
        <f>_xlfn.XLOOKUP(A338,'2021'!A:A,'2021'!U:U)</f>
        <v/>
      </c>
      <c r="J338" t="e">
        <f>_xlfn.XLOOKUP(A338,'2022'!A:A,'2022'!V:V)</f>
        <v>#N/A</v>
      </c>
      <c r="K338" t="e">
        <f>_xlfn.XLOOKUP(A338,'2023'!B:B,'2023'!AD:AD)</f>
        <v>#N/A</v>
      </c>
      <c r="L338" t="e">
        <f>_xlfn.XLOOKUP(A338,'2024'!B:B,'2024'!AV:AV)</f>
        <v>#N/A</v>
      </c>
      <c r="M338" t="e">
        <f>_xlfn.XLOOKUP(A338,'2025'!A:A,'2025'!G:G)</f>
        <v>#N/A</v>
      </c>
      <c r="N338">
        <f>_xlfn.XLOOKUP(A338,'2021'!A:A,'2021'!E:E)</f>
        <v>0</v>
      </c>
      <c r="O338" t="e">
        <f>_xlfn.XLOOKUP(A338,'2022'!A:A,'2022'!E:E)</f>
        <v>#N/A</v>
      </c>
      <c r="P338" t="e">
        <f>_xlfn.XLOOKUP(A338,'2023'!B:B,'2023'!G:G)</f>
        <v>#N/A</v>
      </c>
      <c r="Q338" t="e">
        <f>_xlfn.XLOOKUP(A338,'2024'!B:B,'2024'!BH:BH)</f>
        <v>#N/A</v>
      </c>
      <c r="R338" t="e">
        <f>_xlfn.XLOOKUP(A338,'2025'!A:A,'2025'!B:B)</f>
        <v>#N/A</v>
      </c>
      <c r="S338" t="str">
        <f>_xlfn.XLOOKUP(A338,'2021'!A:A,'2021'!X:X)</f>
        <v/>
      </c>
      <c r="T338" t="e">
        <f>_xlfn.XLOOKUP(A338,'2022'!A:A,'2022'!X:X)</f>
        <v>#N/A</v>
      </c>
      <c r="U338" t="e">
        <f>_xlfn.XLOOKUP(A338,'2023'!B:B,'2023'!AF:AF)</f>
        <v>#N/A</v>
      </c>
      <c r="V338" t="e">
        <f>_xlfn.XLOOKUP(A338,'2024'!B:B,'2024'!BW:BW)</f>
        <v>#N/A</v>
      </c>
      <c r="W338" t="e">
        <f>_xlfn.XLOOKUP(A338,'2025'!A:A,'2025'!C:C)</f>
        <v>#N/A</v>
      </c>
      <c r="X338" t="str">
        <f>_xlfn.XLOOKUP(A338,'2021'!A:A,'2021'!V:V)</f>
        <v/>
      </c>
      <c r="Y338" t="e">
        <f>_xlfn.XLOOKUP(A338,'2022'!A:A,'2022'!W:W)</f>
        <v>#N/A</v>
      </c>
      <c r="Z338" t="e">
        <f>_xlfn.XLOOKUP(A338,'2023'!B:B,'2023'!AE:AE)</f>
        <v>#N/A</v>
      </c>
      <c r="AA338" t="e">
        <f>_xlfn.XLOOKUP(A338,'2024'!B:B,'2024'!AZ:AZ)</f>
        <v>#N/A</v>
      </c>
      <c r="AB338" t="e">
        <f>_xlfn.XLOOKUP(A338,'2025'!A:A,'2025'!F:F)</f>
        <v>#N/A</v>
      </c>
    </row>
    <row r="339" spans="1:28">
      <c r="A339" t="s">
        <v>207</v>
      </c>
      <c r="E339" t="str">
        <f>_xlfn.XLOOKUP(A339,'2022'!A:A,'2022'!AA:AA)</f>
        <v/>
      </c>
      <c r="F339" t="str">
        <f>_xlfn.XLOOKUP(A339,'2023'!B:B,'2023'!AG:AG)</f>
        <v>Y</v>
      </c>
      <c r="G339">
        <f>_xlfn.XLOOKUP(A339,'2024'!B:B,'2024'!BL:BL)</f>
        <v>1</v>
      </c>
      <c r="H339">
        <f>_xlfn.XLOOKUP(A339,'2025'!A:A,'2025'!G:G)</f>
        <v>0</v>
      </c>
      <c r="I339" t="str">
        <f>_xlfn.XLOOKUP(A339,'2021'!A:A,'2021'!U:U)</f>
        <v/>
      </c>
      <c r="J339">
        <f>_xlfn.XLOOKUP(A339,'2022'!A:A,'2022'!V:V)</f>
        <v>1</v>
      </c>
      <c r="K339">
        <f>_xlfn.XLOOKUP(A339,'2023'!B:B,'2023'!AD:AD)</f>
        <v>1</v>
      </c>
      <c r="L339" t="str">
        <f>_xlfn.XLOOKUP(A339,'2024'!B:B,'2024'!AV:AV)</f>
        <v/>
      </c>
      <c r="M339">
        <f>_xlfn.XLOOKUP(A339,'2025'!A:A,'2025'!G:G)</f>
        <v>0</v>
      </c>
      <c r="N339">
        <f>_xlfn.XLOOKUP(A339,'2021'!A:A,'2021'!E:E)</f>
        <v>0</v>
      </c>
      <c r="O339" t="str">
        <f>_xlfn.XLOOKUP(A339,'2022'!A:A,'2022'!E:E)</f>
        <v>Y</v>
      </c>
      <c r="P339" t="str">
        <f>_xlfn.XLOOKUP(A339,'2023'!B:B,'2023'!G:G)</f>
        <v>Y</v>
      </c>
      <c r="Q339">
        <f>_xlfn.XLOOKUP(A339,'2024'!B:B,'2024'!BH:BH)</f>
        <v>1</v>
      </c>
      <c r="R339">
        <f>_xlfn.XLOOKUP(A339,'2025'!A:A,'2025'!B:B)</f>
        <v>1</v>
      </c>
      <c r="S339" t="str">
        <f>_xlfn.XLOOKUP(A339,'2021'!A:A,'2021'!X:X)</f>
        <v/>
      </c>
      <c r="T339" t="str">
        <f>_xlfn.XLOOKUP(A339,'2022'!A:A,'2022'!X:X)</f>
        <v/>
      </c>
      <c r="U339" t="str">
        <f>_xlfn.XLOOKUP(A339,'2023'!B:B,'2023'!AF:AF)</f>
        <v/>
      </c>
      <c r="V339" t="str">
        <f>_xlfn.XLOOKUP(A339,'2024'!B:B,'2024'!BW:BW)</f>
        <v/>
      </c>
      <c r="W339">
        <f>_xlfn.XLOOKUP(A339,'2025'!A:A,'2025'!C:C)</f>
        <v>0</v>
      </c>
      <c r="X339" t="str">
        <f>_xlfn.XLOOKUP(A339,'2021'!A:A,'2021'!V:V)</f>
        <v/>
      </c>
      <c r="Y339" t="str">
        <f>_xlfn.XLOOKUP(A339,'2022'!A:A,'2022'!W:W)</f>
        <v/>
      </c>
      <c r="Z339" t="str">
        <f>_xlfn.XLOOKUP(A339,'2023'!B:B,'2023'!AE:AE)</f>
        <v/>
      </c>
      <c r="AA339">
        <f>_xlfn.XLOOKUP(A339,'2024'!B:B,'2024'!AZ:AZ)</f>
        <v>1</v>
      </c>
      <c r="AB339">
        <f>_xlfn.XLOOKUP(A339,'2025'!A:A,'2025'!F:F)</f>
        <v>0</v>
      </c>
    </row>
    <row r="340" spans="1:28">
      <c r="A340" t="s">
        <v>239</v>
      </c>
      <c r="E340" t="e">
        <f>_xlfn.XLOOKUP(A340,'2022'!A:A,'2022'!AA:AA)</f>
        <v>#N/A</v>
      </c>
      <c r="F340" t="e">
        <f>_xlfn.XLOOKUP(A340,'2023'!B:B,'2023'!AG:AG)</f>
        <v>#N/A</v>
      </c>
      <c r="G340">
        <f>_xlfn.XLOOKUP(A340,'2024'!B:B,'2024'!BL:BL)</f>
        <v>0</v>
      </c>
      <c r="H340">
        <f>_xlfn.XLOOKUP(A340,'2025'!A:A,'2025'!G:G)</f>
        <v>0</v>
      </c>
      <c r="I340" t="e">
        <f>_xlfn.XLOOKUP(A340,'2021'!A:A,'2021'!U:U)</f>
        <v>#N/A</v>
      </c>
      <c r="J340" t="e">
        <f>_xlfn.XLOOKUP(A340,'2022'!A:A,'2022'!V:V)</f>
        <v>#N/A</v>
      </c>
      <c r="K340" t="e">
        <f>_xlfn.XLOOKUP(A340,'2023'!B:B,'2023'!AD:AD)</f>
        <v>#N/A</v>
      </c>
      <c r="L340">
        <f>_xlfn.XLOOKUP(A340,'2024'!B:B,'2024'!AV:AV)</f>
        <v>1</v>
      </c>
      <c r="M340">
        <f>_xlfn.XLOOKUP(A340,'2025'!A:A,'2025'!G:G)</f>
        <v>0</v>
      </c>
      <c r="N340" t="e">
        <f>_xlfn.XLOOKUP(A340,'2021'!A:A,'2021'!E:E)</f>
        <v>#N/A</v>
      </c>
      <c r="O340" t="e">
        <f>_xlfn.XLOOKUP(A340,'2022'!A:A,'2022'!E:E)</f>
        <v>#N/A</v>
      </c>
      <c r="P340" t="e">
        <f>_xlfn.XLOOKUP(A340,'2023'!B:B,'2023'!G:G)</f>
        <v>#N/A</v>
      </c>
      <c r="Q340">
        <f>_xlfn.XLOOKUP(A340,'2024'!B:B,'2024'!BH:BH)</f>
        <v>0</v>
      </c>
      <c r="R340">
        <f>_xlfn.XLOOKUP(A340,'2025'!A:A,'2025'!B:B)</f>
        <v>0</v>
      </c>
      <c r="S340" t="e">
        <f>_xlfn.XLOOKUP(A340,'2021'!A:A,'2021'!X:X)</f>
        <v>#N/A</v>
      </c>
      <c r="T340" t="e">
        <f>_xlfn.XLOOKUP(A340,'2022'!A:A,'2022'!X:X)</f>
        <v>#N/A</v>
      </c>
      <c r="U340" t="e">
        <f>_xlfn.XLOOKUP(A340,'2023'!B:B,'2023'!AF:AF)</f>
        <v>#N/A</v>
      </c>
      <c r="V340" t="str">
        <f>_xlfn.XLOOKUP(A340,'2024'!B:B,'2024'!BW:BW)</f>
        <v/>
      </c>
      <c r="W340">
        <f>_xlfn.XLOOKUP(A340,'2025'!A:A,'2025'!C:C)</f>
        <v>0</v>
      </c>
      <c r="X340" t="e">
        <f>_xlfn.XLOOKUP(A340,'2021'!A:A,'2021'!V:V)</f>
        <v>#N/A</v>
      </c>
      <c r="Y340" t="e">
        <f>_xlfn.XLOOKUP(A340,'2022'!A:A,'2022'!W:W)</f>
        <v>#N/A</v>
      </c>
      <c r="Z340" t="e">
        <f>_xlfn.XLOOKUP(A340,'2023'!B:B,'2023'!AE:AE)</f>
        <v>#N/A</v>
      </c>
      <c r="AA340">
        <f>_xlfn.XLOOKUP(A340,'2024'!B:B,'2024'!AZ:AZ)</f>
        <v>0</v>
      </c>
      <c r="AB340">
        <f>_xlfn.XLOOKUP(A340,'2025'!A:A,'2025'!F:F)</f>
        <v>0</v>
      </c>
    </row>
    <row r="341" spans="1:28">
      <c r="A341" t="s">
        <v>245</v>
      </c>
      <c r="E341" t="str">
        <f>_xlfn.XLOOKUP(A341,'2022'!A:A,'2022'!AA:AA)</f>
        <v/>
      </c>
      <c r="F341" t="str">
        <f>_xlfn.XLOOKUP(A341,'2023'!B:B,'2023'!AG:AG)</f>
        <v>U</v>
      </c>
      <c r="G341">
        <f>_xlfn.XLOOKUP(A341,'2024'!B:B,'2024'!BL:BL)</f>
        <v>0</v>
      </c>
      <c r="H341">
        <f>_xlfn.XLOOKUP(A341,'2025'!A:A,'2025'!G:G)</f>
        <v>1</v>
      </c>
      <c r="I341" t="str">
        <f>_xlfn.XLOOKUP(A341,'2021'!A:A,'2021'!U:U)</f>
        <v/>
      </c>
      <c r="J341">
        <f>_xlfn.XLOOKUP(A341,'2022'!A:A,'2022'!V:V)</f>
        <v>1</v>
      </c>
      <c r="K341" t="str">
        <f>_xlfn.XLOOKUP(A341,'2023'!B:B,'2023'!AD:AD)</f>
        <v/>
      </c>
      <c r="L341" t="str">
        <f>_xlfn.XLOOKUP(A341,'2024'!B:B,'2024'!AV:AV)</f>
        <v/>
      </c>
      <c r="M341">
        <f>_xlfn.XLOOKUP(A341,'2025'!A:A,'2025'!G:G)</f>
        <v>1</v>
      </c>
      <c r="N341">
        <f>_xlfn.XLOOKUP(A341,'2021'!A:A,'2021'!E:E)</f>
        <v>0</v>
      </c>
      <c r="O341">
        <f>_xlfn.XLOOKUP(A341,'2022'!A:A,'2022'!E:E)</f>
        <v>0</v>
      </c>
      <c r="P341">
        <f>_xlfn.XLOOKUP(A341,'2023'!B:B,'2023'!G:G)</f>
        <v>0</v>
      </c>
      <c r="Q341">
        <f>_xlfn.XLOOKUP(A341,'2024'!B:B,'2024'!BH:BH)</f>
        <v>0</v>
      </c>
      <c r="R341">
        <f>_xlfn.XLOOKUP(A341,'2025'!A:A,'2025'!B:B)</f>
        <v>0</v>
      </c>
      <c r="S341" t="str">
        <f>_xlfn.XLOOKUP(A341,'2021'!A:A,'2021'!X:X)</f>
        <v/>
      </c>
      <c r="T341" t="str">
        <f>_xlfn.XLOOKUP(A341,'2022'!A:A,'2022'!X:X)</f>
        <v/>
      </c>
      <c r="U341" t="str">
        <f>_xlfn.XLOOKUP(A341,'2023'!B:B,'2023'!AF:AF)</f>
        <v/>
      </c>
      <c r="V341" t="str">
        <f>_xlfn.XLOOKUP(A341,'2024'!B:B,'2024'!BW:BW)</f>
        <v/>
      </c>
      <c r="W341">
        <f>_xlfn.XLOOKUP(A341,'2025'!A:A,'2025'!C:C)</f>
        <v>0</v>
      </c>
      <c r="X341" t="str">
        <f>_xlfn.XLOOKUP(A341,'2021'!A:A,'2021'!V:V)</f>
        <v/>
      </c>
      <c r="Y341" t="str">
        <f>_xlfn.XLOOKUP(A341,'2022'!A:A,'2022'!W:W)</f>
        <v/>
      </c>
      <c r="Z341" t="str">
        <f>_xlfn.XLOOKUP(A341,'2023'!B:B,'2023'!AE:AE)</f>
        <v/>
      </c>
      <c r="AA341">
        <f>_xlfn.XLOOKUP(A341,'2024'!B:B,'2024'!AZ:AZ)</f>
        <v>0</v>
      </c>
      <c r="AB341">
        <f>_xlfn.XLOOKUP(A341,'2025'!A:A,'2025'!F:F)</f>
        <v>0</v>
      </c>
    </row>
    <row r="342" spans="1:28">
      <c r="A342" t="s">
        <v>912</v>
      </c>
      <c r="E342" t="e">
        <f>_xlfn.XLOOKUP(A342,'2022'!A:A,'2022'!AA:AA)</f>
        <v>#N/A</v>
      </c>
      <c r="F342">
        <f>_xlfn.XLOOKUP(A342,'2023'!B:B,'2023'!AG:AG)</f>
        <v>0</v>
      </c>
      <c r="G342">
        <f>_xlfn.XLOOKUP(A342,'2024'!B:B,'2024'!BL:BL)</f>
        <v>0</v>
      </c>
      <c r="H342" t="e">
        <f>_xlfn.XLOOKUP(A342,'2025'!A:A,'2025'!G:G)</f>
        <v>#N/A</v>
      </c>
      <c r="I342" t="e">
        <f>_xlfn.XLOOKUP(A342,'2021'!A:A,'2021'!U:U)</f>
        <v>#N/A</v>
      </c>
      <c r="J342" t="e">
        <f>_xlfn.XLOOKUP(A342,'2022'!A:A,'2022'!V:V)</f>
        <v>#N/A</v>
      </c>
      <c r="K342">
        <f>_xlfn.XLOOKUP(A342,'2023'!B:B,'2023'!AD:AD)</f>
        <v>1</v>
      </c>
      <c r="L342" t="str">
        <f>_xlfn.XLOOKUP(A342,'2024'!B:B,'2024'!AV:AV)</f>
        <v/>
      </c>
      <c r="M342" t="e">
        <f>_xlfn.XLOOKUP(A342,'2025'!A:A,'2025'!G:G)</f>
        <v>#N/A</v>
      </c>
      <c r="N342" t="e">
        <f>_xlfn.XLOOKUP(A342,'2021'!A:A,'2021'!E:E)</f>
        <v>#N/A</v>
      </c>
      <c r="O342" t="e">
        <f>_xlfn.XLOOKUP(A342,'2022'!A:A,'2022'!E:E)</f>
        <v>#N/A</v>
      </c>
      <c r="P342">
        <f>_xlfn.XLOOKUP(A342,'2023'!B:B,'2023'!G:G)</f>
        <v>0</v>
      </c>
      <c r="Q342">
        <f>_xlfn.XLOOKUP(A342,'2024'!B:B,'2024'!BH:BH)</f>
        <v>0</v>
      </c>
      <c r="R342" t="e">
        <f>_xlfn.XLOOKUP(A342,'2025'!A:A,'2025'!B:B)</f>
        <v>#N/A</v>
      </c>
      <c r="S342" t="e">
        <f>_xlfn.XLOOKUP(A342,'2021'!A:A,'2021'!X:X)</f>
        <v>#N/A</v>
      </c>
      <c r="T342" t="e">
        <f>_xlfn.XLOOKUP(A342,'2022'!A:A,'2022'!X:X)</f>
        <v>#N/A</v>
      </c>
      <c r="U342" t="str">
        <f>_xlfn.XLOOKUP(A342,'2023'!B:B,'2023'!AF:AF)</f>
        <v/>
      </c>
      <c r="V342" t="str">
        <f>_xlfn.XLOOKUP(A342,'2024'!B:B,'2024'!BW:BW)</f>
        <v/>
      </c>
      <c r="W342" t="e">
        <f>_xlfn.XLOOKUP(A342,'2025'!A:A,'2025'!C:C)</f>
        <v>#N/A</v>
      </c>
      <c r="X342" t="e">
        <f>_xlfn.XLOOKUP(A342,'2021'!A:A,'2021'!V:V)</f>
        <v>#N/A</v>
      </c>
      <c r="Y342" t="e">
        <f>_xlfn.XLOOKUP(A342,'2022'!A:A,'2022'!W:W)</f>
        <v>#N/A</v>
      </c>
      <c r="Z342" t="str">
        <f>_xlfn.XLOOKUP(A342,'2023'!B:B,'2023'!AE:AE)</f>
        <v/>
      </c>
      <c r="AA342">
        <f>_xlfn.XLOOKUP(A342,'2024'!B:B,'2024'!AZ:AZ)</f>
        <v>0</v>
      </c>
      <c r="AB342" t="e">
        <f>_xlfn.XLOOKUP(A342,'2025'!A:A,'2025'!F:F)</f>
        <v>#N/A</v>
      </c>
    </row>
    <row r="343" spans="1:28">
      <c r="A343" t="s">
        <v>1888</v>
      </c>
      <c r="E343" t="str">
        <f>_xlfn.XLOOKUP(A343,'2022'!A:A,'2022'!AA:AA)</f>
        <v/>
      </c>
      <c r="F343" t="str">
        <f>_xlfn.XLOOKUP(A343,'2023'!B:B,'2023'!AG:AG)</f>
        <v>U</v>
      </c>
      <c r="G343" t="e">
        <f>_xlfn.XLOOKUP(A343,'2024'!B:B,'2024'!BL:BL)</f>
        <v>#N/A</v>
      </c>
      <c r="H343" t="e">
        <f>_xlfn.XLOOKUP(A343,'2025'!A:A,'2025'!G:G)</f>
        <v>#N/A</v>
      </c>
      <c r="I343">
        <f>_xlfn.XLOOKUP(A343,'2021'!A:A,'2021'!U:U)</f>
        <v>1</v>
      </c>
      <c r="J343">
        <f>_xlfn.XLOOKUP(A343,'2022'!A:A,'2022'!V:V)</f>
        <v>1</v>
      </c>
      <c r="K343">
        <f>_xlfn.XLOOKUP(A343,'2023'!B:B,'2023'!AD:AD)</f>
        <v>1</v>
      </c>
      <c r="L343" t="e">
        <f>_xlfn.XLOOKUP(A343,'2024'!B:B,'2024'!AV:AV)</f>
        <v>#N/A</v>
      </c>
      <c r="M343" t="e">
        <f>_xlfn.XLOOKUP(A343,'2025'!A:A,'2025'!G:G)</f>
        <v>#N/A</v>
      </c>
      <c r="N343">
        <f>_xlfn.XLOOKUP(A343,'2021'!A:A,'2021'!E:E)</f>
        <v>0</v>
      </c>
      <c r="O343">
        <f>_xlfn.XLOOKUP(A343,'2022'!A:A,'2022'!E:E)</f>
        <v>0</v>
      </c>
      <c r="P343">
        <f>_xlfn.XLOOKUP(A343,'2023'!B:B,'2023'!G:G)</f>
        <v>0</v>
      </c>
      <c r="Q343" t="e">
        <f>_xlfn.XLOOKUP(A343,'2024'!B:B,'2024'!BH:BH)</f>
        <v>#N/A</v>
      </c>
      <c r="R343" t="e">
        <f>_xlfn.XLOOKUP(A343,'2025'!A:A,'2025'!B:B)</f>
        <v>#N/A</v>
      </c>
      <c r="S343" t="str">
        <f>_xlfn.XLOOKUP(A343,'2021'!A:A,'2021'!X:X)</f>
        <v/>
      </c>
      <c r="T343" t="str">
        <f>_xlfn.XLOOKUP(A343,'2022'!A:A,'2022'!X:X)</f>
        <v/>
      </c>
      <c r="U343" t="str">
        <f>_xlfn.XLOOKUP(A343,'2023'!B:B,'2023'!AF:AF)</f>
        <v/>
      </c>
      <c r="V343" t="e">
        <f>_xlfn.XLOOKUP(A343,'2024'!B:B,'2024'!BW:BW)</f>
        <v>#N/A</v>
      </c>
      <c r="W343" t="e">
        <f>_xlfn.XLOOKUP(A343,'2025'!A:A,'2025'!C:C)</f>
        <v>#N/A</v>
      </c>
      <c r="X343" t="str">
        <f>_xlfn.XLOOKUP(A343,'2021'!A:A,'2021'!V:V)</f>
        <v/>
      </c>
      <c r="Y343" t="str">
        <f>_xlfn.XLOOKUP(A343,'2022'!A:A,'2022'!W:W)</f>
        <v/>
      </c>
      <c r="Z343" t="str">
        <f>_xlfn.XLOOKUP(A343,'2023'!B:B,'2023'!AE:AE)</f>
        <v/>
      </c>
      <c r="AA343" t="e">
        <f>_xlfn.XLOOKUP(A343,'2024'!B:B,'2024'!AZ:AZ)</f>
        <v>#N/A</v>
      </c>
      <c r="AB343" t="e">
        <f>_xlfn.XLOOKUP(A343,'2025'!A:A,'2025'!F:F)</f>
        <v>#N/A</v>
      </c>
    </row>
    <row r="344" spans="1:28">
      <c r="A344" t="s">
        <v>3148</v>
      </c>
      <c r="E344" t="e">
        <f>_xlfn.XLOOKUP(A344,'2022'!A:A,'2022'!AA:AA)</f>
        <v>#N/A</v>
      </c>
      <c r="F344" t="e">
        <f>_xlfn.XLOOKUP(A344,'2023'!B:B,'2023'!AG:AG)</f>
        <v>#N/A</v>
      </c>
      <c r="G344" t="e">
        <f>_xlfn.XLOOKUP(A344,'2024'!B:B,'2024'!BL:BL)</f>
        <v>#N/A</v>
      </c>
      <c r="H344" t="e">
        <f>_xlfn.XLOOKUP(A344,'2025'!A:A,'2025'!G:G)</f>
        <v>#N/A</v>
      </c>
      <c r="I344" t="str">
        <f>_xlfn.XLOOKUP(A344,'2021'!A:A,'2021'!U:U)</f>
        <v/>
      </c>
      <c r="J344" t="e">
        <f>_xlfn.XLOOKUP(A344,'2022'!A:A,'2022'!V:V)</f>
        <v>#N/A</v>
      </c>
      <c r="K344" t="e">
        <f>_xlfn.XLOOKUP(A344,'2023'!B:B,'2023'!AD:AD)</f>
        <v>#N/A</v>
      </c>
      <c r="L344" t="e">
        <f>_xlfn.XLOOKUP(A344,'2024'!B:B,'2024'!AV:AV)</f>
        <v>#N/A</v>
      </c>
      <c r="M344" t="e">
        <f>_xlfn.XLOOKUP(A344,'2025'!A:A,'2025'!G:G)</f>
        <v>#N/A</v>
      </c>
      <c r="N344">
        <f>_xlfn.XLOOKUP(A344,'2021'!A:A,'2021'!E:E)</f>
        <v>0</v>
      </c>
      <c r="O344" t="e">
        <f>_xlfn.XLOOKUP(A344,'2022'!A:A,'2022'!E:E)</f>
        <v>#N/A</v>
      </c>
      <c r="P344" t="e">
        <f>_xlfn.XLOOKUP(A344,'2023'!B:B,'2023'!G:G)</f>
        <v>#N/A</v>
      </c>
      <c r="Q344" t="e">
        <f>_xlfn.XLOOKUP(A344,'2024'!B:B,'2024'!BH:BH)</f>
        <v>#N/A</v>
      </c>
      <c r="R344" t="e">
        <f>_xlfn.XLOOKUP(A344,'2025'!A:A,'2025'!B:B)</f>
        <v>#N/A</v>
      </c>
      <c r="S344" t="str">
        <f>_xlfn.XLOOKUP(A344,'2021'!A:A,'2021'!X:X)</f>
        <v/>
      </c>
      <c r="T344" t="e">
        <f>_xlfn.XLOOKUP(A344,'2022'!A:A,'2022'!X:X)</f>
        <v>#N/A</v>
      </c>
      <c r="U344" t="e">
        <f>_xlfn.XLOOKUP(A344,'2023'!B:B,'2023'!AF:AF)</f>
        <v>#N/A</v>
      </c>
      <c r="V344" t="e">
        <f>_xlfn.XLOOKUP(A344,'2024'!B:B,'2024'!BW:BW)</f>
        <v>#N/A</v>
      </c>
      <c r="W344" t="e">
        <f>_xlfn.XLOOKUP(A344,'2025'!A:A,'2025'!C:C)</f>
        <v>#N/A</v>
      </c>
      <c r="X344" t="str">
        <f>_xlfn.XLOOKUP(A344,'2021'!A:A,'2021'!V:V)</f>
        <v/>
      </c>
      <c r="Y344" t="e">
        <f>_xlfn.XLOOKUP(A344,'2022'!A:A,'2022'!W:W)</f>
        <v>#N/A</v>
      </c>
      <c r="Z344" t="e">
        <f>_xlfn.XLOOKUP(A344,'2023'!B:B,'2023'!AE:AE)</f>
        <v>#N/A</v>
      </c>
      <c r="AA344" t="e">
        <f>_xlfn.XLOOKUP(A344,'2024'!B:B,'2024'!AZ:AZ)</f>
        <v>#N/A</v>
      </c>
      <c r="AB344" t="e">
        <f>_xlfn.XLOOKUP(A344,'2025'!A:A,'2025'!F:F)</f>
        <v>#N/A</v>
      </c>
    </row>
    <row r="345" spans="1:28">
      <c r="A345" t="s">
        <v>101</v>
      </c>
      <c r="E345" t="str">
        <f>_xlfn.XLOOKUP(A345,'2022'!A:A,'2022'!AA:AA)</f>
        <v/>
      </c>
      <c r="F345">
        <f>_xlfn.XLOOKUP(A345,'2023'!B:B,'2023'!AG:AG)</f>
        <v>0</v>
      </c>
      <c r="G345">
        <f>_xlfn.XLOOKUP(A345,'2024'!B:B,'2024'!BL:BL)</f>
        <v>0</v>
      </c>
      <c r="H345">
        <f>_xlfn.XLOOKUP(A345,'2025'!A:A,'2025'!G:G)</f>
        <v>0</v>
      </c>
      <c r="I345" t="str">
        <f>_xlfn.XLOOKUP(A345,'2021'!A:A,'2021'!U:U)</f>
        <v/>
      </c>
      <c r="J345" t="str">
        <f>_xlfn.XLOOKUP(A345,'2022'!A:A,'2022'!V:V)</f>
        <v/>
      </c>
      <c r="K345" t="str">
        <f>_xlfn.XLOOKUP(A345,'2023'!B:B,'2023'!AD:AD)</f>
        <v/>
      </c>
      <c r="L345" t="str">
        <f>_xlfn.XLOOKUP(A345,'2024'!B:B,'2024'!AV:AV)</f>
        <v/>
      </c>
      <c r="M345">
        <f>_xlfn.XLOOKUP(A345,'2025'!A:A,'2025'!G:G)</f>
        <v>0</v>
      </c>
      <c r="N345">
        <f>_xlfn.XLOOKUP(A345,'2021'!A:A,'2021'!E:E)</f>
        <v>0</v>
      </c>
      <c r="O345">
        <f>_xlfn.XLOOKUP(A345,'2022'!A:A,'2022'!E:E)</f>
        <v>0</v>
      </c>
      <c r="P345">
        <f>_xlfn.XLOOKUP(A345,'2023'!B:B,'2023'!G:G)</f>
        <v>0</v>
      </c>
      <c r="Q345">
        <f>_xlfn.XLOOKUP(A345,'2024'!B:B,'2024'!BH:BH)</f>
        <v>0</v>
      </c>
      <c r="R345">
        <f>_xlfn.XLOOKUP(A345,'2025'!A:A,'2025'!B:B)</f>
        <v>0</v>
      </c>
      <c r="S345" t="str">
        <f>_xlfn.XLOOKUP(A345,'2021'!A:A,'2021'!X:X)</f>
        <v/>
      </c>
      <c r="T345" t="str">
        <f>_xlfn.XLOOKUP(A345,'2022'!A:A,'2022'!X:X)</f>
        <v/>
      </c>
      <c r="U345" t="str">
        <f>_xlfn.XLOOKUP(A345,'2023'!B:B,'2023'!AF:AF)</f>
        <v/>
      </c>
      <c r="V345" t="str">
        <f>_xlfn.XLOOKUP(A345,'2024'!B:B,'2024'!BW:BW)</f>
        <v/>
      </c>
      <c r="W345">
        <f>_xlfn.XLOOKUP(A345,'2025'!A:A,'2025'!C:C)</f>
        <v>0</v>
      </c>
      <c r="X345" t="str">
        <f>_xlfn.XLOOKUP(A345,'2021'!A:A,'2021'!V:V)</f>
        <v/>
      </c>
      <c r="Y345" t="str">
        <f>_xlfn.XLOOKUP(A345,'2022'!A:A,'2022'!W:W)</f>
        <v/>
      </c>
      <c r="Z345" t="str">
        <f>_xlfn.XLOOKUP(A345,'2023'!B:B,'2023'!AE:AE)</f>
        <v/>
      </c>
      <c r="AA345">
        <f>_xlfn.XLOOKUP(A345,'2024'!B:B,'2024'!AZ:AZ)</f>
        <v>0</v>
      </c>
      <c r="AB345">
        <f>_xlfn.XLOOKUP(A345,'2025'!A:A,'2025'!F:F)</f>
        <v>0</v>
      </c>
    </row>
    <row r="346" spans="1:28">
      <c r="A346" t="s">
        <v>2191</v>
      </c>
      <c r="E346" t="str">
        <f>_xlfn.XLOOKUP(A346,'2022'!A:A,'2022'!AA:AA)</f>
        <v/>
      </c>
      <c r="F346">
        <f>_xlfn.XLOOKUP(A346,'2023'!B:B,'2023'!AG:AG)</f>
        <v>0</v>
      </c>
      <c r="G346" t="e">
        <f>_xlfn.XLOOKUP(A346,'2024'!B:B,'2024'!BL:BL)</f>
        <v>#N/A</v>
      </c>
      <c r="H346" t="e">
        <f>_xlfn.XLOOKUP(A346,'2025'!A:A,'2025'!G:G)</f>
        <v>#N/A</v>
      </c>
      <c r="I346" t="e">
        <f>_xlfn.XLOOKUP(A346,'2021'!A:A,'2021'!U:U)</f>
        <v>#N/A</v>
      </c>
      <c r="J346">
        <f>_xlfn.XLOOKUP(A346,'2022'!A:A,'2022'!V:V)</f>
        <v>1</v>
      </c>
      <c r="K346" t="str">
        <f>_xlfn.XLOOKUP(A346,'2023'!B:B,'2023'!AD:AD)</f>
        <v/>
      </c>
      <c r="L346" t="e">
        <f>_xlfn.XLOOKUP(A346,'2024'!B:B,'2024'!AV:AV)</f>
        <v>#N/A</v>
      </c>
      <c r="M346" t="e">
        <f>_xlfn.XLOOKUP(A346,'2025'!A:A,'2025'!G:G)</f>
        <v>#N/A</v>
      </c>
      <c r="N346" t="e">
        <f>_xlfn.XLOOKUP(A346,'2021'!A:A,'2021'!E:E)</f>
        <v>#N/A</v>
      </c>
      <c r="O346">
        <f>_xlfn.XLOOKUP(A346,'2022'!A:A,'2022'!E:E)</f>
        <v>0</v>
      </c>
      <c r="P346">
        <f>_xlfn.XLOOKUP(A346,'2023'!B:B,'2023'!G:G)</f>
        <v>0</v>
      </c>
      <c r="Q346" t="e">
        <f>_xlfn.XLOOKUP(A346,'2024'!B:B,'2024'!BH:BH)</f>
        <v>#N/A</v>
      </c>
      <c r="R346" t="e">
        <f>_xlfn.XLOOKUP(A346,'2025'!A:A,'2025'!B:B)</f>
        <v>#N/A</v>
      </c>
      <c r="S346" t="e">
        <f>_xlfn.XLOOKUP(A346,'2021'!A:A,'2021'!X:X)</f>
        <v>#N/A</v>
      </c>
      <c r="T346">
        <f>_xlfn.XLOOKUP(A346,'2022'!A:A,'2022'!X:X)</f>
        <v>1</v>
      </c>
      <c r="U346">
        <f>_xlfn.XLOOKUP(A346,'2023'!B:B,'2023'!AF:AF)</f>
        <v>1</v>
      </c>
      <c r="V346" t="e">
        <f>_xlfn.XLOOKUP(A346,'2024'!B:B,'2024'!BW:BW)</f>
        <v>#N/A</v>
      </c>
      <c r="W346" t="e">
        <f>_xlfn.XLOOKUP(A346,'2025'!A:A,'2025'!C:C)</f>
        <v>#N/A</v>
      </c>
      <c r="X346" t="e">
        <f>_xlfn.XLOOKUP(A346,'2021'!A:A,'2021'!V:V)</f>
        <v>#N/A</v>
      </c>
      <c r="Y346" t="str">
        <f>_xlfn.XLOOKUP(A346,'2022'!A:A,'2022'!W:W)</f>
        <v/>
      </c>
      <c r="Z346">
        <f>_xlfn.XLOOKUP(A346,'2023'!B:B,'2023'!AE:AE)</f>
        <v>1</v>
      </c>
      <c r="AA346" t="e">
        <f>_xlfn.XLOOKUP(A346,'2024'!B:B,'2024'!AZ:AZ)</f>
        <v>#N/A</v>
      </c>
      <c r="AB346" t="e">
        <f>_xlfn.XLOOKUP(A346,'2025'!A:A,'2025'!F:F)</f>
        <v>#N/A</v>
      </c>
    </row>
    <row r="347" spans="1:28">
      <c r="A347" t="s">
        <v>916</v>
      </c>
      <c r="E347" t="e">
        <f>_xlfn.XLOOKUP(A347,'2022'!A:A,'2022'!AA:AA)</f>
        <v>#N/A</v>
      </c>
      <c r="F347" t="e">
        <f>_xlfn.XLOOKUP(A347,'2023'!B:B,'2023'!AG:AG)</f>
        <v>#N/A</v>
      </c>
      <c r="G347">
        <f>_xlfn.XLOOKUP(A347,'2024'!B:B,'2024'!BL:BL)</f>
        <v>0</v>
      </c>
      <c r="H347" t="e">
        <f>_xlfn.XLOOKUP(A347,'2025'!A:A,'2025'!G:G)</f>
        <v>#N/A</v>
      </c>
      <c r="I347" t="e">
        <f>_xlfn.XLOOKUP(A347,'2021'!A:A,'2021'!U:U)</f>
        <v>#N/A</v>
      </c>
      <c r="J347" t="e">
        <f>_xlfn.XLOOKUP(A347,'2022'!A:A,'2022'!V:V)</f>
        <v>#N/A</v>
      </c>
      <c r="K347" t="e">
        <f>_xlfn.XLOOKUP(A347,'2023'!B:B,'2023'!AD:AD)</f>
        <v>#N/A</v>
      </c>
      <c r="L347" t="str">
        <f>_xlfn.XLOOKUP(A347,'2024'!B:B,'2024'!AV:AV)</f>
        <v/>
      </c>
      <c r="M347" t="e">
        <f>_xlfn.XLOOKUP(A347,'2025'!A:A,'2025'!G:G)</f>
        <v>#N/A</v>
      </c>
      <c r="N347" t="e">
        <f>_xlfn.XLOOKUP(A347,'2021'!A:A,'2021'!E:E)</f>
        <v>#N/A</v>
      </c>
      <c r="O347" t="e">
        <f>_xlfn.XLOOKUP(A347,'2022'!A:A,'2022'!E:E)</f>
        <v>#N/A</v>
      </c>
      <c r="P347" t="e">
        <f>_xlfn.XLOOKUP(A347,'2023'!B:B,'2023'!G:G)</f>
        <v>#N/A</v>
      </c>
      <c r="Q347">
        <f>_xlfn.XLOOKUP(A347,'2024'!B:B,'2024'!BH:BH)</f>
        <v>0</v>
      </c>
      <c r="R347" t="e">
        <f>_xlfn.XLOOKUP(A347,'2025'!A:A,'2025'!B:B)</f>
        <v>#N/A</v>
      </c>
      <c r="S347" t="e">
        <f>_xlfn.XLOOKUP(A347,'2021'!A:A,'2021'!X:X)</f>
        <v>#N/A</v>
      </c>
      <c r="T347" t="e">
        <f>_xlfn.XLOOKUP(A347,'2022'!A:A,'2022'!X:X)</f>
        <v>#N/A</v>
      </c>
      <c r="U347" t="e">
        <f>_xlfn.XLOOKUP(A347,'2023'!B:B,'2023'!AF:AF)</f>
        <v>#N/A</v>
      </c>
      <c r="V347">
        <f>_xlfn.XLOOKUP(A347,'2024'!B:B,'2024'!BW:BW)</f>
        <v>1</v>
      </c>
      <c r="W347" t="e">
        <f>_xlfn.XLOOKUP(A347,'2025'!A:A,'2025'!C:C)</f>
        <v>#N/A</v>
      </c>
      <c r="X347" t="e">
        <f>_xlfn.XLOOKUP(A347,'2021'!A:A,'2021'!V:V)</f>
        <v>#N/A</v>
      </c>
      <c r="Y347" t="e">
        <f>_xlfn.XLOOKUP(A347,'2022'!A:A,'2022'!W:W)</f>
        <v>#N/A</v>
      </c>
      <c r="Z347" t="e">
        <f>_xlfn.XLOOKUP(A347,'2023'!B:B,'2023'!AE:AE)</f>
        <v>#N/A</v>
      </c>
      <c r="AA347">
        <f>_xlfn.XLOOKUP(A347,'2024'!B:B,'2024'!AZ:AZ)</f>
        <v>1</v>
      </c>
      <c r="AB347" t="e">
        <f>_xlfn.XLOOKUP(A347,'2025'!A:A,'2025'!F:F)</f>
        <v>#N/A</v>
      </c>
    </row>
    <row r="348" spans="1:28">
      <c r="A348" t="s">
        <v>372</v>
      </c>
      <c r="E348" t="str">
        <f>_xlfn.XLOOKUP(A348,'2022'!A:A,'2022'!AA:AA)</f>
        <v/>
      </c>
      <c r="F348" t="str">
        <f>_xlfn.XLOOKUP(A348,'2023'!B:B,'2023'!AG:AG)</f>
        <v>Y</v>
      </c>
      <c r="G348" t="e">
        <f>_xlfn.XLOOKUP(A348,'2024'!B:B,'2024'!BL:BL)</f>
        <v>#N/A</v>
      </c>
      <c r="H348">
        <f>_xlfn.XLOOKUP(A348,'2025'!A:A,'2025'!G:G)</f>
        <v>1</v>
      </c>
      <c r="I348">
        <f>_xlfn.XLOOKUP(A348,'2021'!A:A,'2021'!U:U)</f>
        <v>1</v>
      </c>
      <c r="J348">
        <f>_xlfn.XLOOKUP(A348,'2022'!A:A,'2022'!V:V)</f>
        <v>1</v>
      </c>
      <c r="K348" t="str">
        <f>_xlfn.XLOOKUP(A348,'2023'!B:B,'2023'!AD:AD)</f>
        <v/>
      </c>
      <c r="L348" t="e">
        <f>_xlfn.XLOOKUP(A348,'2024'!B:B,'2024'!AV:AV)</f>
        <v>#N/A</v>
      </c>
      <c r="M348">
        <f>_xlfn.XLOOKUP(A348,'2025'!A:A,'2025'!G:G)</f>
        <v>1</v>
      </c>
      <c r="N348">
        <f>_xlfn.XLOOKUP(A348,'2021'!A:A,'2021'!E:E)</f>
        <v>0</v>
      </c>
      <c r="O348">
        <f>_xlfn.XLOOKUP(A348,'2022'!A:A,'2022'!E:E)</f>
        <v>0</v>
      </c>
      <c r="P348">
        <f>_xlfn.XLOOKUP(A348,'2023'!B:B,'2023'!G:G)</f>
        <v>0</v>
      </c>
      <c r="Q348" t="e">
        <f>_xlfn.XLOOKUP(A348,'2024'!B:B,'2024'!BH:BH)</f>
        <v>#N/A</v>
      </c>
      <c r="R348">
        <f>_xlfn.XLOOKUP(A348,'2025'!A:A,'2025'!B:B)</f>
        <v>0</v>
      </c>
      <c r="S348">
        <f>_xlfn.XLOOKUP(A348,'2021'!A:A,'2021'!X:X)</f>
        <v>1</v>
      </c>
      <c r="T348">
        <f>_xlfn.XLOOKUP(A348,'2022'!A:A,'2022'!X:X)</f>
        <v>1</v>
      </c>
      <c r="U348">
        <f>_xlfn.XLOOKUP(A348,'2023'!B:B,'2023'!AF:AF)</f>
        <v>1</v>
      </c>
      <c r="V348" t="e">
        <f>_xlfn.XLOOKUP(A348,'2024'!B:B,'2024'!BW:BW)</f>
        <v>#N/A</v>
      </c>
      <c r="W348">
        <f>_xlfn.XLOOKUP(A348,'2025'!A:A,'2025'!C:C)</f>
        <v>1</v>
      </c>
      <c r="X348">
        <f>_xlfn.XLOOKUP(A348,'2021'!A:A,'2021'!V:V)</f>
        <v>1</v>
      </c>
      <c r="Y348">
        <f>_xlfn.XLOOKUP(A348,'2022'!A:A,'2022'!W:W)</f>
        <v>1</v>
      </c>
      <c r="Z348">
        <f>_xlfn.XLOOKUP(A348,'2023'!B:B,'2023'!AE:AE)</f>
        <v>1</v>
      </c>
      <c r="AA348" t="e">
        <f>_xlfn.XLOOKUP(A348,'2024'!B:B,'2024'!AZ:AZ)</f>
        <v>#N/A</v>
      </c>
      <c r="AB348">
        <f>_xlfn.XLOOKUP(A348,'2025'!A:A,'2025'!F:F)</f>
        <v>1</v>
      </c>
    </row>
    <row r="349" spans="1:28">
      <c r="A349" t="s">
        <v>476</v>
      </c>
      <c r="E349" t="str">
        <f>_xlfn.XLOOKUP(A349,'2022'!A:A,'2022'!AA:AA)</f>
        <v>Y</v>
      </c>
      <c r="F349" t="str">
        <f>_xlfn.XLOOKUP(A349,'2023'!B:B,'2023'!AG:AG)</f>
        <v>Y</v>
      </c>
      <c r="G349">
        <f>_xlfn.XLOOKUP(A349,'2024'!B:B,'2024'!BL:BL)</f>
        <v>1</v>
      </c>
      <c r="H349">
        <f>_xlfn.XLOOKUP(A349,'2025'!A:A,'2025'!G:G)</f>
        <v>1</v>
      </c>
      <c r="I349" t="str">
        <f>_xlfn.XLOOKUP(A349,'2021'!A:A,'2021'!U:U)</f>
        <v/>
      </c>
      <c r="J349" t="str">
        <f>_xlfn.XLOOKUP(A349,'2022'!A:A,'2022'!V:V)</f>
        <v/>
      </c>
      <c r="K349" t="str">
        <f>_xlfn.XLOOKUP(A349,'2023'!B:B,'2023'!AD:AD)</f>
        <v/>
      </c>
      <c r="L349" t="str">
        <f>_xlfn.XLOOKUP(A349,'2024'!B:B,'2024'!AV:AV)</f>
        <v/>
      </c>
      <c r="M349">
        <f>_xlfn.XLOOKUP(A349,'2025'!A:A,'2025'!G:G)</f>
        <v>1</v>
      </c>
      <c r="N349">
        <f>_xlfn.XLOOKUP(A349,'2021'!A:A,'2021'!E:E)</f>
        <v>0</v>
      </c>
      <c r="O349">
        <f>_xlfn.XLOOKUP(A349,'2022'!A:A,'2022'!E:E)</f>
        <v>0</v>
      </c>
      <c r="P349">
        <f>_xlfn.XLOOKUP(A349,'2023'!B:B,'2023'!G:G)</f>
        <v>0</v>
      </c>
      <c r="Q349">
        <f>_xlfn.XLOOKUP(A349,'2024'!B:B,'2024'!BH:BH)</f>
        <v>0</v>
      </c>
      <c r="R349">
        <f>_xlfn.XLOOKUP(A349,'2025'!A:A,'2025'!B:B)</f>
        <v>0</v>
      </c>
      <c r="S349" t="str">
        <f>_xlfn.XLOOKUP(A349,'2021'!A:A,'2021'!X:X)</f>
        <v/>
      </c>
      <c r="T349" t="str">
        <f>_xlfn.XLOOKUP(A349,'2022'!A:A,'2022'!X:X)</f>
        <v/>
      </c>
      <c r="U349" t="str">
        <f>_xlfn.XLOOKUP(A349,'2023'!B:B,'2023'!AF:AF)</f>
        <v/>
      </c>
      <c r="V349" t="str">
        <f>_xlfn.XLOOKUP(A349,'2024'!B:B,'2024'!BW:BW)</f>
        <v/>
      </c>
      <c r="W349">
        <f>_xlfn.XLOOKUP(A349,'2025'!A:A,'2025'!C:C)</f>
        <v>0</v>
      </c>
      <c r="X349" t="str">
        <f>_xlfn.XLOOKUP(A349,'2021'!A:A,'2021'!V:V)</f>
        <v/>
      </c>
      <c r="Y349">
        <f>_xlfn.XLOOKUP(A349,'2022'!A:A,'2022'!W:W)</f>
        <v>1</v>
      </c>
      <c r="Z349">
        <f>_xlfn.XLOOKUP(A349,'2023'!B:B,'2023'!AE:AE)</f>
        <v>1</v>
      </c>
      <c r="AA349">
        <f>_xlfn.XLOOKUP(A349,'2024'!B:B,'2024'!AZ:AZ)</f>
        <v>1</v>
      </c>
      <c r="AB349">
        <f>_xlfn.XLOOKUP(A349,'2025'!A:A,'2025'!F:F)</f>
        <v>1</v>
      </c>
    </row>
    <row r="350" spans="1:28">
      <c r="A350" t="s">
        <v>263</v>
      </c>
      <c r="E350" t="str">
        <f>_xlfn.XLOOKUP(A350,'2022'!A:A,'2022'!AA:AA)</f>
        <v/>
      </c>
      <c r="F350" t="str">
        <f>_xlfn.XLOOKUP(A350,'2023'!B:B,'2023'!AG:AG)</f>
        <v>Y</v>
      </c>
      <c r="G350">
        <f>_xlfn.XLOOKUP(A350,'2024'!B:B,'2024'!BL:BL)</f>
        <v>1</v>
      </c>
      <c r="H350">
        <f>_xlfn.XLOOKUP(A350,'2025'!A:A,'2025'!G:G)</f>
        <v>1</v>
      </c>
      <c r="I350">
        <f>_xlfn.XLOOKUP(A350,'2021'!A:A,'2021'!U:U)</f>
        <v>1</v>
      </c>
      <c r="J350">
        <f>_xlfn.XLOOKUP(A350,'2022'!A:A,'2022'!V:V)</f>
        <v>1</v>
      </c>
      <c r="K350">
        <f>_xlfn.XLOOKUP(A350,'2023'!B:B,'2023'!AD:AD)</f>
        <v>1</v>
      </c>
      <c r="L350">
        <f>_xlfn.XLOOKUP(A350,'2024'!B:B,'2024'!AV:AV)</f>
        <v>1</v>
      </c>
      <c r="M350">
        <f>_xlfn.XLOOKUP(A350,'2025'!A:A,'2025'!G:G)</f>
        <v>1</v>
      </c>
      <c r="N350">
        <f>_xlfn.XLOOKUP(A350,'2021'!A:A,'2021'!E:E)</f>
        <v>0</v>
      </c>
      <c r="O350">
        <f>_xlfn.XLOOKUP(A350,'2022'!A:A,'2022'!E:E)</f>
        <v>0</v>
      </c>
      <c r="P350" t="str">
        <f>_xlfn.XLOOKUP(A350,'2023'!B:B,'2023'!G:G)</f>
        <v>Y</v>
      </c>
      <c r="Q350">
        <f>_xlfn.XLOOKUP(A350,'2024'!B:B,'2024'!BH:BH)</f>
        <v>1</v>
      </c>
      <c r="R350">
        <f>_xlfn.XLOOKUP(A350,'2025'!A:A,'2025'!B:B)</f>
        <v>1</v>
      </c>
      <c r="S350" t="str">
        <f>_xlfn.XLOOKUP(A350,'2021'!A:A,'2021'!X:X)</f>
        <v/>
      </c>
      <c r="T350">
        <f>_xlfn.XLOOKUP(A350,'2022'!A:A,'2022'!X:X)</f>
        <v>1</v>
      </c>
      <c r="U350">
        <f>_xlfn.XLOOKUP(A350,'2023'!B:B,'2023'!AF:AF)</f>
        <v>1</v>
      </c>
      <c r="V350">
        <f>_xlfn.XLOOKUP(A350,'2024'!B:B,'2024'!BW:BW)</f>
        <v>1</v>
      </c>
      <c r="W350">
        <f>_xlfn.XLOOKUP(A350,'2025'!A:A,'2025'!C:C)</f>
        <v>1</v>
      </c>
      <c r="X350" t="str">
        <f>_xlfn.XLOOKUP(A350,'2021'!A:A,'2021'!V:V)</f>
        <v/>
      </c>
      <c r="Y350" t="str">
        <f>_xlfn.XLOOKUP(A350,'2022'!A:A,'2022'!W:W)</f>
        <v/>
      </c>
      <c r="Z350" t="str">
        <f>_xlfn.XLOOKUP(A350,'2023'!B:B,'2023'!AE:AE)</f>
        <v/>
      </c>
      <c r="AA350">
        <f>_xlfn.XLOOKUP(A350,'2024'!B:B,'2024'!AZ:AZ)</f>
        <v>0</v>
      </c>
      <c r="AB350">
        <f>_xlfn.XLOOKUP(A350,'2025'!A:A,'2025'!F:F)</f>
        <v>0</v>
      </c>
    </row>
    <row r="351" spans="1:28">
      <c r="A351" t="s">
        <v>469</v>
      </c>
      <c r="E351" t="str">
        <f>_xlfn.XLOOKUP(A351,'2022'!A:A,'2022'!AA:AA)</f>
        <v>Y</v>
      </c>
      <c r="F351" t="str">
        <f>_xlfn.XLOOKUP(A351,'2023'!B:B,'2023'!AG:AG)</f>
        <v>Y</v>
      </c>
      <c r="G351">
        <f>_xlfn.XLOOKUP(A351,'2024'!B:B,'2024'!BL:BL)</f>
        <v>0</v>
      </c>
      <c r="H351">
        <f>_xlfn.XLOOKUP(A351,'2025'!A:A,'2025'!G:G)</f>
        <v>0</v>
      </c>
      <c r="I351">
        <f>_xlfn.XLOOKUP(A351,'2021'!A:A,'2021'!U:U)</f>
        <v>1</v>
      </c>
      <c r="J351">
        <f>_xlfn.XLOOKUP(A351,'2022'!A:A,'2022'!V:V)</f>
        <v>1</v>
      </c>
      <c r="K351" t="str">
        <f>_xlfn.XLOOKUP(A351,'2023'!B:B,'2023'!AD:AD)</f>
        <v/>
      </c>
      <c r="L351" t="str">
        <f>_xlfn.XLOOKUP(A351,'2024'!B:B,'2024'!AV:AV)</f>
        <v/>
      </c>
      <c r="M351">
        <f>_xlfn.XLOOKUP(A351,'2025'!A:A,'2025'!G:G)</f>
        <v>0</v>
      </c>
      <c r="N351" t="str">
        <f>_xlfn.XLOOKUP(A351,'2021'!A:A,'2021'!E:E)</f>
        <v>Y</v>
      </c>
      <c r="O351" t="str">
        <f>_xlfn.XLOOKUP(A351,'2022'!A:A,'2022'!E:E)</f>
        <v>Y</v>
      </c>
      <c r="P351">
        <f>_xlfn.XLOOKUP(A351,'2023'!B:B,'2023'!G:G)</f>
        <v>0</v>
      </c>
      <c r="Q351">
        <f>_xlfn.XLOOKUP(A351,'2024'!B:B,'2024'!BH:BH)</f>
        <v>0</v>
      </c>
      <c r="R351">
        <f>_xlfn.XLOOKUP(A351,'2025'!A:A,'2025'!B:B)</f>
        <v>1</v>
      </c>
      <c r="S351">
        <f>_xlfn.XLOOKUP(A351,'2021'!A:A,'2021'!X:X)</f>
        <v>1</v>
      </c>
      <c r="T351">
        <f>_xlfn.XLOOKUP(A351,'2022'!A:A,'2022'!X:X)</f>
        <v>1</v>
      </c>
      <c r="U351">
        <f>_xlfn.XLOOKUP(A351,'2023'!B:B,'2023'!AF:AF)</f>
        <v>1</v>
      </c>
      <c r="V351">
        <f>_xlfn.XLOOKUP(A351,'2024'!B:B,'2024'!BW:BW)</f>
        <v>1</v>
      </c>
      <c r="W351">
        <f>_xlfn.XLOOKUP(A351,'2025'!A:A,'2025'!C:C)</f>
        <v>1</v>
      </c>
      <c r="X351" t="str">
        <f>_xlfn.XLOOKUP(A351,'2021'!A:A,'2021'!V:V)</f>
        <v/>
      </c>
      <c r="Y351">
        <f>_xlfn.XLOOKUP(A351,'2022'!A:A,'2022'!W:W)</f>
        <v>1</v>
      </c>
      <c r="Z351">
        <f>_xlfn.XLOOKUP(A351,'2023'!B:B,'2023'!AE:AE)</f>
        <v>1</v>
      </c>
      <c r="AA351">
        <f>_xlfn.XLOOKUP(A351,'2024'!B:B,'2024'!AZ:AZ)</f>
        <v>1</v>
      </c>
      <c r="AB351">
        <f>_xlfn.XLOOKUP(A351,'2025'!A:A,'2025'!F:F)</f>
        <v>1</v>
      </c>
    </row>
    <row r="352" spans="1:28">
      <c r="A352" t="s">
        <v>363</v>
      </c>
      <c r="E352" t="e">
        <f>_xlfn.XLOOKUP(A352,'2022'!A:A,'2022'!AA:AA)</f>
        <v>#N/A</v>
      </c>
      <c r="F352" t="e">
        <f>_xlfn.XLOOKUP(A352,'2023'!B:B,'2023'!AG:AG)</f>
        <v>#N/A</v>
      </c>
      <c r="G352">
        <f>_xlfn.XLOOKUP(A352,'2024'!B:B,'2024'!BL:BL)</f>
        <v>0</v>
      </c>
      <c r="H352">
        <f>_xlfn.XLOOKUP(A352,'2025'!A:A,'2025'!G:G)</f>
        <v>1</v>
      </c>
      <c r="I352" t="e">
        <f>_xlfn.XLOOKUP(A352,'2021'!A:A,'2021'!U:U)</f>
        <v>#N/A</v>
      </c>
      <c r="J352" t="e">
        <f>_xlfn.XLOOKUP(A352,'2022'!A:A,'2022'!V:V)</f>
        <v>#N/A</v>
      </c>
      <c r="K352" t="e">
        <f>_xlfn.XLOOKUP(A352,'2023'!B:B,'2023'!AD:AD)</f>
        <v>#N/A</v>
      </c>
      <c r="L352" t="str">
        <f>_xlfn.XLOOKUP(A352,'2024'!B:B,'2024'!AV:AV)</f>
        <v/>
      </c>
      <c r="M352">
        <f>_xlfn.XLOOKUP(A352,'2025'!A:A,'2025'!G:G)</f>
        <v>1</v>
      </c>
      <c r="N352" t="e">
        <f>_xlfn.XLOOKUP(A352,'2021'!A:A,'2021'!E:E)</f>
        <v>#N/A</v>
      </c>
      <c r="O352" t="e">
        <f>_xlfn.XLOOKUP(A352,'2022'!A:A,'2022'!E:E)</f>
        <v>#N/A</v>
      </c>
      <c r="P352" t="e">
        <f>_xlfn.XLOOKUP(A352,'2023'!B:B,'2023'!G:G)</f>
        <v>#N/A</v>
      </c>
      <c r="Q352">
        <f>_xlfn.XLOOKUP(A352,'2024'!B:B,'2024'!BH:BH)</f>
        <v>0</v>
      </c>
      <c r="R352">
        <f>_xlfn.XLOOKUP(A352,'2025'!A:A,'2025'!B:B)</f>
        <v>0</v>
      </c>
      <c r="S352" t="e">
        <f>_xlfn.XLOOKUP(A352,'2021'!A:A,'2021'!X:X)</f>
        <v>#N/A</v>
      </c>
      <c r="T352" t="e">
        <f>_xlfn.XLOOKUP(A352,'2022'!A:A,'2022'!X:X)</f>
        <v>#N/A</v>
      </c>
      <c r="U352" t="e">
        <f>_xlfn.XLOOKUP(A352,'2023'!B:B,'2023'!AF:AF)</f>
        <v>#N/A</v>
      </c>
      <c r="V352" t="str">
        <f>_xlfn.XLOOKUP(A352,'2024'!B:B,'2024'!BW:BW)</f>
        <v/>
      </c>
      <c r="W352">
        <f>_xlfn.XLOOKUP(A352,'2025'!A:A,'2025'!C:C)</f>
        <v>0</v>
      </c>
      <c r="X352" t="e">
        <f>_xlfn.XLOOKUP(A352,'2021'!A:A,'2021'!V:V)</f>
        <v>#N/A</v>
      </c>
      <c r="Y352" t="e">
        <f>_xlfn.XLOOKUP(A352,'2022'!A:A,'2022'!W:W)</f>
        <v>#N/A</v>
      </c>
      <c r="Z352" t="e">
        <f>_xlfn.XLOOKUP(A352,'2023'!B:B,'2023'!AE:AE)</f>
        <v>#N/A</v>
      </c>
      <c r="AA352">
        <f>_xlfn.XLOOKUP(A352,'2024'!B:B,'2024'!AZ:AZ)</f>
        <v>1</v>
      </c>
      <c r="AB352">
        <f>_xlfn.XLOOKUP(A352,'2025'!A:A,'2025'!F:F)</f>
        <v>1</v>
      </c>
    </row>
    <row r="353" spans="1:28">
      <c r="A353" t="s">
        <v>2755</v>
      </c>
      <c r="E353" t="str">
        <f>_xlfn.XLOOKUP(A353,'2022'!A:A,'2022'!AA:AA)</f>
        <v/>
      </c>
      <c r="F353" t="e">
        <f>_xlfn.XLOOKUP(A353,'2023'!B:B,'2023'!AG:AG)</f>
        <v>#N/A</v>
      </c>
      <c r="G353" t="e">
        <f>_xlfn.XLOOKUP(A353,'2024'!B:B,'2024'!BL:BL)</f>
        <v>#N/A</v>
      </c>
      <c r="H353" t="e">
        <f>_xlfn.XLOOKUP(A353,'2025'!A:A,'2025'!G:G)</f>
        <v>#N/A</v>
      </c>
      <c r="I353" t="str">
        <f>_xlfn.XLOOKUP(A353,'2021'!A:A,'2021'!U:U)</f>
        <v/>
      </c>
      <c r="J353" t="str">
        <f>_xlfn.XLOOKUP(A353,'2022'!A:A,'2022'!V:V)</f>
        <v/>
      </c>
      <c r="K353" t="e">
        <f>_xlfn.XLOOKUP(A353,'2023'!B:B,'2023'!AD:AD)</f>
        <v>#N/A</v>
      </c>
      <c r="L353" t="e">
        <f>_xlfn.XLOOKUP(A353,'2024'!B:B,'2024'!AV:AV)</f>
        <v>#N/A</v>
      </c>
      <c r="M353" t="e">
        <f>_xlfn.XLOOKUP(A353,'2025'!A:A,'2025'!G:G)</f>
        <v>#N/A</v>
      </c>
      <c r="N353">
        <f>_xlfn.XLOOKUP(A353,'2021'!A:A,'2021'!E:E)</f>
        <v>0</v>
      </c>
      <c r="O353">
        <f>_xlfn.XLOOKUP(A353,'2022'!A:A,'2022'!E:E)</f>
        <v>0</v>
      </c>
      <c r="P353" t="e">
        <f>_xlfn.XLOOKUP(A353,'2023'!B:B,'2023'!G:G)</f>
        <v>#N/A</v>
      </c>
      <c r="Q353" t="e">
        <f>_xlfn.XLOOKUP(A353,'2024'!B:B,'2024'!BH:BH)</f>
        <v>#N/A</v>
      </c>
      <c r="R353" t="e">
        <f>_xlfn.XLOOKUP(A353,'2025'!A:A,'2025'!B:B)</f>
        <v>#N/A</v>
      </c>
      <c r="S353" t="str">
        <f>_xlfn.XLOOKUP(A353,'2021'!A:A,'2021'!X:X)</f>
        <v/>
      </c>
      <c r="T353" t="str">
        <f>_xlfn.XLOOKUP(A353,'2022'!A:A,'2022'!X:X)</f>
        <v/>
      </c>
      <c r="U353" t="e">
        <f>_xlfn.XLOOKUP(A353,'2023'!B:B,'2023'!AF:AF)</f>
        <v>#N/A</v>
      </c>
      <c r="V353" t="e">
        <f>_xlfn.XLOOKUP(A353,'2024'!B:B,'2024'!BW:BW)</f>
        <v>#N/A</v>
      </c>
      <c r="W353" t="e">
        <f>_xlfn.XLOOKUP(A353,'2025'!A:A,'2025'!C:C)</f>
        <v>#N/A</v>
      </c>
      <c r="X353">
        <f>_xlfn.XLOOKUP(A353,'2021'!A:A,'2021'!V:V)</f>
        <v>1</v>
      </c>
      <c r="Y353">
        <f>_xlfn.XLOOKUP(A353,'2022'!A:A,'2022'!W:W)</f>
        <v>1</v>
      </c>
      <c r="Z353" t="e">
        <f>_xlfn.XLOOKUP(A353,'2023'!B:B,'2023'!AE:AE)</f>
        <v>#N/A</v>
      </c>
      <c r="AA353" t="e">
        <f>_xlfn.XLOOKUP(A353,'2024'!B:B,'2024'!AZ:AZ)</f>
        <v>#N/A</v>
      </c>
      <c r="AB353" t="e">
        <f>_xlfn.XLOOKUP(A353,'2025'!A:A,'2025'!F:F)</f>
        <v>#N/A</v>
      </c>
    </row>
    <row r="354" spans="1:28">
      <c r="A354" t="s">
        <v>506</v>
      </c>
      <c r="E354" t="e">
        <f>_xlfn.XLOOKUP(A354,'2022'!A:A,'2022'!AA:AA)</f>
        <v>#N/A</v>
      </c>
      <c r="F354">
        <f>_xlfn.XLOOKUP(A354,'2023'!B:B,'2023'!AG:AG)</f>
        <v>0</v>
      </c>
      <c r="G354">
        <f>_xlfn.XLOOKUP(A354,'2024'!B:B,'2024'!BL:BL)</f>
        <v>0</v>
      </c>
      <c r="H354">
        <f>_xlfn.XLOOKUP(A354,'2025'!A:A,'2025'!G:G)</f>
        <v>0</v>
      </c>
      <c r="I354" t="e">
        <f>_xlfn.XLOOKUP(A354,'2021'!A:A,'2021'!U:U)</f>
        <v>#N/A</v>
      </c>
      <c r="J354" t="e">
        <f>_xlfn.XLOOKUP(A354,'2022'!A:A,'2022'!V:V)</f>
        <v>#N/A</v>
      </c>
      <c r="K354" t="str">
        <f>_xlfn.XLOOKUP(A354,'2023'!B:B,'2023'!AD:AD)</f>
        <v/>
      </c>
      <c r="L354" t="str">
        <f>_xlfn.XLOOKUP(A354,'2024'!B:B,'2024'!AV:AV)</f>
        <v/>
      </c>
      <c r="M354">
        <f>_xlfn.XLOOKUP(A354,'2025'!A:A,'2025'!G:G)</f>
        <v>0</v>
      </c>
      <c r="N354" t="e">
        <f>_xlfn.XLOOKUP(A354,'2021'!A:A,'2021'!E:E)</f>
        <v>#N/A</v>
      </c>
      <c r="O354" t="e">
        <f>_xlfn.XLOOKUP(A354,'2022'!A:A,'2022'!E:E)</f>
        <v>#N/A</v>
      </c>
      <c r="P354">
        <f>_xlfn.XLOOKUP(A354,'2023'!B:B,'2023'!G:G)</f>
        <v>0</v>
      </c>
      <c r="Q354">
        <f>_xlfn.XLOOKUP(A354,'2024'!B:B,'2024'!BH:BH)</f>
        <v>0</v>
      </c>
      <c r="R354">
        <f>_xlfn.XLOOKUP(A354,'2025'!A:A,'2025'!B:B)</f>
        <v>0</v>
      </c>
      <c r="S354" t="e">
        <f>_xlfn.XLOOKUP(A354,'2021'!A:A,'2021'!X:X)</f>
        <v>#N/A</v>
      </c>
      <c r="T354" t="e">
        <f>_xlfn.XLOOKUP(A354,'2022'!A:A,'2022'!X:X)</f>
        <v>#N/A</v>
      </c>
      <c r="U354" t="str">
        <f>_xlfn.XLOOKUP(A354,'2023'!B:B,'2023'!AF:AF)</f>
        <v/>
      </c>
      <c r="V354" t="str">
        <f>_xlfn.XLOOKUP(A354,'2024'!B:B,'2024'!BW:BW)</f>
        <v/>
      </c>
      <c r="W354">
        <f>_xlfn.XLOOKUP(A354,'2025'!A:A,'2025'!C:C)</f>
        <v>0</v>
      </c>
      <c r="X354" t="e">
        <f>_xlfn.XLOOKUP(A354,'2021'!A:A,'2021'!V:V)</f>
        <v>#N/A</v>
      </c>
      <c r="Y354" t="e">
        <f>_xlfn.XLOOKUP(A354,'2022'!A:A,'2022'!W:W)</f>
        <v>#N/A</v>
      </c>
      <c r="Z354" t="str">
        <f>_xlfn.XLOOKUP(A354,'2023'!B:B,'2023'!AE:AE)</f>
        <v/>
      </c>
      <c r="AA354">
        <f>_xlfn.XLOOKUP(A354,'2024'!B:B,'2024'!AZ:AZ)</f>
        <v>0</v>
      </c>
      <c r="AB354">
        <f>_xlfn.XLOOKUP(A354,'2025'!A:A,'2025'!F:F)</f>
        <v>0</v>
      </c>
    </row>
    <row r="355" spans="1:28">
      <c r="A355" t="s">
        <v>244</v>
      </c>
      <c r="E355" t="str">
        <f>_xlfn.XLOOKUP(A355,'2022'!A:A,'2022'!AA:AA)</f>
        <v>Y</v>
      </c>
      <c r="F355">
        <f>_xlfn.XLOOKUP(A355,'2023'!B:B,'2023'!AG:AG)</f>
        <v>0</v>
      </c>
      <c r="G355">
        <f>_xlfn.XLOOKUP(A355,'2024'!B:B,'2024'!BL:BL)</f>
        <v>1</v>
      </c>
      <c r="H355">
        <f>_xlfn.XLOOKUP(A355,'2025'!A:A,'2025'!G:G)</f>
        <v>0</v>
      </c>
      <c r="I355" t="str">
        <f>_xlfn.XLOOKUP(A355,'2021'!A:A,'2021'!U:U)</f>
        <v/>
      </c>
      <c r="J355" t="str">
        <f>_xlfn.XLOOKUP(A355,'2022'!A:A,'2022'!V:V)</f>
        <v/>
      </c>
      <c r="K355" t="str">
        <f>_xlfn.XLOOKUP(A355,'2023'!B:B,'2023'!AD:AD)</f>
        <v/>
      </c>
      <c r="L355" t="str">
        <f>_xlfn.XLOOKUP(A355,'2024'!B:B,'2024'!AV:AV)</f>
        <v/>
      </c>
      <c r="M355">
        <f>_xlfn.XLOOKUP(A355,'2025'!A:A,'2025'!G:G)</f>
        <v>0</v>
      </c>
      <c r="N355">
        <f>_xlfn.XLOOKUP(A355,'2021'!A:A,'2021'!E:E)</f>
        <v>0</v>
      </c>
      <c r="O355">
        <f>_xlfn.XLOOKUP(A355,'2022'!A:A,'2022'!E:E)</f>
        <v>0</v>
      </c>
      <c r="P355">
        <f>_xlfn.XLOOKUP(A355,'2023'!B:B,'2023'!G:G)</f>
        <v>0</v>
      </c>
      <c r="Q355">
        <f>_xlfn.XLOOKUP(A355,'2024'!B:B,'2024'!BH:BH)</f>
        <v>0</v>
      </c>
      <c r="R355">
        <f>_xlfn.XLOOKUP(A355,'2025'!A:A,'2025'!B:B)</f>
        <v>0</v>
      </c>
      <c r="S355">
        <f>_xlfn.XLOOKUP(A355,'2021'!A:A,'2021'!X:X)</f>
        <v>1</v>
      </c>
      <c r="T355">
        <f>_xlfn.XLOOKUP(A355,'2022'!A:A,'2022'!X:X)</f>
        <v>1</v>
      </c>
      <c r="U355">
        <f>_xlfn.XLOOKUP(A355,'2023'!B:B,'2023'!AF:AF)</f>
        <v>1</v>
      </c>
      <c r="V355">
        <f>_xlfn.XLOOKUP(A355,'2024'!B:B,'2024'!BW:BW)</f>
        <v>1</v>
      </c>
      <c r="W355">
        <f>_xlfn.XLOOKUP(A355,'2025'!A:A,'2025'!C:C)</f>
        <v>1</v>
      </c>
      <c r="X355" t="str">
        <f>_xlfn.XLOOKUP(A355,'2021'!A:A,'2021'!V:V)</f>
        <v/>
      </c>
      <c r="Y355">
        <f>_xlfn.XLOOKUP(A355,'2022'!A:A,'2022'!W:W)</f>
        <v>1</v>
      </c>
      <c r="Z355">
        <f>_xlfn.XLOOKUP(A355,'2023'!B:B,'2023'!AE:AE)</f>
        <v>1</v>
      </c>
      <c r="AA355">
        <f>_xlfn.XLOOKUP(A355,'2024'!B:B,'2024'!AZ:AZ)</f>
        <v>1</v>
      </c>
      <c r="AB355">
        <f>_xlfn.XLOOKUP(A355,'2025'!A:A,'2025'!F:F)</f>
        <v>1</v>
      </c>
    </row>
    <row r="356" spans="1:28">
      <c r="A356" t="s">
        <v>348</v>
      </c>
      <c r="E356" t="str">
        <f>_xlfn.XLOOKUP(A356,'2022'!A:A,'2022'!AA:AA)</f>
        <v>N</v>
      </c>
      <c r="F356">
        <f>_xlfn.XLOOKUP(A356,'2023'!B:B,'2023'!AG:AG)</f>
        <v>0</v>
      </c>
      <c r="G356">
        <f>_xlfn.XLOOKUP(A356,'2024'!B:B,'2024'!BL:BL)</f>
        <v>0</v>
      </c>
      <c r="H356">
        <f>_xlfn.XLOOKUP(A356,'2025'!A:A,'2025'!G:G)</f>
        <v>0</v>
      </c>
      <c r="I356" t="str">
        <f>_xlfn.XLOOKUP(A356,'2021'!A:A,'2021'!U:U)</f>
        <v/>
      </c>
      <c r="J356" t="str">
        <f>_xlfn.XLOOKUP(A356,'2022'!A:A,'2022'!V:V)</f>
        <v/>
      </c>
      <c r="K356" t="str">
        <f>_xlfn.XLOOKUP(A356,'2023'!B:B,'2023'!AD:AD)</f>
        <v/>
      </c>
      <c r="L356" t="str">
        <f>_xlfn.XLOOKUP(A356,'2024'!B:B,'2024'!AV:AV)</f>
        <v/>
      </c>
      <c r="M356">
        <f>_xlfn.XLOOKUP(A356,'2025'!A:A,'2025'!G:G)</f>
        <v>0</v>
      </c>
      <c r="N356">
        <f>_xlfn.XLOOKUP(A356,'2021'!A:A,'2021'!E:E)</f>
        <v>0</v>
      </c>
      <c r="O356">
        <f>_xlfn.XLOOKUP(A356,'2022'!A:A,'2022'!E:E)</f>
        <v>0</v>
      </c>
      <c r="P356">
        <f>_xlfn.XLOOKUP(A356,'2023'!B:B,'2023'!G:G)</f>
        <v>0</v>
      </c>
      <c r="Q356">
        <f>_xlfn.XLOOKUP(A356,'2024'!B:B,'2024'!BH:BH)</f>
        <v>0</v>
      </c>
      <c r="R356">
        <f>_xlfn.XLOOKUP(A356,'2025'!A:A,'2025'!B:B)</f>
        <v>0</v>
      </c>
      <c r="S356" t="str">
        <f>_xlfn.XLOOKUP(A356,'2021'!A:A,'2021'!X:X)</f>
        <v/>
      </c>
      <c r="T356" t="str">
        <f>_xlfn.XLOOKUP(A356,'2022'!A:A,'2022'!X:X)</f>
        <v/>
      </c>
      <c r="U356" t="str">
        <f>_xlfn.XLOOKUP(A356,'2023'!B:B,'2023'!AF:AF)</f>
        <v/>
      </c>
      <c r="V356" t="str">
        <f>_xlfn.XLOOKUP(A356,'2024'!B:B,'2024'!BW:BW)</f>
        <v/>
      </c>
      <c r="W356">
        <f>_xlfn.XLOOKUP(A356,'2025'!A:A,'2025'!C:C)</f>
        <v>0</v>
      </c>
      <c r="X356" t="str">
        <f>_xlfn.XLOOKUP(A356,'2021'!A:A,'2021'!V:V)</f>
        <v/>
      </c>
      <c r="Y356" t="str">
        <f>_xlfn.XLOOKUP(A356,'2022'!A:A,'2022'!W:W)</f>
        <v/>
      </c>
      <c r="Z356" t="str">
        <f>_xlfn.XLOOKUP(A356,'2023'!B:B,'2023'!AE:AE)</f>
        <v/>
      </c>
      <c r="AA356">
        <f>_xlfn.XLOOKUP(A356,'2024'!B:B,'2024'!AZ:AZ)</f>
        <v>0</v>
      </c>
      <c r="AB356">
        <f>_xlfn.XLOOKUP(A356,'2025'!A:A,'2025'!F:F)</f>
        <v>0</v>
      </c>
    </row>
    <row r="357" spans="1:28">
      <c r="A357" t="s">
        <v>143</v>
      </c>
      <c r="E357" t="str">
        <f>_xlfn.XLOOKUP(A357,'2022'!A:A,'2022'!AA:AA)</f>
        <v/>
      </c>
      <c r="F357">
        <f>_xlfn.XLOOKUP(A357,'2023'!B:B,'2023'!AG:AG)</f>
        <v>0</v>
      </c>
      <c r="G357">
        <f>_xlfn.XLOOKUP(A357,'2024'!B:B,'2024'!BL:BL)</f>
        <v>0</v>
      </c>
      <c r="H357">
        <f>_xlfn.XLOOKUP(A357,'2025'!A:A,'2025'!G:G)</f>
        <v>0</v>
      </c>
      <c r="I357" t="e">
        <f>_xlfn.XLOOKUP(A357,'2021'!A:A,'2021'!U:U)</f>
        <v>#N/A</v>
      </c>
      <c r="J357" t="str">
        <f>_xlfn.XLOOKUP(A357,'2022'!A:A,'2022'!V:V)</f>
        <v/>
      </c>
      <c r="K357" t="str">
        <f>_xlfn.XLOOKUP(A357,'2023'!B:B,'2023'!AD:AD)</f>
        <v/>
      </c>
      <c r="L357" t="str">
        <f>_xlfn.XLOOKUP(A357,'2024'!B:B,'2024'!AV:AV)</f>
        <v/>
      </c>
      <c r="M357">
        <f>_xlfn.XLOOKUP(A357,'2025'!A:A,'2025'!G:G)</f>
        <v>0</v>
      </c>
      <c r="N357" t="e">
        <f>_xlfn.XLOOKUP(A357,'2021'!A:A,'2021'!E:E)</f>
        <v>#N/A</v>
      </c>
      <c r="O357">
        <f>_xlfn.XLOOKUP(A357,'2022'!A:A,'2022'!E:E)</f>
        <v>0</v>
      </c>
      <c r="P357">
        <f>_xlfn.XLOOKUP(A357,'2023'!B:B,'2023'!G:G)</f>
        <v>0</v>
      </c>
      <c r="Q357">
        <f>_xlfn.XLOOKUP(A357,'2024'!B:B,'2024'!BH:BH)</f>
        <v>0</v>
      </c>
      <c r="R357">
        <f>_xlfn.XLOOKUP(A357,'2025'!A:A,'2025'!B:B)</f>
        <v>0</v>
      </c>
      <c r="S357" t="e">
        <f>_xlfn.XLOOKUP(A357,'2021'!A:A,'2021'!X:X)</f>
        <v>#N/A</v>
      </c>
      <c r="T357" t="str">
        <f>_xlfn.XLOOKUP(A357,'2022'!A:A,'2022'!X:X)</f>
        <v/>
      </c>
      <c r="U357" t="str">
        <f>_xlfn.XLOOKUP(A357,'2023'!B:B,'2023'!AF:AF)</f>
        <v/>
      </c>
      <c r="V357" t="str">
        <f>_xlfn.XLOOKUP(A357,'2024'!B:B,'2024'!BW:BW)</f>
        <v/>
      </c>
      <c r="W357">
        <f>_xlfn.XLOOKUP(A357,'2025'!A:A,'2025'!C:C)</f>
        <v>0</v>
      </c>
      <c r="X357" t="e">
        <f>_xlfn.XLOOKUP(A357,'2021'!A:A,'2021'!V:V)</f>
        <v>#N/A</v>
      </c>
      <c r="Y357" t="str">
        <f>_xlfn.XLOOKUP(A357,'2022'!A:A,'2022'!W:W)</f>
        <v/>
      </c>
      <c r="Z357" t="str">
        <f>_xlfn.XLOOKUP(A357,'2023'!B:B,'2023'!AE:AE)</f>
        <v/>
      </c>
      <c r="AA357">
        <f>_xlfn.XLOOKUP(A357,'2024'!B:B,'2024'!AZ:AZ)</f>
        <v>0</v>
      </c>
      <c r="AB357">
        <f>_xlfn.XLOOKUP(A357,'2025'!A:A,'2025'!F:F)</f>
        <v>0</v>
      </c>
    </row>
    <row r="358" spans="1:28">
      <c r="A358" t="s">
        <v>535</v>
      </c>
      <c r="E358" t="str">
        <f>_xlfn.XLOOKUP(A358,'2022'!A:A,'2022'!AA:AA)</f>
        <v/>
      </c>
      <c r="F358">
        <f>_xlfn.XLOOKUP(A358,'2023'!B:B,'2023'!AG:AG)</f>
        <v>0</v>
      </c>
      <c r="G358">
        <f>_xlfn.XLOOKUP(A358,'2024'!B:B,'2024'!BL:BL)</f>
        <v>0</v>
      </c>
      <c r="H358">
        <f>_xlfn.XLOOKUP(A358,'2025'!A:A,'2025'!G:G)</f>
        <v>0</v>
      </c>
      <c r="I358" t="str">
        <f>_xlfn.XLOOKUP(A358,'2021'!A:A,'2021'!U:U)</f>
        <v/>
      </c>
      <c r="J358" t="str">
        <f>_xlfn.XLOOKUP(A358,'2022'!A:A,'2022'!V:V)</f>
        <v/>
      </c>
      <c r="K358">
        <f>_xlfn.XLOOKUP(A358,'2023'!B:B,'2023'!AD:AD)</f>
        <v>1</v>
      </c>
      <c r="L358">
        <f>_xlfn.XLOOKUP(A358,'2024'!B:B,'2024'!AV:AV)</f>
        <v>1</v>
      </c>
      <c r="M358">
        <f>_xlfn.XLOOKUP(A358,'2025'!A:A,'2025'!G:G)</f>
        <v>0</v>
      </c>
      <c r="N358">
        <f>_xlfn.XLOOKUP(A358,'2021'!A:A,'2021'!E:E)</f>
        <v>0</v>
      </c>
      <c r="O358">
        <f>_xlfn.XLOOKUP(A358,'2022'!A:A,'2022'!E:E)</f>
        <v>0</v>
      </c>
      <c r="P358">
        <f>_xlfn.XLOOKUP(A358,'2023'!B:B,'2023'!G:G)</f>
        <v>0</v>
      </c>
      <c r="Q358">
        <f>_xlfn.XLOOKUP(A358,'2024'!B:B,'2024'!BH:BH)</f>
        <v>0</v>
      </c>
      <c r="R358">
        <f>_xlfn.XLOOKUP(A358,'2025'!A:A,'2025'!B:B)</f>
        <v>0</v>
      </c>
      <c r="S358" t="str">
        <f>_xlfn.XLOOKUP(A358,'2021'!A:A,'2021'!X:X)</f>
        <v/>
      </c>
      <c r="T358" t="str">
        <f>_xlfn.XLOOKUP(A358,'2022'!A:A,'2022'!X:X)</f>
        <v/>
      </c>
      <c r="U358">
        <f>_xlfn.XLOOKUP(A358,'2023'!B:B,'2023'!AF:AF)</f>
        <v>1</v>
      </c>
      <c r="V358">
        <f>_xlfn.XLOOKUP(A358,'2024'!B:B,'2024'!BW:BW)</f>
        <v>1</v>
      </c>
      <c r="W358">
        <f>_xlfn.XLOOKUP(A358,'2025'!A:A,'2025'!C:C)</f>
        <v>1</v>
      </c>
      <c r="X358" t="str">
        <f>_xlfn.XLOOKUP(A358,'2021'!A:A,'2021'!V:V)</f>
        <v/>
      </c>
      <c r="Y358" t="str">
        <f>_xlfn.XLOOKUP(A358,'2022'!A:A,'2022'!W:W)</f>
        <v/>
      </c>
      <c r="Z358" t="str">
        <f>_xlfn.XLOOKUP(A358,'2023'!B:B,'2023'!AE:AE)</f>
        <v/>
      </c>
      <c r="AA358">
        <f>_xlfn.XLOOKUP(A358,'2024'!B:B,'2024'!AZ:AZ)</f>
        <v>0</v>
      </c>
      <c r="AB358">
        <f>_xlfn.XLOOKUP(A358,'2025'!A:A,'2025'!F:F)</f>
        <v>0</v>
      </c>
    </row>
    <row r="359" spans="1:28">
      <c r="A359" t="s">
        <v>482</v>
      </c>
      <c r="E359" t="e">
        <f>_xlfn.XLOOKUP(A359,'2022'!A:A,'2022'!AA:AA)</f>
        <v>#N/A</v>
      </c>
      <c r="F359" t="e">
        <f>_xlfn.XLOOKUP(A359,'2023'!B:B,'2023'!AG:AG)</f>
        <v>#N/A</v>
      </c>
      <c r="G359" t="e">
        <f>_xlfn.XLOOKUP(A359,'2024'!B:B,'2024'!BL:BL)</f>
        <v>#N/A</v>
      </c>
      <c r="H359">
        <f>_xlfn.XLOOKUP(A359,'2025'!A:A,'2025'!G:G)</f>
        <v>1</v>
      </c>
      <c r="I359" t="e">
        <f>_xlfn.XLOOKUP(A359,'2021'!A:A,'2021'!U:U)</f>
        <v>#N/A</v>
      </c>
      <c r="J359" t="e">
        <f>_xlfn.XLOOKUP(A359,'2022'!A:A,'2022'!V:V)</f>
        <v>#N/A</v>
      </c>
      <c r="K359" t="e">
        <f>_xlfn.XLOOKUP(A359,'2023'!B:B,'2023'!AD:AD)</f>
        <v>#N/A</v>
      </c>
      <c r="L359" t="e">
        <f>_xlfn.XLOOKUP(A359,'2024'!B:B,'2024'!AV:AV)</f>
        <v>#N/A</v>
      </c>
      <c r="M359">
        <f>_xlfn.XLOOKUP(A359,'2025'!A:A,'2025'!G:G)</f>
        <v>1</v>
      </c>
      <c r="N359" t="e">
        <f>_xlfn.XLOOKUP(A359,'2021'!A:A,'2021'!E:E)</f>
        <v>#N/A</v>
      </c>
      <c r="O359" t="e">
        <f>_xlfn.XLOOKUP(A359,'2022'!A:A,'2022'!E:E)</f>
        <v>#N/A</v>
      </c>
      <c r="P359" t="e">
        <f>_xlfn.XLOOKUP(A359,'2023'!B:B,'2023'!G:G)</f>
        <v>#N/A</v>
      </c>
      <c r="Q359" t="e">
        <f>_xlfn.XLOOKUP(A359,'2024'!B:B,'2024'!BH:BH)</f>
        <v>#N/A</v>
      </c>
      <c r="R359">
        <f>_xlfn.XLOOKUP(A359,'2025'!A:A,'2025'!B:B)</f>
        <v>0</v>
      </c>
      <c r="S359" t="e">
        <f>_xlfn.XLOOKUP(A359,'2021'!A:A,'2021'!X:X)</f>
        <v>#N/A</v>
      </c>
      <c r="T359" t="e">
        <f>_xlfn.XLOOKUP(A359,'2022'!A:A,'2022'!X:X)</f>
        <v>#N/A</v>
      </c>
      <c r="U359" t="e">
        <f>_xlfn.XLOOKUP(A359,'2023'!B:B,'2023'!AF:AF)</f>
        <v>#N/A</v>
      </c>
      <c r="V359" t="e">
        <f>_xlfn.XLOOKUP(A359,'2024'!B:B,'2024'!BW:BW)</f>
        <v>#N/A</v>
      </c>
      <c r="W359">
        <f>_xlfn.XLOOKUP(A359,'2025'!A:A,'2025'!C:C)</f>
        <v>0</v>
      </c>
      <c r="X359" t="e">
        <f>_xlfn.XLOOKUP(A359,'2021'!A:A,'2021'!V:V)</f>
        <v>#N/A</v>
      </c>
      <c r="Y359" t="e">
        <f>_xlfn.XLOOKUP(A359,'2022'!A:A,'2022'!W:W)</f>
        <v>#N/A</v>
      </c>
      <c r="Z359" t="e">
        <f>_xlfn.XLOOKUP(A359,'2023'!B:B,'2023'!AE:AE)</f>
        <v>#N/A</v>
      </c>
      <c r="AA359" t="e">
        <f>_xlfn.XLOOKUP(A359,'2024'!B:B,'2024'!AZ:AZ)</f>
        <v>#N/A</v>
      </c>
      <c r="AB359">
        <f>_xlfn.XLOOKUP(A359,'2025'!A:A,'2025'!F:F)</f>
        <v>0</v>
      </c>
    </row>
    <row r="360" spans="1:28">
      <c r="A360" t="s">
        <v>227</v>
      </c>
      <c r="E360" t="str">
        <f>_xlfn.XLOOKUP(A360,'2022'!A:A,'2022'!AA:AA)</f>
        <v>Y</v>
      </c>
      <c r="F360" t="e">
        <f>_xlfn.XLOOKUP(A360,'2023'!B:B,'2023'!AG:AG)</f>
        <v>#N/A</v>
      </c>
      <c r="G360">
        <f>_xlfn.XLOOKUP(A360,'2024'!B:B,'2024'!BL:BL)</f>
        <v>1</v>
      </c>
      <c r="H360">
        <f>_xlfn.XLOOKUP(A360,'2025'!A:A,'2025'!G:G)</f>
        <v>1</v>
      </c>
      <c r="I360" t="str">
        <f>_xlfn.XLOOKUP(A360,'2021'!A:A,'2021'!U:U)</f>
        <v/>
      </c>
      <c r="J360" t="str">
        <f>_xlfn.XLOOKUP(A360,'2022'!A:A,'2022'!V:V)</f>
        <v/>
      </c>
      <c r="K360" t="e">
        <f>_xlfn.XLOOKUP(A360,'2023'!B:B,'2023'!AD:AD)</f>
        <v>#N/A</v>
      </c>
      <c r="L360" t="str">
        <f>_xlfn.XLOOKUP(A360,'2024'!B:B,'2024'!AV:AV)</f>
        <v/>
      </c>
      <c r="M360">
        <f>_xlfn.XLOOKUP(A360,'2025'!A:A,'2025'!G:G)</f>
        <v>1</v>
      </c>
      <c r="N360" t="str">
        <f>_xlfn.XLOOKUP(A360,'2021'!A:A,'2021'!E:E)</f>
        <v>Y</v>
      </c>
      <c r="O360" t="str">
        <f>_xlfn.XLOOKUP(A360,'2022'!A:A,'2022'!E:E)</f>
        <v>Y</v>
      </c>
      <c r="P360" t="e">
        <f>_xlfn.XLOOKUP(A360,'2023'!B:B,'2023'!G:G)</f>
        <v>#N/A</v>
      </c>
      <c r="Q360">
        <f>_xlfn.XLOOKUP(A360,'2024'!B:B,'2024'!BH:BH)</f>
        <v>1</v>
      </c>
      <c r="R360">
        <f>_xlfn.XLOOKUP(A360,'2025'!A:A,'2025'!B:B)</f>
        <v>1</v>
      </c>
      <c r="S360" t="str">
        <f>_xlfn.XLOOKUP(A360,'2021'!A:A,'2021'!X:X)</f>
        <v/>
      </c>
      <c r="T360" t="str">
        <f>_xlfn.XLOOKUP(A360,'2022'!A:A,'2022'!X:X)</f>
        <v/>
      </c>
      <c r="U360" t="e">
        <f>_xlfn.XLOOKUP(A360,'2023'!B:B,'2023'!AF:AF)</f>
        <v>#N/A</v>
      </c>
      <c r="V360" t="str">
        <f>_xlfn.XLOOKUP(A360,'2024'!B:B,'2024'!BW:BW)</f>
        <v/>
      </c>
      <c r="W360">
        <f>_xlfn.XLOOKUP(A360,'2025'!A:A,'2025'!C:C)</f>
        <v>0</v>
      </c>
      <c r="X360">
        <f>_xlfn.XLOOKUP(A360,'2021'!A:A,'2021'!V:V)</f>
        <v>1</v>
      </c>
      <c r="Y360">
        <f>_xlfn.XLOOKUP(A360,'2022'!A:A,'2022'!W:W)</f>
        <v>1</v>
      </c>
      <c r="Z360" t="e">
        <f>_xlfn.XLOOKUP(A360,'2023'!B:B,'2023'!AE:AE)</f>
        <v>#N/A</v>
      </c>
      <c r="AA360">
        <f>_xlfn.XLOOKUP(A360,'2024'!B:B,'2024'!AZ:AZ)</f>
        <v>1</v>
      </c>
      <c r="AB360">
        <f>_xlfn.XLOOKUP(A360,'2025'!A:A,'2025'!F:F)</f>
        <v>1</v>
      </c>
    </row>
    <row r="361" spans="1:28">
      <c r="A361" t="s">
        <v>234</v>
      </c>
      <c r="E361" t="str">
        <f>_xlfn.XLOOKUP(A361,'2022'!A:A,'2022'!AA:AA)</f>
        <v/>
      </c>
      <c r="F361">
        <f>_xlfn.XLOOKUP(A361,'2023'!B:B,'2023'!AG:AG)</f>
        <v>0</v>
      </c>
      <c r="G361">
        <f>_xlfn.XLOOKUP(A361,'2024'!B:B,'2024'!BL:BL)</f>
        <v>0</v>
      </c>
      <c r="H361">
        <f>_xlfn.XLOOKUP(A361,'2025'!A:A,'2025'!G:G)</f>
        <v>0</v>
      </c>
      <c r="I361" t="str">
        <f>_xlfn.XLOOKUP(A361,'2021'!A:A,'2021'!U:U)</f>
        <v/>
      </c>
      <c r="J361" t="str">
        <f>_xlfn.XLOOKUP(A361,'2022'!A:A,'2022'!V:V)</f>
        <v/>
      </c>
      <c r="K361" t="str">
        <f>_xlfn.XLOOKUP(A361,'2023'!B:B,'2023'!AD:AD)</f>
        <v/>
      </c>
      <c r="L361" t="str">
        <f>_xlfn.XLOOKUP(A361,'2024'!B:B,'2024'!AV:AV)</f>
        <v/>
      </c>
      <c r="M361">
        <f>_xlfn.XLOOKUP(A361,'2025'!A:A,'2025'!G:G)</f>
        <v>0</v>
      </c>
      <c r="N361">
        <f>_xlfn.XLOOKUP(A361,'2021'!A:A,'2021'!E:E)</f>
        <v>0</v>
      </c>
      <c r="O361">
        <f>_xlfn.XLOOKUP(A361,'2022'!A:A,'2022'!E:E)</f>
        <v>0</v>
      </c>
      <c r="P361">
        <f>_xlfn.XLOOKUP(A361,'2023'!B:B,'2023'!G:G)</f>
        <v>0</v>
      </c>
      <c r="Q361">
        <f>_xlfn.XLOOKUP(A361,'2024'!B:B,'2024'!BH:BH)</f>
        <v>0</v>
      </c>
      <c r="R361">
        <f>_xlfn.XLOOKUP(A361,'2025'!A:A,'2025'!B:B)</f>
        <v>0</v>
      </c>
      <c r="S361" t="str">
        <f>_xlfn.XLOOKUP(A361,'2021'!A:A,'2021'!X:X)</f>
        <v/>
      </c>
      <c r="T361" t="str">
        <f>_xlfn.XLOOKUP(A361,'2022'!A:A,'2022'!X:X)</f>
        <v/>
      </c>
      <c r="U361" t="str">
        <f>_xlfn.XLOOKUP(A361,'2023'!B:B,'2023'!AF:AF)</f>
        <v/>
      </c>
      <c r="V361" t="str">
        <f>_xlfn.XLOOKUP(A361,'2024'!B:B,'2024'!BW:BW)</f>
        <v/>
      </c>
      <c r="W361">
        <f>_xlfn.XLOOKUP(A361,'2025'!A:A,'2025'!C:C)</f>
        <v>0</v>
      </c>
      <c r="X361" t="str">
        <f>_xlfn.XLOOKUP(A361,'2021'!A:A,'2021'!V:V)</f>
        <v/>
      </c>
      <c r="Y361" t="str">
        <f>_xlfn.XLOOKUP(A361,'2022'!A:A,'2022'!W:W)</f>
        <v/>
      </c>
      <c r="Z361" t="str">
        <f>_xlfn.XLOOKUP(A361,'2023'!B:B,'2023'!AE:AE)</f>
        <v/>
      </c>
      <c r="AA361">
        <f>_xlfn.XLOOKUP(A361,'2024'!B:B,'2024'!AZ:AZ)</f>
        <v>0</v>
      </c>
      <c r="AB361">
        <f>_xlfn.XLOOKUP(A361,'2025'!A:A,'2025'!F:F)</f>
        <v>0</v>
      </c>
    </row>
    <row r="362" spans="1:28">
      <c r="A362" t="s">
        <v>2297</v>
      </c>
      <c r="E362" t="str">
        <f>_xlfn.XLOOKUP(A362,'2022'!A:A,'2022'!AA:AA)</f>
        <v/>
      </c>
      <c r="F362" t="str">
        <f>_xlfn.XLOOKUP(A362,'2023'!B:B,'2023'!AG:AG)</f>
        <v>Y</v>
      </c>
      <c r="G362" t="e">
        <f>_xlfn.XLOOKUP(A362,'2024'!B:B,'2024'!BL:BL)</f>
        <v>#N/A</v>
      </c>
      <c r="H362" t="e">
        <f>_xlfn.XLOOKUP(A362,'2025'!A:A,'2025'!G:G)</f>
        <v>#N/A</v>
      </c>
      <c r="I362" t="str">
        <f>_xlfn.XLOOKUP(A362,'2021'!A:A,'2021'!U:U)</f>
        <v/>
      </c>
      <c r="J362" t="str">
        <f>_xlfn.XLOOKUP(A362,'2022'!A:A,'2022'!V:V)</f>
        <v/>
      </c>
      <c r="K362" t="str">
        <f>_xlfn.XLOOKUP(A362,'2023'!B:B,'2023'!AD:AD)</f>
        <v/>
      </c>
      <c r="L362" t="e">
        <f>_xlfn.XLOOKUP(A362,'2024'!B:B,'2024'!AV:AV)</f>
        <v>#N/A</v>
      </c>
      <c r="M362" t="e">
        <f>_xlfn.XLOOKUP(A362,'2025'!A:A,'2025'!G:G)</f>
        <v>#N/A</v>
      </c>
      <c r="N362">
        <f>_xlfn.XLOOKUP(A362,'2021'!A:A,'2021'!E:E)</f>
        <v>0</v>
      </c>
      <c r="O362">
        <f>_xlfn.XLOOKUP(A362,'2022'!A:A,'2022'!E:E)</f>
        <v>0</v>
      </c>
      <c r="P362">
        <f>_xlfn.XLOOKUP(A362,'2023'!B:B,'2023'!G:G)</f>
        <v>0</v>
      </c>
      <c r="Q362" t="e">
        <f>_xlfn.XLOOKUP(A362,'2024'!B:B,'2024'!BH:BH)</f>
        <v>#N/A</v>
      </c>
      <c r="R362" t="e">
        <f>_xlfn.XLOOKUP(A362,'2025'!A:A,'2025'!B:B)</f>
        <v>#N/A</v>
      </c>
      <c r="S362" t="str">
        <f>_xlfn.XLOOKUP(A362,'2021'!A:A,'2021'!X:X)</f>
        <v/>
      </c>
      <c r="T362" t="str">
        <f>_xlfn.XLOOKUP(A362,'2022'!A:A,'2022'!X:X)</f>
        <v/>
      </c>
      <c r="U362" t="str">
        <f>_xlfn.XLOOKUP(A362,'2023'!B:B,'2023'!AF:AF)</f>
        <v/>
      </c>
      <c r="V362" t="e">
        <f>_xlfn.XLOOKUP(A362,'2024'!B:B,'2024'!BW:BW)</f>
        <v>#N/A</v>
      </c>
      <c r="W362" t="e">
        <f>_xlfn.XLOOKUP(A362,'2025'!A:A,'2025'!C:C)</f>
        <v>#N/A</v>
      </c>
      <c r="X362" t="str">
        <f>_xlfn.XLOOKUP(A362,'2021'!A:A,'2021'!V:V)</f>
        <v/>
      </c>
      <c r="Y362" t="str">
        <f>_xlfn.XLOOKUP(A362,'2022'!A:A,'2022'!W:W)</f>
        <v/>
      </c>
      <c r="Z362" t="str">
        <f>_xlfn.XLOOKUP(A362,'2023'!B:B,'2023'!AE:AE)</f>
        <v/>
      </c>
      <c r="AA362" t="e">
        <f>_xlfn.XLOOKUP(A362,'2024'!B:B,'2024'!AZ:AZ)</f>
        <v>#N/A</v>
      </c>
      <c r="AB362" t="e">
        <f>_xlfn.XLOOKUP(A362,'2025'!A:A,'2025'!F:F)</f>
        <v>#N/A</v>
      </c>
    </row>
    <row r="363" spans="1:28">
      <c r="A363" t="s">
        <v>347</v>
      </c>
      <c r="E363" t="str">
        <f>_xlfn.XLOOKUP(A363,'2022'!A:A,'2022'!AA:AA)</f>
        <v/>
      </c>
      <c r="F363">
        <f>_xlfn.XLOOKUP(A363,'2023'!B:B,'2023'!AG:AG)</f>
        <v>0</v>
      </c>
      <c r="G363">
        <f>_xlfn.XLOOKUP(A363,'2024'!B:B,'2024'!BL:BL)</f>
        <v>0</v>
      </c>
      <c r="H363">
        <f>_xlfn.XLOOKUP(A363,'2025'!A:A,'2025'!G:G)</f>
        <v>1</v>
      </c>
      <c r="I363" t="str">
        <f>_xlfn.XLOOKUP(A363,'2021'!A:A,'2021'!U:U)</f>
        <v/>
      </c>
      <c r="J363" t="str">
        <f>_xlfn.XLOOKUP(A363,'2022'!A:A,'2022'!V:V)</f>
        <v/>
      </c>
      <c r="K363" t="str">
        <f>_xlfn.XLOOKUP(A363,'2023'!B:B,'2023'!AD:AD)</f>
        <v/>
      </c>
      <c r="L363" t="str">
        <f>_xlfn.XLOOKUP(A363,'2024'!B:B,'2024'!AV:AV)</f>
        <v/>
      </c>
      <c r="M363">
        <f>_xlfn.XLOOKUP(A363,'2025'!A:A,'2025'!G:G)</f>
        <v>1</v>
      </c>
      <c r="N363">
        <f>_xlfn.XLOOKUP(A363,'2021'!A:A,'2021'!E:E)</f>
        <v>0</v>
      </c>
      <c r="O363">
        <f>_xlfn.XLOOKUP(A363,'2022'!A:A,'2022'!E:E)</f>
        <v>0</v>
      </c>
      <c r="P363">
        <f>_xlfn.XLOOKUP(A363,'2023'!B:B,'2023'!G:G)</f>
        <v>0</v>
      </c>
      <c r="Q363">
        <f>_xlfn.XLOOKUP(A363,'2024'!B:B,'2024'!BH:BH)</f>
        <v>0</v>
      </c>
      <c r="R363">
        <f>_xlfn.XLOOKUP(A363,'2025'!A:A,'2025'!B:B)</f>
        <v>0</v>
      </c>
      <c r="S363" t="str">
        <f>_xlfn.XLOOKUP(A363,'2021'!A:A,'2021'!X:X)</f>
        <v/>
      </c>
      <c r="T363" t="str">
        <f>_xlfn.XLOOKUP(A363,'2022'!A:A,'2022'!X:X)</f>
        <v/>
      </c>
      <c r="U363" t="str">
        <f>_xlfn.XLOOKUP(A363,'2023'!B:B,'2023'!AF:AF)</f>
        <v/>
      </c>
      <c r="V363" t="str">
        <f>_xlfn.XLOOKUP(A363,'2024'!B:B,'2024'!BW:BW)</f>
        <v/>
      </c>
      <c r="W363">
        <f>_xlfn.XLOOKUP(A363,'2025'!A:A,'2025'!C:C)</f>
        <v>0</v>
      </c>
      <c r="X363" t="str">
        <f>_xlfn.XLOOKUP(A363,'2021'!A:A,'2021'!V:V)</f>
        <v/>
      </c>
      <c r="Y363" t="str">
        <f>_xlfn.XLOOKUP(A363,'2022'!A:A,'2022'!W:W)</f>
        <v/>
      </c>
      <c r="Z363" t="str">
        <f>_xlfn.XLOOKUP(A363,'2023'!B:B,'2023'!AE:AE)</f>
        <v/>
      </c>
      <c r="AA363">
        <f>_xlfn.XLOOKUP(A363,'2024'!B:B,'2024'!AZ:AZ)</f>
        <v>0</v>
      </c>
      <c r="AB363">
        <f>_xlfn.XLOOKUP(A363,'2025'!A:A,'2025'!F:F)</f>
        <v>0</v>
      </c>
    </row>
    <row r="364" spans="1:28">
      <c r="A364" t="s">
        <v>196</v>
      </c>
      <c r="E364" t="str">
        <f>_xlfn.XLOOKUP(A364,'2022'!A:A,'2022'!AA:AA)</f>
        <v/>
      </c>
      <c r="F364">
        <f>_xlfn.XLOOKUP(A364,'2023'!B:B,'2023'!AG:AG)</f>
        <v>0</v>
      </c>
      <c r="G364">
        <f>_xlfn.XLOOKUP(A364,'2024'!B:B,'2024'!BL:BL)</f>
        <v>0</v>
      </c>
      <c r="H364">
        <f>_xlfn.XLOOKUP(A364,'2025'!A:A,'2025'!G:G)</f>
        <v>0</v>
      </c>
      <c r="I364" t="str">
        <f>_xlfn.XLOOKUP(A364,'2021'!A:A,'2021'!U:U)</f>
        <v/>
      </c>
      <c r="J364" t="str">
        <f>_xlfn.XLOOKUP(A364,'2022'!A:A,'2022'!V:V)</f>
        <v/>
      </c>
      <c r="K364" t="str">
        <f>_xlfn.XLOOKUP(A364,'2023'!B:B,'2023'!AD:AD)</f>
        <v/>
      </c>
      <c r="L364" t="str">
        <f>_xlfn.XLOOKUP(A364,'2024'!B:B,'2024'!AV:AV)</f>
        <v/>
      </c>
      <c r="M364">
        <f>_xlfn.XLOOKUP(A364,'2025'!A:A,'2025'!G:G)</f>
        <v>0</v>
      </c>
      <c r="N364">
        <f>_xlfn.XLOOKUP(A364,'2021'!A:A,'2021'!E:E)</f>
        <v>0</v>
      </c>
      <c r="O364">
        <f>_xlfn.XLOOKUP(A364,'2022'!A:A,'2022'!E:E)</f>
        <v>0</v>
      </c>
      <c r="P364">
        <f>_xlfn.XLOOKUP(A364,'2023'!B:B,'2023'!G:G)</f>
        <v>0</v>
      </c>
      <c r="Q364">
        <f>_xlfn.XLOOKUP(A364,'2024'!B:B,'2024'!BH:BH)</f>
        <v>0</v>
      </c>
      <c r="R364">
        <f>_xlfn.XLOOKUP(A364,'2025'!A:A,'2025'!B:B)</f>
        <v>0</v>
      </c>
      <c r="S364" t="str">
        <f>_xlfn.XLOOKUP(A364,'2021'!A:A,'2021'!X:X)</f>
        <v/>
      </c>
      <c r="T364" t="str">
        <f>_xlfn.XLOOKUP(A364,'2022'!A:A,'2022'!X:X)</f>
        <v/>
      </c>
      <c r="U364" t="str">
        <f>_xlfn.XLOOKUP(A364,'2023'!B:B,'2023'!AF:AF)</f>
        <v/>
      </c>
      <c r="V364" t="str">
        <f>_xlfn.XLOOKUP(A364,'2024'!B:B,'2024'!BW:BW)</f>
        <v/>
      </c>
      <c r="W364">
        <f>_xlfn.XLOOKUP(A364,'2025'!A:A,'2025'!C:C)</f>
        <v>0</v>
      </c>
      <c r="X364" t="str">
        <f>_xlfn.XLOOKUP(A364,'2021'!A:A,'2021'!V:V)</f>
        <v/>
      </c>
      <c r="Y364">
        <f>_xlfn.XLOOKUP(A364,'2022'!A:A,'2022'!W:W)</f>
        <v>1</v>
      </c>
      <c r="Z364">
        <f>_xlfn.XLOOKUP(A364,'2023'!B:B,'2023'!AE:AE)</f>
        <v>1</v>
      </c>
      <c r="AA364">
        <f>_xlfn.XLOOKUP(A364,'2024'!B:B,'2024'!AZ:AZ)</f>
        <v>1</v>
      </c>
      <c r="AB364">
        <f>_xlfn.XLOOKUP(A364,'2025'!A:A,'2025'!F:F)</f>
        <v>1</v>
      </c>
    </row>
    <row r="365" spans="1:28">
      <c r="A365" t="s">
        <v>2476</v>
      </c>
      <c r="E365" t="str">
        <f>_xlfn.XLOOKUP(A365,'2022'!A:A,'2022'!AA:AA)</f>
        <v/>
      </c>
      <c r="F365">
        <f>_xlfn.XLOOKUP(A365,'2023'!B:B,'2023'!AG:AG)</f>
        <v>0</v>
      </c>
      <c r="G365" t="e">
        <f>_xlfn.XLOOKUP(A365,'2024'!B:B,'2024'!BL:BL)</f>
        <v>#N/A</v>
      </c>
      <c r="H365" t="e">
        <f>_xlfn.XLOOKUP(A365,'2025'!A:A,'2025'!G:G)</f>
        <v>#N/A</v>
      </c>
      <c r="I365" t="e">
        <f>_xlfn.XLOOKUP(A365,'2021'!A:A,'2021'!U:U)</f>
        <v>#N/A</v>
      </c>
      <c r="J365" t="str">
        <f>_xlfn.XLOOKUP(A365,'2022'!A:A,'2022'!V:V)</f>
        <v/>
      </c>
      <c r="K365" t="str">
        <f>_xlfn.XLOOKUP(A365,'2023'!B:B,'2023'!AD:AD)</f>
        <v/>
      </c>
      <c r="L365" t="e">
        <f>_xlfn.XLOOKUP(A365,'2024'!B:B,'2024'!AV:AV)</f>
        <v>#N/A</v>
      </c>
      <c r="M365" t="e">
        <f>_xlfn.XLOOKUP(A365,'2025'!A:A,'2025'!G:G)</f>
        <v>#N/A</v>
      </c>
      <c r="N365" t="e">
        <f>_xlfn.XLOOKUP(A365,'2021'!A:A,'2021'!E:E)</f>
        <v>#N/A</v>
      </c>
      <c r="O365">
        <f>_xlfn.XLOOKUP(A365,'2022'!A:A,'2022'!E:E)</f>
        <v>0</v>
      </c>
      <c r="P365">
        <f>_xlfn.XLOOKUP(A365,'2023'!B:B,'2023'!G:G)</f>
        <v>0</v>
      </c>
      <c r="Q365" t="e">
        <f>_xlfn.XLOOKUP(A365,'2024'!B:B,'2024'!BH:BH)</f>
        <v>#N/A</v>
      </c>
      <c r="R365" t="e">
        <f>_xlfn.XLOOKUP(A365,'2025'!A:A,'2025'!B:B)</f>
        <v>#N/A</v>
      </c>
      <c r="S365" t="e">
        <f>_xlfn.XLOOKUP(A365,'2021'!A:A,'2021'!X:X)</f>
        <v>#N/A</v>
      </c>
      <c r="T365" t="str">
        <f>_xlfn.XLOOKUP(A365,'2022'!A:A,'2022'!X:X)</f>
        <v/>
      </c>
      <c r="U365" t="str">
        <f>_xlfn.XLOOKUP(A365,'2023'!B:B,'2023'!AF:AF)</f>
        <v/>
      </c>
      <c r="V365" t="e">
        <f>_xlfn.XLOOKUP(A365,'2024'!B:B,'2024'!BW:BW)</f>
        <v>#N/A</v>
      </c>
      <c r="W365" t="e">
        <f>_xlfn.XLOOKUP(A365,'2025'!A:A,'2025'!C:C)</f>
        <v>#N/A</v>
      </c>
      <c r="X365" t="e">
        <f>_xlfn.XLOOKUP(A365,'2021'!A:A,'2021'!V:V)</f>
        <v>#N/A</v>
      </c>
      <c r="Y365" t="str">
        <f>_xlfn.XLOOKUP(A365,'2022'!A:A,'2022'!W:W)</f>
        <v/>
      </c>
      <c r="Z365" t="str">
        <f>_xlfn.XLOOKUP(A365,'2023'!B:B,'2023'!AE:AE)</f>
        <v/>
      </c>
      <c r="AA365" t="e">
        <f>_xlfn.XLOOKUP(A365,'2024'!B:B,'2024'!AZ:AZ)</f>
        <v>#N/A</v>
      </c>
      <c r="AB365" t="e">
        <f>_xlfn.XLOOKUP(A365,'2025'!A:A,'2025'!F:F)</f>
        <v>#N/A</v>
      </c>
    </row>
    <row r="366" spans="1:28">
      <c r="A366" t="s">
        <v>432</v>
      </c>
      <c r="E366" t="e">
        <f>_xlfn.XLOOKUP(A366,'2022'!A:A,'2022'!AA:AA)</f>
        <v>#N/A</v>
      </c>
      <c r="F366" t="str">
        <f>_xlfn.XLOOKUP(A366,'2023'!B:B,'2023'!AG:AG)</f>
        <v>Y</v>
      </c>
      <c r="G366">
        <f>_xlfn.XLOOKUP(A366,'2024'!B:B,'2024'!BL:BL)</f>
        <v>1</v>
      </c>
      <c r="H366">
        <f>_xlfn.XLOOKUP(A366,'2025'!A:A,'2025'!G:G)</f>
        <v>1</v>
      </c>
      <c r="I366" t="e">
        <f>_xlfn.XLOOKUP(A366,'2021'!A:A,'2021'!U:U)</f>
        <v>#N/A</v>
      </c>
      <c r="J366" t="e">
        <f>_xlfn.XLOOKUP(A366,'2022'!A:A,'2022'!V:V)</f>
        <v>#N/A</v>
      </c>
      <c r="K366">
        <f>_xlfn.XLOOKUP(A366,'2023'!B:B,'2023'!AD:AD)</f>
        <v>1</v>
      </c>
      <c r="L366">
        <f>_xlfn.XLOOKUP(A366,'2024'!B:B,'2024'!AV:AV)</f>
        <v>1</v>
      </c>
      <c r="M366">
        <f>_xlfn.XLOOKUP(A366,'2025'!A:A,'2025'!G:G)</f>
        <v>1</v>
      </c>
      <c r="N366" t="e">
        <f>_xlfn.XLOOKUP(A366,'2021'!A:A,'2021'!E:E)</f>
        <v>#N/A</v>
      </c>
      <c r="O366" t="e">
        <f>_xlfn.XLOOKUP(A366,'2022'!A:A,'2022'!E:E)</f>
        <v>#N/A</v>
      </c>
      <c r="P366">
        <f>_xlfn.XLOOKUP(A366,'2023'!B:B,'2023'!G:G)</f>
        <v>0</v>
      </c>
      <c r="Q366">
        <f>_xlfn.XLOOKUP(A366,'2024'!B:B,'2024'!BH:BH)</f>
        <v>0</v>
      </c>
      <c r="R366">
        <f>_xlfn.XLOOKUP(A366,'2025'!A:A,'2025'!B:B)</f>
        <v>0</v>
      </c>
      <c r="S366" t="e">
        <f>_xlfn.XLOOKUP(A366,'2021'!A:A,'2021'!X:X)</f>
        <v>#N/A</v>
      </c>
      <c r="T366" t="e">
        <f>_xlfn.XLOOKUP(A366,'2022'!A:A,'2022'!X:X)</f>
        <v>#N/A</v>
      </c>
      <c r="U366" t="str">
        <f>_xlfn.XLOOKUP(A366,'2023'!B:B,'2023'!AF:AF)</f>
        <v/>
      </c>
      <c r="V366">
        <f>_xlfn.XLOOKUP(A366,'2024'!B:B,'2024'!BW:BW)</f>
        <v>1</v>
      </c>
      <c r="W366">
        <f>_xlfn.XLOOKUP(A366,'2025'!A:A,'2025'!C:C)</f>
        <v>1</v>
      </c>
      <c r="X366" t="e">
        <f>_xlfn.XLOOKUP(A366,'2021'!A:A,'2021'!V:V)</f>
        <v>#N/A</v>
      </c>
      <c r="Y366" t="e">
        <f>_xlfn.XLOOKUP(A366,'2022'!A:A,'2022'!W:W)</f>
        <v>#N/A</v>
      </c>
      <c r="Z366" t="str">
        <f>_xlfn.XLOOKUP(A366,'2023'!B:B,'2023'!AE:AE)</f>
        <v/>
      </c>
      <c r="AA366">
        <f>_xlfn.XLOOKUP(A366,'2024'!B:B,'2024'!AZ:AZ)</f>
        <v>0</v>
      </c>
      <c r="AB366">
        <f>_xlfn.XLOOKUP(A366,'2025'!A:A,'2025'!F:F)</f>
        <v>0</v>
      </c>
    </row>
    <row r="367" spans="1:28">
      <c r="A367" t="s">
        <v>230</v>
      </c>
      <c r="E367" t="str">
        <f>_xlfn.XLOOKUP(A367,'2022'!A:A,'2022'!AA:AA)</f>
        <v/>
      </c>
      <c r="F367" t="e">
        <f>_xlfn.XLOOKUP(A367,'2023'!B:B,'2023'!AG:AG)</f>
        <v>#N/A</v>
      </c>
      <c r="G367">
        <f>_xlfn.XLOOKUP(A367,'2024'!B:B,'2024'!BL:BL)</f>
        <v>0</v>
      </c>
      <c r="H367">
        <f>_xlfn.XLOOKUP(A367,'2025'!A:A,'2025'!G:G)</f>
        <v>0</v>
      </c>
      <c r="I367" t="str">
        <f>_xlfn.XLOOKUP(A367,'2021'!A:A,'2021'!U:U)</f>
        <v/>
      </c>
      <c r="J367" t="str">
        <f>_xlfn.XLOOKUP(A367,'2022'!A:A,'2022'!V:V)</f>
        <v/>
      </c>
      <c r="K367" t="e">
        <f>_xlfn.XLOOKUP(A367,'2023'!B:B,'2023'!AD:AD)</f>
        <v>#N/A</v>
      </c>
      <c r="L367" t="str">
        <f>_xlfn.XLOOKUP(A367,'2024'!B:B,'2024'!AV:AV)</f>
        <v/>
      </c>
      <c r="M367">
        <f>_xlfn.XLOOKUP(A367,'2025'!A:A,'2025'!G:G)</f>
        <v>0</v>
      </c>
      <c r="N367">
        <f>_xlfn.XLOOKUP(A367,'2021'!A:A,'2021'!E:E)</f>
        <v>0</v>
      </c>
      <c r="O367">
        <f>_xlfn.XLOOKUP(A367,'2022'!A:A,'2022'!E:E)</f>
        <v>0</v>
      </c>
      <c r="P367" t="e">
        <f>_xlfn.XLOOKUP(A367,'2023'!B:B,'2023'!G:G)</f>
        <v>#N/A</v>
      </c>
      <c r="Q367">
        <f>_xlfn.XLOOKUP(A367,'2024'!B:B,'2024'!BH:BH)</f>
        <v>0</v>
      </c>
      <c r="R367">
        <f>_xlfn.XLOOKUP(A367,'2025'!A:A,'2025'!B:B)</f>
        <v>0</v>
      </c>
      <c r="S367" t="str">
        <f>_xlfn.XLOOKUP(A367,'2021'!A:A,'2021'!X:X)</f>
        <v/>
      </c>
      <c r="T367" t="str">
        <f>_xlfn.XLOOKUP(A367,'2022'!A:A,'2022'!X:X)</f>
        <v/>
      </c>
      <c r="U367" t="e">
        <f>_xlfn.XLOOKUP(A367,'2023'!B:B,'2023'!AF:AF)</f>
        <v>#N/A</v>
      </c>
      <c r="V367" t="str">
        <f>_xlfn.XLOOKUP(A367,'2024'!B:B,'2024'!BW:BW)</f>
        <v/>
      </c>
      <c r="W367">
        <f>_xlfn.XLOOKUP(A367,'2025'!A:A,'2025'!C:C)</f>
        <v>0</v>
      </c>
      <c r="X367" t="str">
        <f>_xlfn.XLOOKUP(A367,'2021'!A:A,'2021'!V:V)</f>
        <v/>
      </c>
      <c r="Y367" t="str">
        <f>_xlfn.XLOOKUP(A367,'2022'!A:A,'2022'!W:W)</f>
        <v/>
      </c>
      <c r="Z367" t="e">
        <f>_xlfn.XLOOKUP(A367,'2023'!B:B,'2023'!AE:AE)</f>
        <v>#N/A</v>
      </c>
      <c r="AA367">
        <f>_xlfn.XLOOKUP(A367,'2024'!B:B,'2024'!AZ:AZ)</f>
        <v>1</v>
      </c>
      <c r="AB367">
        <f>_xlfn.XLOOKUP(A367,'2025'!A:A,'2025'!F:F)</f>
        <v>0</v>
      </c>
    </row>
    <row r="368" spans="1:28">
      <c r="A368" t="s">
        <v>471</v>
      </c>
      <c r="E368" t="e">
        <f>_xlfn.XLOOKUP(A368,'2022'!A:A,'2022'!AA:AA)</f>
        <v>#N/A</v>
      </c>
      <c r="F368" t="str">
        <f>_xlfn.XLOOKUP(A368,'2023'!B:B,'2023'!AG:AG)</f>
        <v>Y</v>
      </c>
      <c r="G368">
        <f>_xlfn.XLOOKUP(A368,'2024'!B:B,'2024'!BL:BL)</f>
        <v>0</v>
      </c>
      <c r="H368">
        <f>_xlfn.XLOOKUP(A368,'2025'!A:A,'2025'!G:G)</f>
        <v>0</v>
      </c>
      <c r="I368" t="e">
        <f>_xlfn.XLOOKUP(A368,'2021'!A:A,'2021'!U:U)</f>
        <v>#N/A</v>
      </c>
      <c r="J368" t="e">
        <f>_xlfn.XLOOKUP(A368,'2022'!A:A,'2022'!V:V)</f>
        <v>#N/A</v>
      </c>
      <c r="K368">
        <f>_xlfn.XLOOKUP(A368,'2023'!B:B,'2023'!AD:AD)</f>
        <v>1</v>
      </c>
      <c r="L368">
        <f>_xlfn.XLOOKUP(A368,'2024'!B:B,'2024'!AV:AV)</f>
        <v>1</v>
      </c>
      <c r="M368">
        <f>_xlfn.XLOOKUP(A368,'2025'!A:A,'2025'!G:G)</f>
        <v>0</v>
      </c>
      <c r="N368" t="e">
        <f>_xlfn.XLOOKUP(A368,'2021'!A:A,'2021'!E:E)</f>
        <v>#N/A</v>
      </c>
      <c r="O368" t="e">
        <f>_xlfn.XLOOKUP(A368,'2022'!A:A,'2022'!E:E)</f>
        <v>#N/A</v>
      </c>
      <c r="P368">
        <f>_xlfn.XLOOKUP(A368,'2023'!B:B,'2023'!G:G)</f>
        <v>0</v>
      </c>
      <c r="Q368">
        <f>_xlfn.XLOOKUP(A368,'2024'!B:B,'2024'!BH:BH)</f>
        <v>0</v>
      </c>
      <c r="R368">
        <f>_xlfn.XLOOKUP(A368,'2025'!A:A,'2025'!B:B)</f>
        <v>0</v>
      </c>
      <c r="S368" t="e">
        <f>_xlfn.XLOOKUP(A368,'2021'!A:A,'2021'!X:X)</f>
        <v>#N/A</v>
      </c>
      <c r="T368" t="e">
        <f>_xlfn.XLOOKUP(A368,'2022'!A:A,'2022'!X:X)</f>
        <v>#N/A</v>
      </c>
      <c r="U368" t="str">
        <f>_xlfn.XLOOKUP(A368,'2023'!B:B,'2023'!AF:AF)</f>
        <v/>
      </c>
      <c r="V368">
        <f>_xlfn.XLOOKUP(A368,'2024'!B:B,'2024'!BW:BW)</f>
        <v>1</v>
      </c>
      <c r="W368">
        <f>_xlfn.XLOOKUP(A368,'2025'!A:A,'2025'!C:C)</f>
        <v>1</v>
      </c>
      <c r="X368" t="e">
        <f>_xlfn.XLOOKUP(A368,'2021'!A:A,'2021'!V:V)</f>
        <v>#N/A</v>
      </c>
      <c r="Y368" t="e">
        <f>_xlfn.XLOOKUP(A368,'2022'!A:A,'2022'!W:W)</f>
        <v>#N/A</v>
      </c>
      <c r="Z368" t="str">
        <f>_xlfn.XLOOKUP(A368,'2023'!B:B,'2023'!AE:AE)</f>
        <v/>
      </c>
      <c r="AA368">
        <f>_xlfn.XLOOKUP(A368,'2024'!B:B,'2024'!AZ:AZ)</f>
        <v>0</v>
      </c>
      <c r="AB368">
        <f>_xlfn.XLOOKUP(A368,'2025'!A:A,'2025'!F:F)</f>
        <v>0</v>
      </c>
    </row>
    <row r="369" spans="1:28">
      <c r="A369" t="s">
        <v>434</v>
      </c>
      <c r="E369" t="str">
        <f>_xlfn.XLOOKUP(A369,'2022'!A:A,'2022'!AA:AA)</f>
        <v>Y</v>
      </c>
      <c r="F369">
        <f>_xlfn.XLOOKUP(A369,'2023'!B:B,'2023'!AG:AG)</f>
        <v>0</v>
      </c>
      <c r="G369">
        <f>_xlfn.XLOOKUP(A369,'2024'!B:B,'2024'!BL:BL)</f>
        <v>1</v>
      </c>
      <c r="H369">
        <f>_xlfn.XLOOKUP(A369,'2025'!A:A,'2025'!G:G)</f>
        <v>0</v>
      </c>
      <c r="I369" t="str">
        <f>_xlfn.XLOOKUP(A369,'2021'!A:A,'2021'!U:U)</f>
        <v/>
      </c>
      <c r="J369" t="str">
        <f>_xlfn.XLOOKUP(A369,'2022'!A:A,'2022'!V:V)</f>
        <v/>
      </c>
      <c r="K369" t="str">
        <f>_xlfn.XLOOKUP(A369,'2023'!B:B,'2023'!AD:AD)</f>
        <v/>
      </c>
      <c r="L369" t="str">
        <f>_xlfn.XLOOKUP(A369,'2024'!B:B,'2024'!AV:AV)</f>
        <v/>
      </c>
      <c r="M369">
        <f>_xlfn.XLOOKUP(A369,'2025'!A:A,'2025'!G:G)</f>
        <v>0</v>
      </c>
      <c r="N369">
        <f>_xlfn.XLOOKUP(A369,'2021'!A:A,'2021'!E:E)</f>
        <v>0</v>
      </c>
      <c r="O369">
        <f>_xlfn.XLOOKUP(A369,'2022'!A:A,'2022'!E:E)</f>
        <v>0</v>
      </c>
      <c r="P369">
        <f>_xlfn.XLOOKUP(A369,'2023'!B:B,'2023'!G:G)</f>
        <v>0</v>
      </c>
      <c r="Q369">
        <f>_xlfn.XLOOKUP(A369,'2024'!B:B,'2024'!BH:BH)</f>
        <v>0</v>
      </c>
      <c r="R369">
        <f>_xlfn.XLOOKUP(A369,'2025'!A:A,'2025'!B:B)</f>
        <v>0</v>
      </c>
      <c r="S369" t="str">
        <f>_xlfn.XLOOKUP(A369,'2021'!A:A,'2021'!X:X)</f>
        <v/>
      </c>
      <c r="T369" t="str">
        <f>_xlfn.XLOOKUP(A369,'2022'!A:A,'2022'!X:X)</f>
        <v/>
      </c>
      <c r="U369" t="str">
        <f>_xlfn.XLOOKUP(A369,'2023'!B:B,'2023'!AF:AF)</f>
        <v/>
      </c>
      <c r="V369" t="str">
        <f>_xlfn.XLOOKUP(A369,'2024'!B:B,'2024'!BW:BW)</f>
        <v/>
      </c>
      <c r="W369">
        <f>_xlfn.XLOOKUP(A369,'2025'!A:A,'2025'!C:C)</f>
        <v>0</v>
      </c>
      <c r="X369" t="str">
        <f>_xlfn.XLOOKUP(A369,'2021'!A:A,'2021'!V:V)</f>
        <v/>
      </c>
      <c r="Y369">
        <f>_xlfn.XLOOKUP(A369,'2022'!A:A,'2022'!W:W)</f>
        <v>1</v>
      </c>
      <c r="Z369">
        <f>_xlfn.XLOOKUP(A369,'2023'!B:B,'2023'!AE:AE)</f>
        <v>1</v>
      </c>
      <c r="AA369">
        <f>_xlfn.XLOOKUP(A369,'2024'!B:B,'2024'!AZ:AZ)</f>
        <v>1</v>
      </c>
      <c r="AB369">
        <f>_xlfn.XLOOKUP(A369,'2025'!A:A,'2025'!F:F)</f>
        <v>1</v>
      </c>
    </row>
    <row r="370" spans="1:28">
      <c r="A370" t="s">
        <v>398</v>
      </c>
      <c r="E370" t="str">
        <f>_xlfn.XLOOKUP(A370,'2022'!A:A,'2022'!AA:AA)</f>
        <v/>
      </c>
      <c r="F370">
        <f>_xlfn.XLOOKUP(A370,'2023'!B:B,'2023'!AG:AG)</f>
        <v>0</v>
      </c>
      <c r="G370">
        <f>_xlfn.XLOOKUP(A370,'2024'!B:B,'2024'!BL:BL)</f>
        <v>0</v>
      </c>
      <c r="H370">
        <f>_xlfn.XLOOKUP(A370,'2025'!A:A,'2025'!G:G)</f>
        <v>0</v>
      </c>
      <c r="I370" t="str">
        <f>_xlfn.XLOOKUP(A370,'2021'!A:A,'2021'!U:U)</f>
        <v/>
      </c>
      <c r="J370" t="str">
        <f>_xlfn.XLOOKUP(A370,'2022'!A:A,'2022'!V:V)</f>
        <v/>
      </c>
      <c r="K370" t="str">
        <f>_xlfn.XLOOKUP(A370,'2023'!B:B,'2023'!AD:AD)</f>
        <v/>
      </c>
      <c r="L370" t="str">
        <f>_xlfn.XLOOKUP(A370,'2024'!B:B,'2024'!AV:AV)</f>
        <v/>
      </c>
      <c r="M370">
        <f>_xlfn.XLOOKUP(A370,'2025'!A:A,'2025'!G:G)</f>
        <v>0</v>
      </c>
      <c r="N370">
        <f>_xlfn.XLOOKUP(A370,'2021'!A:A,'2021'!E:E)</f>
        <v>0</v>
      </c>
      <c r="O370">
        <f>_xlfn.XLOOKUP(A370,'2022'!A:A,'2022'!E:E)</f>
        <v>0</v>
      </c>
      <c r="P370">
        <f>_xlfn.XLOOKUP(A370,'2023'!B:B,'2023'!G:G)</f>
        <v>0</v>
      </c>
      <c r="Q370">
        <f>_xlfn.XLOOKUP(A370,'2024'!B:B,'2024'!BH:BH)</f>
        <v>0</v>
      </c>
      <c r="R370">
        <f>_xlfn.XLOOKUP(A370,'2025'!A:A,'2025'!B:B)</f>
        <v>0</v>
      </c>
      <c r="S370" t="str">
        <f>_xlfn.XLOOKUP(A370,'2021'!A:A,'2021'!X:X)</f>
        <v/>
      </c>
      <c r="T370" t="str">
        <f>_xlfn.XLOOKUP(A370,'2022'!A:A,'2022'!X:X)</f>
        <v/>
      </c>
      <c r="U370" t="str">
        <f>_xlfn.XLOOKUP(A370,'2023'!B:B,'2023'!AF:AF)</f>
        <v/>
      </c>
      <c r="V370" t="str">
        <f>_xlfn.XLOOKUP(A370,'2024'!B:B,'2024'!BW:BW)</f>
        <v/>
      </c>
      <c r="W370">
        <f>_xlfn.XLOOKUP(A370,'2025'!A:A,'2025'!C:C)</f>
        <v>0</v>
      </c>
      <c r="X370">
        <f>_xlfn.XLOOKUP(A370,'2021'!A:A,'2021'!V:V)</f>
        <v>1</v>
      </c>
      <c r="Y370">
        <f>_xlfn.XLOOKUP(A370,'2022'!A:A,'2022'!W:W)</f>
        <v>1</v>
      </c>
      <c r="Z370">
        <f>_xlfn.XLOOKUP(A370,'2023'!B:B,'2023'!AE:AE)</f>
        <v>1</v>
      </c>
      <c r="AA370">
        <f>_xlfn.XLOOKUP(A370,'2024'!B:B,'2024'!AZ:AZ)</f>
        <v>1</v>
      </c>
      <c r="AB370">
        <f>_xlfn.XLOOKUP(A370,'2025'!A:A,'2025'!F:F)</f>
        <v>1</v>
      </c>
    </row>
    <row r="371" spans="1:28">
      <c r="A371" t="s">
        <v>310</v>
      </c>
      <c r="E371" t="str">
        <f>_xlfn.XLOOKUP(A371,'2022'!A:A,'2022'!AA:AA)</f>
        <v>Y</v>
      </c>
      <c r="F371">
        <f>_xlfn.XLOOKUP(A371,'2023'!B:B,'2023'!AG:AG)</f>
        <v>0</v>
      </c>
      <c r="G371">
        <f>_xlfn.XLOOKUP(A371,'2024'!B:B,'2024'!BL:BL)</f>
        <v>1</v>
      </c>
      <c r="H371">
        <f>_xlfn.XLOOKUP(A371,'2025'!A:A,'2025'!G:G)</f>
        <v>1</v>
      </c>
      <c r="I371">
        <f>_xlfn.XLOOKUP(A371,'2021'!A:A,'2021'!U:U)</f>
        <v>1</v>
      </c>
      <c r="J371" t="str">
        <f>_xlfn.XLOOKUP(A371,'2022'!A:A,'2022'!V:V)</f>
        <v/>
      </c>
      <c r="K371" t="str">
        <f>_xlfn.XLOOKUP(A371,'2023'!B:B,'2023'!AD:AD)</f>
        <v/>
      </c>
      <c r="L371" t="str">
        <f>_xlfn.XLOOKUP(A371,'2024'!B:B,'2024'!AV:AV)</f>
        <v/>
      </c>
      <c r="M371">
        <f>_xlfn.XLOOKUP(A371,'2025'!A:A,'2025'!G:G)</f>
        <v>1</v>
      </c>
      <c r="N371">
        <f>_xlfn.XLOOKUP(A371,'2021'!A:A,'2021'!E:E)</f>
        <v>0</v>
      </c>
      <c r="O371">
        <f>_xlfn.XLOOKUP(A371,'2022'!A:A,'2022'!E:E)</f>
        <v>0</v>
      </c>
      <c r="P371">
        <f>_xlfn.XLOOKUP(A371,'2023'!B:B,'2023'!G:G)</f>
        <v>0</v>
      </c>
      <c r="Q371">
        <f>_xlfn.XLOOKUP(A371,'2024'!B:B,'2024'!BH:BH)</f>
        <v>0</v>
      </c>
      <c r="R371">
        <f>_xlfn.XLOOKUP(A371,'2025'!A:A,'2025'!B:B)</f>
        <v>0</v>
      </c>
      <c r="S371" t="str">
        <f>_xlfn.XLOOKUP(A371,'2021'!A:A,'2021'!X:X)</f>
        <v/>
      </c>
      <c r="T371" t="str">
        <f>_xlfn.XLOOKUP(A371,'2022'!A:A,'2022'!X:X)</f>
        <v/>
      </c>
      <c r="U371" t="str">
        <f>_xlfn.XLOOKUP(A371,'2023'!B:B,'2023'!AF:AF)</f>
        <v/>
      </c>
      <c r="V371">
        <f>_xlfn.XLOOKUP(A371,'2024'!B:B,'2024'!BW:BW)</f>
        <v>1</v>
      </c>
      <c r="W371">
        <f>_xlfn.XLOOKUP(A371,'2025'!A:A,'2025'!C:C)</f>
        <v>1</v>
      </c>
      <c r="X371">
        <f>_xlfn.XLOOKUP(A371,'2021'!A:A,'2021'!V:V)</f>
        <v>1</v>
      </c>
      <c r="Y371">
        <f>_xlfn.XLOOKUP(A371,'2022'!A:A,'2022'!W:W)</f>
        <v>1</v>
      </c>
      <c r="Z371">
        <f>_xlfn.XLOOKUP(A371,'2023'!B:B,'2023'!AE:AE)</f>
        <v>1</v>
      </c>
      <c r="AA371">
        <f>_xlfn.XLOOKUP(A371,'2024'!B:B,'2024'!AZ:AZ)</f>
        <v>1</v>
      </c>
      <c r="AB371">
        <f>_xlfn.XLOOKUP(A371,'2025'!A:A,'2025'!F:F)</f>
        <v>1</v>
      </c>
    </row>
    <row r="372" spans="1:28">
      <c r="A372" t="s">
        <v>408</v>
      </c>
      <c r="E372" t="str">
        <f>_xlfn.XLOOKUP(A372,'2022'!A:A,'2022'!AA:AA)</f>
        <v/>
      </c>
      <c r="F372" t="str">
        <f>_xlfn.XLOOKUP(A372,'2023'!B:B,'2023'!AG:AG)</f>
        <v>Y</v>
      </c>
      <c r="G372">
        <f>_xlfn.XLOOKUP(A372,'2024'!B:B,'2024'!BL:BL)</f>
        <v>0</v>
      </c>
      <c r="H372">
        <f>_xlfn.XLOOKUP(A372,'2025'!A:A,'2025'!G:G)</f>
        <v>1</v>
      </c>
      <c r="I372">
        <f>_xlfn.XLOOKUP(A372,'2021'!A:A,'2021'!U:U)</f>
        <v>1</v>
      </c>
      <c r="J372">
        <f>_xlfn.XLOOKUP(A372,'2022'!A:A,'2022'!V:V)</f>
        <v>1</v>
      </c>
      <c r="K372">
        <f>_xlfn.XLOOKUP(A372,'2023'!B:B,'2023'!AD:AD)</f>
        <v>1</v>
      </c>
      <c r="L372" t="str">
        <f>_xlfn.XLOOKUP(A372,'2024'!B:B,'2024'!AV:AV)</f>
        <v/>
      </c>
      <c r="M372">
        <f>_xlfn.XLOOKUP(A372,'2025'!A:A,'2025'!G:G)</f>
        <v>1</v>
      </c>
      <c r="N372">
        <f>_xlfn.XLOOKUP(A372,'2021'!A:A,'2021'!E:E)</f>
        <v>0</v>
      </c>
      <c r="O372">
        <f>_xlfn.XLOOKUP(A372,'2022'!A:A,'2022'!E:E)</f>
        <v>0</v>
      </c>
      <c r="P372">
        <f>_xlfn.XLOOKUP(A372,'2023'!B:B,'2023'!G:G)</f>
        <v>0</v>
      </c>
      <c r="Q372">
        <f>_xlfn.XLOOKUP(A372,'2024'!B:B,'2024'!BH:BH)</f>
        <v>0</v>
      </c>
      <c r="R372">
        <f>_xlfn.XLOOKUP(A372,'2025'!A:A,'2025'!B:B)</f>
        <v>0</v>
      </c>
      <c r="S372" t="str">
        <f>_xlfn.XLOOKUP(A372,'2021'!A:A,'2021'!X:X)</f>
        <v/>
      </c>
      <c r="T372" t="str">
        <f>_xlfn.XLOOKUP(A372,'2022'!A:A,'2022'!X:X)</f>
        <v/>
      </c>
      <c r="U372" t="str">
        <f>_xlfn.XLOOKUP(A372,'2023'!B:B,'2023'!AF:AF)</f>
        <v/>
      </c>
      <c r="V372">
        <f>_xlfn.XLOOKUP(A372,'2024'!B:B,'2024'!BW:BW)</f>
        <v>1</v>
      </c>
      <c r="W372">
        <f>_xlfn.XLOOKUP(A372,'2025'!A:A,'2025'!C:C)</f>
        <v>1</v>
      </c>
      <c r="X372" t="str">
        <f>_xlfn.XLOOKUP(A372,'2021'!A:A,'2021'!V:V)</f>
        <v/>
      </c>
      <c r="Y372" t="str">
        <f>_xlfn.XLOOKUP(A372,'2022'!A:A,'2022'!W:W)</f>
        <v/>
      </c>
      <c r="Z372" t="str">
        <f>_xlfn.XLOOKUP(A372,'2023'!B:B,'2023'!AE:AE)</f>
        <v/>
      </c>
      <c r="AA372">
        <f>_xlfn.XLOOKUP(A372,'2024'!B:B,'2024'!AZ:AZ)</f>
        <v>1</v>
      </c>
      <c r="AB372">
        <f>_xlfn.XLOOKUP(A372,'2025'!A:A,'2025'!F:F)</f>
        <v>1</v>
      </c>
    </row>
    <row r="373" spans="1:28">
      <c r="A373" t="s">
        <v>541</v>
      </c>
      <c r="E373" t="e">
        <f>_xlfn.XLOOKUP(A373,'2022'!A:A,'2022'!AA:AA)</f>
        <v>#N/A</v>
      </c>
      <c r="F373">
        <f>_xlfn.XLOOKUP(A373,'2023'!B:B,'2023'!AG:AG)</f>
        <v>0</v>
      </c>
      <c r="G373" t="e">
        <f>_xlfn.XLOOKUP(A373,'2024'!B:B,'2024'!BL:BL)</f>
        <v>#N/A</v>
      </c>
      <c r="H373">
        <f>_xlfn.XLOOKUP(A373,'2025'!A:A,'2025'!G:G)</f>
        <v>0</v>
      </c>
      <c r="I373" t="e">
        <f>_xlfn.XLOOKUP(A373,'2021'!A:A,'2021'!U:U)</f>
        <v>#N/A</v>
      </c>
      <c r="J373" t="e">
        <f>_xlfn.XLOOKUP(A373,'2022'!A:A,'2022'!V:V)</f>
        <v>#N/A</v>
      </c>
      <c r="K373" t="str">
        <f>_xlfn.XLOOKUP(A373,'2023'!B:B,'2023'!AD:AD)</f>
        <v/>
      </c>
      <c r="L373" t="e">
        <f>_xlfn.XLOOKUP(A373,'2024'!B:B,'2024'!AV:AV)</f>
        <v>#N/A</v>
      </c>
      <c r="M373">
        <f>_xlfn.XLOOKUP(A373,'2025'!A:A,'2025'!G:G)</f>
        <v>0</v>
      </c>
      <c r="N373" t="e">
        <f>_xlfn.XLOOKUP(A373,'2021'!A:A,'2021'!E:E)</f>
        <v>#N/A</v>
      </c>
      <c r="O373" t="e">
        <f>_xlfn.XLOOKUP(A373,'2022'!A:A,'2022'!E:E)</f>
        <v>#N/A</v>
      </c>
      <c r="P373">
        <f>_xlfn.XLOOKUP(A373,'2023'!B:B,'2023'!G:G)</f>
        <v>0</v>
      </c>
      <c r="Q373" t="e">
        <f>_xlfn.XLOOKUP(A373,'2024'!B:B,'2024'!BH:BH)</f>
        <v>#N/A</v>
      </c>
      <c r="R373">
        <f>_xlfn.XLOOKUP(A373,'2025'!A:A,'2025'!B:B)</f>
        <v>0</v>
      </c>
      <c r="S373" t="e">
        <f>_xlfn.XLOOKUP(A373,'2021'!A:A,'2021'!X:X)</f>
        <v>#N/A</v>
      </c>
      <c r="T373" t="e">
        <f>_xlfn.XLOOKUP(A373,'2022'!A:A,'2022'!X:X)</f>
        <v>#N/A</v>
      </c>
      <c r="U373" t="str">
        <f>_xlfn.XLOOKUP(A373,'2023'!B:B,'2023'!AF:AF)</f>
        <v/>
      </c>
      <c r="V373" t="e">
        <f>_xlfn.XLOOKUP(A373,'2024'!B:B,'2024'!BW:BW)</f>
        <v>#N/A</v>
      </c>
      <c r="W373">
        <f>_xlfn.XLOOKUP(A373,'2025'!A:A,'2025'!C:C)</f>
        <v>1</v>
      </c>
      <c r="X373" t="e">
        <f>_xlfn.XLOOKUP(A373,'2021'!A:A,'2021'!V:V)</f>
        <v>#N/A</v>
      </c>
      <c r="Y373" t="e">
        <f>_xlfn.XLOOKUP(A373,'2022'!A:A,'2022'!W:W)</f>
        <v>#N/A</v>
      </c>
      <c r="Z373" t="str">
        <f>_xlfn.XLOOKUP(A373,'2023'!B:B,'2023'!AE:AE)</f>
        <v/>
      </c>
      <c r="AA373" t="e">
        <f>_xlfn.XLOOKUP(A373,'2024'!B:B,'2024'!AZ:AZ)</f>
        <v>#N/A</v>
      </c>
      <c r="AB373">
        <f>_xlfn.XLOOKUP(A373,'2025'!A:A,'2025'!F:F)</f>
        <v>1</v>
      </c>
    </row>
    <row r="374" spans="1:28">
      <c r="A374" t="s">
        <v>2807</v>
      </c>
      <c r="E374" t="str">
        <f>_xlfn.XLOOKUP(A374,'2022'!A:A,'2022'!AA:AA)</f>
        <v>N</v>
      </c>
      <c r="F374" t="e">
        <f>_xlfn.XLOOKUP(A374,'2023'!B:B,'2023'!AG:AG)</f>
        <v>#N/A</v>
      </c>
      <c r="G374" t="e">
        <f>_xlfn.XLOOKUP(A374,'2024'!B:B,'2024'!BL:BL)</f>
        <v>#N/A</v>
      </c>
      <c r="H374" t="e">
        <f>_xlfn.XLOOKUP(A374,'2025'!A:A,'2025'!G:G)</f>
        <v>#N/A</v>
      </c>
      <c r="I374" t="str">
        <f>_xlfn.XLOOKUP(A374,'2021'!A:A,'2021'!U:U)</f>
        <v/>
      </c>
      <c r="J374" t="str">
        <f>_xlfn.XLOOKUP(A374,'2022'!A:A,'2022'!V:V)</f>
        <v/>
      </c>
      <c r="K374" t="e">
        <f>_xlfn.XLOOKUP(A374,'2023'!B:B,'2023'!AD:AD)</f>
        <v>#N/A</v>
      </c>
      <c r="L374" t="e">
        <f>_xlfn.XLOOKUP(A374,'2024'!B:B,'2024'!AV:AV)</f>
        <v>#N/A</v>
      </c>
      <c r="M374" t="e">
        <f>_xlfn.XLOOKUP(A374,'2025'!A:A,'2025'!G:G)</f>
        <v>#N/A</v>
      </c>
      <c r="N374">
        <f>_xlfn.XLOOKUP(A374,'2021'!A:A,'2021'!E:E)</f>
        <v>0</v>
      </c>
      <c r="O374">
        <f>_xlfn.XLOOKUP(A374,'2022'!A:A,'2022'!E:E)</f>
        <v>0</v>
      </c>
      <c r="P374" t="e">
        <f>_xlfn.XLOOKUP(A374,'2023'!B:B,'2023'!G:G)</f>
        <v>#N/A</v>
      </c>
      <c r="Q374" t="e">
        <f>_xlfn.XLOOKUP(A374,'2024'!B:B,'2024'!BH:BH)</f>
        <v>#N/A</v>
      </c>
      <c r="R374" t="e">
        <f>_xlfn.XLOOKUP(A374,'2025'!A:A,'2025'!B:B)</f>
        <v>#N/A</v>
      </c>
      <c r="S374" t="str">
        <f>_xlfn.XLOOKUP(A374,'2021'!A:A,'2021'!X:X)</f>
        <v/>
      </c>
      <c r="T374" t="str">
        <f>_xlfn.XLOOKUP(A374,'2022'!A:A,'2022'!X:X)</f>
        <v/>
      </c>
      <c r="U374" t="e">
        <f>_xlfn.XLOOKUP(A374,'2023'!B:B,'2023'!AF:AF)</f>
        <v>#N/A</v>
      </c>
      <c r="V374" t="e">
        <f>_xlfn.XLOOKUP(A374,'2024'!B:B,'2024'!BW:BW)</f>
        <v>#N/A</v>
      </c>
      <c r="W374" t="e">
        <f>_xlfn.XLOOKUP(A374,'2025'!A:A,'2025'!C:C)</f>
        <v>#N/A</v>
      </c>
      <c r="X374">
        <f>_xlfn.XLOOKUP(A374,'2021'!A:A,'2021'!V:V)</f>
        <v>1</v>
      </c>
      <c r="Y374">
        <f>_xlfn.XLOOKUP(A374,'2022'!A:A,'2022'!W:W)</f>
        <v>1</v>
      </c>
      <c r="Z374" t="e">
        <f>_xlfn.XLOOKUP(A374,'2023'!B:B,'2023'!AE:AE)</f>
        <v>#N/A</v>
      </c>
      <c r="AA374" t="e">
        <f>_xlfn.XLOOKUP(A374,'2024'!B:B,'2024'!AZ:AZ)</f>
        <v>#N/A</v>
      </c>
      <c r="AB374" t="e">
        <f>_xlfn.XLOOKUP(A374,'2025'!A:A,'2025'!F:F)</f>
        <v>#N/A</v>
      </c>
    </row>
    <row r="375" spans="1:28">
      <c r="A375" t="s">
        <v>491</v>
      </c>
      <c r="E375" t="e">
        <f>_xlfn.XLOOKUP(A375,'2022'!A:A,'2022'!AA:AA)</f>
        <v>#N/A</v>
      </c>
      <c r="F375" t="e">
        <f>_xlfn.XLOOKUP(A375,'2023'!B:B,'2023'!AG:AG)</f>
        <v>#N/A</v>
      </c>
      <c r="G375">
        <f>_xlfn.XLOOKUP(A375,'2024'!B:B,'2024'!BL:BL)</f>
        <v>0</v>
      </c>
      <c r="H375">
        <f>_xlfn.XLOOKUP(A375,'2025'!A:A,'2025'!G:G)</f>
        <v>1</v>
      </c>
      <c r="I375">
        <f>_xlfn.XLOOKUP(A375,'2021'!A:A,'2021'!U:U)</f>
        <v>1</v>
      </c>
      <c r="J375" t="e">
        <f>_xlfn.XLOOKUP(A375,'2022'!A:A,'2022'!V:V)</f>
        <v>#N/A</v>
      </c>
      <c r="K375" t="e">
        <f>_xlfn.XLOOKUP(A375,'2023'!B:B,'2023'!AD:AD)</f>
        <v>#N/A</v>
      </c>
      <c r="L375">
        <f>_xlfn.XLOOKUP(A375,'2024'!B:B,'2024'!AV:AV)</f>
        <v>1</v>
      </c>
      <c r="M375">
        <f>_xlfn.XLOOKUP(A375,'2025'!A:A,'2025'!G:G)</f>
        <v>1</v>
      </c>
      <c r="N375">
        <f>_xlfn.XLOOKUP(A375,'2021'!A:A,'2021'!E:E)</f>
        <v>0</v>
      </c>
      <c r="O375" t="e">
        <f>_xlfn.XLOOKUP(A375,'2022'!A:A,'2022'!E:E)</f>
        <v>#N/A</v>
      </c>
      <c r="P375" t="e">
        <f>_xlfn.XLOOKUP(A375,'2023'!B:B,'2023'!G:G)</f>
        <v>#N/A</v>
      </c>
      <c r="Q375">
        <f>_xlfn.XLOOKUP(A375,'2024'!B:B,'2024'!BH:BH)</f>
        <v>0</v>
      </c>
      <c r="R375">
        <f>_xlfn.XLOOKUP(A375,'2025'!A:A,'2025'!B:B)</f>
        <v>0</v>
      </c>
      <c r="S375" t="str">
        <f>_xlfn.XLOOKUP(A375,'2021'!A:A,'2021'!X:X)</f>
        <v/>
      </c>
      <c r="T375" t="e">
        <f>_xlfn.XLOOKUP(A375,'2022'!A:A,'2022'!X:X)</f>
        <v>#N/A</v>
      </c>
      <c r="U375" t="e">
        <f>_xlfn.XLOOKUP(A375,'2023'!B:B,'2023'!AF:AF)</f>
        <v>#N/A</v>
      </c>
      <c r="V375" t="str">
        <f>_xlfn.XLOOKUP(A375,'2024'!B:B,'2024'!BW:BW)</f>
        <v/>
      </c>
      <c r="W375">
        <f>_xlfn.XLOOKUP(A375,'2025'!A:A,'2025'!C:C)</f>
        <v>0</v>
      </c>
      <c r="X375" t="str">
        <f>_xlfn.XLOOKUP(A375,'2021'!A:A,'2021'!V:V)</f>
        <v/>
      </c>
      <c r="Y375" t="e">
        <f>_xlfn.XLOOKUP(A375,'2022'!A:A,'2022'!W:W)</f>
        <v>#N/A</v>
      </c>
      <c r="Z375" t="e">
        <f>_xlfn.XLOOKUP(A375,'2023'!B:B,'2023'!AE:AE)</f>
        <v>#N/A</v>
      </c>
      <c r="AA375">
        <f>_xlfn.XLOOKUP(A375,'2024'!B:B,'2024'!AZ:AZ)</f>
        <v>0</v>
      </c>
      <c r="AB375">
        <f>_xlfn.XLOOKUP(A375,'2025'!A:A,'2025'!F:F)</f>
        <v>0</v>
      </c>
    </row>
    <row r="376" spans="1:28">
      <c r="A376" t="s">
        <v>108</v>
      </c>
      <c r="E376" t="str">
        <f>_xlfn.XLOOKUP(A376,'2022'!A:A,'2022'!AA:AA)</f>
        <v/>
      </c>
      <c r="F376">
        <f>_xlfn.XLOOKUP(A376,'2023'!B:B,'2023'!AG:AG)</f>
        <v>0</v>
      </c>
      <c r="G376">
        <f>_xlfn.XLOOKUP(A376,'2024'!B:B,'2024'!BL:BL)</f>
        <v>0</v>
      </c>
      <c r="H376">
        <f>_xlfn.XLOOKUP(A376,'2025'!A:A,'2025'!G:G)</f>
        <v>0</v>
      </c>
      <c r="I376" t="str">
        <f>_xlfn.XLOOKUP(A376,'2021'!A:A,'2021'!U:U)</f>
        <v/>
      </c>
      <c r="J376" t="str">
        <f>_xlfn.XLOOKUP(A376,'2022'!A:A,'2022'!V:V)</f>
        <v/>
      </c>
      <c r="K376" t="str">
        <f>_xlfn.XLOOKUP(A376,'2023'!B:B,'2023'!AD:AD)</f>
        <v/>
      </c>
      <c r="L376" t="str">
        <f>_xlfn.XLOOKUP(A376,'2024'!B:B,'2024'!AV:AV)</f>
        <v/>
      </c>
      <c r="M376">
        <f>_xlfn.XLOOKUP(A376,'2025'!A:A,'2025'!G:G)</f>
        <v>0</v>
      </c>
      <c r="N376">
        <f>_xlfn.XLOOKUP(A376,'2021'!A:A,'2021'!E:E)</f>
        <v>0</v>
      </c>
      <c r="O376">
        <f>_xlfn.XLOOKUP(A376,'2022'!A:A,'2022'!E:E)</f>
        <v>0</v>
      </c>
      <c r="P376">
        <f>_xlfn.XLOOKUP(A376,'2023'!B:B,'2023'!G:G)</f>
        <v>0</v>
      </c>
      <c r="Q376">
        <f>_xlfn.XLOOKUP(A376,'2024'!B:B,'2024'!BH:BH)</f>
        <v>0</v>
      </c>
      <c r="R376">
        <f>_xlfn.XLOOKUP(A376,'2025'!A:A,'2025'!B:B)</f>
        <v>0</v>
      </c>
      <c r="S376" t="str">
        <f>_xlfn.XLOOKUP(A376,'2021'!A:A,'2021'!X:X)</f>
        <v/>
      </c>
      <c r="T376" t="str">
        <f>_xlfn.XLOOKUP(A376,'2022'!A:A,'2022'!X:X)</f>
        <v/>
      </c>
      <c r="U376" t="str">
        <f>_xlfn.XLOOKUP(A376,'2023'!B:B,'2023'!AF:AF)</f>
        <v/>
      </c>
      <c r="V376" t="str">
        <f>_xlfn.XLOOKUP(A376,'2024'!B:B,'2024'!BW:BW)</f>
        <v/>
      </c>
      <c r="W376">
        <f>_xlfn.XLOOKUP(A376,'2025'!A:A,'2025'!C:C)</f>
        <v>0</v>
      </c>
      <c r="X376" t="str">
        <f>_xlfn.XLOOKUP(A376,'2021'!A:A,'2021'!V:V)</f>
        <v/>
      </c>
      <c r="Y376" t="str">
        <f>_xlfn.XLOOKUP(A376,'2022'!A:A,'2022'!W:W)</f>
        <v/>
      </c>
      <c r="Z376" t="str">
        <f>_xlfn.XLOOKUP(A376,'2023'!B:B,'2023'!AE:AE)</f>
        <v/>
      </c>
      <c r="AA376">
        <f>_xlfn.XLOOKUP(A376,'2024'!B:B,'2024'!AZ:AZ)</f>
        <v>0</v>
      </c>
      <c r="AB376">
        <f>_xlfn.XLOOKUP(A376,'2025'!A:A,'2025'!F:F)</f>
        <v>0</v>
      </c>
    </row>
    <row r="377" spans="1:28">
      <c r="A377" t="s">
        <v>342</v>
      </c>
      <c r="E377" t="str">
        <f>_xlfn.XLOOKUP(A377,'2022'!A:A,'2022'!AA:AA)</f>
        <v/>
      </c>
      <c r="F377">
        <f>_xlfn.XLOOKUP(A377,'2023'!B:B,'2023'!AG:AG)</f>
        <v>0</v>
      </c>
      <c r="G377">
        <f>_xlfn.XLOOKUP(A377,'2024'!B:B,'2024'!BL:BL)</f>
        <v>1</v>
      </c>
      <c r="H377">
        <f>_xlfn.XLOOKUP(A377,'2025'!A:A,'2025'!G:G)</f>
        <v>0</v>
      </c>
      <c r="I377" t="str">
        <f>_xlfn.XLOOKUP(A377,'2021'!A:A,'2021'!U:U)</f>
        <v/>
      </c>
      <c r="J377" t="str">
        <f>_xlfn.XLOOKUP(A377,'2022'!A:A,'2022'!V:V)</f>
        <v/>
      </c>
      <c r="K377" t="str">
        <f>_xlfn.XLOOKUP(A377,'2023'!B:B,'2023'!AD:AD)</f>
        <v/>
      </c>
      <c r="L377" t="str">
        <f>_xlfn.XLOOKUP(A377,'2024'!B:B,'2024'!AV:AV)</f>
        <v/>
      </c>
      <c r="M377">
        <f>_xlfn.XLOOKUP(A377,'2025'!A:A,'2025'!G:G)</f>
        <v>0</v>
      </c>
      <c r="N377">
        <f>_xlfn.XLOOKUP(A377,'2021'!A:A,'2021'!E:E)</f>
        <v>0</v>
      </c>
      <c r="O377">
        <f>_xlfn.XLOOKUP(A377,'2022'!A:A,'2022'!E:E)</f>
        <v>0</v>
      </c>
      <c r="P377">
        <f>_xlfn.XLOOKUP(A377,'2023'!B:B,'2023'!G:G)</f>
        <v>0</v>
      </c>
      <c r="Q377">
        <f>_xlfn.XLOOKUP(A377,'2024'!B:B,'2024'!BH:BH)</f>
        <v>0</v>
      </c>
      <c r="R377">
        <f>_xlfn.XLOOKUP(A377,'2025'!A:A,'2025'!B:B)</f>
        <v>0</v>
      </c>
      <c r="S377" t="str">
        <f>_xlfn.XLOOKUP(A377,'2021'!A:A,'2021'!X:X)</f>
        <v/>
      </c>
      <c r="T377" t="str">
        <f>_xlfn.XLOOKUP(A377,'2022'!A:A,'2022'!X:X)</f>
        <v/>
      </c>
      <c r="U377" t="str">
        <f>_xlfn.XLOOKUP(A377,'2023'!B:B,'2023'!AF:AF)</f>
        <v/>
      </c>
      <c r="V377" t="str">
        <f>_xlfn.XLOOKUP(A377,'2024'!B:B,'2024'!BW:BW)</f>
        <v/>
      </c>
      <c r="W377">
        <f>_xlfn.XLOOKUP(A377,'2025'!A:A,'2025'!C:C)</f>
        <v>0</v>
      </c>
      <c r="X377">
        <f>_xlfn.XLOOKUP(A377,'2021'!A:A,'2021'!V:V)</f>
        <v>1</v>
      </c>
      <c r="Y377">
        <f>_xlfn.XLOOKUP(A377,'2022'!A:A,'2022'!W:W)</f>
        <v>1</v>
      </c>
      <c r="Z377">
        <f>_xlfn.XLOOKUP(A377,'2023'!B:B,'2023'!AE:AE)</f>
        <v>1</v>
      </c>
      <c r="AA377">
        <f>_xlfn.XLOOKUP(A377,'2024'!B:B,'2024'!AZ:AZ)</f>
        <v>1</v>
      </c>
      <c r="AB377">
        <f>_xlfn.XLOOKUP(A377,'2025'!A:A,'2025'!F:F)</f>
        <v>1</v>
      </c>
    </row>
    <row r="378" spans="1:28">
      <c r="A378" t="s">
        <v>402</v>
      </c>
      <c r="E378" t="str">
        <f>_xlfn.XLOOKUP(A378,'2022'!A:A,'2022'!AA:AA)</f>
        <v>Y</v>
      </c>
      <c r="F378">
        <f>_xlfn.XLOOKUP(A378,'2023'!B:B,'2023'!AG:AG)</f>
        <v>0</v>
      </c>
      <c r="G378">
        <f>_xlfn.XLOOKUP(A378,'2024'!B:B,'2024'!BL:BL)</f>
        <v>0</v>
      </c>
      <c r="H378">
        <f>_xlfn.XLOOKUP(A378,'2025'!A:A,'2025'!G:G)</f>
        <v>1</v>
      </c>
      <c r="I378" t="e">
        <f>_xlfn.XLOOKUP(A378,'2021'!A:A,'2021'!U:U)</f>
        <v>#N/A</v>
      </c>
      <c r="J378" t="str">
        <f>_xlfn.XLOOKUP(A378,'2022'!A:A,'2022'!V:V)</f>
        <v/>
      </c>
      <c r="K378" t="str">
        <f>_xlfn.XLOOKUP(A378,'2023'!B:B,'2023'!AD:AD)</f>
        <v/>
      </c>
      <c r="L378" t="str">
        <f>_xlfn.XLOOKUP(A378,'2024'!B:B,'2024'!AV:AV)</f>
        <v/>
      </c>
      <c r="M378">
        <f>_xlfn.XLOOKUP(A378,'2025'!A:A,'2025'!G:G)</f>
        <v>1</v>
      </c>
      <c r="N378" t="e">
        <f>_xlfn.XLOOKUP(A378,'2021'!A:A,'2021'!E:E)</f>
        <v>#N/A</v>
      </c>
      <c r="O378">
        <f>_xlfn.XLOOKUP(A378,'2022'!A:A,'2022'!E:E)</f>
        <v>0</v>
      </c>
      <c r="P378">
        <f>_xlfn.XLOOKUP(A378,'2023'!B:B,'2023'!G:G)</f>
        <v>0</v>
      </c>
      <c r="Q378">
        <f>_xlfn.XLOOKUP(A378,'2024'!B:B,'2024'!BH:BH)</f>
        <v>0</v>
      </c>
      <c r="R378">
        <f>_xlfn.XLOOKUP(A378,'2025'!A:A,'2025'!B:B)</f>
        <v>0</v>
      </c>
      <c r="S378" t="e">
        <f>_xlfn.XLOOKUP(A378,'2021'!A:A,'2021'!X:X)</f>
        <v>#N/A</v>
      </c>
      <c r="T378" t="str">
        <f>_xlfn.XLOOKUP(A378,'2022'!A:A,'2022'!X:X)</f>
        <v/>
      </c>
      <c r="U378" t="str">
        <f>_xlfn.XLOOKUP(A378,'2023'!B:B,'2023'!AF:AF)</f>
        <v/>
      </c>
      <c r="V378" t="str">
        <f>_xlfn.XLOOKUP(A378,'2024'!B:B,'2024'!BW:BW)</f>
        <v/>
      </c>
      <c r="W378">
        <f>_xlfn.XLOOKUP(A378,'2025'!A:A,'2025'!C:C)</f>
        <v>0</v>
      </c>
      <c r="X378" t="e">
        <f>_xlfn.XLOOKUP(A378,'2021'!A:A,'2021'!V:V)</f>
        <v>#N/A</v>
      </c>
      <c r="Y378">
        <f>_xlfn.XLOOKUP(A378,'2022'!A:A,'2022'!W:W)</f>
        <v>1</v>
      </c>
      <c r="Z378">
        <f>_xlfn.XLOOKUP(A378,'2023'!B:B,'2023'!AE:AE)</f>
        <v>1</v>
      </c>
      <c r="AA378">
        <f>_xlfn.XLOOKUP(A378,'2024'!B:B,'2024'!AZ:AZ)</f>
        <v>1</v>
      </c>
      <c r="AB378">
        <f>_xlfn.XLOOKUP(A378,'2025'!A:A,'2025'!F:F)</f>
        <v>1</v>
      </c>
    </row>
    <row r="379" spans="1:28">
      <c r="A379" t="s">
        <v>539</v>
      </c>
      <c r="E379" t="e">
        <f>_xlfn.XLOOKUP(A379,'2022'!A:A,'2022'!AA:AA)</f>
        <v>#N/A</v>
      </c>
      <c r="F379" t="e">
        <f>_xlfn.XLOOKUP(A379,'2023'!B:B,'2023'!AG:AG)</f>
        <v>#N/A</v>
      </c>
      <c r="G379">
        <f>_xlfn.XLOOKUP(A379,'2024'!B:B,'2024'!BL:BL)</f>
        <v>0</v>
      </c>
      <c r="H379">
        <f>_xlfn.XLOOKUP(A379,'2025'!A:A,'2025'!G:G)</f>
        <v>1</v>
      </c>
      <c r="I379" t="str">
        <f>_xlfn.XLOOKUP(A379,'2021'!A:A,'2021'!U:U)</f>
        <v/>
      </c>
      <c r="J379" t="e">
        <f>_xlfn.XLOOKUP(A379,'2022'!A:A,'2022'!V:V)</f>
        <v>#N/A</v>
      </c>
      <c r="K379" t="e">
        <f>_xlfn.XLOOKUP(A379,'2023'!B:B,'2023'!AD:AD)</f>
        <v>#N/A</v>
      </c>
      <c r="L379">
        <f>_xlfn.XLOOKUP(A379,'2024'!B:B,'2024'!AV:AV)</f>
        <v>1</v>
      </c>
      <c r="M379">
        <f>_xlfn.XLOOKUP(A379,'2025'!A:A,'2025'!G:G)</f>
        <v>1</v>
      </c>
      <c r="N379">
        <f>_xlfn.XLOOKUP(A379,'2021'!A:A,'2021'!E:E)</f>
        <v>0</v>
      </c>
      <c r="O379" t="e">
        <f>_xlfn.XLOOKUP(A379,'2022'!A:A,'2022'!E:E)</f>
        <v>#N/A</v>
      </c>
      <c r="P379" t="e">
        <f>_xlfn.XLOOKUP(A379,'2023'!B:B,'2023'!G:G)</f>
        <v>#N/A</v>
      </c>
      <c r="Q379">
        <f>_xlfn.XLOOKUP(A379,'2024'!B:B,'2024'!BH:BH)</f>
        <v>0</v>
      </c>
      <c r="R379">
        <f>_xlfn.XLOOKUP(A379,'2025'!A:A,'2025'!B:B)</f>
        <v>0</v>
      </c>
      <c r="S379" t="str">
        <f>_xlfn.XLOOKUP(A379,'2021'!A:A,'2021'!X:X)</f>
        <v/>
      </c>
      <c r="T379" t="e">
        <f>_xlfn.XLOOKUP(A379,'2022'!A:A,'2022'!X:X)</f>
        <v>#N/A</v>
      </c>
      <c r="U379" t="e">
        <f>_xlfn.XLOOKUP(A379,'2023'!B:B,'2023'!AF:AF)</f>
        <v>#N/A</v>
      </c>
      <c r="V379" t="str">
        <f>_xlfn.XLOOKUP(A379,'2024'!B:B,'2024'!BW:BW)</f>
        <v/>
      </c>
      <c r="W379">
        <f>_xlfn.XLOOKUP(A379,'2025'!A:A,'2025'!C:C)</f>
        <v>0</v>
      </c>
      <c r="X379" t="str">
        <f>_xlfn.XLOOKUP(A379,'2021'!A:A,'2021'!V:V)</f>
        <v/>
      </c>
      <c r="Y379" t="e">
        <f>_xlfn.XLOOKUP(A379,'2022'!A:A,'2022'!W:W)</f>
        <v>#N/A</v>
      </c>
      <c r="Z379" t="e">
        <f>_xlfn.XLOOKUP(A379,'2023'!B:B,'2023'!AE:AE)</f>
        <v>#N/A</v>
      </c>
      <c r="AA379">
        <f>_xlfn.XLOOKUP(A379,'2024'!B:B,'2024'!AZ:AZ)</f>
        <v>0</v>
      </c>
      <c r="AB379">
        <f>_xlfn.XLOOKUP(A379,'2025'!A:A,'2025'!F:F)</f>
        <v>0</v>
      </c>
    </row>
    <row r="380" spans="1:28">
      <c r="A380" t="s">
        <v>59</v>
      </c>
      <c r="E380" t="str">
        <f>_xlfn.XLOOKUP(A380,'2022'!A:A,'2022'!AA:AA)</f>
        <v/>
      </c>
      <c r="F380">
        <f>_xlfn.XLOOKUP(A380,'2023'!B:B,'2023'!AG:AG)</f>
        <v>0</v>
      </c>
      <c r="G380">
        <f>_xlfn.XLOOKUP(A380,'2024'!B:B,'2024'!BL:BL)</f>
        <v>0</v>
      </c>
      <c r="H380">
        <f>_xlfn.XLOOKUP(A380,'2025'!A:A,'2025'!G:G)</f>
        <v>0</v>
      </c>
      <c r="I380" t="str">
        <f>_xlfn.XLOOKUP(A380,'2021'!A:A,'2021'!U:U)</f>
        <v/>
      </c>
      <c r="J380">
        <f>_xlfn.XLOOKUP(A380,'2022'!A:A,'2022'!V:V)</f>
        <v>1</v>
      </c>
      <c r="K380" t="str">
        <f>_xlfn.XLOOKUP(A380,'2023'!B:B,'2023'!AD:AD)</f>
        <v/>
      </c>
      <c r="L380" t="str">
        <f>_xlfn.XLOOKUP(A380,'2024'!B:B,'2024'!AV:AV)</f>
        <v/>
      </c>
      <c r="M380">
        <f>_xlfn.XLOOKUP(A380,'2025'!A:A,'2025'!G:G)</f>
        <v>0</v>
      </c>
      <c r="N380">
        <f>_xlfn.XLOOKUP(A380,'2021'!A:A,'2021'!E:E)</f>
        <v>0</v>
      </c>
      <c r="O380">
        <f>_xlfn.XLOOKUP(A380,'2022'!A:A,'2022'!E:E)</f>
        <v>0</v>
      </c>
      <c r="P380">
        <f>_xlfn.XLOOKUP(A380,'2023'!B:B,'2023'!G:G)</f>
        <v>0</v>
      </c>
      <c r="Q380">
        <f>_xlfn.XLOOKUP(A380,'2024'!B:B,'2024'!BH:BH)</f>
        <v>0</v>
      </c>
      <c r="R380">
        <f>_xlfn.XLOOKUP(A380,'2025'!A:A,'2025'!B:B)</f>
        <v>0</v>
      </c>
      <c r="S380" t="str">
        <f>_xlfn.XLOOKUP(A380,'2021'!A:A,'2021'!X:X)</f>
        <v/>
      </c>
      <c r="T380" t="str">
        <f>_xlfn.XLOOKUP(A380,'2022'!A:A,'2022'!X:X)</f>
        <v/>
      </c>
      <c r="U380">
        <f>_xlfn.XLOOKUP(A380,'2023'!B:B,'2023'!AF:AF)</f>
        <v>1</v>
      </c>
      <c r="V380">
        <f>_xlfn.XLOOKUP(A380,'2024'!B:B,'2024'!BW:BW)</f>
        <v>1</v>
      </c>
      <c r="W380">
        <f>_xlfn.XLOOKUP(A380,'2025'!A:A,'2025'!C:C)</f>
        <v>1</v>
      </c>
      <c r="X380" t="str">
        <f>_xlfn.XLOOKUP(A380,'2021'!A:A,'2021'!V:V)</f>
        <v/>
      </c>
      <c r="Y380" t="str">
        <f>_xlfn.XLOOKUP(A380,'2022'!A:A,'2022'!W:W)</f>
        <v/>
      </c>
      <c r="Z380" t="str">
        <f>_xlfn.XLOOKUP(A380,'2023'!B:B,'2023'!AE:AE)</f>
        <v/>
      </c>
      <c r="AA380">
        <f>_xlfn.XLOOKUP(A380,'2024'!B:B,'2024'!AZ:AZ)</f>
        <v>0</v>
      </c>
      <c r="AB380">
        <f>_xlfn.XLOOKUP(A380,'2025'!A:A,'2025'!F:F)</f>
        <v>0</v>
      </c>
    </row>
    <row r="381" spans="1:28">
      <c r="A381" t="s">
        <v>2977</v>
      </c>
      <c r="E381" t="str">
        <f>_xlfn.XLOOKUP(A381,'2022'!A:A,'2022'!AA:AA)</f>
        <v/>
      </c>
      <c r="F381" t="e">
        <f>_xlfn.XLOOKUP(A381,'2023'!B:B,'2023'!AG:AG)</f>
        <v>#N/A</v>
      </c>
      <c r="G381" t="e">
        <f>_xlfn.XLOOKUP(A381,'2024'!B:B,'2024'!BL:BL)</f>
        <v>#N/A</v>
      </c>
      <c r="H381" t="e">
        <f>_xlfn.XLOOKUP(A381,'2025'!A:A,'2025'!G:G)</f>
        <v>#N/A</v>
      </c>
      <c r="I381" t="str">
        <f>_xlfn.XLOOKUP(A381,'2021'!A:A,'2021'!U:U)</f>
        <v/>
      </c>
      <c r="J381" t="str">
        <f>_xlfn.XLOOKUP(A381,'2022'!A:A,'2022'!V:V)</f>
        <v/>
      </c>
      <c r="K381" t="e">
        <f>_xlfn.XLOOKUP(A381,'2023'!B:B,'2023'!AD:AD)</f>
        <v>#N/A</v>
      </c>
      <c r="L381" t="e">
        <f>_xlfn.XLOOKUP(A381,'2024'!B:B,'2024'!AV:AV)</f>
        <v>#N/A</v>
      </c>
      <c r="M381" t="e">
        <f>_xlfn.XLOOKUP(A381,'2025'!A:A,'2025'!G:G)</f>
        <v>#N/A</v>
      </c>
      <c r="N381">
        <f>_xlfn.XLOOKUP(A381,'2021'!A:A,'2021'!E:E)</f>
        <v>0</v>
      </c>
      <c r="O381">
        <f>_xlfn.XLOOKUP(A381,'2022'!A:A,'2022'!E:E)</f>
        <v>0</v>
      </c>
      <c r="P381" t="e">
        <f>_xlfn.XLOOKUP(A381,'2023'!B:B,'2023'!G:G)</f>
        <v>#N/A</v>
      </c>
      <c r="Q381" t="e">
        <f>_xlfn.XLOOKUP(A381,'2024'!B:B,'2024'!BH:BH)</f>
        <v>#N/A</v>
      </c>
      <c r="R381" t="e">
        <f>_xlfn.XLOOKUP(A381,'2025'!A:A,'2025'!B:B)</f>
        <v>#N/A</v>
      </c>
      <c r="S381" t="str">
        <f>_xlfn.XLOOKUP(A381,'2021'!A:A,'2021'!X:X)</f>
        <v/>
      </c>
      <c r="T381" t="str">
        <f>_xlfn.XLOOKUP(A381,'2022'!A:A,'2022'!X:X)</f>
        <v/>
      </c>
      <c r="U381" t="e">
        <f>_xlfn.XLOOKUP(A381,'2023'!B:B,'2023'!AF:AF)</f>
        <v>#N/A</v>
      </c>
      <c r="V381" t="e">
        <f>_xlfn.XLOOKUP(A381,'2024'!B:B,'2024'!BW:BW)</f>
        <v>#N/A</v>
      </c>
      <c r="W381" t="e">
        <f>_xlfn.XLOOKUP(A381,'2025'!A:A,'2025'!C:C)</f>
        <v>#N/A</v>
      </c>
      <c r="X381" t="str">
        <f>_xlfn.XLOOKUP(A381,'2021'!A:A,'2021'!V:V)</f>
        <v/>
      </c>
      <c r="Y381" t="str">
        <f>_xlfn.XLOOKUP(A381,'2022'!A:A,'2022'!W:W)</f>
        <v/>
      </c>
      <c r="Z381" t="e">
        <f>_xlfn.XLOOKUP(A381,'2023'!B:B,'2023'!AE:AE)</f>
        <v>#N/A</v>
      </c>
      <c r="AA381" t="e">
        <f>_xlfn.XLOOKUP(A381,'2024'!B:B,'2024'!AZ:AZ)</f>
        <v>#N/A</v>
      </c>
      <c r="AB381" t="e">
        <f>_xlfn.XLOOKUP(A381,'2025'!A:A,'2025'!F:F)</f>
        <v>#N/A</v>
      </c>
    </row>
    <row r="382" spans="1:28">
      <c r="A382" t="s">
        <v>545</v>
      </c>
      <c r="E382" t="str">
        <f>_xlfn.XLOOKUP(A382,'2022'!A:A,'2022'!AA:AA)</f>
        <v>Y</v>
      </c>
      <c r="F382" t="str">
        <f>_xlfn.XLOOKUP(A382,'2023'!B:B,'2023'!AG:AG)</f>
        <v>U</v>
      </c>
      <c r="G382" t="e">
        <f>_xlfn.XLOOKUP(A382,'2024'!B:B,'2024'!BL:BL)</f>
        <v>#N/A</v>
      </c>
      <c r="H382">
        <f>_xlfn.XLOOKUP(A382,'2025'!A:A,'2025'!G:G)</f>
        <v>1</v>
      </c>
      <c r="I382">
        <f>_xlfn.XLOOKUP(A382,'2021'!A:A,'2021'!U:U)</f>
        <v>1</v>
      </c>
      <c r="J382">
        <f>_xlfn.XLOOKUP(A382,'2022'!A:A,'2022'!V:V)</f>
        <v>1</v>
      </c>
      <c r="K382" t="str">
        <f>_xlfn.XLOOKUP(A382,'2023'!B:B,'2023'!AD:AD)</f>
        <v/>
      </c>
      <c r="L382" t="e">
        <f>_xlfn.XLOOKUP(A382,'2024'!B:B,'2024'!AV:AV)</f>
        <v>#N/A</v>
      </c>
      <c r="M382">
        <f>_xlfn.XLOOKUP(A382,'2025'!A:A,'2025'!G:G)</f>
        <v>1</v>
      </c>
      <c r="N382">
        <f>_xlfn.XLOOKUP(A382,'2021'!A:A,'2021'!E:E)</f>
        <v>0</v>
      </c>
      <c r="O382">
        <f>_xlfn.XLOOKUP(A382,'2022'!A:A,'2022'!E:E)</f>
        <v>0</v>
      </c>
      <c r="P382">
        <f>_xlfn.XLOOKUP(A382,'2023'!B:B,'2023'!G:G)</f>
        <v>0</v>
      </c>
      <c r="Q382" t="e">
        <f>_xlfn.XLOOKUP(A382,'2024'!B:B,'2024'!BH:BH)</f>
        <v>#N/A</v>
      </c>
      <c r="R382">
        <f>_xlfn.XLOOKUP(A382,'2025'!A:A,'2025'!B:B)</f>
        <v>0</v>
      </c>
      <c r="S382" t="str">
        <f>_xlfn.XLOOKUP(A382,'2021'!A:A,'2021'!X:X)</f>
        <v/>
      </c>
      <c r="T382" t="str">
        <f>_xlfn.XLOOKUP(A382,'2022'!A:A,'2022'!X:X)</f>
        <v/>
      </c>
      <c r="U382" t="str">
        <f>_xlfn.XLOOKUP(A382,'2023'!B:B,'2023'!AF:AF)</f>
        <v/>
      </c>
      <c r="V382" t="e">
        <f>_xlfn.XLOOKUP(A382,'2024'!B:B,'2024'!BW:BW)</f>
        <v>#N/A</v>
      </c>
      <c r="W382">
        <f>_xlfn.XLOOKUP(A382,'2025'!A:A,'2025'!C:C)</f>
        <v>1</v>
      </c>
      <c r="X382" t="str">
        <f>_xlfn.XLOOKUP(A382,'2021'!A:A,'2021'!V:V)</f>
        <v/>
      </c>
      <c r="Y382">
        <f>_xlfn.XLOOKUP(A382,'2022'!A:A,'2022'!W:W)</f>
        <v>1</v>
      </c>
      <c r="Z382">
        <f>_xlfn.XLOOKUP(A382,'2023'!B:B,'2023'!AE:AE)</f>
        <v>1</v>
      </c>
      <c r="AA382" t="e">
        <f>_xlfn.XLOOKUP(A382,'2024'!B:B,'2024'!AZ:AZ)</f>
        <v>#N/A</v>
      </c>
      <c r="AB382">
        <f>_xlfn.XLOOKUP(A382,'2025'!A:A,'2025'!F:F)</f>
        <v>1</v>
      </c>
    </row>
    <row r="383" spans="1:28">
      <c r="A383" t="s">
        <v>479</v>
      </c>
      <c r="E383" t="str">
        <f>_xlfn.XLOOKUP(A383,'2022'!A:A,'2022'!AA:AA)</f>
        <v/>
      </c>
      <c r="F383">
        <f>_xlfn.XLOOKUP(A383,'2023'!B:B,'2023'!AG:AG)</f>
        <v>0</v>
      </c>
      <c r="G383">
        <f>_xlfn.XLOOKUP(A383,'2024'!B:B,'2024'!BL:BL)</f>
        <v>1</v>
      </c>
      <c r="H383">
        <f>_xlfn.XLOOKUP(A383,'2025'!A:A,'2025'!G:G)</f>
        <v>0</v>
      </c>
      <c r="I383" t="str">
        <f>_xlfn.XLOOKUP(A383,'2021'!A:A,'2021'!U:U)</f>
        <v/>
      </c>
      <c r="J383" t="str">
        <f>_xlfn.XLOOKUP(A383,'2022'!A:A,'2022'!V:V)</f>
        <v/>
      </c>
      <c r="K383" t="str">
        <f>_xlfn.XLOOKUP(A383,'2023'!B:B,'2023'!AD:AD)</f>
        <v/>
      </c>
      <c r="L383" t="str">
        <f>_xlfn.XLOOKUP(A383,'2024'!B:B,'2024'!AV:AV)</f>
        <v/>
      </c>
      <c r="M383">
        <f>_xlfn.XLOOKUP(A383,'2025'!A:A,'2025'!G:G)</f>
        <v>0</v>
      </c>
      <c r="N383">
        <f>_xlfn.XLOOKUP(A383,'2021'!A:A,'2021'!E:E)</f>
        <v>0</v>
      </c>
      <c r="O383">
        <f>_xlfn.XLOOKUP(A383,'2022'!A:A,'2022'!E:E)</f>
        <v>0</v>
      </c>
      <c r="P383">
        <f>_xlfn.XLOOKUP(A383,'2023'!B:B,'2023'!G:G)</f>
        <v>0</v>
      </c>
      <c r="Q383">
        <f>_xlfn.XLOOKUP(A383,'2024'!B:B,'2024'!BH:BH)</f>
        <v>0</v>
      </c>
      <c r="R383">
        <f>_xlfn.XLOOKUP(A383,'2025'!A:A,'2025'!B:B)</f>
        <v>0</v>
      </c>
      <c r="S383" t="str">
        <f>_xlfn.XLOOKUP(A383,'2021'!A:A,'2021'!X:X)</f>
        <v/>
      </c>
      <c r="T383" t="str">
        <f>_xlfn.XLOOKUP(A383,'2022'!A:A,'2022'!X:X)</f>
        <v/>
      </c>
      <c r="U383" t="str">
        <f>_xlfn.XLOOKUP(A383,'2023'!B:B,'2023'!AF:AF)</f>
        <v/>
      </c>
      <c r="V383" t="str">
        <f>_xlfn.XLOOKUP(A383,'2024'!B:B,'2024'!BW:BW)</f>
        <v/>
      </c>
      <c r="W383">
        <f>_xlfn.XLOOKUP(A383,'2025'!A:A,'2025'!C:C)</f>
        <v>0</v>
      </c>
      <c r="X383">
        <f>_xlfn.XLOOKUP(A383,'2021'!A:A,'2021'!V:V)</f>
        <v>1</v>
      </c>
      <c r="Y383">
        <f>_xlfn.XLOOKUP(A383,'2022'!A:A,'2022'!W:W)</f>
        <v>1</v>
      </c>
      <c r="Z383">
        <f>_xlfn.XLOOKUP(A383,'2023'!B:B,'2023'!AE:AE)</f>
        <v>1</v>
      </c>
      <c r="AA383">
        <f>_xlfn.XLOOKUP(A383,'2024'!B:B,'2024'!AZ:AZ)</f>
        <v>1</v>
      </c>
      <c r="AB383">
        <f>_xlfn.XLOOKUP(A383,'2025'!A:A,'2025'!F:F)</f>
        <v>1</v>
      </c>
    </row>
    <row r="384" spans="1:28">
      <c r="A384" t="s">
        <v>375</v>
      </c>
      <c r="E384" t="e">
        <f>_xlfn.XLOOKUP(A384,'2022'!A:A,'2022'!AA:AA)</f>
        <v>#N/A</v>
      </c>
      <c r="F384">
        <f>_xlfn.XLOOKUP(A384,'2023'!B:B,'2023'!AG:AG)</f>
        <v>0</v>
      </c>
      <c r="G384">
        <f>_xlfn.XLOOKUP(A384,'2024'!B:B,'2024'!BL:BL)</f>
        <v>0</v>
      </c>
      <c r="H384">
        <f>_xlfn.XLOOKUP(A384,'2025'!A:A,'2025'!G:G)</f>
        <v>0</v>
      </c>
      <c r="I384" t="e">
        <f>_xlfn.XLOOKUP(A384,'2021'!A:A,'2021'!U:U)</f>
        <v>#N/A</v>
      </c>
      <c r="J384" t="e">
        <f>_xlfn.XLOOKUP(A384,'2022'!A:A,'2022'!V:V)</f>
        <v>#N/A</v>
      </c>
      <c r="K384" t="str">
        <f>_xlfn.XLOOKUP(A384,'2023'!B:B,'2023'!AD:AD)</f>
        <v/>
      </c>
      <c r="L384" t="str">
        <f>_xlfn.XLOOKUP(A384,'2024'!B:B,'2024'!AV:AV)</f>
        <v/>
      </c>
      <c r="M384">
        <f>_xlfn.XLOOKUP(A384,'2025'!A:A,'2025'!G:G)</f>
        <v>0</v>
      </c>
      <c r="N384" t="e">
        <f>_xlfn.XLOOKUP(A384,'2021'!A:A,'2021'!E:E)</f>
        <v>#N/A</v>
      </c>
      <c r="O384" t="e">
        <f>_xlfn.XLOOKUP(A384,'2022'!A:A,'2022'!E:E)</f>
        <v>#N/A</v>
      </c>
      <c r="P384">
        <f>_xlfn.XLOOKUP(A384,'2023'!B:B,'2023'!G:G)</f>
        <v>0</v>
      </c>
      <c r="Q384">
        <f>_xlfn.XLOOKUP(A384,'2024'!B:B,'2024'!BH:BH)</f>
        <v>0</v>
      </c>
      <c r="R384">
        <f>_xlfn.XLOOKUP(A384,'2025'!A:A,'2025'!B:B)</f>
        <v>0</v>
      </c>
      <c r="S384" t="e">
        <f>_xlfn.XLOOKUP(A384,'2021'!A:A,'2021'!X:X)</f>
        <v>#N/A</v>
      </c>
      <c r="T384" t="e">
        <f>_xlfn.XLOOKUP(A384,'2022'!A:A,'2022'!X:X)</f>
        <v>#N/A</v>
      </c>
      <c r="U384" t="str">
        <f>_xlfn.XLOOKUP(A384,'2023'!B:B,'2023'!AF:AF)</f>
        <v/>
      </c>
      <c r="V384" t="str">
        <f>_xlfn.XLOOKUP(A384,'2024'!B:B,'2024'!BW:BW)</f>
        <v/>
      </c>
      <c r="W384">
        <f>_xlfn.XLOOKUP(A384,'2025'!A:A,'2025'!C:C)</f>
        <v>0</v>
      </c>
      <c r="X384" t="e">
        <f>_xlfn.XLOOKUP(A384,'2021'!A:A,'2021'!V:V)</f>
        <v>#N/A</v>
      </c>
      <c r="Y384" t="e">
        <f>_xlfn.XLOOKUP(A384,'2022'!A:A,'2022'!W:W)</f>
        <v>#N/A</v>
      </c>
      <c r="Z384" t="str">
        <f>_xlfn.XLOOKUP(A384,'2023'!B:B,'2023'!AE:AE)</f>
        <v/>
      </c>
      <c r="AA384">
        <f>_xlfn.XLOOKUP(A384,'2024'!B:B,'2024'!AZ:AZ)</f>
        <v>0</v>
      </c>
      <c r="AB384">
        <f>_xlfn.XLOOKUP(A384,'2025'!A:A,'2025'!F:F)</f>
        <v>0</v>
      </c>
    </row>
    <row r="385" spans="1:28">
      <c r="A385" t="s">
        <v>451</v>
      </c>
      <c r="E385" t="str">
        <f>_xlfn.XLOOKUP(A385,'2022'!A:A,'2022'!AA:AA)</f>
        <v/>
      </c>
      <c r="F385" t="e">
        <f>_xlfn.XLOOKUP(A385,'2023'!B:B,'2023'!AG:AG)</f>
        <v>#N/A</v>
      </c>
      <c r="G385">
        <f>_xlfn.XLOOKUP(A385,'2024'!B:B,'2024'!BL:BL)</f>
        <v>0</v>
      </c>
      <c r="H385">
        <f>_xlfn.XLOOKUP(A385,'2025'!A:A,'2025'!G:G)</f>
        <v>0</v>
      </c>
      <c r="I385" t="e">
        <f>_xlfn.XLOOKUP(A385,'2021'!A:A,'2021'!U:U)</f>
        <v>#N/A</v>
      </c>
      <c r="J385" t="str">
        <f>_xlfn.XLOOKUP(A385,'2022'!A:A,'2022'!V:V)</f>
        <v/>
      </c>
      <c r="K385" t="e">
        <f>_xlfn.XLOOKUP(A385,'2023'!B:B,'2023'!AD:AD)</f>
        <v>#N/A</v>
      </c>
      <c r="L385" t="str">
        <f>_xlfn.XLOOKUP(A385,'2024'!B:B,'2024'!AV:AV)</f>
        <v/>
      </c>
      <c r="M385">
        <f>_xlfn.XLOOKUP(A385,'2025'!A:A,'2025'!G:G)</f>
        <v>0</v>
      </c>
      <c r="N385" t="e">
        <f>_xlfn.XLOOKUP(A385,'2021'!A:A,'2021'!E:E)</f>
        <v>#N/A</v>
      </c>
      <c r="O385">
        <f>_xlfn.XLOOKUP(A385,'2022'!A:A,'2022'!E:E)</f>
        <v>0</v>
      </c>
      <c r="P385" t="e">
        <f>_xlfn.XLOOKUP(A385,'2023'!B:B,'2023'!G:G)</f>
        <v>#N/A</v>
      </c>
      <c r="Q385">
        <f>_xlfn.XLOOKUP(A385,'2024'!B:B,'2024'!BH:BH)</f>
        <v>0</v>
      </c>
      <c r="R385">
        <f>_xlfn.XLOOKUP(A385,'2025'!A:A,'2025'!B:B)</f>
        <v>0</v>
      </c>
      <c r="S385" t="e">
        <f>_xlfn.XLOOKUP(A385,'2021'!A:A,'2021'!X:X)</f>
        <v>#N/A</v>
      </c>
      <c r="T385" t="str">
        <f>_xlfn.XLOOKUP(A385,'2022'!A:A,'2022'!X:X)</f>
        <v/>
      </c>
      <c r="U385" t="e">
        <f>_xlfn.XLOOKUP(A385,'2023'!B:B,'2023'!AF:AF)</f>
        <v>#N/A</v>
      </c>
      <c r="V385" t="str">
        <f>_xlfn.XLOOKUP(A385,'2024'!B:B,'2024'!BW:BW)</f>
        <v/>
      </c>
      <c r="W385">
        <f>_xlfn.XLOOKUP(A385,'2025'!A:A,'2025'!C:C)</f>
        <v>0</v>
      </c>
      <c r="X385" t="e">
        <f>_xlfn.XLOOKUP(A385,'2021'!A:A,'2021'!V:V)</f>
        <v>#N/A</v>
      </c>
      <c r="Y385" t="str">
        <f>_xlfn.XLOOKUP(A385,'2022'!A:A,'2022'!W:W)</f>
        <v/>
      </c>
      <c r="Z385" t="e">
        <f>_xlfn.XLOOKUP(A385,'2023'!B:B,'2023'!AE:AE)</f>
        <v>#N/A</v>
      </c>
      <c r="AA385">
        <f>_xlfn.XLOOKUP(A385,'2024'!B:B,'2024'!AZ:AZ)</f>
        <v>0</v>
      </c>
      <c r="AB385">
        <f>_xlfn.XLOOKUP(A385,'2025'!A:A,'2025'!F:F)</f>
        <v>0</v>
      </c>
    </row>
    <row r="386" spans="1:28">
      <c r="A386" t="s">
        <v>96</v>
      </c>
      <c r="E386" t="str">
        <f>_xlfn.XLOOKUP(A386,'2022'!A:A,'2022'!AA:AA)</f>
        <v>Y</v>
      </c>
      <c r="F386" t="str">
        <f>_xlfn.XLOOKUP(A386,'2023'!B:B,'2023'!AG:AG)</f>
        <v>U</v>
      </c>
      <c r="G386">
        <f>_xlfn.XLOOKUP(A386,'2024'!B:B,'2024'!BL:BL)</f>
        <v>1</v>
      </c>
      <c r="H386">
        <f>_xlfn.XLOOKUP(A386,'2025'!A:A,'2025'!G:G)</f>
        <v>0</v>
      </c>
      <c r="I386" t="e">
        <f>_xlfn.XLOOKUP(A386,'2021'!A:A,'2021'!U:U)</f>
        <v>#N/A</v>
      </c>
      <c r="J386">
        <f>_xlfn.XLOOKUP(A386,'2022'!A:A,'2022'!V:V)</f>
        <v>1</v>
      </c>
      <c r="K386">
        <f>_xlfn.XLOOKUP(A386,'2023'!B:B,'2023'!AD:AD)</f>
        <v>1</v>
      </c>
      <c r="L386">
        <f>_xlfn.XLOOKUP(A386,'2024'!B:B,'2024'!AV:AV)</f>
        <v>1</v>
      </c>
      <c r="M386">
        <f>_xlfn.XLOOKUP(A386,'2025'!A:A,'2025'!G:G)</f>
        <v>0</v>
      </c>
      <c r="N386" t="e">
        <f>_xlfn.XLOOKUP(A386,'2021'!A:A,'2021'!E:E)</f>
        <v>#N/A</v>
      </c>
      <c r="O386">
        <f>_xlfn.XLOOKUP(A386,'2022'!A:A,'2022'!E:E)</f>
        <v>0</v>
      </c>
      <c r="P386">
        <f>_xlfn.XLOOKUP(A386,'2023'!B:B,'2023'!G:G)</f>
        <v>0</v>
      </c>
      <c r="Q386">
        <f>_xlfn.XLOOKUP(A386,'2024'!B:B,'2024'!BH:BH)</f>
        <v>0</v>
      </c>
      <c r="R386">
        <f>_xlfn.XLOOKUP(A386,'2025'!A:A,'2025'!B:B)</f>
        <v>0</v>
      </c>
      <c r="S386" t="e">
        <f>_xlfn.XLOOKUP(A386,'2021'!A:A,'2021'!X:X)</f>
        <v>#N/A</v>
      </c>
      <c r="T386" t="str">
        <f>_xlfn.XLOOKUP(A386,'2022'!A:A,'2022'!X:X)</f>
        <v/>
      </c>
      <c r="U386" t="str">
        <f>_xlfn.XLOOKUP(A386,'2023'!B:B,'2023'!AF:AF)</f>
        <v/>
      </c>
      <c r="V386">
        <f>_xlfn.XLOOKUP(A386,'2024'!B:B,'2024'!BW:BW)</f>
        <v>1</v>
      </c>
      <c r="W386">
        <f>_xlfn.XLOOKUP(A386,'2025'!A:A,'2025'!C:C)</f>
        <v>1</v>
      </c>
      <c r="X386" t="e">
        <f>_xlfn.XLOOKUP(A386,'2021'!A:A,'2021'!V:V)</f>
        <v>#N/A</v>
      </c>
      <c r="Y386" t="str">
        <f>_xlfn.XLOOKUP(A386,'2022'!A:A,'2022'!W:W)</f>
        <v/>
      </c>
      <c r="Z386" t="str">
        <f>_xlfn.XLOOKUP(A386,'2023'!B:B,'2023'!AE:AE)</f>
        <v/>
      </c>
      <c r="AA386">
        <f>_xlfn.XLOOKUP(A386,'2024'!B:B,'2024'!AZ:AZ)</f>
        <v>0</v>
      </c>
      <c r="AB386">
        <f>_xlfn.XLOOKUP(A386,'2025'!A:A,'2025'!F:F)</f>
        <v>0</v>
      </c>
    </row>
    <row r="387" spans="1:28">
      <c r="A387" t="s">
        <v>265</v>
      </c>
      <c r="E387" t="str">
        <f>_xlfn.XLOOKUP(A387,'2022'!A:A,'2022'!AA:AA)</f>
        <v>Y</v>
      </c>
      <c r="F387" t="str">
        <f>_xlfn.XLOOKUP(A387,'2023'!B:B,'2023'!AG:AG)</f>
        <v>U</v>
      </c>
      <c r="G387">
        <f>_xlfn.XLOOKUP(A387,'2024'!B:B,'2024'!BL:BL)</f>
        <v>1</v>
      </c>
      <c r="H387">
        <f>_xlfn.XLOOKUP(A387,'2025'!A:A,'2025'!G:G)</f>
        <v>1</v>
      </c>
      <c r="I387">
        <f>_xlfn.XLOOKUP(A387,'2021'!A:A,'2021'!U:U)</f>
        <v>1</v>
      </c>
      <c r="J387">
        <f>_xlfn.XLOOKUP(A387,'2022'!A:A,'2022'!V:V)</f>
        <v>1</v>
      </c>
      <c r="K387">
        <f>_xlfn.XLOOKUP(A387,'2023'!B:B,'2023'!AD:AD)</f>
        <v>1</v>
      </c>
      <c r="L387">
        <f>_xlfn.XLOOKUP(A387,'2024'!B:B,'2024'!AV:AV)</f>
        <v>1</v>
      </c>
      <c r="M387">
        <f>_xlfn.XLOOKUP(A387,'2025'!A:A,'2025'!G:G)</f>
        <v>1</v>
      </c>
      <c r="N387">
        <f>_xlfn.XLOOKUP(A387,'2021'!A:A,'2021'!E:E)</f>
        <v>0</v>
      </c>
      <c r="O387">
        <f>_xlfn.XLOOKUP(A387,'2022'!A:A,'2022'!E:E)</f>
        <v>0</v>
      </c>
      <c r="P387">
        <f>_xlfn.XLOOKUP(A387,'2023'!B:B,'2023'!G:G)</f>
        <v>0</v>
      </c>
      <c r="Q387">
        <f>_xlfn.XLOOKUP(A387,'2024'!B:B,'2024'!BH:BH)</f>
        <v>0</v>
      </c>
      <c r="R387">
        <f>_xlfn.XLOOKUP(A387,'2025'!A:A,'2025'!B:B)</f>
        <v>0</v>
      </c>
      <c r="S387" t="str">
        <f>_xlfn.XLOOKUP(A387,'2021'!A:A,'2021'!X:X)</f>
        <v/>
      </c>
      <c r="T387">
        <f>_xlfn.XLOOKUP(A387,'2022'!A:A,'2022'!X:X)</f>
        <v>1</v>
      </c>
      <c r="U387">
        <f>_xlfn.XLOOKUP(A387,'2023'!B:B,'2023'!AF:AF)</f>
        <v>1</v>
      </c>
      <c r="V387">
        <f>_xlfn.XLOOKUP(A387,'2024'!B:B,'2024'!BW:BW)</f>
        <v>1</v>
      </c>
      <c r="W387">
        <f>_xlfn.XLOOKUP(A387,'2025'!A:A,'2025'!C:C)</f>
        <v>1</v>
      </c>
      <c r="X387" t="str">
        <f>_xlfn.XLOOKUP(A387,'2021'!A:A,'2021'!V:V)</f>
        <v/>
      </c>
      <c r="Y387" t="str">
        <f>_xlfn.XLOOKUP(A387,'2022'!A:A,'2022'!W:W)</f>
        <v/>
      </c>
      <c r="Z387" t="str">
        <f>_xlfn.XLOOKUP(A387,'2023'!B:B,'2023'!AE:AE)</f>
        <v/>
      </c>
      <c r="AA387">
        <f>_xlfn.XLOOKUP(A387,'2024'!B:B,'2024'!AZ:AZ)</f>
        <v>0</v>
      </c>
      <c r="AB387">
        <f>_xlfn.XLOOKUP(A387,'2025'!A:A,'2025'!F:F)</f>
        <v>1</v>
      </c>
    </row>
    <row r="388" spans="1:28">
      <c r="A388" t="s">
        <v>235</v>
      </c>
      <c r="E388" t="str">
        <f>_xlfn.XLOOKUP(A388,'2022'!A:A,'2022'!AA:AA)</f>
        <v>Y</v>
      </c>
      <c r="F388" t="str">
        <f>_xlfn.XLOOKUP(A388,'2023'!B:B,'2023'!AG:AG)</f>
        <v>Y</v>
      </c>
      <c r="G388">
        <f>_xlfn.XLOOKUP(A388,'2024'!B:B,'2024'!BL:BL)</f>
        <v>1</v>
      </c>
      <c r="H388">
        <f>_xlfn.XLOOKUP(A388,'2025'!A:A,'2025'!G:G)</f>
        <v>1</v>
      </c>
      <c r="I388">
        <f>_xlfn.XLOOKUP(A388,'2021'!A:A,'2021'!U:U)</f>
        <v>1</v>
      </c>
      <c r="J388">
        <f>_xlfn.XLOOKUP(A388,'2022'!A:A,'2022'!V:V)</f>
        <v>1</v>
      </c>
      <c r="K388" t="str">
        <f>_xlfn.XLOOKUP(A388,'2023'!B:B,'2023'!AD:AD)</f>
        <v/>
      </c>
      <c r="L388" t="str">
        <f>_xlfn.XLOOKUP(A388,'2024'!B:B,'2024'!AV:AV)</f>
        <v/>
      </c>
      <c r="M388">
        <f>_xlfn.XLOOKUP(A388,'2025'!A:A,'2025'!G:G)</f>
        <v>1</v>
      </c>
      <c r="N388">
        <f>_xlfn.XLOOKUP(A388,'2021'!A:A,'2021'!E:E)</f>
        <v>0</v>
      </c>
      <c r="O388">
        <f>_xlfn.XLOOKUP(A388,'2022'!A:A,'2022'!E:E)</f>
        <v>0</v>
      </c>
      <c r="P388">
        <f>_xlfn.XLOOKUP(A388,'2023'!B:B,'2023'!G:G)</f>
        <v>0</v>
      </c>
      <c r="Q388">
        <f>_xlfn.XLOOKUP(A388,'2024'!B:B,'2024'!BH:BH)</f>
        <v>0</v>
      </c>
      <c r="R388">
        <f>_xlfn.XLOOKUP(A388,'2025'!A:A,'2025'!B:B)</f>
        <v>0</v>
      </c>
      <c r="S388" t="str">
        <f>_xlfn.XLOOKUP(A388,'2021'!A:A,'2021'!X:X)</f>
        <v/>
      </c>
      <c r="T388" t="str">
        <f>_xlfn.XLOOKUP(A388,'2022'!A:A,'2022'!X:X)</f>
        <v/>
      </c>
      <c r="U388" t="str">
        <f>_xlfn.XLOOKUP(A388,'2023'!B:B,'2023'!AF:AF)</f>
        <v/>
      </c>
      <c r="V388" t="str">
        <f>_xlfn.XLOOKUP(A388,'2024'!B:B,'2024'!BW:BW)</f>
        <v/>
      </c>
      <c r="W388">
        <f>_xlfn.XLOOKUP(A388,'2025'!A:A,'2025'!C:C)</f>
        <v>0</v>
      </c>
      <c r="X388" t="str">
        <f>_xlfn.XLOOKUP(A388,'2021'!A:A,'2021'!V:V)</f>
        <v/>
      </c>
      <c r="Y388">
        <f>_xlfn.XLOOKUP(A388,'2022'!A:A,'2022'!W:W)</f>
        <v>1</v>
      </c>
      <c r="Z388">
        <f>_xlfn.XLOOKUP(A388,'2023'!B:B,'2023'!AE:AE)</f>
        <v>1</v>
      </c>
      <c r="AA388">
        <f>_xlfn.XLOOKUP(A388,'2024'!B:B,'2024'!AZ:AZ)</f>
        <v>1</v>
      </c>
      <c r="AB388">
        <f>_xlfn.XLOOKUP(A388,'2025'!A:A,'2025'!F:F)</f>
        <v>1</v>
      </c>
    </row>
    <row r="389" spans="1:28">
      <c r="A389" t="s">
        <v>89</v>
      </c>
      <c r="E389" t="str">
        <f>_xlfn.XLOOKUP(A389,'2022'!A:A,'2022'!AA:AA)</f>
        <v/>
      </c>
      <c r="F389">
        <f>_xlfn.XLOOKUP(A389,'2023'!B:B,'2023'!AG:AG)</f>
        <v>0</v>
      </c>
      <c r="G389">
        <f>_xlfn.XLOOKUP(A389,'2024'!B:B,'2024'!BL:BL)</f>
        <v>1</v>
      </c>
      <c r="H389">
        <f>_xlfn.XLOOKUP(A389,'2025'!A:A,'2025'!G:G)</f>
        <v>1</v>
      </c>
      <c r="I389" t="e">
        <f>_xlfn.XLOOKUP(A389,'2021'!A:A,'2021'!U:U)</f>
        <v>#N/A</v>
      </c>
      <c r="J389" t="str">
        <f>_xlfn.XLOOKUP(A389,'2022'!A:A,'2022'!V:V)</f>
        <v/>
      </c>
      <c r="K389" t="str">
        <f>_xlfn.XLOOKUP(A389,'2023'!B:B,'2023'!AD:AD)</f>
        <v/>
      </c>
      <c r="L389" t="str">
        <f>_xlfn.XLOOKUP(A389,'2024'!B:B,'2024'!AV:AV)</f>
        <v/>
      </c>
      <c r="M389">
        <f>_xlfn.XLOOKUP(A389,'2025'!A:A,'2025'!G:G)</f>
        <v>1</v>
      </c>
      <c r="N389" t="e">
        <f>_xlfn.XLOOKUP(A389,'2021'!A:A,'2021'!E:E)</f>
        <v>#N/A</v>
      </c>
      <c r="O389" t="str">
        <f>_xlfn.XLOOKUP(A389,'2022'!A:A,'2022'!E:E)</f>
        <v>Y</v>
      </c>
      <c r="P389" t="str">
        <f>_xlfn.XLOOKUP(A389,'2023'!B:B,'2023'!G:G)</f>
        <v>Y</v>
      </c>
      <c r="Q389">
        <f>_xlfn.XLOOKUP(A389,'2024'!B:B,'2024'!BH:BH)</f>
        <v>1</v>
      </c>
      <c r="R389">
        <f>_xlfn.XLOOKUP(A389,'2025'!A:A,'2025'!B:B)</f>
        <v>0</v>
      </c>
      <c r="S389" t="e">
        <f>_xlfn.XLOOKUP(A389,'2021'!A:A,'2021'!X:X)</f>
        <v>#N/A</v>
      </c>
      <c r="T389" t="str">
        <f>_xlfn.XLOOKUP(A389,'2022'!A:A,'2022'!X:X)</f>
        <v/>
      </c>
      <c r="U389" t="str">
        <f>_xlfn.XLOOKUP(A389,'2023'!B:B,'2023'!AF:AF)</f>
        <v/>
      </c>
      <c r="V389">
        <f>_xlfn.XLOOKUP(A389,'2024'!B:B,'2024'!BW:BW)</f>
        <v>1</v>
      </c>
      <c r="W389">
        <f>_xlfn.XLOOKUP(A389,'2025'!A:A,'2025'!C:C)</f>
        <v>1</v>
      </c>
      <c r="X389" t="e">
        <f>_xlfn.XLOOKUP(A389,'2021'!A:A,'2021'!V:V)</f>
        <v>#N/A</v>
      </c>
      <c r="Y389">
        <f>_xlfn.XLOOKUP(A389,'2022'!A:A,'2022'!W:W)</f>
        <v>1</v>
      </c>
      <c r="Z389">
        <f>_xlfn.XLOOKUP(A389,'2023'!B:B,'2023'!AE:AE)</f>
        <v>1</v>
      </c>
      <c r="AA389">
        <f>_xlfn.XLOOKUP(A389,'2024'!B:B,'2024'!AZ:AZ)</f>
        <v>1</v>
      </c>
      <c r="AB389">
        <f>_xlfn.XLOOKUP(A389,'2025'!A:A,'2025'!F:F)</f>
        <v>1</v>
      </c>
    </row>
    <row r="390" spans="1:28">
      <c r="A390" t="s">
        <v>525</v>
      </c>
      <c r="E390" t="str">
        <f>_xlfn.XLOOKUP(A390,'2022'!A:A,'2022'!AA:AA)</f>
        <v/>
      </c>
      <c r="F390">
        <f>_xlfn.XLOOKUP(A390,'2023'!B:B,'2023'!AG:AG)</f>
        <v>0</v>
      </c>
      <c r="G390">
        <f>_xlfn.XLOOKUP(A390,'2024'!B:B,'2024'!BL:BL)</f>
        <v>0</v>
      </c>
      <c r="H390">
        <f>_xlfn.XLOOKUP(A390,'2025'!A:A,'2025'!G:G)</f>
        <v>0</v>
      </c>
      <c r="I390">
        <f>_xlfn.XLOOKUP(A390,'2021'!A:A,'2021'!U:U)</f>
        <v>1</v>
      </c>
      <c r="J390">
        <f>_xlfn.XLOOKUP(A390,'2022'!A:A,'2022'!V:V)</f>
        <v>1</v>
      </c>
      <c r="K390">
        <f>_xlfn.XLOOKUP(A390,'2023'!B:B,'2023'!AD:AD)</f>
        <v>1</v>
      </c>
      <c r="L390">
        <f>_xlfn.XLOOKUP(A390,'2024'!B:B,'2024'!AV:AV)</f>
        <v>1</v>
      </c>
      <c r="M390">
        <f>_xlfn.XLOOKUP(A390,'2025'!A:A,'2025'!G:G)</f>
        <v>0</v>
      </c>
      <c r="N390">
        <f>_xlfn.XLOOKUP(A390,'2021'!A:A,'2021'!E:E)</f>
        <v>0</v>
      </c>
      <c r="O390">
        <f>_xlfn.XLOOKUP(A390,'2022'!A:A,'2022'!E:E)</f>
        <v>0</v>
      </c>
      <c r="P390">
        <f>_xlfn.XLOOKUP(A390,'2023'!B:B,'2023'!G:G)</f>
        <v>0</v>
      </c>
      <c r="Q390">
        <f>_xlfn.XLOOKUP(A390,'2024'!B:B,'2024'!BH:BH)</f>
        <v>0</v>
      </c>
      <c r="R390">
        <f>_xlfn.XLOOKUP(A390,'2025'!A:A,'2025'!B:B)</f>
        <v>0</v>
      </c>
      <c r="S390">
        <f>_xlfn.XLOOKUP(A390,'2021'!A:A,'2021'!X:X)</f>
        <v>1</v>
      </c>
      <c r="T390">
        <f>_xlfn.XLOOKUP(A390,'2022'!A:A,'2022'!X:X)</f>
        <v>1</v>
      </c>
      <c r="U390">
        <f>_xlfn.XLOOKUP(A390,'2023'!B:B,'2023'!AF:AF)</f>
        <v>1</v>
      </c>
      <c r="V390">
        <f>_xlfn.XLOOKUP(A390,'2024'!B:B,'2024'!BW:BW)</f>
        <v>1</v>
      </c>
      <c r="W390">
        <f>_xlfn.XLOOKUP(A390,'2025'!A:A,'2025'!C:C)</f>
        <v>0</v>
      </c>
      <c r="X390" t="str">
        <f>_xlfn.XLOOKUP(A390,'2021'!A:A,'2021'!V:V)</f>
        <v/>
      </c>
      <c r="Y390" t="str">
        <f>_xlfn.XLOOKUP(A390,'2022'!A:A,'2022'!W:W)</f>
        <v/>
      </c>
      <c r="Z390" t="str">
        <f>_xlfn.XLOOKUP(A390,'2023'!B:B,'2023'!AE:AE)</f>
        <v/>
      </c>
      <c r="AA390">
        <f>_xlfn.XLOOKUP(A390,'2024'!B:B,'2024'!AZ:AZ)</f>
        <v>0</v>
      </c>
      <c r="AB390">
        <f>_xlfn.XLOOKUP(A390,'2025'!A:A,'2025'!F:F)</f>
        <v>0</v>
      </c>
    </row>
    <row r="391" spans="1:28">
      <c r="A391" t="s">
        <v>70</v>
      </c>
      <c r="E391" t="str">
        <f>_xlfn.XLOOKUP(A391,'2022'!A:A,'2022'!AA:AA)</f>
        <v/>
      </c>
      <c r="F391" t="str">
        <f>_xlfn.XLOOKUP(A391,'2023'!B:B,'2023'!AG:AG)</f>
        <v>Y</v>
      </c>
      <c r="G391">
        <f>_xlfn.XLOOKUP(A391,'2024'!B:B,'2024'!BL:BL)</f>
        <v>1</v>
      </c>
      <c r="H391">
        <f>_xlfn.XLOOKUP(A391,'2025'!A:A,'2025'!G:G)</f>
        <v>1</v>
      </c>
      <c r="I391">
        <f>_xlfn.XLOOKUP(A391,'2021'!A:A,'2021'!U:U)</f>
        <v>1</v>
      </c>
      <c r="J391">
        <f>_xlfn.XLOOKUP(A391,'2022'!A:A,'2022'!V:V)</f>
        <v>1</v>
      </c>
      <c r="K391" t="str">
        <f>_xlfn.XLOOKUP(A391,'2023'!B:B,'2023'!AD:AD)</f>
        <v/>
      </c>
      <c r="L391">
        <f>_xlfn.XLOOKUP(A391,'2024'!B:B,'2024'!AV:AV)</f>
        <v>1</v>
      </c>
      <c r="M391">
        <f>_xlfn.XLOOKUP(A391,'2025'!A:A,'2025'!G:G)</f>
        <v>1</v>
      </c>
      <c r="N391" t="str">
        <f>_xlfn.XLOOKUP(A391,'2021'!A:A,'2021'!E:E)</f>
        <v>Y</v>
      </c>
      <c r="O391" t="str">
        <f>_xlfn.XLOOKUP(A391,'2022'!A:A,'2022'!E:E)</f>
        <v>Y</v>
      </c>
      <c r="P391" t="str">
        <f>_xlfn.XLOOKUP(A391,'2023'!B:B,'2023'!G:G)</f>
        <v>Y</v>
      </c>
      <c r="Q391">
        <f>_xlfn.XLOOKUP(A391,'2024'!B:B,'2024'!BH:BH)</f>
        <v>1</v>
      </c>
      <c r="R391">
        <f>_xlfn.XLOOKUP(A391,'2025'!A:A,'2025'!B:B)</f>
        <v>1</v>
      </c>
      <c r="S391">
        <f>_xlfn.XLOOKUP(A391,'2021'!A:A,'2021'!X:X)</f>
        <v>1</v>
      </c>
      <c r="T391">
        <f>_xlfn.XLOOKUP(A391,'2022'!A:A,'2022'!X:X)</f>
        <v>1</v>
      </c>
      <c r="U391">
        <f>_xlfn.XLOOKUP(A391,'2023'!B:B,'2023'!AF:AF)</f>
        <v>1</v>
      </c>
      <c r="V391">
        <f>_xlfn.XLOOKUP(A391,'2024'!B:B,'2024'!BW:BW)</f>
        <v>1</v>
      </c>
      <c r="W391">
        <f>_xlfn.XLOOKUP(A391,'2025'!A:A,'2025'!C:C)</f>
        <v>1</v>
      </c>
      <c r="X391">
        <f>_xlfn.XLOOKUP(A391,'2021'!A:A,'2021'!V:V)</f>
        <v>1</v>
      </c>
      <c r="Y391">
        <f>_xlfn.XLOOKUP(A391,'2022'!A:A,'2022'!W:W)</f>
        <v>1</v>
      </c>
      <c r="Z391">
        <f>_xlfn.XLOOKUP(A391,'2023'!B:B,'2023'!AE:AE)</f>
        <v>1</v>
      </c>
      <c r="AA391">
        <f>_xlfn.XLOOKUP(A391,'2024'!B:B,'2024'!AZ:AZ)</f>
        <v>0</v>
      </c>
      <c r="AB391">
        <f>_xlfn.XLOOKUP(A391,'2025'!A:A,'2025'!F:F)</f>
        <v>0</v>
      </c>
    </row>
    <row r="392" spans="1:28">
      <c r="A392" t="s">
        <v>294</v>
      </c>
      <c r="E392" t="str">
        <f>_xlfn.XLOOKUP(A392,'2022'!A:A,'2022'!AA:AA)</f>
        <v>N</v>
      </c>
      <c r="F392" t="str">
        <f>_xlfn.XLOOKUP(A392,'2023'!B:B,'2023'!AG:AG)</f>
        <v>U</v>
      </c>
      <c r="G392">
        <f>_xlfn.XLOOKUP(A392,'2024'!B:B,'2024'!BL:BL)</f>
        <v>0</v>
      </c>
      <c r="H392">
        <f>_xlfn.XLOOKUP(A392,'2025'!A:A,'2025'!G:G)</f>
        <v>0</v>
      </c>
      <c r="I392" t="str">
        <f>_xlfn.XLOOKUP(A392,'2021'!A:A,'2021'!U:U)</f>
        <v/>
      </c>
      <c r="J392" t="str">
        <f>_xlfn.XLOOKUP(A392,'2022'!A:A,'2022'!V:V)</f>
        <v/>
      </c>
      <c r="K392" t="str">
        <f>_xlfn.XLOOKUP(A392,'2023'!B:B,'2023'!AD:AD)</f>
        <v/>
      </c>
      <c r="L392" t="str">
        <f>_xlfn.XLOOKUP(A392,'2024'!B:B,'2024'!AV:AV)</f>
        <v/>
      </c>
      <c r="M392">
        <f>_xlfn.XLOOKUP(A392,'2025'!A:A,'2025'!G:G)</f>
        <v>0</v>
      </c>
      <c r="N392">
        <f>_xlfn.XLOOKUP(A392,'2021'!A:A,'2021'!E:E)</f>
        <v>0</v>
      </c>
      <c r="O392">
        <f>_xlfn.XLOOKUP(A392,'2022'!A:A,'2022'!E:E)</f>
        <v>0</v>
      </c>
      <c r="P392">
        <f>_xlfn.XLOOKUP(A392,'2023'!B:B,'2023'!G:G)</f>
        <v>0</v>
      </c>
      <c r="Q392">
        <f>_xlfn.XLOOKUP(A392,'2024'!B:B,'2024'!BH:BH)</f>
        <v>0</v>
      </c>
      <c r="R392">
        <f>_xlfn.XLOOKUP(A392,'2025'!A:A,'2025'!B:B)</f>
        <v>0</v>
      </c>
      <c r="S392" t="str">
        <f>_xlfn.XLOOKUP(A392,'2021'!A:A,'2021'!X:X)</f>
        <v/>
      </c>
      <c r="T392" t="str">
        <f>_xlfn.XLOOKUP(A392,'2022'!A:A,'2022'!X:X)</f>
        <v/>
      </c>
      <c r="U392" t="str">
        <f>_xlfn.XLOOKUP(A392,'2023'!B:B,'2023'!AF:AF)</f>
        <v/>
      </c>
      <c r="V392" t="str">
        <f>_xlfn.XLOOKUP(A392,'2024'!B:B,'2024'!BW:BW)</f>
        <v/>
      </c>
      <c r="W392">
        <f>_xlfn.XLOOKUP(A392,'2025'!A:A,'2025'!C:C)</f>
        <v>0</v>
      </c>
      <c r="X392" t="str">
        <f>_xlfn.XLOOKUP(A392,'2021'!A:A,'2021'!V:V)</f>
        <v/>
      </c>
      <c r="Y392" t="str">
        <f>_xlfn.XLOOKUP(A392,'2022'!A:A,'2022'!W:W)</f>
        <v/>
      </c>
      <c r="Z392" t="str">
        <f>_xlfn.XLOOKUP(A392,'2023'!B:B,'2023'!AE:AE)</f>
        <v/>
      </c>
      <c r="AA392">
        <f>_xlfn.XLOOKUP(A392,'2024'!B:B,'2024'!AZ:AZ)</f>
        <v>0</v>
      </c>
      <c r="AB392">
        <f>_xlfn.XLOOKUP(A392,'2025'!A:A,'2025'!F:F)</f>
        <v>0</v>
      </c>
    </row>
    <row r="393" spans="1:28">
      <c r="A393" t="s">
        <v>478</v>
      </c>
      <c r="E393" t="str">
        <f>_xlfn.XLOOKUP(A393,'2022'!A:A,'2022'!AA:AA)</f>
        <v>Y</v>
      </c>
      <c r="F393" t="str">
        <f>_xlfn.XLOOKUP(A393,'2023'!B:B,'2023'!AG:AG)</f>
        <v>Y</v>
      </c>
      <c r="G393">
        <f>_xlfn.XLOOKUP(A393,'2024'!B:B,'2024'!BL:BL)</f>
        <v>1</v>
      </c>
      <c r="H393">
        <f>_xlfn.XLOOKUP(A393,'2025'!A:A,'2025'!G:G)</f>
        <v>1</v>
      </c>
      <c r="I393" t="str">
        <f>_xlfn.XLOOKUP(A393,'2021'!A:A,'2021'!U:U)</f>
        <v/>
      </c>
      <c r="J393">
        <f>_xlfn.XLOOKUP(A393,'2022'!A:A,'2022'!V:V)</f>
        <v>1</v>
      </c>
      <c r="K393" t="str">
        <f>_xlfn.XLOOKUP(A393,'2023'!B:B,'2023'!AD:AD)</f>
        <v/>
      </c>
      <c r="L393" t="str">
        <f>_xlfn.XLOOKUP(A393,'2024'!B:B,'2024'!AV:AV)</f>
        <v/>
      </c>
      <c r="M393">
        <f>_xlfn.XLOOKUP(A393,'2025'!A:A,'2025'!G:G)</f>
        <v>1</v>
      </c>
      <c r="N393">
        <f>_xlfn.XLOOKUP(A393,'2021'!A:A,'2021'!E:E)</f>
        <v>0</v>
      </c>
      <c r="O393">
        <f>_xlfn.XLOOKUP(A393,'2022'!A:A,'2022'!E:E)</f>
        <v>0</v>
      </c>
      <c r="P393">
        <f>_xlfn.XLOOKUP(A393,'2023'!B:B,'2023'!G:G)</f>
        <v>0</v>
      </c>
      <c r="Q393">
        <f>_xlfn.XLOOKUP(A393,'2024'!B:B,'2024'!BH:BH)</f>
        <v>0</v>
      </c>
      <c r="R393">
        <f>_xlfn.XLOOKUP(A393,'2025'!A:A,'2025'!B:B)</f>
        <v>0</v>
      </c>
      <c r="S393" t="str">
        <f>_xlfn.XLOOKUP(A393,'2021'!A:A,'2021'!X:X)</f>
        <v/>
      </c>
      <c r="T393">
        <f>_xlfn.XLOOKUP(A393,'2022'!A:A,'2022'!X:X)</f>
        <v>1</v>
      </c>
      <c r="U393">
        <f>_xlfn.XLOOKUP(A393,'2023'!B:B,'2023'!AF:AF)</f>
        <v>1</v>
      </c>
      <c r="V393">
        <f>_xlfn.XLOOKUP(A393,'2024'!B:B,'2024'!BW:BW)</f>
        <v>1</v>
      </c>
      <c r="W393">
        <f>_xlfn.XLOOKUP(A393,'2025'!A:A,'2025'!C:C)</f>
        <v>1</v>
      </c>
      <c r="X393" t="str">
        <f>_xlfn.XLOOKUP(A393,'2021'!A:A,'2021'!V:V)</f>
        <v/>
      </c>
      <c r="Y393">
        <f>_xlfn.XLOOKUP(A393,'2022'!A:A,'2022'!W:W)</f>
        <v>1</v>
      </c>
      <c r="Z393">
        <f>_xlfn.XLOOKUP(A393,'2023'!B:B,'2023'!AE:AE)</f>
        <v>1</v>
      </c>
      <c r="AA393">
        <f>_xlfn.XLOOKUP(A393,'2024'!B:B,'2024'!AZ:AZ)</f>
        <v>1</v>
      </c>
      <c r="AB393">
        <f>_xlfn.XLOOKUP(A393,'2025'!A:A,'2025'!F:F)</f>
        <v>1</v>
      </c>
    </row>
    <row r="394" spans="1:28">
      <c r="A394" t="s">
        <v>127</v>
      </c>
      <c r="E394" t="e">
        <f>_xlfn.XLOOKUP(A394,'2022'!A:A,'2022'!AA:AA)</f>
        <v>#N/A</v>
      </c>
      <c r="F394">
        <f>_xlfn.XLOOKUP(A394,'2023'!B:B,'2023'!AG:AG)</f>
        <v>0</v>
      </c>
      <c r="G394">
        <f>_xlfn.XLOOKUP(A394,'2024'!B:B,'2024'!BL:BL)</f>
        <v>1</v>
      </c>
      <c r="H394">
        <f>_xlfn.XLOOKUP(A394,'2025'!A:A,'2025'!G:G)</f>
        <v>1</v>
      </c>
      <c r="I394" t="str">
        <f>_xlfn.XLOOKUP(A394,'2021'!A:A,'2021'!U:U)</f>
        <v/>
      </c>
      <c r="J394" t="e">
        <f>_xlfn.XLOOKUP(A394,'2022'!A:A,'2022'!V:V)</f>
        <v>#N/A</v>
      </c>
      <c r="K394" t="str">
        <f>_xlfn.XLOOKUP(A394,'2023'!B:B,'2023'!AD:AD)</f>
        <v/>
      </c>
      <c r="L394" t="str">
        <f>_xlfn.XLOOKUP(A394,'2024'!B:B,'2024'!AV:AV)</f>
        <v/>
      </c>
      <c r="M394">
        <f>_xlfn.XLOOKUP(A394,'2025'!A:A,'2025'!G:G)</f>
        <v>1</v>
      </c>
      <c r="N394">
        <f>_xlfn.XLOOKUP(A394,'2021'!A:A,'2021'!E:E)</f>
        <v>0</v>
      </c>
      <c r="O394" t="e">
        <f>_xlfn.XLOOKUP(A394,'2022'!A:A,'2022'!E:E)</f>
        <v>#N/A</v>
      </c>
      <c r="P394">
        <f>_xlfn.XLOOKUP(A394,'2023'!B:B,'2023'!G:G)</f>
        <v>0</v>
      </c>
      <c r="Q394">
        <f>_xlfn.XLOOKUP(A394,'2024'!B:B,'2024'!BH:BH)</f>
        <v>0</v>
      </c>
      <c r="R394">
        <f>_xlfn.XLOOKUP(A394,'2025'!A:A,'2025'!B:B)</f>
        <v>0</v>
      </c>
      <c r="S394" t="str">
        <f>_xlfn.XLOOKUP(A394,'2021'!A:A,'2021'!X:X)</f>
        <v/>
      </c>
      <c r="T394" t="e">
        <f>_xlfn.XLOOKUP(A394,'2022'!A:A,'2022'!X:X)</f>
        <v>#N/A</v>
      </c>
      <c r="U394" t="str">
        <f>_xlfn.XLOOKUP(A394,'2023'!B:B,'2023'!AF:AF)</f>
        <v/>
      </c>
      <c r="V394" t="str">
        <f>_xlfn.XLOOKUP(A394,'2024'!B:B,'2024'!BW:BW)</f>
        <v/>
      </c>
      <c r="W394">
        <f>_xlfn.XLOOKUP(A394,'2025'!A:A,'2025'!C:C)</f>
        <v>0</v>
      </c>
      <c r="X394" t="str">
        <f>_xlfn.XLOOKUP(A394,'2021'!A:A,'2021'!V:V)</f>
        <v/>
      </c>
      <c r="Y394" t="e">
        <f>_xlfn.XLOOKUP(A394,'2022'!A:A,'2022'!W:W)</f>
        <v>#N/A</v>
      </c>
      <c r="Z394">
        <f>_xlfn.XLOOKUP(A394,'2023'!B:B,'2023'!AE:AE)</f>
        <v>1</v>
      </c>
      <c r="AA394">
        <f>_xlfn.XLOOKUP(A394,'2024'!B:B,'2024'!AZ:AZ)</f>
        <v>1</v>
      </c>
      <c r="AB394">
        <f>_xlfn.XLOOKUP(A394,'2025'!A:A,'2025'!F:F)</f>
        <v>1</v>
      </c>
    </row>
    <row r="395" spans="1:28">
      <c r="A395" t="s">
        <v>2408</v>
      </c>
      <c r="E395" t="str">
        <f>_xlfn.XLOOKUP(A395,'2022'!A:A,'2022'!AA:AA)</f>
        <v>Y</v>
      </c>
      <c r="F395" t="str">
        <f>_xlfn.XLOOKUP(A395,'2023'!B:B,'2023'!AG:AG)</f>
        <v>U</v>
      </c>
      <c r="G395" t="e">
        <f>_xlfn.XLOOKUP(A395,'2024'!B:B,'2024'!BL:BL)</f>
        <v>#N/A</v>
      </c>
      <c r="H395" t="e">
        <f>_xlfn.XLOOKUP(A395,'2025'!A:A,'2025'!G:G)</f>
        <v>#N/A</v>
      </c>
      <c r="I395" t="str">
        <f>_xlfn.XLOOKUP(A395,'2021'!A:A,'2021'!U:U)</f>
        <v/>
      </c>
      <c r="J395">
        <f>_xlfn.XLOOKUP(A395,'2022'!A:A,'2022'!V:V)</f>
        <v>1</v>
      </c>
      <c r="K395">
        <f>_xlfn.XLOOKUP(A395,'2023'!B:B,'2023'!AD:AD)</f>
        <v>1</v>
      </c>
      <c r="L395" t="e">
        <f>_xlfn.XLOOKUP(A395,'2024'!B:B,'2024'!AV:AV)</f>
        <v>#N/A</v>
      </c>
      <c r="M395" t="e">
        <f>_xlfn.XLOOKUP(A395,'2025'!A:A,'2025'!G:G)</f>
        <v>#N/A</v>
      </c>
      <c r="N395">
        <f>_xlfn.XLOOKUP(A395,'2021'!A:A,'2021'!E:E)</f>
        <v>0</v>
      </c>
      <c r="O395">
        <f>_xlfn.XLOOKUP(A395,'2022'!A:A,'2022'!E:E)</f>
        <v>0</v>
      </c>
      <c r="P395">
        <f>_xlfn.XLOOKUP(A395,'2023'!B:B,'2023'!G:G)</f>
        <v>0</v>
      </c>
      <c r="Q395" t="e">
        <f>_xlfn.XLOOKUP(A395,'2024'!B:B,'2024'!BH:BH)</f>
        <v>#N/A</v>
      </c>
      <c r="R395" t="e">
        <f>_xlfn.XLOOKUP(A395,'2025'!A:A,'2025'!B:B)</f>
        <v>#N/A</v>
      </c>
      <c r="S395" t="str">
        <f>_xlfn.XLOOKUP(A395,'2021'!A:A,'2021'!X:X)</f>
        <v/>
      </c>
      <c r="T395" t="str">
        <f>_xlfn.XLOOKUP(A395,'2022'!A:A,'2022'!X:X)</f>
        <v/>
      </c>
      <c r="U395" t="str">
        <f>_xlfn.XLOOKUP(A395,'2023'!B:B,'2023'!AF:AF)</f>
        <v/>
      </c>
      <c r="V395" t="e">
        <f>_xlfn.XLOOKUP(A395,'2024'!B:B,'2024'!BW:BW)</f>
        <v>#N/A</v>
      </c>
      <c r="W395" t="e">
        <f>_xlfn.XLOOKUP(A395,'2025'!A:A,'2025'!C:C)</f>
        <v>#N/A</v>
      </c>
      <c r="X395" t="str">
        <f>_xlfn.XLOOKUP(A395,'2021'!A:A,'2021'!V:V)</f>
        <v/>
      </c>
      <c r="Y395" t="str">
        <f>_xlfn.XLOOKUP(A395,'2022'!A:A,'2022'!W:W)</f>
        <v/>
      </c>
      <c r="Z395" t="str">
        <f>_xlfn.XLOOKUP(A395,'2023'!B:B,'2023'!AE:AE)</f>
        <v/>
      </c>
      <c r="AA395" t="e">
        <f>_xlfn.XLOOKUP(A395,'2024'!B:B,'2024'!AZ:AZ)</f>
        <v>#N/A</v>
      </c>
      <c r="AB395" t="e">
        <f>_xlfn.XLOOKUP(A395,'2025'!A:A,'2025'!F:F)</f>
        <v>#N/A</v>
      </c>
    </row>
    <row r="396" spans="1:28">
      <c r="A396" t="s">
        <v>2901</v>
      </c>
      <c r="E396" t="str">
        <f>_xlfn.XLOOKUP(A396,'2022'!A:A,'2022'!AA:AA)</f>
        <v/>
      </c>
      <c r="F396" t="e">
        <f>_xlfn.XLOOKUP(A396,'2023'!B:B,'2023'!AG:AG)</f>
        <v>#N/A</v>
      </c>
      <c r="G396" t="e">
        <f>_xlfn.XLOOKUP(A396,'2024'!B:B,'2024'!BL:BL)</f>
        <v>#N/A</v>
      </c>
      <c r="H396" t="e">
        <f>_xlfn.XLOOKUP(A396,'2025'!A:A,'2025'!G:G)</f>
        <v>#N/A</v>
      </c>
      <c r="I396" t="e">
        <f>_xlfn.XLOOKUP(A396,'2021'!A:A,'2021'!U:U)</f>
        <v>#N/A</v>
      </c>
      <c r="J396" t="str">
        <f>_xlfn.XLOOKUP(A396,'2022'!A:A,'2022'!V:V)</f>
        <v/>
      </c>
      <c r="K396" t="e">
        <f>_xlfn.XLOOKUP(A396,'2023'!B:B,'2023'!AD:AD)</f>
        <v>#N/A</v>
      </c>
      <c r="L396" t="e">
        <f>_xlfn.XLOOKUP(A396,'2024'!B:B,'2024'!AV:AV)</f>
        <v>#N/A</v>
      </c>
      <c r="M396" t="e">
        <f>_xlfn.XLOOKUP(A396,'2025'!A:A,'2025'!G:G)</f>
        <v>#N/A</v>
      </c>
      <c r="N396" t="e">
        <f>_xlfn.XLOOKUP(A396,'2021'!A:A,'2021'!E:E)</f>
        <v>#N/A</v>
      </c>
      <c r="O396">
        <f>_xlfn.XLOOKUP(A396,'2022'!A:A,'2022'!E:E)</f>
        <v>0</v>
      </c>
      <c r="P396" t="e">
        <f>_xlfn.XLOOKUP(A396,'2023'!B:B,'2023'!G:G)</f>
        <v>#N/A</v>
      </c>
      <c r="Q396" t="e">
        <f>_xlfn.XLOOKUP(A396,'2024'!B:B,'2024'!BH:BH)</f>
        <v>#N/A</v>
      </c>
      <c r="R396" t="e">
        <f>_xlfn.XLOOKUP(A396,'2025'!A:A,'2025'!B:B)</f>
        <v>#N/A</v>
      </c>
      <c r="S396" t="e">
        <f>_xlfn.XLOOKUP(A396,'2021'!A:A,'2021'!X:X)</f>
        <v>#N/A</v>
      </c>
      <c r="T396" t="str">
        <f>_xlfn.XLOOKUP(A396,'2022'!A:A,'2022'!X:X)</f>
        <v/>
      </c>
      <c r="U396" t="e">
        <f>_xlfn.XLOOKUP(A396,'2023'!B:B,'2023'!AF:AF)</f>
        <v>#N/A</v>
      </c>
      <c r="V396" t="e">
        <f>_xlfn.XLOOKUP(A396,'2024'!B:B,'2024'!BW:BW)</f>
        <v>#N/A</v>
      </c>
      <c r="W396" t="e">
        <f>_xlfn.XLOOKUP(A396,'2025'!A:A,'2025'!C:C)</f>
        <v>#N/A</v>
      </c>
      <c r="X396" t="e">
        <f>_xlfn.XLOOKUP(A396,'2021'!A:A,'2021'!V:V)</f>
        <v>#N/A</v>
      </c>
      <c r="Y396">
        <f>_xlfn.XLOOKUP(A396,'2022'!A:A,'2022'!W:W)</f>
        <v>1</v>
      </c>
      <c r="Z396" t="e">
        <f>_xlfn.XLOOKUP(A396,'2023'!B:B,'2023'!AE:AE)</f>
        <v>#N/A</v>
      </c>
      <c r="AA396" t="e">
        <f>_xlfn.XLOOKUP(A396,'2024'!B:B,'2024'!AZ:AZ)</f>
        <v>#N/A</v>
      </c>
      <c r="AB396" t="e">
        <f>_xlfn.XLOOKUP(A396,'2025'!A:A,'2025'!F:F)</f>
        <v>#N/A</v>
      </c>
    </row>
    <row r="397" spans="1:28">
      <c r="A397" t="s">
        <v>487</v>
      </c>
      <c r="E397" t="str">
        <f>_xlfn.XLOOKUP(A397,'2022'!A:A,'2022'!AA:AA)</f>
        <v/>
      </c>
      <c r="F397">
        <f>_xlfn.XLOOKUP(A397,'2023'!B:B,'2023'!AG:AG)</f>
        <v>0</v>
      </c>
      <c r="G397">
        <f>_xlfn.XLOOKUP(A397,'2024'!B:B,'2024'!BL:BL)</f>
        <v>0</v>
      </c>
      <c r="H397">
        <f>_xlfn.XLOOKUP(A397,'2025'!A:A,'2025'!G:G)</f>
        <v>0</v>
      </c>
      <c r="I397" t="str">
        <f>_xlfn.XLOOKUP(A397,'2021'!A:A,'2021'!U:U)</f>
        <v/>
      </c>
      <c r="J397" t="str">
        <f>_xlfn.XLOOKUP(A397,'2022'!A:A,'2022'!V:V)</f>
        <v/>
      </c>
      <c r="K397" t="str">
        <f>_xlfn.XLOOKUP(A397,'2023'!B:B,'2023'!AD:AD)</f>
        <v/>
      </c>
      <c r="L397" t="str">
        <f>_xlfn.XLOOKUP(A397,'2024'!B:B,'2024'!AV:AV)</f>
        <v/>
      </c>
      <c r="M397">
        <f>_xlfn.XLOOKUP(A397,'2025'!A:A,'2025'!G:G)</f>
        <v>0</v>
      </c>
      <c r="N397">
        <f>_xlfn.XLOOKUP(A397,'2021'!A:A,'2021'!E:E)</f>
        <v>0</v>
      </c>
      <c r="O397">
        <f>_xlfn.XLOOKUP(A397,'2022'!A:A,'2022'!E:E)</f>
        <v>0</v>
      </c>
      <c r="P397">
        <f>_xlfn.XLOOKUP(A397,'2023'!B:B,'2023'!G:G)</f>
        <v>0</v>
      </c>
      <c r="Q397">
        <f>_xlfn.XLOOKUP(A397,'2024'!B:B,'2024'!BH:BH)</f>
        <v>0</v>
      </c>
      <c r="R397">
        <f>_xlfn.XLOOKUP(A397,'2025'!A:A,'2025'!B:B)</f>
        <v>0</v>
      </c>
      <c r="S397">
        <f>_xlfn.XLOOKUP(A397,'2021'!A:A,'2021'!X:X)</f>
        <v>1</v>
      </c>
      <c r="T397">
        <f>_xlfn.XLOOKUP(A397,'2022'!A:A,'2022'!X:X)</f>
        <v>1</v>
      </c>
      <c r="U397">
        <f>_xlfn.XLOOKUP(A397,'2023'!B:B,'2023'!AF:AF)</f>
        <v>1</v>
      </c>
      <c r="V397">
        <f>_xlfn.XLOOKUP(A397,'2024'!B:B,'2024'!BW:BW)</f>
        <v>1</v>
      </c>
      <c r="W397">
        <f>_xlfn.XLOOKUP(A397,'2025'!A:A,'2025'!C:C)</f>
        <v>1</v>
      </c>
      <c r="X397">
        <f>_xlfn.XLOOKUP(A397,'2021'!A:A,'2021'!V:V)</f>
        <v>1</v>
      </c>
      <c r="Y397">
        <f>_xlfn.XLOOKUP(A397,'2022'!A:A,'2022'!W:W)</f>
        <v>1</v>
      </c>
      <c r="Z397">
        <f>_xlfn.XLOOKUP(A397,'2023'!B:B,'2023'!AE:AE)</f>
        <v>1</v>
      </c>
      <c r="AA397">
        <f>_xlfn.XLOOKUP(A397,'2024'!B:B,'2024'!AZ:AZ)</f>
        <v>1</v>
      </c>
      <c r="AB397">
        <f>_xlfn.XLOOKUP(A397,'2025'!A:A,'2025'!F:F)</f>
        <v>1</v>
      </c>
    </row>
    <row r="398" spans="1:28">
      <c r="A398" t="s">
        <v>536</v>
      </c>
      <c r="E398" t="str">
        <f>_xlfn.XLOOKUP(A398,'2022'!A:A,'2022'!AA:AA)</f>
        <v>Y</v>
      </c>
      <c r="F398" t="str">
        <f>_xlfn.XLOOKUP(A398,'2023'!B:B,'2023'!AG:AG)</f>
        <v>U</v>
      </c>
      <c r="G398">
        <f>_xlfn.XLOOKUP(A398,'2024'!B:B,'2024'!BL:BL)</f>
        <v>0</v>
      </c>
      <c r="H398">
        <f>_xlfn.XLOOKUP(A398,'2025'!A:A,'2025'!G:G)</f>
        <v>0</v>
      </c>
      <c r="I398" t="str">
        <f>_xlfn.XLOOKUP(A398,'2021'!A:A,'2021'!U:U)</f>
        <v/>
      </c>
      <c r="J398" t="str">
        <f>_xlfn.XLOOKUP(A398,'2022'!A:A,'2022'!V:V)</f>
        <v/>
      </c>
      <c r="K398">
        <f>_xlfn.XLOOKUP(A398,'2023'!B:B,'2023'!AD:AD)</f>
        <v>1</v>
      </c>
      <c r="L398" t="str">
        <f>_xlfn.XLOOKUP(A398,'2024'!B:B,'2024'!AV:AV)</f>
        <v/>
      </c>
      <c r="M398">
        <f>_xlfn.XLOOKUP(A398,'2025'!A:A,'2025'!G:G)</f>
        <v>0</v>
      </c>
      <c r="N398">
        <f>_xlfn.XLOOKUP(A398,'2021'!A:A,'2021'!E:E)</f>
        <v>0</v>
      </c>
      <c r="O398">
        <f>_xlfn.XLOOKUP(A398,'2022'!A:A,'2022'!E:E)</f>
        <v>0</v>
      </c>
      <c r="P398">
        <f>_xlfn.XLOOKUP(A398,'2023'!B:B,'2023'!G:G)</f>
        <v>0</v>
      </c>
      <c r="Q398">
        <f>_xlfn.XLOOKUP(A398,'2024'!B:B,'2024'!BH:BH)</f>
        <v>0</v>
      </c>
      <c r="R398">
        <f>_xlfn.XLOOKUP(A398,'2025'!A:A,'2025'!B:B)</f>
        <v>0</v>
      </c>
      <c r="S398" t="str">
        <f>_xlfn.XLOOKUP(A398,'2021'!A:A,'2021'!X:X)</f>
        <v/>
      </c>
      <c r="T398" t="str">
        <f>_xlfn.XLOOKUP(A398,'2022'!A:A,'2022'!X:X)</f>
        <v/>
      </c>
      <c r="U398" t="str">
        <f>_xlfn.XLOOKUP(A398,'2023'!B:B,'2023'!AF:AF)</f>
        <v/>
      </c>
      <c r="V398" t="str">
        <f>_xlfn.XLOOKUP(A398,'2024'!B:B,'2024'!BW:BW)</f>
        <v/>
      </c>
      <c r="W398">
        <f>_xlfn.XLOOKUP(A398,'2025'!A:A,'2025'!C:C)</f>
        <v>0</v>
      </c>
      <c r="X398" t="str">
        <f>_xlfn.XLOOKUP(A398,'2021'!A:A,'2021'!V:V)</f>
        <v/>
      </c>
      <c r="Y398">
        <f>_xlfn.XLOOKUP(A398,'2022'!A:A,'2022'!W:W)</f>
        <v>1</v>
      </c>
      <c r="Z398" t="str">
        <f>_xlfn.XLOOKUP(A398,'2023'!B:B,'2023'!AE:AE)</f>
        <v/>
      </c>
      <c r="AA398">
        <f>_xlfn.XLOOKUP(A398,'2024'!B:B,'2024'!AZ:AZ)</f>
        <v>1</v>
      </c>
      <c r="AB398">
        <f>_xlfn.XLOOKUP(A398,'2025'!A:A,'2025'!F:F)</f>
        <v>1</v>
      </c>
    </row>
    <row r="399" spans="1:28">
      <c r="A399" t="s">
        <v>178</v>
      </c>
      <c r="E399" t="str">
        <f>_xlfn.XLOOKUP(A399,'2022'!A:A,'2022'!AA:AA)</f>
        <v/>
      </c>
      <c r="F399" t="str">
        <f>_xlfn.XLOOKUP(A399,'2023'!B:B,'2023'!AG:AG)</f>
        <v>Y</v>
      </c>
      <c r="G399">
        <f>_xlfn.XLOOKUP(A399,'2024'!B:B,'2024'!BL:BL)</f>
        <v>1</v>
      </c>
      <c r="H399">
        <f>_xlfn.XLOOKUP(A399,'2025'!A:A,'2025'!G:G)</f>
        <v>1</v>
      </c>
      <c r="I399">
        <f>_xlfn.XLOOKUP(A399,'2021'!A:A,'2021'!U:U)</f>
        <v>1</v>
      </c>
      <c r="J399" t="str">
        <f>_xlfn.XLOOKUP(A399,'2022'!A:A,'2022'!V:V)</f>
        <v/>
      </c>
      <c r="K399">
        <f>_xlfn.XLOOKUP(A399,'2023'!B:B,'2023'!AD:AD)</f>
        <v>1</v>
      </c>
      <c r="L399" t="str">
        <f>_xlfn.XLOOKUP(A399,'2024'!B:B,'2024'!AV:AV)</f>
        <v/>
      </c>
      <c r="M399">
        <f>_xlfn.XLOOKUP(A399,'2025'!A:A,'2025'!G:G)</f>
        <v>1</v>
      </c>
      <c r="N399">
        <f>_xlfn.XLOOKUP(A399,'2021'!A:A,'2021'!E:E)</f>
        <v>0</v>
      </c>
      <c r="O399">
        <f>_xlfn.XLOOKUP(A399,'2022'!A:A,'2022'!E:E)</f>
        <v>0</v>
      </c>
      <c r="P399">
        <f>_xlfn.XLOOKUP(A399,'2023'!B:B,'2023'!G:G)</f>
        <v>0</v>
      </c>
      <c r="Q399">
        <f>_xlfn.XLOOKUP(A399,'2024'!B:B,'2024'!BH:BH)</f>
        <v>0</v>
      </c>
      <c r="R399">
        <f>_xlfn.XLOOKUP(A399,'2025'!A:A,'2025'!B:B)</f>
        <v>0</v>
      </c>
      <c r="S399" t="str">
        <f>_xlfn.XLOOKUP(A399,'2021'!A:A,'2021'!X:X)</f>
        <v/>
      </c>
      <c r="T399" t="str">
        <f>_xlfn.XLOOKUP(A399,'2022'!A:A,'2022'!X:X)</f>
        <v/>
      </c>
      <c r="U399" t="str">
        <f>_xlfn.XLOOKUP(A399,'2023'!B:B,'2023'!AF:AF)</f>
        <v/>
      </c>
      <c r="V399" t="str">
        <f>_xlfn.XLOOKUP(A399,'2024'!B:B,'2024'!BW:BW)</f>
        <v/>
      </c>
      <c r="W399">
        <f>_xlfn.XLOOKUP(A399,'2025'!A:A,'2025'!C:C)</f>
        <v>0</v>
      </c>
      <c r="X399">
        <f>_xlfn.XLOOKUP(A399,'2021'!A:A,'2021'!V:V)</f>
        <v>1</v>
      </c>
      <c r="Y399">
        <f>_xlfn.XLOOKUP(A399,'2022'!A:A,'2022'!W:W)</f>
        <v>1</v>
      </c>
      <c r="Z399" t="str">
        <f>_xlfn.XLOOKUP(A399,'2023'!B:B,'2023'!AE:AE)</f>
        <v/>
      </c>
      <c r="AA399">
        <f>_xlfn.XLOOKUP(A399,'2024'!B:B,'2024'!AZ:AZ)</f>
        <v>1</v>
      </c>
      <c r="AB399">
        <f>_xlfn.XLOOKUP(A399,'2025'!A:A,'2025'!F:F)</f>
        <v>1</v>
      </c>
    </row>
    <row r="400" spans="1:28">
      <c r="A400" t="s">
        <v>158</v>
      </c>
      <c r="E400" t="str">
        <f>_xlfn.XLOOKUP(A400,'2022'!A:A,'2022'!AA:AA)</f>
        <v>Y</v>
      </c>
      <c r="F400">
        <f>_xlfn.XLOOKUP(A400,'2023'!B:B,'2023'!AG:AG)</f>
        <v>0</v>
      </c>
      <c r="G400">
        <f>_xlfn.XLOOKUP(A400,'2024'!B:B,'2024'!BL:BL)</f>
        <v>0</v>
      </c>
      <c r="H400">
        <f>_xlfn.XLOOKUP(A400,'2025'!A:A,'2025'!G:G)</f>
        <v>1</v>
      </c>
      <c r="I400">
        <f>_xlfn.XLOOKUP(A400,'2021'!A:A,'2021'!U:U)</f>
        <v>1</v>
      </c>
      <c r="J400" t="str">
        <f>_xlfn.XLOOKUP(A400,'2022'!A:A,'2022'!V:V)</f>
        <v/>
      </c>
      <c r="K400" t="str">
        <f>_xlfn.XLOOKUP(A400,'2023'!B:B,'2023'!AD:AD)</f>
        <v/>
      </c>
      <c r="L400" t="str">
        <f>_xlfn.XLOOKUP(A400,'2024'!B:B,'2024'!AV:AV)</f>
        <v/>
      </c>
      <c r="M400">
        <f>_xlfn.XLOOKUP(A400,'2025'!A:A,'2025'!G:G)</f>
        <v>1</v>
      </c>
      <c r="N400">
        <f>_xlfn.XLOOKUP(A400,'2021'!A:A,'2021'!E:E)</f>
        <v>0</v>
      </c>
      <c r="O400">
        <f>_xlfn.XLOOKUP(A400,'2022'!A:A,'2022'!E:E)</f>
        <v>0</v>
      </c>
      <c r="P400">
        <f>_xlfn.XLOOKUP(A400,'2023'!B:B,'2023'!G:G)</f>
        <v>0</v>
      </c>
      <c r="Q400">
        <f>_xlfn.XLOOKUP(A400,'2024'!B:B,'2024'!BH:BH)</f>
        <v>0</v>
      </c>
      <c r="R400">
        <f>_xlfn.XLOOKUP(A400,'2025'!A:A,'2025'!B:B)</f>
        <v>0</v>
      </c>
      <c r="S400" t="str">
        <f>_xlfn.XLOOKUP(A400,'2021'!A:A,'2021'!X:X)</f>
        <v/>
      </c>
      <c r="T400">
        <f>_xlfn.XLOOKUP(A400,'2022'!A:A,'2022'!X:X)</f>
        <v>1</v>
      </c>
      <c r="U400" t="str">
        <f>_xlfn.XLOOKUP(A400,'2023'!B:B,'2023'!AF:AF)</f>
        <v/>
      </c>
      <c r="V400" t="str">
        <f>_xlfn.XLOOKUP(A400,'2024'!B:B,'2024'!BW:BW)</f>
        <v/>
      </c>
      <c r="W400">
        <f>_xlfn.XLOOKUP(A400,'2025'!A:A,'2025'!C:C)</f>
        <v>0</v>
      </c>
      <c r="X400">
        <f>_xlfn.XLOOKUP(A400,'2021'!A:A,'2021'!V:V)</f>
        <v>1</v>
      </c>
      <c r="Y400">
        <f>_xlfn.XLOOKUP(A400,'2022'!A:A,'2022'!W:W)</f>
        <v>1</v>
      </c>
      <c r="Z400">
        <f>_xlfn.XLOOKUP(A400,'2023'!B:B,'2023'!AE:AE)</f>
        <v>1</v>
      </c>
      <c r="AA400">
        <f>_xlfn.XLOOKUP(A400,'2024'!B:B,'2024'!AZ:AZ)</f>
        <v>0</v>
      </c>
      <c r="AB400">
        <f>_xlfn.XLOOKUP(A400,'2025'!A:A,'2025'!F:F)</f>
        <v>1</v>
      </c>
    </row>
    <row r="401" spans="1:28">
      <c r="A401" t="s">
        <v>282</v>
      </c>
      <c r="E401" t="str">
        <f>_xlfn.XLOOKUP(A401,'2022'!A:A,'2022'!AA:AA)</f>
        <v/>
      </c>
      <c r="F401" t="str">
        <f>_xlfn.XLOOKUP(A401,'2023'!B:B,'2023'!AG:AG)</f>
        <v>Y</v>
      </c>
      <c r="G401">
        <f>_xlfn.XLOOKUP(A401,'2024'!B:B,'2024'!BL:BL)</f>
        <v>0</v>
      </c>
      <c r="H401">
        <f>_xlfn.XLOOKUP(A401,'2025'!A:A,'2025'!G:G)</f>
        <v>0</v>
      </c>
      <c r="I401">
        <f>_xlfn.XLOOKUP(A401,'2021'!A:A,'2021'!U:U)</f>
        <v>1</v>
      </c>
      <c r="J401">
        <f>_xlfn.XLOOKUP(A401,'2022'!A:A,'2022'!V:V)</f>
        <v>1</v>
      </c>
      <c r="K401" t="str">
        <f>_xlfn.XLOOKUP(A401,'2023'!B:B,'2023'!AD:AD)</f>
        <v/>
      </c>
      <c r="L401" t="str">
        <f>_xlfn.XLOOKUP(A401,'2024'!B:B,'2024'!AV:AV)</f>
        <v/>
      </c>
      <c r="M401">
        <f>_xlfn.XLOOKUP(A401,'2025'!A:A,'2025'!G:G)</f>
        <v>0</v>
      </c>
      <c r="N401">
        <f>_xlfn.XLOOKUP(A401,'2021'!A:A,'2021'!E:E)</f>
        <v>0</v>
      </c>
      <c r="O401">
        <f>_xlfn.XLOOKUP(A401,'2022'!A:A,'2022'!E:E)</f>
        <v>0</v>
      </c>
      <c r="P401">
        <f>_xlfn.XLOOKUP(A401,'2023'!B:B,'2023'!G:G)</f>
        <v>0</v>
      </c>
      <c r="Q401">
        <f>_xlfn.XLOOKUP(A401,'2024'!B:B,'2024'!BH:BH)</f>
        <v>0</v>
      </c>
      <c r="R401">
        <f>_xlfn.XLOOKUP(A401,'2025'!A:A,'2025'!B:B)</f>
        <v>0</v>
      </c>
      <c r="S401" t="str">
        <f>_xlfn.XLOOKUP(A401,'2021'!A:A,'2021'!X:X)</f>
        <v/>
      </c>
      <c r="T401" t="str">
        <f>_xlfn.XLOOKUP(A401,'2022'!A:A,'2022'!X:X)</f>
        <v/>
      </c>
      <c r="U401" t="str">
        <f>_xlfn.XLOOKUP(A401,'2023'!B:B,'2023'!AF:AF)</f>
        <v/>
      </c>
      <c r="V401" t="str">
        <f>_xlfn.XLOOKUP(A401,'2024'!B:B,'2024'!BW:BW)</f>
        <v/>
      </c>
      <c r="W401">
        <f>_xlfn.XLOOKUP(A401,'2025'!A:A,'2025'!C:C)</f>
        <v>0</v>
      </c>
      <c r="X401" t="str">
        <f>_xlfn.XLOOKUP(A401,'2021'!A:A,'2021'!V:V)</f>
        <v/>
      </c>
      <c r="Y401">
        <f>_xlfn.XLOOKUP(A401,'2022'!A:A,'2022'!W:W)</f>
        <v>1</v>
      </c>
      <c r="Z401">
        <f>_xlfn.XLOOKUP(A401,'2023'!B:B,'2023'!AE:AE)</f>
        <v>1</v>
      </c>
      <c r="AA401">
        <f>_xlfn.XLOOKUP(A401,'2024'!B:B,'2024'!AZ:AZ)</f>
        <v>1</v>
      </c>
      <c r="AB401">
        <f>_xlfn.XLOOKUP(A401,'2025'!A:A,'2025'!F:F)</f>
        <v>1</v>
      </c>
    </row>
    <row r="402" spans="1:28">
      <c r="A402" t="s">
        <v>431</v>
      </c>
      <c r="E402" t="e">
        <f>_xlfn.XLOOKUP(A402,'2022'!A:A,'2022'!AA:AA)</f>
        <v>#N/A</v>
      </c>
      <c r="F402">
        <f>_xlfn.XLOOKUP(A402,'2023'!B:B,'2023'!AG:AG)</f>
        <v>0</v>
      </c>
      <c r="G402">
        <f>_xlfn.XLOOKUP(A402,'2024'!B:B,'2024'!BL:BL)</f>
        <v>0</v>
      </c>
      <c r="H402">
        <f>_xlfn.XLOOKUP(A402,'2025'!A:A,'2025'!G:G)</f>
        <v>0</v>
      </c>
      <c r="I402" t="e">
        <f>_xlfn.XLOOKUP(A402,'2021'!A:A,'2021'!U:U)</f>
        <v>#N/A</v>
      </c>
      <c r="J402" t="e">
        <f>_xlfn.XLOOKUP(A402,'2022'!A:A,'2022'!V:V)</f>
        <v>#N/A</v>
      </c>
      <c r="K402" t="str">
        <f>_xlfn.XLOOKUP(A402,'2023'!B:B,'2023'!AD:AD)</f>
        <v/>
      </c>
      <c r="L402" t="str">
        <f>_xlfn.XLOOKUP(A402,'2024'!B:B,'2024'!AV:AV)</f>
        <v/>
      </c>
      <c r="M402">
        <f>_xlfn.XLOOKUP(A402,'2025'!A:A,'2025'!G:G)</f>
        <v>0</v>
      </c>
      <c r="N402" t="e">
        <f>_xlfn.XLOOKUP(A402,'2021'!A:A,'2021'!E:E)</f>
        <v>#N/A</v>
      </c>
      <c r="O402" t="e">
        <f>_xlfn.XLOOKUP(A402,'2022'!A:A,'2022'!E:E)</f>
        <v>#N/A</v>
      </c>
      <c r="P402">
        <f>_xlfn.XLOOKUP(A402,'2023'!B:B,'2023'!G:G)</f>
        <v>0</v>
      </c>
      <c r="Q402">
        <f>_xlfn.XLOOKUP(A402,'2024'!B:B,'2024'!BH:BH)</f>
        <v>0</v>
      </c>
      <c r="R402">
        <f>_xlfn.XLOOKUP(A402,'2025'!A:A,'2025'!B:B)</f>
        <v>0</v>
      </c>
      <c r="S402" t="e">
        <f>_xlfn.XLOOKUP(A402,'2021'!A:A,'2021'!X:X)</f>
        <v>#N/A</v>
      </c>
      <c r="T402" t="e">
        <f>_xlfn.XLOOKUP(A402,'2022'!A:A,'2022'!X:X)</f>
        <v>#N/A</v>
      </c>
      <c r="U402" t="str">
        <f>_xlfn.XLOOKUP(A402,'2023'!B:B,'2023'!AF:AF)</f>
        <v/>
      </c>
      <c r="V402" t="str">
        <f>_xlfn.XLOOKUP(A402,'2024'!B:B,'2024'!BW:BW)</f>
        <v/>
      </c>
      <c r="W402">
        <f>_xlfn.XLOOKUP(A402,'2025'!A:A,'2025'!C:C)</f>
        <v>0</v>
      </c>
      <c r="X402" t="e">
        <f>_xlfn.XLOOKUP(A402,'2021'!A:A,'2021'!V:V)</f>
        <v>#N/A</v>
      </c>
      <c r="Y402" t="e">
        <f>_xlfn.XLOOKUP(A402,'2022'!A:A,'2022'!W:W)</f>
        <v>#N/A</v>
      </c>
      <c r="Z402" t="str">
        <f>_xlfn.XLOOKUP(A402,'2023'!B:B,'2023'!AE:AE)</f>
        <v/>
      </c>
      <c r="AA402">
        <f>_xlfn.XLOOKUP(A402,'2024'!B:B,'2024'!AZ:AZ)</f>
        <v>0</v>
      </c>
      <c r="AB402">
        <f>_xlfn.XLOOKUP(A402,'2025'!A:A,'2025'!F:F)</f>
        <v>0</v>
      </c>
    </row>
    <row r="403" spans="1:28">
      <c r="A403" t="s">
        <v>484</v>
      </c>
      <c r="E403" t="str">
        <f>_xlfn.XLOOKUP(A403,'2022'!A:A,'2022'!AA:AA)</f>
        <v/>
      </c>
      <c r="F403">
        <f>_xlfn.XLOOKUP(A403,'2023'!B:B,'2023'!AG:AG)</f>
        <v>0</v>
      </c>
      <c r="G403">
        <f>_xlfn.XLOOKUP(A403,'2024'!B:B,'2024'!BL:BL)</f>
        <v>0</v>
      </c>
      <c r="H403">
        <f>_xlfn.XLOOKUP(A403,'2025'!A:A,'2025'!G:G)</f>
        <v>0</v>
      </c>
      <c r="I403" t="str">
        <f>_xlfn.XLOOKUP(A403,'2021'!A:A,'2021'!U:U)</f>
        <v/>
      </c>
      <c r="J403" t="str">
        <f>_xlfn.XLOOKUP(A403,'2022'!A:A,'2022'!V:V)</f>
        <v/>
      </c>
      <c r="K403" t="str">
        <f>_xlfn.XLOOKUP(A403,'2023'!B:B,'2023'!AD:AD)</f>
        <v/>
      </c>
      <c r="L403" t="str">
        <f>_xlfn.XLOOKUP(A403,'2024'!B:B,'2024'!AV:AV)</f>
        <v/>
      </c>
      <c r="M403">
        <f>_xlfn.XLOOKUP(A403,'2025'!A:A,'2025'!G:G)</f>
        <v>0</v>
      </c>
      <c r="N403">
        <f>_xlfn.XLOOKUP(A403,'2021'!A:A,'2021'!E:E)</f>
        <v>0</v>
      </c>
      <c r="O403">
        <f>_xlfn.XLOOKUP(A403,'2022'!A:A,'2022'!E:E)</f>
        <v>0</v>
      </c>
      <c r="P403">
        <f>_xlfn.XLOOKUP(A403,'2023'!B:B,'2023'!G:G)</f>
        <v>0</v>
      </c>
      <c r="Q403">
        <f>_xlfn.XLOOKUP(A403,'2024'!B:B,'2024'!BH:BH)</f>
        <v>0</v>
      </c>
      <c r="R403">
        <f>_xlfn.XLOOKUP(A403,'2025'!A:A,'2025'!B:B)</f>
        <v>0</v>
      </c>
      <c r="S403">
        <f>_xlfn.XLOOKUP(A403,'2021'!A:A,'2021'!X:X)</f>
        <v>1</v>
      </c>
      <c r="T403">
        <f>_xlfn.XLOOKUP(A403,'2022'!A:A,'2022'!X:X)</f>
        <v>1</v>
      </c>
      <c r="U403">
        <f>_xlfn.XLOOKUP(A403,'2023'!B:B,'2023'!AF:AF)</f>
        <v>1</v>
      </c>
      <c r="V403">
        <f>_xlfn.XLOOKUP(A403,'2024'!B:B,'2024'!BW:BW)</f>
        <v>1</v>
      </c>
      <c r="W403">
        <f>_xlfn.XLOOKUP(A403,'2025'!A:A,'2025'!C:C)</f>
        <v>1</v>
      </c>
      <c r="X403" t="str">
        <f>_xlfn.XLOOKUP(A403,'2021'!A:A,'2021'!V:V)</f>
        <v/>
      </c>
      <c r="Y403">
        <f>_xlfn.XLOOKUP(A403,'2022'!A:A,'2022'!W:W)</f>
        <v>1</v>
      </c>
      <c r="Z403">
        <f>_xlfn.XLOOKUP(A403,'2023'!B:B,'2023'!AE:AE)</f>
        <v>1</v>
      </c>
      <c r="AA403">
        <f>_xlfn.XLOOKUP(A403,'2024'!B:B,'2024'!AZ:AZ)</f>
        <v>1</v>
      </c>
      <c r="AB403">
        <f>_xlfn.XLOOKUP(A403,'2025'!A:A,'2025'!F:F)</f>
        <v>1</v>
      </c>
    </row>
    <row r="404" spans="1:28">
      <c r="A404" t="s">
        <v>141</v>
      </c>
      <c r="E404" t="str">
        <f>_xlfn.XLOOKUP(A404,'2022'!A:A,'2022'!AA:AA)</f>
        <v>N</v>
      </c>
      <c r="F404" t="str">
        <f>_xlfn.XLOOKUP(A404,'2023'!B:B,'2023'!AG:AG)</f>
        <v>Y</v>
      </c>
      <c r="G404">
        <f>_xlfn.XLOOKUP(A404,'2024'!B:B,'2024'!BL:BL)</f>
        <v>1</v>
      </c>
      <c r="H404">
        <f>_xlfn.XLOOKUP(A404,'2025'!A:A,'2025'!G:G)</f>
        <v>1</v>
      </c>
      <c r="I404">
        <f>_xlfn.XLOOKUP(A404,'2021'!A:A,'2021'!U:U)</f>
        <v>1</v>
      </c>
      <c r="J404">
        <f>_xlfn.XLOOKUP(A404,'2022'!A:A,'2022'!V:V)</f>
        <v>1</v>
      </c>
      <c r="K404" t="str">
        <f>_xlfn.XLOOKUP(A404,'2023'!B:B,'2023'!AD:AD)</f>
        <v/>
      </c>
      <c r="L404" t="str">
        <f>_xlfn.XLOOKUP(A404,'2024'!B:B,'2024'!AV:AV)</f>
        <v/>
      </c>
      <c r="M404">
        <f>_xlfn.XLOOKUP(A404,'2025'!A:A,'2025'!G:G)</f>
        <v>1</v>
      </c>
      <c r="N404" t="str">
        <f>_xlfn.XLOOKUP(A404,'2021'!A:A,'2021'!E:E)</f>
        <v>Y</v>
      </c>
      <c r="O404" t="str">
        <f>_xlfn.XLOOKUP(A404,'2022'!A:A,'2022'!E:E)</f>
        <v>Y</v>
      </c>
      <c r="P404" t="str">
        <f>_xlfn.XLOOKUP(A404,'2023'!B:B,'2023'!G:G)</f>
        <v>Y</v>
      </c>
      <c r="Q404">
        <f>_xlfn.XLOOKUP(A404,'2024'!B:B,'2024'!BH:BH)</f>
        <v>1</v>
      </c>
      <c r="R404">
        <f>_xlfn.XLOOKUP(A404,'2025'!A:A,'2025'!B:B)</f>
        <v>0</v>
      </c>
      <c r="S404" t="str">
        <f>_xlfn.XLOOKUP(A404,'2021'!A:A,'2021'!X:X)</f>
        <v/>
      </c>
      <c r="T404" t="str">
        <f>_xlfn.XLOOKUP(A404,'2022'!A:A,'2022'!X:X)</f>
        <v/>
      </c>
      <c r="U404" t="str">
        <f>_xlfn.XLOOKUP(A404,'2023'!B:B,'2023'!AF:AF)</f>
        <v/>
      </c>
      <c r="V404" t="str">
        <f>_xlfn.XLOOKUP(A404,'2024'!B:B,'2024'!BW:BW)</f>
        <v/>
      </c>
      <c r="W404">
        <f>_xlfn.XLOOKUP(A404,'2025'!A:A,'2025'!C:C)</f>
        <v>0</v>
      </c>
      <c r="X404">
        <f>_xlfn.XLOOKUP(A404,'2021'!A:A,'2021'!V:V)</f>
        <v>1</v>
      </c>
      <c r="Y404">
        <f>_xlfn.XLOOKUP(A404,'2022'!A:A,'2022'!W:W)</f>
        <v>1</v>
      </c>
      <c r="Z404">
        <f>_xlfn.XLOOKUP(A404,'2023'!B:B,'2023'!AE:AE)</f>
        <v>1</v>
      </c>
      <c r="AA404">
        <f>_xlfn.XLOOKUP(A404,'2024'!B:B,'2024'!AZ:AZ)</f>
        <v>1</v>
      </c>
      <c r="AB404">
        <f>_xlfn.XLOOKUP(A404,'2025'!A:A,'2025'!F:F)</f>
        <v>1</v>
      </c>
    </row>
    <row r="405" spans="1:28">
      <c r="A405" t="s">
        <v>250</v>
      </c>
      <c r="E405" t="str">
        <f>_xlfn.XLOOKUP(A405,'2022'!A:A,'2022'!AA:AA)</f>
        <v>Y</v>
      </c>
      <c r="F405" t="str">
        <f>_xlfn.XLOOKUP(A405,'2023'!B:B,'2023'!AG:AG)</f>
        <v>Y</v>
      </c>
      <c r="G405">
        <f>_xlfn.XLOOKUP(A405,'2024'!B:B,'2024'!BL:BL)</f>
        <v>1</v>
      </c>
      <c r="H405">
        <f>_xlfn.XLOOKUP(A405,'2025'!A:A,'2025'!G:G)</f>
        <v>1</v>
      </c>
      <c r="I405">
        <f>_xlfn.XLOOKUP(A405,'2021'!A:A,'2021'!U:U)</f>
        <v>1</v>
      </c>
      <c r="J405">
        <f>_xlfn.XLOOKUP(A405,'2022'!A:A,'2022'!V:V)</f>
        <v>1</v>
      </c>
      <c r="K405" t="str">
        <f>_xlfn.XLOOKUP(A405,'2023'!B:B,'2023'!AD:AD)</f>
        <v/>
      </c>
      <c r="L405" t="str">
        <f>_xlfn.XLOOKUP(A405,'2024'!B:B,'2024'!AV:AV)</f>
        <v/>
      </c>
      <c r="M405">
        <f>_xlfn.XLOOKUP(A405,'2025'!A:A,'2025'!G:G)</f>
        <v>1</v>
      </c>
      <c r="N405">
        <f>_xlfn.XLOOKUP(A405,'2021'!A:A,'2021'!E:E)</f>
        <v>0</v>
      </c>
      <c r="O405">
        <f>_xlfn.XLOOKUP(A405,'2022'!A:A,'2022'!E:E)</f>
        <v>0</v>
      </c>
      <c r="P405">
        <f>_xlfn.XLOOKUP(A405,'2023'!B:B,'2023'!G:G)</f>
        <v>0</v>
      </c>
      <c r="Q405">
        <f>_xlfn.XLOOKUP(A405,'2024'!B:B,'2024'!BH:BH)</f>
        <v>0</v>
      </c>
      <c r="R405">
        <f>_xlfn.XLOOKUP(A405,'2025'!A:A,'2025'!B:B)</f>
        <v>0</v>
      </c>
      <c r="S405" t="str">
        <f>_xlfn.XLOOKUP(A405,'2021'!A:A,'2021'!X:X)</f>
        <v/>
      </c>
      <c r="T405" t="str">
        <f>_xlfn.XLOOKUP(A405,'2022'!A:A,'2022'!X:X)</f>
        <v/>
      </c>
      <c r="U405" t="str">
        <f>_xlfn.XLOOKUP(A405,'2023'!B:B,'2023'!AF:AF)</f>
        <v/>
      </c>
      <c r="V405" t="str">
        <f>_xlfn.XLOOKUP(A405,'2024'!B:B,'2024'!BW:BW)</f>
        <v/>
      </c>
      <c r="W405">
        <f>_xlfn.XLOOKUP(A405,'2025'!A:A,'2025'!C:C)</f>
        <v>0</v>
      </c>
      <c r="X405">
        <f>_xlfn.XLOOKUP(A405,'2021'!A:A,'2021'!V:V)</f>
        <v>1</v>
      </c>
      <c r="Y405">
        <f>_xlfn.XLOOKUP(A405,'2022'!A:A,'2022'!W:W)</f>
        <v>1</v>
      </c>
      <c r="Z405">
        <f>_xlfn.XLOOKUP(A405,'2023'!B:B,'2023'!AE:AE)</f>
        <v>1</v>
      </c>
      <c r="AA405">
        <f>_xlfn.XLOOKUP(A405,'2024'!B:B,'2024'!AZ:AZ)</f>
        <v>1</v>
      </c>
      <c r="AB405">
        <f>_xlfn.XLOOKUP(A405,'2025'!A:A,'2025'!F:F)</f>
        <v>1</v>
      </c>
    </row>
    <row r="406" spans="1:28">
      <c r="A406" t="s">
        <v>3171</v>
      </c>
      <c r="E406" t="e">
        <f>_xlfn.XLOOKUP(A406,'2022'!A:A,'2022'!AA:AA)</f>
        <v>#N/A</v>
      </c>
      <c r="F406" t="e">
        <f>_xlfn.XLOOKUP(A406,'2023'!B:B,'2023'!AG:AG)</f>
        <v>#N/A</v>
      </c>
      <c r="G406" t="e">
        <f>_xlfn.XLOOKUP(A406,'2024'!B:B,'2024'!BL:BL)</f>
        <v>#N/A</v>
      </c>
      <c r="H406" t="e">
        <f>_xlfn.XLOOKUP(A406,'2025'!A:A,'2025'!G:G)</f>
        <v>#N/A</v>
      </c>
      <c r="I406">
        <f>_xlfn.XLOOKUP(A406,'2021'!A:A,'2021'!U:U)</f>
        <v>1</v>
      </c>
      <c r="J406" t="e">
        <f>_xlfn.XLOOKUP(A406,'2022'!A:A,'2022'!V:V)</f>
        <v>#N/A</v>
      </c>
      <c r="K406" t="e">
        <f>_xlfn.XLOOKUP(A406,'2023'!B:B,'2023'!AD:AD)</f>
        <v>#N/A</v>
      </c>
      <c r="L406" t="e">
        <f>_xlfn.XLOOKUP(A406,'2024'!B:B,'2024'!AV:AV)</f>
        <v>#N/A</v>
      </c>
      <c r="M406" t="e">
        <f>_xlfn.XLOOKUP(A406,'2025'!A:A,'2025'!G:G)</f>
        <v>#N/A</v>
      </c>
      <c r="N406" t="str">
        <f>_xlfn.XLOOKUP(A406,'2021'!A:A,'2021'!E:E)</f>
        <v>Y</v>
      </c>
      <c r="O406" t="e">
        <f>_xlfn.XLOOKUP(A406,'2022'!A:A,'2022'!E:E)</f>
        <v>#N/A</v>
      </c>
      <c r="P406" t="e">
        <f>_xlfn.XLOOKUP(A406,'2023'!B:B,'2023'!G:G)</f>
        <v>#N/A</v>
      </c>
      <c r="Q406" t="e">
        <f>_xlfn.XLOOKUP(A406,'2024'!B:B,'2024'!BH:BH)</f>
        <v>#N/A</v>
      </c>
      <c r="R406" t="e">
        <f>_xlfn.XLOOKUP(A406,'2025'!A:A,'2025'!B:B)</f>
        <v>#N/A</v>
      </c>
      <c r="S406">
        <f>_xlfn.XLOOKUP(A406,'2021'!A:A,'2021'!X:X)</f>
        <v>1</v>
      </c>
      <c r="T406" t="e">
        <f>_xlfn.XLOOKUP(A406,'2022'!A:A,'2022'!X:X)</f>
        <v>#N/A</v>
      </c>
      <c r="U406" t="e">
        <f>_xlfn.XLOOKUP(A406,'2023'!B:B,'2023'!AF:AF)</f>
        <v>#N/A</v>
      </c>
      <c r="V406" t="e">
        <f>_xlfn.XLOOKUP(A406,'2024'!B:B,'2024'!BW:BW)</f>
        <v>#N/A</v>
      </c>
      <c r="W406" t="e">
        <f>_xlfn.XLOOKUP(A406,'2025'!A:A,'2025'!C:C)</f>
        <v>#N/A</v>
      </c>
      <c r="X406" t="str">
        <f>_xlfn.XLOOKUP(A406,'2021'!A:A,'2021'!V:V)</f>
        <v/>
      </c>
      <c r="Y406" t="e">
        <f>_xlfn.XLOOKUP(A406,'2022'!A:A,'2022'!W:W)</f>
        <v>#N/A</v>
      </c>
      <c r="Z406" t="e">
        <f>_xlfn.XLOOKUP(A406,'2023'!B:B,'2023'!AE:AE)</f>
        <v>#N/A</v>
      </c>
      <c r="AA406" t="e">
        <f>_xlfn.XLOOKUP(A406,'2024'!B:B,'2024'!AZ:AZ)</f>
        <v>#N/A</v>
      </c>
      <c r="AB406" t="e">
        <f>_xlfn.XLOOKUP(A406,'2025'!A:A,'2025'!F:F)</f>
        <v>#N/A</v>
      </c>
    </row>
    <row r="407" spans="1:28">
      <c r="A407" t="s">
        <v>176</v>
      </c>
      <c r="E407" t="e">
        <f>_xlfn.XLOOKUP(A407,'2022'!A:A,'2022'!AA:AA)</f>
        <v>#N/A</v>
      </c>
      <c r="F407" t="e">
        <f>_xlfn.XLOOKUP(A407,'2023'!B:B,'2023'!AG:AG)</f>
        <v>#N/A</v>
      </c>
      <c r="G407" t="e">
        <f>_xlfn.XLOOKUP(A407,'2024'!B:B,'2024'!BL:BL)</f>
        <v>#N/A</v>
      </c>
      <c r="H407">
        <f>_xlfn.XLOOKUP(A407,'2025'!A:A,'2025'!G:G)</f>
        <v>1</v>
      </c>
      <c r="I407" t="e">
        <f>_xlfn.XLOOKUP(A407,'2021'!A:A,'2021'!U:U)</f>
        <v>#N/A</v>
      </c>
      <c r="J407" t="e">
        <f>_xlfn.XLOOKUP(A407,'2022'!A:A,'2022'!V:V)</f>
        <v>#N/A</v>
      </c>
      <c r="K407" t="e">
        <f>_xlfn.XLOOKUP(A407,'2023'!B:B,'2023'!AD:AD)</f>
        <v>#N/A</v>
      </c>
      <c r="L407" t="e">
        <f>_xlfn.XLOOKUP(A407,'2024'!B:B,'2024'!AV:AV)</f>
        <v>#N/A</v>
      </c>
      <c r="M407">
        <f>_xlfn.XLOOKUP(A407,'2025'!A:A,'2025'!G:G)</f>
        <v>1</v>
      </c>
      <c r="N407" t="e">
        <f>_xlfn.XLOOKUP(A407,'2021'!A:A,'2021'!E:E)</f>
        <v>#N/A</v>
      </c>
      <c r="O407" t="e">
        <f>_xlfn.XLOOKUP(A407,'2022'!A:A,'2022'!E:E)</f>
        <v>#N/A</v>
      </c>
      <c r="P407" t="e">
        <f>_xlfn.XLOOKUP(A407,'2023'!B:B,'2023'!G:G)</f>
        <v>#N/A</v>
      </c>
      <c r="Q407" t="e">
        <f>_xlfn.XLOOKUP(A407,'2024'!B:B,'2024'!BH:BH)</f>
        <v>#N/A</v>
      </c>
      <c r="R407">
        <f>_xlfn.XLOOKUP(A407,'2025'!A:A,'2025'!B:B)</f>
        <v>0</v>
      </c>
      <c r="S407" t="e">
        <f>_xlfn.XLOOKUP(A407,'2021'!A:A,'2021'!X:X)</f>
        <v>#N/A</v>
      </c>
      <c r="T407" t="e">
        <f>_xlfn.XLOOKUP(A407,'2022'!A:A,'2022'!X:X)</f>
        <v>#N/A</v>
      </c>
      <c r="U407" t="e">
        <f>_xlfn.XLOOKUP(A407,'2023'!B:B,'2023'!AF:AF)</f>
        <v>#N/A</v>
      </c>
      <c r="V407" t="e">
        <f>_xlfn.XLOOKUP(A407,'2024'!B:B,'2024'!BW:BW)</f>
        <v>#N/A</v>
      </c>
      <c r="W407">
        <f>_xlfn.XLOOKUP(A407,'2025'!A:A,'2025'!C:C)</f>
        <v>1</v>
      </c>
      <c r="X407" t="e">
        <f>_xlfn.XLOOKUP(A407,'2021'!A:A,'2021'!V:V)</f>
        <v>#N/A</v>
      </c>
      <c r="Y407" t="e">
        <f>_xlfn.XLOOKUP(A407,'2022'!A:A,'2022'!W:W)</f>
        <v>#N/A</v>
      </c>
      <c r="Z407" t="e">
        <f>_xlfn.XLOOKUP(A407,'2023'!B:B,'2023'!AE:AE)</f>
        <v>#N/A</v>
      </c>
      <c r="AA407" t="e">
        <f>_xlfn.XLOOKUP(A407,'2024'!B:B,'2024'!AZ:AZ)</f>
        <v>#N/A</v>
      </c>
      <c r="AB407">
        <f>_xlfn.XLOOKUP(A407,'2025'!A:A,'2025'!F:F)</f>
        <v>1</v>
      </c>
    </row>
    <row r="408" spans="1:28">
      <c r="A408" t="s">
        <v>468</v>
      </c>
      <c r="E408" t="e">
        <f>_xlfn.XLOOKUP(A408,'2022'!A:A,'2022'!AA:AA)</f>
        <v>#N/A</v>
      </c>
      <c r="F408" t="e">
        <f>_xlfn.XLOOKUP(A408,'2023'!B:B,'2023'!AG:AG)</f>
        <v>#N/A</v>
      </c>
      <c r="G408" t="e">
        <f>_xlfn.XLOOKUP(A408,'2024'!B:B,'2024'!BL:BL)</f>
        <v>#N/A</v>
      </c>
      <c r="H408">
        <f>_xlfn.XLOOKUP(A408,'2025'!A:A,'2025'!G:G)</f>
        <v>1</v>
      </c>
      <c r="I408" t="e">
        <f>_xlfn.XLOOKUP(A408,'2021'!A:A,'2021'!U:U)</f>
        <v>#N/A</v>
      </c>
      <c r="J408" t="e">
        <f>_xlfn.XLOOKUP(A408,'2022'!A:A,'2022'!V:V)</f>
        <v>#N/A</v>
      </c>
      <c r="K408" t="e">
        <f>_xlfn.XLOOKUP(A408,'2023'!B:B,'2023'!AD:AD)</f>
        <v>#N/A</v>
      </c>
      <c r="L408" t="e">
        <f>_xlfn.XLOOKUP(A408,'2024'!B:B,'2024'!AV:AV)</f>
        <v>#N/A</v>
      </c>
      <c r="M408">
        <f>_xlfn.XLOOKUP(A408,'2025'!A:A,'2025'!G:G)</f>
        <v>1</v>
      </c>
      <c r="N408" t="e">
        <f>_xlfn.XLOOKUP(A408,'2021'!A:A,'2021'!E:E)</f>
        <v>#N/A</v>
      </c>
      <c r="O408" t="e">
        <f>_xlfn.XLOOKUP(A408,'2022'!A:A,'2022'!E:E)</f>
        <v>#N/A</v>
      </c>
      <c r="P408" t="e">
        <f>_xlfn.XLOOKUP(A408,'2023'!B:B,'2023'!G:G)</f>
        <v>#N/A</v>
      </c>
      <c r="Q408" t="e">
        <f>_xlfn.XLOOKUP(A408,'2024'!B:B,'2024'!BH:BH)</f>
        <v>#N/A</v>
      </c>
      <c r="R408">
        <f>_xlfn.XLOOKUP(A408,'2025'!A:A,'2025'!B:B)</f>
        <v>1</v>
      </c>
      <c r="S408" t="e">
        <f>_xlfn.XLOOKUP(A408,'2021'!A:A,'2021'!X:X)</f>
        <v>#N/A</v>
      </c>
      <c r="T408" t="e">
        <f>_xlfn.XLOOKUP(A408,'2022'!A:A,'2022'!X:X)</f>
        <v>#N/A</v>
      </c>
      <c r="U408" t="e">
        <f>_xlfn.XLOOKUP(A408,'2023'!B:B,'2023'!AF:AF)</f>
        <v>#N/A</v>
      </c>
      <c r="V408" t="e">
        <f>_xlfn.XLOOKUP(A408,'2024'!B:B,'2024'!BW:BW)</f>
        <v>#N/A</v>
      </c>
      <c r="W408">
        <f>_xlfn.XLOOKUP(A408,'2025'!A:A,'2025'!C:C)</f>
        <v>1</v>
      </c>
      <c r="X408" t="e">
        <f>_xlfn.XLOOKUP(A408,'2021'!A:A,'2021'!V:V)</f>
        <v>#N/A</v>
      </c>
      <c r="Y408" t="e">
        <f>_xlfn.XLOOKUP(A408,'2022'!A:A,'2022'!W:W)</f>
        <v>#N/A</v>
      </c>
      <c r="Z408" t="e">
        <f>_xlfn.XLOOKUP(A408,'2023'!B:B,'2023'!AE:AE)</f>
        <v>#N/A</v>
      </c>
      <c r="AA408" t="e">
        <f>_xlfn.XLOOKUP(A408,'2024'!B:B,'2024'!AZ:AZ)</f>
        <v>#N/A</v>
      </c>
      <c r="AB408">
        <f>_xlfn.XLOOKUP(A408,'2025'!A:A,'2025'!F:F)</f>
        <v>1</v>
      </c>
    </row>
    <row r="409" spans="1:28">
      <c r="A409" t="s">
        <v>429</v>
      </c>
      <c r="E409" t="e">
        <f>_xlfn.XLOOKUP(A409,'2022'!A:A,'2022'!AA:AA)</f>
        <v>#N/A</v>
      </c>
      <c r="F409" t="e">
        <f>_xlfn.XLOOKUP(A409,'2023'!B:B,'2023'!AG:AG)</f>
        <v>#N/A</v>
      </c>
      <c r="G409">
        <f>_xlfn.XLOOKUP(A409,'2024'!B:B,'2024'!BL:BL)</f>
        <v>1</v>
      </c>
      <c r="H409">
        <f>_xlfn.XLOOKUP(A409,'2025'!A:A,'2025'!G:G)</f>
        <v>1</v>
      </c>
      <c r="I409" t="e">
        <f>_xlfn.XLOOKUP(A409,'2021'!A:A,'2021'!U:U)</f>
        <v>#N/A</v>
      </c>
      <c r="J409" t="e">
        <f>_xlfn.XLOOKUP(A409,'2022'!A:A,'2022'!V:V)</f>
        <v>#N/A</v>
      </c>
      <c r="K409" t="e">
        <f>_xlfn.XLOOKUP(A409,'2023'!B:B,'2023'!AD:AD)</f>
        <v>#N/A</v>
      </c>
      <c r="L409" t="str">
        <f>_xlfn.XLOOKUP(A409,'2024'!B:B,'2024'!AV:AV)</f>
        <v/>
      </c>
      <c r="M409">
        <f>_xlfn.XLOOKUP(A409,'2025'!A:A,'2025'!G:G)</f>
        <v>1</v>
      </c>
      <c r="N409" t="e">
        <f>_xlfn.XLOOKUP(A409,'2021'!A:A,'2021'!E:E)</f>
        <v>#N/A</v>
      </c>
      <c r="O409" t="e">
        <f>_xlfn.XLOOKUP(A409,'2022'!A:A,'2022'!E:E)</f>
        <v>#N/A</v>
      </c>
      <c r="P409" t="e">
        <f>_xlfn.XLOOKUP(A409,'2023'!B:B,'2023'!G:G)</f>
        <v>#N/A</v>
      </c>
      <c r="Q409">
        <f>_xlfn.XLOOKUP(A409,'2024'!B:B,'2024'!BH:BH)</f>
        <v>1</v>
      </c>
      <c r="R409">
        <f>_xlfn.XLOOKUP(A409,'2025'!A:A,'2025'!B:B)</f>
        <v>1</v>
      </c>
      <c r="S409" t="e">
        <f>_xlfn.XLOOKUP(A409,'2021'!A:A,'2021'!X:X)</f>
        <v>#N/A</v>
      </c>
      <c r="T409" t="e">
        <f>_xlfn.XLOOKUP(A409,'2022'!A:A,'2022'!X:X)</f>
        <v>#N/A</v>
      </c>
      <c r="U409" t="e">
        <f>_xlfn.XLOOKUP(A409,'2023'!B:B,'2023'!AF:AF)</f>
        <v>#N/A</v>
      </c>
      <c r="V409" t="str">
        <f>_xlfn.XLOOKUP(A409,'2024'!B:B,'2024'!BW:BW)</f>
        <v/>
      </c>
      <c r="W409">
        <f>_xlfn.XLOOKUP(A409,'2025'!A:A,'2025'!C:C)</f>
        <v>0</v>
      </c>
      <c r="X409" t="e">
        <f>_xlfn.XLOOKUP(A409,'2021'!A:A,'2021'!V:V)</f>
        <v>#N/A</v>
      </c>
      <c r="Y409" t="e">
        <f>_xlfn.XLOOKUP(A409,'2022'!A:A,'2022'!W:W)</f>
        <v>#N/A</v>
      </c>
      <c r="Z409" t="e">
        <f>_xlfn.XLOOKUP(A409,'2023'!B:B,'2023'!AE:AE)</f>
        <v>#N/A</v>
      </c>
      <c r="AA409">
        <f>_xlfn.XLOOKUP(A409,'2024'!B:B,'2024'!AZ:AZ)</f>
        <v>1</v>
      </c>
      <c r="AB409">
        <f>_xlfn.XLOOKUP(A409,'2025'!A:A,'2025'!F:F)</f>
        <v>1</v>
      </c>
    </row>
    <row r="410" spans="1:28">
      <c r="A410" t="s">
        <v>284</v>
      </c>
      <c r="E410" t="str">
        <f>_xlfn.XLOOKUP(A410,'2022'!A:A,'2022'!AA:AA)</f>
        <v/>
      </c>
      <c r="F410" t="str">
        <f>_xlfn.XLOOKUP(A410,'2023'!B:B,'2023'!AG:AG)</f>
        <v>Y</v>
      </c>
      <c r="G410">
        <f>_xlfn.XLOOKUP(A410,'2024'!B:B,'2024'!BL:BL)</f>
        <v>1</v>
      </c>
      <c r="H410">
        <f>_xlfn.XLOOKUP(A410,'2025'!A:A,'2025'!G:G)</f>
        <v>1</v>
      </c>
      <c r="I410" t="str">
        <f>_xlfn.XLOOKUP(A410,'2021'!A:A,'2021'!U:U)</f>
        <v/>
      </c>
      <c r="J410" t="str">
        <f>_xlfn.XLOOKUP(A410,'2022'!A:A,'2022'!V:V)</f>
        <v/>
      </c>
      <c r="K410" t="str">
        <f>_xlfn.XLOOKUP(A410,'2023'!B:B,'2023'!AD:AD)</f>
        <v/>
      </c>
      <c r="L410" t="str">
        <f>_xlfn.XLOOKUP(A410,'2024'!B:B,'2024'!AV:AV)</f>
        <v/>
      </c>
      <c r="M410">
        <f>_xlfn.XLOOKUP(A410,'2025'!A:A,'2025'!G:G)</f>
        <v>1</v>
      </c>
      <c r="N410">
        <f>_xlfn.XLOOKUP(A410,'2021'!A:A,'2021'!E:E)</f>
        <v>0</v>
      </c>
      <c r="O410">
        <f>_xlfn.XLOOKUP(A410,'2022'!A:A,'2022'!E:E)</f>
        <v>0</v>
      </c>
      <c r="P410">
        <f>_xlfn.XLOOKUP(A410,'2023'!B:B,'2023'!G:G)</f>
        <v>0</v>
      </c>
      <c r="Q410">
        <f>_xlfn.XLOOKUP(A410,'2024'!B:B,'2024'!BH:BH)</f>
        <v>0</v>
      </c>
      <c r="R410">
        <f>_xlfn.XLOOKUP(A410,'2025'!A:A,'2025'!B:B)</f>
        <v>0</v>
      </c>
      <c r="S410" t="str">
        <f>_xlfn.XLOOKUP(A410,'2021'!A:A,'2021'!X:X)</f>
        <v/>
      </c>
      <c r="T410" t="str">
        <f>_xlfn.XLOOKUP(A410,'2022'!A:A,'2022'!X:X)</f>
        <v/>
      </c>
      <c r="U410" t="str">
        <f>_xlfn.XLOOKUP(A410,'2023'!B:B,'2023'!AF:AF)</f>
        <v/>
      </c>
      <c r="V410" t="str">
        <f>_xlfn.XLOOKUP(A410,'2024'!B:B,'2024'!BW:BW)</f>
        <v/>
      </c>
      <c r="W410">
        <f>_xlfn.XLOOKUP(A410,'2025'!A:A,'2025'!C:C)</f>
        <v>0</v>
      </c>
      <c r="X410" t="str">
        <f>_xlfn.XLOOKUP(A410,'2021'!A:A,'2021'!V:V)</f>
        <v/>
      </c>
      <c r="Y410" t="str">
        <f>_xlfn.XLOOKUP(A410,'2022'!A:A,'2022'!W:W)</f>
        <v/>
      </c>
      <c r="Z410">
        <f>_xlfn.XLOOKUP(A410,'2023'!B:B,'2023'!AE:AE)</f>
        <v>1</v>
      </c>
      <c r="AA410">
        <f>_xlfn.XLOOKUP(A410,'2024'!B:B,'2024'!AZ:AZ)</f>
        <v>1</v>
      </c>
      <c r="AB410">
        <f>_xlfn.XLOOKUP(A410,'2025'!A:A,'2025'!F:F)</f>
        <v>1</v>
      </c>
    </row>
    <row r="411" spans="1:28">
      <c r="A411" t="s">
        <v>940</v>
      </c>
      <c r="E411" t="e">
        <f>_xlfn.XLOOKUP(A411,'2022'!A:A,'2022'!AA:AA)</f>
        <v>#N/A</v>
      </c>
      <c r="F411" t="e">
        <f>_xlfn.XLOOKUP(A411,'2023'!B:B,'2023'!AG:AG)</f>
        <v>#N/A</v>
      </c>
      <c r="G411">
        <f>_xlfn.XLOOKUP(A411,'2024'!B:B,'2024'!BL:BL)</f>
        <v>1</v>
      </c>
      <c r="H411" t="e">
        <f>_xlfn.XLOOKUP(A411,'2025'!A:A,'2025'!G:G)</f>
        <v>#N/A</v>
      </c>
      <c r="I411" t="e">
        <f>_xlfn.XLOOKUP(A411,'2021'!A:A,'2021'!U:U)</f>
        <v>#N/A</v>
      </c>
      <c r="J411" t="e">
        <f>_xlfn.XLOOKUP(A411,'2022'!A:A,'2022'!V:V)</f>
        <v>#N/A</v>
      </c>
      <c r="K411" t="e">
        <f>_xlfn.XLOOKUP(A411,'2023'!B:B,'2023'!AD:AD)</f>
        <v>#N/A</v>
      </c>
      <c r="L411" t="str">
        <f>_xlfn.XLOOKUP(A411,'2024'!B:B,'2024'!AV:AV)</f>
        <v/>
      </c>
      <c r="M411" t="e">
        <f>_xlfn.XLOOKUP(A411,'2025'!A:A,'2025'!G:G)</f>
        <v>#N/A</v>
      </c>
      <c r="N411" t="e">
        <f>_xlfn.XLOOKUP(A411,'2021'!A:A,'2021'!E:E)</f>
        <v>#N/A</v>
      </c>
      <c r="O411" t="e">
        <f>_xlfn.XLOOKUP(A411,'2022'!A:A,'2022'!E:E)</f>
        <v>#N/A</v>
      </c>
      <c r="P411" t="e">
        <f>_xlfn.XLOOKUP(A411,'2023'!B:B,'2023'!G:G)</f>
        <v>#N/A</v>
      </c>
      <c r="Q411">
        <f>_xlfn.XLOOKUP(A411,'2024'!B:B,'2024'!BH:BH)</f>
        <v>1</v>
      </c>
      <c r="R411" t="e">
        <f>_xlfn.XLOOKUP(A411,'2025'!A:A,'2025'!B:B)</f>
        <v>#N/A</v>
      </c>
      <c r="S411" t="e">
        <f>_xlfn.XLOOKUP(A411,'2021'!A:A,'2021'!X:X)</f>
        <v>#N/A</v>
      </c>
      <c r="T411" t="e">
        <f>_xlfn.XLOOKUP(A411,'2022'!A:A,'2022'!X:X)</f>
        <v>#N/A</v>
      </c>
      <c r="U411" t="e">
        <f>_xlfn.XLOOKUP(A411,'2023'!B:B,'2023'!AF:AF)</f>
        <v>#N/A</v>
      </c>
      <c r="V411">
        <f>_xlfn.XLOOKUP(A411,'2024'!B:B,'2024'!BW:BW)</f>
        <v>1</v>
      </c>
      <c r="W411" t="e">
        <f>_xlfn.XLOOKUP(A411,'2025'!A:A,'2025'!C:C)</f>
        <v>#N/A</v>
      </c>
      <c r="X411" t="e">
        <f>_xlfn.XLOOKUP(A411,'2021'!A:A,'2021'!V:V)</f>
        <v>#N/A</v>
      </c>
      <c r="Y411" t="e">
        <f>_xlfn.XLOOKUP(A411,'2022'!A:A,'2022'!W:W)</f>
        <v>#N/A</v>
      </c>
      <c r="Z411" t="e">
        <f>_xlfn.XLOOKUP(A411,'2023'!B:B,'2023'!AE:AE)</f>
        <v>#N/A</v>
      </c>
      <c r="AA411">
        <f>_xlfn.XLOOKUP(A411,'2024'!B:B,'2024'!AZ:AZ)</f>
        <v>1</v>
      </c>
      <c r="AB411" t="e">
        <f>_xlfn.XLOOKUP(A411,'2025'!A:A,'2025'!F:F)</f>
        <v>#N/A</v>
      </c>
    </row>
    <row r="412" spans="1:28">
      <c r="A412" t="s">
        <v>145</v>
      </c>
      <c r="E412" t="str">
        <f>_xlfn.XLOOKUP(A412,'2022'!A:A,'2022'!AA:AA)</f>
        <v/>
      </c>
      <c r="F412">
        <f>_xlfn.XLOOKUP(A412,'2023'!B:B,'2023'!AG:AG)</f>
        <v>0</v>
      </c>
      <c r="G412" t="e">
        <f>_xlfn.XLOOKUP(A412,'2024'!B:B,'2024'!BL:BL)</f>
        <v>#N/A</v>
      </c>
      <c r="H412">
        <f>_xlfn.XLOOKUP(A412,'2025'!A:A,'2025'!G:G)</f>
        <v>0</v>
      </c>
      <c r="I412" t="str">
        <f>_xlfn.XLOOKUP(A412,'2021'!A:A,'2021'!U:U)</f>
        <v/>
      </c>
      <c r="J412" t="str">
        <f>_xlfn.XLOOKUP(A412,'2022'!A:A,'2022'!V:V)</f>
        <v/>
      </c>
      <c r="K412" t="str">
        <f>_xlfn.XLOOKUP(A412,'2023'!B:B,'2023'!AD:AD)</f>
        <v/>
      </c>
      <c r="L412" t="e">
        <f>_xlfn.XLOOKUP(A412,'2024'!B:B,'2024'!AV:AV)</f>
        <v>#N/A</v>
      </c>
      <c r="M412">
        <f>_xlfn.XLOOKUP(A412,'2025'!A:A,'2025'!G:G)</f>
        <v>0</v>
      </c>
      <c r="N412" t="str">
        <f>_xlfn.XLOOKUP(A412,'2021'!A:A,'2021'!E:E)</f>
        <v>Y</v>
      </c>
      <c r="O412" t="str">
        <f>_xlfn.XLOOKUP(A412,'2022'!A:A,'2022'!E:E)</f>
        <v>Y</v>
      </c>
      <c r="P412" t="str">
        <f>_xlfn.XLOOKUP(A412,'2023'!B:B,'2023'!G:G)</f>
        <v>Y</v>
      </c>
      <c r="Q412" t="e">
        <f>_xlfn.XLOOKUP(A412,'2024'!B:B,'2024'!BH:BH)</f>
        <v>#N/A</v>
      </c>
      <c r="R412">
        <f>_xlfn.XLOOKUP(A412,'2025'!A:A,'2025'!B:B)</f>
        <v>1</v>
      </c>
      <c r="S412">
        <f>_xlfn.XLOOKUP(A412,'2021'!A:A,'2021'!X:X)</f>
        <v>1</v>
      </c>
      <c r="T412">
        <f>_xlfn.XLOOKUP(A412,'2022'!A:A,'2022'!X:X)</f>
        <v>1</v>
      </c>
      <c r="U412">
        <f>_xlfn.XLOOKUP(A412,'2023'!B:B,'2023'!AF:AF)</f>
        <v>1</v>
      </c>
      <c r="V412" t="e">
        <f>_xlfn.XLOOKUP(A412,'2024'!B:B,'2024'!BW:BW)</f>
        <v>#N/A</v>
      </c>
      <c r="W412">
        <f>_xlfn.XLOOKUP(A412,'2025'!A:A,'2025'!C:C)</f>
        <v>1</v>
      </c>
      <c r="X412">
        <f>_xlfn.XLOOKUP(A412,'2021'!A:A,'2021'!V:V)</f>
        <v>1</v>
      </c>
      <c r="Y412">
        <f>_xlfn.XLOOKUP(A412,'2022'!A:A,'2022'!W:W)</f>
        <v>1</v>
      </c>
      <c r="Z412">
        <f>_xlfn.XLOOKUP(A412,'2023'!B:B,'2023'!AE:AE)</f>
        <v>1</v>
      </c>
      <c r="AA412" t="e">
        <f>_xlfn.XLOOKUP(A412,'2024'!B:B,'2024'!AZ:AZ)</f>
        <v>#N/A</v>
      </c>
      <c r="AB412">
        <f>_xlfn.XLOOKUP(A412,'2025'!A:A,'2025'!F:F)</f>
        <v>1</v>
      </c>
    </row>
    <row r="413" spans="1:28">
      <c r="A413" t="s">
        <v>446</v>
      </c>
      <c r="E413" t="str">
        <f>_xlfn.XLOOKUP(A413,'2022'!A:A,'2022'!AA:AA)</f>
        <v>Y</v>
      </c>
      <c r="F413">
        <f>_xlfn.XLOOKUP(A413,'2023'!B:B,'2023'!AG:AG)</f>
        <v>0</v>
      </c>
      <c r="G413">
        <f>_xlfn.XLOOKUP(A413,'2024'!B:B,'2024'!BL:BL)</f>
        <v>1</v>
      </c>
      <c r="H413">
        <f>_xlfn.XLOOKUP(A413,'2025'!A:A,'2025'!G:G)</f>
        <v>1</v>
      </c>
      <c r="I413" t="str">
        <f>_xlfn.XLOOKUP(A413,'2021'!A:A,'2021'!U:U)</f>
        <v/>
      </c>
      <c r="J413" t="str">
        <f>_xlfn.XLOOKUP(A413,'2022'!A:A,'2022'!V:V)</f>
        <v/>
      </c>
      <c r="K413" t="str">
        <f>_xlfn.XLOOKUP(A413,'2023'!B:B,'2023'!AD:AD)</f>
        <v/>
      </c>
      <c r="L413" t="str">
        <f>_xlfn.XLOOKUP(A413,'2024'!B:B,'2024'!AV:AV)</f>
        <v/>
      </c>
      <c r="M413">
        <f>_xlfn.XLOOKUP(A413,'2025'!A:A,'2025'!G:G)</f>
        <v>1</v>
      </c>
      <c r="N413">
        <f>_xlfn.XLOOKUP(A413,'2021'!A:A,'2021'!E:E)</f>
        <v>0</v>
      </c>
      <c r="O413" t="str">
        <f>_xlfn.XLOOKUP(A413,'2022'!A:A,'2022'!E:E)</f>
        <v>Y</v>
      </c>
      <c r="P413">
        <f>_xlfn.XLOOKUP(A413,'2023'!B:B,'2023'!G:G)</f>
        <v>0</v>
      </c>
      <c r="Q413">
        <f>_xlfn.XLOOKUP(A413,'2024'!B:B,'2024'!BH:BH)</f>
        <v>0</v>
      </c>
      <c r="R413">
        <f>_xlfn.XLOOKUP(A413,'2025'!A:A,'2025'!B:B)</f>
        <v>0</v>
      </c>
      <c r="S413">
        <f>_xlfn.XLOOKUP(A413,'2021'!A:A,'2021'!X:X)</f>
        <v>1</v>
      </c>
      <c r="T413">
        <f>_xlfn.XLOOKUP(A413,'2022'!A:A,'2022'!X:X)</f>
        <v>1</v>
      </c>
      <c r="U413">
        <f>_xlfn.XLOOKUP(A413,'2023'!B:B,'2023'!AF:AF)</f>
        <v>1</v>
      </c>
      <c r="V413">
        <f>_xlfn.XLOOKUP(A413,'2024'!B:B,'2024'!BW:BW)</f>
        <v>1</v>
      </c>
      <c r="W413">
        <f>_xlfn.XLOOKUP(A413,'2025'!A:A,'2025'!C:C)</f>
        <v>1</v>
      </c>
      <c r="X413">
        <f>_xlfn.XLOOKUP(A413,'2021'!A:A,'2021'!V:V)</f>
        <v>1</v>
      </c>
      <c r="Y413">
        <f>_xlfn.XLOOKUP(A413,'2022'!A:A,'2022'!W:W)</f>
        <v>1</v>
      </c>
      <c r="Z413">
        <f>_xlfn.XLOOKUP(A413,'2023'!B:B,'2023'!AE:AE)</f>
        <v>1</v>
      </c>
      <c r="AA413">
        <f>_xlfn.XLOOKUP(A413,'2024'!B:B,'2024'!AZ:AZ)</f>
        <v>1</v>
      </c>
      <c r="AB413">
        <f>_xlfn.XLOOKUP(A413,'2025'!A:A,'2025'!F:F)</f>
        <v>1</v>
      </c>
    </row>
    <row r="414" spans="1:28">
      <c r="A414" t="s">
        <v>546</v>
      </c>
      <c r="E414" t="str">
        <f>_xlfn.XLOOKUP(A414,'2022'!A:A,'2022'!AA:AA)</f>
        <v/>
      </c>
      <c r="F414" t="str">
        <f>_xlfn.XLOOKUP(A414,'2023'!B:B,'2023'!AG:AG)</f>
        <v>U</v>
      </c>
      <c r="G414" t="e">
        <f>_xlfn.XLOOKUP(A414,'2024'!B:B,'2024'!BL:BL)</f>
        <v>#N/A</v>
      </c>
      <c r="H414">
        <f>_xlfn.XLOOKUP(A414,'2025'!A:A,'2025'!G:G)</f>
        <v>0</v>
      </c>
      <c r="I414" t="str">
        <f>_xlfn.XLOOKUP(A414,'2021'!A:A,'2021'!U:U)</f>
        <v/>
      </c>
      <c r="J414" t="str">
        <f>_xlfn.XLOOKUP(A414,'2022'!A:A,'2022'!V:V)</f>
        <v/>
      </c>
      <c r="K414" t="str">
        <f>_xlfn.XLOOKUP(A414,'2023'!B:B,'2023'!AD:AD)</f>
        <v/>
      </c>
      <c r="L414" t="e">
        <f>_xlfn.XLOOKUP(A414,'2024'!B:B,'2024'!AV:AV)</f>
        <v>#N/A</v>
      </c>
      <c r="M414">
        <f>_xlfn.XLOOKUP(A414,'2025'!A:A,'2025'!G:G)</f>
        <v>0</v>
      </c>
      <c r="N414">
        <f>_xlfn.XLOOKUP(A414,'2021'!A:A,'2021'!E:E)</f>
        <v>0</v>
      </c>
      <c r="O414">
        <f>_xlfn.XLOOKUP(A414,'2022'!A:A,'2022'!E:E)</f>
        <v>0</v>
      </c>
      <c r="P414">
        <f>_xlfn.XLOOKUP(A414,'2023'!B:B,'2023'!G:G)</f>
        <v>0</v>
      </c>
      <c r="Q414" t="e">
        <f>_xlfn.XLOOKUP(A414,'2024'!B:B,'2024'!BH:BH)</f>
        <v>#N/A</v>
      </c>
      <c r="R414">
        <f>_xlfn.XLOOKUP(A414,'2025'!A:A,'2025'!B:B)</f>
        <v>0</v>
      </c>
      <c r="S414" t="str">
        <f>_xlfn.XLOOKUP(A414,'2021'!A:A,'2021'!X:X)</f>
        <v/>
      </c>
      <c r="T414" t="str">
        <f>_xlfn.XLOOKUP(A414,'2022'!A:A,'2022'!X:X)</f>
        <v/>
      </c>
      <c r="U414" t="str">
        <f>_xlfn.XLOOKUP(A414,'2023'!B:B,'2023'!AF:AF)</f>
        <v/>
      </c>
      <c r="V414" t="e">
        <f>_xlfn.XLOOKUP(A414,'2024'!B:B,'2024'!BW:BW)</f>
        <v>#N/A</v>
      </c>
      <c r="W414">
        <f>_xlfn.XLOOKUP(A414,'2025'!A:A,'2025'!C:C)</f>
        <v>0</v>
      </c>
      <c r="X414" t="str">
        <f>_xlfn.XLOOKUP(A414,'2021'!A:A,'2021'!V:V)</f>
        <v/>
      </c>
      <c r="Y414" t="str">
        <f>_xlfn.XLOOKUP(A414,'2022'!A:A,'2022'!W:W)</f>
        <v/>
      </c>
      <c r="Z414" t="str">
        <f>_xlfn.XLOOKUP(A414,'2023'!B:B,'2023'!AE:AE)</f>
        <v/>
      </c>
      <c r="AA414" t="e">
        <f>_xlfn.XLOOKUP(A414,'2024'!B:B,'2024'!AZ:AZ)</f>
        <v>#N/A</v>
      </c>
      <c r="AB414">
        <f>_xlfn.XLOOKUP(A414,'2025'!A:A,'2025'!F:F)</f>
        <v>0</v>
      </c>
    </row>
    <row r="415" spans="1:28">
      <c r="A415" t="s">
        <v>474</v>
      </c>
      <c r="E415" t="str">
        <f>_xlfn.XLOOKUP(A415,'2022'!A:A,'2022'!AA:AA)</f>
        <v>N</v>
      </c>
      <c r="F415">
        <f>_xlfn.XLOOKUP(A415,'2023'!B:B,'2023'!AG:AG)</f>
        <v>0</v>
      </c>
      <c r="G415">
        <f>_xlfn.XLOOKUP(A415,'2024'!B:B,'2024'!BL:BL)</f>
        <v>0</v>
      </c>
      <c r="H415">
        <f>_xlfn.XLOOKUP(A415,'2025'!A:A,'2025'!G:G)</f>
        <v>0</v>
      </c>
      <c r="I415" t="str">
        <f>_xlfn.XLOOKUP(A415,'2021'!A:A,'2021'!U:U)</f>
        <v/>
      </c>
      <c r="J415" t="str">
        <f>_xlfn.XLOOKUP(A415,'2022'!A:A,'2022'!V:V)</f>
        <v/>
      </c>
      <c r="K415" t="str">
        <f>_xlfn.XLOOKUP(A415,'2023'!B:B,'2023'!AD:AD)</f>
        <v/>
      </c>
      <c r="L415" t="str">
        <f>_xlfn.XLOOKUP(A415,'2024'!B:B,'2024'!AV:AV)</f>
        <v/>
      </c>
      <c r="M415">
        <f>_xlfn.XLOOKUP(A415,'2025'!A:A,'2025'!G:G)</f>
        <v>0</v>
      </c>
      <c r="N415">
        <f>_xlfn.XLOOKUP(A415,'2021'!A:A,'2021'!E:E)</f>
        <v>0</v>
      </c>
      <c r="O415">
        <f>_xlfn.XLOOKUP(A415,'2022'!A:A,'2022'!E:E)</f>
        <v>0</v>
      </c>
      <c r="P415">
        <f>_xlfn.XLOOKUP(A415,'2023'!B:B,'2023'!G:G)</f>
        <v>0</v>
      </c>
      <c r="Q415">
        <f>_xlfn.XLOOKUP(A415,'2024'!B:B,'2024'!BH:BH)</f>
        <v>0</v>
      </c>
      <c r="R415">
        <f>_xlfn.XLOOKUP(A415,'2025'!A:A,'2025'!B:B)</f>
        <v>0</v>
      </c>
      <c r="S415" t="str">
        <f>_xlfn.XLOOKUP(A415,'2021'!A:A,'2021'!X:X)</f>
        <v/>
      </c>
      <c r="T415" t="str">
        <f>_xlfn.XLOOKUP(A415,'2022'!A:A,'2022'!X:X)</f>
        <v/>
      </c>
      <c r="U415" t="str">
        <f>_xlfn.XLOOKUP(A415,'2023'!B:B,'2023'!AF:AF)</f>
        <v/>
      </c>
      <c r="V415" t="str">
        <f>_xlfn.XLOOKUP(A415,'2024'!B:B,'2024'!BW:BW)</f>
        <v/>
      </c>
      <c r="W415">
        <f>_xlfn.XLOOKUP(A415,'2025'!A:A,'2025'!C:C)</f>
        <v>0</v>
      </c>
      <c r="X415" t="str">
        <f>_xlfn.XLOOKUP(A415,'2021'!A:A,'2021'!V:V)</f>
        <v/>
      </c>
      <c r="Y415" t="str">
        <f>_xlfn.XLOOKUP(A415,'2022'!A:A,'2022'!W:W)</f>
        <v/>
      </c>
      <c r="Z415" t="str">
        <f>_xlfn.XLOOKUP(A415,'2023'!B:B,'2023'!AE:AE)</f>
        <v/>
      </c>
      <c r="AA415">
        <f>_xlfn.XLOOKUP(A415,'2024'!B:B,'2024'!AZ:AZ)</f>
        <v>0</v>
      </c>
      <c r="AB415">
        <f>_xlfn.XLOOKUP(A415,'2025'!A:A,'2025'!F:F)</f>
        <v>0</v>
      </c>
    </row>
    <row r="416" spans="1:28">
      <c r="A416" t="s">
        <v>270</v>
      </c>
      <c r="E416" t="str">
        <f>_xlfn.XLOOKUP(A416,'2022'!A:A,'2022'!AA:AA)</f>
        <v/>
      </c>
      <c r="F416">
        <f>_xlfn.XLOOKUP(A416,'2023'!B:B,'2023'!AG:AG)</f>
        <v>0</v>
      </c>
      <c r="G416">
        <f>_xlfn.XLOOKUP(A416,'2024'!B:B,'2024'!BL:BL)</f>
        <v>1</v>
      </c>
      <c r="H416">
        <f>_xlfn.XLOOKUP(A416,'2025'!A:A,'2025'!G:G)</f>
        <v>0</v>
      </c>
      <c r="I416" t="str">
        <f>_xlfn.XLOOKUP(A416,'2021'!A:A,'2021'!U:U)</f>
        <v/>
      </c>
      <c r="J416" t="str">
        <f>_xlfn.XLOOKUP(A416,'2022'!A:A,'2022'!V:V)</f>
        <v/>
      </c>
      <c r="K416" t="str">
        <f>_xlfn.XLOOKUP(A416,'2023'!B:B,'2023'!AD:AD)</f>
        <v/>
      </c>
      <c r="L416" t="str">
        <f>_xlfn.XLOOKUP(A416,'2024'!B:B,'2024'!AV:AV)</f>
        <v/>
      </c>
      <c r="M416">
        <f>_xlfn.XLOOKUP(A416,'2025'!A:A,'2025'!G:G)</f>
        <v>0</v>
      </c>
      <c r="N416">
        <f>_xlfn.XLOOKUP(A416,'2021'!A:A,'2021'!E:E)</f>
        <v>0</v>
      </c>
      <c r="O416">
        <f>_xlfn.XLOOKUP(A416,'2022'!A:A,'2022'!E:E)</f>
        <v>0</v>
      </c>
      <c r="P416">
        <f>_xlfn.XLOOKUP(A416,'2023'!B:B,'2023'!G:G)</f>
        <v>0</v>
      </c>
      <c r="Q416">
        <f>_xlfn.XLOOKUP(A416,'2024'!B:B,'2024'!BH:BH)</f>
        <v>0</v>
      </c>
      <c r="R416">
        <f>_xlfn.XLOOKUP(A416,'2025'!A:A,'2025'!B:B)</f>
        <v>0</v>
      </c>
      <c r="S416" t="str">
        <f>_xlfn.XLOOKUP(A416,'2021'!A:A,'2021'!X:X)</f>
        <v/>
      </c>
      <c r="T416" t="str">
        <f>_xlfn.XLOOKUP(A416,'2022'!A:A,'2022'!X:X)</f>
        <v/>
      </c>
      <c r="U416" t="str">
        <f>_xlfn.XLOOKUP(A416,'2023'!B:B,'2023'!AF:AF)</f>
        <v/>
      </c>
      <c r="V416" t="str">
        <f>_xlfn.XLOOKUP(A416,'2024'!B:B,'2024'!BW:BW)</f>
        <v/>
      </c>
      <c r="W416">
        <f>_xlfn.XLOOKUP(A416,'2025'!A:A,'2025'!C:C)</f>
        <v>0</v>
      </c>
      <c r="X416" t="str">
        <f>_xlfn.XLOOKUP(A416,'2021'!A:A,'2021'!V:V)</f>
        <v/>
      </c>
      <c r="Y416" t="str">
        <f>_xlfn.XLOOKUP(A416,'2022'!A:A,'2022'!W:W)</f>
        <v/>
      </c>
      <c r="Z416">
        <f>_xlfn.XLOOKUP(A416,'2023'!B:B,'2023'!AE:AE)</f>
        <v>1</v>
      </c>
      <c r="AA416">
        <f>_xlfn.XLOOKUP(A416,'2024'!B:B,'2024'!AZ:AZ)</f>
        <v>1</v>
      </c>
      <c r="AB416">
        <f>_xlfn.XLOOKUP(A416,'2025'!A:A,'2025'!F:F)</f>
        <v>0</v>
      </c>
    </row>
    <row r="417" spans="1:28">
      <c r="A417" t="s">
        <v>338</v>
      </c>
      <c r="E417" t="str">
        <f>_xlfn.XLOOKUP(A417,'2022'!A:A,'2022'!AA:AA)</f>
        <v/>
      </c>
      <c r="F417">
        <f>_xlfn.XLOOKUP(A417,'2023'!B:B,'2023'!AG:AG)</f>
        <v>0</v>
      </c>
      <c r="G417">
        <f>_xlfn.XLOOKUP(A417,'2024'!B:B,'2024'!BL:BL)</f>
        <v>1</v>
      </c>
      <c r="H417">
        <f>_xlfn.XLOOKUP(A417,'2025'!A:A,'2025'!G:G)</f>
        <v>0</v>
      </c>
      <c r="I417" t="str">
        <f>_xlfn.XLOOKUP(A417,'2021'!A:A,'2021'!U:U)</f>
        <v/>
      </c>
      <c r="J417" t="str">
        <f>_xlfn.XLOOKUP(A417,'2022'!A:A,'2022'!V:V)</f>
        <v/>
      </c>
      <c r="K417" t="str">
        <f>_xlfn.XLOOKUP(A417,'2023'!B:B,'2023'!AD:AD)</f>
        <v/>
      </c>
      <c r="L417" t="str">
        <f>_xlfn.XLOOKUP(A417,'2024'!B:B,'2024'!AV:AV)</f>
        <v/>
      </c>
      <c r="M417">
        <f>_xlfn.XLOOKUP(A417,'2025'!A:A,'2025'!G:G)</f>
        <v>0</v>
      </c>
      <c r="N417" t="str">
        <f>_xlfn.XLOOKUP(A417,'2021'!A:A,'2021'!E:E)</f>
        <v>Y</v>
      </c>
      <c r="O417" t="str">
        <f>_xlfn.XLOOKUP(A417,'2022'!A:A,'2022'!E:E)</f>
        <v>Y</v>
      </c>
      <c r="P417" t="str">
        <f>_xlfn.XLOOKUP(A417,'2023'!B:B,'2023'!G:G)</f>
        <v>Y</v>
      </c>
      <c r="Q417">
        <f>_xlfn.XLOOKUP(A417,'2024'!B:B,'2024'!BH:BH)</f>
        <v>1</v>
      </c>
      <c r="R417">
        <f>_xlfn.XLOOKUP(A417,'2025'!A:A,'2025'!B:B)</f>
        <v>1</v>
      </c>
      <c r="S417">
        <f>_xlfn.XLOOKUP(A417,'2021'!A:A,'2021'!X:X)</f>
        <v>1</v>
      </c>
      <c r="T417">
        <f>_xlfn.XLOOKUP(A417,'2022'!A:A,'2022'!X:X)</f>
        <v>1</v>
      </c>
      <c r="U417">
        <f>_xlfn.XLOOKUP(A417,'2023'!B:B,'2023'!AF:AF)</f>
        <v>1</v>
      </c>
      <c r="V417">
        <f>_xlfn.XLOOKUP(A417,'2024'!B:B,'2024'!BW:BW)</f>
        <v>1</v>
      </c>
      <c r="W417">
        <f>_xlfn.XLOOKUP(A417,'2025'!A:A,'2025'!C:C)</f>
        <v>1</v>
      </c>
      <c r="X417" t="str">
        <f>_xlfn.XLOOKUP(A417,'2021'!A:A,'2021'!V:V)</f>
        <v/>
      </c>
      <c r="Y417" t="str">
        <f>_xlfn.XLOOKUP(A417,'2022'!A:A,'2022'!W:W)</f>
        <v/>
      </c>
      <c r="Z417">
        <f>_xlfn.XLOOKUP(A417,'2023'!B:B,'2023'!AE:AE)</f>
        <v>1</v>
      </c>
      <c r="AA417">
        <f>_xlfn.XLOOKUP(A417,'2024'!B:B,'2024'!AZ:AZ)</f>
        <v>1</v>
      </c>
      <c r="AB417">
        <f>_xlfn.XLOOKUP(A417,'2025'!A:A,'2025'!F:F)</f>
        <v>0</v>
      </c>
    </row>
    <row r="418" spans="1:28">
      <c r="A418" t="s">
        <v>231</v>
      </c>
      <c r="E418" t="str">
        <f>_xlfn.XLOOKUP(A418,'2022'!A:A,'2022'!AA:AA)</f>
        <v/>
      </c>
      <c r="F418">
        <f>_xlfn.XLOOKUP(A418,'2023'!B:B,'2023'!AG:AG)</f>
        <v>0</v>
      </c>
      <c r="G418">
        <f>_xlfn.XLOOKUP(A418,'2024'!B:B,'2024'!BL:BL)</f>
        <v>0</v>
      </c>
      <c r="H418">
        <f>_xlfn.XLOOKUP(A418,'2025'!A:A,'2025'!G:G)</f>
        <v>0</v>
      </c>
      <c r="I418">
        <f>_xlfn.XLOOKUP(A418,'2021'!A:A,'2021'!U:U)</f>
        <v>1</v>
      </c>
      <c r="J418" t="str">
        <f>_xlfn.XLOOKUP(A418,'2022'!A:A,'2022'!V:V)</f>
        <v/>
      </c>
      <c r="K418" t="str">
        <f>_xlfn.XLOOKUP(A418,'2023'!B:B,'2023'!AD:AD)</f>
        <v/>
      </c>
      <c r="L418" t="str">
        <f>_xlfn.XLOOKUP(A418,'2024'!B:B,'2024'!AV:AV)</f>
        <v/>
      </c>
      <c r="M418">
        <f>_xlfn.XLOOKUP(A418,'2025'!A:A,'2025'!G:G)</f>
        <v>0</v>
      </c>
      <c r="N418">
        <f>_xlfn.XLOOKUP(A418,'2021'!A:A,'2021'!E:E)</f>
        <v>0</v>
      </c>
      <c r="O418">
        <f>_xlfn.XLOOKUP(A418,'2022'!A:A,'2022'!E:E)</f>
        <v>0</v>
      </c>
      <c r="P418">
        <f>_xlfn.XLOOKUP(A418,'2023'!B:B,'2023'!G:G)</f>
        <v>0</v>
      </c>
      <c r="Q418">
        <f>_xlfn.XLOOKUP(A418,'2024'!B:B,'2024'!BH:BH)</f>
        <v>1</v>
      </c>
      <c r="R418">
        <f>_xlfn.XLOOKUP(A418,'2025'!A:A,'2025'!B:B)</f>
        <v>1</v>
      </c>
      <c r="S418" t="str">
        <f>_xlfn.XLOOKUP(A418,'2021'!A:A,'2021'!X:X)</f>
        <v/>
      </c>
      <c r="T418" t="str">
        <f>_xlfn.XLOOKUP(A418,'2022'!A:A,'2022'!X:X)</f>
        <v/>
      </c>
      <c r="U418" t="str">
        <f>_xlfn.XLOOKUP(A418,'2023'!B:B,'2023'!AF:AF)</f>
        <v/>
      </c>
      <c r="V418" t="str">
        <f>_xlfn.XLOOKUP(A418,'2024'!B:B,'2024'!BW:BW)</f>
        <v/>
      </c>
      <c r="W418">
        <f>_xlfn.XLOOKUP(A418,'2025'!A:A,'2025'!C:C)</f>
        <v>0</v>
      </c>
      <c r="X418" t="str">
        <f>_xlfn.XLOOKUP(A418,'2021'!A:A,'2021'!V:V)</f>
        <v/>
      </c>
      <c r="Y418">
        <f>_xlfn.XLOOKUP(A418,'2022'!A:A,'2022'!W:W)</f>
        <v>1</v>
      </c>
      <c r="Z418">
        <f>_xlfn.XLOOKUP(A418,'2023'!B:B,'2023'!AE:AE)</f>
        <v>1</v>
      </c>
      <c r="AA418">
        <f>_xlfn.XLOOKUP(A418,'2024'!B:B,'2024'!AZ:AZ)</f>
        <v>1</v>
      </c>
      <c r="AB418">
        <f>_xlfn.XLOOKUP(A418,'2025'!A:A,'2025'!F:F)</f>
        <v>1</v>
      </c>
    </row>
    <row r="419" spans="1:28">
      <c r="A419" t="s">
        <v>292</v>
      </c>
      <c r="E419" t="e">
        <f>_xlfn.XLOOKUP(A419,'2022'!A:A,'2022'!AA:AA)</f>
        <v>#N/A</v>
      </c>
      <c r="F419" t="e">
        <f>_xlfn.XLOOKUP(A419,'2023'!B:B,'2023'!AG:AG)</f>
        <v>#N/A</v>
      </c>
      <c r="G419" t="e">
        <f>_xlfn.XLOOKUP(A419,'2024'!B:B,'2024'!BL:BL)</f>
        <v>#N/A</v>
      </c>
      <c r="H419">
        <f>_xlfn.XLOOKUP(A419,'2025'!A:A,'2025'!G:G)</f>
        <v>1</v>
      </c>
      <c r="I419" t="e">
        <f>_xlfn.XLOOKUP(A419,'2021'!A:A,'2021'!U:U)</f>
        <v>#N/A</v>
      </c>
      <c r="J419" t="e">
        <f>_xlfn.XLOOKUP(A419,'2022'!A:A,'2022'!V:V)</f>
        <v>#N/A</v>
      </c>
      <c r="K419" t="e">
        <f>_xlfn.XLOOKUP(A419,'2023'!B:B,'2023'!AD:AD)</f>
        <v>#N/A</v>
      </c>
      <c r="L419" t="e">
        <f>_xlfn.XLOOKUP(A419,'2024'!B:B,'2024'!AV:AV)</f>
        <v>#N/A</v>
      </c>
      <c r="M419">
        <f>_xlfn.XLOOKUP(A419,'2025'!A:A,'2025'!G:G)</f>
        <v>1</v>
      </c>
      <c r="N419" t="e">
        <f>_xlfn.XLOOKUP(A419,'2021'!A:A,'2021'!E:E)</f>
        <v>#N/A</v>
      </c>
      <c r="O419" t="e">
        <f>_xlfn.XLOOKUP(A419,'2022'!A:A,'2022'!E:E)</f>
        <v>#N/A</v>
      </c>
      <c r="P419" t="e">
        <f>_xlfn.XLOOKUP(A419,'2023'!B:B,'2023'!G:G)</f>
        <v>#N/A</v>
      </c>
      <c r="Q419" t="e">
        <f>_xlfn.XLOOKUP(A419,'2024'!B:B,'2024'!BH:BH)</f>
        <v>#N/A</v>
      </c>
      <c r="R419">
        <f>_xlfn.XLOOKUP(A419,'2025'!A:A,'2025'!B:B)</f>
        <v>0</v>
      </c>
      <c r="S419" t="e">
        <f>_xlfn.XLOOKUP(A419,'2021'!A:A,'2021'!X:X)</f>
        <v>#N/A</v>
      </c>
      <c r="T419" t="e">
        <f>_xlfn.XLOOKUP(A419,'2022'!A:A,'2022'!X:X)</f>
        <v>#N/A</v>
      </c>
      <c r="U419" t="e">
        <f>_xlfn.XLOOKUP(A419,'2023'!B:B,'2023'!AF:AF)</f>
        <v>#N/A</v>
      </c>
      <c r="V419" t="e">
        <f>_xlfn.XLOOKUP(A419,'2024'!B:B,'2024'!BW:BW)</f>
        <v>#N/A</v>
      </c>
      <c r="W419">
        <f>_xlfn.XLOOKUP(A419,'2025'!A:A,'2025'!C:C)</f>
        <v>0</v>
      </c>
      <c r="X419" t="e">
        <f>_xlfn.XLOOKUP(A419,'2021'!A:A,'2021'!V:V)</f>
        <v>#N/A</v>
      </c>
      <c r="Y419" t="e">
        <f>_xlfn.XLOOKUP(A419,'2022'!A:A,'2022'!W:W)</f>
        <v>#N/A</v>
      </c>
      <c r="Z419" t="e">
        <f>_xlfn.XLOOKUP(A419,'2023'!B:B,'2023'!AE:AE)</f>
        <v>#N/A</v>
      </c>
      <c r="AA419" t="e">
        <f>_xlfn.XLOOKUP(A419,'2024'!B:B,'2024'!AZ:AZ)</f>
        <v>#N/A</v>
      </c>
      <c r="AB419">
        <f>_xlfn.XLOOKUP(A419,'2025'!A:A,'2025'!F:F)</f>
        <v>0</v>
      </c>
    </row>
    <row r="420" spans="1:28">
      <c r="A420" t="s">
        <v>945</v>
      </c>
      <c r="E420" t="str">
        <f>_xlfn.XLOOKUP(A420,'2022'!A:A,'2022'!AA:AA)</f>
        <v/>
      </c>
      <c r="F420" t="str">
        <f>_xlfn.XLOOKUP(A420,'2023'!B:B,'2023'!AG:AG)</f>
        <v>Y</v>
      </c>
      <c r="G420">
        <f>_xlfn.XLOOKUP(A420,'2024'!B:B,'2024'!BL:BL)</f>
        <v>1</v>
      </c>
      <c r="H420" t="e">
        <f>_xlfn.XLOOKUP(A420,'2025'!A:A,'2025'!G:G)</f>
        <v>#N/A</v>
      </c>
      <c r="I420">
        <f>_xlfn.XLOOKUP(A420,'2021'!A:A,'2021'!U:U)</f>
        <v>1</v>
      </c>
      <c r="J420">
        <f>_xlfn.XLOOKUP(A420,'2022'!A:A,'2022'!V:V)</f>
        <v>1</v>
      </c>
      <c r="K420">
        <f>_xlfn.XLOOKUP(A420,'2023'!B:B,'2023'!AD:AD)</f>
        <v>1</v>
      </c>
      <c r="L420">
        <f>_xlfn.XLOOKUP(A420,'2024'!B:B,'2024'!AV:AV)</f>
        <v>1</v>
      </c>
      <c r="M420" t="e">
        <f>_xlfn.XLOOKUP(A420,'2025'!A:A,'2025'!G:G)</f>
        <v>#N/A</v>
      </c>
      <c r="N420">
        <f>_xlfn.XLOOKUP(A420,'2021'!A:A,'2021'!E:E)</f>
        <v>0</v>
      </c>
      <c r="O420">
        <f>_xlfn.XLOOKUP(A420,'2022'!A:A,'2022'!E:E)</f>
        <v>0</v>
      </c>
      <c r="P420">
        <f>_xlfn.XLOOKUP(A420,'2023'!B:B,'2023'!G:G)</f>
        <v>0</v>
      </c>
      <c r="Q420">
        <f>_xlfn.XLOOKUP(A420,'2024'!B:B,'2024'!BH:BH)</f>
        <v>0</v>
      </c>
      <c r="R420" t="e">
        <f>_xlfn.XLOOKUP(A420,'2025'!A:A,'2025'!B:B)</f>
        <v>#N/A</v>
      </c>
      <c r="S420" t="str">
        <f>_xlfn.XLOOKUP(A420,'2021'!A:A,'2021'!X:X)</f>
        <v/>
      </c>
      <c r="T420" t="str">
        <f>_xlfn.XLOOKUP(A420,'2022'!A:A,'2022'!X:X)</f>
        <v/>
      </c>
      <c r="U420" t="str">
        <f>_xlfn.XLOOKUP(A420,'2023'!B:B,'2023'!AF:AF)</f>
        <v/>
      </c>
      <c r="V420" t="str">
        <f>_xlfn.XLOOKUP(A420,'2024'!B:B,'2024'!BW:BW)</f>
        <v/>
      </c>
      <c r="W420" t="e">
        <f>_xlfn.XLOOKUP(A420,'2025'!A:A,'2025'!C:C)</f>
        <v>#N/A</v>
      </c>
      <c r="X420" t="str">
        <f>_xlfn.XLOOKUP(A420,'2021'!A:A,'2021'!V:V)</f>
        <v/>
      </c>
      <c r="Y420" t="str">
        <f>_xlfn.XLOOKUP(A420,'2022'!A:A,'2022'!W:W)</f>
        <v/>
      </c>
      <c r="Z420" t="str">
        <f>_xlfn.XLOOKUP(A420,'2023'!B:B,'2023'!AE:AE)</f>
        <v/>
      </c>
      <c r="AA420">
        <f>_xlfn.XLOOKUP(A420,'2024'!B:B,'2024'!AZ:AZ)</f>
        <v>0</v>
      </c>
      <c r="AB420" t="e">
        <f>_xlfn.XLOOKUP(A420,'2025'!A:A,'2025'!F:F)</f>
        <v>#N/A</v>
      </c>
    </row>
    <row r="421" spans="1:28">
      <c r="A421" t="s">
        <v>946</v>
      </c>
      <c r="E421" t="str">
        <f>_xlfn.XLOOKUP(A421,'2022'!A:A,'2022'!AA:AA)</f>
        <v/>
      </c>
      <c r="F421" t="str">
        <f>_xlfn.XLOOKUP(A421,'2023'!B:B,'2023'!AG:AG)</f>
        <v>Y</v>
      </c>
      <c r="G421">
        <f>_xlfn.XLOOKUP(A421,'2024'!B:B,'2024'!BL:BL)</f>
        <v>0</v>
      </c>
      <c r="H421" t="e">
        <f>_xlfn.XLOOKUP(A421,'2025'!A:A,'2025'!G:G)</f>
        <v>#N/A</v>
      </c>
      <c r="I421" t="str">
        <f>_xlfn.XLOOKUP(A421,'2021'!A:A,'2021'!U:U)</f>
        <v/>
      </c>
      <c r="J421">
        <f>_xlfn.XLOOKUP(A421,'2022'!A:A,'2022'!V:V)</f>
        <v>1</v>
      </c>
      <c r="K421">
        <f>_xlfn.XLOOKUP(A421,'2023'!B:B,'2023'!AD:AD)</f>
        <v>1</v>
      </c>
      <c r="L421">
        <f>_xlfn.XLOOKUP(A421,'2024'!B:B,'2024'!AV:AV)</f>
        <v>1</v>
      </c>
      <c r="M421" t="e">
        <f>_xlfn.XLOOKUP(A421,'2025'!A:A,'2025'!G:G)</f>
        <v>#N/A</v>
      </c>
      <c r="N421">
        <f>_xlfn.XLOOKUP(A421,'2021'!A:A,'2021'!E:E)</f>
        <v>0</v>
      </c>
      <c r="O421">
        <f>_xlfn.XLOOKUP(A421,'2022'!A:A,'2022'!E:E)</f>
        <v>0</v>
      </c>
      <c r="P421">
        <f>_xlfn.XLOOKUP(A421,'2023'!B:B,'2023'!G:G)</f>
        <v>0</v>
      </c>
      <c r="Q421">
        <f>_xlfn.XLOOKUP(A421,'2024'!B:B,'2024'!BH:BH)</f>
        <v>0</v>
      </c>
      <c r="R421" t="e">
        <f>_xlfn.XLOOKUP(A421,'2025'!A:A,'2025'!B:B)</f>
        <v>#N/A</v>
      </c>
      <c r="S421" t="str">
        <f>_xlfn.XLOOKUP(A421,'2021'!A:A,'2021'!X:X)</f>
        <v/>
      </c>
      <c r="T421" t="str">
        <f>_xlfn.XLOOKUP(A421,'2022'!A:A,'2022'!X:X)</f>
        <v/>
      </c>
      <c r="U421">
        <f>_xlfn.XLOOKUP(A421,'2023'!B:B,'2023'!AF:AF)</f>
        <v>1</v>
      </c>
      <c r="V421" t="str">
        <f>_xlfn.XLOOKUP(A421,'2024'!B:B,'2024'!BW:BW)</f>
        <v/>
      </c>
      <c r="W421" t="e">
        <f>_xlfn.XLOOKUP(A421,'2025'!A:A,'2025'!C:C)</f>
        <v>#N/A</v>
      </c>
      <c r="X421" t="str">
        <f>_xlfn.XLOOKUP(A421,'2021'!A:A,'2021'!V:V)</f>
        <v/>
      </c>
      <c r="Y421" t="str">
        <f>_xlfn.XLOOKUP(A421,'2022'!A:A,'2022'!W:W)</f>
        <v/>
      </c>
      <c r="Z421" t="str">
        <f>_xlfn.XLOOKUP(A421,'2023'!B:B,'2023'!AE:AE)</f>
        <v/>
      </c>
      <c r="AA421">
        <f>_xlfn.XLOOKUP(A421,'2024'!B:B,'2024'!AZ:AZ)</f>
        <v>0</v>
      </c>
      <c r="AB421" t="e">
        <f>_xlfn.XLOOKUP(A421,'2025'!A:A,'2025'!F:F)</f>
        <v>#N/A</v>
      </c>
    </row>
    <row r="422" spans="1:28">
      <c r="A422" t="s">
        <v>198</v>
      </c>
      <c r="E422" t="str">
        <f>_xlfn.XLOOKUP(A422,'2022'!A:A,'2022'!AA:AA)</f>
        <v/>
      </c>
      <c r="F422" t="str">
        <f>_xlfn.XLOOKUP(A422,'2023'!B:B,'2023'!AG:AG)</f>
        <v>Y</v>
      </c>
      <c r="G422">
        <f>_xlfn.XLOOKUP(A422,'2024'!B:B,'2024'!BL:BL)</f>
        <v>1</v>
      </c>
      <c r="H422">
        <f>_xlfn.XLOOKUP(A422,'2025'!A:A,'2025'!G:G)</f>
        <v>1</v>
      </c>
      <c r="I422">
        <f>_xlfn.XLOOKUP(A422,'2021'!A:A,'2021'!U:U)</f>
        <v>1</v>
      </c>
      <c r="J422">
        <f>_xlfn.XLOOKUP(A422,'2022'!A:A,'2022'!V:V)</f>
        <v>1</v>
      </c>
      <c r="K422">
        <f>_xlfn.XLOOKUP(A422,'2023'!B:B,'2023'!AD:AD)</f>
        <v>1</v>
      </c>
      <c r="L422">
        <f>_xlfn.XLOOKUP(A422,'2024'!B:B,'2024'!AV:AV)</f>
        <v>1</v>
      </c>
      <c r="M422">
        <f>_xlfn.XLOOKUP(A422,'2025'!A:A,'2025'!G:G)</f>
        <v>1</v>
      </c>
      <c r="N422">
        <f>_xlfn.XLOOKUP(A422,'2021'!A:A,'2021'!E:E)</f>
        <v>0</v>
      </c>
      <c r="O422">
        <f>_xlfn.XLOOKUP(A422,'2022'!A:A,'2022'!E:E)</f>
        <v>0</v>
      </c>
      <c r="P422">
        <f>_xlfn.XLOOKUP(A422,'2023'!B:B,'2023'!G:G)</f>
        <v>0</v>
      </c>
      <c r="Q422">
        <f>_xlfn.XLOOKUP(A422,'2024'!B:B,'2024'!BH:BH)</f>
        <v>0</v>
      </c>
      <c r="R422">
        <f>_xlfn.XLOOKUP(A422,'2025'!A:A,'2025'!B:B)</f>
        <v>0</v>
      </c>
      <c r="S422">
        <f>_xlfn.XLOOKUP(A422,'2021'!A:A,'2021'!X:X)</f>
        <v>1</v>
      </c>
      <c r="T422">
        <f>_xlfn.XLOOKUP(A422,'2022'!A:A,'2022'!X:X)</f>
        <v>1</v>
      </c>
      <c r="U422">
        <f>_xlfn.XLOOKUP(A422,'2023'!B:B,'2023'!AF:AF)</f>
        <v>1</v>
      </c>
      <c r="V422">
        <f>_xlfn.XLOOKUP(A422,'2024'!B:B,'2024'!BW:BW)</f>
        <v>1</v>
      </c>
      <c r="W422">
        <f>_xlfn.XLOOKUP(A422,'2025'!A:A,'2025'!C:C)</f>
        <v>1</v>
      </c>
      <c r="X422" t="str">
        <f>_xlfn.XLOOKUP(A422,'2021'!A:A,'2021'!V:V)</f>
        <v/>
      </c>
      <c r="Y422" t="str">
        <f>_xlfn.XLOOKUP(A422,'2022'!A:A,'2022'!W:W)</f>
        <v/>
      </c>
      <c r="Z422" t="str">
        <f>_xlfn.XLOOKUP(A422,'2023'!B:B,'2023'!AE:AE)</f>
        <v/>
      </c>
      <c r="AA422">
        <f>_xlfn.XLOOKUP(A422,'2024'!B:B,'2024'!AZ:AZ)</f>
        <v>0</v>
      </c>
      <c r="AB422">
        <f>_xlfn.XLOOKUP(A422,'2025'!A:A,'2025'!F:F)</f>
        <v>0</v>
      </c>
    </row>
    <row r="423" spans="1:28">
      <c r="A423" t="s">
        <v>3177</v>
      </c>
      <c r="E423" t="e">
        <f>_xlfn.XLOOKUP(A423,'2022'!A:A,'2022'!AA:AA)</f>
        <v>#N/A</v>
      </c>
      <c r="F423" t="e">
        <f>_xlfn.XLOOKUP(A423,'2023'!B:B,'2023'!AG:AG)</f>
        <v>#N/A</v>
      </c>
      <c r="G423" t="e">
        <f>_xlfn.XLOOKUP(A423,'2024'!B:B,'2024'!BL:BL)</f>
        <v>#N/A</v>
      </c>
      <c r="H423" t="e">
        <f>_xlfn.XLOOKUP(A423,'2025'!A:A,'2025'!G:G)</f>
        <v>#N/A</v>
      </c>
      <c r="I423" t="str">
        <f>_xlfn.XLOOKUP(A423,'2021'!A:A,'2021'!U:U)</f>
        <v/>
      </c>
      <c r="J423" t="e">
        <f>_xlfn.XLOOKUP(A423,'2022'!A:A,'2022'!V:V)</f>
        <v>#N/A</v>
      </c>
      <c r="K423" t="e">
        <f>_xlfn.XLOOKUP(A423,'2023'!B:B,'2023'!AD:AD)</f>
        <v>#N/A</v>
      </c>
      <c r="L423" t="e">
        <f>_xlfn.XLOOKUP(A423,'2024'!B:B,'2024'!AV:AV)</f>
        <v>#N/A</v>
      </c>
      <c r="M423" t="e">
        <f>_xlfn.XLOOKUP(A423,'2025'!A:A,'2025'!G:G)</f>
        <v>#N/A</v>
      </c>
      <c r="N423">
        <f>_xlfn.XLOOKUP(A423,'2021'!A:A,'2021'!E:E)</f>
        <v>0</v>
      </c>
      <c r="O423" t="e">
        <f>_xlfn.XLOOKUP(A423,'2022'!A:A,'2022'!E:E)</f>
        <v>#N/A</v>
      </c>
      <c r="P423" t="e">
        <f>_xlfn.XLOOKUP(A423,'2023'!B:B,'2023'!G:G)</f>
        <v>#N/A</v>
      </c>
      <c r="Q423" t="e">
        <f>_xlfn.XLOOKUP(A423,'2024'!B:B,'2024'!BH:BH)</f>
        <v>#N/A</v>
      </c>
      <c r="R423" t="e">
        <f>_xlfn.XLOOKUP(A423,'2025'!A:A,'2025'!B:B)</f>
        <v>#N/A</v>
      </c>
      <c r="S423">
        <f>_xlfn.XLOOKUP(A423,'2021'!A:A,'2021'!X:X)</f>
        <v>1</v>
      </c>
      <c r="T423" t="e">
        <f>_xlfn.XLOOKUP(A423,'2022'!A:A,'2022'!X:X)</f>
        <v>#N/A</v>
      </c>
      <c r="U423" t="e">
        <f>_xlfn.XLOOKUP(A423,'2023'!B:B,'2023'!AF:AF)</f>
        <v>#N/A</v>
      </c>
      <c r="V423" t="e">
        <f>_xlfn.XLOOKUP(A423,'2024'!B:B,'2024'!BW:BW)</f>
        <v>#N/A</v>
      </c>
      <c r="W423" t="e">
        <f>_xlfn.XLOOKUP(A423,'2025'!A:A,'2025'!C:C)</f>
        <v>#N/A</v>
      </c>
      <c r="X423" t="str">
        <f>_xlfn.XLOOKUP(A423,'2021'!A:A,'2021'!V:V)</f>
        <v/>
      </c>
      <c r="Y423" t="e">
        <f>_xlfn.XLOOKUP(A423,'2022'!A:A,'2022'!W:W)</f>
        <v>#N/A</v>
      </c>
      <c r="Z423" t="e">
        <f>_xlfn.XLOOKUP(A423,'2023'!B:B,'2023'!AE:AE)</f>
        <v>#N/A</v>
      </c>
      <c r="AA423" t="e">
        <f>_xlfn.XLOOKUP(A423,'2024'!B:B,'2024'!AZ:AZ)</f>
        <v>#N/A</v>
      </c>
      <c r="AB423" t="e">
        <f>_xlfn.XLOOKUP(A423,'2025'!A:A,'2025'!F:F)</f>
        <v>#N/A</v>
      </c>
    </row>
    <row r="424" spans="1:28">
      <c r="A424" t="s">
        <v>428</v>
      </c>
      <c r="E424" t="str">
        <f>_xlfn.XLOOKUP(A424,'2022'!A:A,'2022'!AA:AA)</f>
        <v>Y</v>
      </c>
      <c r="F424">
        <f>_xlfn.XLOOKUP(A424,'2023'!B:B,'2023'!AG:AG)</f>
        <v>0</v>
      </c>
      <c r="G424">
        <f>_xlfn.XLOOKUP(A424,'2024'!B:B,'2024'!BL:BL)</f>
        <v>0</v>
      </c>
      <c r="H424">
        <f>_xlfn.XLOOKUP(A424,'2025'!A:A,'2025'!G:G)</f>
        <v>1</v>
      </c>
      <c r="I424" t="str">
        <f>_xlfn.XLOOKUP(A424,'2021'!A:A,'2021'!U:U)</f>
        <v/>
      </c>
      <c r="J424" t="str">
        <f>_xlfn.XLOOKUP(A424,'2022'!A:A,'2022'!V:V)</f>
        <v/>
      </c>
      <c r="K424" t="str">
        <f>_xlfn.XLOOKUP(A424,'2023'!B:B,'2023'!AD:AD)</f>
        <v/>
      </c>
      <c r="L424" t="str">
        <f>_xlfn.XLOOKUP(A424,'2024'!B:B,'2024'!AV:AV)</f>
        <v/>
      </c>
      <c r="M424">
        <f>_xlfn.XLOOKUP(A424,'2025'!A:A,'2025'!G:G)</f>
        <v>1</v>
      </c>
      <c r="N424">
        <f>_xlfn.XLOOKUP(A424,'2021'!A:A,'2021'!E:E)</f>
        <v>0</v>
      </c>
      <c r="O424">
        <f>_xlfn.XLOOKUP(A424,'2022'!A:A,'2022'!E:E)</f>
        <v>0</v>
      </c>
      <c r="P424">
        <f>_xlfn.XLOOKUP(A424,'2023'!B:B,'2023'!G:G)</f>
        <v>0</v>
      </c>
      <c r="Q424">
        <f>_xlfn.XLOOKUP(A424,'2024'!B:B,'2024'!BH:BH)</f>
        <v>0</v>
      </c>
      <c r="R424">
        <f>_xlfn.XLOOKUP(A424,'2025'!A:A,'2025'!B:B)</f>
        <v>0</v>
      </c>
      <c r="S424" t="str">
        <f>_xlfn.XLOOKUP(A424,'2021'!A:A,'2021'!X:X)</f>
        <v/>
      </c>
      <c r="T424" t="str">
        <f>_xlfn.XLOOKUP(A424,'2022'!A:A,'2022'!X:X)</f>
        <v/>
      </c>
      <c r="U424" t="str">
        <f>_xlfn.XLOOKUP(A424,'2023'!B:B,'2023'!AF:AF)</f>
        <v/>
      </c>
      <c r="V424" t="str">
        <f>_xlfn.XLOOKUP(A424,'2024'!B:B,'2024'!BW:BW)</f>
        <v/>
      </c>
      <c r="W424">
        <f>_xlfn.XLOOKUP(A424,'2025'!A:A,'2025'!C:C)</f>
        <v>0</v>
      </c>
      <c r="X424" t="str">
        <f>_xlfn.XLOOKUP(A424,'2021'!A:A,'2021'!V:V)</f>
        <v/>
      </c>
      <c r="Y424">
        <f>_xlfn.XLOOKUP(A424,'2022'!A:A,'2022'!W:W)</f>
        <v>1</v>
      </c>
      <c r="Z424">
        <f>_xlfn.XLOOKUP(A424,'2023'!B:B,'2023'!AE:AE)</f>
        <v>1</v>
      </c>
      <c r="AA424">
        <f>_xlfn.XLOOKUP(A424,'2024'!B:B,'2024'!AZ:AZ)</f>
        <v>1</v>
      </c>
      <c r="AB424">
        <f>_xlfn.XLOOKUP(A424,'2025'!A:A,'2025'!F:F)</f>
        <v>1</v>
      </c>
    </row>
    <row r="425" spans="1:28">
      <c r="A425" t="s">
        <v>425</v>
      </c>
      <c r="E425" t="str">
        <f>_xlfn.XLOOKUP(A425,'2022'!A:A,'2022'!AA:AA)</f>
        <v/>
      </c>
      <c r="F425">
        <f>_xlfn.XLOOKUP(A425,'2023'!B:B,'2023'!AG:AG)</f>
        <v>0</v>
      </c>
      <c r="G425">
        <f>_xlfn.XLOOKUP(A425,'2024'!B:B,'2024'!BL:BL)</f>
        <v>0</v>
      </c>
      <c r="H425">
        <f>_xlfn.XLOOKUP(A425,'2025'!A:A,'2025'!G:G)</f>
        <v>0</v>
      </c>
      <c r="I425" t="str">
        <f>_xlfn.XLOOKUP(A425,'2021'!A:A,'2021'!U:U)</f>
        <v/>
      </c>
      <c r="J425" t="str">
        <f>_xlfn.XLOOKUP(A425,'2022'!A:A,'2022'!V:V)</f>
        <v/>
      </c>
      <c r="K425" t="str">
        <f>_xlfn.XLOOKUP(A425,'2023'!B:B,'2023'!AD:AD)</f>
        <v/>
      </c>
      <c r="L425" t="str">
        <f>_xlfn.XLOOKUP(A425,'2024'!B:B,'2024'!AV:AV)</f>
        <v/>
      </c>
      <c r="M425">
        <f>_xlfn.XLOOKUP(A425,'2025'!A:A,'2025'!G:G)</f>
        <v>0</v>
      </c>
      <c r="N425">
        <f>_xlfn.XLOOKUP(A425,'2021'!A:A,'2021'!E:E)</f>
        <v>0</v>
      </c>
      <c r="O425">
        <f>_xlfn.XLOOKUP(A425,'2022'!A:A,'2022'!E:E)</f>
        <v>0</v>
      </c>
      <c r="P425">
        <f>_xlfn.XLOOKUP(A425,'2023'!B:B,'2023'!G:G)</f>
        <v>0</v>
      </c>
      <c r="Q425">
        <f>_xlfn.XLOOKUP(A425,'2024'!B:B,'2024'!BH:BH)</f>
        <v>0</v>
      </c>
      <c r="R425">
        <f>_xlfn.XLOOKUP(A425,'2025'!A:A,'2025'!B:B)</f>
        <v>0</v>
      </c>
      <c r="S425" t="str">
        <f>_xlfn.XLOOKUP(A425,'2021'!A:A,'2021'!X:X)</f>
        <v/>
      </c>
      <c r="T425" t="str">
        <f>_xlfn.XLOOKUP(A425,'2022'!A:A,'2022'!X:X)</f>
        <v/>
      </c>
      <c r="U425" t="str">
        <f>_xlfn.XLOOKUP(A425,'2023'!B:B,'2023'!AF:AF)</f>
        <v/>
      </c>
      <c r="V425" t="str">
        <f>_xlfn.XLOOKUP(A425,'2024'!B:B,'2024'!BW:BW)</f>
        <v/>
      </c>
      <c r="W425">
        <f>_xlfn.XLOOKUP(A425,'2025'!A:A,'2025'!C:C)</f>
        <v>0</v>
      </c>
      <c r="X425" t="str">
        <f>_xlfn.XLOOKUP(A425,'2021'!A:A,'2021'!V:V)</f>
        <v/>
      </c>
      <c r="Y425" t="str">
        <f>_xlfn.XLOOKUP(A425,'2022'!A:A,'2022'!W:W)</f>
        <v/>
      </c>
      <c r="Z425" t="str">
        <f>_xlfn.XLOOKUP(A425,'2023'!B:B,'2023'!AE:AE)</f>
        <v/>
      </c>
      <c r="AA425">
        <f>_xlfn.XLOOKUP(A425,'2024'!B:B,'2024'!AZ:AZ)</f>
        <v>0</v>
      </c>
      <c r="AB425">
        <f>_xlfn.XLOOKUP(A425,'2025'!A:A,'2025'!F:F)</f>
        <v>0</v>
      </c>
    </row>
    <row r="426" spans="1:28">
      <c r="A426" t="s">
        <v>335</v>
      </c>
      <c r="E426" t="str">
        <f>_xlfn.XLOOKUP(A426,'2022'!A:A,'2022'!AA:AA)</f>
        <v/>
      </c>
      <c r="F426" t="str">
        <f>_xlfn.XLOOKUP(A426,'2023'!B:B,'2023'!AG:AG)</f>
        <v>Y</v>
      </c>
      <c r="G426">
        <f>_xlfn.XLOOKUP(A426,'2024'!B:B,'2024'!BL:BL)</f>
        <v>1</v>
      </c>
      <c r="H426">
        <f>_xlfn.XLOOKUP(A426,'2025'!A:A,'2025'!G:G)</f>
        <v>1</v>
      </c>
      <c r="I426">
        <f>_xlfn.XLOOKUP(A426,'2021'!A:A,'2021'!U:U)</f>
        <v>1</v>
      </c>
      <c r="J426">
        <f>_xlfn.XLOOKUP(A426,'2022'!A:A,'2022'!V:V)</f>
        <v>1</v>
      </c>
      <c r="K426" t="str">
        <f>_xlfn.XLOOKUP(A426,'2023'!B:B,'2023'!AD:AD)</f>
        <v/>
      </c>
      <c r="L426" t="str">
        <f>_xlfn.XLOOKUP(A426,'2024'!B:B,'2024'!AV:AV)</f>
        <v/>
      </c>
      <c r="M426">
        <f>_xlfn.XLOOKUP(A426,'2025'!A:A,'2025'!G:G)</f>
        <v>1</v>
      </c>
      <c r="N426" t="str">
        <f>_xlfn.XLOOKUP(A426,'2021'!A:A,'2021'!E:E)</f>
        <v>Y</v>
      </c>
      <c r="O426" t="str">
        <f>_xlfn.XLOOKUP(A426,'2022'!A:A,'2022'!E:E)</f>
        <v>Y</v>
      </c>
      <c r="P426" t="str">
        <f>_xlfn.XLOOKUP(A426,'2023'!B:B,'2023'!G:G)</f>
        <v>Y</v>
      </c>
      <c r="Q426">
        <f>_xlfn.XLOOKUP(A426,'2024'!B:B,'2024'!BH:BH)</f>
        <v>1</v>
      </c>
      <c r="R426">
        <f>_xlfn.XLOOKUP(A426,'2025'!A:A,'2025'!B:B)</f>
        <v>1</v>
      </c>
      <c r="S426">
        <f>_xlfn.XLOOKUP(A426,'2021'!A:A,'2021'!X:X)</f>
        <v>1</v>
      </c>
      <c r="T426">
        <f>_xlfn.XLOOKUP(A426,'2022'!A:A,'2022'!X:X)</f>
        <v>1</v>
      </c>
      <c r="U426">
        <f>_xlfn.XLOOKUP(A426,'2023'!B:B,'2023'!AF:AF)</f>
        <v>1</v>
      </c>
      <c r="V426">
        <f>_xlfn.XLOOKUP(A426,'2024'!B:B,'2024'!BW:BW)</f>
        <v>1</v>
      </c>
      <c r="W426">
        <f>_xlfn.XLOOKUP(A426,'2025'!A:A,'2025'!C:C)</f>
        <v>1</v>
      </c>
      <c r="X426">
        <f>_xlfn.XLOOKUP(A426,'2021'!A:A,'2021'!V:V)</f>
        <v>1</v>
      </c>
      <c r="Y426">
        <f>_xlfn.XLOOKUP(A426,'2022'!A:A,'2022'!W:W)</f>
        <v>1</v>
      </c>
      <c r="Z426">
        <f>_xlfn.XLOOKUP(A426,'2023'!B:B,'2023'!AE:AE)</f>
        <v>1</v>
      </c>
      <c r="AA426">
        <f>_xlfn.XLOOKUP(A426,'2024'!B:B,'2024'!AZ:AZ)</f>
        <v>1</v>
      </c>
      <c r="AB426">
        <f>_xlfn.XLOOKUP(A426,'2025'!A:A,'2025'!F:F)</f>
        <v>1</v>
      </c>
    </row>
    <row r="427" spans="1:28">
      <c r="A427" t="s">
        <v>416</v>
      </c>
      <c r="E427" t="e">
        <f>_xlfn.XLOOKUP(A427,'2022'!A:A,'2022'!AA:AA)</f>
        <v>#N/A</v>
      </c>
      <c r="F427" t="e">
        <f>_xlfn.XLOOKUP(A427,'2023'!B:B,'2023'!AG:AG)</f>
        <v>#N/A</v>
      </c>
      <c r="G427">
        <f>_xlfn.XLOOKUP(A427,'2024'!B:B,'2024'!BL:BL)</f>
        <v>0</v>
      </c>
      <c r="H427">
        <f>_xlfn.XLOOKUP(A427,'2025'!A:A,'2025'!G:G)</f>
        <v>1</v>
      </c>
      <c r="I427" t="e">
        <f>_xlfn.XLOOKUP(A427,'2021'!A:A,'2021'!U:U)</f>
        <v>#N/A</v>
      </c>
      <c r="J427" t="e">
        <f>_xlfn.XLOOKUP(A427,'2022'!A:A,'2022'!V:V)</f>
        <v>#N/A</v>
      </c>
      <c r="K427" t="e">
        <f>_xlfn.XLOOKUP(A427,'2023'!B:B,'2023'!AD:AD)</f>
        <v>#N/A</v>
      </c>
      <c r="L427" t="str">
        <f>_xlfn.XLOOKUP(A427,'2024'!B:B,'2024'!AV:AV)</f>
        <v/>
      </c>
      <c r="M427">
        <f>_xlfn.XLOOKUP(A427,'2025'!A:A,'2025'!G:G)</f>
        <v>1</v>
      </c>
      <c r="N427" t="e">
        <f>_xlfn.XLOOKUP(A427,'2021'!A:A,'2021'!E:E)</f>
        <v>#N/A</v>
      </c>
      <c r="O427" t="e">
        <f>_xlfn.XLOOKUP(A427,'2022'!A:A,'2022'!E:E)</f>
        <v>#N/A</v>
      </c>
      <c r="P427" t="e">
        <f>_xlfn.XLOOKUP(A427,'2023'!B:B,'2023'!G:G)</f>
        <v>#N/A</v>
      </c>
      <c r="Q427">
        <f>_xlfn.XLOOKUP(A427,'2024'!B:B,'2024'!BH:BH)</f>
        <v>1</v>
      </c>
      <c r="R427">
        <f>_xlfn.XLOOKUP(A427,'2025'!A:A,'2025'!B:B)</f>
        <v>1</v>
      </c>
      <c r="S427" t="e">
        <f>_xlfn.XLOOKUP(A427,'2021'!A:A,'2021'!X:X)</f>
        <v>#N/A</v>
      </c>
      <c r="T427" t="e">
        <f>_xlfn.XLOOKUP(A427,'2022'!A:A,'2022'!X:X)</f>
        <v>#N/A</v>
      </c>
      <c r="U427" t="e">
        <f>_xlfn.XLOOKUP(A427,'2023'!B:B,'2023'!AF:AF)</f>
        <v>#N/A</v>
      </c>
      <c r="V427">
        <f>_xlfn.XLOOKUP(A427,'2024'!B:B,'2024'!BW:BW)</f>
        <v>1</v>
      </c>
      <c r="W427">
        <f>_xlfn.XLOOKUP(A427,'2025'!A:A,'2025'!C:C)</f>
        <v>0</v>
      </c>
      <c r="X427" t="e">
        <f>_xlfn.XLOOKUP(A427,'2021'!A:A,'2021'!V:V)</f>
        <v>#N/A</v>
      </c>
      <c r="Y427" t="e">
        <f>_xlfn.XLOOKUP(A427,'2022'!A:A,'2022'!W:W)</f>
        <v>#N/A</v>
      </c>
      <c r="Z427" t="e">
        <f>_xlfn.XLOOKUP(A427,'2023'!B:B,'2023'!AE:AE)</f>
        <v>#N/A</v>
      </c>
      <c r="AA427">
        <f>_xlfn.XLOOKUP(A427,'2024'!B:B,'2024'!AZ:AZ)</f>
        <v>1</v>
      </c>
      <c r="AB427">
        <f>_xlfn.XLOOKUP(A427,'2025'!A:A,'2025'!F:F)</f>
        <v>1</v>
      </c>
    </row>
    <row r="428" spans="1:28">
      <c r="A428" t="s">
        <v>950</v>
      </c>
      <c r="E428" t="str">
        <f>_xlfn.XLOOKUP(A428,'2022'!A:A,'2022'!AA:AA)</f>
        <v>Y</v>
      </c>
      <c r="F428">
        <f>_xlfn.XLOOKUP(A428,'2023'!B:B,'2023'!AG:AG)</f>
        <v>0</v>
      </c>
      <c r="G428">
        <f>_xlfn.XLOOKUP(A428,'2024'!B:B,'2024'!BL:BL)</f>
        <v>1</v>
      </c>
      <c r="H428" t="e">
        <f>_xlfn.XLOOKUP(A428,'2025'!A:A,'2025'!G:G)</f>
        <v>#N/A</v>
      </c>
      <c r="I428" t="e">
        <f>_xlfn.XLOOKUP(A428,'2021'!A:A,'2021'!U:U)</f>
        <v>#N/A</v>
      </c>
      <c r="J428" t="str">
        <f>_xlfn.XLOOKUP(A428,'2022'!A:A,'2022'!V:V)</f>
        <v/>
      </c>
      <c r="K428" t="str">
        <f>_xlfn.XLOOKUP(A428,'2023'!B:B,'2023'!AD:AD)</f>
        <v/>
      </c>
      <c r="L428" t="str">
        <f>_xlfn.XLOOKUP(A428,'2024'!B:B,'2024'!AV:AV)</f>
        <v/>
      </c>
      <c r="M428" t="e">
        <f>_xlfn.XLOOKUP(A428,'2025'!A:A,'2025'!G:G)</f>
        <v>#N/A</v>
      </c>
      <c r="N428" t="e">
        <f>_xlfn.XLOOKUP(A428,'2021'!A:A,'2021'!E:E)</f>
        <v>#N/A</v>
      </c>
      <c r="O428">
        <f>_xlfn.XLOOKUP(A428,'2022'!A:A,'2022'!E:E)</f>
        <v>0</v>
      </c>
      <c r="P428">
        <f>_xlfn.XLOOKUP(A428,'2023'!B:B,'2023'!G:G)</f>
        <v>0</v>
      </c>
      <c r="Q428">
        <f>_xlfn.XLOOKUP(A428,'2024'!B:B,'2024'!BH:BH)</f>
        <v>0</v>
      </c>
      <c r="R428" t="e">
        <f>_xlfn.XLOOKUP(A428,'2025'!A:A,'2025'!B:B)</f>
        <v>#N/A</v>
      </c>
      <c r="S428" t="e">
        <f>_xlfn.XLOOKUP(A428,'2021'!A:A,'2021'!X:X)</f>
        <v>#N/A</v>
      </c>
      <c r="T428" t="str">
        <f>_xlfn.XLOOKUP(A428,'2022'!A:A,'2022'!X:X)</f>
        <v/>
      </c>
      <c r="U428" t="str">
        <f>_xlfn.XLOOKUP(A428,'2023'!B:B,'2023'!AF:AF)</f>
        <v/>
      </c>
      <c r="V428" t="str">
        <f>_xlfn.XLOOKUP(A428,'2024'!B:B,'2024'!BW:BW)</f>
        <v/>
      </c>
      <c r="W428" t="e">
        <f>_xlfn.XLOOKUP(A428,'2025'!A:A,'2025'!C:C)</f>
        <v>#N/A</v>
      </c>
      <c r="X428" t="e">
        <f>_xlfn.XLOOKUP(A428,'2021'!A:A,'2021'!V:V)</f>
        <v>#N/A</v>
      </c>
      <c r="Y428" t="str">
        <f>_xlfn.XLOOKUP(A428,'2022'!A:A,'2022'!W:W)</f>
        <v/>
      </c>
      <c r="Z428" t="str">
        <f>_xlfn.XLOOKUP(A428,'2023'!B:B,'2023'!AE:AE)</f>
        <v/>
      </c>
      <c r="AA428">
        <f>_xlfn.XLOOKUP(A428,'2024'!B:B,'2024'!AZ:AZ)</f>
        <v>1</v>
      </c>
      <c r="AB428" t="e">
        <f>_xlfn.XLOOKUP(A428,'2025'!A:A,'2025'!F:F)</f>
        <v>#N/A</v>
      </c>
    </row>
    <row r="429" spans="1:28">
      <c r="A429" t="s">
        <v>114</v>
      </c>
      <c r="E429" t="e">
        <f>_xlfn.XLOOKUP(A429,'2022'!A:A,'2022'!AA:AA)</f>
        <v>#N/A</v>
      </c>
      <c r="F429" t="e">
        <f>_xlfn.XLOOKUP(A429,'2023'!B:B,'2023'!AG:AG)</f>
        <v>#N/A</v>
      </c>
      <c r="G429">
        <f>_xlfn.XLOOKUP(A429,'2024'!B:B,'2024'!BL:BL)</f>
        <v>0</v>
      </c>
      <c r="H429">
        <f>_xlfn.XLOOKUP(A429,'2025'!A:A,'2025'!G:G)</f>
        <v>0</v>
      </c>
      <c r="I429" t="e">
        <f>_xlfn.XLOOKUP(A429,'2021'!A:A,'2021'!U:U)</f>
        <v>#N/A</v>
      </c>
      <c r="J429" t="e">
        <f>_xlfn.XLOOKUP(A429,'2022'!A:A,'2022'!V:V)</f>
        <v>#N/A</v>
      </c>
      <c r="K429" t="e">
        <f>_xlfn.XLOOKUP(A429,'2023'!B:B,'2023'!AD:AD)</f>
        <v>#N/A</v>
      </c>
      <c r="L429" t="str">
        <f>_xlfn.XLOOKUP(A429,'2024'!B:B,'2024'!AV:AV)</f>
        <v/>
      </c>
      <c r="M429">
        <f>_xlfn.XLOOKUP(A429,'2025'!A:A,'2025'!G:G)</f>
        <v>0</v>
      </c>
      <c r="N429" t="e">
        <f>_xlfn.XLOOKUP(A429,'2021'!A:A,'2021'!E:E)</f>
        <v>#N/A</v>
      </c>
      <c r="O429" t="e">
        <f>_xlfn.XLOOKUP(A429,'2022'!A:A,'2022'!E:E)</f>
        <v>#N/A</v>
      </c>
      <c r="P429" t="e">
        <f>_xlfn.XLOOKUP(A429,'2023'!B:B,'2023'!G:G)</f>
        <v>#N/A</v>
      </c>
      <c r="Q429">
        <f>_xlfn.XLOOKUP(A429,'2024'!B:B,'2024'!BH:BH)</f>
        <v>0</v>
      </c>
      <c r="R429">
        <f>_xlfn.XLOOKUP(A429,'2025'!A:A,'2025'!B:B)</f>
        <v>0</v>
      </c>
      <c r="S429" t="e">
        <f>_xlfn.XLOOKUP(A429,'2021'!A:A,'2021'!X:X)</f>
        <v>#N/A</v>
      </c>
      <c r="T429" t="e">
        <f>_xlfn.XLOOKUP(A429,'2022'!A:A,'2022'!X:X)</f>
        <v>#N/A</v>
      </c>
      <c r="U429" t="e">
        <f>_xlfn.XLOOKUP(A429,'2023'!B:B,'2023'!AF:AF)</f>
        <v>#N/A</v>
      </c>
      <c r="V429" t="str">
        <f>_xlfn.XLOOKUP(A429,'2024'!B:B,'2024'!BW:BW)</f>
        <v/>
      </c>
      <c r="W429">
        <f>_xlfn.XLOOKUP(A429,'2025'!A:A,'2025'!C:C)</f>
        <v>1</v>
      </c>
      <c r="X429" t="e">
        <f>_xlfn.XLOOKUP(A429,'2021'!A:A,'2021'!V:V)</f>
        <v>#N/A</v>
      </c>
      <c r="Y429" t="e">
        <f>_xlfn.XLOOKUP(A429,'2022'!A:A,'2022'!W:W)</f>
        <v>#N/A</v>
      </c>
      <c r="Z429" t="e">
        <f>_xlfn.XLOOKUP(A429,'2023'!B:B,'2023'!AE:AE)</f>
        <v>#N/A</v>
      </c>
      <c r="AA429">
        <f>_xlfn.XLOOKUP(A429,'2024'!B:B,'2024'!AZ:AZ)</f>
        <v>0</v>
      </c>
      <c r="AB429">
        <f>_xlfn.XLOOKUP(A429,'2025'!A:A,'2025'!F:F)</f>
        <v>0</v>
      </c>
    </row>
    <row r="430" spans="1:28">
      <c r="A430" t="s">
        <v>481</v>
      </c>
      <c r="E430" t="str">
        <f>_xlfn.XLOOKUP(A430,'2022'!A:A,'2022'!AA:AA)</f>
        <v/>
      </c>
      <c r="F430">
        <f>_xlfn.XLOOKUP(A430,'2023'!B:B,'2023'!AG:AG)</f>
        <v>0</v>
      </c>
      <c r="G430">
        <f>_xlfn.XLOOKUP(A430,'2024'!B:B,'2024'!BL:BL)</f>
        <v>1</v>
      </c>
      <c r="H430">
        <f>_xlfn.XLOOKUP(A430,'2025'!A:A,'2025'!G:G)</f>
        <v>1</v>
      </c>
      <c r="I430" t="e">
        <f>_xlfn.XLOOKUP(A430,'2021'!A:A,'2021'!U:U)</f>
        <v>#N/A</v>
      </c>
      <c r="J430" t="str">
        <f>_xlfn.XLOOKUP(A430,'2022'!A:A,'2022'!V:V)</f>
        <v/>
      </c>
      <c r="K430" t="str">
        <f>_xlfn.XLOOKUP(A430,'2023'!B:B,'2023'!AD:AD)</f>
        <v/>
      </c>
      <c r="L430" t="str">
        <f>_xlfn.XLOOKUP(A430,'2024'!B:B,'2024'!AV:AV)</f>
        <v/>
      </c>
      <c r="M430">
        <f>_xlfn.XLOOKUP(A430,'2025'!A:A,'2025'!G:G)</f>
        <v>1</v>
      </c>
      <c r="N430" t="e">
        <f>_xlfn.XLOOKUP(A430,'2021'!A:A,'2021'!E:E)</f>
        <v>#N/A</v>
      </c>
      <c r="O430">
        <f>_xlfn.XLOOKUP(A430,'2022'!A:A,'2022'!E:E)</f>
        <v>0</v>
      </c>
      <c r="P430">
        <f>_xlfn.XLOOKUP(A430,'2023'!B:B,'2023'!G:G)</f>
        <v>0</v>
      </c>
      <c r="Q430">
        <f>_xlfn.XLOOKUP(A430,'2024'!B:B,'2024'!BH:BH)</f>
        <v>0</v>
      </c>
      <c r="R430">
        <f>_xlfn.XLOOKUP(A430,'2025'!A:A,'2025'!B:B)</f>
        <v>0</v>
      </c>
      <c r="S430" t="e">
        <f>_xlfn.XLOOKUP(A430,'2021'!A:A,'2021'!X:X)</f>
        <v>#N/A</v>
      </c>
      <c r="T430" t="str">
        <f>_xlfn.XLOOKUP(A430,'2022'!A:A,'2022'!X:X)</f>
        <v/>
      </c>
      <c r="U430" t="str">
        <f>_xlfn.XLOOKUP(A430,'2023'!B:B,'2023'!AF:AF)</f>
        <v/>
      </c>
      <c r="V430" t="str">
        <f>_xlfn.XLOOKUP(A430,'2024'!B:B,'2024'!BW:BW)</f>
        <v/>
      </c>
      <c r="W430">
        <f>_xlfn.XLOOKUP(A430,'2025'!A:A,'2025'!C:C)</f>
        <v>0</v>
      </c>
      <c r="X430" t="e">
        <f>_xlfn.XLOOKUP(A430,'2021'!A:A,'2021'!V:V)</f>
        <v>#N/A</v>
      </c>
      <c r="Y430">
        <f>_xlfn.XLOOKUP(A430,'2022'!A:A,'2022'!W:W)</f>
        <v>1</v>
      </c>
      <c r="Z430">
        <f>_xlfn.XLOOKUP(A430,'2023'!B:B,'2023'!AE:AE)</f>
        <v>1</v>
      </c>
      <c r="AA430">
        <f>_xlfn.XLOOKUP(A430,'2024'!B:B,'2024'!AZ:AZ)</f>
        <v>1</v>
      </c>
      <c r="AB430">
        <f>_xlfn.XLOOKUP(A430,'2025'!A:A,'2025'!F:F)</f>
        <v>1</v>
      </c>
    </row>
    <row r="431" spans="1:28">
      <c r="A431" t="s">
        <v>229</v>
      </c>
      <c r="E431" t="str">
        <f>_xlfn.XLOOKUP(A431,'2022'!A:A,'2022'!AA:AA)</f>
        <v>Y</v>
      </c>
      <c r="F431">
        <f>_xlfn.XLOOKUP(A431,'2023'!B:B,'2023'!AG:AG)</f>
        <v>0</v>
      </c>
      <c r="G431">
        <f>_xlfn.XLOOKUP(A431,'2024'!B:B,'2024'!BL:BL)</f>
        <v>0</v>
      </c>
      <c r="H431">
        <f>_xlfn.XLOOKUP(A431,'2025'!A:A,'2025'!G:G)</f>
        <v>1</v>
      </c>
      <c r="I431" t="str">
        <f>_xlfn.XLOOKUP(A431,'2021'!A:A,'2021'!U:U)</f>
        <v/>
      </c>
      <c r="J431">
        <f>_xlfn.XLOOKUP(A431,'2022'!A:A,'2022'!V:V)</f>
        <v>1</v>
      </c>
      <c r="K431" t="str">
        <f>_xlfn.XLOOKUP(A431,'2023'!B:B,'2023'!AD:AD)</f>
        <v/>
      </c>
      <c r="L431" t="str">
        <f>_xlfn.XLOOKUP(A431,'2024'!B:B,'2024'!AV:AV)</f>
        <v/>
      </c>
      <c r="M431">
        <f>_xlfn.XLOOKUP(A431,'2025'!A:A,'2025'!G:G)</f>
        <v>1</v>
      </c>
      <c r="N431">
        <f>_xlfn.XLOOKUP(A431,'2021'!A:A,'2021'!E:E)</f>
        <v>0</v>
      </c>
      <c r="O431">
        <f>_xlfn.XLOOKUP(A431,'2022'!A:A,'2022'!E:E)</f>
        <v>0</v>
      </c>
      <c r="P431">
        <f>_xlfn.XLOOKUP(A431,'2023'!B:B,'2023'!G:G)</f>
        <v>0</v>
      </c>
      <c r="Q431">
        <f>_xlfn.XLOOKUP(A431,'2024'!B:B,'2024'!BH:BH)</f>
        <v>0</v>
      </c>
      <c r="R431">
        <f>_xlfn.XLOOKUP(A431,'2025'!A:A,'2025'!B:B)</f>
        <v>0</v>
      </c>
      <c r="S431" t="str">
        <f>_xlfn.XLOOKUP(A431,'2021'!A:A,'2021'!X:X)</f>
        <v/>
      </c>
      <c r="T431" t="str">
        <f>_xlfn.XLOOKUP(A431,'2022'!A:A,'2022'!X:X)</f>
        <v/>
      </c>
      <c r="U431" t="str">
        <f>_xlfn.XLOOKUP(A431,'2023'!B:B,'2023'!AF:AF)</f>
        <v/>
      </c>
      <c r="V431" t="str">
        <f>_xlfn.XLOOKUP(A431,'2024'!B:B,'2024'!BW:BW)</f>
        <v/>
      </c>
      <c r="W431">
        <f>_xlfn.XLOOKUP(A431,'2025'!A:A,'2025'!C:C)</f>
        <v>0</v>
      </c>
      <c r="X431" t="str">
        <f>_xlfn.XLOOKUP(A431,'2021'!A:A,'2021'!V:V)</f>
        <v/>
      </c>
      <c r="Y431" t="str">
        <f>_xlfn.XLOOKUP(A431,'2022'!A:A,'2022'!W:W)</f>
        <v/>
      </c>
      <c r="Z431">
        <f>_xlfn.XLOOKUP(A431,'2023'!B:B,'2023'!AE:AE)</f>
        <v>1</v>
      </c>
      <c r="AA431">
        <f>_xlfn.XLOOKUP(A431,'2024'!B:B,'2024'!AZ:AZ)</f>
        <v>0</v>
      </c>
      <c r="AB431">
        <f>_xlfn.XLOOKUP(A431,'2025'!A:A,'2025'!F:F)</f>
        <v>1</v>
      </c>
    </row>
    <row r="432" spans="1:28">
      <c r="A432" t="s">
        <v>417</v>
      </c>
      <c r="E432" t="str">
        <f>_xlfn.XLOOKUP(A432,'2022'!A:A,'2022'!AA:AA)</f>
        <v/>
      </c>
      <c r="F432">
        <f>_xlfn.XLOOKUP(A432,'2023'!B:B,'2023'!AG:AG)</f>
        <v>0</v>
      </c>
      <c r="G432">
        <f>_xlfn.XLOOKUP(A432,'2024'!B:B,'2024'!BL:BL)</f>
        <v>1</v>
      </c>
      <c r="H432">
        <f>_xlfn.XLOOKUP(A432,'2025'!A:A,'2025'!G:G)</f>
        <v>0</v>
      </c>
      <c r="I432" t="e">
        <f>_xlfn.XLOOKUP(A432,'2021'!A:A,'2021'!U:U)</f>
        <v>#N/A</v>
      </c>
      <c r="J432" t="str">
        <f>_xlfn.XLOOKUP(A432,'2022'!A:A,'2022'!V:V)</f>
        <v/>
      </c>
      <c r="K432" t="str">
        <f>_xlfn.XLOOKUP(A432,'2023'!B:B,'2023'!AD:AD)</f>
        <v/>
      </c>
      <c r="L432" t="str">
        <f>_xlfn.XLOOKUP(A432,'2024'!B:B,'2024'!AV:AV)</f>
        <v/>
      </c>
      <c r="M432">
        <f>_xlfn.XLOOKUP(A432,'2025'!A:A,'2025'!G:G)</f>
        <v>0</v>
      </c>
      <c r="N432" t="e">
        <f>_xlfn.XLOOKUP(A432,'2021'!A:A,'2021'!E:E)</f>
        <v>#N/A</v>
      </c>
      <c r="O432">
        <f>_xlfn.XLOOKUP(A432,'2022'!A:A,'2022'!E:E)</f>
        <v>0</v>
      </c>
      <c r="P432">
        <f>_xlfn.XLOOKUP(A432,'2023'!B:B,'2023'!G:G)</f>
        <v>0</v>
      </c>
      <c r="Q432">
        <f>_xlfn.XLOOKUP(A432,'2024'!B:B,'2024'!BH:BH)</f>
        <v>0</v>
      </c>
      <c r="R432">
        <f>_xlfn.XLOOKUP(A432,'2025'!A:A,'2025'!B:B)</f>
        <v>0</v>
      </c>
      <c r="S432" t="e">
        <f>_xlfn.XLOOKUP(A432,'2021'!A:A,'2021'!X:X)</f>
        <v>#N/A</v>
      </c>
      <c r="T432">
        <f>_xlfn.XLOOKUP(A432,'2022'!A:A,'2022'!X:X)</f>
        <v>1</v>
      </c>
      <c r="U432">
        <f>_xlfn.XLOOKUP(A432,'2023'!B:B,'2023'!AF:AF)</f>
        <v>1</v>
      </c>
      <c r="V432">
        <f>_xlfn.XLOOKUP(A432,'2024'!B:B,'2024'!BW:BW)</f>
        <v>1</v>
      </c>
      <c r="W432">
        <f>_xlfn.XLOOKUP(A432,'2025'!A:A,'2025'!C:C)</f>
        <v>1</v>
      </c>
      <c r="X432" t="e">
        <f>_xlfn.XLOOKUP(A432,'2021'!A:A,'2021'!V:V)</f>
        <v>#N/A</v>
      </c>
      <c r="Y432" t="str">
        <f>_xlfn.XLOOKUP(A432,'2022'!A:A,'2022'!W:W)</f>
        <v/>
      </c>
      <c r="Z432" t="str">
        <f>_xlfn.XLOOKUP(A432,'2023'!B:B,'2023'!AE:AE)</f>
        <v/>
      </c>
      <c r="AA432">
        <f>_xlfn.XLOOKUP(A432,'2024'!B:B,'2024'!AZ:AZ)</f>
        <v>1</v>
      </c>
      <c r="AB432">
        <f>_xlfn.XLOOKUP(A432,'2025'!A:A,'2025'!F:F)</f>
        <v>1</v>
      </c>
    </row>
    <row r="433" spans="1:28">
      <c r="A433" t="s">
        <v>3180</v>
      </c>
      <c r="E433" t="e">
        <f>_xlfn.XLOOKUP(A433,'2022'!A:A,'2022'!AA:AA)</f>
        <v>#N/A</v>
      </c>
      <c r="F433" t="e">
        <f>_xlfn.XLOOKUP(A433,'2023'!B:B,'2023'!AG:AG)</f>
        <v>#N/A</v>
      </c>
      <c r="G433" t="e">
        <f>_xlfn.XLOOKUP(A433,'2024'!B:B,'2024'!BL:BL)</f>
        <v>#N/A</v>
      </c>
      <c r="H433" t="e">
        <f>_xlfn.XLOOKUP(A433,'2025'!A:A,'2025'!G:G)</f>
        <v>#N/A</v>
      </c>
      <c r="I433" t="str">
        <f>_xlfn.XLOOKUP(A433,'2021'!A:A,'2021'!U:U)</f>
        <v/>
      </c>
      <c r="J433" t="e">
        <f>_xlfn.XLOOKUP(A433,'2022'!A:A,'2022'!V:V)</f>
        <v>#N/A</v>
      </c>
      <c r="K433" t="e">
        <f>_xlfn.XLOOKUP(A433,'2023'!B:B,'2023'!AD:AD)</f>
        <v>#N/A</v>
      </c>
      <c r="L433" t="e">
        <f>_xlfn.XLOOKUP(A433,'2024'!B:B,'2024'!AV:AV)</f>
        <v>#N/A</v>
      </c>
      <c r="M433" t="e">
        <f>_xlfn.XLOOKUP(A433,'2025'!A:A,'2025'!G:G)</f>
        <v>#N/A</v>
      </c>
      <c r="N433">
        <f>_xlfn.XLOOKUP(A433,'2021'!A:A,'2021'!E:E)</f>
        <v>0</v>
      </c>
      <c r="O433" t="e">
        <f>_xlfn.XLOOKUP(A433,'2022'!A:A,'2022'!E:E)</f>
        <v>#N/A</v>
      </c>
      <c r="P433" t="e">
        <f>_xlfn.XLOOKUP(A433,'2023'!B:B,'2023'!G:G)</f>
        <v>#N/A</v>
      </c>
      <c r="Q433" t="e">
        <f>_xlfn.XLOOKUP(A433,'2024'!B:B,'2024'!BH:BH)</f>
        <v>#N/A</v>
      </c>
      <c r="R433" t="e">
        <f>_xlfn.XLOOKUP(A433,'2025'!A:A,'2025'!B:B)</f>
        <v>#N/A</v>
      </c>
      <c r="S433">
        <f>_xlfn.XLOOKUP(A433,'2021'!A:A,'2021'!X:X)</f>
        <v>1</v>
      </c>
      <c r="T433" t="e">
        <f>_xlfn.XLOOKUP(A433,'2022'!A:A,'2022'!X:X)</f>
        <v>#N/A</v>
      </c>
      <c r="U433" t="e">
        <f>_xlfn.XLOOKUP(A433,'2023'!B:B,'2023'!AF:AF)</f>
        <v>#N/A</v>
      </c>
      <c r="V433" t="e">
        <f>_xlfn.XLOOKUP(A433,'2024'!B:B,'2024'!BW:BW)</f>
        <v>#N/A</v>
      </c>
      <c r="W433" t="e">
        <f>_xlfn.XLOOKUP(A433,'2025'!A:A,'2025'!C:C)</f>
        <v>#N/A</v>
      </c>
      <c r="X433" t="str">
        <f>_xlfn.XLOOKUP(A433,'2021'!A:A,'2021'!V:V)</f>
        <v/>
      </c>
      <c r="Y433" t="e">
        <f>_xlfn.XLOOKUP(A433,'2022'!A:A,'2022'!W:W)</f>
        <v>#N/A</v>
      </c>
      <c r="Z433" t="e">
        <f>_xlfn.XLOOKUP(A433,'2023'!B:B,'2023'!AE:AE)</f>
        <v>#N/A</v>
      </c>
      <c r="AA433" t="e">
        <f>_xlfn.XLOOKUP(A433,'2024'!B:B,'2024'!AZ:AZ)</f>
        <v>#N/A</v>
      </c>
      <c r="AB433" t="e">
        <f>_xlfn.XLOOKUP(A433,'2025'!A:A,'2025'!F:F)</f>
        <v>#N/A</v>
      </c>
    </row>
    <row r="434" spans="1:28">
      <c r="A434" t="s">
        <v>330</v>
      </c>
      <c r="E434" t="str">
        <f>_xlfn.XLOOKUP(A434,'2022'!A:A,'2022'!AA:AA)</f>
        <v>Y</v>
      </c>
      <c r="F434">
        <f>_xlfn.XLOOKUP(A434,'2023'!B:B,'2023'!AG:AG)</f>
        <v>0</v>
      </c>
      <c r="G434">
        <f>_xlfn.XLOOKUP(A434,'2024'!B:B,'2024'!BL:BL)</f>
        <v>0</v>
      </c>
      <c r="H434">
        <f>_xlfn.XLOOKUP(A434,'2025'!A:A,'2025'!G:G)</f>
        <v>0</v>
      </c>
      <c r="I434" t="str">
        <f>_xlfn.XLOOKUP(A434,'2021'!A:A,'2021'!U:U)</f>
        <v/>
      </c>
      <c r="J434">
        <f>_xlfn.XLOOKUP(A434,'2022'!A:A,'2022'!V:V)</f>
        <v>1</v>
      </c>
      <c r="K434" t="str">
        <f>_xlfn.XLOOKUP(A434,'2023'!B:B,'2023'!AD:AD)</f>
        <v/>
      </c>
      <c r="L434" t="str">
        <f>_xlfn.XLOOKUP(A434,'2024'!B:B,'2024'!AV:AV)</f>
        <v/>
      </c>
      <c r="M434">
        <f>_xlfn.XLOOKUP(A434,'2025'!A:A,'2025'!G:G)</f>
        <v>0</v>
      </c>
      <c r="N434">
        <f>_xlfn.XLOOKUP(A434,'2021'!A:A,'2021'!E:E)</f>
        <v>0</v>
      </c>
      <c r="O434">
        <f>_xlfn.XLOOKUP(A434,'2022'!A:A,'2022'!E:E)</f>
        <v>0</v>
      </c>
      <c r="P434">
        <f>_xlfn.XLOOKUP(A434,'2023'!B:B,'2023'!G:G)</f>
        <v>0</v>
      </c>
      <c r="Q434">
        <f>_xlfn.XLOOKUP(A434,'2024'!B:B,'2024'!BH:BH)</f>
        <v>0</v>
      </c>
      <c r="R434">
        <f>_xlfn.XLOOKUP(A434,'2025'!A:A,'2025'!B:B)</f>
        <v>0</v>
      </c>
      <c r="S434" t="str">
        <f>_xlfn.XLOOKUP(A434,'2021'!A:A,'2021'!X:X)</f>
        <v/>
      </c>
      <c r="T434" t="str">
        <f>_xlfn.XLOOKUP(A434,'2022'!A:A,'2022'!X:X)</f>
        <v/>
      </c>
      <c r="U434" t="str">
        <f>_xlfn.XLOOKUP(A434,'2023'!B:B,'2023'!AF:AF)</f>
        <v/>
      </c>
      <c r="V434" t="str">
        <f>_xlfn.XLOOKUP(A434,'2024'!B:B,'2024'!BW:BW)</f>
        <v/>
      </c>
      <c r="W434">
        <f>_xlfn.XLOOKUP(A434,'2025'!A:A,'2025'!C:C)</f>
        <v>0</v>
      </c>
      <c r="X434" t="str">
        <f>_xlfn.XLOOKUP(A434,'2021'!A:A,'2021'!V:V)</f>
        <v/>
      </c>
      <c r="Y434">
        <f>_xlfn.XLOOKUP(A434,'2022'!A:A,'2022'!W:W)</f>
        <v>1</v>
      </c>
      <c r="Z434">
        <f>_xlfn.XLOOKUP(A434,'2023'!B:B,'2023'!AE:AE)</f>
        <v>1</v>
      </c>
      <c r="AA434">
        <f>_xlfn.XLOOKUP(A434,'2024'!B:B,'2024'!AZ:AZ)</f>
        <v>1</v>
      </c>
      <c r="AB434">
        <f>_xlfn.XLOOKUP(A434,'2025'!A:A,'2025'!F:F)</f>
        <v>1</v>
      </c>
    </row>
    <row r="435" spans="1:28">
      <c r="A435" t="s">
        <v>389</v>
      </c>
      <c r="E435" t="str">
        <f>_xlfn.XLOOKUP(A435,'2022'!A:A,'2022'!AA:AA)</f>
        <v>Y</v>
      </c>
      <c r="F435">
        <f>_xlfn.XLOOKUP(A435,'2023'!B:B,'2023'!AG:AG)</f>
        <v>0</v>
      </c>
      <c r="G435">
        <f>_xlfn.XLOOKUP(A435,'2024'!B:B,'2024'!BL:BL)</f>
        <v>1</v>
      </c>
      <c r="H435">
        <f>_xlfn.XLOOKUP(A435,'2025'!A:A,'2025'!G:G)</f>
        <v>1</v>
      </c>
      <c r="I435" t="str">
        <f>_xlfn.XLOOKUP(A435,'2021'!A:A,'2021'!U:U)</f>
        <v/>
      </c>
      <c r="J435" t="str">
        <f>_xlfn.XLOOKUP(A435,'2022'!A:A,'2022'!V:V)</f>
        <v/>
      </c>
      <c r="K435" t="str">
        <f>_xlfn.XLOOKUP(A435,'2023'!B:B,'2023'!AD:AD)</f>
        <v/>
      </c>
      <c r="L435" t="str">
        <f>_xlfn.XLOOKUP(A435,'2024'!B:B,'2024'!AV:AV)</f>
        <v/>
      </c>
      <c r="M435">
        <f>_xlfn.XLOOKUP(A435,'2025'!A:A,'2025'!G:G)</f>
        <v>1</v>
      </c>
      <c r="N435">
        <f>_xlfn.XLOOKUP(A435,'2021'!A:A,'2021'!E:E)</f>
        <v>0</v>
      </c>
      <c r="O435">
        <f>_xlfn.XLOOKUP(A435,'2022'!A:A,'2022'!E:E)</f>
        <v>0</v>
      </c>
      <c r="P435">
        <f>_xlfn.XLOOKUP(A435,'2023'!B:B,'2023'!G:G)</f>
        <v>0</v>
      </c>
      <c r="Q435">
        <f>_xlfn.XLOOKUP(A435,'2024'!B:B,'2024'!BH:BH)</f>
        <v>0</v>
      </c>
      <c r="R435">
        <f>_xlfn.XLOOKUP(A435,'2025'!A:A,'2025'!B:B)</f>
        <v>0</v>
      </c>
      <c r="S435">
        <f>_xlfn.XLOOKUP(A435,'2021'!A:A,'2021'!X:X)</f>
        <v>1</v>
      </c>
      <c r="T435">
        <f>_xlfn.XLOOKUP(A435,'2022'!A:A,'2022'!X:X)</f>
        <v>1</v>
      </c>
      <c r="U435">
        <f>_xlfn.XLOOKUP(A435,'2023'!B:B,'2023'!AF:AF)</f>
        <v>1</v>
      </c>
      <c r="V435">
        <f>_xlfn.XLOOKUP(A435,'2024'!B:B,'2024'!BW:BW)</f>
        <v>1</v>
      </c>
      <c r="W435">
        <f>_xlfn.XLOOKUP(A435,'2025'!A:A,'2025'!C:C)</f>
        <v>1</v>
      </c>
      <c r="X435">
        <f>_xlfn.XLOOKUP(A435,'2021'!A:A,'2021'!V:V)</f>
        <v>1</v>
      </c>
      <c r="Y435">
        <f>_xlfn.XLOOKUP(A435,'2022'!A:A,'2022'!W:W)</f>
        <v>1</v>
      </c>
      <c r="Z435">
        <f>_xlfn.XLOOKUP(A435,'2023'!B:B,'2023'!AE:AE)</f>
        <v>1</v>
      </c>
      <c r="AA435">
        <f>_xlfn.XLOOKUP(A435,'2024'!B:B,'2024'!AZ:AZ)</f>
        <v>1</v>
      </c>
      <c r="AB435">
        <f>_xlfn.XLOOKUP(A435,'2025'!A:A,'2025'!F:F)</f>
        <v>1</v>
      </c>
    </row>
    <row r="436" spans="1:28">
      <c r="A436" t="s">
        <v>224</v>
      </c>
      <c r="E436" t="e">
        <f>_xlfn.XLOOKUP(A436,'2022'!A:A,'2022'!AA:AA)</f>
        <v>#N/A</v>
      </c>
      <c r="F436" t="e">
        <f>_xlfn.XLOOKUP(A436,'2023'!B:B,'2023'!AG:AG)</f>
        <v>#N/A</v>
      </c>
      <c r="G436">
        <f>_xlfn.XLOOKUP(A436,'2024'!B:B,'2024'!BL:BL)</f>
        <v>0</v>
      </c>
      <c r="H436">
        <f>_xlfn.XLOOKUP(A436,'2025'!A:A,'2025'!G:G)</f>
        <v>0</v>
      </c>
      <c r="I436" t="e">
        <f>_xlfn.XLOOKUP(A436,'2021'!A:A,'2021'!U:U)</f>
        <v>#N/A</v>
      </c>
      <c r="J436" t="e">
        <f>_xlfn.XLOOKUP(A436,'2022'!A:A,'2022'!V:V)</f>
        <v>#N/A</v>
      </c>
      <c r="K436" t="e">
        <f>_xlfn.XLOOKUP(A436,'2023'!B:B,'2023'!AD:AD)</f>
        <v>#N/A</v>
      </c>
      <c r="L436" t="str">
        <f>_xlfn.XLOOKUP(A436,'2024'!B:B,'2024'!AV:AV)</f>
        <v/>
      </c>
      <c r="M436">
        <f>_xlfn.XLOOKUP(A436,'2025'!A:A,'2025'!G:G)</f>
        <v>0</v>
      </c>
      <c r="N436" t="e">
        <f>_xlfn.XLOOKUP(A436,'2021'!A:A,'2021'!E:E)</f>
        <v>#N/A</v>
      </c>
      <c r="O436" t="e">
        <f>_xlfn.XLOOKUP(A436,'2022'!A:A,'2022'!E:E)</f>
        <v>#N/A</v>
      </c>
      <c r="P436" t="e">
        <f>_xlfn.XLOOKUP(A436,'2023'!B:B,'2023'!G:G)</f>
        <v>#N/A</v>
      </c>
      <c r="Q436">
        <f>_xlfn.XLOOKUP(A436,'2024'!B:B,'2024'!BH:BH)</f>
        <v>0</v>
      </c>
      <c r="R436">
        <f>_xlfn.XLOOKUP(A436,'2025'!A:A,'2025'!B:B)</f>
        <v>0</v>
      </c>
      <c r="S436" t="e">
        <f>_xlfn.XLOOKUP(A436,'2021'!A:A,'2021'!X:X)</f>
        <v>#N/A</v>
      </c>
      <c r="T436" t="e">
        <f>_xlfn.XLOOKUP(A436,'2022'!A:A,'2022'!X:X)</f>
        <v>#N/A</v>
      </c>
      <c r="U436" t="e">
        <f>_xlfn.XLOOKUP(A436,'2023'!B:B,'2023'!AF:AF)</f>
        <v>#N/A</v>
      </c>
      <c r="V436" t="str">
        <f>_xlfn.XLOOKUP(A436,'2024'!B:B,'2024'!BW:BW)</f>
        <v/>
      </c>
      <c r="W436">
        <f>_xlfn.XLOOKUP(A436,'2025'!A:A,'2025'!C:C)</f>
        <v>0</v>
      </c>
      <c r="X436" t="e">
        <f>_xlfn.XLOOKUP(A436,'2021'!A:A,'2021'!V:V)</f>
        <v>#N/A</v>
      </c>
      <c r="Y436" t="e">
        <f>_xlfn.XLOOKUP(A436,'2022'!A:A,'2022'!W:W)</f>
        <v>#N/A</v>
      </c>
      <c r="Z436" t="e">
        <f>_xlfn.XLOOKUP(A436,'2023'!B:B,'2023'!AE:AE)</f>
        <v>#N/A</v>
      </c>
      <c r="AA436">
        <f>_xlfn.XLOOKUP(A436,'2024'!B:B,'2024'!AZ:AZ)</f>
        <v>1</v>
      </c>
      <c r="AB436">
        <f>_xlfn.XLOOKUP(A436,'2025'!A:A,'2025'!F:F)</f>
        <v>1</v>
      </c>
    </row>
    <row r="437" spans="1:28">
      <c r="A437" t="s">
        <v>533</v>
      </c>
      <c r="E437" t="e">
        <f>_xlfn.XLOOKUP(A437,'2022'!A:A,'2022'!AA:AA)</f>
        <v>#N/A</v>
      </c>
      <c r="F437" t="str">
        <f>_xlfn.XLOOKUP(A437,'2023'!B:B,'2023'!AG:AG)</f>
        <v>U</v>
      </c>
      <c r="G437">
        <f>_xlfn.XLOOKUP(A437,'2024'!B:B,'2024'!BL:BL)</f>
        <v>0</v>
      </c>
      <c r="H437">
        <f>_xlfn.XLOOKUP(A437,'2025'!A:A,'2025'!G:G)</f>
        <v>0</v>
      </c>
      <c r="I437" t="e">
        <f>_xlfn.XLOOKUP(A437,'2021'!A:A,'2021'!U:U)</f>
        <v>#N/A</v>
      </c>
      <c r="J437" t="e">
        <f>_xlfn.XLOOKUP(A437,'2022'!A:A,'2022'!V:V)</f>
        <v>#N/A</v>
      </c>
      <c r="K437">
        <f>_xlfn.XLOOKUP(A437,'2023'!B:B,'2023'!AD:AD)</f>
        <v>1</v>
      </c>
      <c r="L437">
        <f>_xlfn.XLOOKUP(A437,'2024'!B:B,'2024'!AV:AV)</f>
        <v>1</v>
      </c>
      <c r="M437">
        <f>_xlfn.XLOOKUP(A437,'2025'!A:A,'2025'!G:G)</f>
        <v>0</v>
      </c>
      <c r="N437" t="e">
        <f>_xlfn.XLOOKUP(A437,'2021'!A:A,'2021'!E:E)</f>
        <v>#N/A</v>
      </c>
      <c r="O437" t="e">
        <f>_xlfn.XLOOKUP(A437,'2022'!A:A,'2022'!E:E)</f>
        <v>#N/A</v>
      </c>
      <c r="P437">
        <f>_xlfn.XLOOKUP(A437,'2023'!B:B,'2023'!G:G)</f>
        <v>0</v>
      </c>
      <c r="Q437">
        <f>_xlfn.XLOOKUP(A437,'2024'!B:B,'2024'!BH:BH)</f>
        <v>0</v>
      </c>
      <c r="R437">
        <f>_xlfn.XLOOKUP(A437,'2025'!A:A,'2025'!B:B)</f>
        <v>0</v>
      </c>
      <c r="S437" t="e">
        <f>_xlfn.XLOOKUP(A437,'2021'!A:A,'2021'!X:X)</f>
        <v>#N/A</v>
      </c>
      <c r="T437" t="e">
        <f>_xlfn.XLOOKUP(A437,'2022'!A:A,'2022'!X:X)</f>
        <v>#N/A</v>
      </c>
      <c r="U437" t="str">
        <f>_xlfn.XLOOKUP(A437,'2023'!B:B,'2023'!AF:AF)</f>
        <v/>
      </c>
      <c r="V437" t="str">
        <f>_xlfn.XLOOKUP(A437,'2024'!B:B,'2024'!BW:BW)</f>
        <v/>
      </c>
      <c r="W437">
        <f>_xlfn.XLOOKUP(A437,'2025'!A:A,'2025'!C:C)</f>
        <v>0</v>
      </c>
      <c r="X437" t="e">
        <f>_xlfn.XLOOKUP(A437,'2021'!A:A,'2021'!V:V)</f>
        <v>#N/A</v>
      </c>
      <c r="Y437" t="e">
        <f>_xlfn.XLOOKUP(A437,'2022'!A:A,'2022'!W:W)</f>
        <v>#N/A</v>
      </c>
      <c r="Z437" t="str">
        <f>_xlfn.XLOOKUP(A437,'2023'!B:B,'2023'!AE:AE)</f>
        <v/>
      </c>
      <c r="AA437">
        <f>_xlfn.XLOOKUP(A437,'2024'!B:B,'2024'!AZ:AZ)</f>
        <v>0</v>
      </c>
      <c r="AB437">
        <f>_xlfn.XLOOKUP(A437,'2025'!A:A,'2025'!F:F)</f>
        <v>0</v>
      </c>
    </row>
    <row r="438" spans="1:28">
      <c r="A438" t="s">
        <v>314</v>
      </c>
      <c r="E438" t="e">
        <f>_xlfn.XLOOKUP(A438,'2022'!A:A,'2022'!AA:AA)</f>
        <v>#N/A</v>
      </c>
      <c r="F438" t="e">
        <f>_xlfn.XLOOKUP(A438,'2023'!B:B,'2023'!AG:AG)</f>
        <v>#N/A</v>
      </c>
      <c r="G438">
        <f>_xlfn.XLOOKUP(A438,'2024'!B:B,'2024'!BL:BL)</f>
        <v>0</v>
      </c>
      <c r="H438">
        <f>_xlfn.XLOOKUP(A438,'2025'!A:A,'2025'!G:G)</f>
        <v>0</v>
      </c>
      <c r="I438" t="e">
        <f>_xlfn.XLOOKUP(A438,'2021'!A:A,'2021'!U:U)</f>
        <v>#N/A</v>
      </c>
      <c r="J438" t="e">
        <f>_xlfn.XLOOKUP(A438,'2022'!A:A,'2022'!V:V)</f>
        <v>#N/A</v>
      </c>
      <c r="K438" t="e">
        <f>_xlfn.XLOOKUP(A438,'2023'!B:B,'2023'!AD:AD)</f>
        <v>#N/A</v>
      </c>
      <c r="L438" t="str">
        <f>_xlfn.XLOOKUP(A438,'2024'!B:B,'2024'!AV:AV)</f>
        <v/>
      </c>
      <c r="M438">
        <f>_xlfn.XLOOKUP(A438,'2025'!A:A,'2025'!G:G)</f>
        <v>0</v>
      </c>
      <c r="N438" t="e">
        <f>_xlfn.XLOOKUP(A438,'2021'!A:A,'2021'!E:E)</f>
        <v>#N/A</v>
      </c>
      <c r="O438" t="e">
        <f>_xlfn.XLOOKUP(A438,'2022'!A:A,'2022'!E:E)</f>
        <v>#N/A</v>
      </c>
      <c r="P438" t="e">
        <f>_xlfn.XLOOKUP(A438,'2023'!B:B,'2023'!G:G)</f>
        <v>#N/A</v>
      </c>
      <c r="Q438">
        <f>_xlfn.XLOOKUP(A438,'2024'!B:B,'2024'!BH:BH)</f>
        <v>0</v>
      </c>
      <c r="R438">
        <f>_xlfn.XLOOKUP(A438,'2025'!A:A,'2025'!B:B)</f>
        <v>0</v>
      </c>
      <c r="S438" t="e">
        <f>_xlfn.XLOOKUP(A438,'2021'!A:A,'2021'!X:X)</f>
        <v>#N/A</v>
      </c>
      <c r="T438" t="e">
        <f>_xlfn.XLOOKUP(A438,'2022'!A:A,'2022'!X:X)</f>
        <v>#N/A</v>
      </c>
      <c r="U438" t="e">
        <f>_xlfn.XLOOKUP(A438,'2023'!B:B,'2023'!AF:AF)</f>
        <v>#N/A</v>
      </c>
      <c r="V438" t="str">
        <f>_xlfn.XLOOKUP(A438,'2024'!B:B,'2024'!BW:BW)</f>
        <v/>
      </c>
      <c r="W438">
        <f>_xlfn.XLOOKUP(A438,'2025'!A:A,'2025'!C:C)</f>
        <v>0</v>
      </c>
      <c r="X438" t="e">
        <f>_xlfn.XLOOKUP(A438,'2021'!A:A,'2021'!V:V)</f>
        <v>#N/A</v>
      </c>
      <c r="Y438" t="e">
        <f>_xlfn.XLOOKUP(A438,'2022'!A:A,'2022'!W:W)</f>
        <v>#N/A</v>
      </c>
      <c r="Z438" t="e">
        <f>_xlfn.XLOOKUP(A438,'2023'!B:B,'2023'!AE:AE)</f>
        <v>#N/A</v>
      </c>
      <c r="AA438">
        <f>_xlfn.XLOOKUP(A438,'2024'!B:B,'2024'!AZ:AZ)</f>
        <v>0</v>
      </c>
      <c r="AB438">
        <f>_xlfn.XLOOKUP(A438,'2025'!A:A,'2025'!F:F)</f>
        <v>0</v>
      </c>
    </row>
    <row r="439" spans="1:28">
      <c r="A439" t="s">
        <v>1765</v>
      </c>
      <c r="E439" t="str">
        <f>_xlfn.XLOOKUP(A439,'2022'!A:A,'2022'!AA:AA)</f>
        <v/>
      </c>
      <c r="F439" t="str">
        <f>_xlfn.XLOOKUP(A439,'2023'!B:B,'2023'!AG:AG)</f>
        <v>U</v>
      </c>
      <c r="G439" t="e">
        <f>_xlfn.XLOOKUP(A439,'2024'!B:B,'2024'!BL:BL)</f>
        <v>#N/A</v>
      </c>
      <c r="H439" t="e">
        <f>_xlfn.XLOOKUP(A439,'2025'!A:A,'2025'!G:G)</f>
        <v>#N/A</v>
      </c>
      <c r="I439" t="e">
        <f>_xlfn.XLOOKUP(A439,'2021'!A:A,'2021'!U:U)</f>
        <v>#N/A</v>
      </c>
      <c r="J439" t="str">
        <f>_xlfn.XLOOKUP(A439,'2022'!A:A,'2022'!V:V)</f>
        <v/>
      </c>
      <c r="K439">
        <f>_xlfn.XLOOKUP(A439,'2023'!B:B,'2023'!AD:AD)</f>
        <v>1</v>
      </c>
      <c r="L439" t="e">
        <f>_xlfn.XLOOKUP(A439,'2024'!B:B,'2024'!AV:AV)</f>
        <v>#N/A</v>
      </c>
      <c r="M439" t="e">
        <f>_xlfn.XLOOKUP(A439,'2025'!A:A,'2025'!G:G)</f>
        <v>#N/A</v>
      </c>
      <c r="N439" t="e">
        <f>_xlfn.XLOOKUP(A439,'2021'!A:A,'2021'!E:E)</f>
        <v>#N/A</v>
      </c>
      <c r="O439">
        <f>_xlfn.XLOOKUP(A439,'2022'!A:A,'2022'!E:E)</f>
        <v>0</v>
      </c>
      <c r="P439">
        <f>_xlfn.XLOOKUP(A439,'2023'!B:B,'2023'!G:G)</f>
        <v>0</v>
      </c>
      <c r="Q439" t="e">
        <f>_xlfn.XLOOKUP(A439,'2024'!B:B,'2024'!BH:BH)</f>
        <v>#N/A</v>
      </c>
      <c r="R439" t="e">
        <f>_xlfn.XLOOKUP(A439,'2025'!A:A,'2025'!B:B)</f>
        <v>#N/A</v>
      </c>
      <c r="S439" t="e">
        <f>_xlfn.XLOOKUP(A439,'2021'!A:A,'2021'!X:X)</f>
        <v>#N/A</v>
      </c>
      <c r="T439" t="str">
        <f>_xlfn.XLOOKUP(A439,'2022'!A:A,'2022'!X:X)</f>
        <v/>
      </c>
      <c r="U439" t="str">
        <f>_xlfn.XLOOKUP(A439,'2023'!B:B,'2023'!AF:AF)</f>
        <v/>
      </c>
      <c r="V439" t="e">
        <f>_xlfn.XLOOKUP(A439,'2024'!B:B,'2024'!BW:BW)</f>
        <v>#N/A</v>
      </c>
      <c r="W439" t="e">
        <f>_xlfn.XLOOKUP(A439,'2025'!A:A,'2025'!C:C)</f>
        <v>#N/A</v>
      </c>
      <c r="X439" t="e">
        <f>_xlfn.XLOOKUP(A439,'2021'!A:A,'2021'!V:V)</f>
        <v>#N/A</v>
      </c>
      <c r="Y439">
        <f>_xlfn.XLOOKUP(A439,'2022'!A:A,'2022'!W:W)</f>
        <v>1</v>
      </c>
      <c r="Z439" t="str">
        <f>_xlfn.XLOOKUP(A439,'2023'!B:B,'2023'!AE:AE)</f>
        <v/>
      </c>
      <c r="AA439" t="e">
        <f>_xlfn.XLOOKUP(A439,'2024'!B:B,'2024'!AZ:AZ)</f>
        <v>#N/A</v>
      </c>
      <c r="AB439" t="e">
        <f>_xlfn.XLOOKUP(A439,'2025'!A:A,'2025'!F:F)</f>
        <v>#N/A</v>
      </c>
    </row>
    <row r="440" spans="1:28">
      <c r="A440" t="s">
        <v>516</v>
      </c>
      <c r="E440" t="e">
        <f>_xlfn.XLOOKUP(A440,'2022'!A:A,'2022'!AA:AA)</f>
        <v>#N/A</v>
      </c>
      <c r="F440" t="e">
        <f>_xlfn.XLOOKUP(A440,'2023'!B:B,'2023'!AG:AG)</f>
        <v>#N/A</v>
      </c>
      <c r="G440" t="e">
        <f>_xlfn.XLOOKUP(A440,'2024'!B:B,'2024'!BL:BL)</f>
        <v>#N/A</v>
      </c>
      <c r="H440">
        <f>_xlfn.XLOOKUP(A440,'2025'!A:A,'2025'!G:G)</f>
        <v>1</v>
      </c>
      <c r="I440" t="e">
        <f>_xlfn.XLOOKUP(A440,'2021'!A:A,'2021'!U:U)</f>
        <v>#N/A</v>
      </c>
      <c r="J440" t="e">
        <f>_xlfn.XLOOKUP(A440,'2022'!A:A,'2022'!V:V)</f>
        <v>#N/A</v>
      </c>
      <c r="K440" t="e">
        <f>_xlfn.XLOOKUP(A440,'2023'!B:B,'2023'!AD:AD)</f>
        <v>#N/A</v>
      </c>
      <c r="L440" t="e">
        <f>_xlfn.XLOOKUP(A440,'2024'!B:B,'2024'!AV:AV)</f>
        <v>#N/A</v>
      </c>
      <c r="M440">
        <f>_xlfn.XLOOKUP(A440,'2025'!A:A,'2025'!G:G)</f>
        <v>1</v>
      </c>
      <c r="N440" t="e">
        <f>_xlfn.XLOOKUP(A440,'2021'!A:A,'2021'!E:E)</f>
        <v>#N/A</v>
      </c>
      <c r="O440" t="e">
        <f>_xlfn.XLOOKUP(A440,'2022'!A:A,'2022'!E:E)</f>
        <v>#N/A</v>
      </c>
      <c r="P440" t="e">
        <f>_xlfn.XLOOKUP(A440,'2023'!B:B,'2023'!G:G)</f>
        <v>#N/A</v>
      </c>
      <c r="Q440" t="e">
        <f>_xlfn.XLOOKUP(A440,'2024'!B:B,'2024'!BH:BH)</f>
        <v>#N/A</v>
      </c>
      <c r="R440">
        <f>_xlfn.XLOOKUP(A440,'2025'!A:A,'2025'!B:B)</f>
        <v>0</v>
      </c>
      <c r="S440" t="e">
        <f>_xlfn.XLOOKUP(A440,'2021'!A:A,'2021'!X:X)</f>
        <v>#N/A</v>
      </c>
      <c r="T440" t="e">
        <f>_xlfn.XLOOKUP(A440,'2022'!A:A,'2022'!X:X)</f>
        <v>#N/A</v>
      </c>
      <c r="U440" t="e">
        <f>_xlfn.XLOOKUP(A440,'2023'!B:B,'2023'!AF:AF)</f>
        <v>#N/A</v>
      </c>
      <c r="V440" t="e">
        <f>_xlfn.XLOOKUP(A440,'2024'!B:B,'2024'!BW:BW)</f>
        <v>#N/A</v>
      </c>
      <c r="W440">
        <f>_xlfn.XLOOKUP(A440,'2025'!A:A,'2025'!C:C)</f>
        <v>0</v>
      </c>
      <c r="X440" t="e">
        <f>_xlfn.XLOOKUP(A440,'2021'!A:A,'2021'!V:V)</f>
        <v>#N/A</v>
      </c>
      <c r="Y440" t="e">
        <f>_xlfn.XLOOKUP(A440,'2022'!A:A,'2022'!W:W)</f>
        <v>#N/A</v>
      </c>
      <c r="Z440" t="e">
        <f>_xlfn.XLOOKUP(A440,'2023'!B:B,'2023'!AE:AE)</f>
        <v>#N/A</v>
      </c>
      <c r="AA440" t="e">
        <f>_xlfn.XLOOKUP(A440,'2024'!B:B,'2024'!AZ:AZ)</f>
        <v>#N/A</v>
      </c>
      <c r="AB440">
        <f>_xlfn.XLOOKUP(A440,'2025'!A:A,'2025'!F:F)</f>
        <v>0</v>
      </c>
    </row>
    <row r="441" spans="1:28">
      <c r="A441" t="s">
        <v>1719</v>
      </c>
      <c r="E441" t="str">
        <f>_xlfn.XLOOKUP(A441,'2022'!A:A,'2022'!AA:AA)</f>
        <v/>
      </c>
      <c r="F441">
        <f>_xlfn.XLOOKUP(A441,'2023'!B:B,'2023'!AG:AG)</f>
        <v>0</v>
      </c>
      <c r="G441" t="e">
        <f>_xlfn.XLOOKUP(A441,'2024'!B:B,'2024'!BL:BL)</f>
        <v>#N/A</v>
      </c>
      <c r="H441" t="e">
        <f>_xlfn.XLOOKUP(A441,'2025'!A:A,'2025'!G:G)</f>
        <v>#N/A</v>
      </c>
      <c r="I441">
        <f>_xlfn.XLOOKUP(A441,'2021'!A:A,'2021'!U:U)</f>
        <v>1</v>
      </c>
      <c r="J441">
        <f>_xlfn.XLOOKUP(A441,'2022'!A:A,'2022'!V:V)</f>
        <v>1</v>
      </c>
      <c r="K441" t="str">
        <f>_xlfn.XLOOKUP(A441,'2023'!B:B,'2023'!AD:AD)</f>
        <v/>
      </c>
      <c r="L441" t="e">
        <f>_xlfn.XLOOKUP(A441,'2024'!B:B,'2024'!AV:AV)</f>
        <v>#N/A</v>
      </c>
      <c r="M441" t="e">
        <f>_xlfn.XLOOKUP(A441,'2025'!A:A,'2025'!G:G)</f>
        <v>#N/A</v>
      </c>
      <c r="N441">
        <f>_xlfn.XLOOKUP(A441,'2021'!A:A,'2021'!E:E)</f>
        <v>0</v>
      </c>
      <c r="O441">
        <f>_xlfn.XLOOKUP(A441,'2022'!A:A,'2022'!E:E)</f>
        <v>0</v>
      </c>
      <c r="P441">
        <f>_xlfn.XLOOKUP(A441,'2023'!B:B,'2023'!G:G)</f>
        <v>0</v>
      </c>
      <c r="Q441" t="e">
        <f>_xlfn.XLOOKUP(A441,'2024'!B:B,'2024'!BH:BH)</f>
        <v>#N/A</v>
      </c>
      <c r="R441" t="e">
        <f>_xlfn.XLOOKUP(A441,'2025'!A:A,'2025'!B:B)</f>
        <v>#N/A</v>
      </c>
      <c r="S441" t="str">
        <f>_xlfn.XLOOKUP(A441,'2021'!A:A,'2021'!X:X)</f>
        <v/>
      </c>
      <c r="T441" t="str">
        <f>_xlfn.XLOOKUP(A441,'2022'!A:A,'2022'!X:X)</f>
        <v/>
      </c>
      <c r="U441" t="str">
        <f>_xlfn.XLOOKUP(A441,'2023'!B:B,'2023'!AF:AF)</f>
        <v/>
      </c>
      <c r="V441" t="e">
        <f>_xlfn.XLOOKUP(A441,'2024'!B:B,'2024'!BW:BW)</f>
        <v>#N/A</v>
      </c>
      <c r="W441" t="e">
        <f>_xlfn.XLOOKUP(A441,'2025'!A:A,'2025'!C:C)</f>
        <v>#N/A</v>
      </c>
      <c r="X441" t="str">
        <f>_xlfn.XLOOKUP(A441,'2021'!A:A,'2021'!V:V)</f>
        <v/>
      </c>
      <c r="Y441" t="str">
        <f>_xlfn.XLOOKUP(A441,'2022'!A:A,'2022'!W:W)</f>
        <v/>
      </c>
      <c r="Z441">
        <f>_xlfn.XLOOKUP(A441,'2023'!B:B,'2023'!AE:AE)</f>
        <v>1</v>
      </c>
      <c r="AA441" t="e">
        <f>_xlfn.XLOOKUP(A441,'2024'!B:B,'2024'!AZ:AZ)</f>
        <v>#N/A</v>
      </c>
      <c r="AB441" t="e">
        <f>_xlfn.XLOOKUP(A441,'2025'!A:A,'2025'!F:F)</f>
        <v>#N/A</v>
      </c>
    </row>
    <row r="442" spans="1:28">
      <c r="A442" t="s">
        <v>320</v>
      </c>
      <c r="E442" t="e">
        <f>_xlfn.XLOOKUP(A442,'2022'!A:A,'2022'!AA:AA)</f>
        <v>#N/A</v>
      </c>
      <c r="F442" t="e">
        <f>_xlfn.XLOOKUP(A442,'2023'!B:B,'2023'!AG:AG)</f>
        <v>#N/A</v>
      </c>
      <c r="G442">
        <f>_xlfn.XLOOKUP(A442,'2024'!B:B,'2024'!BL:BL)</f>
        <v>0</v>
      </c>
      <c r="H442">
        <f>_xlfn.XLOOKUP(A442,'2025'!A:A,'2025'!G:G)</f>
        <v>1</v>
      </c>
      <c r="I442" t="e">
        <f>_xlfn.XLOOKUP(A442,'2021'!A:A,'2021'!U:U)</f>
        <v>#N/A</v>
      </c>
      <c r="J442" t="e">
        <f>_xlfn.XLOOKUP(A442,'2022'!A:A,'2022'!V:V)</f>
        <v>#N/A</v>
      </c>
      <c r="K442" t="e">
        <f>_xlfn.XLOOKUP(A442,'2023'!B:B,'2023'!AD:AD)</f>
        <v>#N/A</v>
      </c>
      <c r="L442">
        <f>_xlfn.XLOOKUP(A442,'2024'!B:B,'2024'!AV:AV)</f>
        <v>1</v>
      </c>
      <c r="M442">
        <f>_xlfn.XLOOKUP(A442,'2025'!A:A,'2025'!G:G)</f>
        <v>1</v>
      </c>
      <c r="N442" t="e">
        <f>_xlfn.XLOOKUP(A442,'2021'!A:A,'2021'!E:E)</f>
        <v>#N/A</v>
      </c>
      <c r="O442" t="e">
        <f>_xlfn.XLOOKUP(A442,'2022'!A:A,'2022'!E:E)</f>
        <v>#N/A</v>
      </c>
      <c r="P442" t="e">
        <f>_xlfn.XLOOKUP(A442,'2023'!B:B,'2023'!G:G)</f>
        <v>#N/A</v>
      </c>
      <c r="Q442">
        <f>_xlfn.XLOOKUP(A442,'2024'!B:B,'2024'!BH:BH)</f>
        <v>0</v>
      </c>
      <c r="R442">
        <f>_xlfn.XLOOKUP(A442,'2025'!A:A,'2025'!B:B)</f>
        <v>0</v>
      </c>
      <c r="S442" t="e">
        <f>_xlfn.XLOOKUP(A442,'2021'!A:A,'2021'!X:X)</f>
        <v>#N/A</v>
      </c>
      <c r="T442" t="e">
        <f>_xlfn.XLOOKUP(A442,'2022'!A:A,'2022'!X:X)</f>
        <v>#N/A</v>
      </c>
      <c r="U442" t="e">
        <f>_xlfn.XLOOKUP(A442,'2023'!B:B,'2023'!AF:AF)</f>
        <v>#N/A</v>
      </c>
      <c r="V442" t="str">
        <f>_xlfn.XLOOKUP(A442,'2024'!B:B,'2024'!BW:BW)</f>
        <v/>
      </c>
      <c r="W442">
        <f>_xlfn.XLOOKUP(A442,'2025'!A:A,'2025'!C:C)</f>
        <v>0</v>
      </c>
      <c r="X442" t="e">
        <f>_xlfn.XLOOKUP(A442,'2021'!A:A,'2021'!V:V)</f>
        <v>#N/A</v>
      </c>
      <c r="Y442" t="e">
        <f>_xlfn.XLOOKUP(A442,'2022'!A:A,'2022'!W:W)</f>
        <v>#N/A</v>
      </c>
      <c r="Z442" t="e">
        <f>_xlfn.XLOOKUP(A442,'2023'!B:B,'2023'!AE:AE)</f>
        <v>#N/A</v>
      </c>
      <c r="AA442">
        <f>_xlfn.XLOOKUP(A442,'2024'!B:B,'2024'!AZ:AZ)</f>
        <v>0</v>
      </c>
      <c r="AB442">
        <f>_xlfn.XLOOKUP(A442,'2025'!A:A,'2025'!F:F)</f>
        <v>1</v>
      </c>
    </row>
    <row r="443" spans="1:28">
      <c r="A443" t="s">
        <v>184</v>
      </c>
      <c r="E443" t="str">
        <f>_xlfn.XLOOKUP(A443,'2022'!A:A,'2022'!AA:AA)</f>
        <v/>
      </c>
      <c r="F443" t="str">
        <f>_xlfn.XLOOKUP(A443,'2023'!B:B,'2023'!AG:AG)</f>
        <v>U</v>
      </c>
      <c r="G443">
        <f>_xlfn.XLOOKUP(A443,'2024'!B:B,'2024'!BL:BL)</f>
        <v>1</v>
      </c>
      <c r="H443">
        <f>_xlfn.XLOOKUP(A443,'2025'!A:A,'2025'!G:G)</f>
        <v>1</v>
      </c>
      <c r="I443" t="str">
        <f>_xlfn.XLOOKUP(A443,'2021'!A:A,'2021'!U:U)</f>
        <v/>
      </c>
      <c r="J443" t="str">
        <f>_xlfn.XLOOKUP(A443,'2022'!A:A,'2022'!V:V)</f>
        <v/>
      </c>
      <c r="K443" t="str">
        <f>_xlfn.XLOOKUP(A443,'2023'!B:B,'2023'!AD:AD)</f>
        <v/>
      </c>
      <c r="L443" t="str">
        <f>_xlfn.XLOOKUP(A443,'2024'!B:B,'2024'!AV:AV)</f>
        <v/>
      </c>
      <c r="M443">
        <f>_xlfn.XLOOKUP(A443,'2025'!A:A,'2025'!G:G)</f>
        <v>1</v>
      </c>
      <c r="N443">
        <f>_xlfn.XLOOKUP(A443,'2021'!A:A,'2021'!E:E)</f>
        <v>0</v>
      </c>
      <c r="O443">
        <f>_xlfn.XLOOKUP(A443,'2022'!A:A,'2022'!E:E)</f>
        <v>0</v>
      </c>
      <c r="P443">
        <f>_xlfn.XLOOKUP(A443,'2023'!B:B,'2023'!G:G)</f>
        <v>0</v>
      </c>
      <c r="Q443">
        <f>_xlfn.XLOOKUP(A443,'2024'!B:B,'2024'!BH:BH)</f>
        <v>0</v>
      </c>
      <c r="R443">
        <f>_xlfn.XLOOKUP(A443,'2025'!A:A,'2025'!B:B)</f>
        <v>0</v>
      </c>
      <c r="S443" t="str">
        <f>_xlfn.XLOOKUP(A443,'2021'!A:A,'2021'!X:X)</f>
        <v/>
      </c>
      <c r="T443" t="str">
        <f>_xlfn.XLOOKUP(A443,'2022'!A:A,'2022'!X:X)</f>
        <v/>
      </c>
      <c r="U443" t="str">
        <f>_xlfn.XLOOKUP(A443,'2023'!B:B,'2023'!AF:AF)</f>
        <v/>
      </c>
      <c r="V443" t="str">
        <f>_xlfn.XLOOKUP(A443,'2024'!B:B,'2024'!BW:BW)</f>
        <v/>
      </c>
      <c r="W443">
        <f>_xlfn.XLOOKUP(A443,'2025'!A:A,'2025'!C:C)</f>
        <v>0</v>
      </c>
      <c r="X443" t="str">
        <f>_xlfn.XLOOKUP(A443,'2021'!A:A,'2021'!V:V)</f>
        <v/>
      </c>
      <c r="Y443">
        <f>_xlfn.XLOOKUP(A443,'2022'!A:A,'2022'!W:W)</f>
        <v>1</v>
      </c>
      <c r="Z443">
        <f>_xlfn.XLOOKUP(A443,'2023'!B:B,'2023'!AE:AE)</f>
        <v>1</v>
      </c>
      <c r="AA443">
        <f>_xlfn.XLOOKUP(A443,'2024'!B:B,'2024'!AZ:AZ)</f>
        <v>1</v>
      </c>
      <c r="AB443">
        <f>_xlfn.XLOOKUP(A443,'2025'!A:A,'2025'!F:F)</f>
        <v>1</v>
      </c>
    </row>
    <row r="444" spans="1:28">
      <c r="A444" t="s">
        <v>524</v>
      </c>
      <c r="E444" t="e">
        <f>_xlfn.XLOOKUP(A444,'2022'!A:A,'2022'!AA:AA)</f>
        <v>#N/A</v>
      </c>
      <c r="F444" t="e">
        <f>_xlfn.XLOOKUP(A444,'2023'!B:B,'2023'!AG:AG)</f>
        <v>#N/A</v>
      </c>
      <c r="G444">
        <f>_xlfn.XLOOKUP(A444,'2024'!B:B,'2024'!BL:BL)</f>
        <v>0</v>
      </c>
      <c r="H444">
        <f>_xlfn.XLOOKUP(A444,'2025'!A:A,'2025'!G:G)</f>
        <v>0</v>
      </c>
      <c r="I444" t="e">
        <f>_xlfn.XLOOKUP(A444,'2021'!A:A,'2021'!U:U)</f>
        <v>#N/A</v>
      </c>
      <c r="J444" t="e">
        <f>_xlfn.XLOOKUP(A444,'2022'!A:A,'2022'!V:V)</f>
        <v>#N/A</v>
      </c>
      <c r="K444" t="e">
        <f>_xlfn.XLOOKUP(A444,'2023'!B:B,'2023'!AD:AD)</f>
        <v>#N/A</v>
      </c>
      <c r="L444" t="str">
        <f>_xlfn.XLOOKUP(A444,'2024'!B:B,'2024'!AV:AV)</f>
        <v/>
      </c>
      <c r="M444">
        <f>_xlfn.XLOOKUP(A444,'2025'!A:A,'2025'!G:G)</f>
        <v>0</v>
      </c>
      <c r="N444" t="e">
        <f>_xlfn.XLOOKUP(A444,'2021'!A:A,'2021'!E:E)</f>
        <v>#N/A</v>
      </c>
      <c r="O444" t="e">
        <f>_xlfn.XLOOKUP(A444,'2022'!A:A,'2022'!E:E)</f>
        <v>#N/A</v>
      </c>
      <c r="P444" t="e">
        <f>_xlfn.XLOOKUP(A444,'2023'!B:B,'2023'!G:G)</f>
        <v>#N/A</v>
      </c>
      <c r="Q444">
        <f>_xlfn.XLOOKUP(A444,'2024'!B:B,'2024'!BH:BH)</f>
        <v>0</v>
      </c>
      <c r="R444">
        <f>_xlfn.XLOOKUP(A444,'2025'!A:A,'2025'!B:B)</f>
        <v>0</v>
      </c>
      <c r="S444" t="e">
        <f>_xlfn.XLOOKUP(A444,'2021'!A:A,'2021'!X:X)</f>
        <v>#N/A</v>
      </c>
      <c r="T444" t="e">
        <f>_xlfn.XLOOKUP(A444,'2022'!A:A,'2022'!X:X)</f>
        <v>#N/A</v>
      </c>
      <c r="U444" t="e">
        <f>_xlfn.XLOOKUP(A444,'2023'!B:B,'2023'!AF:AF)</f>
        <v>#N/A</v>
      </c>
      <c r="V444">
        <f>_xlfn.XLOOKUP(A444,'2024'!B:B,'2024'!BW:BW)</f>
        <v>1</v>
      </c>
      <c r="W444">
        <f>_xlfn.XLOOKUP(A444,'2025'!A:A,'2025'!C:C)</f>
        <v>1</v>
      </c>
      <c r="X444" t="e">
        <f>_xlfn.XLOOKUP(A444,'2021'!A:A,'2021'!V:V)</f>
        <v>#N/A</v>
      </c>
      <c r="Y444" t="e">
        <f>_xlfn.XLOOKUP(A444,'2022'!A:A,'2022'!W:W)</f>
        <v>#N/A</v>
      </c>
      <c r="Z444" t="e">
        <f>_xlfn.XLOOKUP(A444,'2023'!B:B,'2023'!AE:AE)</f>
        <v>#N/A</v>
      </c>
      <c r="AA444">
        <f>_xlfn.XLOOKUP(A444,'2024'!B:B,'2024'!AZ:AZ)</f>
        <v>0</v>
      </c>
      <c r="AB444">
        <f>_xlfn.XLOOKUP(A444,'2025'!A:A,'2025'!F:F)</f>
        <v>0</v>
      </c>
    </row>
    <row r="445" spans="1:28">
      <c r="A445" t="s">
        <v>218</v>
      </c>
      <c r="E445" t="str">
        <f>_xlfn.XLOOKUP(A445,'2022'!A:A,'2022'!AA:AA)</f>
        <v/>
      </c>
      <c r="F445">
        <f>_xlfn.XLOOKUP(A445,'2023'!B:B,'2023'!AG:AG)</f>
        <v>0</v>
      </c>
      <c r="G445">
        <f>_xlfn.XLOOKUP(A445,'2024'!B:B,'2024'!BL:BL)</f>
        <v>0</v>
      </c>
      <c r="H445">
        <f>_xlfn.XLOOKUP(A445,'2025'!A:A,'2025'!G:G)</f>
        <v>1</v>
      </c>
      <c r="I445" t="str">
        <f>_xlfn.XLOOKUP(A445,'2021'!A:A,'2021'!U:U)</f>
        <v/>
      </c>
      <c r="J445" t="str">
        <f>_xlfn.XLOOKUP(A445,'2022'!A:A,'2022'!V:V)</f>
        <v/>
      </c>
      <c r="K445" t="str">
        <f>_xlfn.XLOOKUP(A445,'2023'!B:B,'2023'!AD:AD)</f>
        <v/>
      </c>
      <c r="L445" t="str">
        <f>_xlfn.XLOOKUP(A445,'2024'!B:B,'2024'!AV:AV)</f>
        <v/>
      </c>
      <c r="M445">
        <f>_xlfn.XLOOKUP(A445,'2025'!A:A,'2025'!G:G)</f>
        <v>1</v>
      </c>
      <c r="N445">
        <f>_xlfn.XLOOKUP(A445,'2021'!A:A,'2021'!E:E)</f>
        <v>0</v>
      </c>
      <c r="O445">
        <f>_xlfn.XLOOKUP(A445,'2022'!A:A,'2022'!E:E)</f>
        <v>0</v>
      </c>
      <c r="P445">
        <f>_xlfn.XLOOKUP(A445,'2023'!B:B,'2023'!G:G)</f>
        <v>0</v>
      </c>
      <c r="Q445">
        <f>_xlfn.XLOOKUP(A445,'2024'!B:B,'2024'!BH:BH)</f>
        <v>0</v>
      </c>
      <c r="R445">
        <f>_xlfn.XLOOKUP(A445,'2025'!A:A,'2025'!B:B)</f>
        <v>0</v>
      </c>
      <c r="S445" t="str">
        <f>_xlfn.XLOOKUP(A445,'2021'!A:A,'2021'!X:X)</f>
        <v/>
      </c>
      <c r="T445" t="str">
        <f>_xlfn.XLOOKUP(A445,'2022'!A:A,'2022'!X:X)</f>
        <v/>
      </c>
      <c r="U445" t="str">
        <f>_xlfn.XLOOKUP(A445,'2023'!B:B,'2023'!AF:AF)</f>
        <v/>
      </c>
      <c r="V445" t="str">
        <f>_xlfn.XLOOKUP(A445,'2024'!B:B,'2024'!BW:BW)</f>
        <v/>
      </c>
      <c r="W445">
        <f>_xlfn.XLOOKUP(A445,'2025'!A:A,'2025'!C:C)</f>
        <v>0</v>
      </c>
      <c r="X445" t="str">
        <f>_xlfn.XLOOKUP(A445,'2021'!A:A,'2021'!V:V)</f>
        <v/>
      </c>
      <c r="Y445" t="str">
        <f>_xlfn.XLOOKUP(A445,'2022'!A:A,'2022'!W:W)</f>
        <v/>
      </c>
      <c r="Z445" t="str">
        <f>_xlfn.XLOOKUP(A445,'2023'!B:B,'2023'!AE:AE)</f>
        <v/>
      </c>
      <c r="AA445">
        <f>_xlfn.XLOOKUP(A445,'2024'!B:B,'2024'!AZ:AZ)</f>
        <v>0</v>
      </c>
      <c r="AB445">
        <f>_xlfn.XLOOKUP(A445,'2025'!A:A,'2025'!F:F)</f>
        <v>1</v>
      </c>
    </row>
    <row r="446" spans="1:28">
      <c r="A446" t="s">
        <v>3181</v>
      </c>
      <c r="E446" t="e">
        <f>_xlfn.XLOOKUP(A446,'2022'!A:A,'2022'!AA:AA)</f>
        <v>#N/A</v>
      </c>
      <c r="F446" t="e">
        <f>_xlfn.XLOOKUP(A446,'2023'!B:B,'2023'!AG:AG)</f>
        <v>#N/A</v>
      </c>
      <c r="G446" t="e">
        <f>_xlfn.XLOOKUP(A446,'2024'!B:B,'2024'!BL:BL)</f>
        <v>#N/A</v>
      </c>
      <c r="H446" t="e">
        <f>_xlfn.XLOOKUP(A446,'2025'!A:A,'2025'!G:G)</f>
        <v>#N/A</v>
      </c>
      <c r="I446" t="str">
        <f>_xlfn.XLOOKUP(A446,'2021'!A:A,'2021'!U:U)</f>
        <v/>
      </c>
      <c r="J446" t="e">
        <f>_xlfn.XLOOKUP(A446,'2022'!A:A,'2022'!V:V)</f>
        <v>#N/A</v>
      </c>
      <c r="K446" t="e">
        <f>_xlfn.XLOOKUP(A446,'2023'!B:B,'2023'!AD:AD)</f>
        <v>#N/A</v>
      </c>
      <c r="L446" t="e">
        <f>_xlfn.XLOOKUP(A446,'2024'!B:B,'2024'!AV:AV)</f>
        <v>#N/A</v>
      </c>
      <c r="M446" t="e">
        <f>_xlfn.XLOOKUP(A446,'2025'!A:A,'2025'!G:G)</f>
        <v>#N/A</v>
      </c>
      <c r="N446" t="str">
        <f>_xlfn.XLOOKUP(A446,'2021'!A:A,'2021'!E:E)</f>
        <v>Y</v>
      </c>
      <c r="O446" t="e">
        <f>_xlfn.XLOOKUP(A446,'2022'!A:A,'2022'!E:E)</f>
        <v>#N/A</v>
      </c>
      <c r="P446" t="e">
        <f>_xlfn.XLOOKUP(A446,'2023'!B:B,'2023'!G:G)</f>
        <v>#N/A</v>
      </c>
      <c r="Q446" t="e">
        <f>_xlfn.XLOOKUP(A446,'2024'!B:B,'2024'!BH:BH)</f>
        <v>#N/A</v>
      </c>
      <c r="R446" t="e">
        <f>_xlfn.XLOOKUP(A446,'2025'!A:A,'2025'!B:B)</f>
        <v>#N/A</v>
      </c>
      <c r="S446">
        <f>_xlfn.XLOOKUP(A446,'2021'!A:A,'2021'!X:X)</f>
        <v>1</v>
      </c>
      <c r="T446" t="e">
        <f>_xlfn.XLOOKUP(A446,'2022'!A:A,'2022'!X:X)</f>
        <v>#N/A</v>
      </c>
      <c r="U446" t="e">
        <f>_xlfn.XLOOKUP(A446,'2023'!B:B,'2023'!AF:AF)</f>
        <v>#N/A</v>
      </c>
      <c r="V446" t="e">
        <f>_xlfn.XLOOKUP(A446,'2024'!B:B,'2024'!BW:BW)</f>
        <v>#N/A</v>
      </c>
      <c r="W446" t="e">
        <f>_xlfn.XLOOKUP(A446,'2025'!A:A,'2025'!C:C)</f>
        <v>#N/A</v>
      </c>
      <c r="X446">
        <f>_xlfn.XLOOKUP(A446,'2021'!A:A,'2021'!V:V)</f>
        <v>1</v>
      </c>
      <c r="Y446" t="e">
        <f>_xlfn.XLOOKUP(A446,'2022'!A:A,'2022'!W:W)</f>
        <v>#N/A</v>
      </c>
      <c r="Z446" t="e">
        <f>_xlfn.XLOOKUP(A446,'2023'!B:B,'2023'!AE:AE)</f>
        <v>#N/A</v>
      </c>
      <c r="AA446" t="e">
        <f>_xlfn.XLOOKUP(A446,'2024'!B:B,'2024'!AZ:AZ)</f>
        <v>#N/A</v>
      </c>
      <c r="AB446" t="e">
        <f>_xlfn.XLOOKUP(A446,'2025'!A:A,'2025'!F:F)</f>
        <v>#N/A</v>
      </c>
    </row>
    <row r="447" spans="1:28">
      <c r="A447" t="s">
        <v>309</v>
      </c>
      <c r="E447" t="str">
        <f>_xlfn.XLOOKUP(A447,'2022'!A:A,'2022'!AA:AA)</f>
        <v/>
      </c>
      <c r="F447" t="str">
        <f>_xlfn.XLOOKUP(A447,'2023'!B:B,'2023'!AG:AG)</f>
        <v>U</v>
      </c>
      <c r="G447">
        <f>_xlfn.XLOOKUP(A447,'2024'!B:B,'2024'!BL:BL)</f>
        <v>1</v>
      </c>
      <c r="H447">
        <f>_xlfn.XLOOKUP(A447,'2025'!A:A,'2025'!G:G)</f>
        <v>1</v>
      </c>
      <c r="I447" t="e">
        <f>_xlfn.XLOOKUP(A447,'2021'!A:A,'2021'!U:U)</f>
        <v>#N/A</v>
      </c>
      <c r="J447">
        <f>_xlfn.XLOOKUP(A447,'2022'!A:A,'2022'!V:V)</f>
        <v>1</v>
      </c>
      <c r="K447" t="str">
        <f>_xlfn.XLOOKUP(A447,'2023'!B:B,'2023'!AD:AD)</f>
        <v/>
      </c>
      <c r="L447" t="str">
        <f>_xlfn.XLOOKUP(A447,'2024'!B:B,'2024'!AV:AV)</f>
        <v/>
      </c>
      <c r="M447">
        <f>_xlfn.XLOOKUP(A447,'2025'!A:A,'2025'!G:G)</f>
        <v>1</v>
      </c>
      <c r="N447" t="e">
        <f>_xlfn.XLOOKUP(A447,'2021'!A:A,'2021'!E:E)</f>
        <v>#N/A</v>
      </c>
      <c r="O447" t="str">
        <f>_xlfn.XLOOKUP(A447,'2022'!A:A,'2022'!E:E)</f>
        <v>Y</v>
      </c>
      <c r="P447" t="str">
        <f>_xlfn.XLOOKUP(A447,'2023'!B:B,'2023'!G:G)</f>
        <v>Y</v>
      </c>
      <c r="Q447">
        <f>_xlfn.XLOOKUP(A447,'2024'!B:B,'2024'!BH:BH)</f>
        <v>1</v>
      </c>
      <c r="R447">
        <f>_xlfn.XLOOKUP(A447,'2025'!A:A,'2025'!B:B)</f>
        <v>1</v>
      </c>
      <c r="S447" t="e">
        <f>_xlfn.XLOOKUP(A447,'2021'!A:A,'2021'!X:X)</f>
        <v>#N/A</v>
      </c>
      <c r="T447">
        <f>_xlfn.XLOOKUP(A447,'2022'!A:A,'2022'!X:X)</f>
        <v>1</v>
      </c>
      <c r="U447">
        <f>_xlfn.XLOOKUP(A447,'2023'!B:B,'2023'!AF:AF)</f>
        <v>1</v>
      </c>
      <c r="V447">
        <f>_xlfn.XLOOKUP(A447,'2024'!B:B,'2024'!BW:BW)</f>
        <v>1</v>
      </c>
      <c r="W447">
        <f>_xlfn.XLOOKUP(A447,'2025'!A:A,'2025'!C:C)</f>
        <v>1</v>
      </c>
      <c r="X447" t="e">
        <f>_xlfn.XLOOKUP(A447,'2021'!A:A,'2021'!V:V)</f>
        <v>#N/A</v>
      </c>
      <c r="Y447" t="str">
        <f>_xlfn.XLOOKUP(A447,'2022'!A:A,'2022'!W:W)</f>
        <v/>
      </c>
      <c r="Z447">
        <f>_xlfn.XLOOKUP(A447,'2023'!B:B,'2023'!AE:AE)</f>
        <v>1</v>
      </c>
      <c r="AA447">
        <f>_xlfn.XLOOKUP(A447,'2024'!B:B,'2024'!AZ:AZ)</f>
        <v>1</v>
      </c>
      <c r="AB447">
        <f>_xlfn.XLOOKUP(A447,'2025'!A:A,'2025'!F:F)</f>
        <v>1</v>
      </c>
    </row>
    <row r="448" spans="1:28">
      <c r="A448" t="s">
        <v>2549</v>
      </c>
      <c r="E448" t="str">
        <f>_xlfn.XLOOKUP(A448,'2022'!A:A,'2022'!AA:AA)</f>
        <v/>
      </c>
      <c r="F448">
        <f>_xlfn.XLOOKUP(A448,'2023'!B:B,'2023'!AG:AG)</f>
        <v>0</v>
      </c>
      <c r="G448" t="e">
        <f>_xlfn.XLOOKUP(A448,'2024'!B:B,'2024'!BL:BL)</f>
        <v>#N/A</v>
      </c>
      <c r="H448" t="e">
        <f>_xlfn.XLOOKUP(A448,'2025'!A:A,'2025'!G:G)</f>
        <v>#N/A</v>
      </c>
      <c r="I448" t="e">
        <f>_xlfn.XLOOKUP(A448,'2021'!A:A,'2021'!U:U)</f>
        <v>#N/A</v>
      </c>
      <c r="J448" t="str">
        <f>_xlfn.XLOOKUP(A448,'2022'!A:A,'2022'!V:V)</f>
        <v/>
      </c>
      <c r="K448" t="str">
        <f>_xlfn.XLOOKUP(A448,'2023'!B:B,'2023'!AD:AD)</f>
        <v/>
      </c>
      <c r="L448" t="e">
        <f>_xlfn.XLOOKUP(A448,'2024'!B:B,'2024'!AV:AV)</f>
        <v>#N/A</v>
      </c>
      <c r="M448" t="e">
        <f>_xlfn.XLOOKUP(A448,'2025'!A:A,'2025'!G:G)</f>
        <v>#N/A</v>
      </c>
      <c r="N448" t="e">
        <f>_xlfn.XLOOKUP(A448,'2021'!A:A,'2021'!E:E)</f>
        <v>#N/A</v>
      </c>
      <c r="O448">
        <f>_xlfn.XLOOKUP(A448,'2022'!A:A,'2022'!E:E)</f>
        <v>0</v>
      </c>
      <c r="P448">
        <f>_xlfn.XLOOKUP(A448,'2023'!B:B,'2023'!G:G)</f>
        <v>0</v>
      </c>
      <c r="Q448" t="e">
        <f>_xlfn.XLOOKUP(A448,'2024'!B:B,'2024'!BH:BH)</f>
        <v>#N/A</v>
      </c>
      <c r="R448" t="e">
        <f>_xlfn.XLOOKUP(A448,'2025'!A:A,'2025'!B:B)</f>
        <v>#N/A</v>
      </c>
      <c r="S448" t="e">
        <f>_xlfn.XLOOKUP(A448,'2021'!A:A,'2021'!X:X)</f>
        <v>#N/A</v>
      </c>
      <c r="T448" t="str">
        <f>_xlfn.XLOOKUP(A448,'2022'!A:A,'2022'!X:X)</f>
        <v/>
      </c>
      <c r="U448" t="str">
        <f>_xlfn.XLOOKUP(A448,'2023'!B:B,'2023'!AF:AF)</f>
        <v/>
      </c>
      <c r="V448" t="e">
        <f>_xlfn.XLOOKUP(A448,'2024'!B:B,'2024'!BW:BW)</f>
        <v>#N/A</v>
      </c>
      <c r="W448" t="e">
        <f>_xlfn.XLOOKUP(A448,'2025'!A:A,'2025'!C:C)</f>
        <v>#N/A</v>
      </c>
      <c r="X448" t="e">
        <f>_xlfn.XLOOKUP(A448,'2021'!A:A,'2021'!V:V)</f>
        <v>#N/A</v>
      </c>
      <c r="Y448" t="str">
        <f>_xlfn.XLOOKUP(A448,'2022'!A:A,'2022'!W:W)</f>
        <v/>
      </c>
      <c r="Z448" t="str">
        <f>_xlfn.XLOOKUP(A448,'2023'!B:B,'2023'!AE:AE)</f>
        <v/>
      </c>
      <c r="AA448" t="e">
        <f>_xlfn.XLOOKUP(A448,'2024'!B:B,'2024'!AZ:AZ)</f>
        <v>#N/A</v>
      </c>
      <c r="AB448" t="e">
        <f>_xlfn.XLOOKUP(A448,'2025'!A:A,'2025'!F:F)</f>
        <v>#N/A</v>
      </c>
    </row>
    <row r="449" spans="1:28">
      <c r="A449" t="s">
        <v>509</v>
      </c>
      <c r="E449" t="str">
        <f>_xlfn.XLOOKUP(A449,'2022'!A:A,'2022'!AA:AA)</f>
        <v/>
      </c>
      <c r="F449">
        <f>_xlfn.XLOOKUP(A449,'2023'!B:B,'2023'!AG:AG)</f>
        <v>0</v>
      </c>
      <c r="G449">
        <f>_xlfn.XLOOKUP(A449,'2024'!B:B,'2024'!BL:BL)</f>
        <v>0</v>
      </c>
      <c r="H449">
        <f>_xlfn.XLOOKUP(A449,'2025'!A:A,'2025'!G:G)</f>
        <v>0</v>
      </c>
      <c r="I449" t="str">
        <f>_xlfn.XLOOKUP(A449,'2021'!A:A,'2021'!U:U)</f>
        <v/>
      </c>
      <c r="J449" t="str">
        <f>_xlfn.XLOOKUP(A449,'2022'!A:A,'2022'!V:V)</f>
        <v/>
      </c>
      <c r="K449" t="str">
        <f>_xlfn.XLOOKUP(A449,'2023'!B:B,'2023'!AD:AD)</f>
        <v/>
      </c>
      <c r="L449" t="str">
        <f>_xlfn.XLOOKUP(A449,'2024'!B:B,'2024'!AV:AV)</f>
        <v/>
      </c>
      <c r="M449">
        <f>_xlfn.XLOOKUP(A449,'2025'!A:A,'2025'!G:G)</f>
        <v>0</v>
      </c>
      <c r="N449">
        <f>_xlfn.XLOOKUP(A449,'2021'!A:A,'2021'!E:E)</f>
        <v>0</v>
      </c>
      <c r="O449">
        <f>_xlfn.XLOOKUP(A449,'2022'!A:A,'2022'!E:E)</f>
        <v>0</v>
      </c>
      <c r="P449">
        <f>_xlfn.XLOOKUP(A449,'2023'!B:B,'2023'!G:G)</f>
        <v>0</v>
      </c>
      <c r="Q449">
        <f>_xlfn.XLOOKUP(A449,'2024'!B:B,'2024'!BH:BH)</f>
        <v>0</v>
      </c>
      <c r="R449">
        <f>_xlfn.XLOOKUP(A449,'2025'!A:A,'2025'!B:B)</f>
        <v>0</v>
      </c>
      <c r="S449" t="str">
        <f>_xlfn.XLOOKUP(A449,'2021'!A:A,'2021'!X:X)</f>
        <v/>
      </c>
      <c r="T449" t="str">
        <f>_xlfn.XLOOKUP(A449,'2022'!A:A,'2022'!X:X)</f>
        <v/>
      </c>
      <c r="U449" t="str">
        <f>_xlfn.XLOOKUP(A449,'2023'!B:B,'2023'!AF:AF)</f>
        <v/>
      </c>
      <c r="V449" t="str">
        <f>_xlfn.XLOOKUP(A449,'2024'!B:B,'2024'!BW:BW)</f>
        <v/>
      </c>
      <c r="W449">
        <f>_xlfn.XLOOKUP(A449,'2025'!A:A,'2025'!C:C)</f>
        <v>1</v>
      </c>
      <c r="X449" t="str">
        <f>_xlfn.XLOOKUP(A449,'2021'!A:A,'2021'!V:V)</f>
        <v/>
      </c>
      <c r="Y449" t="str">
        <f>_xlfn.XLOOKUP(A449,'2022'!A:A,'2022'!W:W)</f>
        <v/>
      </c>
      <c r="Z449" t="str">
        <f>_xlfn.XLOOKUP(A449,'2023'!B:B,'2023'!AE:AE)</f>
        <v/>
      </c>
      <c r="AA449">
        <f>_xlfn.XLOOKUP(A449,'2024'!B:B,'2024'!AZ:AZ)</f>
        <v>1</v>
      </c>
      <c r="AB449">
        <f>_xlfn.XLOOKUP(A449,'2025'!A:A,'2025'!F:F)</f>
        <v>1</v>
      </c>
    </row>
    <row r="450" spans="1:28">
      <c r="A450" t="s">
        <v>169</v>
      </c>
      <c r="E450" t="str">
        <f>_xlfn.XLOOKUP(A450,'2022'!A:A,'2022'!AA:AA)</f>
        <v/>
      </c>
      <c r="F450">
        <f>_xlfn.XLOOKUP(A450,'2023'!B:B,'2023'!AG:AG)</f>
        <v>0</v>
      </c>
      <c r="G450">
        <f>_xlfn.XLOOKUP(A450,'2024'!B:B,'2024'!BL:BL)</f>
        <v>1</v>
      </c>
      <c r="H450">
        <f>_xlfn.XLOOKUP(A450,'2025'!A:A,'2025'!G:G)</f>
        <v>1</v>
      </c>
      <c r="I450" t="str">
        <f>_xlfn.XLOOKUP(A450,'2021'!A:A,'2021'!U:U)</f>
        <v/>
      </c>
      <c r="J450" t="str">
        <f>_xlfn.XLOOKUP(A450,'2022'!A:A,'2022'!V:V)</f>
        <v/>
      </c>
      <c r="K450" t="str">
        <f>_xlfn.XLOOKUP(A450,'2023'!B:B,'2023'!AD:AD)</f>
        <v/>
      </c>
      <c r="L450" t="str">
        <f>_xlfn.XLOOKUP(A450,'2024'!B:B,'2024'!AV:AV)</f>
        <v/>
      </c>
      <c r="M450">
        <f>_xlfn.XLOOKUP(A450,'2025'!A:A,'2025'!G:G)</f>
        <v>1</v>
      </c>
      <c r="N450">
        <f>_xlfn.XLOOKUP(A450,'2021'!A:A,'2021'!E:E)</f>
        <v>0</v>
      </c>
      <c r="O450">
        <f>_xlfn.XLOOKUP(A450,'2022'!A:A,'2022'!E:E)</f>
        <v>0</v>
      </c>
      <c r="P450">
        <f>_xlfn.XLOOKUP(A450,'2023'!B:B,'2023'!G:G)</f>
        <v>0</v>
      </c>
      <c r="Q450">
        <f>_xlfn.XLOOKUP(A450,'2024'!B:B,'2024'!BH:BH)</f>
        <v>0</v>
      </c>
      <c r="R450">
        <f>_xlfn.XLOOKUP(A450,'2025'!A:A,'2025'!B:B)</f>
        <v>0</v>
      </c>
      <c r="S450" t="str">
        <f>_xlfn.XLOOKUP(A450,'2021'!A:A,'2021'!X:X)</f>
        <v/>
      </c>
      <c r="T450" t="str">
        <f>_xlfn.XLOOKUP(A450,'2022'!A:A,'2022'!X:X)</f>
        <v/>
      </c>
      <c r="U450" t="str">
        <f>_xlfn.XLOOKUP(A450,'2023'!B:B,'2023'!AF:AF)</f>
        <v/>
      </c>
      <c r="V450" t="str">
        <f>_xlfn.XLOOKUP(A450,'2024'!B:B,'2024'!BW:BW)</f>
        <v/>
      </c>
      <c r="W450">
        <f>_xlfn.XLOOKUP(A450,'2025'!A:A,'2025'!C:C)</f>
        <v>0</v>
      </c>
      <c r="X450" t="str">
        <f>_xlfn.XLOOKUP(A450,'2021'!A:A,'2021'!V:V)</f>
        <v/>
      </c>
      <c r="Y450" t="str">
        <f>_xlfn.XLOOKUP(A450,'2022'!A:A,'2022'!W:W)</f>
        <v/>
      </c>
      <c r="Z450" t="str">
        <f>_xlfn.XLOOKUP(A450,'2023'!B:B,'2023'!AE:AE)</f>
        <v/>
      </c>
      <c r="AA450">
        <f>_xlfn.XLOOKUP(A450,'2024'!B:B,'2024'!AZ:AZ)</f>
        <v>1</v>
      </c>
      <c r="AB450">
        <f>_xlfn.XLOOKUP(A450,'2025'!A:A,'2025'!F:F)</f>
        <v>1</v>
      </c>
    </row>
    <row r="451" spans="1:28">
      <c r="A451" t="s">
        <v>189</v>
      </c>
      <c r="E451" t="str">
        <f>_xlfn.XLOOKUP(A451,'2022'!A:A,'2022'!AA:AA)</f>
        <v/>
      </c>
      <c r="F451" t="str">
        <f>_xlfn.XLOOKUP(A451,'2023'!B:B,'2023'!AG:AG)</f>
        <v>U</v>
      </c>
      <c r="G451">
        <f>_xlfn.XLOOKUP(A451,'2024'!B:B,'2024'!BL:BL)</f>
        <v>0</v>
      </c>
      <c r="H451">
        <f>_xlfn.XLOOKUP(A451,'2025'!A:A,'2025'!G:G)</f>
        <v>0</v>
      </c>
      <c r="I451" t="str">
        <f>_xlfn.XLOOKUP(A451,'2021'!A:A,'2021'!U:U)</f>
        <v/>
      </c>
      <c r="J451" t="str">
        <f>_xlfn.XLOOKUP(A451,'2022'!A:A,'2022'!V:V)</f>
        <v/>
      </c>
      <c r="K451" t="str">
        <f>_xlfn.XLOOKUP(A451,'2023'!B:B,'2023'!AD:AD)</f>
        <v/>
      </c>
      <c r="L451" t="str">
        <f>_xlfn.XLOOKUP(A451,'2024'!B:B,'2024'!AV:AV)</f>
        <v/>
      </c>
      <c r="M451">
        <f>_xlfn.XLOOKUP(A451,'2025'!A:A,'2025'!G:G)</f>
        <v>0</v>
      </c>
      <c r="N451">
        <f>_xlfn.XLOOKUP(A451,'2021'!A:A,'2021'!E:E)</f>
        <v>0</v>
      </c>
      <c r="O451">
        <f>_xlfn.XLOOKUP(A451,'2022'!A:A,'2022'!E:E)</f>
        <v>0</v>
      </c>
      <c r="P451">
        <f>_xlfn.XLOOKUP(A451,'2023'!B:B,'2023'!G:G)</f>
        <v>0</v>
      </c>
      <c r="Q451">
        <f>_xlfn.XLOOKUP(A451,'2024'!B:B,'2024'!BH:BH)</f>
        <v>0</v>
      </c>
      <c r="R451">
        <f>_xlfn.XLOOKUP(A451,'2025'!A:A,'2025'!B:B)</f>
        <v>0</v>
      </c>
      <c r="S451" t="str">
        <f>_xlfn.XLOOKUP(A451,'2021'!A:A,'2021'!X:X)</f>
        <v/>
      </c>
      <c r="T451" t="str">
        <f>_xlfn.XLOOKUP(A451,'2022'!A:A,'2022'!X:X)</f>
        <v/>
      </c>
      <c r="U451" t="str">
        <f>_xlfn.XLOOKUP(A451,'2023'!B:B,'2023'!AF:AF)</f>
        <v/>
      </c>
      <c r="V451" t="str">
        <f>_xlfn.XLOOKUP(A451,'2024'!B:B,'2024'!BW:BW)</f>
        <v/>
      </c>
      <c r="W451">
        <f>_xlfn.XLOOKUP(A451,'2025'!A:A,'2025'!C:C)</f>
        <v>0</v>
      </c>
      <c r="X451" t="str">
        <f>_xlfn.XLOOKUP(A451,'2021'!A:A,'2021'!V:V)</f>
        <v/>
      </c>
      <c r="Y451" t="str">
        <f>_xlfn.XLOOKUP(A451,'2022'!A:A,'2022'!W:W)</f>
        <v/>
      </c>
      <c r="Z451" t="str">
        <f>_xlfn.XLOOKUP(A451,'2023'!B:B,'2023'!AE:AE)</f>
        <v/>
      </c>
      <c r="AA451">
        <f>_xlfn.XLOOKUP(A451,'2024'!B:B,'2024'!AZ:AZ)</f>
        <v>0</v>
      </c>
      <c r="AB451">
        <f>_xlfn.XLOOKUP(A451,'2025'!A:A,'2025'!F:F)</f>
        <v>0</v>
      </c>
    </row>
    <row r="452" spans="1:28">
      <c r="A452" t="s">
        <v>163</v>
      </c>
      <c r="E452" t="str">
        <f>_xlfn.XLOOKUP(A452,'2022'!A:A,'2022'!AA:AA)</f>
        <v>Y</v>
      </c>
      <c r="F452">
        <f>_xlfn.XLOOKUP(A452,'2023'!B:B,'2023'!AG:AG)</f>
        <v>0</v>
      </c>
      <c r="G452">
        <f>_xlfn.XLOOKUP(A452,'2024'!B:B,'2024'!BL:BL)</f>
        <v>1</v>
      </c>
      <c r="H452">
        <f>_xlfn.XLOOKUP(A452,'2025'!A:A,'2025'!G:G)</f>
        <v>1</v>
      </c>
      <c r="I452" t="str">
        <f>_xlfn.XLOOKUP(A452,'2021'!A:A,'2021'!U:U)</f>
        <v/>
      </c>
      <c r="J452" t="str">
        <f>_xlfn.XLOOKUP(A452,'2022'!A:A,'2022'!V:V)</f>
        <v/>
      </c>
      <c r="K452" t="str">
        <f>_xlfn.XLOOKUP(A452,'2023'!B:B,'2023'!AD:AD)</f>
        <v/>
      </c>
      <c r="L452" t="str">
        <f>_xlfn.XLOOKUP(A452,'2024'!B:B,'2024'!AV:AV)</f>
        <v/>
      </c>
      <c r="M452">
        <f>_xlfn.XLOOKUP(A452,'2025'!A:A,'2025'!G:G)</f>
        <v>1</v>
      </c>
      <c r="N452" t="str">
        <f>_xlfn.XLOOKUP(A452,'2021'!A:A,'2021'!E:E)</f>
        <v>Y</v>
      </c>
      <c r="O452" t="str">
        <f>_xlfn.XLOOKUP(A452,'2022'!A:A,'2022'!E:E)</f>
        <v>Y</v>
      </c>
      <c r="P452" t="str">
        <f>_xlfn.XLOOKUP(A452,'2023'!B:B,'2023'!G:G)</f>
        <v>Y</v>
      </c>
      <c r="Q452">
        <f>_xlfn.XLOOKUP(A452,'2024'!B:B,'2024'!BH:BH)</f>
        <v>1</v>
      </c>
      <c r="R452">
        <f>_xlfn.XLOOKUP(A452,'2025'!A:A,'2025'!B:B)</f>
        <v>1</v>
      </c>
      <c r="S452">
        <f>_xlfn.XLOOKUP(A452,'2021'!A:A,'2021'!X:X)</f>
        <v>1</v>
      </c>
      <c r="T452">
        <f>_xlfn.XLOOKUP(A452,'2022'!A:A,'2022'!X:X)</f>
        <v>1</v>
      </c>
      <c r="U452">
        <f>_xlfn.XLOOKUP(A452,'2023'!B:B,'2023'!AF:AF)</f>
        <v>1</v>
      </c>
      <c r="V452">
        <f>_xlfn.XLOOKUP(A452,'2024'!B:B,'2024'!BW:BW)</f>
        <v>1</v>
      </c>
      <c r="W452">
        <f>_xlfn.XLOOKUP(A452,'2025'!A:A,'2025'!C:C)</f>
        <v>1</v>
      </c>
      <c r="X452">
        <f>_xlfn.XLOOKUP(A452,'2021'!A:A,'2021'!V:V)</f>
        <v>1</v>
      </c>
      <c r="Y452">
        <f>_xlfn.XLOOKUP(A452,'2022'!A:A,'2022'!W:W)</f>
        <v>1</v>
      </c>
      <c r="Z452">
        <f>_xlfn.XLOOKUP(A452,'2023'!B:B,'2023'!AE:AE)</f>
        <v>1</v>
      </c>
      <c r="AA452">
        <f>_xlfn.XLOOKUP(A452,'2024'!B:B,'2024'!AZ:AZ)</f>
        <v>1</v>
      </c>
      <c r="AB452">
        <f>_xlfn.XLOOKUP(A452,'2025'!A:A,'2025'!F:F)</f>
        <v>1</v>
      </c>
    </row>
    <row r="453" spans="1:28">
      <c r="A453" t="s">
        <v>315</v>
      </c>
      <c r="E453" t="str">
        <f>_xlfn.XLOOKUP(A453,'2022'!A:A,'2022'!AA:AA)</f>
        <v/>
      </c>
      <c r="F453">
        <f>_xlfn.XLOOKUP(A453,'2023'!B:B,'2023'!AG:AG)</f>
        <v>0</v>
      </c>
      <c r="G453">
        <f>_xlfn.XLOOKUP(A453,'2024'!B:B,'2024'!BL:BL)</f>
        <v>0</v>
      </c>
      <c r="H453">
        <f>_xlfn.XLOOKUP(A453,'2025'!A:A,'2025'!G:G)</f>
        <v>0</v>
      </c>
      <c r="I453" t="str">
        <f>_xlfn.XLOOKUP(A453,'2021'!A:A,'2021'!U:U)</f>
        <v/>
      </c>
      <c r="J453" t="str">
        <f>_xlfn.XLOOKUP(A453,'2022'!A:A,'2022'!V:V)</f>
        <v/>
      </c>
      <c r="K453" t="str">
        <f>_xlfn.XLOOKUP(A453,'2023'!B:B,'2023'!AD:AD)</f>
        <v/>
      </c>
      <c r="L453" t="str">
        <f>_xlfn.XLOOKUP(A453,'2024'!B:B,'2024'!AV:AV)</f>
        <v/>
      </c>
      <c r="M453">
        <f>_xlfn.XLOOKUP(A453,'2025'!A:A,'2025'!G:G)</f>
        <v>0</v>
      </c>
      <c r="N453">
        <f>_xlfn.XLOOKUP(A453,'2021'!A:A,'2021'!E:E)</f>
        <v>0</v>
      </c>
      <c r="O453">
        <f>_xlfn.XLOOKUP(A453,'2022'!A:A,'2022'!E:E)</f>
        <v>0</v>
      </c>
      <c r="P453">
        <f>_xlfn.XLOOKUP(A453,'2023'!B:B,'2023'!G:G)</f>
        <v>0</v>
      </c>
      <c r="Q453">
        <f>_xlfn.XLOOKUP(A453,'2024'!B:B,'2024'!BH:BH)</f>
        <v>0</v>
      </c>
      <c r="R453">
        <f>_xlfn.XLOOKUP(A453,'2025'!A:A,'2025'!B:B)</f>
        <v>0</v>
      </c>
      <c r="S453" t="str">
        <f>_xlfn.XLOOKUP(A453,'2021'!A:A,'2021'!X:X)</f>
        <v/>
      </c>
      <c r="T453" t="str">
        <f>_xlfn.XLOOKUP(A453,'2022'!A:A,'2022'!X:X)</f>
        <v/>
      </c>
      <c r="U453" t="str">
        <f>_xlfn.XLOOKUP(A453,'2023'!B:B,'2023'!AF:AF)</f>
        <v/>
      </c>
      <c r="V453" t="str">
        <f>_xlfn.XLOOKUP(A453,'2024'!B:B,'2024'!BW:BW)</f>
        <v/>
      </c>
      <c r="W453">
        <f>_xlfn.XLOOKUP(A453,'2025'!A:A,'2025'!C:C)</f>
        <v>0</v>
      </c>
      <c r="X453" t="str">
        <f>_xlfn.XLOOKUP(A453,'2021'!A:A,'2021'!V:V)</f>
        <v/>
      </c>
      <c r="Y453" t="str">
        <f>_xlfn.XLOOKUP(A453,'2022'!A:A,'2022'!W:W)</f>
        <v/>
      </c>
      <c r="Z453" t="str">
        <f>_xlfn.XLOOKUP(A453,'2023'!B:B,'2023'!AE:AE)</f>
        <v/>
      </c>
      <c r="AA453">
        <f>_xlfn.XLOOKUP(A453,'2024'!B:B,'2024'!AZ:AZ)</f>
        <v>1</v>
      </c>
      <c r="AB453">
        <f>_xlfn.XLOOKUP(A453,'2025'!A:A,'2025'!F:F)</f>
        <v>0</v>
      </c>
    </row>
    <row r="454" spans="1:28">
      <c r="A454" t="s">
        <v>219</v>
      </c>
      <c r="E454" t="str">
        <f>_xlfn.XLOOKUP(A454,'2022'!A:A,'2022'!AA:AA)</f>
        <v/>
      </c>
      <c r="F454">
        <f>_xlfn.XLOOKUP(A454,'2023'!B:B,'2023'!AG:AG)</f>
        <v>0</v>
      </c>
      <c r="G454">
        <f>_xlfn.XLOOKUP(A454,'2024'!B:B,'2024'!BL:BL)</f>
        <v>0</v>
      </c>
      <c r="H454">
        <f>_xlfn.XLOOKUP(A454,'2025'!A:A,'2025'!G:G)</f>
        <v>0</v>
      </c>
      <c r="I454" t="str">
        <f>_xlfn.XLOOKUP(A454,'2021'!A:A,'2021'!U:U)</f>
        <v/>
      </c>
      <c r="J454" t="str">
        <f>_xlfn.XLOOKUP(A454,'2022'!A:A,'2022'!V:V)</f>
        <v/>
      </c>
      <c r="K454" t="str">
        <f>_xlfn.XLOOKUP(A454,'2023'!B:B,'2023'!AD:AD)</f>
        <v/>
      </c>
      <c r="L454" t="str">
        <f>_xlfn.XLOOKUP(A454,'2024'!B:B,'2024'!AV:AV)</f>
        <v/>
      </c>
      <c r="M454">
        <f>_xlfn.XLOOKUP(A454,'2025'!A:A,'2025'!G:G)</f>
        <v>0</v>
      </c>
      <c r="N454">
        <f>_xlfn.XLOOKUP(A454,'2021'!A:A,'2021'!E:E)</f>
        <v>0</v>
      </c>
      <c r="O454">
        <f>_xlfn.XLOOKUP(A454,'2022'!A:A,'2022'!E:E)</f>
        <v>0</v>
      </c>
      <c r="P454">
        <f>_xlfn.XLOOKUP(A454,'2023'!B:B,'2023'!G:G)</f>
        <v>0</v>
      </c>
      <c r="Q454">
        <f>_xlfn.XLOOKUP(A454,'2024'!B:B,'2024'!BH:BH)</f>
        <v>0</v>
      </c>
      <c r="R454">
        <f>_xlfn.XLOOKUP(A454,'2025'!A:A,'2025'!B:B)</f>
        <v>0</v>
      </c>
      <c r="S454" t="str">
        <f>_xlfn.XLOOKUP(A454,'2021'!A:A,'2021'!X:X)</f>
        <v/>
      </c>
      <c r="T454" t="str">
        <f>_xlfn.XLOOKUP(A454,'2022'!A:A,'2022'!X:X)</f>
        <v/>
      </c>
      <c r="U454" t="str">
        <f>_xlfn.XLOOKUP(A454,'2023'!B:B,'2023'!AF:AF)</f>
        <v/>
      </c>
      <c r="V454" t="str">
        <f>_xlfn.XLOOKUP(A454,'2024'!B:B,'2024'!BW:BW)</f>
        <v/>
      </c>
      <c r="W454">
        <f>_xlfn.XLOOKUP(A454,'2025'!A:A,'2025'!C:C)</f>
        <v>0</v>
      </c>
      <c r="X454" t="str">
        <f>_xlfn.XLOOKUP(A454,'2021'!A:A,'2021'!V:V)</f>
        <v/>
      </c>
      <c r="Y454" t="str">
        <f>_xlfn.XLOOKUP(A454,'2022'!A:A,'2022'!W:W)</f>
        <v/>
      </c>
      <c r="Z454">
        <f>_xlfn.XLOOKUP(A454,'2023'!B:B,'2023'!AE:AE)</f>
        <v>1</v>
      </c>
      <c r="AA454">
        <f>_xlfn.XLOOKUP(A454,'2024'!B:B,'2024'!AZ:AZ)</f>
        <v>0</v>
      </c>
      <c r="AB454">
        <f>_xlfn.XLOOKUP(A454,'2025'!A:A,'2025'!F:F)</f>
        <v>1</v>
      </c>
    </row>
    <row r="455" spans="1:28">
      <c r="A455" t="s">
        <v>517</v>
      </c>
      <c r="E455" t="e">
        <f>_xlfn.XLOOKUP(A455,'2022'!A:A,'2022'!AA:AA)</f>
        <v>#N/A</v>
      </c>
      <c r="F455" t="e">
        <f>_xlfn.XLOOKUP(A455,'2023'!B:B,'2023'!AG:AG)</f>
        <v>#N/A</v>
      </c>
      <c r="G455" t="e">
        <f>_xlfn.XLOOKUP(A455,'2024'!B:B,'2024'!BL:BL)</f>
        <v>#N/A</v>
      </c>
      <c r="H455">
        <f>_xlfn.XLOOKUP(A455,'2025'!A:A,'2025'!G:G)</f>
        <v>1</v>
      </c>
      <c r="I455" t="e">
        <f>_xlfn.XLOOKUP(A455,'2021'!A:A,'2021'!U:U)</f>
        <v>#N/A</v>
      </c>
      <c r="J455" t="e">
        <f>_xlfn.XLOOKUP(A455,'2022'!A:A,'2022'!V:V)</f>
        <v>#N/A</v>
      </c>
      <c r="K455" t="e">
        <f>_xlfn.XLOOKUP(A455,'2023'!B:B,'2023'!AD:AD)</f>
        <v>#N/A</v>
      </c>
      <c r="L455" t="e">
        <f>_xlfn.XLOOKUP(A455,'2024'!B:B,'2024'!AV:AV)</f>
        <v>#N/A</v>
      </c>
      <c r="M455">
        <f>_xlfn.XLOOKUP(A455,'2025'!A:A,'2025'!G:G)</f>
        <v>1</v>
      </c>
      <c r="N455" t="e">
        <f>_xlfn.XLOOKUP(A455,'2021'!A:A,'2021'!E:E)</f>
        <v>#N/A</v>
      </c>
      <c r="O455" t="e">
        <f>_xlfn.XLOOKUP(A455,'2022'!A:A,'2022'!E:E)</f>
        <v>#N/A</v>
      </c>
      <c r="P455" t="e">
        <f>_xlfn.XLOOKUP(A455,'2023'!B:B,'2023'!G:G)</f>
        <v>#N/A</v>
      </c>
      <c r="Q455" t="e">
        <f>_xlfn.XLOOKUP(A455,'2024'!B:B,'2024'!BH:BH)</f>
        <v>#N/A</v>
      </c>
      <c r="R455">
        <f>_xlfn.XLOOKUP(A455,'2025'!A:A,'2025'!B:B)</f>
        <v>0</v>
      </c>
      <c r="S455" t="e">
        <f>_xlfn.XLOOKUP(A455,'2021'!A:A,'2021'!X:X)</f>
        <v>#N/A</v>
      </c>
      <c r="T455" t="e">
        <f>_xlfn.XLOOKUP(A455,'2022'!A:A,'2022'!X:X)</f>
        <v>#N/A</v>
      </c>
      <c r="U455" t="e">
        <f>_xlfn.XLOOKUP(A455,'2023'!B:B,'2023'!AF:AF)</f>
        <v>#N/A</v>
      </c>
      <c r="V455" t="e">
        <f>_xlfn.XLOOKUP(A455,'2024'!B:B,'2024'!BW:BW)</f>
        <v>#N/A</v>
      </c>
      <c r="W455">
        <f>_xlfn.XLOOKUP(A455,'2025'!A:A,'2025'!C:C)</f>
        <v>0</v>
      </c>
      <c r="X455" t="e">
        <f>_xlfn.XLOOKUP(A455,'2021'!A:A,'2021'!V:V)</f>
        <v>#N/A</v>
      </c>
      <c r="Y455" t="e">
        <f>_xlfn.XLOOKUP(A455,'2022'!A:A,'2022'!W:W)</f>
        <v>#N/A</v>
      </c>
      <c r="Z455" t="e">
        <f>_xlfn.XLOOKUP(A455,'2023'!B:B,'2023'!AE:AE)</f>
        <v>#N/A</v>
      </c>
      <c r="AA455" t="e">
        <f>_xlfn.XLOOKUP(A455,'2024'!B:B,'2024'!AZ:AZ)</f>
        <v>#N/A</v>
      </c>
      <c r="AB455">
        <f>_xlfn.XLOOKUP(A455,'2025'!A:A,'2025'!F:F)</f>
        <v>1</v>
      </c>
    </row>
    <row r="456" spans="1:28">
      <c r="A456" t="s">
        <v>168</v>
      </c>
      <c r="E456" t="str">
        <f>_xlfn.XLOOKUP(A456,'2022'!A:A,'2022'!AA:AA)</f>
        <v/>
      </c>
      <c r="F456" t="str">
        <f>_xlfn.XLOOKUP(A456,'2023'!B:B,'2023'!AG:AG)</f>
        <v>Y</v>
      </c>
      <c r="G456">
        <f>_xlfn.XLOOKUP(A456,'2024'!B:B,'2024'!BL:BL)</f>
        <v>1</v>
      </c>
      <c r="H456">
        <f>_xlfn.XLOOKUP(A456,'2025'!A:A,'2025'!G:G)</f>
        <v>1</v>
      </c>
      <c r="I456" t="str">
        <f>_xlfn.XLOOKUP(A456,'2021'!A:A,'2021'!U:U)</f>
        <v/>
      </c>
      <c r="J456" t="str">
        <f>_xlfn.XLOOKUP(A456,'2022'!A:A,'2022'!V:V)</f>
        <v/>
      </c>
      <c r="K456">
        <f>_xlfn.XLOOKUP(A456,'2023'!B:B,'2023'!AD:AD)</f>
        <v>1</v>
      </c>
      <c r="L456">
        <f>_xlfn.XLOOKUP(A456,'2024'!B:B,'2024'!AV:AV)</f>
        <v>1</v>
      </c>
      <c r="M456">
        <f>_xlfn.XLOOKUP(A456,'2025'!A:A,'2025'!G:G)</f>
        <v>1</v>
      </c>
      <c r="N456">
        <f>_xlfn.XLOOKUP(A456,'2021'!A:A,'2021'!E:E)</f>
        <v>0</v>
      </c>
      <c r="O456">
        <f>_xlfn.XLOOKUP(A456,'2022'!A:A,'2022'!E:E)</f>
        <v>0</v>
      </c>
      <c r="P456">
        <f>_xlfn.XLOOKUP(A456,'2023'!B:B,'2023'!G:G)</f>
        <v>0</v>
      </c>
      <c r="Q456">
        <f>_xlfn.XLOOKUP(A456,'2024'!B:B,'2024'!BH:BH)</f>
        <v>0</v>
      </c>
      <c r="R456">
        <f>_xlfn.XLOOKUP(A456,'2025'!A:A,'2025'!B:B)</f>
        <v>0</v>
      </c>
      <c r="S456" t="str">
        <f>_xlfn.XLOOKUP(A456,'2021'!A:A,'2021'!X:X)</f>
        <v/>
      </c>
      <c r="T456" t="str">
        <f>_xlfn.XLOOKUP(A456,'2022'!A:A,'2022'!X:X)</f>
        <v/>
      </c>
      <c r="U456" t="str">
        <f>_xlfn.XLOOKUP(A456,'2023'!B:B,'2023'!AF:AF)</f>
        <v/>
      </c>
      <c r="V456" t="str">
        <f>_xlfn.XLOOKUP(A456,'2024'!B:B,'2024'!BW:BW)</f>
        <v/>
      </c>
      <c r="W456">
        <f>_xlfn.XLOOKUP(A456,'2025'!A:A,'2025'!C:C)</f>
        <v>0</v>
      </c>
      <c r="X456" t="str">
        <f>_xlfn.XLOOKUP(A456,'2021'!A:A,'2021'!V:V)</f>
        <v/>
      </c>
      <c r="Y456">
        <f>_xlfn.XLOOKUP(A456,'2022'!A:A,'2022'!W:W)</f>
        <v>1</v>
      </c>
      <c r="Z456" t="str">
        <f>_xlfn.XLOOKUP(A456,'2023'!B:B,'2023'!AE:AE)</f>
        <v/>
      </c>
      <c r="AA456">
        <f>_xlfn.XLOOKUP(A456,'2024'!B:B,'2024'!AZ:AZ)</f>
        <v>0</v>
      </c>
      <c r="AB456">
        <f>_xlfn.XLOOKUP(A456,'2025'!A:A,'2025'!F:F)</f>
        <v>1</v>
      </c>
    </row>
    <row r="457" spans="1:28">
      <c r="A457" t="s">
        <v>242</v>
      </c>
      <c r="E457" t="str">
        <f>_xlfn.XLOOKUP(A457,'2022'!A:A,'2022'!AA:AA)</f>
        <v/>
      </c>
      <c r="F457">
        <f>_xlfn.XLOOKUP(A457,'2023'!B:B,'2023'!AG:AG)</f>
        <v>0</v>
      </c>
      <c r="G457">
        <f>_xlfn.XLOOKUP(A457,'2024'!B:B,'2024'!BL:BL)</f>
        <v>0</v>
      </c>
      <c r="H457">
        <f>_xlfn.XLOOKUP(A457,'2025'!A:A,'2025'!G:G)</f>
        <v>0</v>
      </c>
      <c r="I457" t="str">
        <f>_xlfn.XLOOKUP(A457,'2021'!A:A,'2021'!U:U)</f>
        <v/>
      </c>
      <c r="J457" t="str">
        <f>_xlfn.XLOOKUP(A457,'2022'!A:A,'2022'!V:V)</f>
        <v/>
      </c>
      <c r="K457" t="str">
        <f>_xlfn.XLOOKUP(A457,'2023'!B:B,'2023'!AD:AD)</f>
        <v/>
      </c>
      <c r="L457" t="str">
        <f>_xlfn.XLOOKUP(A457,'2024'!B:B,'2024'!AV:AV)</f>
        <v/>
      </c>
      <c r="M457">
        <f>_xlfn.XLOOKUP(A457,'2025'!A:A,'2025'!G:G)</f>
        <v>0</v>
      </c>
      <c r="N457">
        <f>_xlfn.XLOOKUP(A457,'2021'!A:A,'2021'!E:E)</f>
        <v>0</v>
      </c>
      <c r="O457">
        <f>_xlfn.XLOOKUP(A457,'2022'!A:A,'2022'!E:E)</f>
        <v>0</v>
      </c>
      <c r="P457">
        <f>_xlfn.XLOOKUP(A457,'2023'!B:B,'2023'!G:G)</f>
        <v>0</v>
      </c>
      <c r="Q457">
        <f>_xlfn.XLOOKUP(A457,'2024'!B:B,'2024'!BH:BH)</f>
        <v>0</v>
      </c>
      <c r="R457">
        <f>_xlfn.XLOOKUP(A457,'2025'!A:A,'2025'!B:B)</f>
        <v>0</v>
      </c>
      <c r="S457" t="str">
        <f>_xlfn.XLOOKUP(A457,'2021'!A:A,'2021'!X:X)</f>
        <v/>
      </c>
      <c r="T457" t="str">
        <f>_xlfn.XLOOKUP(A457,'2022'!A:A,'2022'!X:X)</f>
        <v/>
      </c>
      <c r="U457" t="str">
        <f>_xlfn.XLOOKUP(A457,'2023'!B:B,'2023'!AF:AF)</f>
        <v/>
      </c>
      <c r="V457" t="str">
        <f>_xlfn.XLOOKUP(A457,'2024'!B:B,'2024'!BW:BW)</f>
        <v/>
      </c>
      <c r="W457">
        <f>_xlfn.XLOOKUP(A457,'2025'!A:A,'2025'!C:C)</f>
        <v>0</v>
      </c>
      <c r="X457">
        <f>_xlfn.XLOOKUP(A457,'2021'!A:A,'2021'!V:V)</f>
        <v>1</v>
      </c>
      <c r="Y457">
        <f>_xlfn.XLOOKUP(A457,'2022'!A:A,'2022'!W:W)</f>
        <v>1</v>
      </c>
      <c r="Z457">
        <f>_xlfn.XLOOKUP(A457,'2023'!B:B,'2023'!AE:AE)</f>
        <v>1</v>
      </c>
      <c r="AA457">
        <f>_xlfn.XLOOKUP(A457,'2024'!B:B,'2024'!AZ:AZ)</f>
        <v>1</v>
      </c>
      <c r="AB457">
        <f>_xlfn.XLOOKUP(A457,'2025'!A:A,'2025'!F:F)</f>
        <v>1</v>
      </c>
    </row>
    <row r="458" spans="1:28">
      <c r="A458" t="s">
        <v>267</v>
      </c>
      <c r="E458" t="str">
        <f>_xlfn.XLOOKUP(A458,'2022'!A:A,'2022'!AA:AA)</f>
        <v/>
      </c>
      <c r="F458" t="str">
        <f>_xlfn.XLOOKUP(A458,'2023'!B:B,'2023'!AG:AG)</f>
        <v>Y</v>
      </c>
      <c r="G458">
        <f>_xlfn.XLOOKUP(A458,'2024'!B:B,'2024'!BL:BL)</f>
        <v>1</v>
      </c>
      <c r="H458">
        <f>_xlfn.XLOOKUP(A458,'2025'!A:A,'2025'!G:G)</f>
        <v>1</v>
      </c>
      <c r="I458">
        <f>_xlfn.XLOOKUP(A458,'2021'!A:A,'2021'!U:U)</f>
        <v>1</v>
      </c>
      <c r="J458">
        <f>_xlfn.XLOOKUP(A458,'2022'!A:A,'2022'!V:V)</f>
        <v>1</v>
      </c>
      <c r="K458" t="str">
        <f>_xlfn.XLOOKUP(A458,'2023'!B:B,'2023'!AD:AD)</f>
        <v/>
      </c>
      <c r="L458" t="str">
        <f>_xlfn.XLOOKUP(A458,'2024'!B:B,'2024'!AV:AV)</f>
        <v/>
      </c>
      <c r="M458">
        <f>_xlfn.XLOOKUP(A458,'2025'!A:A,'2025'!G:G)</f>
        <v>1</v>
      </c>
      <c r="N458">
        <f>_xlfn.XLOOKUP(A458,'2021'!A:A,'2021'!E:E)</f>
        <v>0</v>
      </c>
      <c r="O458">
        <f>_xlfn.XLOOKUP(A458,'2022'!A:A,'2022'!E:E)</f>
        <v>0</v>
      </c>
      <c r="P458" t="str">
        <f>_xlfn.XLOOKUP(A458,'2023'!B:B,'2023'!G:G)</f>
        <v>Y</v>
      </c>
      <c r="Q458">
        <f>_xlfn.XLOOKUP(A458,'2024'!B:B,'2024'!BH:BH)</f>
        <v>1</v>
      </c>
      <c r="R458">
        <f>_xlfn.XLOOKUP(A458,'2025'!A:A,'2025'!B:B)</f>
        <v>1</v>
      </c>
      <c r="S458">
        <f>_xlfn.XLOOKUP(A458,'2021'!A:A,'2021'!X:X)</f>
        <v>1</v>
      </c>
      <c r="T458">
        <f>_xlfn.XLOOKUP(A458,'2022'!A:A,'2022'!X:X)</f>
        <v>1</v>
      </c>
      <c r="U458">
        <f>_xlfn.XLOOKUP(A458,'2023'!B:B,'2023'!AF:AF)</f>
        <v>1</v>
      </c>
      <c r="V458">
        <f>_xlfn.XLOOKUP(A458,'2024'!B:B,'2024'!BW:BW)</f>
        <v>1</v>
      </c>
      <c r="W458">
        <f>_xlfn.XLOOKUP(A458,'2025'!A:A,'2025'!C:C)</f>
        <v>1</v>
      </c>
      <c r="X458" t="str">
        <f>_xlfn.XLOOKUP(A458,'2021'!A:A,'2021'!V:V)</f>
        <v/>
      </c>
      <c r="Y458">
        <f>_xlfn.XLOOKUP(A458,'2022'!A:A,'2022'!W:W)</f>
        <v>1</v>
      </c>
      <c r="Z458">
        <f>_xlfn.XLOOKUP(A458,'2023'!B:B,'2023'!AE:AE)</f>
        <v>1</v>
      </c>
      <c r="AA458">
        <f>_xlfn.XLOOKUP(A458,'2024'!B:B,'2024'!AZ:AZ)</f>
        <v>1</v>
      </c>
      <c r="AB458">
        <f>_xlfn.XLOOKUP(A458,'2025'!A:A,'2025'!F:F)</f>
        <v>1</v>
      </c>
    </row>
    <row r="459" spans="1:28">
      <c r="A459" t="s">
        <v>460</v>
      </c>
      <c r="E459" t="str">
        <f>_xlfn.XLOOKUP(A459,'2022'!A:A,'2022'!AA:AA)</f>
        <v>Y</v>
      </c>
      <c r="F459" t="str">
        <f>_xlfn.XLOOKUP(A459,'2023'!B:B,'2023'!AG:AG)</f>
        <v>Y</v>
      </c>
      <c r="G459">
        <f>_xlfn.XLOOKUP(A459,'2024'!B:B,'2024'!BL:BL)</f>
        <v>1</v>
      </c>
      <c r="H459">
        <f>_xlfn.XLOOKUP(A459,'2025'!A:A,'2025'!G:G)</f>
        <v>1</v>
      </c>
      <c r="I459">
        <f>_xlfn.XLOOKUP(A459,'2021'!A:A,'2021'!U:U)</f>
        <v>1</v>
      </c>
      <c r="J459">
        <f>_xlfn.XLOOKUP(A459,'2022'!A:A,'2022'!V:V)</f>
        <v>1</v>
      </c>
      <c r="K459" t="str">
        <f>_xlfn.XLOOKUP(A459,'2023'!B:B,'2023'!AD:AD)</f>
        <v/>
      </c>
      <c r="L459" t="str">
        <f>_xlfn.XLOOKUP(A459,'2024'!B:B,'2024'!AV:AV)</f>
        <v/>
      </c>
      <c r="M459">
        <f>_xlfn.XLOOKUP(A459,'2025'!A:A,'2025'!G:G)</f>
        <v>1</v>
      </c>
      <c r="N459">
        <f>_xlfn.XLOOKUP(A459,'2021'!A:A,'2021'!E:E)</f>
        <v>0</v>
      </c>
      <c r="O459">
        <f>_xlfn.XLOOKUP(A459,'2022'!A:A,'2022'!E:E)</f>
        <v>0</v>
      </c>
      <c r="P459">
        <f>_xlfn.XLOOKUP(A459,'2023'!B:B,'2023'!G:G)</f>
        <v>0</v>
      </c>
      <c r="Q459">
        <f>_xlfn.XLOOKUP(A459,'2024'!B:B,'2024'!BH:BH)</f>
        <v>0</v>
      </c>
      <c r="R459">
        <f>_xlfn.XLOOKUP(A459,'2025'!A:A,'2025'!B:B)</f>
        <v>0</v>
      </c>
      <c r="S459">
        <f>_xlfn.XLOOKUP(A459,'2021'!A:A,'2021'!X:X)</f>
        <v>1</v>
      </c>
      <c r="T459">
        <f>_xlfn.XLOOKUP(A459,'2022'!A:A,'2022'!X:X)</f>
        <v>1</v>
      </c>
      <c r="U459">
        <f>_xlfn.XLOOKUP(A459,'2023'!B:B,'2023'!AF:AF)</f>
        <v>1</v>
      </c>
      <c r="V459">
        <f>_xlfn.XLOOKUP(A459,'2024'!B:B,'2024'!BW:BW)</f>
        <v>1</v>
      </c>
      <c r="W459">
        <f>_xlfn.XLOOKUP(A459,'2025'!A:A,'2025'!C:C)</f>
        <v>1</v>
      </c>
      <c r="X459">
        <f>_xlfn.XLOOKUP(A459,'2021'!A:A,'2021'!V:V)</f>
        <v>1</v>
      </c>
      <c r="Y459">
        <f>_xlfn.XLOOKUP(A459,'2022'!A:A,'2022'!W:W)</f>
        <v>1</v>
      </c>
      <c r="Z459">
        <f>_xlfn.XLOOKUP(A459,'2023'!B:B,'2023'!AE:AE)</f>
        <v>1</v>
      </c>
      <c r="AA459">
        <f>_xlfn.XLOOKUP(A459,'2024'!B:B,'2024'!AZ:AZ)</f>
        <v>1</v>
      </c>
      <c r="AB459">
        <f>_xlfn.XLOOKUP(A459,'2025'!A:A,'2025'!F:F)</f>
        <v>1</v>
      </c>
    </row>
    <row r="460" spans="1:28">
      <c r="A460" t="s">
        <v>105</v>
      </c>
      <c r="E460" t="str">
        <f>_xlfn.XLOOKUP(A460,'2022'!A:A,'2022'!AA:AA)</f>
        <v/>
      </c>
      <c r="F460">
        <f>_xlfn.XLOOKUP(A460,'2023'!B:B,'2023'!AG:AG)</f>
        <v>0</v>
      </c>
      <c r="G460">
        <f>_xlfn.XLOOKUP(A460,'2024'!B:B,'2024'!BL:BL)</f>
        <v>0</v>
      </c>
      <c r="H460">
        <f>_xlfn.XLOOKUP(A460,'2025'!A:A,'2025'!G:G)</f>
        <v>0</v>
      </c>
      <c r="I460" t="str">
        <f>_xlfn.XLOOKUP(A460,'2021'!A:A,'2021'!U:U)</f>
        <v/>
      </c>
      <c r="J460" t="str">
        <f>_xlfn.XLOOKUP(A460,'2022'!A:A,'2022'!V:V)</f>
        <v/>
      </c>
      <c r="K460" t="str">
        <f>_xlfn.XLOOKUP(A460,'2023'!B:B,'2023'!AD:AD)</f>
        <v/>
      </c>
      <c r="L460" t="str">
        <f>_xlfn.XLOOKUP(A460,'2024'!B:B,'2024'!AV:AV)</f>
        <v/>
      </c>
      <c r="M460">
        <f>_xlfn.XLOOKUP(A460,'2025'!A:A,'2025'!G:G)</f>
        <v>0</v>
      </c>
      <c r="N460">
        <f>_xlfn.XLOOKUP(A460,'2021'!A:A,'2021'!E:E)</f>
        <v>0</v>
      </c>
      <c r="O460">
        <f>_xlfn.XLOOKUP(A460,'2022'!A:A,'2022'!E:E)</f>
        <v>0</v>
      </c>
      <c r="P460">
        <f>_xlfn.XLOOKUP(A460,'2023'!B:B,'2023'!G:G)</f>
        <v>0</v>
      </c>
      <c r="Q460">
        <f>_xlfn.XLOOKUP(A460,'2024'!B:B,'2024'!BH:BH)</f>
        <v>0</v>
      </c>
      <c r="R460">
        <f>_xlfn.XLOOKUP(A460,'2025'!A:A,'2025'!B:B)</f>
        <v>0</v>
      </c>
      <c r="S460" t="str">
        <f>_xlfn.XLOOKUP(A460,'2021'!A:A,'2021'!X:X)</f>
        <v/>
      </c>
      <c r="T460" t="str">
        <f>_xlfn.XLOOKUP(A460,'2022'!A:A,'2022'!X:X)</f>
        <v/>
      </c>
      <c r="U460" t="str">
        <f>_xlfn.XLOOKUP(A460,'2023'!B:B,'2023'!AF:AF)</f>
        <v/>
      </c>
      <c r="V460" t="str">
        <f>_xlfn.XLOOKUP(A460,'2024'!B:B,'2024'!BW:BW)</f>
        <v/>
      </c>
      <c r="W460">
        <f>_xlfn.XLOOKUP(A460,'2025'!A:A,'2025'!C:C)</f>
        <v>0</v>
      </c>
      <c r="X460" t="str">
        <f>_xlfn.XLOOKUP(A460,'2021'!A:A,'2021'!V:V)</f>
        <v/>
      </c>
      <c r="Y460" t="str">
        <f>_xlfn.XLOOKUP(A460,'2022'!A:A,'2022'!W:W)</f>
        <v/>
      </c>
      <c r="Z460" t="str">
        <f>_xlfn.XLOOKUP(A460,'2023'!B:B,'2023'!AE:AE)</f>
        <v/>
      </c>
      <c r="AA460">
        <f>_xlfn.XLOOKUP(A460,'2024'!B:B,'2024'!AZ:AZ)</f>
        <v>0</v>
      </c>
      <c r="AB460">
        <f>_xlfn.XLOOKUP(A460,'2025'!A:A,'2025'!F:F)</f>
        <v>0</v>
      </c>
    </row>
    <row r="461" spans="1:28">
      <c r="A461" t="s">
        <v>2926</v>
      </c>
      <c r="E461" t="str">
        <f>_xlfn.XLOOKUP(A461,'2022'!A:A,'2022'!AA:AA)</f>
        <v>Y</v>
      </c>
      <c r="F461" t="e">
        <f>_xlfn.XLOOKUP(A461,'2023'!B:B,'2023'!AG:AG)</f>
        <v>#N/A</v>
      </c>
      <c r="G461" t="e">
        <f>_xlfn.XLOOKUP(A461,'2024'!B:B,'2024'!BL:BL)</f>
        <v>#N/A</v>
      </c>
      <c r="H461" t="e">
        <f>_xlfn.XLOOKUP(A461,'2025'!A:A,'2025'!G:G)</f>
        <v>#N/A</v>
      </c>
      <c r="I461">
        <f>_xlfn.XLOOKUP(A461,'2021'!A:A,'2021'!U:U)</f>
        <v>1</v>
      </c>
      <c r="J461" t="str">
        <f>_xlfn.XLOOKUP(A461,'2022'!A:A,'2022'!V:V)</f>
        <v/>
      </c>
      <c r="K461" t="e">
        <f>_xlfn.XLOOKUP(A461,'2023'!B:B,'2023'!AD:AD)</f>
        <v>#N/A</v>
      </c>
      <c r="L461" t="e">
        <f>_xlfn.XLOOKUP(A461,'2024'!B:B,'2024'!AV:AV)</f>
        <v>#N/A</v>
      </c>
      <c r="M461" t="e">
        <f>_xlfn.XLOOKUP(A461,'2025'!A:A,'2025'!G:G)</f>
        <v>#N/A</v>
      </c>
      <c r="N461">
        <f>_xlfn.XLOOKUP(A461,'2021'!A:A,'2021'!E:E)</f>
        <v>0</v>
      </c>
      <c r="O461">
        <f>_xlfn.XLOOKUP(A461,'2022'!A:A,'2022'!E:E)</f>
        <v>0</v>
      </c>
      <c r="P461" t="e">
        <f>_xlfn.XLOOKUP(A461,'2023'!B:B,'2023'!G:G)</f>
        <v>#N/A</v>
      </c>
      <c r="Q461" t="e">
        <f>_xlfn.XLOOKUP(A461,'2024'!B:B,'2024'!BH:BH)</f>
        <v>#N/A</v>
      </c>
      <c r="R461" t="e">
        <f>_xlfn.XLOOKUP(A461,'2025'!A:A,'2025'!B:B)</f>
        <v>#N/A</v>
      </c>
      <c r="S461" t="str">
        <f>_xlfn.XLOOKUP(A461,'2021'!A:A,'2021'!X:X)</f>
        <v/>
      </c>
      <c r="T461" t="str">
        <f>_xlfn.XLOOKUP(A461,'2022'!A:A,'2022'!X:X)</f>
        <v/>
      </c>
      <c r="U461" t="e">
        <f>_xlfn.XLOOKUP(A461,'2023'!B:B,'2023'!AF:AF)</f>
        <v>#N/A</v>
      </c>
      <c r="V461" t="e">
        <f>_xlfn.XLOOKUP(A461,'2024'!B:B,'2024'!BW:BW)</f>
        <v>#N/A</v>
      </c>
      <c r="W461" t="e">
        <f>_xlfn.XLOOKUP(A461,'2025'!A:A,'2025'!C:C)</f>
        <v>#N/A</v>
      </c>
      <c r="X461">
        <f>_xlfn.XLOOKUP(A461,'2021'!A:A,'2021'!V:V)</f>
        <v>1</v>
      </c>
      <c r="Y461">
        <f>_xlfn.XLOOKUP(A461,'2022'!A:A,'2022'!W:W)</f>
        <v>1</v>
      </c>
      <c r="Z461" t="e">
        <f>_xlfn.XLOOKUP(A461,'2023'!B:B,'2023'!AE:AE)</f>
        <v>#N/A</v>
      </c>
      <c r="AA461" t="e">
        <f>_xlfn.XLOOKUP(A461,'2024'!B:B,'2024'!AZ:AZ)</f>
        <v>#N/A</v>
      </c>
      <c r="AB461" t="e">
        <f>_xlfn.XLOOKUP(A461,'2025'!A:A,'2025'!F:F)</f>
        <v>#N/A</v>
      </c>
    </row>
    <row r="462" spans="1:28">
      <c r="A462" t="s">
        <v>324</v>
      </c>
      <c r="E462" t="str">
        <f>_xlfn.XLOOKUP(A462,'2022'!A:A,'2022'!AA:AA)</f>
        <v/>
      </c>
      <c r="F462" t="str">
        <f>_xlfn.XLOOKUP(A462,'2023'!B:B,'2023'!AG:AG)</f>
        <v>Y</v>
      </c>
      <c r="G462">
        <f>_xlfn.XLOOKUP(A462,'2024'!B:B,'2024'!BL:BL)</f>
        <v>1</v>
      </c>
      <c r="H462">
        <f>_xlfn.XLOOKUP(A462,'2025'!A:A,'2025'!G:G)</f>
        <v>1</v>
      </c>
      <c r="I462" t="str">
        <f>_xlfn.XLOOKUP(A462,'2021'!A:A,'2021'!U:U)</f>
        <v/>
      </c>
      <c r="J462" t="str">
        <f>_xlfn.XLOOKUP(A462,'2022'!A:A,'2022'!V:V)</f>
        <v/>
      </c>
      <c r="K462">
        <f>_xlfn.XLOOKUP(A462,'2023'!B:B,'2023'!AD:AD)</f>
        <v>1</v>
      </c>
      <c r="L462" t="str">
        <f>_xlfn.XLOOKUP(A462,'2024'!B:B,'2024'!AV:AV)</f>
        <v/>
      </c>
      <c r="M462">
        <f>_xlfn.XLOOKUP(A462,'2025'!A:A,'2025'!G:G)</f>
        <v>1</v>
      </c>
      <c r="N462">
        <f>_xlfn.XLOOKUP(A462,'2021'!A:A,'2021'!E:E)</f>
        <v>0</v>
      </c>
      <c r="O462">
        <f>_xlfn.XLOOKUP(A462,'2022'!A:A,'2022'!E:E)</f>
        <v>0</v>
      </c>
      <c r="P462">
        <f>_xlfn.XLOOKUP(A462,'2023'!B:B,'2023'!G:G)</f>
        <v>0</v>
      </c>
      <c r="Q462">
        <f>_xlfn.XLOOKUP(A462,'2024'!B:B,'2024'!BH:BH)</f>
        <v>0</v>
      </c>
      <c r="R462">
        <f>_xlfn.XLOOKUP(A462,'2025'!A:A,'2025'!B:B)</f>
        <v>0</v>
      </c>
      <c r="S462" t="str">
        <f>_xlfn.XLOOKUP(A462,'2021'!A:A,'2021'!X:X)</f>
        <v/>
      </c>
      <c r="T462" t="str">
        <f>_xlfn.XLOOKUP(A462,'2022'!A:A,'2022'!X:X)</f>
        <v/>
      </c>
      <c r="U462" t="str">
        <f>_xlfn.XLOOKUP(A462,'2023'!B:B,'2023'!AF:AF)</f>
        <v/>
      </c>
      <c r="V462" t="str">
        <f>_xlfn.XLOOKUP(A462,'2024'!B:B,'2024'!BW:BW)</f>
        <v/>
      </c>
      <c r="W462">
        <f>_xlfn.XLOOKUP(A462,'2025'!A:A,'2025'!C:C)</f>
        <v>0</v>
      </c>
      <c r="X462" t="str">
        <f>_xlfn.XLOOKUP(A462,'2021'!A:A,'2021'!V:V)</f>
        <v/>
      </c>
      <c r="Y462">
        <f>_xlfn.XLOOKUP(A462,'2022'!A:A,'2022'!W:W)</f>
        <v>1</v>
      </c>
      <c r="Z462" t="str">
        <f>_xlfn.XLOOKUP(A462,'2023'!B:B,'2023'!AE:AE)</f>
        <v/>
      </c>
      <c r="AA462">
        <f>_xlfn.XLOOKUP(A462,'2024'!B:B,'2024'!AZ:AZ)</f>
        <v>1</v>
      </c>
      <c r="AB462">
        <f>_xlfn.XLOOKUP(A462,'2025'!A:A,'2025'!F:F)</f>
        <v>0</v>
      </c>
    </row>
    <row r="463" spans="1:28">
      <c r="A463" t="s">
        <v>95</v>
      </c>
      <c r="E463" t="str">
        <f>_xlfn.XLOOKUP(A463,'2022'!A:A,'2022'!AA:AA)</f>
        <v>Y</v>
      </c>
      <c r="F463" t="str">
        <f>_xlfn.XLOOKUP(A463,'2023'!B:B,'2023'!AG:AG)</f>
        <v>Y</v>
      </c>
      <c r="G463">
        <f>_xlfn.XLOOKUP(A463,'2024'!B:B,'2024'!BL:BL)</f>
        <v>1</v>
      </c>
      <c r="H463">
        <f>_xlfn.XLOOKUP(A463,'2025'!A:A,'2025'!G:G)</f>
        <v>0</v>
      </c>
      <c r="I463" t="str">
        <f>_xlfn.XLOOKUP(A463,'2021'!A:A,'2021'!U:U)</f>
        <v/>
      </c>
      <c r="J463">
        <f>_xlfn.XLOOKUP(A463,'2022'!A:A,'2022'!V:V)</f>
        <v>1</v>
      </c>
      <c r="K463">
        <f>_xlfn.XLOOKUP(A463,'2023'!B:B,'2023'!AD:AD)</f>
        <v>1</v>
      </c>
      <c r="L463">
        <f>_xlfn.XLOOKUP(A463,'2024'!B:B,'2024'!AV:AV)</f>
        <v>1</v>
      </c>
      <c r="M463">
        <f>_xlfn.XLOOKUP(A463,'2025'!A:A,'2025'!G:G)</f>
        <v>0</v>
      </c>
      <c r="N463">
        <f>_xlfn.XLOOKUP(A463,'2021'!A:A,'2021'!E:E)</f>
        <v>0</v>
      </c>
      <c r="O463">
        <f>_xlfn.XLOOKUP(A463,'2022'!A:A,'2022'!E:E)</f>
        <v>0</v>
      </c>
      <c r="P463">
        <f>_xlfn.XLOOKUP(A463,'2023'!B:B,'2023'!G:G)</f>
        <v>0</v>
      </c>
      <c r="Q463">
        <f>_xlfn.XLOOKUP(A463,'2024'!B:B,'2024'!BH:BH)</f>
        <v>0</v>
      </c>
      <c r="R463">
        <f>_xlfn.XLOOKUP(A463,'2025'!A:A,'2025'!B:B)</f>
        <v>0</v>
      </c>
      <c r="S463" t="str">
        <f>_xlfn.XLOOKUP(A463,'2021'!A:A,'2021'!X:X)</f>
        <v/>
      </c>
      <c r="T463" t="str">
        <f>_xlfn.XLOOKUP(A463,'2022'!A:A,'2022'!X:X)</f>
        <v/>
      </c>
      <c r="U463" t="str">
        <f>_xlfn.XLOOKUP(A463,'2023'!B:B,'2023'!AF:AF)</f>
        <v/>
      </c>
      <c r="V463" t="str">
        <f>_xlfn.XLOOKUP(A463,'2024'!B:B,'2024'!BW:BW)</f>
        <v/>
      </c>
      <c r="W463">
        <f>_xlfn.XLOOKUP(A463,'2025'!A:A,'2025'!C:C)</f>
        <v>0</v>
      </c>
      <c r="X463" t="str">
        <f>_xlfn.XLOOKUP(A463,'2021'!A:A,'2021'!V:V)</f>
        <v/>
      </c>
      <c r="Y463" t="str">
        <f>_xlfn.XLOOKUP(A463,'2022'!A:A,'2022'!W:W)</f>
        <v/>
      </c>
      <c r="Z463" t="str">
        <f>_xlfn.XLOOKUP(A463,'2023'!B:B,'2023'!AE:AE)</f>
        <v/>
      </c>
      <c r="AA463">
        <f>_xlfn.XLOOKUP(A463,'2024'!B:B,'2024'!AZ:AZ)</f>
        <v>0</v>
      </c>
      <c r="AB463">
        <f>_xlfn.XLOOKUP(A463,'2025'!A:A,'2025'!F:F)</f>
        <v>0</v>
      </c>
    </row>
    <row r="464" spans="1:28">
      <c r="A464" t="s">
        <v>352</v>
      </c>
      <c r="E464" t="str">
        <f>_xlfn.XLOOKUP(A464,'2022'!A:A,'2022'!AA:AA)</f>
        <v/>
      </c>
      <c r="F464">
        <f>_xlfn.XLOOKUP(A464,'2023'!B:B,'2023'!AG:AG)</f>
        <v>0</v>
      </c>
      <c r="G464">
        <f>_xlfn.XLOOKUP(A464,'2024'!B:B,'2024'!BL:BL)</f>
        <v>0</v>
      </c>
      <c r="H464">
        <f>_xlfn.XLOOKUP(A464,'2025'!A:A,'2025'!G:G)</f>
        <v>0</v>
      </c>
      <c r="I464" t="e">
        <f>_xlfn.XLOOKUP(A464,'2021'!A:A,'2021'!U:U)</f>
        <v>#N/A</v>
      </c>
      <c r="J464" t="str">
        <f>_xlfn.XLOOKUP(A464,'2022'!A:A,'2022'!V:V)</f>
        <v/>
      </c>
      <c r="K464" t="str">
        <f>_xlfn.XLOOKUP(A464,'2023'!B:B,'2023'!AD:AD)</f>
        <v/>
      </c>
      <c r="L464" t="str">
        <f>_xlfn.XLOOKUP(A464,'2024'!B:B,'2024'!AV:AV)</f>
        <v/>
      </c>
      <c r="M464">
        <f>_xlfn.XLOOKUP(A464,'2025'!A:A,'2025'!G:G)</f>
        <v>0</v>
      </c>
      <c r="N464" t="e">
        <f>_xlfn.XLOOKUP(A464,'2021'!A:A,'2021'!E:E)</f>
        <v>#N/A</v>
      </c>
      <c r="O464">
        <f>_xlfn.XLOOKUP(A464,'2022'!A:A,'2022'!E:E)</f>
        <v>0</v>
      </c>
      <c r="P464">
        <f>_xlfn.XLOOKUP(A464,'2023'!B:B,'2023'!G:G)</f>
        <v>0</v>
      </c>
      <c r="Q464">
        <f>_xlfn.XLOOKUP(A464,'2024'!B:B,'2024'!BH:BH)</f>
        <v>0</v>
      </c>
      <c r="R464">
        <f>_xlfn.XLOOKUP(A464,'2025'!A:A,'2025'!B:B)</f>
        <v>0</v>
      </c>
      <c r="S464" t="e">
        <f>_xlfn.XLOOKUP(A464,'2021'!A:A,'2021'!X:X)</f>
        <v>#N/A</v>
      </c>
      <c r="T464" t="str">
        <f>_xlfn.XLOOKUP(A464,'2022'!A:A,'2022'!X:X)</f>
        <v/>
      </c>
      <c r="U464" t="str">
        <f>_xlfn.XLOOKUP(A464,'2023'!B:B,'2023'!AF:AF)</f>
        <v/>
      </c>
      <c r="V464" t="str">
        <f>_xlfn.XLOOKUP(A464,'2024'!B:B,'2024'!BW:BW)</f>
        <v/>
      </c>
      <c r="W464">
        <f>_xlfn.XLOOKUP(A464,'2025'!A:A,'2025'!C:C)</f>
        <v>0</v>
      </c>
      <c r="X464" t="e">
        <f>_xlfn.XLOOKUP(A464,'2021'!A:A,'2021'!V:V)</f>
        <v>#N/A</v>
      </c>
      <c r="Y464" t="str">
        <f>_xlfn.XLOOKUP(A464,'2022'!A:A,'2022'!W:W)</f>
        <v/>
      </c>
      <c r="Z464" t="str">
        <f>_xlfn.XLOOKUP(A464,'2023'!B:B,'2023'!AE:AE)</f>
        <v/>
      </c>
      <c r="AA464">
        <f>_xlfn.XLOOKUP(A464,'2024'!B:B,'2024'!AZ:AZ)</f>
        <v>0</v>
      </c>
      <c r="AB464">
        <f>_xlfn.XLOOKUP(A464,'2025'!A:A,'2025'!F:F)</f>
        <v>0</v>
      </c>
    </row>
    <row r="465" spans="1:28">
      <c r="A465" t="s">
        <v>2432</v>
      </c>
      <c r="E465" t="str">
        <f>_xlfn.XLOOKUP(A465,'2022'!A:A,'2022'!AA:AA)</f>
        <v>Y</v>
      </c>
      <c r="F465" t="str">
        <f>_xlfn.XLOOKUP(A465,'2023'!B:B,'2023'!AG:AG)</f>
        <v>Y</v>
      </c>
      <c r="G465" t="e">
        <f>_xlfn.XLOOKUP(A465,'2024'!B:B,'2024'!BL:BL)</f>
        <v>#N/A</v>
      </c>
      <c r="H465" t="e">
        <f>_xlfn.XLOOKUP(A465,'2025'!A:A,'2025'!G:G)</f>
        <v>#N/A</v>
      </c>
      <c r="I465" t="str">
        <f>_xlfn.XLOOKUP(A465,'2021'!A:A,'2021'!U:U)</f>
        <v/>
      </c>
      <c r="J465">
        <f>_xlfn.XLOOKUP(A465,'2022'!A:A,'2022'!V:V)</f>
        <v>1</v>
      </c>
      <c r="K465">
        <f>_xlfn.XLOOKUP(A465,'2023'!B:B,'2023'!AD:AD)</f>
        <v>1</v>
      </c>
      <c r="L465" t="e">
        <f>_xlfn.XLOOKUP(A465,'2024'!B:B,'2024'!AV:AV)</f>
        <v>#N/A</v>
      </c>
      <c r="M465" t="e">
        <f>_xlfn.XLOOKUP(A465,'2025'!A:A,'2025'!G:G)</f>
        <v>#N/A</v>
      </c>
      <c r="N465">
        <f>_xlfn.XLOOKUP(A465,'2021'!A:A,'2021'!E:E)</f>
        <v>0</v>
      </c>
      <c r="O465">
        <f>_xlfn.XLOOKUP(A465,'2022'!A:A,'2022'!E:E)</f>
        <v>0</v>
      </c>
      <c r="P465">
        <f>_xlfn.XLOOKUP(A465,'2023'!B:B,'2023'!G:G)</f>
        <v>0</v>
      </c>
      <c r="Q465" t="e">
        <f>_xlfn.XLOOKUP(A465,'2024'!B:B,'2024'!BH:BH)</f>
        <v>#N/A</v>
      </c>
      <c r="R465" t="e">
        <f>_xlfn.XLOOKUP(A465,'2025'!A:A,'2025'!B:B)</f>
        <v>#N/A</v>
      </c>
      <c r="S465" t="str">
        <f>_xlfn.XLOOKUP(A465,'2021'!A:A,'2021'!X:X)</f>
        <v/>
      </c>
      <c r="T465" t="str">
        <f>_xlfn.XLOOKUP(A465,'2022'!A:A,'2022'!X:X)</f>
        <v/>
      </c>
      <c r="U465" t="str">
        <f>_xlfn.XLOOKUP(A465,'2023'!B:B,'2023'!AF:AF)</f>
        <v/>
      </c>
      <c r="V465" t="e">
        <f>_xlfn.XLOOKUP(A465,'2024'!B:B,'2024'!BW:BW)</f>
        <v>#N/A</v>
      </c>
      <c r="W465" t="e">
        <f>_xlfn.XLOOKUP(A465,'2025'!A:A,'2025'!C:C)</f>
        <v>#N/A</v>
      </c>
      <c r="X465">
        <f>_xlfn.XLOOKUP(A465,'2021'!A:A,'2021'!V:V)</f>
        <v>1</v>
      </c>
      <c r="Y465" t="str">
        <f>_xlfn.XLOOKUP(A465,'2022'!A:A,'2022'!W:W)</f>
        <v/>
      </c>
      <c r="Z465" t="str">
        <f>_xlfn.XLOOKUP(A465,'2023'!B:B,'2023'!AE:AE)</f>
        <v/>
      </c>
      <c r="AA465" t="e">
        <f>_xlfn.XLOOKUP(A465,'2024'!B:B,'2024'!AZ:AZ)</f>
        <v>#N/A</v>
      </c>
      <c r="AB465" t="e">
        <f>_xlfn.XLOOKUP(A465,'2025'!A:A,'2025'!F:F)</f>
        <v>#N/A</v>
      </c>
    </row>
    <row r="466" spans="1:28">
      <c r="A466" t="s">
        <v>968</v>
      </c>
      <c r="E466" t="str">
        <f>_xlfn.XLOOKUP(A466,'2022'!A:A,'2022'!AA:AA)</f>
        <v/>
      </c>
      <c r="F466">
        <f>_xlfn.XLOOKUP(A466,'2023'!B:B,'2023'!AG:AG)</f>
        <v>0</v>
      </c>
      <c r="G466">
        <f>_xlfn.XLOOKUP(A466,'2024'!B:B,'2024'!BL:BL)</f>
        <v>0</v>
      </c>
      <c r="H466" t="e">
        <f>_xlfn.XLOOKUP(A466,'2025'!A:A,'2025'!G:G)</f>
        <v>#N/A</v>
      </c>
      <c r="I466" t="str">
        <f>_xlfn.XLOOKUP(A466,'2021'!A:A,'2021'!U:U)</f>
        <v/>
      </c>
      <c r="J466" t="str">
        <f>_xlfn.XLOOKUP(A466,'2022'!A:A,'2022'!V:V)</f>
        <v/>
      </c>
      <c r="K466" t="str">
        <f>_xlfn.XLOOKUP(A466,'2023'!B:B,'2023'!AD:AD)</f>
        <v/>
      </c>
      <c r="L466" t="str">
        <f>_xlfn.XLOOKUP(A466,'2024'!B:B,'2024'!AV:AV)</f>
        <v/>
      </c>
      <c r="M466" t="e">
        <f>_xlfn.XLOOKUP(A466,'2025'!A:A,'2025'!G:G)</f>
        <v>#N/A</v>
      </c>
      <c r="N466">
        <f>_xlfn.XLOOKUP(A466,'2021'!A:A,'2021'!E:E)</f>
        <v>0</v>
      </c>
      <c r="O466">
        <f>_xlfn.XLOOKUP(A466,'2022'!A:A,'2022'!E:E)</f>
        <v>0</v>
      </c>
      <c r="P466">
        <f>_xlfn.XLOOKUP(A466,'2023'!B:B,'2023'!G:G)</f>
        <v>0</v>
      </c>
      <c r="Q466">
        <f>_xlfn.XLOOKUP(A466,'2024'!B:B,'2024'!BH:BH)</f>
        <v>0</v>
      </c>
      <c r="R466" t="e">
        <f>_xlfn.XLOOKUP(A466,'2025'!A:A,'2025'!B:B)</f>
        <v>#N/A</v>
      </c>
      <c r="S466" t="str">
        <f>_xlfn.XLOOKUP(A466,'2021'!A:A,'2021'!X:X)</f>
        <v/>
      </c>
      <c r="T466" t="str">
        <f>_xlfn.XLOOKUP(A466,'2022'!A:A,'2022'!X:X)</f>
        <v/>
      </c>
      <c r="U466" t="str">
        <f>_xlfn.XLOOKUP(A466,'2023'!B:B,'2023'!AF:AF)</f>
        <v/>
      </c>
      <c r="V466" t="str">
        <f>_xlfn.XLOOKUP(A466,'2024'!B:B,'2024'!BW:BW)</f>
        <v/>
      </c>
      <c r="W466" t="e">
        <f>_xlfn.XLOOKUP(A466,'2025'!A:A,'2025'!C:C)</f>
        <v>#N/A</v>
      </c>
      <c r="X466" t="str">
        <f>_xlfn.XLOOKUP(A466,'2021'!A:A,'2021'!V:V)</f>
        <v/>
      </c>
      <c r="Y466" t="str">
        <f>_xlfn.XLOOKUP(A466,'2022'!A:A,'2022'!W:W)</f>
        <v/>
      </c>
      <c r="Z466">
        <f>_xlfn.XLOOKUP(A466,'2023'!B:B,'2023'!AE:AE)</f>
        <v>1</v>
      </c>
      <c r="AA466">
        <f>_xlfn.XLOOKUP(A466,'2024'!B:B,'2024'!AZ:AZ)</f>
        <v>0</v>
      </c>
      <c r="AB466" t="e">
        <f>_xlfn.XLOOKUP(A466,'2025'!A:A,'2025'!F:F)</f>
        <v>#N/A</v>
      </c>
    </row>
    <row r="467" spans="1:28">
      <c r="A467" t="s">
        <v>148</v>
      </c>
      <c r="E467" t="str">
        <f>_xlfn.XLOOKUP(A467,'2022'!A:A,'2022'!AA:AA)</f>
        <v/>
      </c>
      <c r="F467" t="str">
        <f>_xlfn.XLOOKUP(A467,'2023'!B:B,'2023'!AG:AG)</f>
        <v>U</v>
      </c>
      <c r="G467">
        <f>_xlfn.XLOOKUP(A467,'2024'!B:B,'2024'!BL:BL)</f>
        <v>0</v>
      </c>
      <c r="H467">
        <f>_xlfn.XLOOKUP(A467,'2025'!A:A,'2025'!G:G)</f>
        <v>0</v>
      </c>
      <c r="I467" t="str">
        <f>_xlfn.XLOOKUP(A467,'2021'!A:A,'2021'!U:U)</f>
        <v/>
      </c>
      <c r="J467" t="str">
        <f>_xlfn.XLOOKUP(A467,'2022'!A:A,'2022'!V:V)</f>
        <v/>
      </c>
      <c r="K467" t="str">
        <f>_xlfn.XLOOKUP(A467,'2023'!B:B,'2023'!AD:AD)</f>
        <v/>
      </c>
      <c r="L467" t="str">
        <f>_xlfn.XLOOKUP(A467,'2024'!B:B,'2024'!AV:AV)</f>
        <v/>
      </c>
      <c r="M467">
        <f>_xlfn.XLOOKUP(A467,'2025'!A:A,'2025'!G:G)</f>
        <v>0</v>
      </c>
      <c r="N467">
        <f>_xlfn.XLOOKUP(A467,'2021'!A:A,'2021'!E:E)</f>
        <v>0</v>
      </c>
      <c r="O467">
        <f>_xlfn.XLOOKUP(A467,'2022'!A:A,'2022'!E:E)</f>
        <v>0</v>
      </c>
      <c r="P467">
        <f>_xlfn.XLOOKUP(A467,'2023'!B:B,'2023'!G:G)</f>
        <v>0</v>
      </c>
      <c r="Q467">
        <f>_xlfn.XLOOKUP(A467,'2024'!B:B,'2024'!BH:BH)</f>
        <v>0</v>
      </c>
      <c r="R467">
        <f>_xlfn.XLOOKUP(A467,'2025'!A:A,'2025'!B:B)</f>
        <v>0</v>
      </c>
      <c r="S467" t="str">
        <f>_xlfn.XLOOKUP(A467,'2021'!A:A,'2021'!X:X)</f>
        <v/>
      </c>
      <c r="T467" t="str">
        <f>_xlfn.XLOOKUP(A467,'2022'!A:A,'2022'!X:X)</f>
        <v/>
      </c>
      <c r="U467" t="str">
        <f>_xlfn.XLOOKUP(A467,'2023'!B:B,'2023'!AF:AF)</f>
        <v/>
      </c>
      <c r="V467" t="str">
        <f>_xlfn.XLOOKUP(A467,'2024'!B:B,'2024'!BW:BW)</f>
        <v/>
      </c>
      <c r="W467">
        <f>_xlfn.XLOOKUP(A467,'2025'!A:A,'2025'!C:C)</f>
        <v>0</v>
      </c>
      <c r="X467" t="str">
        <f>_xlfn.XLOOKUP(A467,'2021'!A:A,'2021'!V:V)</f>
        <v/>
      </c>
      <c r="Y467" t="str">
        <f>_xlfn.XLOOKUP(A467,'2022'!A:A,'2022'!W:W)</f>
        <v/>
      </c>
      <c r="Z467" t="str">
        <f>_xlfn.XLOOKUP(A467,'2023'!B:B,'2023'!AE:AE)</f>
        <v/>
      </c>
      <c r="AA467">
        <f>_xlfn.XLOOKUP(A467,'2024'!B:B,'2024'!AZ:AZ)</f>
        <v>0</v>
      </c>
      <c r="AB467">
        <f>_xlfn.XLOOKUP(A467,'2025'!A:A,'2025'!F:F)</f>
        <v>0</v>
      </c>
    </row>
    <row r="468" spans="1:28">
      <c r="A468" t="s">
        <v>195</v>
      </c>
      <c r="E468" t="str">
        <f>_xlfn.XLOOKUP(A468,'2022'!A:A,'2022'!AA:AA)</f>
        <v>Y</v>
      </c>
      <c r="F468" t="str">
        <f>_xlfn.XLOOKUP(A468,'2023'!B:B,'2023'!AG:AG)</f>
        <v>Y</v>
      </c>
      <c r="G468">
        <f>_xlfn.XLOOKUP(A468,'2024'!B:B,'2024'!BL:BL)</f>
        <v>1</v>
      </c>
      <c r="H468">
        <f>_xlfn.XLOOKUP(A468,'2025'!A:A,'2025'!G:G)</f>
        <v>1</v>
      </c>
      <c r="I468">
        <f>_xlfn.XLOOKUP(A468,'2021'!A:A,'2021'!U:U)</f>
        <v>1</v>
      </c>
      <c r="J468">
        <f>_xlfn.XLOOKUP(A468,'2022'!A:A,'2022'!V:V)</f>
        <v>1</v>
      </c>
      <c r="K468" t="str">
        <f>_xlfn.XLOOKUP(A468,'2023'!B:B,'2023'!AD:AD)</f>
        <v/>
      </c>
      <c r="L468" t="str">
        <f>_xlfn.XLOOKUP(A468,'2024'!B:B,'2024'!AV:AV)</f>
        <v/>
      </c>
      <c r="M468">
        <f>_xlfn.XLOOKUP(A468,'2025'!A:A,'2025'!G:G)</f>
        <v>1</v>
      </c>
      <c r="N468" t="str">
        <f>_xlfn.XLOOKUP(A468,'2021'!A:A,'2021'!E:E)</f>
        <v>Y</v>
      </c>
      <c r="O468" t="str">
        <f>_xlfn.XLOOKUP(A468,'2022'!A:A,'2022'!E:E)</f>
        <v>Y</v>
      </c>
      <c r="P468" t="str">
        <f>_xlfn.XLOOKUP(A468,'2023'!B:B,'2023'!G:G)</f>
        <v>Y</v>
      </c>
      <c r="Q468">
        <f>_xlfn.XLOOKUP(A468,'2024'!B:B,'2024'!BH:BH)</f>
        <v>1</v>
      </c>
      <c r="R468">
        <f>_xlfn.XLOOKUP(A468,'2025'!A:A,'2025'!B:B)</f>
        <v>0</v>
      </c>
      <c r="S468">
        <f>_xlfn.XLOOKUP(A468,'2021'!A:A,'2021'!X:X)</f>
        <v>1</v>
      </c>
      <c r="T468">
        <f>_xlfn.XLOOKUP(A468,'2022'!A:A,'2022'!X:X)</f>
        <v>1</v>
      </c>
      <c r="U468">
        <f>_xlfn.XLOOKUP(A468,'2023'!B:B,'2023'!AF:AF)</f>
        <v>1</v>
      </c>
      <c r="V468">
        <f>_xlfn.XLOOKUP(A468,'2024'!B:B,'2024'!BW:BW)</f>
        <v>1</v>
      </c>
      <c r="W468">
        <f>_xlfn.XLOOKUP(A468,'2025'!A:A,'2025'!C:C)</f>
        <v>1</v>
      </c>
      <c r="X468" t="str">
        <f>_xlfn.XLOOKUP(A468,'2021'!A:A,'2021'!V:V)</f>
        <v/>
      </c>
      <c r="Y468">
        <f>_xlfn.XLOOKUP(A468,'2022'!A:A,'2022'!W:W)</f>
        <v>1</v>
      </c>
      <c r="Z468">
        <f>_xlfn.XLOOKUP(A468,'2023'!B:B,'2023'!AE:AE)</f>
        <v>1</v>
      </c>
      <c r="AA468">
        <f>_xlfn.XLOOKUP(A468,'2024'!B:B,'2024'!AZ:AZ)</f>
        <v>1</v>
      </c>
      <c r="AB468">
        <f>_xlfn.XLOOKUP(A468,'2025'!A:A,'2025'!F:F)</f>
        <v>1</v>
      </c>
    </row>
    <row r="469" spans="1:28">
      <c r="A469" t="s">
        <v>217</v>
      </c>
      <c r="E469" t="str">
        <f>_xlfn.XLOOKUP(A469,'2022'!A:A,'2022'!AA:AA)</f>
        <v/>
      </c>
      <c r="F469" t="str">
        <f>_xlfn.XLOOKUP(A469,'2023'!B:B,'2023'!AG:AG)</f>
        <v>Y</v>
      </c>
      <c r="G469">
        <f>_xlfn.XLOOKUP(A469,'2024'!B:B,'2024'!BL:BL)</f>
        <v>1</v>
      </c>
      <c r="H469">
        <f>_xlfn.XLOOKUP(A469,'2025'!A:A,'2025'!G:G)</f>
        <v>0</v>
      </c>
      <c r="I469" t="str">
        <f>_xlfn.XLOOKUP(A469,'2021'!A:A,'2021'!U:U)</f>
        <v/>
      </c>
      <c r="J469" t="str">
        <f>_xlfn.XLOOKUP(A469,'2022'!A:A,'2022'!V:V)</f>
        <v/>
      </c>
      <c r="K469" t="str">
        <f>_xlfn.XLOOKUP(A469,'2023'!B:B,'2023'!AD:AD)</f>
        <v/>
      </c>
      <c r="L469" t="str">
        <f>_xlfn.XLOOKUP(A469,'2024'!B:B,'2024'!AV:AV)</f>
        <v/>
      </c>
      <c r="M469">
        <f>_xlfn.XLOOKUP(A469,'2025'!A:A,'2025'!G:G)</f>
        <v>0</v>
      </c>
      <c r="N469">
        <f>_xlfn.XLOOKUP(A469,'2021'!A:A,'2021'!E:E)</f>
        <v>0</v>
      </c>
      <c r="O469">
        <f>_xlfn.XLOOKUP(A469,'2022'!A:A,'2022'!E:E)</f>
        <v>0</v>
      </c>
      <c r="P469">
        <f>_xlfn.XLOOKUP(A469,'2023'!B:B,'2023'!G:G)</f>
        <v>0</v>
      </c>
      <c r="Q469">
        <f>_xlfn.XLOOKUP(A469,'2024'!B:B,'2024'!BH:BH)</f>
        <v>0</v>
      </c>
      <c r="R469">
        <f>_xlfn.XLOOKUP(A469,'2025'!A:A,'2025'!B:B)</f>
        <v>0</v>
      </c>
      <c r="S469" t="str">
        <f>_xlfn.XLOOKUP(A469,'2021'!A:A,'2021'!X:X)</f>
        <v/>
      </c>
      <c r="T469" t="str">
        <f>_xlfn.XLOOKUP(A469,'2022'!A:A,'2022'!X:X)</f>
        <v/>
      </c>
      <c r="U469" t="str">
        <f>_xlfn.XLOOKUP(A469,'2023'!B:B,'2023'!AF:AF)</f>
        <v/>
      </c>
      <c r="V469" t="str">
        <f>_xlfn.XLOOKUP(A469,'2024'!B:B,'2024'!BW:BW)</f>
        <v/>
      </c>
      <c r="W469">
        <f>_xlfn.XLOOKUP(A469,'2025'!A:A,'2025'!C:C)</f>
        <v>0</v>
      </c>
      <c r="X469" t="str">
        <f>_xlfn.XLOOKUP(A469,'2021'!A:A,'2021'!V:V)</f>
        <v/>
      </c>
      <c r="Y469" t="str">
        <f>_xlfn.XLOOKUP(A469,'2022'!A:A,'2022'!W:W)</f>
        <v/>
      </c>
      <c r="Z469">
        <f>_xlfn.XLOOKUP(A469,'2023'!B:B,'2023'!AE:AE)</f>
        <v>1</v>
      </c>
      <c r="AA469">
        <f>_xlfn.XLOOKUP(A469,'2024'!B:B,'2024'!AZ:AZ)</f>
        <v>1</v>
      </c>
      <c r="AB469">
        <f>_xlfn.XLOOKUP(A469,'2025'!A:A,'2025'!F:F)</f>
        <v>0</v>
      </c>
    </row>
    <row r="470" spans="1:28">
      <c r="A470" t="s">
        <v>3186</v>
      </c>
      <c r="E470" t="e">
        <f>_xlfn.XLOOKUP(A470,'2022'!A:A,'2022'!AA:AA)</f>
        <v>#N/A</v>
      </c>
      <c r="F470" t="e">
        <f>_xlfn.XLOOKUP(A470,'2023'!B:B,'2023'!AG:AG)</f>
        <v>#N/A</v>
      </c>
      <c r="G470" t="e">
        <f>_xlfn.XLOOKUP(A470,'2024'!B:B,'2024'!BL:BL)</f>
        <v>#N/A</v>
      </c>
      <c r="H470" t="e">
        <f>_xlfn.XLOOKUP(A470,'2025'!A:A,'2025'!G:G)</f>
        <v>#N/A</v>
      </c>
      <c r="I470" t="str">
        <f>_xlfn.XLOOKUP(A470,'2021'!A:A,'2021'!U:U)</f>
        <v/>
      </c>
      <c r="J470" t="e">
        <f>_xlfn.XLOOKUP(A470,'2022'!A:A,'2022'!V:V)</f>
        <v>#N/A</v>
      </c>
      <c r="K470" t="e">
        <f>_xlfn.XLOOKUP(A470,'2023'!B:B,'2023'!AD:AD)</f>
        <v>#N/A</v>
      </c>
      <c r="L470" t="e">
        <f>_xlfn.XLOOKUP(A470,'2024'!B:B,'2024'!AV:AV)</f>
        <v>#N/A</v>
      </c>
      <c r="M470" t="e">
        <f>_xlfn.XLOOKUP(A470,'2025'!A:A,'2025'!G:G)</f>
        <v>#N/A</v>
      </c>
      <c r="N470" t="str">
        <f>_xlfn.XLOOKUP(A470,'2021'!A:A,'2021'!E:E)</f>
        <v>Y</v>
      </c>
      <c r="O470" t="e">
        <f>_xlfn.XLOOKUP(A470,'2022'!A:A,'2022'!E:E)</f>
        <v>#N/A</v>
      </c>
      <c r="P470" t="e">
        <f>_xlfn.XLOOKUP(A470,'2023'!B:B,'2023'!G:G)</f>
        <v>#N/A</v>
      </c>
      <c r="Q470" t="e">
        <f>_xlfn.XLOOKUP(A470,'2024'!B:B,'2024'!BH:BH)</f>
        <v>#N/A</v>
      </c>
      <c r="R470" t="e">
        <f>_xlfn.XLOOKUP(A470,'2025'!A:A,'2025'!B:B)</f>
        <v>#N/A</v>
      </c>
      <c r="S470" t="str">
        <f>_xlfn.XLOOKUP(A470,'2021'!A:A,'2021'!X:X)</f>
        <v/>
      </c>
      <c r="T470" t="e">
        <f>_xlfn.XLOOKUP(A470,'2022'!A:A,'2022'!X:X)</f>
        <v>#N/A</v>
      </c>
      <c r="U470" t="e">
        <f>_xlfn.XLOOKUP(A470,'2023'!B:B,'2023'!AF:AF)</f>
        <v>#N/A</v>
      </c>
      <c r="V470" t="e">
        <f>_xlfn.XLOOKUP(A470,'2024'!B:B,'2024'!BW:BW)</f>
        <v>#N/A</v>
      </c>
      <c r="W470" t="e">
        <f>_xlfn.XLOOKUP(A470,'2025'!A:A,'2025'!C:C)</f>
        <v>#N/A</v>
      </c>
      <c r="X470" t="str">
        <f>_xlfn.XLOOKUP(A470,'2021'!A:A,'2021'!V:V)</f>
        <v/>
      </c>
      <c r="Y470" t="e">
        <f>_xlfn.XLOOKUP(A470,'2022'!A:A,'2022'!W:W)</f>
        <v>#N/A</v>
      </c>
      <c r="Z470" t="e">
        <f>_xlfn.XLOOKUP(A470,'2023'!B:B,'2023'!AE:AE)</f>
        <v>#N/A</v>
      </c>
      <c r="AA470" t="e">
        <f>_xlfn.XLOOKUP(A470,'2024'!B:B,'2024'!AZ:AZ)</f>
        <v>#N/A</v>
      </c>
      <c r="AB470" t="e">
        <f>_xlfn.XLOOKUP(A470,'2025'!A:A,'2025'!F:F)</f>
        <v>#N/A</v>
      </c>
    </row>
    <row r="471" spans="1:28">
      <c r="A471" t="s">
        <v>240</v>
      </c>
      <c r="E471" t="str">
        <f>_xlfn.XLOOKUP(A471,'2022'!A:A,'2022'!AA:AA)</f>
        <v/>
      </c>
      <c r="F471" t="str">
        <f>_xlfn.XLOOKUP(A471,'2023'!B:B,'2023'!AG:AG)</f>
        <v>N</v>
      </c>
      <c r="G471">
        <f>_xlfn.XLOOKUP(A471,'2024'!B:B,'2024'!BL:BL)</f>
        <v>1</v>
      </c>
      <c r="H471">
        <f>_xlfn.XLOOKUP(A471,'2025'!A:A,'2025'!G:G)</f>
        <v>1</v>
      </c>
      <c r="I471">
        <f>_xlfn.XLOOKUP(A471,'2021'!A:A,'2021'!U:U)</f>
        <v>1</v>
      </c>
      <c r="J471" t="str">
        <f>_xlfn.XLOOKUP(A471,'2022'!A:A,'2022'!V:V)</f>
        <v/>
      </c>
      <c r="K471" t="str">
        <f>_xlfn.XLOOKUP(A471,'2023'!B:B,'2023'!AD:AD)</f>
        <v/>
      </c>
      <c r="L471" t="str">
        <f>_xlfn.XLOOKUP(A471,'2024'!B:B,'2024'!AV:AV)</f>
        <v/>
      </c>
      <c r="M471">
        <f>_xlfn.XLOOKUP(A471,'2025'!A:A,'2025'!G:G)</f>
        <v>1</v>
      </c>
      <c r="N471">
        <f>_xlfn.XLOOKUP(A471,'2021'!A:A,'2021'!E:E)</f>
        <v>0</v>
      </c>
      <c r="O471">
        <f>_xlfn.XLOOKUP(A471,'2022'!A:A,'2022'!E:E)</f>
        <v>0</v>
      </c>
      <c r="P471">
        <f>_xlfn.XLOOKUP(A471,'2023'!B:B,'2023'!G:G)</f>
        <v>0</v>
      </c>
      <c r="Q471">
        <f>_xlfn.XLOOKUP(A471,'2024'!B:B,'2024'!BH:BH)</f>
        <v>0</v>
      </c>
      <c r="R471">
        <f>_xlfn.XLOOKUP(A471,'2025'!A:A,'2025'!B:B)</f>
        <v>0</v>
      </c>
      <c r="S471" t="str">
        <f>_xlfn.XLOOKUP(A471,'2021'!A:A,'2021'!X:X)</f>
        <v/>
      </c>
      <c r="T471" t="str">
        <f>_xlfn.XLOOKUP(A471,'2022'!A:A,'2022'!X:X)</f>
        <v/>
      </c>
      <c r="U471" t="str">
        <f>_xlfn.XLOOKUP(A471,'2023'!B:B,'2023'!AF:AF)</f>
        <v/>
      </c>
      <c r="V471" t="str">
        <f>_xlfn.XLOOKUP(A471,'2024'!B:B,'2024'!BW:BW)</f>
        <v/>
      </c>
      <c r="W471">
        <f>_xlfn.XLOOKUP(A471,'2025'!A:A,'2025'!C:C)</f>
        <v>0</v>
      </c>
      <c r="X471">
        <f>_xlfn.XLOOKUP(A471,'2021'!A:A,'2021'!V:V)</f>
        <v>1</v>
      </c>
      <c r="Y471" t="str">
        <f>_xlfn.XLOOKUP(A471,'2022'!A:A,'2022'!W:W)</f>
        <v/>
      </c>
      <c r="Z471">
        <f>_xlfn.XLOOKUP(A471,'2023'!B:B,'2023'!AE:AE)</f>
        <v>1</v>
      </c>
      <c r="AA471">
        <f>_xlfn.XLOOKUP(A471,'2024'!B:B,'2024'!AZ:AZ)</f>
        <v>1</v>
      </c>
      <c r="AB471">
        <f>_xlfn.XLOOKUP(A471,'2025'!A:A,'2025'!F:F)</f>
        <v>1</v>
      </c>
    </row>
    <row r="472" spans="1:28">
      <c r="A472" t="s">
        <v>279</v>
      </c>
      <c r="E472" t="str">
        <f>_xlfn.XLOOKUP(A472,'2022'!A:A,'2022'!AA:AA)</f>
        <v>N</v>
      </c>
      <c r="F472">
        <f>_xlfn.XLOOKUP(A472,'2023'!B:B,'2023'!AG:AG)</f>
        <v>0</v>
      </c>
      <c r="G472">
        <f>_xlfn.XLOOKUP(A472,'2024'!B:B,'2024'!BL:BL)</f>
        <v>0</v>
      </c>
      <c r="H472">
        <f>_xlfn.XLOOKUP(A472,'2025'!A:A,'2025'!G:G)</f>
        <v>0</v>
      </c>
      <c r="I472" t="str">
        <f>_xlfn.XLOOKUP(A472,'2021'!A:A,'2021'!U:U)</f>
        <v/>
      </c>
      <c r="J472" t="str">
        <f>_xlfn.XLOOKUP(A472,'2022'!A:A,'2022'!V:V)</f>
        <v/>
      </c>
      <c r="K472" t="str">
        <f>_xlfn.XLOOKUP(A472,'2023'!B:B,'2023'!AD:AD)</f>
        <v/>
      </c>
      <c r="L472" t="str">
        <f>_xlfn.XLOOKUP(A472,'2024'!B:B,'2024'!AV:AV)</f>
        <v/>
      </c>
      <c r="M472">
        <f>_xlfn.XLOOKUP(A472,'2025'!A:A,'2025'!G:G)</f>
        <v>0</v>
      </c>
      <c r="N472">
        <f>_xlfn.XLOOKUP(A472,'2021'!A:A,'2021'!E:E)</f>
        <v>0</v>
      </c>
      <c r="O472">
        <f>_xlfn.XLOOKUP(A472,'2022'!A:A,'2022'!E:E)</f>
        <v>0</v>
      </c>
      <c r="P472">
        <f>_xlfn.XLOOKUP(A472,'2023'!B:B,'2023'!G:G)</f>
        <v>0</v>
      </c>
      <c r="Q472">
        <f>_xlfn.XLOOKUP(A472,'2024'!B:B,'2024'!BH:BH)</f>
        <v>0</v>
      </c>
      <c r="R472">
        <f>_xlfn.XLOOKUP(A472,'2025'!A:A,'2025'!B:B)</f>
        <v>0</v>
      </c>
      <c r="S472" t="str">
        <f>_xlfn.XLOOKUP(A472,'2021'!A:A,'2021'!X:X)</f>
        <v/>
      </c>
      <c r="T472" t="str">
        <f>_xlfn.XLOOKUP(A472,'2022'!A:A,'2022'!X:X)</f>
        <v/>
      </c>
      <c r="U472" t="str">
        <f>_xlfn.XLOOKUP(A472,'2023'!B:B,'2023'!AF:AF)</f>
        <v/>
      </c>
      <c r="V472" t="str">
        <f>_xlfn.XLOOKUP(A472,'2024'!B:B,'2024'!BW:BW)</f>
        <v/>
      </c>
      <c r="W472">
        <f>_xlfn.XLOOKUP(A472,'2025'!A:A,'2025'!C:C)</f>
        <v>0</v>
      </c>
      <c r="X472" t="str">
        <f>_xlfn.XLOOKUP(A472,'2021'!A:A,'2021'!V:V)</f>
        <v/>
      </c>
      <c r="Y472" t="str">
        <f>_xlfn.XLOOKUP(A472,'2022'!A:A,'2022'!W:W)</f>
        <v/>
      </c>
      <c r="Z472" t="str">
        <f>_xlfn.XLOOKUP(A472,'2023'!B:B,'2023'!AE:AE)</f>
        <v/>
      </c>
      <c r="AA472">
        <f>_xlfn.XLOOKUP(A472,'2024'!B:B,'2024'!AZ:AZ)</f>
        <v>0</v>
      </c>
      <c r="AB472">
        <f>_xlfn.XLOOKUP(A472,'2025'!A:A,'2025'!F:F)</f>
        <v>0</v>
      </c>
    </row>
    <row r="473" spans="1:28">
      <c r="A473" t="s">
        <v>467</v>
      </c>
      <c r="E473" t="e">
        <f>_xlfn.XLOOKUP(A473,'2022'!A:A,'2022'!AA:AA)</f>
        <v>#N/A</v>
      </c>
      <c r="F473" t="e">
        <f>_xlfn.XLOOKUP(A473,'2023'!B:B,'2023'!AG:AG)</f>
        <v>#N/A</v>
      </c>
      <c r="G473" t="e">
        <f>_xlfn.XLOOKUP(A473,'2024'!B:B,'2024'!BL:BL)</f>
        <v>#N/A</v>
      </c>
      <c r="H473">
        <f>_xlfn.XLOOKUP(A473,'2025'!A:A,'2025'!G:G)</f>
        <v>0</v>
      </c>
      <c r="I473" t="e">
        <f>_xlfn.XLOOKUP(A473,'2021'!A:A,'2021'!U:U)</f>
        <v>#N/A</v>
      </c>
      <c r="J473" t="e">
        <f>_xlfn.XLOOKUP(A473,'2022'!A:A,'2022'!V:V)</f>
        <v>#N/A</v>
      </c>
      <c r="K473" t="e">
        <f>_xlfn.XLOOKUP(A473,'2023'!B:B,'2023'!AD:AD)</f>
        <v>#N/A</v>
      </c>
      <c r="L473" t="e">
        <f>_xlfn.XLOOKUP(A473,'2024'!B:B,'2024'!AV:AV)</f>
        <v>#N/A</v>
      </c>
      <c r="M473">
        <f>_xlfn.XLOOKUP(A473,'2025'!A:A,'2025'!G:G)</f>
        <v>0</v>
      </c>
      <c r="N473" t="e">
        <f>_xlfn.XLOOKUP(A473,'2021'!A:A,'2021'!E:E)</f>
        <v>#N/A</v>
      </c>
      <c r="O473" t="e">
        <f>_xlfn.XLOOKUP(A473,'2022'!A:A,'2022'!E:E)</f>
        <v>#N/A</v>
      </c>
      <c r="P473" t="e">
        <f>_xlfn.XLOOKUP(A473,'2023'!B:B,'2023'!G:G)</f>
        <v>#N/A</v>
      </c>
      <c r="Q473" t="e">
        <f>_xlfn.XLOOKUP(A473,'2024'!B:B,'2024'!BH:BH)</f>
        <v>#N/A</v>
      </c>
      <c r="R473">
        <f>_xlfn.XLOOKUP(A473,'2025'!A:A,'2025'!B:B)</f>
        <v>0</v>
      </c>
      <c r="S473" t="e">
        <f>_xlfn.XLOOKUP(A473,'2021'!A:A,'2021'!X:X)</f>
        <v>#N/A</v>
      </c>
      <c r="T473" t="e">
        <f>_xlfn.XLOOKUP(A473,'2022'!A:A,'2022'!X:X)</f>
        <v>#N/A</v>
      </c>
      <c r="U473" t="e">
        <f>_xlfn.XLOOKUP(A473,'2023'!B:B,'2023'!AF:AF)</f>
        <v>#N/A</v>
      </c>
      <c r="V473" t="e">
        <f>_xlfn.XLOOKUP(A473,'2024'!B:B,'2024'!BW:BW)</f>
        <v>#N/A</v>
      </c>
      <c r="W473">
        <f>_xlfn.XLOOKUP(A473,'2025'!A:A,'2025'!C:C)</f>
        <v>0</v>
      </c>
      <c r="X473" t="e">
        <f>_xlfn.XLOOKUP(A473,'2021'!A:A,'2021'!V:V)</f>
        <v>#N/A</v>
      </c>
      <c r="Y473" t="e">
        <f>_xlfn.XLOOKUP(A473,'2022'!A:A,'2022'!W:W)</f>
        <v>#N/A</v>
      </c>
      <c r="Z473" t="e">
        <f>_xlfn.XLOOKUP(A473,'2023'!B:B,'2023'!AE:AE)</f>
        <v>#N/A</v>
      </c>
      <c r="AA473" t="e">
        <f>_xlfn.XLOOKUP(A473,'2024'!B:B,'2024'!AZ:AZ)</f>
        <v>#N/A</v>
      </c>
      <c r="AB473">
        <f>_xlfn.XLOOKUP(A473,'2025'!A:A,'2025'!F:F)</f>
        <v>0</v>
      </c>
    </row>
    <row r="474" spans="1:28">
      <c r="A474" t="s">
        <v>447</v>
      </c>
      <c r="E474" t="str">
        <f>_xlfn.XLOOKUP(A474,'2022'!A:A,'2022'!AA:AA)</f>
        <v>Y</v>
      </c>
      <c r="F474">
        <f>_xlfn.XLOOKUP(A474,'2023'!B:B,'2023'!AG:AG)</f>
        <v>0</v>
      </c>
      <c r="G474">
        <f>_xlfn.XLOOKUP(A474,'2024'!B:B,'2024'!BL:BL)</f>
        <v>1</v>
      </c>
      <c r="H474">
        <f>_xlfn.XLOOKUP(A474,'2025'!A:A,'2025'!G:G)</f>
        <v>1</v>
      </c>
      <c r="I474" t="e">
        <f>_xlfn.XLOOKUP(A474,'2021'!A:A,'2021'!U:U)</f>
        <v>#N/A</v>
      </c>
      <c r="J474" t="str">
        <f>_xlfn.XLOOKUP(A474,'2022'!A:A,'2022'!V:V)</f>
        <v/>
      </c>
      <c r="K474" t="str">
        <f>_xlfn.XLOOKUP(A474,'2023'!B:B,'2023'!AD:AD)</f>
        <v/>
      </c>
      <c r="L474" t="str">
        <f>_xlfn.XLOOKUP(A474,'2024'!B:B,'2024'!AV:AV)</f>
        <v/>
      </c>
      <c r="M474">
        <f>_xlfn.XLOOKUP(A474,'2025'!A:A,'2025'!G:G)</f>
        <v>1</v>
      </c>
      <c r="N474" t="e">
        <f>_xlfn.XLOOKUP(A474,'2021'!A:A,'2021'!E:E)</f>
        <v>#N/A</v>
      </c>
      <c r="O474">
        <f>_xlfn.XLOOKUP(A474,'2022'!A:A,'2022'!E:E)</f>
        <v>0</v>
      </c>
      <c r="P474">
        <f>_xlfn.XLOOKUP(A474,'2023'!B:B,'2023'!G:G)</f>
        <v>0</v>
      </c>
      <c r="Q474">
        <f>_xlfn.XLOOKUP(A474,'2024'!B:B,'2024'!BH:BH)</f>
        <v>0</v>
      </c>
      <c r="R474">
        <f>_xlfn.XLOOKUP(A474,'2025'!A:A,'2025'!B:B)</f>
        <v>0</v>
      </c>
      <c r="S474" t="e">
        <f>_xlfn.XLOOKUP(A474,'2021'!A:A,'2021'!X:X)</f>
        <v>#N/A</v>
      </c>
      <c r="T474" t="str">
        <f>_xlfn.XLOOKUP(A474,'2022'!A:A,'2022'!X:X)</f>
        <v/>
      </c>
      <c r="U474">
        <f>_xlfn.XLOOKUP(A474,'2023'!B:B,'2023'!AF:AF)</f>
        <v>1</v>
      </c>
      <c r="V474">
        <f>_xlfn.XLOOKUP(A474,'2024'!B:B,'2024'!BW:BW)</f>
        <v>1</v>
      </c>
      <c r="W474">
        <f>_xlfn.XLOOKUP(A474,'2025'!A:A,'2025'!C:C)</f>
        <v>1</v>
      </c>
      <c r="X474" t="e">
        <f>_xlfn.XLOOKUP(A474,'2021'!A:A,'2021'!V:V)</f>
        <v>#N/A</v>
      </c>
      <c r="Y474">
        <f>_xlfn.XLOOKUP(A474,'2022'!A:A,'2022'!W:W)</f>
        <v>1</v>
      </c>
      <c r="Z474">
        <f>_xlfn.XLOOKUP(A474,'2023'!B:B,'2023'!AE:AE)</f>
        <v>1</v>
      </c>
      <c r="AA474">
        <f>_xlfn.XLOOKUP(A474,'2024'!B:B,'2024'!AZ:AZ)</f>
        <v>1</v>
      </c>
      <c r="AB474">
        <f>_xlfn.XLOOKUP(A474,'2025'!A:A,'2025'!F:F)</f>
        <v>1</v>
      </c>
    </row>
    <row r="475" spans="1:28">
      <c r="A475" t="s">
        <v>396</v>
      </c>
      <c r="E475" t="str">
        <f>_xlfn.XLOOKUP(A475,'2022'!A:A,'2022'!AA:AA)</f>
        <v/>
      </c>
      <c r="F475" t="str">
        <f>_xlfn.XLOOKUP(A475,'2023'!B:B,'2023'!AG:AG)</f>
        <v>U</v>
      </c>
      <c r="G475">
        <f>_xlfn.XLOOKUP(A475,'2024'!B:B,'2024'!BL:BL)</f>
        <v>0</v>
      </c>
      <c r="H475">
        <f>_xlfn.XLOOKUP(A475,'2025'!A:A,'2025'!G:G)</f>
        <v>0</v>
      </c>
      <c r="I475" t="str">
        <f>_xlfn.XLOOKUP(A475,'2021'!A:A,'2021'!U:U)</f>
        <v/>
      </c>
      <c r="J475" t="str">
        <f>_xlfn.XLOOKUP(A475,'2022'!A:A,'2022'!V:V)</f>
        <v/>
      </c>
      <c r="K475">
        <f>_xlfn.XLOOKUP(A475,'2023'!B:B,'2023'!AD:AD)</f>
        <v>1</v>
      </c>
      <c r="L475">
        <f>_xlfn.XLOOKUP(A475,'2024'!B:B,'2024'!AV:AV)</f>
        <v>1</v>
      </c>
      <c r="M475">
        <f>_xlfn.XLOOKUP(A475,'2025'!A:A,'2025'!G:G)</f>
        <v>0</v>
      </c>
      <c r="N475">
        <f>_xlfn.XLOOKUP(A475,'2021'!A:A,'2021'!E:E)</f>
        <v>0</v>
      </c>
      <c r="O475">
        <f>_xlfn.XLOOKUP(A475,'2022'!A:A,'2022'!E:E)</f>
        <v>0</v>
      </c>
      <c r="P475">
        <f>_xlfn.XLOOKUP(A475,'2023'!B:B,'2023'!G:G)</f>
        <v>0</v>
      </c>
      <c r="Q475">
        <f>_xlfn.XLOOKUP(A475,'2024'!B:B,'2024'!BH:BH)</f>
        <v>0</v>
      </c>
      <c r="R475">
        <f>_xlfn.XLOOKUP(A475,'2025'!A:A,'2025'!B:B)</f>
        <v>0</v>
      </c>
      <c r="S475" t="str">
        <f>_xlfn.XLOOKUP(A475,'2021'!A:A,'2021'!X:X)</f>
        <v/>
      </c>
      <c r="T475" t="str">
        <f>_xlfn.XLOOKUP(A475,'2022'!A:A,'2022'!X:X)</f>
        <v/>
      </c>
      <c r="U475" t="str">
        <f>_xlfn.XLOOKUP(A475,'2023'!B:B,'2023'!AF:AF)</f>
        <v/>
      </c>
      <c r="V475" t="str">
        <f>_xlfn.XLOOKUP(A475,'2024'!B:B,'2024'!BW:BW)</f>
        <v/>
      </c>
      <c r="W475">
        <f>_xlfn.XLOOKUP(A475,'2025'!A:A,'2025'!C:C)</f>
        <v>1</v>
      </c>
      <c r="X475" t="str">
        <f>_xlfn.XLOOKUP(A475,'2021'!A:A,'2021'!V:V)</f>
        <v/>
      </c>
      <c r="Y475" t="str">
        <f>_xlfn.XLOOKUP(A475,'2022'!A:A,'2022'!W:W)</f>
        <v/>
      </c>
      <c r="Z475" t="str">
        <f>_xlfn.XLOOKUP(A475,'2023'!B:B,'2023'!AE:AE)</f>
        <v/>
      </c>
      <c r="AA475">
        <f>_xlfn.XLOOKUP(A475,'2024'!B:B,'2024'!AZ:AZ)</f>
        <v>0</v>
      </c>
      <c r="AB475">
        <f>_xlfn.XLOOKUP(A475,'2025'!A:A,'2025'!F:F)</f>
        <v>1</v>
      </c>
    </row>
    <row r="476" spans="1:28">
      <c r="A476" t="s">
        <v>160</v>
      </c>
      <c r="E476" t="e">
        <f>_xlfn.XLOOKUP(A476,'2022'!A:A,'2022'!AA:AA)</f>
        <v>#N/A</v>
      </c>
      <c r="F476" t="e">
        <f>_xlfn.XLOOKUP(A476,'2023'!B:B,'2023'!AG:AG)</f>
        <v>#N/A</v>
      </c>
      <c r="G476" t="e">
        <f>_xlfn.XLOOKUP(A476,'2024'!B:B,'2024'!BL:BL)</f>
        <v>#N/A</v>
      </c>
      <c r="H476">
        <f>_xlfn.XLOOKUP(A476,'2025'!A:A,'2025'!G:G)</f>
        <v>1</v>
      </c>
      <c r="I476" t="e">
        <f>_xlfn.XLOOKUP(A476,'2021'!A:A,'2021'!U:U)</f>
        <v>#N/A</v>
      </c>
      <c r="J476" t="e">
        <f>_xlfn.XLOOKUP(A476,'2022'!A:A,'2022'!V:V)</f>
        <v>#N/A</v>
      </c>
      <c r="K476" t="e">
        <f>_xlfn.XLOOKUP(A476,'2023'!B:B,'2023'!AD:AD)</f>
        <v>#N/A</v>
      </c>
      <c r="L476" t="e">
        <f>_xlfn.XLOOKUP(A476,'2024'!B:B,'2024'!AV:AV)</f>
        <v>#N/A</v>
      </c>
      <c r="M476">
        <f>_xlfn.XLOOKUP(A476,'2025'!A:A,'2025'!G:G)</f>
        <v>1</v>
      </c>
      <c r="N476" t="e">
        <f>_xlfn.XLOOKUP(A476,'2021'!A:A,'2021'!E:E)</f>
        <v>#N/A</v>
      </c>
      <c r="O476" t="e">
        <f>_xlfn.XLOOKUP(A476,'2022'!A:A,'2022'!E:E)</f>
        <v>#N/A</v>
      </c>
      <c r="P476" t="e">
        <f>_xlfn.XLOOKUP(A476,'2023'!B:B,'2023'!G:G)</f>
        <v>#N/A</v>
      </c>
      <c r="Q476" t="e">
        <f>_xlfn.XLOOKUP(A476,'2024'!B:B,'2024'!BH:BH)</f>
        <v>#N/A</v>
      </c>
      <c r="R476">
        <f>_xlfn.XLOOKUP(A476,'2025'!A:A,'2025'!B:B)</f>
        <v>0</v>
      </c>
      <c r="S476" t="e">
        <f>_xlfn.XLOOKUP(A476,'2021'!A:A,'2021'!X:X)</f>
        <v>#N/A</v>
      </c>
      <c r="T476" t="e">
        <f>_xlfn.XLOOKUP(A476,'2022'!A:A,'2022'!X:X)</f>
        <v>#N/A</v>
      </c>
      <c r="U476" t="e">
        <f>_xlfn.XLOOKUP(A476,'2023'!B:B,'2023'!AF:AF)</f>
        <v>#N/A</v>
      </c>
      <c r="V476" t="e">
        <f>_xlfn.XLOOKUP(A476,'2024'!B:B,'2024'!BW:BW)</f>
        <v>#N/A</v>
      </c>
      <c r="W476">
        <f>_xlfn.XLOOKUP(A476,'2025'!A:A,'2025'!C:C)</f>
        <v>0</v>
      </c>
      <c r="X476" t="e">
        <f>_xlfn.XLOOKUP(A476,'2021'!A:A,'2021'!V:V)</f>
        <v>#N/A</v>
      </c>
      <c r="Y476" t="e">
        <f>_xlfn.XLOOKUP(A476,'2022'!A:A,'2022'!W:W)</f>
        <v>#N/A</v>
      </c>
      <c r="Z476" t="e">
        <f>_xlfn.XLOOKUP(A476,'2023'!B:B,'2023'!AE:AE)</f>
        <v>#N/A</v>
      </c>
      <c r="AA476" t="e">
        <f>_xlfn.XLOOKUP(A476,'2024'!B:B,'2024'!AZ:AZ)</f>
        <v>#N/A</v>
      </c>
      <c r="AB476">
        <f>_xlfn.XLOOKUP(A476,'2025'!A:A,'2025'!F:F)</f>
        <v>1</v>
      </c>
    </row>
    <row r="477" spans="1:28">
      <c r="A477" t="s">
        <v>201</v>
      </c>
      <c r="E477" t="e">
        <f>_xlfn.XLOOKUP(A477,'2022'!A:A,'2022'!AA:AA)</f>
        <v>#N/A</v>
      </c>
      <c r="F477">
        <f>_xlfn.XLOOKUP(A477,'2023'!B:B,'2023'!AG:AG)</f>
        <v>0</v>
      </c>
      <c r="G477">
        <f>_xlfn.XLOOKUP(A477,'2024'!B:B,'2024'!BL:BL)</f>
        <v>1</v>
      </c>
      <c r="H477">
        <f>_xlfn.XLOOKUP(A477,'2025'!A:A,'2025'!G:G)</f>
        <v>0</v>
      </c>
      <c r="I477" t="e">
        <f>_xlfn.XLOOKUP(A477,'2021'!A:A,'2021'!U:U)</f>
        <v>#N/A</v>
      </c>
      <c r="J477" t="e">
        <f>_xlfn.XLOOKUP(A477,'2022'!A:A,'2022'!V:V)</f>
        <v>#N/A</v>
      </c>
      <c r="K477" t="str">
        <f>_xlfn.XLOOKUP(A477,'2023'!B:B,'2023'!AD:AD)</f>
        <v/>
      </c>
      <c r="L477" t="str">
        <f>_xlfn.XLOOKUP(A477,'2024'!B:B,'2024'!AV:AV)</f>
        <v/>
      </c>
      <c r="M477">
        <f>_xlfn.XLOOKUP(A477,'2025'!A:A,'2025'!G:G)</f>
        <v>0</v>
      </c>
      <c r="N477" t="e">
        <f>_xlfn.XLOOKUP(A477,'2021'!A:A,'2021'!E:E)</f>
        <v>#N/A</v>
      </c>
      <c r="O477" t="e">
        <f>_xlfn.XLOOKUP(A477,'2022'!A:A,'2022'!E:E)</f>
        <v>#N/A</v>
      </c>
      <c r="P477">
        <f>_xlfn.XLOOKUP(A477,'2023'!B:B,'2023'!G:G)</f>
        <v>0</v>
      </c>
      <c r="Q477">
        <f>_xlfn.XLOOKUP(A477,'2024'!B:B,'2024'!BH:BH)</f>
        <v>0</v>
      </c>
      <c r="R477">
        <f>_xlfn.XLOOKUP(A477,'2025'!A:A,'2025'!B:B)</f>
        <v>0</v>
      </c>
      <c r="S477" t="e">
        <f>_xlfn.XLOOKUP(A477,'2021'!A:A,'2021'!X:X)</f>
        <v>#N/A</v>
      </c>
      <c r="T477" t="e">
        <f>_xlfn.XLOOKUP(A477,'2022'!A:A,'2022'!X:X)</f>
        <v>#N/A</v>
      </c>
      <c r="U477" t="str">
        <f>_xlfn.XLOOKUP(A477,'2023'!B:B,'2023'!AF:AF)</f>
        <v/>
      </c>
      <c r="V477" t="str">
        <f>_xlfn.XLOOKUP(A477,'2024'!B:B,'2024'!BW:BW)</f>
        <v/>
      </c>
      <c r="W477">
        <f>_xlfn.XLOOKUP(A477,'2025'!A:A,'2025'!C:C)</f>
        <v>0</v>
      </c>
      <c r="X477" t="e">
        <f>_xlfn.XLOOKUP(A477,'2021'!A:A,'2021'!V:V)</f>
        <v>#N/A</v>
      </c>
      <c r="Y477" t="e">
        <f>_xlfn.XLOOKUP(A477,'2022'!A:A,'2022'!W:W)</f>
        <v>#N/A</v>
      </c>
      <c r="Z477">
        <f>_xlfn.XLOOKUP(A477,'2023'!B:B,'2023'!AE:AE)</f>
        <v>1</v>
      </c>
      <c r="AA477">
        <f>_xlfn.XLOOKUP(A477,'2024'!B:B,'2024'!AZ:AZ)</f>
        <v>1</v>
      </c>
      <c r="AB477">
        <f>_xlfn.XLOOKUP(A477,'2025'!A:A,'2025'!F:F)</f>
        <v>0</v>
      </c>
    </row>
    <row r="478" spans="1:28">
      <c r="A478" t="s">
        <v>2200</v>
      </c>
      <c r="E478" t="str">
        <f>_xlfn.XLOOKUP(A478,'2022'!A:A,'2022'!AA:AA)</f>
        <v/>
      </c>
      <c r="F478">
        <f>_xlfn.XLOOKUP(A478,'2023'!B:B,'2023'!AG:AG)</f>
        <v>0</v>
      </c>
      <c r="G478" t="e">
        <f>_xlfn.XLOOKUP(A478,'2024'!B:B,'2024'!BL:BL)</f>
        <v>#N/A</v>
      </c>
      <c r="H478" t="e">
        <f>_xlfn.XLOOKUP(A478,'2025'!A:A,'2025'!G:G)</f>
        <v>#N/A</v>
      </c>
      <c r="I478" t="e">
        <f>_xlfn.XLOOKUP(A478,'2021'!A:A,'2021'!U:U)</f>
        <v>#N/A</v>
      </c>
      <c r="J478">
        <f>_xlfn.XLOOKUP(A478,'2022'!A:A,'2022'!V:V)</f>
        <v>1</v>
      </c>
      <c r="K478">
        <f>_xlfn.XLOOKUP(A478,'2023'!B:B,'2023'!AD:AD)</f>
        <v>1</v>
      </c>
      <c r="L478" t="e">
        <f>_xlfn.XLOOKUP(A478,'2024'!B:B,'2024'!AV:AV)</f>
        <v>#N/A</v>
      </c>
      <c r="M478" t="e">
        <f>_xlfn.XLOOKUP(A478,'2025'!A:A,'2025'!G:G)</f>
        <v>#N/A</v>
      </c>
      <c r="N478" t="e">
        <f>_xlfn.XLOOKUP(A478,'2021'!A:A,'2021'!E:E)</f>
        <v>#N/A</v>
      </c>
      <c r="O478">
        <f>_xlfn.XLOOKUP(A478,'2022'!A:A,'2022'!E:E)</f>
        <v>0</v>
      </c>
      <c r="P478">
        <f>_xlfn.XLOOKUP(A478,'2023'!B:B,'2023'!G:G)</f>
        <v>0</v>
      </c>
      <c r="Q478" t="e">
        <f>_xlfn.XLOOKUP(A478,'2024'!B:B,'2024'!BH:BH)</f>
        <v>#N/A</v>
      </c>
      <c r="R478" t="e">
        <f>_xlfn.XLOOKUP(A478,'2025'!A:A,'2025'!B:B)</f>
        <v>#N/A</v>
      </c>
      <c r="S478" t="e">
        <f>_xlfn.XLOOKUP(A478,'2021'!A:A,'2021'!X:X)</f>
        <v>#N/A</v>
      </c>
      <c r="T478">
        <f>_xlfn.XLOOKUP(A478,'2022'!A:A,'2022'!X:X)</f>
        <v>1</v>
      </c>
      <c r="U478">
        <f>_xlfn.XLOOKUP(A478,'2023'!B:B,'2023'!AF:AF)</f>
        <v>1</v>
      </c>
      <c r="V478" t="e">
        <f>_xlfn.XLOOKUP(A478,'2024'!B:B,'2024'!BW:BW)</f>
        <v>#N/A</v>
      </c>
      <c r="W478" t="e">
        <f>_xlfn.XLOOKUP(A478,'2025'!A:A,'2025'!C:C)</f>
        <v>#N/A</v>
      </c>
      <c r="X478" t="e">
        <f>_xlfn.XLOOKUP(A478,'2021'!A:A,'2021'!V:V)</f>
        <v>#N/A</v>
      </c>
      <c r="Y478" t="str">
        <f>_xlfn.XLOOKUP(A478,'2022'!A:A,'2022'!W:W)</f>
        <v/>
      </c>
      <c r="Z478" t="str">
        <f>_xlfn.XLOOKUP(A478,'2023'!B:B,'2023'!AE:AE)</f>
        <v/>
      </c>
      <c r="AA478" t="e">
        <f>_xlfn.XLOOKUP(A478,'2024'!B:B,'2024'!AZ:AZ)</f>
        <v>#N/A</v>
      </c>
      <c r="AB478" t="e">
        <f>_xlfn.XLOOKUP(A478,'2025'!A:A,'2025'!F:F)</f>
        <v>#N/A</v>
      </c>
    </row>
    <row r="479" spans="1:28">
      <c r="A479" t="s">
        <v>501</v>
      </c>
      <c r="E479" t="e">
        <f>_xlfn.XLOOKUP(A479,'2022'!A:A,'2022'!AA:AA)</f>
        <v>#N/A</v>
      </c>
      <c r="F479" t="e">
        <f>_xlfn.XLOOKUP(A479,'2023'!B:B,'2023'!AG:AG)</f>
        <v>#N/A</v>
      </c>
      <c r="G479">
        <f>_xlfn.XLOOKUP(A479,'2024'!B:B,'2024'!BL:BL)</f>
        <v>0</v>
      </c>
      <c r="H479">
        <f>_xlfn.XLOOKUP(A479,'2025'!A:A,'2025'!G:G)</f>
        <v>0</v>
      </c>
      <c r="I479" t="e">
        <f>_xlfn.XLOOKUP(A479,'2021'!A:A,'2021'!U:U)</f>
        <v>#N/A</v>
      </c>
      <c r="J479" t="e">
        <f>_xlfn.XLOOKUP(A479,'2022'!A:A,'2022'!V:V)</f>
        <v>#N/A</v>
      </c>
      <c r="K479" t="e">
        <f>_xlfn.XLOOKUP(A479,'2023'!B:B,'2023'!AD:AD)</f>
        <v>#N/A</v>
      </c>
      <c r="L479" t="str">
        <f>_xlfn.XLOOKUP(A479,'2024'!B:B,'2024'!AV:AV)</f>
        <v/>
      </c>
      <c r="M479">
        <f>_xlfn.XLOOKUP(A479,'2025'!A:A,'2025'!G:G)</f>
        <v>0</v>
      </c>
      <c r="N479" t="e">
        <f>_xlfn.XLOOKUP(A479,'2021'!A:A,'2021'!E:E)</f>
        <v>#N/A</v>
      </c>
      <c r="O479" t="e">
        <f>_xlfn.XLOOKUP(A479,'2022'!A:A,'2022'!E:E)</f>
        <v>#N/A</v>
      </c>
      <c r="P479" t="e">
        <f>_xlfn.XLOOKUP(A479,'2023'!B:B,'2023'!G:G)</f>
        <v>#N/A</v>
      </c>
      <c r="Q479">
        <f>_xlfn.XLOOKUP(A479,'2024'!B:B,'2024'!BH:BH)</f>
        <v>0</v>
      </c>
      <c r="R479">
        <f>_xlfn.XLOOKUP(A479,'2025'!A:A,'2025'!B:B)</f>
        <v>0</v>
      </c>
      <c r="S479" t="e">
        <f>_xlfn.XLOOKUP(A479,'2021'!A:A,'2021'!X:X)</f>
        <v>#N/A</v>
      </c>
      <c r="T479" t="e">
        <f>_xlfn.XLOOKUP(A479,'2022'!A:A,'2022'!X:X)</f>
        <v>#N/A</v>
      </c>
      <c r="U479" t="e">
        <f>_xlfn.XLOOKUP(A479,'2023'!B:B,'2023'!AF:AF)</f>
        <v>#N/A</v>
      </c>
      <c r="V479" t="str">
        <f>_xlfn.XLOOKUP(A479,'2024'!B:B,'2024'!BW:BW)</f>
        <v/>
      </c>
      <c r="W479">
        <f>_xlfn.XLOOKUP(A479,'2025'!A:A,'2025'!C:C)</f>
        <v>0</v>
      </c>
      <c r="X479" t="e">
        <f>_xlfn.XLOOKUP(A479,'2021'!A:A,'2021'!V:V)</f>
        <v>#N/A</v>
      </c>
      <c r="Y479" t="e">
        <f>_xlfn.XLOOKUP(A479,'2022'!A:A,'2022'!W:W)</f>
        <v>#N/A</v>
      </c>
      <c r="Z479" t="e">
        <f>_xlfn.XLOOKUP(A479,'2023'!B:B,'2023'!AE:AE)</f>
        <v>#N/A</v>
      </c>
      <c r="AA479">
        <f>_xlfn.XLOOKUP(A479,'2024'!B:B,'2024'!AZ:AZ)</f>
        <v>0</v>
      </c>
      <c r="AB479">
        <f>_xlfn.XLOOKUP(A479,'2025'!A:A,'2025'!F:F)</f>
        <v>0</v>
      </c>
    </row>
    <row r="480" spans="1:28">
      <c r="A480" t="s">
        <v>381</v>
      </c>
      <c r="E480" t="e">
        <f>_xlfn.XLOOKUP(A480,'2022'!A:A,'2022'!AA:AA)</f>
        <v>#N/A</v>
      </c>
      <c r="F480" t="e">
        <f>_xlfn.XLOOKUP(A480,'2023'!B:B,'2023'!AG:AG)</f>
        <v>#N/A</v>
      </c>
      <c r="G480">
        <f>_xlfn.XLOOKUP(A480,'2024'!B:B,'2024'!BL:BL)</f>
        <v>0</v>
      </c>
      <c r="H480">
        <f>_xlfn.XLOOKUP(A480,'2025'!A:A,'2025'!G:G)</f>
        <v>0</v>
      </c>
      <c r="I480" t="e">
        <f>_xlfn.XLOOKUP(A480,'2021'!A:A,'2021'!U:U)</f>
        <v>#N/A</v>
      </c>
      <c r="J480" t="e">
        <f>_xlfn.XLOOKUP(A480,'2022'!A:A,'2022'!V:V)</f>
        <v>#N/A</v>
      </c>
      <c r="K480" t="e">
        <f>_xlfn.XLOOKUP(A480,'2023'!B:B,'2023'!AD:AD)</f>
        <v>#N/A</v>
      </c>
      <c r="L480" t="str">
        <f>_xlfn.XLOOKUP(A480,'2024'!B:B,'2024'!AV:AV)</f>
        <v/>
      </c>
      <c r="M480">
        <f>_xlfn.XLOOKUP(A480,'2025'!A:A,'2025'!G:G)</f>
        <v>0</v>
      </c>
      <c r="N480" t="e">
        <f>_xlfn.XLOOKUP(A480,'2021'!A:A,'2021'!E:E)</f>
        <v>#N/A</v>
      </c>
      <c r="O480" t="e">
        <f>_xlfn.XLOOKUP(A480,'2022'!A:A,'2022'!E:E)</f>
        <v>#N/A</v>
      </c>
      <c r="P480" t="e">
        <f>_xlfn.XLOOKUP(A480,'2023'!B:B,'2023'!G:G)</f>
        <v>#N/A</v>
      </c>
      <c r="Q480">
        <f>_xlfn.XLOOKUP(A480,'2024'!B:B,'2024'!BH:BH)</f>
        <v>0</v>
      </c>
      <c r="R480">
        <f>_xlfn.XLOOKUP(A480,'2025'!A:A,'2025'!B:B)</f>
        <v>0</v>
      </c>
      <c r="S480" t="e">
        <f>_xlfn.XLOOKUP(A480,'2021'!A:A,'2021'!X:X)</f>
        <v>#N/A</v>
      </c>
      <c r="T480" t="e">
        <f>_xlfn.XLOOKUP(A480,'2022'!A:A,'2022'!X:X)</f>
        <v>#N/A</v>
      </c>
      <c r="U480" t="e">
        <f>_xlfn.XLOOKUP(A480,'2023'!B:B,'2023'!AF:AF)</f>
        <v>#N/A</v>
      </c>
      <c r="V480" t="str">
        <f>_xlfn.XLOOKUP(A480,'2024'!B:B,'2024'!BW:BW)</f>
        <v/>
      </c>
      <c r="W480">
        <f>_xlfn.XLOOKUP(A480,'2025'!A:A,'2025'!C:C)</f>
        <v>0</v>
      </c>
      <c r="X480" t="e">
        <f>_xlfn.XLOOKUP(A480,'2021'!A:A,'2021'!V:V)</f>
        <v>#N/A</v>
      </c>
      <c r="Y480" t="e">
        <f>_xlfn.XLOOKUP(A480,'2022'!A:A,'2022'!W:W)</f>
        <v>#N/A</v>
      </c>
      <c r="Z480" t="e">
        <f>_xlfn.XLOOKUP(A480,'2023'!B:B,'2023'!AE:AE)</f>
        <v>#N/A</v>
      </c>
      <c r="AA480">
        <f>_xlfn.XLOOKUP(A480,'2024'!B:B,'2024'!AZ:AZ)</f>
        <v>0</v>
      </c>
      <c r="AB480">
        <f>_xlfn.XLOOKUP(A480,'2025'!A:A,'2025'!F:F)</f>
        <v>0</v>
      </c>
    </row>
    <row r="481" spans="1:28">
      <c r="A481" t="s">
        <v>970</v>
      </c>
      <c r="E481" t="str">
        <f>_xlfn.XLOOKUP(A481,'2022'!A:A,'2022'!AA:AA)</f>
        <v>N</v>
      </c>
      <c r="F481">
        <f>_xlfn.XLOOKUP(A481,'2023'!B:B,'2023'!AG:AG)</f>
        <v>0</v>
      </c>
      <c r="G481">
        <f>_xlfn.XLOOKUP(A481,'2024'!B:B,'2024'!BL:BL)</f>
        <v>0</v>
      </c>
      <c r="H481" t="e">
        <f>_xlfn.XLOOKUP(A481,'2025'!A:A,'2025'!G:G)</f>
        <v>#N/A</v>
      </c>
      <c r="I481" t="str">
        <f>_xlfn.XLOOKUP(A481,'2021'!A:A,'2021'!U:U)</f>
        <v/>
      </c>
      <c r="J481" t="str">
        <f>_xlfn.XLOOKUP(A481,'2022'!A:A,'2022'!V:V)</f>
        <v/>
      </c>
      <c r="K481" t="str">
        <f>_xlfn.XLOOKUP(A481,'2023'!B:B,'2023'!AD:AD)</f>
        <v/>
      </c>
      <c r="L481" t="str">
        <f>_xlfn.XLOOKUP(A481,'2024'!B:B,'2024'!AV:AV)</f>
        <v/>
      </c>
      <c r="M481" t="e">
        <f>_xlfn.XLOOKUP(A481,'2025'!A:A,'2025'!G:G)</f>
        <v>#N/A</v>
      </c>
      <c r="N481">
        <f>_xlfn.XLOOKUP(A481,'2021'!A:A,'2021'!E:E)</f>
        <v>0</v>
      </c>
      <c r="O481">
        <f>_xlfn.XLOOKUP(A481,'2022'!A:A,'2022'!E:E)</f>
        <v>0</v>
      </c>
      <c r="P481">
        <f>_xlfn.XLOOKUP(A481,'2023'!B:B,'2023'!G:G)</f>
        <v>0</v>
      </c>
      <c r="Q481">
        <f>_xlfn.XLOOKUP(A481,'2024'!B:B,'2024'!BH:BH)</f>
        <v>0</v>
      </c>
      <c r="R481" t="e">
        <f>_xlfn.XLOOKUP(A481,'2025'!A:A,'2025'!B:B)</f>
        <v>#N/A</v>
      </c>
      <c r="S481" t="str">
        <f>_xlfn.XLOOKUP(A481,'2021'!A:A,'2021'!X:X)</f>
        <v/>
      </c>
      <c r="T481" t="str">
        <f>_xlfn.XLOOKUP(A481,'2022'!A:A,'2022'!X:X)</f>
        <v/>
      </c>
      <c r="U481" t="str">
        <f>_xlfn.XLOOKUP(A481,'2023'!B:B,'2023'!AF:AF)</f>
        <v/>
      </c>
      <c r="V481" t="str">
        <f>_xlfn.XLOOKUP(A481,'2024'!B:B,'2024'!BW:BW)</f>
        <v/>
      </c>
      <c r="W481" t="e">
        <f>_xlfn.XLOOKUP(A481,'2025'!A:A,'2025'!C:C)</f>
        <v>#N/A</v>
      </c>
      <c r="X481" t="str">
        <f>_xlfn.XLOOKUP(A481,'2021'!A:A,'2021'!V:V)</f>
        <v/>
      </c>
      <c r="Y481" t="str">
        <f>_xlfn.XLOOKUP(A481,'2022'!A:A,'2022'!W:W)</f>
        <v/>
      </c>
      <c r="Z481" t="str">
        <f>_xlfn.XLOOKUP(A481,'2023'!B:B,'2023'!AE:AE)</f>
        <v/>
      </c>
      <c r="AA481">
        <f>_xlfn.XLOOKUP(A481,'2024'!B:B,'2024'!AZ:AZ)</f>
        <v>0</v>
      </c>
      <c r="AB481" t="e">
        <f>_xlfn.XLOOKUP(A481,'2025'!A:A,'2025'!F:F)</f>
        <v>#N/A</v>
      </c>
    </row>
    <row r="482" spans="1:28">
      <c r="A482" t="s">
        <v>2979</v>
      </c>
      <c r="E482" t="str">
        <f>_xlfn.XLOOKUP(A482,'2022'!A:A,'2022'!AA:AA)</f>
        <v/>
      </c>
      <c r="F482" t="e">
        <f>_xlfn.XLOOKUP(A482,'2023'!B:B,'2023'!AG:AG)</f>
        <v>#N/A</v>
      </c>
      <c r="G482" t="e">
        <f>_xlfn.XLOOKUP(A482,'2024'!B:B,'2024'!BL:BL)</f>
        <v>#N/A</v>
      </c>
      <c r="H482" t="e">
        <f>_xlfn.XLOOKUP(A482,'2025'!A:A,'2025'!G:G)</f>
        <v>#N/A</v>
      </c>
      <c r="I482" t="e">
        <f>_xlfn.XLOOKUP(A482,'2021'!A:A,'2021'!U:U)</f>
        <v>#N/A</v>
      </c>
      <c r="J482" t="str">
        <f>_xlfn.XLOOKUP(A482,'2022'!A:A,'2022'!V:V)</f>
        <v/>
      </c>
      <c r="K482" t="e">
        <f>_xlfn.XLOOKUP(A482,'2023'!B:B,'2023'!AD:AD)</f>
        <v>#N/A</v>
      </c>
      <c r="L482" t="e">
        <f>_xlfn.XLOOKUP(A482,'2024'!B:B,'2024'!AV:AV)</f>
        <v>#N/A</v>
      </c>
      <c r="M482" t="e">
        <f>_xlfn.XLOOKUP(A482,'2025'!A:A,'2025'!G:G)</f>
        <v>#N/A</v>
      </c>
      <c r="N482" t="e">
        <f>_xlfn.XLOOKUP(A482,'2021'!A:A,'2021'!E:E)</f>
        <v>#N/A</v>
      </c>
      <c r="O482">
        <f>_xlfn.XLOOKUP(A482,'2022'!A:A,'2022'!E:E)</f>
        <v>0</v>
      </c>
      <c r="P482" t="e">
        <f>_xlfn.XLOOKUP(A482,'2023'!B:B,'2023'!G:G)</f>
        <v>#N/A</v>
      </c>
      <c r="Q482" t="e">
        <f>_xlfn.XLOOKUP(A482,'2024'!B:B,'2024'!BH:BH)</f>
        <v>#N/A</v>
      </c>
      <c r="R482" t="e">
        <f>_xlfn.XLOOKUP(A482,'2025'!A:A,'2025'!B:B)</f>
        <v>#N/A</v>
      </c>
      <c r="S482" t="e">
        <f>_xlfn.XLOOKUP(A482,'2021'!A:A,'2021'!X:X)</f>
        <v>#N/A</v>
      </c>
      <c r="T482" t="str">
        <f>_xlfn.XLOOKUP(A482,'2022'!A:A,'2022'!X:X)</f>
        <v/>
      </c>
      <c r="U482" t="e">
        <f>_xlfn.XLOOKUP(A482,'2023'!B:B,'2023'!AF:AF)</f>
        <v>#N/A</v>
      </c>
      <c r="V482" t="e">
        <f>_xlfn.XLOOKUP(A482,'2024'!B:B,'2024'!BW:BW)</f>
        <v>#N/A</v>
      </c>
      <c r="W482" t="e">
        <f>_xlfn.XLOOKUP(A482,'2025'!A:A,'2025'!C:C)</f>
        <v>#N/A</v>
      </c>
      <c r="X482" t="e">
        <f>_xlfn.XLOOKUP(A482,'2021'!A:A,'2021'!V:V)</f>
        <v>#N/A</v>
      </c>
      <c r="Y482">
        <f>_xlfn.XLOOKUP(A482,'2022'!A:A,'2022'!W:W)</f>
        <v>1</v>
      </c>
      <c r="Z482" t="e">
        <f>_xlfn.XLOOKUP(A482,'2023'!B:B,'2023'!AE:AE)</f>
        <v>#N/A</v>
      </c>
      <c r="AA482" t="e">
        <f>_xlfn.XLOOKUP(A482,'2024'!B:B,'2024'!AZ:AZ)</f>
        <v>#N/A</v>
      </c>
      <c r="AB482" t="e">
        <f>_xlfn.XLOOKUP(A482,'2025'!A:A,'2025'!F:F)</f>
        <v>#N/A</v>
      </c>
    </row>
    <row r="483" spans="1:28">
      <c r="A483" t="s">
        <v>2748</v>
      </c>
      <c r="E483" t="str">
        <f>_xlfn.XLOOKUP(A483,'2022'!A:A,'2022'!AA:AA)</f>
        <v/>
      </c>
      <c r="F483" t="e">
        <f>_xlfn.XLOOKUP(A483,'2023'!B:B,'2023'!AG:AG)</f>
        <v>#N/A</v>
      </c>
      <c r="G483" t="e">
        <f>_xlfn.XLOOKUP(A483,'2024'!B:B,'2024'!BL:BL)</f>
        <v>#N/A</v>
      </c>
      <c r="H483" t="e">
        <f>_xlfn.XLOOKUP(A483,'2025'!A:A,'2025'!G:G)</f>
        <v>#N/A</v>
      </c>
      <c r="I483" t="str">
        <f>_xlfn.XLOOKUP(A483,'2021'!A:A,'2021'!U:U)</f>
        <v/>
      </c>
      <c r="J483" t="str">
        <f>_xlfn.XLOOKUP(A483,'2022'!A:A,'2022'!V:V)</f>
        <v/>
      </c>
      <c r="K483" t="e">
        <f>_xlfn.XLOOKUP(A483,'2023'!B:B,'2023'!AD:AD)</f>
        <v>#N/A</v>
      </c>
      <c r="L483" t="e">
        <f>_xlfn.XLOOKUP(A483,'2024'!B:B,'2024'!AV:AV)</f>
        <v>#N/A</v>
      </c>
      <c r="M483" t="e">
        <f>_xlfn.XLOOKUP(A483,'2025'!A:A,'2025'!G:G)</f>
        <v>#N/A</v>
      </c>
      <c r="N483">
        <f>_xlfn.XLOOKUP(A483,'2021'!A:A,'2021'!E:E)</f>
        <v>0</v>
      </c>
      <c r="O483">
        <f>_xlfn.XLOOKUP(A483,'2022'!A:A,'2022'!E:E)</f>
        <v>0</v>
      </c>
      <c r="P483" t="e">
        <f>_xlfn.XLOOKUP(A483,'2023'!B:B,'2023'!G:G)</f>
        <v>#N/A</v>
      </c>
      <c r="Q483" t="e">
        <f>_xlfn.XLOOKUP(A483,'2024'!B:B,'2024'!BH:BH)</f>
        <v>#N/A</v>
      </c>
      <c r="R483" t="e">
        <f>_xlfn.XLOOKUP(A483,'2025'!A:A,'2025'!B:B)</f>
        <v>#N/A</v>
      </c>
      <c r="S483" t="str">
        <f>_xlfn.XLOOKUP(A483,'2021'!A:A,'2021'!X:X)</f>
        <v/>
      </c>
      <c r="T483" t="str">
        <f>_xlfn.XLOOKUP(A483,'2022'!A:A,'2022'!X:X)</f>
        <v/>
      </c>
      <c r="U483" t="e">
        <f>_xlfn.XLOOKUP(A483,'2023'!B:B,'2023'!AF:AF)</f>
        <v>#N/A</v>
      </c>
      <c r="V483" t="e">
        <f>_xlfn.XLOOKUP(A483,'2024'!B:B,'2024'!BW:BW)</f>
        <v>#N/A</v>
      </c>
      <c r="W483" t="e">
        <f>_xlfn.XLOOKUP(A483,'2025'!A:A,'2025'!C:C)</f>
        <v>#N/A</v>
      </c>
      <c r="X483" t="str">
        <f>_xlfn.XLOOKUP(A483,'2021'!A:A,'2021'!V:V)</f>
        <v/>
      </c>
      <c r="Y483" t="str">
        <f>_xlfn.XLOOKUP(A483,'2022'!A:A,'2022'!W:W)</f>
        <v/>
      </c>
      <c r="Z483" t="e">
        <f>_xlfn.XLOOKUP(A483,'2023'!B:B,'2023'!AE:AE)</f>
        <v>#N/A</v>
      </c>
      <c r="AA483" t="e">
        <f>_xlfn.XLOOKUP(A483,'2024'!B:B,'2024'!AZ:AZ)</f>
        <v>#N/A</v>
      </c>
      <c r="AB483" t="e">
        <f>_xlfn.XLOOKUP(A483,'2025'!A:A,'2025'!F:F)</f>
        <v>#N/A</v>
      </c>
    </row>
    <row r="484" spans="1:28">
      <c r="A484" t="s">
        <v>2018</v>
      </c>
      <c r="E484" t="str">
        <f>_xlfn.XLOOKUP(A484,'2022'!A:A,'2022'!AA:AA)</f>
        <v/>
      </c>
      <c r="F484">
        <f>_xlfn.XLOOKUP(A484,'2023'!B:B,'2023'!AG:AG)</f>
        <v>0</v>
      </c>
      <c r="G484" t="e">
        <f>_xlfn.XLOOKUP(A484,'2024'!B:B,'2024'!BL:BL)</f>
        <v>#N/A</v>
      </c>
      <c r="H484" t="e">
        <f>_xlfn.XLOOKUP(A484,'2025'!A:A,'2025'!G:G)</f>
        <v>#N/A</v>
      </c>
      <c r="I484" t="e">
        <f>_xlfn.XLOOKUP(A484,'2021'!A:A,'2021'!U:U)</f>
        <v>#N/A</v>
      </c>
      <c r="J484" t="str">
        <f>_xlfn.XLOOKUP(A484,'2022'!A:A,'2022'!V:V)</f>
        <v/>
      </c>
      <c r="K484" t="str">
        <f>_xlfn.XLOOKUP(A484,'2023'!B:B,'2023'!AD:AD)</f>
        <v/>
      </c>
      <c r="L484" t="e">
        <f>_xlfn.XLOOKUP(A484,'2024'!B:B,'2024'!AV:AV)</f>
        <v>#N/A</v>
      </c>
      <c r="M484" t="e">
        <f>_xlfn.XLOOKUP(A484,'2025'!A:A,'2025'!G:G)</f>
        <v>#N/A</v>
      </c>
      <c r="N484" t="e">
        <f>_xlfn.XLOOKUP(A484,'2021'!A:A,'2021'!E:E)</f>
        <v>#N/A</v>
      </c>
      <c r="O484">
        <f>_xlfn.XLOOKUP(A484,'2022'!A:A,'2022'!E:E)</f>
        <v>0</v>
      </c>
      <c r="P484">
        <f>_xlfn.XLOOKUP(A484,'2023'!B:B,'2023'!G:G)</f>
        <v>0</v>
      </c>
      <c r="Q484" t="e">
        <f>_xlfn.XLOOKUP(A484,'2024'!B:B,'2024'!BH:BH)</f>
        <v>#N/A</v>
      </c>
      <c r="R484" t="e">
        <f>_xlfn.XLOOKUP(A484,'2025'!A:A,'2025'!B:B)</f>
        <v>#N/A</v>
      </c>
      <c r="S484" t="e">
        <f>_xlfn.XLOOKUP(A484,'2021'!A:A,'2021'!X:X)</f>
        <v>#N/A</v>
      </c>
      <c r="T484" t="str">
        <f>_xlfn.XLOOKUP(A484,'2022'!A:A,'2022'!X:X)</f>
        <v/>
      </c>
      <c r="U484" t="str">
        <f>_xlfn.XLOOKUP(A484,'2023'!B:B,'2023'!AF:AF)</f>
        <v/>
      </c>
      <c r="V484" t="e">
        <f>_xlfn.XLOOKUP(A484,'2024'!B:B,'2024'!BW:BW)</f>
        <v>#N/A</v>
      </c>
      <c r="W484" t="e">
        <f>_xlfn.XLOOKUP(A484,'2025'!A:A,'2025'!C:C)</f>
        <v>#N/A</v>
      </c>
      <c r="X484" t="e">
        <f>_xlfn.XLOOKUP(A484,'2021'!A:A,'2021'!V:V)</f>
        <v>#N/A</v>
      </c>
      <c r="Y484" t="str">
        <f>_xlfn.XLOOKUP(A484,'2022'!A:A,'2022'!W:W)</f>
        <v/>
      </c>
      <c r="Z484" t="str">
        <f>_xlfn.XLOOKUP(A484,'2023'!B:B,'2023'!AE:AE)</f>
        <v/>
      </c>
      <c r="AA484" t="e">
        <f>_xlfn.XLOOKUP(A484,'2024'!B:B,'2024'!AZ:AZ)</f>
        <v>#N/A</v>
      </c>
      <c r="AB484" t="e">
        <f>_xlfn.XLOOKUP(A484,'2025'!A:A,'2025'!F:F)</f>
        <v>#N/A</v>
      </c>
    </row>
    <row r="485" spans="1:28">
      <c r="A485" t="s">
        <v>136</v>
      </c>
      <c r="E485" t="str">
        <f>_xlfn.XLOOKUP(A485,'2022'!A:A,'2022'!AA:AA)</f>
        <v/>
      </c>
      <c r="F485">
        <f>_xlfn.XLOOKUP(A485,'2023'!B:B,'2023'!AG:AG)</f>
        <v>0</v>
      </c>
      <c r="G485">
        <f>_xlfn.XLOOKUP(A485,'2024'!B:B,'2024'!BL:BL)</f>
        <v>0</v>
      </c>
      <c r="H485">
        <f>_xlfn.XLOOKUP(A485,'2025'!A:A,'2025'!G:G)</f>
        <v>1</v>
      </c>
      <c r="I485" t="str">
        <f>_xlfn.XLOOKUP(A485,'2021'!A:A,'2021'!U:U)</f>
        <v/>
      </c>
      <c r="J485" t="str">
        <f>_xlfn.XLOOKUP(A485,'2022'!A:A,'2022'!V:V)</f>
        <v/>
      </c>
      <c r="K485" t="str">
        <f>_xlfn.XLOOKUP(A485,'2023'!B:B,'2023'!AD:AD)</f>
        <v/>
      </c>
      <c r="L485" t="str">
        <f>_xlfn.XLOOKUP(A485,'2024'!B:B,'2024'!AV:AV)</f>
        <v/>
      </c>
      <c r="M485">
        <f>_xlfn.XLOOKUP(A485,'2025'!A:A,'2025'!G:G)</f>
        <v>1</v>
      </c>
      <c r="N485">
        <f>_xlfn.XLOOKUP(A485,'2021'!A:A,'2021'!E:E)</f>
        <v>0</v>
      </c>
      <c r="O485">
        <f>_xlfn.XLOOKUP(A485,'2022'!A:A,'2022'!E:E)</f>
        <v>0</v>
      </c>
      <c r="P485">
        <f>_xlfn.XLOOKUP(A485,'2023'!B:B,'2023'!G:G)</f>
        <v>0</v>
      </c>
      <c r="Q485">
        <f>_xlfn.XLOOKUP(A485,'2024'!B:B,'2024'!BH:BH)</f>
        <v>0</v>
      </c>
      <c r="R485">
        <f>_xlfn.XLOOKUP(A485,'2025'!A:A,'2025'!B:B)</f>
        <v>0</v>
      </c>
      <c r="S485" t="str">
        <f>_xlfn.XLOOKUP(A485,'2021'!A:A,'2021'!X:X)</f>
        <v/>
      </c>
      <c r="T485" t="str">
        <f>_xlfn.XLOOKUP(A485,'2022'!A:A,'2022'!X:X)</f>
        <v/>
      </c>
      <c r="U485" t="str">
        <f>_xlfn.XLOOKUP(A485,'2023'!B:B,'2023'!AF:AF)</f>
        <v/>
      </c>
      <c r="V485" t="str">
        <f>_xlfn.XLOOKUP(A485,'2024'!B:B,'2024'!BW:BW)</f>
        <v/>
      </c>
      <c r="W485">
        <f>_xlfn.XLOOKUP(A485,'2025'!A:A,'2025'!C:C)</f>
        <v>0</v>
      </c>
      <c r="X485">
        <f>_xlfn.XLOOKUP(A485,'2021'!A:A,'2021'!V:V)</f>
        <v>1</v>
      </c>
      <c r="Y485" t="str">
        <f>_xlfn.XLOOKUP(A485,'2022'!A:A,'2022'!W:W)</f>
        <v/>
      </c>
      <c r="Z485">
        <f>_xlfn.XLOOKUP(A485,'2023'!B:B,'2023'!AE:AE)</f>
        <v>1</v>
      </c>
      <c r="AA485">
        <f>_xlfn.XLOOKUP(A485,'2024'!B:B,'2024'!AZ:AZ)</f>
        <v>1</v>
      </c>
      <c r="AB485">
        <f>_xlfn.XLOOKUP(A485,'2025'!A:A,'2025'!F:F)</f>
        <v>1</v>
      </c>
    </row>
    <row r="486" spans="1:28">
      <c r="A486" t="s">
        <v>277</v>
      </c>
      <c r="E486" t="str">
        <f>_xlfn.XLOOKUP(A486,'2022'!A:A,'2022'!AA:AA)</f>
        <v/>
      </c>
      <c r="F486" t="str">
        <f>_xlfn.XLOOKUP(A486,'2023'!B:B,'2023'!AG:AG)</f>
        <v>U</v>
      </c>
      <c r="G486">
        <f>_xlfn.XLOOKUP(A486,'2024'!B:B,'2024'!BL:BL)</f>
        <v>1</v>
      </c>
      <c r="H486">
        <f>_xlfn.XLOOKUP(A486,'2025'!A:A,'2025'!G:G)</f>
        <v>0</v>
      </c>
      <c r="I486">
        <f>_xlfn.XLOOKUP(A486,'2021'!A:A,'2021'!U:U)</f>
        <v>1</v>
      </c>
      <c r="J486">
        <f>_xlfn.XLOOKUP(A486,'2022'!A:A,'2022'!V:V)</f>
        <v>1</v>
      </c>
      <c r="K486">
        <f>_xlfn.XLOOKUP(A486,'2023'!B:B,'2023'!AD:AD)</f>
        <v>1</v>
      </c>
      <c r="L486" t="str">
        <f>_xlfn.XLOOKUP(A486,'2024'!B:B,'2024'!AV:AV)</f>
        <v/>
      </c>
      <c r="M486">
        <f>_xlfn.XLOOKUP(A486,'2025'!A:A,'2025'!G:G)</f>
        <v>0</v>
      </c>
      <c r="N486">
        <f>_xlfn.XLOOKUP(A486,'2021'!A:A,'2021'!E:E)</f>
        <v>0</v>
      </c>
      <c r="O486">
        <f>_xlfn.XLOOKUP(A486,'2022'!A:A,'2022'!E:E)</f>
        <v>0</v>
      </c>
      <c r="P486">
        <f>_xlfn.XLOOKUP(A486,'2023'!B:B,'2023'!G:G)</f>
        <v>0</v>
      </c>
      <c r="Q486">
        <f>_xlfn.XLOOKUP(A486,'2024'!B:B,'2024'!BH:BH)</f>
        <v>0</v>
      </c>
      <c r="R486">
        <f>_xlfn.XLOOKUP(A486,'2025'!A:A,'2025'!B:B)</f>
        <v>0</v>
      </c>
      <c r="S486">
        <f>_xlfn.XLOOKUP(A486,'2021'!A:A,'2021'!X:X)</f>
        <v>1</v>
      </c>
      <c r="T486">
        <f>_xlfn.XLOOKUP(A486,'2022'!A:A,'2022'!X:X)</f>
        <v>1</v>
      </c>
      <c r="U486">
        <f>_xlfn.XLOOKUP(A486,'2023'!B:B,'2023'!AF:AF)</f>
        <v>1</v>
      </c>
      <c r="V486">
        <f>_xlfn.XLOOKUP(A486,'2024'!B:B,'2024'!BW:BW)</f>
        <v>1</v>
      </c>
      <c r="W486">
        <f>_xlfn.XLOOKUP(A486,'2025'!A:A,'2025'!C:C)</f>
        <v>1</v>
      </c>
      <c r="X486" t="str">
        <f>_xlfn.XLOOKUP(A486,'2021'!A:A,'2021'!V:V)</f>
        <v/>
      </c>
      <c r="Y486" t="str">
        <f>_xlfn.XLOOKUP(A486,'2022'!A:A,'2022'!W:W)</f>
        <v/>
      </c>
      <c r="Z486" t="str">
        <f>_xlfn.XLOOKUP(A486,'2023'!B:B,'2023'!AE:AE)</f>
        <v/>
      </c>
      <c r="AA486">
        <f>_xlfn.XLOOKUP(A486,'2024'!B:B,'2024'!AZ:AZ)</f>
        <v>1</v>
      </c>
      <c r="AB486">
        <f>_xlfn.XLOOKUP(A486,'2025'!A:A,'2025'!F:F)</f>
        <v>0</v>
      </c>
    </row>
    <row r="487" spans="1:28">
      <c r="A487" t="s">
        <v>308</v>
      </c>
      <c r="E487" t="str">
        <f>_xlfn.XLOOKUP(A487,'2022'!A:A,'2022'!AA:AA)</f>
        <v>Y</v>
      </c>
      <c r="F487">
        <f>_xlfn.XLOOKUP(A487,'2023'!B:B,'2023'!AG:AG)</f>
        <v>0</v>
      </c>
      <c r="G487">
        <f>_xlfn.XLOOKUP(A487,'2024'!B:B,'2024'!BL:BL)</f>
        <v>1</v>
      </c>
      <c r="H487">
        <f>_xlfn.XLOOKUP(A487,'2025'!A:A,'2025'!G:G)</f>
        <v>1</v>
      </c>
      <c r="I487" t="str">
        <f>_xlfn.XLOOKUP(A487,'2021'!A:A,'2021'!U:U)</f>
        <v/>
      </c>
      <c r="J487" t="str">
        <f>_xlfn.XLOOKUP(A487,'2022'!A:A,'2022'!V:V)</f>
        <v/>
      </c>
      <c r="K487" t="str">
        <f>_xlfn.XLOOKUP(A487,'2023'!B:B,'2023'!AD:AD)</f>
        <v/>
      </c>
      <c r="L487" t="str">
        <f>_xlfn.XLOOKUP(A487,'2024'!B:B,'2024'!AV:AV)</f>
        <v/>
      </c>
      <c r="M487">
        <f>_xlfn.XLOOKUP(A487,'2025'!A:A,'2025'!G:G)</f>
        <v>1</v>
      </c>
      <c r="N487">
        <f>_xlfn.XLOOKUP(A487,'2021'!A:A,'2021'!E:E)</f>
        <v>0</v>
      </c>
      <c r="O487">
        <f>_xlfn.XLOOKUP(A487,'2022'!A:A,'2022'!E:E)</f>
        <v>0</v>
      </c>
      <c r="P487">
        <f>_xlfn.XLOOKUP(A487,'2023'!B:B,'2023'!G:G)</f>
        <v>0</v>
      </c>
      <c r="Q487">
        <f>_xlfn.XLOOKUP(A487,'2024'!B:B,'2024'!BH:BH)</f>
        <v>0</v>
      </c>
      <c r="R487">
        <f>_xlfn.XLOOKUP(A487,'2025'!A:A,'2025'!B:B)</f>
        <v>0</v>
      </c>
      <c r="S487" t="str">
        <f>_xlfn.XLOOKUP(A487,'2021'!A:A,'2021'!X:X)</f>
        <v/>
      </c>
      <c r="T487" t="str">
        <f>_xlfn.XLOOKUP(A487,'2022'!A:A,'2022'!X:X)</f>
        <v/>
      </c>
      <c r="U487" t="str">
        <f>_xlfn.XLOOKUP(A487,'2023'!B:B,'2023'!AF:AF)</f>
        <v/>
      </c>
      <c r="V487" t="str">
        <f>_xlfn.XLOOKUP(A487,'2024'!B:B,'2024'!BW:BW)</f>
        <v/>
      </c>
      <c r="W487">
        <f>_xlfn.XLOOKUP(A487,'2025'!A:A,'2025'!C:C)</f>
        <v>0</v>
      </c>
      <c r="X487">
        <f>_xlfn.XLOOKUP(A487,'2021'!A:A,'2021'!V:V)</f>
        <v>1</v>
      </c>
      <c r="Y487">
        <f>_xlfn.XLOOKUP(A487,'2022'!A:A,'2022'!W:W)</f>
        <v>1</v>
      </c>
      <c r="Z487">
        <f>_xlfn.XLOOKUP(A487,'2023'!B:B,'2023'!AE:AE)</f>
        <v>1</v>
      </c>
      <c r="AA487">
        <f>_xlfn.XLOOKUP(A487,'2024'!B:B,'2024'!AZ:AZ)</f>
        <v>1</v>
      </c>
      <c r="AB487">
        <f>_xlfn.XLOOKUP(A487,'2025'!A:A,'2025'!F:F)</f>
        <v>1</v>
      </c>
    </row>
    <row r="488" spans="1:28">
      <c r="A488" t="s">
        <v>322</v>
      </c>
      <c r="E488" t="str">
        <f>_xlfn.XLOOKUP(A488,'2022'!A:A,'2022'!AA:AA)</f>
        <v/>
      </c>
      <c r="F488">
        <f>_xlfn.XLOOKUP(A488,'2023'!B:B,'2023'!AG:AG)</f>
        <v>0</v>
      </c>
      <c r="G488">
        <f>_xlfn.XLOOKUP(A488,'2024'!B:B,'2024'!BL:BL)</f>
        <v>0</v>
      </c>
      <c r="H488">
        <f>_xlfn.XLOOKUP(A488,'2025'!A:A,'2025'!G:G)</f>
        <v>1</v>
      </c>
      <c r="I488" t="str">
        <f>_xlfn.XLOOKUP(A488,'2021'!A:A,'2021'!U:U)</f>
        <v/>
      </c>
      <c r="J488" t="str">
        <f>_xlfn.XLOOKUP(A488,'2022'!A:A,'2022'!V:V)</f>
        <v/>
      </c>
      <c r="K488" t="str">
        <f>_xlfn.XLOOKUP(A488,'2023'!B:B,'2023'!AD:AD)</f>
        <v/>
      </c>
      <c r="L488" t="str">
        <f>_xlfn.XLOOKUP(A488,'2024'!B:B,'2024'!AV:AV)</f>
        <v/>
      </c>
      <c r="M488">
        <f>_xlfn.XLOOKUP(A488,'2025'!A:A,'2025'!G:G)</f>
        <v>1</v>
      </c>
      <c r="N488">
        <f>_xlfn.XLOOKUP(A488,'2021'!A:A,'2021'!E:E)</f>
        <v>0</v>
      </c>
      <c r="O488">
        <f>_xlfn.XLOOKUP(A488,'2022'!A:A,'2022'!E:E)</f>
        <v>0</v>
      </c>
      <c r="P488">
        <f>_xlfn.XLOOKUP(A488,'2023'!B:B,'2023'!G:G)</f>
        <v>0</v>
      </c>
      <c r="Q488">
        <f>_xlfn.XLOOKUP(A488,'2024'!B:B,'2024'!BH:BH)</f>
        <v>0</v>
      </c>
      <c r="R488">
        <f>_xlfn.XLOOKUP(A488,'2025'!A:A,'2025'!B:B)</f>
        <v>0</v>
      </c>
      <c r="S488" t="str">
        <f>_xlfn.XLOOKUP(A488,'2021'!A:A,'2021'!X:X)</f>
        <v/>
      </c>
      <c r="T488" t="str">
        <f>_xlfn.XLOOKUP(A488,'2022'!A:A,'2022'!X:X)</f>
        <v/>
      </c>
      <c r="U488" t="str">
        <f>_xlfn.XLOOKUP(A488,'2023'!B:B,'2023'!AF:AF)</f>
        <v/>
      </c>
      <c r="V488" t="str">
        <f>_xlfn.XLOOKUP(A488,'2024'!B:B,'2024'!BW:BW)</f>
        <v/>
      </c>
      <c r="W488">
        <f>_xlfn.XLOOKUP(A488,'2025'!A:A,'2025'!C:C)</f>
        <v>0</v>
      </c>
      <c r="X488">
        <f>_xlfn.XLOOKUP(A488,'2021'!A:A,'2021'!V:V)</f>
        <v>1</v>
      </c>
      <c r="Y488">
        <f>_xlfn.XLOOKUP(A488,'2022'!A:A,'2022'!W:W)</f>
        <v>1</v>
      </c>
      <c r="Z488">
        <f>_xlfn.XLOOKUP(A488,'2023'!B:B,'2023'!AE:AE)</f>
        <v>1</v>
      </c>
      <c r="AA488">
        <f>_xlfn.XLOOKUP(A488,'2024'!B:B,'2024'!AZ:AZ)</f>
        <v>1</v>
      </c>
      <c r="AB488">
        <f>_xlfn.XLOOKUP(A488,'2025'!A:A,'2025'!F:F)</f>
        <v>1</v>
      </c>
    </row>
    <row r="489" spans="1:28">
      <c r="A489" t="s">
        <v>3190</v>
      </c>
      <c r="E489" t="e">
        <f>_xlfn.XLOOKUP(A489,'2022'!A:A,'2022'!AA:AA)</f>
        <v>#N/A</v>
      </c>
      <c r="F489" t="e">
        <f>_xlfn.XLOOKUP(A489,'2023'!B:B,'2023'!AG:AG)</f>
        <v>#N/A</v>
      </c>
      <c r="G489" t="e">
        <f>_xlfn.XLOOKUP(A489,'2024'!B:B,'2024'!BL:BL)</f>
        <v>#N/A</v>
      </c>
      <c r="H489" t="e">
        <f>_xlfn.XLOOKUP(A489,'2025'!A:A,'2025'!G:G)</f>
        <v>#N/A</v>
      </c>
      <c r="I489" t="str">
        <f>_xlfn.XLOOKUP(A489,'2021'!A:A,'2021'!U:U)</f>
        <v/>
      </c>
      <c r="J489" t="e">
        <f>_xlfn.XLOOKUP(A489,'2022'!A:A,'2022'!V:V)</f>
        <v>#N/A</v>
      </c>
      <c r="K489" t="e">
        <f>_xlfn.XLOOKUP(A489,'2023'!B:B,'2023'!AD:AD)</f>
        <v>#N/A</v>
      </c>
      <c r="L489" t="e">
        <f>_xlfn.XLOOKUP(A489,'2024'!B:B,'2024'!AV:AV)</f>
        <v>#N/A</v>
      </c>
      <c r="M489" t="e">
        <f>_xlfn.XLOOKUP(A489,'2025'!A:A,'2025'!G:G)</f>
        <v>#N/A</v>
      </c>
      <c r="N489">
        <f>_xlfn.XLOOKUP(A489,'2021'!A:A,'2021'!E:E)</f>
        <v>0</v>
      </c>
      <c r="O489" t="e">
        <f>_xlfn.XLOOKUP(A489,'2022'!A:A,'2022'!E:E)</f>
        <v>#N/A</v>
      </c>
      <c r="P489" t="e">
        <f>_xlfn.XLOOKUP(A489,'2023'!B:B,'2023'!G:G)</f>
        <v>#N/A</v>
      </c>
      <c r="Q489" t="e">
        <f>_xlfn.XLOOKUP(A489,'2024'!B:B,'2024'!BH:BH)</f>
        <v>#N/A</v>
      </c>
      <c r="R489" t="e">
        <f>_xlfn.XLOOKUP(A489,'2025'!A:A,'2025'!B:B)</f>
        <v>#N/A</v>
      </c>
      <c r="S489" t="str">
        <f>_xlfn.XLOOKUP(A489,'2021'!A:A,'2021'!X:X)</f>
        <v/>
      </c>
      <c r="T489" t="e">
        <f>_xlfn.XLOOKUP(A489,'2022'!A:A,'2022'!X:X)</f>
        <v>#N/A</v>
      </c>
      <c r="U489" t="e">
        <f>_xlfn.XLOOKUP(A489,'2023'!B:B,'2023'!AF:AF)</f>
        <v>#N/A</v>
      </c>
      <c r="V489" t="e">
        <f>_xlfn.XLOOKUP(A489,'2024'!B:B,'2024'!BW:BW)</f>
        <v>#N/A</v>
      </c>
      <c r="W489" t="e">
        <f>_xlfn.XLOOKUP(A489,'2025'!A:A,'2025'!C:C)</f>
        <v>#N/A</v>
      </c>
      <c r="X489" t="str">
        <f>_xlfn.XLOOKUP(A489,'2021'!A:A,'2021'!V:V)</f>
        <v/>
      </c>
      <c r="Y489" t="e">
        <f>_xlfn.XLOOKUP(A489,'2022'!A:A,'2022'!W:W)</f>
        <v>#N/A</v>
      </c>
      <c r="Z489" t="e">
        <f>_xlfn.XLOOKUP(A489,'2023'!B:B,'2023'!AE:AE)</f>
        <v>#N/A</v>
      </c>
      <c r="AA489" t="e">
        <f>_xlfn.XLOOKUP(A489,'2024'!B:B,'2024'!AZ:AZ)</f>
        <v>#N/A</v>
      </c>
      <c r="AB489" t="e">
        <f>_xlfn.XLOOKUP(A489,'2025'!A:A,'2025'!F:F)</f>
        <v>#N/A</v>
      </c>
    </row>
    <row r="490" spans="1:28">
      <c r="A490" t="s">
        <v>236</v>
      </c>
      <c r="E490" t="str">
        <f>_xlfn.XLOOKUP(A490,'2022'!A:A,'2022'!AA:AA)</f>
        <v/>
      </c>
      <c r="F490">
        <f>_xlfn.XLOOKUP(A490,'2023'!B:B,'2023'!AG:AG)</f>
        <v>0</v>
      </c>
      <c r="G490">
        <f>_xlfn.XLOOKUP(A490,'2024'!B:B,'2024'!BL:BL)</f>
        <v>0</v>
      </c>
      <c r="H490">
        <f>_xlfn.XLOOKUP(A490,'2025'!A:A,'2025'!G:G)</f>
        <v>0</v>
      </c>
      <c r="I490" t="str">
        <f>_xlfn.XLOOKUP(A490,'2021'!A:A,'2021'!U:U)</f>
        <v/>
      </c>
      <c r="J490" t="str">
        <f>_xlfn.XLOOKUP(A490,'2022'!A:A,'2022'!V:V)</f>
        <v/>
      </c>
      <c r="K490" t="str">
        <f>_xlfn.XLOOKUP(A490,'2023'!B:B,'2023'!AD:AD)</f>
        <v/>
      </c>
      <c r="L490" t="str">
        <f>_xlfn.XLOOKUP(A490,'2024'!B:B,'2024'!AV:AV)</f>
        <v/>
      </c>
      <c r="M490">
        <f>_xlfn.XLOOKUP(A490,'2025'!A:A,'2025'!G:G)</f>
        <v>0</v>
      </c>
      <c r="N490">
        <f>_xlfn.XLOOKUP(A490,'2021'!A:A,'2021'!E:E)</f>
        <v>0</v>
      </c>
      <c r="O490">
        <f>_xlfn.XLOOKUP(A490,'2022'!A:A,'2022'!E:E)</f>
        <v>0</v>
      </c>
      <c r="P490">
        <f>_xlfn.XLOOKUP(A490,'2023'!B:B,'2023'!G:G)</f>
        <v>0</v>
      </c>
      <c r="Q490">
        <f>_xlfn.XLOOKUP(A490,'2024'!B:B,'2024'!BH:BH)</f>
        <v>0</v>
      </c>
      <c r="R490">
        <f>_xlfn.XLOOKUP(A490,'2025'!A:A,'2025'!B:B)</f>
        <v>0</v>
      </c>
      <c r="S490" t="str">
        <f>_xlfn.XLOOKUP(A490,'2021'!A:A,'2021'!X:X)</f>
        <v/>
      </c>
      <c r="T490" t="str">
        <f>_xlfn.XLOOKUP(A490,'2022'!A:A,'2022'!X:X)</f>
        <v/>
      </c>
      <c r="U490" t="str">
        <f>_xlfn.XLOOKUP(A490,'2023'!B:B,'2023'!AF:AF)</f>
        <v/>
      </c>
      <c r="V490" t="str">
        <f>_xlfn.XLOOKUP(A490,'2024'!B:B,'2024'!BW:BW)</f>
        <v/>
      </c>
      <c r="W490">
        <f>_xlfn.XLOOKUP(A490,'2025'!A:A,'2025'!C:C)</f>
        <v>1</v>
      </c>
      <c r="X490">
        <f>_xlfn.XLOOKUP(A490,'2021'!A:A,'2021'!V:V)</f>
        <v>1</v>
      </c>
      <c r="Y490">
        <f>_xlfn.XLOOKUP(A490,'2022'!A:A,'2022'!W:W)</f>
        <v>1</v>
      </c>
      <c r="Z490">
        <f>_xlfn.XLOOKUP(A490,'2023'!B:B,'2023'!AE:AE)</f>
        <v>1</v>
      </c>
      <c r="AA490">
        <f>_xlfn.XLOOKUP(A490,'2024'!B:B,'2024'!AZ:AZ)</f>
        <v>1</v>
      </c>
      <c r="AB490">
        <f>_xlfn.XLOOKUP(A490,'2025'!A:A,'2025'!F:F)</f>
        <v>1</v>
      </c>
    </row>
    <row r="491" spans="1:28">
      <c r="A491" t="s">
        <v>138</v>
      </c>
      <c r="E491" t="str">
        <f>_xlfn.XLOOKUP(A491,'2022'!A:A,'2022'!AA:AA)</f>
        <v/>
      </c>
      <c r="F491" t="e">
        <f>_xlfn.XLOOKUP(A491,'2023'!B:B,'2023'!AG:AG)</f>
        <v>#N/A</v>
      </c>
      <c r="G491">
        <f>_xlfn.XLOOKUP(A491,'2024'!B:B,'2024'!BL:BL)</f>
        <v>1</v>
      </c>
      <c r="H491">
        <f>_xlfn.XLOOKUP(A491,'2025'!A:A,'2025'!G:G)</f>
        <v>0</v>
      </c>
      <c r="I491" t="str">
        <f>_xlfn.XLOOKUP(A491,'2021'!A:A,'2021'!U:U)</f>
        <v/>
      </c>
      <c r="J491" t="str">
        <f>_xlfn.XLOOKUP(A491,'2022'!A:A,'2022'!V:V)</f>
        <v/>
      </c>
      <c r="K491" t="e">
        <f>_xlfn.XLOOKUP(A491,'2023'!B:B,'2023'!AD:AD)</f>
        <v>#N/A</v>
      </c>
      <c r="L491">
        <f>_xlfn.XLOOKUP(A491,'2024'!B:B,'2024'!AV:AV)</f>
        <v>1</v>
      </c>
      <c r="M491">
        <f>_xlfn.XLOOKUP(A491,'2025'!A:A,'2025'!G:G)</f>
        <v>0</v>
      </c>
      <c r="N491">
        <f>_xlfn.XLOOKUP(A491,'2021'!A:A,'2021'!E:E)</f>
        <v>0</v>
      </c>
      <c r="O491">
        <f>_xlfn.XLOOKUP(A491,'2022'!A:A,'2022'!E:E)</f>
        <v>0</v>
      </c>
      <c r="P491" t="e">
        <f>_xlfn.XLOOKUP(A491,'2023'!B:B,'2023'!G:G)</f>
        <v>#N/A</v>
      </c>
      <c r="Q491">
        <f>_xlfn.XLOOKUP(A491,'2024'!B:B,'2024'!BH:BH)</f>
        <v>0</v>
      </c>
      <c r="R491">
        <f>_xlfn.XLOOKUP(A491,'2025'!A:A,'2025'!B:B)</f>
        <v>0</v>
      </c>
      <c r="S491" t="str">
        <f>_xlfn.XLOOKUP(A491,'2021'!A:A,'2021'!X:X)</f>
        <v/>
      </c>
      <c r="T491" t="str">
        <f>_xlfn.XLOOKUP(A491,'2022'!A:A,'2022'!X:X)</f>
        <v/>
      </c>
      <c r="U491" t="e">
        <f>_xlfn.XLOOKUP(A491,'2023'!B:B,'2023'!AF:AF)</f>
        <v>#N/A</v>
      </c>
      <c r="V491" t="str">
        <f>_xlfn.XLOOKUP(A491,'2024'!B:B,'2024'!BW:BW)</f>
        <v/>
      </c>
      <c r="W491">
        <f>_xlfn.XLOOKUP(A491,'2025'!A:A,'2025'!C:C)</f>
        <v>0</v>
      </c>
      <c r="X491" t="str">
        <f>_xlfn.XLOOKUP(A491,'2021'!A:A,'2021'!V:V)</f>
        <v/>
      </c>
      <c r="Y491">
        <f>_xlfn.XLOOKUP(A491,'2022'!A:A,'2022'!W:W)</f>
        <v>1</v>
      </c>
      <c r="Z491" t="e">
        <f>_xlfn.XLOOKUP(A491,'2023'!B:B,'2023'!AE:AE)</f>
        <v>#N/A</v>
      </c>
      <c r="AA491">
        <f>_xlfn.XLOOKUP(A491,'2024'!B:B,'2024'!AZ:AZ)</f>
        <v>0</v>
      </c>
      <c r="AB491">
        <f>_xlfn.XLOOKUP(A491,'2025'!A:A,'2025'!F:F)</f>
        <v>0</v>
      </c>
    </row>
    <row r="492" spans="1:28">
      <c r="A492" t="s">
        <v>156</v>
      </c>
      <c r="E492" t="str">
        <f>_xlfn.XLOOKUP(A492,'2022'!A:A,'2022'!AA:AA)</f>
        <v/>
      </c>
      <c r="F492">
        <f>_xlfn.XLOOKUP(A492,'2023'!B:B,'2023'!AG:AG)</f>
        <v>0</v>
      </c>
      <c r="G492">
        <f>_xlfn.XLOOKUP(A492,'2024'!B:B,'2024'!BL:BL)</f>
        <v>0</v>
      </c>
      <c r="H492">
        <f>_xlfn.XLOOKUP(A492,'2025'!A:A,'2025'!G:G)</f>
        <v>1</v>
      </c>
      <c r="I492" t="str">
        <f>_xlfn.XLOOKUP(A492,'2021'!A:A,'2021'!U:U)</f>
        <v/>
      </c>
      <c r="J492" t="str">
        <f>_xlfn.XLOOKUP(A492,'2022'!A:A,'2022'!V:V)</f>
        <v/>
      </c>
      <c r="K492" t="str">
        <f>_xlfn.XLOOKUP(A492,'2023'!B:B,'2023'!AD:AD)</f>
        <v/>
      </c>
      <c r="L492" t="str">
        <f>_xlfn.XLOOKUP(A492,'2024'!B:B,'2024'!AV:AV)</f>
        <v/>
      </c>
      <c r="M492">
        <f>_xlfn.XLOOKUP(A492,'2025'!A:A,'2025'!G:G)</f>
        <v>1</v>
      </c>
      <c r="N492">
        <f>_xlfn.XLOOKUP(A492,'2021'!A:A,'2021'!E:E)</f>
        <v>0</v>
      </c>
      <c r="O492">
        <f>_xlfn.XLOOKUP(A492,'2022'!A:A,'2022'!E:E)</f>
        <v>0</v>
      </c>
      <c r="P492">
        <f>_xlfn.XLOOKUP(A492,'2023'!B:B,'2023'!G:G)</f>
        <v>0</v>
      </c>
      <c r="Q492">
        <f>_xlfn.XLOOKUP(A492,'2024'!B:B,'2024'!BH:BH)</f>
        <v>0</v>
      </c>
      <c r="R492">
        <f>_xlfn.XLOOKUP(A492,'2025'!A:A,'2025'!B:B)</f>
        <v>0</v>
      </c>
      <c r="S492">
        <f>_xlfn.XLOOKUP(A492,'2021'!A:A,'2021'!X:X)</f>
        <v>1</v>
      </c>
      <c r="T492">
        <f>_xlfn.XLOOKUP(A492,'2022'!A:A,'2022'!X:X)</f>
        <v>1</v>
      </c>
      <c r="U492">
        <f>_xlfn.XLOOKUP(A492,'2023'!B:B,'2023'!AF:AF)</f>
        <v>1</v>
      </c>
      <c r="V492">
        <f>_xlfn.XLOOKUP(A492,'2024'!B:B,'2024'!BW:BW)</f>
        <v>1</v>
      </c>
      <c r="W492">
        <f>_xlfn.XLOOKUP(A492,'2025'!A:A,'2025'!C:C)</f>
        <v>1</v>
      </c>
      <c r="X492">
        <f>_xlfn.XLOOKUP(A492,'2021'!A:A,'2021'!V:V)</f>
        <v>1</v>
      </c>
      <c r="Y492">
        <f>_xlfn.XLOOKUP(A492,'2022'!A:A,'2022'!W:W)</f>
        <v>1</v>
      </c>
      <c r="Z492">
        <f>_xlfn.XLOOKUP(A492,'2023'!B:B,'2023'!AE:AE)</f>
        <v>1</v>
      </c>
      <c r="AA492">
        <f>_xlfn.XLOOKUP(A492,'2024'!B:B,'2024'!AZ:AZ)</f>
        <v>1</v>
      </c>
      <c r="AB492">
        <f>_xlfn.XLOOKUP(A492,'2025'!A:A,'2025'!F:F)</f>
        <v>1</v>
      </c>
    </row>
    <row r="493" spans="1:28">
      <c r="A493" t="s">
        <v>149</v>
      </c>
      <c r="E493" t="str">
        <f>_xlfn.XLOOKUP(A493,'2022'!A:A,'2022'!AA:AA)</f>
        <v/>
      </c>
      <c r="F493" t="str">
        <f>_xlfn.XLOOKUP(A493,'2023'!B:B,'2023'!AG:AG)</f>
        <v>Y</v>
      </c>
      <c r="G493">
        <f>_xlfn.XLOOKUP(A493,'2024'!B:B,'2024'!BL:BL)</f>
        <v>1</v>
      </c>
      <c r="H493">
        <f>_xlfn.XLOOKUP(A493,'2025'!A:A,'2025'!G:G)</f>
        <v>1</v>
      </c>
      <c r="I493">
        <f>_xlfn.XLOOKUP(A493,'2021'!A:A,'2021'!U:U)</f>
        <v>1</v>
      </c>
      <c r="J493">
        <f>_xlfn.XLOOKUP(A493,'2022'!A:A,'2022'!V:V)</f>
        <v>1</v>
      </c>
      <c r="K493" t="str">
        <f>_xlfn.XLOOKUP(A493,'2023'!B:B,'2023'!AD:AD)</f>
        <v/>
      </c>
      <c r="L493" t="str">
        <f>_xlfn.XLOOKUP(A493,'2024'!B:B,'2024'!AV:AV)</f>
        <v/>
      </c>
      <c r="M493">
        <f>_xlfn.XLOOKUP(A493,'2025'!A:A,'2025'!G:G)</f>
        <v>1</v>
      </c>
      <c r="N493">
        <f>_xlfn.XLOOKUP(A493,'2021'!A:A,'2021'!E:E)</f>
        <v>0</v>
      </c>
      <c r="O493">
        <f>_xlfn.XLOOKUP(A493,'2022'!A:A,'2022'!E:E)</f>
        <v>0</v>
      </c>
      <c r="P493">
        <f>_xlfn.XLOOKUP(A493,'2023'!B:B,'2023'!G:G)</f>
        <v>0</v>
      </c>
      <c r="Q493">
        <f>_xlfn.XLOOKUP(A493,'2024'!B:B,'2024'!BH:BH)</f>
        <v>0</v>
      </c>
      <c r="R493">
        <f>_xlfn.XLOOKUP(A493,'2025'!A:A,'2025'!B:B)</f>
        <v>0</v>
      </c>
      <c r="S493" t="str">
        <f>_xlfn.XLOOKUP(A493,'2021'!A:A,'2021'!X:X)</f>
        <v/>
      </c>
      <c r="T493" t="str">
        <f>_xlfn.XLOOKUP(A493,'2022'!A:A,'2022'!X:X)</f>
        <v/>
      </c>
      <c r="U493" t="str">
        <f>_xlfn.XLOOKUP(A493,'2023'!B:B,'2023'!AF:AF)</f>
        <v/>
      </c>
      <c r="V493" t="str">
        <f>_xlfn.XLOOKUP(A493,'2024'!B:B,'2024'!BW:BW)</f>
        <v/>
      </c>
      <c r="W493">
        <f>_xlfn.XLOOKUP(A493,'2025'!A:A,'2025'!C:C)</f>
        <v>0</v>
      </c>
      <c r="X493">
        <f>_xlfn.XLOOKUP(A493,'2021'!A:A,'2021'!V:V)</f>
        <v>1</v>
      </c>
      <c r="Y493">
        <f>_xlfn.XLOOKUP(A493,'2022'!A:A,'2022'!W:W)</f>
        <v>1</v>
      </c>
      <c r="Z493">
        <f>_xlfn.XLOOKUP(A493,'2023'!B:B,'2023'!AE:AE)</f>
        <v>1</v>
      </c>
      <c r="AA493">
        <f>_xlfn.XLOOKUP(A493,'2024'!B:B,'2024'!AZ:AZ)</f>
        <v>1</v>
      </c>
      <c r="AB493">
        <f>_xlfn.XLOOKUP(A493,'2025'!A:A,'2025'!F:F)</f>
        <v>1</v>
      </c>
    </row>
    <row r="494" spans="1:28">
      <c r="A494" t="s">
        <v>3192</v>
      </c>
      <c r="E494" t="e">
        <f>_xlfn.XLOOKUP(A494,'2022'!A:A,'2022'!AA:AA)</f>
        <v>#N/A</v>
      </c>
      <c r="F494" t="e">
        <f>_xlfn.XLOOKUP(A494,'2023'!B:B,'2023'!AG:AG)</f>
        <v>#N/A</v>
      </c>
      <c r="G494" t="e">
        <f>_xlfn.XLOOKUP(A494,'2024'!B:B,'2024'!BL:BL)</f>
        <v>#N/A</v>
      </c>
      <c r="H494" t="e">
        <f>_xlfn.XLOOKUP(A494,'2025'!A:A,'2025'!G:G)</f>
        <v>#N/A</v>
      </c>
      <c r="I494" t="str">
        <f>_xlfn.XLOOKUP(A494,'2021'!A:A,'2021'!U:U)</f>
        <v/>
      </c>
      <c r="J494" t="e">
        <f>_xlfn.XLOOKUP(A494,'2022'!A:A,'2022'!V:V)</f>
        <v>#N/A</v>
      </c>
      <c r="K494" t="e">
        <f>_xlfn.XLOOKUP(A494,'2023'!B:B,'2023'!AD:AD)</f>
        <v>#N/A</v>
      </c>
      <c r="L494" t="e">
        <f>_xlfn.XLOOKUP(A494,'2024'!B:B,'2024'!AV:AV)</f>
        <v>#N/A</v>
      </c>
      <c r="M494" t="e">
        <f>_xlfn.XLOOKUP(A494,'2025'!A:A,'2025'!G:G)</f>
        <v>#N/A</v>
      </c>
      <c r="N494">
        <f>_xlfn.XLOOKUP(A494,'2021'!A:A,'2021'!E:E)</f>
        <v>0</v>
      </c>
      <c r="O494" t="e">
        <f>_xlfn.XLOOKUP(A494,'2022'!A:A,'2022'!E:E)</f>
        <v>#N/A</v>
      </c>
      <c r="P494" t="e">
        <f>_xlfn.XLOOKUP(A494,'2023'!B:B,'2023'!G:G)</f>
        <v>#N/A</v>
      </c>
      <c r="Q494" t="e">
        <f>_xlfn.XLOOKUP(A494,'2024'!B:B,'2024'!BH:BH)</f>
        <v>#N/A</v>
      </c>
      <c r="R494" t="e">
        <f>_xlfn.XLOOKUP(A494,'2025'!A:A,'2025'!B:B)</f>
        <v>#N/A</v>
      </c>
      <c r="S494" t="str">
        <f>_xlfn.XLOOKUP(A494,'2021'!A:A,'2021'!X:X)</f>
        <v/>
      </c>
      <c r="T494" t="e">
        <f>_xlfn.XLOOKUP(A494,'2022'!A:A,'2022'!X:X)</f>
        <v>#N/A</v>
      </c>
      <c r="U494" t="e">
        <f>_xlfn.XLOOKUP(A494,'2023'!B:B,'2023'!AF:AF)</f>
        <v>#N/A</v>
      </c>
      <c r="V494" t="e">
        <f>_xlfn.XLOOKUP(A494,'2024'!B:B,'2024'!BW:BW)</f>
        <v>#N/A</v>
      </c>
      <c r="W494" t="e">
        <f>_xlfn.XLOOKUP(A494,'2025'!A:A,'2025'!C:C)</f>
        <v>#N/A</v>
      </c>
      <c r="X494">
        <f>_xlfn.XLOOKUP(A494,'2021'!A:A,'2021'!V:V)</f>
        <v>1</v>
      </c>
      <c r="Y494" t="e">
        <f>_xlfn.XLOOKUP(A494,'2022'!A:A,'2022'!W:W)</f>
        <v>#N/A</v>
      </c>
      <c r="Z494" t="e">
        <f>_xlfn.XLOOKUP(A494,'2023'!B:B,'2023'!AE:AE)</f>
        <v>#N/A</v>
      </c>
      <c r="AA494" t="e">
        <f>_xlfn.XLOOKUP(A494,'2024'!B:B,'2024'!AZ:AZ)</f>
        <v>#N/A</v>
      </c>
      <c r="AB494" t="e">
        <f>_xlfn.XLOOKUP(A494,'2025'!A:A,'2025'!F:F)</f>
        <v>#N/A</v>
      </c>
    </row>
    <row r="495" spans="1:28">
      <c r="A495" t="s">
        <v>441</v>
      </c>
      <c r="E495" t="str">
        <f>_xlfn.XLOOKUP(A495,'2022'!A:A,'2022'!AA:AA)</f>
        <v>Y</v>
      </c>
      <c r="F495" t="str">
        <f>_xlfn.XLOOKUP(A495,'2023'!B:B,'2023'!AG:AG)</f>
        <v>U</v>
      </c>
      <c r="G495">
        <f>_xlfn.XLOOKUP(A495,'2024'!B:B,'2024'!BL:BL)</f>
        <v>0</v>
      </c>
      <c r="H495">
        <f>_xlfn.XLOOKUP(A495,'2025'!A:A,'2025'!G:G)</f>
        <v>1</v>
      </c>
      <c r="I495" t="e">
        <f>_xlfn.XLOOKUP(A495,'2021'!A:A,'2021'!U:U)</f>
        <v>#N/A</v>
      </c>
      <c r="J495" t="str">
        <f>_xlfn.XLOOKUP(A495,'2022'!A:A,'2022'!V:V)</f>
        <v/>
      </c>
      <c r="K495" t="str">
        <f>_xlfn.XLOOKUP(A495,'2023'!B:B,'2023'!AD:AD)</f>
        <v/>
      </c>
      <c r="L495" t="str">
        <f>_xlfn.XLOOKUP(A495,'2024'!B:B,'2024'!AV:AV)</f>
        <v/>
      </c>
      <c r="M495">
        <f>_xlfn.XLOOKUP(A495,'2025'!A:A,'2025'!G:G)</f>
        <v>1</v>
      </c>
      <c r="N495" t="e">
        <f>_xlfn.XLOOKUP(A495,'2021'!A:A,'2021'!E:E)</f>
        <v>#N/A</v>
      </c>
      <c r="O495">
        <f>_xlfn.XLOOKUP(A495,'2022'!A:A,'2022'!E:E)</f>
        <v>0</v>
      </c>
      <c r="P495">
        <f>_xlfn.XLOOKUP(A495,'2023'!B:B,'2023'!G:G)</f>
        <v>0</v>
      </c>
      <c r="Q495">
        <f>_xlfn.XLOOKUP(A495,'2024'!B:B,'2024'!BH:BH)</f>
        <v>0</v>
      </c>
      <c r="R495">
        <f>_xlfn.XLOOKUP(A495,'2025'!A:A,'2025'!B:B)</f>
        <v>0</v>
      </c>
      <c r="S495" t="e">
        <f>_xlfn.XLOOKUP(A495,'2021'!A:A,'2021'!X:X)</f>
        <v>#N/A</v>
      </c>
      <c r="T495" t="str">
        <f>_xlfn.XLOOKUP(A495,'2022'!A:A,'2022'!X:X)</f>
        <v/>
      </c>
      <c r="U495" t="str">
        <f>_xlfn.XLOOKUP(A495,'2023'!B:B,'2023'!AF:AF)</f>
        <v/>
      </c>
      <c r="V495" t="str">
        <f>_xlfn.XLOOKUP(A495,'2024'!B:B,'2024'!BW:BW)</f>
        <v/>
      </c>
      <c r="W495">
        <f>_xlfn.XLOOKUP(A495,'2025'!A:A,'2025'!C:C)</f>
        <v>1</v>
      </c>
      <c r="X495" t="e">
        <f>_xlfn.XLOOKUP(A495,'2021'!A:A,'2021'!V:V)</f>
        <v>#N/A</v>
      </c>
      <c r="Y495" t="str">
        <f>_xlfn.XLOOKUP(A495,'2022'!A:A,'2022'!W:W)</f>
        <v/>
      </c>
      <c r="Z495" t="str">
        <f>_xlfn.XLOOKUP(A495,'2023'!B:B,'2023'!AE:AE)</f>
        <v/>
      </c>
      <c r="AA495">
        <f>_xlfn.XLOOKUP(A495,'2024'!B:B,'2024'!AZ:AZ)</f>
        <v>0</v>
      </c>
      <c r="AB495">
        <f>_xlfn.XLOOKUP(A495,'2025'!A:A,'2025'!F:F)</f>
        <v>1</v>
      </c>
    </row>
    <row r="496" spans="1:28">
      <c r="A496" t="s">
        <v>186</v>
      </c>
      <c r="E496" t="str">
        <f>_xlfn.XLOOKUP(A496,'2022'!A:A,'2022'!AA:AA)</f>
        <v/>
      </c>
      <c r="F496">
        <f>_xlfn.XLOOKUP(A496,'2023'!B:B,'2023'!AG:AG)</f>
        <v>0</v>
      </c>
      <c r="G496">
        <f>_xlfn.XLOOKUP(A496,'2024'!B:B,'2024'!BL:BL)</f>
        <v>0</v>
      </c>
      <c r="H496">
        <f>_xlfn.XLOOKUP(A496,'2025'!A:A,'2025'!G:G)</f>
        <v>0</v>
      </c>
      <c r="I496" t="str">
        <f>_xlfn.XLOOKUP(A496,'2021'!A:A,'2021'!U:U)</f>
        <v/>
      </c>
      <c r="J496" t="str">
        <f>_xlfn.XLOOKUP(A496,'2022'!A:A,'2022'!V:V)</f>
        <v/>
      </c>
      <c r="K496" t="str">
        <f>_xlfn.XLOOKUP(A496,'2023'!B:B,'2023'!AD:AD)</f>
        <v/>
      </c>
      <c r="L496" t="str">
        <f>_xlfn.XLOOKUP(A496,'2024'!B:B,'2024'!AV:AV)</f>
        <v/>
      </c>
      <c r="M496">
        <f>_xlfn.XLOOKUP(A496,'2025'!A:A,'2025'!G:G)</f>
        <v>0</v>
      </c>
      <c r="N496">
        <f>_xlfn.XLOOKUP(A496,'2021'!A:A,'2021'!E:E)</f>
        <v>0</v>
      </c>
      <c r="O496">
        <f>_xlfn.XLOOKUP(A496,'2022'!A:A,'2022'!E:E)</f>
        <v>0</v>
      </c>
      <c r="P496">
        <f>_xlfn.XLOOKUP(A496,'2023'!B:B,'2023'!G:G)</f>
        <v>0</v>
      </c>
      <c r="Q496">
        <f>_xlfn.XLOOKUP(A496,'2024'!B:B,'2024'!BH:BH)</f>
        <v>0</v>
      </c>
      <c r="R496">
        <f>_xlfn.XLOOKUP(A496,'2025'!A:A,'2025'!B:B)</f>
        <v>0</v>
      </c>
      <c r="S496" t="str">
        <f>_xlfn.XLOOKUP(A496,'2021'!A:A,'2021'!X:X)</f>
        <v/>
      </c>
      <c r="T496" t="str">
        <f>_xlfn.XLOOKUP(A496,'2022'!A:A,'2022'!X:X)</f>
        <v/>
      </c>
      <c r="U496" t="str">
        <f>_xlfn.XLOOKUP(A496,'2023'!B:B,'2023'!AF:AF)</f>
        <v/>
      </c>
      <c r="V496" t="str">
        <f>_xlfn.XLOOKUP(A496,'2024'!B:B,'2024'!BW:BW)</f>
        <v/>
      </c>
      <c r="W496">
        <f>_xlfn.XLOOKUP(A496,'2025'!A:A,'2025'!C:C)</f>
        <v>0</v>
      </c>
      <c r="X496" t="str">
        <f>_xlfn.XLOOKUP(A496,'2021'!A:A,'2021'!V:V)</f>
        <v/>
      </c>
      <c r="Y496" t="str">
        <f>_xlfn.XLOOKUP(A496,'2022'!A:A,'2022'!W:W)</f>
        <v/>
      </c>
      <c r="Z496" t="str">
        <f>_xlfn.XLOOKUP(A496,'2023'!B:B,'2023'!AE:AE)</f>
        <v/>
      </c>
      <c r="AA496">
        <f>_xlfn.XLOOKUP(A496,'2024'!B:B,'2024'!AZ:AZ)</f>
        <v>0</v>
      </c>
      <c r="AB496">
        <f>_xlfn.XLOOKUP(A496,'2025'!A:A,'2025'!F:F)</f>
        <v>0</v>
      </c>
    </row>
    <row r="497" spans="1:28">
      <c r="A497" t="s">
        <v>477</v>
      </c>
      <c r="E497" t="str">
        <f>_xlfn.XLOOKUP(A497,'2022'!A:A,'2022'!AA:AA)</f>
        <v>Y</v>
      </c>
      <c r="F497" t="str">
        <f>_xlfn.XLOOKUP(A497,'2023'!B:B,'2023'!AG:AG)</f>
        <v>Y</v>
      </c>
      <c r="G497">
        <f>_xlfn.XLOOKUP(A497,'2024'!B:B,'2024'!BL:BL)</f>
        <v>1</v>
      </c>
      <c r="H497">
        <f>_xlfn.XLOOKUP(A497,'2025'!A:A,'2025'!G:G)</f>
        <v>1</v>
      </c>
      <c r="I497">
        <f>_xlfn.XLOOKUP(A497,'2021'!A:A,'2021'!U:U)</f>
        <v>1</v>
      </c>
      <c r="J497">
        <f>_xlfn.XLOOKUP(A497,'2022'!A:A,'2022'!V:V)</f>
        <v>1</v>
      </c>
      <c r="K497" t="str">
        <f>_xlfn.XLOOKUP(A497,'2023'!B:B,'2023'!AD:AD)</f>
        <v/>
      </c>
      <c r="L497" t="str">
        <f>_xlfn.XLOOKUP(A497,'2024'!B:B,'2024'!AV:AV)</f>
        <v/>
      </c>
      <c r="M497">
        <f>_xlfn.XLOOKUP(A497,'2025'!A:A,'2025'!G:G)</f>
        <v>1</v>
      </c>
      <c r="N497" t="str">
        <f>_xlfn.XLOOKUP(A497,'2021'!A:A,'2021'!E:E)</f>
        <v>Y</v>
      </c>
      <c r="O497">
        <f>_xlfn.XLOOKUP(A497,'2022'!A:A,'2022'!E:E)</f>
        <v>0</v>
      </c>
      <c r="P497" t="str">
        <f>_xlfn.XLOOKUP(A497,'2023'!B:B,'2023'!G:G)</f>
        <v>Y</v>
      </c>
      <c r="Q497">
        <f>_xlfn.XLOOKUP(A497,'2024'!B:B,'2024'!BH:BH)</f>
        <v>1</v>
      </c>
      <c r="R497">
        <f>_xlfn.XLOOKUP(A497,'2025'!A:A,'2025'!B:B)</f>
        <v>1</v>
      </c>
      <c r="S497">
        <f>_xlfn.XLOOKUP(A497,'2021'!A:A,'2021'!X:X)</f>
        <v>1</v>
      </c>
      <c r="T497">
        <f>_xlfn.XLOOKUP(A497,'2022'!A:A,'2022'!X:X)</f>
        <v>1</v>
      </c>
      <c r="U497">
        <f>_xlfn.XLOOKUP(A497,'2023'!B:B,'2023'!AF:AF)</f>
        <v>1</v>
      </c>
      <c r="V497">
        <f>_xlfn.XLOOKUP(A497,'2024'!B:B,'2024'!BW:BW)</f>
        <v>1</v>
      </c>
      <c r="W497">
        <f>_xlfn.XLOOKUP(A497,'2025'!A:A,'2025'!C:C)</f>
        <v>1</v>
      </c>
      <c r="X497" t="str">
        <f>_xlfn.XLOOKUP(A497,'2021'!A:A,'2021'!V:V)</f>
        <v/>
      </c>
      <c r="Y497">
        <f>_xlfn.XLOOKUP(A497,'2022'!A:A,'2022'!W:W)</f>
        <v>1</v>
      </c>
      <c r="Z497">
        <f>_xlfn.XLOOKUP(A497,'2023'!B:B,'2023'!AE:AE)</f>
        <v>1</v>
      </c>
      <c r="AA497">
        <f>_xlfn.XLOOKUP(A497,'2024'!B:B,'2024'!AZ:AZ)</f>
        <v>1</v>
      </c>
      <c r="AB497">
        <f>_xlfn.XLOOKUP(A497,'2025'!A:A,'2025'!F:F)</f>
        <v>1</v>
      </c>
    </row>
    <row r="498" spans="1:28">
      <c r="A498" t="s">
        <v>162</v>
      </c>
      <c r="E498" t="e">
        <f>_xlfn.XLOOKUP(A498,'2022'!A:A,'2022'!AA:AA)</f>
        <v>#N/A</v>
      </c>
      <c r="F498" t="e">
        <f>_xlfn.XLOOKUP(A498,'2023'!B:B,'2023'!AG:AG)</f>
        <v>#N/A</v>
      </c>
      <c r="G498">
        <f>_xlfn.XLOOKUP(A498,'2024'!B:B,'2024'!BL:BL)</f>
        <v>1</v>
      </c>
      <c r="H498">
        <f>_xlfn.XLOOKUP(A498,'2025'!A:A,'2025'!G:G)</f>
        <v>1</v>
      </c>
      <c r="I498" t="str">
        <f>_xlfn.XLOOKUP(A498,'2021'!A:A,'2021'!U:U)</f>
        <v/>
      </c>
      <c r="J498" t="e">
        <f>_xlfn.XLOOKUP(A498,'2022'!A:A,'2022'!V:V)</f>
        <v>#N/A</v>
      </c>
      <c r="K498" t="e">
        <f>_xlfn.XLOOKUP(A498,'2023'!B:B,'2023'!AD:AD)</f>
        <v>#N/A</v>
      </c>
      <c r="L498">
        <f>_xlfn.XLOOKUP(A498,'2024'!B:B,'2024'!AV:AV)</f>
        <v>1</v>
      </c>
      <c r="M498">
        <f>_xlfn.XLOOKUP(A498,'2025'!A:A,'2025'!G:G)</f>
        <v>1</v>
      </c>
      <c r="N498" t="str">
        <f>_xlfn.XLOOKUP(A498,'2021'!A:A,'2021'!E:E)</f>
        <v>Y</v>
      </c>
      <c r="O498" t="e">
        <f>_xlfn.XLOOKUP(A498,'2022'!A:A,'2022'!E:E)</f>
        <v>#N/A</v>
      </c>
      <c r="P498" t="e">
        <f>_xlfn.XLOOKUP(A498,'2023'!B:B,'2023'!G:G)</f>
        <v>#N/A</v>
      </c>
      <c r="Q498">
        <f>_xlfn.XLOOKUP(A498,'2024'!B:B,'2024'!BH:BH)</f>
        <v>0</v>
      </c>
      <c r="R498">
        <f>_xlfn.XLOOKUP(A498,'2025'!A:A,'2025'!B:B)</f>
        <v>1</v>
      </c>
      <c r="S498" t="str">
        <f>_xlfn.XLOOKUP(A498,'2021'!A:A,'2021'!X:X)</f>
        <v/>
      </c>
      <c r="T498" t="e">
        <f>_xlfn.XLOOKUP(A498,'2022'!A:A,'2022'!X:X)</f>
        <v>#N/A</v>
      </c>
      <c r="U498" t="e">
        <f>_xlfn.XLOOKUP(A498,'2023'!B:B,'2023'!AF:AF)</f>
        <v>#N/A</v>
      </c>
      <c r="V498" t="str">
        <f>_xlfn.XLOOKUP(A498,'2024'!B:B,'2024'!BW:BW)</f>
        <v/>
      </c>
      <c r="W498">
        <f>_xlfn.XLOOKUP(A498,'2025'!A:A,'2025'!C:C)</f>
        <v>0</v>
      </c>
      <c r="X498">
        <f>_xlfn.XLOOKUP(A498,'2021'!A:A,'2021'!V:V)</f>
        <v>1</v>
      </c>
      <c r="Y498" t="e">
        <f>_xlfn.XLOOKUP(A498,'2022'!A:A,'2022'!W:W)</f>
        <v>#N/A</v>
      </c>
      <c r="Z498" t="e">
        <f>_xlfn.XLOOKUP(A498,'2023'!B:B,'2023'!AE:AE)</f>
        <v>#N/A</v>
      </c>
      <c r="AA498">
        <f>_xlfn.XLOOKUP(A498,'2024'!B:B,'2024'!AZ:AZ)</f>
        <v>0</v>
      </c>
      <c r="AB498">
        <f>_xlfn.XLOOKUP(A498,'2025'!A:A,'2025'!F:F)</f>
        <v>1</v>
      </c>
    </row>
    <row r="499" spans="1:28">
      <c r="A499" t="s">
        <v>1389</v>
      </c>
      <c r="E499" t="str">
        <f>_xlfn.XLOOKUP(A499,'2022'!A:A,'2022'!AA:AA)</f>
        <v>Y</v>
      </c>
      <c r="F499">
        <f>_xlfn.XLOOKUP(A499,'2023'!B:B,'2023'!AG:AG)</f>
        <v>0</v>
      </c>
      <c r="G499" t="e">
        <f>_xlfn.XLOOKUP(A499,'2024'!B:B,'2024'!BL:BL)</f>
        <v>#N/A</v>
      </c>
      <c r="H499" t="e">
        <f>_xlfn.XLOOKUP(A499,'2025'!A:A,'2025'!G:G)</f>
        <v>#N/A</v>
      </c>
      <c r="I499" t="e">
        <f>_xlfn.XLOOKUP(A499,'2021'!A:A,'2021'!U:U)</f>
        <v>#N/A</v>
      </c>
      <c r="J499" t="str">
        <f>_xlfn.XLOOKUP(A499,'2022'!A:A,'2022'!V:V)</f>
        <v/>
      </c>
      <c r="K499" t="str">
        <f>_xlfn.XLOOKUP(A499,'2023'!B:B,'2023'!AD:AD)</f>
        <v/>
      </c>
      <c r="L499" t="e">
        <f>_xlfn.XLOOKUP(A499,'2024'!B:B,'2024'!AV:AV)</f>
        <v>#N/A</v>
      </c>
      <c r="M499" t="e">
        <f>_xlfn.XLOOKUP(A499,'2025'!A:A,'2025'!G:G)</f>
        <v>#N/A</v>
      </c>
      <c r="N499" t="e">
        <f>_xlfn.XLOOKUP(A499,'2021'!A:A,'2021'!E:E)</f>
        <v>#N/A</v>
      </c>
      <c r="O499">
        <f>_xlfn.XLOOKUP(A499,'2022'!A:A,'2022'!E:E)</f>
        <v>0</v>
      </c>
      <c r="P499">
        <f>_xlfn.XLOOKUP(A499,'2023'!B:B,'2023'!G:G)</f>
        <v>0</v>
      </c>
      <c r="Q499" t="e">
        <f>_xlfn.XLOOKUP(A499,'2024'!B:B,'2024'!BH:BH)</f>
        <v>#N/A</v>
      </c>
      <c r="R499" t="e">
        <f>_xlfn.XLOOKUP(A499,'2025'!A:A,'2025'!B:B)</f>
        <v>#N/A</v>
      </c>
      <c r="S499" t="e">
        <f>_xlfn.XLOOKUP(A499,'2021'!A:A,'2021'!X:X)</f>
        <v>#N/A</v>
      </c>
      <c r="T499" t="str">
        <f>_xlfn.XLOOKUP(A499,'2022'!A:A,'2022'!X:X)</f>
        <v/>
      </c>
      <c r="U499" t="str">
        <f>_xlfn.XLOOKUP(A499,'2023'!B:B,'2023'!AF:AF)</f>
        <v/>
      </c>
      <c r="V499" t="e">
        <f>_xlfn.XLOOKUP(A499,'2024'!B:B,'2024'!BW:BW)</f>
        <v>#N/A</v>
      </c>
      <c r="W499" t="e">
        <f>_xlfn.XLOOKUP(A499,'2025'!A:A,'2025'!C:C)</f>
        <v>#N/A</v>
      </c>
      <c r="X499" t="e">
        <f>_xlfn.XLOOKUP(A499,'2021'!A:A,'2021'!V:V)</f>
        <v>#N/A</v>
      </c>
      <c r="Y499">
        <f>_xlfn.XLOOKUP(A499,'2022'!A:A,'2022'!W:W)</f>
        <v>1</v>
      </c>
      <c r="Z499">
        <f>_xlfn.XLOOKUP(A499,'2023'!B:B,'2023'!AE:AE)</f>
        <v>1</v>
      </c>
      <c r="AA499" t="e">
        <f>_xlfn.XLOOKUP(A499,'2024'!B:B,'2024'!AZ:AZ)</f>
        <v>#N/A</v>
      </c>
      <c r="AB499" t="e">
        <f>_xlfn.XLOOKUP(A499,'2025'!A:A,'2025'!F:F)</f>
        <v>#N/A</v>
      </c>
    </row>
    <row r="500" spans="1:28">
      <c r="A500" t="s">
        <v>359</v>
      </c>
      <c r="E500" t="str">
        <f>_xlfn.XLOOKUP(A500,'2022'!A:A,'2022'!AA:AA)</f>
        <v/>
      </c>
      <c r="F500">
        <f>_xlfn.XLOOKUP(A500,'2023'!B:B,'2023'!AG:AG)</f>
        <v>0</v>
      </c>
      <c r="G500" t="e">
        <f>_xlfn.XLOOKUP(A500,'2024'!B:B,'2024'!BL:BL)</f>
        <v>#N/A</v>
      </c>
      <c r="H500">
        <f>_xlfn.XLOOKUP(A500,'2025'!A:A,'2025'!G:G)</f>
        <v>1</v>
      </c>
      <c r="I500" t="str">
        <f>_xlfn.XLOOKUP(A500,'2021'!A:A,'2021'!U:U)</f>
        <v/>
      </c>
      <c r="J500" t="str">
        <f>_xlfn.XLOOKUP(A500,'2022'!A:A,'2022'!V:V)</f>
        <v/>
      </c>
      <c r="K500" t="str">
        <f>_xlfn.XLOOKUP(A500,'2023'!B:B,'2023'!AD:AD)</f>
        <v/>
      </c>
      <c r="L500" t="e">
        <f>_xlfn.XLOOKUP(A500,'2024'!B:B,'2024'!AV:AV)</f>
        <v>#N/A</v>
      </c>
      <c r="M500">
        <f>_xlfn.XLOOKUP(A500,'2025'!A:A,'2025'!G:G)</f>
        <v>1</v>
      </c>
      <c r="N500" t="str">
        <f>_xlfn.XLOOKUP(A500,'2021'!A:A,'2021'!E:E)</f>
        <v>Y</v>
      </c>
      <c r="O500" t="str">
        <f>_xlfn.XLOOKUP(A500,'2022'!A:A,'2022'!E:E)</f>
        <v>Y</v>
      </c>
      <c r="P500" t="str">
        <f>_xlfn.XLOOKUP(A500,'2023'!B:B,'2023'!G:G)</f>
        <v>Y</v>
      </c>
      <c r="Q500" t="e">
        <f>_xlfn.XLOOKUP(A500,'2024'!B:B,'2024'!BH:BH)</f>
        <v>#N/A</v>
      </c>
      <c r="R500">
        <f>_xlfn.XLOOKUP(A500,'2025'!A:A,'2025'!B:B)</f>
        <v>1</v>
      </c>
      <c r="S500" t="str">
        <f>_xlfn.XLOOKUP(A500,'2021'!A:A,'2021'!X:X)</f>
        <v/>
      </c>
      <c r="T500" t="str">
        <f>_xlfn.XLOOKUP(A500,'2022'!A:A,'2022'!X:X)</f>
        <v/>
      </c>
      <c r="U500" t="str">
        <f>_xlfn.XLOOKUP(A500,'2023'!B:B,'2023'!AF:AF)</f>
        <v/>
      </c>
      <c r="V500" t="e">
        <f>_xlfn.XLOOKUP(A500,'2024'!B:B,'2024'!BW:BW)</f>
        <v>#N/A</v>
      </c>
      <c r="W500">
        <f>_xlfn.XLOOKUP(A500,'2025'!A:A,'2025'!C:C)</f>
        <v>0</v>
      </c>
      <c r="X500" t="str">
        <f>_xlfn.XLOOKUP(A500,'2021'!A:A,'2021'!V:V)</f>
        <v/>
      </c>
      <c r="Y500">
        <f>_xlfn.XLOOKUP(A500,'2022'!A:A,'2022'!W:W)</f>
        <v>1</v>
      </c>
      <c r="Z500">
        <f>_xlfn.XLOOKUP(A500,'2023'!B:B,'2023'!AE:AE)</f>
        <v>1</v>
      </c>
      <c r="AA500" t="e">
        <f>_xlfn.XLOOKUP(A500,'2024'!B:B,'2024'!AZ:AZ)</f>
        <v>#N/A</v>
      </c>
      <c r="AB500">
        <f>_xlfn.XLOOKUP(A500,'2025'!A:A,'2025'!F:F)</f>
        <v>1</v>
      </c>
    </row>
    <row r="501" spans="1:28">
      <c r="A501" t="s">
        <v>376</v>
      </c>
      <c r="E501" t="str">
        <f>_xlfn.XLOOKUP(A501,'2022'!A:A,'2022'!AA:AA)</f>
        <v>Y</v>
      </c>
      <c r="F501" t="str">
        <f>_xlfn.XLOOKUP(A501,'2023'!B:B,'2023'!AG:AG)</f>
        <v>U</v>
      </c>
      <c r="G501">
        <f>_xlfn.XLOOKUP(A501,'2024'!B:B,'2024'!BL:BL)</f>
        <v>0</v>
      </c>
      <c r="H501">
        <f>_xlfn.XLOOKUP(A501,'2025'!A:A,'2025'!G:G)</f>
        <v>1</v>
      </c>
      <c r="I501">
        <f>_xlfn.XLOOKUP(A501,'2021'!A:A,'2021'!U:U)</f>
        <v>1</v>
      </c>
      <c r="J501">
        <f>_xlfn.XLOOKUP(A501,'2022'!A:A,'2022'!V:V)</f>
        <v>1</v>
      </c>
      <c r="K501">
        <f>_xlfn.XLOOKUP(A501,'2023'!B:B,'2023'!AD:AD)</f>
        <v>1</v>
      </c>
      <c r="L501" t="str">
        <f>_xlfn.XLOOKUP(A501,'2024'!B:B,'2024'!AV:AV)</f>
        <v/>
      </c>
      <c r="M501">
        <f>_xlfn.XLOOKUP(A501,'2025'!A:A,'2025'!G:G)</f>
        <v>1</v>
      </c>
      <c r="N501">
        <f>_xlfn.XLOOKUP(A501,'2021'!A:A,'2021'!E:E)</f>
        <v>0</v>
      </c>
      <c r="O501">
        <f>_xlfn.XLOOKUP(A501,'2022'!A:A,'2022'!E:E)</f>
        <v>0</v>
      </c>
      <c r="P501">
        <f>_xlfn.XLOOKUP(A501,'2023'!B:B,'2023'!G:G)</f>
        <v>0</v>
      </c>
      <c r="Q501">
        <f>_xlfn.XLOOKUP(A501,'2024'!B:B,'2024'!BH:BH)</f>
        <v>0</v>
      </c>
      <c r="R501">
        <f>_xlfn.XLOOKUP(A501,'2025'!A:A,'2025'!B:B)</f>
        <v>0</v>
      </c>
      <c r="S501">
        <f>_xlfn.XLOOKUP(A501,'2021'!A:A,'2021'!X:X)</f>
        <v>1</v>
      </c>
      <c r="T501" t="str">
        <f>_xlfn.XLOOKUP(A501,'2022'!A:A,'2022'!X:X)</f>
        <v/>
      </c>
      <c r="U501">
        <f>_xlfn.XLOOKUP(A501,'2023'!B:B,'2023'!AF:AF)</f>
        <v>1</v>
      </c>
      <c r="V501" t="str">
        <f>_xlfn.XLOOKUP(A501,'2024'!B:B,'2024'!BW:BW)</f>
        <v/>
      </c>
      <c r="W501">
        <f>_xlfn.XLOOKUP(A501,'2025'!A:A,'2025'!C:C)</f>
        <v>1</v>
      </c>
      <c r="X501" t="str">
        <f>_xlfn.XLOOKUP(A501,'2021'!A:A,'2021'!V:V)</f>
        <v/>
      </c>
      <c r="Y501" t="str">
        <f>_xlfn.XLOOKUP(A501,'2022'!A:A,'2022'!W:W)</f>
        <v/>
      </c>
      <c r="Z501" t="str">
        <f>_xlfn.XLOOKUP(A501,'2023'!B:B,'2023'!AE:AE)</f>
        <v/>
      </c>
      <c r="AA501">
        <f>_xlfn.XLOOKUP(A501,'2024'!B:B,'2024'!AZ:AZ)</f>
        <v>1</v>
      </c>
      <c r="AB501">
        <f>_xlfn.XLOOKUP(A501,'2025'!A:A,'2025'!F:F)</f>
        <v>0</v>
      </c>
    </row>
    <row r="502" spans="1:28">
      <c r="A502" t="s">
        <v>350</v>
      </c>
      <c r="E502" t="str">
        <f>_xlfn.XLOOKUP(A502,'2022'!A:A,'2022'!AA:AA)</f>
        <v/>
      </c>
      <c r="F502" t="str">
        <f>_xlfn.XLOOKUP(A502,'2023'!B:B,'2023'!AG:AG)</f>
        <v>U</v>
      </c>
      <c r="G502">
        <f>_xlfn.XLOOKUP(A502,'2024'!B:B,'2024'!BL:BL)</f>
        <v>0</v>
      </c>
      <c r="H502">
        <f>_xlfn.XLOOKUP(A502,'2025'!A:A,'2025'!G:G)</f>
        <v>1</v>
      </c>
      <c r="I502">
        <f>_xlfn.XLOOKUP(A502,'2021'!A:A,'2021'!U:U)</f>
        <v>1</v>
      </c>
      <c r="J502" t="str">
        <f>_xlfn.XLOOKUP(A502,'2022'!A:A,'2022'!V:V)</f>
        <v/>
      </c>
      <c r="K502" t="str">
        <f>_xlfn.XLOOKUP(A502,'2023'!B:B,'2023'!AD:AD)</f>
        <v/>
      </c>
      <c r="L502" t="str">
        <f>_xlfn.XLOOKUP(A502,'2024'!B:B,'2024'!AV:AV)</f>
        <v/>
      </c>
      <c r="M502">
        <f>_xlfn.XLOOKUP(A502,'2025'!A:A,'2025'!G:G)</f>
        <v>1</v>
      </c>
      <c r="N502">
        <f>_xlfn.XLOOKUP(A502,'2021'!A:A,'2021'!E:E)</f>
        <v>0</v>
      </c>
      <c r="O502">
        <f>_xlfn.XLOOKUP(A502,'2022'!A:A,'2022'!E:E)</f>
        <v>0</v>
      </c>
      <c r="P502">
        <f>_xlfn.XLOOKUP(A502,'2023'!B:B,'2023'!G:G)</f>
        <v>0</v>
      </c>
      <c r="Q502">
        <f>_xlfn.XLOOKUP(A502,'2024'!B:B,'2024'!BH:BH)</f>
        <v>0</v>
      </c>
      <c r="R502">
        <f>_xlfn.XLOOKUP(A502,'2025'!A:A,'2025'!B:B)</f>
        <v>0</v>
      </c>
      <c r="S502">
        <f>_xlfn.XLOOKUP(A502,'2021'!A:A,'2021'!X:X)</f>
        <v>1</v>
      </c>
      <c r="T502">
        <f>_xlfn.XLOOKUP(A502,'2022'!A:A,'2022'!X:X)</f>
        <v>1</v>
      </c>
      <c r="U502">
        <f>_xlfn.XLOOKUP(A502,'2023'!B:B,'2023'!AF:AF)</f>
        <v>1</v>
      </c>
      <c r="V502">
        <f>_xlfn.XLOOKUP(A502,'2024'!B:B,'2024'!BW:BW)</f>
        <v>1</v>
      </c>
      <c r="W502">
        <f>_xlfn.XLOOKUP(A502,'2025'!A:A,'2025'!C:C)</f>
        <v>1</v>
      </c>
      <c r="X502" t="str">
        <f>_xlfn.XLOOKUP(A502,'2021'!A:A,'2021'!V:V)</f>
        <v/>
      </c>
      <c r="Y502">
        <f>_xlfn.XLOOKUP(A502,'2022'!A:A,'2022'!W:W)</f>
        <v>1</v>
      </c>
      <c r="Z502">
        <f>_xlfn.XLOOKUP(A502,'2023'!B:B,'2023'!AE:AE)</f>
        <v>1</v>
      </c>
      <c r="AA502">
        <f>_xlfn.XLOOKUP(A502,'2024'!B:B,'2024'!AZ:AZ)</f>
        <v>1</v>
      </c>
      <c r="AB502">
        <f>_xlfn.XLOOKUP(A502,'2025'!A:A,'2025'!F:F)</f>
        <v>1</v>
      </c>
    </row>
    <row r="503" spans="1:28">
      <c r="A503" t="s">
        <v>459</v>
      </c>
      <c r="E503" t="e">
        <f>_xlfn.XLOOKUP(A503,'2022'!A:A,'2022'!AA:AA)</f>
        <v>#N/A</v>
      </c>
      <c r="F503">
        <f>_xlfn.XLOOKUP(A503,'2023'!B:B,'2023'!AG:AG)</f>
        <v>0</v>
      </c>
      <c r="G503">
        <f>_xlfn.XLOOKUP(A503,'2024'!B:B,'2024'!BL:BL)</f>
        <v>1</v>
      </c>
      <c r="H503">
        <f>_xlfn.XLOOKUP(A503,'2025'!A:A,'2025'!G:G)</f>
        <v>1</v>
      </c>
      <c r="I503" t="e">
        <f>_xlfn.XLOOKUP(A503,'2021'!A:A,'2021'!U:U)</f>
        <v>#N/A</v>
      </c>
      <c r="J503" t="e">
        <f>_xlfn.XLOOKUP(A503,'2022'!A:A,'2022'!V:V)</f>
        <v>#N/A</v>
      </c>
      <c r="K503" t="str">
        <f>_xlfn.XLOOKUP(A503,'2023'!B:B,'2023'!AD:AD)</f>
        <v/>
      </c>
      <c r="L503" t="str">
        <f>_xlfn.XLOOKUP(A503,'2024'!B:B,'2024'!AV:AV)</f>
        <v/>
      </c>
      <c r="M503">
        <f>_xlfn.XLOOKUP(A503,'2025'!A:A,'2025'!G:G)</f>
        <v>1</v>
      </c>
      <c r="N503" t="e">
        <f>_xlfn.XLOOKUP(A503,'2021'!A:A,'2021'!E:E)</f>
        <v>#N/A</v>
      </c>
      <c r="O503" t="e">
        <f>_xlfn.XLOOKUP(A503,'2022'!A:A,'2022'!E:E)</f>
        <v>#N/A</v>
      </c>
      <c r="P503">
        <f>_xlfn.XLOOKUP(A503,'2023'!B:B,'2023'!G:G)</f>
        <v>0</v>
      </c>
      <c r="Q503">
        <f>_xlfn.XLOOKUP(A503,'2024'!B:B,'2024'!BH:BH)</f>
        <v>0</v>
      </c>
      <c r="R503">
        <f>_xlfn.XLOOKUP(A503,'2025'!A:A,'2025'!B:B)</f>
        <v>0</v>
      </c>
      <c r="S503" t="e">
        <f>_xlfn.XLOOKUP(A503,'2021'!A:A,'2021'!X:X)</f>
        <v>#N/A</v>
      </c>
      <c r="T503" t="e">
        <f>_xlfn.XLOOKUP(A503,'2022'!A:A,'2022'!X:X)</f>
        <v>#N/A</v>
      </c>
      <c r="U503" t="str">
        <f>_xlfn.XLOOKUP(A503,'2023'!B:B,'2023'!AF:AF)</f>
        <v/>
      </c>
      <c r="V503">
        <f>_xlfn.XLOOKUP(A503,'2024'!B:B,'2024'!BW:BW)</f>
        <v>1</v>
      </c>
      <c r="W503">
        <f>_xlfn.XLOOKUP(A503,'2025'!A:A,'2025'!C:C)</f>
        <v>1</v>
      </c>
      <c r="X503" t="e">
        <f>_xlfn.XLOOKUP(A503,'2021'!A:A,'2021'!V:V)</f>
        <v>#N/A</v>
      </c>
      <c r="Y503" t="e">
        <f>_xlfn.XLOOKUP(A503,'2022'!A:A,'2022'!W:W)</f>
        <v>#N/A</v>
      </c>
      <c r="Z503">
        <f>_xlfn.XLOOKUP(A503,'2023'!B:B,'2023'!AE:AE)</f>
        <v>1</v>
      </c>
      <c r="AA503">
        <f>_xlfn.XLOOKUP(A503,'2024'!B:B,'2024'!AZ:AZ)</f>
        <v>1</v>
      </c>
      <c r="AB503">
        <f>_xlfn.XLOOKUP(A503,'2025'!A:A,'2025'!F:F)</f>
        <v>1</v>
      </c>
    </row>
    <row r="504" spans="1:28">
      <c r="A504" t="s">
        <v>983</v>
      </c>
      <c r="E504" t="str">
        <f>_xlfn.XLOOKUP(A504,'2022'!A:A,'2022'!AA:AA)</f>
        <v/>
      </c>
      <c r="F504">
        <f>_xlfn.XLOOKUP(A504,'2023'!B:B,'2023'!AG:AG)</f>
        <v>0</v>
      </c>
      <c r="G504">
        <f>_xlfn.XLOOKUP(A504,'2024'!B:B,'2024'!BL:BL)</f>
        <v>1</v>
      </c>
      <c r="H504" t="e">
        <f>_xlfn.XLOOKUP(A504,'2025'!A:A,'2025'!G:G)</f>
        <v>#N/A</v>
      </c>
      <c r="I504" t="str">
        <f>_xlfn.XLOOKUP(A504,'2021'!A:A,'2021'!U:U)</f>
        <v/>
      </c>
      <c r="J504" t="str">
        <f>_xlfn.XLOOKUP(A504,'2022'!A:A,'2022'!V:V)</f>
        <v/>
      </c>
      <c r="K504">
        <f>_xlfn.XLOOKUP(A504,'2023'!B:B,'2023'!AD:AD)</f>
        <v>1</v>
      </c>
      <c r="L504">
        <f>_xlfn.XLOOKUP(A504,'2024'!B:B,'2024'!AV:AV)</f>
        <v>1</v>
      </c>
      <c r="M504" t="e">
        <f>_xlfn.XLOOKUP(A504,'2025'!A:A,'2025'!G:G)</f>
        <v>#N/A</v>
      </c>
      <c r="N504">
        <f>_xlfn.XLOOKUP(A504,'2021'!A:A,'2021'!E:E)</f>
        <v>0</v>
      </c>
      <c r="O504">
        <f>_xlfn.XLOOKUP(A504,'2022'!A:A,'2022'!E:E)</f>
        <v>0</v>
      </c>
      <c r="P504">
        <f>_xlfn.XLOOKUP(A504,'2023'!B:B,'2023'!G:G)</f>
        <v>0</v>
      </c>
      <c r="Q504">
        <f>_xlfn.XLOOKUP(A504,'2024'!B:B,'2024'!BH:BH)</f>
        <v>0</v>
      </c>
      <c r="R504" t="e">
        <f>_xlfn.XLOOKUP(A504,'2025'!A:A,'2025'!B:B)</f>
        <v>#N/A</v>
      </c>
      <c r="S504" t="str">
        <f>_xlfn.XLOOKUP(A504,'2021'!A:A,'2021'!X:X)</f>
        <v/>
      </c>
      <c r="T504" t="str">
        <f>_xlfn.XLOOKUP(A504,'2022'!A:A,'2022'!X:X)</f>
        <v/>
      </c>
      <c r="U504" t="str">
        <f>_xlfn.XLOOKUP(A504,'2023'!B:B,'2023'!AF:AF)</f>
        <v/>
      </c>
      <c r="V504" t="str">
        <f>_xlfn.XLOOKUP(A504,'2024'!B:B,'2024'!BW:BW)</f>
        <v/>
      </c>
      <c r="W504" t="e">
        <f>_xlfn.XLOOKUP(A504,'2025'!A:A,'2025'!C:C)</f>
        <v>#N/A</v>
      </c>
      <c r="X504" t="str">
        <f>_xlfn.XLOOKUP(A504,'2021'!A:A,'2021'!V:V)</f>
        <v/>
      </c>
      <c r="Y504" t="str">
        <f>_xlfn.XLOOKUP(A504,'2022'!A:A,'2022'!W:W)</f>
        <v/>
      </c>
      <c r="Z504" t="str">
        <f>_xlfn.XLOOKUP(A504,'2023'!B:B,'2023'!AE:AE)</f>
        <v/>
      </c>
      <c r="AA504">
        <f>_xlfn.XLOOKUP(A504,'2024'!B:B,'2024'!AZ:AZ)</f>
        <v>0</v>
      </c>
      <c r="AB504" t="e">
        <f>_xlfn.XLOOKUP(A504,'2025'!A:A,'2025'!F:F)</f>
        <v>#N/A</v>
      </c>
    </row>
    <row r="505" spans="1:28">
      <c r="A505" t="s">
        <v>75</v>
      </c>
      <c r="E505" t="str">
        <f>_xlfn.XLOOKUP(A505,'2022'!A:A,'2022'!AA:AA)</f>
        <v>Y</v>
      </c>
      <c r="F505">
        <f>_xlfn.XLOOKUP(A505,'2023'!B:B,'2023'!AG:AG)</f>
        <v>0</v>
      </c>
      <c r="G505">
        <f>_xlfn.XLOOKUP(A505,'2024'!B:B,'2024'!BL:BL)</f>
        <v>0</v>
      </c>
      <c r="H505">
        <f>_xlfn.XLOOKUP(A505,'2025'!A:A,'2025'!G:G)</f>
        <v>1</v>
      </c>
      <c r="I505" t="str">
        <f>_xlfn.XLOOKUP(A505,'2021'!A:A,'2021'!U:U)</f>
        <v/>
      </c>
      <c r="J505" t="str">
        <f>_xlfn.XLOOKUP(A505,'2022'!A:A,'2022'!V:V)</f>
        <v/>
      </c>
      <c r="K505" t="str">
        <f>_xlfn.XLOOKUP(A505,'2023'!B:B,'2023'!AD:AD)</f>
        <v/>
      </c>
      <c r="L505" t="str">
        <f>_xlfn.XLOOKUP(A505,'2024'!B:B,'2024'!AV:AV)</f>
        <v/>
      </c>
      <c r="M505">
        <f>_xlfn.XLOOKUP(A505,'2025'!A:A,'2025'!G:G)</f>
        <v>1</v>
      </c>
      <c r="N505">
        <f>_xlfn.XLOOKUP(A505,'2021'!A:A,'2021'!E:E)</f>
        <v>0</v>
      </c>
      <c r="O505">
        <f>_xlfn.XLOOKUP(A505,'2022'!A:A,'2022'!E:E)</f>
        <v>0</v>
      </c>
      <c r="P505" t="str">
        <f>_xlfn.XLOOKUP(A505,'2023'!B:B,'2023'!G:G)</f>
        <v>Y</v>
      </c>
      <c r="Q505">
        <f>_xlfn.XLOOKUP(A505,'2024'!B:B,'2024'!BH:BH)</f>
        <v>1</v>
      </c>
      <c r="R505">
        <f>_xlfn.XLOOKUP(A505,'2025'!A:A,'2025'!B:B)</f>
        <v>1</v>
      </c>
      <c r="S505" t="str">
        <f>_xlfn.XLOOKUP(A505,'2021'!A:A,'2021'!X:X)</f>
        <v/>
      </c>
      <c r="T505" t="str">
        <f>_xlfn.XLOOKUP(A505,'2022'!A:A,'2022'!X:X)</f>
        <v/>
      </c>
      <c r="U505" t="str">
        <f>_xlfn.XLOOKUP(A505,'2023'!B:B,'2023'!AF:AF)</f>
        <v/>
      </c>
      <c r="V505" t="str">
        <f>_xlfn.XLOOKUP(A505,'2024'!B:B,'2024'!BW:BW)</f>
        <v/>
      </c>
      <c r="W505">
        <f>_xlfn.XLOOKUP(A505,'2025'!A:A,'2025'!C:C)</f>
        <v>0</v>
      </c>
      <c r="X505" t="str">
        <f>_xlfn.XLOOKUP(A505,'2021'!A:A,'2021'!V:V)</f>
        <v/>
      </c>
      <c r="Y505" t="str">
        <f>_xlfn.XLOOKUP(A505,'2022'!A:A,'2022'!W:W)</f>
        <v/>
      </c>
      <c r="Z505">
        <f>_xlfn.XLOOKUP(A505,'2023'!B:B,'2023'!AE:AE)</f>
        <v>1</v>
      </c>
      <c r="AA505">
        <f>_xlfn.XLOOKUP(A505,'2024'!B:B,'2024'!AZ:AZ)</f>
        <v>1</v>
      </c>
      <c r="AB505">
        <f>_xlfn.XLOOKUP(A505,'2025'!A:A,'2025'!F:F)</f>
        <v>1</v>
      </c>
    </row>
    <row r="506" spans="1:28">
      <c r="A506" t="s">
        <v>2561</v>
      </c>
      <c r="E506" t="str">
        <f>_xlfn.XLOOKUP(A506,'2022'!A:A,'2022'!AA:AA)</f>
        <v>N</v>
      </c>
      <c r="F506" t="str">
        <f>_xlfn.XLOOKUP(A506,'2023'!B:B,'2023'!AG:AG)</f>
        <v>Y</v>
      </c>
      <c r="G506" t="e">
        <f>_xlfn.XLOOKUP(A506,'2024'!B:B,'2024'!BL:BL)</f>
        <v>#N/A</v>
      </c>
      <c r="H506" t="e">
        <f>_xlfn.XLOOKUP(A506,'2025'!A:A,'2025'!G:G)</f>
        <v>#N/A</v>
      </c>
      <c r="I506" t="str">
        <f>_xlfn.XLOOKUP(A506,'2021'!A:A,'2021'!U:U)</f>
        <v/>
      </c>
      <c r="J506">
        <f>_xlfn.XLOOKUP(A506,'2022'!A:A,'2022'!V:V)</f>
        <v>1</v>
      </c>
      <c r="K506">
        <f>_xlfn.XLOOKUP(A506,'2023'!B:B,'2023'!AD:AD)</f>
        <v>1</v>
      </c>
      <c r="L506" t="e">
        <f>_xlfn.XLOOKUP(A506,'2024'!B:B,'2024'!AV:AV)</f>
        <v>#N/A</v>
      </c>
      <c r="M506" t="e">
        <f>_xlfn.XLOOKUP(A506,'2025'!A:A,'2025'!G:G)</f>
        <v>#N/A</v>
      </c>
      <c r="N506">
        <f>_xlfn.XLOOKUP(A506,'2021'!A:A,'2021'!E:E)</f>
        <v>0</v>
      </c>
      <c r="O506">
        <f>_xlfn.XLOOKUP(A506,'2022'!A:A,'2022'!E:E)</f>
        <v>0</v>
      </c>
      <c r="P506" t="str">
        <f>_xlfn.XLOOKUP(A506,'2023'!B:B,'2023'!G:G)</f>
        <v>Y</v>
      </c>
      <c r="Q506" t="e">
        <f>_xlfn.XLOOKUP(A506,'2024'!B:B,'2024'!BH:BH)</f>
        <v>#N/A</v>
      </c>
      <c r="R506" t="e">
        <f>_xlfn.XLOOKUP(A506,'2025'!A:A,'2025'!B:B)</f>
        <v>#N/A</v>
      </c>
      <c r="S506" t="str">
        <f>_xlfn.XLOOKUP(A506,'2021'!A:A,'2021'!X:X)</f>
        <v/>
      </c>
      <c r="T506" t="str">
        <f>_xlfn.XLOOKUP(A506,'2022'!A:A,'2022'!X:X)</f>
        <v/>
      </c>
      <c r="U506" t="str">
        <f>_xlfn.XLOOKUP(A506,'2023'!B:B,'2023'!AF:AF)</f>
        <v/>
      </c>
      <c r="V506" t="e">
        <f>_xlfn.XLOOKUP(A506,'2024'!B:B,'2024'!BW:BW)</f>
        <v>#N/A</v>
      </c>
      <c r="W506" t="e">
        <f>_xlfn.XLOOKUP(A506,'2025'!A:A,'2025'!C:C)</f>
        <v>#N/A</v>
      </c>
      <c r="X506" t="str">
        <f>_xlfn.XLOOKUP(A506,'2021'!A:A,'2021'!V:V)</f>
        <v/>
      </c>
      <c r="Y506" t="str">
        <f>_xlfn.XLOOKUP(A506,'2022'!A:A,'2022'!W:W)</f>
        <v/>
      </c>
      <c r="Z506" t="str">
        <f>_xlfn.XLOOKUP(A506,'2023'!B:B,'2023'!AE:AE)</f>
        <v/>
      </c>
      <c r="AA506" t="e">
        <f>_xlfn.XLOOKUP(A506,'2024'!B:B,'2024'!AZ:AZ)</f>
        <v>#N/A</v>
      </c>
      <c r="AB506" t="e">
        <f>_xlfn.XLOOKUP(A506,'2025'!A:A,'2025'!F:F)</f>
        <v>#N/A</v>
      </c>
    </row>
    <row r="507" spans="1:28">
      <c r="A507" t="s">
        <v>325</v>
      </c>
      <c r="E507" t="str">
        <f>_xlfn.XLOOKUP(A507,'2022'!A:A,'2022'!AA:AA)</f>
        <v/>
      </c>
      <c r="F507" t="str">
        <f>_xlfn.XLOOKUP(A507,'2023'!B:B,'2023'!AG:AG)</f>
        <v>Y</v>
      </c>
      <c r="G507">
        <f>_xlfn.XLOOKUP(A507,'2024'!B:B,'2024'!BL:BL)</f>
        <v>1</v>
      </c>
      <c r="H507">
        <f>_xlfn.XLOOKUP(A507,'2025'!A:A,'2025'!G:G)</f>
        <v>1</v>
      </c>
      <c r="I507">
        <f>_xlfn.XLOOKUP(A507,'2021'!A:A,'2021'!U:U)</f>
        <v>1</v>
      </c>
      <c r="J507">
        <f>_xlfn.XLOOKUP(A507,'2022'!A:A,'2022'!V:V)</f>
        <v>1</v>
      </c>
      <c r="K507" t="str">
        <f>_xlfn.XLOOKUP(A507,'2023'!B:B,'2023'!AD:AD)</f>
        <v/>
      </c>
      <c r="L507" t="str">
        <f>_xlfn.XLOOKUP(A507,'2024'!B:B,'2024'!AV:AV)</f>
        <v/>
      </c>
      <c r="M507">
        <f>_xlfn.XLOOKUP(A507,'2025'!A:A,'2025'!G:G)</f>
        <v>1</v>
      </c>
      <c r="N507" t="str">
        <f>_xlfn.XLOOKUP(A507,'2021'!A:A,'2021'!E:E)</f>
        <v>Y</v>
      </c>
      <c r="O507" t="str">
        <f>_xlfn.XLOOKUP(A507,'2022'!A:A,'2022'!E:E)</f>
        <v>Y</v>
      </c>
      <c r="P507" t="str">
        <f>_xlfn.XLOOKUP(A507,'2023'!B:B,'2023'!G:G)</f>
        <v>Y</v>
      </c>
      <c r="Q507">
        <f>_xlfn.XLOOKUP(A507,'2024'!B:B,'2024'!BH:BH)</f>
        <v>1</v>
      </c>
      <c r="R507">
        <f>_xlfn.XLOOKUP(A507,'2025'!A:A,'2025'!B:B)</f>
        <v>1</v>
      </c>
      <c r="S507">
        <f>_xlfn.XLOOKUP(A507,'2021'!A:A,'2021'!X:X)</f>
        <v>1</v>
      </c>
      <c r="T507">
        <f>_xlfn.XLOOKUP(A507,'2022'!A:A,'2022'!X:X)</f>
        <v>1</v>
      </c>
      <c r="U507">
        <f>_xlfn.XLOOKUP(A507,'2023'!B:B,'2023'!AF:AF)</f>
        <v>1</v>
      </c>
      <c r="V507">
        <f>_xlfn.XLOOKUP(A507,'2024'!B:B,'2024'!BW:BW)</f>
        <v>1</v>
      </c>
      <c r="W507">
        <f>_xlfn.XLOOKUP(A507,'2025'!A:A,'2025'!C:C)</f>
        <v>1</v>
      </c>
      <c r="X507" t="str">
        <f>_xlfn.XLOOKUP(A507,'2021'!A:A,'2021'!V:V)</f>
        <v/>
      </c>
      <c r="Y507">
        <f>_xlfn.XLOOKUP(A507,'2022'!A:A,'2022'!W:W)</f>
        <v>1</v>
      </c>
      <c r="Z507">
        <f>_xlfn.XLOOKUP(A507,'2023'!B:B,'2023'!AE:AE)</f>
        <v>1</v>
      </c>
      <c r="AA507">
        <f>_xlfn.XLOOKUP(A507,'2024'!B:B,'2024'!AZ:AZ)</f>
        <v>1</v>
      </c>
      <c r="AB507">
        <f>_xlfn.XLOOKUP(A507,'2025'!A:A,'2025'!F:F)</f>
        <v>1</v>
      </c>
    </row>
    <row r="508" spans="1:28">
      <c r="A508" t="s">
        <v>52</v>
      </c>
      <c r="E508" t="str">
        <f>_xlfn.XLOOKUP(A508,'2022'!A:A,'2022'!AA:AA)</f>
        <v>Y</v>
      </c>
      <c r="F508">
        <f>_xlfn.XLOOKUP(A508,'2023'!B:B,'2023'!AG:AG)</f>
        <v>0</v>
      </c>
      <c r="G508">
        <f>_xlfn.XLOOKUP(A508,'2024'!B:B,'2024'!BL:BL)</f>
        <v>1</v>
      </c>
      <c r="H508">
        <f>_xlfn.XLOOKUP(A508,'2025'!A:A,'2025'!G:G)</f>
        <v>1</v>
      </c>
      <c r="I508" t="str">
        <f>_xlfn.XLOOKUP(A508,'2021'!A:A,'2021'!U:U)</f>
        <v/>
      </c>
      <c r="J508" t="str">
        <f>_xlfn.XLOOKUP(A508,'2022'!A:A,'2022'!V:V)</f>
        <v/>
      </c>
      <c r="K508" t="str">
        <f>_xlfn.XLOOKUP(A508,'2023'!B:B,'2023'!AD:AD)</f>
        <v/>
      </c>
      <c r="L508" t="str">
        <f>_xlfn.XLOOKUP(A508,'2024'!B:B,'2024'!AV:AV)</f>
        <v/>
      </c>
      <c r="M508">
        <f>_xlfn.XLOOKUP(A508,'2025'!A:A,'2025'!G:G)</f>
        <v>1</v>
      </c>
      <c r="N508">
        <f>_xlfn.XLOOKUP(A508,'2021'!A:A,'2021'!E:E)</f>
        <v>0</v>
      </c>
      <c r="O508">
        <f>_xlfn.XLOOKUP(A508,'2022'!A:A,'2022'!E:E)</f>
        <v>0</v>
      </c>
      <c r="P508">
        <f>_xlfn.XLOOKUP(A508,'2023'!B:B,'2023'!G:G)</f>
        <v>0</v>
      </c>
      <c r="Q508">
        <f>_xlfn.XLOOKUP(A508,'2024'!B:B,'2024'!BH:BH)</f>
        <v>0</v>
      </c>
      <c r="R508">
        <f>_xlfn.XLOOKUP(A508,'2025'!A:A,'2025'!B:B)</f>
        <v>0</v>
      </c>
      <c r="S508" t="str">
        <f>_xlfn.XLOOKUP(A508,'2021'!A:A,'2021'!X:X)</f>
        <v/>
      </c>
      <c r="T508" t="str">
        <f>_xlfn.XLOOKUP(A508,'2022'!A:A,'2022'!X:X)</f>
        <v/>
      </c>
      <c r="U508" t="str">
        <f>_xlfn.XLOOKUP(A508,'2023'!B:B,'2023'!AF:AF)</f>
        <v/>
      </c>
      <c r="V508" t="str">
        <f>_xlfn.XLOOKUP(A508,'2024'!B:B,'2024'!BW:BW)</f>
        <v/>
      </c>
      <c r="W508">
        <f>_xlfn.XLOOKUP(A508,'2025'!A:A,'2025'!C:C)</f>
        <v>0</v>
      </c>
      <c r="X508" t="str">
        <f>_xlfn.XLOOKUP(A508,'2021'!A:A,'2021'!V:V)</f>
        <v/>
      </c>
      <c r="Y508">
        <f>_xlfn.XLOOKUP(A508,'2022'!A:A,'2022'!W:W)</f>
        <v>1</v>
      </c>
      <c r="Z508">
        <f>_xlfn.XLOOKUP(A508,'2023'!B:B,'2023'!AE:AE)</f>
        <v>1</v>
      </c>
      <c r="AA508">
        <f>_xlfn.XLOOKUP(A508,'2024'!B:B,'2024'!AZ:AZ)</f>
        <v>1</v>
      </c>
      <c r="AB508">
        <f>_xlfn.XLOOKUP(A508,'2025'!A:A,'2025'!F:F)</f>
        <v>1</v>
      </c>
    </row>
    <row r="509" spans="1:28">
      <c r="A509" t="s">
        <v>150</v>
      </c>
      <c r="E509" t="str">
        <f>_xlfn.XLOOKUP(A509,'2022'!A:A,'2022'!AA:AA)</f>
        <v>N</v>
      </c>
      <c r="F509" t="str">
        <f>_xlfn.XLOOKUP(A509,'2023'!B:B,'2023'!AG:AG)</f>
        <v>R</v>
      </c>
      <c r="G509">
        <f>_xlfn.XLOOKUP(A509,'2024'!B:B,'2024'!BL:BL)</f>
        <v>1</v>
      </c>
      <c r="H509">
        <f>_xlfn.XLOOKUP(A509,'2025'!A:A,'2025'!G:G)</f>
        <v>1</v>
      </c>
      <c r="I509">
        <f>_xlfn.XLOOKUP(A509,'2021'!A:A,'2021'!U:U)</f>
        <v>1</v>
      </c>
      <c r="J509">
        <f>_xlfn.XLOOKUP(A509,'2022'!A:A,'2022'!V:V)</f>
        <v>1</v>
      </c>
      <c r="K509">
        <f>_xlfn.XLOOKUP(A509,'2023'!B:B,'2023'!AD:AD)</f>
        <v>1</v>
      </c>
      <c r="L509">
        <f>_xlfn.XLOOKUP(A509,'2024'!B:B,'2024'!AV:AV)</f>
        <v>1</v>
      </c>
      <c r="M509">
        <f>_xlfn.XLOOKUP(A509,'2025'!A:A,'2025'!G:G)</f>
        <v>1</v>
      </c>
      <c r="N509">
        <f>_xlfn.XLOOKUP(A509,'2021'!A:A,'2021'!E:E)</f>
        <v>0</v>
      </c>
      <c r="O509">
        <f>_xlfn.XLOOKUP(A509,'2022'!A:A,'2022'!E:E)</f>
        <v>0</v>
      </c>
      <c r="P509">
        <f>_xlfn.XLOOKUP(A509,'2023'!B:B,'2023'!G:G)</f>
        <v>0</v>
      </c>
      <c r="Q509">
        <f>_xlfn.XLOOKUP(A509,'2024'!B:B,'2024'!BH:BH)</f>
        <v>0</v>
      </c>
      <c r="R509">
        <f>_xlfn.XLOOKUP(A509,'2025'!A:A,'2025'!B:B)</f>
        <v>0</v>
      </c>
      <c r="S509" t="str">
        <f>_xlfn.XLOOKUP(A509,'2021'!A:A,'2021'!X:X)</f>
        <v/>
      </c>
      <c r="T509" t="str">
        <f>_xlfn.XLOOKUP(A509,'2022'!A:A,'2022'!X:X)</f>
        <v/>
      </c>
      <c r="U509" t="str">
        <f>_xlfn.XLOOKUP(A509,'2023'!B:B,'2023'!AF:AF)</f>
        <v/>
      </c>
      <c r="V509" t="str">
        <f>_xlfn.XLOOKUP(A509,'2024'!B:B,'2024'!BW:BW)</f>
        <v/>
      </c>
      <c r="W509">
        <f>_xlfn.XLOOKUP(A509,'2025'!A:A,'2025'!C:C)</f>
        <v>0</v>
      </c>
      <c r="X509" t="str">
        <f>_xlfn.XLOOKUP(A509,'2021'!A:A,'2021'!V:V)</f>
        <v/>
      </c>
      <c r="Y509" t="str">
        <f>_xlfn.XLOOKUP(A509,'2022'!A:A,'2022'!W:W)</f>
        <v/>
      </c>
      <c r="Z509" t="str">
        <f>_xlfn.XLOOKUP(A509,'2023'!B:B,'2023'!AE:AE)</f>
        <v/>
      </c>
      <c r="AA509">
        <f>_xlfn.XLOOKUP(A509,'2024'!B:B,'2024'!AZ:AZ)</f>
        <v>0</v>
      </c>
      <c r="AB509">
        <f>_xlfn.XLOOKUP(A509,'2025'!A:A,'2025'!F:F)</f>
        <v>0</v>
      </c>
    </row>
    <row r="510" spans="1:28">
      <c r="A510" t="s">
        <v>485</v>
      </c>
      <c r="E510" t="e">
        <f>_xlfn.XLOOKUP(A510,'2022'!A:A,'2022'!AA:AA)</f>
        <v>#N/A</v>
      </c>
      <c r="F510" t="e">
        <f>_xlfn.XLOOKUP(A510,'2023'!B:B,'2023'!AG:AG)</f>
        <v>#N/A</v>
      </c>
      <c r="G510">
        <f>_xlfn.XLOOKUP(A510,'2024'!B:B,'2024'!BL:BL)</f>
        <v>1</v>
      </c>
      <c r="H510">
        <f>_xlfn.XLOOKUP(A510,'2025'!A:A,'2025'!G:G)</f>
        <v>0</v>
      </c>
      <c r="I510" t="e">
        <f>_xlfn.XLOOKUP(A510,'2021'!A:A,'2021'!U:U)</f>
        <v>#N/A</v>
      </c>
      <c r="J510" t="e">
        <f>_xlfn.XLOOKUP(A510,'2022'!A:A,'2022'!V:V)</f>
        <v>#N/A</v>
      </c>
      <c r="K510" t="e">
        <f>_xlfn.XLOOKUP(A510,'2023'!B:B,'2023'!AD:AD)</f>
        <v>#N/A</v>
      </c>
      <c r="L510" t="str">
        <f>_xlfn.XLOOKUP(A510,'2024'!B:B,'2024'!AV:AV)</f>
        <v/>
      </c>
      <c r="M510">
        <f>_xlfn.XLOOKUP(A510,'2025'!A:A,'2025'!G:G)</f>
        <v>0</v>
      </c>
      <c r="N510" t="e">
        <f>_xlfn.XLOOKUP(A510,'2021'!A:A,'2021'!E:E)</f>
        <v>#N/A</v>
      </c>
      <c r="O510" t="e">
        <f>_xlfn.XLOOKUP(A510,'2022'!A:A,'2022'!E:E)</f>
        <v>#N/A</v>
      </c>
      <c r="P510" t="e">
        <f>_xlfn.XLOOKUP(A510,'2023'!B:B,'2023'!G:G)</f>
        <v>#N/A</v>
      </c>
      <c r="Q510">
        <f>_xlfn.XLOOKUP(A510,'2024'!B:B,'2024'!BH:BH)</f>
        <v>0</v>
      </c>
      <c r="R510">
        <f>_xlfn.XLOOKUP(A510,'2025'!A:A,'2025'!B:B)</f>
        <v>0</v>
      </c>
      <c r="S510" t="e">
        <f>_xlfn.XLOOKUP(A510,'2021'!A:A,'2021'!X:X)</f>
        <v>#N/A</v>
      </c>
      <c r="T510" t="e">
        <f>_xlfn.XLOOKUP(A510,'2022'!A:A,'2022'!X:X)</f>
        <v>#N/A</v>
      </c>
      <c r="U510" t="e">
        <f>_xlfn.XLOOKUP(A510,'2023'!B:B,'2023'!AF:AF)</f>
        <v>#N/A</v>
      </c>
      <c r="V510" t="str">
        <f>_xlfn.XLOOKUP(A510,'2024'!B:B,'2024'!BW:BW)</f>
        <v/>
      </c>
      <c r="W510">
        <f>_xlfn.XLOOKUP(A510,'2025'!A:A,'2025'!C:C)</f>
        <v>0</v>
      </c>
      <c r="X510" t="e">
        <f>_xlfn.XLOOKUP(A510,'2021'!A:A,'2021'!V:V)</f>
        <v>#N/A</v>
      </c>
      <c r="Y510" t="e">
        <f>_xlfn.XLOOKUP(A510,'2022'!A:A,'2022'!W:W)</f>
        <v>#N/A</v>
      </c>
      <c r="Z510" t="e">
        <f>_xlfn.XLOOKUP(A510,'2023'!B:B,'2023'!AE:AE)</f>
        <v>#N/A</v>
      </c>
      <c r="AA510">
        <f>_xlfn.XLOOKUP(A510,'2024'!B:B,'2024'!AZ:AZ)</f>
        <v>1</v>
      </c>
      <c r="AB510">
        <f>_xlfn.XLOOKUP(A510,'2025'!A:A,'2025'!F:F)</f>
        <v>1</v>
      </c>
    </row>
    <row r="511" spans="1:28">
      <c r="A511" t="s">
        <v>426</v>
      </c>
      <c r="E511" t="str">
        <f>_xlfn.XLOOKUP(A511,'2022'!A:A,'2022'!AA:AA)</f>
        <v>Y</v>
      </c>
      <c r="F511" t="str">
        <f>_xlfn.XLOOKUP(A511,'2023'!B:B,'2023'!AG:AG)</f>
        <v>Y</v>
      </c>
      <c r="G511">
        <f>_xlfn.XLOOKUP(A511,'2024'!B:B,'2024'!BL:BL)</f>
        <v>1</v>
      </c>
      <c r="H511">
        <f>_xlfn.XLOOKUP(A511,'2025'!A:A,'2025'!G:G)</f>
        <v>1</v>
      </c>
      <c r="I511">
        <f>_xlfn.XLOOKUP(A511,'2021'!A:A,'2021'!U:U)</f>
        <v>1</v>
      </c>
      <c r="J511">
        <f>_xlfn.XLOOKUP(A511,'2022'!A:A,'2022'!V:V)</f>
        <v>1</v>
      </c>
      <c r="K511" t="str">
        <f>_xlfn.XLOOKUP(A511,'2023'!B:B,'2023'!AD:AD)</f>
        <v/>
      </c>
      <c r="L511" t="str">
        <f>_xlfn.XLOOKUP(A511,'2024'!B:B,'2024'!AV:AV)</f>
        <v/>
      </c>
      <c r="M511">
        <f>_xlfn.XLOOKUP(A511,'2025'!A:A,'2025'!G:G)</f>
        <v>1</v>
      </c>
      <c r="N511" t="str">
        <f>_xlfn.XLOOKUP(A511,'2021'!A:A,'2021'!E:E)</f>
        <v>Y</v>
      </c>
      <c r="O511" t="str">
        <f>_xlfn.XLOOKUP(A511,'2022'!A:A,'2022'!E:E)</f>
        <v>Y</v>
      </c>
      <c r="P511" t="str">
        <f>_xlfn.XLOOKUP(A511,'2023'!B:B,'2023'!G:G)</f>
        <v>Y</v>
      </c>
      <c r="Q511">
        <f>_xlfn.XLOOKUP(A511,'2024'!B:B,'2024'!BH:BH)</f>
        <v>1</v>
      </c>
      <c r="R511">
        <f>_xlfn.XLOOKUP(A511,'2025'!A:A,'2025'!B:B)</f>
        <v>1</v>
      </c>
      <c r="S511">
        <f>_xlfn.XLOOKUP(A511,'2021'!A:A,'2021'!X:X)</f>
        <v>1</v>
      </c>
      <c r="T511">
        <f>_xlfn.XLOOKUP(A511,'2022'!A:A,'2022'!X:X)</f>
        <v>1</v>
      </c>
      <c r="U511">
        <f>_xlfn.XLOOKUP(A511,'2023'!B:B,'2023'!AF:AF)</f>
        <v>1</v>
      </c>
      <c r="V511">
        <f>_xlfn.XLOOKUP(A511,'2024'!B:B,'2024'!BW:BW)</f>
        <v>1</v>
      </c>
      <c r="W511">
        <f>_xlfn.XLOOKUP(A511,'2025'!A:A,'2025'!C:C)</f>
        <v>1</v>
      </c>
      <c r="X511" t="str">
        <f>_xlfn.XLOOKUP(A511,'2021'!A:A,'2021'!V:V)</f>
        <v/>
      </c>
      <c r="Y511">
        <f>_xlfn.XLOOKUP(A511,'2022'!A:A,'2022'!W:W)</f>
        <v>1</v>
      </c>
      <c r="Z511">
        <f>_xlfn.XLOOKUP(A511,'2023'!B:B,'2023'!AE:AE)</f>
        <v>1</v>
      </c>
      <c r="AA511">
        <f>_xlfn.XLOOKUP(A511,'2024'!B:B,'2024'!AZ:AZ)</f>
        <v>1</v>
      </c>
      <c r="AB511">
        <f>_xlfn.XLOOKUP(A511,'2025'!A:A,'2025'!F:F)</f>
        <v>1</v>
      </c>
    </row>
    <row r="512" spans="1:28">
      <c r="A512" t="s">
        <v>210</v>
      </c>
      <c r="E512" t="str">
        <f>_xlfn.XLOOKUP(A512,'2022'!A:A,'2022'!AA:AA)</f>
        <v/>
      </c>
      <c r="F512" t="str">
        <f>_xlfn.XLOOKUP(A512,'2023'!B:B,'2023'!AG:AG)</f>
        <v>U</v>
      </c>
      <c r="G512">
        <f>_xlfn.XLOOKUP(A512,'2024'!B:B,'2024'!BL:BL)</f>
        <v>0</v>
      </c>
      <c r="H512">
        <f>_xlfn.XLOOKUP(A512,'2025'!A:A,'2025'!G:G)</f>
        <v>0</v>
      </c>
      <c r="I512" t="str">
        <f>_xlfn.XLOOKUP(A512,'2021'!A:A,'2021'!U:U)</f>
        <v/>
      </c>
      <c r="J512" t="str">
        <f>_xlfn.XLOOKUP(A512,'2022'!A:A,'2022'!V:V)</f>
        <v/>
      </c>
      <c r="K512">
        <f>_xlfn.XLOOKUP(A512,'2023'!B:B,'2023'!AD:AD)</f>
        <v>1</v>
      </c>
      <c r="L512" t="str">
        <f>_xlfn.XLOOKUP(A512,'2024'!B:B,'2024'!AV:AV)</f>
        <v/>
      </c>
      <c r="M512">
        <f>_xlfn.XLOOKUP(A512,'2025'!A:A,'2025'!G:G)</f>
        <v>0</v>
      </c>
      <c r="N512" t="str">
        <f>_xlfn.XLOOKUP(A512,'2021'!A:A,'2021'!E:E)</f>
        <v>Y</v>
      </c>
      <c r="O512" t="str">
        <f>_xlfn.XLOOKUP(A512,'2022'!A:A,'2022'!E:E)</f>
        <v>Y</v>
      </c>
      <c r="P512" t="str">
        <f>_xlfn.XLOOKUP(A512,'2023'!B:B,'2023'!G:G)</f>
        <v>Y</v>
      </c>
      <c r="Q512">
        <f>_xlfn.XLOOKUP(A512,'2024'!B:B,'2024'!BH:BH)</f>
        <v>1</v>
      </c>
      <c r="R512">
        <f>_xlfn.XLOOKUP(A512,'2025'!A:A,'2025'!B:B)</f>
        <v>1</v>
      </c>
      <c r="S512" t="str">
        <f>_xlfn.XLOOKUP(A512,'2021'!A:A,'2021'!X:X)</f>
        <v/>
      </c>
      <c r="T512" t="str">
        <f>_xlfn.XLOOKUP(A512,'2022'!A:A,'2022'!X:X)</f>
        <v/>
      </c>
      <c r="U512" t="str">
        <f>_xlfn.XLOOKUP(A512,'2023'!B:B,'2023'!AF:AF)</f>
        <v/>
      </c>
      <c r="V512" t="str">
        <f>_xlfn.XLOOKUP(A512,'2024'!B:B,'2024'!BW:BW)</f>
        <v/>
      </c>
      <c r="W512">
        <f>_xlfn.XLOOKUP(A512,'2025'!A:A,'2025'!C:C)</f>
        <v>0</v>
      </c>
      <c r="X512">
        <f>_xlfn.XLOOKUP(A512,'2021'!A:A,'2021'!V:V)</f>
        <v>1</v>
      </c>
      <c r="Y512">
        <f>_xlfn.XLOOKUP(A512,'2022'!A:A,'2022'!W:W)</f>
        <v>1</v>
      </c>
      <c r="Z512" t="str">
        <f>_xlfn.XLOOKUP(A512,'2023'!B:B,'2023'!AE:AE)</f>
        <v/>
      </c>
      <c r="AA512">
        <f>_xlfn.XLOOKUP(A512,'2024'!B:B,'2024'!AZ:AZ)</f>
        <v>1</v>
      </c>
      <c r="AB512">
        <f>_xlfn.XLOOKUP(A512,'2025'!A:A,'2025'!F:F)</f>
        <v>1</v>
      </c>
    </row>
    <row r="513" spans="1:28">
      <c r="A513" t="s">
        <v>226</v>
      </c>
      <c r="E513" t="str">
        <f>_xlfn.XLOOKUP(A513,'2022'!A:A,'2022'!AA:AA)</f>
        <v/>
      </c>
      <c r="F513" t="str">
        <f>_xlfn.XLOOKUP(A513,'2023'!B:B,'2023'!AG:AG)</f>
        <v>Y</v>
      </c>
      <c r="G513">
        <f>_xlfn.XLOOKUP(A513,'2024'!B:B,'2024'!BL:BL)</f>
        <v>0</v>
      </c>
      <c r="H513">
        <f>_xlfn.XLOOKUP(A513,'2025'!A:A,'2025'!G:G)</f>
        <v>0</v>
      </c>
      <c r="I513" t="str">
        <f>_xlfn.XLOOKUP(A513,'2021'!A:A,'2021'!U:U)</f>
        <v/>
      </c>
      <c r="J513" t="str">
        <f>_xlfn.XLOOKUP(A513,'2022'!A:A,'2022'!V:V)</f>
        <v/>
      </c>
      <c r="K513" t="str">
        <f>_xlfn.XLOOKUP(A513,'2023'!B:B,'2023'!AD:AD)</f>
        <v/>
      </c>
      <c r="L513" t="str">
        <f>_xlfn.XLOOKUP(A513,'2024'!B:B,'2024'!AV:AV)</f>
        <v/>
      </c>
      <c r="M513">
        <f>_xlfn.XLOOKUP(A513,'2025'!A:A,'2025'!G:G)</f>
        <v>0</v>
      </c>
      <c r="N513">
        <f>_xlfn.XLOOKUP(A513,'2021'!A:A,'2021'!E:E)</f>
        <v>0</v>
      </c>
      <c r="O513">
        <f>_xlfn.XLOOKUP(A513,'2022'!A:A,'2022'!E:E)</f>
        <v>0</v>
      </c>
      <c r="P513">
        <f>_xlfn.XLOOKUP(A513,'2023'!B:B,'2023'!G:G)</f>
        <v>0</v>
      </c>
      <c r="Q513">
        <f>_xlfn.XLOOKUP(A513,'2024'!B:B,'2024'!BH:BH)</f>
        <v>0</v>
      </c>
      <c r="R513">
        <f>_xlfn.XLOOKUP(A513,'2025'!A:A,'2025'!B:B)</f>
        <v>0</v>
      </c>
      <c r="S513" t="str">
        <f>_xlfn.XLOOKUP(A513,'2021'!A:A,'2021'!X:X)</f>
        <v/>
      </c>
      <c r="T513" t="str">
        <f>_xlfn.XLOOKUP(A513,'2022'!A:A,'2022'!X:X)</f>
        <v/>
      </c>
      <c r="U513" t="str">
        <f>_xlfn.XLOOKUP(A513,'2023'!B:B,'2023'!AF:AF)</f>
        <v/>
      </c>
      <c r="V513" t="str">
        <f>_xlfn.XLOOKUP(A513,'2024'!B:B,'2024'!BW:BW)</f>
        <v/>
      </c>
      <c r="W513">
        <f>_xlfn.XLOOKUP(A513,'2025'!A:A,'2025'!C:C)</f>
        <v>0</v>
      </c>
      <c r="X513" t="str">
        <f>_xlfn.XLOOKUP(A513,'2021'!A:A,'2021'!V:V)</f>
        <v/>
      </c>
      <c r="Y513" t="str">
        <f>_xlfn.XLOOKUP(A513,'2022'!A:A,'2022'!W:W)</f>
        <v/>
      </c>
      <c r="Z513" t="str">
        <f>_xlfn.XLOOKUP(A513,'2023'!B:B,'2023'!AE:AE)</f>
        <v/>
      </c>
      <c r="AA513">
        <f>_xlfn.XLOOKUP(A513,'2024'!B:B,'2024'!AZ:AZ)</f>
        <v>0</v>
      </c>
      <c r="AB513">
        <f>_xlfn.XLOOKUP(A513,'2025'!A:A,'2025'!F:F)</f>
        <v>0</v>
      </c>
    </row>
    <row r="514" spans="1:28">
      <c r="A514" t="s">
        <v>989</v>
      </c>
      <c r="E514" t="e">
        <f>_xlfn.XLOOKUP(A514,'2022'!A:A,'2022'!AA:AA)</f>
        <v>#N/A</v>
      </c>
      <c r="F514">
        <f>_xlfn.XLOOKUP(A514,'2023'!B:B,'2023'!AG:AG)</f>
        <v>0</v>
      </c>
      <c r="G514">
        <f>_xlfn.XLOOKUP(A514,'2024'!B:B,'2024'!BL:BL)</f>
        <v>0</v>
      </c>
      <c r="H514" t="e">
        <f>_xlfn.XLOOKUP(A514,'2025'!A:A,'2025'!G:G)</f>
        <v>#N/A</v>
      </c>
      <c r="I514" t="e">
        <f>_xlfn.XLOOKUP(A514,'2021'!A:A,'2021'!U:U)</f>
        <v>#N/A</v>
      </c>
      <c r="J514" t="e">
        <f>_xlfn.XLOOKUP(A514,'2022'!A:A,'2022'!V:V)</f>
        <v>#N/A</v>
      </c>
      <c r="K514" t="str">
        <f>_xlfn.XLOOKUP(A514,'2023'!B:B,'2023'!AD:AD)</f>
        <v/>
      </c>
      <c r="L514" t="str">
        <f>_xlfn.XLOOKUP(A514,'2024'!B:B,'2024'!AV:AV)</f>
        <v/>
      </c>
      <c r="M514" t="e">
        <f>_xlfn.XLOOKUP(A514,'2025'!A:A,'2025'!G:G)</f>
        <v>#N/A</v>
      </c>
      <c r="N514" t="e">
        <f>_xlfn.XLOOKUP(A514,'2021'!A:A,'2021'!E:E)</f>
        <v>#N/A</v>
      </c>
      <c r="O514" t="e">
        <f>_xlfn.XLOOKUP(A514,'2022'!A:A,'2022'!E:E)</f>
        <v>#N/A</v>
      </c>
      <c r="P514">
        <f>_xlfn.XLOOKUP(A514,'2023'!B:B,'2023'!G:G)</f>
        <v>0</v>
      </c>
      <c r="Q514">
        <f>_xlfn.XLOOKUP(A514,'2024'!B:B,'2024'!BH:BH)</f>
        <v>0</v>
      </c>
      <c r="R514" t="e">
        <f>_xlfn.XLOOKUP(A514,'2025'!A:A,'2025'!B:B)</f>
        <v>#N/A</v>
      </c>
      <c r="S514" t="e">
        <f>_xlfn.XLOOKUP(A514,'2021'!A:A,'2021'!X:X)</f>
        <v>#N/A</v>
      </c>
      <c r="T514" t="e">
        <f>_xlfn.XLOOKUP(A514,'2022'!A:A,'2022'!X:X)</f>
        <v>#N/A</v>
      </c>
      <c r="U514" t="str">
        <f>_xlfn.XLOOKUP(A514,'2023'!B:B,'2023'!AF:AF)</f>
        <v/>
      </c>
      <c r="V514" t="str">
        <f>_xlfn.XLOOKUP(A514,'2024'!B:B,'2024'!BW:BW)</f>
        <v/>
      </c>
      <c r="W514" t="e">
        <f>_xlfn.XLOOKUP(A514,'2025'!A:A,'2025'!C:C)</f>
        <v>#N/A</v>
      </c>
      <c r="X514" t="e">
        <f>_xlfn.XLOOKUP(A514,'2021'!A:A,'2021'!V:V)</f>
        <v>#N/A</v>
      </c>
      <c r="Y514" t="e">
        <f>_xlfn.XLOOKUP(A514,'2022'!A:A,'2022'!W:W)</f>
        <v>#N/A</v>
      </c>
      <c r="Z514" t="str">
        <f>_xlfn.XLOOKUP(A514,'2023'!B:B,'2023'!AE:AE)</f>
        <v/>
      </c>
      <c r="AA514">
        <f>_xlfn.XLOOKUP(A514,'2024'!B:B,'2024'!AZ:AZ)</f>
        <v>0</v>
      </c>
      <c r="AB514" t="e">
        <f>_xlfn.XLOOKUP(A514,'2025'!A:A,'2025'!F:F)</f>
        <v>#N/A</v>
      </c>
    </row>
    <row r="515" spans="1:28">
      <c r="A515" t="s">
        <v>343</v>
      </c>
      <c r="E515" t="str">
        <f>_xlfn.XLOOKUP(A515,'2022'!A:A,'2022'!AA:AA)</f>
        <v/>
      </c>
      <c r="F515">
        <f>_xlfn.XLOOKUP(A515,'2023'!B:B,'2023'!AG:AG)</f>
        <v>0</v>
      </c>
      <c r="G515">
        <f>_xlfn.XLOOKUP(A515,'2024'!B:B,'2024'!BL:BL)</f>
        <v>0</v>
      </c>
      <c r="H515">
        <f>_xlfn.XLOOKUP(A515,'2025'!A:A,'2025'!G:G)</f>
        <v>0</v>
      </c>
      <c r="I515" t="str">
        <f>_xlfn.XLOOKUP(A515,'2021'!A:A,'2021'!U:U)</f>
        <v/>
      </c>
      <c r="J515" t="str">
        <f>_xlfn.XLOOKUP(A515,'2022'!A:A,'2022'!V:V)</f>
        <v/>
      </c>
      <c r="K515" t="str">
        <f>_xlfn.XLOOKUP(A515,'2023'!B:B,'2023'!AD:AD)</f>
        <v/>
      </c>
      <c r="L515" t="str">
        <f>_xlfn.XLOOKUP(A515,'2024'!B:B,'2024'!AV:AV)</f>
        <v/>
      </c>
      <c r="M515">
        <f>_xlfn.XLOOKUP(A515,'2025'!A:A,'2025'!G:G)</f>
        <v>0</v>
      </c>
      <c r="N515">
        <f>_xlfn.XLOOKUP(A515,'2021'!A:A,'2021'!E:E)</f>
        <v>0</v>
      </c>
      <c r="O515">
        <f>_xlfn.XLOOKUP(A515,'2022'!A:A,'2022'!E:E)</f>
        <v>0</v>
      </c>
      <c r="P515">
        <f>_xlfn.XLOOKUP(A515,'2023'!B:B,'2023'!G:G)</f>
        <v>0</v>
      </c>
      <c r="Q515">
        <f>_xlfn.XLOOKUP(A515,'2024'!B:B,'2024'!BH:BH)</f>
        <v>0</v>
      </c>
      <c r="R515">
        <f>_xlfn.XLOOKUP(A515,'2025'!A:A,'2025'!B:B)</f>
        <v>0</v>
      </c>
      <c r="S515" t="str">
        <f>_xlfn.XLOOKUP(A515,'2021'!A:A,'2021'!X:X)</f>
        <v/>
      </c>
      <c r="T515" t="str">
        <f>_xlfn.XLOOKUP(A515,'2022'!A:A,'2022'!X:X)</f>
        <v/>
      </c>
      <c r="U515" t="str">
        <f>_xlfn.XLOOKUP(A515,'2023'!B:B,'2023'!AF:AF)</f>
        <v/>
      </c>
      <c r="V515" t="str">
        <f>_xlfn.XLOOKUP(A515,'2024'!B:B,'2024'!BW:BW)</f>
        <v/>
      </c>
      <c r="W515">
        <f>_xlfn.XLOOKUP(A515,'2025'!A:A,'2025'!C:C)</f>
        <v>0</v>
      </c>
      <c r="X515" t="str">
        <f>_xlfn.XLOOKUP(A515,'2021'!A:A,'2021'!V:V)</f>
        <v/>
      </c>
      <c r="Y515" t="str">
        <f>_xlfn.XLOOKUP(A515,'2022'!A:A,'2022'!W:W)</f>
        <v/>
      </c>
      <c r="Z515" t="str">
        <f>_xlfn.XLOOKUP(A515,'2023'!B:B,'2023'!AE:AE)</f>
        <v/>
      </c>
      <c r="AA515">
        <f>_xlfn.XLOOKUP(A515,'2024'!B:B,'2024'!AZ:AZ)</f>
        <v>0</v>
      </c>
      <c r="AB515">
        <f>_xlfn.XLOOKUP(A515,'2025'!A:A,'2025'!F:F)</f>
        <v>0</v>
      </c>
    </row>
    <row r="516" spans="1:28">
      <c r="A516" t="s">
        <v>130</v>
      </c>
      <c r="E516" t="str">
        <f>_xlfn.XLOOKUP(A516,'2022'!A:A,'2022'!AA:AA)</f>
        <v/>
      </c>
      <c r="F516" t="str">
        <f>_xlfn.XLOOKUP(A516,'2023'!B:B,'2023'!AG:AG)</f>
        <v>U</v>
      </c>
      <c r="G516">
        <f>_xlfn.XLOOKUP(A516,'2024'!B:B,'2024'!BL:BL)</f>
        <v>0</v>
      </c>
      <c r="H516">
        <f>_xlfn.XLOOKUP(A516,'2025'!A:A,'2025'!G:G)</f>
        <v>0</v>
      </c>
      <c r="I516" t="str">
        <f>_xlfn.XLOOKUP(A516,'2021'!A:A,'2021'!U:U)</f>
        <v/>
      </c>
      <c r="J516" t="str">
        <f>_xlfn.XLOOKUP(A516,'2022'!A:A,'2022'!V:V)</f>
        <v/>
      </c>
      <c r="K516" t="str">
        <f>_xlfn.XLOOKUP(A516,'2023'!B:B,'2023'!AD:AD)</f>
        <v/>
      </c>
      <c r="L516" t="str">
        <f>_xlfn.XLOOKUP(A516,'2024'!B:B,'2024'!AV:AV)</f>
        <v/>
      </c>
      <c r="M516">
        <f>_xlfn.XLOOKUP(A516,'2025'!A:A,'2025'!G:G)</f>
        <v>0</v>
      </c>
      <c r="N516">
        <f>_xlfn.XLOOKUP(A516,'2021'!A:A,'2021'!E:E)</f>
        <v>0</v>
      </c>
      <c r="O516">
        <f>_xlfn.XLOOKUP(A516,'2022'!A:A,'2022'!E:E)</f>
        <v>0</v>
      </c>
      <c r="P516">
        <f>_xlfn.XLOOKUP(A516,'2023'!B:B,'2023'!G:G)</f>
        <v>0</v>
      </c>
      <c r="Q516">
        <f>_xlfn.XLOOKUP(A516,'2024'!B:B,'2024'!BH:BH)</f>
        <v>0</v>
      </c>
      <c r="R516">
        <f>_xlfn.XLOOKUP(A516,'2025'!A:A,'2025'!B:B)</f>
        <v>0</v>
      </c>
      <c r="S516" t="str">
        <f>_xlfn.XLOOKUP(A516,'2021'!A:A,'2021'!X:X)</f>
        <v/>
      </c>
      <c r="T516" t="str">
        <f>_xlfn.XLOOKUP(A516,'2022'!A:A,'2022'!X:X)</f>
        <v/>
      </c>
      <c r="U516" t="str">
        <f>_xlfn.XLOOKUP(A516,'2023'!B:B,'2023'!AF:AF)</f>
        <v/>
      </c>
      <c r="V516" t="str">
        <f>_xlfn.XLOOKUP(A516,'2024'!B:B,'2024'!BW:BW)</f>
        <v/>
      </c>
      <c r="W516">
        <f>_xlfn.XLOOKUP(A516,'2025'!A:A,'2025'!C:C)</f>
        <v>0</v>
      </c>
      <c r="X516" t="str">
        <f>_xlfn.XLOOKUP(A516,'2021'!A:A,'2021'!V:V)</f>
        <v/>
      </c>
      <c r="Y516" t="str">
        <f>_xlfn.XLOOKUP(A516,'2022'!A:A,'2022'!W:W)</f>
        <v/>
      </c>
      <c r="Z516" t="str">
        <f>_xlfn.XLOOKUP(A516,'2023'!B:B,'2023'!AE:AE)</f>
        <v/>
      </c>
      <c r="AA516">
        <f>_xlfn.XLOOKUP(A516,'2024'!B:B,'2024'!AZ:AZ)</f>
        <v>0</v>
      </c>
      <c r="AB516">
        <f>_xlfn.XLOOKUP(A516,'2025'!A:A,'2025'!F:F)</f>
        <v>0</v>
      </c>
    </row>
    <row r="517" spans="1:28">
      <c r="A517" t="s">
        <v>513</v>
      </c>
      <c r="E517" t="e">
        <f>_xlfn.XLOOKUP(A517,'2022'!A:A,'2022'!AA:AA)</f>
        <v>#N/A</v>
      </c>
      <c r="F517" t="e">
        <f>_xlfn.XLOOKUP(A517,'2023'!B:B,'2023'!AG:AG)</f>
        <v>#N/A</v>
      </c>
      <c r="G517" t="e">
        <f>_xlfn.XLOOKUP(A517,'2024'!B:B,'2024'!BL:BL)</f>
        <v>#N/A</v>
      </c>
      <c r="H517">
        <f>_xlfn.XLOOKUP(A517,'2025'!A:A,'2025'!G:G)</f>
        <v>0</v>
      </c>
      <c r="I517" t="e">
        <f>_xlfn.XLOOKUP(A517,'2021'!A:A,'2021'!U:U)</f>
        <v>#N/A</v>
      </c>
      <c r="J517" t="e">
        <f>_xlfn.XLOOKUP(A517,'2022'!A:A,'2022'!V:V)</f>
        <v>#N/A</v>
      </c>
      <c r="K517" t="e">
        <f>_xlfn.XLOOKUP(A517,'2023'!B:B,'2023'!AD:AD)</f>
        <v>#N/A</v>
      </c>
      <c r="L517" t="e">
        <f>_xlfn.XLOOKUP(A517,'2024'!B:B,'2024'!AV:AV)</f>
        <v>#N/A</v>
      </c>
      <c r="M517">
        <f>_xlfn.XLOOKUP(A517,'2025'!A:A,'2025'!G:G)</f>
        <v>0</v>
      </c>
      <c r="N517" t="e">
        <f>_xlfn.XLOOKUP(A517,'2021'!A:A,'2021'!E:E)</f>
        <v>#N/A</v>
      </c>
      <c r="O517" t="e">
        <f>_xlfn.XLOOKUP(A517,'2022'!A:A,'2022'!E:E)</f>
        <v>#N/A</v>
      </c>
      <c r="P517" t="e">
        <f>_xlfn.XLOOKUP(A517,'2023'!B:B,'2023'!G:G)</f>
        <v>#N/A</v>
      </c>
      <c r="Q517" t="e">
        <f>_xlfn.XLOOKUP(A517,'2024'!B:B,'2024'!BH:BH)</f>
        <v>#N/A</v>
      </c>
      <c r="R517">
        <f>_xlfn.XLOOKUP(A517,'2025'!A:A,'2025'!B:B)</f>
        <v>0</v>
      </c>
      <c r="S517" t="e">
        <f>_xlfn.XLOOKUP(A517,'2021'!A:A,'2021'!X:X)</f>
        <v>#N/A</v>
      </c>
      <c r="T517" t="e">
        <f>_xlfn.XLOOKUP(A517,'2022'!A:A,'2022'!X:X)</f>
        <v>#N/A</v>
      </c>
      <c r="U517" t="e">
        <f>_xlfn.XLOOKUP(A517,'2023'!B:B,'2023'!AF:AF)</f>
        <v>#N/A</v>
      </c>
      <c r="V517" t="e">
        <f>_xlfn.XLOOKUP(A517,'2024'!B:B,'2024'!BW:BW)</f>
        <v>#N/A</v>
      </c>
      <c r="W517">
        <f>_xlfn.XLOOKUP(A517,'2025'!A:A,'2025'!C:C)</f>
        <v>0</v>
      </c>
      <c r="X517" t="e">
        <f>_xlfn.XLOOKUP(A517,'2021'!A:A,'2021'!V:V)</f>
        <v>#N/A</v>
      </c>
      <c r="Y517" t="e">
        <f>_xlfn.XLOOKUP(A517,'2022'!A:A,'2022'!W:W)</f>
        <v>#N/A</v>
      </c>
      <c r="Z517" t="e">
        <f>_xlfn.XLOOKUP(A517,'2023'!B:B,'2023'!AE:AE)</f>
        <v>#N/A</v>
      </c>
      <c r="AA517" t="e">
        <f>_xlfn.XLOOKUP(A517,'2024'!B:B,'2024'!AZ:AZ)</f>
        <v>#N/A</v>
      </c>
      <c r="AB517">
        <f>_xlfn.XLOOKUP(A517,'2025'!A:A,'2025'!F:F)</f>
        <v>0</v>
      </c>
    </row>
    <row r="518" spans="1:28">
      <c r="A518" t="s">
        <v>449</v>
      </c>
      <c r="E518" t="str">
        <f>_xlfn.XLOOKUP(A518,'2022'!A:A,'2022'!AA:AA)</f>
        <v/>
      </c>
      <c r="F518">
        <f>_xlfn.XLOOKUP(A518,'2023'!B:B,'2023'!AG:AG)</f>
        <v>0</v>
      </c>
      <c r="G518">
        <f>_xlfn.XLOOKUP(A518,'2024'!B:B,'2024'!BL:BL)</f>
        <v>0</v>
      </c>
      <c r="H518">
        <f>_xlfn.XLOOKUP(A518,'2025'!A:A,'2025'!G:G)</f>
        <v>1</v>
      </c>
      <c r="I518" t="e">
        <f>_xlfn.XLOOKUP(A518,'2021'!A:A,'2021'!U:U)</f>
        <v>#N/A</v>
      </c>
      <c r="J518" t="str">
        <f>_xlfn.XLOOKUP(A518,'2022'!A:A,'2022'!V:V)</f>
        <v/>
      </c>
      <c r="K518" t="str">
        <f>_xlfn.XLOOKUP(A518,'2023'!B:B,'2023'!AD:AD)</f>
        <v/>
      </c>
      <c r="L518" t="str">
        <f>_xlfn.XLOOKUP(A518,'2024'!B:B,'2024'!AV:AV)</f>
        <v/>
      </c>
      <c r="M518">
        <f>_xlfn.XLOOKUP(A518,'2025'!A:A,'2025'!G:G)</f>
        <v>1</v>
      </c>
      <c r="N518" t="e">
        <f>_xlfn.XLOOKUP(A518,'2021'!A:A,'2021'!E:E)</f>
        <v>#N/A</v>
      </c>
      <c r="O518">
        <f>_xlfn.XLOOKUP(A518,'2022'!A:A,'2022'!E:E)</f>
        <v>0</v>
      </c>
      <c r="P518">
        <f>_xlfn.XLOOKUP(A518,'2023'!B:B,'2023'!G:G)</f>
        <v>0</v>
      </c>
      <c r="Q518">
        <f>_xlfn.XLOOKUP(A518,'2024'!B:B,'2024'!BH:BH)</f>
        <v>0</v>
      </c>
      <c r="R518">
        <f>_xlfn.XLOOKUP(A518,'2025'!A:A,'2025'!B:B)</f>
        <v>0</v>
      </c>
      <c r="S518" t="e">
        <f>_xlfn.XLOOKUP(A518,'2021'!A:A,'2021'!X:X)</f>
        <v>#N/A</v>
      </c>
      <c r="T518" t="str">
        <f>_xlfn.XLOOKUP(A518,'2022'!A:A,'2022'!X:X)</f>
        <v/>
      </c>
      <c r="U518" t="str">
        <f>_xlfn.XLOOKUP(A518,'2023'!B:B,'2023'!AF:AF)</f>
        <v/>
      </c>
      <c r="V518" t="str">
        <f>_xlfn.XLOOKUP(A518,'2024'!B:B,'2024'!BW:BW)</f>
        <v/>
      </c>
      <c r="W518">
        <f>_xlfn.XLOOKUP(A518,'2025'!A:A,'2025'!C:C)</f>
        <v>0</v>
      </c>
      <c r="X518" t="e">
        <f>_xlfn.XLOOKUP(A518,'2021'!A:A,'2021'!V:V)</f>
        <v>#N/A</v>
      </c>
      <c r="Y518" t="str">
        <f>_xlfn.XLOOKUP(A518,'2022'!A:A,'2022'!W:W)</f>
        <v/>
      </c>
      <c r="Z518" t="str">
        <f>_xlfn.XLOOKUP(A518,'2023'!B:B,'2023'!AE:AE)</f>
        <v/>
      </c>
      <c r="AA518">
        <f>_xlfn.XLOOKUP(A518,'2024'!B:B,'2024'!AZ:AZ)</f>
        <v>0</v>
      </c>
      <c r="AB518">
        <f>_xlfn.XLOOKUP(A518,'2025'!A:A,'2025'!F:F)</f>
        <v>0</v>
      </c>
    </row>
    <row r="519" spans="1:28">
      <c r="A519" t="s">
        <v>2846</v>
      </c>
      <c r="E519" t="str">
        <f>_xlfn.XLOOKUP(A519,'2022'!A:A,'2022'!AA:AA)</f>
        <v/>
      </c>
      <c r="F519" t="e">
        <f>_xlfn.XLOOKUP(A519,'2023'!B:B,'2023'!AG:AG)</f>
        <v>#N/A</v>
      </c>
      <c r="G519" t="e">
        <f>_xlfn.XLOOKUP(A519,'2024'!B:B,'2024'!BL:BL)</f>
        <v>#N/A</v>
      </c>
      <c r="H519" t="e">
        <f>_xlfn.XLOOKUP(A519,'2025'!A:A,'2025'!G:G)</f>
        <v>#N/A</v>
      </c>
      <c r="I519" t="str">
        <f>_xlfn.XLOOKUP(A519,'2021'!A:A,'2021'!U:U)</f>
        <v/>
      </c>
      <c r="J519" t="str">
        <f>_xlfn.XLOOKUP(A519,'2022'!A:A,'2022'!V:V)</f>
        <v/>
      </c>
      <c r="K519" t="e">
        <f>_xlfn.XLOOKUP(A519,'2023'!B:B,'2023'!AD:AD)</f>
        <v>#N/A</v>
      </c>
      <c r="L519" t="e">
        <f>_xlfn.XLOOKUP(A519,'2024'!B:B,'2024'!AV:AV)</f>
        <v>#N/A</v>
      </c>
      <c r="M519" t="e">
        <f>_xlfn.XLOOKUP(A519,'2025'!A:A,'2025'!G:G)</f>
        <v>#N/A</v>
      </c>
      <c r="N519">
        <f>_xlfn.XLOOKUP(A519,'2021'!A:A,'2021'!E:E)</f>
        <v>0</v>
      </c>
      <c r="O519">
        <f>_xlfn.XLOOKUP(A519,'2022'!A:A,'2022'!E:E)</f>
        <v>0</v>
      </c>
      <c r="P519" t="e">
        <f>_xlfn.XLOOKUP(A519,'2023'!B:B,'2023'!G:G)</f>
        <v>#N/A</v>
      </c>
      <c r="Q519" t="e">
        <f>_xlfn.XLOOKUP(A519,'2024'!B:B,'2024'!BH:BH)</f>
        <v>#N/A</v>
      </c>
      <c r="R519" t="e">
        <f>_xlfn.XLOOKUP(A519,'2025'!A:A,'2025'!B:B)</f>
        <v>#N/A</v>
      </c>
      <c r="S519" t="str">
        <f>_xlfn.XLOOKUP(A519,'2021'!A:A,'2021'!X:X)</f>
        <v/>
      </c>
      <c r="T519" t="str">
        <f>_xlfn.XLOOKUP(A519,'2022'!A:A,'2022'!X:X)</f>
        <v/>
      </c>
      <c r="U519" t="e">
        <f>_xlfn.XLOOKUP(A519,'2023'!B:B,'2023'!AF:AF)</f>
        <v>#N/A</v>
      </c>
      <c r="V519" t="e">
        <f>_xlfn.XLOOKUP(A519,'2024'!B:B,'2024'!BW:BW)</f>
        <v>#N/A</v>
      </c>
      <c r="W519" t="e">
        <f>_xlfn.XLOOKUP(A519,'2025'!A:A,'2025'!C:C)</f>
        <v>#N/A</v>
      </c>
      <c r="X519" t="str">
        <f>_xlfn.XLOOKUP(A519,'2021'!A:A,'2021'!V:V)</f>
        <v/>
      </c>
      <c r="Y519" t="str">
        <f>_xlfn.XLOOKUP(A519,'2022'!A:A,'2022'!W:W)</f>
        <v/>
      </c>
      <c r="Z519" t="e">
        <f>_xlfn.XLOOKUP(A519,'2023'!B:B,'2023'!AE:AE)</f>
        <v>#N/A</v>
      </c>
      <c r="AA519" t="e">
        <f>_xlfn.XLOOKUP(A519,'2024'!B:B,'2024'!AZ:AZ)</f>
        <v>#N/A</v>
      </c>
      <c r="AB519" t="e">
        <f>_xlfn.XLOOKUP(A519,'2025'!A:A,'2025'!F:F)</f>
        <v>#N/A</v>
      </c>
    </row>
    <row r="520" spans="1:28">
      <c r="A520" t="s">
        <v>214</v>
      </c>
      <c r="E520" t="str">
        <f>_xlfn.XLOOKUP(A520,'2022'!A:A,'2022'!AA:AA)</f>
        <v/>
      </c>
      <c r="F520">
        <f>_xlfn.XLOOKUP(A520,'2023'!B:B,'2023'!AG:AG)</f>
        <v>0</v>
      </c>
      <c r="G520">
        <f>_xlfn.XLOOKUP(A520,'2024'!B:B,'2024'!BL:BL)</f>
        <v>0</v>
      </c>
      <c r="H520">
        <f>_xlfn.XLOOKUP(A520,'2025'!A:A,'2025'!G:G)</f>
        <v>0</v>
      </c>
      <c r="I520" t="str">
        <f>_xlfn.XLOOKUP(A520,'2021'!A:A,'2021'!U:U)</f>
        <v/>
      </c>
      <c r="J520" t="str">
        <f>_xlfn.XLOOKUP(A520,'2022'!A:A,'2022'!V:V)</f>
        <v/>
      </c>
      <c r="K520" t="str">
        <f>_xlfn.XLOOKUP(A520,'2023'!B:B,'2023'!AD:AD)</f>
        <v/>
      </c>
      <c r="L520" t="str">
        <f>_xlfn.XLOOKUP(A520,'2024'!B:B,'2024'!AV:AV)</f>
        <v/>
      </c>
      <c r="M520">
        <f>_xlfn.XLOOKUP(A520,'2025'!A:A,'2025'!G:G)</f>
        <v>0</v>
      </c>
      <c r="N520">
        <f>_xlfn.XLOOKUP(A520,'2021'!A:A,'2021'!E:E)</f>
        <v>0</v>
      </c>
      <c r="O520">
        <f>_xlfn.XLOOKUP(A520,'2022'!A:A,'2022'!E:E)</f>
        <v>0</v>
      </c>
      <c r="P520">
        <f>_xlfn.XLOOKUP(A520,'2023'!B:B,'2023'!G:G)</f>
        <v>0</v>
      </c>
      <c r="Q520">
        <f>_xlfn.XLOOKUP(A520,'2024'!B:B,'2024'!BH:BH)</f>
        <v>0</v>
      </c>
      <c r="R520">
        <f>_xlfn.XLOOKUP(A520,'2025'!A:A,'2025'!B:B)</f>
        <v>0</v>
      </c>
      <c r="S520" t="str">
        <f>_xlfn.XLOOKUP(A520,'2021'!A:A,'2021'!X:X)</f>
        <v/>
      </c>
      <c r="T520" t="str">
        <f>_xlfn.XLOOKUP(A520,'2022'!A:A,'2022'!X:X)</f>
        <v/>
      </c>
      <c r="U520" t="str">
        <f>_xlfn.XLOOKUP(A520,'2023'!B:B,'2023'!AF:AF)</f>
        <v/>
      </c>
      <c r="V520" t="str">
        <f>_xlfn.XLOOKUP(A520,'2024'!B:B,'2024'!BW:BW)</f>
        <v/>
      </c>
      <c r="W520">
        <f>_xlfn.XLOOKUP(A520,'2025'!A:A,'2025'!C:C)</f>
        <v>0</v>
      </c>
      <c r="X520" t="str">
        <f>_xlfn.XLOOKUP(A520,'2021'!A:A,'2021'!V:V)</f>
        <v/>
      </c>
      <c r="Y520" t="str">
        <f>_xlfn.XLOOKUP(A520,'2022'!A:A,'2022'!W:W)</f>
        <v/>
      </c>
      <c r="Z520" t="str">
        <f>_xlfn.XLOOKUP(A520,'2023'!B:B,'2023'!AE:AE)</f>
        <v/>
      </c>
      <c r="AA520">
        <f>_xlfn.XLOOKUP(A520,'2024'!B:B,'2024'!AZ:AZ)</f>
        <v>1</v>
      </c>
      <c r="AB520">
        <f>_xlfn.XLOOKUP(A520,'2025'!A:A,'2025'!F:F)</f>
        <v>0</v>
      </c>
    </row>
    <row r="521" spans="1:28">
      <c r="A521" t="s">
        <v>422</v>
      </c>
      <c r="E521" t="str">
        <f>_xlfn.XLOOKUP(A521,'2022'!A:A,'2022'!AA:AA)</f>
        <v/>
      </c>
      <c r="F521">
        <f>_xlfn.XLOOKUP(A521,'2023'!B:B,'2023'!AG:AG)</f>
        <v>0</v>
      </c>
      <c r="G521">
        <f>_xlfn.XLOOKUP(A521,'2024'!B:B,'2024'!BL:BL)</f>
        <v>0</v>
      </c>
      <c r="H521">
        <f>_xlfn.XLOOKUP(A521,'2025'!A:A,'2025'!G:G)</f>
        <v>0</v>
      </c>
      <c r="I521" t="str">
        <f>_xlfn.XLOOKUP(A521,'2021'!A:A,'2021'!U:U)</f>
        <v/>
      </c>
      <c r="J521" t="str">
        <f>_xlfn.XLOOKUP(A521,'2022'!A:A,'2022'!V:V)</f>
        <v/>
      </c>
      <c r="K521" t="str">
        <f>_xlfn.XLOOKUP(A521,'2023'!B:B,'2023'!AD:AD)</f>
        <v/>
      </c>
      <c r="L521" t="str">
        <f>_xlfn.XLOOKUP(A521,'2024'!B:B,'2024'!AV:AV)</f>
        <v/>
      </c>
      <c r="M521">
        <f>_xlfn.XLOOKUP(A521,'2025'!A:A,'2025'!G:G)</f>
        <v>0</v>
      </c>
      <c r="N521">
        <f>_xlfn.XLOOKUP(A521,'2021'!A:A,'2021'!E:E)</f>
        <v>0</v>
      </c>
      <c r="O521">
        <f>_xlfn.XLOOKUP(A521,'2022'!A:A,'2022'!E:E)</f>
        <v>0</v>
      </c>
      <c r="P521">
        <f>_xlfn.XLOOKUP(A521,'2023'!B:B,'2023'!G:G)</f>
        <v>0</v>
      </c>
      <c r="Q521">
        <f>_xlfn.XLOOKUP(A521,'2024'!B:B,'2024'!BH:BH)</f>
        <v>0</v>
      </c>
      <c r="R521">
        <f>_xlfn.XLOOKUP(A521,'2025'!A:A,'2025'!B:B)</f>
        <v>0</v>
      </c>
      <c r="S521" t="str">
        <f>_xlfn.XLOOKUP(A521,'2021'!A:A,'2021'!X:X)</f>
        <v/>
      </c>
      <c r="T521" t="str">
        <f>_xlfn.XLOOKUP(A521,'2022'!A:A,'2022'!X:X)</f>
        <v/>
      </c>
      <c r="U521" t="str">
        <f>_xlfn.XLOOKUP(A521,'2023'!B:B,'2023'!AF:AF)</f>
        <v/>
      </c>
      <c r="V521" t="str">
        <f>_xlfn.XLOOKUP(A521,'2024'!B:B,'2024'!BW:BW)</f>
        <v/>
      </c>
      <c r="W521">
        <f>_xlfn.XLOOKUP(A521,'2025'!A:A,'2025'!C:C)</f>
        <v>0</v>
      </c>
      <c r="X521" t="str">
        <f>_xlfn.XLOOKUP(A521,'2021'!A:A,'2021'!V:V)</f>
        <v/>
      </c>
      <c r="Y521" t="str">
        <f>_xlfn.XLOOKUP(A521,'2022'!A:A,'2022'!W:W)</f>
        <v/>
      </c>
      <c r="Z521" t="str">
        <f>_xlfn.XLOOKUP(A521,'2023'!B:B,'2023'!AE:AE)</f>
        <v/>
      </c>
      <c r="AA521">
        <f>_xlfn.XLOOKUP(A521,'2024'!B:B,'2024'!AZ:AZ)</f>
        <v>0</v>
      </c>
      <c r="AB521">
        <f>_xlfn.XLOOKUP(A521,'2025'!A:A,'2025'!F:F)</f>
        <v>0</v>
      </c>
    </row>
    <row r="522" spans="1:28">
      <c r="A522" t="s">
        <v>515</v>
      </c>
      <c r="E522" t="str">
        <f>_xlfn.XLOOKUP(A522,'2022'!A:A,'2022'!AA:AA)</f>
        <v/>
      </c>
      <c r="F522">
        <f>_xlfn.XLOOKUP(A522,'2023'!B:B,'2023'!AG:AG)</f>
        <v>0</v>
      </c>
      <c r="G522">
        <f>_xlfn.XLOOKUP(A522,'2024'!B:B,'2024'!BL:BL)</f>
        <v>0</v>
      </c>
      <c r="H522">
        <f>_xlfn.XLOOKUP(A522,'2025'!A:A,'2025'!G:G)</f>
        <v>0</v>
      </c>
      <c r="I522" t="e">
        <f>_xlfn.XLOOKUP(A522,'2021'!A:A,'2021'!U:U)</f>
        <v>#N/A</v>
      </c>
      <c r="J522" t="str">
        <f>_xlfn.XLOOKUP(A522,'2022'!A:A,'2022'!V:V)</f>
        <v/>
      </c>
      <c r="K522" t="str">
        <f>_xlfn.XLOOKUP(A522,'2023'!B:B,'2023'!AD:AD)</f>
        <v/>
      </c>
      <c r="L522" t="str">
        <f>_xlfn.XLOOKUP(A522,'2024'!B:B,'2024'!AV:AV)</f>
        <v/>
      </c>
      <c r="M522">
        <f>_xlfn.XLOOKUP(A522,'2025'!A:A,'2025'!G:G)</f>
        <v>0</v>
      </c>
      <c r="N522" t="e">
        <f>_xlfn.XLOOKUP(A522,'2021'!A:A,'2021'!E:E)</f>
        <v>#N/A</v>
      </c>
      <c r="O522">
        <f>_xlfn.XLOOKUP(A522,'2022'!A:A,'2022'!E:E)</f>
        <v>0</v>
      </c>
      <c r="P522">
        <f>_xlfn.XLOOKUP(A522,'2023'!B:B,'2023'!G:G)</f>
        <v>0</v>
      </c>
      <c r="Q522">
        <f>_xlfn.XLOOKUP(A522,'2024'!B:B,'2024'!BH:BH)</f>
        <v>0</v>
      </c>
      <c r="R522">
        <f>_xlfn.XLOOKUP(A522,'2025'!A:A,'2025'!B:B)</f>
        <v>0</v>
      </c>
      <c r="S522" t="e">
        <f>_xlfn.XLOOKUP(A522,'2021'!A:A,'2021'!X:X)</f>
        <v>#N/A</v>
      </c>
      <c r="T522" t="str">
        <f>_xlfn.XLOOKUP(A522,'2022'!A:A,'2022'!X:X)</f>
        <v/>
      </c>
      <c r="U522" t="str">
        <f>_xlfn.XLOOKUP(A522,'2023'!B:B,'2023'!AF:AF)</f>
        <v/>
      </c>
      <c r="V522" t="str">
        <f>_xlfn.XLOOKUP(A522,'2024'!B:B,'2024'!BW:BW)</f>
        <v/>
      </c>
      <c r="W522">
        <f>_xlfn.XLOOKUP(A522,'2025'!A:A,'2025'!C:C)</f>
        <v>0</v>
      </c>
      <c r="X522" t="e">
        <f>_xlfn.XLOOKUP(A522,'2021'!A:A,'2021'!V:V)</f>
        <v>#N/A</v>
      </c>
      <c r="Y522" t="str">
        <f>_xlfn.XLOOKUP(A522,'2022'!A:A,'2022'!W:W)</f>
        <v/>
      </c>
      <c r="Z522" t="str">
        <f>_xlfn.XLOOKUP(A522,'2023'!B:B,'2023'!AE:AE)</f>
        <v/>
      </c>
      <c r="AA522">
        <f>_xlfn.XLOOKUP(A522,'2024'!B:B,'2024'!AZ:AZ)</f>
        <v>0</v>
      </c>
      <c r="AB522">
        <f>_xlfn.XLOOKUP(A522,'2025'!A:A,'2025'!F:F)</f>
        <v>0</v>
      </c>
    </row>
    <row r="523" spans="1:28">
      <c r="A523" t="s">
        <v>455</v>
      </c>
      <c r="E523" t="str">
        <f>_xlfn.XLOOKUP(A523,'2022'!A:A,'2022'!AA:AA)</f>
        <v/>
      </c>
      <c r="F523" t="str">
        <f>_xlfn.XLOOKUP(A523,'2023'!B:B,'2023'!AG:AG)</f>
        <v>U</v>
      </c>
      <c r="G523">
        <f>_xlfn.XLOOKUP(A523,'2024'!B:B,'2024'!BL:BL)</f>
        <v>0</v>
      </c>
      <c r="H523">
        <f>_xlfn.XLOOKUP(A523,'2025'!A:A,'2025'!G:G)</f>
        <v>0</v>
      </c>
      <c r="I523" t="str">
        <f>_xlfn.XLOOKUP(A523,'2021'!A:A,'2021'!U:U)</f>
        <v/>
      </c>
      <c r="J523" t="str">
        <f>_xlfn.XLOOKUP(A523,'2022'!A:A,'2022'!V:V)</f>
        <v/>
      </c>
      <c r="K523" t="str">
        <f>_xlfn.XLOOKUP(A523,'2023'!B:B,'2023'!AD:AD)</f>
        <v/>
      </c>
      <c r="L523" t="str">
        <f>_xlfn.XLOOKUP(A523,'2024'!B:B,'2024'!AV:AV)</f>
        <v/>
      </c>
      <c r="M523">
        <f>_xlfn.XLOOKUP(A523,'2025'!A:A,'2025'!G:G)</f>
        <v>0</v>
      </c>
      <c r="N523">
        <f>_xlfn.XLOOKUP(A523,'2021'!A:A,'2021'!E:E)</f>
        <v>0</v>
      </c>
      <c r="O523">
        <f>_xlfn.XLOOKUP(A523,'2022'!A:A,'2022'!E:E)</f>
        <v>0</v>
      </c>
      <c r="P523">
        <f>_xlfn.XLOOKUP(A523,'2023'!B:B,'2023'!G:G)</f>
        <v>0</v>
      </c>
      <c r="Q523">
        <f>_xlfn.XLOOKUP(A523,'2024'!B:B,'2024'!BH:BH)</f>
        <v>0</v>
      </c>
      <c r="R523">
        <f>_xlfn.XLOOKUP(A523,'2025'!A:A,'2025'!B:B)</f>
        <v>0</v>
      </c>
      <c r="S523" t="str">
        <f>_xlfn.XLOOKUP(A523,'2021'!A:A,'2021'!X:X)</f>
        <v/>
      </c>
      <c r="T523" t="str">
        <f>_xlfn.XLOOKUP(A523,'2022'!A:A,'2022'!X:X)</f>
        <v/>
      </c>
      <c r="U523" t="str">
        <f>_xlfn.XLOOKUP(A523,'2023'!B:B,'2023'!AF:AF)</f>
        <v/>
      </c>
      <c r="V523" t="str">
        <f>_xlfn.XLOOKUP(A523,'2024'!B:B,'2024'!BW:BW)</f>
        <v/>
      </c>
      <c r="W523">
        <f>_xlfn.XLOOKUP(A523,'2025'!A:A,'2025'!C:C)</f>
        <v>0</v>
      </c>
      <c r="X523" t="str">
        <f>_xlfn.XLOOKUP(A523,'2021'!A:A,'2021'!V:V)</f>
        <v/>
      </c>
      <c r="Y523" t="str">
        <f>_xlfn.XLOOKUP(A523,'2022'!A:A,'2022'!W:W)</f>
        <v/>
      </c>
      <c r="Z523" t="str">
        <f>_xlfn.XLOOKUP(A523,'2023'!B:B,'2023'!AE:AE)</f>
        <v/>
      </c>
      <c r="AA523">
        <f>_xlfn.XLOOKUP(A523,'2024'!B:B,'2024'!AZ:AZ)</f>
        <v>0</v>
      </c>
      <c r="AB523">
        <f>_xlfn.XLOOKUP(A523,'2025'!A:A,'2025'!F:F)</f>
        <v>0</v>
      </c>
    </row>
    <row r="524" spans="1:28">
      <c r="A524" t="s">
        <v>357</v>
      </c>
      <c r="E524" t="str">
        <f>_xlfn.XLOOKUP(A524,'2022'!A:A,'2022'!AA:AA)</f>
        <v/>
      </c>
      <c r="F524" t="str">
        <f>_xlfn.XLOOKUP(A524,'2023'!B:B,'2023'!AG:AG)</f>
        <v>U</v>
      </c>
      <c r="G524">
        <f>_xlfn.XLOOKUP(A524,'2024'!B:B,'2024'!BL:BL)</f>
        <v>0</v>
      </c>
      <c r="H524">
        <f>_xlfn.XLOOKUP(A524,'2025'!A:A,'2025'!G:G)</f>
        <v>0</v>
      </c>
      <c r="I524" t="str">
        <f>_xlfn.XLOOKUP(A524,'2021'!A:A,'2021'!U:U)</f>
        <v/>
      </c>
      <c r="J524" t="str">
        <f>_xlfn.XLOOKUP(A524,'2022'!A:A,'2022'!V:V)</f>
        <v/>
      </c>
      <c r="K524" t="str">
        <f>_xlfn.XLOOKUP(A524,'2023'!B:B,'2023'!AD:AD)</f>
        <v/>
      </c>
      <c r="L524" t="str">
        <f>_xlfn.XLOOKUP(A524,'2024'!B:B,'2024'!AV:AV)</f>
        <v/>
      </c>
      <c r="M524">
        <f>_xlfn.XLOOKUP(A524,'2025'!A:A,'2025'!G:G)</f>
        <v>0</v>
      </c>
      <c r="N524">
        <f>_xlfn.XLOOKUP(A524,'2021'!A:A,'2021'!E:E)</f>
        <v>0</v>
      </c>
      <c r="O524">
        <f>_xlfn.XLOOKUP(A524,'2022'!A:A,'2022'!E:E)</f>
        <v>0</v>
      </c>
      <c r="P524">
        <f>_xlfn.XLOOKUP(A524,'2023'!B:B,'2023'!G:G)</f>
        <v>0</v>
      </c>
      <c r="Q524">
        <f>_xlfn.XLOOKUP(A524,'2024'!B:B,'2024'!BH:BH)</f>
        <v>0</v>
      </c>
      <c r="R524">
        <f>_xlfn.XLOOKUP(A524,'2025'!A:A,'2025'!B:B)</f>
        <v>0</v>
      </c>
      <c r="S524" t="str">
        <f>_xlfn.XLOOKUP(A524,'2021'!A:A,'2021'!X:X)</f>
        <v/>
      </c>
      <c r="T524" t="str">
        <f>_xlfn.XLOOKUP(A524,'2022'!A:A,'2022'!X:X)</f>
        <v/>
      </c>
      <c r="U524" t="str">
        <f>_xlfn.XLOOKUP(A524,'2023'!B:B,'2023'!AF:AF)</f>
        <v/>
      </c>
      <c r="V524" t="str">
        <f>_xlfn.XLOOKUP(A524,'2024'!B:B,'2024'!BW:BW)</f>
        <v/>
      </c>
      <c r="W524">
        <f>_xlfn.XLOOKUP(A524,'2025'!A:A,'2025'!C:C)</f>
        <v>0</v>
      </c>
      <c r="X524" t="str">
        <f>_xlfn.XLOOKUP(A524,'2021'!A:A,'2021'!V:V)</f>
        <v/>
      </c>
      <c r="Y524" t="str">
        <f>_xlfn.XLOOKUP(A524,'2022'!A:A,'2022'!W:W)</f>
        <v/>
      </c>
      <c r="Z524" t="str">
        <f>_xlfn.XLOOKUP(A524,'2023'!B:B,'2023'!AE:AE)</f>
        <v/>
      </c>
      <c r="AA524">
        <f>_xlfn.XLOOKUP(A524,'2024'!B:B,'2024'!AZ:AZ)</f>
        <v>0</v>
      </c>
      <c r="AB524">
        <f>_xlfn.XLOOKUP(A524,'2025'!A:A,'2025'!F:F)</f>
        <v>0</v>
      </c>
    </row>
    <row r="525" spans="1:28">
      <c r="A525" t="s">
        <v>991</v>
      </c>
      <c r="E525" t="str">
        <f>_xlfn.XLOOKUP(A525,'2022'!A:A,'2022'!AA:AA)</f>
        <v/>
      </c>
      <c r="F525">
        <f>_xlfn.XLOOKUP(A525,'2023'!B:B,'2023'!AG:AG)</f>
        <v>0</v>
      </c>
      <c r="G525">
        <f>_xlfn.XLOOKUP(A525,'2024'!B:B,'2024'!BL:BL)</f>
        <v>0</v>
      </c>
      <c r="H525" t="e">
        <f>_xlfn.XLOOKUP(A525,'2025'!A:A,'2025'!G:G)</f>
        <v>#N/A</v>
      </c>
      <c r="I525" t="str">
        <f>_xlfn.XLOOKUP(A525,'2021'!A:A,'2021'!U:U)</f>
        <v/>
      </c>
      <c r="J525" t="str">
        <f>_xlfn.XLOOKUP(A525,'2022'!A:A,'2022'!V:V)</f>
        <v/>
      </c>
      <c r="K525" t="str">
        <f>_xlfn.XLOOKUP(A525,'2023'!B:B,'2023'!AD:AD)</f>
        <v/>
      </c>
      <c r="L525" t="str">
        <f>_xlfn.XLOOKUP(A525,'2024'!B:B,'2024'!AV:AV)</f>
        <v/>
      </c>
      <c r="M525" t="e">
        <f>_xlfn.XLOOKUP(A525,'2025'!A:A,'2025'!G:G)</f>
        <v>#N/A</v>
      </c>
      <c r="N525">
        <f>_xlfn.XLOOKUP(A525,'2021'!A:A,'2021'!E:E)</f>
        <v>0</v>
      </c>
      <c r="O525">
        <f>_xlfn.XLOOKUP(A525,'2022'!A:A,'2022'!E:E)</f>
        <v>0</v>
      </c>
      <c r="P525">
        <f>_xlfn.XLOOKUP(A525,'2023'!B:B,'2023'!G:G)</f>
        <v>0</v>
      </c>
      <c r="Q525">
        <f>_xlfn.XLOOKUP(A525,'2024'!B:B,'2024'!BH:BH)</f>
        <v>0</v>
      </c>
      <c r="R525" t="e">
        <f>_xlfn.XLOOKUP(A525,'2025'!A:A,'2025'!B:B)</f>
        <v>#N/A</v>
      </c>
      <c r="S525" t="str">
        <f>_xlfn.XLOOKUP(A525,'2021'!A:A,'2021'!X:X)</f>
        <v/>
      </c>
      <c r="T525" t="str">
        <f>_xlfn.XLOOKUP(A525,'2022'!A:A,'2022'!X:X)</f>
        <v/>
      </c>
      <c r="U525" t="str">
        <f>_xlfn.XLOOKUP(A525,'2023'!B:B,'2023'!AF:AF)</f>
        <v/>
      </c>
      <c r="V525" t="str">
        <f>_xlfn.XLOOKUP(A525,'2024'!B:B,'2024'!BW:BW)</f>
        <v/>
      </c>
      <c r="W525" t="e">
        <f>_xlfn.XLOOKUP(A525,'2025'!A:A,'2025'!C:C)</f>
        <v>#N/A</v>
      </c>
      <c r="X525" t="str">
        <f>_xlfn.XLOOKUP(A525,'2021'!A:A,'2021'!V:V)</f>
        <v/>
      </c>
      <c r="Y525" t="str">
        <f>_xlfn.XLOOKUP(A525,'2022'!A:A,'2022'!W:W)</f>
        <v/>
      </c>
      <c r="Z525" t="str">
        <f>_xlfn.XLOOKUP(A525,'2023'!B:B,'2023'!AE:AE)</f>
        <v/>
      </c>
      <c r="AA525">
        <f>_xlfn.XLOOKUP(A525,'2024'!B:B,'2024'!AZ:AZ)</f>
        <v>0</v>
      </c>
      <c r="AB525" t="e">
        <f>_xlfn.XLOOKUP(A525,'2025'!A:A,'2025'!F:F)</f>
        <v>#N/A</v>
      </c>
    </row>
    <row r="526" spans="1:28">
      <c r="A526" t="s">
        <v>66</v>
      </c>
      <c r="E526" t="str">
        <f>_xlfn.XLOOKUP(A526,'2022'!A:A,'2022'!AA:AA)</f>
        <v>Y</v>
      </c>
      <c r="F526">
        <f>_xlfn.XLOOKUP(A526,'2023'!B:B,'2023'!AG:AG)</f>
        <v>0</v>
      </c>
      <c r="G526">
        <f>_xlfn.XLOOKUP(A526,'2024'!B:B,'2024'!BL:BL)</f>
        <v>1</v>
      </c>
      <c r="H526">
        <f>_xlfn.XLOOKUP(A526,'2025'!A:A,'2025'!G:G)</f>
        <v>1</v>
      </c>
      <c r="I526" t="e">
        <f>_xlfn.XLOOKUP(A526,'2021'!A:A,'2021'!U:U)</f>
        <v>#N/A</v>
      </c>
      <c r="J526" t="str">
        <f>_xlfn.XLOOKUP(A526,'2022'!A:A,'2022'!V:V)</f>
        <v/>
      </c>
      <c r="K526" t="str">
        <f>_xlfn.XLOOKUP(A526,'2023'!B:B,'2023'!AD:AD)</f>
        <v/>
      </c>
      <c r="L526" t="str">
        <f>_xlfn.XLOOKUP(A526,'2024'!B:B,'2024'!AV:AV)</f>
        <v/>
      </c>
      <c r="M526">
        <f>_xlfn.XLOOKUP(A526,'2025'!A:A,'2025'!G:G)</f>
        <v>1</v>
      </c>
      <c r="N526" t="e">
        <f>_xlfn.XLOOKUP(A526,'2021'!A:A,'2021'!E:E)</f>
        <v>#N/A</v>
      </c>
      <c r="O526">
        <f>_xlfn.XLOOKUP(A526,'2022'!A:A,'2022'!E:E)</f>
        <v>0</v>
      </c>
      <c r="P526">
        <f>_xlfn.XLOOKUP(A526,'2023'!B:B,'2023'!G:G)</f>
        <v>0</v>
      </c>
      <c r="Q526">
        <f>_xlfn.XLOOKUP(A526,'2024'!B:B,'2024'!BH:BH)</f>
        <v>0</v>
      </c>
      <c r="R526">
        <f>_xlfn.XLOOKUP(A526,'2025'!A:A,'2025'!B:B)</f>
        <v>0</v>
      </c>
      <c r="S526" t="e">
        <f>_xlfn.XLOOKUP(A526,'2021'!A:A,'2021'!X:X)</f>
        <v>#N/A</v>
      </c>
      <c r="T526" t="str">
        <f>_xlfn.XLOOKUP(A526,'2022'!A:A,'2022'!X:X)</f>
        <v/>
      </c>
      <c r="U526" t="str">
        <f>_xlfn.XLOOKUP(A526,'2023'!B:B,'2023'!AF:AF)</f>
        <v/>
      </c>
      <c r="V526" t="str">
        <f>_xlfn.XLOOKUP(A526,'2024'!B:B,'2024'!BW:BW)</f>
        <v/>
      </c>
      <c r="W526">
        <f>_xlfn.XLOOKUP(A526,'2025'!A:A,'2025'!C:C)</f>
        <v>0</v>
      </c>
      <c r="X526" t="e">
        <f>_xlfn.XLOOKUP(A526,'2021'!A:A,'2021'!V:V)</f>
        <v>#N/A</v>
      </c>
      <c r="Y526">
        <f>_xlfn.XLOOKUP(A526,'2022'!A:A,'2022'!W:W)</f>
        <v>1</v>
      </c>
      <c r="Z526">
        <f>_xlfn.XLOOKUP(A526,'2023'!B:B,'2023'!AE:AE)</f>
        <v>1</v>
      </c>
      <c r="AA526">
        <f>_xlfn.XLOOKUP(A526,'2024'!B:B,'2024'!AZ:AZ)</f>
        <v>1</v>
      </c>
      <c r="AB526">
        <f>_xlfn.XLOOKUP(A526,'2025'!A:A,'2025'!F:F)</f>
        <v>1</v>
      </c>
    </row>
    <row r="527" spans="1:28">
      <c r="A527" t="s">
        <v>209</v>
      </c>
      <c r="E527" t="str">
        <f>_xlfn.XLOOKUP(A527,'2022'!A:A,'2022'!AA:AA)</f>
        <v/>
      </c>
      <c r="F527">
        <f>_xlfn.XLOOKUP(A527,'2023'!B:B,'2023'!AG:AG)</f>
        <v>0</v>
      </c>
      <c r="G527">
        <f>_xlfn.XLOOKUP(A527,'2024'!B:B,'2024'!BL:BL)</f>
        <v>0</v>
      </c>
      <c r="H527">
        <f>_xlfn.XLOOKUP(A527,'2025'!A:A,'2025'!G:G)</f>
        <v>0</v>
      </c>
      <c r="I527" t="str">
        <f>_xlfn.XLOOKUP(A527,'2021'!A:A,'2021'!U:U)</f>
        <v/>
      </c>
      <c r="J527" t="str">
        <f>_xlfn.XLOOKUP(A527,'2022'!A:A,'2022'!V:V)</f>
        <v/>
      </c>
      <c r="K527" t="str">
        <f>_xlfn.XLOOKUP(A527,'2023'!B:B,'2023'!AD:AD)</f>
        <v/>
      </c>
      <c r="L527" t="str">
        <f>_xlfn.XLOOKUP(A527,'2024'!B:B,'2024'!AV:AV)</f>
        <v/>
      </c>
      <c r="M527">
        <f>_xlfn.XLOOKUP(A527,'2025'!A:A,'2025'!G:G)</f>
        <v>0</v>
      </c>
      <c r="N527">
        <f>_xlfn.XLOOKUP(A527,'2021'!A:A,'2021'!E:E)</f>
        <v>0</v>
      </c>
      <c r="O527">
        <f>_xlfn.XLOOKUP(A527,'2022'!A:A,'2022'!E:E)</f>
        <v>0</v>
      </c>
      <c r="P527">
        <f>_xlfn.XLOOKUP(A527,'2023'!B:B,'2023'!G:G)</f>
        <v>0</v>
      </c>
      <c r="Q527">
        <f>_xlfn.XLOOKUP(A527,'2024'!B:B,'2024'!BH:BH)</f>
        <v>0</v>
      </c>
      <c r="R527">
        <f>_xlfn.XLOOKUP(A527,'2025'!A:A,'2025'!B:B)</f>
        <v>0</v>
      </c>
      <c r="S527" t="str">
        <f>_xlfn.XLOOKUP(A527,'2021'!A:A,'2021'!X:X)</f>
        <v/>
      </c>
      <c r="T527" t="str">
        <f>_xlfn.XLOOKUP(A527,'2022'!A:A,'2022'!X:X)</f>
        <v/>
      </c>
      <c r="U527" t="str">
        <f>_xlfn.XLOOKUP(A527,'2023'!B:B,'2023'!AF:AF)</f>
        <v/>
      </c>
      <c r="V527" t="str">
        <f>_xlfn.XLOOKUP(A527,'2024'!B:B,'2024'!BW:BW)</f>
        <v/>
      </c>
      <c r="W527">
        <f>_xlfn.XLOOKUP(A527,'2025'!A:A,'2025'!C:C)</f>
        <v>0</v>
      </c>
      <c r="X527" t="str">
        <f>_xlfn.XLOOKUP(A527,'2021'!A:A,'2021'!V:V)</f>
        <v/>
      </c>
      <c r="Y527" t="str">
        <f>_xlfn.XLOOKUP(A527,'2022'!A:A,'2022'!W:W)</f>
        <v/>
      </c>
      <c r="Z527" t="str">
        <f>_xlfn.XLOOKUP(A527,'2023'!B:B,'2023'!AE:AE)</f>
        <v/>
      </c>
      <c r="AA527">
        <f>_xlfn.XLOOKUP(A527,'2024'!B:B,'2024'!AZ:AZ)</f>
        <v>0</v>
      </c>
      <c r="AB527">
        <f>_xlfn.XLOOKUP(A527,'2025'!A:A,'2025'!F:F)</f>
        <v>0</v>
      </c>
    </row>
    <row r="528" spans="1:28">
      <c r="A528" t="s">
        <v>462</v>
      </c>
      <c r="E528" t="str">
        <f>_xlfn.XLOOKUP(A528,'2022'!A:A,'2022'!AA:AA)</f>
        <v/>
      </c>
      <c r="F528">
        <f>_xlfn.XLOOKUP(A528,'2023'!B:B,'2023'!AG:AG)</f>
        <v>0</v>
      </c>
      <c r="G528">
        <f>_xlfn.XLOOKUP(A528,'2024'!B:B,'2024'!BL:BL)</f>
        <v>0</v>
      </c>
      <c r="H528">
        <f>_xlfn.XLOOKUP(A528,'2025'!A:A,'2025'!G:G)</f>
        <v>0</v>
      </c>
      <c r="I528" t="str">
        <f>_xlfn.XLOOKUP(A528,'2021'!A:A,'2021'!U:U)</f>
        <v/>
      </c>
      <c r="J528" t="str">
        <f>_xlfn.XLOOKUP(A528,'2022'!A:A,'2022'!V:V)</f>
        <v/>
      </c>
      <c r="K528" t="str">
        <f>_xlfn.XLOOKUP(A528,'2023'!B:B,'2023'!AD:AD)</f>
        <v/>
      </c>
      <c r="L528" t="str">
        <f>_xlfn.XLOOKUP(A528,'2024'!B:B,'2024'!AV:AV)</f>
        <v/>
      </c>
      <c r="M528">
        <f>_xlfn.XLOOKUP(A528,'2025'!A:A,'2025'!G:G)</f>
        <v>0</v>
      </c>
      <c r="N528">
        <f>_xlfn.XLOOKUP(A528,'2021'!A:A,'2021'!E:E)</f>
        <v>0</v>
      </c>
      <c r="O528">
        <f>_xlfn.XLOOKUP(A528,'2022'!A:A,'2022'!E:E)</f>
        <v>0</v>
      </c>
      <c r="P528">
        <f>_xlfn.XLOOKUP(A528,'2023'!B:B,'2023'!G:G)</f>
        <v>0</v>
      </c>
      <c r="Q528">
        <f>_xlfn.XLOOKUP(A528,'2024'!B:B,'2024'!BH:BH)</f>
        <v>0</v>
      </c>
      <c r="R528">
        <f>_xlfn.XLOOKUP(A528,'2025'!A:A,'2025'!B:B)</f>
        <v>0</v>
      </c>
      <c r="S528" t="str">
        <f>_xlfn.XLOOKUP(A528,'2021'!A:A,'2021'!X:X)</f>
        <v/>
      </c>
      <c r="T528" t="str">
        <f>_xlfn.XLOOKUP(A528,'2022'!A:A,'2022'!X:X)</f>
        <v/>
      </c>
      <c r="U528" t="str">
        <f>_xlfn.XLOOKUP(A528,'2023'!B:B,'2023'!AF:AF)</f>
        <v/>
      </c>
      <c r="V528" t="str">
        <f>_xlfn.XLOOKUP(A528,'2024'!B:B,'2024'!BW:BW)</f>
        <v/>
      </c>
      <c r="W528">
        <f>_xlfn.XLOOKUP(A528,'2025'!A:A,'2025'!C:C)</f>
        <v>0</v>
      </c>
      <c r="X528" t="str">
        <f>_xlfn.XLOOKUP(A528,'2021'!A:A,'2021'!V:V)</f>
        <v/>
      </c>
      <c r="Y528" t="str">
        <f>_xlfn.XLOOKUP(A528,'2022'!A:A,'2022'!W:W)</f>
        <v/>
      </c>
      <c r="Z528" t="str">
        <f>_xlfn.XLOOKUP(A528,'2023'!B:B,'2023'!AE:AE)</f>
        <v/>
      </c>
      <c r="AA528">
        <f>_xlfn.XLOOKUP(A528,'2024'!B:B,'2024'!AZ:AZ)</f>
        <v>0</v>
      </c>
      <c r="AB528">
        <f>_xlfn.XLOOKUP(A528,'2025'!A:A,'2025'!F:F)</f>
        <v>0</v>
      </c>
    </row>
    <row r="529" spans="1:28">
      <c r="A529" t="s">
        <v>993</v>
      </c>
      <c r="E529" t="str">
        <f>_xlfn.XLOOKUP(A529,'2022'!A:A,'2022'!AA:AA)</f>
        <v/>
      </c>
      <c r="F529" t="str">
        <f>_xlfn.XLOOKUP(A529,'2023'!B:B,'2023'!AG:AG)</f>
        <v>U</v>
      </c>
      <c r="G529">
        <f>_xlfn.XLOOKUP(A529,'2024'!B:B,'2024'!BL:BL)</f>
        <v>0</v>
      </c>
      <c r="H529" t="e">
        <f>_xlfn.XLOOKUP(A529,'2025'!A:A,'2025'!G:G)</f>
        <v>#N/A</v>
      </c>
      <c r="I529" t="str">
        <f>_xlfn.XLOOKUP(A529,'2021'!A:A,'2021'!U:U)</f>
        <v/>
      </c>
      <c r="J529" t="str">
        <f>_xlfn.XLOOKUP(A529,'2022'!A:A,'2022'!V:V)</f>
        <v/>
      </c>
      <c r="K529" t="str">
        <f>_xlfn.XLOOKUP(A529,'2023'!B:B,'2023'!AD:AD)</f>
        <v/>
      </c>
      <c r="L529" t="str">
        <f>_xlfn.XLOOKUP(A529,'2024'!B:B,'2024'!AV:AV)</f>
        <v/>
      </c>
      <c r="M529" t="e">
        <f>_xlfn.XLOOKUP(A529,'2025'!A:A,'2025'!G:G)</f>
        <v>#N/A</v>
      </c>
      <c r="N529">
        <f>_xlfn.XLOOKUP(A529,'2021'!A:A,'2021'!E:E)</f>
        <v>0</v>
      </c>
      <c r="O529">
        <f>_xlfn.XLOOKUP(A529,'2022'!A:A,'2022'!E:E)</f>
        <v>0</v>
      </c>
      <c r="P529">
        <f>_xlfn.XLOOKUP(A529,'2023'!B:B,'2023'!G:G)</f>
        <v>0</v>
      </c>
      <c r="Q529">
        <f>_xlfn.XLOOKUP(A529,'2024'!B:B,'2024'!BH:BH)</f>
        <v>0</v>
      </c>
      <c r="R529" t="e">
        <f>_xlfn.XLOOKUP(A529,'2025'!A:A,'2025'!B:B)</f>
        <v>#N/A</v>
      </c>
      <c r="S529" t="str">
        <f>_xlfn.XLOOKUP(A529,'2021'!A:A,'2021'!X:X)</f>
        <v/>
      </c>
      <c r="T529" t="str">
        <f>_xlfn.XLOOKUP(A529,'2022'!A:A,'2022'!X:X)</f>
        <v/>
      </c>
      <c r="U529" t="str">
        <f>_xlfn.XLOOKUP(A529,'2023'!B:B,'2023'!AF:AF)</f>
        <v/>
      </c>
      <c r="V529" t="str">
        <f>_xlfn.XLOOKUP(A529,'2024'!B:B,'2024'!BW:BW)</f>
        <v/>
      </c>
      <c r="W529" t="e">
        <f>_xlfn.XLOOKUP(A529,'2025'!A:A,'2025'!C:C)</f>
        <v>#N/A</v>
      </c>
      <c r="X529" t="str">
        <f>_xlfn.XLOOKUP(A529,'2021'!A:A,'2021'!V:V)</f>
        <v/>
      </c>
      <c r="Y529" t="str">
        <f>_xlfn.XLOOKUP(A529,'2022'!A:A,'2022'!W:W)</f>
        <v/>
      </c>
      <c r="Z529" t="str">
        <f>_xlfn.XLOOKUP(A529,'2023'!B:B,'2023'!AE:AE)</f>
        <v/>
      </c>
      <c r="AA529">
        <f>_xlfn.XLOOKUP(A529,'2024'!B:B,'2024'!AZ:AZ)</f>
        <v>0</v>
      </c>
      <c r="AB529" t="e">
        <f>_xlfn.XLOOKUP(A529,'2025'!A:A,'2025'!F:F)</f>
        <v>#N/A</v>
      </c>
    </row>
    <row r="530" spans="1:28">
      <c r="A530" t="s">
        <v>502</v>
      </c>
      <c r="E530" t="str">
        <f>_xlfn.XLOOKUP(A530,'2022'!A:A,'2022'!AA:AA)</f>
        <v/>
      </c>
      <c r="F530">
        <f>_xlfn.XLOOKUP(A530,'2023'!B:B,'2023'!AG:AG)</f>
        <v>0</v>
      </c>
      <c r="G530">
        <f>_xlfn.XLOOKUP(A530,'2024'!B:B,'2024'!BL:BL)</f>
        <v>0</v>
      </c>
      <c r="H530">
        <f>_xlfn.XLOOKUP(A530,'2025'!A:A,'2025'!G:G)</f>
        <v>0</v>
      </c>
      <c r="I530" t="e">
        <f>_xlfn.XLOOKUP(A530,'2021'!A:A,'2021'!U:U)</f>
        <v>#N/A</v>
      </c>
      <c r="J530" t="str">
        <f>_xlfn.XLOOKUP(A530,'2022'!A:A,'2022'!V:V)</f>
        <v/>
      </c>
      <c r="K530" t="str">
        <f>_xlfn.XLOOKUP(A530,'2023'!B:B,'2023'!AD:AD)</f>
        <v/>
      </c>
      <c r="L530" t="str">
        <f>_xlfn.XLOOKUP(A530,'2024'!B:B,'2024'!AV:AV)</f>
        <v/>
      </c>
      <c r="M530">
        <f>_xlfn.XLOOKUP(A530,'2025'!A:A,'2025'!G:G)</f>
        <v>0</v>
      </c>
      <c r="N530" t="e">
        <f>_xlfn.XLOOKUP(A530,'2021'!A:A,'2021'!E:E)</f>
        <v>#N/A</v>
      </c>
      <c r="O530">
        <f>_xlfn.XLOOKUP(A530,'2022'!A:A,'2022'!E:E)</f>
        <v>0</v>
      </c>
      <c r="P530">
        <f>_xlfn.XLOOKUP(A530,'2023'!B:B,'2023'!G:G)</f>
        <v>0</v>
      </c>
      <c r="Q530">
        <f>_xlfn.XLOOKUP(A530,'2024'!B:B,'2024'!BH:BH)</f>
        <v>0</v>
      </c>
      <c r="R530">
        <f>_xlfn.XLOOKUP(A530,'2025'!A:A,'2025'!B:B)</f>
        <v>0</v>
      </c>
      <c r="S530" t="e">
        <f>_xlfn.XLOOKUP(A530,'2021'!A:A,'2021'!X:X)</f>
        <v>#N/A</v>
      </c>
      <c r="T530" t="str">
        <f>_xlfn.XLOOKUP(A530,'2022'!A:A,'2022'!X:X)</f>
        <v/>
      </c>
      <c r="U530" t="str">
        <f>_xlfn.XLOOKUP(A530,'2023'!B:B,'2023'!AF:AF)</f>
        <v/>
      </c>
      <c r="V530" t="str">
        <f>_xlfn.XLOOKUP(A530,'2024'!B:B,'2024'!BW:BW)</f>
        <v/>
      </c>
      <c r="W530">
        <f>_xlfn.XLOOKUP(A530,'2025'!A:A,'2025'!C:C)</f>
        <v>0</v>
      </c>
      <c r="X530" t="e">
        <f>_xlfn.XLOOKUP(A530,'2021'!A:A,'2021'!V:V)</f>
        <v>#N/A</v>
      </c>
      <c r="Y530" t="str">
        <f>_xlfn.XLOOKUP(A530,'2022'!A:A,'2022'!W:W)</f>
        <v/>
      </c>
      <c r="Z530" t="str">
        <f>_xlfn.XLOOKUP(A530,'2023'!B:B,'2023'!AE:AE)</f>
        <v/>
      </c>
      <c r="AA530">
        <f>_xlfn.XLOOKUP(A530,'2024'!B:B,'2024'!AZ:AZ)</f>
        <v>0</v>
      </c>
      <c r="AB530">
        <f>_xlfn.XLOOKUP(A530,'2025'!A:A,'2025'!F:F)</f>
        <v>0</v>
      </c>
    </row>
    <row r="531" spans="1:28">
      <c r="A531" t="s">
        <v>192</v>
      </c>
      <c r="E531" t="str">
        <f>_xlfn.XLOOKUP(A531,'2022'!A:A,'2022'!AA:AA)</f>
        <v/>
      </c>
      <c r="F531">
        <f>_xlfn.XLOOKUP(A531,'2023'!B:B,'2023'!AG:AG)</f>
        <v>0</v>
      </c>
      <c r="G531">
        <f>_xlfn.XLOOKUP(A531,'2024'!B:B,'2024'!BL:BL)</f>
        <v>1</v>
      </c>
      <c r="H531">
        <f>_xlfn.XLOOKUP(A531,'2025'!A:A,'2025'!G:G)</f>
        <v>1</v>
      </c>
      <c r="I531">
        <f>_xlfn.XLOOKUP(A531,'2021'!A:A,'2021'!U:U)</f>
        <v>1</v>
      </c>
      <c r="J531">
        <f>_xlfn.XLOOKUP(A531,'2022'!A:A,'2022'!V:V)</f>
        <v>1</v>
      </c>
      <c r="K531" t="str">
        <f>_xlfn.XLOOKUP(A531,'2023'!B:B,'2023'!AD:AD)</f>
        <v/>
      </c>
      <c r="L531" t="str">
        <f>_xlfn.XLOOKUP(A531,'2024'!B:B,'2024'!AV:AV)</f>
        <v/>
      </c>
      <c r="M531">
        <f>_xlfn.XLOOKUP(A531,'2025'!A:A,'2025'!G:G)</f>
        <v>1</v>
      </c>
      <c r="N531" t="str">
        <f>_xlfn.XLOOKUP(A531,'2021'!A:A,'2021'!E:E)</f>
        <v>Y</v>
      </c>
      <c r="O531" t="str">
        <f>_xlfn.XLOOKUP(A531,'2022'!A:A,'2022'!E:E)</f>
        <v>Y</v>
      </c>
      <c r="P531" t="str">
        <f>_xlfn.XLOOKUP(A531,'2023'!B:B,'2023'!G:G)</f>
        <v>Y</v>
      </c>
      <c r="Q531">
        <f>_xlfn.XLOOKUP(A531,'2024'!B:B,'2024'!BH:BH)</f>
        <v>1</v>
      </c>
      <c r="R531">
        <f>_xlfn.XLOOKUP(A531,'2025'!A:A,'2025'!B:B)</f>
        <v>0</v>
      </c>
      <c r="S531">
        <f>_xlfn.XLOOKUP(A531,'2021'!A:A,'2021'!X:X)</f>
        <v>1</v>
      </c>
      <c r="T531">
        <f>_xlfn.XLOOKUP(A531,'2022'!A:A,'2022'!X:X)</f>
        <v>1</v>
      </c>
      <c r="U531">
        <f>_xlfn.XLOOKUP(A531,'2023'!B:B,'2023'!AF:AF)</f>
        <v>1</v>
      </c>
      <c r="V531">
        <f>_xlfn.XLOOKUP(A531,'2024'!B:B,'2024'!BW:BW)</f>
        <v>1</v>
      </c>
      <c r="W531">
        <f>_xlfn.XLOOKUP(A531,'2025'!A:A,'2025'!C:C)</f>
        <v>1</v>
      </c>
      <c r="X531" t="str">
        <f>_xlfn.XLOOKUP(A531,'2021'!A:A,'2021'!V:V)</f>
        <v/>
      </c>
      <c r="Y531">
        <f>_xlfn.XLOOKUP(A531,'2022'!A:A,'2022'!W:W)</f>
        <v>1</v>
      </c>
      <c r="Z531">
        <f>_xlfn.XLOOKUP(A531,'2023'!B:B,'2023'!AE:AE)</f>
        <v>1</v>
      </c>
      <c r="AA531">
        <f>_xlfn.XLOOKUP(A531,'2024'!B:B,'2024'!AZ:AZ)</f>
        <v>1</v>
      </c>
      <c r="AB531">
        <f>_xlfn.XLOOKUP(A531,'2025'!A:A,'2025'!F:F)</f>
        <v>1</v>
      </c>
    </row>
    <row r="532" spans="1:28">
      <c r="A532" t="s">
        <v>470</v>
      </c>
      <c r="E532" t="str">
        <f>_xlfn.XLOOKUP(A532,'2022'!A:A,'2022'!AA:AA)</f>
        <v>Y</v>
      </c>
      <c r="F532" t="str">
        <f>_xlfn.XLOOKUP(A532,'2023'!B:B,'2023'!AG:AG)</f>
        <v>Y</v>
      </c>
      <c r="G532">
        <f>_xlfn.XLOOKUP(A532,'2024'!B:B,'2024'!BL:BL)</f>
        <v>0</v>
      </c>
      <c r="H532">
        <f>_xlfn.XLOOKUP(A532,'2025'!A:A,'2025'!G:G)</f>
        <v>0</v>
      </c>
      <c r="I532">
        <f>_xlfn.XLOOKUP(A532,'2021'!A:A,'2021'!U:U)</f>
        <v>1</v>
      </c>
      <c r="J532">
        <f>_xlfn.XLOOKUP(A532,'2022'!A:A,'2022'!V:V)</f>
        <v>1</v>
      </c>
      <c r="K532">
        <f>_xlfn.XLOOKUP(A532,'2023'!B:B,'2023'!AD:AD)</f>
        <v>1</v>
      </c>
      <c r="L532" t="str">
        <f>_xlfn.XLOOKUP(A532,'2024'!B:B,'2024'!AV:AV)</f>
        <v/>
      </c>
      <c r="M532">
        <f>_xlfn.XLOOKUP(A532,'2025'!A:A,'2025'!G:G)</f>
        <v>0</v>
      </c>
      <c r="N532">
        <f>_xlfn.XLOOKUP(A532,'2021'!A:A,'2021'!E:E)</f>
        <v>0</v>
      </c>
      <c r="O532">
        <f>_xlfn.XLOOKUP(A532,'2022'!A:A,'2022'!E:E)</f>
        <v>0</v>
      </c>
      <c r="P532">
        <f>_xlfn.XLOOKUP(A532,'2023'!B:B,'2023'!G:G)</f>
        <v>0</v>
      </c>
      <c r="Q532">
        <f>_xlfn.XLOOKUP(A532,'2024'!B:B,'2024'!BH:BH)</f>
        <v>0</v>
      </c>
      <c r="R532">
        <f>_xlfn.XLOOKUP(A532,'2025'!A:A,'2025'!B:B)</f>
        <v>0</v>
      </c>
      <c r="S532" t="str">
        <f>_xlfn.XLOOKUP(A532,'2021'!A:A,'2021'!X:X)</f>
        <v/>
      </c>
      <c r="T532">
        <f>_xlfn.XLOOKUP(A532,'2022'!A:A,'2022'!X:X)</f>
        <v>1</v>
      </c>
      <c r="U532">
        <f>_xlfn.XLOOKUP(A532,'2023'!B:B,'2023'!AF:AF)</f>
        <v>1</v>
      </c>
      <c r="V532">
        <f>_xlfn.XLOOKUP(A532,'2024'!B:B,'2024'!BW:BW)</f>
        <v>1</v>
      </c>
      <c r="W532">
        <f>_xlfn.XLOOKUP(A532,'2025'!A:A,'2025'!C:C)</f>
        <v>1</v>
      </c>
      <c r="X532" t="str">
        <f>_xlfn.XLOOKUP(A532,'2021'!A:A,'2021'!V:V)</f>
        <v/>
      </c>
      <c r="Y532">
        <f>_xlfn.XLOOKUP(A532,'2022'!A:A,'2022'!W:W)</f>
        <v>1</v>
      </c>
      <c r="Z532" t="str">
        <f>_xlfn.XLOOKUP(A532,'2023'!B:B,'2023'!AE:AE)</f>
        <v/>
      </c>
      <c r="AA532">
        <f>_xlfn.XLOOKUP(A532,'2024'!B:B,'2024'!AZ:AZ)</f>
        <v>1</v>
      </c>
      <c r="AB532">
        <f>_xlfn.XLOOKUP(A532,'2025'!A:A,'2025'!F:F)</f>
        <v>0</v>
      </c>
    </row>
    <row r="533" spans="1:28">
      <c r="A533" t="s">
        <v>3198</v>
      </c>
      <c r="E533" t="e">
        <f>_xlfn.XLOOKUP(A533,'2022'!A:A,'2022'!AA:AA)</f>
        <v>#N/A</v>
      </c>
      <c r="F533" t="e">
        <f>_xlfn.XLOOKUP(A533,'2023'!B:B,'2023'!AG:AG)</f>
        <v>#N/A</v>
      </c>
      <c r="G533" t="e">
        <f>_xlfn.XLOOKUP(A533,'2024'!B:B,'2024'!BL:BL)</f>
        <v>#N/A</v>
      </c>
      <c r="H533" t="e">
        <f>_xlfn.XLOOKUP(A533,'2025'!A:A,'2025'!G:G)</f>
        <v>#N/A</v>
      </c>
      <c r="I533" t="str">
        <f>_xlfn.XLOOKUP(A533,'2021'!A:A,'2021'!U:U)</f>
        <v/>
      </c>
      <c r="J533" t="e">
        <f>_xlfn.XLOOKUP(A533,'2022'!A:A,'2022'!V:V)</f>
        <v>#N/A</v>
      </c>
      <c r="K533" t="e">
        <f>_xlfn.XLOOKUP(A533,'2023'!B:B,'2023'!AD:AD)</f>
        <v>#N/A</v>
      </c>
      <c r="L533" t="e">
        <f>_xlfn.XLOOKUP(A533,'2024'!B:B,'2024'!AV:AV)</f>
        <v>#N/A</v>
      </c>
      <c r="M533" t="e">
        <f>_xlfn.XLOOKUP(A533,'2025'!A:A,'2025'!G:G)</f>
        <v>#N/A</v>
      </c>
      <c r="N533">
        <f>_xlfn.XLOOKUP(A533,'2021'!A:A,'2021'!E:E)</f>
        <v>0</v>
      </c>
      <c r="O533" t="e">
        <f>_xlfn.XLOOKUP(A533,'2022'!A:A,'2022'!E:E)</f>
        <v>#N/A</v>
      </c>
      <c r="P533" t="e">
        <f>_xlfn.XLOOKUP(A533,'2023'!B:B,'2023'!G:G)</f>
        <v>#N/A</v>
      </c>
      <c r="Q533" t="e">
        <f>_xlfn.XLOOKUP(A533,'2024'!B:B,'2024'!BH:BH)</f>
        <v>#N/A</v>
      </c>
      <c r="R533" t="e">
        <f>_xlfn.XLOOKUP(A533,'2025'!A:A,'2025'!B:B)</f>
        <v>#N/A</v>
      </c>
      <c r="S533" t="str">
        <f>_xlfn.XLOOKUP(A533,'2021'!A:A,'2021'!X:X)</f>
        <v/>
      </c>
      <c r="T533" t="e">
        <f>_xlfn.XLOOKUP(A533,'2022'!A:A,'2022'!X:X)</f>
        <v>#N/A</v>
      </c>
      <c r="U533" t="e">
        <f>_xlfn.XLOOKUP(A533,'2023'!B:B,'2023'!AF:AF)</f>
        <v>#N/A</v>
      </c>
      <c r="V533" t="e">
        <f>_xlfn.XLOOKUP(A533,'2024'!B:B,'2024'!BW:BW)</f>
        <v>#N/A</v>
      </c>
      <c r="W533" t="e">
        <f>_xlfn.XLOOKUP(A533,'2025'!A:A,'2025'!C:C)</f>
        <v>#N/A</v>
      </c>
      <c r="X533" t="str">
        <f>_xlfn.XLOOKUP(A533,'2021'!A:A,'2021'!V:V)</f>
        <v/>
      </c>
      <c r="Y533" t="e">
        <f>_xlfn.XLOOKUP(A533,'2022'!A:A,'2022'!W:W)</f>
        <v>#N/A</v>
      </c>
      <c r="Z533" t="e">
        <f>_xlfn.XLOOKUP(A533,'2023'!B:B,'2023'!AE:AE)</f>
        <v>#N/A</v>
      </c>
      <c r="AA533" t="e">
        <f>_xlfn.XLOOKUP(A533,'2024'!B:B,'2024'!AZ:AZ)</f>
        <v>#N/A</v>
      </c>
      <c r="AB533" t="e">
        <f>_xlfn.XLOOKUP(A533,'2025'!A:A,'2025'!F:F)</f>
        <v>#N/A</v>
      </c>
    </row>
    <row r="534" spans="1:28">
      <c r="A534" t="s">
        <v>997</v>
      </c>
      <c r="E534" t="str">
        <f>_xlfn.XLOOKUP(A534,'2022'!A:A,'2022'!AA:AA)</f>
        <v/>
      </c>
      <c r="F534" t="str">
        <f>_xlfn.XLOOKUP(A534,'2023'!B:B,'2023'!AG:AG)</f>
        <v>U</v>
      </c>
      <c r="G534">
        <f>_xlfn.XLOOKUP(A534,'2024'!B:B,'2024'!BL:BL)</f>
        <v>0</v>
      </c>
      <c r="H534" t="e">
        <f>_xlfn.XLOOKUP(A534,'2025'!A:A,'2025'!G:G)</f>
        <v>#N/A</v>
      </c>
      <c r="I534" t="e">
        <f>_xlfn.XLOOKUP(A534,'2021'!A:A,'2021'!U:U)</f>
        <v>#N/A</v>
      </c>
      <c r="J534" t="str">
        <f>_xlfn.XLOOKUP(A534,'2022'!A:A,'2022'!V:V)</f>
        <v/>
      </c>
      <c r="K534" t="str">
        <f>_xlfn.XLOOKUP(A534,'2023'!B:B,'2023'!AD:AD)</f>
        <v/>
      </c>
      <c r="L534" t="str">
        <f>_xlfn.XLOOKUP(A534,'2024'!B:B,'2024'!AV:AV)</f>
        <v/>
      </c>
      <c r="M534" t="e">
        <f>_xlfn.XLOOKUP(A534,'2025'!A:A,'2025'!G:G)</f>
        <v>#N/A</v>
      </c>
      <c r="N534" t="e">
        <f>_xlfn.XLOOKUP(A534,'2021'!A:A,'2021'!E:E)</f>
        <v>#N/A</v>
      </c>
      <c r="O534">
        <f>_xlfn.XLOOKUP(A534,'2022'!A:A,'2022'!E:E)</f>
        <v>0</v>
      </c>
      <c r="P534">
        <f>_xlfn.XLOOKUP(A534,'2023'!B:B,'2023'!G:G)</f>
        <v>0</v>
      </c>
      <c r="Q534">
        <f>_xlfn.XLOOKUP(A534,'2024'!B:B,'2024'!BH:BH)</f>
        <v>0</v>
      </c>
      <c r="R534" t="e">
        <f>_xlfn.XLOOKUP(A534,'2025'!A:A,'2025'!B:B)</f>
        <v>#N/A</v>
      </c>
      <c r="S534" t="e">
        <f>_xlfn.XLOOKUP(A534,'2021'!A:A,'2021'!X:X)</f>
        <v>#N/A</v>
      </c>
      <c r="T534" t="str">
        <f>_xlfn.XLOOKUP(A534,'2022'!A:A,'2022'!X:X)</f>
        <v/>
      </c>
      <c r="U534" t="str">
        <f>_xlfn.XLOOKUP(A534,'2023'!B:B,'2023'!AF:AF)</f>
        <v/>
      </c>
      <c r="V534" t="str">
        <f>_xlfn.XLOOKUP(A534,'2024'!B:B,'2024'!BW:BW)</f>
        <v/>
      </c>
      <c r="W534" t="e">
        <f>_xlfn.XLOOKUP(A534,'2025'!A:A,'2025'!C:C)</f>
        <v>#N/A</v>
      </c>
      <c r="X534" t="e">
        <f>_xlfn.XLOOKUP(A534,'2021'!A:A,'2021'!V:V)</f>
        <v>#N/A</v>
      </c>
      <c r="Y534" t="str">
        <f>_xlfn.XLOOKUP(A534,'2022'!A:A,'2022'!W:W)</f>
        <v/>
      </c>
      <c r="Z534" t="str">
        <f>_xlfn.XLOOKUP(A534,'2023'!B:B,'2023'!AE:AE)</f>
        <v/>
      </c>
      <c r="AA534">
        <f>_xlfn.XLOOKUP(A534,'2024'!B:B,'2024'!AZ:AZ)</f>
        <v>0</v>
      </c>
      <c r="AB534" t="e">
        <f>_xlfn.XLOOKUP(A534,'2025'!A:A,'2025'!F:F)</f>
        <v>#N/A</v>
      </c>
    </row>
    <row r="535" spans="1:28">
      <c r="A535" t="s">
        <v>400</v>
      </c>
      <c r="E535" t="str">
        <f>_xlfn.XLOOKUP(A535,'2022'!A:A,'2022'!AA:AA)</f>
        <v/>
      </c>
      <c r="F535" t="str">
        <f>_xlfn.XLOOKUP(A535,'2023'!B:B,'2023'!AG:AG)</f>
        <v>U</v>
      </c>
      <c r="G535">
        <f>_xlfn.XLOOKUP(A535,'2024'!B:B,'2024'!BL:BL)</f>
        <v>0</v>
      </c>
      <c r="H535">
        <f>_xlfn.XLOOKUP(A535,'2025'!A:A,'2025'!G:G)</f>
        <v>0</v>
      </c>
      <c r="I535" t="str">
        <f>_xlfn.XLOOKUP(A535,'2021'!A:A,'2021'!U:U)</f>
        <v/>
      </c>
      <c r="J535" t="str">
        <f>_xlfn.XLOOKUP(A535,'2022'!A:A,'2022'!V:V)</f>
        <v/>
      </c>
      <c r="K535" t="str">
        <f>_xlfn.XLOOKUP(A535,'2023'!B:B,'2023'!AD:AD)</f>
        <v/>
      </c>
      <c r="L535" t="str">
        <f>_xlfn.XLOOKUP(A535,'2024'!B:B,'2024'!AV:AV)</f>
        <v/>
      </c>
      <c r="M535">
        <f>_xlfn.XLOOKUP(A535,'2025'!A:A,'2025'!G:G)</f>
        <v>0</v>
      </c>
      <c r="N535">
        <f>_xlfn.XLOOKUP(A535,'2021'!A:A,'2021'!E:E)</f>
        <v>0</v>
      </c>
      <c r="O535">
        <f>_xlfn.XLOOKUP(A535,'2022'!A:A,'2022'!E:E)</f>
        <v>0</v>
      </c>
      <c r="P535">
        <f>_xlfn.XLOOKUP(A535,'2023'!B:B,'2023'!G:G)</f>
        <v>0</v>
      </c>
      <c r="Q535">
        <f>_xlfn.XLOOKUP(A535,'2024'!B:B,'2024'!BH:BH)</f>
        <v>0</v>
      </c>
      <c r="R535">
        <f>_xlfn.XLOOKUP(A535,'2025'!A:A,'2025'!B:B)</f>
        <v>0</v>
      </c>
      <c r="S535" t="str">
        <f>_xlfn.XLOOKUP(A535,'2021'!A:A,'2021'!X:X)</f>
        <v/>
      </c>
      <c r="T535" t="str">
        <f>_xlfn.XLOOKUP(A535,'2022'!A:A,'2022'!X:X)</f>
        <v/>
      </c>
      <c r="U535" t="str">
        <f>_xlfn.XLOOKUP(A535,'2023'!B:B,'2023'!AF:AF)</f>
        <v/>
      </c>
      <c r="V535" t="str">
        <f>_xlfn.XLOOKUP(A535,'2024'!B:B,'2024'!BW:BW)</f>
        <v/>
      </c>
      <c r="W535">
        <f>_xlfn.XLOOKUP(A535,'2025'!A:A,'2025'!C:C)</f>
        <v>0</v>
      </c>
      <c r="X535" t="str">
        <f>_xlfn.XLOOKUP(A535,'2021'!A:A,'2021'!V:V)</f>
        <v/>
      </c>
      <c r="Y535" t="str">
        <f>_xlfn.XLOOKUP(A535,'2022'!A:A,'2022'!W:W)</f>
        <v/>
      </c>
      <c r="Z535" t="str">
        <f>_xlfn.XLOOKUP(A535,'2023'!B:B,'2023'!AE:AE)</f>
        <v/>
      </c>
      <c r="AA535">
        <f>_xlfn.XLOOKUP(A535,'2024'!B:B,'2024'!AZ:AZ)</f>
        <v>0</v>
      </c>
      <c r="AB535">
        <f>_xlfn.XLOOKUP(A535,'2025'!A:A,'2025'!F:F)</f>
        <v>0</v>
      </c>
    </row>
    <row r="536" spans="1:28">
      <c r="A536" t="s">
        <v>54</v>
      </c>
      <c r="E536" t="str">
        <f>_xlfn.XLOOKUP(A536,'2022'!A:A,'2022'!AA:AA)</f>
        <v>N</v>
      </c>
      <c r="F536" t="str">
        <f>_xlfn.XLOOKUP(A536,'2023'!B:B,'2023'!AG:AG)</f>
        <v>U</v>
      </c>
      <c r="G536">
        <f>_xlfn.XLOOKUP(A536,'2024'!B:B,'2024'!BL:BL)</f>
        <v>0</v>
      </c>
      <c r="H536">
        <f>_xlfn.XLOOKUP(A536,'2025'!A:A,'2025'!G:G)</f>
        <v>1</v>
      </c>
      <c r="I536">
        <f>_xlfn.XLOOKUP(A536,'2021'!A:A,'2021'!U:U)</f>
        <v>1</v>
      </c>
      <c r="J536" t="str">
        <f>_xlfn.XLOOKUP(A536,'2022'!A:A,'2022'!V:V)</f>
        <v/>
      </c>
      <c r="K536" t="str">
        <f>_xlfn.XLOOKUP(A536,'2023'!B:B,'2023'!AD:AD)</f>
        <v/>
      </c>
      <c r="L536" t="str">
        <f>_xlfn.XLOOKUP(A536,'2024'!B:B,'2024'!AV:AV)</f>
        <v/>
      </c>
      <c r="M536">
        <f>_xlfn.XLOOKUP(A536,'2025'!A:A,'2025'!G:G)</f>
        <v>1</v>
      </c>
      <c r="N536">
        <f>_xlfn.XLOOKUP(A536,'2021'!A:A,'2021'!E:E)</f>
        <v>0</v>
      </c>
      <c r="O536">
        <f>_xlfn.XLOOKUP(A536,'2022'!A:A,'2022'!E:E)</f>
        <v>0</v>
      </c>
      <c r="P536">
        <f>_xlfn.XLOOKUP(A536,'2023'!B:B,'2023'!G:G)</f>
        <v>0</v>
      </c>
      <c r="Q536">
        <f>_xlfn.XLOOKUP(A536,'2024'!B:B,'2024'!BH:BH)</f>
        <v>0</v>
      </c>
      <c r="R536">
        <f>_xlfn.XLOOKUP(A536,'2025'!A:A,'2025'!B:B)</f>
        <v>0</v>
      </c>
      <c r="S536" t="str">
        <f>_xlfn.XLOOKUP(A536,'2021'!A:A,'2021'!X:X)</f>
        <v/>
      </c>
      <c r="T536" t="str">
        <f>_xlfn.XLOOKUP(A536,'2022'!A:A,'2022'!X:X)</f>
        <v/>
      </c>
      <c r="U536" t="str">
        <f>_xlfn.XLOOKUP(A536,'2023'!B:B,'2023'!AF:AF)</f>
        <v/>
      </c>
      <c r="V536" t="str">
        <f>_xlfn.XLOOKUP(A536,'2024'!B:B,'2024'!BW:BW)</f>
        <v/>
      </c>
      <c r="W536">
        <f>_xlfn.XLOOKUP(A536,'2025'!A:A,'2025'!C:C)</f>
        <v>0</v>
      </c>
      <c r="X536" t="str">
        <f>_xlfn.XLOOKUP(A536,'2021'!A:A,'2021'!V:V)</f>
        <v/>
      </c>
      <c r="Y536" t="str">
        <f>_xlfn.XLOOKUP(A536,'2022'!A:A,'2022'!W:W)</f>
        <v/>
      </c>
      <c r="Z536" t="str">
        <f>_xlfn.XLOOKUP(A536,'2023'!B:B,'2023'!AE:AE)</f>
        <v/>
      </c>
      <c r="AA536">
        <f>_xlfn.XLOOKUP(A536,'2024'!B:B,'2024'!AZ:AZ)</f>
        <v>0</v>
      </c>
      <c r="AB536">
        <f>_xlfn.XLOOKUP(A536,'2025'!A:A,'2025'!F:F)</f>
        <v>0</v>
      </c>
    </row>
    <row r="537" spans="1:28">
      <c r="A537" t="s">
        <v>167</v>
      </c>
      <c r="E537" t="str">
        <f>_xlfn.XLOOKUP(A537,'2022'!A:A,'2022'!AA:AA)</f>
        <v/>
      </c>
      <c r="F537" t="str">
        <f>_xlfn.XLOOKUP(A537,'2023'!B:B,'2023'!AG:AG)</f>
        <v>U</v>
      </c>
      <c r="G537">
        <f>_xlfn.XLOOKUP(A537,'2024'!B:B,'2024'!BL:BL)</f>
        <v>0</v>
      </c>
      <c r="H537">
        <f>_xlfn.XLOOKUP(A537,'2025'!A:A,'2025'!G:G)</f>
        <v>0</v>
      </c>
      <c r="I537" t="str">
        <f>_xlfn.XLOOKUP(A537,'2021'!A:A,'2021'!U:U)</f>
        <v/>
      </c>
      <c r="J537" t="str">
        <f>_xlfn.XLOOKUP(A537,'2022'!A:A,'2022'!V:V)</f>
        <v/>
      </c>
      <c r="K537" t="str">
        <f>_xlfn.XLOOKUP(A537,'2023'!B:B,'2023'!AD:AD)</f>
        <v/>
      </c>
      <c r="L537" t="str">
        <f>_xlfn.XLOOKUP(A537,'2024'!B:B,'2024'!AV:AV)</f>
        <v/>
      </c>
      <c r="M537">
        <f>_xlfn.XLOOKUP(A537,'2025'!A:A,'2025'!G:G)</f>
        <v>0</v>
      </c>
      <c r="N537">
        <f>_xlfn.XLOOKUP(A537,'2021'!A:A,'2021'!E:E)</f>
        <v>0</v>
      </c>
      <c r="O537">
        <f>_xlfn.XLOOKUP(A537,'2022'!A:A,'2022'!E:E)</f>
        <v>0</v>
      </c>
      <c r="P537">
        <f>_xlfn.XLOOKUP(A537,'2023'!B:B,'2023'!G:G)</f>
        <v>0</v>
      </c>
      <c r="Q537">
        <f>_xlfn.XLOOKUP(A537,'2024'!B:B,'2024'!BH:BH)</f>
        <v>0</v>
      </c>
      <c r="R537">
        <f>_xlfn.XLOOKUP(A537,'2025'!A:A,'2025'!B:B)</f>
        <v>0</v>
      </c>
      <c r="S537" t="str">
        <f>_xlfn.XLOOKUP(A537,'2021'!A:A,'2021'!X:X)</f>
        <v/>
      </c>
      <c r="T537" t="str">
        <f>_xlfn.XLOOKUP(A537,'2022'!A:A,'2022'!X:X)</f>
        <v/>
      </c>
      <c r="U537" t="str">
        <f>_xlfn.XLOOKUP(A537,'2023'!B:B,'2023'!AF:AF)</f>
        <v/>
      </c>
      <c r="V537" t="str">
        <f>_xlfn.XLOOKUP(A537,'2024'!B:B,'2024'!BW:BW)</f>
        <v/>
      </c>
      <c r="W537">
        <f>_xlfn.XLOOKUP(A537,'2025'!A:A,'2025'!C:C)</f>
        <v>0</v>
      </c>
      <c r="X537" t="str">
        <f>_xlfn.XLOOKUP(A537,'2021'!A:A,'2021'!V:V)</f>
        <v/>
      </c>
      <c r="Y537" t="str">
        <f>_xlfn.XLOOKUP(A537,'2022'!A:A,'2022'!W:W)</f>
        <v/>
      </c>
      <c r="Z537" t="str">
        <f>_xlfn.XLOOKUP(A537,'2023'!B:B,'2023'!AE:AE)</f>
        <v/>
      </c>
      <c r="AA537">
        <f>_xlfn.XLOOKUP(A537,'2024'!B:B,'2024'!AZ:AZ)</f>
        <v>0</v>
      </c>
      <c r="AB537">
        <f>_xlfn.XLOOKUP(A537,'2025'!A:A,'2025'!F:F)</f>
        <v>0</v>
      </c>
    </row>
    <row r="538" spans="1:28">
      <c r="A538" t="s">
        <v>137</v>
      </c>
      <c r="E538" t="e">
        <f>_xlfn.XLOOKUP(A538,'2022'!A:A,'2022'!AA:AA)</f>
        <v>#N/A</v>
      </c>
      <c r="F538" t="e">
        <f>_xlfn.XLOOKUP(A538,'2023'!B:B,'2023'!AG:AG)</f>
        <v>#N/A</v>
      </c>
      <c r="G538">
        <f>_xlfn.XLOOKUP(A538,'2024'!B:B,'2024'!BL:BL)</f>
        <v>1</v>
      </c>
      <c r="H538">
        <f>_xlfn.XLOOKUP(A538,'2025'!A:A,'2025'!G:G)</f>
        <v>0</v>
      </c>
      <c r="I538" t="e">
        <f>_xlfn.XLOOKUP(A538,'2021'!A:A,'2021'!U:U)</f>
        <v>#N/A</v>
      </c>
      <c r="J538" t="e">
        <f>_xlfn.XLOOKUP(A538,'2022'!A:A,'2022'!V:V)</f>
        <v>#N/A</v>
      </c>
      <c r="K538" t="e">
        <f>_xlfn.XLOOKUP(A538,'2023'!B:B,'2023'!AD:AD)</f>
        <v>#N/A</v>
      </c>
      <c r="L538">
        <f>_xlfn.XLOOKUP(A538,'2024'!B:B,'2024'!AV:AV)</f>
        <v>1</v>
      </c>
      <c r="M538">
        <f>_xlfn.XLOOKUP(A538,'2025'!A:A,'2025'!G:G)</f>
        <v>0</v>
      </c>
      <c r="N538" t="e">
        <f>_xlfn.XLOOKUP(A538,'2021'!A:A,'2021'!E:E)</f>
        <v>#N/A</v>
      </c>
      <c r="O538" t="e">
        <f>_xlfn.XLOOKUP(A538,'2022'!A:A,'2022'!E:E)</f>
        <v>#N/A</v>
      </c>
      <c r="P538" t="e">
        <f>_xlfn.XLOOKUP(A538,'2023'!B:B,'2023'!G:G)</f>
        <v>#N/A</v>
      </c>
      <c r="Q538">
        <f>_xlfn.XLOOKUP(A538,'2024'!B:B,'2024'!BH:BH)</f>
        <v>0</v>
      </c>
      <c r="R538">
        <f>_xlfn.XLOOKUP(A538,'2025'!A:A,'2025'!B:B)</f>
        <v>0</v>
      </c>
      <c r="S538" t="e">
        <f>_xlfn.XLOOKUP(A538,'2021'!A:A,'2021'!X:X)</f>
        <v>#N/A</v>
      </c>
      <c r="T538" t="e">
        <f>_xlfn.XLOOKUP(A538,'2022'!A:A,'2022'!X:X)</f>
        <v>#N/A</v>
      </c>
      <c r="U538" t="e">
        <f>_xlfn.XLOOKUP(A538,'2023'!B:B,'2023'!AF:AF)</f>
        <v>#N/A</v>
      </c>
      <c r="V538" t="str">
        <f>_xlfn.XLOOKUP(A538,'2024'!B:B,'2024'!BW:BW)</f>
        <v/>
      </c>
      <c r="W538">
        <f>_xlfn.XLOOKUP(A538,'2025'!A:A,'2025'!C:C)</f>
        <v>0</v>
      </c>
      <c r="X538" t="e">
        <f>_xlfn.XLOOKUP(A538,'2021'!A:A,'2021'!V:V)</f>
        <v>#N/A</v>
      </c>
      <c r="Y538" t="e">
        <f>_xlfn.XLOOKUP(A538,'2022'!A:A,'2022'!W:W)</f>
        <v>#N/A</v>
      </c>
      <c r="Z538" t="e">
        <f>_xlfn.XLOOKUP(A538,'2023'!B:B,'2023'!AE:AE)</f>
        <v>#N/A</v>
      </c>
      <c r="AA538">
        <f>_xlfn.XLOOKUP(A538,'2024'!B:B,'2024'!AZ:AZ)</f>
        <v>0</v>
      </c>
      <c r="AB538">
        <f>_xlfn.XLOOKUP(A538,'2025'!A:A,'2025'!F:F)</f>
        <v>0</v>
      </c>
    </row>
    <row r="539" spans="1:28">
      <c r="A539" t="s">
        <v>1741</v>
      </c>
      <c r="E539" t="str">
        <f>_xlfn.XLOOKUP(A539,'2022'!A:A,'2022'!AA:AA)</f>
        <v/>
      </c>
      <c r="F539" t="str">
        <f>_xlfn.XLOOKUP(A539,'2023'!B:B,'2023'!AG:AG)</f>
        <v>U</v>
      </c>
      <c r="G539" t="e">
        <f>_xlfn.XLOOKUP(A539,'2024'!B:B,'2024'!BL:BL)</f>
        <v>#N/A</v>
      </c>
      <c r="H539" t="e">
        <f>_xlfn.XLOOKUP(A539,'2025'!A:A,'2025'!G:G)</f>
        <v>#N/A</v>
      </c>
      <c r="I539">
        <f>_xlfn.XLOOKUP(A539,'2021'!A:A,'2021'!U:U)</f>
        <v>1</v>
      </c>
      <c r="J539">
        <f>_xlfn.XLOOKUP(A539,'2022'!A:A,'2022'!V:V)</f>
        <v>1</v>
      </c>
      <c r="K539">
        <f>_xlfn.XLOOKUP(A539,'2023'!B:B,'2023'!AD:AD)</f>
        <v>1</v>
      </c>
      <c r="L539" t="e">
        <f>_xlfn.XLOOKUP(A539,'2024'!B:B,'2024'!AV:AV)</f>
        <v>#N/A</v>
      </c>
      <c r="M539" t="e">
        <f>_xlfn.XLOOKUP(A539,'2025'!A:A,'2025'!G:G)</f>
        <v>#N/A</v>
      </c>
      <c r="N539">
        <f>_xlfn.XLOOKUP(A539,'2021'!A:A,'2021'!E:E)</f>
        <v>0</v>
      </c>
      <c r="O539">
        <f>_xlfn.XLOOKUP(A539,'2022'!A:A,'2022'!E:E)</f>
        <v>0</v>
      </c>
      <c r="P539">
        <f>_xlfn.XLOOKUP(A539,'2023'!B:B,'2023'!G:G)</f>
        <v>0</v>
      </c>
      <c r="Q539" t="e">
        <f>_xlfn.XLOOKUP(A539,'2024'!B:B,'2024'!BH:BH)</f>
        <v>#N/A</v>
      </c>
      <c r="R539" t="e">
        <f>_xlfn.XLOOKUP(A539,'2025'!A:A,'2025'!B:B)</f>
        <v>#N/A</v>
      </c>
      <c r="S539" t="str">
        <f>_xlfn.XLOOKUP(A539,'2021'!A:A,'2021'!X:X)</f>
        <v/>
      </c>
      <c r="T539" t="str">
        <f>_xlfn.XLOOKUP(A539,'2022'!A:A,'2022'!X:X)</f>
        <v/>
      </c>
      <c r="U539" t="str">
        <f>_xlfn.XLOOKUP(A539,'2023'!B:B,'2023'!AF:AF)</f>
        <v/>
      </c>
      <c r="V539" t="e">
        <f>_xlfn.XLOOKUP(A539,'2024'!B:B,'2024'!BW:BW)</f>
        <v>#N/A</v>
      </c>
      <c r="W539" t="e">
        <f>_xlfn.XLOOKUP(A539,'2025'!A:A,'2025'!C:C)</f>
        <v>#N/A</v>
      </c>
      <c r="X539" t="str">
        <f>_xlfn.XLOOKUP(A539,'2021'!A:A,'2021'!V:V)</f>
        <v/>
      </c>
      <c r="Y539" t="str">
        <f>_xlfn.XLOOKUP(A539,'2022'!A:A,'2022'!W:W)</f>
        <v/>
      </c>
      <c r="Z539" t="str">
        <f>_xlfn.XLOOKUP(A539,'2023'!B:B,'2023'!AE:AE)</f>
        <v/>
      </c>
      <c r="AA539" t="e">
        <f>_xlfn.XLOOKUP(A539,'2024'!B:B,'2024'!AZ:AZ)</f>
        <v>#N/A</v>
      </c>
      <c r="AB539" t="e">
        <f>_xlfn.XLOOKUP(A539,'2025'!A:A,'2025'!F:F)</f>
        <v>#N/A</v>
      </c>
    </row>
    <row r="540" spans="1:28">
      <c r="A540" t="s">
        <v>368</v>
      </c>
      <c r="E540" t="str">
        <f>_xlfn.XLOOKUP(A540,'2022'!A:A,'2022'!AA:AA)</f>
        <v/>
      </c>
      <c r="F540" t="str">
        <f>_xlfn.XLOOKUP(A540,'2023'!B:B,'2023'!AG:AG)</f>
        <v>U</v>
      </c>
      <c r="G540">
        <f>_xlfn.XLOOKUP(A540,'2024'!B:B,'2024'!BL:BL)</f>
        <v>1</v>
      </c>
      <c r="H540">
        <f>_xlfn.XLOOKUP(A540,'2025'!A:A,'2025'!G:G)</f>
        <v>1</v>
      </c>
      <c r="I540">
        <f>_xlfn.XLOOKUP(A540,'2021'!A:A,'2021'!U:U)</f>
        <v>1</v>
      </c>
      <c r="J540">
        <f>_xlfn.XLOOKUP(A540,'2022'!A:A,'2022'!V:V)</f>
        <v>1</v>
      </c>
      <c r="K540">
        <f>_xlfn.XLOOKUP(A540,'2023'!B:B,'2023'!AD:AD)</f>
        <v>1</v>
      </c>
      <c r="L540" t="str">
        <f>_xlfn.XLOOKUP(A540,'2024'!B:B,'2024'!AV:AV)</f>
        <v/>
      </c>
      <c r="M540">
        <f>_xlfn.XLOOKUP(A540,'2025'!A:A,'2025'!G:G)</f>
        <v>1</v>
      </c>
      <c r="N540">
        <f>_xlfn.XLOOKUP(A540,'2021'!A:A,'2021'!E:E)</f>
        <v>0</v>
      </c>
      <c r="O540">
        <f>_xlfn.XLOOKUP(A540,'2022'!A:A,'2022'!E:E)</f>
        <v>0</v>
      </c>
      <c r="P540">
        <f>_xlfn.XLOOKUP(A540,'2023'!B:B,'2023'!G:G)</f>
        <v>0</v>
      </c>
      <c r="Q540">
        <f>_xlfn.XLOOKUP(A540,'2024'!B:B,'2024'!BH:BH)</f>
        <v>1</v>
      </c>
      <c r="R540">
        <f>_xlfn.XLOOKUP(A540,'2025'!A:A,'2025'!B:B)</f>
        <v>1</v>
      </c>
      <c r="S540">
        <f>_xlfn.XLOOKUP(A540,'2021'!A:A,'2021'!X:X)</f>
        <v>1</v>
      </c>
      <c r="T540">
        <f>_xlfn.XLOOKUP(A540,'2022'!A:A,'2022'!X:X)</f>
        <v>1</v>
      </c>
      <c r="U540">
        <f>_xlfn.XLOOKUP(A540,'2023'!B:B,'2023'!AF:AF)</f>
        <v>1</v>
      </c>
      <c r="V540">
        <f>_xlfn.XLOOKUP(A540,'2024'!B:B,'2024'!BW:BW)</f>
        <v>1</v>
      </c>
      <c r="W540">
        <f>_xlfn.XLOOKUP(A540,'2025'!A:A,'2025'!C:C)</f>
        <v>1</v>
      </c>
      <c r="X540" t="str">
        <f>_xlfn.XLOOKUP(A540,'2021'!A:A,'2021'!V:V)</f>
        <v/>
      </c>
      <c r="Y540" t="str">
        <f>_xlfn.XLOOKUP(A540,'2022'!A:A,'2022'!W:W)</f>
        <v/>
      </c>
      <c r="Z540" t="str">
        <f>_xlfn.XLOOKUP(A540,'2023'!B:B,'2023'!AE:AE)</f>
        <v/>
      </c>
      <c r="AA540">
        <f>_xlfn.XLOOKUP(A540,'2024'!B:B,'2024'!AZ:AZ)</f>
        <v>1</v>
      </c>
      <c r="AB540">
        <f>_xlfn.XLOOKUP(A540,'2025'!A:A,'2025'!F:F)</f>
        <v>1</v>
      </c>
    </row>
    <row r="541" spans="1:28">
      <c r="A541" t="s">
        <v>498</v>
      </c>
      <c r="E541" t="str">
        <f>_xlfn.XLOOKUP(A541,'2022'!A:A,'2022'!AA:AA)</f>
        <v/>
      </c>
      <c r="F541">
        <f>_xlfn.XLOOKUP(A541,'2023'!B:B,'2023'!AG:AG)</f>
        <v>0</v>
      </c>
      <c r="G541">
        <f>_xlfn.XLOOKUP(A541,'2024'!B:B,'2024'!BL:BL)</f>
        <v>1</v>
      </c>
      <c r="H541">
        <f>_xlfn.XLOOKUP(A541,'2025'!A:A,'2025'!G:G)</f>
        <v>1</v>
      </c>
      <c r="I541" t="str">
        <f>_xlfn.XLOOKUP(A541,'2021'!A:A,'2021'!U:U)</f>
        <v/>
      </c>
      <c r="J541" t="str">
        <f>_xlfn.XLOOKUP(A541,'2022'!A:A,'2022'!V:V)</f>
        <v/>
      </c>
      <c r="K541" t="str">
        <f>_xlfn.XLOOKUP(A541,'2023'!B:B,'2023'!AD:AD)</f>
        <v/>
      </c>
      <c r="L541" t="str">
        <f>_xlfn.XLOOKUP(A541,'2024'!B:B,'2024'!AV:AV)</f>
        <v/>
      </c>
      <c r="M541">
        <f>_xlfn.XLOOKUP(A541,'2025'!A:A,'2025'!G:G)</f>
        <v>1</v>
      </c>
      <c r="N541">
        <f>_xlfn.XLOOKUP(A541,'2021'!A:A,'2021'!E:E)</f>
        <v>0</v>
      </c>
      <c r="O541">
        <f>_xlfn.XLOOKUP(A541,'2022'!A:A,'2022'!E:E)</f>
        <v>0</v>
      </c>
      <c r="P541">
        <f>_xlfn.XLOOKUP(A541,'2023'!B:B,'2023'!G:G)</f>
        <v>0</v>
      </c>
      <c r="Q541">
        <f>_xlfn.XLOOKUP(A541,'2024'!B:B,'2024'!BH:BH)</f>
        <v>0</v>
      </c>
      <c r="R541">
        <f>_xlfn.XLOOKUP(A541,'2025'!A:A,'2025'!B:B)</f>
        <v>0</v>
      </c>
      <c r="S541" t="str">
        <f>_xlfn.XLOOKUP(A541,'2021'!A:A,'2021'!X:X)</f>
        <v/>
      </c>
      <c r="T541" t="str">
        <f>_xlfn.XLOOKUP(A541,'2022'!A:A,'2022'!X:X)</f>
        <v/>
      </c>
      <c r="U541" t="str">
        <f>_xlfn.XLOOKUP(A541,'2023'!B:B,'2023'!AF:AF)</f>
        <v/>
      </c>
      <c r="V541" t="str">
        <f>_xlfn.XLOOKUP(A541,'2024'!B:B,'2024'!BW:BW)</f>
        <v/>
      </c>
      <c r="W541">
        <f>_xlfn.XLOOKUP(A541,'2025'!A:A,'2025'!C:C)</f>
        <v>0</v>
      </c>
      <c r="X541">
        <f>_xlfn.XLOOKUP(A541,'2021'!A:A,'2021'!V:V)</f>
        <v>1</v>
      </c>
      <c r="Y541">
        <f>_xlfn.XLOOKUP(A541,'2022'!A:A,'2022'!W:W)</f>
        <v>1</v>
      </c>
      <c r="Z541">
        <f>_xlfn.XLOOKUP(A541,'2023'!B:B,'2023'!AE:AE)</f>
        <v>1</v>
      </c>
      <c r="AA541">
        <f>_xlfn.XLOOKUP(A541,'2024'!B:B,'2024'!AZ:AZ)</f>
        <v>1</v>
      </c>
      <c r="AB541">
        <f>_xlfn.XLOOKUP(A541,'2025'!A:A,'2025'!F:F)</f>
        <v>1</v>
      </c>
    </row>
    <row r="542" spans="1:28">
      <c r="A542" t="s">
        <v>194</v>
      </c>
      <c r="E542" t="str">
        <f>_xlfn.XLOOKUP(A542,'2022'!A:A,'2022'!AA:AA)</f>
        <v/>
      </c>
      <c r="F542" t="str">
        <f>_xlfn.XLOOKUP(A542,'2023'!B:B,'2023'!AG:AG)</f>
        <v>Y</v>
      </c>
      <c r="G542">
        <f>_xlfn.XLOOKUP(A542,'2024'!B:B,'2024'!BL:BL)</f>
        <v>0</v>
      </c>
      <c r="H542">
        <f>_xlfn.XLOOKUP(A542,'2025'!A:A,'2025'!G:G)</f>
        <v>1</v>
      </c>
      <c r="I542" t="str">
        <f>_xlfn.XLOOKUP(A542,'2021'!A:A,'2021'!U:U)</f>
        <v/>
      </c>
      <c r="J542">
        <f>_xlfn.XLOOKUP(A542,'2022'!A:A,'2022'!V:V)</f>
        <v>1</v>
      </c>
      <c r="K542" t="str">
        <f>_xlfn.XLOOKUP(A542,'2023'!B:B,'2023'!AD:AD)</f>
        <v/>
      </c>
      <c r="L542" t="str">
        <f>_xlfn.XLOOKUP(A542,'2024'!B:B,'2024'!AV:AV)</f>
        <v/>
      </c>
      <c r="M542">
        <f>_xlfn.XLOOKUP(A542,'2025'!A:A,'2025'!G:G)</f>
        <v>1</v>
      </c>
      <c r="N542" t="str">
        <f>_xlfn.XLOOKUP(A542,'2021'!A:A,'2021'!E:E)</f>
        <v>Y</v>
      </c>
      <c r="O542" t="str">
        <f>_xlfn.XLOOKUP(A542,'2022'!A:A,'2022'!E:E)</f>
        <v>Y</v>
      </c>
      <c r="P542" t="str">
        <f>_xlfn.XLOOKUP(A542,'2023'!B:B,'2023'!G:G)</f>
        <v>Y</v>
      </c>
      <c r="Q542">
        <f>_xlfn.XLOOKUP(A542,'2024'!B:B,'2024'!BH:BH)</f>
        <v>1</v>
      </c>
      <c r="R542">
        <f>_xlfn.XLOOKUP(A542,'2025'!A:A,'2025'!B:B)</f>
        <v>1</v>
      </c>
      <c r="S542">
        <f>_xlfn.XLOOKUP(A542,'2021'!A:A,'2021'!X:X)</f>
        <v>1</v>
      </c>
      <c r="T542">
        <f>_xlfn.XLOOKUP(A542,'2022'!A:A,'2022'!X:X)</f>
        <v>1</v>
      </c>
      <c r="U542">
        <f>_xlfn.XLOOKUP(A542,'2023'!B:B,'2023'!AF:AF)</f>
        <v>1</v>
      </c>
      <c r="V542">
        <f>_xlfn.XLOOKUP(A542,'2024'!B:B,'2024'!BW:BW)</f>
        <v>1</v>
      </c>
      <c r="W542">
        <f>_xlfn.XLOOKUP(A542,'2025'!A:A,'2025'!C:C)</f>
        <v>1</v>
      </c>
      <c r="X542">
        <f>_xlfn.XLOOKUP(A542,'2021'!A:A,'2021'!V:V)</f>
        <v>1</v>
      </c>
      <c r="Y542" t="str">
        <f>_xlfn.XLOOKUP(A542,'2022'!A:A,'2022'!W:W)</f>
        <v/>
      </c>
      <c r="Z542">
        <f>_xlfn.XLOOKUP(A542,'2023'!B:B,'2023'!AE:AE)</f>
        <v>1</v>
      </c>
      <c r="AA542">
        <f>_xlfn.XLOOKUP(A542,'2024'!B:B,'2024'!AZ:AZ)</f>
        <v>1</v>
      </c>
      <c r="AB542">
        <f>_xlfn.XLOOKUP(A542,'2025'!A:A,'2025'!F:F)</f>
        <v>1</v>
      </c>
    </row>
    <row r="543" spans="1:28">
      <c r="A543" t="s">
        <v>532</v>
      </c>
      <c r="E543" t="e">
        <f>_xlfn.XLOOKUP(A543,'2022'!A:A,'2022'!AA:AA)</f>
        <v>#N/A</v>
      </c>
      <c r="F543" t="e">
        <f>_xlfn.XLOOKUP(A543,'2023'!B:B,'2023'!AG:AG)</f>
        <v>#N/A</v>
      </c>
      <c r="G543" t="e">
        <f>_xlfn.XLOOKUP(A543,'2024'!B:B,'2024'!BL:BL)</f>
        <v>#N/A</v>
      </c>
      <c r="H543">
        <f>_xlfn.XLOOKUP(A543,'2025'!A:A,'2025'!G:G)</f>
        <v>1</v>
      </c>
      <c r="I543" t="e">
        <f>_xlfn.XLOOKUP(A543,'2021'!A:A,'2021'!U:U)</f>
        <v>#N/A</v>
      </c>
      <c r="J543" t="e">
        <f>_xlfn.XLOOKUP(A543,'2022'!A:A,'2022'!V:V)</f>
        <v>#N/A</v>
      </c>
      <c r="K543" t="e">
        <f>_xlfn.XLOOKUP(A543,'2023'!B:B,'2023'!AD:AD)</f>
        <v>#N/A</v>
      </c>
      <c r="L543" t="e">
        <f>_xlfn.XLOOKUP(A543,'2024'!B:B,'2024'!AV:AV)</f>
        <v>#N/A</v>
      </c>
      <c r="M543">
        <f>_xlfn.XLOOKUP(A543,'2025'!A:A,'2025'!G:G)</f>
        <v>1</v>
      </c>
      <c r="N543" t="e">
        <f>_xlfn.XLOOKUP(A543,'2021'!A:A,'2021'!E:E)</f>
        <v>#N/A</v>
      </c>
      <c r="O543" t="e">
        <f>_xlfn.XLOOKUP(A543,'2022'!A:A,'2022'!E:E)</f>
        <v>#N/A</v>
      </c>
      <c r="P543" t="e">
        <f>_xlfn.XLOOKUP(A543,'2023'!B:B,'2023'!G:G)</f>
        <v>#N/A</v>
      </c>
      <c r="Q543" t="e">
        <f>_xlfn.XLOOKUP(A543,'2024'!B:B,'2024'!BH:BH)</f>
        <v>#N/A</v>
      </c>
      <c r="R543">
        <f>_xlfn.XLOOKUP(A543,'2025'!A:A,'2025'!B:B)</f>
        <v>0</v>
      </c>
      <c r="S543" t="e">
        <f>_xlfn.XLOOKUP(A543,'2021'!A:A,'2021'!X:X)</f>
        <v>#N/A</v>
      </c>
      <c r="T543" t="e">
        <f>_xlfn.XLOOKUP(A543,'2022'!A:A,'2022'!X:X)</f>
        <v>#N/A</v>
      </c>
      <c r="U543" t="e">
        <f>_xlfn.XLOOKUP(A543,'2023'!B:B,'2023'!AF:AF)</f>
        <v>#N/A</v>
      </c>
      <c r="V543" t="e">
        <f>_xlfn.XLOOKUP(A543,'2024'!B:B,'2024'!BW:BW)</f>
        <v>#N/A</v>
      </c>
      <c r="W543">
        <f>_xlfn.XLOOKUP(A543,'2025'!A:A,'2025'!C:C)</f>
        <v>0</v>
      </c>
      <c r="X543" t="e">
        <f>_xlfn.XLOOKUP(A543,'2021'!A:A,'2021'!V:V)</f>
        <v>#N/A</v>
      </c>
      <c r="Y543" t="e">
        <f>_xlfn.XLOOKUP(A543,'2022'!A:A,'2022'!W:W)</f>
        <v>#N/A</v>
      </c>
      <c r="Z543" t="e">
        <f>_xlfn.XLOOKUP(A543,'2023'!B:B,'2023'!AE:AE)</f>
        <v>#N/A</v>
      </c>
      <c r="AA543" t="e">
        <f>_xlfn.XLOOKUP(A543,'2024'!B:B,'2024'!AZ:AZ)</f>
        <v>#N/A</v>
      </c>
      <c r="AB543">
        <f>_xlfn.XLOOKUP(A543,'2025'!A:A,'2025'!F:F)</f>
        <v>1</v>
      </c>
    </row>
    <row r="544" spans="1:28">
      <c r="A544" t="s">
        <v>421</v>
      </c>
      <c r="E544" t="e">
        <f>_xlfn.XLOOKUP(A544,'2022'!A:A,'2022'!AA:AA)</f>
        <v>#N/A</v>
      </c>
      <c r="F544" t="e">
        <f>_xlfn.XLOOKUP(A544,'2023'!B:B,'2023'!AG:AG)</f>
        <v>#N/A</v>
      </c>
      <c r="G544">
        <f>_xlfn.XLOOKUP(A544,'2024'!B:B,'2024'!BL:BL)</f>
        <v>1</v>
      </c>
      <c r="H544">
        <f>_xlfn.XLOOKUP(A544,'2025'!A:A,'2025'!G:G)</f>
        <v>1</v>
      </c>
      <c r="I544" t="e">
        <f>_xlfn.XLOOKUP(A544,'2021'!A:A,'2021'!U:U)</f>
        <v>#N/A</v>
      </c>
      <c r="J544" t="e">
        <f>_xlfn.XLOOKUP(A544,'2022'!A:A,'2022'!V:V)</f>
        <v>#N/A</v>
      </c>
      <c r="K544" t="e">
        <f>_xlfn.XLOOKUP(A544,'2023'!B:B,'2023'!AD:AD)</f>
        <v>#N/A</v>
      </c>
      <c r="L544" t="str">
        <f>_xlfn.XLOOKUP(A544,'2024'!B:B,'2024'!AV:AV)</f>
        <v/>
      </c>
      <c r="M544">
        <f>_xlfn.XLOOKUP(A544,'2025'!A:A,'2025'!G:G)</f>
        <v>1</v>
      </c>
      <c r="N544" t="e">
        <f>_xlfn.XLOOKUP(A544,'2021'!A:A,'2021'!E:E)</f>
        <v>#N/A</v>
      </c>
      <c r="O544" t="e">
        <f>_xlfn.XLOOKUP(A544,'2022'!A:A,'2022'!E:E)</f>
        <v>#N/A</v>
      </c>
      <c r="P544" t="e">
        <f>_xlfn.XLOOKUP(A544,'2023'!B:B,'2023'!G:G)</f>
        <v>#N/A</v>
      </c>
      <c r="Q544">
        <f>_xlfn.XLOOKUP(A544,'2024'!B:B,'2024'!BH:BH)</f>
        <v>1</v>
      </c>
      <c r="R544">
        <f>_xlfn.XLOOKUP(A544,'2025'!A:A,'2025'!B:B)</f>
        <v>1</v>
      </c>
      <c r="S544" t="e">
        <f>_xlfn.XLOOKUP(A544,'2021'!A:A,'2021'!X:X)</f>
        <v>#N/A</v>
      </c>
      <c r="T544" t="e">
        <f>_xlfn.XLOOKUP(A544,'2022'!A:A,'2022'!X:X)</f>
        <v>#N/A</v>
      </c>
      <c r="U544" t="e">
        <f>_xlfn.XLOOKUP(A544,'2023'!B:B,'2023'!AF:AF)</f>
        <v>#N/A</v>
      </c>
      <c r="V544" t="str">
        <f>_xlfn.XLOOKUP(A544,'2024'!B:B,'2024'!BW:BW)</f>
        <v/>
      </c>
      <c r="W544">
        <f>_xlfn.XLOOKUP(A544,'2025'!A:A,'2025'!C:C)</f>
        <v>0</v>
      </c>
      <c r="X544" t="e">
        <f>_xlfn.XLOOKUP(A544,'2021'!A:A,'2021'!V:V)</f>
        <v>#N/A</v>
      </c>
      <c r="Y544" t="e">
        <f>_xlfn.XLOOKUP(A544,'2022'!A:A,'2022'!W:W)</f>
        <v>#N/A</v>
      </c>
      <c r="Z544" t="e">
        <f>_xlfn.XLOOKUP(A544,'2023'!B:B,'2023'!AE:AE)</f>
        <v>#N/A</v>
      </c>
      <c r="AA544">
        <f>_xlfn.XLOOKUP(A544,'2024'!B:B,'2024'!AZ:AZ)</f>
        <v>1</v>
      </c>
      <c r="AB544">
        <f>_xlfn.XLOOKUP(A544,'2025'!A:A,'2025'!F:F)</f>
        <v>1</v>
      </c>
    </row>
    <row r="545" spans="1:28">
      <c r="A545" t="s">
        <v>489</v>
      </c>
      <c r="E545" t="str">
        <f>_xlfn.XLOOKUP(A545,'2022'!A:A,'2022'!AA:AA)</f>
        <v/>
      </c>
      <c r="F545">
        <f>_xlfn.XLOOKUP(A545,'2023'!B:B,'2023'!AG:AG)</f>
        <v>0</v>
      </c>
      <c r="G545">
        <f>_xlfn.XLOOKUP(A545,'2024'!B:B,'2024'!BL:BL)</f>
        <v>0</v>
      </c>
      <c r="H545">
        <f>_xlfn.XLOOKUP(A545,'2025'!A:A,'2025'!G:G)</f>
        <v>0</v>
      </c>
      <c r="I545" t="e">
        <f>_xlfn.XLOOKUP(A545,'2021'!A:A,'2021'!U:U)</f>
        <v>#N/A</v>
      </c>
      <c r="J545" t="str">
        <f>_xlfn.XLOOKUP(A545,'2022'!A:A,'2022'!V:V)</f>
        <v/>
      </c>
      <c r="K545" t="str">
        <f>_xlfn.XLOOKUP(A545,'2023'!B:B,'2023'!AD:AD)</f>
        <v/>
      </c>
      <c r="L545" t="str">
        <f>_xlfn.XLOOKUP(A545,'2024'!B:B,'2024'!AV:AV)</f>
        <v/>
      </c>
      <c r="M545">
        <f>_xlfn.XLOOKUP(A545,'2025'!A:A,'2025'!G:G)</f>
        <v>0</v>
      </c>
      <c r="N545" t="e">
        <f>_xlfn.XLOOKUP(A545,'2021'!A:A,'2021'!E:E)</f>
        <v>#N/A</v>
      </c>
      <c r="O545" t="str">
        <f>_xlfn.XLOOKUP(A545,'2022'!A:A,'2022'!E:E)</f>
        <v>Y</v>
      </c>
      <c r="P545" t="str">
        <f>_xlfn.XLOOKUP(A545,'2023'!B:B,'2023'!G:G)</f>
        <v>Y</v>
      </c>
      <c r="Q545">
        <f>_xlfn.XLOOKUP(A545,'2024'!B:B,'2024'!BH:BH)</f>
        <v>1</v>
      </c>
      <c r="R545">
        <f>_xlfn.XLOOKUP(A545,'2025'!A:A,'2025'!B:B)</f>
        <v>1</v>
      </c>
      <c r="S545" t="e">
        <f>_xlfn.XLOOKUP(A545,'2021'!A:A,'2021'!X:X)</f>
        <v>#N/A</v>
      </c>
      <c r="T545">
        <f>_xlfn.XLOOKUP(A545,'2022'!A:A,'2022'!X:X)</f>
        <v>1</v>
      </c>
      <c r="U545">
        <f>_xlfn.XLOOKUP(A545,'2023'!B:B,'2023'!AF:AF)</f>
        <v>1</v>
      </c>
      <c r="V545">
        <f>_xlfn.XLOOKUP(A545,'2024'!B:B,'2024'!BW:BW)</f>
        <v>1</v>
      </c>
      <c r="W545">
        <f>_xlfn.XLOOKUP(A545,'2025'!A:A,'2025'!C:C)</f>
        <v>1</v>
      </c>
      <c r="X545" t="e">
        <f>_xlfn.XLOOKUP(A545,'2021'!A:A,'2021'!V:V)</f>
        <v>#N/A</v>
      </c>
      <c r="Y545" t="str">
        <f>_xlfn.XLOOKUP(A545,'2022'!A:A,'2022'!W:W)</f>
        <v/>
      </c>
      <c r="Z545" t="str">
        <f>_xlfn.XLOOKUP(A545,'2023'!B:B,'2023'!AE:AE)</f>
        <v/>
      </c>
      <c r="AA545">
        <f>_xlfn.XLOOKUP(A545,'2024'!B:B,'2024'!AZ:AZ)</f>
        <v>1</v>
      </c>
      <c r="AB545">
        <f>_xlfn.XLOOKUP(A545,'2025'!A:A,'2025'!F:F)</f>
        <v>1</v>
      </c>
    </row>
    <row r="546" spans="1:28">
      <c r="A546" t="s">
        <v>211</v>
      </c>
      <c r="E546" t="str">
        <f>_xlfn.XLOOKUP(A546,'2022'!A:A,'2022'!AA:AA)</f>
        <v>N</v>
      </c>
      <c r="F546" t="str">
        <f>_xlfn.XLOOKUP(A546,'2023'!B:B,'2023'!AG:AG)</f>
        <v>Y</v>
      </c>
      <c r="G546">
        <f>_xlfn.XLOOKUP(A546,'2024'!B:B,'2024'!BL:BL)</f>
        <v>1</v>
      </c>
      <c r="H546">
        <f>_xlfn.XLOOKUP(A546,'2025'!A:A,'2025'!G:G)</f>
        <v>0</v>
      </c>
      <c r="I546">
        <f>_xlfn.XLOOKUP(A546,'2021'!A:A,'2021'!U:U)</f>
        <v>1</v>
      </c>
      <c r="J546">
        <f>_xlfn.XLOOKUP(A546,'2022'!A:A,'2022'!V:V)</f>
        <v>1</v>
      </c>
      <c r="K546">
        <f>_xlfn.XLOOKUP(A546,'2023'!B:B,'2023'!AD:AD)</f>
        <v>1</v>
      </c>
      <c r="L546" t="str">
        <f>_xlfn.XLOOKUP(A546,'2024'!B:B,'2024'!AV:AV)</f>
        <v/>
      </c>
      <c r="M546">
        <f>_xlfn.XLOOKUP(A546,'2025'!A:A,'2025'!G:G)</f>
        <v>0</v>
      </c>
      <c r="N546">
        <f>_xlfn.XLOOKUP(A546,'2021'!A:A,'2021'!E:E)</f>
        <v>0</v>
      </c>
      <c r="O546">
        <f>_xlfn.XLOOKUP(A546,'2022'!A:A,'2022'!E:E)</f>
        <v>0</v>
      </c>
      <c r="P546">
        <f>_xlfn.XLOOKUP(A546,'2023'!B:B,'2023'!G:G)</f>
        <v>0</v>
      </c>
      <c r="Q546">
        <f>_xlfn.XLOOKUP(A546,'2024'!B:B,'2024'!BH:BH)</f>
        <v>0</v>
      </c>
      <c r="R546">
        <f>_xlfn.XLOOKUP(A546,'2025'!A:A,'2025'!B:B)</f>
        <v>0</v>
      </c>
      <c r="S546" t="str">
        <f>_xlfn.XLOOKUP(A546,'2021'!A:A,'2021'!X:X)</f>
        <v/>
      </c>
      <c r="T546" t="str">
        <f>_xlfn.XLOOKUP(A546,'2022'!A:A,'2022'!X:X)</f>
        <v/>
      </c>
      <c r="U546" t="str">
        <f>_xlfn.XLOOKUP(A546,'2023'!B:B,'2023'!AF:AF)</f>
        <v/>
      </c>
      <c r="V546" t="str">
        <f>_xlfn.XLOOKUP(A546,'2024'!B:B,'2024'!BW:BW)</f>
        <v/>
      </c>
      <c r="W546">
        <f>_xlfn.XLOOKUP(A546,'2025'!A:A,'2025'!C:C)</f>
        <v>0</v>
      </c>
      <c r="X546" t="str">
        <f>_xlfn.XLOOKUP(A546,'2021'!A:A,'2021'!V:V)</f>
        <v/>
      </c>
      <c r="Y546" t="str">
        <f>_xlfn.XLOOKUP(A546,'2022'!A:A,'2022'!W:W)</f>
        <v/>
      </c>
      <c r="Z546" t="str">
        <f>_xlfn.XLOOKUP(A546,'2023'!B:B,'2023'!AE:AE)</f>
        <v/>
      </c>
      <c r="AA546">
        <f>_xlfn.XLOOKUP(A546,'2024'!B:B,'2024'!AZ:AZ)</f>
        <v>1</v>
      </c>
      <c r="AB546">
        <f>_xlfn.XLOOKUP(A546,'2025'!A:A,'2025'!F:F)</f>
        <v>0</v>
      </c>
    </row>
    <row r="547" spans="1:28">
      <c r="A547" t="s">
        <v>125</v>
      </c>
      <c r="E547" t="str">
        <f>_xlfn.XLOOKUP(A547,'2022'!A:A,'2022'!AA:AA)</f>
        <v/>
      </c>
      <c r="F547">
        <f>_xlfn.XLOOKUP(A547,'2023'!B:B,'2023'!AG:AG)</f>
        <v>0</v>
      </c>
      <c r="G547">
        <f>_xlfn.XLOOKUP(A547,'2024'!B:B,'2024'!BL:BL)</f>
        <v>0</v>
      </c>
      <c r="H547">
        <f>_xlfn.XLOOKUP(A547,'2025'!A:A,'2025'!G:G)</f>
        <v>0</v>
      </c>
      <c r="I547" t="str">
        <f>_xlfn.XLOOKUP(A547,'2021'!A:A,'2021'!U:U)</f>
        <v/>
      </c>
      <c r="J547" t="str">
        <f>_xlfn.XLOOKUP(A547,'2022'!A:A,'2022'!V:V)</f>
        <v/>
      </c>
      <c r="K547" t="str">
        <f>_xlfn.XLOOKUP(A547,'2023'!B:B,'2023'!AD:AD)</f>
        <v/>
      </c>
      <c r="L547" t="str">
        <f>_xlfn.XLOOKUP(A547,'2024'!B:B,'2024'!AV:AV)</f>
        <v/>
      </c>
      <c r="M547">
        <f>_xlfn.XLOOKUP(A547,'2025'!A:A,'2025'!G:G)</f>
        <v>0</v>
      </c>
      <c r="N547">
        <f>_xlfn.XLOOKUP(A547,'2021'!A:A,'2021'!E:E)</f>
        <v>0</v>
      </c>
      <c r="O547">
        <f>_xlfn.XLOOKUP(A547,'2022'!A:A,'2022'!E:E)</f>
        <v>0</v>
      </c>
      <c r="P547">
        <f>_xlfn.XLOOKUP(A547,'2023'!B:B,'2023'!G:G)</f>
        <v>0</v>
      </c>
      <c r="Q547">
        <f>_xlfn.XLOOKUP(A547,'2024'!B:B,'2024'!BH:BH)</f>
        <v>0</v>
      </c>
      <c r="R547">
        <f>_xlfn.XLOOKUP(A547,'2025'!A:A,'2025'!B:B)</f>
        <v>0</v>
      </c>
      <c r="S547" t="str">
        <f>_xlfn.XLOOKUP(A547,'2021'!A:A,'2021'!X:X)</f>
        <v/>
      </c>
      <c r="T547" t="str">
        <f>_xlfn.XLOOKUP(A547,'2022'!A:A,'2022'!X:X)</f>
        <v/>
      </c>
      <c r="U547" t="str">
        <f>_xlfn.XLOOKUP(A547,'2023'!B:B,'2023'!AF:AF)</f>
        <v/>
      </c>
      <c r="V547" t="str">
        <f>_xlfn.XLOOKUP(A547,'2024'!B:B,'2024'!BW:BW)</f>
        <v/>
      </c>
      <c r="W547">
        <f>_xlfn.XLOOKUP(A547,'2025'!A:A,'2025'!C:C)</f>
        <v>0</v>
      </c>
      <c r="X547" t="str">
        <f>_xlfn.XLOOKUP(A547,'2021'!A:A,'2021'!V:V)</f>
        <v/>
      </c>
      <c r="Y547" t="str">
        <f>_xlfn.XLOOKUP(A547,'2022'!A:A,'2022'!W:W)</f>
        <v/>
      </c>
      <c r="Z547" t="str">
        <f>_xlfn.XLOOKUP(A547,'2023'!B:B,'2023'!AE:AE)</f>
        <v/>
      </c>
      <c r="AA547">
        <f>_xlfn.XLOOKUP(A547,'2024'!B:B,'2024'!AZ:AZ)</f>
        <v>0</v>
      </c>
      <c r="AB547">
        <f>_xlfn.XLOOKUP(A547,'2025'!A:A,'2025'!F:F)</f>
        <v>0</v>
      </c>
    </row>
    <row r="548" spans="1:28">
      <c r="A548" t="s">
        <v>51</v>
      </c>
      <c r="E548" t="str">
        <f>_xlfn.XLOOKUP(A548,'2022'!A:A,'2022'!AA:AA)</f>
        <v/>
      </c>
      <c r="F548" t="str">
        <f>_xlfn.XLOOKUP(A548,'2023'!B:B,'2023'!AG:AG)</f>
        <v>U</v>
      </c>
      <c r="G548">
        <f>_xlfn.XLOOKUP(A548,'2024'!B:B,'2024'!BL:BL)</f>
        <v>0</v>
      </c>
      <c r="H548">
        <f>_xlfn.XLOOKUP(A548,'2025'!A:A,'2025'!G:G)</f>
        <v>0</v>
      </c>
      <c r="I548" t="str">
        <f>_xlfn.XLOOKUP(A548,'2021'!A:A,'2021'!U:U)</f>
        <v/>
      </c>
      <c r="J548" t="str">
        <f>_xlfn.XLOOKUP(A548,'2022'!A:A,'2022'!V:V)</f>
        <v/>
      </c>
      <c r="K548" t="str">
        <f>_xlfn.XLOOKUP(A548,'2023'!B:B,'2023'!AD:AD)</f>
        <v/>
      </c>
      <c r="L548" t="str">
        <f>_xlfn.XLOOKUP(A548,'2024'!B:B,'2024'!AV:AV)</f>
        <v/>
      </c>
      <c r="M548">
        <f>_xlfn.XLOOKUP(A548,'2025'!A:A,'2025'!G:G)</f>
        <v>0</v>
      </c>
      <c r="N548">
        <f>_xlfn.XLOOKUP(A548,'2021'!A:A,'2021'!E:E)</f>
        <v>0</v>
      </c>
      <c r="O548">
        <f>_xlfn.XLOOKUP(A548,'2022'!A:A,'2022'!E:E)</f>
        <v>0</v>
      </c>
      <c r="P548">
        <f>_xlfn.XLOOKUP(A548,'2023'!B:B,'2023'!G:G)</f>
        <v>0</v>
      </c>
      <c r="Q548">
        <f>_xlfn.XLOOKUP(A548,'2024'!B:B,'2024'!BH:BH)</f>
        <v>0</v>
      </c>
      <c r="R548">
        <f>_xlfn.XLOOKUP(A548,'2025'!A:A,'2025'!B:B)</f>
        <v>0</v>
      </c>
      <c r="S548" t="str">
        <f>_xlfn.XLOOKUP(A548,'2021'!A:A,'2021'!X:X)</f>
        <v/>
      </c>
      <c r="T548" t="str">
        <f>_xlfn.XLOOKUP(A548,'2022'!A:A,'2022'!X:X)</f>
        <v/>
      </c>
      <c r="U548" t="str">
        <f>_xlfn.XLOOKUP(A548,'2023'!B:B,'2023'!AF:AF)</f>
        <v/>
      </c>
      <c r="V548" t="str">
        <f>_xlfn.XLOOKUP(A548,'2024'!B:B,'2024'!BW:BW)</f>
        <v/>
      </c>
      <c r="W548">
        <f>_xlfn.XLOOKUP(A548,'2025'!A:A,'2025'!C:C)</f>
        <v>0</v>
      </c>
      <c r="X548" t="str">
        <f>_xlfn.XLOOKUP(A548,'2021'!A:A,'2021'!V:V)</f>
        <v/>
      </c>
      <c r="Y548" t="str">
        <f>_xlfn.XLOOKUP(A548,'2022'!A:A,'2022'!W:W)</f>
        <v/>
      </c>
      <c r="Z548" t="str">
        <f>_xlfn.XLOOKUP(A548,'2023'!B:B,'2023'!AE:AE)</f>
        <v/>
      </c>
      <c r="AA548">
        <f>_xlfn.XLOOKUP(A548,'2024'!B:B,'2024'!AZ:AZ)</f>
        <v>0</v>
      </c>
      <c r="AB548">
        <f>_xlfn.XLOOKUP(A548,'2025'!A:A,'2025'!F:F)</f>
        <v>0</v>
      </c>
    </row>
    <row r="549" spans="1:28">
      <c r="A549" t="s">
        <v>313</v>
      </c>
      <c r="E549" t="str">
        <f>_xlfn.XLOOKUP(A549,'2022'!A:A,'2022'!AA:AA)</f>
        <v/>
      </c>
      <c r="F549" t="str">
        <f>_xlfn.XLOOKUP(A549,'2023'!B:B,'2023'!AG:AG)</f>
        <v>U</v>
      </c>
      <c r="G549">
        <f>_xlfn.XLOOKUP(A549,'2024'!B:B,'2024'!BL:BL)</f>
        <v>0</v>
      </c>
      <c r="H549">
        <f>_xlfn.XLOOKUP(A549,'2025'!A:A,'2025'!G:G)</f>
        <v>0</v>
      </c>
      <c r="I549" t="str">
        <f>_xlfn.XLOOKUP(A549,'2021'!A:A,'2021'!U:U)</f>
        <v/>
      </c>
      <c r="J549">
        <f>_xlfn.XLOOKUP(A549,'2022'!A:A,'2022'!V:V)</f>
        <v>1</v>
      </c>
      <c r="K549" t="str">
        <f>_xlfn.XLOOKUP(A549,'2023'!B:B,'2023'!AD:AD)</f>
        <v/>
      </c>
      <c r="L549" t="str">
        <f>_xlfn.XLOOKUP(A549,'2024'!B:B,'2024'!AV:AV)</f>
        <v/>
      </c>
      <c r="M549">
        <f>_xlfn.XLOOKUP(A549,'2025'!A:A,'2025'!G:G)</f>
        <v>0</v>
      </c>
      <c r="N549">
        <f>_xlfn.XLOOKUP(A549,'2021'!A:A,'2021'!E:E)</f>
        <v>0</v>
      </c>
      <c r="O549">
        <f>_xlfn.XLOOKUP(A549,'2022'!A:A,'2022'!E:E)</f>
        <v>0</v>
      </c>
      <c r="P549">
        <f>_xlfn.XLOOKUP(A549,'2023'!B:B,'2023'!G:G)</f>
        <v>0</v>
      </c>
      <c r="Q549">
        <f>_xlfn.XLOOKUP(A549,'2024'!B:B,'2024'!BH:BH)</f>
        <v>0</v>
      </c>
      <c r="R549">
        <f>_xlfn.XLOOKUP(A549,'2025'!A:A,'2025'!B:B)</f>
        <v>0</v>
      </c>
      <c r="S549" t="str">
        <f>_xlfn.XLOOKUP(A549,'2021'!A:A,'2021'!X:X)</f>
        <v/>
      </c>
      <c r="T549" t="str">
        <f>_xlfn.XLOOKUP(A549,'2022'!A:A,'2022'!X:X)</f>
        <v/>
      </c>
      <c r="U549" t="str">
        <f>_xlfn.XLOOKUP(A549,'2023'!B:B,'2023'!AF:AF)</f>
        <v/>
      </c>
      <c r="V549" t="str">
        <f>_xlfn.XLOOKUP(A549,'2024'!B:B,'2024'!BW:BW)</f>
        <v/>
      </c>
      <c r="W549">
        <f>_xlfn.XLOOKUP(A549,'2025'!A:A,'2025'!C:C)</f>
        <v>0</v>
      </c>
      <c r="X549" t="str">
        <f>_xlfn.XLOOKUP(A549,'2021'!A:A,'2021'!V:V)</f>
        <v/>
      </c>
      <c r="Y549" t="str">
        <f>_xlfn.XLOOKUP(A549,'2022'!A:A,'2022'!W:W)</f>
        <v/>
      </c>
      <c r="Z549" t="str">
        <f>_xlfn.XLOOKUP(A549,'2023'!B:B,'2023'!AE:AE)</f>
        <v/>
      </c>
      <c r="AA549">
        <f>_xlfn.XLOOKUP(A549,'2024'!B:B,'2024'!AZ:AZ)</f>
        <v>0</v>
      </c>
      <c r="AB549">
        <f>_xlfn.XLOOKUP(A549,'2025'!A:A,'2025'!F:F)</f>
        <v>0</v>
      </c>
    </row>
    <row r="550" spans="1:28">
      <c r="A550" t="s">
        <v>88</v>
      </c>
      <c r="E550" t="str">
        <f>_xlfn.XLOOKUP(A550,'2022'!A:A,'2022'!AA:AA)</f>
        <v>Y</v>
      </c>
      <c r="F550">
        <f>_xlfn.XLOOKUP(A550,'2023'!B:B,'2023'!AG:AG)</f>
        <v>0</v>
      </c>
      <c r="G550">
        <f>_xlfn.XLOOKUP(A550,'2024'!B:B,'2024'!BL:BL)</f>
        <v>1</v>
      </c>
      <c r="H550">
        <f>_xlfn.XLOOKUP(A550,'2025'!A:A,'2025'!G:G)</f>
        <v>1</v>
      </c>
      <c r="I550" t="e">
        <f>_xlfn.XLOOKUP(A550,'2021'!A:A,'2021'!U:U)</f>
        <v>#N/A</v>
      </c>
      <c r="J550" t="str">
        <f>_xlfn.XLOOKUP(A550,'2022'!A:A,'2022'!V:V)</f>
        <v/>
      </c>
      <c r="K550" t="str">
        <f>_xlfn.XLOOKUP(A550,'2023'!B:B,'2023'!AD:AD)</f>
        <v/>
      </c>
      <c r="L550" t="str">
        <f>_xlfn.XLOOKUP(A550,'2024'!B:B,'2024'!AV:AV)</f>
        <v/>
      </c>
      <c r="M550">
        <f>_xlfn.XLOOKUP(A550,'2025'!A:A,'2025'!G:G)</f>
        <v>1</v>
      </c>
      <c r="N550" t="e">
        <f>_xlfn.XLOOKUP(A550,'2021'!A:A,'2021'!E:E)</f>
        <v>#N/A</v>
      </c>
      <c r="O550">
        <f>_xlfn.XLOOKUP(A550,'2022'!A:A,'2022'!E:E)</f>
        <v>0</v>
      </c>
      <c r="P550">
        <f>_xlfn.XLOOKUP(A550,'2023'!B:B,'2023'!G:G)</f>
        <v>0</v>
      </c>
      <c r="Q550">
        <f>_xlfn.XLOOKUP(A550,'2024'!B:B,'2024'!BH:BH)</f>
        <v>0</v>
      </c>
      <c r="R550">
        <f>_xlfn.XLOOKUP(A550,'2025'!A:A,'2025'!B:B)</f>
        <v>0</v>
      </c>
      <c r="S550" t="e">
        <f>_xlfn.XLOOKUP(A550,'2021'!A:A,'2021'!X:X)</f>
        <v>#N/A</v>
      </c>
      <c r="T550" t="str">
        <f>_xlfn.XLOOKUP(A550,'2022'!A:A,'2022'!X:X)</f>
        <v/>
      </c>
      <c r="U550" t="str">
        <f>_xlfn.XLOOKUP(A550,'2023'!B:B,'2023'!AF:AF)</f>
        <v/>
      </c>
      <c r="V550" t="str">
        <f>_xlfn.XLOOKUP(A550,'2024'!B:B,'2024'!BW:BW)</f>
        <v/>
      </c>
      <c r="W550">
        <f>_xlfn.XLOOKUP(A550,'2025'!A:A,'2025'!C:C)</f>
        <v>0</v>
      </c>
      <c r="X550" t="e">
        <f>_xlfn.XLOOKUP(A550,'2021'!A:A,'2021'!V:V)</f>
        <v>#N/A</v>
      </c>
      <c r="Y550">
        <f>_xlfn.XLOOKUP(A550,'2022'!A:A,'2022'!W:W)</f>
        <v>1</v>
      </c>
      <c r="Z550">
        <f>_xlfn.XLOOKUP(A550,'2023'!B:B,'2023'!AE:AE)</f>
        <v>1</v>
      </c>
      <c r="AA550">
        <f>_xlfn.XLOOKUP(A550,'2024'!B:B,'2024'!AZ:AZ)</f>
        <v>1</v>
      </c>
      <c r="AB550">
        <f>_xlfn.XLOOKUP(A550,'2025'!A:A,'2025'!F:F)</f>
        <v>1</v>
      </c>
    </row>
    <row r="551" spans="1:28">
      <c r="A551" t="s">
        <v>147</v>
      </c>
      <c r="E551" t="str">
        <f>_xlfn.XLOOKUP(A551,'2022'!A:A,'2022'!AA:AA)</f>
        <v/>
      </c>
      <c r="F551">
        <f>_xlfn.XLOOKUP(A551,'2023'!B:B,'2023'!AG:AG)</f>
        <v>0</v>
      </c>
      <c r="G551">
        <f>_xlfn.XLOOKUP(A551,'2024'!B:B,'2024'!BL:BL)</f>
        <v>0</v>
      </c>
      <c r="H551">
        <f>_xlfn.XLOOKUP(A551,'2025'!A:A,'2025'!G:G)</f>
        <v>1</v>
      </c>
      <c r="I551" t="str">
        <f>_xlfn.XLOOKUP(A551,'2021'!A:A,'2021'!U:U)</f>
        <v/>
      </c>
      <c r="J551" t="str">
        <f>_xlfn.XLOOKUP(A551,'2022'!A:A,'2022'!V:V)</f>
        <v/>
      </c>
      <c r="K551" t="str">
        <f>_xlfn.XLOOKUP(A551,'2023'!B:B,'2023'!AD:AD)</f>
        <v/>
      </c>
      <c r="L551" t="str">
        <f>_xlfn.XLOOKUP(A551,'2024'!B:B,'2024'!AV:AV)</f>
        <v/>
      </c>
      <c r="M551">
        <f>_xlfn.XLOOKUP(A551,'2025'!A:A,'2025'!G:G)</f>
        <v>1</v>
      </c>
      <c r="N551">
        <f>_xlfn.XLOOKUP(A551,'2021'!A:A,'2021'!E:E)</f>
        <v>0</v>
      </c>
      <c r="O551">
        <f>_xlfn.XLOOKUP(A551,'2022'!A:A,'2022'!E:E)</f>
        <v>0</v>
      </c>
      <c r="P551">
        <f>_xlfn.XLOOKUP(A551,'2023'!B:B,'2023'!G:G)</f>
        <v>0</v>
      </c>
      <c r="Q551">
        <f>_xlfn.XLOOKUP(A551,'2024'!B:B,'2024'!BH:BH)</f>
        <v>0</v>
      </c>
      <c r="R551">
        <f>_xlfn.XLOOKUP(A551,'2025'!A:A,'2025'!B:B)</f>
        <v>0</v>
      </c>
      <c r="S551" t="str">
        <f>_xlfn.XLOOKUP(A551,'2021'!A:A,'2021'!X:X)</f>
        <v/>
      </c>
      <c r="T551" t="str">
        <f>_xlfn.XLOOKUP(A551,'2022'!A:A,'2022'!X:X)</f>
        <v/>
      </c>
      <c r="U551" t="str">
        <f>_xlfn.XLOOKUP(A551,'2023'!B:B,'2023'!AF:AF)</f>
        <v/>
      </c>
      <c r="V551" t="str">
        <f>_xlfn.XLOOKUP(A551,'2024'!B:B,'2024'!BW:BW)</f>
        <v/>
      </c>
      <c r="W551">
        <f>_xlfn.XLOOKUP(A551,'2025'!A:A,'2025'!C:C)</f>
        <v>0</v>
      </c>
      <c r="X551" t="str">
        <f>_xlfn.XLOOKUP(A551,'2021'!A:A,'2021'!V:V)</f>
        <v/>
      </c>
      <c r="Y551" t="str">
        <f>_xlfn.XLOOKUP(A551,'2022'!A:A,'2022'!W:W)</f>
        <v/>
      </c>
      <c r="Z551" t="str">
        <f>_xlfn.XLOOKUP(A551,'2023'!B:B,'2023'!AE:AE)</f>
        <v/>
      </c>
      <c r="AA551">
        <f>_xlfn.XLOOKUP(A551,'2024'!B:B,'2024'!AZ:AZ)</f>
        <v>0</v>
      </c>
      <c r="AB551">
        <f>_xlfn.XLOOKUP(A551,'2025'!A:A,'2025'!F:F)</f>
        <v>1</v>
      </c>
    </row>
    <row r="552" spans="1:28">
      <c r="A552" t="s">
        <v>1009</v>
      </c>
      <c r="E552" t="e">
        <f>_xlfn.XLOOKUP(A552,'2022'!A:A,'2022'!AA:AA)</f>
        <v>#N/A</v>
      </c>
      <c r="F552" t="e">
        <f>_xlfn.XLOOKUP(A552,'2023'!B:B,'2023'!AG:AG)</f>
        <v>#N/A</v>
      </c>
      <c r="G552">
        <f>_xlfn.XLOOKUP(A552,'2024'!B:B,'2024'!BL:BL)</f>
        <v>1</v>
      </c>
      <c r="H552" t="e">
        <f>_xlfn.XLOOKUP(A552,'2025'!A:A,'2025'!G:G)</f>
        <v>#N/A</v>
      </c>
      <c r="I552">
        <f>_xlfn.XLOOKUP(A552,'2021'!A:A,'2021'!U:U)</f>
        <v>1</v>
      </c>
      <c r="J552" t="e">
        <f>_xlfn.XLOOKUP(A552,'2022'!A:A,'2022'!V:V)</f>
        <v>#N/A</v>
      </c>
      <c r="K552" t="e">
        <f>_xlfn.XLOOKUP(A552,'2023'!B:B,'2023'!AD:AD)</f>
        <v>#N/A</v>
      </c>
      <c r="L552">
        <f>_xlfn.XLOOKUP(A552,'2024'!B:B,'2024'!AV:AV)</f>
        <v>1</v>
      </c>
      <c r="M552" t="e">
        <f>_xlfn.XLOOKUP(A552,'2025'!A:A,'2025'!G:G)</f>
        <v>#N/A</v>
      </c>
      <c r="N552">
        <f>_xlfn.XLOOKUP(A552,'2021'!A:A,'2021'!E:E)</f>
        <v>0</v>
      </c>
      <c r="O552" t="e">
        <f>_xlfn.XLOOKUP(A552,'2022'!A:A,'2022'!E:E)</f>
        <v>#N/A</v>
      </c>
      <c r="P552" t="e">
        <f>_xlfn.XLOOKUP(A552,'2023'!B:B,'2023'!G:G)</f>
        <v>#N/A</v>
      </c>
      <c r="Q552">
        <f>_xlfn.XLOOKUP(A552,'2024'!B:B,'2024'!BH:BH)</f>
        <v>0</v>
      </c>
      <c r="R552" t="e">
        <f>_xlfn.XLOOKUP(A552,'2025'!A:A,'2025'!B:B)</f>
        <v>#N/A</v>
      </c>
      <c r="S552" t="str">
        <f>_xlfn.XLOOKUP(A552,'2021'!A:A,'2021'!X:X)</f>
        <v/>
      </c>
      <c r="T552" t="e">
        <f>_xlfn.XLOOKUP(A552,'2022'!A:A,'2022'!X:X)</f>
        <v>#N/A</v>
      </c>
      <c r="U552" t="e">
        <f>_xlfn.XLOOKUP(A552,'2023'!B:B,'2023'!AF:AF)</f>
        <v>#N/A</v>
      </c>
      <c r="V552" t="str">
        <f>_xlfn.XLOOKUP(A552,'2024'!B:B,'2024'!BW:BW)</f>
        <v/>
      </c>
      <c r="W552" t="e">
        <f>_xlfn.XLOOKUP(A552,'2025'!A:A,'2025'!C:C)</f>
        <v>#N/A</v>
      </c>
      <c r="X552" t="str">
        <f>_xlfn.XLOOKUP(A552,'2021'!A:A,'2021'!V:V)</f>
        <v/>
      </c>
      <c r="Y552" t="e">
        <f>_xlfn.XLOOKUP(A552,'2022'!A:A,'2022'!W:W)</f>
        <v>#N/A</v>
      </c>
      <c r="Z552" t="e">
        <f>_xlfn.XLOOKUP(A552,'2023'!B:B,'2023'!AE:AE)</f>
        <v>#N/A</v>
      </c>
      <c r="AA552">
        <f>_xlfn.XLOOKUP(A552,'2024'!B:B,'2024'!AZ:AZ)</f>
        <v>0</v>
      </c>
      <c r="AB552" t="e">
        <f>_xlfn.XLOOKUP(A552,'2025'!A:A,'2025'!F:F)</f>
        <v>#N/A</v>
      </c>
    </row>
    <row r="553" spans="1:28">
      <c r="A553" t="s">
        <v>365</v>
      </c>
      <c r="E553" t="str">
        <f>_xlfn.XLOOKUP(A553,'2022'!A:A,'2022'!AA:AA)</f>
        <v/>
      </c>
      <c r="F553" t="str">
        <f>_xlfn.XLOOKUP(A553,'2023'!B:B,'2023'!AG:AG)</f>
        <v>Y</v>
      </c>
      <c r="G553">
        <f>_xlfn.XLOOKUP(A553,'2024'!B:B,'2024'!BL:BL)</f>
        <v>1</v>
      </c>
      <c r="H553">
        <f>_xlfn.XLOOKUP(A553,'2025'!A:A,'2025'!G:G)</f>
        <v>1</v>
      </c>
      <c r="I553">
        <f>_xlfn.XLOOKUP(A553,'2021'!A:A,'2021'!U:U)</f>
        <v>1</v>
      </c>
      <c r="J553">
        <f>_xlfn.XLOOKUP(A553,'2022'!A:A,'2022'!V:V)</f>
        <v>1</v>
      </c>
      <c r="K553">
        <f>_xlfn.XLOOKUP(A553,'2023'!B:B,'2023'!AD:AD)</f>
        <v>1</v>
      </c>
      <c r="L553">
        <f>_xlfn.XLOOKUP(A553,'2024'!B:B,'2024'!AV:AV)</f>
        <v>1</v>
      </c>
      <c r="M553">
        <f>_xlfn.XLOOKUP(A553,'2025'!A:A,'2025'!G:G)</f>
        <v>1</v>
      </c>
      <c r="N553">
        <f>_xlfn.XLOOKUP(A553,'2021'!A:A,'2021'!E:E)</f>
        <v>0</v>
      </c>
      <c r="O553">
        <f>_xlfn.XLOOKUP(A553,'2022'!A:A,'2022'!E:E)</f>
        <v>0</v>
      </c>
      <c r="P553">
        <f>_xlfn.XLOOKUP(A553,'2023'!B:B,'2023'!G:G)</f>
        <v>0</v>
      </c>
      <c r="Q553">
        <f>_xlfn.XLOOKUP(A553,'2024'!B:B,'2024'!BH:BH)</f>
        <v>0</v>
      </c>
      <c r="R553">
        <f>_xlfn.XLOOKUP(A553,'2025'!A:A,'2025'!B:B)</f>
        <v>0</v>
      </c>
      <c r="S553" t="str">
        <f>_xlfn.XLOOKUP(A553,'2021'!A:A,'2021'!X:X)</f>
        <v/>
      </c>
      <c r="T553" t="str">
        <f>_xlfn.XLOOKUP(A553,'2022'!A:A,'2022'!X:X)</f>
        <v/>
      </c>
      <c r="U553" t="str">
        <f>_xlfn.XLOOKUP(A553,'2023'!B:B,'2023'!AF:AF)</f>
        <v/>
      </c>
      <c r="V553" t="str">
        <f>_xlfn.XLOOKUP(A553,'2024'!B:B,'2024'!BW:BW)</f>
        <v/>
      </c>
      <c r="W553">
        <f>_xlfn.XLOOKUP(A553,'2025'!A:A,'2025'!C:C)</f>
        <v>0</v>
      </c>
      <c r="X553" t="str">
        <f>_xlfn.XLOOKUP(A553,'2021'!A:A,'2021'!V:V)</f>
        <v/>
      </c>
      <c r="Y553" t="str">
        <f>_xlfn.XLOOKUP(A553,'2022'!A:A,'2022'!W:W)</f>
        <v/>
      </c>
      <c r="Z553" t="str">
        <f>_xlfn.XLOOKUP(A553,'2023'!B:B,'2023'!AE:AE)</f>
        <v/>
      </c>
      <c r="AA553">
        <f>_xlfn.XLOOKUP(A553,'2024'!B:B,'2024'!AZ:AZ)</f>
        <v>0</v>
      </c>
      <c r="AB553">
        <f>_xlfn.XLOOKUP(A553,'2025'!A:A,'2025'!F:F)</f>
        <v>0</v>
      </c>
    </row>
    <row r="554" spans="1:28">
      <c r="A554" t="s">
        <v>2965</v>
      </c>
      <c r="E554" t="str">
        <f>_xlfn.XLOOKUP(A554,'2022'!A:A,'2022'!AA:AA)</f>
        <v/>
      </c>
      <c r="F554" t="e">
        <f>_xlfn.XLOOKUP(A554,'2023'!B:B,'2023'!AG:AG)</f>
        <v>#N/A</v>
      </c>
      <c r="G554" t="e">
        <f>_xlfn.XLOOKUP(A554,'2024'!B:B,'2024'!BL:BL)</f>
        <v>#N/A</v>
      </c>
      <c r="H554" t="e">
        <f>_xlfn.XLOOKUP(A554,'2025'!A:A,'2025'!G:G)</f>
        <v>#N/A</v>
      </c>
      <c r="I554">
        <f>_xlfn.XLOOKUP(A554,'2021'!A:A,'2021'!U:U)</f>
        <v>1</v>
      </c>
      <c r="J554">
        <f>_xlfn.XLOOKUP(A554,'2022'!A:A,'2022'!V:V)</f>
        <v>1</v>
      </c>
      <c r="K554" t="e">
        <f>_xlfn.XLOOKUP(A554,'2023'!B:B,'2023'!AD:AD)</f>
        <v>#N/A</v>
      </c>
      <c r="L554" t="e">
        <f>_xlfn.XLOOKUP(A554,'2024'!B:B,'2024'!AV:AV)</f>
        <v>#N/A</v>
      </c>
      <c r="M554" t="e">
        <f>_xlfn.XLOOKUP(A554,'2025'!A:A,'2025'!G:G)</f>
        <v>#N/A</v>
      </c>
      <c r="N554">
        <f>_xlfn.XLOOKUP(A554,'2021'!A:A,'2021'!E:E)</f>
        <v>0</v>
      </c>
      <c r="O554">
        <f>_xlfn.XLOOKUP(A554,'2022'!A:A,'2022'!E:E)</f>
        <v>0</v>
      </c>
      <c r="P554" t="e">
        <f>_xlfn.XLOOKUP(A554,'2023'!B:B,'2023'!G:G)</f>
        <v>#N/A</v>
      </c>
      <c r="Q554" t="e">
        <f>_xlfn.XLOOKUP(A554,'2024'!B:B,'2024'!BH:BH)</f>
        <v>#N/A</v>
      </c>
      <c r="R554" t="e">
        <f>_xlfn.XLOOKUP(A554,'2025'!A:A,'2025'!B:B)</f>
        <v>#N/A</v>
      </c>
      <c r="S554">
        <f>_xlfn.XLOOKUP(A554,'2021'!A:A,'2021'!X:X)</f>
        <v>1</v>
      </c>
      <c r="T554">
        <f>_xlfn.XLOOKUP(A554,'2022'!A:A,'2022'!X:X)</f>
        <v>1</v>
      </c>
      <c r="U554" t="e">
        <f>_xlfn.XLOOKUP(A554,'2023'!B:B,'2023'!AF:AF)</f>
        <v>#N/A</v>
      </c>
      <c r="V554" t="e">
        <f>_xlfn.XLOOKUP(A554,'2024'!B:B,'2024'!BW:BW)</f>
        <v>#N/A</v>
      </c>
      <c r="W554" t="e">
        <f>_xlfn.XLOOKUP(A554,'2025'!A:A,'2025'!C:C)</f>
        <v>#N/A</v>
      </c>
      <c r="X554" t="str">
        <f>_xlfn.XLOOKUP(A554,'2021'!A:A,'2021'!V:V)</f>
        <v/>
      </c>
      <c r="Y554" t="str">
        <f>_xlfn.XLOOKUP(A554,'2022'!A:A,'2022'!W:W)</f>
        <v/>
      </c>
      <c r="Z554" t="e">
        <f>_xlfn.XLOOKUP(A554,'2023'!B:B,'2023'!AE:AE)</f>
        <v>#N/A</v>
      </c>
      <c r="AA554" t="e">
        <f>_xlfn.XLOOKUP(A554,'2024'!B:B,'2024'!AZ:AZ)</f>
        <v>#N/A</v>
      </c>
      <c r="AB554" t="e">
        <f>_xlfn.XLOOKUP(A554,'2025'!A:A,'2025'!F:F)</f>
        <v>#N/A</v>
      </c>
    </row>
    <row r="555" spans="1:28">
      <c r="A555" t="s">
        <v>523</v>
      </c>
      <c r="E555" t="str">
        <f>_xlfn.XLOOKUP(A555,'2022'!A:A,'2022'!AA:AA)</f>
        <v/>
      </c>
      <c r="F555">
        <f>_xlfn.XLOOKUP(A555,'2023'!B:B,'2023'!AG:AG)</f>
        <v>0</v>
      </c>
      <c r="G555" t="e">
        <f>_xlfn.XLOOKUP(A555,'2024'!B:B,'2024'!BL:BL)</f>
        <v>#N/A</v>
      </c>
      <c r="H555">
        <f>_xlfn.XLOOKUP(A555,'2025'!A:A,'2025'!G:G)</f>
        <v>1</v>
      </c>
      <c r="I555" t="str">
        <f>_xlfn.XLOOKUP(A555,'2021'!A:A,'2021'!U:U)</f>
        <v/>
      </c>
      <c r="J555" t="str">
        <f>_xlfn.XLOOKUP(A555,'2022'!A:A,'2022'!V:V)</f>
        <v/>
      </c>
      <c r="K555" t="str">
        <f>_xlfn.XLOOKUP(A555,'2023'!B:B,'2023'!AD:AD)</f>
        <v/>
      </c>
      <c r="L555" t="e">
        <f>_xlfn.XLOOKUP(A555,'2024'!B:B,'2024'!AV:AV)</f>
        <v>#N/A</v>
      </c>
      <c r="M555">
        <f>_xlfn.XLOOKUP(A555,'2025'!A:A,'2025'!G:G)</f>
        <v>1</v>
      </c>
      <c r="N555">
        <f>_xlfn.XLOOKUP(A555,'2021'!A:A,'2021'!E:E)</f>
        <v>0</v>
      </c>
      <c r="O555">
        <f>_xlfn.XLOOKUP(A555,'2022'!A:A,'2022'!E:E)</f>
        <v>0</v>
      </c>
      <c r="P555">
        <f>_xlfn.XLOOKUP(A555,'2023'!B:B,'2023'!G:G)</f>
        <v>0</v>
      </c>
      <c r="Q555" t="e">
        <f>_xlfn.XLOOKUP(A555,'2024'!B:B,'2024'!BH:BH)</f>
        <v>#N/A</v>
      </c>
      <c r="R555">
        <f>_xlfn.XLOOKUP(A555,'2025'!A:A,'2025'!B:B)</f>
        <v>0</v>
      </c>
      <c r="S555" t="str">
        <f>_xlfn.XLOOKUP(A555,'2021'!A:A,'2021'!X:X)</f>
        <v/>
      </c>
      <c r="T555" t="str">
        <f>_xlfn.XLOOKUP(A555,'2022'!A:A,'2022'!X:X)</f>
        <v/>
      </c>
      <c r="U555" t="str">
        <f>_xlfn.XLOOKUP(A555,'2023'!B:B,'2023'!AF:AF)</f>
        <v/>
      </c>
      <c r="V555" t="e">
        <f>_xlfn.XLOOKUP(A555,'2024'!B:B,'2024'!BW:BW)</f>
        <v>#N/A</v>
      </c>
      <c r="W555">
        <f>_xlfn.XLOOKUP(A555,'2025'!A:A,'2025'!C:C)</f>
        <v>0</v>
      </c>
      <c r="X555">
        <f>_xlfn.XLOOKUP(A555,'2021'!A:A,'2021'!V:V)</f>
        <v>1</v>
      </c>
      <c r="Y555">
        <f>_xlfn.XLOOKUP(A555,'2022'!A:A,'2022'!W:W)</f>
        <v>1</v>
      </c>
      <c r="Z555">
        <f>_xlfn.XLOOKUP(A555,'2023'!B:B,'2023'!AE:AE)</f>
        <v>1</v>
      </c>
      <c r="AA555" t="e">
        <f>_xlfn.XLOOKUP(A555,'2024'!B:B,'2024'!AZ:AZ)</f>
        <v>#N/A</v>
      </c>
      <c r="AB555">
        <f>_xlfn.XLOOKUP(A555,'2025'!A:A,'2025'!F:F)</f>
        <v>1</v>
      </c>
    </row>
    <row r="556" spans="1:28">
      <c r="A556" t="s">
        <v>252</v>
      </c>
      <c r="E556" t="str">
        <f>_xlfn.XLOOKUP(A556,'2022'!A:A,'2022'!AA:AA)</f>
        <v>Y</v>
      </c>
      <c r="F556">
        <f>_xlfn.XLOOKUP(A556,'2023'!B:B,'2023'!AG:AG)</f>
        <v>0</v>
      </c>
      <c r="G556">
        <f>_xlfn.XLOOKUP(A556,'2024'!B:B,'2024'!BL:BL)</f>
        <v>1</v>
      </c>
      <c r="H556">
        <f>_xlfn.XLOOKUP(A556,'2025'!A:A,'2025'!G:G)</f>
        <v>1</v>
      </c>
      <c r="I556" t="str">
        <f>_xlfn.XLOOKUP(A556,'2021'!A:A,'2021'!U:U)</f>
        <v/>
      </c>
      <c r="J556" t="str">
        <f>_xlfn.XLOOKUP(A556,'2022'!A:A,'2022'!V:V)</f>
        <v/>
      </c>
      <c r="K556" t="str">
        <f>_xlfn.XLOOKUP(A556,'2023'!B:B,'2023'!AD:AD)</f>
        <v/>
      </c>
      <c r="L556" t="str">
        <f>_xlfn.XLOOKUP(A556,'2024'!B:B,'2024'!AV:AV)</f>
        <v/>
      </c>
      <c r="M556">
        <f>_xlfn.XLOOKUP(A556,'2025'!A:A,'2025'!G:G)</f>
        <v>1</v>
      </c>
      <c r="N556">
        <f>_xlfn.XLOOKUP(A556,'2021'!A:A,'2021'!E:E)</f>
        <v>0</v>
      </c>
      <c r="O556">
        <f>_xlfn.XLOOKUP(A556,'2022'!A:A,'2022'!E:E)</f>
        <v>0</v>
      </c>
      <c r="P556">
        <f>_xlfn.XLOOKUP(A556,'2023'!B:B,'2023'!G:G)</f>
        <v>0</v>
      </c>
      <c r="Q556">
        <f>_xlfn.XLOOKUP(A556,'2024'!B:B,'2024'!BH:BH)</f>
        <v>0</v>
      </c>
      <c r="R556">
        <f>_xlfn.XLOOKUP(A556,'2025'!A:A,'2025'!B:B)</f>
        <v>0</v>
      </c>
      <c r="S556" t="str">
        <f>_xlfn.XLOOKUP(A556,'2021'!A:A,'2021'!X:X)</f>
        <v/>
      </c>
      <c r="T556" t="str">
        <f>_xlfn.XLOOKUP(A556,'2022'!A:A,'2022'!X:X)</f>
        <v/>
      </c>
      <c r="U556" t="str">
        <f>_xlfn.XLOOKUP(A556,'2023'!B:B,'2023'!AF:AF)</f>
        <v/>
      </c>
      <c r="V556" t="str">
        <f>_xlfn.XLOOKUP(A556,'2024'!B:B,'2024'!BW:BW)</f>
        <v/>
      </c>
      <c r="W556">
        <f>_xlfn.XLOOKUP(A556,'2025'!A:A,'2025'!C:C)</f>
        <v>0</v>
      </c>
      <c r="X556">
        <f>_xlfn.XLOOKUP(A556,'2021'!A:A,'2021'!V:V)</f>
        <v>1</v>
      </c>
      <c r="Y556">
        <f>_xlfn.XLOOKUP(A556,'2022'!A:A,'2022'!W:W)</f>
        <v>1</v>
      </c>
      <c r="Z556">
        <f>_xlfn.XLOOKUP(A556,'2023'!B:B,'2023'!AE:AE)</f>
        <v>1</v>
      </c>
      <c r="AA556">
        <f>_xlfn.XLOOKUP(A556,'2024'!B:B,'2024'!AZ:AZ)</f>
        <v>1</v>
      </c>
      <c r="AB556">
        <f>_xlfn.XLOOKUP(A556,'2025'!A:A,'2025'!F:F)</f>
        <v>1</v>
      </c>
    </row>
    <row r="557" spans="1:28">
      <c r="A557" t="s">
        <v>3206</v>
      </c>
      <c r="E557" t="e">
        <f>_xlfn.XLOOKUP(A557,'2022'!A:A,'2022'!AA:AA)</f>
        <v>#N/A</v>
      </c>
      <c r="F557" t="e">
        <f>_xlfn.XLOOKUP(A557,'2023'!B:B,'2023'!AG:AG)</f>
        <v>#N/A</v>
      </c>
      <c r="G557" t="e">
        <f>_xlfn.XLOOKUP(A557,'2024'!B:B,'2024'!BL:BL)</f>
        <v>#N/A</v>
      </c>
      <c r="H557" t="e">
        <f>_xlfn.XLOOKUP(A557,'2025'!A:A,'2025'!G:G)</f>
        <v>#N/A</v>
      </c>
      <c r="I557">
        <f>_xlfn.XLOOKUP(A557,'2021'!A:A,'2021'!U:U)</f>
        <v>1</v>
      </c>
      <c r="J557" t="e">
        <f>_xlfn.XLOOKUP(A557,'2022'!A:A,'2022'!V:V)</f>
        <v>#N/A</v>
      </c>
      <c r="K557" t="e">
        <f>_xlfn.XLOOKUP(A557,'2023'!B:B,'2023'!AD:AD)</f>
        <v>#N/A</v>
      </c>
      <c r="L557" t="e">
        <f>_xlfn.XLOOKUP(A557,'2024'!B:B,'2024'!AV:AV)</f>
        <v>#N/A</v>
      </c>
      <c r="M557" t="e">
        <f>_xlfn.XLOOKUP(A557,'2025'!A:A,'2025'!G:G)</f>
        <v>#N/A</v>
      </c>
      <c r="N557">
        <f>_xlfn.XLOOKUP(A557,'2021'!A:A,'2021'!E:E)</f>
        <v>0</v>
      </c>
      <c r="O557" t="e">
        <f>_xlfn.XLOOKUP(A557,'2022'!A:A,'2022'!E:E)</f>
        <v>#N/A</v>
      </c>
      <c r="P557" t="e">
        <f>_xlfn.XLOOKUP(A557,'2023'!B:B,'2023'!G:G)</f>
        <v>#N/A</v>
      </c>
      <c r="Q557" t="e">
        <f>_xlfn.XLOOKUP(A557,'2024'!B:B,'2024'!BH:BH)</f>
        <v>#N/A</v>
      </c>
      <c r="R557" t="e">
        <f>_xlfn.XLOOKUP(A557,'2025'!A:A,'2025'!B:B)</f>
        <v>#N/A</v>
      </c>
      <c r="S557" t="str">
        <f>_xlfn.XLOOKUP(A557,'2021'!A:A,'2021'!X:X)</f>
        <v/>
      </c>
      <c r="T557" t="e">
        <f>_xlfn.XLOOKUP(A557,'2022'!A:A,'2022'!X:X)</f>
        <v>#N/A</v>
      </c>
      <c r="U557" t="e">
        <f>_xlfn.XLOOKUP(A557,'2023'!B:B,'2023'!AF:AF)</f>
        <v>#N/A</v>
      </c>
      <c r="V557" t="e">
        <f>_xlfn.XLOOKUP(A557,'2024'!B:B,'2024'!BW:BW)</f>
        <v>#N/A</v>
      </c>
      <c r="W557" t="e">
        <f>_xlfn.XLOOKUP(A557,'2025'!A:A,'2025'!C:C)</f>
        <v>#N/A</v>
      </c>
      <c r="X557" t="str">
        <f>_xlfn.XLOOKUP(A557,'2021'!A:A,'2021'!V:V)</f>
        <v/>
      </c>
      <c r="Y557" t="e">
        <f>_xlfn.XLOOKUP(A557,'2022'!A:A,'2022'!W:W)</f>
        <v>#N/A</v>
      </c>
      <c r="Z557" t="e">
        <f>_xlfn.XLOOKUP(A557,'2023'!B:B,'2023'!AE:AE)</f>
        <v>#N/A</v>
      </c>
      <c r="AA557" t="e">
        <f>_xlfn.XLOOKUP(A557,'2024'!B:B,'2024'!AZ:AZ)</f>
        <v>#N/A</v>
      </c>
      <c r="AB557" t="e">
        <f>_xlfn.XLOOKUP(A557,'2025'!A:A,'2025'!F:F)</f>
        <v>#N/A</v>
      </c>
    </row>
    <row r="558" spans="1:28">
      <c r="A558" t="s">
        <v>3208</v>
      </c>
      <c r="E558" t="e">
        <f>_xlfn.XLOOKUP(A558,'2022'!A:A,'2022'!AA:AA)</f>
        <v>#N/A</v>
      </c>
      <c r="F558" t="e">
        <f>_xlfn.XLOOKUP(A558,'2023'!B:B,'2023'!AG:AG)</f>
        <v>#N/A</v>
      </c>
      <c r="G558" t="e">
        <f>_xlfn.XLOOKUP(A558,'2024'!B:B,'2024'!BL:BL)</f>
        <v>#N/A</v>
      </c>
      <c r="H558" t="e">
        <f>_xlfn.XLOOKUP(A558,'2025'!A:A,'2025'!G:G)</f>
        <v>#N/A</v>
      </c>
      <c r="I558" t="str">
        <f>_xlfn.XLOOKUP(A558,'2021'!A:A,'2021'!U:U)</f>
        <v/>
      </c>
      <c r="J558" t="e">
        <f>_xlfn.XLOOKUP(A558,'2022'!A:A,'2022'!V:V)</f>
        <v>#N/A</v>
      </c>
      <c r="K558" t="e">
        <f>_xlfn.XLOOKUP(A558,'2023'!B:B,'2023'!AD:AD)</f>
        <v>#N/A</v>
      </c>
      <c r="L558" t="e">
        <f>_xlfn.XLOOKUP(A558,'2024'!B:B,'2024'!AV:AV)</f>
        <v>#N/A</v>
      </c>
      <c r="M558" t="e">
        <f>_xlfn.XLOOKUP(A558,'2025'!A:A,'2025'!G:G)</f>
        <v>#N/A</v>
      </c>
      <c r="N558">
        <f>_xlfn.XLOOKUP(A558,'2021'!A:A,'2021'!E:E)</f>
        <v>0</v>
      </c>
      <c r="O558" t="e">
        <f>_xlfn.XLOOKUP(A558,'2022'!A:A,'2022'!E:E)</f>
        <v>#N/A</v>
      </c>
      <c r="P558" t="e">
        <f>_xlfn.XLOOKUP(A558,'2023'!B:B,'2023'!G:G)</f>
        <v>#N/A</v>
      </c>
      <c r="Q558" t="e">
        <f>_xlfn.XLOOKUP(A558,'2024'!B:B,'2024'!BH:BH)</f>
        <v>#N/A</v>
      </c>
      <c r="R558" t="e">
        <f>_xlfn.XLOOKUP(A558,'2025'!A:A,'2025'!B:B)</f>
        <v>#N/A</v>
      </c>
      <c r="S558" t="str">
        <f>_xlfn.XLOOKUP(A558,'2021'!A:A,'2021'!X:X)</f>
        <v/>
      </c>
      <c r="T558" t="e">
        <f>_xlfn.XLOOKUP(A558,'2022'!A:A,'2022'!X:X)</f>
        <v>#N/A</v>
      </c>
      <c r="U558" t="e">
        <f>_xlfn.XLOOKUP(A558,'2023'!B:B,'2023'!AF:AF)</f>
        <v>#N/A</v>
      </c>
      <c r="V558" t="e">
        <f>_xlfn.XLOOKUP(A558,'2024'!B:B,'2024'!BW:BW)</f>
        <v>#N/A</v>
      </c>
      <c r="W558" t="e">
        <f>_xlfn.XLOOKUP(A558,'2025'!A:A,'2025'!C:C)</f>
        <v>#N/A</v>
      </c>
      <c r="X558" t="str">
        <f>_xlfn.XLOOKUP(A558,'2021'!A:A,'2021'!V:V)</f>
        <v/>
      </c>
      <c r="Y558" t="e">
        <f>_xlfn.XLOOKUP(A558,'2022'!A:A,'2022'!W:W)</f>
        <v>#N/A</v>
      </c>
      <c r="Z558" t="e">
        <f>_xlfn.XLOOKUP(A558,'2023'!B:B,'2023'!AE:AE)</f>
        <v>#N/A</v>
      </c>
      <c r="AA558" t="e">
        <f>_xlfn.XLOOKUP(A558,'2024'!B:B,'2024'!AZ:AZ)</f>
        <v>#N/A</v>
      </c>
      <c r="AB558" t="e">
        <f>_xlfn.XLOOKUP(A558,'2025'!A:A,'2025'!F:F)</f>
        <v>#N/A</v>
      </c>
    </row>
    <row r="559" spans="1:28">
      <c r="A559" t="s">
        <v>473</v>
      </c>
      <c r="E559" t="str">
        <f>_xlfn.XLOOKUP(A559,'2022'!A:A,'2022'!AA:AA)</f>
        <v>Y</v>
      </c>
      <c r="F559">
        <f>_xlfn.XLOOKUP(A559,'2023'!B:B,'2023'!AG:AG)</f>
        <v>0</v>
      </c>
      <c r="G559">
        <f>_xlfn.XLOOKUP(A559,'2024'!B:B,'2024'!BL:BL)</f>
        <v>0</v>
      </c>
      <c r="H559">
        <f>_xlfn.XLOOKUP(A559,'2025'!A:A,'2025'!G:G)</f>
        <v>1</v>
      </c>
      <c r="I559" t="e">
        <f>_xlfn.XLOOKUP(A559,'2021'!A:A,'2021'!U:U)</f>
        <v>#N/A</v>
      </c>
      <c r="J559" t="str">
        <f>_xlfn.XLOOKUP(A559,'2022'!A:A,'2022'!V:V)</f>
        <v/>
      </c>
      <c r="K559" t="str">
        <f>_xlfn.XLOOKUP(A559,'2023'!B:B,'2023'!AD:AD)</f>
        <v/>
      </c>
      <c r="L559" t="str">
        <f>_xlfn.XLOOKUP(A559,'2024'!B:B,'2024'!AV:AV)</f>
        <v/>
      </c>
      <c r="M559">
        <f>_xlfn.XLOOKUP(A559,'2025'!A:A,'2025'!G:G)</f>
        <v>1</v>
      </c>
      <c r="N559" t="e">
        <f>_xlfn.XLOOKUP(A559,'2021'!A:A,'2021'!E:E)</f>
        <v>#N/A</v>
      </c>
      <c r="O559">
        <f>_xlfn.XLOOKUP(A559,'2022'!A:A,'2022'!E:E)</f>
        <v>0</v>
      </c>
      <c r="P559">
        <f>_xlfn.XLOOKUP(A559,'2023'!B:B,'2023'!G:G)</f>
        <v>0</v>
      </c>
      <c r="Q559">
        <f>_xlfn.XLOOKUP(A559,'2024'!B:B,'2024'!BH:BH)</f>
        <v>0</v>
      </c>
      <c r="R559">
        <f>_xlfn.XLOOKUP(A559,'2025'!A:A,'2025'!B:B)</f>
        <v>0</v>
      </c>
      <c r="S559" t="e">
        <f>_xlfn.XLOOKUP(A559,'2021'!A:A,'2021'!X:X)</f>
        <v>#N/A</v>
      </c>
      <c r="T559" t="str">
        <f>_xlfn.XLOOKUP(A559,'2022'!A:A,'2022'!X:X)</f>
        <v/>
      </c>
      <c r="U559" t="str">
        <f>_xlfn.XLOOKUP(A559,'2023'!B:B,'2023'!AF:AF)</f>
        <v/>
      </c>
      <c r="V559" t="str">
        <f>_xlfn.XLOOKUP(A559,'2024'!B:B,'2024'!BW:BW)</f>
        <v/>
      </c>
      <c r="W559">
        <f>_xlfn.XLOOKUP(A559,'2025'!A:A,'2025'!C:C)</f>
        <v>0</v>
      </c>
      <c r="X559" t="e">
        <f>_xlfn.XLOOKUP(A559,'2021'!A:A,'2021'!V:V)</f>
        <v>#N/A</v>
      </c>
      <c r="Y559">
        <f>_xlfn.XLOOKUP(A559,'2022'!A:A,'2022'!W:W)</f>
        <v>1</v>
      </c>
      <c r="Z559">
        <f>_xlfn.XLOOKUP(A559,'2023'!B:B,'2023'!AE:AE)</f>
        <v>1</v>
      </c>
      <c r="AA559">
        <f>_xlfn.XLOOKUP(A559,'2024'!B:B,'2024'!AZ:AZ)</f>
        <v>0</v>
      </c>
      <c r="AB559">
        <f>_xlfn.XLOOKUP(A559,'2025'!A:A,'2025'!F:F)</f>
        <v>1</v>
      </c>
    </row>
    <row r="560" spans="1:28">
      <c r="A560" t="s">
        <v>3209</v>
      </c>
      <c r="E560" t="e">
        <f>_xlfn.XLOOKUP(A560,'2022'!A:A,'2022'!AA:AA)</f>
        <v>#N/A</v>
      </c>
      <c r="F560" t="e">
        <f>_xlfn.XLOOKUP(A560,'2023'!B:B,'2023'!AG:AG)</f>
        <v>#N/A</v>
      </c>
      <c r="G560" t="e">
        <f>_xlfn.XLOOKUP(A560,'2024'!B:B,'2024'!BL:BL)</f>
        <v>#N/A</v>
      </c>
      <c r="H560" t="e">
        <f>_xlfn.XLOOKUP(A560,'2025'!A:A,'2025'!G:G)</f>
        <v>#N/A</v>
      </c>
      <c r="I560" t="str">
        <f>_xlfn.XLOOKUP(A560,'2021'!A:A,'2021'!U:U)</f>
        <v/>
      </c>
      <c r="J560" t="e">
        <f>_xlfn.XLOOKUP(A560,'2022'!A:A,'2022'!V:V)</f>
        <v>#N/A</v>
      </c>
      <c r="K560" t="e">
        <f>_xlfn.XLOOKUP(A560,'2023'!B:B,'2023'!AD:AD)</f>
        <v>#N/A</v>
      </c>
      <c r="L560" t="e">
        <f>_xlfn.XLOOKUP(A560,'2024'!B:B,'2024'!AV:AV)</f>
        <v>#N/A</v>
      </c>
      <c r="M560" t="e">
        <f>_xlfn.XLOOKUP(A560,'2025'!A:A,'2025'!G:G)</f>
        <v>#N/A</v>
      </c>
      <c r="N560">
        <f>_xlfn.XLOOKUP(A560,'2021'!A:A,'2021'!E:E)</f>
        <v>0</v>
      </c>
      <c r="O560" t="e">
        <f>_xlfn.XLOOKUP(A560,'2022'!A:A,'2022'!E:E)</f>
        <v>#N/A</v>
      </c>
      <c r="P560" t="e">
        <f>_xlfn.XLOOKUP(A560,'2023'!B:B,'2023'!G:G)</f>
        <v>#N/A</v>
      </c>
      <c r="Q560" t="e">
        <f>_xlfn.XLOOKUP(A560,'2024'!B:B,'2024'!BH:BH)</f>
        <v>#N/A</v>
      </c>
      <c r="R560" t="e">
        <f>_xlfn.XLOOKUP(A560,'2025'!A:A,'2025'!B:B)</f>
        <v>#N/A</v>
      </c>
      <c r="S560" t="str">
        <f>_xlfn.XLOOKUP(A560,'2021'!A:A,'2021'!X:X)</f>
        <v/>
      </c>
      <c r="T560" t="e">
        <f>_xlfn.XLOOKUP(A560,'2022'!A:A,'2022'!X:X)</f>
        <v>#N/A</v>
      </c>
      <c r="U560" t="e">
        <f>_xlfn.XLOOKUP(A560,'2023'!B:B,'2023'!AF:AF)</f>
        <v>#N/A</v>
      </c>
      <c r="V560" t="e">
        <f>_xlfn.XLOOKUP(A560,'2024'!B:B,'2024'!BW:BW)</f>
        <v>#N/A</v>
      </c>
      <c r="W560" t="e">
        <f>_xlfn.XLOOKUP(A560,'2025'!A:A,'2025'!C:C)</f>
        <v>#N/A</v>
      </c>
      <c r="X560" t="str">
        <f>_xlfn.XLOOKUP(A560,'2021'!A:A,'2021'!V:V)</f>
        <v/>
      </c>
      <c r="Y560" t="e">
        <f>_xlfn.XLOOKUP(A560,'2022'!A:A,'2022'!W:W)</f>
        <v>#N/A</v>
      </c>
      <c r="Z560" t="e">
        <f>_xlfn.XLOOKUP(A560,'2023'!B:B,'2023'!AE:AE)</f>
        <v>#N/A</v>
      </c>
      <c r="AA560" t="e">
        <f>_xlfn.XLOOKUP(A560,'2024'!B:B,'2024'!AZ:AZ)</f>
        <v>#N/A</v>
      </c>
      <c r="AB560" t="e">
        <f>_xlfn.XLOOKUP(A560,'2025'!A:A,'2025'!F:F)</f>
        <v>#N/A</v>
      </c>
    </row>
    <row r="561" spans="1:28">
      <c r="A561" t="s">
        <v>386</v>
      </c>
      <c r="E561" t="str">
        <f>_xlfn.XLOOKUP(A561,'2022'!A:A,'2022'!AA:AA)</f>
        <v/>
      </c>
      <c r="F561">
        <f>_xlfn.XLOOKUP(A561,'2023'!B:B,'2023'!AG:AG)</f>
        <v>0</v>
      </c>
      <c r="G561">
        <f>_xlfn.XLOOKUP(A561,'2024'!B:B,'2024'!BL:BL)</f>
        <v>0</v>
      </c>
      <c r="H561">
        <f>_xlfn.XLOOKUP(A561,'2025'!A:A,'2025'!G:G)</f>
        <v>0</v>
      </c>
      <c r="I561" t="e">
        <f>_xlfn.XLOOKUP(A561,'2021'!A:A,'2021'!U:U)</f>
        <v>#N/A</v>
      </c>
      <c r="J561" t="str">
        <f>_xlfn.XLOOKUP(A561,'2022'!A:A,'2022'!V:V)</f>
        <v/>
      </c>
      <c r="K561" t="str">
        <f>_xlfn.XLOOKUP(A561,'2023'!B:B,'2023'!AD:AD)</f>
        <v/>
      </c>
      <c r="L561" t="str">
        <f>_xlfn.XLOOKUP(A561,'2024'!B:B,'2024'!AV:AV)</f>
        <v/>
      </c>
      <c r="M561">
        <f>_xlfn.XLOOKUP(A561,'2025'!A:A,'2025'!G:G)</f>
        <v>0</v>
      </c>
      <c r="N561" t="e">
        <f>_xlfn.XLOOKUP(A561,'2021'!A:A,'2021'!E:E)</f>
        <v>#N/A</v>
      </c>
      <c r="O561">
        <f>_xlfn.XLOOKUP(A561,'2022'!A:A,'2022'!E:E)</f>
        <v>0</v>
      </c>
      <c r="P561">
        <f>_xlfn.XLOOKUP(A561,'2023'!B:B,'2023'!G:G)</f>
        <v>0</v>
      </c>
      <c r="Q561">
        <f>_xlfn.XLOOKUP(A561,'2024'!B:B,'2024'!BH:BH)</f>
        <v>0</v>
      </c>
      <c r="R561">
        <f>_xlfn.XLOOKUP(A561,'2025'!A:A,'2025'!B:B)</f>
        <v>0</v>
      </c>
      <c r="S561" t="e">
        <f>_xlfn.XLOOKUP(A561,'2021'!A:A,'2021'!X:X)</f>
        <v>#N/A</v>
      </c>
      <c r="T561" t="str">
        <f>_xlfn.XLOOKUP(A561,'2022'!A:A,'2022'!X:X)</f>
        <v/>
      </c>
      <c r="U561" t="str">
        <f>_xlfn.XLOOKUP(A561,'2023'!B:B,'2023'!AF:AF)</f>
        <v/>
      </c>
      <c r="V561" t="str">
        <f>_xlfn.XLOOKUP(A561,'2024'!B:B,'2024'!BW:BW)</f>
        <v/>
      </c>
      <c r="W561">
        <f>_xlfn.XLOOKUP(A561,'2025'!A:A,'2025'!C:C)</f>
        <v>0</v>
      </c>
      <c r="X561" t="e">
        <f>_xlfn.XLOOKUP(A561,'2021'!A:A,'2021'!V:V)</f>
        <v>#N/A</v>
      </c>
      <c r="Y561" t="str">
        <f>_xlfn.XLOOKUP(A561,'2022'!A:A,'2022'!W:W)</f>
        <v/>
      </c>
      <c r="Z561" t="str">
        <f>_xlfn.XLOOKUP(A561,'2023'!B:B,'2023'!AE:AE)</f>
        <v/>
      </c>
      <c r="AA561">
        <f>_xlfn.XLOOKUP(A561,'2024'!B:B,'2024'!AZ:AZ)</f>
        <v>0</v>
      </c>
      <c r="AB561">
        <f>_xlfn.XLOOKUP(A561,'2025'!A:A,'2025'!F:F)</f>
        <v>0</v>
      </c>
    </row>
    <row r="562" spans="1:28">
      <c r="A562" t="s">
        <v>456</v>
      </c>
      <c r="E562" t="str">
        <f>_xlfn.XLOOKUP(A562,'2022'!A:A,'2022'!AA:AA)</f>
        <v>N</v>
      </c>
      <c r="F562" t="str">
        <f>_xlfn.XLOOKUP(A562,'2023'!B:B,'2023'!AG:AG)</f>
        <v>U</v>
      </c>
      <c r="G562">
        <f>_xlfn.XLOOKUP(A562,'2024'!B:B,'2024'!BL:BL)</f>
        <v>0</v>
      </c>
      <c r="H562">
        <f>_xlfn.XLOOKUP(A562,'2025'!A:A,'2025'!G:G)</f>
        <v>1</v>
      </c>
      <c r="I562" t="str">
        <f>_xlfn.XLOOKUP(A562,'2021'!A:A,'2021'!U:U)</f>
        <v/>
      </c>
      <c r="J562" t="str">
        <f>_xlfn.XLOOKUP(A562,'2022'!A:A,'2022'!V:V)</f>
        <v/>
      </c>
      <c r="K562">
        <f>_xlfn.XLOOKUP(A562,'2023'!B:B,'2023'!AD:AD)</f>
        <v>1</v>
      </c>
      <c r="L562">
        <f>_xlfn.XLOOKUP(A562,'2024'!B:B,'2024'!AV:AV)</f>
        <v>1</v>
      </c>
      <c r="M562">
        <f>_xlfn.XLOOKUP(A562,'2025'!A:A,'2025'!G:G)</f>
        <v>1</v>
      </c>
      <c r="N562">
        <f>_xlfn.XLOOKUP(A562,'2021'!A:A,'2021'!E:E)</f>
        <v>0</v>
      </c>
      <c r="O562">
        <f>_xlfn.XLOOKUP(A562,'2022'!A:A,'2022'!E:E)</f>
        <v>0</v>
      </c>
      <c r="P562">
        <f>_xlfn.XLOOKUP(A562,'2023'!B:B,'2023'!G:G)</f>
        <v>0</v>
      </c>
      <c r="Q562">
        <f>_xlfn.XLOOKUP(A562,'2024'!B:B,'2024'!BH:BH)</f>
        <v>0</v>
      </c>
      <c r="R562">
        <f>_xlfn.XLOOKUP(A562,'2025'!A:A,'2025'!B:B)</f>
        <v>0</v>
      </c>
      <c r="S562" t="str">
        <f>_xlfn.XLOOKUP(A562,'2021'!A:A,'2021'!X:X)</f>
        <v/>
      </c>
      <c r="T562" t="str">
        <f>_xlfn.XLOOKUP(A562,'2022'!A:A,'2022'!X:X)</f>
        <v/>
      </c>
      <c r="U562" t="str">
        <f>_xlfn.XLOOKUP(A562,'2023'!B:B,'2023'!AF:AF)</f>
        <v/>
      </c>
      <c r="V562" t="str">
        <f>_xlfn.XLOOKUP(A562,'2024'!B:B,'2024'!BW:BW)</f>
        <v/>
      </c>
      <c r="W562">
        <f>_xlfn.XLOOKUP(A562,'2025'!A:A,'2025'!C:C)</f>
        <v>0</v>
      </c>
      <c r="X562" t="str">
        <f>_xlfn.XLOOKUP(A562,'2021'!A:A,'2021'!V:V)</f>
        <v/>
      </c>
      <c r="Y562">
        <f>_xlfn.XLOOKUP(A562,'2022'!A:A,'2022'!W:W)</f>
        <v>1</v>
      </c>
      <c r="Z562" t="str">
        <f>_xlfn.XLOOKUP(A562,'2023'!B:B,'2023'!AE:AE)</f>
        <v/>
      </c>
      <c r="AA562">
        <f>_xlfn.XLOOKUP(A562,'2024'!B:B,'2024'!AZ:AZ)</f>
        <v>0</v>
      </c>
      <c r="AB562">
        <f>_xlfn.XLOOKUP(A562,'2025'!A:A,'2025'!F:F)</f>
        <v>0</v>
      </c>
    </row>
    <row r="563" spans="1:28">
      <c r="A563" t="s">
        <v>379</v>
      </c>
      <c r="E563" t="str">
        <f>_xlfn.XLOOKUP(A563,'2022'!A:A,'2022'!AA:AA)</f>
        <v>Y</v>
      </c>
      <c r="F563" t="str">
        <f>_xlfn.XLOOKUP(A563,'2023'!B:B,'2023'!AG:AG)</f>
        <v>Y</v>
      </c>
      <c r="G563">
        <f>_xlfn.XLOOKUP(A563,'2024'!B:B,'2024'!BL:BL)</f>
        <v>1</v>
      </c>
      <c r="H563">
        <f>_xlfn.XLOOKUP(A563,'2025'!A:A,'2025'!G:G)</f>
        <v>1</v>
      </c>
      <c r="I563">
        <f>_xlfn.XLOOKUP(A563,'2021'!A:A,'2021'!U:U)</f>
        <v>1</v>
      </c>
      <c r="J563">
        <f>_xlfn.XLOOKUP(A563,'2022'!A:A,'2022'!V:V)</f>
        <v>1</v>
      </c>
      <c r="K563" t="str">
        <f>_xlfn.XLOOKUP(A563,'2023'!B:B,'2023'!AD:AD)</f>
        <v/>
      </c>
      <c r="L563" t="str">
        <f>_xlfn.XLOOKUP(A563,'2024'!B:B,'2024'!AV:AV)</f>
        <v/>
      </c>
      <c r="M563">
        <f>_xlfn.XLOOKUP(A563,'2025'!A:A,'2025'!G:G)</f>
        <v>1</v>
      </c>
      <c r="N563" t="str">
        <f>_xlfn.XLOOKUP(A563,'2021'!A:A,'2021'!E:E)</f>
        <v>Y</v>
      </c>
      <c r="O563" t="str">
        <f>_xlfn.XLOOKUP(A563,'2022'!A:A,'2022'!E:E)</f>
        <v>Y</v>
      </c>
      <c r="P563" t="str">
        <f>_xlfn.XLOOKUP(A563,'2023'!B:B,'2023'!G:G)</f>
        <v>Y</v>
      </c>
      <c r="Q563">
        <f>_xlfn.XLOOKUP(A563,'2024'!B:B,'2024'!BH:BH)</f>
        <v>1</v>
      </c>
      <c r="R563">
        <f>_xlfn.XLOOKUP(A563,'2025'!A:A,'2025'!B:B)</f>
        <v>1</v>
      </c>
      <c r="S563" t="str">
        <f>_xlfn.XLOOKUP(A563,'2021'!A:A,'2021'!X:X)</f>
        <v/>
      </c>
      <c r="T563" t="str">
        <f>_xlfn.XLOOKUP(A563,'2022'!A:A,'2022'!X:X)</f>
        <v/>
      </c>
      <c r="U563" t="str">
        <f>_xlfn.XLOOKUP(A563,'2023'!B:B,'2023'!AF:AF)</f>
        <v/>
      </c>
      <c r="V563" t="str">
        <f>_xlfn.XLOOKUP(A563,'2024'!B:B,'2024'!BW:BW)</f>
        <v/>
      </c>
      <c r="W563">
        <f>_xlfn.XLOOKUP(A563,'2025'!A:A,'2025'!C:C)</f>
        <v>0</v>
      </c>
      <c r="X563">
        <f>_xlfn.XLOOKUP(A563,'2021'!A:A,'2021'!V:V)</f>
        <v>1</v>
      </c>
      <c r="Y563">
        <f>_xlfn.XLOOKUP(A563,'2022'!A:A,'2022'!W:W)</f>
        <v>1</v>
      </c>
      <c r="Z563">
        <f>_xlfn.XLOOKUP(A563,'2023'!B:B,'2023'!AE:AE)</f>
        <v>1</v>
      </c>
      <c r="AA563">
        <f>_xlfn.XLOOKUP(A563,'2024'!B:B,'2024'!AZ:AZ)</f>
        <v>1</v>
      </c>
      <c r="AB563">
        <f>_xlfn.XLOOKUP(A563,'2025'!A:A,'2025'!F:F)</f>
        <v>1</v>
      </c>
    </row>
    <row r="564" spans="1:28">
      <c r="A564" t="s">
        <v>3211</v>
      </c>
      <c r="E564" t="e">
        <f>_xlfn.XLOOKUP(A564,'2022'!A:A,'2022'!AA:AA)</f>
        <v>#N/A</v>
      </c>
      <c r="F564" t="e">
        <f>_xlfn.XLOOKUP(A564,'2023'!B:B,'2023'!AG:AG)</f>
        <v>#N/A</v>
      </c>
      <c r="G564" t="e">
        <f>_xlfn.XLOOKUP(A564,'2024'!B:B,'2024'!BL:BL)</f>
        <v>#N/A</v>
      </c>
      <c r="H564" t="e">
        <f>_xlfn.XLOOKUP(A564,'2025'!A:A,'2025'!G:G)</f>
        <v>#N/A</v>
      </c>
      <c r="I564" t="str">
        <f>_xlfn.XLOOKUP(A564,'2021'!A:A,'2021'!U:U)</f>
        <v/>
      </c>
      <c r="J564" t="e">
        <f>_xlfn.XLOOKUP(A564,'2022'!A:A,'2022'!V:V)</f>
        <v>#N/A</v>
      </c>
      <c r="K564" t="e">
        <f>_xlfn.XLOOKUP(A564,'2023'!B:B,'2023'!AD:AD)</f>
        <v>#N/A</v>
      </c>
      <c r="L564" t="e">
        <f>_xlfn.XLOOKUP(A564,'2024'!B:B,'2024'!AV:AV)</f>
        <v>#N/A</v>
      </c>
      <c r="M564" t="e">
        <f>_xlfn.XLOOKUP(A564,'2025'!A:A,'2025'!G:G)</f>
        <v>#N/A</v>
      </c>
      <c r="N564">
        <f>_xlfn.XLOOKUP(A564,'2021'!A:A,'2021'!E:E)</f>
        <v>0</v>
      </c>
      <c r="O564" t="e">
        <f>_xlfn.XLOOKUP(A564,'2022'!A:A,'2022'!E:E)</f>
        <v>#N/A</v>
      </c>
      <c r="P564" t="e">
        <f>_xlfn.XLOOKUP(A564,'2023'!B:B,'2023'!G:G)</f>
        <v>#N/A</v>
      </c>
      <c r="Q564" t="e">
        <f>_xlfn.XLOOKUP(A564,'2024'!B:B,'2024'!BH:BH)</f>
        <v>#N/A</v>
      </c>
      <c r="R564" t="e">
        <f>_xlfn.XLOOKUP(A564,'2025'!A:A,'2025'!B:B)</f>
        <v>#N/A</v>
      </c>
      <c r="S564" t="str">
        <f>_xlfn.XLOOKUP(A564,'2021'!A:A,'2021'!X:X)</f>
        <v/>
      </c>
      <c r="T564" t="e">
        <f>_xlfn.XLOOKUP(A564,'2022'!A:A,'2022'!X:X)</f>
        <v>#N/A</v>
      </c>
      <c r="U564" t="e">
        <f>_xlfn.XLOOKUP(A564,'2023'!B:B,'2023'!AF:AF)</f>
        <v>#N/A</v>
      </c>
      <c r="V564" t="e">
        <f>_xlfn.XLOOKUP(A564,'2024'!B:B,'2024'!BW:BW)</f>
        <v>#N/A</v>
      </c>
      <c r="W564" t="e">
        <f>_xlfn.XLOOKUP(A564,'2025'!A:A,'2025'!C:C)</f>
        <v>#N/A</v>
      </c>
      <c r="X564" t="str">
        <f>_xlfn.XLOOKUP(A564,'2021'!A:A,'2021'!V:V)</f>
        <v/>
      </c>
      <c r="Y564" t="e">
        <f>_xlfn.XLOOKUP(A564,'2022'!A:A,'2022'!W:W)</f>
        <v>#N/A</v>
      </c>
      <c r="Z564" t="e">
        <f>_xlfn.XLOOKUP(A564,'2023'!B:B,'2023'!AE:AE)</f>
        <v>#N/A</v>
      </c>
      <c r="AA564" t="e">
        <f>_xlfn.XLOOKUP(A564,'2024'!B:B,'2024'!AZ:AZ)</f>
        <v>#N/A</v>
      </c>
      <c r="AB564" t="e">
        <f>_xlfn.XLOOKUP(A564,'2025'!A:A,'2025'!F:F)</f>
        <v>#N/A</v>
      </c>
    </row>
    <row r="565" spans="1:28">
      <c r="A565" t="s">
        <v>206</v>
      </c>
      <c r="E565" t="str">
        <f>_xlfn.XLOOKUP(A565,'2022'!A:A,'2022'!AA:AA)</f>
        <v/>
      </c>
      <c r="F565">
        <f>_xlfn.XLOOKUP(A565,'2023'!B:B,'2023'!AG:AG)</f>
        <v>0</v>
      </c>
      <c r="G565">
        <f>_xlfn.XLOOKUP(A565,'2024'!B:B,'2024'!BL:BL)</f>
        <v>0</v>
      </c>
      <c r="H565">
        <f>_xlfn.XLOOKUP(A565,'2025'!A:A,'2025'!G:G)</f>
        <v>1</v>
      </c>
      <c r="I565" t="str">
        <f>_xlfn.XLOOKUP(A565,'2021'!A:A,'2021'!U:U)</f>
        <v/>
      </c>
      <c r="J565" t="str">
        <f>_xlfn.XLOOKUP(A565,'2022'!A:A,'2022'!V:V)</f>
        <v/>
      </c>
      <c r="K565" t="str">
        <f>_xlfn.XLOOKUP(A565,'2023'!B:B,'2023'!AD:AD)</f>
        <v/>
      </c>
      <c r="L565" t="str">
        <f>_xlfn.XLOOKUP(A565,'2024'!B:B,'2024'!AV:AV)</f>
        <v/>
      </c>
      <c r="M565">
        <f>_xlfn.XLOOKUP(A565,'2025'!A:A,'2025'!G:G)</f>
        <v>1</v>
      </c>
      <c r="N565">
        <f>_xlfn.XLOOKUP(A565,'2021'!A:A,'2021'!E:E)</f>
        <v>0</v>
      </c>
      <c r="O565">
        <f>_xlfn.XLOOKUP(A565,'2022'!A:A,'2022'!E:E)</f>
        <v>0</v>
      </c>
      <c r="P565">
        <f>_xlfn.XLOOKUP(A565,'2023'!B:B,'2023'!G:G)</f>
        <v>0</v>
      </c>
      <c r="Q565">
        <f>_xlfn.XLOOKUP(A565,'2024'!B:B,'2024'!BH:BH)</f>
        <v>0</v>
      </c>
      <c r="R565">
        <f>_xlfn.XLOOKUP(A565,'2025'!A:A,'2025'!B:B)</f>
        <v>0</v>
      </c>
      <c r="S565" t="str">
        <f>_xlfn.XLOOKUP(A565,'2021'!A:A,'2021'!X:X)</f>
        <v/>
      </c>
      <c r="T565" t="str">
        <f>_xlfn.XLOOKUP(A565,'2022'!A:A,'2022'!X:X)</f>
        <v/>
      </c>
      <c r="U565">
        <f>_xlfn.XLOOKUP(A565,'2023'!B:B,'2023'!AF:AF)</f>
        <v>1</v>
      </c>
      <c r="V565">
        <f>_xlfn.XLOOKUP(A565,'2024'!B:B,'2024'!BW:BW)</f>
        <v>1</v>
      </c>
      <c r="W565">
        <f>_xlfn.XLOOKUP(A565,'2025'!A:A,'2025'!C:C)</f>
        <v>1</v>
      </c>
      <c r="X565" t="str">
        <f>_xlfn.XLOOKUP(A565,'2021'!A:A,'2021'!V:V)</f>
        <v/>
      </c>
      <c r="Y565" t="str">
        <f>_xlfn.XLOOKUP(A565,'2022'!A:A,'2022'!W:W)</f>
        <v/>
      </c>
      <c r="Z565" t="str">
        <f>_xlfn.XLOOKUP(A565,'2023'!B:B,'2023'!AE:AE)</f>
        <v/>
      </c>
      <c r="AA565">
        <f>_xlfn.XLOOKUP(A565,'2024'!B:B,'2024'!AZ:AZ)</f>
        <v>0</v>
      </c>
      <c r="AB565">
        <f>_xlfn.XLOOKUP(A565,'2025'!A:A,'2025'!F:F)</f>
        <v>0</v>
      </c>
    </row>
    <row r="566" spans="1:28">
      <c r="A566" t="s">
        <v>287</v>
      </c>
      <c r="E566" t="str">
        <f>_xlfn.XLOOKUP(A566,'2022'!A:A,'2022'!AA:AA)</f>
        <v/>
      </c>
      <c r="F566">
        <f>_xlfn.XLOOKUP(A566,'2023'!B:B,'2023'!AG:AG)</f>
        <v>0</v>
      </c>
      <c r="G566">
        <f>_xlfn.XLOOKUP(A566,'2024'!B:B,'2024'!BL:BL)</f>
        <v>0</v>
      </c>
      <c r="H566">
        <f>_xlfn.XLOOKUP(A566,'2025'!A:A,'2025'!G:G)</f>
        <v>1</v>
      </c>
      <c r="I566" t="e">
        <f>_xlfn.XLOOKUP(A566,'2021'!A:A,'2021'!U:U)</f>
        <v>#N/A</v>
      </c>
      <c r="J566" t="str">
        <f>_xlfn.XLOOKUP(A566,'2022'!A:A,'2022'!V:V)</f>
        <v/>
      </c>
      <c r="K566" t="str">
        <f>_xlfn.XLOOKUP(A566,'2023'!B:B,'2023'!AD:AD)</f>
        <v/>
      </c>
      <c r="L566" t="str">
        <f>_xlfn.XLOOKUP(A566,'2024'!B:B,'2024'!AV:AV)</f>
        <v/>
      </c>
      <c r="M566">
        <f>_xlfn.XLOOKUP(A566,'2025'!A:A,'2025'!G:G)</f>
        <v>1</v>
      </c>
      <c r="N566" t="e">
        <f>_xlfn.XLOOKUP(A566,'2021'!A:A,'2021'!E:E)</f>
        <v>#N/A</v>
      </c>
      <c r="O566">
        <f>_xlfn.XLOOKUP(A566,'2022'!A:A,'2022'!E:E)</f>
        <v>0</v>
      </c>
      <c r="P566">
        <f>_xlfn.XLOOKUP(A566,'2023'!B:B,'2023'!G:G)</f>
        <v>0</v>
      </c>
      <c r="Q566">
        <f>_xlfn.XLOOKUP(A566,'2024'!B:B,'2024'!BH:BH)</f>
        <v>0</v>
      </c>
      <c r="R566">
        <f>_xlfn.XLOOKUP(A566,'2025'!A:A,'2025'!B:B)</f>
        <v>0</v>
      </c>
      <c r="S566" t="e">
        <f>_xlfn.XLOOKUP(A566,'2021'!A:A,'2021'!X:X)</f>
        <v>#N/A</v>
      </c>
      <c r="T566" t="str">
        <f>_xlfn.XLOOKUP(A566,'2022'!A:A,'2022'!X:X)</f>
        <v/>
      </c>
      <c r="U566" t="str">
        <f>_xlfn.XLOOKUP(A566,'2023'!B:B,'2023'!AF:AF)</f>
        <v/>
      </c>
      <c r="V566">
        <f>_xlfn.XLOOKUP(A566,'2024'!B:B,'2024'!BW:BW)</f>
        <v>1</v>
      </c>
      <c r="W566">
        <f>_xlfn.XLOOKUP(A566,'2025'!A:A,'2025'!C:C)</f>
        <v>1</v>
      </c>
      <c r="X566" t="e">
        <f>_xlfn.XLOOKUP(A566,'2021'!A:A,'2021'!V:V)</f>
        <v>#N/A</v>
      </c>
      <c r="Y566">
        <f>_xlfn.XLOOKUP(A566,'2022'!A:A,'2022'!W:W)</f>
        <v>1</v>
      </c>
      <c r="Z566">
        <f>_xlfn.XLOOKUP(A566,'2023'!B:B,'2023'!AE:AE)</f>
        <v>1</v>
      </c>
      <c r="AA566">
        <f>_xlfn.XLOOKUP(A566,'2024'!B:B,'2024'!AZ:AZ)</f>
        <v>1</v>
      </c>
      <c r="AB566">
        <f>_xlfn.XLOOKUP(A566,'2025'!A:A,'2025'!F:F)</f>
        <v>1</v>
      </c>
    </row>
    <row r="567" spans="1:28">
      <c r="A567" t="s">
        <v>374</v>
      </c>
      <c r="E567" t="str">
        <f>_xlfn.XLOOKUP(A567,'2022'!A:A,'2022'!AA:AA)</f>
        <v/>
      </c>
      <c r="F567">
        <f>_xlfn.XLOOKUP(A567,'2023'!B:B,'2023'!AG:AG)</f>
        <v>0</v>
      </c>
      <c r="G567">
        <f>_xlfn.XLOOKUP(A567,'2024'!B:B,'2024'!BL:BL)</f>
        <v>1</v>
      </c>
      <c r="H567">
        <f>_xlfn.XLOOKUP(A567,'2025'!A:A,'2025'!G:G)</f>
        <v>1</v>
      </c>
      <c r="I567" t="str">
        <f>_xlfn.XLOOKUP(A567,'2021'!A:A,'2021'!U:U)</f>
        <v/>
      </c>
      <c r="J567" t="str">
        <f>_xlfn.XLOOKUP(A567,'2022'!A:A,'2022'!V:V)</f>
        <v/>
      </c>
      <c r="K567" t="str">
        <f>_xlfn.XLOOKUP(A567,'2023'!B:B,'2023'!AD:AD)</f>
        <v/>
      </c>
      <c r="L567" t="str">
        <f>_xlfn.XLOOKUP(A567,'2024'!B:B,'2024'!AV:AV)</f>
        <v/>
      </c>
      <c r="M567">
        <f>_xlfn.XLOOKUP(A567,'2025'!A:A,'2025'!G:G)</f>
        <v>1</v>
      </c>
      <c r="N567">
        <f>_xlfn.XLOOKUP(A567,'2021'!A:A,'2021'!E:E)</f>
        <v>0</v>
      </c>
      <c r="O567">
        <f>_xlfn.XLOOKUP(A567,'2022'!A:A,'2022'!E:E)</f>
        <v>0</v>
      </c>
      <c r="P567">
        <f>_xlfn.XLOOKUP(A567,'2023'!B:B,'2023'!G:G)</f>
        <v>0</v>
      </c>
      <c r="Q567">
        <f>_xlfn.XLOOKUP(A567,'2024'!B:B,'2024'!BH:BH)</f>
        <v>0</v>
      </c>
      <c r="R567">
        <f>_xlfn.XLOOKUP(A567,'2025'!A:A,'2025'!B:B)</f>
        <v>0</v>
      </c>
      <c r="S567" t="str">
        <f>_xlfn.XLOOKUP(A567,'2021'!A:A,'2021'!X:X)</f>
        <v/>
      </c>
      <c r="T567" t="str">
        <f>_xlfn.XLOOKUP(A567,'2022'!A:A,'2022'!X:X)</f>
        <v/>
      </c>
      <c r="U567" t="str">
        <f>_xlfn.XLOOKUP(A567,'2023'!B:B,'2023'!AF:AF)</f>
        <v/>
      </c>
      <c r="V567" t="str">
        <f>_xlfn.XLOOKUP(A567,'2024'!B:B,'2024'!BW:BW)</f>
        <v/>
      </c>
      <c r="W567">
        <f>_xlfn.XLOOKUP(A567,'2025'!A:A,'2025'!C:C)</f>
        <v>0</v>
      </c>
      <c r="X567" t="str">
        <f>_xlfn.XLOOKUP(A567,'2021'!A:A,'2021'!V:V)</f>
        <v/>
      </c>
      <c r="Y567">
        <f>_xlfn.XLOOKUP(A567,'2022'!A:A,'2022'!W:W)</f>
        <v>1</v>
      </c>
      <c r="Z567">
        <f>_xlfn.XLOOKUP(A567,'2023'!B:B,'2023'!AE:AE)</f>
        <v>1</v>
      </c>
      <c r="AA567">
        <f>_xlfn.XLOOKUP(A567,'2024'!B:B,'2024'!AZ:AZ)</f>
        <v>1</v>
      </c>
      <c r="AB567">
        <f>_xlfn.XLOOKUP(A567,'2025'!A:A,'2025'!F:F)</f>
        <v>1</v>
      </c>
    </row>
    <row r="568" spans="1:28">
      <c r="A568" t="s">
        <v>296</v>
      </c>
      <c r="E568" t="str">
        <f>_xlfn.XLOOKUP(A568,'2022'!A:A,'2022'!AA:AA)</f>
        <v>Y</v>
      </c>
      <c r="F568">
        <f>_xlfn.XLOOKUP(A568,'2023'!B:B,'2023'!AG:AG)</f>
        <v>0</v>
      </c>
      <c r="G568">
        <f>_xlfn.XLOOKUP(A568,'2024'!B:B,'2024'!BL:BL)</f>
        <v>1</v>
      </c>
      <c r="H568">
        <f>_xlfn.XLOOKUP(A568,'2025'!A:A,'2025'!G:G)</f>
        <v>1</v>
      </c>
      <c r="I568" t="str">
        <f>_xlfn.XLOOKUP(A568,'2021'!A:A,'2021'!U:U)</f>
        <v/>
      </c>
      <c r="J568" t="str">
        <f>_xlfn.XLOOKUP(A568,'2022'!A:A,'2022'!V:V)</f>
        <v/>
      </c>
      <c r="K568" t="str">
        <f>_xlfn.XLOOKUP(A568,'2023'!B:B,'2023'!AD:AD)</f>
        <v/>
      </c>
      <c r="L568" t="str">
        <f>_xlfn.XLOOKUP(A568,'2024'!B:B,'2024'!AV:AV)</f>
        <v/>
      </c>
      <c r="M568">
        <f>_xlfn.XLOOKUP(A568,'2025'!A:A,'2025'!G:G)</f>
        <v>1</v>
      </c>
      <c r="N568">
        <f>_xlfn.XLOOKUP(A568,'2021'!A:A,'2021'!E:E)</f>
        <v>0</v>
      </c>
      <c r="O568">
        <f>_xlfn.XLOOKUP(A568,'2022'!A:A,'2022'!E:E)</f>
        <v>0</v>
      </c>
      <c r="P568">
        <f>_xlfn.XLOOKUP(A568,'2023'!B:B,'2023'!G:G)</f>
        <v>0</v>
      </c>
      <c r="Q568">
        <f>_xlfn.XLOOKUP(A568,'2024'!B:B,'2024'!BH:BH)</f>
        <v>0</v>
      </c>
      <c r="R568">
        <f>_xlfn.XLOOKUP(A568,'2025'!A:A,'2025'!B:B)</f>
        <v>0</v>
      </c>
      <c r="S568" t="str">
        <f>_xlfn.XLOOKUP(A568,'2021'!A:A,'2021'!X:X)</f>
        <v/>
      </c>
      <c r="T568" t="str">
        <f>_xlfn.XLOOKUP(A568,'2022'!A:A,'2022'!X:X)</f>
        <v/>
      </c>
      <c r="U568" t="str">
        <f>_xlfn.XLOOKUP(A568,'2023'!B:B,'2023'!AF:AF)</f>
        <v/>
      </c>
      <c r="V568" t="str">
        <f>_xlfn.XLOOKUP(A568,'2024'!B:B,'2024'!BW:BW)</f>
        <v/>
      </c>
      <c r="W568">
        <f>_xlfn.XLOOKUP(A568,'2025'!A:A,'2025'!C:C)</f>
        <v>0</v>
      </c>
      <c r="X568" t="str">
        <f>_xlfn.XLOOKUP(A568,'2021'!A:A,'2021'!V:V)</f>
        <v/>
      </c>
      <c r="Y568">
        <f>_xlfn.XLOOKUP(A568,'2022'!A:A,'2022'!W:W)</f>
        <v>1</v>
      </c>
      <c r="Z568">
        <f>_xlfn.XLOOKUP(A568,'2023'!B:B,'2023'!AE:AE)</f>
        <v>1</v>
      </c>
      <c r="AA568">
        <f>_xlfn.XLOOKUP(A568,'2024'!B:B,'2024'!AZ:AZ)</f>
        <v>1</v>
      </c>
      <c r="AB568">
        <f>_xlfn.XLOOKUP(A568,'2025'!A:A,'2025'!F:F)</f>
        <v>1</v>
      </c>
    </row>
    <row r="569" spans="1:28">
      <c r="A569" t="s">
        <v>382</v>
      </c>
      <c r="E569" t="str">
        <f>_xlfn.XLOOKUP(A569,'2022'!A:A,'2022'!AA:AA)</f>
        <v/>
      </c>
      <c r="F569">
        <f>_xlfn.XLOOKUP(A569,'2023'!B:B,'2023'!AG:AG)</f>
        <v>0</v>
      </c>
      <c r="G569">
        <f>_xlfn.XLOOKUP(A569,'2024'!B:B,'2024'!BL:BL)</f>
        <v>0</v>
      </c>
      <c r="H569">
        <f>_xlfn.XLOOKUP(A569,'2025'!A:A,'2025'!G:G)</f>
        <v>0</v>
      </c>
      <c r="I569" t="str">
        <f>_xlfn.XLOOKUP(A569,'2021'!A:A,'2021'!U:U)</f>
        <v/>
      </c>
      <c r="J569" t="str">
        <f>_xlfn.XLOOKUP(A569,'2022'!A:A,'2022'!V:V)</f>
        <v/>
      </c>
      <c r="K569" t="str">
        <f>_xlfn.XLOOKUP(A569,'2023'!B:B,'2023'!AD:AD)</f>
        <v/>
      </c>
      <c r="L569" t="str">
        <f>_xlfn.XLOOKUP(A569,'2024'!B:B,'2024'!AV:AV)</f>
        <v/>
      </c>
      <c r="M569">
        <f>_xlfn.XLOOKUP(A569,'2025'!A:A,'2025'!G:G)</f>
        <v>0</v>
      </c>
      <c r="N569">
        <f>_xlfn.XLOOKUP(A569,'2021'!A:A,'2021'!E:E)</f>
        <v>0</v>
      </c>
      <c r="O569">
        <f>_xlfn.XLOOKUP(A569,'2022'!A:A,'2022'!E:E)</f>
        <v>0</v>
      </c>
      <c r="P569">
        <f>_xlfn.XLOOKUP(A569,'2023'!B:B,'2023'!G:G)</f>
        <v>0</v>
      </c>
      <c r="Q569">
        <f>_xlfn.XLOOKUP(A569,'2024'!B:B,'2024'!BH:BH)</f>
        <v>0</v>
      </c>
      <c r="R569">
        <f>_xlfn.XLOOKUP(A569,'2025'!A:A,'2025'!B:B)</f>
        <v>0</v>
      </c>
      <c r="S569" t="str">
        <f>_xlfn.XLOOKUP(A569,'2021'!A:A,'2021'!X:X)</f>
        <v/>
      </c>
      <c r="T569" t="str">
        <f>_xlfn.XLOOKUP(A569,'2022'!A:A,'2022'!X:X)</f>
        <v/>
      </c>
      <c r="U569" t="str">
        <f>_xlfn.XLOOKUP(A569,'2023'!B:B,'2023'!AF:AF)</f>
        <v/>
      </c>
      <c r="V569" t="str">
        <f>_xlfn.XLOOKUP(A569,'2024'!B:B,'2024'!BW:BW)</f>
        <v/>
      </c>
      <c r="W569">
        <f>_xlfn.XLOOKUP(A569,'2025'!A:A,'2025'!C:C)</f>
        <v>0</v>
      </c>
      <c r="X569" t="str">
        <f>_xlfn.XLOOKUP(A569,'2021'!A:A,'2021'!V:V)</f>
        <v/>
      </c>
      <c r="Y569" t="str">
        <f>_xlfn.XLOOKUP(A569,'2022'!A:A,'2022'!W:W)</f>
        <v/>
      </c>
      <c r="Z569" t="str">
        <f>_xlfn.XLOOKUP(A569,'2023'!B:B,'2023'!AE:AE)</f>
        <v/>
      </c>
      <c r="AA569">
        <f>_xlfn.XLOOKUP(A569,'2024'!B:B,'2024'!AZ:AZ)</f>
        <v>0</v>
      </c>
      <c r="AB569">
        <f>_xlfn.XLOOKUP(A569,'2025'!A:A,'2025'!F:F)</f>
        <v>0</v>
      </c>
    </row>
    <row r="570" spans="1:28">
      <c r="A570" t="s">
        <v>174</v>
      </c>
      <c r="E570" t="str">
        <f>_xlfn.XLOOKUP(A570,'2022'!A:A,'2022'!AA:AA)</f>
        <v/>
      </c>
      <c r="F570">
        <f>_xlfn.XLOOKUP(A570,'2023'!B:B,'2023'!AG:AG)</f>
        <v>0</v>
      </c>
      <c r="G570">
        <f>_xlfn.XLOOKUP(A570,'2024'!B:B,'2024'!BL:BL)</f>
        <v>0</v>
      </c>
      <c r="H570">
        <f>_xlfn.XLOOKUP(A570,'2025'!A:A,'2025'!G:G)</f>
        <v>1</v>
      </c>
      <c r="I570" t="str">
        <f>_xlfn.XLOOKUP(A570,'2021'!A:A,'2021'!U:U)</f>
        <v/>
      </c>
      <c r="J570" t="str">
        <f>_xlfn.XLOOKUP(A570,'2022'!A:A,'2022'!V:V)</f>
        <v/>
      </c>
      <c r="K570" t="str">
        <f>_xlfn.XLOOKUP(A570,'2023'!B:B,'2023'!AD:AD)</f>
        <v/>
      </c>
      <c r="L570" t="str">
        <f>_xlfn.XLOOKUP(A570,'2024'!B:B,'2024'!AV:AV)</f>
        <v/>
      </c>
      <c r="M570">
        <f>_xlfn.XLOOKUP(A570,'2025'!A:A,'2025'!G:G)</f>
        <v>1</v>
      </c>
      <c r="N570" t="str">
        <f>_xlfn.XLOOKUP(A570,'2021'!A:A,'2021'!E:E)</f>
        <v>Y</v>
      </c>
      <c r="O570" t="str">
        <f>_xlfn.XLOOKUP(A570,'2022'!A:A,'2022'!E:E)</f>
        <v>Y</v>
      </c>
      <c r="P570" t="str">
        <f>_xlfn.XLOOKUP(A570,'2023'!B:B,'2023'!G:G)</f>
        <v>Y</v>
      </c>
      <c r="Q570">
        <f>_xlfn.XLOOKUP(A570,'2024'!B:B,'2024'!BH:BH)</f>
        <v>0</v>
      </c>
      <c r="R570">
        <f>_xlfn.XLOOKUP(A570,'2025'!A:A,'2025'!B:B)</f>
        <v>0</v>
      </c>
      <c r="S570" t="str">
        <f>_xlfn.XLOOKUP(A570,'2021'!A:A,'2021'!X:X)</f>
        <v/>
      </c>
      <c r="T570" t="str">
        <f>_xlfn.XLOOKUP(A570,'2022'!A:A,'2022'!X:X)</f>
        <v/>
      </c>
      <c r="U570" t="str">
        <f>_xlfn.XLOOKUP(A570,'2023'!B:B,'2023'!AF:AF)</f>
        <v/>
      </c>
      <c r="V570" t="str">
        <f>_xlfn.XLOOKUP(A570,'2024'!B:B,'2024'!BW:BW)</f>
        <v/>
      </c>
      <c r="W570">
        <f>_xlfn.XLOOKUP(A570,'2025'!A:A,'2025'!C:C)</f>
        <v>0</v>
      </c>
      <c r="X570">
        <f>_xlfn.XLOOKUP(A570,'2021'!A:A,'2021'!V:V)</f>
        <v>1</v>
      </c>
      <c r="Y570" t="str">
        <f>_xlfn.XLOOKUP(A570,'2022'!A:A,'2022'!W:W)</f>
        <v/>
      </c>
      <c r="Z570">
        <f>_xlfn.XLOOKUP(A570,'2023'!B:B,'2023'!AE:AE)</f>
        <v>1</v>
      </c>
      <c r="AA570">
        <f>_xlfn.XLOOKUP(A570,'2024'!B:B,'2024'!AZ:AZ)</f>
        <v>1</v>
      </c>
      <c r="AB570">
        <f>_xlfn.XLOOKUP(A570,'2025'!A:A,'2025'!F:F)</f>
        <v>1</v>
      </c>
    </row>
    <row r="571" spans="1:28">
      <c r="A571" t="s">
        <v>2946</v>
      </c>
      <c r="E571" t="str">
        <f>_xlfn.XLOOKUP(A571,'2022'!A:A,'2022'!AA:AA)</f>
        <v>Y</v>
      </c>
      <c r="F571" t="e">
        <f>_xlfn.XLOOKUP(A571,'2023'!B:B,'2023'!AG:AG)</f>
        <v>#N/A</v>
      </c>
      <c r="G571" t="e">
        <f>_xlfn.XLOOKUP(A571,'2024'!B:B,'2024'!BL:BL)</f>
        <v>#N/A</v>
      </c>
      <c r="H571" t="e">
        <f>_xlfn.XLOOKUP(A571,'2025'!A:A,'2025'!G:G)</f>
        <v>#N/A</v>
      </c>
      <c r="I571">
        <f>_xlfn.XLOOKUP(A571,'2021'!A:A,'2021'!U:U)</f>
        <v>1</v>
      </c>
      <c r="J571">
        <f>_xlfn.XLOOKUP(A571,'2022'!A:A,'2022'!V:V)</f>
        <v>1</v>
      </c>
      <c r="K571" t="e">
        <f>_xlfn.XLOOKUP(A571,'2023'!B:B,'2023'!AD:AD)</f>
        <v>#N/A</v>
      </c>
      <c r="L571" t="e">
        <f>_xlfn.XLOOKUP(A571,'2024'!B:B,'2024'!AV:AV)</f>
        <v>#N/A</v>
      </c>
      <c r="M571" t="e">
        <f>_xlfn.XLOOKUP(A571,'2025'!A:A,'2025'!G:G)</f>
        <v>#N/A</v>
      </c>
      <c r="N571">
        <f>_xlfn.XLOOKUP(A571,'2021'!A:A,'2021'!E:E)</f>
        <v>0</v>
      </c>
      <c r="O571">
        <f>_xlfn.XLOOKUP(A571,'2022'!A:A,'2022'!E:E)</f>
        <v>0</v>
      </c>
      <c r="P571" t="e">
        <f>_xlfn.XLOOKUP(A571,'2023'!B:B,'2023'!G:G)</f>
        <v>#N/A</v>
      </c>
      <c r="Q571" t="e">
        <f>_xlfn.XLOOKUP(A571,'2024'!B:B,'2024'!BH:BH)</f>
        <v>#N/A</v>
      </c>
      <c r="R571" t="e">
        <f>_xlfn.XLOOKUP(A571,'2025'!A:A,'2025'!B:B)</f>
        <v>#N/A</v>
      </c>
      <c r="S571">
        <f>_xlfn.XLOOKUP(A571,'2021'!A:A,'2021'!X:X)</f>
        <v>1</v>
      </c>
      <c r="T571">
        <f>_xlfn.XLOOKUP(A571,'2022'!A:A,'2022'!X:X)</f>
        <v>1</v>
      </c>
      <c r="U571" t="e">
        <f>_xlfn.XLOOKUP(A571,'2023'!B:B,'2023'!AF:AF)</f>
        <v>#N/A</v>
      </c>
      <c r="V571" t="e">
        <f>_xlfn.XLOOKUP(A571,'2024'!B:B,'2024'!BW:BW)</f>
        <v>#N/A</v>
      </c>
      <c r="W571" t="e">
        <f>_xlfn.XLOOKUP(A571,'2025'!A:A,'2025'!C:C)</f>
        <v>#N/A</v>
      </c>
      <c r="X571">
        <f>_xlfn.XLOOKUP(A571,'2021'!A:A,'2021'!V:V)</f>
        <v>1</v>
      </c>
      <c r="Y571">
        <f>_xlfn.XLOOKUP(A571,'2022'!A:A,'2022'!W:W)</f>
        <v>1</v>
      </c>
      <c r="Z571" t="e">
        <f>_xlfn.XLOOKUP(A571,'2023'!B:B,'2023'!AE:AE)</f>
        <v>#N/A</v>
      </c>
      <c r="AA571" t="e">
        <f>_xlfn.XLOOKUP(A571,'2024'!B:B,'2024'!AZ:AZ)</f>
        <v>#N/A</v>
      </c>
      <c r="AB571" t="e">
        <f>_xlfn.XLOOKUP(A571,'2025'!A:A,'2025'!F:F)</f>
        <v>#N/A</v>
      </c>
    </row>
    <row r="572" spans="1:28">
      <c r="A572" t="s">
        <v>353</v>
      </c>
      <c r="E572" t="str">
        <f>_xlfn.XLOOKUP(A572,'2022'!A:A,'2022'!AA:AA)</f>
        <v>Y</v>
      </c>
      <c r="F572" t="str">
        <f>_xlfn.XLOOKUP(A572,'2023'!B:B,'2023'!AG:AG)</f>
        <v>Y</v>
      </c>
      <c r="G572">
        <f>_xlfn.XLOOKUP(A572,'2024'!B:B,'2024'!BL:BL)</f>
        <v>1</v>
      </c>
      <c r="H572">
        <f>_xlfn.XLOOKUP(A572,'2025'!A:A,'2025'!G:G)</f>
        <v>1</v>
      </c>
      <c r="I572">
        <f>_xlfn.XLOOKUP(A572,'2021'!A:A,'2021'!U:U)</f>
        <v>1</v>
      </c>
      <c r="J572" t="str">
        <f>_xlfn.XLOOKUP(A572,'2022'!A:A,'2022'!V:V)</f>
        <v/>
      </c>
      <c r="K572" t="str">
        <f>_xlfn.XLOOKUP(A572,'2023'!B:B,'2023'!AD:AD)</f>
        <v/>
      </c>
      <c r="L572" t="str">
        <f>_xlfn.XLOOKUP(A572,'2024'!B:B,'2024'!AV:AV)</f>
        <v/>
      </c>
      <c r="M572">
        <f>_xlfn.XLOOKUP(A572,'2025'!A:A,'2025'!G:G)</f>
        <v>1</v>
      </c>
      <c r="N572">
        <f>_xlfn.XLOOKUP(A572,'2021'!A:A,'2021'!E:E)</f>
        <v>0</v>
      </c>
      <c r="O572">
        <f>_xlfn.XLOOKUP(A572,'2022'!A:A,'2022'!E:E)</f>
        <v>0</v>
      </c>
      <c r="P572">
        <f>_xlfn.XLOOKUP(A572,'2023'!B:B,'2023'!G:G)</f>
        <v>0</v>
      </c>
      <c r="Q572">
        <f>_xlfn.XLOOKUP(A572,'2024'!B:B,'2024'!BH:BH)</f>
        <v>0</v>
      </c>
      <c r="R572">
        <f>_xlfn.XLOOKUP(A572,'2025'!A:A,'2025'!B:B)</f>
        <v>0</v>
      </c>
      <c r="S572" t="str">
        <f>_xlfn.XLOOKUP(A572,'2021'!A:A,'2021'!X:X)</f>
        <v/>
      </c>
      <c r="T572" t="str">
        <f>_xlfn.XLOOKUP(A572,'2022'!A:A,'2022'!X:X)</f>
        <v/>
      </c>
      <c r="U572" t="str">
        <f>_xlfn.XLOOKUP(A572,'2023'!B:B,'2023'!AF:AF)</f>
        <v/>
      </c>
      <c r="V572" t="str">
        <f>_xlfn.XLOOKUP(A572,'2024'!B:B,'2024'!BW:BW)</f>
        <v/>
      </c>
      <c r="W572">
        <f>_xlfn.XLOOKUP(A572,'2025'!A:A,'2025'!C:C)</f>
        <v>0</v>
      </c>
      <c r="X572" t="str">
        <f>_xlfn.XLOOKUP(A572,'2021'!A:A,'2021'!V:V)</f>
        <v/>
      </c>
      <c r="Y572">
        <f>_xlfn.XLOOKUP(A572,'2022'!A:A,'2022'!W:W)</f>
        <v>1</v>
      </c>
      <c r="Z572">
        <f>_xlfn.XLOOKUP(A572,'2023'!B:B,'2023'!AE:AE)</f>
        <v>1</v>
      </c>
      <c r="AA572">
        <f>_xlfn.XLOOKUP(A572,'2024'!B:B,'2024'!AZ:AZ)</f>
        <v>1</v>
      </c>
      <c r="AB572">
        <f>_xlfn.XLOOKUP(A572,'2025'!A:A,'2025'!F:F)</f>
        <v>1</v>
      </c>
    </row>
    <row r="573" spans="1:28">
      <c r="A573" t="s">
        <v>142</v>
      </c>
      <c r="E573" t="str">
        <f>_xlfn.XLOOKUP(A573,'2022'!A:A,'2022'!AA:AA)</f>
        <v/>
      </c>
      <c r="F573">
        <f>_xlfn.XLOOKUP(A573,'2023'!B:B,'2023'!AG:AG)</f>
        <v>0</v>
      </c>
      <c r="G573">
        <f>_xlfn.XLOOKUP(A573,'2024'!B:B,'2024'!BL:BL)</f>
        <v>1</v>
      </c>
      <c r="H573">
        <f>_xlfn.XLOOKUP(A573,'2025'!A:A,'2025'!G:G)</f>
        <v>0</v>
      </c>
      <c r="I573" t="str">
        <f>_xlfn.XLOOKUP(A573,'2021'!A:A,'2021'!U:U)</f>
        <v/>
      </c>
      <c r="J573" t="str">
        <f>_xlfn.XLOOKUP(A573,'2022'!A:A,'2022'!V:V)</f>
        <v/>
      </c>
      <c r="K573" t="str">
        <f>_xlfn.XLOOKUP(A573,'2023'!B:B,'2023'!AD:AD)</f>
        <v/>
      </c>
      <c r="L573" t="str">
        <f>_xlfn.XLOOKUP(A573,'2024'!B:B,'2024'!AV:AV)</f>
        <v/>
      </c>
      <c r="M573">
        <f>_xlfn.XLOOKUP(A573,'2025'!A:A,'2025'!G:G)</f>
        <v>0</v>
      </c>
      <c r="N573" t="str">
        <f>_xlfn.XLOOKUP(A573,'2021'!A:A,'2021'!E:E)</f>
        <v>Y</v>
      </c>
      <c r="O573" t="str">
        <f>_xlfn.XLOOKUP(A573,'2022'!A:A,'2022'!E:E)</f>
        <v>Y</v>
      </c>
      <c r="P573" t="str">
        <f>_xlfn.XLOOKUP(A573,'2023'!B:B,'2023'!G:G)</f>
        <v>Y</v>
      </c>
      <c r="Q573">
        <f>_xlfn.XLOOKUP(A573,'2024'!B:B,'2024'!BH:BH)</f>
        <v>1</v>
      </c>
      <c r="R573">
        <f>_xlfn.XLOOKUP(A573,'2025'!A:A,'2025'!B:B)</f>
        <v>1</v>
      </c>
      <c r="S573">
        <f>_xlfn.XLOOKUP(A573,'2021'!A:A,'2021'!X:X)</f>
        <v>1</v>
      </c>
      <c r="T573">
        <f>_xlfn.XLOOKUP(A573,'2022'!A:A,'2022'!X:X)</f>
        <v>1</v>
      </c>
      <c r="U573">
        <f>_xlfn.XLOOKUP(A573,'2023'!B:B,'2023'!AF:AF)</f>
        <v>1</v>
      </c>
      <c r="V573">
        <f>_xlfn.XLOOKUP(A573,'2024'!B:B,'2024'!BW:BW)</f>
        <v>1</v>
      </c>
      <c r="W573">
        <f>_xlfn.XLOOKUP(A573,'2025'!A:A,'2025'!C:C)</f>
        <v>1</v>
      </c>
      <c r="X573">
        <f>_xlfn.XLOOKUP(A573,'2021'!A:A,'2021'!V:V)</f>
        <v>1</v>
      </c>
      <c r="Y573">
        <f>_xlfn.XLOOKUP(A573,'2022'!A:A,'2022'!W:W)</f>
        <v>1</v>
      </c>
      <c r="Z573">
        <f>_xlfn.XLOOKUP(A573,'2023'!B:B,'2023'!AE:AE)</f>
        <v>1</v>
      </c>
      <c r="AA573">
        <f>_xlfn.XLOOKUP(A573,'2024'!B:B,'2024'!AZ:AZ)</f>
        <v>1</v>
      </c>
      <c r="AB573">
        <f>_xlfn.XLOOKUP(A573,'2025'!A:A,'2025'!F:F)</f>
        <v>1</v>
      </c>
    </row>
    <row r="574" spans="1:28">
      <c r="A574" t="s">
        <v>331</v>
      </c>
      <c r="E574" t="str">
        <f>_xlfn.XLOOKUP(A574,'2022'!A:A,'2022'!AA:AA)</f>
        <v>Y</v>
      </c>
      <c r="F574">
        <f>_xlfn.XLOOKUP(A574,'2023'!B:B,'2023'!AG:AG)</f>
        <v>0</v>
      </c>
      <c r="G574">
        <f>_xlfn.XLOOKUP(A574,'2024'!B:B,'2024'!BL:BL)</f>
        <v>0</v>
      </c>
      <c r="H574">
        <f>_xlfn.XLOOKUP(A574,'2025'!A:A,'2025'!G:G)</f>
        <v>0</v>
      </c>
      <c r="I574" t="str">
        <f>_xlfn.XLOOKUP(A574,'2021'!A:A,'2021'!U:U)</f>
        <v/>
      </c>
      <c r="J574" t="str">
        <f>_xlfn.XLOOKUP(A574,'2022'!A:A,'2022'!V:V)</f>
        <v/>
      </c>
      <c r="K574" t="str">
        <f>_xlfn.XLOOKUP(A574,'2023'!B:B,'2023'!AD:AD)</f>
        <v/>
      </c>
      <c r="L574" t="str">
        <f>_xlfn.XLOOKUP(A574,'2024'!B:B,'2024'!AV:AV)</f>
        <v/>
      </c>
      <c r="M574">
        <f>_xlfn.XLOOKUP(A574,'2025'!A:A,'2025'!G:G)</f>
        <v>0</v>
      </c>
      <c r="N574" t="str">
        <f>_xlfn.XLOOKUP(A574,'2021'!A:A,'2021'!E:E)</f>
        <v>Y</v>
      </c>
      <c r="O574" t="str">
        <f>_xlfn.XLOOKUP(A574,'2022'!A:A,'2022'!E:E)</f>
        <v>Y</v>
      </c>
      <c r="P574" t="str">
        <f>_xlfn.XLOOKUP(A574,'2023'!B:B,'2023'!G:G)</f>
        <v>Y</v>
      </c>
      <c r="Q574">
        <f>_xlfn.XLOOKUP(A574,'2024'!B:B,'2024'!BH:BH)</f>
        <v>1</v>
      </c>
      <c r="R574">
        <f>_xlfn.XLOOKUP(A574,'2025'!A:A,'2025'!B:B)</f>
        <v>1</v>
      </c>
      <c r="S574" t="str">
        <f>_xlfn.XLOOKUP(A574,'2021'!A:A,'2021'!X:X)</f>
        <v/>
      </c>
      <c r="T574">
        <f>_xlfn.XLOOKUP(A574,'2022'!A:A,'2022'!X:X)</f>
        <v>1</v>
      </c>
      <c r="U574" t="str">
        <f>_xlfn.XLOOKUP(A574,'2023'!B:B,'2023'!AF:AF)</f>
        <v/>
      </c>
      <c r="V574" t="str">
        <f>_xlfn.XLOOKUP(A574,'2024'!B:B,'2024'!BW:BW)</f>
        <v/>
      </c>
      <c r="W574">
        <f>_xlfn.XLOOKUP(A574,'2025'!A:A,'2025'!C:C)</f>
        <v>0</v>
      </c>
      <c r="X574">
        <f>_xlfn.XLOOKUP(A574,'2021'!A:A,'2021'!V:V)</f>
        <v>1</v>
      </c>
      <c r="Y574" t="str">
        <f>_xlfn.XLOOKUP(A574,'2022'!A:A,'2022'!W:W)</f>
        <v/>
      </c>
      <c r="Z574">
        <f>_xlfn.XLOOKUP(A574,'2023'!B:B,'2023'!AE:AE)</f>
        <v>1</v>
      </c>
      <c r="AA574">
        <f>_xlfn.XLOOKUP(A574,'2024'!B:B,'2024'!AZ:AZ)</f>
        <v>0</v>
      </c>
      <c r="AB574">
        <f>_xlfn.XLOOKUP(A574,'2025'!A:A,'2025'!F:F)</f>
        <v>1</v>
      </c>
    </row>
    <row r="575" spans="1:28">
      <c r="A575" t="s">
        <v>2936</v>
      </c>
      <c r="E575" t="str">
        <f>_xlfn.XLOOKUP(A575,'2022'!A:A,'2022'!AA:AA)</f>
        <v/>
      </c>
      <c r="F575" t="e">
        <f>_xlfn.XLOOKUP(A575,'2023'!B:B,'2023'!AG:AG)</f>
        <v>#N/A</v>
      </c>
      <c r="G575" t="e">
        <f>_xlfn.XLOOKUP(A575,'2024'!B:B,'2024'!BL:BL)</f>
        <v>#N/A</v>
      </c>
      <c r="H575" t="e">
        <f>_xlfn.XLOOKUP(A575,'2025'!A:A,'2025'!G:G)</f>
        <v>#N/A</v>
      </c>
      <c r="I575" t="e">
        <f>_xlfn.XLOOKUP(A575,'2021'!A:A,'2021'!U:U)</f>
        <v>#N/A</v>
      </c>
      <c r="J575" t="str">
        <f>_xlfn.XLOOKUP(A575,'2022'!A:A,'2022'!V:V)</f>
        <v/>
      </c>
      <c r="K575" t="e">
        <f>_xlfn.XLOOKUP(A575,'2023'!B:B,'2023'!AD:AD)</f>
        <v>#N/A</v>
      </c>
      <c r="L575" t="e">
        <f>_xlfn.XLOOKUP(A575,'2024'!B:B,'2024'!AV:AV)</f>
        <v>#N/A</v>
      </c>
      <c r="M575" t="e">
        <f>_xlfn.XLOOKUP(A575,'2025'!A:A,'2025'!G:G)</f>
        <v>#N/A</v>
      </c>
      <c r="N575" t="e">
        <f>_xlfn.XLOOKUP(A575,'2021'!A:A,'2021'!E:E)</f>
        <v>#N/A</v>
      </c>
      <c r="O575">
        <f>_xlfn.XLOOKUP(A575,'2022'!A:A,'2022'!E:E)</f>
        <v>0</v>
      </c>
      <c r="P575" t="e">
        <f>_xlfn.XLOOKUP(A575,'2023'!B:B,'2023'!G:G)</f>
        <v>#N/A</v>
      </c>
      <c r="Q575" t="e">
        <f>_xlfn.XLOOKUP(A575,'2024'!B:B,'2024'!BH:BH)</f>
        <v>#N/A</v>
      </c>
      <c r="R575" t="e">
        <f>_xlfn.XLOOKUP(A575,'2025'!A:A,'2025'!B:B)</f>
        <v>#N/A</v>
      </c>
      <c r="S575" t="e">
        <f>_xlfn.XLOOKUP(A575,'2021'!A:A,'2021'!X:X)</f>
        <v>#N/A</v>
      </c>
      <c r="T575" t="str">
        <f>_xlfn.XLOOKUP(A575,'2022'!A:A,'2022'!X:X)</f>
        <v/>
      </c>
      <c r="U575" t="e">
        <f>_xlfn.XLOOKUP(A575,'2023'!B:B,'2023'!AF:AF)</f>
        <v>#N/A</v>
      </c>
      <c r="V575" t="e">
        <f>_xlfn.XLOOKUP(A575,'2024'!B:B,'2024'!BW:BW)</f>
        <v>#N/A</v>
      </c>
      <c r="W575" t="e">
        <f>_xlfn.XLOOKUP(A575,'2025'!A:A,'2025'!C:C)</f>
        <v>#N/A</v>
      </c>
      <c r="X575" t="e">
        <f>_xlfn.XLOOKUP(A575,'2021'!A:A,'2021'!V:V)</f>
        <v>#N/A</v>
      </c>
      <c r="Y575" t="str">
        <f>_xlfn.XLOOKUP(A575,'2022'!A:A,'2022'!W:W)</f>
        <v/>
      </c>
      <c r="Z575" t="e">
        <f>_xlfn.XLOOKUP(A575,'2023'!B:B,'2023'!AE:AE)</f>
        <v>#N/A</v>
      </c>
      <c r="AA575" t="e">
        <f>_xlfn.XLOOKUP(A575,'2024'!B:B,'2024'!AZ:AZ)</f>
        <v>#N/A</v>
      </c>
      <c r="AB575" t="e">
        <f>_xlfn.XLOOKUP(A575,'2025'!A:A,'2025'!F:F)</f>
        <v>#N/A</v>
      </c>
    </row>
    <row r="576" spans="1:28">
      <c r="A576" t="s">
        <v>391</v>
      </c>
      <c r="E576" t="e">
        <f>_xlfn.XLOOKUP(A576,'2022'!A:A,'2022'!AA:AA)</f>
        <v>#N/A</v>
      </c>
      <c r="F576" t="e">
        <f>_xlfn.XLOOKUP(A576,'2023'!B:B,'2023'!AG:AG)</f>
        <v>#N/A</v>
      </c>
      <c r="G576">
        <f>_xlfn.XLOOKUP(A576,'2024'!B:B,'2024'!BL:BL)</f>
        <v>1</v>
      </c>
      <c r="H576">
        <f>_xlfn.XLOOKUP(A576,'2025'!A:A,'2025'!G:G)</f>
        <v>1</v>
      </c>
      <c r="I576" t="e">
        <f>_xlfn.XLOOKUP(A576,'2021'!A:A,'2021'!U:U)</f>
        <v>#N/A</v>
      </c>
      <c r="J576" t="e">
        <f>_xlfn.XLOOKUP(A576,'2022'!A:A,'2022'!V:V)</f>
        <v>#N/A</v>
      </c>
      <c r="K576" t="e">
        <f>_xlfn.XLOOKUP(A576,'2023'!B:B,'2023'!AD:AD)</f>
        <v>#N/A</v>
      </c>
      <c r="L576" t="str">
        <f>_xlfn.XLOOKUP(A576,'2024'!B:B,'2024'!AV:AV)</f>
        <v/>
      </c>
      <c r="M576">
        <f>_xlfn.XLOOKUP(A576,'2025'!A:A,'2025'!G:G)</f>
        <v>1</v>
      </c>
      <c r="N576" t="e">
        <f>_xlfn.XLOOKUP(A576,'2021'!A:A,'2021'!E:E)</f>
        <v>#N/A</v>
      </c>
      <c r="O576" t="e">
        <f>_xlfn.XLOOKUP(A576,'2022'!A:A,'2022'!E:E)</f>
        <v>#N/A</v>
      </c>
      <c r="P576" t="e">
        <f>_xlfn.XLOOKUP(A576,'2023'!B:B,'2023'!G:G)</f>
        <v>#N/A</v>
      </c>
      <c r="Q576">
        <f>_xlfn.XLOOKUP(A576,'2024'!B:B,'2024'!BH:BH)</f>
        <v>1</v>
      </c>
      <c r="R576">
        <f>_xlfn.XLOOKUP(A576,'2025'!A:A,'2025'!B:B)</f>
        <v>1</v>
      </c>
      <c r="S576" t="e">
        <f>_xlfn.XLOOKUP(A576,'2021'!A:A,'2021'!X:X)</f>
        <v>#N/A</v>
      </c>
      <c r="T576" t="e">
        <f>_xlfn.XLOOKUP(A576,'2022'!A:A,'2022'!X:X)</f>
        <v>#N/A</v>
      </c>
      <c r="U576" t="e">
        <f>_xlfn.XLOOKUP(A576,'2023'!B:B,'2023'!AF:AF)</f>
        <v>#N/A</v>
      </c>
      <c r="V576">
        <f>_xlfn.XLOOKUP(A576,'2024'!B:B,'2024'!BW:BW)</f>
        <v>1</v>
      </c>
      <c r="W576">
        <f>_xlfn.XLOOKUP(A576,'2025'!A:A,'2025'!C:C)</f>
        <v>1</v>
      </c>
      <c r="X576" t="e">
        <f>_xlfn.XLOOKUP(A576,'2021'!A:A,'2021'!V:V)</f>
        <v>#N/A</v>
      </c>
      <c r="Y576" t="e">
        <f>_xlfn.XLOOKUP(A576,'2022'!A:A,'2022'!W:W)</f>
        <v>#N/A</v>
      </c>
      <c r="Z576" t="e">
        <f>_xlfn.XLOOKUP(A576,'2023'!B:B,'2023'!AE:AE)</f>
        <v>#N/A</v>
      </c>
      <c r="AA576">
        <f>_xlfn.XLOOKUP(A576,'2024'!B:B,'2024'!AZ:AZ)</f>
        <v>1</v>
      </c>
      <c r="AB576">
        <f>_xlfn.XLOOKUP(A576,'2025'!A:A,'2025'!F:F)</f>
        <v>1</v>
      </c>
    </row>
    <row r="577" spans="1:28">
      <c r="A577" t="s">
        <v>2167</v>
      </c>
      <c r="E577" t="str">
        <f>_xlfn.XLOOKUP(A577,'2022'!A:A,'2022'!AA:AA)</f>
        <v>Y</v>
      </c>
      <c r="F577">
        <f>_xlfn.XLOOKUP(A577,'2023'!B:B,'2023'!AG:AG)</f>
        <v>0</v>
      </c>
      <c r="G577" t="e">
        <f>_xlfn.XLOOKUP(A577,'2024'!B:B,'2024'!BL:BL)</f>
        <v>#N/A</v>
      </c>
      <c r="H577" t="e">
        <f>_xlfn.XLOOKUP(A577,'2025'!A:A,'2025'!G:G)</f>
        <v>#N/A</v>
      </c>
      <c r="I577" t="str">
        <f>_xlfn.XLOOKUP(A577,'2021'!A:A,'2021'!U:U)</f>
        <v/>
      </c>
      <c r="J577" t="str">
        <f>_xlfn.XLOOKUP(A577,'2022'!A:A,'2022'!V:V)</f>
        <v/>
      </c>
      <c r="K577" t="str">
        <f>_xlfn.XLOOKUP(A577,'2023'!B:B,'2023'!AD:AD)</f>
        <v/>
      </c>
      <c r="L577" t="e">
        <f>_xlfn.XLOOKUP(A577,'2024'!B:B,'2024'!AV:AV)</f>
        <v>#N/A</v>
      </c>
      <c r="M577" t="e">
        <f>_xlfn.XLOOKUP(A577,'2025'!A:A,'2025'!G:G)</f>
        <v>#N/A</v>
      </c>
      <c r="N577" t="str">
        <f>_xlfn.XLOOKUP(A577,'2021'!A:A,'2021'!E:E)</f>
        <v>Y</v>
      </c>
      <c r="O577" t="str">
        <f>_xlfn.XLOOKUP(A577,'2022'!A:A,'2022'!E:E)</f>
        <v>Y</v>
      </c>
      <c r="P577" t="str">
        <f>_xlfn.XLOOKUP(A577,'2023'!B:B,'2023'!G:G)</f>
        <v>Y</v>
      </c>
      <c r="Q577" t="e">
        <f>_xlfn.XLOOKUP(A577,'2024'!B:B,'2024'!BH:BH)</f>
        <v>#N/A</v>
      </c>
      <c r="R577" t="e">
        <f>_xlfn.XLOOKUP(A577,'2025'!A:A,'2025'!B:B)</f>
        <v>#N/A</v>
      </c>
      <c r="S577">
        <f>_xlfn.XLOOKUP(A577,'2021'!A:A,'2021'!X:X)</f>
        <v>1</v>
      </c>
      <c r="T577">
        <f>_xlfn.XLOOKUP(A577,'2022'!A:A,'2022'!X:X)</f>
        <v>1</v>
      </c>
      <c r="U577">
        <f>_xlfn.XLOOKUP(A577,'2023'!B:B,'2023'!AF:AF)</f>
        <v>1</v>
      </c>
      <c r="V577" t="e">
        <f>_xlfn.XLOOKUP(A577,'2024'!B:B,'2024'!BW:BW)</f>
        <v>#N/A</v>
      </c>
      <c r="W577" t="e">
        <f>_xlfn.XLOOKUP(A577,'2025'!A:A,'2025'!C:C)</f>
        <v>#N/A</v>
      </c>
      <c r="X577">
        <f>_xlfn.XLOOKUP(A577,'2021'!A:A,'2021'!V:V)</f>
        <v>1</v>
      </c>
      <c r="Y577">
        <f>_xlfn.XLOOKUP(A577,'2022'!A:A,'2022'!W:W)</f>
        <v>1</v>
      </c>
      <c r="Z577">
        <f>_xlfn.XLOOKUP(A577,'2023'!B:B,'2023'!AE:AE)</f>
        <v>1</v>
      </c>
      <c r="AA577" t="e">
        <f>_xlfn.XLOOKUP(A577,'2024'!B:B,'2024'!AZ:AZ)</f>
        <v>#N/A</v>
      </c>
      <c r="AB577" t="e">
        <f>_xlfn.XLOOKUP(A577,'2025'!A:A,'2025'!F:F)</f>
        <v>#N/A</v>
      </c>
    </row>
    <row r="578" spans="1:28">
      <c r="A578" t="s">
        <v>164</v>
      </c>
      <c r="E578" t="str">
        <f>_xlfn.XLOOKUP(A578,'2022'!A:A,'2022'!AA:AA)</f>
        <v>Y</v>
      </c>
      <c r="F578" t="str">
        <f>_xlfn.XLOOKUP(A578,'2023'!B:B,'2023'!AG:AG)</f>
        <v>Y</v>
      </c>
      <c r="G578">
        <f>_xlfn.XLOOKUP(A578,'2024'!B:B,'2024'!BL:BL)</f>
        <v>1</v>
      </c>
      <c r="H578">
        <f>_xlfn.XLOOKUP(A578,'2025'!A:A,'2025'!G:G)</f>
        <v>0</v>
      </c>
      <c r="I578" t="str">
        <f>_xlfn.XLOOKUP(A578,'2021'!A:A,'2021'!U:U)</f>
        <v/>
      </c>
      <c r="J578">
        <f>_xlfn.XLOOKUP(A578,'2022'!A:A,'2022'!V:V)</f>
        <v>1</v>
      </c>
      <c r="K578" t="str">
        <f>_xlfn.XLOOKUP(A578,'2023'!B:B,'2023'!AD:AD)</f>
        <v/>
      </c>
      <c r="L578">
        <f>_xlfn.XLOOKUP(A578,'2024'!B:B,'2024'!AV:AV)</f>
        <v>1</v>
      </c>
      <c r="M578">
        <f>_xlfn.XLOOKUP(A578,'2025'!A:A,'2025'!G:G)</f>
        <v>0</v>
      </c>
      <c r="N578">
        <f>_xlfn.XLOOKUP(A578,'2021'!A:A,'2021'!E:E)</f>
        <v>0</v>
      </c>
      <c r="O578">
        <f>_xlfn.XLOOKUP(A578,'2022'!A:A,'2022'!E:E)</f>
        <v>0</v>
      </c>
      <c r="P578">
        <f>_xlfn.XLOOKUP(A578,'2023'!B:B,'2023'!G:G)</f>
        <v>0</v>
      </c>
      <c r="Q578">
        <f>_xlfn.XLOOKUP(A578,'2024'!B:B,'2024'!BH:BH)</f>
        <v>0</v>
      </c>
      <c r="R578">
        <f>_xlfn.XLOOKUP(A578,'2025'!A:A,'2025'!B:B)</f>
        <v>0</v>
      </c>
      <c r="S578" t="str">
        <f>_xlfn.XLOOKUP(A578,'2021'!A:A,'2021'!X:X)</f>
        <v/>
      </c>
      <c r="T578" t="str">
        <f>_xlfn.XLOOKUP(A578,'2022'!A:A,'2022'!X:X)</f>
        <v/>
      </c>
      <c r="U578">
        <f>_xlfn.XLOOKUP(A578,'2023'!B:B,'2023'!AF:AF)</f>
        <v>1</v>
      </c>
      <c r="V578">
        <f>_xlfn.XLOOKUP(A578,'2024'!B:B,'2024'!BW:BW)</f>
        <v>1</v>
      </c>
      <c r="W578">
        <f>_xlfn.XLOOKUP(A578,'2025'!A:A,'2025'!C:C)</f>
        <v>1</v>
      </c>
      <c r="X578" t="str">
        <f>_xlfn.XLOOKUP(A578,'2021'!A:A,'2021'!V:V)</f>
        <v/>
      </c>
      <c r="Y578" t="str">
        <f>_xlfn.XLOOKUP(A578,'2022'!A:A,'2022'!W:W)</f>
        <v/>
      </c>
      <c r="Z578">
        <f>_xlfn.XLOOKUP(A578,'2023'!B:B,'2023'!AE:AE)</f>
        <v>1</v>
      </c>
      <c r="AA578">
        <f>_xlfn.XLOOKUP(A578,'2024'!B:B,'2024'!AZ:AZ)</f>
        <v>0</v>
      </c>
      <c r="AB578">
        <f>_xlfn.XLOOKUP(A578,'2025'!A:A,'2025'!F:F)</f>
        <v>1</v>
      </c>
    </row>
    <row r="579" spans="1:28">
      <c r="A579" t="s">
        <v>177</v>
      </c>
      <c r="E579" t="str">
        <f>_xlfn.XLOOKUP(A579,'2022'!A:A,'2022'!AA:AA)</f>
        <v/>
      </c>
      <c r="F579" t="str">
        <f>_xlfn.XLOOKUP(A579,'2023'!B:B,'2023'!AG:AG)</f>
        <v>U</v>
      </c>
      <c r="G579">
        <f>_xlfn.XLOOKUP(A579,'2024'!B:B,'2024'!BL:BL)</f>
        <v>1</v>
      </c>
      <c r="H579">
        <f>_xlfn.XLOOKUP(A579,'2025'!A:A,'2025'!G:G)</f>
        <v>1</v>
      </c>
      <c r="I579" t="str">
        <f>_xlfn.XLOOKUP(A579,'2021'!A:A,'2021'!U:U)</f>
        <v/>
      </c>
      <c r="J579" t="str">
        <f>_xlfn.XLOOKUP(A579,'2022'!A:A,'2022'!V:V)</f>
        <v/>
      </c>
      <c r="K579" t="str">
        <f>_xlfn.XLOOKUP(A579,'2023'!B:B,'2023'!AD:AD)</f>
        <v/>
      </c>
      <c r="L579" t="str">
        <f>_xlfn.XLOOKUP(A579,'2024'!B:B,'2024'!AV:AV)</f>
        <v/>
      </c>
      <c r="M579">
        <f>_xlfn.XLOOKUP(A579,'2025'!A:A,'2025'!G:G)</f>
        <v>1</v>
      </c>
      <c r="N579" t="str">
        <f>_xlfn.XLOOKUP(A579,'2021'!A:A,'2021'!E:E)</f>
        <v>Y</v>
      </c>
      <c r="O579" t="str">
        <f>_xlfn.XLOOKUP(A579,'2022'!A:A,'2022'!E:E)</f>
        <v>Y</v>
      </c>
      <c r="P579" t="str">
        <f>_xlfn.XLOOKUP(A579,'2023'!B:B,'2023'!G:G)</f>
        <v>Y</v>
      </c>
      <c r="Q579">
        <f>_xlfn.XLOOKUP(A579,'2024'!B:B,'2024'!BH:BH)</f>
        <v>1</v>
      </c>
      <c r="R579">
        <f>_xlfn.XLOOKUP(A579,'2025'!A:A,'2025'!B:B)</f>
        <v>1</v>
      </c>
      <c r="S579">
        <f>_xlfn.XLOOKUP(A579,'2021'!A:A,'2021'!X:X)</f>
        <v>1</v>
      </c>
      <c r="T579">
        <f>_xlfn.XLOOKUP(A579,'2022'!A:A,'2022'!X:X)</f>
        <v>1</v>
      </c>
      <c r="U579">
        <f>_xlfn.XLOOKUP(A579,'2023'!B:B,'2023'!AF:AF)</f>
        <v>1</v>
      </c>
      <c r="V579">
        <f>_xlfn.XLOOKUP(A579,'2024'!B:B,'2024'!BW:BW)</f>
        <v>1</v>
      </c>
      <c r="W579">
        <f>_xlfn.XLOOKUP(A579,'2025'!A:A,'2025'!C:C)</f>
        <v>1</v>
      </c>
      <c r="X579">
        <f>_xlfn.XLOOKUP(A579,'2021'!A:A,'2021'!V:V)</f>
        <v>1</v>
      </c>
      <c r="Y579">
        <f>_xlfn.XLOOKUP(A579,'2022'!A:A,'2022'!W:W)</f>
        <v>1</v>
      </c>
      <c r="Z579">
        <f>_xlfn.XLOOKUP(A579,'2023'!B:B,'2023'!AE:AE)</f>
        <v>1</v>
      </c>
      <c r="AA579">
        <f>_xlfn.XLOOKUP(A579,'2024'!B:B,'2024'!AZ:AZ)</f>
        <v>1</v>
      </c>
      <c r="AB579">
        <f>_xlfn.XLOOKUP(A579,'2025'!A:A,'2025'!F:F)</f>
        <v>1</v>
      </c>
    </row>
    <row r="580" spans="1:28">
      <c r="A580" t="s">
        <v>154</v>
      </c>
      <c r="E580" t="str">
        <f>_xlfn.XLOOKUP(A580,'2022'!A:A,'2022'!AA:AA)</f>
        <v/>
      </c>
      <c r="F580">
        <f>_xlfn.XLOOKUP(A580,'2023'!B:B,'2023'!AG:AG)</f>
        <v>0</v>
      </c>
      <c r="G580">
        <f>_xlfn.XLOOKUP(A580,'2024'!B:B,'2024'!BL:BL)</f>
        <v>0</v>
      </c>
      <c r="H580">
        <f>_xlfn.XLOOKUP(A580,'2025'!A:A,'2025'!G:G)</f>
        <v>0</v>
      </c>
      <c r="I580" t="str">
        <f>_xlfn.XLOOKUP(A580,'2021'!A:A,'2021'!U:U)</f>
        <v/>
      </c>
      <c r="J580" t="str">
        <f>_xlfn.XLOOKUP(A580,'2022'!A:A,'2022'!V:V)</f>
        <v/>
      </c>
      <c r="K580" t="str">
        <f>_xlfn.XLOOKUP(A580,'2023'!B:B,'2023'!AD:AD)</f>
        <v/>
      </c>
      <c r="L580" t="str">
        <f>_xlfn.XLOOKUP(A580,'2024'!B:B,'2024'!AV:AV)</f>
        <v/>
      </c>
      <c r="M580">
        <f>_xlfn.XLOOKUP(A580,'2025'!A:A,'2025'!G:G)</f>
        <v>0</v>
      </c>
      <c r="N580">
        <f>_xlfn.XLOOKUP(A580,'2021'!A:A,'2021'!E:E)</f>
        <v>0</v>
      </c>
      <c r="O580">
        <f>_xlfn.XLOOKUP(A580,'2022'!A:A,'2022'!E:E)</f>
        <v>0</v>
      </c>
      <c r="P580">
        <f>_xlfn.XLOOKUP(A580,'2023'!B:B,'2023'!G:G)</f>
        <v>0</v>
      </c>
      <c r="Q580">
        <f>_xlfn.XLOOKUP(A580,'2024'!B:B,'2024'!BH:BH)</f>
        <v>0</v>
      </c>
      <c r="R580">
        <f>_xlfn.XLOOKUP(A580,'2025'!A:A,'2025'!B:B)</f>
        <v>0</v>
      </c>
      <c r="S580" t="str">
        <f>_xlfn.XLOOKUP(A580,'2021'!A:A,'2021'!X:X)</f>
        <v/>
      </c>
      <c r="T580" t="str">
        <f>_xlfn.XLOOKUP(A580,'2022'!A:A,'2022'!X:X)</f>
        <v/>
      </c>
      <c r="U580" t="str">
        <f>_xlfn.XLOOKUP(A580,'2023'!B:B,'2023'!AF:AF)</f>
        <v/>
      </c>
      <c r="V580" t="str">
        <f>_xlfn.XLOOKUP(A580,'2024'!B:B,'2024'!BW:BW)</f>
        <v/>
      </c>
      <c r="W580">
        <f>_xlfn.XLOOKUP(A580,'2025'!A:A,'2025'!C:C)</f>
        <v>0</v>
      </c>
      <c r="X580" t="str">
        <f>_xlfn.XLOOKUP(A580,'2021'!A:A,'2021'!V:V)</f>
        <v/>
      </c>
      <c r="Y580" t="str">
        <f>_xlfn.XLOOKUP(A580,'2022'!A:A,'2022'!W:W)</f>
        <v/>
      </c>
      <c r="Z580" t="str">
        <f>_xlfn.XLOOKUP(A580,'2023'!B:B,'2023'!AE:AE)</f>
        <v/>
      </c>
      <c r="AA580">
        <f>_xlfn.XLOOKUP(A580,'2024'!B:B,'2024'!AZ:AZ)</f>
        <v>0</v>
      </c>
      <c r="AB580">
        <f>_xlfn.XLOOKUP(A580,'2025'!A:A,'2025'!F:F)</f>
        <v>0</v>
      </c>
    </row>
    <row r="581" spans="1:28">
      <c r="A581" t="s">
        <v>407</v>
      </c>
      <c r="E581" t="str">
        <f>_xlfn.XLOOKUP(A581,'2022'!A:A,'2022'!AA:AA)</f>
        <v>N</v>
      </c>
      <c r="F581">
        <f>_xlfn.XLOOKUP(A581,'2023'!B:B,'2023'!AG:AG)</f>
        <v>0</v>
      </c>
      <c r="G581">
        <f>_xlfn.XLOOKUP(A581,'2024'!B:B,'2024'!BL:BL)</f>
        <v>1</v>
      </c>
      <c r="H581">
        <f>_xlfn.XLOOKUP(A581,'2025'!A:A,'2025'!G:G)</f>
        <v>0</v>
      </c>
      <c r="I581" t="str">
        <f>_xlfn.XLOOKUP(A581,'2021'!A:A,'2021'!U:U)</f>
        <v/>
      </c>
      <c r="J581" t="str">
        <f>_xlfn.XLOOKUP(A581,'2022'!A:A,'2022'!V:V)</f>
        <v/>
      </c>
      <c r="K581" t="str">
        <f>_xlfn.XLOOKUP(A581,'2023'!B:B,'2023'!AD:AD)</f>
        <v/>
      </c>
      <c r="L581" t="str">
        <f>_xlfn.XLOOKUP(A581,'2024'!B:B,'2024'!AV:AV)</f>
        <v/>
      </c>
      <c r="M581">
        <f>_xlfn.XLOOKUP(A581,'2025'!A:A,'2025'!G:G)</f>
        <v>0</v>
      </c>
      <c r="N581">
        <f>_xlfn.XLOOKUP(A581,'2021'!A:A,'2021'!E:E)</f>
        <v>0</v>
      </c>
      <c r="O581">
        <f>_xlfn.XLOOKUP(A581,'2022'!A:A,'2022'!E:E)</f>
        <v>0</v>
      </c>
      <c r="P581">
        <f>_xlfn.XLOOKUP(A581,'2023'!B:B,'2023'!G:G)</f>
        <v>0</v>
      </c>
      <c r="Q581">
        <f>_xlfn.XLOOKUP(A581,'2024'!B:B,'2024'!BH:BH)</f>
        <v>0</v>
      </c>
      <c r="R581">
        <f>_xlfn.XLOOKUP(A581,'2025'!A:A,'2025'!B:B)</f>
        <v>0</v>
      </c>
      <c r="S581" t="str">
        <f>_xlfn.XLOOKUP(A581,'2021'!A:A,'2021'!X:X)</f>
        <v/>
      </c>
      <c r="T581" t="str">
        <f>_xlfn.XLOOKUP(A581,'2022'!A:A,'2022'!X:X)</f>
        <v/>
      </c>
      <c r="U581">
        <f>_xlfn.XLOOKUP(A581,'2023'!B:B,'2023'!AF:AF)</f>
        <v>1</v>
      </c>
      <c r="V581">
        <f>_xlfn.XLOOKUP(A581,'2024'!B:B,'2024'!BW:BW)</f>
        <v>1</v>
      </c>
      <c r="W581">
        <f>_xlfn.XLOOKUP(A581,'2025'!A:A,'2025'!C:C)</f>
        <v>1</v>
      </c>
      <c r="X581">
        <f>_xlfn.XLOOKUP(A581,'2021'!A:A,'2021'!V:V)</f>
        <v>1</v>
      </c>
      <c r="Y581">
        <f>_xlfn.XLOOKUP(A581,'2022'!A:A,'2022'!W:W)</f>
        <v>1</v>
      </c>
      <c r="Z581">
        <f>_xlfn.XLOOKUP(A581,'2023'!B:B,'2023'!AE:AE)</f>
        <v>1</v>
      </c>
      <c r="AA581">
        <f>_xlfn.XLOOKUP(A581,'2024'!B:B,'2024'!AZ:AZ)</f>
        <v>1</v>
      </c>
      <c r="AB581">
        <f>_xlfn.XLOOKUP(A581,'2025'!A:A,'2025'!F:F)</f>
        <v>1</v>
      </c>
    </row>
    <row r="582" spans="1:28">
      <c r="A582" t="s">
        <v>458</v>
      </c>
      <c r="E582" t="str">
        <f>_xlfn.XLOOKUP(A582,'2022'!A:A,'2022'!AA:AA)</f>
        <v/>
      </c>
      <c r="F582" t="str">
        <f>_xlfn.XLOOKUP(A582,'2023'!B:B,'2023'!AG:AG)</f>
        <v>U</v>
      </c>
      <c r="G582">
        <f>_xlfn.XLOOKUP(A582,'2024'!B:B,'2024'!BL:BL)</f>
        <v>0</v>
      </c>
      <c r="H582">
        <f>_xlfn.XLOOKUP(A582,'2025'!A:A,'2025'!G:G)</f>
        <v>0</v>
      </c>
      <c r="I582">
        <f>_xlfn.XLOOKUP(A582,'2021'!A:A,'2021'!U:U)</f>
        <v>1</v>
      </c>
      <c r="J582">
        <f>_xlfn.XLOOKUP(A582,'2022'!A:A,'2022'!V:V)</f>
        <v>1</v>
      </c>
      <c r="K582">
        <f>_xlfn.XLOOKUP(A582,'2023'!B:B,'2023'!AD:AD)</f>
        <v>1</v>
      </c>
      <c r="L582">
        <f>_xlfn.XLOOKUP(A582,'2024'!B:B,'2024'!AV:AV)</f>
        <v>1</v>
      </c>
      <c r="M582">
        <f>_xlfn.XLOOKUP(A582,'2025'!A:A,'2025'!G:G)</f>
        <v>0</v>
      </c>
      <c r="N582">
        <f>_xlfn.XLOOKUP(A582,'2021'!A:A,'2021'!E:E)</f>
        <v>0</v>
      </c>
      <c r="O582">
        <f>_xlfn.XLOOKUP(A582,'2022'!A:A,'2022'!E:E)</f>
        <v>0</v>
      </c>
      <c r="P582">
        <f>_xlfn.XLOOKUP(A582,'2023'!B:B,'2023'!G:G)</f>
        <v>0</v>
      </c>
      <c r="Q582">
        <f>_xlfn.XLOOKUP(A582,'2024'!B:B,'2024'!BH:BH)</f>
        <v>0</v>
      </c>
      <c r="R582">
        <f>_xlfn.XLOOKUP(A582,'2025'!A:A,'2025'!B:B)</f>
        <v>0</v>
      </c>
      <c r="S582">
        <f>_xlfn.XLOOKUP(A582,'2021'!A:A,'2021'!X:X)</f>
        <v>1</v>
      </c>
      <c r="T582">
        <f>_xlfn.XLOOKUP(A582,'2022'!A:A,'2022'!X:X)</f>
        <v>1</v>
      </c>
      <c r="U582">
        <f>_xlfn.XLOOKUP(A582,'2023'!B:B,'2023'!AF:AF)</f>
        <v>1</v>
      </c>
      <c r="V582">
        <f>_xlfn.XLOOKUP(A582,'2024'!B:B,'2024'!BW:BW)</f>
        <v>1</v>
      </c>
      <c r="W582">
        <f>_xlfn.XLOOKUP(A582,'2025'!A:A,'2025'!C:C)</f>
        <v>1</v>
      </c>
      <c r="X582" t="str">
        <f>_xlfn.XLOOKUP(A582,'2021'!A:A,'2021'!V:V)</f>
        <v/>
      </c>
      <c r="Y582" t="str">
        <f>_xlfn.XLOOKUP(A582,'2022'!A:A,'2022'!W:W)</f>
        <v/>
      </c>
      <c r="Z582" t="str">
        <f>_xlfn.XLOOKUP(A582,'2023'!B:B,'2023'!AE:AE)</f>
        <v/>
      </c>
      <c r="AA582">
        <f>_xlfn.XLOOKUP(A582,'2024'!B:B,'2024'!AZ:AZ)</f>
        <v>0</v>
      </c>
      <c r="AB582">
        <f>_xlfn.XLOOKUP(A582,'2025'!A:A,'2025'!F:F)</f>
        <v>1</v>
      </c>
    </row>
    <row r="583" spans="1:28">
      <c r="A583" t="s">
        <v>311</v>
      </c>
      <c r="E583" t="str">
        <f>_xlfn.XLOOKUP(A583,'2022'!A:A,'2022'!AA:AA)</f>
        <v/>
      </c>
      <c r="F583" t="str">
        <f>_xlfn.XLOOKUP(A583,'2023'!B:B,'2023'!AG:AG)</f>
        <v>Y</v>
      </c>
      <c r="G583">
        <f>_xlfn.XLOOKUP(A583,'2024'!B:B,'2024'!BL:BL)</f>
        <v>1</v>
      </c>
      <c r="H583">
        <f>_xlfn.XLOOKUP(A583,'2025'!A:A,'2025'!G:G)</f>
        <v>1</v>
      </c>
      <c r="I583">
        <f>_xlfn.XLOOKUP(A583,'2021'!A:A,'2021'!U:U)</f>
        <v>1</v>
      </c>
      <c r="J583">
        <f>_xlfn.XLOOKUP(A583,'2022'!A:A,'2022'!V:V)</f>
        <v>1</v>
      </c>
      <c r="K583" t="str">
        <f>_xlfn.XLOOKUP(A583,'2023'!B:B,'2023'!AD:AD)</f>
        <v/>
      </c>
      <c r="L583" t="str">
        <f>_xlfn.XLOOKUP(A583,'2024'!B:B,'2024'!AV:AV)</f>
        <v/>
      </c>
      <c r="M583">
        <f>_xlfn.XLOOKUP(A583,'2025'!A:A,'2025'!G:G)</f>
        <v>1</v>
      </c>
      <c r="N583">
        <f>_xlfn.XLOOKUP(A583,'2021'!A:A,'2021'!E:E)</f>
        <v>0</v>
      </c>
      <c r="O583">
        <f>_xlfn.XLOOKUP(A583,'2022'!A:A,'2022'!E:E)</f>
        <v>0</v>
      </c>
      <c r="P583">
        <f>_xlfn.XLOOKUP(A583,'2023'!B:B,'2023'!G:G)</f>
        <v>0</v>
      </c>
      <c r="Q583">
        <f>_xlfn.XLOOKUP(A583,'2024'!B:B,'2024'!BH:BH)</f>
        <v>0</v>
      </c>
      <c r="R583">
        <f>_xlfn.XLOOKUP(A583,'2025'!A:A,'2025'!B:B)</f>
        <v>0</v>
      </c>
      <c r="S583" t="str">
        <f>_xlfn.XLOOKUP(A583,'2021'!A:A,'2021'!X:X)</f>
        <v/>
      </c>
      <c r="T583" t="str">
        <f>_xlfn.XLOOKUP(A583,'2022'!A:A,'2022'!X:X)</f>
        <v/>
      </c>
      <c r="U583" t="str">
        <f>_xlfn.XLOOKUP(A583,'2023'!B:B,'2023'!AF:AF)</f>
        <v/>
      </c>
      <c r="V583" t="str">
        <f>_xlfn.XLOOKUP(A583,'2024'!B:B,'2024'!BW:BW)</f>
        <v/>
      </c>
      <c r="W583">
        <f>_xlfn.XLOOKUP(A583,'2025'!A:A,'2025'!C:C)</f>
        <v>0</v>
      </c>
      <c r="X583" t="str">
        <f>_xlfn.XLOOKUP(A583,'2021'!A:A,'2021'!V:V)</f>
        <v/>
      </c>
      <c r="Y583">
        <f>_xlfn.XLOOKUP(A583,'2022'!A:A,'2022'!W:W)</f>
        <v>1</v>
      </c>
      <c r="Z583">
        <f>_xlfn.XLOOKUP(A583,'2023'!B:B,'2023'!AE:AE)</f>
        <v>1</v>
      </c>
      <c r="AA583">
        <f>_xlfn.XLOOKUP(A583,'2024'!B:B,'2024'!AZ:AZ)</f>
        <v>1</v>
      </c>
      <c r="AB583">
        <f>_xlfn.XLOOKUP(A583,'2025'!A:A,'2025'!F:F)</f>
        <v>1</v>
      </c>
    </row>
    <row r="584" spans="1:28">
      <c r="A584" t="s">
        <v>392</v>
      </c>
      <c r="E584" t="str">
        <f>_xlfn.XLOOKUP(A584,'2022'!A:A,'2022'!AA:AA)</f>
        <v/>
      </c>
      <c r="F584">
        <f>_xlfn.XLOOKUP(A584,'2023'!B:B,'2023'!AG:AG)</f>
        <v>0</v>
      </c>
      <c r="G584">
        <f>_xlfn.XLOOKUP(A584,'2024'!B:B,'2024'!BL:BL)</f>
        <v>1</v>
      </c>
      <c r="H584">
        <f>_xlfn.XLOOKUP(A584,'2025'!A:A,'2025'!G:G)</f>
        <v>0</v>
      </c>
      <c r="I584" t="str">
        <f>_xlfn.XLOOKUP(A584,'2021'!A:A,'2021'!U:U)</f>
        <v/>
      </c>
      <c r="J584" t="str">
        <f>_xlfn.XLOOKUP(A584,'2022'!A:A,'2022'!V:V)</f>
        <v/>
      </c>
      <c r="K584" t="str">
        <f>_xlfn.XLOOKUP(A584,'2023'!B:B,'2023'!AD:AD)</f>
        <v/>
      </c>
      <c r="L584" t="str">
        <f>_xlfn.XLOOKUP(A584,'2024'!B:B,'2024'!AV:AV)</f>
        <v/>
      </c>
      <c r="M584">
        <f>_xlfn.XLOOKUP(A584,'2025'!A:A,'2025'!G:G)</f>
        <v>0</v>
      </c>
      <c r="N584">
        <f>_xlfn.XLOOKUP(A584,'2021'!A:A,'2021'!E:E)</f>
        <v>0</v>
      </c>
      <c r="O584">
        <f>_xlfn.XLOOKUP(A584,'2022'!A:A,'2022'!E:E)</f>
        <v>0</v>
      </c>
      <c r="P584">
        <f>_xlfn.XLOOKUP(A584,'2023'!B:B,'2023'!G:G)</f>
        <v>0</v>
      </c>
      <c r="Q584">
        <f>_xlfn.XLOOKUP(A584,'2024'!B:B,'2024'!BH:BH)</f>
        <v>0</v>
      </c>
      <c r="R584">
        <f>_xlfn.XLOOKUP(A584,'2025'!A:A,'2025'!B:B)</f>
        <v>0</v>
      </c>
      <c r="S584" t="str">
        <f>_xlfn.XLOOKUP(A584,'2021'!A:A,'2021'!X:X)</f>
        <v/>
      </c>
      <c r="T584" t="str">
        <f>_xlfn.XLOOKUP(A584,'2022'!A:A,'2022'!X:X)</f>
        <v/>
      </c>
      <c r="U584" t="str">
        <f>_xlfn.XLOOKUP(A584,'2023'!B:B,'2023'!AF:AF)</f>
        <v/>
      </c>
      <c r="V584" t="str">
        <f>_xlfn.XLOOKUP(A584,'2024'!B:B,'2024'!BW:BW)</f>
        <v/>
      </c>
      <c r="W584">
        <f>_xlfn.XLOOKUP(A584,'2025'!A:A,'2025'!C:C)</f>
        <v>0</v>
      </c>
      <c r="X584">
        <f>_xlfn.XLOOKUP(A584,'2021'!A:A,'2021'!V:V)</f>
        <v>1</v>
      </c>
      <c r="Y584">
        <f>_xlfn.XLOOKUP(A584,'2022'!A:A,'2022'!W:W)</f>
        <v>1</v>
      </c>
      <c r="Z584">
        <f>_xlfn.XLOOKUP(A584,'2023'!B:B,'2023'!AE:AE)</f>
        <v>1</v>
      </c>
      <c r="AA584">
        <f>_xlfn.XLOOKUP(A584,'2024'!B:B,'2024'!AZ:AZ)</f>
        <v>1</v>
      </c>
      <c r="AB584">
        <f>_xlfn.XLOOKUP(A584,'2025'!A:A,'2025'!F:F)</f>
        <v>0</v>
      </c>
    </row>
    <row r="585" spans="1:28">
      <c r="A585" t="s">
        <v>499</v>
      </c>
      <c r="E585" t="str">
        <f>_xlfn.XLOOKUP(A585,'2022'!A:A,'2022'!AA:AA)</f>
        <v/>
      </c>
      <c r="F585" t="str">
        <f>_xlfn.XLOOKUP(A585,'2023'!B:B,'2023'!AG:AG)</f>
        <v>U</v>
      </c>
      <c r="G585">
        <f>_xlfn.XLOOKUP(A585,'2024'!B:B,'2024'!BL:BL)</f>
        <v>0</v>
      </c>
      <c r="H585">
        <f>_xlfn.XLOOKUP(A585,'2025'!A:A,'2025'!G:G)</f>
        <v>0</v>
      </c>
      <c r="I585" t="str">
        <f>_xlfn.XLOOKUP(A585,'2021'!A:A,'2021'!U:U)</f>
        <v/>
      </c>
      <c r="J585" t="str">
        <f>_xlfn.XLOOKUP(A585,'2022'!A:A,'2022'!V:V)</f>
        <v/>
      </c>
      <c r="K585" t="str">
        <f>_xlfn.XLOOKUP(A585,'2023'!B:B,'2023'!AD:AD)</f>
        <v/>
      </c>
      <c r="L585" t="str">
        <f>_xlfn.XLOOKUP(A585,'2024'!B:B,'2024'!AV:AV)</f>
        <v/>
      </c>
      <c r="M585">
        <f>_xlfn.XLOOKUP(A585,'2025'!A:A,'2025'!G:G)</f>
        <v>0</v>
      </c>
      <c r="N585">
        <f>_xlfn.XLOOKUP(A585,'2021'!A:A,'2021'!E:E)</f>
        <v>0</v>
      </c>
      <c r="O585">
        <f>_xlfn.XLOOKUP(A585,'2022'!A:A,'2022'!E:E)</f>
        <v>0</v>
      </c>
      <c r="P585">
        <f>_xlfn.XLOOKUP(A585,'2023'!B:B,'2023'!G:G)</f>
        <v>0</v>
      </c>
      <c r="Q585">
        <f>_xlfn.XLOOKUP(A585,'2024'!B:B,'2024'!BH:BH)</f>
        <v>0</v>
      </c>
      <c r="R585">
        <f>_xlfn.XLOOKUP(A585,'2025'!A:A,'2025'!B:B)</f>
        <v>0</v>
      </c>
      <c r="S585" t="str">
        <f>_xlfn.XLOOKUP(A585,'2021'!A:A,'2021'!X:X)</f>
        <v/>
      </c>
      <c r="T585" t="str">
        <f>_xlfn.XLOOKUP(A585,'2022'!A:A,'2022'!X:X)</f>
        <v/>
      </c>
      <c r="U585" t="str">
        <f>_xlfn.XLOOKUP(A585,'2023'!B:B,'2023'!AF:AF)</f>
        <v/>
      </c>
      <c r="V585" t="str">
        <f>_xlfn.XLOOKUP(A585,'2024'!B:B,'2024'!BW:BW)</f>
        <v/>
      </c>
      <c r="W585">
        <f>_xlfn.XLOOKUP(A585,'2025'!A:A,'2025'!C:C)</f>
        <v>0</v>
      </c>
      <c r="X585" t="str">
        <f>_xlfn.XLOOKUP(A585,'2021'!A:A,'2021'!V:V)</f>
        <v/>
      </c>
      <c r="Y585" t="str">
        <f>_xlfn.XLOOKUP(A585,'2022'!A:A,'2022'!W:W)</f>
        <v/>
      </c>
      <c r="Z585" t="str">
        <f>_xlfn.XLOOKUP(A585,'2023'!B:B,'2023'!AE:AE)</f>
        <v/>
      </c>
      <c r="AA585">
        <f>_xlfn.XLOOKUP(A585,'2024'!B:B,'2024'!AZ:AZ)</f>
        <v>0</v>
      </c>
      <c r="AB585">
        <f>_xlfn.XLOOKUP(A585,'2025'!A:A,'2025'!F:F)</f>
        <v>0</v>
      </c>
    </row>
    <row r="586" spans="1:28">
      <c r="A586" t="s">
        <v>527</v>
      </c>
      <c r="E586" t="e">
        <f>_xlfn.XLOOKUP(A586,'2022'!A:A,'2022'!AA:AA)</f>
        <v>#N/A</v>
      </c>
      <c r="F586" t="str">
        <f>_xlfn.XLOOKUP(A586,'2023'!B:B,'2023'!AG:AG)</f>
        <v>Y</v>
      </c>
      <c r="G586">
        <f>_xlfn.XLOOKUP(A586,'2024'!B:B,'2024'!BL:BL)</f>
        <v>1</v>
      </c>
      <c r="H586">
        <f>_xlfn.XLOOKUP(A586,'2025'!A:A,'2025'!G:G)</f>
        <v>1</v>
      </c>
      <c r="I586" t="e">
        <f>_xlfn.XLOOKUP(A586,'2021'!A:A,'2021'!U:U)</f>
        <v>#N/A</v>
      </c>
      <c r="J586" t="e">
        <f>_xlfn.XLOOKUP(A586,'2022'!A:A,'2022'!V:V)</f>
        <v>#N/A</v>
      </c>
      <c r="K586">
        <f>_xlfn.XLOOKUP(A586,'2023'!B:B,'2023'!AD:AD)</f>
        <v>1</v>
      </c>
      <c r="L586">
        <f>_xlfn.XLOOKUP(A586,'2024'!B:B,'2024'!AV:AV)</f>
        <v>1</v>
      </c>
      <c r="M586">
        <f>_xlfn.XLOOKUP(A586,'2025'!A:A,'2025'!G:G)</f>
        <v>1</v>
      </c>
      <c r="N586" t="e">
        <f>_xlfn.XLOOKUP(A586,'2021'!A:A,'2021'!E:E)</f>
        <v>#N/A</v>
      </c>
      <c r="O586" t="e">
        <f>_xlfn.XLOOKUP(A586,'2022'!A:A,'2022'!E:E)</f>
        <v>#N/A</v>
      </c>
      <c r="P586">
        <f>_xlfn.XLOOKUP(A586,'2023'!B:B,'2023'!G:G)</f>
        <v>0</v>
      </c>
      <c r="Q586">
        <f>_xlfn.XLOOKUP(A586,'2024'!B:B,'2024'!BH:BH)</f>
        <v>0</v>
      </c>
      <c r="R586">
        <f>_xlfn.XLOOKUP(A586,'2025'!A:A,'2025'!B:B)</f>
        <v>1</v>
      </c>
      <c r="S586" t="e">
        <f>_xlfn.XLOOKUP(A586,'2021'!A:A,'2021'!X:X)</f>
        <v>#N/A</v>
      </c>
      <c r="T586" t="e">
        <f>_xlfn.XLOOKUP(A586,'2022'!A:A,'2022'!X:X)</f>
        <v>#N/A</v>
      </c>
      <c r="U586" t="str">
        <f>_xlfn.XLOOKUP(A586,'2023'!B:B,'2023'!AF:AF)</f>
        <v/>
      </c>
      <c r="V586" t="str">
        <f>_xlfn.XLOOKUP(A586,'2024'!B:B,'2024'!BW:BW)</f>
        <v/>
      </c>
      <c r="W586">
        <f>_xlfn.XLOOKUP(A586,'2025'!A:A,'2025'!C:C)</f>
        <v>0</v>
      </c>
      <c r="X586" t="e">
        <f>_xlfn.XLOOKUP(A586,'2021'!A:A,'2021'!V:V)</f>
        <v>#N/A</v>
      </c>
      <c r="Y586" t="e">
        <f>_xlfn.XLOOKUP(A586,'2022'!A:A,'2022'!W:W)</f>
        <v>#N/A</v>
      </c>
      <c r="Z586" t="str">
        <f>_xlfn.XLOOKUP(A586,'2023'!B:B,'2023'!AE:AE)</f>
        <v/>
      </c>
      <c r="AA586">
        <f>_xlfn.XLOOKUP(A586,'2024'!B:B,'2024'!AZ:AZ)</f>
        <v>0</v>
      </c>
      <c r="AB586">
        <f>_xlfn.XLOOKUP(A586,'2025'!A:A,'2025'!F:F)</f>
        <v>0</v>
      </c>
    </row>
    <row r="587" spans="1:28">
      <c r="A587" t="s">
        <v>180</v>
      </c>
      <c r="E587" t="str">
        <f>_xlfn.XLOOKUP(A587,'2022'!A:A,'2022'!AA:AA)</f>
        <v>Y</v>
      </c>
      <c r="F587" t="str">
        <f>_xlfn.XLOOKUP(A587,'2023'!B:B,'2023'!AG:AG)</f>
        <v>Y</v>
      </c>
      <c r="G587">
        <f>_xlfn.XLOOKUP(A587,'2024'!B:B,'2024'!BL:BL)</f>
        <v>1</v>
      </c>
      <c r="H587">
        <f>_xlfn.XLOOKUP(A587,'2025'!A:A,'2025'!G:G)</f>
        <v>1</v>
      </c>
      <c r="I587">
        <f>_xlfn.XLOOKUP(A587,'2021'!A:A,'2021'!U:U)</f>
        <v>1</v>
      </c>
      <c r="J587">
        <f>_xlfn.XLOOKUP(A587,'2022'!A:A,'2022'!V:V)</f>
        <v>1</v>
      </c>
      <c r="K587" t="str">
        <f>_xlfn.XLOOKUP(A587,'2023'!B:B,'2023'!AD:AD)</f>
        <v/>
      </c>
      <c r="L587" t="str">
        <f>_xlfn.XLOOKUP(A587,'2024'!B:B,'2024'!AV:AV)</f>
        <v/>
      </c>
      <c r="M587">
        <f>_xlfn.XLOOKUP(A587,'2025'!A:A,'2025'!G:G)</f>
        <v>1</v>
      </c>
      <c r="N587">
        <f>_xlfn.XLOOKUP(A587,'2021'!A:A,'2021'!E:E)</f>
        <v>0</v>
      </c>
      <c r="O587" t="str">
        <f>_xlfn.XLOOKUP(A587,'2022'!A:A,'2022'!E:E)</f>
        <v>Y</v>
      </c>
      <c r="P587" t="str">
        <f>_xlfn.XLOOKUP(A587,'2023'!B:B,'2023'!G:G)</f>
        <v>Y</v>
      </c>
      <c r="Q587">
        <f>_xlfn.XLOOKUP(A587,'2024'!B:B,'2024'!BH:BH)</f>
        <v>1</v>
      </c>
      <c r="R587">
        <f>_xlfn.XLOOKUP(A587,'2025'!A:A,'2025'!B:B)</f>
        <v>1</v>
      </c>
      <c r="S587" t="str">
        <f>_xlfn.XLOOKUP(A587,'2021'!A:A,'2021'!X:X)</f>
        <v/>
      </c>
      <c r="T587" t="str">
        <f>_xlfn.XLOOKUP(A587,'2022'!A:A,'2022'!X:X)</f>
        <v/>
      </c>
      <c r="U587" t="str">
        <f>_xlfn.XLOOKUP(A587,'2023'!B:B,'2023'!AF:AF)</f>
        <v/>
      </c>
      <c r="V587" t="str">
        <f>_xlfn.XLOOKUP(A587,'2024'!B:B,'2024'!BW:BW)</f>
        <v/>
      </c>
      <c r="W587">
        <f>_xlfn.XLOOKUP(A587,'2025'!A:A,'2025'!C:C)</f>
        <v>0</v>
      </c>
      <c r="X587">
        <f>_xlfn.XLOOKUP(A587,'2021'!A:A,'2021'!V:V)</f>
        <v>1</v>
      </c>
      <c r="Y587">
        <f>_xlfn.XLOOKUP(A587,'2022'!A:A,'2022'!W:W)</f>
        <v>1</v>
      </c>
      <c r="Z587">
        <f>_xlfn.XLOOKUP(A587,'2023'!B:B,'2023'!AE:AE)</f>
        <v>1</v>
      </c>
      <c r="AA587">
        <f>_xlfn.XLOOKUP(A587,'2024'!B:B,'2024'!AZ:AZ)</f>
        <v>1</v>
      </c>
      <c r="AB587">
        <f>_xlfn.XLOOKUP(A587,'2025'!A:A,'2025'!F:F)</f>
        <v>1</v>
      </c>
    </row>
    <row r="588" spans="1:28">
      <c r="A588" t="s">
        <v>2971</v>
      </c>
      <c r="E588" t="str">
        <f>_xlfn.XLOOKUP(A588,'2022'!A:A,'2022'!AA:AA)</f>
        <v>Y</v>
      </c>
      <c r="F588" t="e">
        <f>_xlfn.XLOOKUP(A588,'2023'!B:B,'2023'!AG:AG)</f>
        <v>#N/A</v>
      </c>
      <c r="G588" t="e">
        <f>_xlfn.XLOOKUP(A588,'2024'!B:B,'2024'!BL:BL)</f>
        <v>#N/A</v>
      </c>
      <c r="H588" t="e">
        <f>_xlfn.XLOOKUP(A588,'2025'!A:A,'2025'!G:G)</f>
        <v>#N/A</v>
      </c>
      <c r="I588" t="str">
        <f>_xlfn.XLOOKUP(A588,'2021'!A:A,'2021'!U:U)</f>
        <v/>
      </c>
      <c r="J588" t="str">
        <f>_xlfn.XLOOKUP(A588,'2022'!A:A,'2022'!V:V)</f>
        <v/>
      </c>
      <c r="K588" t="e">
        <f>_xlfn.XLOOKUP(A588,'2023'!B:B,'2023'!AD:AD)</f>
        <v>#N/A</v>
      </c>
      <c r="L588" t="e">
        <f>_xlfn.XLOOKUP(A588,'2024'!B:B,'2024'!AV:AV)</f>
        <v>#N/A</v>
      </c>
      <c r="M588" t="e">
        <f>_xlfn.XLOOKUP(A588,'2025'!A:A,'2025'!G:G)</f>
        <v>#N/A</v>
      </c>
      <c r="N588">
        <f>_xlfn.XLOOKUP(A588,'2021'!A:A,'2021'!E:E)</f>
        <v>0</v>
      </c>
      <c r="O588">
        <f>_xlfn.XLOOKUP(A588,'2022'!A:A,'2022'!E:E)</f>
        <v>0</v>
      </c>
      <c r="P588" t="e">
        <f>_xlfn.XLOOKUP(A588,'2023'!B:B,'2023'!G:G)</f>
        <v>#N/A</v>
      </c>
      <c r="Q588" t="e">
        <f>_xlfn.XLOOKUP(A588,'2024'!B:B,'2024'!BH:BH)</f>
        <v>#N/A</v>
      </c>
      <c r="R588" t="e">
        <f>_xlfn.XLOOKUP(A588,'2025'!A:A,'2025'!B:B)</f>
        <v>#N/A</v>
      </c>
      <c r="S588">
        <f>_xlfn.XLOOKUP(A588,'2021'!A:A,'2021'!X:X)</f>
        <v>1</v>
      </c>
      <c r="T588">
        <f>_xlfn.XLOOKUP(A588,'2022'!A:A,'2022'!X:X)</f>
        <v>1</v>
      </c>
      <c r="U588" t="e">
        <f>_xlfn.XLOOKUP(A588,'2023'!B:B,'2023'!AF:AF)</f>
        <v>#N/A</v>
      </c>
      <c r="V588" t="e">
        <f>_xlfn.XLOOKUP(A588,'2024'!B:B,'2024'!BW:BW)</f>
        <v>#N/A</v>
      </c>
      <c r="W588" t="e">
        <f>_xlfn.XLOOKUP(A588,'2025'!A:A,'2025'!C:C)</f>
        <v>#N/A</v>
      </c>
      <c r="X588" t="str">
        <f>_xlfn.XLOOKUP(A588,'2021'!A:A,'2021'!V:V)</f>
        <v/>
      </c>
      <c r="Y588">
        <f>_xlfn.XLOOKUP(A588,'2022'!A:A,'2022'!W:W)</f>
        <v>1</v>
      </c>
      <c r="Z588" t="e">
        <f>_xlfn.XLOOKUP(A588,'2023'!B:B,'2023'!AE:AE)</f>
        <v>#N/A</v>
      </c>
      <c r="AA588" t="e">
        <f>_xlfn.XLOOKUP(A588,'2024'!B:B,'2024'!AZ:AZ)</f>
        <v>#N/A</v>
      </c>
      <c r="AB588" t="e">
        <f>_xlfn.XLOOKUP(A588,'2025'!A:A,'2025'!F:F)</f>
        <v>#N/A</v>
      </c>
    </row>
    <row r="589" spans="1:28">
      <c r="A589" t="s">
        <v>80</v>
      </c>
      <c r="E589" t="str">
        <f>_xlfn.XLOOKUP(A589,'2022'!A:A,'2022'!AA:AA)</f>
        <v/>
      </c>
      <c r="F589">
        <f>_xlfn.XLOOKUP(A589,'2023'!B:B,'2023'!AG:AG)</f>
        <v>0</v>
      </c>
      <c r="G589">
        <f>_xlfn.XLOOKUP(A589,'2024'!B:B,'2024'!BL:BL)</f>
        <v>1</v>
      </c>
      <c r="H589">
        <f>_xlfn.XLOOKUP(A589,'2025'!A:A,'2025'!G:G)</f>
        <v>1</v>
      </c>
      <c r="I589" t="str">
        <f>_xlfn.XLOOKUP(A589,'2021'!A:A,'2021'!U:U)</f>
        <v/>
      </c>
      <c r="J589" t="str">
        <f>_xlfn.XLOOKUP(A589,'2022'!A:A,'2022'!V:V)</f>
        <v/>
      </c>
      <c r="K589" t="str">
        <f>_xlfn.XLOOKUP(A589,'2023'!B:B,'2023'!AD:AD)</f>
        <v/>
      </c>
      <c r="L589">
        <f>_xlfn.XLOOKUP(A589,'2024'!B:B,'2024'!AV:AV)</f>
        <v>1</v>
      </c>
      <c r="M589">
        <f>_xlfn.XLOOKUP(A589,'2025'!A:A,'2025'!G:G)</f>
        <v>1</v>
      </c>
      <c r="N589">
        <f>_xlfn.XLOOKUP(A589,'2021'!A:A,'2021'!E:E)</f>
        <v>0</v>
      </c>
      <c r="O589">
        <f>_xlfn.XLOOKUP(A589,'2022'!A:A,'2022'!E:E)</f>
        <v>0</v>
      </c>
      <c r="P589">
        <f>_xlfn.XLOOKUP(A589,'2023'!B:B,'2023'!G:G)</f>
        <v>0</v>
      </c>
      <c r="Q589">
        <f>_xlfn.XLOOKUP(A589,'2024'!B:B,'2024'!BH:BH)</f>
        <v>0</v>
      </c>
      <c r="R589">
        <f>_xlfn.XLOOKUP(A589,'2025'!A:A,'2025'!B:B)</f>
        <v>0</v>
      </c>
      <c r="S589" t="str">
        <f>_xlfn.XLOOKUP(A589,'2021'!A:A,'2021'!X:X)</f>
        <v/>
      </c>
      <c r="T589" t="str">
        <f>_xlfn.XLOOKUP(A589,'2022'!A:A,'2022'!X:X)</f>
        <v/>
      </c>
      <c r="U589" t="str">
        <f>_xlfn.XLOOKUP(A589,'2023'!B:B,'2023'!AF:AF)</f>
        <v/>
      </c>
      <c r="V589" t="str">
        <f>_xlfn.XLOOKUP(A589,'2024'!B:B,'2024'!BW:BW)</f>
        <v/>
      </c>
      <c r="W589">
        <f>_xlfn.XLOOKUP(A589,'2025'!A:A,'2025'!C:C)</f>
        <v>0</v>
      </c>
      <c r="X589">
        <f>_xlfn.XLOOKUP(A589,'2021'!A:A,'2021'!V:V)</f>
        <v>1</v>
      </c>
      <c r="Y589">
        <f>_xlfn.XLOOKUP(A589,'2022'!A:A,'2022'!W:W)</f>
        <v>1</v>
      </c>
      <c r="Z589">
        <f>_xlfn.XLOOKUP(A589,'2023'!B:B,'2023'!AE:AE)</f>
        <v>1</v>
      </c>
      <c r="AA589">
        <f>_xlfn.XLOOKUP(A589,'2024'!B:B,'2024'!AZ:AZ)</f>
        <v>0</v>
      </c>
      <c r="AB589">
        <f>_xlfn.XLOOKUP(A589,'2025'!A:A,'2025'!F:F)</f>
        <v>1</v>
      </c>
    </row>
    <row r="590" spans="1:28">
      <c r="A590" t="s">
        <v>63</v>
      </c>
      <c r="E590" t="str">
        <f>_xlfn.XLOOKUP(A590,'2022'!A:A,'2022'!AA:AA)</f>
        <v>Y</v>
      </c>
      <c r="F590" t="str">
        <f>_xlfn.XLOOKUP(A590,'2023'!B:B,'2023'!AG:AG)</f>
        <v>Y</v>
      </c>
      <c r="G590">
        <f>_xlfn.XLOOKUP(A590,'2024'!B:B,'2024'!BL:BL)</f>
        <v>1</v>
      </c>
      <c r="H590">
        <f>_xlfn.XLOOKUP(A590,'2025'!A:A,'2025'!G:G)</f>
        <v>0</v>
      </c>
      <c r="I590">
        <f>_xlfn.XLOOKUP(A590,'2021'!A:A,'2021'!U:U)</f>
        <v>1</v>
      </c>
      <c r="J590">
        <f>_xlfn.XLOOKUP(A590,'2022'!A:A,'2022'!V:V)</f>
        <v>1</v>
      </c>
      <c r="K590">
        <f>_xlfn.XLOOKUP(A590,'2023'!B:B,'2023'!AD:AD)</f>
        <v>1</v>
      </c>
      <c r="L590">
        <f>_xlfn.XLOOKUP(A590,'2024'!B:B,'2024'!AV:AV)</f>
        <v>1</v>
      </c>
      <c r="M590">
        <f>_xlfn.XLOOKUP(A590,'2025'!A:A,'2025'!G:G)</f>
        <v>0</v>
      </c>
      <c r="N590">
        <f>_xlfn.XLOOKUP(A590,'2021'!A:A,'2021'!E:E)</f>
        <v>0</v>
      </c>
      <c r="O590">
        <f>_xlfn.XLOOKUP(A590,'2022'!A:A,'2022'!E:E)</f>
        <v>0</v>
      </c>
      <c r="P590">
        <f>_xlfn.XLOOKUP(A590,'2023'!B:B,'2023'!G:G)</f>
        <v>0</v>
      </c>
      <c r="Q590">
        <f>_xlfn.XLOOKUP(A590,'2024'!B:B,'2024'!BH:BH)</f>
        <v>0</v>
      </c>
      <c r="R590">
        <f>_xlfn.XLOOKUP(A590,'2025'!A:A,'2025'!B:B)</f>
        <v>0</v>
      </c>
      <c r="S590" t="str">
        <f>_xlfn.XLOOKUP(A590,'2021'!A:A,'2021'!X:X)</f>
        <v/>
      </c>
      <c r="T590" t="str">
        <f>_xlfn.XLOOKUP(A590,'2022'!A:A,'2022'!X:X)</f>
        <v/>
      </c>
      <c r="U590">
        <f>_xlfn.XLOOKUP(A590,'2023'!B:B,'2023'!AF:AF)</f>
        <v>1</v>
      </c>
      <c r="V590">
        <f>_xlfn.XLOOKUP(A590,'2024'!B:B,'2024'!BW:BW)</f>
        <v>1</v>
      </c>
      <c r="W590">
        <f>_xlfn.XLOOKUP(A590,'2025'!A:A,'2025'!C:C)</f>
        <v>1</v>
      </c>
      <c r="X590" t="str">
        <f>_xlfn.XLOOKUP(A590,'2021'!A:A,'2021'!V:V)</f>
        <v/>
      </c>
      <c r="Y590" t="str">
        <f>_xlfn.XLOOKUP(A590,'2022'!A:A,'2022'!W:W)</f>
        <v/>
      </c>
      <c r="Z590" t="str">
        <f>_xlfn.XLOOKUP(A590,'2023'!B:B,'2023'!AE:AE)</f>
        <v/>
      </c>
      <c r="AA590">
        <f>_xlfn.XLOOKUP(A590,'2024'!B:B,'2024'!AZ:AZ)</f>
        <v>0</v>
      </c>
      <c r="AB590">
        <f>_xlfn.XLOOKUP(A590,'2025'!A:A,'2025'!F:F)</f>
        <v>0</v>
      </c>
    </row>
    <row r="591" spans="1:28">
      <c r="A591" t="s">
        <v>246</v>
      </c>
      <c r="E591" t="str">
        <f>_xlfn.XLOOKUP(A591,'2022'!A:A,'2022'!AA:AA)</f>
        <v/>
      </c>
      <c r="F591" t="str">
        <f>_xlfn.XLOOKUP(A591,'2023'!B:B,'2023'!AG:AG)</f>
        <v>R</v>
      </c>
      <c r="G591">
        <f>_xlfn.XLOOKUP(A591,'2024'!B:B,'2024'!BL:BL)</f>
        <v>1</v>
      </c>
      <c r="H591">
        <f>_xlfn.XLOOKUP(A591,'2025'!A:A,'2025'!G:G)</f>
        <v>0</v>
      </c>
      <c r="I591">
        <f>_xlfn.XLOOKUP(A591,'2021'!A:A,'2021'!U:U)</f>
        <v>1</v>
      </c>
      <c r="J591">
        <f>_xlfn.XLOOKUP(A591,'2022'!A:A,'2022'!V:V)</f>
        <v>1</v>
      </c>
      <c r="K591">
        <f>_xlfn.XLOOKUP(A591,'2023'!B:B,'2023'!AD:AD)</f>
        <v>1</v>
      </c>
      <c r="L591" t="str">
        <f>_xlfn.XLOOKUP(A591,'2024'!B:B,'2024'!AV:AV)</f>
        <v/>
      </c>
      <c r="M591">
        <f>_xlfn.XLOOKUP(A591,'2025'!A:A,'2025'!G:G)</f>
        <v>0</v>
      </c>
      <c r="N591">
        <f>_xlfn.XLOOKUP(A591,'2021'!A:A,'2021'!E:E)</f>
        <v>0</v>
      </c>
      <c r="O591">
        <f>_xlfn.XLOOKUP(A591,'2022'!A:A,'2022'!E:E)</f>
        <v>0</v>
      </c>
      <c r="P591">
        <f>_xlfn.XLOOKUP(A591,'2023'!B:B,'2023'!G:G)</f>
        <v>0</v>
      </c>
      <c r="Q591">
        <f>_xlfn.XLOOKUP(A591,'2024'!B:B,'2024'!BH:BH)</f>
        <v>0</v>
      </c>
      <c r="R591">
        <f>_xlfn.XLOOKUP(A591,'2025'!A:A,'2025'!B:B)</f>
        <v>0</v>
      </c>
      <c r="S591" t="str">
        <f>_xlfn.XLOOKUP(A591,'2021'!A:A,'2021'!X:X)</f>
        <v/>
      </c>
      <c r="T591" t="str">
        <f>_xlfn.XLOOKUP(A591,'2022'!A:A,'2022'!X:X)</f>
        <v/>
      </c>
      <c r="U591" t="str">
        <f>_xlfn.XLOOKUP(A591,'2023'!B:B,'2023'!AF:AF)</f>
        <v/>
      </c>
      <c r="V591" t="str">
        <f>_xlfn.XLOOKUP(A591,'2024'!B:B,'2024'!BW:BW)</f>
        <v/>
      </c>
      <c r="W591">
        <f>_xlfn.XLOOKUP(A591,'2025'!A:A,'2025'!C:C)</f>
        <v>1</v>
      </c>
      <c r="X591" t="str">
        <f>_xlfn.XLOOKUP(A591,'2021'!A:A,'2021'!V:V)</f>
        <v/>
      </c>
      <c r="Y591" t="str">
        <f>_xlfn.XLOOKUP(A591,'2022'!A:A,'2022'!W:W)</f>
        <v/>
      </c>
      <c r="Z591" t="str">
        <f>_xlfn.XLOOKUP(A591,'2023'!B:B,'2023'!AE:AE)</f>
        <v/>
      </c>
      <c r="AA591">
        <f>_xlfn.XLOOKUP(A591,'2024'!B:B,'2024'!AZ:AZ)</f>
        <v>1</v>
      </c>
      <c r="AB591">
        <f>_xlfn.XLOOKUP(A591,'2025'!A:A,'2025'!F:F)</f>
        <v>1</v>
      </c>
    </row>
    <row r="592" spans="1:28">
      <c r="A592" t="s">
        <v>71</v>
      </c>
      <c r="E592" t="str">
        <f>_xlfn.XLOOKUP(A592,'2022'!A:A,'2022'!AA:AA)</f>
        <v>Y</v>
      </c>
      <c r="F592" t="str">
        <f>_xlfn.XLOOKUP(A592,'2023'!B:B,'2023'!AG:AG)</f>
        <v>Y</v>
      </c>
      <c r="G592">
        <f>_xlfn.XLOOKUP(A592,'2024'!B:B,'2024'!BL:BL)</f>
        <v>1</v>
      </c>
      <c r="H592">
        <f>_xlfn.XLOOKUP(A592,'2025'!A:A,'2025'!G:G)</f>
        <v>1</v>
      </c>
      <c r="I592" t="str">
        <f>_xlfn.XLOOKUP(A592,'2021'!A:A,'2021'!U:U)</f>
        <v/>
      </c>
      <c r="J592" t="str">
        <f>_xlfn.XLOOKUP(A592,'2022'!A:A,'2022'!V:V)</f>
        <v/>
      </c>
      <c r="K592">
        <f>_xlfn.XLOOKUP(A592,'2023'!B:B,'2023'!AD:AD)</f>
        <v>1</v>
      </c>
      <c r="L592">
        <f>_xlfn.XLOOKUP(A592,'2024'!B:B,'2024'!AV:AV)</f>
        <v>1</v>
      </c>
      <c r="M592">
        <f>_xlfn.XLOOKUP(A592,'2025'!A:A,'2025'!G:G)</f>
        <v>1</v>
      </c>
      <c r="N592">
        <f>_xlfn.XLOOKUP(A592,'2021'!A:A,'2021'!E:E)</f>
        <v>0</v>
      </c>
      <c r="O592">
        <f>_xlfn.XLOOKUP(A592,'2022'!A:A,'2022'!E:E)</f>
        <v>0</v>
      </c>
      <c r="P592">
        <f>_xlfn.XLOOKUP(A592,'2023'!B:B,'2023'!G:G)</f>
        <v>0</v>
      </c>
      <c r="Q592">
        <f>_xlfn.XLOOKUP(A592,'2024'!B:B,'2024'!BH:BH)</f>
        <v>0</v>
      </c>
      <c r="R592">
        <f>_xlfn.XLOOKUP(A592,'2025'!A:A,'2025'!B:B)</f>
        <v>0</v>
      </c>
      <c r="S592" t="str">
        <f>_xlfn.XLOOKUP(A592,'2021'!A:A,'2021'!X:X)</f>
        <v/>
      </c>
      <c r="T592" t="str">
        <f>_xlfn.XLOOKUP(A592,'2022'!A:A,'2022'!X:X)</f>
        <v/>
      </c>
      <c r="U592" t="str">
        <f>_xlfn.XLOOKUP(A592,'2023'!B:B,'2023'!AF:AF)</f>
        <v/>
      </c>
      <c r="V592" t="str">
        <f>_xlfn.XLOOKUP(A592,'2024'!B:B,'2024'!BW:BW)</f>
        <v/>
      </c>
      <c r="W592">
        <f>_xlfn.XLOOKUP(A592,'2025'!A:A,'2025'!C:C)</f>
        <v>0</v>
      </c>
      <c r="X592" t="str">
        <f>_xlfn.XLOOKUP(A592,'2021'!A:A,'2021'!V:V)</f>
        <v/>
      </c>
      <c r="Y592" t="str">
        <f>_xlfn.XLOOKUP(A592,'2022'!A:A,'2022'!W:W)</f>
        <v/>
      </c>
      <c r="Z592" t="str">
        <f>_xlfn.XLOOKUP(A592,'2023'!B:B,'2023'!AE:AE)</f>
        <v/>
      </c>
      <c r="AA592">
        <f>_xlfn.XLOOKUP(A592,'2024'!B:B,'2024'!AZ:AZ)</f>
        <v>0</v>
      </c>
      <c r="AB592">
        <f>_xlfn.XLOOKUP(A592,'2025'!A:A,'2025'!F:F)</f>
        <v>0</v>
      </c>
    </row>
    <row r="593" spans="1:28">
      <c r="A593" t="s">
        <v>377</v>
      </c>
      <c r="E593" t="str">
        <f>_xlfn.XLOOKUP(A593,'2022'!A:A,'2022'!AA:AA)</f>
        <v/>
      </c>
      <c r="F593" t="str">
        <f>_xlfn.XLOOKUP(A593,'2023'!B:B,'2023'!AG:AG)</f>
        <v>U</v>
      </c>
      <c r="G593">
        <f>_xlfn.XLOOKUP(A593,'2024'!B:B,'2024'!BL:BL)</f>
        <v>1</v>
      </c>
      <c r="H593">
        <f>_xlfn.XLOOKUP(A593,'2025'!A:A,'2025'!G:G)</f>
        <v>0</v>
      </c>
      <c r="I593">
        <f>_xlfn.XLOOKUP(A593,'2021'!A:A,'2021'!U:U)</f>
        <v>1</v>
      </c>
      <c r="J593">
        <f>_xlfn.XLOOKUP(A593,'2022'!A:A,'2022'!V:V)</f>
        <v>1</v>
      </c>
      <c r="K593">
        <f>_xlfn.XLOOKUP(A593,'2023'!B:B,'2023'!AD:AD)</f>
        <v>1</v>
      </c>
      <c r="L593">
        <f>_xlfn.XLOOKUP(A593,'2024'!B:B,'2024'!AV:AV)</f>
        <v>1</v>
      </c>
      <c r="M593">
        <f>_xlfn.XLOOKUP(A593,'2025'!A:A,'2025'!G:G)</f>
        <v>0</v>
      </c>
      <c r="N593">
        <f>_xlfn.XLOOKUP(A593,'2021'!A:A,'2021'!E:E)</f>
        <v>0</v>
      </c>
      <c r="O593">
        <f>_xlfn.XLOOKUP(A593,'2022'!A:A,'2022'!E:E)</f>
        <v>0</v>
      </c>
      <c r="P593">
        <f>_xlfn.XLOOKUP(A593,'2023'!B:B,'2023'!G:G)</f>
        <v>0</v>
      </c>
      <c r="Q593">
        <f>_xlfn.XLOOKUP(A593,'2024'!B:B,'2024'!BH:BH)</f>
        <v>0</v>
      </c>
      <c r="R593">
        <f>_xlfn.XLOOKUP(A593,'2025'!A:A,'2025'!B:B)</f>
        <v>0</v>
      </c>
      <c r="S593" t="str">
        <f>_xlfn.XLOOKUP(A593,'2021'!A:A,'2021'!X:X)</f>
        <v/>
      </c>
      <c r="T593" t="str">
        <f>_xlfn.XLOOKUP(A593,'2022'!A:A,'2022'!X:X)</f>
        <v/>
      </c>
      <c r="U593" t="str">
        <f>_xlfn.XLOOKUP(A593,'2023'!B:B,'2023'!AF:AF)</f>
        <v/>
      </c>
      <c r="V593" t="str">
        <f>_xlfn.XLOOKUP(A593,'2024'!B:B,'2024'!BW:BW)</f>
        <v/>
      </c>
      <c r="W593">
        <f>_xlfn.XLOOKUP(A593,'2025'!A:A,'2025'!C:C)</f>
        <v>0</v>
      </c>
      <c r="X593" t="str">
        <f>_xlfn.XLOOKUP(A593,'2021'!A:A,'2021'!V:V)</f>
        <v/>
      </c>
      <c r="Y593" t="str">
        <f>_xlfn.XLOOKUP(A593,'2022'!A:A,'2022'!W:W)</f>
        <v/>
      </c>
      <c r="Z593" t="str">
        <f>_xlfn.XLOOKUP(A593,'2023'!B:B,'2023'!AE:AE)</f>
        <v/>
      </c>
      <c r="AA593">
        <f>_xlfn.XLOOKUP(A593,'2024'!B:B,'2024'!AZ:AZ)</f>
        <v>0</v>
      </c>
      <c r="AB593">
        <f>_xlfn.XLOOKUP(A593,'2025'!A:A,'2025'!F:F)</f>
        <v>0</v>
      </c>
    </row>
    <row r="594" spans="1:28">
      <c r="A594" t="s">
        <v>1030</v>
      </c>
      <c r="E594" t="e">
        <f>_xlfn.XLOOKUP(A594,'2022'!A:A,'2022'!AA:AA)</f>
        <v>#N/A</v>
      </c>
      <c r="F594" t="e">
        <f>_xlfn.XLOOKUP(A594,'2023'!B:B,'2023'!AG:AG)</f>
        <v>#N/A</v>
      </c>
      <c r="G594">
        <f>_xlfn.XLOOKUP(A594,'2024'!B:B,'2024'!BL:BL)</f>
        <v>0</v>
      </c>
      <c r="H594" t="e">
        <f>_xlfn.XLOOKUP(A594,'2025'!A:A,'2025'!G:G)</f>
        <v>#N/A</v>
      </c>
      <c r="I594" t="str">
        <f>_xlfn.XLOOKUP(A594,'2021'!A:A,'2021'!U:U)</f>
        <v/>
      </c>
      <c r="J594" t="e">
        <f>_xlfn.XLOOKUP(A594,'2022'!A:A,'2022'!V:V)</f>
        <v>#N/A</v>
      </c>
      <c r="K594" t="e">
        <f>_xlfn.XLOOKUP(A594,'2023'!B:B,'2023'!AD:AD)</f>
        <v>#N/A</v>
      </c>
      <c r="L594" t="str">
        <f>_xlfn.XLOOKUP(A594,'2024'!B:B,'2024'!AV:AV)</f>
        <v/>
      </c>
      <c r="M594" t="e">
        <f>_xlfn.XLOOKUP(A594,'2025'!A:A,'2025'!G:G)</f>
        <v>#N/A</v>
      </c>
      <c r="N594">
        <f>_xlfn.XLOOKUP(A594,'2021'!A:A,'2021'!E:E)</f>
        <v>0</v>
      </c>
      <c r="O594" t="e">
        <f>_xlfn.XLOOKUP(A594,'2022'!A:A,'2022'!E:E)</f>
        <v>#N/A</v>
      </c>
      <c r="P594" t="e">
        <f>_xlfn.XLOOKUP(A594,'2023'!B:B,'2023'!G:G)</f>
        <v>#N/A</v>
      </c>
      <c r="Q594">
        <f>_xlfn.XLOOKUP(A594,'2024'!B:B,'2024'!BH:BH)</f>
        <v>0</v>
      </c>
      <c r="R594" t="e">
        <f>_xlfn.XLOOKUP(A594,'2025'!A:A,'2025'!B:B)</f>
        <v>#N/A</v>
      </c>
      <c r="S594" t="str">
        <f>_xlfn.XLOOKUP(A594,'2021'!A:A,'2021'!X:X)</f>
        <v/>
      </c>
      <c r="T594" t="e">
        <f>_xlfn.XLOOKUP(A594,'2022'!A:A,'2022'!X:X)</f>
        <v>#N/A</v>
      </c>
      <c r="U594" t="e">
        <f>_xlfn.XLOOKUP(A594,'2023'!B:B,'2023'!AF:AF)</f>
        <v>#N/A</v>
      </c>
      <c r="V594" t="str">
        <f>_xlfn.XLOOKUP(A594,'2024'!B:B,'2024'!BW:BW)</f>
        <v/>
      </c>
      <c r="W594" t="e">
        <f>_xlfn.XLOOKUP(A594,'2025'!A:A,'2025'!C:C)</f>
        <v>#N/A</v>
      </c>
      <c r="X594" t="str">
        <f>_xlfn.XLOOKUP(A594,'2021'!A:A,'2021'!V:V)</f>
        <v/>
      </c>
      <c r="Y594" t="e">
        <f>_xlfn.XLOOKUP(A594,'2022'!A:A,'2022'!W:W)</f>
        <v>#N/A</v>
      </c>
      <c r="Z594" t="e">
        <f>_xlfn.XLOOKUP(A594,'2023'!B:B,'2023'!AE:AE)</f>
        <v>#N/A</v>
      </c>
      <c r="AA594">
        <f>_xlfn.XLOOKUP(A594,'2024'!B:B,'2024'!AZ:AZ)</f>
        <v>1</v>
      </c>
      <c r="AB594" t="e">
        <f>_xlfn.XLOOKUP(A594,'2025'!A:A,'2025'!F:F)</f>
        <v>#N/A</v>
      </c>
    </row>
    <row r="595" spans="1:28">
      <c r="A595" t="s">
        <v>295</v>
      </c>
      <c r="E595" t="str">
        <f>_xlfn.XLOOKUP(A595,'2022'!A:A,'2022'!AA:AA)</f>
        <v/>
      </c>
      <c r="F595">
        <f>_xlfn.XLOOKUP(A595,'2023'!B:B,'2023'!AG:AG)</f>
        <v>0</v>
      </c>
      <c r="G595">
        <f>_xlfn.XLOOKUP(A595,'2024'!B:B,'2024'!BL:BL)</f>
        <v>0</v>
      </c>
      <c r="H595">
        <f>_xlfn.XLOOKUP(A595,'2025'!A:A,'2025'!G:G)</f>
        <v>0</v>
      </c>
      <c r="I595" t="str">
        <f>_xlfn.XLOOKUP(A595,'2021'!A:A,'2021'!U:U)</f>
        <v/>
      </c>
      <c r="J595" t="str">
        <f>_xlfn.XLOOKUP(A595,'2022'!A:A,'2022'!V:V)</f>
        <v/>
      </c>
      <c r="K595" t="str">
        <f>_xlfn.XLOOKUP(A595,'2023'!B:B,'2023'!AD:AD)</f>
        <v/>
      </c>
      <c r="L595" t="str">
        <f>_xlfn.XLOOKUP(A595,'2024'!B:B,'2024'!AV:AV)</f>
        <v/>
      </c>
      <c r="M595">
        <f>_xlfn.XLOOKUP(A595,'2025'!A:A,'2025'!G:G)</f>
        <v>0</v>
      </c>
      <c r="N595">
        <f>_xlfn.XLOOKUP(A595,'2021'!A:A,'2021'!E:E)</f>
        <v>0</v>
      </c>
      <c r="O595">
        <f>_xlfn.XLOOKUP(A595,'2022'!A:A,'2022'!E:E)</f>
        <v>0</v>
      </c>
      <c r="P595">
        <f>_xlfn.XLOOKUP(A595,'2023'!B:B,'2023'!G:G)</f>
        <v>0</v>
      </c>
      <c r="Q595">
        <f>_xlfn.XLOOKUP(A595,'2024'!B:B,'2024'!BH:BH)</f>
        <v>0</v>
      </c>
      <c r="R595">
        <f>_xlfn.XLOOKUP(A595,'2025'!A:A,'2025'!B:B)</f>
        <v>0</v>
      </c>
      <c r="S595" t="str">
        <f>_xlfn.XLOOKUP(A595,'2021'!A:A,'2021'!X:X)</f>
        <v/>
      </c>
      <c r="T595" t="str">
        <f>_xlfn.XLOOKUP(A595,'2022'!A:A,'2022'!X:X)</f>
        <v/>
      </c>
      <c r="U595" t="str">
        <f>_xlfn.XLOOKUP(A595,'2023'!B:B,'2023'!AF:AF)</f>
        <v/>
      </c>
      <c r="V595" t="str">
        <f>_xlfn.XLOOKUP(A595,'2024'!B:B,'2024'!BW:BW)</f>
        <v/>
      </c>
      <c r="W595">
        <f>_xlfn.XLOOKUP(A595,'2025'!A:A,'2025'!C:C)</f>
        <v>0</v>
      </c>
      <c r="X595" t="str">
        <f>_xlfn.XLOOKUP(A595,'2021'!A:A,'2021'!V:V)</f>
        <v/>
      </c>
      <c r="Y595" t="str">
        <f>_xlfn.XLOOKUP(A595,'2022'!A:A,'2022'!W:W)</f>
        <v/>
      </c>
      <c r="Z595" t="str">
        <f>_xlfn.XLOOKUP(A595,'2023'!B:B,'2023'!AE:AE)</f>
        <v/>
      </c>
      <c r="AA595">
        <f>_xlfn.XLOOKUP(A595,'2024'!B:B,'2024'!AZ:AZ)</f>
        <v>0</v>
      </c>
      <c r="AB595">
        <f>_xlfn.XLOOKUP(A595,'2025'!A:A,'2025'!F:F)</f>
        <v>0</v>
      </c>
    </row>
    <row r="596" spans="1:28">
      <c r="A596" t="s">
        <v>326</v>
      </c>
      <c r="E596" t="str">
        <f>_xlfn.XLOOKUP(A596,'2022'!A:A,'2022'!AA:AA)</f>
        <v/>
      </c>
      <c r="F596">
        <f>_xlfn.XLOOKUP(A596,'2023'!B:B,'2023'!AG:AG)</f>
        <v>0</v>
      </c>
      <c r="G596">
        <f>_xlfn.XLOOKUP(A596,'2024'!B:B,'2024'!BL:BL)</f>
        <v>0</v>
      </c>
      <c r="H596">
        <f>_xlfn.XLOOKUP(A596,'2025'!A:A,'2025'!G:G)</f>
        <v>1</v>
      </c>
      <c r="I596" t="str">
        <f>_xlfn.XLOOKUP(A596,'2021'!A:A,'2021'!U:U)</f>
        <v/>
      </c>
      <c r="J596" t="str">
        <f>_xlfn.XLOOKUP(A596,'2022'!A:A,'2022'!V:V)</f>
        <v/>
      </c>
      <c r="K596" t="str">
        <f>_xlfn.XLOOKUP(A596,'2023'!B:B,'2023'!AD:AD)</f>
        <v/>
      </c>
      <c r="L596" t="str">
        <f>_xlfn.XLOOKUP(A596,'2024'!B:B,'2024'!AV:AV)</f>
        <v/>
      </c>
      <c r="M596">
        <f>_xlfn.XLOOKUP(A596,'2025'!A:A,'2025'!G:G)</f>
        <v>1</v>
      </c>
      <c r="N596">
        <f>_xlfn.XLOOKUP(A596,'2021'!A:A,'2021'!E:E)</f>
        <v>0</v>
      </c>
      <c r="O596">
        <f>_xlfn.XLOOKUP(A596,'2022'!A:A,'2022'!E:E)</f>
        <v>0</v>
      </c>
      <c r="P596">
        <f>_xlfn.XLOOKUP(A596,'2023'!B:B,'2023'!G:G)</f>
        <v>0</v>
      </c>
      <c r="Q596">
        <f>_xlfn.XLOOKUP(A596,'2024'!B:B,'2024'!BH:BH)</f>
        <v>0</v>
      </c>
      <c r="R596">
        <f>_xlfn.XLOOKUP(A596,'2025'!A:A,'2025'!B:B)</f>
        <v>0</v>
      </c>
      <c r="S596">
        <f>_xlfn.XLOOKUP(A596,'2021'!A:A,'2021'!X:X)</f>
        <v>1</v>
      </c>
      <c r="T596">
        <f>_xlfn.XLOOKUP(A596,'2022'!A:A,'2022'!X:X)</f>
        <v>1</v>
      </c>
      <c r="U596">
        <f>_xlfn.XLOOKUP(A596,'2023'!B:B,'2023'!AF:AF)</f>
        <v>1</v>
      </c>
      <c r="V596">
        <f>_xlfn.XLOOKUP(A596,'2024'!B:B,'2024'!BW:BW)</f>
        <v>1</v>
      </c>
      <c r="W596">
        <f>_xlfn.XLOOKUP(A596,'2025'!A:A,'2025'!C:C)</f>
        <v>1</v>
      </c>
      <c r="X596">
        <f>_xlfn.XLOOKUP(A596,'2021'!A:A,'2021'!V:V)</f>
        <v>1</v>
      </c>
      <c r="Y596">
        <f>_xlfn.XLOOKUP(A596,'2022'!A:A,'2022'!W:W)</f>
        <v>1</v>
      </c>
      <c r="Z596">
        <f>_xlfn.XLOOKUP(A596,'2023'!B:B,'2023'!AE:AE)</f>
        <v>1</v>
      </c>
      <c r="AA596">
        <f>_xlfn.XLOOKUP(A596,'2024'!B:B,'2024'!AZ:AZ)</f>
        <v>1</v>
      </c>
      <c r="AB596">
        <f>_xlfn.XLOOKUP(A596,'2025'!A:A,'2025'!F:F)</f>
        <v>1</v>
      </c>
    </row>
    <row r="597" spans="1:28">
      <c r="A597" t="s">
        <v>409</v>
      </c>
      <c r="E597" t="e">
        <f>_xlfn.XLOOKUP(A597,'2022'!A:A,'2022'!AA:AA)</f>
        <v>#N/A</v>
      </c>
      <c r="F597" t="e">
        <f>_xlfn.XLOOKUP(A597,'2023'!B:B,'2023'!AG:AG)</f>
        <v>#N/A</v>
      </c>
      <c r="G597">
        <f>_xlfn.XLOOKUP(A597,'2024'!B:B,'2024'!BL:BL)</f>
        <v>1</v>
      </c>
      <c r="H597">
        <f>_xlfn.XLOOKUP(A597,'2025'!A:A,'2025'!G:G)</f>
        <v>0</v>
      </c>
      <c r="I597" t="str">
        <f>_xlfn.XLOOKUP(A597,'2021'!A:A,'2021'!U:U)</f>
        <v/>
      </c>
      <c r="J597" t="e">
        <f>_xlfn.XLOOKUP(A597,'2022'!A:A,'2022'!V:V)</f>
        <v>#N/A</v>
      </c>
      <c r="K597" t="e">
        <f>_xlfn.XLOOKUP(A597,'2023'!B:B,'2023'!AD:AD)</f>
        <v>#N/A</v>
      </c>
      <c r="L597" t="str">
        <f>_xlfn.XLOOKUP(A597,'2024'!B:B,'2024'!AV:AV)</f>
        <v/>
      </c>
      <c r="M597">
        <f>_xlfn.XLOOKUP(A597,'2025'!A:A,'2025'!G:G)</f>
        <v>0</v>
      </c>
      <c r="N597">
        <f>_xlfn.XLOOKUP(A597,'2021'!A:A,'2021'!E:E)</f>
        <v>0</v>
      </c>
      <c r="O597" t="e">
        <f>_xlfn.XLOOKUP(A597,'2022'!A:A,'2022'!E:E)</f>
        <v>#N/A</v>
      </c>
      <c r="P597" t="e">
        <f>_xlfn.XLOOKUP(A597,'2023'!B:B,'2023'!G:G)</f>
        <v>#N/A</v>
      </c>
      <c r="Q597">
        <f>_xlfn.XLOOKUP(A597,'2024'!B:B,'2024'!BH:BH)</f>
        <v>0</v>
      </c>
      <c r="R597">
        <f>_xlfn.XLOOKUP(A597,'2025'!A:A,'2025'!B:B)</f>
        <v>0</v>
      </c>
      <c r="S597" t="str">
        <f>_xlfn.XLOOKUP(A597,'2021'!A:A,'2021'!X:X)</f>
        <v/>
      </c>
      <c r="T597" t="e">
        <f>_xlfn.XLOOKUP(A597,'2022'!A:A,'2022'!X:X)</f>
        <v>#N/A</v>
      </c>
      <c r="U597" t="e">
        <f>_xlfn.XLOOKUP(A597,'2023'!B:B,'2023'!AF:AF)</f>
        <v>#N/A</v>
      </c>
      <c r="V597" t="str">
        <f>_xlfn.XLOOKUP(A597,'2024'!B:B,'2024'!BW:BW)</f>
        <v/>
      </c>
      <c r="W597">
        <f>_xlfn.XLOOKUP(A597,'2025'!A:A,'2025'!C:C)</f>
        <v>0</v>
      </c>
      <c r="X597" t="str">
        <f>_xlfn.XLOOKUP(A597,'2021'!A:A,'2021'!V:V)</f>
        <v/>
      </c>
      <c r="Y597" t="e">
        <f>_xlfn.XLOOKUP(A597,'2022'!A:A,'2022'!W:W)</f>
        <v>#N/A</v>
      </c>
      <c r="Z597" t="e">
        <f>_xlfn.XLOOKUP(A597,'2023'!B:B,'2023'!AE:AE)</f>
        <v>#N/A</v>
      </c>
      <c r="AA597">
        <f>_xlfn.XLOOKUP(A597,'2024'!B:B,'2024'!AZ:AZ)</f>
        <v>1</v>
      </c>
      <c r="AB597">
        <f>_xlfn.XLOOKUP(A597,'2025'!A:A,'2025'!F:F)</f>
        <v>1</v>
      </c>
    </row>
    <row r="598" spans="1:28">
      <c r="A598" t="s">
        <v>205</v>
      </c>
      <c r="E598" t="str">
        <f>_xlfn.XLOOKUP(A598,'2022'!A:A,'2022'!AA:AA)</f>
        <v/>
      </c>
      <c r="F598">
        <f>_xlfn.XLOOKUP(A598,'2023'!B:B,'2023'!AG:AG)</f>
        <v>0</v>
      </c>
      <c r="G598">
        <f>_xlfn.XLOOKUP(A598,'2024'!B:B,'2024'!BL:BL)</f>
        <v>0</v>
      </c>
      <c r="H598">
        <f>_xlfn.XLOOKUP(A598,'2025'!A:A,'2025'!G:G)</f>
        <v>0</v>
      </c>
      <c r="I598" t="str">
        <f>_xlfn.XLOOKUP(A598,'2021'!A:A,'2021'!U:U)</f>
        <v/>
      </c>
      <c r="J598" t="str">
        <f>_xlfn.XLOOKUP(A598,'2022'!A:A,'2022'!V:V)</f>
        <v/>
      </c>
      <c r="K598" t="str">
        <f>_xlfn.XLOOKUP(A598,'2023'!B:B,'2023'!AD:AD)</f>
        <v/>
      </c>
      <c r="L598" t="str">
        <f>_xlfn.XLOOKUP(A598,'2024'!B:B,'2024'!AV:AV)</f>
        <v/>
      </c>
      <c r="M598">
        <f>_xlfn.XLOOKUP(A598,'2025'!A:A,'2025'!G:G)</f>
        <v>0</v>
      </c>
      <c r="N598">
        <f>_xlfn.XLOOKUP(A598,'2021'!A:A,'2021'!E:E)</f>
        <v>0</v>
      </c>
      <c r="O598">
        <f>_xlfn.XLOOKUP(A598,'2022'!A:A,'2022'!E:E)</f>
        <v>0</v>
      </c>
      <c r="P598">
        <f>_xlfn.XLOOKUP(A598,'2023'!B:B,'2023'!G:G)</f>
        <v>0</v>
      </c>
      <c r="Q598">
        <f>_xlfn.XLOOKUP(A598,'2024'!B:B,'2024'!BH:BH)</f>
        <v>0</v>
      </c>
      <c r="R598">
        <f>_xlfn.XLOOKUP(A598,'2025'!A:A,'2025'!B:B)</f>
        <v>0</v>
      </c>
      <c r="S598" t="str">
        <f>_xlfn.XLOOKUP(A598,'2021'!A:A,'2021'!X:X)</f>
        <v/>
      </c>
      <c r="T598" t="str">
        <f>_xlfn.XLOOKUP(A598,'2022'!A:A,'2022'!X:X)</f>
        <v/>
      </c>
      <c r="U598" t="str">
        <f>_xlfn.XLOOKUP(A598,'2023'!B:B,'2023'!AF:AF)</f>
        <v/>
      </c>
      <c r="V598" t="str">
        <f>_xlfn.XLOOKUP(A598,'2024'!B:B,'2024'!BW:BW)</f>
        <v/>
      </c>
      <c r="W598">
        <f>_xlfn.XLOOKUP(A598,'2025'!A:A,'2025'!C:C)</f>
        <v>0</v>
      </c>
      <c r="X598" t="str">
        <f>_xlfn.XLOOKUP(A598,'2021'!A:A,'2021'!V:V)</f>
        <v/>
      </c>
      <c r="Y598" t="str">
        <f>_xlfn.XLOOKUP(A598,'2022'!A:A,'2022'!W:W)</f>
        <v/>
      </c>
      <c r="Z598" t="str">
        <f>_xlfn.XLOOKUP(A598,'2023'!B:B,'2023'!AE:AE)</f>
        <v/>
      </c>
      <c r="AA598">
        <f>_xlfn.XLOOKUP(A598,'2024'!B:B,'2024'!AZ:AZ)</f>
        <v>0</v>
      </c>
      <c r="AB598">
        <f>_xlfn.XLOOKUP(A598,'2025'!A:A,'2025'!F:F)</f>
        <v>0</v>
      </c>
    </row>
    <row r="599" spans="1:28">
      <c r="A599" t="s">
        <v>187</v>
      </c>
      <c r="E599" t="str">
        <f>_xlfn.XLOOKUP(A599,'2022'!A:A,'2022'!AA:AA)</f>
        <v>Y</v>
      </c>
      <c r="F599">
        <f>_xlfn.XLOOKUP(A599,'2023'!B:B,'2023'!AG:AG)</f>
        <v>0</v>
      </c>
      <c r="G599">
        <f>_xlfn.XLOOKUP(A599,'2024'!B:B,'2024'!BL:BL)</f>
        <v>1</v>
      </c>
      <c r="H599">
        <f>_xlfn.XLOOKUP(A599,'2025'!A:A,'2025'!G:G)</f>
        <v>1</v>
      </c>
      <c r="I599">
        <f>_xlfn.XLOOKUP(A599,'2021'!A:A,'2021'!U:U)</f>
        <v>1</v>
      </c>
      <c r="J599">
        <f>_xlfn.XLOOKUP(A599,'2022'!A:A,'2022'!V:V)</f>
        <v>1</v>
      </c>
      <c r="K599" t="str">
        <f>_xlfn.XLOOKUP(A599,'2023'!B:B,'2023'!AD:AD)</f>
        <v/>
      </c>
      <c r="L599" t="str">
        <f>_xlfn.XLOOKUP(A599,'2024'!B:B,'2024'!AV:AV)</f>
        <v/>
      </c>
      <c r="M599">
        <f>_xlfn.XLOOKUP(A599,'2025'!A:A,'2025'!G:G)</f>
        <v>1</v>
      </c>
      <c r="N599" t="str">
        <f>_xlfn.XLOOKUP(A599,'2021'!A:A,'2021'!E:E)</f>
        <v>Y</v>
      </c>
      <c r="O599" t="str">
        <f>_xlfn.XLOOKUP(A599,'2022'!A:A,'2022'!E:E)</f>
        <v>Y</v>
      </c>
      <c r="P599" t="str">
        <f>_xlfn.XLOOKUP(A599,'2023'!B:B,'2023'!G:G)</f>
        <v>Y</v>
      </c>
      <c r="Q599">
        <f>_xlfn.XLOOKUP(A599,'2024'!B:B,'2024'!BH:BH)</f>
        <v>1</v>
      </c>
      <c r="R599">
        <f>_xlfn.XLOOKUP(A599,'2025'!A:A,'2025'!B:B)</f>
        <v>1</v>
      </c>
      <c r="S599" t="str">
        <f>_xlfn.XLOOKUP(A599,'2021'!A:A,'2021'!X:X)</f>
        <v/>
      </c>
      <c r="T599" t="str">
        <f>_xlfn.XLOOKUP(A599,'2022'!A:A,'2022'!X:X)</f>
        <v/>
      </c>
      <c r="U599" t="str">
        <f>_xlfn.XLOOKUP(A599,'2023'!B:B,'2023'!AF:AF)</f>
        <v/>
      </c>
      <c r="V599" t="str">
        <f>_xlfn.XLOOKUP(A599,'2024'!B:B,'2024'!BW:BW)</f>
        <v/>
      </c>
      <c r="W599">
        <f>_xlfn.XLOOKUP(A599,'2025'!A:A,'2025'!C:C)</f>
        <v>0</v>
      </c>
      <c r="X599">
        <f>_xlfn.XLOOKUP(A599,'2021'!A:A,'2021'!V:V)</f>
        <v>1</v>
      </c>
      <c r="Y599">
        <f>_xlfn.XLOOKUP(A599,'2022'!A:A,'2022'!W:W)</f>
        <v>1</v>
      </c>
      <c r="Z599">
        <f>_xlfn.XLOOKUP(A599,'2023'!B:B,'2023'!AE:AE)</f>
        <v>1</v>
      </c>
      <c r="AA599">
        <f>_xlfn.XLOOKUP(A599,'2024'!B:B,'2024'!AZ:AZ)</f>
        <v>1</v>
      </c>
      <c r="AB599">
        <f>_xlfn.XLOOKUP(A599,'2025'!A:A,'2025'!F:F)</f>
        <v>1</v>
      </c>
    </row>
    <row r="600" spans="1:28">
      <c r="A600" t="s">
        <v>461</v>
      </c>
      <c r="E600" t="str">
        <f>_xlfn.XLOOKUP(A600,'2022'!A:A,'2022'!AA:AA)</f>
        <v/>
      </c>
      <c r="F600">
        <f>_xlfn.XLOOKUP(A600,'2023'!B:B,'2023'!AG:AG)</f>
        <v>0</v>
      </c>
      <c r="G600">
        <f>_xlfn.XLOOKUP(A600,'2024'!B:B,'2024'!BL:BL)</f>
        <v>0</v>
      </c>
      <c r="H600">
        <f>_xlfn.XLOOKUP(A600,'2025'!A:A,'2025'!G:G)</f>
        <v>0</v>
      </c>
      <c r="I600" t="e">
        <f>_xlfn.XLOOKUP(A600,'2021'!A:A,'2021'!U:U)</f>
        <v>#N/A</v>
      </c>
      <c r="J600" t="str">
        <f>_xlfn.XLOOKUP(A600,'2022'!A:A,'2022'!V:V)</f>
        <v/>
      </c>
      <c r="K600" t="str">
        <f>_xlfn.XLOOKUP(A600,'2023'!B:B,'2023'!AD:AD)</f>
        <v/>
      </c>
      <c r="L600" t="str">
        <f>_xlfn.XLOOKUP(A600,'2024'!B:B,'2024'!AV:AV)</f>
        <v/>
      </c>
      <c r="M600">
        <f>_xlfn.XLOOKUP(A600,'2025'!A:A,'2025'!G:G)</f>
        <v>0</v>
      </c>
      <c r="N600" t="e">
        <f>_xlfn.XLOOKUP(A600,'2021'!A:A,'2021'!E:E)</f>
        <v>#N/A</v>
      </c>
      <c r="O600">
        <f>_xlfn.XLOOKUP(A600,'2022'!A:A,'2022'!E:E)</f>
        <v>0</v>
      </c>
      <c r="P600">
        <f>_xlfn.XLOOKUP(A600,'2023'!B:B,'2023'!G:G)</f>
        <v>0</v>
      </c>
      <c r="Q600">
        <f>_xlfn.XLOOKUP(A600,'2024'!B:B,'2024'!BH:BH)</f>
        <v>0</v>
      </c>
      <c r="R600">
        <f>_xlfn.XLOOKUP(A600,'2025'!A:A,'2025'!B:B)</f>
        <v>0</v>
      </c>
      <c r="S600" t="e">
        <f>_xlfn.XLOOKUP(A600,'2021'!A:A,'2021'!X:X)</f>
        <v>#N/A</v>
      </c>
      <c r="T600" t="str">
        <f>_xlfn.XLOOKUP(A600,'2022'!A:A,'2022'!X:X)</f>
        <v/>
      </c>
      <c r="U600">
        <f>_xlfn.XLOOKUP(A600,'2023'!B:B,'2023'!AF:AF)</f>
        <v>1</v>
      </c>
      <c r="V600">
        <f>_xlfn.XLOOKUP(A600,'2024'!B:B,'2024'!BW:BW)</f>
        <v>1</v>
      </c>
      <c r="W600">
        <f>_xlfn.XLOOKUP(A600,'2025'!A:A,'2025'!C:C)</f>
        <v>1</v>
      </c>
      <c r="X600" t="e">
        <f>_xlfn.XLOOKUP(A600,'2021'!A:A,'2021'!V:V)</f>
        <v>#N/A</v>
      </c>
      <c r="Y600" t="str">
        <f>_xlfn.XLOOKUP(A600,'2022'!A:A,'2022'!W:W)</f>
        <v/>
      </c>
      <c r="Z600" t="str">
        <f>_xlfn.XLOOKUP(A600,'2023'!B:B,'2023'!AE:AE)</f>
        <v/>
      </c>
      <c r="AA600">
        <f>_xlfn.XLOOKUP(A600,'2024'!B:B,'2024'!AZ:AZ)</f>
        <v>0</v>
      </c>
      <c r="AB600">
        <f>_xlfn.XLOOKUP(A600,'2025'!A:A,'2025'!F:F)</f>
        <v>0</v>
      </c>
    </row>
    <row r="601" spans="1:28">
      <c r="A601" t="s">
        <v>358</v>
      </c>
      <c r="E601" t="str">
        <f>_xlfn.XLOOKUP(A601,'2022'!A:A,'2022'!AA:AA)</f>
        <v/>
      </c>
      <c r="F601">
        <f>_xlfn.XLOOKUP(A601,'2023'!B:B,'2023'!AG:AG)</f>
        <v>0</v>
      </c>
      <c r="G601">
        <f>_xlfn.XLOOKUP(A601,'2024'!B:B,'2024'!BL:BL)</f>
        <v>0</v>
      </c>
      <c r="H601">
        <f>_xlfn.XLOOKUP(A601,'2025'!A:A,'2025'!G:G)</f>
        <v>0</v>
      </c>
      <c r="I601" t="str">
        <f>_xlfn.XLOOKUP(A601,'2021'!A:A,'2021'!U:U)</f>
        <v/>
      </c>
      <c r="J601" t="str">
        <f>_xlfn.XLOOKUP(A601,'2022'!A:A,'2022'!V:V)</f>
        <v/>
      </c>
      <c r="K601" t="str">
        <f>_xlfn.XLOOKUP(A601,'2023'!B:B,'2023'!AD:AD)</f>
        <v/>
      </c>
      <c r="L601" t="str">
        <f>_xlfn.XLOOKUP(A601,'2024'!B:B,'2024'!AV:AV)</f>
        <v/>
      </c>
      <c r="M601">
        <f>_xlfn.XLOOKUP(A601,'2025'!A:A,'2025'!G:G)</f>
        <v>0</v>
      </c>
      <c r="N601">
        <f>_xlfn.XLOOKUP(A601,'2021'!A:A,'2021'!E:E)</f>
        <v>0</v>
      </c>
      <c r="O601">
        <f>_xlfn.XLOOKUP(A601,'2022'!A:A,'2022'!E:E)</f>
        <v>0</v>
      </c>
      <c r="P601">
        <f>_xlfn.XLOOKUP(A601,'2023'!B:B,'2023'!G:G)</f>
        <v>0</v>
      </c>
      <c r="Q601">
        <f>_xlfn.XLOOKUP(A601,'2024'!B:B,'2024'!BH:BH)</f>
        <v>0</v>
      </c>
      <c r="R601">
        <f>_xlfn.XLOOKUP(A601,'2025'!A:A,'2025'!B:B)</f>
        <v>0</v>
      </c>
      <c r="S601" t="str">
        <f>_xlfn.XLOOKUP(A601,'2021'!A:A,'2021'!X:X)</f>
        <v/>
      </c>
      <c r="T601" t="str">
        <f>_xlfn.XLOOKUP(A601,'2022'!A:A,'2022'!X:X)</f>
        <v/>
      </c>
      <c r="U601" t="str">
        <f>_xlfn.XLOOKUP(A601,'2023'!B:B,'2023'!AF:AF)</f>
        <v/>
      </c>
      <c r="V601" t="str">
        <f>_xlfn.XLOOKUP(A601,'2024'!B:B,'2024'!BW:BW)</f>
        <v/>
      </c>
      <c r="W601">
        <f>_xlfn.XLOOKUP(A601,'2025'!A:A,'2025'!C:C)</f>
        <v>0</v>
      </c>
      <c r="X601" t="str">
        <f>_xlfn.XLOOKUP(A601,'2021'!A:A,'2021'!V:V)</f>
        <v/>
      </c>
      <c r="Y601" t="str">
        <f>_xlfn.XLOOKUP(A601,'2022'!A:A,'2022'!W:W)</f>
        <v/>
      </c>
      <c r="Z601" t="str">
        <f>_xlfn.XLOOKUP(A601,'2023'!B:B,'2023'!AE:AE)</f>
        <v/>
      </c>
      <c r="AA601">
        <f>_xlfn.XLOOKUP(A601,'2024'!B:B,'2024'!AZ:AZ)</f>
        <v>0</v>
      </c>
      <c r="AB601">
        <f>_xlfn.XLOOKUP(A601,'2025'!A:A,'2025'!F:F)</f>
        <v>0</v>
      </c>
    </row>
    <row r="602" spans="1:28">
      <c r="A602" t="s">
        <v>395</v>
      </c>
      <c r="E602" t="e">
        <f>_xlfn.XLOOKUP(A602,'2022'!A:A,'2022'!AA:AA)</f>
        <v>#N/A</v>
      </c>
      <c r="F602">
        <f>_xlfn.XLOOKUP(A602,'2023'!B:B,'2023'!AG:AG)</f>
        <v>0</v>
      </c>
      <c r="G602">
        <f>_xlfn.XLOOKUP(A602,'2024'!B:B,'2024'!BL:BL)</f>
        <v>0</v>
      </c>
      <c r="H602">
        <f>_xlfn.XLOOKUP(A602,'2025'!A:A,'2025'!G:G)</f>
        <v>1</v>
      </c>
      <c r="I602" t="e">
        <f>_xlfn.XLOOKUP(A602,'2021'!A:A,'2021'!U:U)</f>
        <v>#N/A</v>
      </c>
      <c r="J602" t="e">
        <f>_xlfn.XLOOKUP(A602,'2022'!A:A,'2022'!V:V)</f>
        <v>#N/A</v>
      </c>
      <c r="K602" t="str">
        <f>_xlfn.XLOOKUP(A602,'2023'!B:B,'2023'!AD:AD)</f>
        <v/>
      </c>
      <c r="L602" t="str">
        <f>_xlfn.XLOOKUP(A602,'2024'!B:B,'2024'!AV:AV)</f>
        <v/>
      </c>
      <c r="M602">
        <f>_xlfn.XLOOKUP(A602,'2025'!A:A,'2025'!G:G)</f>
        <v>1</v>
      </c>
      <c r="N602" t="e">
        <f>_xlfn.XLOOKUP(A602,'2021'!A:A,'2021'!E:E)</f>
        <v>#N/A</v>
      </c>
      <c r="O602" t="e">
        <f>_xlfn.XLOOKUP(A602,'2022'!A:A,'2022'!E:E)</f>
        <v>#N/A</v>
      </c>
      <c r="P602">
        <f>_xlfn.XLOOKUP(A602,'2023'!B:B,'2023'!G:G)</f>
        <v>0</v>
      </c>
      <c r="Q602">
        <f>_xlfn.XLOOKUP(A602,'2024'!B:B,'2024'!BH:BH)</f>
        <v>0</v>
      </c>
      <c r="R602">
        <f>_xlfn.XLOOKUP(A602,'2025'!A:A,'2025'!B:B)</f>
        <v>0</v>
      </c>
      <c r="S602" t="e">
        <f>_xlfn.XLOOKUP(A602,'2021'!A:A,'2021'!X:X)</f>
        <v>#N/A</v>
      </c>
      <c r="T602" t="e">
        <f>_xlfn.XLOOKUP(A602,'2022'!A:A,'2022'!X:X)</f>
        <v>#N/A</v>
      </c>
      <c r="U602" t="str">
        <f>_xlfn.XLOOKUP(A602,'2023'!B:B,'2023'!AF:AF)</f>
        <v/>
      </c>
      <c r="V602">
        <f>_xlfn.XLOOKUP(A602,'2024'!B:B,'2024'!BW:BW)</f>
        <v>1</v>
      </c>
      <c r="W602">
        <f>_xlfn.XLOOKUP(A602,'2025'!A:A,'2025'!C:C)</f>
        <v>1</v>
      </c>
      <c r="X602" t="e">
        <f>_xlfn.XLOOKUP(A602,'2021'!A:A,'2021'!V:V)</f>
        <v>#N/A</v>
      </c>
      <c r="Y602" t="e">
        <f>_xlfn.XLOOKUP(A602,'2022'!A:A,'2022'!W:W)</f>
        <v>#N/A</v>
      </c>
      <c r="Z602">
        <f>_xlfn.XLOOKUP(A602,'2023'!B:B,'2023'!AE:AE)</f>
        <v>1</v>
      </c>
      <c r="AA602">
        <f>_xlfn.XLOOKUP(A602,'2024'!B:B,'2024'!AZ:AZ)</f>
        <v>1</v>
      </c>
      <c r="AB602">
        <f>_xlfn.XLOOKUP(A602,'2025'!A:A,'2025'!F:F)</f>
        <v>1</v>
      </c>
    </row>
    <row r="603" spans="1:28">
      <c r="A603" t="s">
        <v>2989</v>
      </c>
      <c r="E603" t="str">
        <f>_xlfn.XLOOKUP(A603,'2022'!A:A,'2022'!AA:AA)</f>
        <v/>
      </c>
      <c r="F603" t="e">
        <f>_xlfn.XLOOKUP(A603,'2023'!B:B,'2023'!AG:AG)</f>
        <v>#N/A</v>
      </c>
      <c r="G603" t="e">
        <f>_xlfn.XLOOKUP(A603,'2024'!B:B,'2024'!BL:BL)</f>
        <v>#N/A</v>
      </c>
      <c r="H603" t="e">
        <f>_xlfn.XLOOKUP(A603,'2025'!A:A,'2025'!G:G)</f>
        <v>#N/A</v>
      </c>
      <c r="I603" t="e">
        <f>_xlfn.XLOOKUP(A603,'2021'!A:A,'2021'!U:U)</f>
        <v>#N/A</v>
      </c>
      <c r="J603" t="str">
        <f>_xlfn.XLOOKUP(A603,'2022'!A:A,'2022'!V:V)</f>
        <v/>
      </c>
      <c r="K603" t="e">
        <f>_xlfn.XLOOKUP(A603,'2023'!B:B,'2023'!AD:AD)</f>
        <v>#N/A</v>
      </c>
      <c r="L603" t="e">
        <f>_xlfn.XLOOKUP(A603,'2024'!B:B,'2024'!AV:AV)</f>
        <v>#N/A</v>
      </c>
      <c r="M603" t="e">
        <f>_xlfn.XLOOKUP(A603,'2025'!A:A,'2025'!G:G)</f>
        <v>#N/A</v>
      </c>
      <c r="N603" t="e">
        <f>_xlfn.XLOOKUP(A603,'2021'!A:A,'2021'!E:E)</f>
        <v>#N/A</v>
      </c>
      <c r="O603">
        <f>_xlfn.XLOOKUP(A603,'2022'!A:A,'2022'!E:E)</f>
        <v>0</v>
      </c>
      <c r="P603" t="e">
        <f>_xlfn.XLOOKUP(A603,'2023'!B:B,'2023'!G:G)</f>
        <v>#N/A</v>
      </c>
      <c r="Q603" t="e">
        <f>_xlfn.XLOOKUP(A603,'2024'!B:B,'2024'!BH:BH)</f>
        <v>#N/A</v>
      </c>
      <c r="R603" t="e">
        <f>_xlfn.XLOOKUP(A603,'2025'!A:A,'2025'!B:B)</f>
        <v>#N/A</v>
      </c>
      <c r="S603" t="e">
        <f>_xlfn.XLOOKUP(A603,'2021'!A:A,'2021'!X:X)</f>
        <v>#N/A</v>
      </c>
      <c r="T603" t="str">
        <f>_xlfn.XLOOKUP(A603,'2022'!A:A,'2022'!X:X)</f>
        <v/>
      </c>
      <c r="U603" t="e">
        <f>_xlfn.XLOOKUP(A603,'2023'!B:B,'2023'!AF:AF)</f>
        <v>#N/A</v>
      </c>
      <c r="V603" t="e">
        <f>_xlfn.XLOOKUP(A603,'2024'!B:B,'2024'!BW:BW)</f>
        <v>#N/A</v>
      </c>
      <c r="W603" t="e">
        <f>_xlfn.XLOOKUP(A603,'2025'!A:A,'2025'!C:C)</f>
        <v>#N/A</v>
      </c>
      <c r="X603" t="e">
        <f>_xlfn.XLOOKUP(A603,'2021'!A:A,'2021'!V:V)</f>
        <v>#N/A</v>
      </c>
      <c r="Y603">
        <f>_xlfn.XLOOKUP(A603,'2022'!A:A,'2022'!W:W)</f>
        <v>1</v>
      </c>
      <c r="Z603" t="e">
        <f>_xlfn.XLOOKUP(A603,'2023'!B:B,'2023'!AE:AE)</f>
        <v>#N/A</v>
      </c>
      <c r="AA603" t="e">
        <f>_xlfn.XLOOKUP(A603,'2024'!B:B,'2024'!AZ:AZ)</f>
        <v>#N/A</v>
      </c>
      <c r="AB603" t="e">
        <f>_xlfn.XLOOKUP(A603,'2025'!A:A,'2025'!F:F)</f>
        <v>#N/A</v>
      </c>
    </row>
    <row r="604" spans="1:28">
      <c r="A604" t="s">
        <v>354</v>
      </c>
      <c r="E604" t="e">
        <f>_xlfn.XLOOKUP(A604,'2022'!A:A,'2022'!AA:AA)</f>
        <v>#N/A</v>
      </c>
      <c r="F604" t="e">
        <f>_xlfn.XLOOKUP(A604,'2023'!B:B,'2023'!AG:AG)</f>
        <v>#N/A</v>
      </c>
      <c r="G604">
        <f>_xlfn.XLOOKUP(A604,'2024'!B:B,'2024'!BL:BL)</f>
        <v>1</v>
      </c>
      <c r="H604">
        <f>_xlfn.XLOOKUP(A604,'2025'!A:A,'2025'!G:G)</f>
        <v>0</v>
      </c>
      <c r="I604" t="str">
        <f>_xlfn.XLOOKUP(A604,'2021'!A:A,'2021'!U:U)</f>
        <v/>
      </c>
      <c r="J604" t="e">
        <f>_xlfn.XLOOKUP(A604,'2022'!A:A,'2022'!V:V)</f>
        <v>#N/A</v>
      </c>
      <c r="K604" t="e">
        <f>_xlfn.XLOOKUP(A604,'2023'!B:B,'2023'!AD:AD)</f>
        <v>#N/A</v>
      </c>
      <c r="L604" t="str">
        <f>_xlfn.XLOOKUP(A604,'2024'!B:B,'2024'!AV:AV)</f>
        <v/>
      </c>
      <c r="M604">
        <f>_xlfn.XLOOKUP(A604,'2025'!A:A,'2025'!G:G)</f>
        <v>0</v>
      </c>
      <c r="N604">
        <f>_xlfn.XLOOKUP(A604,'2021'!A:A,'2021'!E:E)</f>
        <v>0</v>
      </c>
      <c r="O604" t="e">
        <f>_xlfn.XLOOKUP(A604,'2022'!A:A,'2022'!E:E)</f>
        <v>#N/A</v>
      </c>
      <c r="P604" t="e">
        <f>_xlfn.XLOOKUP(A604,'2023'!B:B,'2023'!G:G)</f>
        <v>#N/A</v>
      </c>
      <c r="Q604">
        <f>_xlfn.XLOOKUP(A604,'2024'!B:B,'2024'!BH:BH)</f>
        <v>0</v>
      </c>
      <c r="R604">
        <f>_xlfn.XLOOKUP(A604,'2025'!A:A,'2025'!B:B)</f>
        <v>0</v>
      </c>
      <c r="S604" t="str">
        <f>_xlfn.XLOOKUP(A604,'2021'!A:A,'2021'!X:X)</f>
        <v/>
      </c>
      <c r="T604" t="e">
        <f>_xlfn.XLOOKUP(A604,'2022'!A:A,'2022'!X:X)</f>
        <v>#N/A</v>
      </c>
      <c r="U604" t="e">
        <f>_xlfn.XLOOKUP(A604,'2023'!B:B,'2023'!AF:AF)</f>
        <v>#N/A</v>
      </c>
      <c r="V604" t="str">
        <f>_xlfn.XLOOKUP(A604,'2024'!B:B,'2024'!BW:BW)</f>
        <v/>
      </c>
      <c r="W604">
        <f>_xlfn.XLOOKUP(A604,'2025'!A:A,'2025'!C:C)</f>
        <v>0</v>
      </c>
      <c r="X604" t="str">
        <f>_xlfn.XLOOKUP(A604,'2021'!A:A,'2021'!V:V)</f>
        <v/>
      </c>
      <c r="Y604" t="e">
        <f>_xlfn.XLOOKUP(A604,'2022'!A:A,'2022'!W:W)</f>
        <v>#N/A</v>
      </c>
      <c r="Z604" t="e">
        <f>_xlfn.XLOOKUP(A604,'2023'!B:B,'2023'!AE:AE)</f>
        <v>#N/A</v>
      </c>
      <c r="AA604">
        <f>_xlfn.XLOOKUP(A604,'2024'!B:B,'2024'!AZ:AZ)</f>
        <v>1</v>
      </c>
      <c r="AB604">
        <f>_xlfn.XLOOKUP(A604,'2025'!A:A,'2025'!F:F)</f>
        <v>1</v>
      </c>
    </row>
    <row r="605" spans="1:28">
      <c r="A605" t="s">
        <v>258</v>
      </c>
      <c r="E605" t="str">
        <f>_xlfn.XLOOKUP(A605,'2022'!A:A,'2022'!AA:AA)</f>
        <v>N</v>
      </c>
      <c r="F605">
        <f>_xlfn.XLOOKUP(A605,'2023'!B:B,'2023'!AG:AG)</f>
        <v>0</v>
      </c>
      <c r="G605">
        <f>_xlfn.XLOOKUP(A605,'2024'!B:B,'2024'!BL:BL)</f>
        <v>0</v>
      </c>
      <c r="H605">
        <f>_xlfn.XLOOKUP(A605,'2025'!A:A,'2025'!G:G)</f>
        <v>0</v>
      </c>
      <c r="I605" t="str">
        <f>_xlfn.XLOOKUP(A605,'2021'!A:A,'2021'!U:U)</f>
        <v/>
      </c>
      <c r="J605" t="str">
        <f>_xlfn.XLOOKUP(A605,'2022'!A:A,'2022'!V:V)</f>
        <v/>
      </c>
      <c r="K605" t="str">
        <f>_xlfn.XLOOKUP(A605,'2023'!B:B,'2023'!AD:AD)</f>
        <v/>
      </c>
      <c r="L605" t="str">
        <f>_xlfn.XLOOKUP(A605,'2024'!B:B,'2024'!AV:AV)</f>
        <v/>
      </c>
      <c r="M605">
        <f>_xlfn.XLOOKUP(A605,'2025'!A:A,'2025'!G:G)</f>
        <v>0</v>
      </c>
      <c r="N605" t="str">
        <f>_xlfn.XLOOKUP(A605,'2021'!A:A,'2021'!E:E)</f>
        <v>Y</v>
      </c>
      <c r="O605" t="str">
        <f>_xlfn.XLOOKUP(A605,'2022'!A:A,'2022'!E:E)</f>
        <v>Y</v>
      </c>
      <c r="P605" t="str">
        <f>_xlfn.XLOOKUP(A605,'2023'!B:B,'2023'!G:G)</f>
        <v>Y</v>
      </c>
      <c r="Q605">
        <f>_xlfn.XLOOKUP(A605,'2024'!B:B,'2024'!BH:BH)</f>
        <v>1</v>
      </c>
      <c r="R605">
        <f>_xlfn.XLOOKUP(A605,'2025'!A:A,'2025'!B:B)</f>
        <v>1</v>
      </c>
      <c r="S605">
        <f>_xlfn.XLOOKUP(A605,'2021'!A:A,'2021'!X:X)</f>
        <v>1</v>
      </c>
      <c r="T605">
        <f>_xlfn.XLOOKUP(A605,'2022'!A:A,'2022'!X:X)</f>
        <v>1</v>
      </c>
      <c r="U605">
        <f>_xlfn.XLOOKUP(A605,'2023'!B:B,'2023'!AF:AF)</f>
        <v>1</v>
      </c>
      <c r="V605">
        <f>_xlfn.XLOOKUP(A605,'2024'!B:B,'2024'!BW:BW)</f>
        <v>1</v>
      </c>
      <c r="W605">
        <f>_xlfn.XLOOKUP(A605,'2025'!A:A,'2025'!C:C)</f>
        <v>1</v>
      </c>
      <c r="X605">
        <f>_xlfn.XLOOKUP(A605,'2021'!A:A,'2021'!V:V)</f>
        <v>1</v>
      </c>
      <c r="Y605">
        <f>_xlfn.XLOOKUP(A605,'2022'!A:A,'2022'!W:W)</f>
        <v>1</v>
      </c>
      <c r="Z605">
        <f>_xlfn.XLOOKUP(A605,'2023'!B:B,'2023'!AE:AE)</f>
        <v>1</v>
      </c>
      <c r="AA605">
        <f>_xlfn.XLOOKUP(A605,'2024'!B:B,'2024'!AZ:AZ)</f>
        <v>1</v>
      </c>
      <c r="AB605">
        <f>_xlfn.XLOOKUP(A605,'2025'!A:A,'2025'!F:F)</f>
        <v>1</v>
      </c>
    </row>
    <row r="606" spans="1:28">
      <c r="A606" t="s">
        <v>220</v>
      </c>
      <c r="E606" t="e">
        <f>_xlfn.XLOOKUP(A606,'2022'!A:A,'2022'!AA:AA)</f>
        <v>#N/A</v>
      </c>
      <c r="F606" t="str">
        <f>_xlfn.XLOOKUP(A606,'2023'!B:B,'2023'!AG:AG)</f>
        <v>Y</v>
      </c>
      <c r="G606">
        <f>_xlfn.XLOOKUP(A606,'2024'!B:B,'2024'!BL:BL)</f>
        <v>1</v>
      </c>
      <c r="H606">
        <f>_xlfn.XLOOKUP(A606,'2025'!A:A,'2025'!G:G)</f>
        <v>1</v>
      </c>
      <c r="I606" t="e">
        <f>_xlfn.XLOOKUP(A606,'2021'!A:A,'2021'!U:U)</f>
        <v>#N/A</v>
      </c>
      <c r="J606" t="e">
        <f>_xlfn.XLOOKUP(A606,'2022'!A:A,'2022'!V:V)</f>
        <v>#N/A</v>
      </c>
      <c r="K606">
        <f>_xlfn.XLOOKUP(A606,'2023'!B:B,'2023'!AD:AD)</f>
        <v>1</v>
      </c>
      <c r="L606">
        <f>_xlfn.XLOOKUP(A606,'2024'!B:B,'2024'!AV:AV)</f>
        <v>1</v>
      </c>
      <c r="M606">
        <f>_xlfn.XLOOKUP(A606,'2025'!A:A,'2025'!G:G)</f>
        <v>1</v>
      </c>
      <c r="N606" t="e">
        <f>_xlfn.XLOOKUP(A606,'2021'!A:A,'2021'!E:E)</f>
        <v>#N/A</v>
      </c>
      <c r="O606" t="e">
        <f>_xlfn.XLOOKUP(A606,'2022'!A:A,'2022'!E:E)</f>
        <v>#N/A</v>
      </c>
      <c r="P606">
        <f>_xlfn.XLOOKUP(A606,'2023'!B:B,'2023'!G:G)</f>
        <v>0</v>
      </c>
      <c r="Q606">
        <f>_xlfn.XLOOKUP(A606,'2024'!B:B,'2024'!BH:BH)</f>
        <v>0</v>
      </c>
      <c r="R606">
        <f>_xlfn.XLOOKUP(A606,'2025'!A:A,'2025'!B:B)</f>
        <v>0</v>
      </c>
      <c r="S606" t="e">
        <f>_xlfn.XLOOKUP(A606,'2021'!A:A,'2021'!X:X)</f>
        <v>#N/A</v>
      </c>
      <c r="T606" t="e">
        <f>_xlfn.XLOOKUP(A606,'2022'!A:A,'2022'!X:X)</f>
        <v>#N/A</v>
      </c>
      <c r="U606" t="str">
        <f>_xlfn.XLOOKUP(A606,'2023'!B:B,'2023'!AF:AF)</f>
        <v/>
      </c>
      <c r="V606" t="str">
        <f>_xlfn.XLOOKUP(A606,'2024'!B:B,'2024'!BW:BW)</f>
        <v/>
      </c>
      <c r="W606">
        <f>_xlfn.XLOOKUP(A606,'2025'!A:A,'2025'!C:C)</f>
        <v>0</v>
      </c>
      <c r="X606" t="e">
        <f>_xlfn.XLOOKUP(A606,'2021'!A:A,'2021'!V:V)</f>
        <v>#N/A</v>
      </c>
      <c r="Y606" t="e">
        <f>_xlfn.XLOOKUP(A606,'2022'!A:A,'2022'!W:W)</f>
        <v>#N/A</v>
      </c>
      <c r="Z606" t="str">
        <f>_xlfn.XLOOKUP(A606,'2023'!B:B,'2023'!AE:AE)</f>
        <v/>
      </c>
      <c r="AA606">
        <f>_xlfn.XLOOKUP(A606,'2024'!B:B,'2024'!AZ:AZ)</f>
        <v>0</v>
      </c>
      <c r="AB606">
        <f>_xlfn.XLOOKUP(A606,'2025'!A:A,'2025'!F:F)</f>
        <v>0</v>
      </c>
    </row>
    <row r="607" spans="1:28">
      <c r="A607" t="s">
        <v>291</v>
      </c>
      <c r="E607" t="e">
        <f>_xlfn.XLOOKUP(A607,'2022'!A:A,'2022'!AA:AA)</f>
        <v>#N/A</v>
      </c>
      <c r="F607">
        <f>_xlfn.XLOOKUP(A607,'2023'!B:B,'2023'!AG:AG)</f>
        <v>0</v>
      </c>
      <c r="G607">
        <f>_xlfn.XLOOKUP(A607,'2024'!B:B,'2024'!BL:BL)</f>
        <v>0</v>
      </c>
      <c r="H607">
        <f>_xlfn.XLOOKUP(A607,'2025'!A:A,'2025'!G:G)</f>
        <v>0</v>
      </c>
      <c r="I607" t="e">
        <f>_xlfn.XLOOKUP(A607,'2021'!A:A,'2021'!U:U)</f>
        <v>#N/A</v>
      </c>
      <c r="J607" t="e">
        <f>_xlfn.XLOOKUP(A607,'2022'!A:A,'2022'!V:V)</f>
        <v>#N/A</v>
      </c>
      <c r="K607" t="str">
        <f>_xlfn.XLOOKUP(A607,'2023'!B:B,'2023'!AD:AD)</f>
        <v/>
      </c>
      <c r="L607" t="str">
        <f>_xlfn.XLOOKUP(A607,'2024'!B:B,'2024'!AV:AV)</f>
        <v/>
      </c>
      <c r="M607">
        <f>_xlfn.XLOOKUP(A607,'2025'!A:A,'2025'!G:G)</f>
        <v>0</v>
      </c>
      <c r="N607" t="e">
        <f>_xlfn.XLOOKUP(A607,'2021'!A:A,'2021'!E:E)</f>
        <v>#N/A</v>
      </c>
      <c r="O607" t="e">
        <f>_xlfn.XLOOKUP(A607,'2022'!A:A,'2022'!E:E)</f>
        <v>#N/A</v>
      </c>
      <c r="P607">
        <f>_xlfn.XLOOKUP(A607,'2023'!B:B,'2023'!G:G)</f>
        <v>0</v>
      </c>
      <c r="Q607">
        <f>_xlfn.XLOOKUP(A607,'2024'!B:B,'2024'!BH:BH)</f>
        <v>0</v>
      </c>
      <c r="R607">
        <f>_xlfn.XLOOKUP(A607,'2025'!A:A,'2025'!B:B)</f>
        <v>0</v>
      </c>
      <c r="S607" t="e">
        <f>_xlfn.XLOOKUP(A607,'2021'!A:A,'2021'!X:X)</f>
        <v>#N/A</v>
      </c>
      <c r="T607" t="e">
        <f>_xlfn.XLOOKUP(A607,'2022'!A:A,'2022'!X:X)</f>
        <v>#N/A</v>
      </c>
      <c r="U607" t="str">
        <f>_xlfn.XLOOKUP(A607,'2023'!B:B,'2023'!AF:AF)</f>
        <v/>
      </c>
      <c r="V607">
        <f>_xlfn.XLOOKUP(A607,'2024'!B:B,'2024'!BW:BW)</f>
        <v>1</v>
      </c>
      <c r="W607">
        <f>_xlfn.XLOOKUP(A607,'2025'!A:A,'2025'!C:C)</f>
        <v>1</v>
      </c>
      <c r="X607" t="e">
        <f>_xlfn.XLOOKUP(A607,'2021'!A:A,'2021'!V:V)</f>
        <v>#N/A</v>
      </c>
      <c r="Y607" t="e">
        <f>_xlfn.XLOOKUP(A607,'2022'!A:A,'2022'!W:W)</f>
        <v>#N/A</v>
      </c>
      <c r="Z607">
        <f>_xlfn.XLOOKUP(A607,'2023'!B:B,'2023'!AE:AE)</f>
        <v>1</v>
      </c>
      <c r="AA607">
        <f>_xlfn.XLOOKUP(A607,'2024'!B:B,'2024'!AZ:AZ)</f>
        <v>1</v>
      </c>
      <c r="AB607">
        <f>_xlfn.XLOOKUP(A607,'2025'!A:A,'2025'!F:F)</f>
        <v>1</v>
      </c>
    </row>
    <row r="608" spans="1:28">
      <c r="A608" t="s">
        <v>3230</v>
      </c>
      <c r="E608" t="e">
        <f>_xlfn.XLOOKUP(A608,'2022'!A:A,'2022'!AA:AA)</f>
        <v>#N/A</v>
      </c>
      <c r="F608" t="e">
        <f>_xlfn.XLOOKUP(A608,'2023'!B:B,'2023'!AG:AG)</f>
        <v>#N/A</v>
      </c>
      <c r="G608" t="e">
        <f>_xlfn.XLOOKUP(A608,'2024'!B:B,'2024'!BL:BL)</f>
        <v>#N/A</v>
      </c>
      <c r="H608" t="e">
        <f>_xlfn.XLOOKUP(A608,'2025'!A:A,'2025'!G:G)</f>
        <v>#N/A</v>
      </c>
      <c r="I608" t="str">
        <f>_xlfn.XLOOKUP(A608,'2021'!A:A,'2021'!U:U)</f>
        <v/>
      </c>
      <c r="J608" t="e">
        <f>_xlfn.XLOOKUP(A608,'2022'!A:A,'2022'!V:V)</f>
        <v>#N/A</v>
      </c>
      <c r="K608" t="e">
        <f>_xlfn.XLOOKUP(A608,'2023'!B:B,'2023'!AD:AD)</f>
        <v>#N/A</v>
      </c>
      <c r="L608" t="e">
        <f>_xlfn.XLOOKUP(A608,'2024'!B:B,'2024'!AV:AV)</f>
        <v>#N/A</v>
      </c>
      <c r="M608" t="e">
        <f>_xlfn.XLOOKUP(A608,'2025'!A:A,'2025'!G:G)</f>
        <v>#N/A</v>
      </c>
      <c r="N608">
        <f>_xlfn.XLOOKUP(A608,'2021'!A:A,'2021'!E:E)</f>
        <v>0</v>
      </c>
      <c r="O608" t="e">
        <f>_xlfn.XLOOKUP(A608,'2022'!A:A,'2022'!E:E)</f>
        <v>#N/A</v>
      </c>
      <c r="P608" t="e">
        <f>_xlfn.XLOOKUP(A608,'2023'!B:B,'2023'!G:G)</f>
        <v>#N/A</v>
      </c>
      <c r="Q608" t="e">
        <f>_xlfn.XLOOKUP(A608,'2024'!B:B,'2024'!BH:BH)</f>
        <v>#N/A</v>
      </c>
      <c r="R608" t="e">
        <f>_xlfn.XLOOKUP(A608,'2025'!A:A,'2025'!B:B)</f>
        <v>#N/A</v>
      </c>
      <c r="S608" t="str">
        <f>_xlfn.XLOOKUP(A608,'2021'!A:A,'2021'!X:X)</f>
        <v/>
      </c>
      <c r="T608" t="e">
        <f>_xlfn.XLOOKUP(A608,'2022'!A:A,'2022'!X:X)</f>
        <v>#N/A</v>
      </c>
      <c r="U608" t="e">
        <f>_xlfn.XLOOKUP(A608,'2023'!B:B,'2023'!AF:AF)</f>
        <v>#N/A</v>
      </c>
      <c r="V608" t="e">
        <f>_xlfn.XLOOKUP(A608,'2024'!B:B,'2024'!BW:BW)</f>
        <v>#N/A</v>
      </c>
      <c r="W608" t="e">
        <f>_xlfn.XLOOKUP(A608,'2025'!A:A,'2025'!C:C)</f>
        <v>#N/A</v>
      </c>
      <c r="X608" t="str">
        <f>_xlfn.XLOOKUP(A608,'2021'!A:A,'2021'!V:V)</f>
        <v/>
      </c>
      <c r="Y608" t="e">
        <f>_xlfn.XLOOKUP(A608,'2022'!A:A,'2022'!W:W)</f>
        <v>#N/A</v>
      </c>
      <c r="Z608" t="e">
        <f>_xlfn.XLOOKUP(A608,'2023'!B:B,'2023'!AE:AE)</f>
        <v>#N/A</v>
      </c>
      <c r="AA608" t="e">
        <f>_xlfn.XLOOKUP(A608,'2024'!B:B,'2024'!AZ:AZ)</f>
        <v>#N/A</v>
      </c>
      <c r="AB608" t="e">
        <f>_xlfn.XLOOKUP(A608,'2025'!A:A,'2025'!F:F)</f>
        <v>#N/A</v>
      </c>
    </row>
    <row r="609" spans="1:28">
      <c r="A609" t="s">
        <v>171</v>
      </c>
      <c r="E609" t="str">
        <f>_xlfn.XLOOKUP(A609,'2022'!A:A,'2022'!AA:AA)</f>
        <v>Y</v>
      </c>
      <c r="F609" t="str">
        <f>_xlfn.XLOOKUP(A609,'2023'!B:B,'2023'!AG:AG)</f>
        <v>Y</v>
      </c>
      <c r="G609">
        <f>_xlfn.XLOOKUP(A609,'2024'!B:B,'2024'!BL:BL)</f>
        <v>1</v>
      </c>
      <c r="H609">
        <f>_xlfn.XLOOKUP(A609,'2025'!A:A,'2025'!G:G)</f>
        <v>0</v>
      </c>
      <c r="I609">
        <f>_xlfn.XLOOKUP(A609,'2021'!A:A,'2021'!U:U)</f>
        <v>1</v>
      </c>
      <c r="J609">
        <f>_xlfn.XLOOKUP(A609,'2022'!A:A,'2022'!V:V)</f>
        <v>1</v>
      </c>
      <c r="K609">
        <f>_xlfn.XLOOKUP(A609,'2023'!B:B,'2023'!AD:AD)</f>
        <v>1</v>
      </c>
      <c r="L609">
        <f>_xlfn.XLOOKUP(A609,'2024'!B:B,'2024'!AV:AV)</f>
        <v>1</v>
      </c>
      <c r="M609">
        <f>_xlfn.XLOOKUP(A609,'2025'!A:A,'2025'!G:G)</f>
        <v>0</v>
      </c>
      <c r="N609">
        <f>_xlfn.XLOOKUP(A609,'2021'!A:A,'2021'!E:E)</f>
        <v>0</v>
      </c>
      <c r="O609">
        <f>_xlfn.XLOOKUP(A609,'2022'!A:A,'2022'!E:E)</f>
        <v>0</v>
      </c>
      <c r="P609">
        <f>_xlfn.XLOOKUP(A609,'2023'!B:B,'2023'!G:G)</f>
        <v>0</v>
      </c>
      <c r="Q609">
        <f>_xlfn.XLOOKUP(A609,'2024'!B:B,'2024'!BH:BH)</f>
        <v>0</v>
      </c>
      <c r="R609">
        <f>_xlfn.XLOOKUP(A609,'2025'!A:A,'2025'!B:B)</f>
        <v>0</v>
      </c>
      <c r="S609" t="str">
        <f>_xlfn.XLOOKUP(A609,'2021'!A:A,'2021'!X:X)</f>
        <v/>
      </c>
      <c r="T609" t="str">
        <f>_xlfn.XLOOKUP(A609,'2022'!A:A,'2022'!X:X)</f>
        <v/>
      </c>
      <c r="U609" t="str">
        <f>_xlfn.XLOOKUP(A609,'2023'!B:B,'2023'!AF:AF)</f>
        <v/>
      </c>
      <c r="V609" t="str">
        <f>_xlfn.XLOOKUP(A609,'2024'!B:B,'2024'!BW:BW)</f>
        <v/>
      </c>
      <c r="W609">
        <f>_xlfn.XLOOKUP(A609,'2025'!A:A,'2025'!C:C)</f>
        <v>0</v>
      </c>
      <c r="X609" t="str">
        <f>_xlfn.XLOOKUP(A609,'2021'!A:A,'2021'!V:V)</f>
        <v/>
      </c>
      <c r="Y609" t="str">
        <f>_xlfn.XLOOKUP(A609,'2022'!A:A,'2022'!W:W)</f>
        <v/>
      </c>
      <c r="Z609" t="str">
        <f>_xlfn.XLOOKUP(A609,'2023'!B:B,'2023'!AE:AE)</f>
        <v/>
      </c>
      <c r="AA609">
        <f>_xlfn.XLOOKUP(A609,'2024'!B:B,'2024'!AZ:AZ)</f>
        <v>0</v>
      </c>
      <c r="AB609">
        <f>_xlfn.XLOOKUP(A609,'2025'!A:A,'2025'!F:F)</f>
        <v>0</v>
      </c>
    </row>
    <row r="610" spans="1:28">
      <c r="A610" t="s">
        <v>55</v>
      </c>
      <c r="E610" t="str">
        <f>_xlfn.XLOOKUP(A610,'2022'!A:A,'2022'!AA:AA)</f>
        <v>Y</v>
      </c>
      <c r="F610">
        <f>_xlfn.XLOOKUP(A610,'2023'!B:B,'2023'!AG:AG)</f>
        <v>0</v>
      </c>
      <c r="G610">
        <f>_xlfn.XLOOKUP(A610,'2024'!B:B,'2024'!BL:BL)</f>
        <v>1</v>
      </c>
      <c r="H610">
        <f>_xlfn.XLOOKUP(A610,'2025'!A:A,'2025'!G:G)</f>
        <v>0</v>
      </c>
      <c r="I610" t="str">
        <f>_xlfn.XLOOKUP(A610,'2021'!A:A,'2021'!U:U)</f>
        <v/>
      </c>
      <c r="J610" t="str">
        <f>_xlfn.XLOOKUP(A610,'2022'!A:A,'2022'!V:V)</f>
        <v/>
      </c>
      <c r="K610" t="str">
        <f>_xlfn.XLOOKUP(A610,'2023'!B:B,'2023'!AD:AD)</f>
        <v/>
      </c>
      <c r="L610" t="str">
        <f>_xlfn.XLOOKUP(A610,'2024'!B:B,'2024'!AV:AV)</f>
        <v/>
      </c>
      <c r="M610">
        <f>_xlfn.XLOOKUP(A610,'2025'!A:A,'2025'!G:G)</f>
        <v>0</v>
      </c>
      <c r="N610">
        <f>_xlfn.XLOOKUP(A610,'2021'!A:A,'2021'!E:E)</f>
        <v>0</v>
      </c>
      <c r="O610">
        <f>_xlfn.XLOOKUP(A610,'2022'!A:A,'2022'!E:E)</f>
        <v>0</v>
      </c>
      <c r="P610">
        <f>_xlfn.XLOOKUP(A610,'2023'!B:B,'2023'!G:G)</f>
        <v>0</v>
      </c>
      <c r="Q610">
        <f>_xlfn.XLOOKUP(A610,'2024'!B:B,'2024'!BH:BH)</f>
        <v>0</v>
      </c>
      <c r="R610">
        <f>_xlfn.XLOOKUP(A610,'2025'!A:A,'2025'!B:B)</f>
        <v>0</v>
      </c>
      <c r="S610" t="str">
        <f>_xlfn.XLOOKUP(A610,'2021'!A:A,'2021'!X:X)</f>
        <v/>
      </c>
      <c r="T610" t="str">
        <f>_xlfn.XLOOKUP(A610,'2022'!A:A,'2022'!X:X)</f>
        <v/>
      </c>
      <c r="U610" t="str">
        <f>_xlfn.XLOOKUP(A610,'2023'!B:B,'2023'!AF:AF)</f>
        <v/>
      </c>
      <c r="V610" t="str">
        <f>_xlfn.XLOOKUP(A610,'2024'!B:B,'2024'!BW:BW)</f>
        <v/>
      </c>
      <c r="W610">
        <f>_xlfn.XLOOKUP(A610,'2025'!A:A,'2025'!C:C)</f>
        <v>1</v>
      </c>
      <c r="X610" t="str">
        <f>_xlfn.XLOOKUP(A610,'2021'!A:A,'2021'!V:V)</f>
        <v/>
      </c>
      <c r="Y610">
        <f>_xlfn.XLOOKUP(A610,'2022'!A:A,'2022'!W:W)</f>
        <v>1</v>
      </c>
      <c r="Z610">
        <f>_xlfn.XLOOKUP(A610,'2023'!B:B,'2023'!AE:AE)</f>
        <v>1</v>
      </c>
      <c r="AA610">
        <f>_xlfn.XLOOKUP(A610,'2024'!B:B,'2024'!AZ:AZ)</f>
        <v>1</v>
      </c>
      <c r="AB610">
        <f>_xlfn.XLOOKUP(A610,'2025'!A:A,'2025'!F:F)</f>
        <v>1</v>
      </c>
    </row>
    <row r="611" spans="1:28">
      <c r="A611" t="s">
        <v>334</v>
      </c>
      <c r="E611" t="e">
        <f>_xlfn.XLOOKUP(A611,'2022'!A:A,'2022'!AA:AA)</f>
        <v>#N/A</v>
      </c>
      <c r="F611" t="e">
        <f>_xlfn.XLOOKUP(A611,'2023'!B:B,'2023'!AG:AG)</f>
        <v>#N/A</v>
      </c>
      <c r="G611">
        <f>_xlfn.XLOOKUP(A611,'2024'!B:B,'2024'!BL:BL)</f>
        <v>0</v>
      </c>
      <c r="H611">
        <f>_xlfn.XLOOKUP(A611,'2025'!A:A,'2025'!G:G)</f>
        <v>0</v>
      </c>
      <c r="I611" t="e">
        <f>_xlfn.XLOOKUP(A611,'2021'!A:A,'2021'!U:U)</f>
        <v>#N/A</v>
      </c>
      <c r="J611" t="e">
        <f>_xlfn.XLOOKUP(A611,'2022'!A:A,'2022'!V:V)</f>
        <v>#N/A</v>
      </c>
      <c r="K611" t="e">
        <f>_xlfn.XLOOKUP(A611,'2023'!B:B,'2023'!AD:AD)</f>
        <v>#N/A</v>
      </c>
      <c r="L611" t="str">
        <f>_xlfn.XLOOKUP(A611,'2024'!B:B,'2024'!AV:AV)</f>
        <v/>
      </c>
      <c r="M611">
        <f>_xlfn.XLOOKUP(A611,'2025'!A:A,'2025'!G:G)</f>
        <v>0</v>
      </c>
      <c r="N611" t="e">
        <f>_xlfn.XLOOKUP(A611,'2021'!A:A,'2021'!E:E)</f>
        <v>#N/A</v>
      </c>
      <c r="O611" t="e">
        <f>_xlfn.XLOOKUP(A611,'2022'!A:A,'2022'!E:E)</f>
        <v>#N/A</v>
      </c>
      <c r="P611" t="e">
        <f>_xlfn.XLOOKUP(A611,'2023'!B:B,'2023'!G:G)</f>
        <v>#N/A</v>
      </c>
      <c r="Q611">
        <f>_xlfn.XLOOKUP(A611,'2024'!B:B,'2024'!BH:BH)</f>
        <v>0</v>
      </c>
      <c r="R611">
        <f>_xlfn.XLOOKUP(A611,'2025'!A:A,'2025'!B:B)</f>
        <v>0</v>
      </c>
      <c r="S611" t="e">
        <f>_xlfn.XLOOKUP(A611,'2021'!A:A,'2021'!X:X)</f>
        <v>#N/A</v>
      </c>
      <c r="T611" t="e">
        <f>_xlfn.XLOOKUP(A611,'2022'!A:A,'2022'!X:X)</f>
        <v>#N/A</v>
      </c>
      <c r="U611" t="e">
        <f>_xlfn.XLOOKUP(A611,'2023'!B:B,'2023'!AF:AF)</f>
        <v>#N/A</v>
      </c>
      <c r="V611" t="str">
        <f>_xlfn.XLOOKUP(A611,'2024'!B:B,'2024'!BW:BW)</f>
        <v/>
      </c>
      <c r="W611">
        <f>_xlfn.XLOOKUP(A611,'2025'!A:A,'2025'!C:C)</f>
        <v>0</v>
      </c>
      <c r="X611" t="e">
        <f>_xlfn.XLOOKUP(A611,'2021'!A:A,'2021'!V:V)</f>
        <v>#N/A</v>
      </c>
      <c r="Y611" t="e">
        <f>_xlfn.XLOOKUP(A611,'2022'!A:A,'2022'!W:W)</f>
        <v>#N/A</v>
      </c>
      <c r="Z611" t="e">
        <f>_xlfn.XLOOKUP(A611,'2023'!B:B,'2023'!AE:AE)</f>
        <v>#N/A</v>
      </c>
      <c r="AA611">
        <f>_xlfn.XLOOKUP(A611,'2024'!B:B,'2024'!AZ:AZ)</f>
        <v>0</v>
      </c>
      <c r="AB611">
        <f>_xlfn.XLOOKUP(A611,'2025'!A:A,'2025'!F:F)</f>
        <v>0</v>
      </c>
    </row>
    <row r="612" spans="1:28">
      <c r="A612" t="s">
        <v>457</v>
      </c>
      <c r="E612" t="str">
        <f>_xlfn.XLOOKUP(A612,'2022'!A:A,'2022'!AA:AA)</f>
        <v>Y</v>
      </c>
      <c r="F612">
        <f>_xlfn.XLOOKUP(A612,'2023'!B:B,'2023'!AG:AG)</f>
        <v>0</v>
      </c>
      <c r="G612">
        <f>_xlfn.XLOOKUP(A612,'2024'!B:B,'2024'!BL:BL)</f>
        <v>0</v>
      </c>
      <c r="H612">
        <f>_xlfn.XLOOKUP(A612,'2025'!A:A,'2025'!G:G)</f>
        <v>1</v>
      </c>
      <c r="I612">
        <f>_xlfn.XLOOKUP(A612,'2021'!A:A,'2021'!U:U)</f>
        <v>1</v>
      </c>
      <c r="J612" t="str">
        <f>_xlfn.XLOOKUP(A612,'2022'!A:A,'2022'!V:V)</f>
        <v/>
      </c>
      <c r="K612" t="str">
        <f>_xlfn.XLOOKUP(A612,'2023'!B:B,'2023'!AD:AD)</f>
        <v/>
      </c>
      <c r="L612" t="str">
        <f>_xlfn.XLOOKUP(A612,'2024'!B:B,'2024'!AV:AV)</f>
        <v/>
      </c>
      <c r="M612">
        <f>_xlfn.XLOOKUP(A612,'2025'!A:A,'2025'!G:G)</f>
        <v>1</v>
      </c>
      <c r="N612">
        <f>_xlfn.XLOOKUP(A612,'2021'!A:A,'2021'!E:E)</f>
        <v>0</v>
      </c>
      <c r="O612">
        <f>_xlfn.XLOOKUP(A612,'2022'!A:A,'2022'!E:E)</f>
        <v>0</v>
      </c>
      <c r="P612">
        <f>_xlfn.XLOOKUP(A612,'2023'!B:B,'2023'!G:G)</f>
        <v>0</v>
      </c>
      <c r="Q612">
        <f>_xlfn.XLOOKUP(A612,'2024'!B:B,'2024'!BH:BH)</f>
        <v>0</v>
      </c>
      <c r="R612">
        <f>_xlfn.XLOOKUP(A612,'2025'!A:A,'2025'!B:B)</f>
        <v>0</v>
      </c>
      <c r="S612" t="str">
        <f>_xlfn.XLOOKUP(A612,'2021'!A:A,'2021'!X:X)</f>
        <v/>
      </c>
      <c r="T612" t="str">
        <f>_xlfn.XLOOKUP(A612,'2022'!A:A,'2022'!X:X)</f>
        <v/>
      </c>
      <c r="U612" t="str">
        <f>_xlfn.XLOOKUP(A612,'2023'!B:B,'2023'!AF:AF)</f>
        <v/>
      </c>
      <c r="V612" t="str">
        <f>_xlfn.XLOOKUP(A612,'2024'!B:B,'2024'!BW:BW)</f>
        <v/>
      </c>
      <c r="W612">
        <f>_xlfn.XLOOKUP(A612,'2025'!A:A,'2025'!C:C)</f>
        <v>0</v>
      </c>
      <c r="X612" t="str">
        <f>_xlfn.XLOOKUP(A612,'2021'!A:A,'2021'!V:V)</f>
        <v/>
      </c>
      <c r="Y612">
        <f>_xlfn.XLOOKUP(A612,'2022'!A:A,'2022'!W:W)</f>
        <v>1</v>
      </c>
      <c r="Z612">
        <f>_xlfn.XLOOKUP(A612,'2023'!B:B,'2023'!AE:AE)</f>
        <v>1</v>
      </c>
      <c r="AA612">
        <f>_xlfn.XLOOKUP(A612,'2024'!B:B,'2024'!AZ:AZ)</f>
        <v>1</v>
      </c>
      <c r="AB612">
        <f>_xlfn.XLOOKUP(A612,'2025'!A:A,'2025'!F:F)</f>
        <v>1</v>
      </c>
    </row>
    <row r="613" spans="1:28">
      <c r="A613" t="s">
        <v>122</v>
      </c>
      <c r="E613" t="str">
        <f>_xlfn.XLOOKUP(A613,'2022'!A:A,'2022'!AA:AA)</f>
        <v/>
      </c>
      <c r="F613" t="str">
        <f>_xlfn.XLOOKUP(A613,'2023'!B:B,'2023'!AG:AG)</f>
        <v>U</v>
      </c>
      <c r="G613">
        <f>_xlfn.XLOOKUP(A613,'2024'!B:B,'2024'!BL:BL)</f>
        <v>1</v>
      </c>
      <c r="H613">
        <f>_xlfn.XLOOKUP(A613,'2025'!A:A,'2025'!G:G)</f>
        <v>1</v>
      </c>
      <c r="I613">
        <f>_xlfn.XLOOKUP(A613,'2021'!A:A,'2021'!U:U)</f>
        <v>1</v>
      </c>
      <c r="J613">
        <f>_xlfn.XLOOKUP(A613,'2022'!A:A,'2022'!V:V)</f>
        <v>1</v>
      </c>
      <c r="K613">
        <f>_xlfn.XLOOKUP(A613,'2023'!B:B,'2023'!AD:AD)</f>
        <v>1</v>
      </c>
      <c r="L613">
        <f>_xlfn.XLOOKUP(A613,'2024'!B:B,'2024'!AV:AV)</f>
        <v>1</v>
      </c>
      <c r="M613">
        <f>_xlfn.XLOOKUP(A613,'2025'!A:A,'2025'!G:G)</f>
        <v>1</v>
      </c>
      <c r="N613">
        <f>_xlfn.XLOOKUP(A613,'2021'!A:A,'2021'!E:E)</f>
        <v>0</v>
      </c>
      <c r="O613">
        <f>_xlfn.XLOOKUP(A613,'2022'!A:A,'2022'!E:E)</f>
        <v>0</v>
      </c>
      <c r="P613">
        <f>_xlfn.XLOOKUP(A613,'2023'!B:B,'2023'!G:G)</f>
        <v>0</v>
      </c>
      <c r="Q613">
        <f>_xlfn.XLOOKUP(A613,'2024'!B:B,'2024'!BH:BH)</f>
        <v>0</v>
      </c>
      <c r="R613">
        <f>_xlfn.XLOOKUP(A613,'2025'!A:A,'2025'!B:B)</f>
        <v>0</v>
      </c>
      <c r="S613" t="str">
        <f>_xlfn.XLOOKUP(A613,'2021'!A:A,'2021'!X:X)</f>
        <v/>
      </c>
      <c r="T613" t="str">
        <f>_xlfn.XLOOKUP(A613,'2022'!A:A,'2022'!X:X)</f>
        <v/>
      </c>
      <c r="U613" t="str">
        <f>_xlfn.XLOOKUP(A613,'2023'!B:B,'2023'!AF:AF)</f>
        <v/>
      </c>
      <c r="V613" t="str">
        <f>_xlfn.XLOOKUP(A613,'2024'!B:B,'2024'!BW:BW)</f>
        <v/>
      </c>
      <c r="W613">
        <f>_xlfn.XLOOKUP(A613,'2025'!A:A,'2025'!C:C)</f>
        <v>0</v>
      </c>
      <c r="X613" t="str">
        <f>_xlfn.XLOOKUP(A613,'2021'!A:A,'2021'!V:V)</f>
        <v/>
      </c>
      <c r="Y613" t="str">
        <f>_xlfn.XLOOKUP(A613,'2022'!A:A,'2022'!W:W)</f>
        <v/>
      </c>
      <c r="Z613" t="str">
        <f>_xlfn.XLOOKUP(A613,'2023'!B:B,'2023'!AE:AE)</f>
        <v/>
      </c>
      <c r="AA613">
        <f>_xlfn.XLOOKUP(A613,'2024'!B:B,'2024'!AZ:AZ)</f>
        <v>0</v>
      </c>
      <c r="AB613">
        <f>_xlfn.XLOOKUP(A613,'2025'!A:A,'2025'!F:F)</f>
        <v>0</v>
      </c>
    </row>
    <row r="614" spans="1:28">
      <c r="A614" t="s">
        <v>361</v>
      </c>
      <c r="E614" t="str">
        <f>_xlfn.XLOOKUP(A614,'2022'!A:A,'2022'!AA:AA)</f>
        <v>Y</v>
      </c>
      <c r="F614">
        <f>_xlfn.XLOOKUP(A614,'2023'!B:B,'2023'!AG:AG)</f>
        <v>0</v>
      </c>
      <c r="G614">
        <f>_xlfn.XLOOKUP(A614,'2024'!B:B,'2024'!BL:BL)</f>
        <v>1</v>
      </c>
      <c r="H614">
        <f>_xlfn.XLOOKUP(A614,'2025'!A:A,'2025'!G:G)</f>
        <v>1</v>
      </c>
      <c r="I614" t="str">
        <f>_xlfn.XLOOKUP(A614,'2021'!A:A,'2021'!U:U)</f>
        <v/>
      </c>
      <c r="J614" t="str">
        <f>_xlfn.XLOOKUP(A614,'2022'!A:A,'2022'!V:V)</f>
        <v/>
      </c>
      <c r="K614" t="str">
        <f>_xlfn.XLOOKUP(A614,'2023'!B:B,'2023'!AD:AD)</f>
        <v/>
      </c>
      <c r="L614" t="str">
        <f>_xlfn.XLOOKUP(A614,'2024'!B:B,'2024'!AV:AV)</f>
        <v/>
      </c>
      <c r="M614">
        <f>_xlfn.XLOOKUP(A614,'2025'!A:A,'2025'!G:G)</f>
        <v>1</v>
      </c>
      <c r="N614">
        <f>_xlfn.XLOOKUP(A614,'2021'!A:A,'2021'!E:E)</f>
        <v>0</v>
      </c>
      <c r="O614">
        <f>_xlfn.XLOOKUP(A614,'2022'!A:A,'2022'!E:E)</f>
        <v>0</v>
      </c>
      <c r="P614">
        <f>_xlfn.XLOOKUP(A614,'2023'!B:B,'2023'!G:G)</f>
        <v>0</v>
      </c>
      <c r="Q614">
        <f>_xlfn.XLOOKUP(A614,'2024'!B:B,'2024'!BH:BH)</f>
        <v>0</v>
      </c>
      <c r="R614">
        <f>_xlfn.XLOOKUP(A614,'2025'!A:A,'2025'!B:B)</f>
        <v>0</v>
      </c>
      <c r="S614">
        <f>_xlfn.XLOOKUP(A614,'2021'!A:A,'2021'!X:X)</f>
        <v>1</v>
      </c>
      <c r="T614">
        <f>_xlfn.XLOOKUP(A614,'2022'!A:A,'2022'!X:X)</f>
        <v>1</v>
      </c>
      <c r="U614">
        <f>_xlfn.XLOOKUP(A614,'2023'!B:B,'2023'!AF:AF)</f>
        <v>1</v>
      </c>
      <c r="V614">
        <f>_xlfn.XLOOKUP(A614,'2024'!B:B,'2024'!BW:BW)</f>
        <v>1</v>
      </c>
      <c r="W614">
        <f>_xlfn.XLOOKUP(A614,'2025'!A:A,'2025'!C:C)</f>
        <v>1</v>
      </c>
      <c r="X614" t="str">
        <f>_xlfn.XLOOKUP(A614,'2021'!A:A,'2021'!V:V)</f>
        <v/>
      </c>
      <c r="Y614">
        <f>_xlfn.XLOOKUP(A614,'2022'!A:A,'2022'!W:W)</f>
        <v>1</v>
      </c>
      <c r="Z614">
        <f>_xlfn.XLOOKUP(A614,'2023'!B:B,'2023'!AE:AE)</f>
        <v>1</v>
      </c>
      <c r="AA614">
        <f>_xlfn.XLOOKUP(A614,'2024'!B:B,'2024'!AZ:AZ)</f>
        <v>1</v>
      </c>
      <c r="AB614">
        <f>_xlfn.XLOOKUP(A614,'2025'!A:A,'2025'!F:F)</f>
        <v>1</v>
      </c>
    </row>
    <row r="615" spans="1:28">
      <c r="A615" t="s">
        <v>112</v>
      </c>
      <c r="E615" t="str">
        <f>_xlfn.XLOOKUP(A615,'2022'!A:A,'2022'!AA:AA)</f>
        <v>N</v>
      </c>
      <c r="F615">
        <f>_xlfn.XLOOKUP(A615,'2023'!B:B,'2023'!AG:AG)</f>
        <v>0</v>
      </c>
      <c r="G615">
        <f>_xlfn.XLOOKUP(A615,'2024'!B:B,'2024'!BL:BL)</f>
        <v>0</v>
      </c>
      <c r="H615">
        <f>_xlfn.XLOOKUP(A615,'2025'!A:A,'2025'!G:G)</f>
        <v>0</v>
      </c>
      <c r="I615">
        <f>_xlfn.XLOOKUP(A615,'2021'!A:A,'2021'!U:U)</f>
        <v>1</v>
      </c>
      <c r="J615" t="str">
        <f>_xlfn.XLOOKUP(A615,'2022'!A:A,'2022'!V:V)</f>
        <v/>
      </c>
      <c r="K615" t="str">
        <f>_xlfn.XLOOKUP(A615,'2023'!B:B,'2023'!AD:AD)</f>
        <v/>
      </c>
      <c r="L615" t="str">
        <f>_xlfn.XLOOKUP(A615,'2024'!B:B,'2024'!AV:AV)</f>
        <v/>
      </c>
      <c r="M615">
        <f>_xlfn.XLOOKUP(A615,'2025'!A:A,'2025'!G:G)</f>
        <v>0</v>
      </c>
      <c r="N615">
        <f>_xlfn.XLOOKUP(A615,'2021'!A:A,'2021'!E:E)</f>
        <v>0</v>
      </c>
      <c r="O615">
        <f>_xlfn.XLOOKUP(A615,'2022'!A:A,'2022'!E:E)</f>
        <v>0</v>
      </c>
      <c r="P615">
        <f>_xlfn.XLOOKUP(A615,'2023'!B:B,'2023'!G:G)</f>
        <v>0</v>
      </c>
      <c r="Q615">
        <f>_xlfn.XLOOKUP(A615,'2024'!B:B,'2024'!BH:BH)</f>
        <v>1</v>
      </c>
      <c r="R615">
        <f>_xlfn.XLOOKUP(A615,'2025'!A:A,'2025'!B:B)</f>
        <v>1</v>
      </c>
      <c r="S615">
        <f>_xlfn.XLOOKUP(A615,'2021'!A:A,'2021'!X:X)</f>
        <v>1</v>
      </c>
      <c r="T615">
        <f>_xlfn.XLOOKUP(A615,'2022'!A:A,'2022'!X:X)</f>
        <v>1</v>
      </c>
      <c r="U615">
        <f>_xlfn.XLOOKUP(A615,'2023'!B:B,'2023'!AF:AF)</f>
        <v>1</v>
      </c>
      <c r="V615">
        <f>_xlfn.XLOOKUP(A615,'2024'!B:B,'2024'!BW:BW)</f>
        <v>1</v>
      </c>
      <c r="W615">
        <f>_xlfn.XLOOKUP(A615,'2025'!A:A,'2025'!C:C)</f>
        <v>0</v>
      </c>
      <c r="X615" t="str">
        <f>_xlfn.XLOOKUP(A615,'2021'!A:A,'2021'!V:V)</f>
        <v/>
      </c>
      <c r="Y615">
        <f>_xlfn.XLOOKUP(A615,'2022'!A:A,'2022'!W:W)</f>
        <v>1</v>
      </c>
      <c r="Z615">
        <f>_xlfn.XLOOKUP(A615,'2023'!B:B,'2023'!AE:AE)</f>
        <v>1</v>
      </c>
      <c r="AA615">
        <f>_xlfn.XLOOKUP(A615,'2024'!B:B,'2024'!AZ:AZ)</f>
        <v>1</v>
      </c>
      <c r="AB615">
        <f>_xlfn.XLOOKUP(A615,'2025'!A:A,'2025'!F:F)</f>
        <v>1</v>
      </c>
    </row>
    <row r="616" spans="1:28">
      <c r="A616" t="s">
        <v>3234</v>
      </c>
      <c r="E616" t="e">
        <f>_xlfn.XLOOKUP(A616,'2022'!A:A,'2022'!AA:AA)</f>
        <v>#N/A</v>
      </c>
      <c r="F616" t="e">
        <f>_xlfn.XLOOKUP(A616,'2023'!B:B,'2023'!AG:AG)</f>
        <v>#N/A</v>
      </c>
      <c r="G616" t="e">
        <f>_xlfn.XLOOKUP(A616,'2024'!B:B,'2024'!BL:BL)</f>
        <v>#N/A</v>
      </c>
      <c r="H616" t="e">
        <f>_xlfn.XLOOKUP(A616,'2025'!A:A,'2025'!G:G)</f>
        <v>#N/A</v>
      </c>
      <c r="I616" t="str">
        <f>_xlfn.XLOOKUP(A616,'2021'!A:A,'2021'!U:U)</f>
        <v/>
      </c>
      <c r="J616" t="e">
        <f>_xlfn.XLOOKUP(A616,'2022'!A:A,'2022'!V:V)</f>
        <v>#N/A</v>
      </c>
      <c r="K616" t="e">
        <f>_xlfn.XLOOKUP(A616,'2023'!B:B,'2023'!AD:AD)</f>
        <v>#N/A</v>
      </c>
      <c r="L616" t="e">
        <f>_xlfn.XLOOKUP(A616,'2024'!B:B,'2024'!AV:AV)</f>
        <v>#N/A</v>
      </c>
      <c r="M616" t="e">
        <f>_xlfn.XLOOKUP(A616,'2025'!A:A,'2025'!G:G)</f>
        <v>#N/A</v>
      </c>
      <c r="N616">
        <f>_xlfn.XLOOKUP(A616,'2021'!A:A,'2021'!E:E)</f>
        <v>0</v>
      </c>
      <c r="O616" t="e">
        <f>_xlfn.XLOOKUP(A616,'2022'!A:A,'2022'!E:E)</f>
        <v>#N/A</v>
      </c>
      <c r="P616" t="e">
        <f>_xlfn.XLOOKUP(A616,'2023'!B:B,'2023'!G:G)</f>
        <v>#N/A</v>
      </c>
      <c r="Q616" t="e">
        <f>_xlfn.XLOOKUP(A616,'2024'!B:B,'2024'!BH:BH)</f>
        <v>#N/A</v>
      </c>
      <c r="R616" t="e">
        <f>_xlfn.XLOOKUP(A616,'2025'!A:A,'2025'!B:B)</f>
        <v>#N/A</v>
      </c>
      <c r="S616" t="str">
        <f>_xlfn.XLOOKUP(A616,'2021'!A:A,'2021'!X:X)</f>
        <v/>
      </c>
      <c r="T616" t="e">
        <f>_xlfn.XLOOKUP(A616,'2022'!A:A,'2022'!X:X)</f>
        <v>#N/A</v>
      </c>
      <c r="U616" t="e">
        <f>_xlfn.XLOOKUP(A616,'2023'!B:B,'2023'!AF:AF)</f>
        <v>#N/A</v>
      </c>
      <c r="V616" t="e">
        <f>_xlfn.XLOOKUP(A616,'2024'!B:B,'2024'!BW:BW)</f>
        <v>#N/A</v>
      </c>
      <c r="W616" t="e">
        <f>_xlfn.XLOOKUP(A616,'2025'!A:A,'2025'!C:C)</f>
        <v>#N/A</v>
      </c>
      <c r="X616" t="str">
        <f>_xlfn.XLOOKUP(A616,'2021'!A:A,'2021'!V:V)</f>
        <v/>
      </c>
      <c r="Y616" t="e">
        <f>_xlfn.XLOOKUP(A616,'2022'!A:A,'2022'!W:W)</f>
        <v>#N/A</v>
      </c>
      <c r="Z616" t="e">
        <f>_xlfn.XLOOKUP(A616,'2023'!B:B,'2023'!AE:AE)</f>
        <v>#N/A</v>
      </c>
      <c r="AA616" t="e">
        <f>_xlfn.XLOOKUP(A616,'2024'!B:B,'2024'!AZ:AZ)</f>
        <v>#N/A</v>
      </c>
      <c r="AB616" t="e">
        <f>_xlfn.XLOOKUP(A616,'2025'!A:A,'2025'!F:F)</f>
        <v>#N/A</v>
      </c>
    </row>
    <row r="617" spans="1:28">
      <c r="A617" t="s">
        <v>1039</v>
      </c>
      <c r="E617" t="e">
        <f>_xlfn.XLOOKUP(A617,'2022'!A:A,'2022'!AA:AA)</f>
        <v>#N/A</v>
      </c>
      <c r="F617" t="str">
        <f>_xlfn.XLOOKUP(A617,'2023'!B:B,'2023'!AG:AG)</f>
        <v>Y</v>
      </c>
      <c r="G617">
        <f>_xlfn.XLOOKUP(A617,'2024'!B:B,'2024'!BL:BL)</f>
        <v>1</v>
      </c>
      <c r="H617" t="e">
        <f>_xlfn.XLOOKUP(A617,'2025'!A:A,'2025'!G:G)</f>
        <v>#N/A</v>
      </c>
      <c r="I617" t="e">
        <f>_xlfn.XLOOKUP(A617,'2021'!A:A,'2021'!U:U)</f>
        <v>#N/A</v>
      </c>
      <c r="J617" t="e">
        <f>_xlfn.XLOOKUP(A617,'2022'!A:A,'2022'!V:V)</f>
        <v>#N/A</v>
      </c>
      <c r="K617">
        <f>_xlfn.XLOOKUP(A617,'2023'!B:B,'2023'!AD:AD)</f>
        <v>1</v>
      </c>
      <c r="L617">
        <f>_xlfn.XLOOKUP(A617,'2024'!B:B,'2024'!AV:AV)</f>
        <v>1</v>
      </c>
      <c r="M617" t="e">
        <f>_xlfn.XLOOKUP(A617,'2025'!A:A,'2025'!G:G)</f>
        <v>#N/A</v>
      </c>
      <c r="N617" t="e">
        <f>_xlfn.XLOOKUP(A617,'2021'!A:A,'2021'!E:E)</f>
        <v>#N/A</v>
      </c>
      <c r="O617" t="e">
        <f>_xlfn.XLOOKUP(A617,'2022'!A:A,'2022'!E:E)</f>
        <v>#N/A</v>
      </c>
      <c r="P617">
        <f>_xlfn.XLOOKUP(A617,'2023'!B:B,'2023'!G:G)</f>
        <v>0</v>
      </c>
      <c r="Q617">
        <f>_xlfn.XLOOKUP(A617,'2024'!B:B,'2024'!BH:BH)</f>
        <v>0</v>
      </c>
      <c r="R617" t="e">
        <f>_xlfn.XLOOKUP(A617,'2025'!A:A,'2025'!B:B)</f>
        <v>#N/A</v>
      </c>
      <c r="S617" t="e">
        <f>_xlfn.XLOOKUP(A617,'2021'!A:A,'2021'!X:X)</f>
        <v>#N/A</v>
      </c>
      <c r="T617" t="e">
        <f>_xlfn.XLOOKUP(A617,'2022'!A:A,'2022'!X:X)</f>
        <v>#N/A</v>
      </c>
      <c r="U617" t="str">
        <f>_xlfn.XLOOKUP(A617,'2023'!B:B,'2023'!AF:AF)</f>
        <v/>
      </c>
      <c r="V617" t="str">
        <f>_xlfn.XLOOKUP(A617,'2024'!B:B,'2024'!BW:BW)</f>
        <v/>
      </c>
      <c r="W617" t="e">
        <f>_xlfn.XLOOKUP(A617,'2025'!A:A,'2025'!C:C)</f>
        <v>#N/A</v>
      </c>
      <c r="X617" t="e">
        <f>_xlfn.XLOOKUP(A617,'2021'!A:A,'2021'!V:V)</f>
        <v>#N/A</v>
      </c>
      <c r="Y617" t="e">
        <f>_xlfn.XLOOKUP(A617,'2022'!A:A,'2022'!W:W)</f>
        <v>#N/A</v>
      </c>
      <c r="Z617" t="str">
        <f>_xlfn.XLOOKUP(A617,'2023'!B:B,'2023'!AE:AE)</f>
        <v/>
      </c>
      <c r="AA617">
        <f>_xlfn.XLOOKUP(A617,'2024'!B:B,'2024'!AZ:AZ)</f>
        <v>0</v>
      </c>
      <c r="AB617" t="e">
        <f>_xlfn.XLOOKUP(A617,'2025'!A:A,'2025'!F:F)</f>
        <v>#N/A</v>
      </c>
    </row>
    <row r="618" spans="1:28">
      <c r="A618" t="s">
        <v>208</v>
      </c>
      <c r="E618" t="str">
        <f>_xlfn.XLOOKUP(A618,'2022'!A:A,'2022'!AA:AA)</f>
        <v/>
      </c>
      <c r="F618" t="str">
        <f>_xlfn.XLOOKUP(A618,'2023'!B:B,'2023'!AG:AG)</f>
        <v>Y</v>
      </c>
      <c r="G618">
        <f>_xlfn.XLOOKUP(A618,'2024'!B:B,'2024'!BL:BL)</f>
        <v>1</v>
      </c>
      <c r="H618">
        <f>_xlfn.XLOOKUP(A618,'2025'!A:A,'2025'!G:G)</f>
        <v>1</v>
      </c>
      <c r="I618">
        <f>_xlfn.XLOOKUP(A618,'2021'!A:A,'2021'!U:U)</f>
        <v>1</v>
      </c>
      <c r="J618">
        <f>_xlfn.XLOOKUP(A618,'2022'!A:A,'2022'!V:V)</f>
        <v>1</v>
      </c>
      <c r="K618">
        <f>_xlfn.XLOOKUP(A618,'2023'!B:B,'2023'!AD:AD)</f>
        <v>1</v>
      </c>
      <c r="L618">
        <f>_xlfn.XLOOKUP(A618,'2024'!B:B,'2024'!AV:AV)</f>
        <v>1</v>
      </c>
      <c r="M618">
        <f>_xlfn.XLOOKUP(A618,'2025'!A:A,'2025'!G:G)</f>
        <v>1</v>
      </c>
      <c r="N618">
        <f>_xlfn.XLOOKUP(A618,'2021'!A:A,'2021'!E:E)</f>
        <v>0</v>
      </c>
      <c r="O618">
        <f>_xlfn.XLOOKUP(A618,'2022'!A:A,'2022'!E:E)</f>
        <v>0</v>
      </c>
      <c r="P618">
        <f>_xlfn.XLOOKUP(A618,'2023'!B:B,'2023'!G:G)</f>
        <v>0</v>
      </c>
      <c r="Q618">
        <f>_xlfn.XLOOKUP(A618,'2024'!B:B,'2024'!BH:BH)</f>
        <v>0</v>
      </c>
      <c r="R618">
        <f>_xlfn.XLOOKUP(A618,'2025'!A:A,'2025'!B:B)</f>
        <v>0</v>
      </c>
      <c r="S618" t="str">
        <f>_xlfn.XLOOKUP(A618,'2021'!A:A,'2021'!X:X)</f>
        <v/>
      </c>
      <c r="T618">
        <f>_xlfn.XLOOKUP(A618,'2022'!A:A,'2022'!X:X)</f>
        <v>1</v>
      </c>
      <c r="U618">
        <f>_xlfn.XLOOKUP(A618,'2023'!B:B,'2023'!AF:AF)</f>
        <v>1</v>
      </c>
      <c r="V618">
        <f>_xlfn.XLOOKUP(A618,'2024'!B:B,'2024'!BW:BW)</f>
        <v>1</v>
      </c>
      <c r="W618">
        <f>_xlfn.XLOOKUP(A618,'2025'!A:A,'2025'!C:C)</f>
        <v>1</v>
      </c>
      <c r="X618" t="str">
        <f>_xlfn.XLOOKUP(A618,'2021'!A:A,'2021'!V:V)</f>
        <v/>
      </c>
      <c r="Y618" t="str">
        <f>_xlfn.XLOOKUP(A618,'2022'!A:A,'2022'!W:W)</f>
        <v/>
      </c>
      <c r="Z618" t="str">
        <f>_xlfn.XLOOKUP(A618,'2023'!B:B,'2023'!AE:AE)</f>
        <v/>
      </c>
      <c r="AA618">
        <f>_xlfn.XLOOKUP(A618,'2024'!B:B,'2024'!AZ:AZ)</f>
        <v>0</v>
      </c>
      <c r="AB618">
        <f>_xlfn.XLOOKUP(A618,'2025'!A:A,'2025'!F:F)</f>
        <v>1</v>
      </c>
    </row>
    <row r="619" spans="1:28">
      <c r="A619" t="s">
        <v>494</v>
      </c>
      <c r="E619" t="e">
        <f>_xlfn.XLOOKUP(A619,'2022'!A:A,'2022'!AA:AA)</f>
        <v>#N/A</v>
      </c>
      <c r="F619" t="e">
        <f>_xlfn.XLOOKUP(A619,'2023'!B:B,'2023'!AG:AG)</f>
        <v>#N/A</v>
      </c>
      <c r="G619">
        <f>_xlfn.XLOOKUP(A619,'2024'!B:B,'2024'!BL:BL)</f>
        <v>1</v>
      </c>
      <c r="H619">
        <f>_xlfn.XLOOKUP(A619,'2025'!A:A,'2025'!G:G)</f>
        <v>1</v>
      </c>
      <c r="I619" t="e">
        <f>_xlfn.XLOOKUP(A619,'2021'!A:A,'2021'!U:U)</f>
        <v>#N/A</v>
      </c>
      <c r="J619" t="e">
        <f>_xlfn.XLOOKUP(A619,'2022'!A:A,'2022'!V:V)</f>
        <v>#N/A</v>
      </c>
      <c r="K619" t="e">
        <f>_xlfn.XLOOKUP(A619,'2023'!B:B,'2023'!AD:AD)</f>
        <v>#N/A</v>
      </c>
      <c r="L619">
        <f>_xlfn.XLOOKUP(A619,'2024'!B:B,'2024'!AV:AV)</f>
        <v>1</v>
      </c>
      <c r="M619">
        <f>_xlfn.XLOOKUP(A619,'2025'!A:A,'2025'!G:G)</f>
        <v>1</v>
      </c>
      <c r="N619" t="e">
        <f>_xlfn.XLOOKUP(A619,'2021'!A:A,'2021'!E:E)</f>
        <v>#N/A</v>
      </c>
      <c r="O619" t="e">
        <f>_xlfn.XLOOKUP(A619,'2022'!A:A,'2022'!E:E)</f>
        <v>#N/A</v>
      </c>
      <c r="P619" t="e">
        <f>_xlfn.XLOOKUP(A619,'2023'!B:B,'2023'!G:G)</f>
        <v>#N/A</v>
      </c>
      <c r="Q619">
        <f>_xlfn.XLOOKUP(A619,'2024'!B:B,'2024'!BH:BH)</f>
        <v>1</v>
      </c>
      <c r="R619">
        <f>_xlfn.XLOOKUP(A619,'2025'!A:A,'2025'!B:B)</f>
        <v>1</v>
      </c>
      <c r="S619" t="e">
        <f>_xlfn.XLOOKUP(A619,'2021'!A:A,'2021'!X:X)</f>
        <v>#N/A</v>
      </c>
      <c r="T619" t="e">
        <f>_xlfn.XLOOKUP(A619,'2022'!A:A,'2022'!X:X)</f>
        <v>#N/A</v>
      </c>
      <c r="U619" t="e">
        <f>_xlfn.XLOOKUP(A619,'2023'!B:B,'2023'!AF:AF)</f>
        <v>#N/A</v>
      </c>
      <c r="V619">
        <f>_xlfn.XLOOKUP(A619,'2024'!B:B,'2024'!BW:BW)</f>
        <v>1</v>
      </c>
      <c r="W619">
        <f>_xlfn.XLOOKUP(A619,'2025'!A:A,'2025'!C:C)</f>
        <v>1</v>
      </c>
      <c r="X619" t="e">
        <f>_xlfn.XLOOKUP(A619,'2021'!A:A,'2021'!V:V)</f>
        <v>#N/A</v>
      </c>
      <c r="Y619" t="e">
        <f>_xlfn.XLOOKUP(A619,'2022'!A:A,'2022'!W:W)</f>
        <v>#N/A</v>
      </c>
      <c r="Z619" t="e">
        <f>_xlfn.XLOOKUP(A619,'2023'!B:B,'2023'!AE:AE)</f>
        <v>#N/A</v>
      </c>
      <c r="AA619">
        <f>_xlfn.XLOOKUP(A619,'2024'!B:B,'2024'!AZ:AZ)</f>
        <v>0</v>
      </c>
      <c r="AB619">
        <f>_xlfn.XLOOKUP(A619,'2025'!A:A,'2025'!F:F)</f>
        <v>1</v>
      </c>
    </row>
    <row r="620" spans="1:28">
      <c r="A620" t="s">
        <v>394</v>
      </c>
      <c r="E620" t="str">
        <f>_xlfn.XLOOKUP(A620,'2022'!A:A,'2022'!AA:AA)</f>
        <v>N</v>
      </c>
      <c r="F620">
        <f>_xlfn.XLOOKUP(A620,'2023'!B:B,'2023'!AG:AG)</f>
        <v>0</v>
      </c>
      <c r="G620">
        <f>_xlfn.XLOOKUP(A620,'2024'!B:B,'2024'!BL:BL)</f>
        <v>0</v>
      </c>
      <c r="H620">
        <f>_xlfn.XLOOKUP(A620,'2025'!A:A,'2025'!G:G)</f>
        <v>0</v>
      </c>
      <c r="I620" t="str">
        <f>_xlfn.XLOOKUP(A620,'2021'!A:A,'2021'!U:U)</f>
        <v/>
      </c>
      <c r="J620" t="str">
        <f>_xlfn.XLOOKUP(A620,'2022'!A:A,'2022'!V:V)</f>
        <v/>
      </c>
      <c r="K620" t="str">
        <f>_xlfn.XLOOKUP(A620,'2023'!B:B,'2023'!AD:AD)</f>
        <v/>
      </c>
      <c r="L620" t="str">
        <f>_xlfn.XLOOKUP(A620,'2024'!B:B,'2024'!AV:AV)</f>
        <v/>
      </c>
      <c r="M620">
        <f>_xlfn.XLOOKUP(A620,'2025'!A:A,'2025'!G:G)</f>
        <v>0</v>
      </c>
      <c r="N620" t="str">
        <f>_xlfn.XLOOKUP(A620,'2021'!A:A,'2021'!E:E)</f>
        <v>Y</v>
      </c>
      <c r="O620" t="str">
        <f>_xlfn.XLOOKUP(A620,'2022'!A:A,'2022'!E:E)</f>
        <v>Y</v>
      </c>
      <c r="P620" t="str">
        <f>_xlfn.XLOOKUP(A620,'2023'!B:B,'2023'!G:G)</f>
        <v>Y</v>
      </c>
      <c r="Q620">
        <f>_xlfn.XLOOKUP(A620,'2024'!B:B,'2024'!BH:BH)</f>
        <v>1</v>
      </c>
      <c r="R620">
        <f>_xlfn.XLOOKUP(A620,'2025'!A:A,'2025'!B:B)</f>
        <v>1</v>
      </c>
      <c r="S620">
        <f>_xlfn.XLOOKUP(A620,'2021'!A:A,'2021'!X:X)</f>
        <v>1</v>
      </c>
      <c r="T620">
        <f>_xlfn.XLOOKUP(A620,'2022'!A:A,'2022'!X:X)</f>
        <v>1</v>
      </c>
      <c r="U620">
        <f>_xlfn.XLOOKUP(A620,'2023'!B:B,'2023'!AF:AF)</f>
        <v>1</v>
      </c>
      <c r="V620">
        <f>_xlfn.XLOOKUP(A620,'2024'!B:B,'2024'!BW:BW)</f>
        <v>1</v>
      </c>
      <c r="W620">
        <f>_xlfn.XLOOKUP(A620,'2025'!A:A,'2025'!C:C)</f>
        <v>1</v>
      </c>
      <c r="X620">
        <f>_xlfn.XLOOKUP(A620,'2021'!A:A,'2021'!V:V)</f>
        <v>1</v>
      </c>
      <c r="Y620">
        <f>_xlfn.XLOOKUP(A620,'2022'!A:A,'2022'!W:W)</f>
        <v>1</v>
      </c>
      <c r="Z620">
        <f>_xlfn.XLOOKUP(A620,'2023'!B:B,'2023'!AE:AE)</f>
        <v>1</v>
      </c>
      <c r="AA620">
        <f>_xlfn.XLOOKUP(A620,'2024'!B:B,'2024'!AZ:AZ)</f>
        <v>1</v>
      </c>
      <c r="AB620">
        <f>_xlfn.XLOOKUP(A620,'2025'!A:A,'2025'!F:F)</f>
        <v>1</v>
      </c>
    </row>
    <row r="621" spans="1:28">
      <c r="A621" t="s">
        <v>60</v>
      </c>
      <c r="E621" t="str">
        <f>_xlfn.XLOOKUP(A621,'2022'!A:A,'2022'!AA:AA)</f>
        <v>Y</v>
      </c>
      <c r="F621" t="str">
        <f>_xlfn.XLOOKUP(A621,'2023'!B:B,'2023'!AG:AG)</f>
        <v>U</v>
      </c>
      <c r="G621">
        <f>_xlfn.XLOOKUP(A621,'2024'!B:B,'2024'!BL:BL)</f>
        <v>1</v>
      </c>
      <c r="H621">
        <f>_xlfn.XLOOKUP(A621,'2025'!A:A,'2025'!G:G)</f>
        <v>1</v>
      </c>
      <c r="I621">
        <f>_xlfn.XLOOKUP(A621,'2021'!A:A,'2021'!U:U)</f>
        <v>1</v>
      </c>
      <c r="J621">
        <f>_xlfn.XLOOKUP(A621,'2022'!A:A,'2022'!V:V)</f>
        <v>1</v>
      </c>
      <c r="K621">
        <f>_xlfn.XLOOKUP(A621,'2023'!B:B,'2023'!AD:AD)</f>
        <v>1</v>
      </c>
      <c r="L621">
        <f>_xlfn.XLOOKUP(A621,'2024'!B:B,'2024'!AV:AV)</f>
        <v>1</v>
      </c>
      <c r="M621">
        <f>_xlfn.XLOOKUP(A621,'2025'!A:A,'2025'!G:G)</f>
        <v>1</v>
      </c>
      <c r="N621">
        <f>_xlfn.XLOOKUP(A621,'2021'!A:A,'2021'!E:E)</f>
        <v>0</v>
      </c>
      <c r="O621">
        <f>_xlfn.XLOOKUP(A621,'2022'!A:A,'2022'!E:E)</f>
        <v>0</v>
      </c>
      <c r="P621">
        <f>_xlfn.XLOOKUP(A621,'2023'!B:B,'2023'!G:G)</f>
        <v>0</v>
      </c>
      <c r="Q621">
        <f>_xlfn.XLOOKUP(A621,'2024'!B:B,'2024'!BH:BH)</f>
        <v>0</v>
      </c>
      <c r="R621">
        <f>_xlfn.XLOOKUP(A621,'2025'!A:A,'2025'!B:B)</f>
        <v>0</v>
      </c>
      <c r="S621">
        <f>_xlfn.XLOOKUP(A621,'2021'!A:A,'2021'!X:X)</f>
        <v>1</v>
      </c>
      <c r="T621">
        <f>_xlfn.XLOOKUP(A621,'2022'!A:A,'2022'!X:X)</f>
        <v>1</v>
      </c>
      <c r="U621">
        <f>_xlfn.XLOOKUP(A621,'2023'!B:B,'2023'!AF:AF)</f>
        <v>1</v>
      </c>
      <c r="V621">
        <f>_xlfn.XLOOKUP(A621,'2024'!B:B,'2024'!BW:BW)</f>
        <v>1</v>
      </c>
      <c r="W621">
        <f>_xlfn.XLOOKUP(A621,'2025'!A:A,'2025'!C:C)</f>
        <v>1</v>
      </c>
      <c r="X621" t="str">
        <f>_xlfn.XLOOKUP(A621,'2021'!A:A,'2021'!V:V)</f>
        <v/>
      </c>
      <c r="Y621" t="str">
        <f>_xlfn.XLOOKUP(A621,'2022'!A:A,'2022'!W:W)</f>
        <v/>
      </c>
      <c r="Z621" t="str">
        <f>_xlfn.XLOOKUP(A621,'2023'!B:B,'2023'!AE:AE)</f>
        <v/>
      </c>
      <c r="AA621">
        <f>_xlfn.XLOOKUP(A621,'2024'!B:B,'2024'!AZ:AZ)</f>
        <v>0</v>
      </c>
      <c r="AB621">
        <f>_xlfn.XLOOKUP(A621,'2025'!A:A,'2025'!F:F)</f>
        <v>0</v>
      </c>
    </row>
    <row r="622" spans="1:28">
      <c r="A622" t="s">
        <v>355</v>
      </c>
      <c r="E622" t="str">
        <f>_xlfn.XLOOKUP(A622,'2022'!A:A,'2022'!AA:AA)</f>
        <v/>
      </c>
      <c r="F622" t="str">
        <f>_xlfn.XLOOKUP(A622,'2023'!B:B,'2023'!AG:AG)</f>
        <v>U</v>
      </c>
      <c r="G622">
        <f>_xlfn.XLOOKUP(A622,'2024'!B:B,'2024'!BL:BL)</f>
        <v>0</v>
      </c>
      <c r="H622">
        <f>_xlfn.XLOOKUP(A622,'2025'!A:A,'2025'!G:G)</f>
        <v>1</v>
      </c>
      <c r="I622">
        <f>_xlfn.XLOOKUP(A622,'2021'!A:A,'2021'!U:U)</f>
        <v>1</v>
      </c>
      <c r="J622">
        <f>_xlfn.XLOOKUP(A622,'2022'!A:A,'2022'!V:V)</f>
        <v>1</v>
      </c>
      <c r="K622" t="str">
        <f>_xlfn.XLOOKUP(A622,'2023'!B:B,'2023'!AD:AD)</f>
        <v/>
      </c>
      <c r="L622">
        <f>_xlfn.XLOOKUP(A622,'2024'!B:B,'2024'!AV:AV)</f>
        <v>1</v>
      </c>
      <c r="M622">
        <f>_xlfn.XLOOKUP(A622,'2025'!A:A,'2025'!G:G)</f>
        <v>1</v>
      </c>
      <c r="N622">
        <f>_xlfn.XLOOKUP(A622,'2021'!A:A,'2021'!E:E)</f>
        <v>0</v>
      </c>
      <c r="O622">
        <f>_xlfn.XLOOKUP(A622,'2022'!A:A,'2022'!E:E)</f>
        <v>0</v>
      </c>
      <c r="P622">
        <f>_xlfn.XLOOKUP(A622,'2023'!B:B,'2023'!G:G)</f>
        <v>0</v>
      </c>
      <c r="Q622">
        <f>_xlfn.XLOOKUP(A622,'2024'!B:B,'2024'!BH:BH)</f>
        <v>0</v>
      </c>
      <c r="R622">
        <f>_xlfn.XLOOKUP(A622,'2025'!A:A,'2025'!B:B)</f>
        <v>0</v>
      </c>
      <c r="S622">
        <f>_xlfn.XLOOKUP(A622,'2021'!A:A,'2021'!X:X)</f>
        <v>1</v>
      </c>
      <c r="T622">
        <f>_xlfn.XLOOKUP(A622,'2022'!A:A,'2022'!X:X)</f>
        <v>1</v>
      </c>
      <c r="U622">
        <f>_xlfn.XLOOKUP(A622,'2023'!B:B,'2023'!AF:AF)</f>
        <v>1</v>
      </c>
      <c r="V622">
        <f>_xlfn.XLOOKUP(A622,'2024'!B:B,'2024'!BW:BW)</f>
        <v>1</v>
      </c>
      <c r="W622">
        <f>_xlfn.XLOOKUP(A622,'2025'!A:A,'2025'!C:C)</f>
        <v>1</v>
      </c>
      <c r="X622">
        <f>_xlfn.XLOOKUP(A622,'2021'!A:A,'2021'!V:V)</f>
        <v>1</v>
      </c>
      <c r="Y622">
        <f>_xlfn.XLOOKUP(A622,'2022'!A:A,'2022'!W:W)</f>
        <v>1</v>
      </c>
      <c r="Z622">
        <f>_xlfn.XLOOKUP(A622,'2023'!B:B,'2023'!AE:AE)</f>
        <v>1</v>
      </c>
      <c r="AA622">
        <f>_xlfn.XLOOKUP(A622,'2024'!B:B,'2024'!AZ:AZ)</f>
        <v>0</v>
      </c>
      <c r="AB622">
        <f>_xlfn.XLOOKUP(A622,'2025'!A:A,'2025'!F:F)</f>
        <v>1</v>
      </c>
    </row>
    <row r="623" spans="1:28">
      <c r="A623" t="s">
        <v>3239</v>
      </c>
      <c r="E623" t="e">
        <f>_xlfn.XLOOKUP(A623,'2022'!A:A,'2022'!AA:AA)</f>
        <v>#N/A</v>
      </c>
      <c r="F623" t="e">
        <f>_xlfn.XLOOKUP(A623,'2023'!B:B,'2023'!AG:AG)</f>
        <v>#N/A</v>
      </c>
      <c r="G623" t="e">
        <f>_xlfn.XLOOKUP(A623,'2024'!B:B,'2024'!BL:BL)</f>
        <v>#N/A</v>
      </c>
      <c r="H623" t="e">
        <f>_xlfn.XLOOKUP(A623,'2025'!A:A,'2025'!G:G)</f>
        <v>#N/A</v>
      </c>
      <c r="I623" t="str">
        <f>_xlfn.XLOOKUP(A623,'2021'!A:A,'2021'!U:U)</f>
        <v/>
      </c>
      <c r="J623" t="e">
        <f>_xlfn.XLOOKUP(A623,'2022'!A:A,'2022'!V:V)</f>
        <v>#N/A</v>
      </c>
      <c r="K623" t="e">
        <f>_xlfn.XLOOKUP(A623,'2023'!B:B,'2023'!AD:AD)</f>
        <v>#N/A</v>
      </c>
      <c r="L623" t="e">
        <f>_xlfn.XLOOKUP(A623,'2024'!B:B,'2024'!AV:AV)</f>
        <v>#N/A</v>
      </c>
      <c r="M623" t="e">
        <f>_xlfn.XLOOKUP(A623,'2025'!A:A,'2025'!G:G)</f>
        <v>#N/A</v>
      </c>
      <c r="N623">
        <f>_xlfn.XLOOKUP(A623,'2021'!A:A,'2021'!E:E)</f>
        <v>0</v>
      </c>
      <c r="O623" t="e">
        <f>_xlfn.XLOOKUP(A623,'2022'!A:A,'2022'!E:E)</f>
        <v>#N/A</v>
      </c>
      <c r="P623" t="e">
        <f>_xlfn.XLOOKUP(A623,'2023'!B:B,'2023'!G:G)</f>
        <v>#N/A</v>
      </c>
      <c r="Q623" t="e">
        <f>_xlfn.XLOOKUP(A623,'2024'!B:B,'2024'!BH:BH)</f>
        <v>#N/A</v>
      </c>
      <c r="R623" t="e">
        <f>_xlfn.XLOOKUP(A623,'2025'!A:A,'2025'!B:B)</f>
        <v>#N/A</v>
      </c>
      <c r="S623" t="str">
        <f>_xlfn.XLOOKUP(A623,'2021'!A:A,'2021'!X:X)</f>
        <v/>
      </c>
      <c r="T623" t="e">
        <f>_xlfn.XLOOKUP(A623,'2022'!A:A,'2022'!X:X)</f>
        <v>#N/A</v>
      </c>
      <c r="U623" t="e">
        <f>_xlfn.XLOOKUP(A623,'2023'!B:B,'2023'!AF:AF)</f>
        <v>#N/A</v>
      </c>
      <c r="V623" t="e">
        <f>_xlfn.XLOOKUP(A623,'2024'!B:B,'2024'!BW:BW)</f>
        <v>#N/A</v>
      </c>
      <c r="W623" t="e">
        <f>_xlfn.XLOOKUP(A623,'2025'!A:A,'2025'!C:C)</f>
        <v>#N/A</v>
      </c>
      <c r="X623" t="str">
        <f>_xlfn.XLOOKUP(A623,'2021'!A:A,'2021'!V:V)</f>
        <v/>
      </c>
      <c r="Y623" t="e">
        <f>_xlfn.XLOOKUP(A623,'2022'!A:A,'2022'!W:W)</f>
        <v>#N/A</v>
      </c>
      <c r="Z623" t="e">
        <f>_xlfn.XLOOKUP(A623,'2023'!B:B,'2023'!AE:AE)</f>
        <v>#N/A</v>
      </c>
      <c r="AA623" t="e">
        <f>_xlfn.XLOOKUP(A623,'2024'!B:B,'2024'!AZ:AZ)</f>
        <v>#N/A</v>
      </c>
      <c r="AB623" t="e">
        <f>_xlfn.XLOOKUP(A623,'2025'!A:A,'2025'!F:F)</f>
        <v>#N/A</v>
      </c>
    </row>
    <row r="624" spans="1:28">
      <c r="A624" t="s">
        <v>100</v>
      </c>
      <c r="E624" t="str">
        <f>_xlfn.XLOOKUP(A624,'2022'!A:A,'2022'!AA:AA)</f>
        <v/>
      </c>
      <c r="F624">
        <f>_xlfn.XLOOKUP(A624,'2023'!B:B,'2023'!AG:AG)</f>
        <v>0</v>
      </c>
      <c r="G624">
        <f>_xlfn.XLOOKUP(A624,'2024'!B:B,'2024'!BL:BL)</f>
        <v>0</v>
      </c>
      <c r="H624">
        <f>_xlfn.XLOOKUP(A624,'2025'!A:A,'2025'!G:G)</f>
        <v>0</v>
      </c>
      <c r="I624" t="str">
        <f>_xlfn.XLOOKUP(A624,'2021'!A:A,'2021'!U:U)</f>
        <v/>
      </c>
      <c r="J624">
        <f>_xlfn.XLOOKUP(A624,'2022'!A:A,'2022'!V:V)</f>
        <v>1</v>
      </c>
      <c r="K624" t="str">
        <f>_xlfn.XLOOKUP(A624,'2023'!B:B,'2023'!AD:AD)</f>
        <v/>
      </c>
      <c r="L624" t="str">
        <f>_xlfn.XLOOKUP(A624,'2024'!B:B,'2024'!AV:AV)</f>
        <v/>
      </c>
      <c r="M624">
        <f>_xlfn.XLOOKUP(A624,'2025'!A:A,'2025'!G:G)</f>
        <v>0</v>
      </c>
      <c r="N624">
        <f>_xlfn.XLOOKUP(A624,'2021'!A:A,'2021'!E:E)</f>
        <v>0</v>
      </c>
      <c r="O624">
        <f>_xlfn.XLOOKUP(A624,'2022'!A:A,'2022'!E:E)</f>
        <v>0</v>
      </c>
      <c r="P624">
        <f>_xlfn.XLOOKUP(A624,'2023'!B:B,'2023'!G:G)</f>
        <v>0</v>
      </c>
      <c r="Q624">
        <f>_xlfn.XLOOKUP(A624,'2024'!B:B,'2024'!BH:BH)</f>
        <v>0</v>
      </c>
      <c r="R624">
        <f>_xlfn.XLOOKUP(A624,'2025'!A:A,'2025'!B:B)</f>
        <v>0</v>
      </c>
      <c r="S624" t="str">
        <f>_xlfn.XLOOKUP(A624,'2021'!A:A,'2021'!X:X)</f>
        <v/>
      </c>
      <c r="T624" t="str">
        <f>_xlfn.XLOOKUP(A624,'2022'!A:A,'2022'!X:X)</f>
        <v/>
      </c>
      <c r="U624" t="str">
        <f>_xlfn.XLOOKUP(A624,'2023'!B:B,'2023'!AF:AF)</f>
        <v/>
      </c>
      <c r="V624" t="str">
        <f>_xlfn.XLOOKUP(A624,'2024'!B:B,'2024'!BW:BW)</f>
        <v/>
      </c>
      <c r="W624">
        <f>_xlfn.XLOOKUP(A624,'2025'!A:A,'2025'!C:C)</f>
        <v>0</v>
      </c>
      <c r="X624" t="str">
        <f>_xlfn.XLOOKUP(A624,'2021'!A:A,'2021'!V:V)</f>
        <v/>
      </c>
      <c r="Y624" t="str">
        <f>_xlfn.XLOOKUP(A624,'2022'!A:A,'2022'!W:W)</f>
        <v/>
      </c>
      <c r="Z624" t="str">
        <f>_xlfn.XLOOKUP(A624,'2023'!B:B,'2023'!AE:AE)</f>
        <v/>
      </c>
      <c r="AA624">
        <f>_xlfn.XLOOKUP(A624,'2024'!B:B,'2024'!AZ:AZ)</f>
        <v>1</v>
      </c>
      <c r="AB624">
        <f>_xlfn.XLOOKUP(A624,'2025'!A:A,'2025'!F:F)</f>
        <v>0</v>
      </c>
    </row>
    <row r="625" spans="1:28">
      <c r="A625" t="s">
        <v>49</v>
      </c>
      <c r="E625" t="str">
        <f>_xlfn.XLOOKUP(A625,'2022'!A:A,'2022'!AA:AA)</f>
        <v>N</v>
      </c>
      <c r="F625">
        <f>_xlfn.XLOOKUP(A625,'2023'!B:B,'2023'!AG:AG)</f>
        <v>0</v>
      </c>
      <c r="G625">
        <f>_xlfn.XLOOKUP(A625,'2024'!B:B,'2024'!BL:BL)</f>
        <v>0</v>
      </c>
      <c r="H625">
        <f>_xlfn.XLOOKUP(A625,'2025'!A:A,'2025'!G:G)</f>
        <v>0</v>
      </c>
      <c r="I625" t="str">
        <f>_xlfn.XLOOKUP(A625,'2021'!A:A,'2021'!U:U)</f>
        <v/>
      </c>
      <c r="J625" t="str">
        <f>_xlfn.XLOOKUP(A625,'2022'!A:A,'2022'!V:V)</f>
        <v/>
      </c>
      <c r="K625" t="str">
        <f>_xlfn.XLOOKUP(A625,'2023'!B:B,'2023'!AD:AD)</f>
        <v/>
      </c>
      <c r="L625" t="str">
        <f>_xlfn.XLOOKUP(A625,'2024'!B:B,'2024'!AV:AV)</f>
        <v/>
      </c>
      <c r="M625">
        <f>_xlfn.XLOOKUP(A625,'2025'!A:A,'2025'!G:G)</f>
        <v>0</v>
      </c>
      <c r="N625" t="str">
        <f>_xlfn.XLOOKUP(A625,'2021'!A:A,'2021'!E:E)</f>
        <v>Y</v>
      </c>
      <c r="O625" t="str">
        <f>_xlfn.XLOOKUP(A625,'2022'!A:A,'2022'!E:E)</f>
        <v>Y</v>
      </c>
      <c r="P625" t="str">
        <f>_xlfn.XLOOKUP(A625,'2023'!B:B,'2023'!G:G)</f>
        <v>Y</v>
      </c>
      <c r="Q625">
        <f>_xlfn.XLOOKUP(A625,'2024'!B:B,'2024'!BH:BH)</f>
        <v>1</v>
      </c>
      <c r="R625">
        <f>_xlfn.XLOOKUP(A625,'2025'!A:A,'2025'!B:B)</f>
        <v>1</v>
      </c>
      <c r="S625">
        <f>_xlfn.XLOOKUP(A625,'2021'!A:A,'2021'!X:X)</f>
        <v>1</v>
      </c>
      <c r="T625">
        <f>_xlfn.XLOOKUP(A625,'2022'!A:A,'2022'!X:X)</f>
        <v>1</v>
      </c>
      <c r="U625">
        <f>_xlfn.XLOOKUP(A625,'2023'!B:B,'2023'!AF:AF)</f>
        <v>1</v>
      </c>
      <c r="V625">
        <f>_xlfn.XLOOKUP(A625,'2024'!B:B,'2024'!BW:BW)</f>
        <v>1</v>
      </c>
      <c r="W625">
        <f>_xlfn.XLOOKUP(A625,'2025'!A:A,'2025'!C:C)</f>
        <v>1</v>
      </c>
      <c r="X625">
        <f>_xlfn.XLOOKUP(A625,'2021'!A:A,'2021'!V:V)</f>
        <v>1</v>
      </c>
      <c r="Y625">
        <f>_xlfn.XLOOKUP(A625,'2022'!A:A,'2022'!W:W)</f>
        <v>1</v>
      </c>
      <c r="Z625">
        <f>_xlfn.XLOOKUP(A625,'2023'!B:B,'2023'!AE:AE)</f>
        <v>1</v>
      </c>
      <c r="AA625">
        <f>_xlfn.XLOOKUP(A625,'2024'!B:B,'2024'!AZ:AZ)</f>
        <v>1</v>
      </c>
      <c r="AB625">
        <f>_xlfn.XLOOKUP(A625,'2025'!A:A,'2025'!F:F)</f>
        <v>1</v>
      </c>
    </row>
    <row r="626" spans="1:28">
      <c r="A626" t="s">
        <v>170</v>
      </c>
      <c r="E626" t="str">
        <f>_xlfn.XLOOKUP(A626,'2022'!A:A,'2022'!AA:AA)</f>
        <v>Y</v>
      </c>
      <c r="F626">
        <f>_xlfn.XLOOKUP(A626,'2023'!B:B,'2023'!AG:AG)</f>
        <v>0</v>
      </c>
      <c r="G626">
        <f>_xlfn.XLOOKUP(A626,'2024'!B:B,'2024'!BL:BL)</f>
        <v>1</v>
      </c>
      <c r="H626">
        <f>_xlfn.XLOOKUP(A626,'2025'!A:A,'2025'!G:G)</f>
        <v>1</v>
      </c>
      <c r="I626" t="str">
        <f>_xlfn.XLOOKUP(A626,'2021'!A:A,'2021'!U:U)</f>
        <v/>
      </c>
      <c r="J626" t="str">
        <f>_xlfn.XLOOKUP(A626,'2022'!A:A,'2022'!V:V)</f>
        <v/>
      </c>
      <c r="K626" t="str">
        <f>_xlfn.XLOOKUP(A626,'2023'!B:B,'2023'!AD:AD)</f>
        <v/>
      </c>
      <c r="L626" t="str">
        <f>_xlfn.XLOOKUP(A626,'2024'!B:B,'2024'!AV:AV)</f>
        <v/>
      </c>
      <c r="M626">
        <f>_xlfn.XLOOKUP(A626,'2025'!A:A,'2025'!G:G)</f>
        <v>1</v>
      </c>
      <c r="N626">
        <f>_xlfn.XLOOKUP(A626,'2021'!A:A,'2021'!E:E)</f>
        <v>0</v>
      </c>
      <c r="O626">
        <f>_xlfn.XLOOKUP(A626,'2022'!A:A,'2022'!E:E)</f>
        <v>0</v>
      </c>
      <c r="P626">
        <f>_xlfn.XLOOKUP(A626,'2023'!B:B,'2023'!G:G)</f>
        <v>0</v>
      </c>
      <c r="Q626">
        <f>_xlfn.XLOOKUP(A626,'2024'!B:B,'2024'!BH:BH)</f>
        <v>0</v>
      </c>
      <c r="R626">
        <f>_xlfn.XLOOKUP(A626,'2025'!A:A,'2025'!B:B)</f>
        <v>0</v>
      </c>
      <c r="S626" t="str">
        <f>_xlfn.XLOOKUP(A626,'2021'!A:A,'2021'!X:X)</f>
        <v/>
      </c>
      <c r="T626" t="str">
        <f>_xlfn.XLOOKUP(A626,'2022'!A:A,'2022'!X:X)</f>
        <v/>
      </c>
      <c r="U626" t="str">
        <f>_xlfn.XLOOKUP(A626,'2023'!B:B,'2023'!AF:AF)</f>
        <v/>
      </c>
      <c r="V626">
        <f>_xlfn.XLOOKUP(A626,'2024'!B:B,'2024'!BW:BW)</f>
        <v>1</v>
      </c>
      <c r="W626">
        <f>_xlfn.XLOOKUP(A626,'2025'!A:A,'2025'!C:C)</f>
        <v>1</v>
      </c>
      <c r="X626">
        <f>_xlfn.XLOOKUP(A626,'2021'!A:A,'2021'!V:V)</f>
        <v>1</v>
      </c>
      <c r="Y626">
        <f>_xlfn.XLOOKUP(A626,'2022'!A:A,'2022'!W:W)</f>
        <v>1</v>
      </c>
      <c r="Z626">
        <f>_xlfn.XLOOKUP(A626,'2023'!B:B,'2023'!AE:AE)</f>
        <v>1</v>
      </c>
      <c r="AA626">
        <f>_xlfn.XLOOKUP(A626,'2024'!B:B,'2024'!AZ:AZ)</f>
        <v>1</v>
      </c>
      <c r="AB626">
        <f>_xlfn.XLOOKUP(A626,'2025'!A:A,'2025'!F:F)</f>
        <v>1</v>
      </c>
    </row>
    <row r="627" spans="1:28">
      <c r="A627" t="s">
        <v>443</v>
      </c>
      <c r="E627" t="e">
        <f>_xlfn.XLOOKUP(A627,'2022'!A:A,'2022'!AA:AA)</f>
        <v>#N/A</v>
      </c>
      <c r="F627">
        <f>_xlfn.XLOOKUP(A627,'2023'!B:B,'2023'!AG:AG)</f>
        <v>0</v>
      </c>
      <c r="G627">
        <f>_xlfn.XLOOKUP(A627,'2024'!B:B,'2024'!BL:BL)</f>
        <v>0</v>
      </c>
      <c r="H627">
        <f>_xlfn.XLOOKUP(A627,'2025'!A:A,'2025'!G:G)</f>
        <v>1</v>
      </c>
      <c r="I627" t="e">
        <f>_xlfn.XLOOKUP(A627,'2021'!A:A,'2021'!U:U)</f>
        <v>#N/A</v>
      </c>
      <c r="J627" t="e">
        <f>_xlfn.XLOOKUP(A627,'2022'!A:A,'2022'!V:V)</f>
        <v>#N/A</v>
      </c>
      <c r="K627" t="str">
        <f>_xlfn.XLOOKUP(A627,'2023'!B:B,'2023'!AD:AD)</f>
        <v/>
      </c>
      <c r="L627" t="str">
        <f>_xlfn.XLOOKUP(A627,'2024'!B:B,'2024'!AV:AV)</f>
        <v/>
      </c>
      <c r="M627">
        <f>_xlfn.XLOOKUP(A627,'2025'!A:A,'2025'!G:G)</f>
        <v>1</v>
      </c>
      <c r="N627" t="e">
        <f>_xlfn.XLOOKUP(A627,'2021'!A:A,'2021'!E:E)</f>
        <v>#N/A</v>
      </c>
      <c r="O627" t="e">
        <f>_xlfn.XLOOKUP(A627,'2022'!A:A,'2022'!E:E)</f>
        <v>#N/A</v>
      </c>
      <c r="P627">
        <f>_xlfn.XLOOKUP(A627,'2023'!B:B,'2023'!G:G)</f>
        <v>0</v>
      </c>
      <c r="Q627">
        <f>_xlfn.XLOOKUP(A627,'2024'!B:B,'2024'!BH:BH)</f>
        <v>0</v>
      </c>
      <c r="R627">
        <f>_xlfn.XLOOKUP(A627,'2025'!A:A,'2025'!B:B)</f>
        <v>0</v>
      </c>
      <c r="S627" t="e">
        <f>_xlfn.XLOOKUP(A627,'2021'!A:A,'2021'!X:X)</f>
        <v>#N/A</v>
      </c>
      <c r="T627" t="e">
        <f>_xlfn.XLOOKUP(A627,'2022'!A:A,'2022'!X:X)</f>
        <v>#N/A</v>
      </c>
      <c r="U627" t="str">
        <f>_xlfn.XLOOKUP(A627,'2023'!B:B,'2023'!AF:AF)</f>
        <v/>
      </c>
      <c r="V627" t="str">
        <f>_xlfn.XLOOKUP(A627,'2024'!B:B,'2024'!BW:BW)</f>
        <v/>
      </c>
      <c r="W627">
        <f>_xlfn.XLOOKUP(A627,'2025'!A:A,'2025'!C:C)</f>
        <v>0</v>
      </c>
      <c r="X627" t="e">
        <f>_xlfn.XLOOKUP(A627,'2021'!A:A,'2021'!V:V)</f>
        <v>#N/A</v>
      </c>
      <c r="Y627" t="e">
        <f>_xlfn.XLOOKUP(A627,'2022'!A:A,'2022'!W:W)</f>
        <v>#N/A</v>
      </c>
      <c r="Z627" t="str">
        <f>_xlfn.XLOOKUP(A627,'2023'!B:B,'2023'!AE:AE)</f>
        <v/>
      </c>
      <c r="AA627">
        <f>_xlfn.XLOOKUP(A627,'2024'!B:B,'2024'!AZ:AZ)</f>
        <v>0</v>
      </c>
      <c r="AB627">
        <f>_xlfn.XLOOKUP(A627,'2025'!A:A,'2025'!F:F)</f>
        <v>1</v>
      </c>
    </row>
    <row r="628" spans="1:28">
      <c r="A628" t="s">
        <v>2951</v>
      </c>
      <c r="E628" t="str">
        <f>_xlfn.XLOOKUP(A628,'2022'!A:A,'2022'!AA:AA)</f>
        <v/>
      </c>
      <c r="F628" t="e">
        <f>_xlfn.XLOOKUP(A628,'2023'!B:B,'2023'!AG:AG)</f>
        <v>#N/A</v>
      </c>
      <c r="G628" t="e">
        <f>_xlfn.XLOOKUP(A628,'2024'!B:B,'2024'!BL:BL)</f>
        <v>#N/A</v>
      </c>
      <c r="H628" t="e">
        <f>_xlfn.XLOOKUP(A628,'2025'!A:A,'2025'!G:G)</f>
        <v>#N/A</v>
      </c>
      <c r="I628" t="str">
        <f>_xlfn.XLOOKUP(A628,'2021'!A:A,'2021'!U:U)</f>
        <v/>
      </c>
      <c r="J628" t="str">
        <f>_xlfn.XLOOKUP(A628,'2022'!A:A,'2022'!V:V)</f>
        <v/>
      </c>
      <c r="K628" t="e">
        <f>_xlfn.XLOOKUP(A628,'2023'!B:B,'2023'!AD:AD)</f>
        <v>#N/A</v>
      </c>
      <c r="L628" t="e">
        <f>_xlfn.XLOOKUP(A628,'2024'!B:B,'2024'!AV:AV)</f>
        <v>#N/A</v>
      </c>
      <c r="M628" t="e">
        <f>_xlfn.XLOOKUP(A628,'2025'!A:A,'2025'!G:G)</f>
        <v>#N/A</v>
      </c>
      <c r="N628">
        <f>_xlfn.XLOOKUP(A628,'2021'!A:A,'2021'!E:E)</f>
        <v>0</v>
      </c>
      <c r="O628">
        <f>_xlfn.XLOOKUP(A628,'2022'!A:A,'2022'!E:E)</f>
        <v>0</v>
      </c>
      <c r="P628" t="e">
        <f>_xlfn.XLOOKUP(A628,'2023'!B:B,'2023'!G:G)</f>
        <v>#N/A</v>
      </c>
      <c r="Q628" t="e">
        <f>_xlfn.XLOOKUP(A628,'2024'!B:B,'2024'!BH:BH)</f>
        <v>#N/A</v>
      </c>
      <c r="R628" t="e">
        <f>_xlfn.XLOOKUP(A628,'2025'!A:A,'2025'!B:B)</f>
        <v>#N/A</v>
      </c>
      <c r="S628" t="str">
        <f>_xlfn.XLOOKUP(A628,'2021'!A:A,'2021'!X:X)</f>
        <v/>
      </c>
      <c r="T628" t="str">
        <f>_xlfn.XLOOKUP(A628,'2022'!A:A,'2022'!X:X)</f>
        <v/>
      </c>
      <c r="U628" t="e">
        <f>_xlfn.XLOOKUP(A628,'2023'!B:B,'2023'!AF:AF)</f>
        <v>#N/A</v>
      </c>
      <c r="V628" t="e">
        <f>_xlfn.XLOOKUP(A628,'2024'!B:B,'2024'!BW:BW)</f>
        <v>#N/A</v>
      </c>
      <c r="W628" t="e">
        <f>_xlfn.XLOOKUP(A628,'2025'!A:A,'2025'!C:C)</f>
        <v>#N/A</v>
      </c>
      <c r="X628" t="str">
        <f>_xlfn.XLOOKUP(A628,'2021'!A:A,'2021'!V:V)</f>
        <v/>
      </c>
      <c r="Y628" t="str">
        <f>_xlfn.XLOOKUP(A628,'2022'!A:A,'2022'!W:W)</f>
        <v/>
      </c>
      <c r="Z628" t="e">
        <f>_xlfn.XLOOKUP(A628,'2023'!B:B,'2023'!AE:AE)</f>
        <v>#N/A</v>
      </c>
      <c r="AA628" t="e">
        <f>_xlfn.XLOOKUP(A628,'2024'!B:B,'2024'!AZ:AZ)</f>
        <v>#N/A</v>
      </c>
      <c r="AB628" t="e">
        <f>_xlfn.XLOOKUP(A628,'2025'!A:A,'2025'!F:F)</f>
        <v>#N/A</v>
      </c>
    </row>
    <row r="629" spans="1:28">
      <c r="A629" t="s">
        <v>119</v>
      </c>
      <c r="E629" t="str">
        <f>_xlfn.XLOOKUP(A629,'2022'!A:A,'2022'!AA:AA)</f>
        <v>Y</v>
      </c>
      <c r="F629" t="str">
        <f>_xlfn.XLOOKUP(A629,'2023'!B:B,'2023'!AG:AG)</f>
        <v>Y</v>
      </c>
      <c r="G629">
        <f>_xlfn.XLOOKUP(A629,'2024'!B:B,'2024'!BL:BL)</f>
        <v>1</v>
      </c>
      <c r="H629">
        <f>_xlfn.XLOOKUP(A629,'2025'!A:A,'2025'!G:G)</f>
        <v>1</v>
      </c>
      <c r="I629">
        <f>_xlfn.XLOOKUP(A629,'2021'!A:A,'2021'!U:U)</f>
        <v>1</v>
      </c>
      <c r="J629">
        <f>_xlfn.XLOOKUP(A629,'2022'!A:A,'2022'!V:V)</f>
        <v>1</v>
      </c>
      <c r="K629" t="str">
        <f>_xlfn.XLOOKUP(A629,'2023'!B:B,'2023'!AD:AD)</f>
        <v/>
      </c>
      <c r="L629" t="str">
        <f>_xlfn.XLOOKUP(A629,'2024'!B:B,'2024'!AV:AV)</f>
        <v/>
      </c>
      <c r="M629">
        <f>_xlfn.XLOOKUP(A629,'2025'!A:A,'2025'!G:G)</f>
        <v>1</v>
      </c>
      <c r="N629" t="str">
        <f>_xlfn.XLOOKUP(A629,'2021'!A:A,'2021'!E:E)</f>
        <v>Y</v>
      </c>
      <c r="O629" t="str">
        <f>_xlfn.XLOOKUP(A629,'2022'!A:A,'2022'!E:E)</f>
        <v>Y</v>
      </c>
      <c r="P629">
        <f>_xlfn.XLOOKUP(A629,'2023'!B:B,'2023'!G:G)</f>
        <v>0</v>
      </c>
      <c r="Q629">
        <f>_xlfn.XLOOKUP(A629,'2024'!B:B,'2024'!BH:BH)</f>
        <v>0</v>
      </c>
      <c r="R629">
        <f>_xlfn.XLOOKUP(A629,'2025'!A:A,'2025'!B:B)</f>
        <v>0</v>
      </c>
      <c r="S629" t="str">
        <f>_xlfn.XLOOKUP(A629,'2021'!A:A,'2021'!X:X)</f>
        <v/>
      </c>
      <c r="T629" t="str">
        <f>_xlfn.XLOOKUP(A629,'2022'!A:A,'2022'!X:X)</f>
        <v/>
      </c>
      <c r="U629" t="str">
        <f>_xlfn.XLOOKUP(A629,'2023'!B:B,'2023'!AF:AF)</f>
        <v/>
      </c>
      <c r="V629" t="str">
        <f>_xlfn.XLOOKUP(A629,'2024'!B:B,'2024'!BW:BW)</f>
        <v/>
      </c>
      <c r="W629">
        <f>_xlfn.XLOOKUP(A629,'2025'!A:A,'2025'!C:C)</f>
        <v>0</v>
      </c>
      <c r="X629">
        <f>_xlfn.XLOOKUP(A629,'2021'!A:A,'2021'!V:V)</f>
        <v>1</v>
      </c>
      <c r="Y629">
        <f>_xlfn.XLOOKUP(A629,'2022'!A:A,'2022'!W:W)</f>
        <v>1</v>
      </c>
      <c r="Z629">
        <f>_xlfn.XLOOKUP(A629,'2023'!B:B,'2023'!AE:AE)</f>
        <v>1</v>
      </c>
      <c r="AA629">
        <f>_xlfn.XLOOKUP(A629,'2024'!B:B,'2024'!AZ:AZ)</f>
        <v>1</v>
      </c>
      <c r="AB629">
        <f>_xlfn.XLOOKUP(A629,'2025'!A:A,'2025'!F:F)</f>
        <v>0</v>
      </c>
    </row>
    <row r="630" spans="1:28">
      <c r="A630" t="s">
        <v>463</v>
      </c>
      <c r="E630" t="e">
        <f>_xlfn.XLOOKUP(A630,'2022'!A:A,'2022'!AA:AA)</f>
        <v>#N/A</v>
      </c>
      <c r="F630" t="e">
        <f>_xlfn.XLOOKUP(A630,'2023'!B:B,'2023'!AG:AG)</f>
        <v>#N/A</v>
      </c>
      <c r="G630" t="e">
        <f>_xlfn.XLOOKUP(A630,'2024'!B:B,'2024'!BL:BL)</f>
        <v>#N/A</v>
      </c>
      <c r="H630">
        <f>_xlfn.XLOOKUP(A630,'2025'!A:A,'2025'!G:G)</f>
        <v>1</v>
      </c>
      <c r="I630" t="e">
        <f>_xlfn.XLOOKUP(A630,'2021'!A:A,'2021'!U:U)</f>
        <v>#N/A</v>
      </c>
      <c r="J630" t="e">
        <f>_xlfn.XLOOKUP(A630,'2022'!A:A,'2022'!V:V)</f>
        <v>#N/A</v>
      </c>
      <c r="K630" t="e">
        <f>_xlfn.XLOOKUP(A630,'2023'!B:B,'2023'!AD:AD)</f>
        <v>#N/A</v>
      </c>
      <c r="L630" t="e">
        <f>_xlfn.XLOOKUP(A630,'2024'!B:B,'2024'!AV:AV)</f>
        <v>#N/A</v>
      </c>
      <c r="M630">
        <f>_xlfn.XLOOKUP(A630,'2025'!A:A,'2025'!G:G)</f>
        <v>1</v>
      </c>
      <c r="N630" t="e">
        <f>_xlfn.XLOOKUP(A630,'2021'!A:A,'2021'!E:E)</f>
        <v>#N/A</v>
      </c>
      <c r="O630" t="e">
        <f>_xlfn.XLOOKUP(A630,'2022'!A:A,'2022'!E:E)</f>
        <v>#N/A</v>
      </c>
      <c r="P630" t="e">
        <f>_xlfn.XLOOKUP(A630,'2023'!B:B,'2023'!G:G)</f>
        <v>#N/A</v>
      </c>
      <c r="Q630" t="e">
        <f>_xlfn.XLOOKUP(A630,'2024'!B:B,'2024'!BH:BH)</f>
        <v>#N/A</v>
      </c>
      <c r="R630">
        <f>_xlfn.XLOOKUP(A630,'2025'!A:A,'2025'!B:B)</f>
        <v>0</v>
      </c>
      <c r="S630" t="e">
        <f>_xlfn.XLOOKUP(A630,'2021'!A:A,'2021'!X:X)</f>
        <v>#N/A</v>
      </c>
      <c r="T630" t="e">
        <f>_xlfn.XLOOKUP(A630,'2022'!A:A,'2022'!X:X)</f>
        <v>#N/A</v>
      </c>
      <c r="U630" t="e">
        <f>_xlfn.XLOOKUP(A630,'2023'!B:B,'2023'!AF:AF)</f>
        <v>#N/A</v>
      </c>
      <c r="V630" t="e">
        <f>_xlfn.XLOOKUP(A630,'2024'!B:B,'2024'!BW:BW)</f>
        <v>#N/A</v>
      </c>
      <c r="W630">
        <f>_xlfn.XLOOKUP(A630,'2025'!A:A,'2025'!C:C)</f>
        <v>0</v>
      </c>
      <c r="X630" t="e">
        <f>_xlfn.XLOOKUP(A630,'2021'!A:A,'2021'!V:V)</f>
        <v>#N/A</v>
      </c>
      <c r="Y630" t="e">
        <f>_xlfn.XLOOKUP(A630,'2022'!A:A,'2022'!W:W)</f>
        <v>#N/A</v>
      </c>
      <c r="Z630" t="e">
        <f>_xlfn.XLOOKUP(A630,'2023'!B:B,'2023'!AE:AE)</f>
        <v>#N/A</v>
      </c>
      <c r="AA630" t="e">
        <f>_xlfn.XLOOKUP(A630,'2024'!B:B,'2024'!AZ:AZ)</f>
        <v>#N/A</v>
      </c>
      <c r="AB630">
        <f>_xlfn.XLOOKUP(A630,'2025'!A:A,'2025'!F:F)</f>
        <v>1</v>
      </c>
    </row>
    <row r="631" spans="1:28">
      <c r="A631" t="s">
        <v>248</v>
      </c>
      <c r="E631" t="str">
        <f>_xlfn.XLOOKUP(A631,'2022'!A:A,'2022'!AA:AA)</f>
        <v/>
      </c>
      <c r="F631">
        <f>_xlfn.XLOOKUP(A631,'2023'!B:B,'2023'!AG:AG)</f>
        <v>0</v>
      </c>
      <c r="G631">
        <f>_xlfn.XLOOKUP(A631,'2024'!B:B,'2024'!BL:BL)</f>
        <v>0</v>
      </c>
      <c r="H631">
        <f>_xlfn.XLOOKUP(A631,'2025'!A:A,'2025'!G:G)</f>
        <v>0</v>
      </c>
      <c r="I631" t="str">
        <f>_xlfn.XLOOKUP(A631,'2021'!A:A,'2021'!U:U)</f>
        <v/>
      </c>
      <c r="J631" t="str">
        <f>_xlfn.XLOOKUP(A631,'2022'!A:A,'2022'!V:V)</f>
        <v/>
      </c>
      <c r="K631" t="str">
        <f>_xlfn.XLOOKUP(A631,'2023'!B:B,'2023'!AD:AD)</f>
        <v/>
      </c>
      <c r="L631" t="str">
        <f>_xlfn.XLOOKUP(A631,'2024'!B:B,'2024'!AV:AV)</f>
        <v/>
      </c>
      <c r="M631">
        <f>_xlfn.XLOOKUP(A631,'2025'!A:A,'2025'!G:G)</f>
        <v>0</v>
      </c>
      <c r="N631">
        <f>_xlfn.XLOOKUP(A631,'2021'!A:A,'2021'!E:E)</f>
        <v>0</v>
      </c>
      <c r="O631">
        <f>_xlfn.XLOOKUP(A631,'2022'!A:A,'2022'!E:E)</f>
        <v>0</v>
      </c>
      <c r="P631">
        <f>_xlfn.XLOOKUP(A631,'2023'!B:B,'2023'!G:G)</f>
        <v>0</v>
      </c>
      <c r="Q631">
        <f>_xlfn.XLOOKUP(A631,'2024'!B:B,'2024'!BH:BH)</f>
        <v>0</v>
      </c>
      <c r="R631">
        <f>_xlfn.XLOOKUP(A631,'2025'!A:A,'2025'!B:B)</f>
        <v>0</v>
      </c>
      <c r="S631" t="str">
        <f>_xlfn.XLOOKUP(A631,'2021'!A:A,'2021'!X:X)</f>
        <v/>
      </c>
      <c r="T631" t="str">
        <f>_xlfn.XLOOKUP(A631,'2022'!A:A,'2022'!X:X)</f>
        <v/>
      </c>
      <c r="U631" t="str">
        <f>_xlfn.XLOOKUP(A631,'2023'!B:B,'2023'!AF:AF)</f>
        <v/>
      </c>
      <c r="V631" t="str">
        <f>_xlfn.XLOOKUP(A631,'2024'!B:B,'2024'!BW:BW)</f>
        <v/>
      </c>
      <c r="W631">
        <f>_xlfn.XLOOKUP(A631,'2025'!A:A,'2025'!C:C)</f>
        <v>1</v>
      </c>
      <c r="X631" t="str">
        <f>_xlfn.XLOOKUP(A631,'2021'!A:A,'2021'!V:V)</f>
        <v/>
      </c>
      <c r="Y631" t="str">
        <f>_xlfn.XLOOKUP(A631,'2022'!A:A,'2022'!W:W)</f>
        <v/>
      </c>
      <c r="Z631" t="str">
        <f>_xlfn.XLOOKUP(A631,'2023'!B:B,'2023'!AE:AE)</f>
        <v/>
      </c>
      <c r="AA631">
        <f>_xlfn.XLOOKUP(A631,'2024'!B:B,'2024'!AZ:AZ)</f>
        <v>0</v>
      </c>
      <c r="AB631">
        <f>_xlfn.XLOOKUP(A631,'2025'!A:A,'2025'!F:F)</f>
        <v>1</v>
      </c>
    </row>
    <row r="632" spans="1:28">
      <c r="A632" t="s">
        <v>544</v>
      </c>
      <c r="E632" t="str">
        <f>_xlfn.XLOOKUP(A632,'2022'!A:A,'2022'!AA:AA)</f>
        <v/>
      </c>
      <c r="F632">
        <f>_xlfn.XLOOKUP(A632,'2023'!B:B,'2023'!AG:AG)</f>
        <v>0</v>
      </c>
      <c r="G632" t="e">
        <f>_xlfn.XLOOKUP(A632,'2024'!B:B,'2024'!BL:BL)</f>
        <v>#N/A</v>
      </c>
      <c r="H632">
        <f>_xlfn.XLOOKUP(A632,'2025'!A:A,'2025'!G:G)</f>
        <v>1</v>
      </c>
      <c r="I632" t="str">
        <f>_xlfn.XLOOKUP(A632,'2021'!A:A,'2021'!U:U)</f>
        <v/>
      </c>
      <c r="J632" t="str">
        <f>_xlfn.XLOOKUP(A632,'2022'!A:A,'2022'!V:V)</f>
        <v/>
      </c>
      <c r="K632">
        <f>_xlfn.XLOOKUP(A632,'2023'!B:B,'2023'!AD:AD)</f>
        <v>1</v>
      </c>
      <c r="L632" t="e">
        <f>_xlfn.XLOOKUP(A632,'2024'!B:B,'2024'!AV:AV)</f>
        <v>#N/A</v>
      </c>
      <c r="M632">
        <f>_xlfn.XLOOKUP(A632,'2025'!A:A,'2025'!G:G)</f>
        <v>1</v>
      </c>
      <c r="N632">
        <f>_xlfn.XLOOKUP(A632,'2021'!A:A,'2021'!E:E)</f>
        <v>0</v>
      </c>
      <c r="O632">
        <f>_xlfn.XLOOKUP(A632,'2022'!A:A,'2022'!E:E)</f>
        <v>0</v>
      </c>
      <c r="P632">
        <f>_xlfn.XLOOKUP(A632,'2023'!B:B,'2023'!G:G)</f>
        <v>0</v>
      </c>
      <c r="Q632" t="e">
        <f>_xlfn.XLOOKUP(A632,'2024'!B:B,'2024'!BH:BH)</f>
        <v>#N/A</v>
      </c>
      <c r="R632">
        <f>_xlfn.XLOOKUP(A632,'2025'!A:A,'2025'!B:B)</f>
        <v>0</v>
      </c>
      <c r="S632" t="str">
        <f>_xlfn.XLOOKUP(A632,'2021'!A:A,'2021'!X:X)</f>
        <v/>
      </c>
      <c r="T632" t="str">
        <f>_xlfn.XLOOKUP(A632,'2022'!A:A,'2022'!X:X)</f>
        <v/>
      </c>
      <c r="U632" t="str">
        <f>_xlfn.XLOOKUP(A632,'2023'!B:B,'2023'!AF:AF)</f>
        <v/>
      </c>
      <c r="V632" t="e">
        <f>_xlfn.XLOOKUP(A632,'2024'!B:B,'2024'!BW:BW)</f>
        <v>#N/A</v>
      </c>
      <c r="W632">
        <f>_xlfn.XLOOKUP(A632,'2025'!A:A,'2025'!C:C)</f>
        <v>1</v>
      </c>
      <c r="X632" t="str">
        <f>_xlfn.XLOOKUP(A632,'2021'!A:A,'2021'!V:V)</f>
        <v/>
      </c>
      <c r="Y632" t="str">
        <f>_xlfn.XLOOKUP(A632,'2022'!A:A,'2022'!W:W)</f>
        <v/>
      </c>
      <c r="Z632" t="str">
        <f>_xlfn.XLOOKUP(A632,'2023'!B:B,'2023'!AE:AE)</f>
        <v/>
      </c>
      <c r="AA632" t="e">
        <f>_xlfn.XLOOKUP(A632,'2024'!B:B,'2024'!AZ:AZ)</f>
        <v>#N/A</v>
      </c>
      <c r="AB632">
        <f>_xlfn.XLOOKUP(A632,'2025'!A:A,'2025'!F:F)</f>
        <v>1</v>
      </c>
    </row>
    <row r="633" spans="1:28">
      <c r="A633" t="s">
        <v>393</v>
      </c>
      <c r="E633" t="str">
        <f>_xlfn.XLOOKUP(A633,'2022'!A:A,'2022'!AA:AA)</f>
        <v/>
      </c>
      <c r="F633">
        <f>_xlfn.XLOOKUP(A633,'2023'!B:B,'2023'!AG:AG)</f>
        <v>0</v>
      </c>
      <c r="G633">
        <f>_xlfn.XLOOKUP(A633,'2024'!B:B,'2024'!BL:BL)</f>
        <v>1</v>
      </c>
      <c r="H633">
        <f>_xlfn.XLOOKUP(A633,'2025'!A:A,'2025'!G:G)</f>
        <v>1</v>
      </c>
      <c r="I633" t="str">
        <f>_xlfn.XLOOKUP(A633,'2021'!A:A,'2021'!U:U)</f>
        <v/>
      </c>
      <c r="J633" t="str">
        <f>_xlfn.XLOOKUP(A633,'2022'!A:A,'2022'!V:V)</f>
        <v/>
      </c>
      <c r="K633" t="str">
        <f>_xlfn.XLOOKUP(A633,'2023'!B:B,'2023'!AD:AD)</f>
        <v/>
      </c>
      <c r="L633" t="str">
        <f>_xlfn.XLOOKUP(A633,'2024'!B:B,'2024'!AV:AV)</f>
        <v/>
      </c>
      <c r="M633">
        <f>_xlfn.XLOOKUP(A633,'2025'!A:A,'2025'!G:G)</f>
        <v>1</v>
      </c>
      <c r="N633">
        <f>_xlfn.XLOOKUP(A633,'2021'!A:A,'2021'!E:E)</f>
        <v>0</v>
      </c>
      <c r="O633" t="str">
        <f>_xlfn.XLOOKUP(A633,'2022'!A:A,'2022'!E:E)</f>
        <v>Y</v>
      </c>
      <c r="P633" t="str">
        <f>_xlfn.XLOOKUP(A633,'2023'!B:B,'2023'!G:G)</f>
        <v>Y</v>
      </c>
      <c r="Q633">
        <f>_xlfn.XLOOKUP(A633,'2024'!B:B,'2024'!BH:BH)</f>
        <v>1</v>
      </c>
      <c r="R633">
        <f>_xlfn.XLOOKUP(A633,'2025'!A:A,'2025'!B:B)</f>
        <v>1</v>
      </c>
      <c r="S633">
        <f>_xlfn.XLOOKUP(A633,'2021'!A:A,'2021'!X:X)</f>
        <v>1</v>
      </c>
      <c r="T633">
        <f>_xlfn.XLOOKUP(A633,'2022'!A:A,'2022'!X:X)</f>
        <v>1</v>
      </c>
      <c r="U633">
        <f>_xlfn.XLOOKUP(A633,'2023'!B:B,'2023'!AF:AF)</f>
        <v>1</v>
      </c>
      <c r="V633">
        <f>_xlfn.XLOOKUP(A633,'2024'!B:B,'2024'!BW:BW)</f>
        <v>1</v>
      </c>
      <c r="W633">
        <f>_xlfn.XLOOKUP(A633,'2025'!A:A,'2025'!C:C)</f>
        <v>1</v>
      </c>
      <c r="X633">
        <f>_xlfn.XLOOKUP(A633,'2021'!A:A,'2021'!V:V)</f>
        <v>1</v>
      </c>
      <c r="Y633">
        <f>_xlfn.XLOOKUP(A633,'2022'!A:A,'2022'!W:W)</f>
        <v>1</v>
      </c>
      <c r="Z633">
        <f>_xlfn.XLOOKUP(A633,'2023'!B:B,'2023'!AE:AE)</f>
        <v>1</v>
      </c>
      <c r="AA633">
        <f>_xlfn.XLOOKUP(A633,'2024'!B:B,'2024'!AZ:AZ)</f>
        <v>1</v>
      </c>
      <c r="AB633">
        <f>_xlfn.XLOOKUP(A633,'2025'!A:A,'2025'!F:F)</f>
        <v>1</v>
      </c>
    </row>
    <row r="634" spans="1:28">
      <c r="A634" t="s">
        <v>2954</v>
      </c>
      <c r="E634" t="str">
        <f>_xlfn.XLOOKUP(A634,'2022'!A:A,'2022'!AA:AA)</f>
        <v>Y</v>
      </c>
      <c r="F634" t="e">
        <f>_xlfn.XLOOKUP(A634,'2023'!B:B,'2023'!AG:AG)</f>
        <v>#N/A</v>
      </c>
      <c r="G634" t="e">
        <f>_xlfn.XLOOKUP(A634,'2024'!B:B,'2024'!BL:BL)</f>
        <v>#N/A</v>
      </c>
      <c r="H634" t="e">
        <f>_xlfn.XLOOKUP(A634,'2025'!A:A,'2025'!G:G)</f>
        <v>#N/A</v>
      </c>
      <c r="I634" t="e">
        <f>_xlfn.XLOOKUP(A634,'2021'!A:A,'2021'!U:U)</f>
        <v>#N/A</v>
      </c>
      <c r="J634">
        <f>_xlfn.XLOOKUP(A634,'2022'!A:A,'2022'!V:V)</f>
        <v>1</v>
      </c>
      <c r="K634" t="e">
        <f>_xlfn.XLOOKUP(A634,'2023'!B:B,'2023'!AD:AD)</f>
        <v>#N/A</v>
      </c>
      <c r="L634" t="e">
        <f>_xlfn.XLOOKUP(A634,'2024'!B:B,'2024'!AV:AV)</f>
        <v>#N/A</v>
      </c>
      <c r="M634" t="e">
        <f>_xlfn.XLOOKUP(A634,'2025'!A:A,'2025'!G:G)</f>
        <v>#N/A</v>
      </c>
      <c r="N634" t="e">
        <f>_xlfn.XLOOKUP(A634,'2021'!A:A,'2021'!E:E)</f>
        <v>#N/A</v>
      </c>
      <c r="O634">
        <f>_xlfn.XLOOKUP(A634,'2022'!A:A,'2022'!E:E)</f>
        <v>0</v>
      </c>
      <c r="P634" t="e">
        <f>_xlfn.XLOOKUP(A634,'2023'!B:B,'2023'!G:G)</f>
        <v>#N/A</v>
      </c>
      <c r="Q634" t="e">
        <f>_xlfn.XLOOKUP(A634,'2024'!B:B,'2024'!BH:BH)</f>
        <v>#N/A</v>
      </c>
      <c r="R634" t="e">
        <f>_xlfn.XLOOKUP(A634,'2025'!A:A,'2025'!B:B)</f>
        <v>#N/A</v>
      </c>
      <c r="S634" t="e">
        <f>_xlfn.XLOOKUP(A634,'2021'!A:A,'2021'!X:X)</f>
        <v>#N/A</v>
      </c>
      <c r="T634" t="str">
        <f>_xlfn.XLOOKUP(A634,'2022'!A:A,'2022'!X:X)</f>
        <v/>
      </c>
      <c r="U634" t="e">
        <f>_xlfn.XLOOKUP(A634,'2023'!B:B,'2023'!AF:AF)</f>
        <v>#N/A</v>
      </c>
      <c r="V634" t="e">
        <f>_xlfn.XLOOKUP(A634,'2024'!B:B,'2024'!BW:BW)</f>
        <v>#N/A</v>
      </c>
      <c r="W634" t="e">
        <f>_xlfn.XLOOKUP(A634,'2025'!A:A,'2025'!C:C)</f>
        <v>#N/A</v>
      </c>
      <c r="X634" t="e">
        <f>_xlfn.XLOOKUP(A634,'2021'!A:A,'2021'!V:V)</f>
        <v>#N/A</v>
      </c>
      <c r="Y634" t="str">
        <f>_xlfn.XLOOKUP(A634,'2022'!A:A,'2022'!W:W)</f>
        <v/>
      </c>
      <c r="Z634" t="e">
        <f>_xlfn.XLOOKUP(A634,'2023'!B:B,'2023'!AE:AE)</f>
        <v>#N/A</v>
      </c>
      <c r="AA634" t="e">
        <f>_xlfn.XLOOKUP(A634,'2024'!B:B,'2024'!AZ:AZ)</f>
        <v>#N/A</v>
      </c>
      <c r="AB634" t="e">
        <f>_xlfn.XLOOKUP(A634,'2025'!A:A,'2025'!F:F)</f>
        <v>#N/A</v>
      </c>
    </row>
    <row r="635" spans="1:28">
      <c r="A635" t="s">
        <v>414</v>
      </c>
      <c r="E635" t="e">
        <f>_xlfn.XLOOKUP(A635,'2022'!A:A,'2022'!AA:AA)</f>
        <v>#N/A</v>
      </c>
      <c r="F635" t="str">
        <f>_xlfn.XLOOKUP(A635,'2023'!B:B,'2023'!AG:AG)</f>
        <v>Y</v>
      </c>
      <c r="G635">
        <f>_xlfn.XLOOKUP(A635,'2024'!B:B,'2024'!BL:BL)</f>
        <v>0</v>
      </c>
      <c r="H635">
        <f>_xlfn.XLOOKUP(A635,'2025'!A:A,'2025'!G:G)</f>
        <v>1</v>
      </c>
      <c r="I635" t="e">
        <f>_xlfn.XLOOKUP(A635,'2021'!A:A,'2021'!U:U)</f>
        <v>#N/A</v>
      </c>
      <c r="J635" t="e">
        <f>_xlfn.XLOOKUP(A635,'2022'!A:A,'2022'!V:V)</f>
        <v>#N/A</v>
      </c>
      <c r="K635">
        <f>_xlfn.XLOOKUP(A635,'2023'!B:B,'2023'!AD:AD)</f>
        <v>1</v>
      </c>
      <c r="L635" t="str">
        <f>_xlfn.XLOOKUP(A635,'2024'!B:B,'2024'!AV:AV)</f>
        <v/>
      </c>
      <c r="M635">
        <f>_xlfn.XLOOKUP(A635,'2025'!A:A,'2025'!G:G)</f>
        <v>1</v>
      </c>
      <c r="N635" t="e">
        <f>_xlfn.XLOOKUP(A635,'2021'!A:A,'2021'!E:E)</f>
        <v>#N/A</v>
      </c>
      <c r="O635" t="e">
        <f>_xlfn.XLOOKUP(A635,'2022'!A:A,'2022'!E:E)</f>
        <v>#N/A</v>
      </c>
      <c r="P635">
        <f>_xlfn.XLOOKUP(A635,'2023'!B:B,'2023'!G:G)</f>
        <v>0</v>
      </c>
      <c r="Q635">
        <f>_xlfn.XLOOKUP(A635,'2024'!B:B,'2024'!BH:BH)</f>
        <v>0</v>
      </c>
      <c r="R635">
        <f>_xlfn.XLOOKUP(A635,'2025'!A:A,'2025'!B:B)</f>
        <v>0</v>
      </c>
      <c r="S635" t="e">
        <f>_xlfn.XLOOKUP(A635,'2021'!A:A,'2021'!X:X)</f>
        <v>#N/A</v>
      </c>
      <c r="T635" t="e">
        <f>_xlfn.XLOOKUP(A635,'2022'!A:A,'2022'!X:X)</f>
        <v>#N/A</v>
      </c>
      <c r="U635" t="str">
        <f>_xlfn.XLOOKUP(A635,'2023'!B:B,'2023'!AF:AF)</f>
        <v/>
      </c>
      <c r="V635" t="str">
        <f>_xlfn.XLOOKUP(A635,'2024'!B:B,'2024'!BW:BW)</f>
        <v/>
      </c>
      <c r="W635">
        <f>_xlfn.XLOOKUP(A635,'2025'!A:A,'2025'!C:C)</f>
        <v>0</v>
      </c>
      <c r="X635" t="e">
        <f>_xlfn.XLOOKUP(A635,'2021'!A:A,'2021'!V:V)</f>
        <v>#N/A</v>
      </c>
      <c r="Y635" t="e">
        <f>_xlfn.XLOOKUP(A635,'2022'!A:A,'2022'!W:W)</f>
        <v>#N/A</v>
      </c>
      <c r="Z635" t="str">
        <f>_xlfn.XLOOKUP(A635,'2023'!B:B,'2023'!AE:AE)</f>
        <v/>
      </c>
      <c r="AA635">
        <f>_xlfn.XLOOKUP(A635,'2024'!B:B,'2024'!AZ:AZ)</f>
        <v>0</v>
      </c>
      <c r="AB635">
        <f>_xlfn.XLOOKUP(A635,'2025'!A:A,'2025'!F:F)</f>
        <v>1</v>
      </c>
    </row>
    <row r="636" spans="1:28">
      <c r="A636" t="s">
        <v>197</v>
      </c>
      <c r="E636" t="str">
        <f>_xlfn.XLOOKUP(A636,'2022'!A:A,'2022'!AA:AA)</f>
        <v/>
      </c>
      <c r="F636">
        <f>_xlfn.XLOOKUP(A636,'2023'!B:B,'2023'!AG:AG)</f>
        <v>0</v>
      </c>
      <c r="G636">
        <f>_xlfn.XLOOKUP(A636,'2024'!B:B,'2024'!BL:BL)</f>
        <v>0</v>
      </c>
      <c r="H636">
        <f>_xlfn.XLOOKUP(A636,'2025'!A:A,'2025'!G:G)</f>
        <v>0</v>
      </c>
      <c r="I636" t="str">
        <f>_xlfn.XLOOKUP(A636,'2021'!A:A,'2021'!U:U)</f>
        <v/>
      </c>
      <c r="J636" t="str">
        <f>_xlfn.XLOOKUP(A636,'2022'!A:A,'2022'!V:V)</f>
        <v/>
      </c>
      <c r="K636" t="str">
        <f>_xlfn.XLOOKUP(A636,'2023'!B:B,'2023'!AD:AD)</f>
        <v/>
      </c>
      <c r="L636" t="str">
        <f>_xlfn.XLOOKUP(A636,'2024'!B:B,'2024'!AV:AV)</f>
        <v/>
      </c>
      <c r="M636">
        <f>_xlfn.XLOOKUP(A636,'2025'!A:A,'2025'!G:G)</f>
        <v>0</v>
      </c>
      <c r="N636">
        <f>_xlfn.XLOOKUP(A636,'2021'!A:A,'2021'!E:E)</f>
        <v>0</v>
      </c>
      <c r="O636">
        <f>_xlfn.XLOOKUP(A636,'2022'!A:A,'2022'!E:E)</f>
        <v>0</v>
      </c>
      <c r="P636">
        <f>_xlfn.XLOOKUP(A636,'2023'!B:B,'2023'!G:G)</f>
        <v>0</v>
      </c>
      <c r="Q636">
        <f>_xlfn.XLOOKUP(A636,'2024'!B:B,'2024'!BH:BH)</f>
        <v>0</v>
      </c>
      <c r="R636">
        <f>_xlfn.XLOOKUP(A636,'2025'!A:A,'2025'!B:B)</f>
        <v>0</v>
      </c>
      <c r="S636" t="str">
        <f>_xlfn.XLOOKUP(A636,'2021'!A:A,'2021'!X:X)</f>
        <v/>
      </c>
      <c r="T636" t="str">
        <f>_xlfn.XLOOKUP(A636,'2022'!A:A,'2022'!X:X)</f>
        <v/>
      </c>
      <c r="U636" t="str">
        <f>_xlfn.XLOOKUP(A636,'2023'!B:B,'2023'!AF:AF)</f>
        <v/>
      </c>
      <c r="V636" t="str">
        <f>_xlfn.XLOOKUP(A636,'2024'!B:B,'2024'!BW:BW)</f>
        <v/>
      </c>
      <c r="W636">
        <f>_xlfn.XLOOKUP(A636,'2025'!A:A,'2025'!C:C)</f>
        <v>0</v>
      </c>
      <c r="X636" t="str">
        <f>_xlfn.XLOOKUP(A636,'2021'!A:A,'2021'!V:V)</f>
        <v/>
      </c>
      <c r="Y636" t="str">
        <f>_xlfn.XLOOKUP(A636,'2022'!A:A,'2022'!W:W)</f>
        <v/>
      </c>
      <c r="Z636" t="str">
        <f>_xlfn.XLOOKUP(A636,'2023'!B:B,'2023'!AE:AE)</f>
        <v/>
      </c>
      <c r="AA636">
        <f>_xlfn.XLOOKUP(A636,'2024'!B:B,'2024'!AZ:AZ)</f>
        <v>0</v>
      </c>
      <c r="AB636">
        <f>_xlfn.XLOOKUP(A636,'2025'!A:A,'2025'!F:F)</f>
        <v>0</v>
      </c>
    </row>
    <row r="637" spans="1:28">
      <c r="A637" t="s">
        <v>415</v>
      </c>
      <c r="E637" t="str">
        <f>_xlfn.XLOOKUP(A637,'2022'!A:A,'2022'!AA:AA)</f>
        <v/>
      </c>
      <c r="F637">
        <f>_xlfn.XLOOKUP(A637,'2023'!B:B,'2023'!AG:AG)</f>
        <v>0</v>
      </c>
      <c r="G637">
        <f>_xlfn.XLOOKUP(A637,'2024'!B:B,'2024'!BL:BL)</f>
        <v>0</v>
      </c>
      <c r="H637">
        <f>_xlfn.XLOOKUP(A637,'2025'!A:A,'2025'!G:G)</f>
        <v>0</v>
      </c>
      <c r="I637">
        <f>_xlfn.XLOOKUP(A637,'2021'!A:A,'2021'!U:U)</f>
        <v>1</v>
      </c>
      <c r="J637">
        <f>_xlfn.XLOOKUP(A637,'2022'!A:A,'2022'!V:V)</f>
        <v>1</v>
      </c>
      <c r="K637">
        <f>_xlfn.XLOOKUP(A637,'2023'!B:B,'2023'!AD:AD)</f>
        <v>1</v>
      </c>
      <c r="L637" t="str">
        <f>_xlfn.XLOOKUP(A637,'2024'!B:B,'2024'!AV:AV)</f>
        <v/>
      </c>
      <c r="M637">
        <f>_xlfn.XLOOKUP(A637,'2025'!A:A,'2025'!G:G)</f>
        <v>0</v>
      </c>
      <c r="N637">
        <f>_xlfn.XLOOKUP(A637,'2021'!A:A,'2021'!E:E)</f>
        <v>0</v>
      </c>
      <c r="O637">
        <f>_xlfn.XLOOKUP(A637,'2022'!A:A,'2022'!E:E)</f>
        <v>0</v>
      </c>
      <c r="P637">
        <f>_xlfn.XLOOKUP(A637,'2023'!B:B,'2023'!G:G)</f>
        <v>0</v>
      </c>
      <c r="Q637">
        <f>_xlfn.XLOOKUP(A637,'2024'!B:B,'2024'!BH:BH)</f>
        <v>0</v>
      </c>
      <c r="R637">
        <f>_xlfn.XLOOKUP(A637,'2025'!A:A,'2025'!B:B)</f>
        <v>0</v>
      </c>
      <c r="S637" t="str">
        <f>_xlfn.XLOOKUP(A637,'2021'!A:A,'2021'!X:X)</f>
        <v/>
      </c>
      <c r="T637" t="str">
        <f>_xlfn.XLOOKUP(A637,'2022'!A:A,'2022'!X:X)</f>
        <v/>
      </c>
      <c r="U637" t="str">
        <f>_xlfn.XLOOKUP(A637,'2023'!B:B,'2023'!AF:AF)</f>
        <v/>
      </c>
      <c r="V637" t="str">
        <f>_xlfn.XLOOKUP(A637,'2024'!B:B,'2024'!BW:BW)</f>
        <v/>
      </c>
      <c r="W637">
        <f>_xlfn.XLOOKUP(A637,'2025'!A:A,'2025'!C:C)</f>
        <v>0</v>
      </c>
      <c r="X637" t="str">
        <f>_xlfn.XLOOKUP(A637,'2021'!A:A,'2021'!V:V)</f>
        <v/>
      </c>
      <c r="Y637" t="str">
        <f>_xlfn.XLOOKUP(A637,'2022'!A:A,'2022'!W:W)</f>
        <v/>
      </c>
      <c r="Z637" t="str">
        <f>_xlfn.XLOOKUP(A637,'2023'!B:B,'2023'!AE:AE)</f>
        <v/>
      </c>
      <c r="AA637">
        <f>_xlfn.XLOOKUP(A637,'2024'!B:B,'2024'!AZ:AZ)</f>
        <v>0</v>
      </c>
      <c r="AB637">
        <f>_xlfn.XLOOKUP(A637,'2025'!A:A,'2025'!F:F)</f>
        <v>0</v>
      </c>
    </row>
    <row r="638" spans="1:28">
      <c r="A638" t="s">
        <v>289</v>
      </c>
      <c r="E638" t="str">
        <f>_xlfn.XLOOKUP(A638,'2022'!A:A,'2022'!AA:AA)</f>
        <v/>
      </c>
      <c r="F638">
        <f>_xlfn.XLOOKUP(A638,'2023'!B:B,'2023'!AG:AG)</f>
        <v>0</v>
      </c>
      <c r="G638">
        <f>_xlfn.XLOOKUP(A638,'2024'!B:B,'2024'!BL:BL)</f>
        <v>0</v>
      </c>
      <c r="H638">
        <f>_xlfn.XLOOKUP(A638,'2025'!A:A,'2025'!G:G)</f>
        <v>0</v>
      </c>
      <c r="I638" t="str">
        <f>_xlfn.XLOOKUP(A638,'2021'!A:A,'2021'!U:U)</f>
        <v/>
      </c>
      <c r="J638" t="str">
        <f>_xlfn.XLOOKUP(A638,'2022'!A:A,'2022'!V:V)</f>
        <v/>
      </c>
      <c r="K638" t="str">
        <f>_xlfn.XLOOKUP(A638,'2023'!B:B,'2023'!AD:AD)</f>
        <v/>
      </c>
      <c r="L638" t="str">
        <f>_xlfn.XLOOKUP(A638,'2024'!B:B,'2024'!AV:AV)</f>
        <v/>
      </c>
      <c r="M638">
        <f>_xlfn.XLOOKUP(A638,'2025'!A:A,'2025'!G:G)</f>
        <v>0</v>
      </c>
      <c r="N638">
        <f>_xlfn.XLOOKUP(A638,'2021'!A:A,'2021'!E:E)</f>
        <v>0</v>
      </c>
      <c r="O638">
        <f>_xlfn.XLOOKUP(A638,'2022'!A:A,'2022'!E:E)</f>
        <v>0</v>
      </c>
      <c r="P638">
        <f>_xlfn.XLOOKUP(A638,'2023'!B:B,'2023'!G:G)</f>
        <v>0</v>
      </c>
      <c r="Q638">
        <f>_xlfn.XLOOKUP(A638,'2024'!B:B,'2024'!BH:BH)</f>
        <v>0</v>
      </c>
      <c r="R638">
        <f>_xlfn.XLOOKUP(A638,'2025'!A:A,'2025'!B:B)</f>
        <v>0</v>
      </c>
      <c r="S638" t="str">
        <f>_xlfn.XLOOKUP(A638,'2021'!A:A,'2021'!X:X)</f>
        <v/>
      </c>
      <c r="T638" t="str">
        <f>_xlfn.XLOOKUP(A638,'2022'!A:A,'2022'!X:X)</f>
        <v/>
      </c>
      <c r="U638" t="str">
        <f>_xlfn.XLOOKUP(A638,'2023'!B:B,'2023'!AF:AF)</f>
        <v/>
      </c>
      <c r="V638" t="str">
        <f>_xlfn.XLOOKUP(A638,'2024'!B:B,'2024'!BW:BW)</f>
        <v/>
      </c>
      <c r="W638">
        <f>_xlfn.XLOOKUP(A638,'2025'!A:A,'2025'!C:C)</f>
        <v>0</v>
      </c>
      <c r="X638" t="str">
        <f>_xlfn.XLOOKUP(A638,'2021'!A:A,'2021'!V:V)</f>
        <v/>
      </c>
      <c r="Y638" t="str">
        <f>_xlfn.XLOOKUP(A638,'2022'!A:A,'2022'!W:W)</f>
        <v/>
      </c>
      <c r="Z638" t="str">
        <f>_xlfn.XLOOKUP(A638,'2023'!B:B,'2023'!AE:AE)</f>
        <v/>
      </c>
      <c r="AA638">
        <f>_xlfn.XLOOKUP(A638,'2024'!B:B,'2024'!AZ:AZ)</f>
        <v>0</v>
      </c>
      <c r="AB638">
        <f>_xlfn.XLOOKUP(A638,'2025'!A:A,'2025'!F:F)</f>
        <v>0</v>
      </c>
    </row>
    <row r="639" spans="1:28">
      <c r="A639" t="s">
        <v>146</v>
      </c>
      <c r="E639" t="str">
        <f>_xlfn.XLOOKUP(A639,'2022'!A:A,'2022'!AA:AA)</f>
        <v/>
      </c>
      <c r="F639" t="str">
        <f>_xlfn.XLOOKUP(A639,'2023'!B:B,'2023'!AG:AG)</f>
        <v>U</v>
      </c>
      <c r="G639">
        <f>_xlfn.XLOOKUP(A639,'2024'!B:B,'2024'!BL:BL)</f>
        <v>0</v>
      </c>
      <c r="H639">
        <f>_xlfn.XLOOKUP(A639,'2025'!A:A,'2025'!G:G)</f>
        <v>0</v>
      </c>
      <c r="I639" t="str">
        <f>_xlfn.XLOOKUP(A639,'2021'!A:A,'2021'!U:U)</f>
        <v/>
      </c>
      <c r="J639" t="str">
        <f>_xlfn.XLOOKUP(A639,'2022'!A:A,'2022'!V:V)</f>
        <v/>
      </c>
      <c r="K639" t="str">
        <f>_xlfn.XLOOKUP(A639,'2023'!B:B,'2023'!AD:AD)</f>
        <v/>
      </c>
      <c r="L639" t="str">
        <f>_xlfn.XLOOKUP(A639,'2024'!B:B,'2024'!AV:AV)</f>
        <v/>
      </c>
      <c r="M639">
        <f>_xlfn.XLOOKUP(A639,'2025'!A:A,'2025'!G:G)</f>
        <v>0</v>
      </c>
      <c r="N639">
        <f>_xlfn.XLOOKUP(A639,'2021'!A:A,'2021'!E:E)</f>
        <v>0</v>
      </c>
      <c r="O639">
        <f>_xlfn.XLOOKUP(A639,'2022'!A:A,'2022'!E:E)</f>
        <v>0</v>
      </c>
      <c r="P639">
        <f>_xlfn.XLOOKUP(A639,'2023'!B:B,'2023'!G:G)</f>
        <v>0</v>
      </c>
      <c r="Q639">
        <f>_xlfn.XLOOKUP(A639,'2024'!B:B,'2024'!BH:BH)</f>
        <v>0</v>
      </c>
      <c r="R639">
        <f>_xlfn.XLOOKUP(A639,'2025'!A:A,'2025'!B:B)</f>
        <v>0</v>
      </c>
      <c r="S639" t="str">
        <f>_xlfn.XLOOKUP(A639,'2021'!A:A,'2021'!X:X)</f>
        <v/>
      </c>
      <c r="T639" t="str">
        <f>_xlfn.XLOOKUP(A639,'2022'!A:A,'2022'!X:X)</f>
        <v/>
      </c>
      <c r="U639" t="str">
        <f>_xlfn.XLOOKUP(A639,'2023'!B:B,'2023'!AF:AF)</f>
        <v/>
      </c>
      <c r="V639" t="str">
        <f>_xlfn.XLOOKUP(A639,'2024'!B:B,'2024'!BW:BW)</f>
        <v/>
      </c>
      <c r="W639">
        <f>_xlfn.XLOOKUP(A639,'2025'!A:A,'2025'!C:C)</f>
        <v>0</v>
      </c>
      <c r="X639" t="str">
        <f>_xlfn.XLOOKUP(A639,'2021'!A:A,'2021'!V:V)</f>
        <v/>
      </c>
      <c r="Y639" t="str">
        <f>_xlfn.XLOOKUP(A639,'2022'!A:A,'2022'!W:W)</f>
        <v/>
      </c>
      <c r="Z639" t="str">
        <f>_xlfn.XLOOKUP(A639,'2023'!B:B,'2023'!AE:AE)</f>
        <v/>
      </c>
      <c r="AA639">
        <f>_xlfn.XLOOKUP(A639,'2024'!B:B,'2024'!AZ:AZ)</f>
        <v>0</v>
      </c>
      <c r="AB639">
        <f>_xlfn.XLOOKUP(A639,'2025'!A:A,'2025'!F:F)</f>
        <v>0</v>
      </c>
    </row>
    <row r="640" spans="1:28">
      <c r="A640" t="s">
        <v>256</v>
      </c>
      <c r="E640" t="str">
        <f>_xlfn.XLOOKUP(A640,'2022'!A:A,'2022'!AA:AA)</f>
        <v/>
      </c>
      <c r="F640" t="str">
        <f>_xlfn.XLOOKUP(A640,'2023'!B:B,'2023'!AG:AG)</f>
        <v>U</v>
      </c>
      <c r="G640">
        <f>_xlfn.XLOOKUP(A640,'2024'!B:B,'2024'!BL:BL)</f>
        <v>0</v>
      </c>
      <c r="H640">
        <f>_xlfn.XLOOKUP(A640,'2025'!A:A,'2025'!G:G)</f>
        <v>0</v>
      </c>
      <c r="I640" t="str">
        <f>_xlfn.XLOOKUP(A640,'2021'!A:A,'2021'!U:U)</f>
        <v/>
      </c>
      <c r="J640" t="str">
        <f>_xlfn.XLOOKUP(A640,'2022'!A:A,'2022'!V:V)</f>
        <v/>
      </c>
      <c r="K640" t="str">
        <f>_xlfn.XLOOKUP(A640,'2023'!B:B,'2023'!AD:AD)</f>
        <v/>
      </c>
      <c r="L640" t="str">
        <f>_xlfn.XLOOKUP(A640,'2024'!B:B,'2024'!AV:AV)</f>
        <v/>
      </c>
      <c r="M640">
        <f>_xlfn.XLOOKUP(A640,'2025'!A:A,'2025'!G:G)</f>
        <v>0</v>
      </c>
      <c r="N640">
        <f>_xlfn.XLOOKUP(A640,'2021'!A:A,'2021'!E:E)</f>
        <v>0</v>
      </c>
      <c r="O640">
        <f>_xlfn.XLOOKUP(A640,'2022'!A:A,'2022'!E:E)</f>
        <v>0</v>
      </c>
      <c r="P640">
        <f>_xlfn.XLOOKUP(A640,'2023'!B:B,'2023'!G:G)</f>
        <v>0</v>
      </c>
      <c r="Q640">
        <f>_xlfn.XLOOKUP(A640,'2024'!B:B,'2024'!BH:BH)</f>
        <v>0</v>
      </c>
      <c r="R640">
        <f>_xlfn.XLOOKUP(A640,'2025'!A:A,'2025'!B:B)</f>
        <v>0</v>
      </c>
      <c r="S640" t="str">
        <f>_xlfn.XLOOKUP(A640,'2021'!A:A,'2021'!X:X)</f>
        <v/>
      </c>
      <c r="T640" t="str">
        <f>_xlfn.XLOOKUP(A640,'2022'!A:A,'2022'!X:X)</f>
        <v/>
      </c>
      <c r="U640" t="str">
        <f>_xlfn.XLOOKUP(A640,'2023'!B:B,'2023'!AF:AF)</f>
        <v/>
      </c>
      <c r="V640" t="str">
        <f>_xlfn.XLOOKUP(A640,'2024'!B:B,'2024'!BW:BW)</f>
        <v/>
      </c>
      <c r="W640">
        <f>_xlfn.XLOOKUP(A640,'2025'!A:A,'2025'!C:C)</f>
        <v>0</v>
      </c>
      <c r="X640" t="str">
        <f>_xlfn.XLOOKUP(A640,'2021'!A:A,'2021'!V:V)</f>
        <v/>
      </c>
      <c r="Y640" t="str">
        <f>_xlfn.XLOOKUP(A640,'2022'!A:A,'2022'!W:W)</f>
        <v/>
      </c>
      <c r="Z640" t="str">
        <f>_xlfn.XLOOKUP(A640,'2023'!B:B,'2023'!AE:AE)</f>
        <v/>
      </c>
      <c r="AA640">
        <f>_xlfn.XLOOKUP(A640,'2024'!B:B,'2024'!AZ:AZ)</f>
        <v>0</v>
      </c>
      <c r="AB640">
        <f>_xlfn.XLOOKUP(A640,'2025'!A:A,'2025'!F:F)</f>
        <v>0</v>
      </c>
    </row>
    <row r="641" spans="1:28">
      <c r="A641" t="s">
        <v>345</v>
      </c>
      <c r="E641" t="str">
        <f>_xlfn.XLOOKUP(A641,'2022'!A:A,'2022'!AA:AA)</f>
        <v/>
      </c>
      <c r="F641">
        <f>_xlfn.XLOOKUP(A641,'2023'!B:B,'2023'!AG:AG)</f>
        <v>0</v>
      </c>
      <c r="G641">
        <f>_xlfn.XLOOKUP(A641,'2024'!B:B,'2024'!BL:BL)</f>
        <v>1</v>
      </c>
      <c r="H641">
        <f>_xlfn.XLOOKUP(A641,'2025'!A:A,'2025'!G:G)</f>
        <v>0</v>
      </c>
      <c r="I641" t="str">
        <f>_xlfn.XLOOKUP(A641,'2021'!A:A,'2021'!U:U)</f>
        <v/>
      </c>
      <c r="J641" t="str">
        <f>_xlfn.XLOOKUP(A641,'2022'!A:A,'2022'!V:V)</f>
        <v/>
      </c>
      <c r="K641" t="str">
        <f>_xlfn.XLOOKUP(A641,'2023'!B:B,'2023'!AD:AD)</f>
        <v/>
      </c>
      <c r="L641">
        <f>_xlfn.XLOOKUP(A641,'2024'!B:B,'2024'!AV:AV)</f>
        <v>1</v>
      </c>
      <c r="M641">
        <f>_xlfn.XLOOKUP(A641,'2025'!A:A,'2025'!G:G)</f>
        <v>0</v>
      </c>
      <c r="N641">
        <f>_xlfn.XLOOKUP(A641,'2021'!A:A,'2021'!E:E)</f>
        <v>0</v>
      </c>
      <c r="O641">
        <f>_xlfn.XLOOKUP(A641,'2022'!A:A,'2022'!E:E)</f>
        <v>0</v>
      </c>
      <c r="P641">
        <f>_xlfn.XLOOKUP(A641,'2023'!B:B,'2023'!G:G)</f>
        <v>0</v>
      </c>
      <c r="Q641">
        <f>_xlfn.XLOOKUP(A641,'2024'!B:B,'2024'!BH:BH)</f>
        <v>0</v>
      </c>
      <c r="R641">
        <f>_xlfn.XLOOKUP(A641,'2025'!A:A,'2025'!B:B)</f>
        <v>0</v>
      </c>
      <c r="S641" t="str">
        <f>_xlfn.XLOOKUP(A641,'2021'!A:A,'2021'!X:X)</f>
        <v/>
      </c>
      <c r="T641" t="str">
        <f>_xlfn.XLOOKUP(A641,'2022'!A:A,'2022'!X:X)</f>
        <v/>
      </c>
      <c r="U641" t="str">
        <f>_xlfn.XLOOKUP(A641,'2023'!B:B,'2023'!AF:AF)</f>
        <v/>
      </c>
      <c r="V641" t="str">
        <f>_xlfn.XLOOKUP(A641,'2024'!B:B,'2024'!BW:BW)</f>
        <v/>
      </c>
      <c r="W641">
        <f>_xlfn.XLOOKUP(A641,'2025'!A:A,'2025'!C:C)</f>
        <v>0</v>
      </c>
      <c r="X641" t="str">
        <f>_xlfn.XLOOKUP(A641,'2021'!A:A,'2021'!V:V)</f>
        <v/>
      </c>
      <c r="Y641" t="str">
        <f>_xlfn.XLOOKUP(A641,'2022'!A:A,'2022'!W:W)</f>
        <v/>
      </c>
      <c r="Z641" t="str">
        <f>_xlfn.XLOOKUP(A641,'2023'!B:B,'2023'!AE:AE)</f>
        <v/>
      </c>
      <c r="AA641">
        <f>_xlfn.XLOOKUP(A641,'2024'!B:B,'2024'!AZ:AZ)</f>
        <v>0</v>
      </c>
      <c r="AB641">
        <f>_xlfn.XLOOKUP(A641,'2025'!A:A,'2025'!F:F)</f>
        <v>0</v>
      </c>
    </row>
    <row r="642" spans="1:28">
      <c r="A642" t="s">
        <v>2574</v>
      </c>
      <c r="E642" t="str">
        <f>_xlfn.XLOOKUP(A642,'2022'!A:A,'2022'!AA:AA)</f>
        <v/>
      </c>
      <c r="F642">
        <f>_xlfn.XLOOKUP(A642,'2023'!B:B,'2023'!AG:AG)</f>
        <v>0</v>
      </c>
      <c r="G642" t="e">
        <f>_xlfn.XLOOKUP(A642,'2024'!B:B,'2024'!BL:BL)</f>
        <v>#N/A</v>
      </c>
      <c r="H642" t="e">
        <f>_xlfn.XLOOKUP(A642,'2025'!A:A,'2025'!G:G)</f>
        <v>#N/A</v>
      </c>
      <c r="I642" t="str">
        <f>_xlfn.XLOOKUP(A642,'2021'!A:A,'2021'!U:U)</f>
        <v/>
      </c>
      <c r="J642" t="str">
        <f>_xlfn.XLOOKUP(A642,'2022'!A:A,'2022'!V:V)</f>
        <v/>
      </c>
      <c r="K642" t="str">
        <f>_xlfn.XLOOKUP(A642,'2023'!B:B,'2023'!AD:AD)</f>
        <v/>
      </c>
      <c r="L642" t="e">
        <f>_xlfn.XLOOKUP(A642,'2024'!B:B,'2024'!AV:AV)</f>
        <v>#N/A</v>
      </c>
      <c r="M642" t="e">
        <f>_xlfn.XLOOKUP(A642,'2025'!A:A,'2025'!G:G)</f>
        <v>#N/A</v>
      </c>
      <c r="N642">
        <f>_xlfn.XLOOKUP(A642,'2021'!A:A,'2021'!E:E)</f>
        <v>0</v>
      </c>
      <c r="O642">
        <f>_xlfn.XLOOKUP(A642,'2022'!A:A,'2022'!E:E)</f>
        <v>0</v>
      </c>
      <c r="P642">
        <f>_xlfn.XLOOKUP(A642,'2023'!B:B,'2023'!G:G)</f>
        <v>0</v>
      </c>
      <c r="Q642" t="e">
        <f>_xlfn.XLOOKUP(A642,'2024'!B:B,'2024'!BH:BH)</f>
        <v>#N/A</v>
      </c>
      <c r="R642" t="e">
        <f>_xlfn.XLOOKUP(A642,'2025'!A:A,'2025'!B:B)</f>
        <v>#N/A</v>
      </c>
      <c r="S642" t="str">
        <f>_xlfn.XLOOKUP(A642,'2021'!A:A,'2021'!X:X)</f>
        <v/>
      </c>
      <c r="T642" t="str">
        <f>_xlfn.XLOOKUP(A642,'2022'!A:A,'2022'!X:X)</f>
        <v/>
      </c>
      <c r="U642" t="str">
        <f>_xlfn.XLOOKUP(A642,'2023'!B:B,'2023'!AF:AF)</f>
        <v/>
      </c>
      <c r="V642" t="e">
        <f>_xlfn.XLOOKUP(A642,'2024'!B:B,'2024'!BW:BW)</f>
        <v>#N/A</v>
      </c>
      <c r="W642" t="e">
        <f>_xlfn.XLOOKUP(A642,'2025'!A:A,'2025'!C:C)</f>
        <v>#N/A</v>
      </c>
      <c r="X642" t="str">
        <f>_xlfn.XLOOKUP(A642,'2021'!A:A,'2021'!V:V)</f>
        <v/>
      </c>
      <c r="Y642" t="str">
        <f>_xlfn.XLOOKUP(A642,'2022'!A:A,'2022'!W:W)</f>
        <v/>
      </c>
      <c r="Z642" t="str">
        <f>_xlfn.XLOOKUP(A642,'2023'!B:B,'2023'!AE:AE)</f>
        <v/>
      </c>
      <c r="AA642" t="e">
        <f>_xlfn.XLOOKUP(A642,'2024'!B:B,'2024'!AZ:AZ)</f>
        <v>#N/A</v>
      </c>
      <c r="AB642" t="e">
        <f>_xlfn.XLOOKUP(A642,'2025'!A:A,'2025'!F:F)</f>
        <v>#N/A</v>
      </c>
    </row>
    <row r="643" spans="1:28">
      <c r="A643" t="s">
        <v>2324</v>
      </c>
      <c r="E643" t="str">
        <f>_xlfn.XLOOKUP(A643,'2022'!A:A,'2022'!AA:AA)</f>
        <v/>
      </c>
      <c r="F643">
        <f>_xlfn.XLOOKUP(A643,'2023'!B:B,'2023'!AG:AG)</f>
        <v>0</v>
      </c>
      <c r="G643" t="e">
        <f>_xlfn.XLOOKUP(A643,'2024'!B:B,'2024'!BL:BL)</f>
        <v>#N/A</v>
      </c>
      <c r="H643" t="e">
        <f>_xlfn.XLOOKUP(A643,'2025'!A:A,'2025'!G:G)</f>
        <v>#N/A</v>
      </c>
      <c r="I643" t="e">
        <f>_xlfn.XLOOKUP(A643,'2021'!A:A,'2021'!U:U)</f>
        <v>#N/A</v>
      </c>
      <c r="J643" t="str">
        <f>_xlfn.XLOOKUP(A643,'2022'!A:A,'2022'!V:V)</f>
        <v/>
      </c>
      <c r="K643" t="str">
        <f>_xlfn.XLOOKUP(A643,'2023'!B:B,'2023'!AD:AD)</f>
        <v/>
      </c>
      <c r="L643" t="e">
        <f>_xlfn.XLOOKUP(A643,'2024'!B:B,'2024'!AV:AV)</f>
        <v>#N/A</v>
      </c>
      <c r="M643" t="e">
        <f>_xlfn.XLOOKUP(A643,'2025'!A:A,'2025'!G:G)</f>
        <v>#N/A</v>
      </c>
      <c r="N643" t="e">
        <f>_xlfn.XLOOKUP(A643,'2021'!A:A,'2021'!E:E)</f>
        <v>#N/A</v>
      </c>
      <c r="O643">
        <f>_xlfn.XLOOKUP(A643,'2022'!A:A,'2022'!E:E)</f>
        <v>0</v>
      </c>
      <c r="P643">
        <f>_xlfn.XLOOKUP(A643,'2023'!B:B,'2023'!G:G)</f>
        <v>0</v>
      </c>
      <c r="Q643" t="e">
        <f>_xlfn.XLOOKUP(A643,'2024'!B:B,'2024'!BH:BH)</f>
        <v>#N/A</v>
      </c>
      <c r="R643" t="e">
        <f>_xlfn.XLOOKUP(A643,'2025'!A:A,'2025'!B:B)</f>
        <v>#N/A</v>
      </c>
      <c r="S643" t="e">
        <f>_xlfn.XLOOKUP(A643,'2021'!A:A,'2021'!X:X)</f>
        <v>#N/A</v>
      </c>
      <c r="T643" t="str">
        <f>_xlfn.XLOOKUP(A643,'2022'!A:A,'2022'!X:X)</f>
        <v/>
      </c>
      <c r="U643" t="str">
        <f>_xlfn.XLOOKUP(A643,'2023'!B:B,'2023'!AF:AF)</f>
        <v/>
      </c>
      <c r="V643" t="e">
        <f>_xlfn.XLOOKUP(A643,'2024'!B:B,'2024'!BW:BW)</f>
        <v>#N/A</v>
      </c>
      <c r="W643" t="e">
        <f>_xlfn.XLOOKUP(A643,'2025'!A:A,'2025'!C:C)</f>
        <v>#N/A</v>
      </c>
      <c r="X643" t="e">
        <f>_xlfn.XLOOKUP(A643,'2021'!A:A,'2021'!V:V)</f>
        <v>#N/A</v>
      </c>
      <c r="Y643" t="str">
        <f>_xlfn.XLOOKUP(A643,'2022'!A:A,'2022'!W:W)</f>
        <v/>
      </c>
      <c r="Z643" t="str">
        <f>_xlfn.XLOOKUP(A643,'2023'!B:B,'2023'!AE:AE)</f>
        <v/>
      </c>
      <c r="AA643" t="e">
        <f>_xlfn.XLOOKUP(A643,'2024'!B:B,'2024'!AZ:AZ)</f>
        <v>#N/A</v>
      </c>
      <c r="AB643" t="e">
        <f>_xlfn.XLOOKUP(A643,'2025'!A:A,'2025'!F:F)</f>
        <v>#N/A</v>
      </c>
    </row>
    <row r="644" spans="1:28">
      <c r="A644" t="s">
        <v>3240</v>
      </c>
      <c r="E644" t="e">
        <f>_xlfn.XLOOKUP(A644,'2022'!A:A,'2022'!AA:AA)</f>
        <v>#N/A</v>
      </c>
      <c r="F644" t="e">
        <f>_xlfn.XLOOKUP(A644,'2023'!B:B,'2023'!AG:AG)</f>
        <v>#N/A</v>
      </c>
      <c r="G644" t="e">
        <f>_xlfn.XLOOKUP(A644,'2024'!B:B,'2024'!BL:BL)</f>
        <v>#N/A</v>
      </c>
      <c r="H644" t="e">
        <f>_xlfn.XLOOKUP(A644,'2025'!A:A,'2025'!G:G)</f>
        <v>#N/A</v>
      </c>
      <c r="I644" t="str">
        <f>_xlfn.XLOOKUP(A644,'2021'!A:A,'2021'!U:U)</f>
        <v/>
      </c>
      <c r="J644" t="e">
        <f>_xlfn.XLOOKUP(A644,'2022'!A:A,'2022'!V:V)</f>
        <v>#N/A</v>
      </c>
      <c r="K644" t="e">
        <f>_xlfn.XLOOKUP(A644,'2023'!B:B,'2023'!AD:AD)</f>
        <v>#N/A</v>
      </c>
      <c r="L644" t="e">
        <f>_xlfn.XLOOKUP(A644,'2024'!B:B,'2024'!AV:AV)</f>
        <v>#N/A</v>
      </c>
      <c r="M644" t="e">
        <f>_xlfn.XLOOKUP(A644,'2025'!A:A,'2025'!G:G)</f>
        <v>#N/A</v>
      </c>
      <c r="N644">
        <f>_xlfn.XLOOKUP(A644,'2021'!A:A,'2021'!E:E)</f>
        <v>0</v>
      </c>
      <c r="O644" t="e">
        <f>_xlfn.XLOOKUP(A644,'2022'!A:A,'2022'!E:E)</f>
        <v>#N/A</v>
      </c>
      <c r="P644" t="e">
        <f>_xlfn.XLOOKUP(A644,'2023'!B:B,'2023'!G:G)</f>
        <v>#N/A</v>
      </c>
      <c r="Q644" t="e">
        <f>_xlfn.XLOOKUP(A644,'2024'!B:B,'2024'!BH:BH)</f>
        <v>#N/A</v>
      </c>
      <c r="R644" t="e">
        <f>_xlfn.XLOOKUP(A644,'2025'!A:A,'2025'!B:B)</f>
        <v>#N/A</v>
      </c>
      <c r="S644" t="str">
        <f>_xlfn.XLOOKUP(A644,'2021'!A:A,'2021'!X:X)</f>
        <v/>
      </c>
      <c r="T644" t="e">
        <f>_xlfn.XLOOKUP(A644,'2022'!A:A,'2022'!X:X)</f>
        <v>#N/A</v>
      </c>
      <c r="U644" t="e">
        <f>_xlfn.XLOOKUP(A644,'2023'!B:B,'2023'!AF:AF)</f>
        <v>#N/A</v>
      </c>
      <c r="V644" t="e">
        <f>_xlfn.XLOOKUP(A644,'2024'!B:B,'2024'!BW:BW)</f>
        <v>#N/A</v>
      </c>
      <c r="W644" t="e">
        <f>_xlfn.XLOOKUP(A644,'2025'!A:A,'2025'!C:C)</f>
        <v>#N/A</v>
      </c>
      <c r="X644" t="str">
        <f>_xlfn.XLOOKUP(A644,'2021'!A:A,'2021'!V:V)</f>
        <v/>
      </c>
      <c r="Y644" t="e">
        <f>_xlfn.XLOOKUP(A644,'2022'!A:A,'2022'!W:W)</f>
        <v>#N/A</v>
      </c>
      <c r="Z644" t="e">
        <f>_xlfn.XLOOKUP(A644,'2023'!B:B,'2023'!AE:AE)</f>
        <v>#N/A</v>
      </c>
      <c r="AA644" t="e">
        <f>_xlfn.XLOOKUP(A644,'2024'!B:B,'2024'!AZ:AZ)</f>
        <v>#N/A</v>
      </c>
      <c r="AB644" t="e">
        <f>_xlfn.XLOOKUP(A644,'2025'!A:A,'2025'!F:F)</f>
        <v>#N/A</v>
      </c>
    </row>
    <row r="645" spans="1:28">
      <c r="A645" t="s">
        <v>2945</v>
      </c>
      <c r="E645" t="str">
        <f>_xlfn.XLOOKUP(A645,'2022'!A:A,'2022'!AA:AA)</f>
        <v/>
      </c>
      <c r="F645" t="e">
        <f>_xlfn.XLOOKUP(A645,'2023'!B:B,'2023'!AG:AG)</f>
        <v>#N/A</v>
      </c>
      <c r="G645" t="e">
        <f>_xlfn.XLOOKUP(A645,'2024'!B:B,'2024'!BL:BL)</f>
        <v>#N/A</v>
      </c>
      <c r="H645" t="e">
        <f>_xlfn.XLOOKUP(A645,'2025'!A:A,'2025'!G:G)</f>
        <v>#N/A</v>
      </c>
      <c r="I645" t="str">
        <f>_xlfn.XLOOKUP(A645,'2021'!A:A,'2021'!U:U)</f>
        <v/>
      </c>
      <c r="J645" t="str">
        <f>_xlfn.XLOOKUP(A645,'2022'!A:A,'2022'!V:V)</f>
        <v/>
      </c>
      <c r="K645" t="e">
        <f>_xlfn.XLOOKUP(A645,'2023'!B:B,'2023'!AD:AD)</f>
        <v>#N/A</v>
      </c>
      <c r="L645" t="e">
        <f>_xlfn.XLOOKUP(A645,'2024'!B:B,'2024'!AV:AV)</f>
        <v>#N/A</v>
      </c>
      <c r="M645" t="e">
        <f>_xlfn.XLOOKUP(A645,'2025'!A:A,'2025'!G:G)</f>
        <v>#N/A</v>
      </c>
      <c r="N645">
        <f>_xlfn.XLOOKUP(A645,'2021'!A:A,'2021'!E:E)</f>
        <v>0</v>
      </c>
      <c r="O645">
        <f>_xlfn.XLOOKUP(A645,'2022'!A:A,'2022'!E:E)</f>
        <v>0</v>
      </c>
      <c r="P645" t="e">
        <f>_xlfn.XLOOKUP(A645,'2023'!B:B,'2023'!G:G)</f>
        <v>#N/A</v>
      </c>
      <c r="Q645" t="e">
        <f>_xlfn.XLOOKUP(A645,'2024'!B:B,'2024'!BH:BH)</f>
        <v>#N/A</v>
      </c>
      <c r="R645" t="e">
        <f>_xlfn.XLOOKUP(A645,'2025'!A:A,'2025'!B:B)</f>
        <v>#N/A</v>
      </c>
      <c r="S645" t="str">
        <f>_xlfn.XLOOKUP(A645,'2021'!A:A,'2021'!X:X)</f>
        <v/>
      </c>
      <c r="T645" t="str">
        <f>_xlfn.XLOOKUP(A645,'2022'!A:A,'2022'!X:X)</f>
        <v/>
      </c>
      <c r="U645" t="e">
        <f>_xlfn.XLOOKUP(A645,'2023'!B:B,'2023'!AF:AF)</f>
        <v>#N/A</v>
      </c>
      <c r="V645" t="e">
        <f>_xlfn.XLOOKUP(A645,'2024'!B:B,'2024'!BW:BW)</f>
        <v>#N/A</v>
      </c>
      <c r="W645" t="e">
        <f>_xlfn.XLOOKUP(A645,'2025'!A:A,'2025'!C:C)</f>
        <v>#N/A</v>
      </c>
      <c r="X645" t="str">
        <f>_xlfn.XLOOKUP(A645,'2021'!A:A,'2021'!V:V)</f>
        <v/>
      </c>
      <c r="Y645" t="str">
        <f>_xlfn.XLOOKUP(A645,'2022'!A:A,'2022'!W:W)</f>
        <v/>
      </c>
      <c r="Z645" t="e">
        <f>_xlfn.XLOOKUP(A645,'2023'!B:B,'2023'!AE:AE)</f>
        <v>#N/A</v>
      </c>
      <c r="AA645" t="e">
        <f>_xlfn.XLOOKUP(A645,'2024'!B:B,'2024'!AZ:AZ)</f>
        <v>#N/A</v>
      </c>
      <c r="AB645" t="e">
        <f>_xlfn.XLOOKUP(A645,'2025'!A:A,'2025'!F:F)</f>
        <v>#N/A</v>
      </c>
    </row>
    <row r="646" spans="1:28">
      <c r="A646" t="s">
        <v>390</v>
      </c>
      <c r="E646" t="str">
        <f>_xlfn.XLOOKUP(A646,'2022'!A:A,'2022'!AA:AA)</f>
        <v>N</v>
      </c>
      <c r="F646" t="str">
        <f>_xlfn.XLOOKUP(A646,'2023'!B:B,'2023'!AG:AG)</f>
        <v>U</v>
      </c>
      <c r="G646">
        <f>_xlfn.XLOOKUP(A646,'2024'!B:B,'2024'!BL:BL)</f>
        <v>0</v>
      </c>
      <c r="H646">
        <f>_xlfn.XLOOKUP(A646,'2025'!A:A,'2025'!G:G)</f>
        <v>0</v>
      </c>
      <c r="I646">
        <f>_xlfn.XLOOKUP(A646,'2021'!A:A,'2021'!U:U)</f>
        <v>1</v>
      </c>
      <c r="J646">
        <f>_xlfn.XLOOKUP(A646,'2022'!A:A,'2022'!V:V)</f>
        <v>1</v>
      </c>
      <c r="K646" t="str">
        <f>_xlfn.XLOOKUP(A646,'2023'!B:B,'2023'!AD:AD)</f>
        <v/>
      </c>
      <c r="L646">
        <f>_xlfn.XLOOKUP(A646,'2024'!B:B,'2024'!AV:AV)</f>
        <v>1</v>
      </c>
      <c r="M646">
        <f>_xlfn.XLOOKUP(A646,'2025'!A:A,'2025'!G:G)</f>
        <v>0</v>
      </c>
      <c r="N646">
        <f>_xlfn.XLOOKUP(A646,'2021'!A:A,'2021'!E:E)</f>
        <v>0</v>
      </c>
      <c r="O646">
        <f>_xlfn.XLOOKUP(A646,'2022'!A:A,'2022'!E:E)</f>
        <v>0</v>
      </c>
      <c r="P646">
        <f>_xlfn.XLOOKUP(A646,'2023'!B:B,'2023'!G:G)</f>
        <v>0</v>
      </c>
      <c r="Q646">
        <f>_xlfn.XLOOKUP(A646,'2024'!B:B,'2024'!BH:BH)</f>
        <v>0</v>
      </c>
      <c r="R646">
        <f>_xlfn.XLOOKUP(A646,'2025'!A:A,'2025'!B:B)</f>
        <v>0</v>
      </c>
      <c r="S646" t="str">
        <f>_xlfn.XLOOKUP(A646,'2021'!A:A,'2021'!X:X)</f>
        <v/>
      </c>
      <c r="T646">
        <f>_xlfn.XLOOKUP(A646,'2022'!A:A,'2022'!X:X)</f>
        <v>1</v>
      </c>
      <c r="U646">
        <f>_xlfn.XLOOKUP(A646,'2023'!B:B,'2023'!AF:AF)</f>
        <v>1</v>
      </c>
      <c r="V646">
        <f>_xlfn.XLOOKUP(A646,'2024'!B:B,'2024'!BW:BW)</f>
        <v>1</v>
      </c>
      <c r="W646">
        <f>_xlfn.XLOOKUP(A646,'2025'!A:A,'2025'!C:C)</f>
        <v>1</v>
      </c>
      <c r="X646" t="str">
        <f>_xlfn.XLOOKUP(A646,'2021'!A:A,'2021'!V:V)</f>
        <v/>
      </c>
      <c r="Y646" t="str">
        <f>_xlfn.XLOOKUP(A646,'2022'!A:A,'2022'!W:W)</f>
        <v/>
      </c>
      <c r="Z646">
        <f>_xlfn.XLOOKUP(A646,'2023'!B:B,'2023'!AE:AE)</f>
        <v>1</v>
      </c>
      <c r="AA646">
        <f>_xlfn.XLOOKUP(A646,'2024'!B:B,'2024'!AZ:AZ)</f>
        <v>0</v>
      </c>
      <c r="AB646">
        <f>_xlfn.XLOOKUP(A646,'2025'!A:A,'2025'!F:F)</f>
        <v>0</v>
      </c>
    </row>
    <row r="647" spans="1:28">
      <c r="A647" t="s">
        <v>378</v>
      </c>
      <c r="E647" t="str">
        <f>_xlfn.XLOOKUP(A647,'2022'!A:A,'2022'!AA:AA)</f>
        <v/>
      </c>
      <c r="F647">
        <f>_xlfn.XLOOKUP(A647,'2023'!B:B,'2023'!AG:AG)</f>
        <v>0</v>
      </c>
      <c r="G647">
        <f>_xlfn.XLOOKUP(A647,'2024'!B:B,'2024'!BL:BL)</f>
        <v>0</v>
      </c>
      <c r="H647">
        <f>_xlfn.XLOOKUP(A647,'2025'!A:A,'2025'!G:G)</f>
        <v>0</v>
      </c>
      <c r="I647" t="str">
        <f>_xlfn.XLOOKUP(A647,'2021'!A:A,'2021'!U:U)</f>
        <v/>
      </c>
      <c r="J647" t="str">
        <f>_xlfn.XLOOKUP(A647,'2022'!A:A,'2022'!V:V)</f>
        <v/>
      </c>
      <c r="K647" t="str">
        <f>_xlfn.XLOOKUP(A647,'2023'!B:B,'2023'!AD:AD)</f>
        <v/>
      </c>
      <c r="L647" t="str">
        <f>_xlfn.XLOOKUP(A647,'2024'!B:B,'2024'!AV:AV)</f>
        <v/>
      </c>
      <c r="M647">
        <f>_xlfn.XLOOKUP(A647,'2025'!A:A,'2025'!G:G)</f>
        <v>0</v>
      </c>
      <c r="N647">
        <f>_xlfn.XLOOKUP(A647,'2021'!A:A,'2021'!E:E)</f>
        <v>0</v>
      </c>
      <c r="O647">
        <f>_xlfn.XLOOKUP(A647,'2022'!A:A,'2022'!E:E)</f>
        <v>0</v>
      </c>
      <c r="P647">
        <f>_xlfn.XLOOKUP(A647,'2023'!B:B,'2023'!G:G)</f>
        <v>0</v>
      </c>
      <c r="Q647">
        <f>_xlfn.XLOOKUP(A647,'2024'!B:B,'2024'!BH:BH)</f>
        <v>0</v>
      </c>
      <c r="R647">
        <f>_xlfn.XLOOKUP(A647,'2025'!A:A,'2025'!B:B)</f>
        <v>0</v>
      </c>
      <c r="S647" t="str">
        <f>_xlfn.XLOOKUP(A647,'2021'!A:A,'2021'!X:X)</f>
        <v/>
      </c>
      <c r="T647" t="str">
        <f>_xlfn.XLOOKUP(A647,'2022'!A:A,'2022'!X:X)</f>
        <v/>
      </c>
      <c r="U647" t="str">
        <f>_xlfn.XLOOKUP(A647,'2023'!B:B,'2023'!AF:AF)</f>
        <v/>
      </c>
      <c r="V647" t="str">
        <f>_xlfn.XLOOKUP(A647,'2024'!B:B,'2024'!BW:BW)</f>
        <v/>
      </c>
      <c r="W647">
        <f>_xlfn.XLOOKUP(A647,'2025'!A:A,'2025'!C:C)</f>
        <v>0</v>
      </c>
      <c r="X647" t="str">
        <f>_xlfn.XLOOKUP(A647,'2021'!A:A,'2021'!V:V)</f>
        <v/>
      </c>
      <c r="Y647" t="str">
        <f>_xlfn.XLOOKUP(A647,'2022'!A:A,'2022'!W:W)</f>
        <v/>
      </c>
      <c r="Z647" t="str">
        <f>_xlfn.XLOOKUP(A647,'2023'!B:B,'2023'!AE:AE)</f>
        <v/>
      </c>
      <c r="AA647">
        <f>_xlfn.XLOOKUP(A647,'2024'!B:B,'2024'!AZ:AZ)</f>
        <v>0</v>
      </c>
      <c r="AB647">
        <f>_xlfn.XLOOKUP(A647,'2025'!A:A,'2025'!F:F)</f>
        <v>0</v>
      </c>
    </row>
    <row r="648" spans="1:28">
      <c r="A648" t="s">
        <v>203</v>
      </c>
      <c r="E648" t="str">
        <f>_xlfn.XLOOKUP(A648,'2022'!A:A,'2022'!AA:AA)</f>
        <v/>
      </c>
      <c r="F648" t="str">
        <f>_xlfn.XLOOKUP(A648,'2023'!B:B,'2023'!AG:AG)</f>
        <v>U</v>
      </c>
      <c r="G648">
        <f>_xlfn.XLOOKUP(A648,'2024'!B:B,'2024'!BL:BL)</f>
        <v>0</v>
      </c>
      <c r="H648">
        <f>_xlfn.XLOOKUP(A648,'2025'!A:A,'2025'!G:G)</f>
        <v>0</v>
      </c>
      <c r="I648" t="str">
        <f>_xlfn.XLOOKUP(A648,'2021'!A:A,'2021'!U:U)</f>
        <v/>
      </c>
      <c r="J648">
        <f>_xlfn.XLOOKUP(A648,'2022'!A:A,'2022'!V:V)</f>
        <v>1</v>
      </c>
      <c r="K648">
        <f>_xlfn.XLOOKUP(A648,'2023'!B:B,'2023'!AD:AD)</f>
        <v>1</v>
      </c>
      <c r="L648">
        <f>_xlfn.XLOOKUP(A648,'2024'!B:B,'2024'!AV:AV)</f>
        <v>1</v>
      </c>
      <c r="M648">
        <f>_xlfn.XLOOKUP(A648,'2025'!A:A,'2025'!G:G)</f>
        <v>0</v>
      </c>
      <c r="N648">
        <f>_xlfn.XLOOKUP(A648,'2021'!A:A,'2021'!E:E)</f>
        <v>0</v>
      </c>
      <c r="O648">
        <f>_xlfn.XLOOKUP(A648,'2022'!A:A,'2022'!E:E)</f>
        <v>0</v>
      </c>
      <c r="P648">
        <f>_xlfn.XLOOKUP(A648,'2023'!B:B,'2023'!G:G)</f>
        <v>0</v>
      </c>
      <c r="Q648">
        <f>_xlfn.XLOOKUP(A648,'2024'!B:B,'2024'!BH:BH)</f>
        <v>0</v>
      </c>
      <c r="R648">
        <f>_xlfn.XLOOKUP(A648,'2025'!A:A,'2025'!B:B)</f>
        <v>0</v>
      </c>
      <c r="S648" t="str">
        <f>_xlfn.XLOOKUP(A648,'2021'!A:A,'2021'!X:X)</f>
        <v/>
      </c>
      <c r="T648" t="str">
        <f>_xlfn.XLOOKUP(A648,'2022'!A:A,'2022'!X:X)</f>
        <v/>
      </c>
      <c r="U648" t="str">
        <f>_xlfn.XLOOKUP(A648,'2023'!B:B,'2023'!AF:AF)</f>
        <v/>
      </c>
      <c r="V648" t="str">
        <f>_xlfn.XLOOKUP(A648,'2024'!B:B,'2024'!BW:BW)</f>
        <v/>
      </c>
      <c r="W648">
        <f>_xlfn.XLOOKUP(A648,'2025'!A:A,'2025'!C:C)</f>
        <v>0</v>
      </c>
      <c r="X648" t="str">
        <f>_xlfn.XLOOKUP(A648,'2021'!A:A,'2021'!V:V)</f>
        <v/>
      </c>
      <c r="Y648" t="str">
        <f>_xlfn.XLOOKUP(A648,'2022'!A:A,'2022'!W:W)</f>
        <v/>
      </c>
      <c r="Z648" t="str">
        <f>_xlfn.XLOOKUP(A648,'2023'!B:B,'2023'!AE:AE)</f>
        <v/>
      </c>
      <c r="AA648">
        <f>_xlfn.XLOOKUP(A648,'2024'!B:B,'2024'!AZ:AZ)</f>
        <v>0</v>
      </c>
      <c r="AB648">
        <f>_xlfn.XLOOKUP(A648,'2025'!A:A,'2025'!F:F)</f>
        <v>0</v>
      </c>
    </row>
    <row r="649" spans="1:28">
      <c r="A649" t="s">
        <v>268</v>
      </c>
      <c r="E649" t="str">
        <f>_xlfn.XLOOKUP(A649,'2022'!A:A,'2022'!AA:AA)</f>
        <v/>
      </c>
      <c r="F649" t="str">
        <f>_xlfn.XLOOKUP(A649,'2023'!B:B,'2023'!AG:AG)</f>
        <v>U</v>
      </c>
      <c r="G649">
        <f>_xlfn.XLOOKUP(A649,'2024'!B:B,'2024'!BL:BL)</f>
        <v>0</v>
      </c>
      <c r="H649">
        <f>_xlfn.XLOOKUP(A649,'2025'!A:A,'2025'!G:G)</f>
        <v>0</v>
      </c>
      <c r="I649" t="str">
        <f>_xlfn.XLOOKUP(A649,'2021'!A:A,'2021'!U:U)</f>
        <v/>
      </c>
      <c r="J649" t="str">
        <f>_xlfn.XLOOKUP(A649,'2022'!A:A,'2022'!V:V)</f>
        <v/>
      </c>
      <c r="K649" t="str">
        <f>_xlfn.XLOOKUP(A649,'2023'!B:B,'2023'!AD:AD)</f>
        <v/>
      </c>
      <c r="L649" t="str">
        <f>_xlfn.XLOOKUP(A649,'2024'!B:B,'2024'!AV:AV)</f>
        <v/>
      </c>
      <c r="M649">
        <f>_xlfn.XLOOKUP(A649,'2025'!A:A,'2025'!G:G)</f>
        <v>0</v>
      </c>
      <c r="N649">
        <f>_xlfn.XLOOKUP(A649,'2021'!A:A,'2021'!E:E)</f>
        <v>0</v>
      </c>
      <c r="O649">
        <f>_xlfn.XLOOKUP(A649,'2022'!A:A,'2022'!E:E)</f>
        <v>0</v>
      </c>
      <c r="P649">
        <f>_xlfn.XLOOKUP(A649,'2023'!B:B,'2023'!G:G)</f>
        <v>0</v>
      </c>
      <c r="Q649">
        <f>_xlfn.XLOOKUP(A649,'2024'!B:B,'2024'!BH:BH)</f>
        <v>0</v>
      </c>
      <c r="R649">
        <f>_xlfn.XLOOKUP(A649,'2025'!A:A,'2025'!B:B)</f>
        <v>0</v>
      </c>
      <c r="S649" t="str">
        <f>_xlfn.XLOOKUP(A649,'2021'!A:A,'2021'!X:X)</f>
        <v/>
      </c>
      <c r="T649" t="str">
        <f>_xlfn.XLOOKUP(A649,'2022'!A:A,'2022'!X:X)</f>
        <v/>
      </c>
      <c r="U649" t="str">
        <f>_xlfn.XLOOKUP(A649,'2023'!B:B,'2023'!AF:AF)</f>
        <v/>
      </c>
      <c r="V649" t="str">
        <f>_xlfn.XLOOKUP(A649,'2024'!B:B,'2024'!BW:BW)</f>
        <v/>
      </c>
      <c r="W649">
        <f>_xlfn.XLOOKUP(A649,'2025'!A:A,'2025'!C:C)</f>
        <v>0</v>
      </c>
      <c r="X649" t="str">
        <f>_xlfn.XLOOKUP(A649,'2021'!A:A,'2021'!V:V)</f>
        <v/>
      </c>
      <c r="Y649" t="str">
        <f>_xlfn.XLOOKUP(A649,'2022'!A:A,'2022'!W:W)</f>
        <v/>
      </c>
      <c r="Z649" t="str">
        <f>_xlfn.XLOOKUP(A649,'2023'!B:B,'2023'!AE:AE)</f>
        <v/>
      </c>
      <c r="AA649">
        <f>_xlfn.XLOOKUP(A649,'2024'!B:B,'2024'!AZ:AZ)</f>
        <v>0</v>
      </c>
      <c r="AB649">
        <f>_xlfn.XLOOKUP(A649,'2025'!A:A,'2025'!F:F)</f>
        <v>0</v>
      </c>
    </row>
    <row r="650" spans="1:28">
      <c r="A650" t="s">
        <v>166</v>
      </c>
      <c r="E650" t="str">
        <f>_xlfn.XLOOKUP(A650,'2022'!A:A,'2022'!AA:AA)</f>
        <v/>
      </c>
      <c r="F650">
        <f>_xlfn.XLOOKUP(A650,'2023'!B:B,'2023'!AG:AG)</f>
        <v>0</v>
      </c>
      <c r="G650">
        <f>_xlfn.XLOOKUP(A650,'2024'!B:B,'2024'!BL:BL)</f>
        <v>0</v>
      </c>
      <c r="H650">
        <f>_xlfn.XLOOKUP(A650,'2025'!A:A,'2025'!G:G)</f>
        <v>0</v>
      </c>
      <c r="I650" t="str">
        <f>_xlfn.XLOOKUP(A650,'2021'!A:A,'2021'!U:U)</f>
        <v/>
      </c>
      <c r="J650" t="str">
        <f>_xlfn.XLOOKUP(A650,'2022'!A:A,'2022'!V:V)</f>
        <v/>
      </c>
      <c r="K650" t="str">
        <f>_xlfn.XLOOKUP(A650,'2023'!B:B,'2023'!AD:AD)</f>
        <v/>
      </c>
      <c r="L650" t="str">
        <f>_xlfn.XLOOKUP(A650,'2024'!B:B,'2024'!AV:AV)</f>
        <v/>
      </c>
      <c r="M650">
        <f>_xlfn.XLOOKUP(A650,'2025'!A:A,'2025'!G:G)</f>
        <v>0</v>
      </c>
      <c r="N650">
        <f>_xlfn.XLOOKUP(A650,'2021'!A:A,'2021'!E:E)</f>
        <v>0</v>
      </c>
      <c r="O650">
        <f>_xlfn.XLOOKUP(A650,'2022'!A:A,'2022'!E:E)</f>
        <v>0</v>
      </c>
      <c r="P650">
        <f>_xlfn.XLOOKUP(A650,'2023'!B:B,'2023'!G:G)</f>
        <v>0</v>
      </c>
      <c r="Q650">
        <f>_xlfn.XLOOKUP(A650,'2024'!B:B,'2024'!BH:BH)</f>
        <v>0</v>
      </c>
      <c r="R650">
        <f>_xlfn.XLOOKUP(A650,'2025'!A:A,'2025'!B:B)</f>
        <v>0</v>
      </c>
      <c r="S650" t="str">
        <f>_xlfn.XLOOKUP(A650,'2021'!A:A,'2021'!X:X)</f>
        <v/>
      </c>
      <c r="T650" t="str">
        <f>_xlfn.XLOOKUP(A650,'2022'!A:A,'2022'!X:X)</f>
        <v/>
      </c>
      <c r="U650" t="str">
        <f>_xlfn.XLOOKUP(A650,'2023'!B:B,'2023'!AF:AF)</f>
        <v/>
      </c>
      <c r="V650" t="str">
        <f>_xlfn.XLOOKUP(A650,'2024'!B:B,'2024'!BW:BW)</f>
        <v/>
      </c>
      <c r="W650">
        <f>_xlfn.XLOOKUP(A650,'2025'!A:A,'2025'!C:C)</f>
        <v>0</v>
      </c>
      <c r="X650" t="str">
        <f>_xlfn.XLOOKUP(A650,'2021'!A:A,'2021'!V:V)</f>
        <v/>
      </c>
      <c r="Y650" t="str">
        <f>_xlfn.XLOOKUP(A650,'2022'!A:A,'2022'!W:W)</f>
        <v/>
      </c>
      <c r="Z650" t="str">
        <f>_xlfn.XLOOKUP(A650,'2023'!B:B,'2023'!AE:AE)</f>
        <v/>
      </c>
      <c r="AA650">
        <f>_xlfn.XLOOKUP(A650,'2024'!B:B,'2024'!AZ:AZ)</f>
        <v>0</v>
      </c>
      <c r="AB650">
        <f>_xlfn.XLOOKUP(A650,'2025'!A:A,'2025'!F:F)</f>
        <v>0</v>
      </c>
    </row>
    <row r="651" spans="1:28">
      <c r="A651" t="s">
        <v>413</v>
      </c>
      <c r="E651" t="str">
        <f>_xlfn.XLOOKUP(A651,'2022'!A:A,'2022'!AA:AA)</f>
        <v/>
      </c>
      <c r="F651" t="str">
        <f>_xlfn.XLOOKUP(A651,'2023'!B:B,'2023'!AG:AG)</f>
        <v>Y</v>
      </c>
      <c r="G651">
        <f>_xlfn.XLOOKUP(A651,'2024'!B:B,'2024'!BL:BL)</f>
        <v>1</v>
      </c>
      <c r="H651">
        <f>_xlfn.XLOOKUP(A651,'2025'!A:A,'2025'!G:G)</f>
        <v>1</v>
      </c>
      <c r="I651" t="str">
        <f>_xlfn.XLOOKUP(A651,'2021'!A:A,'2021'!U:U)</f>
        <v/>
      </c>
      <c r="J651">
        <f>_xlfn.XLOOKUP(A651,'2022'!A:A,'2022'!V:V)</f>
        <v>1</v>
      </c>
      <c r="K651">
        <f>_xlfn.XLOOKUP(A651,'2023'!B:B,'2023'!AD:AD)</f>
        <v>1</v>
      </c>
      <c r="L651">
        <f>_xlfn.XLOOKUP(A651,'2024'!B:B,'2024'!AV:AV)</f>
        <v>1</v>
      </c>
      <c r="M651">
        <f>_xlfn.XLOOKUP(A651,'2025'!A:A,'2025'!G:G)</f>
        <v>1</v>
      </c>
      <c r="N651">
        <f>_xlfn.XLOOKUP(A651,'2021'!A:A,'2021'!E:E)</f>
        <v>0</v>
      </c>
      <c r="O651">
        <f>_xlfn.XLOOKUP(A651,'2022'!A:A,'2022'!E:E)</f>
        <v>0</v>
      </c>
      <c r="P651">
        <f>_xlfn.XLOOKUP(A651,'2023'!B:B,'2023'!G:G)</f>
        <v>0</v>
      </c>
      <c r="Q651">
        <f>_xlfn.XLOOKUP(A651,'2024'!B:B,'2024'!BH:BH)</f>
        <v>0</v>
      </c>
      <c r="R651">
        <f>_xlfn.XLOOKUP(A651,'2025'!A:A,'2025'!B:B)</f>
        <v>0</v>
      </c>
      <c r="S651" t="str">
        <f>_xlfn.XLOOKUP(A651,'2021'!A:A,'2021'!X:X)</f>
        <v/>
      </c>
      <c r="T651" t="str">
        <f>_xlfn.XLOOKUP(A651,'2022'!A:A,'2022'!X:X)</f>
        <v/>
      </c>
      <c r="U651" t="str">
        <f>_xlfn.XLOOKUP(A651,'2023'!B:B,'2023'!AF:AF)</f>
        <v/>
      </c>
      <c r="V651" t="str">
        <f>_xlfn.XLOOKUP(A651,'2024'!B:B,'2024'!BW:BW)</f>
        <v/>
      </c>
      <c r="W651">
        <f>_xlfn.XLOOKUP(A651,'2025'!A:A,'2025'!C:C)</f>
        <v>0</v>
      </c>
      <c r="X651" t="str">
        <f>_xlfn.XLOOKUP(A651,'2021'!A:A,'2021'!V:V)</f>
        <v/>
      </c>
      <c r="Y651" t="str">
        <f>_xlfn.XLOOKUP(A651,'2022'!A:A,'2022'!W:W)</f>
        <v/>
      </c>
      <c r="Z651" t="str">
        <f>_xlfn.XLOOKUP(A651,'2023'!B:B,'2023'!AE:AE)</f>
        <v/>
      </c>
      <c r="AA651">
        <f>_xlfn.XLOOKUP(A651,'2024'!B:B,'2024'!AZ:AZ)</f>
        <v>0</v>
      </c>
      <c r="AB651">
        <f>_xlfn.XLOOKUP(A651,'2025'!A:A,'2025'!F:F)</f>
        <v>0</v>
      </c>
    </row>
    <row r="652" spans="1:28">
      <c r="A652" t="s">
        <v>257</v>
      </c>
      <c r="E652" t="str">
        <f>_xlfn.XLOOKUP(A652,'2022'!A:A,'2022'!AA:AA)</f>
        <v>Y</v>
      </c>
      <c r="F652" t="str">
        <f>_xlfn.XLOOKUP(A652,'2023'!B:B,'2023'!AG:AG)</f>
        <v>Y</v>
      </c>
      <c r="G652">
        <f>_xlfn.XLOOKUP(A652,'2024'!B:B,'2024'!BL:BL)</f>
        <v>1</v>
      </c>
      <c r="H652">
        <f>_xlfn.XLOOKUP(A652,'2025'!A:A,'2025'!G:G)</f>
        <v>1</v>
      </c>
      <c r="I652">
        <f>_xlfn.XLOOKUP(A652,'2021'!A:A,'2021'!U:U)</f>
        <v>1</v>
      </c>
      <c r="J652">
        <f>_xlfn.XLOOKUP(A652,'2022'!A:A,'2022'!V:V)</f>
        <v>1</v>
      </c>
      <c r="K652" t="str">
        <f>_xlfn.XLOOKUP(A652,'2023'!B:B,'2023'!AD:AD)</f>
        <v/>
      </c>
      <c r="L652" t="str">
        <f>_xlfn.XLOOKUP(A652,'2024'!B:B,'2024'!AV:AV)</f>
        <v/>
      </c>
      <c r="M652">
        <f>_xlfn.XLOOKUP(A652,'2025'!A:A,'2025'!G:G)</f>
        <v>1</v>
      </c>
      <c r="N652" t="str">
        <f>_xlfn.XLOOKUP(A652,'2021'!A:A,'2021'!E:E)</f>
        <v>Y</v>
      </c>
      <c r="O652" t="str">
        <f>_xlfn.XLOOKUP(A652,'2022'!A:A,'2022'!E:E)</f>
        <v>Y</v>
      </c>
      <c r="P652" t="str">
        <f>_xlfn.XLOOKUP(A652,'2023'!B:B,'2023'!G:G)</f>
        <v>Y</v>
      </c>
      <c r="Q652">
        <f>_xlfn.XLOOKUP(A652,'2024'!B:B,'2024'!BH:BH)</f>
        <v>1</v>
      </c>
      <c r="R652">
        <f>_xlfn.XLOOKUP(A652,'2025'!A:A,'2025'!B:B)</f>
        <v>1</v>
      </c>
      <c r="S652" t="str">
        <f>_xlfn.XLOOKUP(A652,'2021'!A:A,'2021'!X:X)</f>
        <v/>
      </c>
      <c r="T652" t="str">
        <f>_xlfn.XLOOKUP(A652,'2022'!A:A,'2022'!X:X)</f>
        <v/>
      </c>
      <c r="U652" t="str">
        <f>_xlfn.XLOOKUP(A652,'2023'!B:B,'2023'!AF:AF)</f>
        <v/>
      </c>
      <c r="V652" t="str">
        <f>_xlfn.XLOOKUP(A652,'2024'!B:B,'2024'!BW:BW)</f>
        <v/>
      </c>
      <c r="W652">
        <f>_xlfn.XLOOKUP(A652,'2025'!A:A,'2025'!C:C)</f>
        <v>0</v>
      </c>
      <c r="X652">
        <f>_xlfn.XLOOKUP(A652,'2021'!A:A,'2021'!V:V)</f>
        <v>1</v>
      </c>
      <c r="Y652">
        <f>_xlfn.XLOOKUP(A652,'2022'!A:A,'2022'!W:W)</f>
        <v>1</v>
      </c>
      <c r="Z652">
        <f>_xlfn.XLOOKUP(A652,'2023'!B:B,'2023'!AE:AE)</f>
        <v>1</v>
      </c>
      <c r="AA652">
        <f>_xlfn.XLOOKUP(A652,'2024'!B:B,'2024'!AZ:AZ)</f>
        <v>1</v>
      </c>
      <c r="AB652">
        <f>_xlfn.XLOOKUP(A652,'2025'!A:A,'2025'!F:F)</f>
        <v>1</v>
      </c>
    </row>
    <row r="653" spans="1:28">
      <c r="A653" t="s">
        <v>39</v>
      </c>
      <c r="E653" t="e">
        <f>_xlfn.XLOOKUP(A653,'2022'!A:A,'2022'!AA:AA)</f>
        <v>#N/A</v>
      </c>
      <c r="F653" t="e">
        <f>_xlfn.XLOOKUP(A653,'2023'!B:B,'2023'!AG:AG)</f>
        <v>#N/A</v>
      </c>
      <c r="G653" t="e">
        <f>_xlfn.XLOOKUP(A653,'2024'!B:B,'2024'!BL:BL)</f>
        <v>#N/A</v>
      </c>
      <c r="H653" t="str">
        <f>_xlfn.XLOOKUP(A653,'2025'!A:A,'2025'!G:G)</f>
        <v> </v>
      </c>
      <c r="I653" t="e">
        <f>_xlfn.XLOOKUP(A653,'2021'!A:A,'2021'!U:U)</f>
        <v>#N/A</v>
      </c>
      <c r="J653" t="e">
        <f>_xlfn.XLOOKUP(A653,'2022'!A:A,'2022'!V:V)</f>
        <v>#N/A</v>
      </c>
      <c r="K653" t="e">
        <f>_xlfn.XLOOKUP(A653,'2023'!B:B,'2023'!AD:AD)</f>
        <v>#N/A</v>
      </c>
      <c r="L653" t="e">
        <f>_xlfn.XLOOKUP(A653,'2024'!B:B,'2024'!AV:AV)</f>
        <v>#N/A</v>
      </c>
      <c r="M653" t="str">
        <f>_xlfn.XLOOKUP(A653,'2025'!A:A,'2025'!G:G)</f>
        <v> </v>
      </c>
      <c r="N653" t="e">
        <f>_xlfn.XLOOKUP(A653,'2021'!A:A,'2021'!E:E)</f>
        <v>#N/A</v>
      </c>
      <c r="O653" t="e">
        <f>_xlfn.XLOOKUP(A653,'2022'!A:A,'2022'!E:E)</f>
        <v>#N/A</v>
      </c>
      <c r="P653" t="e">
        <f>_xlfn.XLOOKUP(A653,'2023'!B:B,'2023'!G:G)</f>
        <v>#N/A</v>
      </c>
      <c r="Q653" t="e">
        <f>_xlfn.XLOOKUP(A653,'2024'!B:B,'2024'!BH:BH)</f>
        <v>#N/A</v>
      </c>
      <c r="R653" t="str">
        <f>_xlfn.XLOOKUP(A653,'2025'!A:A,'2025'!B:B)</f>
        <v> </v>
      </c>
      <c r="S653" t="e">
        <f>_xlfn.XLOOKUP(A653,'2021'!A:A,'2021'!X:X)</f>
        <v>#N/A</v>
      </c>
      <c r="T653" t="e">
        <f>_xlfn.XLOOKUP(A653,'2022'!A:A,'2022'!X:X)</f>
        <v>#N/A</v>
      </c>
      <c r="U653" t="e">
        <f>_xlfn.XLOOKUP(A653,'2023'!B:B,'2023'!AF:AF)</f>
        <v>#N/A</v>
      </c>
      <c r="V653" t="e">
        <f>_xlfn.XLOOKUP(A653,'2024'!B:B,'2024'!BW:BW)</f>
        <v>#N/A</v>
      </c>
      <c r="W653" t="str">
        <f>_xlfn.XLOOKUP(A653,'2025'!A:A,'2025'!C:C)</f>
        <v> </v>
      </c>
      <c r="X653" t="e">
        <f>_xlfn.XLOOKUP(A653,'2021'!A:A,'2021'!V:V)</f>
        <v>#N/A</v>
      </c>
      <c r="Y653" t="e">
        <f>_xlfn.XLOOKUP(A653,'2022'!A:A,'2022'!W:W)</f>
        <v>#N/A</v>
      </c>
      <c r="Z653" t="e">
        <f>_xlfn.XLOOKUP(A653,'2023'!B:B,'2023'!AE:AE)</f>
        <v>#N/A</v>
      </c>
      <c r="AA653" t="e">
        <f>_xlfn.XLOOKUP(A653,'2024'!B:B,'2024'!AZ:AZ)</f>
        <v>#N/A</v>
      </c>
      <c r="AB653" t="str">
        <f>_xlfn.XLOOKUP(A653,'2025'!A:A,'2025'!F:F)</f>
        <v> </v>
      </c>
    </row>
    <row r="654" spans="1:28">
      <c r="A654" t="s">
        <v>39</v>
      </c>
      <c r="E654" t="e">
        <f>_xlfn.XLOOKUP(A654,'2022'!A:A,'2022'!AA:AA)</f>
        <v>#N/A</v>
      </c>
      <c r="F654" t="e">
        <f>_xlfn.XLOOKUP(A654,'2023'!B:B,'2023'!AG:AG)</f>
        <v>#N/A</v>
      </c>
      <c r="G654" t="e">
        <f>_xlfn.XLOOKUP(A654,'2024'!B:B,'2024'!BL:BL)</f>
        <v>#N/A</v>
      </c>
      <c r="H654" t="str">
        <f>_xlfn.XLOOKUP(A654,'2025'!A:A,'2025'!G:G)</f>
        <v> </v>
      </c>
      <c r="I654" t="e">
        <f>_xlfn.XLOOKUP(A654,'2021'!A:A,'2021'!U:U)</f>
        <v>#N/A</v>
      </c>
      <c r="J654" t="e">
        <f>_xlfn.XLOOKUP(A654,'2022'!A:A,'2022'!V:V)</f>
        <v>#N/A</v>
      </c>
      <c r="K654" t="e">
        <f>_xlfn.XLOOKUP(A654,'2023'!B:B,'2023'!AD:AD)</f>
        <v>#N/A</v>
      </c>
      <c r="L654" t="e">
        <f>_xlfn.XLOOKUP(A654,'2024'!B:B,'2024'!AV:AV)</f>
        <v>#N/A</v>
      </c>
      <c r="M654" t="str">
        <f>_xlfn.XLOOKUP(A654,'2025'!A:A,'2025'!G:G)</f>
        <v> </v>
      </c>
      <c r="N654" t="e">
        <f>_xlfn.XLOOKUP(A654,'2021'!A:A,'2021'!E:E)</f>
        <v>#N/A</v>
      </c>
      <c r="O654" t="e">
        <f>_xlfn.XLOOKUP(A654,'2022'!A:A,'2022'!E:E)</f>
        <v>#N/A</v>
      </c>
      <c r="P654" t="e">
        <f>_xlfn.XLOOKUP(A654,'2023'!B:B,'2023'!G:G)</f>
        <v>#N/A</v>
      </c>
      <c r="Q654" t="e">
        <f>_xlfn.XLOOKUP(A654,'2024'!B:B,'2024'!BH:BH)</f>
        <v>#N/A</v>
      </c>
      <c r="R654" t="str">
        <f>_xlfn.XLOOKUP(A654,'2025'!A:A,'2025'!B:B)</f>
        <v> </v>
      </c>
      <c r="S654" t="e">
        <f>_xlfn.XLOOKUP(A654,'2021'!A:A,'2021'!X:X)</f>
        <v>#N/A</v>
      </c>
      <c r="T654" t="e">
        <f>_xlfn.XLOOKUP(A654,'2022'!A:A,'2022'!X:X)</f>
        <v>#N/A</v>
      </c>
      <c r="U654" t="e">
        <f>_xlfn.XLOOKUP(A654,'2023'!B:B,'2023'!AF:AF)</f>
        <v>#N/A</v>
      </c>
      <c r="V654" t="e">
        <f>_xlfn.XLOOKUP(A654,'2024'!B:B,'2024'!BW:BW)</f>
        <v>#N/A</v>
      </c>
      <c r="W654" t="str">
        <f>_xlfn.XLOOKUP(A654,'2025'!A:A,'2025'!C:C)</f>
        <v> </v>
      </c>
      <c r="X654" t="e">
        <f>_xlfn.XLOOKUP(A654,'2021'!A:A,'2021'!V:V)</f>
        <v>#N/A</v>
      </c>
      <c r="Y654" t="e">
        <f>_xlfn.XLOOKUP(A654,'2022'!A:A,'2022'!W:W)</f>
        <v>#N/A</v>
      </c>
      <c r="Z654" t="e">
        <f>_xlfn.XLOOKUP(A654,'2023'!B:B,'2023'!AE:AE)</f>
        <v>#N/A</v>
      </c>
      <c r="AA654" t="e">
        <f>_xlfn.XLOOKUP(A654,'2024'!B:B,'2024'!AZ:AZ)</f>
        <v>#N/A</v>
      </c>
      <c r="AB654" t="str">
        <f>_xlfn.XLOOKUP(A654,'2025'!A:A,'2025'!F:F)</f>
        <v> </v>
      </c>
    </row>
    <row r="655" spans="1:28">
      <c r="A655" t="s">
        <v>39</v>
      </c>
      <c r="E655" t="e">
        <f>_xlfn.XLOOKUP(A655,'2022'!A:A,'2022'!AA:AA)</f>
        <v>#N/A</v>
      </c>
      <c r="F655" t="e">
        <f>_xlfn.XLOOKUP(A655,'2023'!B:B,'2023'!AG:AG)</f>
        <v>#N/A</v>
      </c>
      <c r="G655" t="e">
        <f>_xlfn.XLOOKUP(A655,'2024'!B:B,'2024'!BL:BL)</f>
        <v>#N/A</v>
      </c>
      <c r="H655" t="str">
        <f>_xlfn.XLOOKUP(A655,'2025'!A:A,'2025'!G:G)</f>
        <v> </v>
      </c>
      <c r="I655" t="e">
        <f>_xlfn.XLOOKUP(A655,'2021'!A:A,'2021'!U:U)</f>
        <v>#N/A</v>
      </c>
      <c r="J655" t="e">
        <f>_xlfn.XLOOKUP(A655,'2022'!A:A,'2022'!V:V)</f>
        <v>#N/A</v>
      </c>
      <c r="K655" t="e">
        <f>_xlfn.XLOOKUP(A655,'2023'!B:B,'2023'!AD:AD)</f>
        <v>#N/A</v>
      </c>
      <c r="L655" t="e">
        <f>_xlfn.XLOOKUP(A655,'2024'!B:B,'2024'!AV:AV)</f>
        <v>#N/A</v>
      </c>
      <c r="M655" t="str">
        <f>_xlfn.XLOOKUP(A655,'2025'!A:A,'2025'!G:G)</f>
        <v> </v>
      </c>
      <c r="N655" t="e">
        <f>_xlfn.XLOOKUP(A655,'2021'!A:A,'2021'!E:E)</f>
        <v>#N/A</v>
      </c>
      <c r="O655" t="e">
        <f>_xlfn.XLOOKUP(A655,'2022'!A:A,'2022'!E:E)</f>
        <v>#N/A</v>
      </c>
      <c r="P655" t="e">
        <f>_xlfn.XLOOKUP(A655,'2023'!B:B,'2023'!G:G)</f>
        <v>#N/A</v>
      </c>
      <c r="Q655" t="e">
        <f>_xlfn.XLOOKUP(A655,'2024'!B:B,'2024'!BH:BH)</f>
        <v>#N/A</v>
      </c>
      <c r="R655" t="str">
        <f>_xlfn.XLOOKUP(A655,'2025'!A:A,'2025'!B:B)</f>
        <v> </v>
      </c>
      <c r="S655" t="e">
        <f>_xlfn.XLOOKUP(A655,'2021'!A:A,'2021'!X:X)</f>
        <v>#N/A</v>
      </c>
      <c r="T655" t="e">
        <f>_xlfn.XLOOKUP(A655,'2022'!A:A,'2022'!X:X)</f>
        <v>#N/A</v>
      </c>
      <c r="U655" t="e">
        <f>_xlfn.XLOOKUP(A655,'2023'!B:B,'2023'!AF:AF)</f>
        <v>#N/A</v>
      </c>
      <c r="V655" t="e">
        <f>_xlfn.XLOOKUP(A655,'2024'!B:B,'2024'!BW:BW)</f>
        <v>#N/A</v>
      </c>
      <c r="W655" t="str">
        <f>_xlfn.XLOOKUP(A655,'2025'!A:A,'2025'!C:C)</f>
        <v> </v>
      </c>
      <c r="X655" t="e">
        <f>_xlfn.XLOOKUP(A655,'2021'!A:A,'2021'!V:V)</f>
        <v>#N/A</v>
      </c>
      <c r="Y655" t="e">
        <f>_xlfn.XLOOKUP(A655,'2022'!A:A,'2022'!W:W)</f>
        <v>#N/A</v>
      </c>
      <c r="Z655" t="e">
        <f>_xlfn.XLOOKUP(A655,'2023'!B:B,'2023'!AE:AE)</f>
        <v>#N/A</v>
      </c>
      <c r="AA655" t="e">
        <f>_xlfn.XLOOKUP(A655,'2024'!B:B,'2024'!AZ:AZ)</f>
        <v>#N/A</v>
      </c>
      <c r="AB655" t="str">
        <f>_xlfn.XLOOKUP(A655,'2025'!A:A,'2025'!F:F)</f>
        <v> </v>
      </c>
    </row>
    <row r="656" spans="1:28">
      <c r="A656" t="s">
        <v>39</v>
      </c>
      <c r="E656" t="e">
        <f>_xlfn.XLOOKUP(A656,'2022'!A:A,'2022'!AA:AA)</f>
        <v>#N/A</v>
      </c>
      <c r="F656" t="e">
        <f>_xlfn.XLOOKUP(A656,'2023'!B:B,'2023'!AG:AG)</f>
        <v>#N/A</v>
      </c>
      <c r="G656" t="e">
        <f>_xlfn.XLOOKUP(A656,'2024'!B:B,'2024'!BL:BL)</f>
        <v>#N/A</v>
      </c>
      <c r="H656" t="str">
        <f>_xlfn.XLOOKUP(A656,'2025'!A:A,'2025'!G:G)</f>
        <v> </v>
      </c>
      <c r="I656" t="e">
        <f>_xlfn.XLOOKUP(A656,'2021'!A:A,'2021'!U:U)</f>
        <v>#N/A</v>
      </c>
      <c r="J656" t="e">
        <f>_xlfn.XLOOKUP(A656,'2022'!A:A,'2022'!V:V)</f>
        <v>#N/A</v>
      </c>
      <c r="K656" t="e">
        <f>_xlfn.XLOOKUP(A656,'2023'!B:B,'2023'!AD:AD)</f>
        <v>#N/A</v>
      </c>
      <c r="L656" t="e">
        <f>_xlfn.XLOOKUP(A656,'2024'!B:B,'2024'!AV:AV)</f>
        <v>#N/A</v>
      </c>
      <c r="M656" t="str">
        <f>_xlfn.XLOOKUP(A656,'2025'!A:A,'2025'!G:G)</f>
        <v> </v>
      </c>
      <c r="N656" t="e">
        <f>_xlfn.XLOOKUP(A656,'2021'!A:A,'2021'!E:E)</f>
        <v>#N/A</v>
      </c>
      <c r="O656" t="e">
        <f>_xlfn.XLOOKUP(A656,'2022'!A:A,'2022'!E:E)</f>
        <v>#N/A</v>
      </c>
      <c r="P656" t="e">
        <f>_xlfn.XLOOKUP(A656,'2023'!B:B,'2023'!G:G)</f>
        <v>#N/A</v>
      </c>
      <c r="Q656" t="e">
        <f>_xlfn.XLOOKUP(A656,'2024'!B:B,'2024'!BH:BH)</f>
        <v>#N/A</v>
      </c>
      <c r="R656" t="str">
        <f>_xlfn.XLOOKUP(A656,'2025'!A:A,'2025'!B:B)</f>
        <v> </v>
      </c>
      <c r="S656" t="e">
        <f>_xlfn.XLOOKUP(A656,'2021'!A:A,'2021'!X:X)</f>
        <v>#N/A</v>
      </c>
      <c r="T656" t="e">
        <f>_xlfn.XLOOKUP(A656,'2022'!A:A,'2022'!X:X)</f>
        <v>#N/A</v>
      </c>
      <c r="U656" t="e">
        <f>_xlfn.XLOOKUP(A656,'2023'!B:B,'2023'!AF:AF)</f>
        <v>#N/A</v>
      </c>
      <c r="V656" t="e">
        <f>_xlfn.XLOOKUP(A656,'2024'!B:B,'2024'!BW:BW)</f>
        <v>#N/A</v>
      </c>
      <c r="W656" t="str">
        <f>_xlfn.XLOOKUP(A656,'2025'!A:A,'2025'!C:C)</f>
        <v> </v>
      </c>
      <c r="X656" t="e">
        <f>_xlfn.XLOOKUP(A656,'2021'!A:A,'2021'!V:V)</f>
        <v>#N/A</v>
      </c>
      <c r="Y656" t="e">
        <f>_xlfn.XLOOKUP(A656,'2022'!A:A,'2022'!W:W)</f>
        <v>#N/A</v>
      </c>
      <c r="Z656" t="e">
        <f>_xlfn.XLOOKUP(A656,'2023'!B:B,'2023'!AE:AE)</f>
        <v>#N/A</v>
      </c>
      <c r="AA656" t="e">
        <f>_xlfn.XLOOKUP(A656,'2024'!B:B,'2024'!AZ:AZ)</f>
        <v>#N/A</v>
      </c>
      <c r="AB656" t="str">
        <f>_xlfn.XLOOKUP(A656,'2025'!A:A,'2025'!F:F)</f>
        <v> </v>
      </c>
    </row>
    <row r="657" spans="1:28">
      <c r="A657" t="s">
        <v>39</v>
      </c>
      <c r="E657" t="e">
        <f>_xlfn.XLOOKUP(A657,'2022'!A:A,'2022'!AA:AA)</f>
        <v>#N/A</v>
      </c>
      <c r="F657" t="e">
        <f>_xlfn.XLOOKUP(A657,'2023'!B:B,'2023'!AG:AG)</f>
        <v>#N/A</v>
      </c>
      <c r="G657" t="e">
        <f>_xlfn.XLOOKUP(A657,'2024'!B:B,'2024'!BL:BL)</f>
        <v>#N/A</v>
      </c>
      <c r="H657" t="str">
        <f>_xlfn.XLOOKUP(A657,'2025'!A:A,'2025'!G:G)</f>
        <v> </v>
      </c>
      <c r="I657" t="e">
        <f>_xlfn.XLOOKUP(A657,'2021'!A:A,'2021'!U:U)</f>
        <v>#N/A</v>
      </c>
      <c r="J657" t="e">
        <f>_xlfn.XLOOKUP(A657,'2022'!A:A,'2022'!V:V)</f>
        <v>#N/A</v>
      </c>
      <c r="K657" t="e">
        <f>_xlfn.XLOOKUP(A657,'2023'!B:B,'2023'!AD:AD)</f>
        <v>#N/A</v>
      </c>
      <c r="L657" t="e">
        <f>_xlfn.XLOOKUP(A657,'2024'!B:B,'2024'!AV:AV)</f>
        <v>#N/A</v>
      </c>
      <c r="M657" t="str">
        <f>_xlfn.XLOOKUP(A657,'2025'!A:A,'2025'!G:G)</f>
        <v> </v>
      </c>
      <c r="N657" t="e">
        <f>_xlfn.XLOOKUP(A657,'2021'!A:A,'2021'!E:E)</f>
        <v>#N/A</v>
      </c>
      <c r="O657" t="e">
        <f>_xlfn.XLOOKUP(A657,'2022'!A:A,'2022'!E:E)</f>
        <v>#N/A</v>
      </c>
      <c r="P657" t="e">
        <f>_xlfn.XLOOKUP(A657,'2023'!B:B,'2023'!G:G)</f>
        <v>#N/A</v>
      </c>
      <c r="Q657" t="e">
        <f>_xlfn.XLOOKUP(A657,'2024'!B:B,'2024'!BH:BH)</f>
        <v>#N/A</v>
      </c>
      <c r="R657" t="str">
        <f>_xlfn.XLOOKUP(A657,'2025'!A:A,'2025'!B:B)</f>
        <v> </v>
      </c>
      <c r="S657" t="e">
        <f>_xlfn.XLOOKUP(A657,'2021'!A:A,'2021'!X:X)</f>
        <v>#N/A</v>
      </c>
      <c r="T657" t="e">
        <f>_xlfn.XLOOKUP(A657,'2022'!A:A,'2022'!X:X)</f>
        <v>#N/A</v>
      </c>
      <c r="U657" t="e">
        <f>_xlfn.XLOOKUP(A657,'2023'!B:B,'2023'!AF:AF)</f>
        <v>#N/A</v>
      </c>
      <c r="V657" t="e">
        <f>_xlfn.XLOOKUP(A657,'2024'!B:B,'2024'!BW:BW)</f>
        <v>#N/A</v>
      </c>
      <c r="W657" t="str">
        <f>_xlfn.XLOOKUP(A657,'2025'!A:A,'2025'!C:C)</f>
        <v> </v>
      </c>
      <c r="X657" t="e">
        <f>_xlfn.XLOOKUP(A657,'2021'!A:A,'2021'!V:V)</f>
        <v>#N/A</v>
      </c>
      <c r="Y657" t="e">
        <f>_xlfn.XLOOKUP(A657,'2022'!A:A,'2022'!W:W)</f>
        <v>#N/A</v>
      </c>
      <c r="Z657" t="e">
        <f>_xlfn.XLOOKUP(A657,'2023'!B:B,'2023'!AE:AE)</f>
        <v>#N/A</v>
      </c>
      <c r="AA657" t="e">
        <f>_xlfn.XLOOKUP(A657,'2024'!B:B,'2024'!AZ:AZ)</f>
        <v>#N/A</v>
      </c>
      <c r="AB657" t="str">
        <f>_xlfn.XLOOKUP(A657,'2025'!A:A,'2025'!F:F)</f>
        <v> </v>
      </c>
    </row>
    <row r="658" spans="1:28">
      <c r="A658" t="s">
        <v>39</v>
      </c>
      <c r="E658" t="e">
        <f>_xlfn.XLOOKUP(A658,'2022'!A:A,'2022'!AA:AA)</f>
        <v>#N/A</v>
      </c>
      <c r="F658" t="e">
        <f>_xlfn.XLOOKUP(A658,'2023'!B:B,'2023'!AG:AG)</f>
        <v>#N/A</v>
      </c>
      <c r="G658" t="e">
        <f>_xlfn.XLOOKUP(A658,'2024'!B:B,'2024'!BL:BL)</f>
        <v>#N/A</v>
      </c>
      <c r="H658" t="str">
        <f>_xlfn.XLOOKUP(A658,'2025'!A:A,'2025'!G:G)</f>
        <v> </v>
      </c>
      <c r="I658" t="e">
        <f>_xlfn.XLOOKUP(A658,'2021'!A:A,'2021'!U:U)</f>
        <v>#N/A</v>
      </c>
      <c r="J658" t="e">
        <f>_xlfn.XLOOKUP(A658,'2022'!A:A,'2022'!V:V)</f>
        <v>#N/A</v>
      </c>
      <c r="K658" t="e">
        <f>_xlfn.XLOOKUP(A658,'2023'!B:B,'2023'!AD:AD)</f>
        <v>#N/A</v>
      </c>
      <c r="L658" t="e">
        <f>_xlfn.XLOOKUP(A658,'2024'!B:B,'2024'!AV:AV)</f>
        <v>#N/A</v>
      </c>
      <c r="M658" t="str">
        <f>_xlfn.XLOOKUP(A658,'2025'!A:A,'2025'!G:G)</f>
        <v> </v>
      </c>
      <c r="N658" t="e">
        <f>_xlfn.XLOOKUP(A658,'2021'!A:A,'2021'!E:E)</f>
        <v>#N/A</v>
      </c>
      <c r="O658" t="e">
        <f>_xlfn.XLOOKUP(A658,'2022'!A:A,'2022'!E:E)</f>
        <v>#N/A</v>
      </c>
      <c r="P658" t="e">
        <f>_xlfn.XLOOKUP(A658,'2023'!B:B,'2023'!G:G)</f>
        <v>#N/A</v>
      </c>
      <c r="Q658" t="e">
        <f>_xlfn.XLOOKUP(A658,'2024'!B:B,'2024'!BH:BH)</f>
        <v>#N/A</v>
      </c>
      <c r="R658" t="str">
        <f>_xlfn.XLOOKUP(A658,'2025'!A:A,'2025'!B:B)</f>
        <v> </v>
      </c>
      <c r="S658" t="e">
        <f>_xlfn.XLOOKUP(A658,'2021'!A:A,'2021'!X:X)</f>
        <v>#N/A</v>
      </c>
      <c r="T658" t="e">
        <f>_xlfn.XLOOKUP(A658,'2022'!A:A,'2022'!X:X)</f>
        <v>#N/A</v>
      </c>
      <c r="U658" t="e">
        <f>_xlfn.XLOOKUP(A658,'2023'!B:B,'2023'!AF:AF)</f>
        <v>#N/A</v>
      </c>
      <c r="V658" t="e">
        <f>_xlfn.XLOOKUP(A658,'2024'!B:B,'2024'!BW:BW)</f>
        <v>#N/A</v>
      </c>
      <c r="W658" t="str">
        <f>_xlfn.XLOOKUP(A658,'2025'!A:A,'2025'!C:C)</f>
        <v> </v>
      </c>
      <c r="X658" t="e">
        <f>_xlfn.XLOOKUP(A658,'2021'!A:A,'2021'!V:V)</f>
        <v>#N/A</v>
      </c>
      <c r="Y658" t="e">
        <f>_xlfn.XLOOKUP(A658,'2022'!A:A,'2022'!W:W)</f>
        <v>#N/A</v>
      </c>
      <c r="Z658" t="e">
        <f>_xlfn.XLOOKUP(A658,'2023'!B:B,'2023'!AE:AE)</f>
        <v>#N/A</v>
      </c>
      <c r="AA658" t="e">
        <f>_xlfn.XLOOKUP(A658,'2024'!B:B,'2024'!AZ:AZ)</f>
        <v>#N/A</v>
      </c>
      <c r="AB658" t="str">
        <f>_xlfn.XLOOKUP(A658,'2025'!A:A,'2025'!F:F)</f>
        <v> </v>
      </c>
    </row>
    <row r="659" spans="1:28">
      <c r="A659" t="s">
        <v>39</v>
      </c>
      <c r="E659" t="e">
        <f>_xlfn.XLOOKUP(A659,'2022'!A:A,'2022'!AA:AA)</f>
        <v>#N/A</v>
      </c>
      <c r="F659" t="e">
        <f>_xlfn.XLOOKUP(A659,'2023'!B:B,'2023'!AG:AG)</f>
        <v>#N/A</v>
      </c>
      <c r="G659" t="e">
        <f>_xlfn.XLOOKUP(A659,'2024'!B:B,'2024'!BL:BL)</f>
        <v>#N/A</v>
      </c>
      <c r="H659" t="str">
        <f>_xlfn.XLOOKUP(A659,'2025'!A:A,'2025'!G:G)</f>
        <v> </v>
      </c>
      <c r="I659" t="e">
        <f>_xlfn.XLOOKUP(A659,'2021'!A:A,'2021'!U:U)</f>
        <v>#N/A</v>
      </c>
      <c r="J659" t="e">
        <f>_xlfn.XLOOKUP(A659,'2022'!A:A,'2022'!V:V)</f>
        <v>#N/A</v>
      </c>
      <c r="K659" t="e">
        <f>_xlfn.XLOOKUP(A659,'2023'!B:B,'2023'!AD:AD)</f>
        <v>#N/A</v>
      </c>
      <c r="L659" t="e">
        <f>_xlfn.XLOOKUP(A659,'2024'!B:B,'2024'!AV:AV)</f>
        <v>#N/A</v>
      </c>
      <c r="M659" t="str">
        <f>_xlfn.XLOOKUP(A659,'2025'!A:A,'2025'!G:G)</f>
        <v> </v>
      </c>
      <c r="N659" t="e">
        <f>_xlfn.XLOOKUP(A659,'2021'!A:A,'2021'!E:E)</f>
        <v>#N/A</v>
      </c>
      <c r="O659" t="e">
        <f>_xlfn.XLOOKUP(A659,'2022'!A:A,'2022'!E:E)</f>
        <v>#N/A</v>
      </c>
      <c r="P659" t="e">
        <f>_xlfn.XLOOKUP(A659,'2023'!B:B,'2023'!G:G)</f>
        <v>#N/A</v>
      </c>
      <c r="Q659" t="e">
        <f>_xlfn.XLOOKUP(A659,'2024'!B:B,'2024'!BH:BH)</f>
        <v>#N/A</v>
      </c>
      <c r="R659" t="str">
        <f>_xlfn.XLOOKUP(A659,'2025'!A:A,'2025'!B:B)</f>
        <v> </v>
      </c>
      <c r="S659" t="e">
        <f>_xlfn.XLOOKUP(A659,'2021'!A:A,'2021'!X:X)</f>
        <v>#N/A</v>
      </c>
      <c r="T659" t="e">
        <f>_xlfn.XLOOKUP(A659,'2022'!A:A,'2022'!X:X)</f>
        <v>#N/A</v>
      </c>
      <c r="U659" t="e">
        <f>_xlfn.XLOOKUP(A659,'2023'!B:B,'2023'!AF:AF)</f>
        <v>#N/A</v>
      </c>
      <c r="V659" t="e">
        <f>_xlfn.XLOOKUP(A659,'2024'!B:B,'2024'!BW:BW)</f>
        <v>#N/A</v>
      </c>
      <c r="W659" t="str">
        <f>_xlfn.XLOOKUP(A659,'2025'!A:A,'2025'!C:C)</f>
        <v> </v>
      </c>
      <c r="X659" t="e">
        <f>_xlfn.XLOOKUP(A659,'2021'!A:A,'2021'!V:V)</f>
        <v>#N/A</v>
      </c>
      <c r="Y659" t="e">
        <f>_xlfn.XLOOKUP(A659,'2022'!A:A,'2022'!W:W)</f>
        <v>#N/A</v>
      </c>
      <c r="Z659" t="e">
        <f>_xlfn.XLOOKUP(A659,'2023'!B:B,'2023'!AE:AE)</f>
        <v>#N/A</v>
      </c>
      <c r="AA659" t="e">
        <f>_xlfn.XLOOKUP(A659,'2024'!B:B,'2024'!AZ:AZ)</f>
        <v>#N/A</v>
      </c>
      <c r="AB659" t="str">
        <f>_xlfn.XLOOKUP(A659,'2025'!A:A,'2025'!F:F)</f>
        <v> </v>
      </c>
    </row>
    <row r="660" spans="1:28">
      <c r="A660" t="s">
        <v>39</v>
      </c>
      <c r="E660" t="e">
        <f>_xlfn.XLOOKUP(A660,'2022'!A:A,'2022'!AA:AA)</f>
        <v>#N/A</v>
      </c>
      <c r="F660" t="e">
        <f>_xlfn.XLOOKUP(A660,'2023'!B:B,'2023'!AG:AG)</f>
        <v>#N/A</v>
      </c>
      <c r="G660" t="e">
        <f>_xlfn.XLOOKUP(A660,'2024'!B:B,'2024'!BL:BL)</f>
        <v>#N/A</v>
      </c>
      <c r="H660" t="str">
        <f>_xlfn.XLOOKUP(A660,'2025'!A:A,'2025'!G:G)</f>
        <v> </v>
      </c>
      <c r="I660" t="e">
        <f>_xlfn.XLOOKUP(A660,'2021'!A:A,'2021'!U:U)</f>
        <v>#N/A</v>
      </c>
      <c r="J660" t="e">
        <f>_xlfn.XLOOKUP(A660,'2022'!A:A,'2022'!V:V)</f>
        <v>#N/A</v>
      </c>
      <c r="K660" t="e">
        <f>_xlfn.XLOOKUP(A660,'2023'!B:B,'2023'!AD:AD)</f>
        <v>#N/A</v>
      </c>
      <c r="L660" t="e">
        <f>_xlfn.XLOOKUP(A660,'2024'!B:B,'2024'!AV:AV)</f>
        <v>#N/A</v>
      </c>
      <c r="M660" t="str">
        <f>_xlfn.XLOOKUP(A660,'2025'!A:A,'2025'!G:G)</f>
        <v> </v>
      </c>
      <c r="N660" t="e">
        <f>_xlfn.XLOOKUP(A660,'2021'!A:A,'2021'!E:E)</f>
        <v>#N/A</v>
      </c>
      <c r="O660" t="e">
        <f>_xlfn.XLOOKUP(A660,'2022'!A:A,'2022'!E:E)</f>
        <v>#N/A</v>
      </c>
      <c r="P660" t="e">
        <f>_xlfn.XLOOKUP(A660,'2023'!B:B,'2023'!G:G)</f>
        <v>#N/A</v>
      </c>
      <c r="Q660" t="e">
        <f>_xlfn.XLOOKUP(A660,'2024'!B:B,'2024'!BH:BH)</f>
        <v>#N/A</v>
      </c>
      <c r="R660" t="str">
        <f>_xlfn.XLOOKUP(A660,'2025'!A:A,'2025'!B:B)</f>
        <v> </v>
      </c>
      <c r="S660" t="e">
        <f>_xlfn.XLOOKUP(A660,'2021'!A:A,'2021'!X:X)</f>
        <v>#N/A</v>
      </c>
      <c r="T660" t="e">
        <f>_xlfn.XLOOKUP(A660,'2022'!A:A,'2022'!X:X)</f>
        <v>#N/A</v>
      </c>
      <c r="U660" t="e">
        <f>_xlfn.XLOOKUP(A660,'2023'!B:B,'2023'!AF:AF)</f>
        <v>#N/A</v>
      </c>
      <c r="V660" t="e">
        <f>_xlfn.XLOOKUP(A660,'2024'!B:B,'2024'!BW:BW)</f>
        <v>#N/A</v>
      </c>
      <c r="W660" t="str">
        <f>_xlfn.XLOOKUP(A660,'2025'!A:A,'2025'!C:C)</f>
        <v> </v>
      </c>
      <c r="X660" t="e">
        <f>_xlfn.XLOOKUP(A660,'2021'!A:A,'2021'!V:V)</f>
        <v>#N/A</v>
      </c>
      <c r="Y660" t="e">
        <f>_xlfn.XLOOKUP(A660,'2022'!A:A,'2022'!W:W)</f>
        <v>#N/A</v>
      </c>
      <c r="Z660" t="e">
        <f>_xlfn.XLOOKUP(A660,'2023'!B:B,'2023'!AE:AE)</f>
        <v>#N/A</v>
      </c>
      <c r="AA660" t="e">
        <f>_xlfn.XLOOKUP(A660,'2024'!B:B,'2024'!AZ:AZ)</f>
        <v>#N/A</v>
      </c>
      <c r="AB660" t="str">
        <f>_xlfn.XLOOKUP(A660,'2025'!A:A,'2025'!F:F)</f>
        <v> </v>
      </c>
    </row>
    <row r="661" spans="1:28">
      <c r="A661" t="s">
        <v>39</v>
      </c>
      <c r="E661" t="e">
        <f>_xlfn.XLOOKUP(A661,'2022'!A:A,'2022'!AA:AA)</f>
        <v>#N/A</v>
      </c>
      <c r="F661" t="e">
        <f>_xlfn.XLOOKUP(A661,'2023'!B:B,'2023'!AG:AG)</f>
        <v>#N/A</v>
      </c>
      <c r="G661" t="e">
        <f>_xlfn.XLOOKUP(A661,'2024'!B:B,'2024'!BL:BL)</f>
        <v>#N/A</v>
      </c>
      <c r="H661" t="str">
        <f>_xlfn.XLOOKUP(A661,'2025'!A:A,'2025'!G:G)</f>
        <v> </v>
      </c>
      <c r="I661" t="e">
        <f>_xlfn.XLOOKUP(A661,'2021'!A:A,'2021'!U:U)</f>
        <v>#N/A</v>
      </c>
      <c r="J661" t="e">
        <f>_xlfn.XLOOKUP(A661,'2022'!A:A,'2022'!V:V)</f>
        <v>#N/A</v>
      </c>
      <c r="K661" t="e">
        <f>_xlfn.XLOOKUP(A661,'2023'!B:B,'2023'!AD:AD)</f>
        <v>#N/A</v>
      </c>
      <c r="L661" t="e">
        <f>_xlfn.XLOOKUP(A661,'2024'!B:B,'2024'!AV:AV)</f>
        <v>#N/A</v>
      </c>
      <c r="M661" t="str">
        <f>_xlfn.XLOOKUP(A661,'2025'!A:A,'2025'!G:G)</f>
        <v> </v>
      </c>
      <c r="N661" t="e">
        <f>_xlfn.XLOOKUP(A661,'2021'!A:A,'2021'!E:E)</f>
        <v>#N/A</v>
      </c>
      <c r="O661" t="e">
        <f>_xlfn.XLOOKUP(A661,'2022'!A:A,'2022'!E:E)</f>
        <v>#N/A</v>
      </c>
      <c r="P661" t="e">
        <f>_xlfn.XLOOKUP(A661,'2023'!B:B,'2023'!G:G)</f>
        <v>#N/A</v>
      </c>
      <c r="Q661" t="e">
        <f>_xlfn.XLOOKUP(A661,'2024'!B:B,'2024'!BH:BH)</f>
        <v>#N/A</v>
      </c>
      <c r="R661" t="str">
        <f>_xlfn.XLOOKUP(A661,'2025'!A:A,'2025'!B:B)</f>
        <v> </v>
      </c>
      <c r="S661" t="e">
        <f>_xlfn.XLOOKUP(A661,'2021'!A:A,'2021'!X:X)</f>
        <v>#N/A</v>
      </c>
      <c r="T661" t="e">
        <f>_xlfn.XLOOKUP(A661,'2022'!A:A,'2022'!X:X)</f>
        <v>#N/A</v>
      </c>
      <c r="U661" t="e">
        <f>_xlfn.XLOOKUP(A661,'2023'!B:B,'2023'!AF:AF)</f>
        <v>#N/A</v>
      </c>
      <c r="V661" t="e">
        <f>_xlfn.XLOOKUP(A661,'2024'!B:B,'2024'!BW:BW)</f>
        <v>#N/A</v>
      </c>
      <c r="W661" t="str">
        <f>_xlfn.XLOOKUP(A661,'2025'!A:A,'2025'!C:C)</f>
        <v> </v>
      </c>
      <c r="X661" t="e">
        <f>_xlfn.XLOOKUP(A661,'2021'!A:A,'2021'!V:V)</f>
        <v>#N/A</v>
      </c>
      <c r="Y661" t="e">
        <f>_xlfn.XLOOKUP(A661,'2022'!A:A,'2022'!W:W)</f>
        <v>#N/A</v>
      </c>
      <c r="Z661" t="e">
        <f>_xlfn.XLOOKUP(A661,'2023'!B:B,'2023'!AE:AE)</f>
        <v>#N/A</v>
      </c>
      <c r="AA661" t="e">
        <f>_xlfn.XLOOKUP(A661,'2024'!B:B,'2024'!AZ:AZ)</f>
        <v>#N/A</v>
      </c>
      <c r="AB661" t="str">
        <f>_xlfn.XLOOKUP(A661,'2025'!A:A,'2025'!F:F)</f>
        <v> </v>
      </c>
    </row>
    <row r="662" spans="1:28">
      <c r="A662" t="s">
        <v>39</v>
      </c>
      <c r="E662" t="e">
        <f>_xlfn.XLOOKUP(A662,'2022'!A:A,'2022'!AA:AA)</f>
        <v>#N/A</v>
      </c>
      <c r="F662" t="e">
        <f>_xlfn.XLOOKUP(A662,'2023'!B:B,'2023'!AG:AG)</f>
        <v>#N/A</v>
      </c>
      <c r="G662" t="e">
        <f>_xlfn.XLOOKUP(A662,'2024'!B:B,'2024'!BL:BL)</f>
        <v>#N/A</v>
      </c>
      <c r="H662" t="str">
        <f>_xlfn.XLOOKUP(A662,'2025'!A:A,'2025'!G:G)</f>
        <v> </v>
      </c>
      <c r="I662" t="e">
        <f>_xlfn.XLOOKUP(A662,'2021'!A:A,'2021'!U:U)</f>
        <v>#N/A</v>
      </c>
      <c r="J662" t="e">
        <f>_xlfn.XLOOKUP(A662,'2022'!A:A,'2022'!V:V)</f>
        <v>#N/A</v>
      </c>
      <c r="K662" t="e">
        <f>_xlfn.XLOOKUP(A662,'2023'!B:B,'2023'!AD:AD)</f>
        <v>#N/A</v>
      </c>
      <c r="L662" t="e">
        <f>_xlfn.XLOOKUP(A662,'2024'!B:B,'2024'!AV:AV)</f>
        <v>#N/A</v>
      </c>
      <c r="M662" t="str">
        <f>_xlfn.XLOOKUP(A662,'2025'!A:A,'2025'!G:G)</f>
        <v> </v>
      </c>
      <c r="N662" t="e">
        <f>_xlfn.XLOOKUP(A662,'2021'!A:A,'2021'!E:E)</f>
        <v>#N/A</v>
      </c>
      <c r="O662" t="e">
        <f>_xlfn.XLOOKUP(A662,'2022'!A:A,'2022'!E:E)</f>
        <v>#N/A</v>
      </c>
      <c r="P662" t="e">
        <f>_xlfn.XLOOKUP(A662,'2023'!B:B,'2023'!G:G)</f>
        <v>#N/A</v>
      </c>
      <c r="Q662" t="e">
        <f>_xlfn.XLOOKUP(A662,'2024'!B:B,'2024'!BH:BH)</f>
        <v>#N/A</v>
      </c>
      <c r="R662" t="str">
        <f>_xlfn.XLOOKUP(A662,'2025'!A:A,'2025'!B:B)</f>
        <v> </v>
      </c>
      <c r="S662" t="e">
        <f>_xlfn.XLOOKUP(A662,'2021'!A:A,'2021'!X:X)</f>
        <v>#N/A</v>
      </c>
      <c r="T662" t="e">
        <f>_xlfn.XLOOKUP(A662,'2022'!A:A,'2022'!X:X)</f>
        <v>#N/A</v>
      </c>
      <c r="U662" t="e">
        <f>_xlfn.XLOOKUP(A662,'2023'!B:B,'2023'!AF:AF)</f>
        <v>#N/A</v>
      </c>
      <c r="V662" t="e">
        <f>_xlfn.XLOOKUP(A662,'2024'!B:B,'2024'!BW:BW)</f>
        <v>#N/A</v>
      </c>
      <c r="W662" t="str">
        <f>_xlfn.XLOOKUP(A662,'2025'!A:A,'2025'!C:C)</f>
        <v> </v>
      </c>
      <c r="X662" t="e">
        <f>_xlfn.XLOOKUP(A662,'2021'!A:A,'2021'!V:V)</f>
        <v>#N/A</v>
      </c>
      <c r="Y662" t="e">
        <f>_xlfn.XLOOKUP(A662,'2022'!A:A,'2022'!W:W)</f>
        <v>#N/A</v>
      </c>
      <c r="Z662" t="e">
        <f>_xlfn.XLOOKUP(A662,'2023'!B:B,'2023'!AE:AE)</f>
        <v>#N/A</v>
      </c>
      <c r="AA662" t="e">
        <f>_xlfn.XLOOKUP(A662,'2024'!B:B,'2024'!AZ:AZ)</f>
        <v>#N/A</v>
      </c>
      <c r="AB662" t="str">
        <f>_xlfn.XLOOKUP(A662,'2025'!A:A,'2025'!F:F)</f>
        <v> </v>
      </c>
    </row>
    <row r="663" spans="1:28">
      <c r="A663" t="s">
        <v>39</v>
      </c>
      <c r="E663" t="e">
        <f>_xlfn.XLOOKUP(A663,'2022'!A:A,'2022'!AA:AA)</f>
        <v>#N/A</v>
      </c>
      <c r="F663" t="e">
        <f>_xlfn.XLOOKUP(A663,'2023'!B:B,'2023'!AG:AG)</f>
        <v>#N/A</v>
      </c>
      <c r="G663" t="e">
        <f>_xlfn.XLOOKUP(A663,'2024'!B:B,'2024'!BL:BL)</f>
        <v>#N/A</v>
      </c>
      <c r="H663" t="str">
        <f>_xlfn.XLOOKUP(A663,'2025'!A:A,'2025'!G:G)</f>
        <v> </v>
      </c>
      <c r="I663" t="e">
        <f>_xlfn.XLOOKUP(A663,'2021'!A:A,'2021'!U:U)</f>
        <v>#N/A</v>
      </c>
      <c r="J663" t="e">
        <f>_xlfn.XLOOKUP(A663,'2022'!A:A,'2022'!V:V)</f>
        <v>#N/A</v>
      </c>
      <c r="K663" t="e">
        <f>_xlfn.XLOOKUP(A663,'2023'!B:B,'2023'!AD:AD)</f>
        <v>#N/A</v>
      </c>
      <c r="L663" t="e">
        <f>_xlfn.XLOOKUP(A663,'2024'!B:B,'2024'!AV:AV)</f>
        <v>#N/A</v>
      </c>
      <c r="M663" t="str">
        <f>_xlfn.XLOOKUP(A663,'2025'!A:A,'2025'!G:G)</f>
        <v> </v>
      </c>
      <c r="N663" t="e">
        <f>_xlfn.XLOOKUP(A663,'2021'!A:A,'2021'!E:E)</f>
        <v>#N/A</v>
      </c>
      <c r="O663" t="e">
        <f>_xlfn.XLOOKUP(A663,'2022'!A:A,'2022'!E:E)</f>
        <v>#N/A</v>
      </c>
      <c r="P663" t="e">
        <f>_xlfn.XLOOKUP(A663,'2023'!B:B,'2023'!G:G)</f>
        <v>#N/A</v>
      </c>
      <c r="Q663" t="e">
        <f>_xlfn.XLOOKUP(A663,'2024'!B:B,'2024'!BH:BH)</f>
        <v>#N/A</v>
      </c>
      <c r="R663" t="str">
        <f>_xlfn.XLOOKUP(A663,'2025'!A:A,'2025'!B:B)</f>
        <v> </v>
      </c>
      <c r="S663" t="e">
        <f>_xlfn.XLOOKUP(A663,'2021'!A:A,'2021'!X:X)</f>
        <v>#N/A</v>
      </c>
      <c r="T663" t="e">
        <f>_xlfn.XLOOKUP(A663,'2022'!A:A,'2022'!X:X)</f>
        <v>#N/A</v>
      </c>
      <c r="U663" t="e">
        <f>_xlfn.XLOOKUP(A663,'2023'!B:B,'2023'!AF:AF)</f>
        <v>#N/A</v>
      </c>
      <c r="V663" t="e">
        <f>_xlfn.XLOOKUP(A663,'2024'!B:B,'2024'!BW:BW)</f>
        <v>#N/A</v>
      </c>
      <c r="W663" t="str">
        <f>_xlfn.XLOOKUP(A663,'2025'!A:A,'2025'!C:C)</f>
        <v> </v>
      </c>
      <c r="X663" t="e">
        <f>_xlfn.XLOOKUP(A663,'2021'!A:A,'2021'!V:V)</f>
        <v>#N/A</v>
      </c>
      <c r="Y663" t="e">
        <f>_xlfn.XLOOKUP(A663,'2022'!A:A,'2022'!W:W)</f>
        <v>#N/A</v>
      </c>
      <c r="Z663" t="e">
        <f>_xlfn.XLOOKUP(A663,'2023'!B:B,'2023'!AE:AE)</f>
        <v>#N/A</v>
      </c>
      <c r="AA663" t="e">
        <f>_xlfn.XLOOKUP(A663,'2024'!B:B,'2024'!AZ:AZ)</f>
        <v>#N/A</v>
      </c>
      <c r="AB663" t="str">
        <f>_xlfn.XLOOKUP(A663,'2025'!A:A,'2025'!F:F)</f>
        <v> </v>
      </c>
    </row>
    <row r="664" spans="1:28">
      <c r="A664" t="s">
        <v>39</v>
      </c>
      <c r="E664" t="e">
        <f>_xlfn.XLOOKUP(A664,'2022'!A:A,'2022'!AA:AA)</f>
        <v>#N/A</v>
      </c>
      <c r="F664" t="e">
        <f>_xlfn.XLOOKUP(A664,'2023'!B:B,'2023'!AG:AG)</f>
        <v>#N/A</v>
      </c>
      <c r="G664" t="e">
        <f>_xlfn.XLOOKUP(A664,'2024'!B:B,'2024'!BL:BL)</f>
        <v>#N/A</v>
      </c>
      <c r="H664" t="str">
        <f>_xlfn.XLOOKUP(A664,'2025'!A:A,'2025'!G:G)</f>
        <v> </v>
      </c>
      <c r="I664" t="e">
        <f>_xlfn.XLOOKUP(A664,'2021'!A:A,'2021'!U:U)</f>
        <v>#N/A</v>
      </c>
      <c r="J664" t="e">
        <f>_xlfn.XLOOKUP(A664,'2022'!A:A,'2022'!V:V)</f>
        <v>#N/A</v>
      </c>
      <c r="K664" t="e">
        <f>_xlfn.XLOOKUP(A664,'2023'!B:B,'2023'!AD:AD)</f>
        <v>#N/A</v>
      </c>
      <c r="L664" t="e">
        <f>_xlfn.XLOOKUP(A664,'2024'!B:B,'2024'!AV:AV)</f>
        <v>#N/A</v>
      </c>
      <c r="M664" t="str">
        <f>_xlfn.XLOOKUP(A664,'2025'!A:A,'2025'!G:G)</f>
        <v> </v>
      </c>
      <c r="N664" t="e">
        <f>_xlfn.XLOOKUP(A664,'2021'!A:A,'2021'!E:E)</f>
        <v>#N/A</v>
      </c>
      <c r="O664" t="e">
        <f>_xlfn.XLOOKUP(A664,'2022'!A:A,'2022'!E:E)</f>
        <v>#N/A</v>
      </c>
      <c r="P664" t="e">
        <f>_xlfn.XLOOKUP(A664,'2023'!B:B,'2023'!G:G)</f>
        <v>#N/A</v>
      </c>
      <c r="Q664" t="e">
        <f>_xlfn.XLOOKUP(A664,'2024'!B:B,'2024'!BH:BH)</f>
        <v>#N/A</v>
      </c>
      <c r="R664" t="str">
        <f>_xlfn.XLOOKUP(A664,'2025'!A:A,'2025'!B:B)</f>
        <v> </v>
      </c>
      <c r="S664" t="e">
        <f>_xlfn.XLOOKUP(A664,'2021'!A:A,'2021'!X:X)</f>
        <v>#N/A</v>
      </c>
      <c r="T664" t="e">
        <f>_xlfn.XLOOKUP(A664,'2022'!A:A,'2022'!X:X)</f>
        <v>#N/A</v>
      </c>
      <c r="U664" t="e">
        <f>_xlfn.XLOOKUP(A664,'2023'!B:B,'2023'!AF:AF)</f>
        <v>#N/A</v>
      </c>
      <c r="V664" t="e">
        <f>_xlfn.XLOOKUP(A664,'2024'!B:B,'2024'!BW:BW)</f>
        <v>#N/A</v>
      </c>
      <c r="W664" t="str">
        <f>_xlfn.XLOOKUP(A664,'2025'!A:A,'2025'!C:C)</f>
        <v> </v>
      </c>
      <c r="X664" t="e">
        <f>_xlfn.XLOOKUP(A664,'2021'!A:A,'2021'!V:V)</f>
        <v>#N/A</v>
      </c>
      <c r="Y664" t="e">
        <f>_xlfn.XLOOKUP(A664,'2022'!A:A,'2022'!W:W)</f>
        <v>#N/A</v>
      </c>
      <c r="Z664" t="e">
        <f>_xlfn.XLOOKUP(A664,'2023'!B:B,'2023'!AE:AE)</f>
        <v>#N/A</v>
      </c>
      <c r="AA664" t="e">
        <f>_xlfn.XLOOKUP(A664,'2024'!B:B,'2024'!AZ:AZ)</f>
        <v>#N/A</v>
      </c>
      <c r="AB664" t="str">
        <f>_xlfn.XLOOKUP(A664,'2025'!A:A,'2025'!F:F)</f>
        <v> </v>
      </c>
    </row>
    <row r="665" spans="1:28">
      <c r="A665" t="s">
        <v>39</v>
      </c>
      <c r="E665" t="e">
        <f>_xlfn.XLOOKUP(A665,'2022'!A:A,'2022'!AA:AA)</f>
        <v>#N/A</v>
      </c>
      <c r="F665" t="e">
        <f>_xlfn.XLOOKUP(A665,'2023'!B:B,'2023'!AG:AG)</f>
        <v>#N/A</v>
      </c>
      <c r="G665" t="e">
        <f>_xlfn.XLOOKUP(A665,'2024'!B:B,'2024'!BL:BL)</f>
        <v>#N/A</v>
      </c>
      <c r="H665" t="str">
        <f>_xlfn.XLOOKUP(A665,'2025'!A:A,'2025'!G:G)</f>
        <v> </v>
      </c>
      <c r="I665" t="e">
        <f>_xlfn.XLOOKUP(A665,'2021'!A:A,'2021'!U:U)</f>
        <v>#N/A</v>
      </c>
      <c r="J665" t="e">
        <f>_xlfn.XLOOKUP(A665,'2022'!A:A,'2022'!V:V)</f>
        <v>#N/A</v>
      </c>
      <c r="K665" t="e">
        <f>_xlfn.XLOOKUP(A665,'2023'!B:B,'2023'!AD:AD)</f>
        <v>#N/A</v>
      </c>
      <c r="L665" t="e">
        <f>_xlfn.XLOOKUP(A665,'2024'!B:B,'2024'!AV:AV)</f>
        <v>#N/A</v>
      </c>
      <c r="M665" t="str">
        <f>_xlfn.XLOOKUP(A665,'2025'!A:A,'2025'!G:G)</f>
        <v> </v>
      </c>
      <c r="N665" t="e">
        <f>_xlfn.XLOOKUP(A665,'2021'!A:A,'2021'!E:E)</f>
        <v>#N/A</v>
      </c>
      <c r="O665" t="e">
        <f>_xlfn.XLOOKUP(A665,'2022'!A:A,'2022'!E:E)</f>
        <v>#N/A</v>
      </c>
      <c r="P665" t="e">
        <f>_xlfn.XLOOKUP(A665,'2023'!B:B,'2023'!G:G)</f>
        <v>#N/A</v>
      </c>
      <c r="Q665" t="e">
        <f>_xlfn.XLOOKUP(A665,'2024'!B:B,'2024'!BH:BH)</f>
        <v>#N/A</v>
      </c>
      <c r="R665" t="str">
        <f>_xlfn.XLOOKUP(A665,'2025'!A:A,'2025'!B:B)</f>
        <v> </v>
      </c>
      <c r="S665" t="e">
        <f>_xlfn.XLOOKUP(A665,'2021'!A:A,'2021'!X:X)</f>
        <v>#N/A</v>
      </c>
      <c r="T665" t="e">
        <f>_xlfn.XLOOKUP(A665,'2022'!A:A,'2022'!X:X)</f>
        <v>#N/A</v>
      </c>
      <c r="U665" t="e">
        <f>_xlfn.XLOOKUP(A665,'2023'!B:B,'2023'!AF:AF)</f>
        <v>#N/A</v>
      </c>
      <c r="V665" t="e">
        <f>_xlfn.XLOOKUP(A665,'2024'!B:B,'2024'!BW:BW)</f>
        <v>#N/A</v>
      </c>
      <c r="W665" t="str">
        <f>_xlfn.XLOOKUP(A665,'2025'!A:A,'2025'!C:C)</f>
        <v> </v>
      </c>
      <c r="X665" t="e">
        <f>_xlfn.XLOOKUP(A665,'2021'!A:A,'2021'!V:V)</f>
        <v>#N/A</v>
      </c>
      <c r="Y665" t="e">
        <f>_xlfn.XLOOKUP(A665,'2022'!A:A,'2022'!W:W)</f>
        <v>#N/A</v>
      </c>
      <c r="Z665" t="e">
        <f>_xlfn.XLOOKUP(A665,'2023'!B:B,'2023'!AE:AE)</f>
        <v>#N/A</v>
      </c>
      <c r="AA665" t="e">
        <f>_xlfn.XLOOKUP(A665,'2024'!B:B,'2024'!AZ:AZ)</f>
        <v>#N/A</v>
      </c>
      <c r="AB665" t="str">
        <f>_xlfn.XLOOKUP(A665,'2025'!A:A,'2025'!F:F)</f>
        <v> </v>
      </c>
    </row>
    <row r="666" spans="1:28">
      <c r="A666" t="s">
        <v>39</v>
      </c>
      <c r="E666" t="e">
        <f>_xlfn.XLOOKUP(A666,'2022'!A:A,'2022'!AA:AA)</f>
        <v>#N/A</v>
      </c>
      <c r="F666" t="e">
        <f>_xlfn.XLOOKUP(A666,'2023'!B:B,'2023'!AG:AG)</f>
        <v>#N/A</v>
      </c>
      <c r="G666" t="e">
        <f>_xlfn.XLOOKUP(A666,'2024'!B:B,'2024'!BL:BL)</f>
        <v>#N/A</v>
      </c>
      <c r="H666" t="str">
        <f>_xlfn.XLOOKUP(A666,'2025'!A:A,'2025'!G:G)</f>
        <v> </v>
      </c>
      <c r="I666" t="e">
        <f>_xlfn.XLOOKUP(A666,'2021'!A:A,'2021'!U:U)</f>
        <v>#N/A</v>
      </c>
      <c r="J666" t="e">
        <f>_xlfn.XLOOKUP(A666,'2022'!A:A,'2022'!V:V)</f>
        <v>#N/A</v>
      </c>
      <c r="K666" t="e">
        <f>_xlfn.XLOOKUP(A666,'2023'!B:B,'2023'!AD:AD)</f>
        <v>#N/A</v>
      </c>
      <c r="L666" t="e">
        <f>_xlfn.XLOOKUP(A666,'2024'!B:B,'2024'!AV:AV)</f>
        <v>#N/A</v>
      </c>
      <c r="M666" t="str">
        <f>_xlfn.XLOOKUP(A666,'2025'!A:A,'2025'!G:G)</f>
        <v> </v>
      </c>
      <c r="N666" t="e">
        <f>_xlfn.XLOOKUP(A666,'2021'!A:A,'2021'!E:E)</f>
        <v>#N/A</v>
      </c>
      <c r="O666" t="e">
        <f>_xlfn.XLOOKUP(A666,'2022'!A:A,'2022'!E:E)</f>
        <v>#N/A</v>
      </c>
      <c r="P666" t="e">
        <f>_xlfn.XLOOKUP(A666,'2023'!B:B,'2023'!G:G)</f>
        <v>#N/A</v>
      </c>
      <c r="Q666" t="e">
        <f>_xlfn.XLOOKUP(A666,'2024'!B:B,'2024'!BH:BH)</f>
        <v>#N/A</v>
      </c>
      <c r="R666" t="str">
        <f>_xlfn.XLOOKUP(A666,'2025'!A:A,'2025'!B:B)</f>
        <v> </v>
      </c>
      <c r="S666" t="e">
        <f>_xlfn.XLOOKUP(A666,'2021'!A:A,'2021'!X:X)</f>
        <v>#N/A</v>
      </c>
      <c r="T666" t="e">
        <f>_xlfn.XLOOKUP(A666,'2022'!A:A,'2022'!X:X)</f>
        <v>#N/A</v>
      </c>
      <c r="U666" t="e">
        <f>_xlfn.XLOOKUP(A666,'2023'!B:B,'2023'!AF:AF)</f>
        <v>#N/A</v>
      </c>
      <c r="V666" t="e">
        <f>_xlfn.XLOOKUP(A666,'2024'!B:B,'2024'!BW:BW)</f>
        <v>#N/A</v>
      </c>
      <c r="W666" t="str">
        <f>_xlfn.XLOOKUP(A666,'2025'!A:A,'2025'!C:C)</f>
        <v> </v>
      </c>
      <c r="X666" t="e">
        <f>_xlfn.XLOOKUP(A666,'2021'!A:A,'2021'!V:V)</f>
        <v>#N/A</v>
      </c>
      <c r="Y666" t="e">
        <f>_xlfn.XLOOKUP(A666,'2022'!A:A,'2022'!W:W)</f>
        <v>#N/A</v>
      </c>
      <c r="Z666" t="e">
        <f>_xlfn.XLOOKUP(A666,'2023'!B:B,'2023'!AE:AE)</f>
        <v>#N/A</v>
      </c>
      <c r="AA666" t="e">
        <f>_xlfn.XLOOKUP(A666,'2024'!B:B,'2024'!AZ:AZ)</f>
        <v>#N/A</v>
      </c>
      <c r="AB666" t="str">
        <f>_xlfn.XLOOKUP(A666,'2025'!A:A,'2025'!F:F)</f>
        <v> </v>
      </c>
    </row>
    <row r="667" spans="1:28">
      <c r="A667" t="s">
        <v>39</v>
      </c>
      <c r="E667" t="e">
        <f>_xlfn.XLOOKUP(A667,'2022'!A:A,'2022'!AA:AA)</f>
        <v>#N/A</v>
      </c>
      <c r="F667" t="e">
        <f>_xlfn.XLOOKUP(A667,'2023'!B:B,'2023'!AG:AG)</f>
        <v>#N/A</v>
      </c>
      <c r="G667" t="e">
        <f>_xlfn.XLOOKUP(A667,'2024'!B:B,'2024'!BL:BL)</f>
        <v>#N/A</v>
      </c>
      <c r="H667" t="str">
        <f>_xlfn.XLOOKUP(A667,'2025'!A:A,'2025'!G:G)</f>
        <v> </v>
      </c>
      <c r="I667" t="e">
        <f>_xlfn.XLOOKUP(A667,'2021'!A:A,'2021'!U:U)</f>
        <v>#N/A</v>
      </c>
      <c r="J667" t="e">
        <f>_xlfn.XLOOKUP(A667,'2022'!A:A,'2022'!V:V)</f>
        <v>#N/A</v>
      </c>
      <c r="K667" t="e">
        <f>_xlfn.XLOOKUP(A667,'2023'!B:B,'2023'!AD:AD)</f>
        <v>#N/A</v>
      </c>
      <c r="L667" t="e">
        <f>_xlfn.XLOOKUP(A667,'2024'!B:B,'2024'!AV:AV)</f>
        <v>#N/A</v>
      </c>
      <c r="M667" t="str">
        <f>_xlfn.XLOOKUP(A667,'2025'!A:A,'2025'!G:G)</f>
        <v> </v>
      </c>
      <c r="N667" t="e">
        <f>_xlfn.XLOOKUP(A667,'2021'!A:A,'2021'!E:E)</f>
        <v>#N/A</v>
      </c>
      <c r="O667" t="e">
        <f>_xlfn.XLOOKUP(A667,'2022'!A:A,'2022'!E:E)</f>
        <v>#N/A</v>
      </c>
      <c r="P667" t="e">
        <f>_xlfn.XLOOKUP(A667,'2023'!B:B,'2023'!G:G)</f>
        <v>#N/A</v>
      </c>
      <c r="Q667" t="e">
        <f>_xlfn.XLOOKUP(A667,'2024'!B:B,'2024'!BH:BH)</f>
        <v>#N/A</v>
      </c>
      <c r="R667" t="str">
        <f>_xlfn.XLOOKUP(A667,'2025'!A:A,'2025'!B:B)</f>
        <v> </v>
      </c>
      <c r="S667" t="e">
        <f>_xlfn.XLOOKUP(A667,'2021'!A:A,'2021'!X:X)</f>
        <v>#N/A</v>
      </c>
      <c r="T667" t="e">
        <f>_xlfn.XLOOKUP(A667,'2022'!A:A,'2022'!X:X)</f>
        <v>#N/A</v>
      </c>
      <c r="U667" t="e">
        <f>_xlfn.XLOOKUP(A667,'2023'!B:B,'2023'!AF:AF)</f>
        <v>#N/A</v>
      </c>
      <c r="V667" t="e">
        <f>_xlfn.XLOOKUP(A667,'2024'!B:B,'2024'!BW:BW)</f>
        <v>#N/A</v>
      </c>
      <c r="W667" t="str">
        <f>_xlfn.XLOOKUP(A667,'2025'!A:A,'2025'!C:C)</f>
        <v> </v>
      </c>
      <c r="X667" t="e">
        <f>_xlfn.XLOOKUP(A667,'2021'!A:A,'2021'!V:V)</f>
        <v>#N/A</v>
      </c>
      <c r="Y667" t="e">
        <f>_xlfn.XLOOKUP(A667,'2022'!A:A,'2022'!W:W)</f>
        <v>#N/A</v>
      </c>
      <c r="Z667" t="e">
        <f>_xlfn.XLOOKUP(A667,'2023'!B:B,'2023'!AE:AE)</f>
        <v>#N/A</v>
      </c>
      <c r="AA667" t="e">
        <f>_xlfn.XLOOKUP(A667,'2024'!B:B,'2024'!AZ:AZ)</f>
        <v>#N/A</v>
      </c>
      <c r="AB667" t="str">
        <f>_xlfn.XLOOKUP(A667,'2025'!A:A,'2025'!F:F)</f>
        <v> </v>
      </c>
    </row>
    <row r="668" spans="1:28">
      <c r="A668" t="s">
        <v>39</v>
      </c>
      <c r="E668" t="e">
        <f>_xlfn.XLOOKUP(A668,'2022'!A:A,'2022'!AA:AA)</f>
        <v>#N/A</v>
      </c>
      <c r="F668" t="e">
        <f>_xlfn.XLOOKUP(A668,'2023'!B:B,'2023'!AG:AG)</f>
        <v>#N/A</v>
      </c>
      <c r="G668" t="e">
        <f>_xlfn.XLOOKUP(A668,'2024'!B:B,'2024'!BL:BL)</f>
        <v>#N/A</v>
      </c>
      <c r="H668" t="str">
        <f>_xlfn.XLOOKUP(A668,'2025'!A:A,'2025'!G:G)</f>
        <v> </v>
      </c>
      <c r="I668" t="e">
        <f>_xlfn.XLOOKUP(A668,'2021'!A:A,'2021'!U:U)</f>
        <v>#N/A</v>
      </c>
      <c r="J668" t="e">
        <f>_xlfn.XLOOKUP(A668,'2022'!A:A,'2022'!V:V)</f>
        <v>#N/A</v>
      </c>
      <c r="K668" t="e">
        <f>_xlfn.XLOOKUP(A668,'2023'!B:B,'2023'!AD:AD)</f>
        <v>#N/A</v>
      </c>
      <c r="L668" t="e">
        <f>_xlfn.XLOOKUP(A668,'2024'!B:B,'2024'!AV:AV)</f>
        <v>#N/A</v>
      </c>
      <c r="M668" t="str">
        <f>_xlfn.XLOOKUP(A668,'2025'!A:A,'2025'!G:G)</f>
        <v> </v>
      </c>
      <c r="N668" t="e">
        <f>_xlfn.XLOOKUP(A668,'2021'!A:A,'2021'!E:E)</f>
        <v>#N/A</v>
      </c>
      <c r="O668" t="e">
        <f>_xlfn.XLOOKUP(A668,'2022'!A:A,'2022'!E:E)</f>
        <v>#N/A</v>
      </c>
      <c r="P668" t="e">
        <f>_xlfn.XLOOKUP(A668,'2023'!B:B,'2023'!G:G)</f>
        <v>#N/A</v>
      </c>
      <c r="Q668" t="e">
        <f>_xlfn.XLOOKUP(A668,'2024'!B:B,'2024'!BH:BH)</f>
        <v>#N/A</v>
      </c>
      <c r="R668" t="str">
        <f>_xlfn.XLOOKUP(A668,'2025'!A:A,'2025'!B:B)</f>
        <v> </v>
      </c>
      <c r="S668" t="e">
        <f>_xlfn.XLOOKUP(A668,'2021'!A:A,'2021'!X:X)</f>
        <v>#N/A</v>
      </c>
      <c r="T668" t="e">
        <f>_xlfn.XLOOKUP(A668,'2022'!A:A,'2022'!X:X)</f>
        <v>#N/A</v>
      </c>
      <c r="U668" t="e">
        <f>_xlfn.XLOOKUP(A668,'2023'!B:B,'2023'!AF:AF)</f>
        <v>#N/A</v>
      </c>
      <c r="V668" t="e">
        <f>_xlfn.XLOOKUP(A668,'2024'!B:B,'2024'!BW:BW)</f>
        <v>#N/A</v>
      </c>
      <c r="W668" t="str">
        <f>_xlfn.XLOOKUP(A668,'2025'!A:A,'2025'!C:C)</f>
        <v> </v>
      </c>
      <c r="X668" t="e">
        <f>_xlfn.XLOOKUP(A668,'2021'!A:A,'2021'!V:V)</f>
        <v>#N/A</v>
      </c>
      <c r="Y668" t="e">
        <f>_xlfn.XLOOKUP(A668,'2022'!A:A,'2022'!W:W)</f>
        <v>#N/A</v>
      </c>
      <c r="Z668" t="e">
        <f>_xlfn.XLOOKUP(A668,'2023'!B:B,'2023'!AE:AE)</f>
        <v>#N/A</v>
      </c>
      <c r="AA668" t="e">
        <f>_xlfn.XLOOKUP(A668,'2024'!B:B,'2024'!AZ:AZ)</f>
        <v>#N/A</v>
      </c>
      <c r="AB668" t="str">
        <f>_xlfn.XLOOKUP(A668,'2025'!A:A,'2025'!F:F)</f>
        <v> </v>
      </c>
    </row>
    <row r="669" spans="1:28">
      <c r="A669" t="s">
        <v>39</v>
      </c>
      <c r="E669" t="e">
        <f>_xlfn.XLOOKUP(A669,'2022'!A:A,'2022'!AA:AA)</f>
        <v>#N/A</v>
      </c>
      <c r="F669" t="e">
        <f>_xlfn.XLOOKUP(A669,'2023'!B:B,'2023'!AG:AG)</f>
        <v>#N/A</v>
      </c>
      <c r="G669" t="e">
        <f>_xlfn.XLOOKUP(A669,'2024'!B:B,'2024'!BL:BL)</f>
        <v>#N/A</v>
      </c>
      <c r="H669" t="str">
        <f>_xlfn.XLOOKUP(A669,'2025'!A:A,'2025'!G:G)</f>
        <v> </v>
      </c>
      <c r="I669" t="e">
        <f>_xlfn.XLOOKUP(A669,'2021'!A:A,'2021'!U:U)</f>
        <v>#N/A</v>
      </c>
      <c r="J669" t="e">
        <f>_xlfn.XLOOKUP(A669,'2022'!A:A,'2022'!V:V)</f>
        <v>#N/A</v>
      </c>
      <c r="K669" t="e">
        <f>_xlfn.XLOOKUP(A669,'2023'!B:B,'2023'!AD:AD)</f>
        <v>#N/A</v>
      </c>
      <c r="L669" t="e">
        <f>_xlfn.XLOOKUP(A669,'2024'!B:B,'2024'!AV:AV)</f>
        <v>#N/A</v>
      </c>
      <c r="M669" t="str">
        <f>_xlfn.XLOOKUP(A669,'2025'!A:A,'2025'!G:G)</f>
        <v> </v>
      </c>
      <c r="N669" t="e">
        <f>_xlfn.XLOOKUP(A669,'2021'!A:A,'2021'!E:E)</f>
        <v>#N/A</v>
      </c>
      <c r="O669" t="e">
        <f>_xlfn.XLOOKUP(A669,'2022'!A:A,'2022'!E:E)</f>
        <v>#N/A</v>
      </c>
      <c r="P669" t="e">
        <f>_xlfn.XLOOKUP(A669,'2023'!B:B,'2023'!G:G)</f>
        <v>#N/A</v>
      </c>
      <c r="Q669" t="e">
        <f>_xlfn.XLOOKUP(A669,'2024'!B:B,'2024'!BH:BH)</f>
        <v>#N/A</v>
      </c>
      <c r="R669" t="str">
        <f>_xlfn.XLOOKUP(A669,'2025'!A:A,'2025'!B:B)</f>
        <v> </v>
      </c>
      <c r="S669" t="e">
        <f>_xlfn.XLOOKUP(A669,'2021'!A:A,'2021'!X:X)</f>
        <v>#N/A</v>
      </c>
      <c r="T669" t="e">
        <f>_xlfn.XLOOKUP(A669,'2022'!A:A,'2022'!X:X)</f>
        <v>#N/A</v>
      </c>
      <c r="U669" t="e">
        <f>_xlfn.XLOOKUP(A669,'2023'!B:B,'2023'!AF:AF)</f>
        <v>#N/A</v>
      </c>
      <c r="V669" t="e">
        <f>_xlfn.XLOOKUP(A669,'2024'!B:B,'2024'!BW:BW)</f>
        <v>#N/A</v>
      </c>
      <c r="W669" t="str">
        <f>_xlfn.XLOOKUP(A669,'2025'!A:A,'2025'!C:C)</f>
        <v> </v>
      </c>
      <c r="X669" t="e">
        <f>_xlfn.XLOOKUP(A669,'2021'!A:A,'2021'!V:V)</f>
        <v>#N/A</v>
      </c>
      <c r="Y669" t="e">
        <f>_xlfn.XLOOKUP(A669,'2022'!A:A,'2022'!W:W)</f>
        <v>#N/A</v>
      </c>
      <c r="Z669" t="e">
        <f>_xlfn.XLOOKUP(A669,'2023'!B:B,'2023'!AE:AE)</f>
        <v>#N/A</v>
      </c>
      <c r="AA669" t="e">
        <f>_xlfn.XLOOKUP(A669,'2024'!B:B,'2024'!AZ:AZ)</f>
        <v>#N/A</v>
      </c>
      <c r="AB669" t="str">
        <f>_xlfn.XLOOKUP(A669,'2025'!A:A,'2025'!F:F)</f>
        <v> </v>
      </c>
    </row>
    <row r="670" spans="1:28">
      <c r="A670" t="s">
        <v>39</v>
      </c>
      <c r="E670" t="e">
        <f>_xlfn.XLOOKUP(A670,'2022'!A:A,'2022'!AA:AA)</f>
        <v>#N/A</v>
      </c>
      <c r="F670" t="e">
        <f>_xlfn.XLOOKUP(A670,'2023'!B:B,'2023'!AG:AG)</f>
        <v>#N/A</v>
      </c>
      <c r="G670" t="e">
        <f>_xlfn.XLOOKUP(A670,'2024'!B:B,'2024'!BL:BL)</f>
        <v>#N/A</v>
      </c>
      <c r="H670" t="str">
        <f>_xlfn.XLOOKUP(A670,'2025'!A:A,'2025'!G:G)</f>
        <v> </v>
      </c>
      <c r="I670" t="e">
        <f>_xlfn.XLOOKUP(A670,'2021'!A:A,'2021'!U:U)</f>
        <v>#N/A</v>
      </c>
      <c r="J670" t="e">
        <f>_xlfn.XLOOKUP(A670,'2022'!A:A,'2022'!V:V)</f>
        <v>#N/A</v>
      </c>
      <c r="K670" t="e">
        <f>_xlfn.XLOOKUP(A670,'2023'!B:B,'2023'!AD:AD)</f>
        <v>#N/A</v>
      </c>
      <c r="L670" t="e">
        <f>_xlfn.XLOOKUP(A670,'2024'!B:B,'2024'!AV:AV)</f>
        <v>#N/A</v>
      </c>
      <c r="M670" t="str">
        <f>_xlfn.XLOOKUP(A670,'2025'!A:A,'2025'!G:G)</f>
        <v> </v>
      </c>
      <c r="N670" t="e">
        <f>_xlfn.XLOOKUP(A670,'2021'!A:A,'2021'!E:E)</f>
        <v>#N/A</v>
      </c>
      <c r="O670" t="e">
        <f>_xlfn.XLOOKUP(A670,'2022'!A:A,'2022'!E:E)</f>
        <v>#N/A</v>
      </c>
      <c r="P670" t="e">
        <f>_xlfn.XLOOKUP(A670,'2023'!B:B,'2023'!G:G)</f>
        <v>#N/A</v>
      </c>
      <c r="Q670" t="e">
        <f>_xlfn.XLOOKUP(A670,'2024'!B:B,'2024'!BH:BH)</f>
        <v>#N/A</v>
      </c>
      <c r="R670" t="str">
        <f>_xlfn.XLOOKUP(A670,'2025'!A:A,'2025'!B:B)</f>
        <v> </v>
      </c>
      <c r="S670" t="e">
        <f>_xlfn.XLOOKUP(A670,'2021'!A:A,'2021'!X:X)</f>
        <v>#N/A</v>
      </c>
      <c r="T670" t="e">
        <f>_xlfn.XLOOKUP(A670,'2022'!A:A,'2022'!X:X)</f>
        <v>#N/A</v>
      </c>
      <c r="U670" t="e">
        <f>_xlfn.XLOOKUP(A670,'2023'!B:B,'2023'!AF:AF)</f>
        <v>#N/A</v>
      </c>
      <c r="V670" t="e">
        <f>_xlfn.XLOOKUP(A670,'2024'!B:B,'2024'!BW:BW)</f>
        <v>#N/A</v>
      </c>
      <c r="W670" t="str">
        <f>_xlfn.XLOOKUP(A670,'2025'!A:A,'2025'!C:C)</f>
        <v> </v>
      </c>
      <c r="X670" t="e">
        <f>_xlfn.XLOOKUP(A670,'2021'!A:A,'2021'!V:V)</f>
        <v>#N/A</v>
      </c>
      <c r="Y670" t="e">
        <f>_xlfn.XLOOKUP(A670,'2022'!A:A,'2022'!W:W)</f>
        <v>#N/A</v>
      </c>
      <c r="Z670" t="e">
        <f>_xlfn.XLOOKUP(A670,'2023'!B:B,'2023'!AE:AE)</f>
        <v>#N/A</v>
      </c>
      <c r="AA670" t="e">
        <f>_xlfn.XLOOKUP(A670,'2024'!B:B,'2024'!AZ:AZ)</f>
        <v>#N/A</v>
      </c>
      <c r="AB670" t="str">
        <f>_xlfn.XLOOKUP(A670,'2025'!A:A,'2025'!F:F)</f>
        <v> </v>
      </c>
    </row>
    <row r="671" spans="1:28">
      <c r="A671" t="s">
        <v>39</v>
      </c>
      <c r="E671" t="e">
        <f>_xlfn.XLOOKUP(A671,'2022'!A:A,'2022'!AA:AA)</f>
        <v>#N/A</v>
      </c>
      <c r="F671" t="e">
        <f>_xlfn.XLOOKUP(A671,'2023'!B:B,'2023'!AG:AG)</f>
        <v>#N/A</v>
      </c>
      <c r="G671" t="e">
        <f>_xlfn.XLOOKUP(A671,'2024'!B:B,'2024'!BL:BL)</f>
        <v>#N/A</v>
      </c>
      <c r="H671" t="str">
        <f>_xlfn.XLOOKUP(A671,'2025'!A:A,'2025'!G:G)</f>
        <v> </v>
      </c>
      <c r="I671" t="e">
        <f>_xlfn.XLOOKUP(A671,'2021'!A:A,'2021'!U:U)</f>
        <v>#N/A</v>
      </c>
      <c r="J671" t="e">
        <f>_xlfn.XLOOKUP(A671,'2022'!A:A,'2022'!V:V)</f>
        <v>#N/A</v>
      </c>
      <c r="K671" t="e">
        <f>_xlfn.XLOOKUP(A671,'2023'!B:B,'2023'!AD:AD)</f>
        <v>#N/A</v>
      </c>
      <c r="L671" t="e">
        <f>_xlfn.XLOOKUP(A671,'2024'!B:B,'2024'!AV:AV)</f>
        <v>#N/A</v>
      </c>
      <c r="M671" t="str">
        <f>_xlfn.XLOOKUP(A671,'2025'!A:A,'2025'!G:G)</f>
        <v> </v>
      </c>
      <c r="N671" t="e">
        <f>_xlfn.XLOOKUP(A671,'2021'!A:A,'2021'!E:E)</f>
        <v>#N/A</v>
      </c>
      <c r="O671" t="e">
        <f>_xlfn.XLOOKUP(A671,'2022'!A:A,'2022'!E:E)</f>
        <v>#N/A</v>
      </c>
      <c r="P671" t="e">
        <f>_xlfn.XLOOKUP(A671,'2023'!B:B,'2023'!G:G)</f>
        <v>#N/A</v>
      </c>
      <c r="Q671" t="e">
        <f>_xlfn.XLOOKUP(A671,'2024'!B:B,'2024'!BH:BH)</f>
        <v>#N/A</v>
      </c>
      <c r="R671" t="str">
        <f>_xlfn.XLOOKUP(A671,'2025'!A:A,'2025'!B:B)</f>
        <v> </v>
      </c>
      <c r="S671" t="e">
        <f>_xlfn.XLOOKUP(A671,'2021'!A:A,'2021'!X:X)</f>
        <v>#N/A</v>
      </c>
      <c r="T671" t="e">
        <f>_xlfn.XLOOKUP(A671,'2022'!A:A,'2022'!X:X)</f>
        <v>#N/A</v>
      </c>
      <c r="U671" t="e">
        <f>_xlfn.XLOOKUP(A671,'2023'!B:B,'2023'!AF:AF)</f>
        <v>#N/A</v>
      </c>
      <c r="V671" t="e">
        <f>_xlfn.XLOOKUP(A671,'2024'!B:B,'2024'!BW:BW)</f>
        <v>#N/A</v>
      </c>
      <c r="W671" t="str">
        <f>_xlfn.XLOOKUP(A671,'2025'!A:A,'2025'!C:C)</f>
        <v> </v>
      </c>
      <c r="X671" t="e">
        <f>_xlfn.XLOOKUP(A671,'2021'!A:A,'2021'!V:V)</f>
        <v>#N/A</v>
      </c>
      <c r="Y671" t="e">
        <f>_xlfn.XLOOKUP(A671,'2022'!A:A,'2022'!W:W)</f>
        <v>#N/A</v>
      </c>
      <c r="Z671" t="e">
        <f>_xlfn.XLOOKUP(A671,'2023'!B:B,'2023'!AE:AE)</f>
        <v>#N/A</v>
      </c>
      <c r="AA671" t="e">
        <f>_xlfn.XLOOKUP(A671,'2024'!B:B,'2024'!AZ:AZ)</f>
        <v>#N/A</v>
      </c>
      <c r="AB671" t="str">
        <f>_xlfn.XLOOKUP(A671,'2025'!A:A,'2025'!F:F)</f>
        <v> </v>
      </c>
    </row>
    <row r="672" spans="1:28">
      <c r="A672" t="s">
        <v>39</v>
      </c>
      <c r="E672" t="e">
        <f>_xlfn.XLOOKUP(A672,'2022'!A:A,'2022'!AA:AA)</f>
        <v>#N/A</v>
      </c>
      <c r="F672" t="e">
        <f>_xlfn.XLOOKUP(A672,'2023'!B:B,'2023'!AG:AG)</f>
        <v>#N/A</v>
      </c>
      <c r="G672" t="e">
        <f>_xlfn.XLOOKUP(A672,'2024'!B:B,'2024'!BL:BL)</f>
        <v>#N/A</v>
      </c>
      <c r="H672" t="str">
        <f>_xlfn.XLOOKUP(A672,'2025'!A:A,'2025'!G:G)</f>
        <v> </v>
      </c>
      <c r="I672" t="e">
        <f>_xlfn.XLOOKUP(A672,'2021'!A:A,'2021'!U:U)</f>
        <v>#N/A</v>
      </c>
      <c r="J672" t="e">
        <f>_xlfn.XLOOKUP(A672,'2022'!A:A,'2022'!V:V)</f>
        <v>#N/A</v>
      </c>
      <c r="K672" t="e">
        <f>_xlfn.XLOOKUP(A672,'2023'!B:B,'2023'!AD:AD)</f>
        <v>#N/A</v>
      </c>
      <c r="L672" t="e">
        <f>_xlfn.XLOOKUP(A672,'2024'!B:B,'2024'!AV:AV)</f>
        <v>#N/A</v>
      </c>
      <c r="M672" t="str">
        <f>_xlfn.XLOOKUP(A672,'2025'!A:A,'2025'!G:G)</f>
        <v> </v>
      </c>
      <c r="N672" t="e">
        <f>_xlfn.XLOOKUP(A672,'2021'!A:A,'2021'!E:E)</f>
        <v>#N/A</v>
      </c>
      <c r="O672" t="e">
        <f>_xlfn.XLOOKUP(A672,'2022'!A:A,'2022'!E:E)</f>
        <v>#N/A</v>
      </c>
      <c r="P672" t="e">
        <f>_xlfn.XLOOKUP(A672,'2023'!B:B,'2023'!G:G)</f>
        <v>#N/A</v>
      </c>
      <c r="Q672" t="e">
        <f>_xlfn.XLOOKUP(A672,'2024'!B:B,'2024'!BH:BH)</f>
        <v>#N/A</v>
      </c>
      <c r="R672" t="str">
        <f>_xlfn.XLOOKUP(A672,'2025'!A:A,'2025'!B:B)</f>
        <v> </v>
      </c>
      <c r="S672" t="e">
        <f>_xlfn.XLOOKUP(A672,'2021'!A:A,'2021'!X:X)</f>
        <v>#N/A</v>
      </c>
      <c r="T672" t="e">
        <f>_xlfn.XLOOKUP(A672,'2022'!A:A,'2022'!X:X)</f>
        <v>#N/A</v>
      </c>
      <c r="U672" t="e">
        <f>_xlfn.XLOOKUP(A672,'2023'!B:B,'2023'!AF:AF)</f>
        <v>#N/A</v>
      </c>
      <c r="V672" t="e">
        <f>_xlfn.XLOOKUP(A672,'2024'!B:B,'2024'!BW:BW)</f>
        <v>#N/A</v>
      </c>
      <c r="W672" t="str">
        <f>_xlfn.XLOOKUP(A672,'2025'!A:A,'2025'!C:C)</f>
        <v> </v>
      </c>
      <c r="X672" t="e">
        <f>_xlfn.XLOOKUP(A672,'2021'!A:A,'2021'!V:V)</f>
        <v>#N/A</v>
      </c>
      <c r="Y672" t="e">
        <f>_xlfn.XLOOKUP(A672,'2022'!A:A,'2022'!W:W)</f>
        <v>#N/A</v>
      </c>
      <c r="Z672" t="e">
        <f>_xlfn.XLOOKUP(A672,'2023'!B:B,'2023'!AE:AE)</f>
        <v>#N/A</v>
      </c>
      <c r="AA672" t="e">
        <f>_xlfn.XLOOKUP(A672,'2024'!B:B,'2024'!AZ:AZ)</f>
        <v>#N/A</v>
      </c>
      <c r="AB672" t="str">
        <f>_xlfn.XLOOKUP(A672,'2025'!A:A,'2025'!F:F)</f>
        <v> </v>
      </c>
    </row>
    <row r="673" spans="1:28">
      <c r="A673" t="s">
        <v>39</v>
      </c>
      <c r="E673" t="e">
        <f>_xlfn.XLOOKUP(A673,'2022'!A:A,'2022'!AA:AA)</f>
        <v>#N/A</v>
      </c>
      <c r="F673" t="e">
        <f>_xlfn.XLOOKUP(A673,'2023'!B:B,'2023'!AG:AG)</f>
        <v>#N/A</v>
      </c>
      <c r="G673" t="e">
        <f>_xlfn.XLOOKUP(A673,'2024'!B:B,'2024'!BL:BL)</f>
        <v>#N/A</v>
      </c>
      <c r="H673" t="str">
        <f>_xlfn.XLOOKUP(A673,'2025'!A:A,'2025'!G:G)</f>
        <v> </v>
      </c>
      <c r="I673" t="e">
        <f>_xlfn.XLOOKUP(A673,'2021'!A:A,'2021'!U:U)</f>
        <v>#N/A</v>
      </c>
      <c r="J673" t="e">
        <f>_xlfn.XLOOKUP(A673,'2022'!A:A,'2022'!V:V)</f>
        <v>#N/A</v>
      </c>
      <c r="K673" t="e">
        <f>_xlfn.XLOOKUP(A673,'2023'!B:B,'2023'!AD:AD)</f>
        <v>#N/A</v>
      </c>
      <c r="L673" t="e">
        <f>_xlfn.XLOOKUP(A673,'2024'!B:B,'2024'!AV:AV)</f>
        <v>#N/A</v>
      </c>
      <c r="M673" t="str">
        <f>_xlfn.XLOOKUP(A673,'2025'!A:A,'2025'!G:G)</f>
        <v> </v>
      </c>
      <c r="N673" t="e">
        <f>_xlfn.XLOOKUP(A673,'2021'!A:A,'2021'!E:E)</f>
        <v>#N/A</v>
      </c>
      <c r="O673" t="e">
        <f>_xlfn.XLOOKUP(A673,'2022'!A:A,'2022'!E:E)</f>
        <v>#N/A</v>
      </c>
      <c r="P673" t="e">
        <f>_xlfn.XLOOKUP(A673,'2023'!B:B,'2023'!G:G)</f>
        <v>#N/A</v>
      </c>
      <c r="Q673" t="e">
        <f>_xlfn.XLOOKUP(A673,'2024'!B:B,'2024'!BH:BH)</f>
        <v>#N/A</v>
      </c>
      <c r="R673" t="str">
        <f>_xlfn.XLOOKUP(A673,'2025'!A:A,'2025'!B:B)</f>
        <v> </v>
      </c>
      <c r="S673" t="e">
        <f>_xlfn.XLOOKUP(A673,'2021'!A:A,'2021'!X:X)</f>
        <v>#N/A</v>
      </c>
      <c r="T673" t="e">
        <f>_xlfn.XLOOKUP(A673,'2022'!A:A,'2022'!X:X)</f>
        <v>#N/A</v>
      </c>
      <c r="U673" t="e">
        <f>_xlfn.XLOOKUP(A673,'2023'!B:B,'2023'!AF:AF)</f>
        <v>#N/A</v>
      </c>
      <c r="V673" t="e">
        <f>_xlfn.XLOOKUP(A673,'2024'!B:B,'2024'!BW:BW)</f>
        <v>#N/A</v>
      </c>
      <c r="W673" t="str">
        <f>_xlfn.XLOOKUP(A673,'2025'!A:A,'2025'!C:C)</f>
        <v> </v>
      </c>
      <c r="X673" t="e">
        <f>_xlfn.XLOOKUP(A673,'2021'!A:A,'2021'!V:V)</f>
        <v>#N/A</v>
      </c>
      <c r="Y673" t="e">
        <f>_xlfn.XLOOKUP(A673,'2022'!A:A,'2022'!W:W)</f>
        <v>#N/A</v>
      </c>
      <c r="Z673" t="e">
        <f>_xlfn.XLOOKUP(A673,'2023'!B:B,'2023'!AE:AE)</f>
        <v>#N/A</v>
      </c>
      <c r="AA673" t="e">
        <f>_xlfn.XLOOKUP(A673,'2024'!B:B,'2024'!AZ:AZ)</f>
        <v>#N/A</v>
      </c>
      <c r="AB673" t="str">
        <f>_xlfn.XLOOKUP(A673,'2025'!A:A,'2025'!F:F)</f>
        <v> </v>
      </c>
    </row>
    <row r="674" spans="1:28">
      <c r="A674" t="s">
        <v>39</v>
      </c>
      <c r="E674" t="e">
        <f>_xlfn.XLOOKUP(A674,'2022'!A:A,'2022'!AA:AA)</f>
        <v>#N/A</v>
      </c>
      <c r="F674" t="e">
        <f>_xlfn.XLOOKUP(A674,'2023'!B:B,'2023'!AG:AG)</f>
        <v>#N/A</v>
      </c>
      <c r="G674" t="e">
        <f>_xlfn.XLOOKUP(A674,'2024'!B:B,'2024'!BL:BL)</f>
        <v>#N/A</v>
      </c>
      <c r="H674" t="str">
        <f>_xlfn.XLOOKUP(A674,'2025'!A:A,'2025'!G:G)</f>
        <v> </v>
      </c>
      <c r="I674" t="e">
        <f>_xlfn.XLOOKUP(A674,'2021'!A:A,'2021'!U:U)</f>
        <v>#N/A</v>
      </c>
      <c r="J674" t="e">
        <f>_xlfn.XLOOKUP(A674,'2022'!A:A,'2022'!V:V)</f>
        <v>#N/A</v>
      </c>
      <c r="K674" t="e">
        <f>_xlfn.XLOOKUP(A674,'2023'!B:B,'2023'!AD:AD)</f>
        <v>#N/A</v>
      </c>
      <c r="L674" t="e">
        <f>_xlfn.XLOOKUP(A674,'2024'!B:B,'2024'!AV:AV)</f>
        <v>#N/A</v>
      </c>
      <c r="M674" t="str">
        <f>_xlfn.XLOOKUP(A674,'2025'!A:A,'2025'!G:G)</f>
        <v> </v>
      </c>
      <c r="N674" t="e">
        <f>_xlfn.XLOOKUP(A674,'2021'!A:A,'2021'!E:E)</f>
        <v>#N/A</v>
      </c>
      <c r="O674" t="e">
        <f>_xlfn.XLOOKUP(A674,'2022'!A:A,'2022'!E:E)</f>
        <v>#N/A</v>
      </c>
      <c r="P674" t="e">
        <f>_xlfn.XLOOKUP(A674,'2023'!B:B,'2023'!G:G)</f>
        <v>#N/A</v>
      </c>
      <c r="Q674" t="e">
        <f>_xlfn.XLOOKUP(A674,'2024'!B:B,'2024'!BH:BH)</f>
        <v>#N/A</v>
      </c>
      <c r="R674" t="str">
        <f>_xlfn.XLOOKUP(A674,'2025'!A:A,'2025'!B:B)</f>
        <v> </v>
      </c>
      <c r="S674" t="e">
        <f>_xlfn.XLOOKUP(A674,'2021'!A:A,'2021'!X:X)</f>
        <v>#N/A</v>
      </c>
      <c r="T674" t="e">
        <f>_xlfn.XLOOKUP(A674,'2022'!A:A,'2022'!X:X)</f>
        <v>#N/A</v>
      </c>
      <c r="U674" t="e">
        <f>_xlfn.XLOOKUP(A674,'2023'!B:B,'2023'!AF:AF)</f>
        <v>#N/A</v>
      </c>
      <c r="V674" t="e">
        <f>_xlfn.XLOOKUP(A674,'2024'!B:B,'2024'!BW:BW)</f>
        <v>#N/A</v>
      </c>
      <c r="W674" t="str">
        <f>_xlfn.XLOOKUP(A674,'2025'!A:A,'2025'!C:C)</f>
        <v> </v>
      </c>
      <c r="X674" t="e">
        <f>_xlfn.XLOOKUP(A674,'2021'!A:A,'2021'!V:V)</f>
        <v>#N/A</v>
      </c>
      <c r="Y674" t="e">
        <f>_xlfn.XLOOKUP(A674,'2022'!A:A,'2022'!W:W)</f>
        <v>#N/A</v>
      </c>
      <c r="Z674" t="e">
        <f>_xlfn.XLOOKUP(A674,'2023'!B:B,'2023'!AE:AE)</f>
        <v>#N/A</v>
      </c>
      <c r="AA674" t="e">
        <f>_xlfn.XLOOKUP(A674,'2024'!B:B,'2024'!AZ:AZ)</f>
        <v>#N/A</v>
      </c>
      <c r="AB674" t="str">
        <f>_xlfn.XLOOKUP(A674,'2025'!A:A,'2025'!F:F)</f>
        <v> </v>
      </c>
    </row>
    <row r="675" spans="1:28">
      <c r="A675" t="s">
        <v>39</v>
      </c>
      <c r="E675" t="e">
        <f>_xlfn.XLOOKUP(A675,'2022'!A:A,'2022'!AA:AA)</f>
        <v>#N/A</v>
      </c>
      <c r="F675" t="e">
        <f>_xlfn.XLOOKUP(A675,'2023'!B:B,'2023'!AG:AG)</f>
        <v>#N/A</v>
      </c>
      <c r="G675" t="e">
        <f>_xlfn.XLOOKUP(A675,'2024'!B:B,'2024'!BL:BL)</f>
        <v>#N/A</v>
      </c>
      <c r="H675" t="str">
        <f>_xlfn.XLOOKUP(A675,'2025'!A:A,'2025'!G:G)</f>
        <v> </v>
      </c>
      <c r="I675" t="e">
        <f>_xlfn.XLOOKUP(A675,'2021'!A:A,'2021'!U:U)</f>
        <v>#N/A</v>
      </c>
      <c r="J675" t="e">
        <f>_xlfn.XLOOKUP(A675,'2022'!A:A,'2022'!V:V)</f>
        <v>#N/A</v>
      </c>
      <c r="K675" t="e">
        <f>_xlfn.XLOOKUP(A675,'2023'!B:B,'2023'!AD:AD)</f>
        <v>#N/A</v>
      </c>
      <c r="L675" t="e">
        <f>_xlfn.XLOOKUP(A675,'2024'!B:B,'2024'!AV:AV)</f>
        <v>#N/A</v>
      </c>
      <c r="M675" t="str">
        <f>_xlfn.XLOOKUP(A675,'2025'!A:A,'2025'!G:G)</f>
        <v> </v>
      </c>
      <c r="N675" t="e">
        <f>_xlfn.XLOOKUP(A675,'2021'!A:A,'2021'!E:E)</f>
        <v>#N/A</v>
      </c>
      <c r="O675" t="e">
        <f>_xlfn.XLOOKUP(A675,'2022'!A:A,'2022'!E:E)</f>
        <v>#N/A</v>
      </c>
      <c r="P675" t="e">
        <f>_xlfn.XLOOKUP(A675,'2023'!B:B,'2023'!G:G)</f>
        <v>#N/A</v>
      </c>
      <c r="Q675" t="e">
        <f>_xlfn.XLOOKUP(A675,'2024'!B:B,'2024'!BH:BH)</f>
        <v>#N/A</v>
      </c>
      <c r="R675" t="str">
        <f>_xlfn.XLOOKUP(A675,'2025'!A:A,'2025'!B:B)</f>
        <v> </v>
      </c>
      <c r="S675" t="e">
        <f>_xlfn.XLOOKUP(A675,'2021'!A:A,'2021'!X:X)</f>
        <v>#N/A</v>
      </c>
      <c r="T675" t="e">
        <f>_xlfn.XLOOKUP(A675,'2022'!A:A,'2022'!X:X)</f>
        <v>#N/A</v>
      </c>
      <c r="U675" t="e">
        <f>_xlfn.XLOOKUP(A675,'2023'!B:B,'2023'!AF:AF)</f>
        <v>#N/A</v>
      </c>
      <c r="V675" t="e">
        <f>_xlfn.XLOOKUP(A675,'2024'!B:B,'2024'!BW:BW)</f>
        <v>#N/A</v>
      </c>
      <c r="W675" t="str">
        <f>_xlfn.XLOOKUP(A675,'2025'!A:A,'2025'!C:C)</f>
        <v> </v>
      </c>
      <c r="X675" t="e">
        <f>_xlfn.XLOOKUP(A675,'2021'!A:A,'2021'!V:V)</f>
        <v>#N/A</v>
      </c>
      <c r="Y675" t="e">
        <f>_xlfn.XLOOKUP(A675,'2022'!A:A,'2022'!W:W)</f>
        <v>#N/A</v>
      </c>
      <c r="Z675" t="e">
        <f>_xlfn.XLOOKUP(A675,'2023'!B:B,'2023'!AE:AE)</f>
        <v>#N/A</v>
      </c>
      <c r="AA675" t="e">
        <f>_xlfn.XLOOKUP(A675,'2024'!B:B,'2024'!AZ:AZ)</f>
        <v>#N/A</v>
      </c>
      <c r="AB675" t="str">
        <f>_xlfn.XLOOKUP(A675,'2025'!A:A,'2025'!F:F)</f>
        <v> </v>
      </c>
    </row>
    <row r="676" spans="1:28">
      <c r="A676" t="s">
        <v>39</v>
      </c>
      <c r="E676" t="e">
        <f>_xlfn.XLOOKUP(A676,'2022'!A:A,'2022'!AA:AA)</f>
        <v>#N/A</v>
      </c>
      <c r="F676" t="e">
        <f>_xlfn.XLOOKUP(A676,'2023'!B:B,'2023'!AG:AG)</f>
        <v>#N/A</v>
      </c>
      <c r="G676" t="e">
        <f>_xlfn.XLOOKUP(A676,'2024'!B:B,'2024'!BL:BL)</f>
        <v>#N/A</v>
      </c>
      <c r="H676" t="str">
        <f>_xlfn.XLOOKUP(A676,'2025'!A:A,'2025'!G:G)</f>
        <v> </v>
      </c>
      <c r="I676" t="e">
        <f>_xlfn.XLOOKUP(A676,'2021'!A:A,'2021'!U:U)</f>
        <v>#N/A</v>
      </c>
      <c r="J676" t="e">
        <f>_xlfn.XLOOKUP(A676,'2022'!A:A,'2022'!V:V)</f>
        <v>#N/A</v>
      </c>
      <c r="K676" t="e">
        <f>_xlfn.XLOOKUP(A676,'2023'!B:B,'2023'!AD:AD)</f>
        <v>#N/A</v>
      </c>
      <c r="L676" t="e">
        <f>_xlfn.XLOOKUP(A676,'2024'!B:B,'2024'!AV:AV)</f>
        <v>#N/A</v>
      </c>
      <c r="M676" t="str">
        <f>_xlfn.XLOOKUP(A676,'2025'!A:A,'2025'!G:G)</f>
        <v> </v>
      </c>
      <c r="N676" t="e">
        <f>_xlfn.XLOOKUP(A676,'2021'!A:A,'2021'!E:E)</f>
        <v>#N/A</v>
      </c>
      <c r="O676" t="e">
        <f>_xlfn.XLOOKUP(A676,'2022'!A:A,'2022'!E:E)</f>
        <v>#N/A</v>
      </c>
      <c r="P676" t="e">
        <f>_xlfn.XLOOKUP(A676,'2023'!B:B,'2023'!G:G)</f>
        <v>#N/A</v>
      </c>
      <c r="Q676" t="e">
        <f>_xlfn.XLOOKUP(A676,'2024'!B:B,'2024'!BH:BH)</f>
        <v>#N/A</v>
      </c>
      <c r="R676" t="str">
        <f>_xlfn.XLOOKUP(A676,'2025'!A:A,'2025'!B:B)</f>
        <v> </v>
      </c>
      <c r="S676" t="e">
        <f>_xlfn.XLOOKUP(A676,'2021'!A:A,'2021'!X:X)</f>
        <v>#N/A</v>
      </c>
      <c r="T676" t="e">
        <f>_xlfn.XLOOKUP(A676,'2022'!A:A,'2022'!X:X)</f>
        <v>#N/A</v>
      </c>
      <c r="U676" t="e">
        <f>_xlfn.XLOOKUP(A676,'2023'!B:B,'2023'!AF:AF)</f>
        <v>#N/A</v>
      </c>
      <c r="V676" t="e">
        <f>_xlfn.XLOOKUP(A676,'2024'!B:B,'2024'!BW:BW)</f>
        <v>#N/A</v>
      </c>
      <c r="W676" t="str">
        <f>_xlfn.XLOOKUP(A676,'2025'!A:A,'2025'!C:C)</f>
        <v> </v>
      </c>
      <c r="X676" t="e">
        <f>_xlfn.XLOOKUP(A676,'2021'!A:A,'2021'!V:V)</f>
        <v>#N/A</v>
      </c>
      <c r="Y676" t="e">
        <f>_xlfn.XLOOKUP(A676,'2022'!A:A,'2022'!W:W)</f>
        <v>#N/A</v>
      </c>
      <c r="Z676" t="e">
        <f>_xlfn.XLOOKUP(A676,'2023'!B:B,'2023'!AE:AE)</f>
        <v>#N/A</v>
      </c>
      <c r="AA676" t="e">
        <f>_xlfn.XLOOKUP(A676,'2024'!B:B,'2024'!AZ:AZ)</f>
        <v>#N/A</v>
      </c>
      <c r="AB676" t="str">
        <f>_xlfn.XLOOKUP(A676,'2025'!A:A,'2025'!F:F)</f>
        <v> </v>
      </c>
    </row>
    <row r="677" spans="1:28">
      <c r="A677" t="s">
        <v>39</v>
      </c>
      <c r="E677" t="e">
        <f>_xlfn.XLOOKUP(A677,'2022'!A:A,'2022'!AA:AA)</f>
        <v>#N/A</v>
      </c>
      <c r="F677" t="e">
        <f>_xlfn.XLOOKUP(A677,'2023'!B:B,'2023'!AG:AG)</f>
        <v>#N/A</v>
      </c>
      <c r="G677" t="e">
        <f>_xlfn.XLOOKUP(A677,'2024'!B:B,'2024'!BL:BL)</f>
        <v>#N/A</v>
      </c>
      <c r="H677" t="str">
        <f>_xlfn.XLOOKUP(A677,'2025'!A:A,'2025'!G:G)</f>
        <v> </v>
      </c>
      <c r="I677" t="e">
        <f>_xlfn.XLOOKUP(A677,'2021'!A:A,'2021'!U:U)</f>
        <v>#N/A</v>
      </c>
      <c r="J677" t="e">
        <f>_xlfn.XLOOKUP(A677,'2022'!A:A,'2022'!V:V)</f>
        <v>#N/A</v>
      </c>
      <c r="K677" t="e">
        <f>_xlfn.XLOOKUP(A677,'2023'!B:B,'2023'!AD:AD)</f>
        <v>#N/A</v>
      </c>
      <c r="L677" t="e">
        <f>_xlfn.XLOOKUP(A677,'2024'!B:B,'2024'!AV:AV)</f>
        <v>#N/A</v>
      </c>
      <c r="M677" t="str">
        <f>_xlfn.XLOOKUP(A677,'2025'!A:A,'2025'!G:G)</f>
        <v> </v>
      </c>
      <c r="N677" t="e">
        <f>_xlfn.XLOOKUP(A677,'2021'!A:A,'2021'!E:E)</f>
        <v>#N/A</v>
      </c>
      <c r="O677" t="e">
        <f>_xlfn.XLOOKUP(A677,'2022'!A:A,'2022'!E:E)</f>
        <v>#N/A</v>
      </c>
      <c r="P677" t="e">
        <f>_xlfn.XLOOKUP(A677,'2023'!B:B,'2023'!G:G)</f>
        <v>#N/A</v>
      </c>
      <c r="Q677" t="e">
        <f>_xlfn.XLOOKUP(A677,'2024'!B:B,'2024'!BH:BH)</f>
        <v>#N/A</v>
      </c>
      <c r="R677" t="str">
        <f>_xlfn.XLOOKUP(A677,'2025'!A:A,'2025'!B:B)</f>
        <v> </v>
      </c>
      <c r="S677" t="e">
        <f>_xlfn.XLOOKUP(A677,'2021'!A:A,'2021'!X:X)</f>
        <v>#N/A</v>
      </c>
      <c r="T677" t="e">
        <f>_xlfn.XLOOKUP(A677,'2022'!A:A,'2022'!X:X)</f>
        <v>#N/A</v>
      </c>
      <c r="U677" t="e">
        <f>_xlfn.XLOOKUP(A677,'2023'!B:B,'2023'!AF:AF)</f>
        <v>#N/A</v>
      </c>
      <c r="V677" t="e">
        <f>_xlfn.XLOOKUP(A677,'2024'!B:B,'2024'!BW:BW)</f>
        <v>#N/A</v>
      </c>
      <c r="W677" t="str">
        <f>_xlfn.XLOOKUP(A677,'2025'!A:A,'2025'!C:C)</f>
        <v> </v>
      </c>
      <c r="X677" t="e">
        <f>_xlfn.XLOOKUP(A677,'2021'!A:A,'2021'!V:V)</f>
        <v>#N/A</v>
      </c>
      <c r="Y677" t="e">
        <f>_xlfn.XLOOKUP(A677,'2022'!A:A,'2022'!W:W)</f>
        <v>#N/A</v>
      </c>
      <c r="Z677" t="e">
        <f>_xlfn.XLOOKUP(A677,'2023'!B:B,'2023'!AE:AE)</f>
        <v>#N/A</v>
      </c>
      <c r="AA677" t="e">
        <f>_xlfn.XLOOKUP(A677,'2024'!B:B,'2024'!AZ:AZ)</f>
        <v>#N/A</v>
      </c>
      <c r="AB677" t="str">
        <f>_xlfn.XLOOKUP(A677,'2025'!A:A,'2025'!F:F)</f>
        <v> </v>
      </c>
    </row>
    <row r="678" spans="1:28">
      <c r="A678" t="s">
        <v>39</v>
      </c>
      <c r="E678" t="e">
        <f>_xlfn.XLOOKUP(A678,'2022'!A:A,'2022'!AA:AA)</f>
        <v>#N/A</v>
      </c>
      <c r="F678" t="e">
        <f>_xlfn.XLOOKUP(A678,'2023'!B:B,'2023'!AG:AG)</f>
        <v>#N/A</v>
      </c>
      <c r="G678" t="e">
        <f>_xlfn.XLOOKUP(A678,'2024'!B:B,'2024'!BL:BL)</f>
        <v>#N/A</v>
      </c>
      <c r="H678" t="str">
        <f>_xlfn.XLOOKUP(A678,'2025'!A:A,'2025'!G:G)</f>
        <v> </v>
      </c>
      <c r="I678" t="e">
        <f>_xlfn.XLOOKUP(A678,'2021'!A:A,'2021'!U:U)</f>
        <v>#N/A</v>
      </c>
      <c r="J678" t="e">
        <f>_xlfn.XLOOKUP(A678,'2022'!A:A,'2022'!V:V)</f>
        <v>#N/A</v>
      </c>
      <c r="K678" t="e">
        <f>_xlfn.XLOOKUP(A678,'2023'!B:B,'2023'!AD:AD)</f>
        <v>#N/A</v>
      </c>
      <c r="L678" t="e">
        <f>_xlfn.XLOOKUP(A678,'2024'!B:B,'2024'!AV:AV)</f>
        <v>#N/A</v>
      </c>
      <c r="M678" t="str">
        <f>_xlfn.XLOOKUP(A678,'2025'!A:A,'2025'!G:G)</f>
        <v> </v>
      </c>
      <c r="N678" t="e">
        <f>_xlfn.XLOOKUP(A678,'2021'!A:A,'2021'!E:E)</f>
        <v>#N/A</v>
      </c>
      <c r="O678" t="e">
        <f>_xlfn.XLOOKUP(A678,'2022'!A:A,'2022'!E:E)</f>
        <v>#N/A</v>
      </c>
      <c r="P678" t="e">
        <f>_xlfn.XLOOKUP(A678,'2023'!B:B,'2023'!G:G)</f>
        <v>#N/A</v>
      </c>
      <c r="Q678" t="e">
        <f>_xlfn.XLOOKUP(A678,'2024'!B:B,'2024'!BH:BH)</f>
        <v>#N/A</v>
      </c>
      <c r="R678" t="str">
        <f>_xlfn.XLOOKUP(A678,'2025'!A:A,'2025'!B:B)</f>
        <v> </v>
      </c>
      <c r="S678" t="e">
        <f>_xlfn.XLOOKUP(A678,'2021'!A:A,'2021'!X:X)</f>
        <v>#N/A</v>
      </c>
      <c r="T678" t="e">
        <f>_xlfn.XLOOKUP(A678,'2022'!A:A,'2022'!X:X)</f>
        <v>#N/A</v>
      </c>
      <c r="U678" t="e">
        <f>_xlfn.XLOOKUP(A678,'2023'!B:B,'2023'!AF:AF)</f>
        <v>#N/A</v>
      </c>
      <c r="V678" t="e">
        <f>_xlfn.XLOOKUP(A678,'2024'!B:B,'2024'!BW:BW)</f>
        <v>#N/A</v>
      </c>
      <c r="W678" t="str">
        <f>_xlfn.XLOOKUP(A678,'2025'!A:A,'2025'!C:C)</f>
        <v> </v>
      </c>
      <c r="X678" t="e">
        <f>_xlfn.XLOOKUP(A678,'2021'!A:A,'2021'!V:V)</f>
        <v>#N/A</v>
      </c>
      <c r="Y678" t="e">
        <f>_xlfn.XLOOKUP(A678,'2022'!A:A,'2022'!W:W)</f>
        <v>#N/A</v>
      </c>
      <c r="Z678" t="e">
        <f>_xlfn.XLOOKUP(A678,'2023'!B:B,'2023'!AE:AE)</f>
        <v>#N/A</v>
      </c>
      <c r="AA678" t="e">
        <f>_xlfn.XLOOKUP(A678,'2024'!B:B,'2024'!AZ:AZ)</f>
        <v>#N/A</v>
      </c>
      <c r="AB678" t="str">
        <f>_xlfn.XLOOKUP(A678,'2025'!A:A,'2025'!F:F)</f>
        <v> </v>
      </c>
    </row>
    <row r="679" spans="1:28">
      <c r="A679" t="s">
        <v>39</v>
      </c>
      <c r="E679" t="e">
        <f>_xlfn.XLOOKUP(A679,'2022'!A:A,'2022'!AA:AA)</f>
        <v>#N/A</v>
      </c>
      <c r="F679" t="e">
        <f>_xlfn.XLOOKUP(A679,'2023'!B:B,'2023'!AG:AG)</f>
        <v>#N/A</v>
      </c>
      <c r="G679" t="e">
        <f>_xlfn.XLOOKUP(A679,'2024'!B:B,'2024'!BL:BL)</f>
        <v>#N/A</v>
      </c>
      <c r="H679" t="str">
        <f>_xlfn.XLOOKUP(A679,'2025'!A:A,'2025'!G:G)</f>
        <v> </v>
      </c>
      <c r="I679" t="e">
        <f>_xlfn.XLOOKUP(A679,'2021'!A:A,'2021'!U:U)</f>
        <v>#N/A</v>
      </c>
      <c r="J679" t="e">
        <f>_xlfn.XLOOKUP(A679,'2022'!A:A,'2022'!V:V)</f>
        <v>#N/A</v>
      </c>
      <c r="K679" t="e">
        <f>_xlfn.XLOOKUP(A679,'2023'!B:B,'2023'!AD:AD)</f>
        <v>#N/A</v>
      </c>
      <c r="L679" t="e">
        <f>_xlfn.XLOOKUP(A679,'2024'!B:B,'2024'!AV:AV)</f>
        <v>#N/A</v>
      </c>
      <c r="M679" t="str">
        <f>_xlfn.XLOOKUP(A679,'2025'!A:A,'2025'!G:G)</f>
        <v> </v>
      </c>
      <c r="N679" t="e">
        <f>_xlfn.XLOOKUP(A679,'2021'!A:A,'2021'!E:E)</f>
        <v>#N/A</v>
      </c>
      <c r="O679" t="e">
        <f>_xlfn.XLOOKUP(A679,'2022'!A:A,'2022'!E:E)</f>
        <v>#N/A</v>
      </c>
      <c r="P679" t="e">
        <f>_xlfn.XLOOKUP(A679,'2023'!B:B,'2023'!G:G)</f>
        <v>#N/A</v>
      </c>
      <c r="Q679" t="e">
        <f>_xlfn.XLOOKUP(A679,'2024'!B:B,'2024'!BH:BH)</f>
        <v>#N/A</v>
      </c>
      <c r="R679" t="str">
        <f>_xlfn.XLOOKUP(A679,'2025'!A:A,'2025'!B:B)</f>
        <v> </v>
      </c>
      <c r="S679" t="e">
        <f>_xlfn.XLOOKUP(A679,'2021'!A:A,'2021'!X:X)</f>
        <v>#N/A</v>
      </c>
      <c r="T679" t="e">
        <f>_xlfn.XLOOKUP(A679,'2022'!A:A,'2022'!X:X)</f>
        <v>#N/A</v>
      </c>
      <c r="U679" t="e">
        <f>_xlfn.XLOOKUP(A679,'2023'!B:B,'2023'!AF:AF)</f>
        <v>#N/A</v>
      </c>
      <c r="V679" t="e">
        <f>_xlfn.XLOOKUP(A679,'2024'!B:B,'2024'!BW:BW)</f>
        <v>#N/A</v>
      </c>
      <c r="W679" t="str">
        <f>_xlfn.XLOOKUP(A679,'2025'!A:A,'2025'!C:C)</f>
        <v> </v>
      </c>
      <c r="X679" t="e">
        <f>_xlfn.XLOOKUP(A679,'2021'!A:A,'2021'!V:V)</f>
        <v>#N/A</v>
      </c>
      <c r="Y679" t="e">
        <f>_xlfn.XLOOKUP(A679,'2022'!A:A,'2022'!W:W)</f>
        <v>#N/A</v>
      </c>
      <c r="Z679" t="e">
        <f>_xlfn.XLOOKUP(A679,'2023'!B:B,'2023'!AE:AE)</f>
        <v>#N/A</v>
      </c>
      <c r="AA679" t="e">
        <f>_xlfn.XLOOKUP(A679,'2024'!B:B,'2024'!AZ:AZ)</f>
        <v>#N/A</v>
      </c>
      <c r="AB679" t="str">
        <f>_xlfn.XLOOKUP(A679,'2025'!A:A,'2025'!F:F)</f>
        <v> </v>
      </c>
    </row>
    <row r="680" spans="1:28">
      <c r="A680" t="s">
        <v>39</v>
      </c>
      <c r="E680" t="e">
        <f>_xlfn.XLOOKUP(A680,'2022'!A:A,'2022'!AA:AA)</f>
        <v>#N/A</v>
      </c>
      <c r="F680" t="e">
        <f>_xlfn.XLOOKUP(A680,'2023'!B:B,'2023'!AG:AG)</f>
        <v>#N/A</v>
      </c>
      <c r="G680" t="e">
        <f>_xlfn.XLOOKUP(A680,'2024'!B:B,'2024'!BL:BL)</f>
        <v>#N/A</v>
      </c>
      <c r="H680" t="str">
        <f>_xlfn.XLOOKUP(A680,'2025'!A:A,'2025'!G:G)</f>
        <v> </v>
      </c>
      <c r="I680" t="e">
        <f>_xlfn.XLOOKUP(A680,'2021'!A:A,'2021'!U:U)</f>
        <v>#N/A</v>
      </c>
      <c r="J680" t="e">
        <f>_xlfn.XLOOKUP(A680,'2022'!A:A,'2022'!V:V)</f>
        <v>#N/A</v>
      </c>
      <c r="K680" t="e">
        <f>_xlfn.XLOOKUP(A680,'2023'!B:B,'2023'!AD:AD)</f>
        <v>#N/A</v>
      </c>
      <c r="L680" t="e">
        <f>_xlfn.XLOOKUP(A680,'2024'!B:B,'2024'!AV:AV)</f>
        <v>#N/A</v>
      </c>
      <c r="M680" t="str">
        <f>_xlfn.XLOOKUP(A680,'2025'!A:A,'2025'!G:G)</f>
        <v> </v>
      </c>
      <c r="N680" t="e">
        <f>_xlfn.XLOOKUP(A680,'2021'!A:A,'2021'!E:E)</f>
        <v>#N/A</v>
      </c>
      <c r="O680" t="e">
        <f>_xlfn.XLOOKUP(A680,'2022'!A:A,'2022'!E:E)</f>
        <v>#N/A</v>
      </c>
      <c r="P680" t="e">
        <f>_xlfn.XLOOKUP(A680,'2023'!B:B,'2023'!G:G)</f>
        <v>#N/A</v>
      </c>
      <c r="Q680" t="e">
        <f>_xlfn.XLOOKUP(A680,'2024'!B:B,'2024'!BH:BH)</f>
        <v>#N/A</v>
      </c>
      <c r="R680" t="str">
        <f>_xlfn.XLOOKUP(A680,'2025'!A:A,'2025'!B:B)</f>
        <v> </v>
      </c>
      <c r="S680" t="e">
        <f>_xlfn.XLOOKUP(A680,'2021'!A:A,'2021'!X:X)</f>
        <v>#N/A</v>
      </c>
      <c r="T680" t="e">
        <f>_xlfn.XLOOKUP(A680,'2022'!A:A,'2022'!X:X)</f>
        <v>#N/A</v>
      </c>
      <c r="U680" t="e">
        <f>_xlfn.XLOOKUP(A680,'2023'!B:B,'2023'!AF:AF)</f>
        <v>#N/A</v>
      </c>
      <c r="V680" t="e">
        <f>_xlfn.XLOOKUP(A680,'2024'!B:B,'2024'!BW:BW)</f>
        <v>#N/A</v>
      </c>
      <c r="W680" t="str">
        <f>_xlfn.XLOOKUP(A680,'2025'!A:A,'2025'!C:C)</f>
        <v> </v>
      </c>
      <c r="X680" t="e">
        <f>_xlfn.XLOOKUP(A680,'2021'!A:A,'2021'!V:V)</f>
        <v>#N/A</v>
      </c>
      <c r="Y680" t="e">
        <f>_xlfn.XLOOKUP(A680,'2022'!A:A,'2022'!W:W)</f>
        <v>#N/A</v>
      </c>
      <c r="Z680" t="e">
        <f>_xlfn.XLOOKUP(A680,'2023'!B:B,'2023'!AE:AE)</f>
        <v>#N/A</v>
      </c>
      <c r="AA680" t="e">
        <f>_xlfn.XLOOKUP(A680,'2024'!B:B,'2024'!AZ:AZ)</f>
        <v>#N/A</v>
      </c>
      <c r="AB680" t="str">
        <f>_xlfn.XLOOKUP(A680,'2025'!A:A,'2025'!F:F)</f>
        <v> </v>
      </c>
    </row>
    <row r="681" spans="1:28">
      <c r="A681" t="s">
        <v>39</v>
      </c>
      <c r="E681" t="e">
        <f>_xlfn.XLOOKUP(A681,'2022'!A:A,'2022'!AA:AA)</f>
        <v>#N/A</v>
      </c>
      <c r="F681" t="e">
        <f>_xlfn.XLOOKUP(A681,'2023'!B:B,'2023'!AG:AG)</f>
        <v>#N/A</v>
      </c>
      <c r="G681" t="e">
        <f>_xlfn.XLOOKUP(A681,'2024'!B:B,'2024'!BL:BL)</f>
        <v>#N/A</v>
      </c>
      <c r="H681" t="str">
        <f>_xlfn.XLOOKUP(A681,'2025'!A:A,'2025'!G:G)</f>
        <v> </v>
      </c>
      <c r="I681" t="e">
        <f>_xlfn.XLOOKUP(A681,'2021'!A:A,'2021'!U:U)</f>
        <v>#N/A</v>
      </c>
      <c r="J681" t="e">
        <f>_xlfn.XLOOKUP(A681,'2022'!A:A,'2022'!V:V)</f>
        <v>#N/A</v>
      </c>
      <c r="K681" t="e">
        <f>_xlfn.XLOOKUP(A681,'2023'!B:B,'2023'!AD:AD)</f>
        <v>#N/A</v>
      </c>
      <c r="L681" t="e">
        <f>_xlfn.XLOOKUP(A681,'2024'!B:B,'2024'!AV:AV)</f>
        <v>#N/A</v>
      </c>
      <c r="M681" t="str">
        <f>_xlfn.XLOOKUP(A681,'2025'!A:A,'2025'!G:G)</f>
        <v> </v>
      </c>
      <c r="N681" t="e">
        <f>_xlfn.XLOOKUP(A681,'2021'!A:A,'2021'!E:E)</f>
        <v>#N/A</v>
      </c>
      <c r="O681" t="e">
        <f>_xlfn.XLOOKUP(A681,'2022'!A:A,'2022'!E:E)</f>
        <v>#N/A</v>
      </c>
      <c r="P681" t="e">
        <f>_xlfn.XLOOKUP(A681,'2023'!B:B,'2023'!G:G)</f>
        <v>#N/A</v>
      </c>
      <c r="Q681" t="e">
        <f>_xlfn.XLOOKUP(A681,'2024'!B:B,'2024'!BH:BH)</f>
        <v>#N/A</v>
      </c>
      <c r="R681" t="str">
        <f>_xlfn.XLOOKUP(A681,'2025'!A:A,'2025'!B:B)</f>
        <v> </v>
      </c>
      <c r="S681" t="e">
        <f>_xlfn.XLOOKUP(A681,'2021'!A:A,'2021'!X:X)</f>
        <v>#N/A</v>
      </c>
      <c r="T681" t="e">
        <f>_xlfn.XLOOKUP(A681,'2022'!A:A,'2022'!X:X)</f>
        <v>#N/A</v>
      </c>
      <c r="U681" t="e">
        <f>_xlfn.XLOOKUP(A681,'2023'!B:B,'2023'!AF:AF)</f>
        <v>#N/A</v>
      </c>
      <c r="V681" t="e">
        <f>_xlfn.XLOOKUP(A681,'2024'!B:B,'2024'!BW:BW)</f>
        <v>#N/A</v>
      </c>
      <c r="W681" t="str">
        <f>_xlfn.XLOOKUP(A681,'2025'!A:A,'2025'!C:C)</f>
        <v> </v>
      </c>
      <c r="X681" t="e">
        <f>_xlfn.XLOOKUP(A681,'2021'!A:A,'2021'!V:V)</f>
        <v>#N/A</v>
      </c>
      <c r="Y681" t="e">
        <f>_xlfn.XLOOKUP(A681,'2022'!A:A,'2022'!W:W)</f>
        <v>#N/A</v>
      </c>
      <c r="Z681" t="e">
        <f>_xlfn.XLOOKUP(A681,'2023'!B:B,'2023'!AE:AE)</f>
        <v>#N/A</v>
      </c>
      <c r="AA681" t="e">
        <f>_xlfn.XLOOKUP(A681,'2024'!B:B,'2024'!AZ:AZ)</f>
        <v>#N/A</v>
      </c>
      <c r="AB681" t="str">
        <f>_xlfn.XLOOKUP(A681,'2025'!A:A,'2025'!F:F)</f>
        <v> </v>
      </c>
    </row>
    <row r="682" spans="1:28">
      <c r="A682" t="s">
        <v>39</v>
      </c>
      <c r="E682" t="e">
        <f>_xlfn.XLOOKUP(A682,'2022'!A:A,'2022'!AA:AA)</f>
        <v>#N/A</v>
      </c>
      <c r="F682" t="e">
        <f>_xlfn.XLOOKUP(A682,'2023'!B:B,'2023'!AG:AG)</f>
        <v>#N/A</v>
      </c>
      <c r="G682" t="e">
        <f>_xlfn.XLOOKUP(A682,'2024'!B:B,'2024'!BL:BL)</f>
        <v>#N/A</v>
      </c>
      <c r="H682" t="str">
        <f>_xlfn.XLOOKUP(A682,'2025'!A:A,'2025'!G:G)</f>
        <v> </v>
      </c>
      <c r="I682" t="e">
        <f>_xlfn.XLOOKUP(A682,'2021'!A:A,'2021'!U:U)</f>
        <v>#N/A</v>
      </c>
      <c r="J682" t="e">
        <f>_xlfn.XLOOKUP(A682,'2022'!A:A,'2022'!V:V)</f>
        <v>#N/A</v>
      </c>
      <c r="K682" t="e">
        <f>_xlfn.XLOOKUP(A682,'2023'!B:B,'2023'!AD:AD)</f>
        <v>#N/A</v>
      </c>
      <c r="L682" t="e">
        <f>_xlfn.XLOOKUP(A682,'2024'!B:B,'2024'!AV:AV)</f>
        <v>#N/A</v>
      </c>
      <c r="M682" t="str">
        <f>_xlfn.XLOOKUP(A682,'2025'!A:A,'2025'!G:G)</f>
        <v> </v>
      </c>
      <c r="N682" t="e">
        <f>_xlfn.XLOOKUP(A682,'2021'!A:A,'2021'!E:E)</f>
        <v>#N/A</v>
      </c>
      <c r="O682" t="e">
        <f>_xlfn.XLOOKUP(A682,'2022'!A:A,'2022'!E:E)</f>
        <v>#N/A</v>
      </c>
      <c r="P682" t="e">
        <f>_xlfn.XLOOKUP(A682,'2023'!B:B,'2023'!G:G)</f>
        <v>#N/A</v>
      </c>
      <c r="Q682" t="e">
        <f>_xlfn.XLOOKUP(A682,'2024'!B:B,'2024'!BH:BH)</f>
        <v>#N/A</v>
      </c>
      <c r="R682" t="str">
        <f>_xlfn.XLOOKUP(A682,'2025'!A:A,'2025'!B:B)</f>
        <v> </v>
      </c>
      <c r="S682" t="e">
        <f>_xlfn.XLOOKUP(A682,'2021'!A:A,'2021'!X:X)</f>
        <v>#N/A</v>
      </c>
      <c r="T682" t="e">
        <f>_xlfn.XLOOKUP(A682,'2022'!A:A,'2022'!X:X)</f>
        <v>#N/A</v>
      </c>
      <c r="U682" t="e">
        <f>_xlfn.XLOOKUP(A682,'2023'!B:B,'2023'!AF:AF)</f>
        <v>#N/A</v>
      </c>
      <c r="V682" t="e">
        <f>_xlfn.XLOOKUP(A682,'2024'!B:B,'2024'!BW:BW)</f>
        <v>#N/A</v>
      </c>
      <c r="W682" t="str">
        <f>_xlfn.XLOOKUP(A682,'2025'!A:A,'2025'!C:C)</f>
        <v> </v>
      </c>
      <c r="X682" t="e">
        <f>_xlfn.XLOOKUP(A682,'2021'!A:A,'2021'!V:V)</f>
        <v>#N/A</v>
      </c>
      <c r="Y682" t="e">
        <f>_xlfn.XLOOKUP(A682,'2022'!A:A,'2022'!W:W)</f>
        <v>#N/A</v>
      </c>
      <c r="Z682" t="e">
        <f>_xlfn.XLOOKUP(A682,'2023'!B:B,'2023'!AE:AE)</f>
        <v>#N/A</v>
      </c>
      <c r="AA682" t="e">
        <f>_xlfn.XLOOKUP(A682,'2024'!B:B,'2024'!AZ:AZ)</f>
        <v>#N/A</v>
      </c>
      <c r="AB682" t="str">
        <f>_xlfn.XLOOKUP(A682,'2025'!A:A,'2025'!F:F)</f>
        <v> </v>
      </c>
    </row>
    <row r="683" spans="1:28">
      <c r="A683" t="s">
        <v>39</v>
      </c>
      <c r="E683" t="e">
        <f>_xlfn.XLOOKUP(A683,'2022'!A:A,'2022'!AA:AA)</f>
        <v>#N/A</v>
      </c>
      <c r="F683" t="e">
        <f>_xlfn.XLOOKUP(A683,'2023'!B:B,'2023'!AG:AG)</f>
        <v>#N/A</v>
      </c>
      <c r="G683" t="e">
        <f>_xlfn.XLOOKUP(A683,'2024'!B:B,'2024'!BL:BL)</f>
        <v>#N/A</v>
      </c>
      <c r="H683" t="str">
        <f>_xlfn.XLOOKUP(A683,'2025'!A:A,'2025'!G:G)</f>
        <v> </v>
      </c>
      <c r="I683" t="e">
        <f>_xlfn.XLOOKUP(A683,'2021'!A:A,'2021'!U:U)</f>
        <v>#N/A</v>
      </c>
      <c r="J683" t="e">
        <f>_xlfn.XLOOKUP(A683,'2022'!A:A,'2022'!V:V)</f>
        <v>#N/A</v>
      </c>
      <c r="K683" t="e">
        <f>_xlfn.XLOOKUP(A683,'2023'!B:B,'2023'!AD:AD)</f>
        <v>#N/A</v>
      </c>
      <c r="L683" t="e">
        <f>_xlfn.XLOOKUP(A683,'2024'!B:B,'2024'!AV:AV)</f>
        <v>#N/A</v>
      </c>
      <c r="M683" t="str">
        <f>_xlfn.XLOOKUP(A683,'2025'!A:A,'2025'!G:G)</f>
        <v> </v>
      </c>
      <c r="N683" t="e">
        <f>_xlfn.XLOOKUP(A683,'2021'!A:A,'2021'!E:E)</f>
        <v>#N/A</v>
      </c>
      <c r="O683" t="e">
        <f>_xlfn.XLOOKUP(A683,'2022'!A:A,'2022'!E:E)</f>
        <v>#N/A</v>
      </c>
      <c r="P683" t="e">
        <f>_xlfn.XLOOKUP(A683,'2023'!B:B,'2023'!G:G)</f>
        <v>#N/A</v>
      </c>
      <c r="Q683" t="e">
        <f>_xlfn.XLOOKUP(A683,'2024'!B:B,'2024'!BH:BH)</f>
        <v>#N/A</v>
      </c>
      <c r="R683" t="str">
        <f>_xlfn.XLOOKUP(A683,'2025'!A:A,'2025'!B:B)</f>
        <v> </v>
      </c>
      <c r="S683" t="e">
        <f>_xlfn.XLOOKUP(A683,'2021'!A:A,'2021'!X:X)</f>
        <v>#N/A</v>
      </c>
      <c r="T683" t="e">
        <f>_xlfn.XLOOKUP(A683,'2022'!A:A,'2022'!X:X)</f>
        <v>#N/A</v>
      </c>
      <c r="U683" t="e">
        <f>_xlfn.XLOOKUP(A683,'2023'!B:B,'2023'!AF:AF)</f>
        <v>#N/A</v>
      </c>
      <c r="V683" t="e">
        <f>_xlfn.XLOOKUP(A683,'2024'!B:B,'2024'!BW:BW)</f>
        <v>#N/A</v>
      </c>
      <c r="W683" t="str">
        <f>_xlfn.XLOOKUP(A683,'2025'!A:A,'2025'!C:C)</f>
        <v> </v>
      </c>
      <c r="X683" t="e">
        <f>_xlfn.XLOOKUP(A683,'2021'!A:A,'2021'!V:V)</f>
        <v>#N/A</v>
      </c>
      <c r="Y683" t="e">
        <f>_xlfn.XLOOKUP(A683,'2022'!A:A,'2022'!W:W)</f>
        <v>#N/A</v>
      </c>
      <c r="Z683" t="e">
        <f>_xlfn.XLOOKUP(A683,'2023'!B:B,'2023'!AE:AE)</f>
        <v>#N/A</v>
      </c>
      <c r="AA683" t="e">
        <f>_xlfn.XLOOKUP(A683,'2024'!B:B,'2024'!AZ:AZ)</f>
        <v>#N/A</v>
      </c>
      <c r="AB683" t="str">
        <f>_xlfn.XLOOKUP(A683,'2025'!A:A,'2025'!F:F)</f>
        <v> </v>
      </c>
    </row>
    <row r="684" spans="1:28">
      <c r="A684" t="s">
        <v>39</v>
      </c>
      <c r="E684" t="e">
        <f>_xlfn.XLOOKUP(A684,'2022'!A:A,'2022'!AA:AA)</f>
        <v>#N/A</v>
      </c>
      <c r="F684" t="e">
        <f>_xlfn.XLOOKUP(A684,'2023'!B:B,'2023'!AG:AG)</f>
        <v>#N/A</v>
      </c>
      <c r="G684" t="e">
        <f>_xlfn.XLOOKUP(A684,'2024'!B:B,'2024'!BL:BL)</f>
        <v>#N/A</v>
      </c>
      <c r="H684" t="str">
        <f>_xlfn.XLOOKUP(A684,'2025'!A:A,'2025'!G:G)</f>
        <v> </v>
      </c>
      <c r="I684" t="e">
        <f>_xlfn.XLOOKUP(A684,'2021'!A:A,'2021'!U:U)</f>
        <v>#N/A</v>
      </c>
      <c r="J684" t="e">
        <f>_xlfn.XLOOKUP(A684,'2022'!A:A,'2022'!V:V)</f>
        <v>#N/A</v>
      </c>
      <c r="K684" t="e">
        <f>_xlfn.XLOOKUP(A684,'2023'!B:B,'2023'!AD:AD)</f>
        <v>#N/A</v>
      </c>
      <c r="L684" t="e">
        <f>_xlfn.XLOOKUP(A684,'2024'!B:B,'2024'!AV:AV)</f>
        <v>#N/A</v>
      </c>
      <c r="M684" t="str">
        <f>_xlfn.XLOOKUP(A684,'2025'!A:A,'2025'!G:G)</f>
        <v> </v>
      </c>
      <c r="N684" t="e">
        <f>_xlfn.XLOOKUP(A684,'2021'!A:A,'2021'!E:E)</f>
        <v>#N/A</v>
      </c>
      <c r="O684" t="e">
        <f>_xlfn.XLOOKUP(A684,'2022'!A:A,'2022'!E:E)</f>
        <v>#N/A</v>
      </c>
      <c r="P684" t="e">
        <f>_xlfn.XLOOKUP(A684,'2023'!B:B,'2023'!G:G)</f>
        <v>#N/A</v>
      </c>
      <c r="Q684" t="e">
        <f>_xlfn.XLOOKUP(A684,'2024'!B:B,'2024'!BH:BH)</f>
        <v>#N/A</v>
      </c>
      <c r="R684" t="str">
        <f>_xlfn.XLOOKUP(A684,'2025'!A:A,'2025'!B:B)</f>
        <v> </v>
      </c>
      <c r="S684" t="e">
        <f>_xlfn.XLOOKUP(A684,'2021'!A:A,'2021'!X:X)</f>
        <v>#N/A</v>
      </c>
      <c r="T684" t="e">
        <f>_xlfn.XLOOKUP(A684,'2022'!A:A,'2022'!X:X)</f>
        <v>#N/A</v>
      </c>
      <c r="U684" t="e">
        <f>_xlfn.XLOOKUP(A684,'2023'!B:B,'2023'!AF:AF)</f>
        <v>#N/A</v>
      </c>
      <c r="V684" t="e">
        <f>_xlfn.XLOOKUP(A684,'2024'!B:B,'2024'!BW:BW)</f>
        <v>#N/A</v>
      </c>
      <c r="W684" t="str">
        <f>_xlfn.XLOOKUP(A684,'2025'!A:A,'2025'!C:C)</f>
        <v> </v>
      </c>
      <c r="X684" t="e">
        <f>_xlfn.XLOOKUP(A684,'2021'!A:A,'2021'!V:V)</f>
        <v>#N/A</v>
      </c>
      <c r="Y684" t="e">
        <f>_xlfn.XLOOKUP(A684,'2022'!A:A,'2022'!W:W)</f>
        <v>#N/A</v>
      </c>
      <c r="Z684" t="e">
        <f>_xlfn.XLOOKUP(A684,'2023'!B:B,'2023'!AE:AE)</f>
        <v>#N/A</v>
      </c>
      <c r="AA684" t="e">
        <f>_xlfn.XLOOKUP(A684,'2024'!B:B,'2024'!AZ:AZ)</f>
        <v>#N/A</v>
      </c>
      <c r="AB684" t="str">
        <f>_xlfn.XLOOKUP(A684,'2025'!A:A,'2025'!F:F)</f>
        <v> </v>
      </c>
    </row>
    <row r="685" spans="1:28">
      <c r="A685" t="s">
        <v>39</v>
      </c>
      <c r="E685" t="e">
        <f>_xlfn.XLOOKUP(A685,'2022'!A:A,'2022'!AA:AA)</f>
        <v>#N/A</v>
      </c>
      <c r="F685" t="e">
        <f>_xlfn.XLOOKUP(A685,'2023'!B:B,'2023'!AG:AG)</f>
        <v>#N/A</v>
      </c>
      <c r="G685" t="e">
        <f>_xlfn.XLOOKUP(A685,'2024'!B:B,'2024'!BL:BL)</f>
        <v>#N/A</v>
      </c>
      <c r="H685" t="str">
        <f>_xlfn.XLOOKUP(A685,'2025'!A:A,'2025'!G:G)</f>
        <v> </v>
      </c>
      <c r="I685" t="e">
        <f>_xlfn.XLOOKUP(A685,'2021'!A:A,'2021'!U:U)</f>
        <v>#N/A</v>
      </c>
      <c r="J685" t="e">
        <f>_xlfn.XLOOKUP(A685,'2022'!A:A,'2022'!V:V)</f>
        <v>#N/A</v>
      </c>
      <c r="K685" t="e">
        <f>_xlfn.XLOOKUP(A685,'2023'!B:B,'2023'!AD:AD)</f>
        <v>#N/A</v>
      </c>
      <c r="L685" t="e">
        <f>_xlfn.XLOOKUP(A685,'2024'!B:B,'2024'!AV:AV)</f>
        <v>#N/A</v>
      </c>
      <c r="M685" t="str">
        <f>_xlfn.XLOOKUP(A685,'2025'!A:A,'2025'!G:G)</f>
        <v> </v>
      </c>
      <c r="N685" t="e">
        <f>_xlfn.XLOOKUP(A685,'2021'!A:A,'2021'!E:E)</f>
        <v>#N/A</v>
      </c>
      <c r="O685" t="e">
        <f>_xlfn.XLOOKUP(A685,'2022'!A:A,'2022'!E:E)</f>
        <v>#N/A</v>
      </c>
      <c r="P685" t="e">
        <f>_xlfn.XLOOKUP(A685,'2023'!B:B,'2023'!G:G)</f>
        <v>#N/A</v>
      </c>
      <c r="Q685" t="e">
        <f>_xlfn.XLOOKUP(A685,'2024'!B:B,'2024'!BH:BH)</f>
        <v>#N/A</v>
      </c>
      <c r="R685" t="str">
        <f>_xlfn.XLOOKUP(A685,'2025'!A:A,'2025'!B:B)</f>
        <v> </v>
      </c>
      <c r="S685" t="e">
        <f>_xlfn.XLOOKUP(A685,'2021'!A:A,'2021'!X:X)</f>
        <v>#N/A</v>
      </c>
      <c r="T685" t="e">
        <f>_xlfn.XLOOKUP(A685,'2022'!A:A,'2022'!X:X)</f>
        <v>#N/A</v>
      </c>
      <c r="U685" t="e">
        <f>_xlfn.XLOOKUP(A685,'2023'!B:B,'2023'!AF:AF)</f>
        <v>#N/A</v>
      </c>
      <c r="V685" t="e">
        <f>_xlfn.XLOOKUP(A685,'2024'!B:B,'2024'!BW:BW)</f>
        <v>#N/A</v>
      </c>
      <c r="W685" t="str">
        <f>_xlfn.XLOOKUP(A685,'2025'!A:A,'2025'!C:C)</f>
        <v> </v>
      </c>
      <c r="X685" t="e">
        <f>_xlfn.XLOOKUP(A685,'2021'!A:A,'2021'!V:V)</f>
        <v>#N/A</v>
      </c>
      <c r="Y685" t="e">
        <f>_xlfn.XLOOKUP(A685,'2022'!A:A,'2022'!W:W)</f>
        <v>#N/A</v>
      </c>
      <c r="Z685" t="e">
        <f>_xlfn.XLOOKUP(A685,'2023'!B:B,'2023'!AE:AE)</f>
        <v>#N/A</v>
      </c>
      <c r="AA685" t="e">
        <f>_xlfn.XLOOKUP(A685,'2024'!B:B,'2024'!AZ:AZ)</f>
        <v>#N/A</v>
      </c>
      <c r="AB685" t="str">
        <f>_xlfn.XLOOKUP(A685,'2025'!A:A,'2025'!F:F)</f>
        <v>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54"/>
  <sheetViews>
    <sheetView workbookViewId="0">
      <selection activeCell="A3" sqref="A3"/>
    </sheetView>
  </sheetViews>
  <sheetFormatPr defaultRowHeight="14.5"/>
  <sheetData>
    <row r="1" spans="1:11">
      <c r="A1" t="s">
        <v>0</v>
      </c>
      <c r="B1" t="s">
        <v>28</v>
      </c>
      <c r="C1" t="s">
        <v>29</v>
      </c>
      <c r="D1" t="s">
        <v>30</v>
      </c>
      <c r="E1" t="s">
        <v>31</v>
      </c>
      <c r="F1" t="s">
        <v>32</v>
      </c>
      <c r="G1" t="s">
        <v>33</v>
      </c>
      <c r="H1" t="s">
        <v>34</v>
      </c>
      <c r="I1" t="s">
        <v>35</v>
      </c>
      <c r="J1" t="s">
        <v>36</v>
      </c>
      <c r="K1" t="s">
        <v>37</v>
      </c>
    </row>
    <row r="2" spans="1:11">
      <c r="A2" t="str">
        <f t="array" ref="A2:A1154">_xlfn.UNIQUE(_xlfn.VSTACK('2025'!A3:A502,'2024'!A3:A502,'2023'!B3:B502,'2022'!A3:A502,'2021'!A3:A502))</f>
        <v>Walmart</v>
      </c>
      <c r="B2" t="str">
        <f>_xlfn.XLOOKUP(A2,'2021'!A:A,'2021'!U:U, "")</f>
        <v/>
      </c>
      <c r="C2">
        <f>_xlfn.XLOOKUP(A2,'2021'!A:A,'2021'!V:V,"")</f>
        <v>1</v>
      </c>
      <c r="D2" t="str">
        <f>_xlfn.XLOOKUP(A2,'2022'!A:A,'2022'!V:V,"")</f>
        <v/>
      </c>
      <c r="E2">
        <f>_xlfn.XLOOKUP(A2,'2022'!A:A,'2022'!W:W,"")</f>
        <v>1</v>
      </c>
      <c r="F2" t="str">
        <f>_xlfn.XLOOKUP(A2,'2023'!B:B,'2023'!AD:AD,"")</f>
        <v/>
      </c>
      <c r="G2">
        <f>_xlfn.XLOOKUP(A2,'2023'!B:B,'2023'!AE:AE,"")</f>
        <v>1</v>
      </c>
      <c r="H2" t="str">
        <f>_xlfn.XLOOKUP(A2,'2024'!B:B,'2024'!AV:AV,"")</f>
        <v/>
      </c>
      <c r="I2">
        <f>_xlfn.XLOOKUP(A2,'2024'!B:B,'2024'!AZ:AZ,"")</f>
        <v>1</v>
      </c>
      <c r="J2">
        <f>_xlfn.XLOOKUP(A2,'2025'!A:A,'2025'!E:E,"")</f>
        <v>0</v>
      </c>
      <c r="K2">
        <f>_xlfn.XLOOKUP(A2,'2025'!A:A,'2025'!F:F,"")</f>
        <v>1</v>
      </c>
    </row>
    <row r="3" spans="1:11">
      <c r="A3" t="str">
        <v>Amazon</v>
      </c>
      <c r="B3" t="str">
        <f>_xlfn.XLOOKUP(A3,'2021'!A:A,'2021'!U:U, "")</f>
        <v/>
      </c>
      <c r="C3">
        <f>_xlfn.XLOOKUP(A3,'2021'!A:A,'2021'!V:V,"")</f>
        <v>1</v>
      </c>
      <c r="D3" t="str">
        <f>_xlfn.XLOOKUP(A3,'2022'!A:A,'2022'!V:V,"")</f>
        <v/>
      </c>
      <c r="E3">
        <f>_xlfn.XLOOKUP(A3,'2022'!A:A,'2022'!W:W,"")</f>
        <v>1</v>
      </c>
      <c r="F3" t="str">
        <f>_xlfn.XLOOKUP(A3,'2023'!B:B,'2023'!AD:AD,"")</f>
        <v/>
      </c>
      <c r="G3">
        <f>_xlfn.XLOOKUP(A3,'2023'!B:B,'2023'!AE:AE,"")</f>
        <v>1</v>
      </c>
      <c r="H3" t="str">
        <f>_xlfn.XLOOKUP(A3,'2024'!B:B,'2024'!AV:AV,"")</f>
        <v/>
      </c>
      <c r="I3">
        <f>_xlfn.XLOOKUP(A3,'2024'!B:B,'2024'!AZ:AZ,"")</f>
        <v>1</v>
      </c>
      <c r="J3">
        <f>_xlfn.XLOOKUP(A3,'2025'!A:A,'2025'!E:E,"")</f>
        <v>0</v>
      </c>
      <c r="K3">
        <f>_xlfn.XLOOKUP(A3,'2025'!A:A,'2025'!F:F,"")</f>
        <v>1</v>
      </c>
    </row>
    <row r="4" spans="1:11">
      <c r="A4" t="str">
        <v>State Grid</v>
      </c>
      <c r="B4" t="str">
        <f>_xlfn.XLOOKUP(A4,'2021'!A:A,'2021'!U:U, "")</f>
        <v/>
      </c>
      <c r="C4" t="str">
        <f>_xlfn.XLOOKUP(A4,'2021'!A:A,'2021'!V:V,"")</f>
        <v/>
      </c>
      <c r="D4" t="str">
        <f>_xlfn.XLOOKUP(A4,'2022'!A:A,'2022'!V:V,"")</f>
        <v/>
      </c>
      <c r="E4" t="str">
        <f>_xlfn.XLOOKUP(A4,'2022'!A:A,'2022'!W:W,"")</f>
        <v/>
      </c>
      <c r="F4" t="str">
        <f>_xlfn.XLOOKUP(A4,'2023'!B:B,'2023'!AD:AD,"")</f>
        <v/>
      </c>
      <c r="G4" t="str">
        <f>_xlfn.XLOOKUP(A4,'2023'!B:B,'2023'!AE:AE,"")</f>
        <v/>
      </c>
      <c r="H4" t="str">
        <f>_xlfn.XLOOKUP(A4,'2024'!B:B,'2024'!AV:AV,"")</f>
        <v/>
      </c>
      <c r="I4">
        <f>_xlfn.XLOOKUP(A4,'2024'!B:B,'2024'!AZ:AZ,"")</f>
        <v>0</v>
      </c>
      <c r="J4">
        <f>_xlfn.XLOOKUP(A4,'2025'!A:A,'2025'!E:E,"")</f>
        <v>0</v>
      </c>
      <c r="K4">
        <f>_xlfn.XLOOKUP(A4,'2025'!A:A,'2025'!F:F,"")</f>
        <v>0</v>
      </c>
    </row>
    <row r="5" spans="1:11">
      <c r="A5" t="str">
        <v>Saudi Aramco</v>
      </c>
      <c r="B5" t="str">
        <f>_xlfn.XLOOKUP(A5,'2021'!A:A,'2021'!U:U, "")</f>
        <v/>
      </c>
      <c r="C5" t="str">
        <f>_xlfn.XLOOKUP(A5,'2021'!A:A,'2021'!V:V,"")</f>
        <v/>
      </c>
      <c r="D5" t="str">
        <f>_xlfn.XLOOKUP(A5,'2022'!A:A,'2022'!V:V,"")</f>
        <v/>
      </c>
      <c r="E5">
        <f>_xlfn.XLOOKUP(A5,'2022'!A:A,'2022'!W:W,"")</f>
        <v>1</v>
      </c>
      <c r="F5" t="str">
        <f>_xlfn.XLOOKUP(A5,'2023'!B:B,'2023'!AD:AD,"")</f>
        <v/>
      </c>
      <c r="G5">
        <f>_xlfn.XLOOKUP(A5,'2023'!B:B,'2023'!AE:AE,"")</f>
        <v>1</v>
      </c>
      <c r="H5" t="str">
        <f>_xlfn.XLOOKUP(A5,'2024'!B:B,'2024'!AV:AV,"")</f>
        <v/>
      </c>
      <c r="I5">
        <f>_xlfn.XLOOKUP(A5,'2024'!B:B,'2024'!AZ:AZ,"")</f>
        <v>1</v>
      </c>
      <c r="J5">
        <f>_xlfn.XLOOKUP(A5,'2025'!A:A,'2025'!E:E,"")</f>
        <v>0</v>
      </c>
      <c r="K5">
        <f>_xlfn.XLOOKUP(A5,'2025'!A:A,'2025'!F:F,"")</f>
        <v>1</v>
      </c>
    </row>
    <row r="6" spans="1:11">
      <c r="A6" t="str">
        <v>China National Petroleum</v>
      </c>
      <c r="B6" t="str">
        <f>_xlfn.XLOOKUP(A6,'2021'!A:A,'2021'!U:U, "")</f>
        <v/>
      </c>
      <c r="C6">
        <f>_xlfn.XLOOKUP(A6,'2021'!A:A,'2021'!V:V,"")</f>
        <v>1</v>
      </c>
      <c r="D6" t="str">
        <f>_xlfn.XLOOKUP(A6,'2022'!A:A,'2022'!V:V,"")</f>
        <v/>
      </c>
      <c r="E6">
        <f>_xlfn.XLOOKUP(A6,'2022'!A:A,'2022'!W:W,"")</f>
        <v>1</v>
      </c>
      <c r="F6" t="str">
        <f>_xlfn.XLOOKUP(A6,'2023'!B:B,'2023'!AD:AD,"")</f>
        <v/>
      </c>
      <c r="G6" t="str">
        <f>_xlfn.XLOOKUP(A6,'2023'!B:B,'2023'!AE:AE,"")</f>
        <v/>
      </c>
      <c r="H6" t="str">
        <f>_xlfn.XLOOKUP(A6,'2024'!B:B,'2024'!AV:AV,"")</f>
        <v/>
      </c>
      <c r="I6">
        <f>_xlfn.XLOOKUP(A6,'2024'!B:B,'2024'!AZ:AZ,"")</f>
        <v>0</v>
      </c>
      <c r="J6">
        <f>_xlfn.XLOOKUP(A6,'2025'!A:A,'2025'!E:E,"")</f>
        <v>0</v>
      </c>
      <c r="K6">
        <f>_xlfn.XLOOKUP(A6,'2025'!A:A,'2025'!F:F,"")</f>
        <v>1</v>
      </c>
    </row>
    <row r="7" spans="1:11">
      <c r="A7" t="str">
        <v>Sinopec Group</v>
      </c>
      <c r="B7">
        <f>_xlfn.XLOOKUP(A7,'2021'!A:A,'2021'!U:U, "")</f>
        <v>1</v>
      </c>
      <c r="C7" t="str">
        <f>_xlfn.XLOOKUP(A7,'2021'!A:A,'2021'!V:V,"")</f>
        <v/>
      </c>
      <c r="D7" t="str">
        <f>_xlfn.XLOOKUP(A7,'2022'!A:A,'2022'!V:V,"")</f>
        <v/>
      </c>
      <c r="E7" t="str">
        <f>_xlfn.XLOOKUP(A7,'2022'!A:A,'2022'!W:W,"")</f>
        <v/>
      </c>
      <c r="F7" t="str">
        <f>_xlfn.XLOOKUP(A7,'2023'!B:B,'2023'!AD:AD,"")</f>
        <v/>
      </c>
      <c r="G7" t="str">
        <f>_xlfn.XLOOKUP(A7,'2023'!B:B,'2023'!AE:AE,"")</f>
        <v/>
      </c>
      <c r="H7" t="str">
        <f>_xlfn.XLOOKUP(A7,'2024'!B:B,'2024'!AV:AV,"")</f>
        <v/>
      </c>
      <c r="I7">
        <f>_xlfn.XLOOKUP(A7,'2024'!B:B,'2024'!AZ:AZ,"")</f>
        <v>0</v>
      </c>
      <c r="J7">
        <f>_xlfn.XLOOKUP(A7,'2025'!A:A,'2025'!E:E,"")</f>
        <v>1</v>
      </c>
      <c r="K7">
        <f>_xlfn.XLOOKUP(A7,'2025'!A:A,'2025'!F:F,"")</f>
        <v>0</v>
      </c>
    </row>
    <row r="8" spans="1:11">
      <c r="A8" t="str">
        <v>UnitedHealth Group</v>
      </c>
      <c r="B8" t="str">
        <f>_xlfn.XLOOKUP(A8,'2021'!A:A,'2021'!U:U, "")</f>
        <v/>
      </c>
      <c r="C8" t="str">
        <f>_xlfn.XLOOKUP(A8,'2021'!A:A,'2021'!V:V,"")</f>
        <v/>
      </c>
      <c r="D8" t="str">
        <f>_xlfn.XLOOKUP(A8,'2022'!A:A,'2022'!V:V,"")</f>
        <v/>
      </c>
      <c r="E8">
        <f>_xlfn.XLOOKUP(A8,'2022'!A:A,'2022'!W:W,"")</f>
        <v>1</v>
      </c>
      <c r="F8" t="str">
        <f>_xlfn.XLOOKUP(A8,'2023'!B:B,'2023'!AD:AD,"")</f>
        <v/>
      </c>
      <c r="G8">
        <f>_xlfn.XLOOKUP(A8,'2023'!B:B,'2023'!AE:AE,"")</f>
        <v>1</v>
      </c>
      <c r="H8" t="str">
        <f>_xlfn.XLOOKUP(A8,'2024'!B:B,'2024'!AV:AV,"")</f>
        <v/>
      </c>
      <c r="I8">
        <f>_xlfn.XLOOKUP(A8,'2024'!B:B,'2024'!AZ:AZ,"")</f>
        <v>1</v>
      </c>
      <c r="J8">
        <f>_xlfn.XLOOKUP(A8,'2025'!A:A,'2025'!E:E,"")</f>
        <v>0</v>
      </c>
      <c r="K8">
        <f>_xlfn.XLOOKUP(A8,'2025'!A:A,'2025'!F:F,"")</f>
        <v>1</v>
      </c>
    </row>
    <row r="9" spans="1:11">
      <c r="A9" t="str">
        <v>Apple</v>
      </c>
      <c r="B9">
        <f>_xlfn.XLOOKUP(A9,'2021'!A:A,'2021'!U:U, "")</f>
        <v>1</v>
      </c>
      <c r="C9">
        <f>_xlfn.XLOOKUP(A9,'2021'!A:A,'2021'!V:V,"")</f>
        <v>1</v>
      </c>
      <c r="D9">
        <f>_xlfn.XLOOKUP(A9,'2022'!A:A,'2022'!V:V,"")</f>
        <v>1</v>
      </c>
      <c r="E9" t="str">
        <f>_xlfn.XLOOKUP(A9,'2022'!A:A,'2022'!W:W,"")</f>
        <v/>
      </c>
      <c r="F9">
        <f>_xlfn.XLOOKUP(A9,'2023'!B:B,'2023'!AD:AD,"")</f>
        <v>1</v>
      </c>
      <c r="G9" t="str">
        <f>_xlfn.XLOOKUP(A9,'2023'!B:B,'2023'!AE:AE,"")</f>
        <v/>
      </c>
      <c r="H9">
        <f>_xlfn.XLOOKUP(A9,'2024'!B:B,'2024'!AV:AV,"")</f>
        <v>1</v>
      </c>
      <c r="I9">
        <f>_xlfn.XLOOKUP(A9,'2024'!B:B,'2024'!AZ:AZ,"")</f>
        <v>0</v>
      </c>
      <c r="J9">
        <f>_xlfn.XLOOKUP(A9,'2025'!A:A,'2025'!E:E,"")</f>
        <v>1</v>
      </c>
      <c r="K9">
        <f>_xlfn.XLOOKUP(A9,'2025'!A:A,'2025'!F:F,"")</f>
        <v>0</v>
      </c>
    </row>
    <row r="10" spans="1:11">
      <c r="A10" t="str">
        <v>CVS Health</v>
      </c>
      <c r="B10" t="str">
        <f>_xlfn.XLOOKUP(A10,'2021'!A:A,'2021'!U:U, "")</f>
        <v/>
      </c>
      <c r="C10" t="str">
        <f>_xlfn.XLOOKUP(A10,'2021'!A:A,'2021'!V:V,"")</f>
        <v/>
      </c>
      <c r="D10">
        <f>_xlfn.XLOOKUP(A10,'2022'!A:A,'2022'!V:V,"")</f>
        <v>1</v>
      </c>
      <c r="E10">
        <f>_xlfn.XLOOKUP(A10,'2022'!A:A,'2022'!W:W,"")</f>
        <v>1</v>
      </c>
      <c r="F10" t="str">
        <f>_xlfn.XLOOKUP(A10,'2023'!B:B,'2023'!AD:AD,"")</f>
        <v/>
      </c>
      <c r="G10">
        <f>_xlfn.XLOOKUP(A10,'2023'!B:B,'2023'!AE:AE,"")</f>
        <v>1</v>
      </c>
      <c r="H10" t="str">
        <f>_xlfn.XLOOKUP(A10,'2024'!B:B,'2024'!AV:AV,"")</f>
        <v/>
      </c>
      <c r="I10">
        <f>_xlfn.XLOOKUP(A10,'2024'!B:B,'2024'!AZ:AZ,"")</f>
        <v>1</v>
      </c>
      <c r="J10">
        <f>_xlfn.XLOOKUP(A10,'2025'!A:A,'2025'!E:E,"")</f>
        <v>0</v>
      </c>
      <c r="K10">
        <f>_xlfn.XLOOKUP(A10,'2025'!A:A,'2025'!F:F,"")</f>
        <v>1</v>
      </c>
    </row>
    <row r="11" spans="1:11">
      <c r="A11" t="str">
        <v>Berkshire Hathaway</v>
      </c>
      <c r="B11" t="str">
        <f>_xlfn.XLOOKUP(A11,'2021'!A:A,'2021'!U:U, "")</f>
        <v/>
      </c>
      <c r="C11" t="str">
        <f>_xlfn.XLOOKUP(A11,'2021'!A:A,'2021'!V:V,"")</f>
        <v/>
      </c>
      <c r="D11" t="str">
        <f>_xlfn.XLOOKUP(A11,'2022'!A:A,'2022'!V:V,"")</f>
        <v/>
      </c>
      <c r="E11" t="str">
        <f>_xlfn.XLOOKUP(A11,'2022'!A:A,'2022'!W:W,"")</f>
        <v/>
      </c>
      <c r="F11" t="str">
        <f>_xlfn.XLOOKUP(A11,'2023'!B:B,'2023'!AD:AD,"")</f>
        <v/>
      </c>
      <c r="G11" t="str">
        <f>_xlfn.XLOOKUP(A11,'2023'!B:B,'2023'!AE:AE,"")</f>
        <v/>
      </c>
      <c r="H11" t="str">
        <f>_xlfn.XLOOKUP(A11,'2024'!B:B,'2024'!AV:AV,"")</f>
        <v/>
      </c>
      <c r="I11">
        <f>_xlfn.XLOOKUP(A11,'2024'!B:B,'2024'!AZ:AZ,"")</f>
        <v>0</v>
      </c>
      <c r="J11">
        <f>_xlfn.XLOOKUP(A11,'2025'!A:A,'2025'!E:E,"")</f>
        <v>0</v>
      </c>
      <c r="K11">
        <f>_xlfn.XLOOKUP(A11,'2025'!A:A,'2025'!F:F,"")</f>
        <v>0</v>
      </c>
    </row>
    <row r="12" spans="1:11">
      <c r="A12" t="str">
        <v>McKesson</v>
      </c>
      <c r="B12" t="str">
        <f>_xlfn.XLOOKUP(A12,'2021'!A:A,'2021'!U:U, "")</f>
        <v/>
      </c>
      <c r="C12" t="str">
        <f>_xlfn.XLOOKUP(A12,'2021'!A:A,'2021'!V:V,"")</f>
        <v/>
      </c>
      <c r="D12">
        <f>_xlfn.XLOOKUP(A12,'2022'!A:A,'2022'!V:V,"")</f>
        <v>1</v>
      </c>
      <c r="E12" t="str">
        <f>_xlfn.XLOOKUP(A12,'2022'!A:A,'2022'!W:W,"")</f>
        <v/>
      </c>
      <c r="F12" t="str">
        <f>_xlfn.XLOOKUP(A12,'2023'!B:B,'2023'!AD:AD,"")</f>
        <v/>
      </c>
      <c r="G12" t="str">
        <f>_xlfn.XLOOKUP(A12,'2023'!B:B,'2023'!AE:AE,"")</f>
        <v/>
      </c>
      <c r="H12" t="str">
        <f>_xlfn.XLOOKUP(A12,'2024'!B:B,'2024'!AV:AV,"")</f>
        <v/>
      </c>
      <c r="I12">
        <f>_xlfn.XLOOKUP(A12,'2024'!B:B,'2024'!AZ:AZ,"")</f>
        <v>0</v>
      </c>
      <c r="J12">
        <f>_xlfn.XLOOKUP(A12,'2025'!A:A,'2025'!E:E,"")</f>
        <v>0</v>
      </c>
      <c r="K12">
        <f>_xlfn.XLOOKUP(A12,'2025'!A:A,'2025'!F:F,"")</f>
        <v>0</v>
      </c>
    </row>
    <row r="13" spans="1:11">
      <c r="A13" t="str">
        <v>Volkswagen</v>
      </c>
      <c r="B13">
        <f>_xlfn.XLOOKUP(A13,'2021'!A:A,'2021'!U:U, "")</f>
        <v>1</v>
      </c>
      <c r="C13" t="str">
        <f>_xlfn.XLOOKUP(A13,'2021'!A:A,'2021'!V:V,"")</f>
        <v/>
      </c>
      <c r="D13">
        <f>_xlfn.XLOOKUP(A13,'2022'!A:A,'2022'!V:V,"")</f>
        <v>1</v>
      </c>
      <c r="E13" t="str">
        <f>_xlfn.XLOOKUP(A13,'2022'!A:A,'2022'!W:W,"")</f>
        <v/>
      </c>
      <c r="F13">
        <f>_xlfn.XLOOKUP(A13,'2023'!B:B,'2023'!AD:AD,"")</f>
        <v>1</v>
      </c>
      <c r="G13" t="str">
        <f>_xlfn.XLOOKUP(A13,'2023'!B:B,'2023'!AE:AE,"")</f>
        <v/>
      </c>
      <c r="H13">
        <f>_xlfn.XLOOKUP(A13,'2024'!B:B,'2024'!AV:AV,"")</f>
        <v>1</v>
      </c>
      <c r="I13">
        <f>_xlfn.XLOOKUP(A13,'2024'!B:B,'2024'!AZ:AZ,"")</f>
        <v>0</v>
      </c>
      <c r="J13">
        <f>_xlfn.XLOOKUP(A13,'2025'!A:A,'2025'!E:E,"")</f>
        <v>1</v>
      </c>
      <c r="K13">
        <f>_xlfn.XLOOKUP(A13,'2025'!A:A,'2025'!F:F,"")</f>
        <v>0</v>
      </c>
    </row>
    <row r="14" spans="1:11">
      <c r="A14" t="str">
        <v>Alphabet</v>
      </c>
      <c r="B14">
        <f>_xlfn.XLOOKUP(A14,'2021'!A:A,'2021'!U:U, "")</f>
        <v>1</v>
      </c>
      <c r="C14" t="str">
        <f>_xlfn.XLOOKUP(A14,'2021'!A:A,'2021'!V:V,"")</f>
        <v/>
      </c>
      <c r="D14">
        <f>_xlfn.XLOOKUP(A14,'2022'!A:A,'2022'!V:V,"")</f>
        <v>1</v>
      </c>
      <c r="E14">
        <f>_xlfn.XLOOKUP(A14,'2022'!A:A,'2022'!W:W,"")</f>
        <v>1</v>
      </c>
      <c r="F14" t="str">
        <f>_xlfn.XLOOKUP(A14,'2023'!B:B,'2023'!AD:AD,"")</f>
        <v/>
      </c>
      <c r="G14">
        <f>_xlfn.XLOOKUP(A14,'2023'!B:B,'2023'!AE:AE,"")</f>
        <v>1</v>
      </c>
      <c r="H14" t="str">
        <f>_xlfn.XLOOKUP(A14,'2024'!B:B,'2024'!AV:AV,"")</f>
        <v/>
      </c>
      <c r="I14">
        <f>_xlfn.XLOOKUP(A14,'2024'!B:B,'2024'!AZ:AZ,"")</f>
        <v>1</v>
      </c>
      <c r="J14">
        <f>_xlfn.XLOOKUP(A14,'2025'!A:A,'2025'!E:E,"")</f>
        <v>0</v>
      </c>
      <c r="K14">
        <f>_xlfn.XLOOKUP(A14,'2025'!A:A,'2025'!F:F,"")</f>
        <v>1</v>
      </c>
    </row>
    <row r="15" spans="1:11">
      <c r="A15" t="str">
        <v>Exxon Mobil</v>
      </c>
      <c r="B15" t="str">
        <f>_xlfn.XLOOKUP(A15,'2021'!A:A,'2021'!U:U, "")</f>
        <v/>
      </c>
      <c r="C15" t="str">
        <f>_xlfn.XLOOKUP(A15,'2021'!A:A,'2021'!V:V,"")</f>
        <v/>
      </c>
      <c r="D15" t="str">
        <f>_xlfn.XLOOKUP(A15,'2022'!A:A,'2022'!V:V,"")</f>
        <v/>
      </c>
      <c r="E15">
        <f>_xlfn.XLOOKUP(A15,'2022'!A:A,'2022'!W:W,"")</f>
        <v>1</v>
      </c>
      <c r="F15" t="str">
        <f>_xlfn.XLOOKUP(A15,'2023'!B:B,'2023'!AD:AD,"")</f>
        <v/>
      </c>
      <c r="G15">
        <f>_xlfn.XLOOKUP(A15,'2023'!B:B,'2023'!AE:AE,"")</f>
        <v>1</v>
      </c>
      <c r="H15" t="str">
        <f>_xlfn.XLOOKUP(A15,'2024'!B:B,'2024'!AV:AV,"")</f>
        <v/>
      </c>
      <c r="I15">
        <f>_xlfn.XLOOKUP(A15,'2024'!B:B,'2024'!AZ:AZ,"")</f>
        <v>1</v>
      </c>
      <c r="J15">
        <f>_xlfn.XLOOKUP(A15,'2025'!A:A,'2025'!E:E,"")</f>
        <v>0</v>
      </c>
      <c r="K15">
        <f>_xlfn.XLOOKUP(A15,'2025'!A:A,'2025'!F:F,"")</f>
        <v>1</v>
      </c>
    </row>
    <row r="16" spans="1:11">
      <c r="A16" t="str">
        <v>Toyota Motor</v>
      </c>
      <c r="B16">
        <f>_xlfn.XLOOKUP(A16,'2021'!A:A,'2021'!U:U, "")</f>
        <v>1</v>
      </c>
      <c r="C16" t="str">
        <f>_xlfn.XLOOKUP(A16,'2021'!A:A,'2021'!V:V,"")</f>
        <v/>
      </c>
      <c r="D16">
        <f>_xlfn.XLOOKUP(A16,'2022'!A:A,'2022'!V:V,"")</f>
        <v>1</v>
      </c>
      <c r="E16" t="str">
        <f>_xlfn.XLOOKUP(A16,'2022'!A:A,'2022'!W:W,"")</f>
        <v/>
      </c>
      <c r="F16">
        <f>_xlfn.XLOOKUP(A16,'2023'!B:B,'2023'!AD:AD,"")</f>
        <v>1</v>
      </c>
      <c r="G16" t="str">
        <f>_xlfn.XLOOKUP(A16,'2023'!B:B,'2023'!AE:AE,"")</f>
        <v/>
      </c>
      <c r="H16">
        <f>_xlfn.XLOOKUP(A16,'2024'!B:B,'2024'!AV:AV,"")</f>
        <v>1</v>
      </c>
      <c r="I16">
        <f>_xlfn.XLOOKUP(A16,'2024'!B:B,'2024'!AZ:AZ,"")</f>
        <v>0</v>
      </c>
      <c r="J16">
        <f>_xlfn.XLOOKUP(A16,'2025'!A:A,'2025'!E:E,"")</f>
        <v>1</v>
      </c>
      <c r="K16">
        <f>_xlfn.XLOOKUP(A16,'2025'!A:A,'2025'!F:F,"")</f>
        <v>0</v>
      </c>
    </row>
    <row r="17" spans="1:11">
      <c r="A17" t="str">
        <v>China State Construction Engineering</v>
      </c>
      <c r="B17" t="str">
        <f>_xlfn.XLOOKUP(A17,'2021'!A:A,'2021'!U:U, "")</f>
        <v/>
      </c>
      <c r="C17" t="str">
        <f>_xlfn.XLOOKUP(A17,'2021'!A:A,'2021'!V:V,"")</f>
        <v/>
      </c>
      <c r="D17" t="str">
        <f>_xlfn.XLOOKUP(A17,'2022'!A:A,'2022'!V:V,"")</f>
        <v/>
      </c>
      <c r="E17" t="str">
        <f>_xlfn.XLOOKUP(A17,'2022'!A:A,'2022'!W:W,"")</f>
        <v/>
      </c>
      <c r="F17" t="str">
        <f>_xlfn.XLOOKUP(A17,'2023'!B:B,'2023'!AD:AD,"")</f>
        <v/>
      </c>
      <c r="G17" t="str">
        <f>_xlfn.XLOOKUP(A17,'2023'!B:B,'2023'!AE:AE,"")</f>
        <v/>
      </c>
      <c r="H17">
        <f>_xlfn.XLOOKUP(A17,'2024'!B:B,'2024'!AV:AV,"")</f>
        <v>1</v>
      </c>
      <c r="I17">
        <f>_xlfn.XLOOKUP(A17,'2024'!B:B,'2024'!AZ:AZ,"")</f>
        <v>0</v>
      </c>
      <c r="J17">
        <f>_xlfn.XLOOKUP(A17,'2025'!A:A,'2025'!E:E,"")</f>
        <v>1</v>
      </c>
      <c r="K17">
        <f>_xlfn.XLOOKUP(A17,'2025'!A:A,'2025'!F:F,"")</f>
        <v>0</v>
      </c>
    </row>
    <row r="18" spans="1:11">
      <c r="A18" t="str">
        <v>Cencora</v>
      </c>
      <c r="B18" t="str">
        <f>_xlfn.XLOOKUP(A18,'2021'!A:A,'2021'!U:U, "")</f>
        <v/>
      </c>
      <c r="C18" t="str">
        <f>_xlfn.XLOOKUP(A18,'2021'!A:A,'2021'!V:V,"")</f>
        <v/>
      </c>
      <c r="D18" t="str">
        <f>_xlfn.XLOOKUP(A18,'2022'!A:A,'2022'!V:V,"")</f>
        <v/>
      </c>
      <c r="E18" t="str">
        <f>_xlfn.XLOOKUP(A18,'2022'!A:A,'2022'!W:W,"")</f>
        <v/>
      </c>
      <c r="F18" t="str">
        <f>_xlfn.XLOOKUP(A18,'2023'!B:B,'2023'!AD:AD,"")</f>
        <v/>
      </c>
      <c r="G18" t="str">
        <f>_xlfn.XLOOKUP(A18,'2023'!B:B,'2023'!AE:AE,"")</f>
        <v/>
      </c>
      <c r="H18" t="str">
        <f>_xlfn.XLOOKUP(A18,'2024'!B:B,'2024'!AV:AV,"")</f>
        <v/>
      </c>
      <c r="I18">
        <f>_xlfn.XLOOKUP(A18,'2024'!B:B,'2024'!AZ:AZ,"")</f>
        <v>0</v>
      </c>
      <c r="J18">
        <f>_xlfn.XLOOKUP(A18,'2025'!A:A,'2025'!E:E,"")</f>
        <v>0</v>
      </c>
      <c r="K18">
        <f>_xlfn.XLOOKUP(A18,'2025'!A:A,'2025'!F:F,"")</f>
        <v>0</v>
      </c>
    </row>
    <row r="19" spans="1:11">
      <c r="A19" t="str">
        <v>Shell</v>
      </c>
      <c r="B19" t="str">
        <f>_xlfn.XLOOKUP(A19,'2021'!A:A,'2021'!U:U, "")</f>
        <v/>
      </c>
      <c r="C19" t="str">
        <f>_xlfn.XLOOKUP(A19,'2021'!A:A,'2021'!V:V,"")</f>
        <v/>
      </c>
      <c r="D19" t="str">
        <f>_xlfn.XLOOKUP(A19,'2022'!A:A,'2022'!V:V,"")</f>
        <v/>
      </c>
      <c r="E19">
        <f>_xlfn.XLOOKUP(A19,'2022'!A:A,'2022'!W:W,"")</f>
        <v>1</v>
      </c>
      <c r="F19" t="str">
        <f>_xlfn.XLOOKUP(A19,'2023'!B:B,'2023'!AD:AD,"")</f>
        <v/>
      </c>
      <c r="G19">
        <f>_xlfn.XLOOKUP(A19,'2023'!B:B,'2023'!AE:AE,"")</f>
        <v>1</v>
      </c>
      <c r="H19" t="str">
        <f>_xlfn.XLOOKUP(A19,'2024'!B:B,'2024'!AV:AV,"")</f>
        <v/>
      </c>
      <c r="I19">
        <f>_xlfn.XLOOKUP(A19,'2024'!B:B,'2024'!AZ:AZ,"")</f>
        <v>1</v>
      </c>
      <c r="J19">
        <f>_xlfn.XLOOKUP(A19,'2025'!A:A,'2025'!E:E,"")</f>
        <v>0</v>
      </c>
      <c r="K19">
        <f>_xlfn.XLOOKUP(A19,'2025'!A:A,'2025'!F:F,"")</f>
        <v>1</v>
      </c>
    </row>
    <row r="20" spans="1:11">
      <c r="A20" t="str">
        <v>JPMorgan Chase</v>
      </c>
      <c r="B20">
        <f>_xlfn.XLOOKUP(A20,'2021'!A:A,'2021'!U:U, "")</f>
        <v>1</v>
      </c>
      <c r="C20" t="str">
        <f>_xlfn.XLOOKUP(A20,'2021'!A:A,'2021'!V:V,"")</f>
        <v/>
      </c>
      <c r="D20">
        <f>_xlfn.XLOOKUP(A20,'2022'!A:A,'2022'!V:V,"")</f>
        <v>1</v>
      </c>
      <c r="E20" t="str">
        <f>_xlfn.XLOOKUP(A20,'2022'!A:A,'2022'!W:W,"")</f>
        <v/>
      </c>
      <c r="F20" t="str">
        <f>_xlfn.XLOOKUP(A20,'2023'!B:B,'2023'!AD:AD,"")</f>
        <v/>
      </c>
      <c r="G20">
        <f>_xlfn.XLOOKUP(A20,'2023'!B:B,'2023'!AE:AE,"")</f>
        <v>1</v>
      </c>
      <c r="H20" t="str">
        <f>_xlfn.XLOOKUP(A20,'2024'!B:B,'2024'!AV:AV,"")</f>
        <v/>
      </c>
      <c r="I20">
        <f>_xlfn.XLOOKUP(A20,'2024'!B:B,'2024'!AZ:AZ,"")</f>
        <v>1</v>
      </c>
      <c r="J20">
        <f>_xlfn.XLOOKUP(A20,'2025'!A:A,'2025'!E:E,"")</f>
        <v>0</v>
      </c>
      <c r="K20">
        <f>_xlfn.XLOOKUP(A20,'2025'!A:A,'2025'!F:F,"")</f>
        <v>1</v>
      </c>
    </row>
    <row r="21" spans="1:11">
      <c r="A21" t="str">
        <v>Costco Wholesale</v>
      </c>
      <c r="B21" t="str">
        <f>_xlfn.XLOOKUP(A21,'2021'!A:A,'2021'!U:U, "")</f>
        <v/>
      </c>
      <c r="C21" t="str">
        <f>_xlfn.XLOOKUP(A21,'2021'!A:A,'2021'!V:V,"")</f>
        <v/>
      </c>
      <c r="D21" t="str">
        <f>_xlfn.XLOOKUP(A21,'2022'!A:A,'2022'!V:V,"")</f>
        <v/>
      </c>
      <c r="E21" t="str">
        <f>_xlfn.XLOOKUP(A21,'2022'!A:A,'2022'!W:W,"")</f>
        <v/>
      </c>
      <c r="F21" t="str">
        <f>_xlfn.XLOOKUP(A21,'2023'!B:B,'2023'!AD:AD,"")</f>
        <v/>
      </c>
      <c r="G21" t="str">
        <f>_xlfn.XLOOKUP(A21,'2023'!B:B,'2023'!AE:AE,"")</f>
        <v/>
      </c>
      <c r="H21" t="str">
        <f>_xlfn.XLOOKUP(A21,'2024'!B:B,'2024'!AV:AV,"")</f>
        <v/>
      </c>
      <c r="I21">
        <f>_xlfn.XLOOKUP(A21,'2024'!B:B,'2024'!AZ:AZ,"")</f>
        <v>0</v>
      </c>
      <c r="J21">
        <f>_xlfn.XLOOKUP(A21,'2025'!A:A,'2025'!E:E,"")</f>
        <v>0</v>
      </c>
      <c r="K21">
        <f>_xlfn.XLOOKUP(A21,'2025'!A:A,'2025'!F:F,"")</f>
        <v>0</v>
      </c>
    </row>
    <row r="22" spans="1:11">
      <c r="A22" t="str">
        <v>Cigna</v>
      </c>
      <c r="B22">
        <f>_xlfn.XLOOKUP(A22,'2021'!A:A,'2021'!U:U, "")</f>
        <v>1</v>
      </c>
      <c r="C22" t="str">
        <f>_xlfn.XLOOKUP(A22,'2021'!A:A,'2021'!V:V,"")</f>
        <v/>
      </c>
      <c r="D22">
        <f>_xlfn.XLOOKUP(A22,'2022'!A:A,'2022'!V:V,"")</f>
        <v>1</v>
      </c>
      <c r="E22" t="str">
        <f>_xlfn.XLOOKUP(A22,'2022'!A:A,'2022'!W:W,"")</f>
        <v/>
      </c>
      <c r="F22">
        <f>_xlfn.XLOOKUP(A22,'2023'!B:B,'2023'!AD:AD,"")</f>
        <v>1</v>
      </c>
      <c r="G22" t="str">
        <f>_xlfn.XLOOKUP(A22,'2023'!B:B,'2023'!AE:AE,"")</f>
        <v/>
      </c>
      <c r="H22">
        <f>_xlfn.XLOOKUP(A22,'2024'!B:B,'2024'!AV:AV,"")</f>
        <v>1</v>
      </c>
      <c r="I22">
        <f>_xlfn.XLOOKUP(A22,'2024'!B:B,'2024'!AZ:AZ,"")</f>
        <v>0</v>
      </c>
      <c r="J22">
        <f>_xlfn.XLOOKUP(A22,'2025'!A:A,'2025'!E:E,"")</f>
        <v>1</v>
      </c>
      <c r="K22">
        <f>_xlfn.XLOOKUP(A22,'2025'!A:A,'2025'!F:F,"")</f>
        <v>0</v>
      </c>
    </row>
    <row r="23" spans="1:11">
      <c r="A23" t="str">
        <v>Microsoft</v>
      </c>
      <c r="B23">
        <f>_xlfn.XLOOKUP(A23,'2021'!A:A,'2021'!U:U, "")</f>
        <v>1</v>
      </c>
      <c r="C23">
        <f>_xlfn.XLOOKUP(A23,'2021'!A:A,'2021'!V:V,"")</f>
        <v>1</v>
      </c>
      <c r="D23">
        <f>_xlfn.XLOOKUP(A23,'2022'!A:A,'2022'!V:V,"")</f>
        <v>1</v>
      </c>
      <c r="E23">
        <f>_xlfn.XLOOKUP(A23,'2022'!A:A,'2022'!W:W,"")</f>
        <v>1</v>
      </c>
      <c r="F23" t="str">
        <f>_xlfn.XLOOKUP(A23,'2023'!B:B,'2023'!AD:AD,"")</f>
        <v/>
      </c>
      <c r="G23">
        <f>_xlfn.XLOOKUP(A23,'2023'!B:B,'2023'!AE:AE,"")</f>
        <v>1</v>
      </c>
      <c r="H23">
        <f>_xlfn.XLOOKUP(A23,'2024'!B:B,'2024'!AV:AV,"")</f>
        <v>1</v>
      </c>
      <c r="I23">
        <f>_xlfn.XLOOKUP(A23,'2024'!B:B,'2024'!AZ:AZ,"")</f>
        <v>0</v>
      </c>
      <c r="J23">
        <f>_xlfn.XLOOKUP(A23,'2025'!A:A,'2025'!E:E,"")</f>
        <v>1</v>
      </c>
      <c r="K23">
        <f>_xlfn.XLOOKUP(A23,'2025'!A:A,'2025'!F:F,"")</f>
        <v>0</v>
      </c>
    </row>
    <row r="24" spans="1:11">
      <c r="A24" t="str">
        <v>Trafigura Group</v>
      </c>
      <c r="B24" t="str">
        <f>_xlfn.XLOOKUP(A24,'2021'!A:A,'2021'!U:U, "")</f>
        <v/>
      </c>
      <c r="C24" t="str">
        <f>_xlfn.XLOOKUP(A24,'2021'!A:A,'2021'!V:V,"")</f>
        <v/>
      </c>
      <c r="D24" t="str">
        <f>_xlfn.XLOOKUP(A24,'2022'!A:A,'2022'!V:V,"")</f>
        <v/>
      </c>
      <c r="E24" t="str">
        <f>_xlfn.XLOOKUP(A24,'2022'!A:A,'2022'!W:W,"")</f>
        <v/>
      </c>
      <c r="F24">
        <f>_xlfn.XLOOKUP(A24,'2023'!B:B,'2023'!AD:AD,"")</f>
        <v>1</v>
      </c>
      <c r="G24" t="str">
        <f>_xlfn.XLOOKUP(A24,'2023'!B:B,'2023'!AE:AE,"")</f>
        <v/>
      </c>
      <c r="H24">
        <f>_xlfn.XLOOKUP(A24,'2024'!B:B,'2024'!AV:AV,"")</f>
        <v>1</v>
      </c>
      <c r="I24">
        <f>_xlfn.XLOOKUP(A24,'2024'!B:B,'2024'!AZ:AZ,"")</f>
        <v>0</v>
      </c>
      <c r="J24">
        <f>_xlfn.XLOOKUP(A24,'2025'!A:A,'2025'!E:E,"")</f>
        <v>1</v>
      </c>
      <c r="K24">
        <f>_xlfn.XLOOKUP(A24,'2025'!A:A,'2025'!F:F,"")</f>
        <v>0</v>
      </c>
    </row>
    <row r="25" spans="1:11">
      <c r="A25" t="str">
        <v>Glencore</v>
      </c>
      <c r="B25" t="str">
        <f>_xlfn.XLOOKUP(A25,'2021'!A:A,'2021'!U:U, "")</f>
        <v/>
      </c>
      <c r="C25">
        <f>_xlfn.XLOOKUP(A25,'2021'!A:A,'2021'!V:V,"")</f>
        <v>1</v>
      </c>
      <c r="D25" t="str">
        <f>_xlfn.XLOOKUP(A25,'2022'!A:A,'2022'!V:V,"")</f>
        <v/>
      </c>
      <c r="E25">
        <f>_xlfn.XLOOKUP(A25,'2022'!A:A,'2022'!W:W,"")</f>
        <v>1</v>
      </c>
      <c r="F25" t="str">
        <f>_xlfn.XLOOKUP(A25,'2023'!B:B,'2023'!AD:AD,"")</f>
        <v/>
      </c>
      <c r="G25">
        <f>_xlfn.XLOOKUP(A25,'2023'!B:B,'2023'!AE:AE,"")</f>
        <v>1</v>
      </c>
      <c r="H25" t="str">
        <f>_xlfn.XLOOKUP(A25,'2024'!B:B,'2024'!AV:AV,"")</f>
        <v/>
      </c>
      <c r="I25">
        <f>_xlfn.XLOOKUP(A25,'2024'!B:B,'2024'!AZ:AZ,"")</f>
        <v>1</v>
      </c>
      <c r="J25">
        <f>_xlfn.XLOOKUP(A25,'2025'!A:A,'2025'!E:E,"")</f>
        <v>0</v>
      </c>
      <c r="K25">
        <f>_xlfn.XLOOKUP(A25,'2025'!A:A,'2025'!F:F,"")</f>
        <v>1</v>
      </c>
    </row>
    <row r="26" spans="1:11">
      <c r="A26" t="str">
        <v>Cardinal Health</v>
      </c>
      <c r="B26" t="str">
        <f>_xlfn.XLOOKUP(A26,'2021'!A:A,'2021'!U:U, "")</f>
        <v/>
      </c>
      <c r="C26" t="str">
        <f>_xlfn.XLOOKUP(A26,'2021'!A:A,'2021'!V:V,"")</f>
        <v/>
      </c>
      <c r="D26" t="str">
        <f>_xlfn.XLOOKUP(A26,'2022'!A:A,'2022'!V:V,"")</f>
        <v/>
      </c>
      <c r="E26" t="str">
        <f>_xlfn.XLOOKUP(A26,'2022'!A:A,'2022'!W:W,"")</f>
        <v/>
      </c>
      <c r="F26" t="str">
        <f>_xlfn.XLOOKUP(A26,'2023'!B:B,'2023'!AD:AD,"")</f>
        <v/>
      </c>
      <c r="G26" t="str">
        <f>_xlfn.XLOOKUP(A26,'2023'!B:B,'2023'!AE:AE,"")</f>
        <v/>
      </c>
      <c r="H26" t="str">
        <f>_xlfn.XLOOKUP(A26,'2024'!B:B,'2024'!AV:AV,"")</f>
        <v/>
      </c>
      <c r="I26">
        <f>_xlfn.XLOOKUP(A26,'2024'!B:B,'2024'!AZ:AZ,"")</f>
        <v>0</v>
      </c>
      <c r="J26">
        <f>_xlfn.XLOOKUP(A26,'2025'!A:A,'2025'!E:E,"")</f>
        <v>0</v>
      </c>
      <c r="K26">
        <f>_xlfn.XLOOKUP(A26,'2025'!A:A,'2025'!F:F,"")</f>
        <v>0</v>
      </c>
    </row>
    <row r="27" spans="1:11">
      <c r="A27" t="str">
        <v>Industrial &amp; Commercial Bank of China</v>
      </c>
      <c r="B27" t="str">
        <f>_xlfn.XLOOKUP(A27,'2021'!A:A,'2021'!U:U, "")</f>
        <v/>
      </c>
      <c r="C27" t="str">
        <f>_xlfn.XLOOKUP(A27,'2021'!A:A,'2021'!V:V,"")</f>
        <v/>
      </c>
      <c r="D27" t="str">
        <f>_xlfn.XLOOKUP(A27,'2022'!A:A,'2022'!V:V,"")</f>
        <v/>
      </c>
      <c r="E27" t="str">
        <f>_xlfn.XLOOKUP(A27,'2022'!A:A,'2022'!W:W,"")</f>
        <v/>
      </c>
      <c r="F27">
        <f>_xlfn.XLOOKUP(A27,'2023'!B:B,'2023'!AD:AD,"")</f>
        <v>1</v>
      </c>
      <c r="G27" t="str">
        <f>_xlfn.XLOOKUP(A27,'2023'!B:B,'2023'!AE:AE,"")</f>
        <v/>
      </c>
      <c r="H27" t="str">
        <f>_xlfn.XLOOKUP(A27,'2024'!B:B,'2024'!AV:AV,"")</f>
        <v/>
      </c>
      <c r="I27">
        <f>_xlfn.XLOOKUP(A27,'2024'!B:B,'2024'!AZ:AZ,"")</f>
        <v>0</v>
      </c>
      <c r="J27">
        <f>_xlfn.XLOOKUP(A27,'2025'!A:A,'2025'!E:E,"")</f>
        <v>0</v>
      </c>
      <c r="K27">
        <f>_xlfn.XLOOKUP(A27,'2025'!A:A,'2025'!F:F,"")</f>
        <v>0</v>
      </c>
    </row>
    <row r="28" spans="1:11">
      <c r="A28" t="str">
        <v>Samsung Electronics</v>
      </c>
      <c r="B28" t="str">
        <f>_xlfn.XLOOKUP(A28,'2021'!A:A,'2021'!U:U, "")</f>
        <v/>
      </c>
      <c r="C28" t="str">
        <f>_xlfn.XLOOKUP(A28,'2021'!A:A,'2021'!V:V,"")</f>
        <v/>
      </c>
      <c r="D28" t="str">
        <f>_xlfn.XLOOKUP(A28,'2022'!A:A,'2022'!V:V,"")</f>
        <v/>
      </c>
      <c r="E28" t="str">
        <f>_xlfn.XLOOKUP(A28,'2022'!A:A,'2022'!W:W,"")</f>
        <v/>
      </c>
      <c r="F28" t="str">
        <f>_xlfn.XLOOKUP(A28,'2023'!B:B,'2023'!AD:AD,"")</f>
        <v/>
      </c>
      <c r="G28">
        <f>_xlfn.XLOOKUP(A28,'2023'!B:B,'2023'!AE:AE,"")</f>
        <v>1</v>
      </c>
      <c r="H28" t="str">
        <f>_xlfn.XLOOKUP(A28,'2024'!B:B,'2024'!AV:AV,"")</f>
        <v/>
      </c>
      <c r="I28">
        <f>_xlfn.XLOOKUP(A28,'2024'!B:B,'2024'!AZ:AZ,"")</f>
        <v>1</v>
      </c>
      <c r="J28">
        <f>_xlfn.XLOOKUP(A28,'2025'!A:A,'2025'!E:E,"")</f>
        <v>0</v>
      </c>
      <c r="K28">
        <f>_xlfn.XLOOKUP(A28,'2025'!A:A,'2025'!F:F,"")</f>
        <v>1</v>
      </c>
    </row>
    <row r="29" spans="1:11">
      <c r="A29" t="str">
        <v>Hon Hai Precision Industry</v>
      </c>
      <c r="B29" t="str">
        <f>_xlfn.XLOOKUP(A29,'2021'!A:A,'2021'!U:U, "")</f>
        <v/>
      </c>
      <c r="C29">
        <f>_xlfn.XLOOKUP(A29,'2021'!A:A,'2021'!V:V,"")</f>
        <v>1</v>
      </c>
      <c r="D29" t="str">
        <f>_xlfn.XLOOKUP(A29,'2022'!A:A,'2022'!V:V,"")</f>
        <v/>
      </c>
      <c r="E29">
        <f>_xlfn.XLOOKUP(A29,'2022'!A:A,'2022'!W:W,"")</f>
        <v>1</v>
      </c>
      <c r="F29" t="str">
        <f>_xlfn.XLOOKUP(A29,'2023'!B:B,'2023'!AD:AD,"")</f>
        <v/>
      </c>
      <c r="G29">
        <f>_xlfn.XLOOKUP(A29,'2023'!B:B,'2023'!AE:AE,"")</f>
        <v>1</v>
      </c>
      <c r="H29" t="str">
        <f>_xlfn.XLOOKUP(A29,'2024'!B:B,'2024'!AV:AV,"")</f>
        <v/>
      </c>
      <c r="I29">
        <f>_xlfn.XLOOKUP(A29,'2024'!B:B,'2024'!AZ:AZ,"")</f>
        <v>1</v>
      </c>
      <c r="J29">
        <f>_xlfn.XLOOKUP(A29,'2025'!A:A,'2025'!E:E,"")</f>
        <v>0</v>
      </c>
      <c r="K29">
        <f>_xlfn.XLOOKUP(A29,'2025'!A:A,'2025'!F:F,"")</f>
        <v>1</v>
      </c>
    </row>
    <row r="30" spans="1:11">
      <c r="A30" t="str">
        <v>Chevron</v>
      </c>
      <c r="B30" t="str">
        <f>_xlfn.XLOOKUP(A30,'2021'!A:A,'2021'!U:U, "")</f>
        <v/>
      </c>
      <c r="C30" t="str">
        <f>_xlfn.XLOOKUP(A30,'2021'!A:A,'2021'!V:V,"")</f>
        <v/>
      </c>
      <c r="D30" t="str">
        <f>_xlfn.XLOOKUP(A30,'2022'!A:A,'2022'!V:V,"")</f>
        <v/>
      </c>
      <c r="E30">
        <f>_xlfn.XLOOKUP(A30,'2022'!A:A,'2022'!W:W,"")</f>
        <v>1</v>
      </c>
      <c r="F30" t="str">
        <f>_xlfn.XLOOKUP(A30,'2023'!B:B,'2023'!AD:AD,"")</f>
        <v/>
      </c>
      <c r="G30">
        <f>_xlfn.XLOOKUP(A30,'2023'!B:B,'2023'!AE:AE,"")</f>
        <v>1</v>
      </c>
      <c r="H30" t="str">
        <f>_xlfn.XLOOKUP(A30,'2024'!B:B,'2024'!AV:AV,"")</f>
        <v/>
      </c>
      <c r="I30">
        <f>_xlfn.XLOOKUP(A30,'2024'!B:B,'2024'!AZ:AZ,"")</f>
        <v>1</v>
      </c>
      <c r="J30">
        <f>_xlfn.XLOOKUP(A30,'2025'!A:A,'2025'!E:E,"")</f>
        <v>0</v>
      </c>
      <c r="K30">
        <f>_xlfn.XLOOKUP(A30,'2025'!A:A,'2025'!F:F,"")</f>
        <v>1</v>
      </c>
    </row>
    <row r="31" spans="1:11">
      <c r="A31" t="str">
        <v>Agricultural Bank of China</v>
      </c>
      <c r="B31" t="str">
        <f>_xlfn.XLOOKUP(A31,'2021'!A:A,'2021'!U:U, "")</f>
        <v/>
      </c>
      <c r="C31" t="str">
        <f>_xlfn.XLOOKUP(A31,'2021'!A:A,'2021'!V:V,"")</f>
        <v/>
      </c>
      <c r="D31" t="str">
        <f>_xlfn.XLOOKUP(A31,'2022'!A:A,'2022'!V:V,"")</f>
        <v/>
      </c>
      <c r="E31" t="str">
        <f>_xlfn.XLOOKUP(A31,'2022'!A:A,'2022'!W:W,"")</f>
        <v/>
      </c>
      <c r="F31" t="str">
        <f>_xlfn.XLOOKUP(A31,'2023'!B:B,'2023'!AD:AD,"")</f>
        <v/>
      </c>
      <c r="G31" t="str">
        <f>_xlfn.XLOOKUP(A31,'2023'!B:B,'2023'!AE:AE,"")</f>
        <v/>
      </c>
      <c r="H31" t="str">
        <f>_xlfn.XLOOKUP(A31,'2024'!B:B,'2024'!AV:AV,"")</f>
        <v/>
      </c>
      <c r="I31">
        <f>_xlfn.XLOOKUP(A31,'2024'!B:B,'2024'!AZ:AZ,"")</f>
        <v>0</v>
      </c>
      <c r="J31">
        <f>_xlfn.XLOOKUP(A31,'2025'!A:A,'2025'!E:E,"")</f>
        <v>0</v>
      </c>
      <c r="K31">
        <f>_xlfn.XLOOKUP(A31,'2025'!A:A,'2025'!F:F,"")</f>
        <v>0</v>
      </c>
    </row>
    <row r="32" spans="1:11">
      <c r="A32" t="str">
        <v>China Construction Bank</v>
      </c>
      <c r="B32" t="str">
        <f>_xlfn.XLOOKUP(A32,'2021'!A:A,'2021'!U:U, "")</f>
        <v/>
      </c>
      <c r="C32" t="str">
        <f>_xlfn.XLOOKUP(A32,'2021'!A:A,'2021'!V:V,"")</f>
        <v/>
      </c>
      <c r="D32" t="str">
        <f>_xlfn.XLOOKUP(A32,'2022'!A:A,'2022'!V:V,"")</f>
        <v/>
      </c>
      <c r="E32" t="str">
        <f>_xlfn.XLOOKUP(A32,'2022'!A:A,'2022'!W:W,"")</f>
        <v/>
      </c>
      <c r="F32" t="str">
        <f>_xlfn.XLOOKUP(A32,'2023'!B:B,'2023'!AD:AD,"")</f>
        <v/>
      </c>
      <c r="G32" t="str">
        <f>_xlfn.XLOOKUP(A32,'2023'!B:B,'2023'!AE:AE,"")</f>
        <v/>
      </c>
      <c r="H32" t="str">
        <f>_xlfn.XLOOKUP(A32,'2024'!B:B,'2024'!AV:AV,"")</f>
        <v/>
      </c>
      <c r="I32">
        <f>_xlfn.XLOOKUP(A32,'2024'!B:B,'2024'!AZ:AZ,"")</f>
        <v>0</v>
      </c>
      <c r="J32">
        <f>_xlfn.XLOOKUP(A32,'2025'!A:A,'2025'!E:E,"")</f>
        <v>0</v>
      </c>
      <c r="K32">
        <f>_xlfn.XLOOKUP(A32,'2025'!A:A,'2025'!F:F,"")</f>
        <v>0</v>
      </c>
    </row>
    <row r="33" spans="1:11">
      <c r="A33" t="str">
        <v>TotalEnergies</v>
      </c>
      <c r="B33" t="str">
        <f>_xlfn.XLOOKUP(A33,'2021'!A:A,'2021'!U:U, "")</f>
        <v/>
      </c>
      <c r="C33">
        <f>_xlfn.XLOOKUP(A33,'2021'!A:A,'2021'!V:V,"")</f>
        <v>1</v>
      </c>
      <c r="D33" t="str">
        <f>_xlfn.XLOOKUP(A33,'2022'!A:A,'2022'!V:V,"")</f>
        <v/>
      </c>
      <c r="E33">
        <f>_xlfn.XLOOKUP(A33,'2022'!A:A,'2022'!W:W,"")</f>
        <v>1</v>
      </c>
      <c r="F33" t="str">
        <f>_xlfn.XLOOKUP(A33,'2023'!B:B,'2023'!AD:AD,"")</f>
        <v/>
      </c>
      <c r="G33">
        <f>_xlfn.XLOOKUP(A33,'2023'!B:B,'2023'!AE:AE,"")</f>
        <v>1</v>
      </c>
      <c r="H33">
        <f>_xlfn.XLOOKUP(A33,'2024'!B:B,'2024'!AV:AV,"")</f>
        <v>1</v>
      </c>
      <c r="I33">
        <f>_xlfn.XLOOKUP(A33,'2024'!B:B,'2024'!AZ:AZ,"")</f>
        <v>0</v>
      </c>
      <c r="J33">
        <f>_xlfn.XLOOKUP(A33,'2025'!A:A,'2025'!E:E,"")</f>
        <v>0</v>
      </c>
      <c r="K33">
        <f>_xlfn.XLOOKUP(A33,'2025'!A:A,'2025'!F:F,"")</f>
        <v>1</v>
      </c>
    </row>
    <row r="34" spans="1:11">
      <c r="A34" t="str">
        <v>BP</v>
      </c>
      <c r="B34" t="str">
        <f>_xlfn.XLOOKUP(A34,'2021'!A:A,'2021'!U:U, "")</f>
        <v/>
      </c>
      <c r="C34">
        <f>_xlfn.XLOOKUP(A34,'2021'!A:A,'2021'!V:V,"")</f>
        <v>1</v>
      </c>
      <c r="D34" t="str">
        <f>_xlfn.XLOOKUP(A34,'2022'!A:A,'2022'!V:V,"")</f>
        <v/>
      </c>
      <c r="E34">
        <f>_xlfn.XLOOKUP(A34,'2022'!A:A,'2022'!W:W,"")</f>
        <v>1</v>
      </c>
      <c r="F34" t="str">
        <f>_xlfn.XLOOKUP(A34,'2023'!B:B,'2023'!AD:AD,"")</f>
        <v/>
      </c>
      <c r="G34">
        <f>_xlfn.XLOOKUP(A34,'2023'!B:B,'2023'!AE:AE,"")</f>
        <v>1</v>
      </c>
      <c r="H34" t="str">
        <f>_xlfn.XLOOKUP(A34,'2024'!B:B,'2024'!AV:AV,"")</f>
        <v/>
      </c>
      <c r="I34">
        <f>_xlfn.XLOOKUP(A34,'2024'!B:B,'2024'!AZ:AZ,"")</f>
        <v>1</v>
      </c>
      <c r="J34">
        <f>_xlfn.XLOOKUP(A34,'2025'!A:A,'2025'!E:E,"")</f>
        <v>0</v>
      </c>
      <c r="K34">
        <f>_xlfn.XLOOKUP(A34,'2025'!A:A,'2025'!F:F,"")</f>
        <v>1</v>
      </c>
    </row>
    <row r="35" spans="1:11">
      <c r="A35" t="str">
        <v>Bank of America</v>
      </c>
      <c r="B35">
        <f>_xlfn.XLOOKUP(A35,'2021'!A:A,'2021'!U:U, "")</f>
        <v>1</v>
      </c>
      <c r="C35">
        <f>_xlfn.XLOOKUP(A35,'2021'!A:A,'2021'!V:V,"")</f>
        <v>1</v>
      </c>
      <c r="D35">
        <f>_xlfn.XLOOKUP(A35,'2022'!A:A,'2022'!V:V,"")</f>
        <v>1</v>
      </c>
      <c r="E35">
        <f>_xlfn.XLOOKUP(A35,'2022'!A:A,'2022'!W:W,"")</f>
        <v>1</v>
      </c>
      <c r="F35" t="str">
        <f>_xlfn.XLOOKUP(A35,'2023'!B:B,'2023'!AD:AD,"")</f>
        <v/>
      </c>
      <c r="G35">
        <f>_xlfn.XLOOKUP(A35,'2023'!B:B,'2023'!AE:AE,"")</f>
        <v>1</v>
      </c>
      <c r="H35" t="str">
        <f>_xlfn.XLOOKUP(A35,'2024'!B:B,'2024'!AV:AV,"")</f>
        <v/>
      </c>
      <c r="I35">
        <f>_xlfn.XLOOKUP(A35,'2024'!B:B,'2024'!AZ:AZ,"")</f>
        <v>1</v>
      </c>
      <c r="J35">
        <f>_xlfn.XLOOKUP(A35,'2025'!A:A,'2025'!E:E,"")</f>
        <v>0</v>
      </c>
      <c r="K35">
        <f>_xlfn.XLOOKUP(A35,'2025'!A:A,'2025'!F:F,"")</f>
        <v>1</v>
      </c>
    </row>
    <row r="36" spans="1:11">
      <c r="A36" t="str">
        <v>General Motors</v>
      </c>
      <c r="B36">
        <f>_xlfn.XLOOKUP(A36,'2021'!A:A,'2021'!U:U, "")</f>
        <v>1</v>
      </c>
      <c r="C36" t="str">
        <f>_xlfn.XLOOKUP(A36,'2021'!A:A,'2021'!V:V,"")</f>
        <v/>
      </c>
      <c r="D36">
        <f>_xlfn.XLOOKUP(A36,'2022'!A:A,'2022'!V:V,"")</f>
        <v>1</v>
      </c>
      <c r="E36" t="str">
        <f>_xlfn.XLOOKUP(A36,'2022'!A:A,'2022'!W:W,"")</f>
        <v/>
      </c>
      <c r="F36">
        <f>_xlfn.XLOOKUP(A36,'2023'!B:B,'2023'!AD:AD,"")</f>
        <v>1</v>
      </c>
      <c r="G36" t="str">
        <f>_xlfn.XLOOKUP(A36,'2023'!B:B,'2023'!AE:AE,"")</f>
        <v/>
      </c>
      <c r="H36">
        <f>_xlfn.XLOOKUP(A36,'2024'!B:B,'2024'!AV:AV,"")</f>
        <v>1</v>
      </c>
      <c r="I36">
        <f>_xlfn.XLOOKUP(A36,'2024'!B:B,'2024'!AZ:AZ,"")</f>
        <v>0</v>
      </c>
      <c r="J36">
        <f>_xlfn.XLOOKUP(A36,'2025'!A:A,'2025'!E:E,"")</f>
        <v>1</v>
      </c>
      <c r="K36">
        <f>_xlfn.XLOOKUP(A36,'2025'!A:A,'2025'!F:F,"")</f>
        <v>0</v>
      </c>
    </row>
    <row r="37" spans="1:11">
      <c r="A37" t="str">
        <v>Ford Motor</v>
      </c>
      <c r="B37">
        <f>_xlfn.XLOOKUP(A37,'2021'!A:A,'2021'!U:U, "")</f>
        <v>1</v>
      </c>
      <c r="C37" t="str">
        <f>_xlfn.XLOOKUP(A37,'2021'!A:A,'2021'!V:V,"")</f>
        <v/>
      </c>
      <c r="D37">
        <f>_xlfn.XLOOKUP(A37,'2022'!A:A,'2022'!V:V,"")</f>
        <v>1</v>
      </c>
      <c r="E37" t="str">
        <f>_xlfn.XLOOKUP(A37,'2022'!A:A,'2022'!W:W,"")</f>
        <v/>
      </c>
      <c r="F37">
        <f>_xlfn.XLOOKUP(A37,'2023'!B:B,'2023'!AD:AD,"")</f>
        <v>1</v>
      </c>
      <c r="G37" t="str">
        <f>_xlfn.XLOOKUP(A37,'2023'!B:B,'2023'!AE:AE,"")</f>
        <v/>
      </c>
      <c r="H37">
        <f>_xlfn.XLOOKUP(A37,'2024'!B:B,'2024'!AV:AV,"")</f>
        <v>1</v>
      </c>
      <c r="I37">
        <f>_xlfn.XLOOKUP(A37,'2024'!B:B,'2024'!AZ:AZ,"")</f>
        <v>0</v>
      </c>
      <c r="J37">
        <f>_xlfn.XLOOKUP(A37,'2025'!A:A,'2025'!E:E,"")</f>
        <v>1</v>
      </c>
      <c r="K37">
        <f>_xlfn.XLOOKUP(A37,'2025'!A:A,'2025'!F:F,"")</f>
        <v>0</v>
      </c>
    </row>
    <row r="38" spans="1:11">
      <c r="A38" t="str">
        <v>Elevance Health</v>
      </c>
      <c r="B38" t="str">
        <f>_xlfn.XLOOKUP(A38,'2021'!A:A,'2021'!U:U, "")</f>
        <v/>
      </c>
      <c r="C38" t="str">
        <f>_xlfn.XLOOKUP(A38,'2021'!A:A,'2021'!V:V,"")</f>
        <v/>
      </c>
      <c r="D38" t="str">
        <f>_xlfn.XLOOKUP(A38,'2022'!A:A,'2022'!V:V,"")</f>
        <v/>
      </c>
      <c r="E38" t="str">
        <f>_xlfn.XLOOKUP(A38,'2022'!A:A,'2022'!W:W,"")</f>
        <v/>
      </c>
      <c r="F38" t="str">
        <f>_xlfn.XLOOKUP(A38,'2023'!B:B,'2023'!AD:AD,"")</f>
        <v/>
      </c>
      <c r="G38">
        <f>_xlfn.XLOOKUP(A38,'2023'!B:B,'2023'!AE:AE,"")</f>
        <v>1</v>
      </c>
      <c r="H38" t="str">
        <f>_xlfn.XLOOKUP(A38,'2024'!B:B,'2024'!AV:AV,"")</f>
        <v/>
      </c>
      <c r="I38">
        <f>_xlfn.XLOOKUP(A38,'2024'!B:B,'2024'!AZ:AZ,"")</f>
        <v>1</v>
      </c>
      <c r="J38">
        <f>_xlfn.XLOOKUP(A38,'2025'!A:A,'2025'!E:E,"")</f>
        <v>0</v>
      </c>
      <c r="K38">
        <f>_xlfn.XLOOKUP(A38,'2025'!A:A,'2025'!F:F,"")</f>
        <v>1</v>
      </c>
    </row>
    <row r="39" spans="1:11">
      <c r="A39" t="str">
        <v>Bank of China</v>
      </c>
      <c r="B39" t="str">
        <f>_xlfn.XLOOKUP(A39,'2021'!A:A,'2021'!U:U, "")</f>
        <v/>
      </c>
      <c r="C39" t="str">
        <f>_xlfn.XLOOKUP(A39,'2021'!A:A,'2021'!V:V,"")</f>
        <v/>
      </c>
      <c r="D39" t="str">
        <f>_xlfn.XLOOKUP(A39,'2022'!A:A,'2022'!V:V,"")</f>
        <v/>
      </c>
      <c r="E39" t="str">
        <f>_xlfn.XLOOKUP(A39,'2022'!A:A,'2022'!W:W,"")</f>
        <v/>
      </c>
      <c r="F39">
        <f>_xlfn.XLOOKUP(A39,'2023'!B:B,'2023'!AD:AD,"")</f>
        <v>1</v>
      </c>
      <c r="G39" t="str">
        <f>_xlfn.XLOOKUP(A39,'2023'!B:B,'2023'!AE:AE,"")</f>
        <v/>
      </c>
      <c r="H39">
        <f>_xlfn.XLOOKUP(A39,'2024'!B:B,'2024'!AV:AV,"")</f>
        <v>1</v>
      </c>
      <c r="I39">
        <f>_xlfn.XLOOKUP(A39,'2024'!B:B,'2024'!AZ:AZ,"")</f>
        <v>0</v>
      </c>
      <c r="J39">
        <f>_xlfn.XLOOKUP(A39,'2025'!A:A,'2025'!E:E,"")</f>
        <v>1</v>
      </c>
      <c r="K39">
        <f>_xlfn.XLOOKUP(A39,'2025'!A:A,'2025'!F:F,"")</f>
        <v>0</v>
      </c>
    </row>
    <row r="40" spans="1:11">
      <c r="A40" t="str">
        <v>Citigroup</v>
      </c>
      <c r="B40">
        <f>_xlfn.XLOOKUP(A40,'2021'!A:A,'2021'!U:U, "")</f>
        <v>1</v>
      </c>
      <c r="C40">
        <f>_xlfn.XLOOKUP(A40,'2021'!A:A,'2021'!V:V,"")</f>
        <v>1</v>
      </c>
      <c r="D40" t="str">
        <f>_xlfn.XLOOKUP(A40,'2022'!A:A,'2022'!V:V,"")</f>
        <v/>
      </c>
      <c r="E40">
        <f>_xlfn.XLOOKUP(A40,'2022'!A:A,'2022'!W:W,"")</f>
        <v>1</v>
      </c>
      <c r="F40" t="str">
        <f>_xlfn.XLOOKUP(A40,'2023'!B:B,'2023'!AD:AD,"")</f>
        <v/>
      </c>
      <c r="G40">
        <f>_xlfn.XLOOKUP(A40,'2023'!B:B,'2023'!AE:AE,"")</f>
        <v>1</v>
      </c>
      <c r="H40" t="str">
        <f>_xlfn.XLOOKUP(A40,'2024'!B:B,'2024'!AV:AV,"")</f>
        <v/>
      </c>
      <c r="I40">
        <f>_xlfn.XLOOKUP(A40,'2024'!B:B,'2024'!AZ:AZ,"")</f>
        <v>1</v>
      </c>
      <c r="J40">
        <f>_xlfn.XLOOKUP(A40,'2025'!A:A,'2025'!E:E,"")</f>
        <v>0</v>
      </c>
      <c r="K40">
        <f>_xlfn.XLOOKUP(A40,'2025'!A:A,'2025'!F:F,"")</f>
        <v>1</v>
      </c>
    </row>
    <row r="41" spans="1:11">
      <c r="A41" t="str">
        <v>Stellantis</v>
      </c>
      <c r="B41" t="str">
        <f>_xlfn.XLOOKUP(A41,'2021'!A:A,'2021'!U:U, "")</f>
        <v/>
      </c>
      <c r="C41" t="str">
        <f>_xlfn.XLOOKUP(A41,'2021'!A:A,'2021'!V:V,"")</f>
        <v/>
      </c>
      <c r="D41" t="str">
        <f>_xlfn.XLOOKUP(A41,'2022'!A:A,'2022'!V:V,"")</f>
        <v/>
      </c>
      <c r="E41">
        <f>_xlfn.XLOOKUP(A41,'2022'!A:A,'2022'!W:W,"")</f>
        <v>1</v>
      </c>
      <c r="F41" t="str">
        <f>_xlfn.XLOOKUP(A41,'2023'!B:B,'2023'!AD:AD,"")</f>
        <v/>
      </c>
      <c r="G41">
        <f>_xlfn.XLOOKUP(A41,'2023'!B:B,'2023'!AE:AE,"")</f>
        <v>1</v>
      </c>
      <c r="H41" t="str">
        <f>_xlfn.XLOOKUP(A41,'2024'!B:B,'2024'!AV:AV,"")</f>
        <v/>
      </c>
      <c r="I41">
        <f>_xlfn.XLOOKUP(A41,'2024'!B:B,'2024'!AZ:AZ,"")</f>
        <v>1</v>
      </c>
      <c r="J41">
        <f>_xlfn.XLOOKUP(A41,'2025'!A:A,'2025'!E:E,"")</f>
        <v>0</v>
      </c>
      <c r="K41">
        <f>_xlfn.XLOOKUP(A41,'2025'!A:A,'2025'!F:F,"")</f>
        <v>1</v>
      </c>
    </row>
    <row r="42" spans="1:11">
      <c r="A42" t="str">
        <v>Meta Platforms</v>
      </c>
      <c r="B42" t="str">
        <f>_xlfn.XLOOKUP(A42,'2021'!A:A,'2021'!U:U, "")</f>
        <v/>
      </c>
      <c r="C42" t="str">
        <f>_xlfn.XLOOKUP(A42,'2021'!A:A,'2021'!V:V,"")</f>
        <v/>
      </c>
      <c r="D42" t="str">
        <f>_xlfn.XLOOKUP(A42,'2022'!A:A,'2022'!V:V,"")</f>
        <v/>
      </c>
      <c r="E42">
        <f>_xlfn.XLOOKUP(A42,'2022'!A:A,'2022'!W:W,"")</f>
        <v>1</v>
      </c>
      <c r="F42" t="str">
        <f>_xlfn.XLOOKUP(A42,'2023'!B:B,'2023'!AD:AD,"")</f>
        <v/>
      </c>
      <c r="G42">
        <f>_xlfn.XLOOKUP(A42,'2023'!B:B,'2023'!AE:AE,"")</f>
        <v>1</v>
      </c>
      <c r="H42" t="str">
        <f>_xlfn.XLOOKUP(A42,'2024'!B:B,'2024'!AV:AV,"")</f>
        <v/>
      </c>
      <c r="I42">
        <f>_xlfn.XLOOKUP(A42,'2024'!B:B,'2024'!AZ:AZ,"")</f>
        <v>1</v>
      </c>
      <c r="J42">
        <f>_xlfn.XLOOKUP(A42,'2025'!A:A,'2025'!E:E,"")</f>
        <v>0</v>
      </c>
      <c r="K42">
        <f>_xlfn.XLOOKUP(A42,'2025'!A:A,'2025'!F:F,"")</f>
        <v>1</v>
      </c>
    </row>
    <row r="43" spans="1:11">
      <c r="A43" t="str">
        <v>Centene</v>
      </c>
      <c r="B43" t="str">
        <f>_xlfn.XLOOKUP(A43,'2021'!A:A,'2021'!U:U, "")</f>
        <v/>
      </c>
      <c r="C43" t="str">
        <f>_xlfn.XLOOKUP(A43,'2021'!A:A,'2021'!V:V,"")</f>
        <v/>
      </c>
      <c r="D43" t="str">
        <f>_xlfn.XLOOKUP(A43,'2022'!A:A,'2022'!V:V,"")</f>
        <v/>
      </c>
      <c r="E43" t="str">
        <f>_xlfn.XLOOKUP(A43,'2022'!A:A,'2022'!W:W,"")</f>
        <v/>
      </c>
      <c r="F43" t="str">
        <f>_xlfn.XLOOKUP(A43,'2023'!B:B,'2023'!AD:AD,"")</f>
        <v/>
      </c>
      <c r="G43" t="str">
        <f>_xlfn.XLOOKUP(A43,'2023'!B:B,'2023'!AE:AE,"")</f>
        <v/>
      </c>
      <c r="H43" t="str">
        <f>_xlfn.XLOOKUP(A43,'2024'!B:B,'2024'!AV:AV,"")</f>
        <v/>
      </c>
      <c r="I43">
        <f>_xlfn.XLOOKUP(A43,'2024'!B:B,'2024'!AZ:AZ,"")</f>
        <v>0</v>
      </c>
      <c r="J43">
        <f>_xlfn.XLOOKUP(A43,'2025'!A:A,'2025'!E:E,"")</f>
        <v>0</v>
      </c>
      <c r="K43">
        <f>_xlfn.XLOOKUP(A43,'2025'!A:A,'2025'!F:F,"")</f>
        <v>0</v>
      </c>
    </row>
    <row r="44" spans="1:11">
      <c r="A44" t="str">
        <v>China Railway Engineering Group</v>
      </c>
      <c r="B44" t="str">
        <f>_xlfn.XLOOKUP(A44,'2021'!A:A,'2021'!U:U, "")</f>
        <v/>
      </c>
      <c r="C44" t="str">
        <f>_xlfn.XLOOKUP(A44,'2021'!A:A,'2021'!V:V,"")</f>
        <v/>
      </c>
      <c r="D44" t="str">
        <f>_xlfn.XLOOKUP(A44,'2022'!A:A,'2022'!V:V,"")</f>
        <v/>
      </c>
      <c r="E44" t="str">
        <f>_xlfn.XLOOKUP(A44,'2022'!A:A,'2022'!W:W,"")</f>
        <v/>
      </c>
      <c r="F44" t="str">
        <f>_xlfn.XLOOKUP(A44,'2023'!B:B,'2023'!AD:AD,"")</f>
        <v/>
      </c>
      <c r="G44" t="str">
        <f>_xlfn.XLOOKUP(A44,'2023'!B:B,'2023'!AE:AE,"")</f>
        <v/>
      </c>
      <c r="H44" t="str">
        <f>_xlfn.XLOOKUP(A44,'2024'!B:B,'2024'!AV:AV,"")</f>
        <v/>
      </c>
      <c r="I44">
        <f>_xlfn.XLOOKUP(A44,'2024'!B:B,'2024'!AZ:AZ,"")</f>
        <v>0</v>
      </c>
      <c r="J44">
        <f>_xlfn.XLOOKUP(A44,'2025'!A:A,'2025'!E:E,"")</f>
        <v>0</v>
      </c>
      <c r="K44">
        <f>_xlfn.XLOOKUP(A44,'2025'!A:A,'2025'!F:F,"")</f>
        <v>0</v>
      </c>
    </row>
    <row r="45" spans="1:11">
      <c r="A45" t="str">
        <v>JD.com</v>
      </c>
      <c r="B45" t="str">
        <f>_xlfn.XLOOKUP(A45,'2021'!A:A,'2021'!U:U, "")</f>
        <v/>
      </c>
      <c r="C45" t="str">
        <f>_xlfn.XLOOKUP(A45,'2021'!A:A,'2021'!V:V,"")</f>
        <v/>
      </c>
      <c r="D45">
        <f>_xlfn.XLOOKUP(A45,'2022'!A:A,'2022'!V:V,"")</f>
        <v>1</v>
      </c>
      <c r="E45" t="str">
        <f>_xlfn.XLOOKUP(A45,'2022'!A:A,'2022'!W:W,"")</f>
        <v/>
      </c>
      <c r="F45" t="str">
        <f>_xlfn.XLOOKUP(A45,'2023'!B:B,'2023'!AD:AD,"")</f>
        <v/>
      </c>
      <c r="G45" t="str">
        <f>_xlfn.XLOOKUP(A45,'2023'!B:B,'2023'!AE:AE,"")</f>
        <v/>
      </c>
      <c r="H45" t="str">
        <f>_xlfn.XLOOKUP(A45,'2024'!B:B,'2024'!AV:AV,"")</f>
        <v/>
      </c>
      <c r="I45">
        <f>_xlfn.XLOOKUP(A45,'2024'!B:B,'2024'!AZ:AZ,"")</f>
        <v>0</v>
      </c>
      <c r="J45">
        <f>_xlfn.XLOOKUP(A45,'2025'!A:A,'2025'!E:E,"")</f>
        <v>0</v>
      </c>
      <c r="K45">
        <f>_xlfn.XLOOKUP(A45,'2025'!A:A,'2025'!F:F,"")</f>
        <v>0</v>
      </c>
    </row>
    <row r="46" spans="1:11">
      <c r="A46" t="str">
        <v>China Life Insurance</v>
      </c>
      <c r="B46" t="str">
        <f>_xlfn.XLOOKUP(A46,'2021'!A:A,'2021'!U:U, "")</f>
        <v/>
      </c>
      <c r="C46" t="str">
        <f>_xlfn.XLOOKUP(A46,'2021'!A:A,'2021'!V:V,"")</f>
        <v/>
      </c>
      <c r="D46" t="str">
        <f>_xlfn.XLOOKUP(A46,'2022'!A:A,'2022'!V:V,"")</f>
        <v/>
      </c>
      <c r="E46" t="str">
        <f>_xlfn.XLOOKUP(A46,'2022'!A:A,'2022'!W:W,"")</f>
        <v/>
      </c>
      <c r="F46" t="str">
        <f>_xlfn.XLOOKUP(A46,'2023'!B:B,'2023'!AD:AD,"")</f>
        <v/>
      </c>
      <c r="G46" t="str">
        <f>_xlfn.XLOOKUP(A46,'2023'!B:B,'2023'!AE:AE,"")</f>
        <v/>
      </c>
      <c r="H46" t="str">
        <f>_xlfn.XLOOKUP(A46,'2024'!B:B,'2024'!AV:AV,"")</f>
        <v/>
      </c>
      <c r="I46">
        <f>_xlfn.XLOOKUP(A46,'2024'!B:B,'2024'!AZ:AZ,"")</f>
        <v>0</v>
      </c>
      <c r="J46">
        <f>_xlfn.XLOOKUP(A46,'2025'!A:A,'2025'!E:E,"")</f>
        <v>0</v>
      </c>
      <c r="K46">
        <f>_xlfn.XLOOKUP(A46,'2025'!A:A,'2025'!F:F,"")</f>
        <v>0</v>
      </c>
    </row>
    <row r="47" spans="1:11">
      <c r="A47" t="str">
        <v>Home Depot</v>
      </c>
      <c r="B47" t="str">
        <f>_xlfn.XLOOKUP(A47,'2021'!A:A,'2021'!U:U, "")</f>
        <v/>
      </c>
      <c r="C47" t="str">
        <f>_xlfn.XLOOKUP(A47,'2021'!A:A,'2021'!V:V,"")</f>
        <v/>
      </c>
      <c r="D47" t="str">
        <f>_xlfn.XLOOKUP(A47,'2022'!A:A,'2022'!V:V,"")</f>
        <v/>
      </c>
      <c r="E47" t="str">
        <f>_xlfn.XLOOKUP(A47,'2022'!A:A,'2022'!W:W,"")</f>
        <v/>
      </c>
      <c r="F47" t="str">
        <f>_xlfn.XLOOKUP(A47,'2023'!B:B,'2023'!AD:AD,"")</f>
        <v/>
      </c>
      <c r="G47" t="str">
        <f>_xlfn.XLOOKUP(A47,'2023'!B:B,'2023'!AE:AE,"")</f>
        <v/>
      </c>
      <c r="H47" t="str">
        <f>_xlfn.XLOOKUP(A47,'2024'!B:B,'2024'!AV:AV,"")</f>
        <v/>
      </c>
      <c r="I47">
        <f>_xlfn.XLOOKUP(A47,'2024'!B:B,'2024'!AZ:AZ,"")</f>
        <v>0</v>
      </c>
      <c r="J47">
        <f>_xlfn.XLOOKUP(A47,'2025'!A:A,'2025'!E:E,"")</f>
        <v>0</v>
      </c>
      <c r="K47">
        <f>_xlfn.XLOOKUP(A47,'2025'!A:A,'2025'!F:F,"")</f>
        <v>0</v>
      </c>
    </row>
    <row r="48" spans="1:11">
      <c r="A48" t="str">
        <v>Ping An Insurance</v>
      </c>
      <c r="B48" t="str">
        <f>_xlfn.XLOOKUP(A48,'2021'!A:A,'2021'!U:U, "")</f>
        <v/>
      </c>
      <c r="C48" t="str">
        <f>_xlfn.XLOOKUP(A48,'2021'!A:A,'2021'!V:V,"")</f>
        <v/>
      </c>
      <c r="D48">
        <f>_xlfn.XLOOKUP(A48,'2022'!A:A,'2022'!V:V,"")</f>
        <v>1</v>
      </c>
      <c r="E48" t="str">
        <f>_xlfn.XLOOKUP(A48,'2022'!A:A,'2022'!W:W,"")</f>
        <v/>
      </c>
      <c r="F48">
        <f>_xlfn.XLOOKUP(A48,'2023'!B:B,'2023'!AD:AD,"")</f>
        <v>1</v>
      </c>
      <c r="G48" t="str">
        <f>_xlfn.XLOOKUP(A48,'2023'!B:B,'2023'!AE:AE,"")</f>
        <v/>
      </c>
      <c r="H48">
        <f>_xlfn.XLOOKUP(A48,'2024'!B:B,'2024'!AV:AV,"")</f>
        <v>1</v>
      </c>
      <c r="I48">
        <f>_xlfn.XLOOKUP(A48,'2024'!B:B,'2024'!AZ:AZ,"")</f>
        <v>0</v>
      </c>
      <c r="J48">
        <f>_xlfn.XLOOKUP(A48,'2025'!A:A,'2025'!E:E,"")</f>
        <v>1</v>
      </c>
      <c r="K48">
        <f>_xlfn.XLOOKUP(A48,'2025'!A:A,'2025'!F:F,"")</f>
        <v>0</v>
      </c>
    </row>
    <row r="49" spans="1:11">
      <c r="A49" t="str">
        <v>Mercedes-Benz Group</v>
      </c>
      <c r="B49" t="str">
        <f>_xlfn.XLOOKUP(A49,'2021'!A:A,'2021'!U:U, "")</f>
        <v/>
      </c>
      <c r="C49" t="str">
        <f>_xlfn.XLOOKUP(A49,'2021'!A:A,'2021'!V:V,"")</f>
        <v/>
      </c>
      <c r="D49">
        <f>_xlfn.XLOOKUP(A49,'2022'!A:A,'2022'!V:V,"")</f>
        <v>1</v>
      </c>
      <c r="E49" t="str">
        <f>_xlfn.XLOOKUP(A49,'2022'!A:A,'2022'!W:W,"")</f>
        <v/>
      </c>
      <c r="F49">
        <f>_xlfn.XLOOKUP(A49,'2023'!B:B,'2023'!AD:AD,"")</f>
        <v>1</v>
      </c>
      <c r="G49" t="str">
        <f>_xlfn.XLOOKUP(A49,'2023'!B:B,'2023'!AE:AE,"")</f>
        <v/>
      </c>
      <c r="H49">
        <f>_xlfn.XLOOKUP(A49,'2024'!B:B,'2024'!AV:AV,"")</f>
        <v>1</v>
      </c>
      <c r="I49">
        <f>_xlfn.XLOOKUP(A49,'2024'!B:B,'2024'!AZ:AZ,"")</f>
        <v>0</v>
      </c>
      <c r="J49">
        <f>_xlfn.XLOOKUP(A49,'2025'!A:A,'2025'!E:E,"")</f>
        <v>1</v>
      </c>
      <c r="K49">
        <f>_xlfn.XLOOKUP(A49,'2025'!A:A,'2025'!F:F,"")</f>
        <v>0</v>
      </c>
    </row>
    <row r="50" spans="1:11">
      <c r="A50" t="str">
        <v>BMW Group</v>
      </c>
      <c r="B50">
        <f>_xlfn.XLOOKUP(A50,'2021'!A:A,'2021'!U:U, "")</f>
        <v>1</v>
      </c>
      <c r="C50" t="str">
        <f>_xlfn.XLOOKUP(A50,'2021'!A:A,'2021'!V:V,"")</f>
        <v/>
      </c>
      <c r="D50">
        <f>_xlfn.XLOOKUP(A50,'2022'!A:A,'2022'!V:V,"")</f>
        <v>1</v>
      </c>
      <c r="E50" t="str">
        <f>_xlfn.XLOOKUP(A50,'2022'!A:A,'2022'!W:W,"")</f>
        <v/>
      </c>
      <c r="F50">
        <f>_xlfn.XLOOKUP(A50,'2023'!B:B,'2023'!AD:AD,"")</f>
        <v>1</v>
      </c>
      <c r="G50" t="str">
        <f>_xlfn.XLOOKUP(A50,'2023'!B:B,'2023'!AE:AE,"")</f>
        <v/>
      </c>
      <c r="H50" t="str">
        <f>_xlfn.XLOOKUP(A50,'2024'!B:B,'2024'!AV:AV,"")</f>
        <v/>
      </c>
      <c r="I50">
        <f>_xlfn.XLOOKUP(A50,'2024'!B:B,'2024'!AZ:AZ,"")</f>
        <v>1</v>
      </c>
      <c r="J50">
        <f>_xlfn.XLOOKUP(A50,'2025'!A:A,'2025'!E:E,"")</f>
        <v>0</v>
      </c>
      <c r="K50">
        <f>_xlfn.XLOOKUP(A50,'2025'!A:A,'2025'!F:F,"")</f>
        <v>1</v>
      </c>
    </row>
    <row r="51" spans="1:11">
      <c r="A51" t="str">
        <v>Fannie Mae</v>
      </c>
      <c r="B51" t="str">
        <f>_xlfn.XLOOKUP(A51,'2021'!A:A,'2021'!U:U, "")</f>
        <v/>
      </c>
      <c r="C51" t="str">
        <f>_xlfn.XLOOKUP(A51,'2021'!A:A,'2021'!V:V,"")</f>
        <v/>
      </c>
      <c r="D51" t="str">
        <f>_xlfn.XLOOKUP(A51,'2022'!A:A,'2022'!V:V,"")</f>
        <v/>
      </c>
      <c r="E51" t="str">
        <f>_xlfn.XLOOKUP(A51,'2022'!A:A,'2022'!W:W,"")</f>
        <v/>
      </c>
      <c r="F51" t="str">
        <f>_xlfn.XLOOKUP(A51,'2023'!B:B,'2023'!AD:AD,"")</f>
        <v/>
      </c>
      <c r="G51" t="str">
        <f>_xlfn.XLOOKUP(A51,'2023'!B:B,'2023'!AE:AE,"")</f>
        <v/>
      </c>
      <c r="H51" t="str">
        <f>_xlfn.XLOOKUP(A51,'2024'!B:B,'2024'!AV:AV,"")</f>
        <v/>
      </c>
      <c r="I51">
        <f>_xlfn.XLOOKUP(A51,'2024'!B:B,'2024'!AZ:AZ,"")</f>
        <v>0</v>
      </c>
      <c r="J51">
        <f>_xlfn.XLOOKUP(A51,'2025'!A:A,'2025'!E:E,"")</f>
        <v>0</v>
      </c>
      <c r="K51">
        <f>_xlfn.XLOOKUP(A51,'2025'!A:A,'2025'!F:F,"")</f>
        <v>0</v>
      </c>
    </row>
    <row r="52" spans="1:11">
      <c r="A52" t="str">
        <v>China Railway Construction</v>
      </c>
      <c r="B52" t="str">
        <f>_xlfn.XLOOKUP(A52,'2021'!A:A,'2021'!U:U, "")</f>
        <v/>
      </c>
      <c r="C52" t="str">
        <f>_xlfn.XLOOKUP(A52,'2021'!A:A,'2021'!V:V,"")</f>
        <v/>
      </c>
      <c r="D52" t="str">
        <f>_xlfn.XLOOKUP(A52,'2022'!A:A,'2022'!V:V,"")</f>
        <v/>
      </c>
      <c r="E52" t="str">
        <f>_xlfn.XLOOKUP(A52,'2022'!A:A,'2022'!W:W,"")</f>
        <v/>
      </c>
      <c r="F52" t="str">
        <f>_xlfn.XLOOKUP(A52,'2023'!B:B,'2023'!AD:AD,"")</f>
        <v/>
      </c>
      <c r="G52" t="str">
        <f>_xlfn.XLOOKUP(A52,'2023'!B:B,'2023'!AE:AE,"")</f>
        <v/>
      </c>
      <c r="H52" t="str">
        <f>_xlfn.XLOOKUP(A52,'2024'!B:B,'2024'!AV:AV,"")</f>
        <v/>
      </c>
      <c r="I52">
        <f>_xlfn.XLOOKUP(A52,'2024'!B:B,'2024'!AZ:AZ,"")</f>
        <v>0</v>
      </c>
      <c r="J52">
        <f>_xlfn.XLOOKUP(A52,'2025'!A:A,'2025'!E:E,"")</f>
        <v>1</v>
      </c>
      <c r="K52">
        <f>_xlfn.XLOOKUP(A52,'2025'!A:A,'2025'!F:F,"")</f>
        <v>0</v>
      </c>
    </row>
    <row r="53" spans="1:11">
      <c r="A53" t="str">
        <v>Walgreens Boots Alliance</v>
      </c>
      <c r="B53" t="str">
        <f>_xlfn.XLOOKUP(A53,'2021'!A:A,'2021'!U:U, "")</f>
        <v/>
      </c>
      <c r="C53" t="str">
        <f>_xlfn.XLOOKUP(A53,'2021'!A:A,'2021'!V:V,"")</f>
        <v/>
      </c>
      <c r="D53">
        <f>_xlfn.XLOOKUP(A53,'2022'!A:A,'2022'!V:V,"")</f>
        <v>1</v>
      </c>
      <c r="E53" t="str">
        <f>_xlfn.XLOOKUP(A53,'2022'!A:A,'2022'!W:W,"")</f>
        <v/>
      </c>
      <c r="F53" t="str">
        <f>_xlfn.XLOOKUP(A53,'2023'!B:B,'2023'!AD:AD,"")</f>
        <v/>
      </c>
      <c r="G53" t="str">
        <f>_xlfn.XLOOKUP(A53,'2023'!B:B,'2023'!AE:AE,"")</f>
        <v/>
      </c>
      <c r="H53" t="str">
        <f>_xlfn.XLOOKUP(A53,'2024'!B:B,'2024'!AV:AV,"")</f>
        <v/>
      </c>
      <c r="I53">
        <f>_xlfn.XLOOKUP(A53,'2024'!B:B,'2024'!AZ:AZ,"")</f>
        <v>1</v>
      </c>
      <c r="J53">
        <f>_xlfn.XLOOKUP(A53,'2025'!A:A,'2025'!E:E,"")</f>
        <v>0</v>
      </c>
      <c r="K53">
        <f>_xlfn.XLOOKUP(A53,'2025'!A:A,'2025'!F:F,"")</f>
        <v>0</v>
      </c>
    </row>
    <row r="54" spans="1:11">
      <c r="A54" t="str">
        <v>Kroger</v>
      </c>
      <c r="B54" t="str">
        <f>_xlfn.XLOOKUP(A54,'2021'!A:A,'2021'!U:U, "")</f>
        <v/>
      </c>
      <c r="C54" t="str">
        <f>_xlfn.XLOOKUP(A54,'2021'!A:A,'2021'!V:V,"")</f>
        <v/>
      </c>
      <c r="D54" t="str">
        <f>_xlfn.XLOOKUP(A54,'2022'!A:A,'2022'!V:V,"")</f>
        <v/>
      </c>
      <c r="E54" t="str">
        <f>_xlfn.XLOOKUP(A54,'2022'!A:A,'2022'!W:W,"")</f>
        <v/>
      </c>
      <c r="F54" t="str">
        <f>_xlfn.XLOOKUP(A54,'2023'!B:B,'2023'!AD:AD,"")</f>
        <v/>
      </c>
      <c r="G54" t="str">
        <f>_xlfn.XLOOKUP(A54,'2023'!B:B,'2023'!AE:AE,"")</f>
        <v/>
      </c>
      <c r="H54" t="str">
        <f>_xlfn.XLOOKUP(A54,'2024'!B:B,'2024'!AV:AV,"")</f>
        <v/>
      </c>
      <c r="I54">
        <f>_xlfn.XLOOKUP(A54,'2024'!B:B,'2024'!AZ:AZ,"")</f>
        <v>0</v>
      </c>
      <c r="J54">
        <f>_xlfn.XLOOKUP(A54,'2025'!A:A,'2025'!E:E,"")</f>
        <v>0</v>
      </c>
      <c r="K54">
        <f>_xlfn.XLOOKUP(A54,'2025'!A:A,'2025'!F:F,"")</f>
        <v>0</v>
      </c>
    </row>
    <row r="55" spans="1:11">
      <c r="A55" t="str">
        <v>BNP Paribas</v>
      </c>
      <c r="B55">
        <f>_xlfn.XLOOKUP(A55,'2021'!A:A,'2021'!U:U, "")</f>
        <v>1</v>
      </c>
      <c r="C55">
        <f>_xlfn.XLOOKUP(A55,'2021'!A:A,'2021'!V:V,"")</f>
        <v>1</v>
      </c>
      <c r="D55">
        <f>_xlfn.XLOOKUP(A55,'2022'!A:A,'2022'!V:V,"")</f>
        <v>1</v>
      </c>
      <c r="E55">
        <f>_xlfn.XLOOKUP(A55,'2022'!A:A,'2022'!W:W,"")</f>
        <v>1</v>
      </c>
      <c r="F55">
        <f>_xlfn.XLOOKUP(A55,'2023'!B:B,'2023'!AD:AD,"")</f>
        <v>1</v>
      </c>
      <c r="G55" t="str">
        <f>_xlfn.XLOOKUP(A55,'2023'!B:B,'2023'!AE:AE,"")</f>
        <v/>
      </c>
      <c r="H55">
        <f>_xlfn.XLOOKUP(A55,'2024'!B:B,'2024'!AV:AV,"")</f>
        <v>1</v>
      </c>
      <c r="I55">
        <f>_xlfn.XLOOKUP(A55,'2024'!B:B,'2024'!AZ:AZ,"")</f>
        <v>0</v>
      </c>
      <c r="J55">
        <f>_xlfn.XLOOKUP(A55,'2025'!A:A,'2025'!E:E,"")</f>
        <v>1</v>
      </c>
      <c r="K55">
        <f>_xlfn.XLOOKUP(A55,'2025'!A:A,'2025'!F:F,"")</f>
        <v>0</v>
      </c>
    </row>
    <row r="56" spans="1:11">
      <c r="A56" t="str">
        <v>Banco Santander</v>
      </c>
      <c r="B56">
        <f>_xlfn.XLOOKUP(A56,'2021'!A:A,'2021'!U:U, "")</f>
        <v>1</v>
      </c>
      <c r="C56">
        <f>_xlfn.XLOOKUP(A56,'2021'!A:A,'2021'!V:V,"")</f>
        <v>1</v>
      </c>
      <c r="D56">
        <f>_xlfn.XLOOKUP(A56,'2022'!A:A,'2022'!V:V,"")</f>
        <v>1</v>
      </c>
      <c r="E56">
        <f>_xlfn.XLOOKUP(A56,'2022'!A:A,'2022'!W:W,"")</f>
        <v>1</v>
      </c>
      <c r="F56" t="str">
        <f>_xlfn.XLOOKUP(A56,'2023'!B:B,'2023'!AD:AD,"")</f>
        <v/>
      </c>
      <c r="G56">
        <f>_xlfn.XLOOKUP(A56,'2023'!B:B,'2023'!AE:AE,"")</f>
        <v>1</v>
      </c>
      <c r="H56" t="str">
        <f>_xlfn.XLOOKUP(A56,'2024'!B:B,'2024'!AV:AV,"")</f>
        <v/>
      </c>
      <c r="I56">
        <f>_xlfn.XLOOKUP(A56,'2024'!B:B,'2024'!AZ:AZ,"")</f>
        <v>1</v>
      </c>
      <c r="J56">
        <f>_xlfn.XLOOKUP(A56,'2025'!A:A,'2025'!E:E,"")</f>
        <v>0</v>
      </c>
      <c r="K56">
        <f>_xlfn.XLOOKUP(A56,'2025'!A:A,'2025'!F:F,"")</f>
        <v>1</v>
      </c>
    </row>
    <row r="57" spans="1:11">
      <c r="A57" t="str">
        <v>HSBC Holdings</v>
      </c>
      <c r="B57" t="str">
        <f>_xlfn.XLOOKUP(A57,'2021'!A:A,'2021'!U:U, "")</f>
        <v/>
      </c>
      <c r="C57">
        <f>_xlfn.XLOOKUP(A57,'2021'!A:A,'2021'!V:V,"")</f>
        <v>1</v>
      </c>
      <c r="D57" t="str">
        <f>_xlfn.XLOOKUP(A57,'2022'!A:A,'2022'!V:V,"")</f>
        <v/>
      </c>
      <c r="E57">
        <f>_xlfn.XLOOKUP(A57,'2022'!A:A,'2022'!W:W,"")</f>
        <v>1</v>
      </c>
      <c r="F57" t="str">
        <f>_xlfn.XLOOKUP(A57,'2023'!B:B,'2023'!AD:AD,"")</f>
        <v/>
      </c>
      <c r="G57">
        <f>_xlfn.XLOOKUP(A57,'2023'!B:B,'2023'!AE:AE,"")</f>
        <v>1</v>
      </c>
      <c r="H57" t="str">
        <f>_xlfn.XLOOKUP(A57,'2024'!B:B,'2024'!AV:AV,"")</f>
        <v/>
      </c>
      <c r="I57">
        <f>_xlfn.XLOOKUP(A57,'2024'!B:B,'2024'!AZ:AZ,"")</f>
        <v>1</v>
      </c>
      <c r="J57">
        <f>_xlfn.XLOOKUP(A57,'2025'!A:A,'2025'!E:E,"")</f>
        <v>0</v>
      </c>
      <c r="K57">
        <f>_xlfn.XLOOKUP(A57,'2025'!A:A,'2025'!F:F,"")</f>
        <v>1</v>
      </c>
    </row>
    <row r="58" spans="1:11">
      <c r="A58" t="str">
        <v>Phillips 66</v>
      </c>
      <c r="B58" t="str">
        <f>_xlfn.XLOOKUP(A58,'2021'!A:A,'2021'!U:U, "")</f>
        <v/>
      </c>
      <c r="C58" t="str">
        <f>_xlfn.XLOOKUP(A58,'2021'!A:A,'2021'!V:V,"")</f>
        <v/>
      </c>
      <c r="D58" t="str">
        <f>_xlfn.XLOOKUP(A58,'2022'!A:A,'2022'!V:V,"")</f>
        <v/>
      </c>
      <c r="E58" t="str">
        <f>_xlfn.XLOOKUP(A58,'2022'!A:A,'2022'!W:W,"")</f>
        <v/>
      </c>
      <c r="F58" t="str">
        <f>_xlfn.XLOOKUP(A58,'2023'!B:B,'2023'!AD:AD,"")</f>
        <v/>
      </c>
      <c r="G58" t="str">
        <f>_xlfn.XLOOKUP(A58,'2023'!B:B,'2023'!AE:AE,"")</f>
        <v/>
      </c>
      <c r="H58" t="str">
        <f>_xlfn.XLOOKUP(A58,'2024'!B:B,'2024'!AV:AV,"")</f>
        <v/>
      </c>
      <c r="I58">
        <f>_xlfn.XLOOKUP(A58,'2024'!B:B,'2024'!AZ:AZ,"")</f>
        <v>0</v>
      </c>
      <c r="J58">
        <f>_xlfn.XLOOKUP(A58,'2025'!A:A,'2025'!E:E,"")</f>
        <v>0</v>
      </c>
      <c r="K58">
        <f>_xlfn.XLOOKUP(A58,'2025'!A:A,'2025'!F:F,"")</f>
        <v>0</v>
      </c>
    </row>
    <row r="59" spans="1:11">
      <c r="A59" t="str">
        <v>China Mobile Communications</v>
      </c>
      <c r="B59">
        <f>_xlfn.XLOOKUP(A59,'2021'!A:A,'2021'!U:U, "")</f>
        <v>1</v>
      </c>
      <c r="C59" t="str">
        <f>_xlfn.XLOOKUP(A59,'2021'!A:A,'2021'!V:V,"")</f>
        <v/>
      </c>
      <c r="D59" t="str">
        <f>_xlfn.XLOOKUP(A59,'2022'!A:A,'2022'!V:V,"")</f>
        <v/>
      </c>
      <c r="E59" t="str">
        <f>_xlfn.XLOOKUP(A59,'2022'!A:A,'2022'!W:W,"")</f>
        <v/>
      </c>
      <c r="F59" t="str">
        <f>_xlfn.XLOOKUP(A59,'2023'!B:B,'2023'!AD:AD,"")</f>
        <v/>
      </c>
      <c r="G59" t="str">
        <f>_xlfn.XLOOKUP(A59,'2023'!B:B,'2023'!AE:AE,"")</f>
        <v/>
      </c>
      <c r="H59" t="str">
        <f>_xlfn.XLOOKUP(A59,'2024'!B:B,'2024'!AV:AV,"")</f>
        <v/>
      </c>
      <c r="I59">
        <f>_xlfn.XLOOKUP(A59,'2024'!B:B,'2024'!AZ:AZ,"")</f>
        <v>0</v>
      </c>
      <c r="J59">
        <f>_xlfn.XLOOKUP(A59,'2025'!A:A,'2025'!E:E,"")</f>
        <v>0</v>
      </c>
      <c r="K59">
        <f>_xlfn.XLOOKUP(A59,'2025'!A:A,'2025'!F:F,"")</f>
        <v>0</v>
      </c>
    </row>
    <row r="60" spans="1:11">
      <c r="A60" t="str">
        <v>Honda Motor</v>
      </c>
      <c r="B60">
        <f>_xlfn.XLOOKUP(A60,'2021'!A:A,'2021'!U:U, "")</f>
        <v>1</v>
      </c>
      <c r="C60" t="str">
        <f>_xlfn.XLOOKUP(A60,'2021'!A:A,'2021'!V:V,"")</f>
        <v/>
      </c>
      <c r="D60">
        <f>_xlfn.XLOOKUP(A60,'2022'!A:A,'2022'!V:V,"")</f>
        <v>1</v>
      </c>
      <c r="E60" t="str">
        <f>_xlfn.XLOOKUP(A60,'2022'!A:A,'2022'!W:W,"")</f>
        <v/>
      </c>
      <c r="F60">
        <f>_xlfn.XLOOKUP(A60,'2023'!B:B,'2023'!AD:AD,"")</f>
        <v>1</v>
      </c>
      <c r="G60" t="str">
        <f>_xlfn.XLOOKUP(A60,'2023'!B:B,'2023'!AE:AE,"")</f>
        <v/>
      </c>
      <c r="H60">
        <f>_xlfn.XLOOKUP(A60,'2024'!B:B,'2024'!AV:AV,"")</f>
        <v>1</v>
      </c>
      <c r="I60">
        <f>_xlfn.XLOOKUP(A60,'2024'!B:B,'2024'!AZ:AZ,"")</f>
        <v>0</v>
      </c>
      <c r="J60">
        <f>_xlfn.XLOOKUP(A60,'2025'!A:A,'2025'!E:E,"")</f>
        <v>1</v>
      </c>
      <c r="K60">
        <f>_xlfn.XLOOKUP(A60,'2025'!A:A,'2025'!F:F,"")</f>
        <v>0</v>
      </c>
    </row>
    <row r="61" spans="1:11">
      <c r="A61" t="str">
        <v>Marathon Petroleum</v>
      </c>
      <c r="B61" t="str">
        <f>_xlfn.XLOOKUP(A61,'2021'!A:A,'2021'!U:U, "")</f>
        <v/>
      </c>
      <c r="C61" t="str">
        <f>_xlfn.XLOOKUP(A61,'2021'!A:A,'2021'!V:V,"")</f>
        <v/>
      </c>
      <c r="D61" t="str">
        <f>_xlfn.XLOOKUP(A61,'2022'!A:A,'2022'!V:V,"")</f>
        <v/>
      </c>
      <c r="E61" t="str">
        <f>_xlfn.XLOOKUP(A61,'2022'!A:A,'2022'!W:W,"")</f>
        <v/>
      </c>
      <c r="F61" t="str">
        <f>_xlfn.XLOOKUP(A61,'2023'!B:B,'2023'!AD:AD,"")</f>
        <v/>
      </c>
      <c r="G61" t="str">
        <f>_xlfn.XLOOKUP(A61,'2023'!B:B,'2023'!AE:AE,"")</f>
        <v/>
      </c>
      <c r="H61" t="str">
        <f>_xlfn.XLOOKUP(A61,'2024'!B:B,'2024'!AV:AV,"")</f>
        <v/>
      </c>
      <c r="I61">
        <f>_xlfn.XLOOKUP(A61,'2024'!B:B,'2024'!AZ:AZ,"")</f>
        <v>0</v>
      </c>
      <c r="J61">
        <f>_xlfn.XLOOKUP(A61,'2025'!A:A,'2025'!E:E,"")</f>
        <v>0</v>
      </c>
      <c r="K61">
        <f>_xlfn.XLOOKUP(A61,'2025'!A:A,'2025'!F:F,"")</f>
        <v>0</v>
      </c>
    </row>
    <row r="62" spans="1:11">
      <c r="A62" t="str">
        <v>China Communications Construction</v>
      </c>
      <c r="B62" t="str">
        <f>_xlfn.XLOOKUP(A62,'2021'!A:A,'2021'!U:U, "")</f>
        <v/>
      </c>
      <c r="C62" t="str">
        <f>_xlfn.XLOOKUP(A62,'2021'!A:A,'2021'!V:V,"")</f>
        <v/>
      </c>
      <c r="D62" t="str">
        <f>_xlfn.XLOOKUP(A62,'2022'!A:A,'2022'!V:V,"")</f>
        <v/>
      </c>
      <c r="E62" t="str">
        <f>_xlfn.XLOOKUP(A62,'2022'!A:A,'2022'!W:W,"")</f>
        <v/>
      </c>
      <c r="F62" t="str">
        <f>_xlfn.XLOOKUP(A62,'2023'!B:B,'2023'!AD:AD,"")</f>
        <v/>
      </c>
      <c r="G62" t="str">
        <f>_xlfn.XLOOKUP(A62,'2023'!B:B,'2023'!AE:AE,"")</f>
        <v/>
      </c>
      <c r="H62" t="str">
        <f>_xlfn.XLOOKUP(A62,'2024'!B:B,'2024'!AV:AV,"")</f>
        <v/>
      </c>
      <c r="I62">
        <f>_xlfn.XLOOKUP(A62,'2024'!B:B,'2024'!AZ:AZ,"")</f>
        <v>0</v>
      </c>
      <c r="J62">
        <f>_xlfn.XLOOKUP(A62,'2025'!A:A,'2025'!E:E,"")</f>
        <v>0</v>
      </c>
      <c r="K62">
        <f>_xlfn.XLOOKUP(A62,'2025'!A:A,'2025'!F:F,"")</f>
        <v>0</v>
      </c>
    </row>
    <row r="63" spans="1:11">
      <c r="A63" t="str">
        <v>CITIC Group</v>
      </c>
      <c r="B63">
        <f>_xlfn.XLOOKUP(A63,'2021'!A:A,'2021'!U:U, "")</f>
        <v>1</v>
      </c>
      <c r="C63" t="str">
        <f>_xlfn.XLOOKUP(A63,'2021'!A:A,'2021'!V:V,"")</f>
        <v/>
      </c>
      <c r="D63" t="str">
        <f>_xlfn.XLOOKUP(A63,'2022'!A:A,'2022'!V:V,"")</f>
        <v/>
      </c>
      <c r="E63" t="str">
        <f>_xlfn.XLOOKUP(A63,'2022'!A:A,'2022'!W:W,"")</f>
        <v/>
      </c>
      <c r="F63" t="str">
        <f>_xlfn.XLOOKUP(A63,'2023'!B:B,'2023'!AD:AD,"")</f>
        <v/>
      </c>
      <c r="G63" t="str">
        <f>_xlfn.XLOOKUP(A63,'2023'!B:B,'2023'!AE:AE,"")</f>
        <v/>
      </c>
      <c r="H63" t="str">
        <f>_xlfn.XLOOKUP(A63,'2024'!B:B,'2024'!AV:AV,"")</f>
        <v/>
      </c>
      <c r="I63">
        <f>_xlfn.XLOOKUP(A63,'2024'!B:B,'2024'!AZ:AZ,"")</f>
        <v>0</v>
      </c>
      <c r="J63">
        <f>_xlfn.XLOOKUP(A63,'2025'!A:A,'2025'!E:E,"")</f>
        <v>1</v>
      </c>
      <c r="K63">
        <f>_xlfn.XLOOKUP(A63,'2025'!A:A,'2025'!F:F,"")</f>
        <v>0</v>
      </c>
    </row>
    <row r="64" spans="1:11">
      <c r="A64" t="str">
        <v>Alibaba Group Holding</v>
      </c>
      <c r="B64" t="str">
        <f>_xlfn.XLOOKUP(A64,'2021'!A:A,'2021'!U:U, "")</f>
        <v/>
      </c>
      <c r="C64" t="str">
        <f>_xlfn.XLOOKUP(A64,'2021'!A:A,'2021'!V:V,"")</f>
        <v/>
      </c>
      <c r="D64">
        <f>_xlfn.XLOOKUP(A64,'2022'!A:A,'2022'!V:V,"")</f>
        <v>1</v>
      </c>
      <c r="E64" t="str">
        <f>_xlfn.XLOOKUP(A64,'2022'!A:A,'2022'!W:W,"")</f>
        <v/>
      </c>
      <c r="F64">
        <f>_xlfn.XLOOKUP(A64,'2023'!B:B,'2023'!AD:AD,"")</f>
        <v>1</v>
      </c>
      <c r="G64" t="str">
        <f>_xlfn.XLOOKUP(A64,'2023'!B:B,'2023'!AE:AE,"")</f>
        <v/>
      </c>
      <c r="H64">
        <f>_xlfn.XLOOKUP(A64,'2024'!B:B,'2024'!AV:AV,"")</f>
        <v>1</v>
      </c>
      <c r="I64">
        <f>_xlfn.XLOOKUP(A64,'2024'!B:B,'2024'!AZ:AZ,"")</f>
        <v>0</v>
      </c>
      <c r="J64">
        <f>_xlfn.XLOOKUP(A64,'2025'!A:A,'2025'!E:E,"")</f>
        <v>1</v>
      </c>
      <c r="K64">
        <f>_xlfn.XLOOKUP(A64,'2025'!A:A,'2025'!F:F,"")</f>
        <v>0</v>
      </c>
    </row>
    <row r="65" spans="1:11">
      <c r="A65" t="str">
        <v>Verizon Communications</v>
      </c>
      <c r="B65">
        <f>_xlfn.XLOOKUP(A65,'2021'!A:A,'2021'!U:U, "")</f>
        <v>1</v>
      </c>
      <c r="C65" t="str">
        <f>_xlfn.XLOOKUP(A65,'2021'!A:A,'2021'!V:V,"")</f>
        <v/>
      </c>
      <c r="D65" t="str">
        <f>_xlfn.XLOOKUP(A65,'2022'!A:A,'2022'!V:V,"")</f>
        <v/>
      </c>
      <c r="E65">
        <f>_xlfn.XLOOKUP(A65,'2022'!A:A,'2022'!W:W,"")</f>
        <v>1</v>
      </c>
      <c r="F65" t="str">
        <f>_xlfn.XLOOKUP(A65,'2023'!B:B,'2023'!AD:AD,"")</f>
        <v/>
      </c>
      <c r="G65">
        <f>_xlfn.XLOOKUP(A65,'2023'!B:B,'2023'!AE:AE,"")</f>
        <v>1</v>
      </c>
      <c r="H65" t="str">
        <f>_xlfn.XLOOKUP(A65,'2024'!B:B,'2024'!AV:AV,"")</f>
        <v/>
      </c>
      <c r="I65">
        <f>_xlfn.XLOOKUP(A65,'2024'!B:B,'2024'!AZ:AZ,"")</f>
        <v>1</v>
      </c>
      <c r="J65">
        <f>_xlfn.XLOOKUP(A65,'2025'!A:A,'2025'!E:E,"")</f>
        <v>0</v>
      </c>
      <c r="K65">
        <f>_xlfn.XLOOKUP(A65,'2025'!A:A,'2025'!F:F,"")</f>
        <v>1</v>
      </c>
    </row>
    <row r="66" spans="1:11">
      <c r="A66" t="str">
        <v>China National Offshore Oil</v>
      </c>
      <c r="B66" t="str">
        <f>_xlfn.XLOOKUP(A66,'2021'!A:A,'2021'!U:U, "")</f>
        <v/>
      </c>
      <c r="C66" t="str">
        <f>_xlfn.XLOOKUP(A66,'2021'!A:A,'2021'!V:V,"")</f>
        <v/>
      </c>
      <c r="D66" t="str">
        <f>_xlfn.XLOOKUP(A66,'2022'!A:A,'2022'!V:V,"")</f>
        <v/>
      </c>
      <c r="E66" t="str">
        <f>_xlfn.XLOOKUP(A66,'2022'!A:A,'2022'!W:W,"")</f>
        <v/>
      </c>
      <c r="F66">
        <f>_xlfn.XLOOKUP(A66,'2023'!B:B,'2023'!AD:AD,"")</f>
        <v>1</v>
      </c>
      <c r="G66" t="str">
        <f>_xlfn.XLOOKUP(A66,'2023'!B:B,'2023'!AE:AE,"")</f>
        <v/>
      </c>
      <c r="H66">
        <f>_xlfn.XLOOKUP(A66,'2024'!B:B,'2024'!AV:AV,"")</f>
        <v>1</v>
      </c>
      <c r="I66">
        <f>_xlfn.XLOOKUP(A66,'2024'!B:B,'2024'!AZ:AZ,"")</f>
        <v>0</v>
      </c>
      <c r="J66">
        <f>_xlfn.XLOOKUP(A66,'2025'!A:A,'2025'!E:E,"")</f>
        <v>0</v>
      </c>
      <c r="K66">
        <f>_xlfn.XLOOKUP(A66,'2025'!A:A,'2025'!F:F,"")</f>
        <v>0</v>
      </c>
    </row>
    <row r="67" spans="1:11">
      <c r="A67" t="str">
        <v>Nvidia</v>
      </c>
      <c r="B67" t="str">
        <f>_xlfn.XLOOKUP(A67,'2021'!A:A,'2021'!U:U, "")</f>
        <v/>
      </c>
      <c r="C67" t="str">
        <f>_xlfn.XLOOKUP(A67,'2021'!A:A,'2021'!V:V,"")</f>
        <v/>
      </c>
      <c r="D67" t="str">
        <f>_xlfn.XLOOKUP(A67,'2022'!A:A,'2022'!V:V,"")</f>
        <v/>
      </c>
      <c r="E67" t="str">
        <f>_xlfn.XLOOKUP(A67,'2022'!A:A,'2022'!W:W,"")</f>
        <v/>
      </c>
      <c r="F67" t="str">
        <f>_xlfn.XLOOKUP(A67,'2023'!B:B,'2023'!AD:AD,"")</f>
        <v/>
      </c>
      <c r="G67" t="str">
        <f>_xlfn.XLOOKUP(A67,'2023'!B:B,'2023'!AE:AE,"")</f>
        <v/>
      </c>
      <c r="H67" t="str">
        <f>_xlfn.XLOOKUP(A67,'2024'!B:B,'2024'!AV:AV,"")</f>
        <v/>
      </c>
      <c r="I67">
        <f>_xlfn.XLOOKUP(A67,'2024'!B:B,'2024'!AZ:AZ,"")</f>
        <v>0</v>
      </c>
      <c r="J67">
        <f>_xlfn.XLOOKUP(A67,'2025'!A:A,'2025'!E:E,"")</f>
        <v>0</v>
      </c>
      <c r="K67">
        <f>_xlfn.XLOOKUP(A67,'2025'!A:A,'2025'!F:F,"")</f>
        <v>0</v>
      </c>
    </row>
    <row r="68" spans="1:11">
      <c r="A68" t="str">
        <v>China Resources</v>
      </c>
      <c r="B68" t="str">
        <f>_xlfn.XLOOKUP(A68,'2021'!A:A,'2021'!U:U, "")</f>
        <v/>
      </c>
      <c r="C68" t="str">
        <f>_xlfn.XLOOKUP(A68,'2021'!A:A,'2021'!V:V,"")</f>
        <v/>
      </c>
      <c r="D68" t="str">
        <f>_xlfn.XLOOKUP(A68,'2022'!A:A,'2022'!V:V,"")</f>
        <v/>
      </c>
      <c r="E68" t="str">
        <f>_xlfn.XLOOKUP(A68,'2022'!A:A,'2022'!W:W,"")</f>
        <v/>
      </c>
      <c r="F68" t="str">
        <f>_xlfn.XLOOKUP(A68,'2023'!B:B,'2023'!AD:AD,"")</f>
        <v/>
      </c>
      <c r="G68" t="str">
        <f>_xlfn.XLOOKUP(A68,'2023'!B:B,'2023'!AE:AE,"")</f>
        <v/>
      </c>
      <c r="H68" t="str">
        <f>_xlfn.XLOOKUP(A68,'2024'!B:B,'2024'!AV:AV,"")</f>
        <v/>
      </c>
      <c r="I68">
        <f>_xlfn.XLOOKUP(A68,'2024'!B:B,'2024'!AZ:AZ,"")</f>
        <v>0</v>
      </c>
      <c r="J68">
        <f>_xlfn.XLOOKUP(A68,'2025'!A:A,'2025'!E:E,"")</f>
        <v>0</v>
      </c>
      <c r="K68">
        <f>_xlfn.XLOOKUP(A68,'2025'!A:A,'2025'!F:F,"")</f>
        <v>0</v>
      </c>
    </row>
    <row r="69" spans="1:11">
      <c r="A69" t="str">
        <v>Hyundai Motor</v>
      </c>
      <c r="B69">
        <f>_xlfn.XLOOKUP(A69,'2021'!A:A,'2021'!U:U, "")</f>
        <v>1</v>
      </c>
      <c r="C69" t="str">
        <f>_xlfn.XLOOKUP(A69,'2021'!A:A,'2021'!V:V,"")</f>
        <v/>
      </c>
      <c r="D69">
        <f>_xlfn.XLOOKUP(A69,'2022'!A:A,'2022'!V:V,"")</f>
        <v>1</v>
      </c>
      <c r="E69" t="str">
        <f>_xlfn.XLOOKUP(A69,'2022'!A:A,'2022'!W:W,"")</f>
        <v/>
      </c>
      <c r="F69" t="str">
        <f>_xlfn.XLOOKUP(A69,'2023'!B:B,'2023'!AD:AD,"")</f>
        <v/>
      </c>
      <c r="G69">
        <f>_xlfn.XLOOKUP(A69,'2023'!B:B,'2023'!AE:AE,"")</f>
        <v>1</v>
      </c>
      <c r="H69">
        <f>_xlfn.XLOOKUP(A69,'2024'!B:B,'2024'!AV:AV,"")</f>
        <v>1</v>
      </c>
      <c r="I69">
        <f>_xlfn.XLOOKUP(A69,'2024'!B:B,'2024'!AZ:AZ,"")</f>
        <v>0</v>
      </c>
      <c r="J69">
        <f>_xlfn.XLOOKUP(A69,'2025'!A:A,'2025'!E:E,"")</f>
        <v>1</v>
      </c>
      <c r="K69">
        <f>_xlfn.XLOOKUP(A69,'2025'!A:A,'2025'!F:F,"")</f>
        <v>0</v>
      </c>
    </row>
    <row r="70" spans="1:11">
      <c r="A70" t="str">
        <v>Electricite de France</v>
      </c>
      <c r="B70" t="str">
        <f>_xlfn.XLOOKUP(A70,'2021'!A:A,'2021'!U:U, "")</f>
        <v/>
      </c>
      <c r="C70" t="str">
        <f>_xlfn.XLOOKUP(A70,'2021'!A:A,'2021'!V:V,"")</f>
        <v/>
      </c>
      <c r="D70" t="str">
        <f>_xlfn.XLOOKUP(A70,'2022'!A:A,'2022'!V:V,"")</f>
        <v/>
      </c>
      <c r="E70" t="str">
        <f>_xlfn.XLOOKUP(A70,'2022'!A:A,'2022'!W:W,"")</f>
        <v/>
      </c>
      <c r="F70" t="str">
        <f>_xlfn.XLOOKUP(A70,'2023'!B:B,'2023'!AD:AD,"")</f>
        <v/>
      </c>
      <c r="G70" t="str">
        <f>_xlfn.XLOOKUP(A70,'2023'!B:B,'2023'!AE:AE,"")</f>
        <v/>
      </c>
      <c r="H70" t="str">
        <f>_xlfn.XLOOKUP(A70,'2024'!B:B,'2024'!AV:AV,"")</f>
        <v/>
      </c>
      <c r="I70">
        <f>_xlfn.XLOOKUP(A70,'2024'!B:B,'2024'!AZ:AZ,"")</f>
        <v>1</v>
      </c>
      <c r="J70">
        <f>_xlfn.XLOOKUP(A70,'2025'!A:A,'2025'!E:E,"")</f>
        <v>0</v>
      </c>
      <c r="K70">
        <f>_xlfn.XLOOKUP(A70,'2025'!A:A,'2025'!F:F,"")</f>
        <v>1</v>
      </c>
    </row>
    <row r="71" spans="1:11">
      <c r="A71" t="str">
        <v>Goldman Sachs Group</v>
      </c>
      <c r="B71">
        <f>_xlfn.XLOOKUP(A71,'2021'!A:A,'2021'!U:U, "")</f>
        <v>1</v>
      </c>
      <c r="C71">
        <f>_xlfn.XLOOKUP(A71,'2021'!A:A,'2021'!V:V,"")</f>
        <v>1</v>
      </c>
      <c r="D71">
        <f>_xlfn.XLOOKUP(A71,'2022'!A:A,'2022'!V:V,"")</f>
        <v>1</v>
      </c>
      <c r="E71">
        <f>_xlfn.XLOOKUP(A71,'2022'!A:A,'2022'!W:W,"")</f>
        <v>1</v>
      </c>
      <c r="F71" t="str">
        <f>_xlfn.XLOOKUP(A71,'2023'!B:B,'2023'!AD:AD,"")</f>
        <v/>
      </c>
      <c r="G71">
        <f>_xlfn.XLOOKUP(A71,'2023'!B:B,'2023'!AE:AE,"")</f>
        <v>1</v>
      </c>
      <c r="H71" t="str">
        <f>_xlfn.XLOOKUP(A71,'2024'!B:B,'2024'!AV:AV,"")</f>
        <v/>
      </c>
      <c r="I71">
        <f>_xlfn.XLOOKUP(A71,'2024'!B:B,'2024'!AZ:AZ,"")</f>
        <v>1</v>
      </c>
      <c r="J71">
        <f>_xlfn.XLOOKUP(A71,'2025'!A:A,'2025'!E:E,"")</f>
        <v>0</v>
      </c>
      <c r="K71">
        <f>_xlfn.XLOOKUP(A71,'2025'!A:A,'2025'!F:F,"")</f>
        <v>1</v>
      </c>
    </row>
    <row r="72" spans="1:11">
      <c r="A72" t="str">
        <v>Wells Fargo</v>
      </c>
      <c r="B72">
        <f>_xlfn.XLOOKUP(A72,'2021'!A:A,'2021'!U:U, "")</f>
        <v>1</v>
      </c>
      <c r="C72">
        <f>_xlfn.XLOOKUP(A72,'2021'!A:A,'2021'!V:V,"")</f>
        <v>1</v>
      </c>
      <c r="D72">
        <f>_xlfn.XLOOKUP(A72,'2022'!A:A,'2022'!V:V,"")</f>
        <v>1</v>
      </c>
      <c r="E72">
        <f>_xlfn.XLOOKUP(A72,'2022'!A:A,'2022'!W:W,"")</f>
        <v>1</v>
      </c>
      <c r="F72" t="str">
        <f>_xlfn.XLOOKUP(A72,'2023'!B:B,'2023'!AD:AD,"")</f>
        <v/>
      </c>
      <c r="G72">
        <f>_xlfn.XLOOKUP(A72,'2023'!B:B,'2023'!AE:AE,"")</f>
        <v>1</v>
      </c>
      <c r="H72" t="str">
        <f>_xlfn.XLOOKUP(A72,'2024'!B:B,'2024'!AV:AV,"")</f>
        <v/>
      </c>
      <c r="I72">
        <f>_xlfn.XLOOKUP(A72,'2024'!B:B,'2024'!AZ:AZ,"")</f>
        <v>1</v>
      </c>
      <c r="J72">
        <f>_xlfn.XLOOKUP(A72,'2025'!A:A,'2025'!E:E,"")</f>
        <v>0</v>
      </c>
      <c r="K72">
        <f>_xlfn.XLOOKUP(A72,'2025'!A:A,'2025'!F:F,"")</f>
        <v>0</v>
      </c>
    </row>
    <row r="73" spans="1:11">
      <c r="A73" t="str">
        <v>Deutsche Telekom</v>
      </c>
      <c r="B73">
        <f>_xlfn.XLOOKUP(A73,'2021'!A:A,'2021'!U:U, "")</f>
        <v>1</v>
      </c>
      <c r="C73">
        <f>_xlfn.XLOOKUP(A73,'2021'!A:A,'2021'!V:V,"")</f>
        <v>1</v>
      </c>
      <c r="D73">
        <f>_xlfn.XLOOKUP(A73,'2022'!A:A,'2022'!V:V,"")</f>
        <v>1</v>
      </c>
      <c r="E73">
        <f>_xlfn.XLOOKUP(A73,'2022'!A:A,'2022'!W:W,"")</f>
        <v>1</v>
      </c>
      <c r="F73" t="str">
        <f>_xlfn.XLOOKUP(A73,'2023'!B:B,'2023'!AD:AD,"")</f>
        <v/>
      </c>
      <c r="G73">
        <f>_xlfn.XLOOKUP(A73,'2023'!B:B,'2023'!AE:AE,"")</f>
        <v>1</v>
      </c>
      <c r="H73" t="str">
        <f>_xlfn.XLOOKUP(A73,'2024'!B:B,'2024'!AV:AV,"")</f>
        <v/>
      </c>
      <c r="I73">
        <f>_xlfn.XLOOKUP(A73,'2024'!B:B,'2024'!AZ:AZ,"")</f>
        <v>1</v>
      </c>
      <c r="J73">
        <f>_xlfn.XLOOKUP(A73,'2025'!A:A,'2025'!E:E,"")</f>
        <v>0</v>
      </c>
      <c r="K73">
        <f>_xlfn.XLOOKUP(A73,'2025'!A:A,'2025'!F:F,"")</f>
        <v>1</v>
      </c>
    </row>
    <row r="74" spans="1:11">
      <c r="A74" t="str">
        <v>China Baowu Steel Group</v>
      </c>
      <c r="B74">
        <f>_xlfn.XLOOKUP(A74,'2021'!A:A,'2021'!U:U, "")</f>
        <v>1</v>
      </c>
      <c r="C74" t="str">
        <f>_xlfn.XLOOKUP(A74,'2021'!A:A,'2021'!V:V,"")</f>
        <v/>
      </c>
      <c r="D74">
        <f>_xlfn.XLOOKUP(A74,'2022'!A:A,'2022'!V:V,"")</f>
        <v>1</v>
      </c>
      <c r="E74" t="str">
        <f>_xlfn.XLOOKUP(A74,'2022'!A:A,'2022'!W:W,"")</f>
        <v/>
      </c>
      <c r="F74">
        <f>_xlfn.XLOOKUP(A74,'2023'!B:B,'2023'!AD:AD,"")</f>
        <v>1</v>
      </c>
      <c r="G74" t="str">
        <f>_xlfn.XLOOKUP(A74,'2023'!B:B,'2023'!AE:AE,"")</f>
        <v/>
      </c>
      <c r="H74">
        <f>_xlfn.XLOOKUP(A74,'2024'!B:B,'2024'!AV:AV,"")</f>
        <v>1</v>
      </c>
      <c r="I74">
        <f>_xlfn.XLOOKUP(A74,'2024'!B:B,'2024'!AZ:AZ,"")</f>
        <v>0</v>
      </c>
      <c r="J74">
        <f>_xlfn.XLOOKUP(A74,'2025'!A:A,'2025'!E:E,"")</f>
        <v>0</v>
      </c>
      <c r="K74">
        <f>_xlfn.XLOOKUP(A74,'2025'!A:A,'2025'!F:F,"")</f>
        <v>0</v>
      </c>
    </row>
    <row r="75" spans="1:11">
      <c r="A75" t="str">
        <v>Valero Energy</v>
      </c>
      <c r="B75">
        <f>_xlfn.XLOOKUP(A75,'2021'!A:A,'2021'!U:U, "")</f>
        <v>1</v>
      </c>
      <c r="C75" t="str">
        <f>_xlfn.XLOOKUP(A75,'2021'!A:A,'2021'!V:V,"")</f>
        <v/>
      </c>
      <c r="D75">
        <f>_xlfn.XLOOKUP(A75,'2022'!A:A,'2022'!V:V,"")</f>
        <v>1</v>
      </c>
      <c r="E75" t="str">
        <f>_xlfn.XLOOKUP(A75,'2022'!A:A,'2022'!W:W,"")</f>
        <v/>
      </c>
      <c r="F75">
        <f>_xlfn.XLOOKUP(A75,'2023'!B:B,'2023'!AD:AD,"")</f>
        <v>1</v>
      </c>
      <c r="G75" t="str">
        <f>_xlfn.XLOOKUP(A75,'2023'!B:B,'2023'!AE:AE,"")</f>
        <v/>
      </c>
      <c r="H75">
        <f>_xlfn.XLOOKUP(A75,'2024'!B:B,'2024'!AV:AV,"")</f>
        <v>1</v>
      </c>
      <c r="I75">
        <f>_xlfn.XLOOKUP(A75,'2024'!B:B,'2024'!AZ:AZ,"")</f>
        <v>0</v>
      </c>
      <c r="J75">
        <f>_xlfn.XLOOKUP(A75,'2025'!A:A,'2025'!E:E,"")</f>
        <v>1</v>
      </c>
      <c r="K75">
        <f>_xlfn.XLOOKUP(A75,'2025'!A:A,'2025'!F:F,"")</f>
        <v>0</v>
      </c>
    </row>
    <row r="76" spans="1:11">
      <c r="A76" t="str">
        <v>Comcast</v>
      </c>
      <c r="B76">
        <f>_xlfn.XLOOKUP(A76,'2021'!A:A,'2021'!U:U, "")</f>
        <v>1</v>
      </c>
      <c r="C76" t="str">
        <f>_xlfn.XLOOKUP(A76,'2021'!A:A,'2021'!V:V,"")</f>
        <v/>
      </c>
      <c r="D76">
        <f>_xlfn.XLOOKUP(A76,'2022'!A:A,'2022'!V:V,"")</f>
        <v>1</v>
      </c>
      <c r="E76" t="str">
        <f>_xlfn.XLOOKUP(A76,'2022'!A:A,'2022'!W:W,"")</f>
        <v/>
      </c>
      <c r="F76">
        <f>_xlfn.XLOOKUP(A76,'2023'!B:B,'2023'!AD:AD,"")</f>
        <v>1</v>
      </c>
      <c r="G76" t="str">
        <f>_xlfn.XLOOKUP(A76,'2023'!B:B,'2023'!AE:AE,"")</f>
        <v/>
      </c>
      <c r="H76">
        <f>_xlfn.XLOOKUP(A76,'2024'!B:B,'2024'!AV:AV,"")</f>
        <v>1</v>
      </c>
      <c r="I76">
        <f>_xlfn.XLOOKUP(A76,'2024'!B:B,'2024'!AZ:AZ,"")</f>
        <v>0</v>
      </c>
      <c r="J76">
        <f>_xlfn.XLOOKUP(A76,'2025'!A:A,'2025'!E:E,"")</f>
        <v>1</v>
      </c>
      <c r="K76">
        <f>_xlfn.XLOOKUP(A76,'2025'!A:A,'2025'!F:F,"")</f>
        <v>0</v>
      </c>
    </row>
    <row r="77" spans="1:11">
      <c r="A77" t="str">
        <v>Allianz</v>
      </c>
      <c r="B77">
        <f>_xlfn.XLOOKUP(A77,'2021'!A:A,'2021'!U:U, "")</f>
        <v>1</v>
      </c>
      <c r="C77">
        <f>_xlfn.XLOOKUP(A77,'2021'!A:A,'2021'!V:V,"")</f>
        <v>1</v>
      </c>
      <c r="D77">
        <f>_xlfn.XLOOKUP(A77,'2022'!A:A,'2022'!V:V,"")</f>
        <v>1</v>
      </c>
      <c r="E77">
        <f>_xlfn.XLOOKUP(A77,'2022'!A:A,'2022'!W:W,"")</f>
        <v>1</v>
      </c>
      <c r="F77" t="str">
        <f>_xlfn.XLOOKUP(A77,'2023'!B:B,'2023'!AD:AD,"")</f>
        <v/>
      </c>
      <c r="G77">
        <f>_xlfn.XLOOKUP(A77,'2023'!B:B,'2023'!AE:AE,"")</f>
        <v>1</v>
      </c>
      <c r="H77" t="str">
        <f>_xlfn.XLOOKUP(A77,'2024'!B:B,'2024'!AV:AV,"")</f>
        <v/>
      </c>
      <c r="I77">
        <f>_xlfn.XLOOKUP(A77,'2024'!B:B,'2024'!AZ:AZ,"")</f>
        <v>1</v>
      </c>
      <c r="J77">
        <f>_xlfn.XLOOKUP(A77,'2025'!A:A,'2025'!E:E,"")</f>
        <v>0</v>
      </c>
      <c r="K77">
        <f>_xlfn.XLOOKUP(A77,'2025'!A:A,'2025'!F:F,"")</f>
        <v>1</v>
      </c>
    </row>
    <row r="78" spans="1:11">
      <c r="A78" t="str">
        <v>State Farm Insurance</v>
      </c>
      <c r="B78" t="str">
        <f>_xlfn.XLOOKUP(A78,'2021'!A:A,'2021'!U:U, "")</f>
        <v/>
      </c>
      <c r="C78" t="str">
        <f>_xlfn.XLOOKUP(A78,'2021'!A:A,'2021'!V:V,"")</f>
        <v/>
      </c>
      <c r="D78" t="str">
        <f>_xlfn.XLOOKUP(A78,'2022'!A:A,'2022'!V:V,"")</f>
        <v/>
      </c>
      <c r="E78" t="str">
        <f>_xlfn.XLOOKUP(A78,'2022'!A:A,'2022'!W:W,"")</f>
        <v/>
      </c>
      <c r="F78" t="str">
        <f>_xlfn.XLOOKUP(A78,'2023'!B:B,'2023'!AD:AD,"")</f>
        <v/>
      </c>
      <c r="G78" t="str">
        <f>_xlfn.XLOOKUP(A78,'2023'!B:B,'2023'!AE:AE,"")</f>
        <v/>
      </c>
      <c r="H78" t="str">
        <f>_xlfn.XLOOKUP(A78,'2024'!B:B,'2024'!AV:AV,"")</f>
        <v/>
      </c>
      <c r="I78">
        <f>_xlfn.XLOOKUP(A78,'2024'!B:B,'2024'!AZ:AZ,"")</f>
        <v>0</v>
      </c>
      <c r="J78">
        <f>_xlfn.XLOOKUP(A78,'2025'!A:A,'2025'!E:E,"")</f>
        <v>0</v>
      </c>
      <c r="K78">
        <f>_xlfn.XLOOKUP(A78,'2025'!A:A,'2025'!F:F,"")</f>
        <v>0</v>
      </c>
    </row>
    <row r="79" spans="1:11">
      <c r="A79" t="str">
        <v>AT&amp;T</v>
      </c>
      <c r="B79">
        <f>_xlfn.XLOOKUP(A79,'2021'!A:A,'2021'!U:U, "")</f>
        <v>1</v>
      </c>
      <c r="C79" t="str">
        <f>_xlfn.XLOOKUP(A79,'2021'!A:A,'2021'!V:V,"")</f>
        <v/>
      </c>
      <c r="D79">
        <f>_xlfn.XLOOKUP(A79,'2022'!A:A,'2022'!V:V,"")</f>
        <v>1</v>
      </c>
      <c r="E79" t="str">
        <f>_xlfn.XLOOKUP(A79,'2022'!A:A,'2022'!W:W,"")</f>
        <v/>
      </c>
      <c r="F79">
        <f>_xlfn.XLOOKUP(A79,'2023'!B:B,'2023'!AD:AD,"")</f>
        <v>1</v>
      </c>
      <c r="G79" t="str">
        <f>_xlfn.XLOOKUP(A79,'2023'!B:B,'2023'!AE:AE,"")</f>
        <v/>
      </c>
      <c r="H79">
        <f>_xlfn.XLOOKUP(A79,'2024'!B:B,'2024'!AV:AV,"")</f>
        <v>1</v>
      </c>
      <c r="I79">
        <f>_xlfn.XLOOKUP(A79,'2024'!B:B,'2024'!AZ:AZ,"")</f>
        <v>0</v>
      </c>
      <c r="J79">
        <f>_xlfn.XLOOKUP(A79,'2025'!A:A,'2025'!E:E,"")</f>
        <v>0</v>
      </c>
      <c r="K79">
        <f>_xlfn.XLOOKUP(A79,'2025'!A:A,'2025'!F:F,"")</f>
        <v>1</v>
      </c>
    </row>
    <row r="80" spans="1:11">
      <c r="A80" t="str">
        <v>Mitsubishi</v>
      </c>
      <c r="B80" t="str">
        <f>_xlfn.XLOOKUP(A80,'2021'!A:A,'2021'!U:U, "")</f>
        <v/>
      </c>
      <c r="C80" t="str">
        <f>_xlfn.XLOOKUP(A80,'2021'!A:A,'2021'!V:V,"")</f>
        <v/>
      </c>
      <c r="D80" t="str">
        <f>_xlfn.XLOOKUP(A80,'2022'!A:A,'2022'!V:V,"")</f>
        <v/>
      </c>
      <c r="E80" t="str">
        <f>_xlfn.XLOOKUP(A80,'2022'!A:A,'2022'!W:W,"")</f>
        <v/>
      </c>
      <c r="F80" t="str">
        <f>_xlfn.XLOOKUP(A80,'2023'!B:B,'2023'!AD:AD,"")</f>
        <v/>
      </c>
      <c r="G80">
        <f>_xlfn.XLOOKUP(A80,'2023'!B:B,'2023'!AE:AE,"")</f>
        <v>1</v>
      </c>
      <c r="H80" t="str">
        <f>_xlfn.XLOOKUP(A80,'2024'!B:B,'2024'!AV:AV,"")</f>
        <v/>
      </c>
      <c r="I80">
        <f>_xlfn.XLOOKUP(A80,'2024'!B:B,'2024'!AZ:AZ,"")</f>
        <v>1</v>
      </c>
      <c r="J80">
        <f>_xlfn.XLOOKUP(A80,'2025'!A:A,'2025'!E:E,"")</f>
        <v>0</v>
      </c>
      <c r="K80">
        <f>_xlfn.XLOOKUP(A80,'2025'!A:A,'2025'!F:F,"")</f>
        <v>1</v>
      </c>
    </row>
    <row r="81" spans="1:11">
      <c r="A81" t="str">
        <v>Freddie Mac</v>
      </c>
      <c r="B81" t="str">
        <f>_xlfn.XLOOKUP(A81,'2021'!A:A,'2021'!U:U, "")</f>
        <v/>
      </c>
      <c r="C81" t="str">
        <f>_xlfn.XLOOKUP(A81,'2021'!A:A,'2021'!V:V,"")</f>
        <v/>
      </c>
      <c r="D81" t="str">
        <f>_xlfn.XLOOKUP(A81,'2022'!A:A,'2022'!V:V,"")</f>
        <v/>
      </c>
      <c r="E81" t="str">
        <f>_xlfn.XLOOKUP(A81,'2022'!A:A,'2022'!W:W,"")</f>
        <v/>
      </c>
      <c r="F81" t="str">
        <f>_xlfn.XLOOKUP(A81,'2023'!B:B,'2023'!AD:AD,"")</f>
        <v/>
      </c>
      <c r="G81" t="str">
        <f>_xlfn.XLOOKUP(A81,'2023'!B:B,'2023'!AE:AE,"")</f>
        <v/>
      </c>
      <c r="H81" t="str">
        <f>_xlfn.XLOOKUP(A81,'2024'!B:B,'2024'!AV:AV,"")</f>
        <v/>
      </c>
      <c r="I81">
        <f>_xlfn.XLOOKUP(A81,'2024'!B:B,'2024'!AZ:AZ,"")</f>
        <v>0</v>
      </c>
      <c r="J81">
        <f>_xlfn.XLOOKUP(A81,'2025'!A:A,'2025'!E:E,"")</f>
        <v>0</v>
      </c>
      <c r="K81">
        <f>_xlfn.XLOOKUP(A81,'2025'!A:A,'2025'!F:F,"")</f>
        <v>0</v>
      </c>
    </row>
    <row r="82" spans="1:11">
      <c r="A82" t="str">
        <v>Hengli Group</v>
      </c>
      <c r="B82" t="str">
        <f>_xlfn.XLOOKUP(A82,'2021'!A:A,'2021'!U:U, "")</f>
        <v/>
      </c>
      <c r="C82" t="str">
        <f>_xlfn.XLOOKUP(A82,'2021'!A:A,'2021'!V:V,"")</f>
        <v/>
      </c>
      <c r="D82" t="str">
        <f>_xlfn.XLOOKUP(A82,'2022'!A:A,'2022'!V:V,"")</f>
        <v/>
      </c>
      <c r="E82" t="str">
        <f>_xlfn.XLOOKUP(A82,'2022'!A:A,'2022'!W:W,"")</f>
        <v/>
      </c>
      <c r="F82" t="str">
        <f>_xlfn.XLOOKUP(A82,'2023'!B:B,'2023'!AD:AD,"")</f>
        <v/>
      </c>
      <c r="G82" t="str">
        <f>_xlfn.XLOOKUP(A82,'2023'!B:B,'2023'!AE:AE,"")</f>
        <v/>
      </c>
      <c r="H82" t="str">
        <f>_xlfn.XLOOKUP(A82,'2024'!B:B,'2024'!AV:AV,"")</f>
        <v/>
      </c>
      <c r="I82">
        <f>_xlfn.XLOOKUP(A82,'2024'!B:B,'2024'!AZ:AZ,"")</f>
        <v>0</v>
      </c>
      <c r="J82">
        <f>_xlfn.XLOOKUP(A82,'2025'!A:A,'2025'!E:E,"")</f>
        <v>0</v>
      </c>
      <c r="K82">
        <f>_xlfn.XLOOKUP(A82,'2025'!A:A,'2025'!F:F,"")</f>
        <v>0</v>
      </c>
    </row>
    <row r="83" spans="1:11">
      <c r="A83" t="str">
        <v>Shandong Energy Group</v>
      </c>
      <c r="B83" t="str">
        <f>_xlfn.XLOOKUP(A83,'2021'!A:A,'2021'!U:U, "")</f>
        <v/>
      </c>
      <c r="C83" t="str">
        <f>_xlfn.XLOOKUP(A83,'2021'!A:A,'2021'!V:V,"")</f>
        <v/>
      </c>
      <c r="D83" t="str">
        <f>_xlfn.XLOOKUP(A83,'2022'!A:A,'2022'!V:V,"")</f>
        <v/>
      </c>
      <c r="E83" t="str">
        <f>_xlfn.XLOOKUP(A83,'2022'!A:A,'2022'!W:W,"")</f>
        <v/>
      </c>
      <c r="F83" t="str">
        <f>_xlfn.XLOOKUP(A83,'2023'!B:B,'2023'!AD:AD,"")</f>
        <v/>
      </c>
      <c r="G83" t="str">
        <f>_xlfn.XLOOKUP(A83,'2023'!B:B,'2023'!AE:AE,"")</f>
        <v/>
      </c>
      <c r="H83" t="str">
        <f>_xlfn.XLOOKUP(A83,'2024'!B:B,'2024'!AV:AV,"")</f>
        <v/>
      </c>
      <c r="I83">
        <f>_xlfn.XLOOKUP(A83,'2024'!B:B,'2024'!AZ:AZ,"")</f>
        <v>0</v>
      </c>
      <c r="J83">
        <f>_xlfn.XLOOKUP(A83,'2025'!A:A,'2025'!E:E,"")</f>
        <v>0</v>
      </c>
      <c r="K83">
        <f>_xlfn.XLOOKUP(A83,'2025'!A:A,'2025'!F:F,"")</f>
        <v>0</v>
      </c>
    </row>
    <row r="84" spans="1:11">
      <c r="A84" t="str">
        <v>Huawei Investment &amp; Holding</v>
      </c>
      <c r="B84" t="str">
        <f>_xlfn.XLOOKUP(A84,'2021'!A:A,'2021'!U:U, "")</f>
        <v/>
      </c>
      <c r="C84" t="str">
        <f>_xlfn.XLOOKUP(A84,'2021'!A:A,'2021'!V:V,"")</f>
        <v/>
      </c>
      <c r="D84" t="str">
        <f>_xlfn.XLOOKUP(A84,'2022'!A:A,'2022'!V:V,"")</f>
        <v/>
      </c>
      <c r="E84" t="str">
        <f>_xlfn.XLOOKUP(A84,'2022'!A:A,'2022'!W:W,"")</f>
        <v/>
      </c>
      <c r="F84" t="str">
        <f>_xlfn.XLOOKUP(A84,'2023'!B:B,'2023'!AD:AD,"")</f>
        <v/>
      </c>
      <c r="G84" t="str">
        <f>_xlfn.XLOOKUP(A84,'2023'!B:B,'2023'!AE:AE,"")</f>
        <v/>
      </c>
      <c r="H84" t="str">
        <f>_xlfn.XLOOKUP(A84,'2024'!B:B,'2024'!AV:AV,"")</f>
        <v/>
      </c>
      <c r="I84">
        <f>_xlfn.XLOOKUP(A84,'2024'!B:B,'2024'!AZ:AZ,"")</f>
        <v>0</v>
      </c>
      <c r="J84">
        <f>_xlfn.XLOOKUP(A84,'2025'!A:A,'2025'!E:E,"")</f>
        <v>0</v>
      </c>
      <c r="K84">
        <f>_xlfn.XLOOKUP(A84,'2025'!A:A,'2025'!F:F,"")</f>
        <v>0</v>
      </c>
    </row>
    <row r="85" spans="1:11">
      <c r="A85" t="str">
        <v>China Southern Power Grid</v>
      </c>
      <c r="B85" t="str">
        <f>_xlfn.XLOOKUP(A85,'2021'!A:A,'2021'!U:U, "")</f>
        <v/>
      </c>
      <c r="C85" t="str">
        <f>_xlfn.XLOOKUP(A85,'2021'!A:A,'2021'!V:V,"")</f>
        <v/>
      </c>
      <c r="D85" t="str">
        <f>_xlfn.XLOOKUP(A85,'2022'!A:A,'2022'!V:V,"")</f>
        <v/>
      </c>
      <c r="E85" t="str">
        <f>_xlfn.XLOOKUP(A85,'2022'!A:A,'2022'!W:W,"")</f>
        <v/>
      </c>
      <c r="F85" t="str">
        <f>_xlfn.XLOOKUP(A85,'2023'!B:B,'2023'!AD:AD,"")</f>
        <v/>
      </c>
      <c r="G85" t="str">
        <f>_xlfn.XLOOKUP(A85,'2023'!B:B,'2023'!AE:AE,"")</f>
        <v/>
      </c>
      <c r="H85" t="str">
        <f>_xlfn.XLOOKUP(A85,'2024'!B:B,'2024'!AV:AV,"")</f>
        <v/>
      </c>
      <c r="I85">
        <f>_xlfn.XLOOKUP(A85,'2024'!B:B,'2024'!AZ:AZ,"")</f>
        <v>0</v>
      </c>
      <c r="J85">
        <f>_xlfn.XLOOKUP(A85,'2025'!A:A,'2025'!E:E,"")</f>
        <v>0</v>
      </c>
      <c r="K85">
        <f>_xlfn.XLOOKUP(A85,'2025'!A:A,'2025'!F:F,"")</f>
        <v>0</v>
      </c>
    </row>
    <row r="86" spans="1:11">
      <c r="A86" t="str">
        <v>Humana</v>
      </c>
      <c r="B86" t="str">
        <f>_xlfn.XLOOKUP(A86,'2021'!A:A,'2021'!U:U, "")</f>
        <v/>
      </c>
      <c r="C86" t="str">
        <f>_xlfn.XLOOKUP(A86,'2021'!A:A,'2021'!V:V,"")</f>
        <v/>
      </c>
      <c r="D86" t="str">
        <f>_xlfn.XLOOKUP(A86,'2022'!A:A,'2022'!V:V,"")</f>
        <v/>
      </c>
      <c r="E86" t="str">
        <f>_xlfn.XLOOKUP(A86,'2022'!A:A,'2022'!W:W,"")</f>
        <v/>
      </c>
      <c r="F86" t="str">
        <f>_xlfn.XLOOKUP(A86,'2023'!B:B,'2023'!AD:AD,"")</f>
        <v/>
      </c>
      <c r="G86" t="str">
        <f>_xlfn.XLOOKUP(A86,'2023'!B:B,'2023'!AE:AE,"")</f>
        <v/>
      </c>
      <c r="H86" t="str">
        <f>_xlfn.XLOOKUP(A86,'2024'!B:B,'2024'!AV:AV,"")</f>
        <v/>
      </c>
      <c r="I86">
        <f>_xlfn.XLOOKUP(A86,'2024'!B:B,'2024'!AZ:AZ,"")</f>
        <v>0</v>
      </c>
      <c r="J86">
        <f>_xlfn.XLOOKUP(A86,'2025'!A:A,'2025'!E:E,"")</f>
        <v>0</v>
      </c>
      <c r="K86">
        <f>_xlfn.XLOOKUP(A86,'2025'!A:A,'2025'!F:F,"")</f>
        <v>0</v>
      </c>
    </row>
    <row r="87" spans="1:11">
      <c r="A87" t="str">
        <v>China Minmetals</v>
      </c>
      <c r="B87" t="str">
        <f>_xlfn.XLOOKUP(A87,'2021'!A:A,'2021'!U:U, "")</f>
        <v/>
      </c>
      <c r="C87" t="str">
        <f>_xlfn.XLOOKUP(A87,'2021'!A:A,'2021'!V:V,"")</f>
        <v/>
      </c>
      <c r="D87" t="str">
        <f>_xlfn.XLOOKUP(A87,'2022'!A:A,'2022'!V:V,"")</f>
        <v/>
      </c>
      <c r="E87" t="str">
        <f>_xlfn.XLOOKUP(A87,'2022'!A:A,'2022'!W:W,"")</f>
        <v/>
      </c>
      <c r="F87" t="str">
        <f>_xlfn.XLOOKUP(A87,'2023'!B:B,'2023'!AD:AD,"")</f>
        <v/>
      </c>
      <c r="G87">
        <f>_xlfn.XLOOKUP(A87,'2023'!B:B,'2023'!AE:AE,"")</f>
        <v>1</v>
      </c>
      <c r="H87" t="str">
        <f>_xlfn.XLOOKUP(A87,'2024'!B:B,'2024'!AV:AV,"")</f>
        <v/>
      </c>
      <c r="I87">
        <f>_xlfn.XLOOKUP(A87,'2024'!B:B,'2024'!AZ:AZ,"")</f>
        <v>0</v>
      </c>
      <c r="J87">
        <f>_xlfn.XLOOKUP(A87,'2025'!A:A,'2025'!E:E,"")</f>
        <v>0</v>
      </c>
      <c r="K87">
        <f>_xlfn.XLOOKUP(A87,'2025'!A:A,'2025'!F:F,"")</f>
        <v>0</v>
      </c>
    </row>
    <row r="88" spans="1:11">
      <c r="A88" t="str">
        <v>Gazprom</v>
      </c>
      <c r="B88" t="str">
        <f>_xlfn.XLOOKUP(A88,'2021'!A:A,'2021'!U:U, "")</f>
        <v/>
      </c>
      <c r="C88" t="str">
        <f>_xlfn.XLOOKUP(A88,'2021'!A:A,'2021'!V:V,"")</f>
        <v/>
      </c>
      <c r="D88" t="str">
        <f>_xlfn.XLOOKUP(A88,'2022'!A:A,'2022'!V:V,"")</f>
        <v/>
      </c>
      <c r="E88" t="str">
        <f>_xlfn.XLOOKUP(A88,'2022'!A:A,'2022'!W:W,"")</f>
        <v/>
      </c>
      <c r="F88" t="str">
        <f>_xlfn.XLOOKUP(A88,'2023'!B:B,'2023'!AD:AD,"")</f>
        <v/>
      </c>
      <c r="G88" t="str">
        <f>_xlfn.XLOOKUP(A88,'2023'!B:B,'2023'!AE:AE,"")</f>
        <v/>
      </c>
      <c r="H88" t="str">
        <f>_xlfn.XLOOKUP(A88,'2024'!B:B,'2024'!AV:AV,"")</f>
        <v/>
      </c>
      <c r="I88">
        <f>_xlfn.XLOOKUP(A88,'2024'!B:B,'2024'!AZ:AZ,"")</f>
        <v>0</v>
      </c>
      <c r="J88">
        <f>_xlfn.XLOOKUP(A88,'2025'!A:A,'2025'!E:E,"")</f>
        <v>0</v>
      </c>
      <c r="K88">
        <f>_xlfn.XLOOKUP(A88,'2025'!A:A,'2025'!F:F,"")</f>
        <v>0</v>
      </c>
    </row>
    <row r="89" spans="1:11">
      <c r="A89" t="str">
        <v>Reliance Industries</v>
      </c>
      <c r="B89" t="str">
        <f>_xlfn.XLOOKUP(A89,'2021'!A:A,'2021'!U:U, "")</f>
        <v/>
      </c>
      <c r="C89">
        <f>_xlfn.XLOOKUP(A89,'2021'!A:A,'2021'!V:V,"")</f>
        <v>1</v>
      </c>
      <c r="D89" t="str">
        <f>_xlfn.XLOOKUP(A89,'2022'!A:A,'2022'!V:V,"")</f>
        <v/>
      </c>
      <c r="E89" t="str">
        <f>_xlfn.XLOOKUP(A89,'2022'!A:A,'2022'!W:W,"")</f>
        <v/>
      </c>
      <c r="F89" t="str">
        <f>_xlfn.XLOOKUP(A89,'2023'!B:B,'2023'!AD:AD,"")</f>
        <v/>
      </c>
      <c r="G89">
        <f>_xlfn.XLOOKUP(A89,'2023'!B:B,'2023'!AE:AE,"")</f>
        <v>1</v>
      </c>
      <c r="H89" t="str">
        <f>_xlfn.XLOOKUP(A89,'2024'!B:B,'2024'!AV:AV,"")</f>
        <v/>
      </c>
      <c r="I89">
        <f>_xlfn.XLOOKUP(A89,'2024'!B:B,'2024'!AZ:AZ,"")</f>
        <v>1</v>
      </c>
      <c r="J89">
        <f>_xlfn.XLOOKUP(A89,'2025'!A:A,'2025'!E:E,"")</f>
        <v>0</v>
      </c>
      <c r="K89">
        <f>_xlfn.XLOOKUP(A89,'2025'!A:A,'2025'!F:F,"")</f>
        <v>1</v>
      </c>
    </row>
    <row r="90" spans="1:11">
      <c r="A90" t="str">
        <v>Societe Generale</v>
      </c>
      <c r="B90" t="str">
        <f>_xlfn.XLOOKUP(A90,'2021'!A:A,'2021'!U:U, "")</f>
        <v/>
      </c>
      <c r="C90" t="str">
        <f>_xlfn.XLOOKUP(A90,'2021'!A:A,'2021'!V:V,"")</f>
        <v/>
      </c>
      <c r="D90" t="str">
        <f>_xlfn.XLOOKUP(A90,'2022'!A:A,'2022'!V:V,"")</f>
        <v/>
      </c>
      <c r="E90" t="str">
        <f>_xlfn.XLOOKUP(A90,'2022'!A:A,'2022'!W:W,"")</f>
        <v/>
      </c>
      <c r="F90" t="str">
        <f>_xlfn.XLOOKUP(A90,'2023'!B:B,'2023'!AD:AD,"")</f>
        <v/>
      </c>
      <c r="G90" t="str">
        <f>_xlfn.XLOOKUP(A90,'2023'!B:B,'2023'!AE:AE,"")</f>
        <v/>
      </c>
      <c r="H90">
        <f>_xlfn.XLOOKUP(A90,'2024'!B:B,'2024'!AV:AV,"")</f>
        <v>1</v>
      </c>
      <c r="I90">
        <f>_xlfn.XLOOKUP(A90,'2024'!B:B,'2024'!AZ:AZ,"")</f>
        <v>0</v>
      </c>
      <c r="J90">
        <f>_xlfn.XLOOKUP(A90,'2025'!A:A,'2025'!E:E,"")</f>
        <v>1</v>
      </c>
      <c r="K90">
        <f>_xlfn.XLOOKUP(A90,'2025'!A:A,'2025'!F:F,"")</f>
        <v>0</v>
      </c>
    </row>
    <row r="91" spans="1:11">
      <c r="A91" t="str">
        <v>Rosneft Oil</v>
      </c>
      <c r="B91" t="str">
        <f>_xlfn.XLOOKUP(A91,'2021'!A:A,'2021'!U:U, "")</f>
        <v/>
      </c>
      <c r="C91" t="str">
        <f>_xlfn.XLOOKUP(A91,'2021'!A:A,'2021'!V:V,"")</f>
        <v/>
      </c>
      <c r="D91" t="str">
        <f>_xlfn.XLOOKUP(A91,'2022'!A:A,'2022'!V:V,"")</f>
        <v/>
      </c>
      <c r="E91">
        <f>_xlfn.XLOOKUP(A91,'2022'!A:A,'2022'!W:W,"")</f>
        <v>1</v>
      </c>
      <c r="F91" t="str">
        <f>_xlfn.XLOOKUP(A91,'2023'!B:B,'2023'!AD:AD,"")</f>
        <v/>
      </c>
      <c r="G91" t="str">
        <f>_xlfn.XLOOKUP(A91,'2023'!B:B,'2023'!AE:AE,"")</f>
        <v/>
      </c>
      <c r="H91">
        <f>_xlfn.XLOOKUP(A91,'2024'!B:B,'2024'!AV:AV,"")</f>
        <v>1</v>
      </c>
      <c r="I91">
        <f>_xlfn.XLOOKUP(A91,'2024'!B:B,'2024'!AZ:AZ,"")</f>
        <v>0</v>
      </c>
      <c r="J91">
        <f>_xlfn.XLOOKUP(A91,'2025'!A:A,'2025'!E:E,"")</f>
        <v>1</v>
      </c>
      <c r="K91">
        <f>_xlfn.XLOOKUP(A91,'2025'!A:A,'2025'!F:F,"")</f>
        <v>0</v>
      </c>
    </row>
    <row r="92" spans="1:11">
      <c r="A92" t="str">
        <v>BYD</v>
      </c>
      <c r="B92" t="str">
        <f>_xlfn.XLOOKUP(A92,'2021'!A:A,'2021'!U:U, "")</f>
        <v/>
      </c>
      <c r="C92" t="str">
        <f>_xlfn.XLOOKUP(A92,'2021'!A:A,'2021'!V:V,"")</f>
        <v/>
      </c>
      <c r="D92" t="str">
        <f>_xlfn.XLOOKUP(A92,'2022'!A:A,'2022'!V:V,"")</f>
        <v/>
      </c>
      <c r="E92" t="str">
        <f>_xlfn.XLOOKUP(A92,'2022'!A:A,'2022'!W:W,"")</f>
        <v/>
      </c>
      <c r="F92" t="str">
        <f>_xlfn.XLOOKUP(A92,'2023'!B:B,'2023'!AD:AD,"")</f>
        <v/>
      </c>
      <c r="G92" t="str">
        <f>_xlfn.XLOOKUP(A92,'2023'!B:B,'2023'!AE:AE,"")</f>
        <v/>
      </c>
      <c r="H92" t="str">
        <f>_xlfn.XLOOKUP(A92,'2024'!B:B,'2024'!AV:AV,"")</f>
        <v/>
      </c>
      <c r="I92">
        <f>_xlfn.XLOOKUP(A92,'2024'!B:B,'2024'!AZ:AZ,"")</f>
        <v>0</v>
      </c>
      <c r="J92">
        <f>_xlfn.XLOOKUP(A92,'2025'!A:A,'2025'!E:E,"")</f>
        <v>1</v>
      </c>
      <c r="K92">
        <f>_xlfn.XLOOKUP(A92,'2025'!A:A,'2025'!F:F,"")</f>
        <v>0</v>
      </c>
    </row>
    <row r="93" spans="1:11">
      <c r="A93" t="str">
        <v>China Energy Investment</v>
      </c>
      <c r="B93" t="str">
        <f>_xlfn.XLOOKUP(A93,'2021'!A:A,'2021'!U:U, "")</f>
        <v/>
      </c>
      <c r="C93" t="str">
        <f>_xlfn.XLOOKUP(A93,'2021'!A:A,'2021'!V:V,"")</f>
        <v/>
      </c>
      <c r="D93" t="str">
        <f>_xlfn.XLOOKUP(A93,'2022'!A:A,'2022'!V:V,"")</f>
        <v/>
      </c>
      <c r="E93" t="str">
        <f>_xlfn.XLOOKUP(A93,'2022'!A:A,'2022'!W:W,"")</f>
        <v/>
      </c>
      <c r="F93" t="str">
        <f>_xlfn.XLOOKUP(A93,'2023'!B:B,'2023'!AD:AD,"")</f>
        <v/>
      </c>
      <c r="G93" t="str">
        <f>_xlfn.XLOOKUP(A93,'2023'!B:B,'2023'!AE:AE,"")</f>
        <v/>
      </c>
      <c r="H93" t="str">
        <f>_xlfn.XLOOKUP(A93,'2024'!B:B,'2024'!AV:AV,"")</f>
        <v/>
      </c>
      <c r="I93">
        <f>_xlfn.XLOOKUP(A93,'2024'!B:B,'2024'!AZ:AZ,"")</f>
        <v>0</v>
      </c>
      <c r="J93">
        <f>_xlfn.XLOOKUP(A93,'2025'!A:A,'2025'!E:E,"")</f>
        <v>0</v>
      </c>
      <c r="K93">
        <f>_xlfn.XLOOKUP(A93,'2025'!A:A,'2025'!F:F,"")</f>
        <v>0</v>
      </c>
    </row>
    <row r="94" spans="1:11">
      <c r="A94" t="str">
        <v>Morgan Stanley</v>
      </c>
      <c r="B94">
        <f>_xlfn.XLOOKUP(A94,'2021'!A:A,'2021'!U:U, "")</f>
        <v>1</v>
      </c>
      <c r="C94">
        <f>_xlfn.XLOOKUP(A94,'2021'!A:A,'2021'!V:V,"")</f>
        <v>1</v>
      </c>
      <c r="D94">
        <f>_xlfn.XLOOKUP(A94,'2022'!A:A,'2022'!V:V,"")</f>
        <v>1</v>
      </c>
      <c r="E94">
        <f>_xlfn.XLOOKUP(A94,'2022'!A:A,'2022'!W:W,"")</f>
        <v>1</v>
      </c>
      <c r="F94" t="str">
        <f>_xlfn.XLOOKUP(A94,'2023'!B:B,'2023'!AD:AD,"")</f>
        <v/>
      </c>
      <c r="G94">
        <f>_xlfn.XLOOKUP(A94,'2023'!B:B,'2023'!AE:AE,"")</f>
        <v>1</v>
      </c>
      <c r="H94" t="str">
        <f>_xlfn.XLOOKUP(A94,'2024'!B:B,'2024'!AV:AV,"")</f>
        <v/>
      </c>
      <c r="I94">
        <f>_xlfn.XLOOKUP(A94,'2024'!B:B,'2024'!AZ:AZ,"")</f>
        <v>1</v>
      </c>
      <c r="J94">
        <f>_xlfn.XLOOKUP(A94,'2025'!A:A,'2025'!E:E,"")</f>
        <v>0</v>
      </c>
      <c r="K94">
        <f>_xlfn.XLOOKUP(A94,'2025'!A:A,'2025'!F:F,"")</f>
        <v>1</v>
      </c>
    </row>
    <row r="95" spans="1:11">
      <c r="A95" t="str">
        <v>Target</v>
      </c>
      <c r="B95" t="str">
        <f>_xlfn.XLOOKUP(A95,'2021'!A:A,'2021'!U:U, "")</f>
        <v/>
      </c>
      <c r="C95">
        <f>_xlfn.XLOOKUP(A95,'2021'!A:A,'2021'!V:V,"")</f>
        <v>1</v>
      </c>
      <c r="D95" t="str">
        <f>_xlfn.XLOOKUP(A95,'2022'!A:A,'2022'!V:V,"")</f>
        <v/>
      </c>
      <c r="E95">
        <f>_xlfn.XLOOKUP(A95,'2022'!A:A,'2022'!W:W,"")</f>
        <v>1</v>
      </c>
      <c r="F95" t="str">
        <f>_xlfn.XLOOKUP(A95,'2023'!B:B,'2023'!AD:AD,"")</f>
        <v/>
      </c>
      <c r="G95">
        <f>_xlfn.XLOOKUP(A95,'2023'!B:B,'2023'!AE:AE,"")</f>
        <v>1</v>
      </c>
      <c r="H95" t="str">
        <f>_xlfn.XLOOKUP(A95,'2024'!B:B,'2024'!AV:AV,"")</f>
        <v/>
      </c>
      <c r="I95">
        <f>_xlfn.XLOOKUP(A95,'2024'!B:B,'2024'!AZ:AZ,"")</f>
        <v>1</v>
      </c>
      <c r="J95">
        <f>_xlfn.XLOOKUP(A95,'2025'!A:A,'2025'!E:E,"")</f>
        <v>0</v>
      </c>
      <c r="K95">
        <f>_xlfn.XLOOKUP(A95,'2025'!A:A,'2025'!F:F,"")</f>
        <v>1</v>
      </c>
    </row>
    <row r="96" spans="1:11">
      <c r="A96" t="str">
        <v>Life Insurance Corp. of India</v>
      </c>
      <c r="B96" t="str">
        <f>_xlfn.XLOOKUP(A96,'2021'!A:A,'2021'!U:U, "")</f>
        <v/>
      </c>
      <c r="C96" t="str">
        <f>_xlfn.XLOOKUP(A96,'2021'!A:A,'2021'!V:V,"")</f>
        <v/>
      </c>
      <c r="D96" t="str">
        <f>_xlfn.XLOOKUP(A96,'2022'!A:A,'2022'!V:V,"")</f>
        <v/>
      </c>
      <c r="E96" t="str">
        <f>_xlfn.XLOOKUP(A96,'2022'!A:A,'2022'!W:W,"")</f>
        <v/>
      </c>
      <c r="F96" t="str">
        <f>_xlfn.XLOOKUP(A96,'2023'!B:B,'2023'!AD:AD,"")</f>
        <v/>
      </c>
      <c r="G96" t="str">
        <f>_xlfn.XLOOKUP(A96,'2023'!B:B,'2023'!AE:AE,"")</f>
        <v/>
      </c>
      <c r="H96" t="str">
        <f>_xlfn.XLOOKUP(A96,'2024'!B:B,'2024'!AV:AV,"")</f>
        <v/>
      </c>
      <c r="I96">
        <f>_xlfn.XLOOKUP(A96,'2024'!B:B,'2024'!AZ:AZ,"")</f>
        <v>0</v>
      </c>
      <c r="J96">
        <f>_xlfn.XLOOKUP(A96,'2025'!A:A,'2025'!E:E,"")</f>
        <v>0</v>
      </c>
      <c r="K96">
        <f>_xlfn.XLOOKUP(A96,'2025'!A:A,'2025'!F:F,"")</f>
        <v>0</v>
      </c>
    </row>
    <row r="97" spans="1:11">
      <c r="A97" t="str">
        <v>Equinor</v>
      </c>
      <c r="B97">
        <f>_xlfn.XLOOKUP(A97,'2021'!A:A,'2021'!U:U, "")</f>
        <v>1</v>
      </c>
      <c r="C97">
        <f>_xlfn.XLOOKUP(A97,'2021'!A:A,'2021'!V:V,"")</f>
        <v>1</v>
      </c>
      <c r="D97">
        <f>_xlfn.XLOOKUP(A97,'2022'!A:A,'2022'!V:V,"")</f>
        <v>1</v>
      </c>
      <c r="E97">
        <f>_xlfn.XLOOKUP(A97,'2022'!A:A,'2022'!W:W,"")</f>
        <v>1</v>
      </c>
      <c r="F97" t="str">
        <f>_xlfn.XLOOKUP(A97,'2023'!B:B,'2023'!AD:AD,"")</f>
        <v/>
      </c>
      <c r="G97">
        <f>_xlfn.XLOOKUP(A97,'2023'!B:B,'2023'!AE:AE,"")</f>
        <v>1</v>
      </c>
      <c r="H97" t="str">
        <f>_xlfn.XLOOKUP(A97,'2024'!B:B,'2024'!AV:AV,"")</f>
        <v/>
      </c>
      <c r="I97">
        <f>_xlfn.XLOOKUP(A97,'2024'!B:B,'2024'!AZ:AZ,"")</f>
        <v>1</v>
      </c>
      <c r="J97">
        <f>_xlfn.XLOOKUP(A97,'2025'!A:A,'2025'!E:E,"")</f>
        <v>0</v>
      </c>
      <c r="K97">
        <f>_xlfn.XLOOKUP(A97,'2025'!A:A,'2025'!F:F,"")</f>
        <v>1</v>
      </c>
    </row>
    <row r="98" spans="1:11">
      <c r="A98" t="str">
        <v>Nestlé</v>
      </c>
      <c r="B98" t="str">
        <f>_xlfn.XLOOKUP(A98,'2021'!A:A,'2021'!U:U, "")</f>
        <v/>
      </c>
      <c r="C98">
        <f>_xlfn.XLOOKUP(A98,'2021'!A:A,'2021'!V:V,"")</f>
        <v>1</v>
      </c>
      <c r="D98" t="str">
        <f>_xlfn.XLOOKUP(A98,'2022'!A:A,'2022'!V:V,"")</f>
        <v/>
      </c>
      <c r="E98">
        <f>_xlfn.XLOOKUP(A98,'2022'!A:A,'2022'!W:W,"")</f>
        <v>1</v>
      </c>
      <c r="F98" t="str">
        <f>_xlfn.XLOOKUP(A98,'2023'!B:B,'2023'!AD:AD,"")</f>
        <v/>
      </c>
      <c r="G98">
        <f>_xlfn.XLOOKUP(A98,'2023'!B:B,'2023'!AE:AE,"")</f>
        <v>1</v>
      </c>
      <c r="H98" t="str">
        <f>_xlfn.XLOOKUP(A98,'2024'!B:B,'2024'!AV:AV,"")</f>
        <v/>
      </c>
      <c r="I98" t="str">
        <f>_xlfn.XLOOKUP(A98,'2024'!B:B,'2024'!AZ:AZ,"")</f>
        <v/>
      </c>
      <c r="J98">
        <f>_xlfn.XLOOKUP(A98,'2025'!A:A,'2025'!E:E,"")</f>
        <v>0</v>
      </c>
      <c r="K98">
        <f>_xlfn.XLOOKUP(A98,'2025'!A:A,'2025'!F:F,"")</f>
        <v>1</v>
      </c>
    </row>
    <row r="99" spans="1:11">
      <c r="A99" t="str">
        <v>Xiamen C&amp;D</v>
      </c>
      <c r="B99" t="str">
        <f>_xlfn.XLOOKUP(A99,'2021'!A:A,'2021'!U:U, "")</f>
        <v/>
      </c>
      <c r="C99" t="str">
        <f>_xlfn.XLOOKUP(A99,'2021'!A:A,'2021'!V:V,"")</f>
        <v/>
      </c>
      <c r="D99" t="str">
        <f>_xlfn.XLOOKUP(A99,'2022'!A:A,'2022'!V:V,"")</f>
        <v/>
      </c>
      <c r="E99" t="str">
        <f>_xlfn.XLOOKUP(A99,'2022'!A:A,'2022'!W:W,"")</f>
        <v/>
      </c>
      <c r="F99" t="str">
        <f>_xlfn.XLOOKUP(A99,'2023'!B:B,'2023'!AD:AD,"")</f>
        <v/>
      </c>
      <c r="G99" t="str">
        <f>_xlfn.XLOOKUP(A99,'2023'!B:B,'2023'!AE:AE,"")</f>
        <v/>
      </c>
      <c r="H99" t="str">
        <f>_xlfn.XLOOKUP(A99,'2024'!B:B,'2024'!AV:AV,"")</f>
        <v/>
      </c>
      <c r="I99">
        <f>_xlfn.XLOOKUP(A99,'2024'!B:B,'2024'!AZ:AZ,"")</f>
        <v>0</v>
      </c>
      <c r="J99">
        <f>_xlfn.XLOOKUP(A99,'2025'!A:A,'2025'!E:E,"")</f>
        <v>0</v>
      </c>
      <c r="K99">
        <f>_xlfn.XLOOKUP(A99,'2025'!A:A,'2025'!F:F,"")</f>
        <v>0</v>
      </c>
    </row>
    <row r="100" spans="1:11">
      <c r="A100" t="str">
        <v>StoneX Group</v>
      </c>
      <c r="B100" t="str">
        <f>_xlfn.XLOOKUP(A100,'2021'!A:A,'2021'!U:U, "")</f>
        <v/>
      </c>
      <c r="C100" t="str">
        <f>_xlfn.XLOOKUP(A100,'2021'!A:A,'2021'!V:V,"")</f>
        <v/>
      </c>
      <c r="D100" t="str">
        <f>_xlfn.XLOOKUP(A100,'2022'!A:A,'2022'!V:V,"")</f>
        <v/>
      </c>
      <c r="E100" t="str">
        <f>_xlfn.XLOOKUP(A100,'2022'!A:A,'2022'!W:W,"")</f>
        <v/>
      </c>
      <c r="F100" t="str">
        <f>_xlfn.XLOOKUP(A100,'2023'!B:B,'2023'!AD:AD,"")</f>
        <v/>
      </c>
      <c r="G100" t="str">
        <f>_xlfn.XLOOKUP(A100,'2023'!B:B,'2023'!AE:AE,"")</f>
        <v/>
      </c>
      <c r="H100" t="str">
        <f>_xlfn.XLOOKUP(A100,'2024'!B:B,'2024'!AV:AV,"")</f>
        <v/>
      </c>
      <c r="I100">
        <f>_xlfn.XLOOKUP(A100,'2024'!B:B,'2024'!AZ:AZ,"")</f>
        <v>0</v>
      </c>
      <c r="J100">
        <f>_xlfn.XLOOKUP(A100,'2025'!A:A,'2025'!E:E,"")</f>
        <v>0</v>
      </c>
      <c r="K100">
        <f>_xlfn.XLOOKUP(A100,'2025'!A:A,'2025'!F:F,"")</f>
        <v>1</v>
      </c>
    </row>
    <row r="101" spans="1:11">
      <c r="A101" t="str">
        <v>PowerChina</v>
      </c>
      <c r="B101" t="str">
        <f>_xlfn.XLOOKUP(A101,'2021'!A:A,'2021'!U:U, "")</f>
        <v/>
      </c>
      <c r="C101" t="str">
        <f>_xlfn.XLOOKUP(A101,'2021'!A:A,'2021'!V:V,"")</f>
        <v/>
      </c>
      <c r="D101" t="str">
        <f>_xlfn.XLOOKUP(A101,'2022'!A:A,'2022'!V:V,"")</f>
        <v/>
      </c>
      <c r="E101" t="str">
        <f>_xlfn.XLOOKUP(A101,'2022'!A:A,'2022'!W:W,"")</f>
        <v/>
      </c>
      <c r="F101" t="str">
        <f>_xlfn.XLOOKUP(A101,'2023'!B:B,'2023'!AD:AD,"")</f>
        <v/>
      </c>
      <c r="G101" t="str">
        <f>_xlfn.XLOOKUP(A101,'2023'!B:B,'2023'!AE:AE,"")</f>
        <v/>
      </c>
      <c r="H101" t="str">
        <f>_xlfn.XLOOKUP(A101,'2024'!B:B,'2024'!AV:AV,"")</f>
        <v/>
      </c>
      <c r="I101">
        <f>_xlfn.XLOOKUP(A101,'2024'!B:B,'2024'!AZ:AZ,"")</f>
        <v>0</v>
      </c>
      <c r="J101">
        <f>_xlfn.XLOOKUP(A101,'2025'!A:A,'2025'!E:E,"")</f>
        <v>0</v>
      </c>
      <c r="K101">
        <f>_xlfn.XLOOKUP(A101,'2025'!A:A,'2025'!F:F,"")</f>
        <v>0</v>
      </c>
    </row>
    <row r="102" spans="1:11">
      <c r="A102" t="str">
        <v>Royal Bank of Canada</v>
      </c>
      <c r="B102">
        <f>_xlfn.XLOOKUP(A102,'2021'!A:A,'2021'!U:U, "")</f>
        <v>1</v>
      </c>
      <c r="C102">
        <f>_xlfn.XLOOKUP(A102,'2021'!A:A,'2021'!V:V,"")</f>
        <v>1</v>
      </c>
      <c r="D102">
        <f>_xlfn.XLOOKUP(A102,'2022'!A:A,'2022'!V:V,"")</f>
        <v>1</v>
      </c>
      <c r="E102">
        <f>_xlfn.XLOOKUP(A102,'2022'!A:A,'2022'!W:W,"")</f>
        <v>1</v>
      </c>
      <c r="F102" t="str">
        <f>_xlfn.XLOOKUP(A102,'2023'!B:B,'2023'!AD:AD,"")</f>
        <v/>
      </c>
      <c r="G102">
        <f>_xlfn.XLOOKUP(A102,'2023'!B:B,'2023'!AE:AE,"")</f>
        <v>1</v>
      </c>
      <c r="H102" t="str">
        <f>_xlfn.XLOOKUP(A102,'2024'!B:B,'2024'!AV:AV,"")</f>
        <v/>
      </c>
      <c r="I102">
        <f>_xlfn.XLOOKUP(A102,'2024'!B:B,'2024'!AZ:AZ,"")</f>
        <v>1</v>
      </c>
      <c r="J102">
        <f>_xlfn.XLOOKUP(A102,'2025'!A:A,'2025'!E:E,"")</f>
        <v>0</v>
      </c>
      <c r="K102">
        <f>_xlfn.XLOOKUP(A102,'2025'!A:A,'2025'!F:F,"")</f>
        <v>1</v>
      </c>
    </row>
    <row r="103" spans="1:11">
      <c r="A103" t="str">
        <v>Sberbank</v>
      </c>
      <c r="B103">
        <f>_xlfn.XLOOKUP(A103,'2021'!A:A,'2021'!U:U, "")</f>
        <v>1</v>
      </c>
      <c r="C103" t="str">
        <f>_xlfn.XLOOKUP(A103,'2021'!A:A,'2021'!V:V,"")</f>
        <v/>
      </c>
      <c r="D103">
        <f>_xlfn.XLOOKUP(A103,'2022'!A:A,'2022'!V:V,"")</f>
        <v>1</v>
      </c>
      <c r="E103" t="str">
        <f>_xlfn.XLOOKUP(A103,'2022'!A:A,'2022'!W:W,"")</f>
        <v/>
      </c>
      <c r="F103">
        <f>_xlfn.XLOOKUP(A103,'2023'!B:B,'2023'!AD:AD,"")</f>
        <v>1</v>
      </c>
      <c r="G103" t="str">
        <f>_xlfn.XLOOKUP(A103,'2023'!B:B,'2023'!AE:AE,"")</f>
        <v/>
      </c>
      <c r="H103">
        <f>_xlfn.XLOOKUP(A103,'2024'!B:B,'2024'!AV:AV,"")</f>
        <v>1</v>
      </c>
      <c r="I103">
        <f>_xlfn.XLOOKUP(A103,'2024'!B:B,'2024'!AZ:AZ,"")</f>
        <v>0</v>
      </c>
      <c r="J103">
        <f>_xlfn.XLOOKUP(A103,'2025'!A:A,'2025'!E:E,"")</f>
        <v>1</v>
      </c>
      <c r="K103">
        <f>_xlfn.XLOOKUP(A103,'2025'!A:A,'2025'!F:F,"")</f>
        <v>0</v>
      </c>
    </row>
    <row r="104" spans="1:11">
      <c r="A104" t="str">
        <v>AXA</v>
      </c>
      <c r="B104">
        <f>_xlfn.XLOOKUP(A104,'2021'!A:A,'2021'!U:U, "")</f>
        <v>1</v>
      </c>
      <c r="C104">
        <f>_xlfn.XLOOKUP(A104,'2021'!A:A,'2021'!V:V,"")</f>
        <v>1</v>
      </c>
      <c r="D104">
        <f>_xlfn.XLOOKUP(A104,'2022'!A:A,'2022'!V:V,"")</f>
        <v>1</v>
      </c>
      <c r="E104">
        <f>_xlfn.XLOOKUP(A104,'2022'!A:A,'2022'!W:W,"")</f>
        <v>1</v>
      </c>
      <c r="F104" t="str">
        <f>_xlfn.XLOOKUP(A104,'2023'!B:B,'2023'!AD:AD,"")</f>
        <v/>
      </c>
      <c r="G104">
        <f>_xlfn.XLOOKUP(A104,'2023'!B:B,'2023'!AE:AE,"")</f>
        <v>1</v>
      </c>
      <c r="H104" t="str">
        <f>_xlfn.XLOOKUP(A104,'2024'!B:B,'2024'!AV:AV,"")</f>
        <v/>
      </c>
      <c r="I104">
        <f>_xlfn.XLOOKUP(A104,'2024'!B:B,'2024'!AZ:AZ,"")</f>
        <v>1</v>
      </c>
      <c r="J104">
        <f>_xlfn.XLOOKUP(A104,'2025'!A:A,'2025'!E:E,"")</f>
        <v>0</v>
      </c>
      <c r="K104">
        <f>_xlfn.XLOOKUP(A104,'2025'!A:A,'2025'!F:F,"")</f>
        <v>1</v>
      </c>
    </row>
    <row r="105" spans="1:11">
      <c r="A105" t="str">
        <v>ENI</v>
      </c>
      <c r="B105">
        <f>_xlfn.XLOOKUP(A105,'2021'!A:A,'2021'!U:U, "")</f>
        <v>1</v>
      </c>
      <c r="C105">
        <f>_xlfn.XLOOKUP(A105,'2021'!A:A,'2021'!V:V,"")</f>
        <v>1</v>
      </c>
      <c r="D105" t="str">
        <f>_xlfn.XLOOKUP(A105,'2022'!A:A,'2022'!V:V,"")</f>
        <v/>
      </c>
      <c r="E105">
        <f>_xlfn.XLOOKUP(A105,'2022'!A:A,'2022'!W:W,"")</f>
        <v>1</v>
      </c>
      <c r="F105">
        <f>_xlfn.XLOOKUP(A105,'2023'!B:B,'2023'!AD:AD,"")</f>
        <v>1</v>
      </c>
      <c r="G105" t="str">
        <f>_xlfn.XLOOKUP(A105,'2023'!B:B,'2023'!AE:AE,"")</f>
        <v/>
      </c>
      <c r="H105" t="str">
        <f>_xlfn.XLOOKUP(A105,'2024'!B:B,'2024'!AV:AV,"")</f>
        <v/>
      </c>
      <c r="I105">
        <f>_xlfn.XLOOKUP(A105,'2024'!B:B,'2024'!AZ:AZ,"")</f>
        <v>1</v>
      </c>
      <c r="J105">
        <f>_xlfn.XLOOKUP(A105,'2025'!A:A,'2025'!E:E,"")</f>
        <v>0</v>
      </c>
      <c r="K105">
        <f>_xlfn.XLOOKUP(A105,'2025'!A:A,'2025'!F:F,"")</f>
        <v>1</v>
      </c>
    </row>
    <row r="106" spans="1:11">
      <c r="A106" t="str">
        <v>Bosch Group</v>
      </c>
      <c r="B106">
        <f>_xlfn.XLOOKUP(A106,'2021'!A:A,'2021'!U:U, "")</f>
        <v>1</v>
      </c>
      <c r="C106" t="str">
        <f>_xlfn.XLOOKUP(A106,'2021'!A:A,'2021'!V:V,"")</f>
        <v/>
      </c>
      <c r="D106">
        <f>_xlfn.XLOOKUP(A106,'2022'!A:A,'2022'!V:V,"")</f>
        <v>1</v>
      </c>
      <c r="E106" t="str">
        <f>_xlfn.XLOOKUP(A106,'2022'!A:A,'2022'!W:W,"")</f>
        <v/>
      </c>
      <c r="F106">
        <f>_xlfn.XLOOKUP(A106,'2023'!B:B,'2023'!AD:AD,"")</f>
        <v>1</v>
      </c>
      <c r="G106" t="str">
        <f>_xlfn.XLOOKUP(A106,'2023'!B:B,'2023'!AE:AE,"")</f>
        <v/>
      </c>
      <c r="H106">
        <f>_xlfn.XLOOKUP(A106,'2024'!B:B,'2024'!AV:AV,"")</f>
        <v>1</v>
      </c>
      <c r="I106">
        <f>_xlfn.XLOOKUP(A106,'2024'!B:B,'2024'!AZ:AZ,"")</f>
        <v>0</v>
      </c>
      <c r="J106">
        <f>_xlfn.XLOOKUP(A106,'2025'!A:A,'2025'!E:E,"")</f>
        <v>1</v>
      </c>
      <c r="K106">
        <f>_xlfn.XLOOKUP(A106,'2025'!A:A,'2025'!F:F,"")</f>
        <v>0</v>
      </c>
    </row>
    <row r="107" spans="1:11">
      <c r="A107" t="str">
        <v>Tesla</v>
      </c>
      <c r="B107" t="str">
        <f>_xlfn.XLOOKUP(A107,'2021'!A:A,'2021'!U:U, "")</f>
        <v/>
      </c>
      <c r="C107" t="str">
        <f>_xlfn.XLOOKUP(A107,'2021'!A:A,'2021'!V:V,"")</f>
        <v/>
      </c>
      <c r="D107" t="str">
        <f>_xlfn.XLOOKUP(A107,'2022'!A:A,'2022'!V:V,"")</f>
        <v/>
      </c>
      <c r="E107" t="str">
        <f>_xlfn.XLOOKUP(A107,'2022'!A:A,'2022'!W:W,"")</f>
        <v/>
      </c>
      <c r="F107" t="str">
        <f>_xlfn.XLOOKUP(A107,'2023'!B:B,'2023'!AD:AD,"")</f>
        <v/>
      </c>
      <c r="G107" t="str">
        <f>_xlfn.XLOOKUP(A107,'2023'!B:B,'2023'!AE:AE,"")</f>
        <v/>
      </c>
      <c r="H107" t="str">
        <f>_xlfn.XLOOKUP(A107,'2024'!B:B,'2024'!AV:AV,"")</f>
        <v/>
      </c>
      <c r="I107">
        <f>_xlfn.XLOOKUP(A107,'2024'!B:B,'2024'!AZ:AZ,"")</f>
        <v>0</v>
      </c>
      <c r="J107">
        <f>_xlfn.XLOOKUP(A107,'2025'!A:A,'2025'!E:E,"")</f>
        <v>0</v>
      </c>
      <c r="K107">
        <f>_xlfn.XLOOKUP(A107,'2025'!A:A,'2025'!F:F,"")</f>
        <v>0</v>
      </c>
    </row>
    <row r="108" spans="1:11">
      <c r="A108" t="str">
        <v>China Post Group</v>
      </c>
      <c r="B108" t="str">
        <f>_xlfn.XLOOKUP(A108,'2021'!A:A,'2021'!U:U, "")</f>
        <v/>
      </c>
      <c r="C108" t="str">
        <f>_xlfn.XLOOKUP(A108,'2021'!A:A,'2021'!V:V,"")</f>
        <v/>
      </c>
      <c r="D108">
        <f>_xlfn.XLOOKUP(A108,'2022'!A:A,'2022'!V:V,"")</f>
        <v>1</v>
      </c>
      <c r="E108" t="str">
        <f>_xlfn.XLOOKUP(A108,'2022'!A:A,'2022'!W:W,"")</f>
        <v/>
      </c>
      <c r="F108" t="str">
        <f>_xlfn.XLOOKUP(A108,'2023'!B:B,'2023'!AD:AD,"")</f>
        <v/>
      </c>
      <c r="G108" t="str">
        <f>_xlfn.XLOOKUP(A108,'2023'!B:B,'2023'!AE:AE,"")</f>
        <v/>
      </c>
      <c r="H108" t="str">
        <f>_xlfn.XLOOKUP(A108,'2024'!B:B,'2024'!AV:AV,"")</f>
        <v/>
      </c>
      <c r="I108">
        <f>_xlfn.XLOOKUP(A108,'2024'!B:B,'2024'!AZ:AZ,"")</f>
        <v>0</v>
      </c>
      <c r="J108">
        <f>_xlfn.XLOOKUP(A108,'2025'!A:A,'2025'!E:E,"")</f>
        <v>0</v>
      </c>
      <c r="K108">
        <f>_xlfn.XLOOKUP(A108,'2025'!A:A,'2025'!F:F,"")</f>
        <v>0</v>
      </c>
    </row>
    <row r="109" spans="1:11">
      <c r="A109" t="str">
        <v>Royal Ahold Delhaize</v>
      </c>
      <c r="B109" t="str">
        <f>_xlfn.XLOOKUP(A109,'2021'!A:A,'2021'!U:U, "")</f>
        <v/>
      </c>
      <c r="C109">
        <f>_xlfn.XLOOKUP(A109,'2021'!A:A,'2021'!V:V,"")</f>
        <v>1</v>
      </c>
      <c r="D109" t="str">
        <f>_xlfn.XLOOKUP(A109,'2022'!A:A,'2022'!V:V,"")</f>
        <v/>
      </c>
      <c r="E109">
        <f>_xlfn.XLOOKUP(A109,'2022'!A:A,'2022'!W:W,"")</f>
        <v>1</v>
      </c>
      <c r="F109" t="str">
        <f>_xlfn.XLOOKUP(A109,'2023'!B:B,'2023'!AD:AD,"")</f>
        <v/>
      </c>
      <c r="G109">
        <f>_xlfn.XLOOKUP(A109,'2023'!B:B,'2023'!AE:AE,"")</f>
        <v>1</v>
      </c>
      <c r="H109" t="str">
        <f>_xlfn.XLOOKUP(A109,'2024'!B:B,'2024'!AV:AV,"")</f>
        <v/>
      </c>
      <c r="I109">
        <f>_xlfn.XLOOKUP(A109,'2024'!B:B,'2024'!AZ:AZ,"")</f>
        <v>1</v>
      </c>
      <c r="J109">
        <f>_xlfn.XLOOKUP(A109,'2025'!A:A,'2025'!E:E,"")</f>
        <v>0</v>
      </c>
      <c r="K109">
        <f>_xlfn.XLOOKUP(A109,'2025'!A:A,'2025'!F:F,"")</f>
        <v>1</v>
      </c>
    </row>
    <row r="110" spans="1:11">
      <c r="A110" t="str">
        <v>Itochu</v>
      </c>
      <c r="B110">
        <f>_xlfn.XLOOKUP(A110,'2021'!A:A,'2021'!U:U, "")</f>
        <v>1</v>
      </c>
      <c r="C110">
        <f>_xlfn.XLOOKUP(A110,'2021'!A:A,'2021'!V:V,"")</f>
        <v>1</v>
      </c>
      <c r="D110">
        <f>_xlfn.XLOOKUP(A110,'2022'!A:A,'2022'!V:V,"")</f>
        <v>1</v>
      </c>
      <c r="E110">
        <f>_xlfn.XLOOKUP(A110,'2022'!A:A,'2022'!W:W,"")</f>
        <v>1</v>
      </c>
      <c r="F110" t="str">
        <f>_xlfn.XLOOKUP(A110,'2023'!B:B,'2023'!AD:AD,"")</f>
        <v/>
      </c>
      <c r="G110">
        <f>_xlfn.XLOOKUP(A110,'2023'!B:B,'2023'!AE:AE,"")</f>
        <v>1</v>
      </c>
      <c r="H110" t="str">
        <f>_xlfn.XLOOKUP(A110,'2024'!B:B,'2024'!AV:AV,"")</f>
        <v/>
      </c>
      <c r="I110">
        <f>_xlfn.XLOOKUP(A110,'2024'!B:B,'2024'!AZ:AZ,"")</f>
        <v>1</v>
      </c>
      <c r="J110">
        <f>_xlfn.XLOOKUP(A110,'2025'!A:A,'2025'!E:E,"")</f>
        <v>0</v>
      </c>
      <c r="K110">
        <f>_xlfn.XLOOKUP(A110,'2025'!A:A,'2025'!F:F,"")</f>
        <v>1</v>
      </c>
    </row>
    <row r="111" spans="1:11">
      <c r="A111" t="str">
        <v>Mitsui</v>
      </c>
      <c r="B111">
        <f>_xlfn.XLOOKUP(A111,'2021'!A:A,'2021'!U:U, "")</f>
        <v>1</v>
      </c>
      <c r="C111">
        <f>_xlfn.XLOOKUP(A111,'2021'!A:A,'2021'!V:V,"")</f>
        <v>1</v>
      </c>
      <c r="D111" t="str">
        <f>_xlfn.XLOOKUP(A111,'2022'!A:A,'2022'!V:V,"")</f>
        <v/>
      </c>
      <c r="E111">
        <f>_xlfn.XLOOKUP(A111,'2022'!A:A,'2022'!W:W,"")</f>
        <v>1</v>
      </c>
      <c r="F111" t="str">
        <f>_xlfn.XLOOKUP(A111,'2023'!B:B,'2023'!AD:AD,"")</f>
        <v/>
      </c>
      <c r="G111">
        <f>_xlfn.XLOOKUP(A111,'2023'!B:B,'2023'!AE:AE,"")</f>
        <v>1</v>
      </c>
      <c r="H111" t="str">
        <f>_xlfn.XLOOKUP(A111,'2024'!B:B,'2024'!AV:AV,"")</f>
        <v/>
      </c>
      <c r="I111">
        <f>_xlfn.XLOOKUP(A111,'2024'!B:B,'2024'!AZ:AZ,"")</f>
        <v>0</v>
      </c>
      <c r="J111">
        <f>_xlfn.XLOOKUP(A111,'2025'!A:A,'2025'!E:E,"")</f>
        <v>0</v>
      </c>
      <c r="K111">
        <f>_xlfn.XLOOKUP(A111,'2025'!A:A,'2025'!F:F,"")</f>
        <v>1</v>
      </c>
    </row>
    <row r="112" spans="1:11">
      <c r="A112" t="str">
        <v>Dell Technologies</v>
      </c>
      <c r="B112" t="str">
        <f>_xlfn.XLOOKUP(A112,'2021'!A:A,'2021'!U:U, "")</f>
        <v/>
      </c>
      <c r="C112">
        <f>_xlfn.XLOOKUP(A112,'2021'!A:A,'2021'!V:V,"")</f>
        <v>1</v>
      </c>
      <c r="D112" t="str">
        <f>_xlfn.XLOOKUP(A112,'2022'!A:A,'2022'!V:V,"")</f>
        <v/>
      </c>
      <c r="E112">
        <f>_xlfn.XLOOKUP(A112,'2022'!A:A,'2022'!W:W,"")</f>
        <v>1</v>
      </c>
      <c r="F112" t="str">
        <f>_xlfn.XLOOKUP(A112,'2023'!B:B,'2023'!AD:AD,"")</f>
        <v/>
      </c>
      <c r="G112">
        <f>_xlfn.XLOOKUP(A112,'2023'!B:B,'2023'!AE:AE,"")</f>
        <v>1</v>
      </c>
      <c r="H112" t="str">
        <f>_xlfn.XLOOKUP(A112,'2024'!B:B,'2024'!AV:AV,"")</f>
        <v/>
      </c>
      <c r="I112">
        <f>_xlfn.XLOOKUP(A112,'2024'!B:B,'2024'!AZ:AZ,"")</f>
        <v>1</v>
      </c>
      <c r="J112">
        <f>_xlfn.XLOOKUP(A112,'2025'!A:A,'2025'!E:E,"")</f>
        <v>0</v>
      </c>
      <c r="K112">
        <f>_xlfn.XLOOKUP(A112,'2025'!A:A,'2025'!F:F,"")</f>
        <v>1</v>
      </c>
    </row>
    <row r="113" spans="1:11">
      <c r="A113" t="str">
        <v>REWE Group</v>
      </c>
      <c r="B113" t="str">
        <f>_xlfn.XLOOKUP(A113,'2021'!A:A,'2021'!U:U, "")</f>
        <v/>
      </c>
      <c r="C113" t="str">
        <f>_xlfn.XLOOKUP(A113,'2021'!A:A,'2021'!V:V,"")</f>
        <v/>
      </c>
      <c r="D113" t="str">
        <f>_xlfn.XLOOKUP(A113,'2022'!A:A,'2022'!V:V,"")</f>
        <v/>
      </c>
      <c r="E113" t="str">
        <f>_xlfn.XLOOKUP(A113,'2022'!A:A,'2022'!W:W,"")</f>
        <v/>
      </c>
      <c r="F113" t="str">
        <f>_xlfn.XLOOKUP(A113,'2023'!B:B,'2023'!AD:AD,"")</f>
        <v/>
      </c>
      <c r="G113" t="str">
        <f>_xlfn.XLOOKUP(A113,'2023'!B:B,'2023'!AE:AE,"")</f>
        <v/>
      </c>
      <c r="H113" t="str">
        <f>_xlfn.XLOOKUP(A113,'2024'!B:B,'2024'!AV:AV,"")</f>
        <v/>
      </c>
      <c r="I113" t="str">
        <f>_xlfn.XLOOKUP(A113,'2024'!B:B,'2024'!AZ:AZ,"")</f>
        <v/>
      </c>
      <c r="J113">
        <f>_xlfn.XLOOKUP(A113,'2025'!A:A,'2025'!E:E,"")</f>
        <v>0</v>
      </c>
      <c r="K113">
        <f>_xlfn.XLOOKUP(A113,'2025'!A:A,'2025'!F:F,"")</f>
        <v>1</v>
      </c>
    </row>
    <row r="114" spans="1:11">
      <c r="A114" t="str">
        <v>Carrefour</v>
      </c>
      <c r="B114" t="str">
        <f>_xlfn.XLOOKUP(A114,'2021'!A:A,'2021'!U:U, "")</f>
        <v/>
      </c>
      <c r="C114" t="str">
        <f>_xlfn.XLOOKUP(A114,'2021'!A:A,'2021'!V:V,"")</f>
        <v/>
      </c>
      <c r="D114">
        <f>_xlfn.XLOOKUP(A114,'2022'!A:A,'2022'!V:V,"")</f>
        <v>1</v>
      </c>
      <c r="E114" t="str">
        <f>_xlfn.XLOOKUP(A114,'2022'!A:A,'2022'!W:W,"")</f>
        <v/>
      </c>
      <c r="F114">
        <f>_xlfn.XLOOKUP(A114,'2023'!B:B,'2023'!AD:AD,"")</f>
        <v>1</v>
      </c>
      <c r="G114" t="str">
        <f>_xlfn.XLOOKUP(A114,'2023'!B:B,'2023'!AE:AE,"")</f>
        <v/>
      </c>
      <c r="H114">
        <f>_xlfn.XLOOKUP(A114,'2024'!B:B,'2024'!AV:AV,"")</f>
        <v>1</v>
      </c>
      <c r="I114">
        <f>_xlfn.XLOOKUP(A114,'2024'!B:B,'2024'!AZ:AZ,"")</f>
        <v>0</v>
      </c>
      <c r="J114">
        <f>_xlfn.XLOOKUP(A114,'2025'!A:A,'2025'!E:E,"")</f>
        <v>1</v>
      </c>
      <c r="K114">
        <f>_xlfn.XLOOKUP(A114,'2025'!A:A,'2025'!F:F,"")</f>
        <v>0</v>
      </c>
    </row>
    <row r="115" spans="1:11">
      <c r="A115" t="str">
        <v>SK</v>
      </c>
      <c r="B115" t="str">
        <f>_xlfn.XLOOKUP(A115,'2021'!A:A,'2021'!U:U, "")</f>
        <v/>
      </c>
      <c r="C115">
        <f>_xlfn.XLOOKUP(A115,'2021'!A:A,'2021'!V:V,"")</f>
        <v>1</v>
      </c>
      <c r="D115" t="str">
        <f>_xlfn.XLOOKUP(A115,'2022'!A:A,'2022'!V:V,"")</f>
        <v/>
      </c>
      <c r="E115" t="str">
        <f>_xlfn.XLOOKUP(A115,'2022'!A:A,'2022'!W:W,"")</f>
        <v/>
      </c>
      <c r="F115" t="str">
        <f>_xlfn.XLOOKUP(A115,'2023'!B:B,'2023'!AD:AD,"")</f>
        <v/>
      </c>
      <c r="G115" t="str">
        <f>_xlfn.XLOOKUP(A115,'2023'!B:B,'2023'!AE:AE,"")</f>
        <v/>
      </c>
      <c r="H115">
        <f>_xlfn.XLOOKUP(A115,'2024'!B:B,'2024'!AV:AV,"")</f>
        <v>1</v>
      </c>
      <c r="I115">
        <f>_xlfn.XLOOKUP(A115,'2024'!B:B,'2024'!AZ:AZ,"")</f>
        <v>0</v>
      </c>
      <c r="J115">
        <f>_xlfn.XLOOKUP(A115,'2025'!A:A,'2025'!E:E,"")</f>
        <v>0</v>
      </c>
      <c r="K115">
        <f>_xlfn.XLOOKUP(A115,'2025'!A:A,'2025'!F:F,"")</f>
        <v>1</v>
      </c>
    </row>
    <row r="116" spans="1:11">
      <c r="A116" t="str">
        <v>PepsiCo</v>
      </c>
      <c r="B116" t="str">
        <f>_xlfn.XLOOKUP(A116,'2021'!A:A,'2021'!U:U, "")</f>
        <v/>
      </c>
      <c r="C116">
        <f>_xlfn.XLOOKUP(A116,'2021'!A:A,'2021'!V:V,"")</f>
        <v>1</v>
      </c>
      <c r="D116" t="str">
        <f>_xlfn.XLOOKUP(A116,'2022'!A:A,'2022'!V:V,"")</f>
        <v/>
      </c>
      <c r="E116">
        <f>_xlfn.XLOOKUP(A116,'2022'!A:A,'2022'!W:W,"")</f>
        <v>1</v>
      </c>
      <c r="F116" t="str">
        <f>_xlfn.XLOOKUP(A116,'2023'!B:B,'2023'!AD:AD,"")</f>
        <v/>
      </c>
      <c r="G116">
        <f>_xlfn.XLOOKUP(A116,'2023'!B:B,'2023'!AE:AE,"")</f>
        <v>1</v>
      </c>
      <c r="H116" t="str">
        <f>_xlfn.XLOOKUP(A116,'2024'!B:B,'2024'!AV:AV,"")</f>
        <v/>
      </c>
      <c r="I116">
        <f>_xlfn.XLOOKUP(A116,'2024'!B:B,'2024'!AZ:AZ,"")</f>
        <v>1</v>
      </c>
      <c r="J116">
        <f>_xlfn.XLOOKUP(A116,'2025'!A:A,'2025'!E:E,"")</f>
        <v>0</v>
      </c>
      <c r="K116">
        <f>_xlfn.XLOOKUP(A116,'2025'!A:A,'2025'!F:F,"")</f>
        <v>1</v>
      </c>
    </row>
    <row r="117" spans="1:11">
      <c r="A117" t="str">
        <v>Tencent Holdings</v>
      </c>
      <c r="B117" t="str">
        <f>_xlfn.XLOOKUP(A117,'2021'!A:A,'2021'!U:U, "")</f>
        <v/>
      </c>
      <c r="C117" t="str">
        <f>_xlfn.XLOOKUP(A117,'2021'!A:A,'2021'!V:V,"")</f>
        <v/>
      </c>
      <c r="D117">
        <f>_xlfn.XLOOKUP(A117,'2022'!A:A,'2022'!V:V,"")</f>
        <v>1</v>
      </c>
      <c r="E117" t="str">
        <f>_xlfn.XLOOKUP(A117,'2022'!A:A,'2022'!W:W,"")</f>
        <v/>
      </c>
      <c r="F117" t="str">
        <f>_xlfn.XLOOKUP(A117,'2023'!B:B,'2023'!AD:AD,"")</f>
        <v/>
      </c>
      <c r="G117">
        <f>_xlfn.XLOOKUP(A117,'2023'!B:B,'2023'!AE:AE,"")</f>
        <v>1</v>
      </c>
      <c r="H117">
        <f>_xlfn.XLOOKUP(A117,'2024'!B:B,'2024'!AV:AV,"")</f>
        <v>1</v>
      </c>
      <c r="I117">
        <f>_xlfn.XLOOKUP(A117,'2024'!B:B,'2024'!AZ:AZ,"")</f>
        <v>0</v>
      </c>
      <c r="J117">
        <f>_xlfn.XLOOKUP(A117,'2025'!A:A,'2025'!E:E,"")</f>
        <v>0</v>
      </c>
      <c r="K117">
        <f>_xlfn.XLOOKUP(A117,'2025'!A:A,'2025'!F:F,"")</f>
        <v>1</v>
      </c>
    </row>
    <row r="118" spans="1:11">
      <c r="A118" t="str">
        <v>Christian Dior</v>
      </c>
      <c r="B118" t="str">
        <f>_xlfn.XLOOKUP(A118,'2021'!A:A,'2021'!U:U, "")</f>
        <v/>
      </c>
      <c r="C118" t="str">
        <f>_xlfn.XLOOKUP(A118,'2021'!A:A,'2021'!V:V,"")</f>
        <v/>
      </c>
      <c r="D118" t="str">
        <f>_xlfn.XLOOKUP(A118,'2022'!A:A,'2022'!V:V,"")</f>
        <v/>
      </c>
      <c r="E118" t="str">
        <f>_xlfn.XLOOKUP(A118,'2022'!A:A,'2022'!W:W,"")</f>
        <v/>
      </c>
      <c r="F118" t="str">
        <f>_xlfn.XLOOKUP(A118,'2023'!B:B,'2023'!AD:AD,"")</f>
        <v/>
      </c>
      <c r="G118" t="str">
        <f>_xlfn.XLOOKUP(A118,'2023'!B:B,'2023'!AE:AE,"")</f>
        <v/>
      </c>
      <c r="H118" t="str">
        <f>_xlfn.XLOOKUP(A118,'2024'!B:B,'2024'!AV:AV,"")</f>
        <v/>
      </c>
      <c r="I118">
        <f>_xlfn.XLOOKUP(A118,'2024'!B:B,'2024'!AZ:AZ,"")</f>
        <v>0</v>
      </c>
      <c r="J118">
        <f>_xlfn.XLOOKUP(A118,'2025'!A:A,'2025'!E:E,"")</f>
        <v>0</v>
      </c>
      <c r="K118">
        <f>_xlfn.XLOOKUP(A118,'2025'!A:A,'2025'!F:F,"")</f>
        <v>0</v>
      </c>
    </row>
    <row r="119" spans="1:11">
      <c r="A119" t="str">
        <v>Zhejiang Rongsheng Holding Group</v>
      </c>
      <c r="B119" t="str">
        <f>_xlfn.XLOOKUP(A119,'2021'!A:A,'2021'!U:U, "")</f>
        <v/>
      </c>
      <c r="C119" t="str">
        <f>_xlfn.XLOOKUP(A119,'2021'!A:A,'2021'!V:V,"")</f>
        <v/>
      </c>
      <c r="D119" t="str">
        <f>_xlfn.XLOOKUP(A119,'2022'!A:A,'2022'!V:V,"")</f>
        <v/>
      </c>
      <c r="E119" t="str">
        <f>_xlfn.XLOOKUP(A119,'2022'!A:A,'2022'!W:W,"")</f>
        <v/>
      </c>
      <c r="F119" t="str">
        <f>_xlfn.XLOOKUP(A119,'2023'!B:B,'2023'!AD:AD,"")</f>
        <v/>
      </c>
      <c r="G119" t="str">
        <f>_xlfn.XLOOKUP(A119,'2023'!B:B,'2023'!AE:AE,"")</f>
        <v/>
      </c>
      <c r="H119" t="str">
        <f>_xlfn.XLOOKUP(A119,'2024'!B:B,'2024'!AV:AV,"")</f>
        <v/>
      </c>
      <c r="I119">
        <f>_xlfn.XLOOKUP(A119,'2024'!B:B,'2024'!AZ:AZ,"")</f>
        <v>0</v>
      </c>
      <c r="J119">
        <f>_xlfn.XLOOKUP(A119,'2025'!A:A,'2025'!E:E,"")</f>
        <v>0</v>
      </c>
      <c r="K119">
        <f>_xlfn.XLOOKUP(A119,'2025'!A:A,'2025'!F:F,"")</f>
        <v>0</v>
      </c>
    </row>
    <row r="120" spans="1:11">
      <c r="A120" t="str">
        <v>Sinopharm</v>
      </c>
      <c r="B120" t="str">
        <f>_xlfn.XLOOKUP(A120,'2021'!A:A,'2021'!U:U, "")</f>
        <v/>
      </c>
      <c r="C120" t="str">
        <f>_xlfn.XLOOKUP(A120,'2021'!A:A,'2021'!V:V,"")</f>
        <v/>
      </c>
      <c r="D120" t="str">
        <f>_xlfn.XLOOKUP(A120,'2022'!A:A,'2022'!V:V,"")</f>
        <v/>
      </c>
      <c r="E120" t="str">
        <f>_xlfn.XLOOKUP(A120,'2022'!A:A,'2022'!W:W,"")</f>
        <v/>
      </c>
      <c r="F120" t="str">
        <f>_xlfn.XLOOKUP(A120,'2023'!B:B,'2023'!AD:AD,"")</f>
        <v/>
      </c>
      <c r="G120" t="str">
        <f>_xlfn.XLOOKUP(A120,'2023'!B:B,'2023'!AE:AE,"")</f>
        <v/>
      </c>
      <c r="H120" t="str">
        <f>_xlfn.XLOOKUP(A120,'2024'!B:B,'2024'!AV:AV,"")</f>
        <v/>
      </c>
      <c r="I120">
        <f>_xlfn.XLOOKUP(A120,'2024'!B:B,'2024'!AZ:AZ,"")</f>
        <v>0</v>
      </c>
      <c r="J120">
        <f>_xlfn.XLOOKUP(A120,'2025'!A:A,'2025'!E:E,"")</f>
        <v>0</v>
      </c>
      <c r="K120">
        <f>_xlfn.XLOOKUP(A120,'2025'!A:A,'2025'!F:F,"")</f>
        <v>0</v>
      </c>
    </row>
    <row r="121" spans="1:11">
      <c r="A121" t="str">
        <v>Petrobras</v>
      </c>
      <c r="B121" t="str">
        <f>_xlfn.XLOOKUP(A121,'2021'!A:A,'2021'!U:U, "")</f>
        <v/>
      </c>
      <c r="C121" t="str">
        <f>_xlfn.XLOOKUP(A121,'2021'!A:A,'2021'!V:V,"")</f>
        <v/>
      </c>
      <c r="D121" t="str">
        <f>_xlfn.XLOOKUP(A121,'2022'!A:A,'2022'!V:V,"")</f>
        <v/>
      </c>
      <c r="E121">
        <f>_xlfn.XLOOKUP(A121,'2022'!A:A,'2022'!W:W,"")</f>
        <v>1</v>
      </c>
      <c r="F121">
        <f>_xlfn.XLOOKUP(A121,'2023'!B:B,'2023'!AD:AD,"")</f>
        <v>1</v>
      </c>
      <c r="G121" t="str">
        <f>_xlfn.XLOOKUP(A121,'2023'!B:B,'2023'!AE:AE,"")</f>
        <v/>
      </c>
      <c r="H121">
        <f>_xlfn.XLOOKUP(A121,'2024'!B:B,'2024'!AV:AV,"")</f>
        <v>1</v>
      </c>
      <c r="I121">
        <f>_xlfn.XLOOKUP(A121,'2024'!B:B,'2024'!AZ:AZ,"")</f>
        <v>0</v>
      </c>
      <c r="J121">
        <f>_xlfn.XLOOKUP(A121,'2025'!A:A,'2025'!E:E,"")</f>
        <v>0</v>
      </c>
      <c r="K121">
        <f>_xlfn.XLOOKUP(A121,'2025'!A:A,'2025'!F:F,"")</f>
        <v>1</v>
      </c>
    </row>
    <row r="122" spans="1:11">
      <c r="A122" t="str">
        <v>Pemex</v>
      </c>
      <c r="B122" t="str">
        <f>_xlfn.XLOOKUP(A122,'2021'!A:A,'2021'!U:U, "")</f>
        <v/>
      </c>
      <c r="C122" t="str">
        <f>_xlfn.XLOOKUP(A122,'2021'!A:A,'2021'!V:V,"")</f>
        <v/>
      </c>
      <c r="D122" t="str">
        <f>_xlfn.XLOOKUP(A122,'2022'!A:A,'2022'!V:V,"")</f>
        <v/>
      </c>
      <c r="E122" t="str">
        <f>_xlfn.XLOOKUP(A122,'2022'!A:A,'2022'!W:W,"")</f>
        <v/>
      </c>
      <c r="F122" t="str">
        <f>_xlfn.XLOOKUP(A122,'2023'!B:B,'2023'!AD:AD,"")</f>
        <v/>
      </c>
      <c r="G122" t="str">
        <f>_xlfn.XLOOKUP(A122,'2023'!B:B,'2023'!AE:AE,"")</f>
        <v/>
      </c>
      <c r="H122" t="str">
        <f>_xlfn.XLOOKUP(A122,'2024'!B:B,'2024'!AV:AV,"")</f>
        <v/>
      </c>
      <c r="I122">
        <f>_xlfn.XLOOKUP(A122,'2024'!B:B,'2024'!AZ:AZ,"")</f>
        <v>1</v>
      </c>
      <c r="J122">
        <f>_xlfn.XLOOKUP(A122,'2025'!A:A,'2025'!E:E,"")</f>
        <v>0</v>
      </c>
      <c r="K122">
        <f>_xlfn.XLOOKUP(A122,'2025'!A:A,'2025'!F:F,"")</f>
        <v>1</v>
      </c>
    </row>
    <row r="123" spans="1:11">
      <c r="A123" t="str">
        <v>Walt Disney</v>
      </c>
      <c r="B123" t="str">
        <f>_xlfn.XLOOKUP(A123,'2021'!A:A,'2021'!U:U, "")</f>
        <v/>
      </c>
      <c r="C123">
        <f>_xlfn.XLOOKUP(A123,'2021'!A:A,'2021'!V:V,"")</f>
        <v>1</v>
      </c>
      <c r="D123" t="str">
        <f>_xlfn.XLOOKUP(A123,'2022'!A:A,'2022'!V:V,"")</f>
        <v/>
      </c>
      <c r="E123">
        <f>_xlfn.XLOOKUP(A123,'2022'!A:A,'2022'!W:W,"")</f>
        <v>1</v>
      </c>
      <c r="F123" t="str">
        <f>_xlfn.XLOOKUP(A123,'2023'!B:B,'2023'!AD:AD,"")</f>
        <v/>
      </c>
      <c r="G123">
        <f>_xlfn.XLOOKUP(A123,'2023'!B:B,'2023'!AE:AE,"")</f>
        <v>1</v>
      </c>
      <c r="H123" t="str">
        <f>_xlfn.XLOOKUP(A123,'2024'!B:B,'2024'!AV:AV,"")</f>
        <v/>
      </c>
      <c r="I123">
        <f>_xlfn.XLOOKUP(A123,'2024'!B:B,'2024'!AZ:AZ,"")</f>
        <v>1</v>
      </c>
      <c r="J123">
        <f>_xlfn.XLOOKUP(A123,'2025'!A:A,'2025'!E:E,"")</f>
        <v>0</v>
      </c>
      <c r="K123">
        <f>_xlfn.XLOOKUP(A123,'2025'!A:A,'2025'!F:F,"")</f>
        <v>1</v>
      </c>
    </row>
    <row r="124" spans="1:11">
      <c r="A124" t="str">
        <v>United Parcel Service</v>
      </c>
      <c r="B124">
        <f>_xlfn.XLOOKUP(A124,'2021'!A:A,'2021'!U:U, "")</f>
        <v>1</v>
      </c>
      <c r="C124" t="str">
        <f>_xlfn.XLOOKUP(A124,'2021'!A:A,'2021'!V:V,"")</f>
        <v/>
      </c>
      <c r="D124">
        <f>_xlfn.XLOOKUP(A124,'2022'!A:A,'2022'!V:V,"")</f>
        <v>1</v>
      </c>
      <c r="E124" t="str">
        <f>_xlfn.XLOOKUP(A124,'2022'!A:A,'2022'!W:W,"")</f>
        <v/>
      </c>
      <c r="F124">
        <f>_xlfn.XLOOKUP(A124,'2023'!B:B,'2023'!AD:AD,"")</f>
        <v>1</v>
      </c>
      <c r="G124" t="str">
        <f>_xlfn.XLOOKUP(A124,'2023'!B:B,'2023'!AE:AE,"")</f>
        <v/>
      </c>
      <c r="H124">
        <f>_xlfn.XLOOKUP(A124,'2024'!B:B,'2024'!AV:AV,"")</f>
        <v>1</v>
      </c>
      <c r="I124">
        <f>_xlfn.XLOOKUP(A124,'2024'!B:B,'2024'!AZ:AZ,"")</f>
        <v>0</v>
      </c>
      <c r="J124">
        <f>_xlfn.XLOOKUP(A124,'2025'!A:A,'2025'!E:E,"")</f>
        <v>1</v>
      </c>
      <c r="K124">
        <f>_xlfn.XLOOKUP(A124,'2025'!A:A,'2025'!F:F,"")</f>
        <v>0</v>
      </c>
    </row>
    <row r="125" spans="1:11">
      <c r="A125" t="str">
        <v>DHL Group</v>
      </c>
      <c r="B125" t="str">
        <f>_xlfn.XLOOKUP(A125,'2021'!A:A,'2021'!U:U, "")</f>
        <v/>
      </c>
      <c r="C125" t="str">
        <f>_xlfn.XLOOKUP(A125,'2021'!A:A,'2021'!V:V,"")</f>
        <v/>
      </c>
      <c r="D125" t="str">
        <f>_xlfn.XLOOKUP(A125,'2022'!A:A,'2022'!V:V,"")</f>
        <v/>
      </c>
      <c r="E125" t="str">
        <f>_xlfn.XLOOKUP(A125,'2022'!A:A,'2022'!W:W,"")</f>
        <v/>
      </c>
      <c r="F125" t="str">
        <f>_xlfn.XLOOKUP(A125,'2023'!B:B,'2023'!AD:AD,"")</f>
        <v/>
      </c>
      <c r="G125" t="str">
        <f>_xlfn.XLOOKUP(A125,'2023'!B:B,'2023'!AE:AE,"")</f>
        <v/>
      </c>
      <c r="H125" t="str">
        <f>_xlfn.XLOOKUP(A125,'2024'!B:B,'2024'!AV:AV,"")</f>
        <v/>
      </c>
      <c r="I125">
        <f>_xlfn.XLOOKUP(A125,'2024'!B:B,'2024'!AZ:AZ,"")</f>
        <v>1</v>
      </c>
      <c r="J125">
        <f>_xlfn.XLOOKUP(A125,'2025'!A:A,'2025'!E:E,"")</f>
        <v>0</v>
      </c>
      <c r="K125">
        <f>_xlfn.XLOOKUP(A125,'2025'!A:A,'2025'!F:F,"")</f>
        <v>1</v>
      </c>
    </row>
    <row r="126" spans="1:11">
      <c r="A126" t="str">
        <v>Credit Agricole</v>
      </c>
      <c r="B126" t="str">
        <f>_xlfn.XLOOKUP(A126,'2021'!A:A,'2021'!U:U, "")</f>
        <v/>
      </c>
      <c r="C126" t="str">
        <f>_xlfn.XLOOKUP(A126,'2021'!A:A,'2021'!V:V,"")</f>
        <v/>
      </c>
      <c r="D126" t="str">
        <f>_xlfn.XLOOKUP(A126,'2022'!A:A,'2022'!V:V,"")</f>
        <v/>
      </c>
      <c r="E126" t="str">
        <f>_xlfn.XLOOKUP(A126,'2022'!A:A,'2022'!W:W,"")</f>
        <v/>
      </c>
      <c r="F126" t="str">
        <f>_xlfn.XLOOKUP(A126,'2023'!B:B,'2023'!AD:AD,"")</f>
        <v/>
      </c>
      <c r="G126" t="str">
        <f>_xlfn.XLOOKUP(A126,'2023'!B:B,'2023'!AE:AE,"")</f>
        <v/>
      </c>
      <c r="H126">
        <f>_xlfn.XLOOKUP(A126,'2024'!B:B,'2024'!AV:AV,"")</f>
        <v>1</v>
      </c>
      <c r="I126">
        <f>_xlfn.XLOOKUP(A126,'2024'!B:B,'2024'!AZ:AZ,"")</f>
        <v>0</v>
      </c>
      <c r="J126">
        <f>_xlfn.XLOOKUP(A126,'2025'!A:A,'2025'!E:E,"")</f>
        <v>0</v>
      </c>
      <c r="K126">
        <f>_xlfn.XLOOKUP(A126,'2025'!A:A,'2025'!F:F,"")</f>
        <v>1</v>
      </c>
    </row>
    <row r="127" spans="1:11">
      <c r="A127" t="str">
        <v>Taiwan Semiconductor Manufacturing</v>
      </c>
      <c r="B127" t="str">
        <f>_xlfn.XLOOKUP(A127,'2021'!A:A,'2021'!U:U, "")</f>
        <v/>
      </c>
      <c r="C127">
        <f>_xlfn.XLOOKUP(A127,'2021'!A:A,'2021'!V:V,"")</f>
        <v>1</v>
      </c>
      <c r="D127" t="str">
        <f>_xlfn.XLOOKUP(A127,'2022'!A:A,'2022'!V:V,"")</f>
        <v/>
      </c>
      <c r="E127" t="str">
        <f>_xlfn.XLOOKUP(A127,'2022'!A:A,'2022'!W:W,"")</f>
        <v/>
      </c>
      <c r="F127" t="str">
        <f>_xlfn.XLOOKUP(A127,'2023'!B:B,'2023'!AD:AD,"")</f>
        <v/>
      </c>
      <c r="G127">
        <f>_xlfn.XLOOKUP(A127,'2023'!B:B,'2023'!AE:AE,"")</f>
        <v>1</v>
      </c>
      <c r="H127" t="str">
        <f>_xlfn.XLOOKUP(A127,'2024'!B:B,'2024'!AV:AV,"")</f>
        <v/>
      </c>
      <c r="I127">
        <f>_xlfn.XLOOKUP(A127,'2024'!B:B,'2024'!AZ:AZ,"")</f>
        <v>1</v>
      </c>
      <c r="J127">
        <f>_xlfn.XLOOKUP(A127,'2025'!A:A,'2025'!E:E,"")</f>
        <v>0</v>
      </c>
      <c r="K127">
        <f>_xlfn.XLOOKUP(A127,'2025'!A:A,'2025'!F:F,"")</f>
        <v>1</v>
      </c>
    </row>
    <row r="128" spans="1:11">
      <c r="A128" t="str">
        <v>Indian Oil</v>
      </c>
      <c r="B128" t="str">
        <f>_xlfn.XLOOKUP(A128,'2021'!A:A,'2021'!U:U, "")</f>
        <v/>
      </c>
      <c r="C128" t="str">
        <f>_xlfn.XLOOKUP(A128,'2021'!A:A,'2021'!V:V,"")</f>
        <v/>
      </c>
      <c r="D128" t="str">
        <f>_xlfn.XLOOKUP(A128,'2022'!A:A,'2022'!V:V,"")</f>
        <v/>
      </c>
      <c r="E128" t="str">
        <f>_xlfn.XLOOKUP(A128,'2022'!A:A,'2022'!W:W,"")</f>
        <v/>
      </c>
      <c r="F128" t="str">
        <f>_xlfn.XLOOKUP(A128,'2023'!B:B,'2023'!AD:AD,"")</f>
        <v/>
      </c>
      <c r="G128">
        <f>_xlfn.XLOOKUP(A128,'2023'!B:B,'2023'!AE:AE,"")</f>
        <v>1</v>
      </c>
      <c r="H128" t="str">
        <f>_xlfn.XLOOKUP(A128,'2024'!B:B,'2024'!AV:AV,"")</f>
        <v/>
      </c>
      <c r="I128">
        <f>_xlfn.XLOOKUP(A128,'2024'!B:B,'2024'!AZ:AZ,"")</f>
        <v>1</v>
      </c>
      <c r="J128">
        <f>_xlfn.XLOOKUP(A128,'2025'!A:A,'2025'!E:E,"")</f>
        <v>0</v>
      </c>
      <c r="K128">
        <f>_xlfn.XLOOKUP(A128,'2025'!A:A,'2025'!F:F,"")</f>
        <v>1</v>
      </c>
    </row>
    <row r="129" spans="1:11">
      <c r="A129" t="str">
        <v>NTT</v>
      </c>
      <c r="B129" t="str">
        <f>_xlfn.XLOOKUP(A129,'2021'!A:A,'2021'!U:U, "")</f>
        <v/>
      </c>
      <c r="C129" t="str">
        <f>_xlfn.XLOOKUP(A129,'2021'!A:A,'2021'!V:V,"")</f>
        <v/>
      </c>
      <c r="D129" t="str">
        <f>_xlfn.XLOOKUP(A129,'2022'!A:A,'2022'!V:V,"")</f>
        <v/>
      </c>
      <c r="E129" t="str">
        <f>_xlfn.XLOOKUP(A129,'2022'!A:A,'2022'!W:W,"")</f>
        <v/>
      </c>
      <c r="F129" t="str">
        <f>_xlfn.XLOOKUP(A129,'2023'!B:B,'2023'!AD:AD,"")</f>
        <v/>
      </c>
      <c r="G129" t="str">
        <f>_xlfn.XLOOKUP(A129,'2023'!B:B,'2023'!AE:AE,"")</f>
        <v/>
      </c>
      <c r="H129" t="str">
        <f>_xlfn.XLOOKUP(A129,'2024'!B:B,'2024'!AV:AV,"")</f>
        <v/>
      </c>
      <c r="I129" t="str">
        <f>_xlfn.XLOOKUP(A129,'2024'!B:B,'2024'!AZ:AZ,"")</f>
        <v/>
      </c>
      <c r="J129">
        <f>_xlfn.XLOOKUP(A129,'2025'!A:A,'2025'!E:E,"")</f>
        <v>0</v>
      </c>
      <c r="K129">
        <f>_xlfn.XLOOKUP(A129,'2025'!A:A,'2025'!F:F,"")</f>
        <v>1</v>
      </c>
    </row>
    <row r="130" spans="1:11">
      <c r="A130" t="str">
        <v>Tesco</v>
      </c>
      <c r="B130" t="str">
        <f>_xlfn.XLOOKUP(A130,'2021'!A:A,'2021'!U:U, "")</f>
        <v/>
      </c>
      <c r="C130">
        <f>_xlfn.XLOOKUP(A130,'2021'!A:A,'2021'!V:V,"")</f>
        <v>1</v>
      </c>
      <c r="D130" t="str">
        <f>_xlfn.XLOOKUP(A130,'2022'!A:A,'2022'!V:V,"")</f>
        <v/>
      </c>
      <c r="E130">
        <f>_xlfn.XLOOKUP(A130,'2022'!A:A,'2022'!W:W,"")</f>
        <v>1</v>
      </c>
      <c r="F130" t="str">
        <f>_xlfn.XLOOKUP(A130,'2023'!B:B,'2023'!AD:AD,"")</f>
        <v/>
      </c>
      <c r="G130">
        <f>_xlfn.XLOOKUP(A130,'2023'!B:B,'2023'!AE:AE,"")</f>
        <v>1</v>
      </c>
      <c r="H130" t="str">
        <f>_xlfn.XLOOKUP(A130,'2024'!B:B,'2024'!AV:AV,"")</f>
        <v/>
      </c>
      <c r="I130">
        <f>_xlfn.XLOOKUP(A130,'2024'!B:B,'2024'!AZ:AZ,"")</f>
        <v>1</v>
      </c>
      <c r="J130">
        <f>_xlfn.XLOOKUP(A130,'2025'!A:A,'2025'!E:E,"")</f>
        <v>0</v>
      </c>
      <c r="K130">
        <f>_xlfn.XLOOKUP(A130,'2025'!A:A,'2025'!F:F,"")</f>
        <v>1</v>
      </c>
    </row>
    <row r="131" spans="1:11">
      <c r="A131" t="str">
        <v>Mitsubishi UFJ Financial Group</v>
      </c>
      <c r="B131">
        <f>_xlfn.XLOOKUP(A131,'2021'!A:A,'2021'!U:U, "")</f>
        <v>1</v>
      </c>
      <c r="C131">
        <f>_xlfn.XLOOKUP(A131,'2021'!A:A,'2021'!V:V,"")</f>
        <v>1</v>
      </c>
      <c r="D131" t="str">
        <f>_xlfn.XLOOKUP(A131,'2022'!A:A,'2022'!V:V,"")</f>
        <v/>
      </c>
      <c r="E131">
        <f>_xlfn.XLOOKUP(A131,'2022'!A:A,'2022'!W:W,"")</f>
        <v>1</v>
      </c>
      <c r="F131">
        <f>_xlfn.XLOOKUP(A131,'2023'!B:B,'2023'!AD:AD,"")</f>
        <v>1</v>
      </c>
      <c r="G131" t="str">
        <f>_xlfn.XLOOKUP(A131,'2023'!B:B,'2023'!AE:AE,"")</f>
        <v/>
      </c>
      <c r="H131" t="str">
        <f>_xlfn.XLOOKUP(A131,'2024'!B:B,'2024'!AV:AV,"")</f>
        <v/>
      </c>
      <c r="I131">
        <f>_xlfn.XLOOKUP(A131,'2024'!B:B,'2024'!AZ:AZ,"")</f>
        <v>1</v>
      </c>
      <c r="J131">
        <f>_xlfn.XLOOKUP(A131,'2025'!A:A,'2025'!E:E,"")</f>
        <v>0</v>
      </c>
      <c r="K131">
        <f>_xlfn.XLOOKUP(A131,'2025'!A:A,'2025'!F:F,"")</f>
        <v>1</v>
      </c>
    </row>
    <row r="132" spans="1:11">
      <c r="A132" t="str">
        <v>Johnson &amp; Johnson</v>
      </c>
      <c r="B132">
        <f>_xlfn.XLOOKUP(A132,'2021'!A:A,'2021'!U:U, "")</f>
        <v>1</v>
      </c>
      <c r="C132">
        <f>_xlfn.XLOOKUP(A132,'2021'!A:A,'2021'!V:V,"")</f>
        <v>1</v>
      </c>
      <c r="D132">
        <f>_xlfn.XLOOKUP(A132,'2022'!A:A,'2022'!V:V,"")</f>
        <v>1</v>
      </c>
      <c r="E132" t="str">
        <f>_xlfn.XLOOKUP(A132,'2022'!A:A,'2022'!W:W,"")</f>
        <v/>
      </c>
      <c r="F132" t="str">
        <f>_xlfn.XLOOKUP(A132,'2023'!B:B,'2023'!AD:AD,"")</f>
        <v/>
      </c>
      <c r="G132">
        <f>_xlfn.XLOOKUP(A132,'2023'!B:B,'2023'!AE:AE,"")</f>
        <v>1</v>
      </c>
      <c r="H132" t="str">
        <f>_xlfn.XLOOKUP(A132,'2024'!B:B,'2024'!AV:AV,"")</f>
        <v/>
      </c>
      <c r="I132">
        <f>_xlfn.XLOOKUP(A132,'2024'!B:B,'2024'!AZ:AZ,"")</f>
        <v>1</v>
      </c>
      <c r="J132">
        <f>_xlfn.XLOOKUP(A132,'2025'!A:A,'2025'!E:E,"")</f>
        <v>0</v>
      </c>
      <c r="K132">
        <f>_xlfn.XLOOKUP(A132,'2025'!A:A,'2025'!F:F,"")</f>
        <v>1</v>
      </c>
    </row>
    <row r="133" spans="1:11">
      <c r="A133" t="str">
        <v>Toronto-Dominion Bank</v>
      </c>
      <c r="B133">
        <f>_xlfn.XLOOKUP(A133,'2021'!A:A,'2021'!U:U, "")</f>
        <v>1</v>
      </c>
      <c r="C133">
        <f>_xlfn.XLOOKUP(A133,'2021'!A:A,'2021'!V:V,"")</f>
        <v>1</v>
      </c>
      <c r="D133">
        <f>_xlfn.XLOOKUP(A133,'2022'!A:A,'2022'!V:V,"")</f>
        <v>1</v>
      </c>
      <c r="E133">
        <f>_xlfn.XLOOKUP(A133,'2022'!A:A,'2022'!W:W,"")</f>
        <v>1</v>
      </c>
      <c r="F133" t="str">
        <f>_xlfn.XLOOKUP(A133,'2023'!B:B,'2023'!AD:AD,"")</f>
        <v/>
      </c>
      <c r="G133">
        <f>_xlfn.XLOOKUP(A133,'2023'!B:B,'2023'!AE:AE,"")</f>
        <v>1</v>
      </c>
      <c r="H133" t="str">
        <f>_xlfn.XLOOKUP(A133,'2024'!B:B,'2024'!AV:AV,"")</f>
        <v/>
      </c>
      <c r="I133">
        <f>_xlfn.XLOOKUP(A133,'2024'!B:B,'2024'!AZ:AZ,"")</f>
        <v>1</v>
      </c>
      <c r="J133">
        <f>_xlfn.XLOOKUP(A133,'2025'!A:A,'2025'!E:E,"")</f>
        <v>0</v>
      </c>
      <c r="K133">
        <f>_xlfn.XLOOKUP(A133,'2025'!A:A,'2025'!F:F,"")</f>
        <v>1</v>
      </c>
    </row>
    <row r="134" spans="1:11">
      <c r="A134" t="str">
        <v>COFCO</v>
      </c>
      <c r="B134" t="str">
        <f>_xlfn.XLOOKUP(A134,'2021'!A:A,'2021'!U:U, "")</f>
        <v/>
      </c>
      <c r="C134" t="str">
        <f>_xlfn.XLOOKUP(A134,'2021'!A:A,'2021'!V:V,"")</f>
        <v/>
      </c>
      <c r="D134" t="str">
        <f>_xlfn.XLOOKUP(A134,'2022'!A:A,'2022'!V:V,"")</f>
        <v/>
      </c>
      <c r="E134" t="str">
        <f>_xlfn.XLOOKUP(A134,'2022'!A:A,'2022'!W:W,"")</f>
        <v/>
      </c>
      <c r="F134" t="str">
        <f>_xlfn.XLOOKUP(A134,'2023'!B:B,'2023'!AD:AD,"")</f>
        <v/>
      </c>
      <c r="G134" t="str">
        <f>_xlfn.XLOOKUP(A134,'2023'!B:B,'2023'!AE:AE,"")</f>
        <v/>
      </c>
      <c r="H134" t="str">
        <f>_xlfn.XLOOKUP(A134,'2024'!B:B,'2024'!AV:AV,"")</f>
        <v/>
      </c>
      <c r="I134">
        <f>_xlfn.XLOOKUP(A134,'2024'!B:B,'2024'!AZ:AZ,"")</f>
        <v>0</v>
      </c>
      <c r="J134">
        <f>_xlfn.XLOOKUP(A134,'2025'!A:A,'2025'!E:E,"")</f>
        <v>0</v>
      </c>
      <c r="K134">
        <f>_xlfn.XLOOKUP(A134,'2025'!A:A,'2025'!F:F,"")</f>
        <v>0</v>
      </c>
    </row>
    <row r="135" spans="1:11">
      <c r="A135" t="str">
        <v>China Telecommunications</v>
      </c>
      <c r="B135" t="str">
        <f>_xlfn.XLOOKUP(A135,'2021'!A:A,'2021'!U:U, "")</f>
        <v/>
      </c>
      <c r="C135" t="str">
        <f>_xlfn.XLOOKUP(A135,'2021'!A:A,'2021'!V:V,"")</f>
        <v/>
      </c>
      <c r="D135" t="str">
        <f>_xlfn.XLOOKUP(A135,'2022'!A:A,'2022'!V:V,"")</f>
        <v/>
      </c>
      <c r="E135" t="str">
        <f>_xlfn.XLOOKUP(A135,'2022'!A:A,'2022'!W:W,"")</f>
        <v/>
      </c>
      <c r="F135" t="str">
        <f>_xlfn.XLOOKUP(A135,'2023'!B:B,'2023'!AD:AD,"")</f>
        <v/>
      </c>
      <c r="G135" t="str">
        <f>_xlfn.XLOOKUP(A135,'2023'!B:B,'2023'!AE:AE,"")</f>
        <v/>
      </c>
      <c r="H135" t="str">
        <f>_xlfn.XLOOKUP(A135,'2024'!B:B,'2024'!AV:AV,"")</f>
        <v/>
      </c>
      <c r="I135">
        <f>_xlfn.XLOOKUP(A135,'2024'!B:B,'2024'!AZ:AZ,"")</f>
        <v>0</v>
      </c>
      <c r="J135">
        <f>_xlfn.XLOOKUP(A135,'2025'!A:A,'2025'!E:E,"")</f>
        <v>0</v>
      </c>
      <c r="K135">
        <f>_xlfn.XLOOKUP(A135,'2025'!A:A,'2025'!F:F,"")</f>
        <v>0</v>
      </c>
    </row>
    <row r="136" spans="1:11">
      <c r="A136" t="str">
        <v>FedEx</v>
      </c>
      <c r="B136">
        <f>_xlfn.XLOOKUP(A136,'2021'!A:A,'2021'!U:U, "")</f>
        <v>1</v>
      </c>
      <c r="C136" t="str">
        <f>_xlfn.XLOOKUP(A136,'2021'!A:A,'2021'!V:V,"")</f>
        <v/>
      </c>
      <c r="D136">
        <f>_xlfn.XLOOKUP(A136,'2022'!A:A,'2022'!V:V,"")</f>
        <v>1</v>
      </c>
      <c r="E136" t="str">
        <f>_xlfn.XLOOKUP(A136,'2022'!A:A,'2022'!W:W,"")</f>
        <v/>
      </c>
      <c r="F136">
        <f>_xlfn.XLOOKUP(A136,'2023'!B:B,'2023'!AD:AD,"")</f>
        <v>1</v>
      </c>
      <c r="G136" t="str">
        <f>_xlfn.XLOOKUP(A136,'2023'!B:B,'2023'!AE:AE,"")</f>
        <v/>
      </c>
      <c r="H136">
        <f>_xlfn.XLOOKUP(A136,'2024'!B:B,'2024'!AV:AV,"")</f>
        <v>1</v>
      </c>
      <c r="I136">
        <f>_xlfn.XLOOKUP(A136,'2024'!B:B,'2024'!AZ:AZ,"")</f>
        <v>0</v>
      </c>
      <c r="J136">
        <f>_xlfn.XLOOKUP(A136,'2025'!A:A,'2025'!E:E,"")</f>
        <v>1</v>
      </c>
      <c r="K136">
        <f>_xlfn.XLOOKUP(A136,'2025'!A:A,'2025'!F:F,"")</f>
        <v>0</v>
      </c>
    </row>
    <row r="137" spans="1:11">
      <c r="A137" t="str">
        <v>PTT</v>
      </c>
      <c r="B137" t="str">
        <f>_xlfn.XLOOKUP(A137,'2021'!A:A,'2021'!U:U, "")</f>
        <v/>
      </c>
      <c r="C137" t="str">
        <f>_xlfn.XLOOKUP(A137,'2021'!A:A,'2021'!V:V,"")</f>
        <v/>
      </c>
      <c r="D137" t="str">
        <f>_xlfn.XLOOKUP(A137,'2022'!A:A,'2022'!V:V,"")</f>
        <v/>
      </c>
      <c r="E137">
        <f>_xlfn.XLOOKUP(A137,'2022'!A:A,'2022'!W:W,"")</f>
        <v>1</v>
      </c>
      <c r="F137" t="str">
        <f>_xlfn.XLOOKUP(A137,'2023'!B:B,'2023'!AD:AD,"")</f>
        <v/>
      </c>
      <c r="G137">
        <f>_xlfn.XLOOKUP(A137,'2023'!B:B,'2023'!AE:AE,"")</f>
        <v>1</v>
      </c>
      <c r="H137" t="str">
        <f>_xlfn.XLOOKUP(A137,'2024'!B:B,'2024'!AV:AV,"")</f>
        <v/>
      </c>
      <c r="I137">
        <f>_xlfn.XLOOKUP(A137,'2024'!B:B,'2024'!AZ:AZ,"")</f>
        <v>1</v>
      </c>
      <c r="J137">
        <f>_xlfn.XLOOKUP(A137,'2025'!A:A,'2025'!E:E,"")</f>
        <v>0</v>
      </c>
      <c r="K137">
        <f>_xlfn.XLOOKUP(A137,'2025'!A:A,'2025'!F:F,"")</f>
        <v>1</v>
      </c>
    </row>
    <row r="138" spans="1:11">
      <c r="A138" t="str">
        <v>Banco Bilbao Vizcaya Argentaria</v>
      </c>
      <c r="B138">
        <f>_xlfn.XLOOKUP(A138,'2021'!A:A,'2021'!U:U, "")</f>
        <v>1</v>
      </c>
      <c r="C138">
        <f>_xlfn.XLOOKUP(A138,'2021'!A:A,'2021'!V:V,"")</f>
        <v>1</v>
      </c>
      <c r="D138">
        <f>_xlfn.XLOOKUP(A138,'2022'!A:A,'2022'!V:V,"")</f>
        <v>1</v>
      </c>
      <c r="E138">
        <f>_xlfn.XLOOKUP(A138,'2022'!A:A,'2022'!W:W,"")</f>
        <v>1</v>
      </c>
      <c r="F138" t="str">
        <f>_xlfn.XLOOKUP(A138,'2023'!B:B,'2023'!AD:AD,"")</f>
        <v/>
      </c>
      <c r="G138">
        <f>_xlfn.XLOOKUP(A138,'2023'!B:B,'2023'!AE:AE,"")</f>
        <v>1</v>
      </c>
      <c r="H138" t="str">
        <f>_xlfn.XLOOKUP(A138,'2024'!B:B,'2024'!AV:AV,"")</f>
        <v/>
      </c>
      <c r="I138">
        <f>_xlfn.XLOOKUP(A138,'2024'!B:B,'2024'!AZ:AZ,"")</f>
        <v>1</v>
      </c>
      <c r="J138">
        <f>_xlfn.XLOOKUP(A138,'2025'!A:A,'2025'!E:E,"")</f>
        <v>0</v>
      </c>
      <c r="K138">
        <f>_xlfn.XLOOKUP(A138,'2025'!A:A,'2025'!F:F,"")</f>
        <v>1</v>
      </c>
    </row>
    <row r="139" spans="1:11">
      <c r="A139" t="str">
        <v>SAIC Motor</v>
      </c>
      <c r="B139" t="str">
        <f>_xlfn.XLOOKUP(A139,'2021'!A:A,'2021'!U:U, "")</f>
        <v/>
      </c>
      <c r="C139" t="str">
        <f>_xlfn.XLOOKUP(A139,'2021'!A:A,'2021'!V:V,"")</f>
        <v/>
      </c>
      <c r="D139" t="str">
        <f>_xlfn.XLOOKUP(A139,'2022'!A:A,'2022'!V:V,"")</f>
        <v/>
      </c>
      <c r="E139" t="str">
        <f>_xlfn.XLOOKUP(A139,'2022'!A:A,'2022'!W:W,"")</f>
        <v/>
      </c>
      <c r="F139" t="str">
        <f>_xlfn.XLOOKUP(A139,'2023'!B:B,'2023'!AD:AD,"")</f>
        <v/>
      </c>
      <c r="G139" t="str">
        <f>_xlfn.XLOOKUP(A139,'2023'!B:B,'2023'!AE:AE,"")</f>
        <v/>
      </c>
      <c r="H139" t="str">
        <f>_xlfn.XLOOKUP(A139,'2024'!B:B,'2024'!AV:AV,"")</f>
        <v/>
      </c>
      <c r="I139">
        <f>_xlfn.XLOOKUP(A139,'2024'!B:B,'2024'!AZ:AZ,"")</f>
        <v>0</v>
      </c>
      <c r="J139">
        <f>_xlfn.XLOOKUP(A139,'2025'!A:A,'2025'!E:E,"")</f>
        <v>1</v>
      </c>
      <c r="K139">
        <f>_xlfn.XLOOKUP(A139,'2025'!A:A,'2025'!F:F,"")</f>
        <v>0</v>
      </c>
    </row>
    <row r="140" spans="1:11">
      <c r="A140" t="str">
        <v>UBS Group</v>
      </c>
      <c r="B140">
        <f>_xlfn.XLOOKUP(A140,'2021'!A:A,'2021'!U:U, "")</f>
        <v>1</v>
      </c>
      <c r="C140">
        <f>_xlfn.XLOOKUP(A140,'2021'!A:A,'2021'!V:V,"")</f>
        <v>1</v>
      </c>
      <c r="D140">
        <f>_xlfn.XLOOKUP(A140,'2022'!A:A,'2022'!V:V,"")</f>
        <v>1</v>
      </c>
      <c r="E140">
        <f>_xlfn.XLOOKUP(A140,'2022'!A:A,'2022'!W:W,"")</f>
        <v>1</v>
      </c>
      <c r="F140" t="str">
        <f>_xlfn.XLOOKUP(A140,'2023'!B:B,'2023'!AD:AD,"")</f>
        <v/>
      </c>
      <c r="G140">
        <f>_xlfn.XLOOKUP(A140,'2023'!B:B,'2023'!AE:AE,"")</f>
        <v>1</v>
      </c>
      <c r="H140" t="str">
        <f>_xlfn.XLOOKUP(A140,'2024'!B:B,'2024'!AV:AV,"")</f>
        <v/>
      </c>
      <c r="I140">
        <f>_xlfn.XLOOKUP(A140,'2024'!B:B,'2024'!AZ:AZ,"")</f>
        <v>1</v>
      </c>
      <c r="J140">
        <f>_xlfn.XLOOKUP(A140,'2025'!A:A,'2025'!E:E,"")</f>
        <v>0</v>
      </c>
      <c r="K140">
        <f>_xlfn.XLOOKUP(A140,'2025'!A:A,'2025'!F:F,"")</f>
        <v>1</v>
      </c>
    </row>
    <row r="141" spans="1:11">
      <c r="A141" t="str">
        <v>E.ON</v>
      </c>
      <c r="B141">
        <f>_xlfn.XLOOKUP(A141,'2021'!A:A,'2021'!U:U, "")</f>
        <v>1</v>
      </c>
      <c r="C141" t="str">
        <f>_xlfn.XLOOKUP(A141,'2021'!A:A,'2021'!V:V,"")</f>
        <v/>
      </c>
      <c r="D141">
        <f>_xlfn.XLOOKUP(A141,'2022'!A:A,'2022'!V:V,"")</f>
        <v>1</v>
      </c>
      <c r="E141" t="str">
        <f>_xlfn.XLOOKUP(A141,'2022'!A:A,'2022'!W:W,"")</f>
        <v/>
      </c>
      <c r="F141">
        <f>_xlfn.XLOOKUP(A141,'2023'!B:B,'2023'!AD:AD,"")</f>
        <v>1</v>
      </c>
      <c r="G141" t="str">
        <f>_xlfn.XLOOKUP(A141,'2023'!B:B,'2023'!AE:AE,"")</f>
        <v/>
      </c>
      <c r="H141">
        <f>_xlfn.XLOOKUP(A141,'2024'!B:B,'2024'!AV:AV,"")</f>
        <v>1</v>
      </c>
      <c r="I141">
        <f>_xlfn.XLOOKUP(A141,'2024'!B:B,'2024'!AZ:AZ,"")</f>
        <v>0</v>
      </c>
      <c r="J141">
        <f>_xlfn.XLOOKUP(A141,'2025'!A:A,'2025'!E:E,"")</f>
        <v>1</v>
      </c>
      <c r="K141">
        <f>_xlfn.XLOOKUP(A141,'2025'!A:A,'2025'!F:F,"")</f>
        <v>0</v>
      </c>
    </row>
    <row r="142" spans="1:11">
      <c r="A142" t="str">
        <v>People's Insurance Co. of China</v>
      </c>
      <c r="B142" t="str">
        <f>_xlfn.XLOOKUP(A142,'2021'!A:A,'2021'!U:U, "")</f>
        <v/>
      </c>
      <c r="C142" t="str">
        <f>_xlfn.XLOOKUP(A142,'2021'!A:A,'2021'!V:V,"")</f>
        <v/>
      </c>
      <c r="D142" t="str">
        <f>_xlfn.XLOOKUP(A142,'2022'!A:A,'2022'!V:V,"")</f>
        <v/>
      </c>
      <c r="E142" t="str">
        <f>_xlfn.XLOOKUP(A142,'2022'!A:A,'2022'!W:W,"")</f>
        <v/>
      </c>
      <c r="F142" t="str">
        <f>_xlfn.XLOOKUP(A142,'2023'!B:B,'2023'!AD:AD,"")</f>
        <v/>
      </c>
      <c r="G142" t="str">
        <f>_xlfn.XLOOKUP(A142,'2023'!B:B,'2023'!AE:AE,"")</f>
        <v/>
      </c>
      <c r="H142" t="str">
        <f>_xlfn.XLOOKUP(A142,'2024'!B:B,'2024'!AV:AV,"")</f>
        <v/>
      </c>
      <c r="I142">
        <f>_xlfn.XLOOKUP(A142,'2024'!B:B,'2024'!AZ:AZ,"")</f>
        <v>0</v>
      </c>
      <c r="J142">
        <f>_xlfn.XLOOKUP(A142,'2025'!A:A,'2025'!E:E,"")</f>
        <v>0</v>
      </c>
      <c r="K142">
        <f>_xlfn.XLOOKUP(A142,'2025'!A:A,'2025'!F:F,"")</f>
        <v>0</v>
      </c>
    </row>
    <row r="143" spans="1:11">
      <c r="A143" t="str">
        <v>Brookfield</v>
      </c>
      <c r="B143" t="str">
        <f>_xlfn.XLOOKUP(A143,'2021'!A:A,'2021'!U:U, "")</f>
        <v/>
      </c>
      <c r="C143" t="str">
        <f>_xlfn.XLOOKUP(A143,'2021'!A:A,'2021'!V:V,"")</f>
        <v/>
      </c>
      <c r="D143" t="str">
        <f>_xlfn.XLOOKUP(A143,'2022'!A:A,'2022'!V:V,"")</f>
        <v/>
      </c>
      <c r="E143" t="str">
        <f>_xlfn.XLOOKUP(A143,'2022'!A:A,'2022'!W:W,"")</f>
        <v/>
      </c>
      <c r="F143" t="str">
        <f>_xlfn.XLOOKUP(A143,'2023'!B:B,'2023'!AD:AD,"")</f>
        <v/>
      </c>
      <c r="G143" t="str">
        <f>_xlfn.XLOOKUP(A143,'2023'!B:B,'2023'!AE:AE,"")</f>
        <v/>
      </c>
      <c r="H143" t="str">
        <f>_xlfn.XLOOKUP(A143,'2024'!B:B,'2024'!AV:AV,"")</f>
        <v/>
      </c>
      <c r="I143">
        <f>_xlfn.XLOOKUP(A143,'2024'!B:B,'2024'!AZ:AZ,"")</f>
        <v>1</v>
      </c>
      <c r="J143">
        <f>_xlfn.XLOOKUP(A143,'2025'!A:A,'2025'!E:E,"")</f>
        <v>0</v>
      </c>
      <c r="K143">
        <f>_xlfn.XLOOKUP(A143,'2025'!A:A,'2025'!F:F,"")</f>
        <v>1</v>
      </c>
    </row>
    <row r="144" spans="1:11">
      <c r="A144" t="str">
        <v>Archer Daniels Midland</v>
      </c>
      <c r="B144" t="str">
        <f>_xlfn.XLOOKUP(A144,'2021'!A:A,'2021'!U:U, "")</f>
        <v/>
      </c>
      <c r="C144" t="str">
        <f>_xlfn.XLOOKUP(A144,'2021'!A:A,'2021'!V:V,"")</f>
        <v/>
      </c>
      <c r="D144" t="str">
        <f>_xlfn.XLOOKUP(A144,'2022'!A:A,'2022'!V:V,"")</f>
        <v/>
      </c>
      <c r="E144" t="str">
        <f>_xlfn.XLOOKUP(A144,'2022'!A:A,'2022'!W:W,"")</f>
        <v/>
      </c>
      <c r="F144" t="str">
        <f>_xlfn.XLOOKUP(A144,'2023'!B:B,'2023'!AD:AD,"")</f>
        <v/>
      </c>
      <c r="G144" t="str">
        <f>_xlfn.XLOOKUP(A144,'2023'!B:B,'2023'!AE:AE,"")</f>
        <v/>
      </c>
      <c r="H144" t="str">
        <f>_xlfn.XLOOKUP(A144,'2024'!B:B,'2024'!AV:AV,"")</f>
        <v/>
      </c>
      <c r="I144">
        <f>_xlfn.XLOOKUP(A144,'2024'!B:B,'2024'!AZ:AZ,"")</f>
        <v>0</v>
      </c>
      <c r="J144">
        <f>_xlfn.XLOOKUP(A144,'2025'!A:A,'2025'!E:E,"")</f>
        <v>0</v>
      </c>
      <c r="K144">
        <f>_xlfn.XLOOKUP(A144,'2025'!A:A,'2025'!F:F,"")</f>
        <v>0</v>
      </c>
    </row>
    <row r="145" spans="1:11">
      <c r="A145" t="str">
        <v>Siemens</v>
      </c>
      <c r="B145">
        <f>_xlfn.XLOOKUP(A145,'2021'!A:A,'2021'!U:U, "")</f>
        <v>1</v>
      </c>
      <c r="C145" t="str">
        <f>_xlfn.XLOOKUP(A145,'2021'!A:A,'2021'!V:V,"")</f>
        <v/>
      </c>
      <c r="D145">
        <f>_xlfn.XLOOKUP(A145,'2022'!A:A,'2022'!V:V,"")</f>
        <v>1</v>
      </c>
      <c r="E145">
        <f>_xlfn.XLOOKUP(A145,'2022'!A:A,'2022'!W:W,"")</f>
        <v>1</v>
      </c>
      <c r="F145" t="str">
        <f>_xlfn.XLOOKUP(A145,'2023'!B:B,'2023'!AD:AD,"")</f>
        <v/>
      </c>
      <c r="G145">
        <f>_xlfn.XLOOKUP(A145,'2023'!B:B,'2023'!AE:AE,"")</f>
        <v>1</v>
      </c>
      <c r="H145" t="str">
        <f>_xlfn.XLOOKUP(A145,'2024'!B:B,'2024'!AV:AV,"")</f>
        <v/>
      </c>
      <c r="I145">
        <f>_xlfn.XLOOKUP(A145,'2024'!B:B,'2024'!AZ:AZ,"")</f>
        <v>1</v>
      </c>
      <c r="J145">
        <f>_xlfn.XLOOKUP(A145,'2025'!A:A,'2025'!E:E,"")</f>
        <v>0</v>
      </c>
      <c r="K145">
        <f>_xlfn.XLOOKUP(A145,'2025'!A:A,'2025'!F:F,"")</f>
        <v>1</v>
      </c>
    </row>
    <row r="146" spans="1:11">
      <c r="A146" t="str">
        <v>Enel</v>
      </c>
      <c r="B146" t="str">
        <f>_xlfn.XLOOKUP(A146,'2021'!A:A,'2021'!U:U, "")</f>
        <v/>
      </c>
      <c r="C146">
        <f>_xlfn.XLOOKUP(A146,'2021'!A:A,'2021'!V:V,"")</f>
        <v>1</v>
      </c>
      <c r="D146" t="str">
        <f>_xlfn.XLOOKUP(A146,'2022'!A:A,'2022'!V:V,"")</f>
        <v/>
      </c>
      <c r="E146">
        <f>_xlfn.XLOOKUP(A146,'2022'!A:A,'2022'!W:W,"")</f>
        <v>1</v>
      </c>
      <c r="F146" t="str">
        <f>_xlfn.XLOOKUP(A146,'2023'!B:B,'2023'!AD:AD,"")</f>
        <v/>
      </c>
      <c r="G146">
        <f>_xlfn.XLOOKUP(A146,'2023'!B:B,'2023'!AE:AE,"")</f>
        <v>1</v>
      </c>
      <c r="H146" t="str">
        <f>_xlfn.XLOOKUP(A146,'2024'!B:B,'2024'!AV:AV,"")</f>
        <v/>
      </c>
      <c r="I146">
        <f>_xlfn.XLOOKUP(A146,'2024'!B:B,'2024'!AZ:AZ,"")</f>
        <v>1</v>
      </c>
      <c r="J146">
        <f>_xlfn.XLOOKUP(A146,'2025'!A:A,'2025'!E:E,"")</f>
        <v>0</v>
      </c>
      <c r="K146">
        <f>_xlfn.XLOOKUP(A146,'2025'!A:A,'2025'!F:F,"")</f>
        <v>1</v>
      </c>
    </row>
    <row r="147" spans="1:11">
      <c r="A147" t="str">
        <v>Sony</v>
      </c>
      <c r="B147" t="str">
        <f>_xlfn.XLOOKUP(A147,'2021'!A:A,'2021'!U:U, "")</f>
        <v/>
      </c>
      <c r="C147">
        <f>_xlfn.XLOOKUP(A147,'2021'!A:A,'2021'!V:V,"")</f>
        <v>1</v>
      </c>
      <c r="D147">
        <f>_xlfn.XLOOKUP(A147,'2022'!A:A,'2022'!V:V,"")</f>
        <v>1</v>
      </c>
      <c r="E147" t="str">
        <f>_xlfn.XLOOKUP(A147,'2022'!A:A,'2022'!W:W,"")</f>
        <v/>
      </c>
      <c r="F147" t="str">
        <f>_xlfn.XLOOKUP(A147,'2023'!B:B,'2023'!AD:AD,"")</f>
        <v/>
      </c>
      <c r="G147">
        <f>_xlfn.XLOOKUP(A147,'2023'!B:B,'2023'!AE:AE,"")</f>
        <v>1</v>
      </c>
      <c r="H147" t="str">
        <f>_xlfn.XLOOKUP(A147,'2024'!B:B,'2024'!AV:AV,"")</f>
        <v/>
      </c>
      <c r="I147">
        <f>_xlfn.XLOOKUP(A147,'2024'!B:B,'2024'!AZ:AZ,"")</f>
        <v>1</v>
      </c>
      <c r="J147">
        <f>_xlfn.XLOOKUP(A147,'2025'!A:A,'2025'!E:E,"")</f>
        <v>0</v>
      </c>
      <c r="K147">
        <f>_xlfn.XLOOKUP(A147,'2025'!A:A,'2025'!F:F,"")</f>
        <v>1</v>
      </c>
    </row>
    <row r="148" spans="1:11">
      <c r="A148" t="str">
        <v>Procter &amp; Gamble</v>
      </c>
      <c r="B148">
        <f>_xlfn.XLOOKUP(A148,'2021'!A:A,'2021'!U:U, "")</f>
        <v>1</v>
      </c>
      <c r="C148" t="str">
        <f>_xlfn.XLOOKUP(A148,'2021'!A:A,'2021'!V:V,"")</f>
        <v/>
      </c>
      <c r="D148">
        <f>_xlfn.XLOOKUP(A148,'2022'!A:A,'2022'!V:V,"")</f>
        <v>1</v>
      </c>
      <c r="E148">
        <f>_xlfn.XLOOKUP(A148,'2022'!A:A,'2022'!W:W,"")</f>
        <v>1</v>
      </c>
      <c r="F148" t="str">
        <f>_xlfn.XLOOKUP(A148,'2023'!B:B,'2023'!AD:AD,"")</f>
        <v/>
      </c>
      <c r="G148">
        <f>_xlfn.XLOOKUP(A148,'2023'!B:B,'2023'!AE:AE,"")</f>
        <v>1</v>
      </c>
      <c r="H148" t="str">
        <f>_xlfn.XLOOKUP(A148,'2024'!B:B,'2024'!AV:AV,"")</f>
        <v/>
      </c>
      <c r="I148">
        <f>_xlfn.XLOOKUP(A148,'2024'!B:B,'2024'!AZ:AZ,"")</f>
        <v>1</v>
      </c>
      <c r="J148">
        <f>_xlfn.XLOOKUP(A148,'2025'!A:A,'2025'!E:E,"")</f>
        <v>0</v>
      </c>
      <c r="K148">
        <f>_xlfn.XLOOKUP(A148,'2025'!A:A,'2025'!F:F,"")</f>
        <v>1</v>
      </c>
    </row>
    <row r="149" spans="1:11">
      <c r="A149" t="str">
        <v>Lowe's</v>
      </c>
      <c r="B149" t="str">
        <f>_xlfn.XLOOKUP(A149,'2021'!A:A,'2021'!U:U, "")</f>
        <v/>
      </c>
      <c r="C149" t="str">
        <f>_xlfn.XLOOKUP(A149,'2021'!A:A,'2021'!V:V,"")</f>
        <v/>
      </c>
      <c r="D149" t="str">
        <f>_xlfn.XLOOKUP(A149,'2022'!A:A,'2022'!V:V,"")</f>
        <v/>
      </c>
      <c r="E149">
        <f>_xlfn.XLOOKUP(A149,'2022'!A:A,'2022'!W:W,"")</f>
        <v>1</v>
      </c>
      <c r="F149" t="str">
        <f>_xlfn.XLOOKUP(A149,'2023'!B:B,'2023'!AD:AD,"")</f>
        <v/>
      </c>
      <c r="G149">
        <f>_xlfn.XLOOKUP(A149,'2023'!B:B,'2023'!AE:AE,"")</f>
        <v>1</v>
      </c>
      <c r="H149" t="str">
        <f>_xlfn.XLOOKUP(A149,'2024'!B:B,'2024'!AV:AV,"")</f>
        <v/>
      </c>
      <c r="I149">
        <f>_xlfn.XLOOKUP(A149,'2024'!B:B,'2024'!AZ:AZ,"")</f>
        <v>1</v>
      </c>
      <c r="J149">
        <f>_xlfn.XLOOKUP(A149,'2025'!A:A,'2025'!E:E,"")</f>
        <v>0</v>
      </c>
      <c r="K149">
        <f>_xlfn.XLOOKUP(A149,'2025'!A:A,'2025'!F:F,"")</f>
        <v>1</v>
      </c>
    </row>
    <row r="150" spans="1:11">
      <c r="A150" t="str">
        <v>Wuchan Zhongda Group</v>
      </c>
      <c r="B150" t="str">
        <f>_xlfn.XLOOKUP(A150,'2021'!A:A,'2021'!U:U, "")</f>
        <v/>
      </c>
      <c r="C150" t="str">
        <f>_xlfn.XLOOKUP(A150,'2021'!A:A,'2021'!V:V,"")</f>
        <v/>
      </c>
      <c r="D150" t="str">
        <f>_xlfn.XLOOKUP(A150,'2022'!A:A,'2022'!V:V,"")</f>
        <v/>
      </c>
      <c r="E150" t="str">
        <f>_xlfn.XLOOKUP(A150,'2022'!A:A,'2022'!W:W,"")</f>
        <v/>
      </c>
      <c r="F150" t="str">
        <f>_xlfn.XLOOKUP(A150,'2023'!B:B,'2023'!AD:AD,"")</f>
        <v/>
      </c>
      <c r="G150" t="str">
        <f>_xlfn.XLOOKUP(A150,'2023'!B:B,'2023'!AE:AE,"")</f>
        <v/>
      </c>
      <c r="H150" t="str">
        <f>_xlfn.XLOOKUP(A150,'2024'!B:B,'2024'!AV:AV,"")</f>
        <v/>
      </c>
      <c r="I150">
        <f>_xlfn.XLOOKUP(A150,'2024'!B:B,'2024'!AZ:AZ,"")</f>
        <v>0</v>
      </c>
      <c r="J150">
        <f>_xlfn.XLOOKUP(A150,'2025'!A:A,'2025'!E:E,"")</f>
        <v>0</v>
      </c>
      <c r="K150">
        <f>_xlfn.XLOOKUP(A150,'2025'!A:A,'2025'!F:F,"")</f>
        <v>0</v>
      </c>
    </row>
    <row r="151" spans="1:11">
      <c r="A151" t="str">
        <v>Nissan Motor</v>
      </c>
      <c r="B151">
        <f>_xlfn.XLOOKUP(A151,'2021'!A:A,'2021'!U:U, "")</f>
        <v>1</v>
      </c>
      <c r="C151" t="str">
        <f>_xlfn.XLOOKUP(A151,'2021'!A:A,'2021'!V:V,"")</f>
        <v/>
      </c>
      <c r="D151">
        <f>_xlfn.XLOOKUP(A151,'2022'!A:A,'2022'!V:V,"")</f>
        <v>1</v>
      </c>
      <c r="E151" t="str">
        <f>_xlfn.XLOOKUP(A151,'2022'!A:A,'2022'!W:W,"")</f>
        <v/>
      </c>
      <c r="F151">
        <f>_xlfn.XLOOKUP(A151,'2023'!B:B,'2023'!AD:AD,"")</f>
        <v>1</v>
      </c>
      <c r="G151" t="str">
        <f>_xlfn.XLOOKUP(A151,'2023'!B:B,'2023'!AE:AE,"")</f>
        <v/>
      </c>
      <c r="H151">
        <f>_xlfn.XLOOKUP(A151,'2024'!B:B,'2024'!AV:AV,"")</f>
        <v>1</v>
      </c>
      <c r="I151">
        <f>_xlfn.XLOOKUP(A151,'2024'!B:B,'2024'!AZ:AZ,"")</f>
        <v>0</v>
      </c>
      <c r="J151">
        <f>_xlfn.XLOOKUP(A151,'2025'!A:A,'2025'!E:E,"")</f>
        <v>1</v>
      </c>
      <c r="K151">
        <f>_xlfn.XLOOKUP(A151,'2025'!A:A,'2025'!F:F,"")</f>
        <v>0</v>
      </c>
    </row>
    <row r="152" spans="1:11">
      <c r="A152" t="str">
        <v>Energy Transfer</v>
      </c>
      <c r="B152" t="str">
        <f>_xlfn.XLOOKUP(A152,'2021'!A:A,'2021'!U:U, "")</f>
        <v/>
      </c>
      <c r="C152" t="str">
        <f>_xlfn.XLOOKUP(A152,'2021'!A:A,'2021'!V:V,"")</f>
        <v/>
      </c>
      <c r="D152" t="str">
        <f>_xlfn.XLOOKUP(A152,'2022'!A:A,'2022'!V:V,"")</f>
        <v/>
      </c>
      <c r="E152" t="str">
        <f>_xlfn.XLOOKUP(A152,'2022'!A:A,'2022'!W:W,"")</f>
        <v/>
      </c>
      <c r="F152" t="str">
        <f>_xlfn.XLOOKUP(A152,'2023'!B:B,'2023'!AD:AD,"")</f>
        <v/>
      </c>
      <c r="G152" t="str">
        <f>_xlfn.XLOOKUP(A152,'2023'!B:B,'2023'!AE:AE,"")</f>
        <v/>
      </c>
      <c r="H152" t="str">
        <f>_xlfn.XLOOKUP(A152,'2024'!B:B,'2024'!AV:AV,"")</f>
        <v/>
      </c>
      <c r="I152">
        <f>_xlfn.XLOOKUP(A152,'2024'!B:B,'2024'!AZ:AZ,"")</f>
        <v>0</v>
      </c>
      <c r="J152">
        <f>_xlfn.XLOOKUP(A152,'2025'!A:A,'2025'!E:E,"")</f>
        <v>0</v>
      </c>
      <c r="K152">
        <f>_xlfn.XLOOKUP(A152,'2025'!A:A,'2025'!F:F,"")</f>
        <v>0</v>
      </c>
    </row>
    <row r="153" spans="1:11">
      <c r="A153" t="str">
        <v>Groupe BPCE</v>
      </c>
      <c r="B153" t="str">
        <f>_xlfn.XLOOKUP(A153,'2021'!A:A,'2021'!U:U, "")</f>
        <v/>
      </c>
      <c r="C153">
        <f>_xlfn.XLOOKUP(A153,'2021'!A:A,'2021'!V:V,"")</f>
        <v>1</v>
      </c>
      <c r="D153" t="str">
        <f>_xlfn.XLOOKUP(A153,'2022'!A:A,'2022'!V:V,"")</f>
        <v/>
      </c>
      <c r="E153">
        <f>_xlfn.XLOOKUP(A153,'2022'!A:A,'2022'!W:W,"")</f>
        <v>1</v>
      </c>
      <c r="F153">
        <f>_xlfn.XLOOKUP(A153,'2023'!B:B,'2023'!AD:AD,"")</f>
        <v>1</v>
      </c>
      <c r="G153" t="str">
        <f>_xlfn.XLOOKUP(A153,'2023'!B:B,'2023'!AE:AE,"")</f>
        <v/>
      </c>
      <c r="H153">
        <f>_xlfn.XLOOKUP(A153,'2024'!B:B,'2024'!AV:AV,"")</f>
        <v>1</v>
      </c>
      <c r="I153">
        <f>_xlfn.XLOOKUP(A153,'2024'!B:B,'2024'!AZ:AZ,"")</f>
        <v>0</v>
      </c>
      <c r="J153">
        <f>_xlfn.XLOOKUP(A153,'2025'!A:A,'2025'!E:E,"")</f>
        <v>0</v>
      </c>
      <c r="K153">
        <f>_xlfn.XLOOKUP(A153,'2025'!A:A,'2025'!F:F,"")</f>
        <v>1</v>
      </c>
    </row>
    <row r="154" spans="1:11">
      <c r="A154" t="str">
        <v>RTX</v>
      </c>
      <c r="B154" t="str">
        <f>_xlfn.XLOOKUP(A154,'2021'!A:A,'2021'!U:U, "")</f>
        <v/>
      </c>
      <c r="C154" t="str">
        <f>_xlfn.XLOOKUP(A154,'2021'!A:A,'2021'!V:V,"")</f>
        <v/>
      </c>
      <c r="D154" t="str">
        <f>_xlfn.XLOOKUP(A154,'2022'!A:A,'2022'!V:V,"")</f>
        <v/>
      </c>
      <c r="E154" t="str">
        <f>_xlfn.XLOOKUP(A154,'2022'!A:A,'2022'!W:W,"")</f>
        <v/>
      </c>
      <c r="F154" t="str">
        <f>_xlfn.XLOOKUP(A154,'2023'!B:B,'2023'!AD:AD,"")</f>
        <v/>
      </c>
      <c r="G154">
        <f>_xlfn.XLOOKUP(A154,'2023'!B:B,'2023'!AE:AE,"")</f>
        <v>1</v>
      </c>
      <c r="H154" t="str">
        <f>_xlfn.XLOOKUP(A154,'2024'!B:B,'2024'!AV:AV,"")</f>
        <v/>
      </c>
      <c r="I154">
        <f>_xlfn.XLOOKUP(A154,'2024'!B:B,'2024'!AZ:AZ,"")</f>
        <v>1</v>
      </c>
      <c r="J154">
        <f>_xlfn.XLOOKUP(A154,'2025'!A:A,'2025'!E:E,"")</f>
        <v>0</v>
      </c>
      <c r="K154">
        <f>_xlfn.XLOOKUP(A154,'2025'!A:A,'2025'!F:F,"")</f>
        <v>0</v>
      </c>
    </row>
    <row r="155" spans="1:11">
      <c r="A155" t="str">
        <v>Albertsons</v>
      </c>
      <c r="B155" t="str">
        <f>_xlfn.XLOOKUP(A155,'2021'!A:A,'2021'!U:U, "")</f>
        <v/>
      </c>
      <c r="C155" t="str">
        <f>_xlfn.XLOOKUP(A155,'2021'!A:A,'2021'!V:V,"")</f>
        <v/>
      </c>
      <c r="D155" t="str">
        <f>_xlfn.XLOOKUP(A155,'2022'!A:A,'2022'!V:V,"")</f>
        <v/>
      </c>
      <c r="E155" t="str">
        <f>_xlfn.XLOOKUP(A155,'2022'!A:A,'2022'!W:W,"")</f>
        <v/>
      </c>
      <c r="F155" t="str">
        <f>_xlfn.XLOOKUP(A155,'2023'!B:B,'2023'!AD:AD,"")</f>
        <v/>
      </c>
      <c r="G155">
        <f>_xlfn.XLOOKUP(A155,'2023'!B:B,'2023'!AE:AE,"")</f>
        <v>1</v>
      </c>
      <c r="H155" t="str">
        <f>_xlfn.XLOOKUP(A155,'2024'!B:B,'2024'!AV:AV,"")</f>
        <v/>
      </c>
      <c r="I155">
        <f>_xlfn.XLOOKUP(A155,'2024'!B:B,'2024'!AZ:AZ,"")</f>
        <v>1</v>
      </c>
      <c r="J155">
        <f>_xlfn.XLOOKUP(A155,'2025'!A:A,'2025'!E:E,"")</f>
        <v>0</v>
      </c>
      <c r="K155">
        <f>_xlfn.XLOOKUP(A155,'2025'!A:A,'2025'!F:F,"")</f>
        <v>1</v>
      </c>
    </row>
    <row r="156" spans="1:11">
      <c r="A156" t="str">
        <v>Zhejiang Geely Holding Group</v>
      </c>
      <c r="B156" t="str">
        <f>_xlfn.XLOOKUP(A156,'2021'!A:A,'2021'!U:U, "")</f>
        <v/>
      </c>
      <c r="C156" t="str">
        <f>_xlfn.XLOOKUP(A156,'2021'!A:A,'2021'!V:V,"")</f>
        <v/>
      </c>
      <c r="D156">
        <f>_xlfn.XLOOKUP(A156,'2022'!A:A,'2022'!V:V,"")</f>
        <v>1</v>
      </c>
      <c r="E156" t="str">
        <f>_xlfn.XLOOKUP(A156,'2022'!A:A,'2022'!W:W,"")</f>
        <v/>
      </c>
      <c r="F156">
        <f>_xlfn.XLOOKUP(A156,'2023'!B:B,'2023'!AD:AD,"")</f>
        <v>1</v>
      </c>
      <c r="G156" t="str">
        <f>_xlfn.XLOOKUP(A156,'2023'!B:B,'2023'!AE:AE,"")</f>
        <v/>
      </c>
      <c r="H156">
        <f>_xlfn.XLOOKUP(A156,'2024'!B:B,'2024'!AV:AV,"")</f>
        <v>1</v>
      </c>
      <c r="I156">
        <f>_xlfn.XLOOKUP(A156,'2024'!B:B,'2024'!AZ:AZ,"")</f>
        <v>0</v>
      </c>
      <c r="J156">
        <f>_xlfn.XLOOKUP(A156,'2025'!A:A,'2025'!E:E,"")</f>
        <v>1</v>
      </c>
      <c r="K156">
        <f>_xlfn.XLOOKUP(A156,'2025'!A:A,'2025'!F:F,"")</f>
        <v>0</v>
      </c>
    </row>
    <row r="157" spans="1:11">
      <c r="A157" t="str">
        <v>Engie</v>
      </c>
      <c r="B157" t="str">
        <f>_xlfn.XLOOKUP(A157,'2021'!A:A,'2021'!U:U, "")</f>
        <v/>
      </c>
      <c r="C157">
        <f>_xlfn.XLOOKUP(A157,'2021'!A:A,'2021'!V:V,"")</f>
        <v>1</v>
      </c>
      <c r="D157" t="str">
        <f>_xlfn.XLOOKUP(A157,'2022'!A:A,'2022'!V:V,"")</f>
        <v/>
      </c>
      <c r="E157">
        <f>_xlfn.XLOOKUP(A157,'2022'!A:A,'2022'!W:W,"")</f>
        <v>1</v>
      </c>
      <c r="F157" t="str">
        <f>_xlfn.XLOOKUP(A157,'2023'!B:B,'2023'!AD:AD,"")</f>
        <v/>
      </c>
      <c r="G157">
        <f>_xlfn.XLOOKUP(A157,'2023'!B:B,'2023'!AE:AE,"")</f>
        <v>1</v>
      </c>
      <c r="H157" t="str">
        <f>_xlfn.XLOOKUP(A157,'2024'!B:B,'2024'!AV:AV,"")</f>
        <v/>
      </c>
      <c r="I157">
        <f>_xlfn.XLOOKUP(A157,'2024'!B:B,'2024'!AZ:AZ,"")</f>
        <v>1</v>
      </c>
      <c r="J157">
        <f>_xlfn.XLOOKUP(A157,'2025'!A:A,'2025'!E:E,"")</f>
        <v>0</v>
      </c>
      <c r="K157">
        <f>_xlfn.XLOOKUP(A157,'2025'!A:A,'2025'!F:F,"")</f>
        <v>1</v>
      </c>
    </row>
    <row r="158" spans="1:11">
      <c r="A158" t="str">
        <v>U.S. Postal Service</v>
      </c>
      <c r="B158" t="str">
        <f>_xlfn.XLOOKUP(A158,'2021'!A:A,'2021'!U:U, "")</f>
        <v/>
      </c>
      <c r="C158" t="str">
        <f>_xlfn.XLOOKUP(A158,'2021'!A:A,'2021'!V:V,"")</f>
        <v/>
      </c>
      <c r="D158" t="str">
        <f>_xlfn.XLOOKUP(A158,'2022'!A:A,'2022'!V:V,"")</f>
        <v/>
      </c>
      <c r="E158" t="str">
        <f>_xlfn.XLOOKUP(A158,'2022'!A:A,'2022'!W:W,"")</f>
        <v/>
      </c>
      <c r="F158" t="str">
        <f>_xlfn.XLOOKUP(A158,'2023'!B:B,'2023'!AD:AD,"")</f>
        <v/>
      </c>
      <c r="G158" t="str">
        <f>_xlfn.XLOOKUP(A158,'2023'!B:B,'2023'!AE:AE,"")</f>
        <v/>
      </c>
      <c r="H158" t="str">
        <f>_xlfn.XLOOKUP(A158,'2024'!B:B,'2024'!AV:AV,"")</f>
        <v/>
      </c>
      <c r="I158">
        <f>_xlfn.XLOOKUP(A158,'2024'!B:B,'2024'!AZ:AZ,"")</f>
        <v>0</v>
      </c>
      <c r="J158">
        <f>_xlfn.XLOOKUP(A158,'2025'!A:A,'2025'!E:E,"")</f>
        <v>0</v>
      </c>
      <c r="K158">
        <f>_xlfn.XLOOKUP(A158,'2025'!A:A,'2025'!F:F,"")</f>
        <v>0</v>
      </c>
    </row>
    <row r="159" spans="1:11">
      <c r="A159" t="str">
        <v>Sysco</v>
      </c>
      <c r="B159" t="str">
        <f>_xlfn.XLOOKUP(A159,'2021'!A:A,'2021'!U:U, "")</f>
        <v/>
      </c>
      <c r="C159" t="str">
        <f>_xlfn.XLOOKUP(A159,'2021'!A:A,'2021'!V:V,"")</f>
        <v/>
      </c>
      <c r="D159" t="str">
        <f>_xlfn.XLOOKUP(A159,'2022'!A:A,'2022'!V:V,"")</f>
        <v/>
      </c>
      <c r="E159" t="str">
        <f>_xlfn.XLOOKUP(A159,'2022'!A:A,'2022'!W:W,"")</f>
        <v/>
      </c>
      <c r="F159" t="str">
        <f>_xlfn.XLOOKUP(A159,'2023'!B:B,'2023'!AD:AD,"")</f>
        <v/>
      </c>
      <c r="G159" t="str">
        <f>_xlfn.XLOOKUP(A159,'2023'!B:B,'2023'!AE:AE,"")</f>
        <v/>
      </c>
      <c r="H159" t="str">
        <f>_xlfn.XLOOKUP(A159,'2024'!B:B,'2024'!AV:AV,"")</f>
        <v/>
      </c>
      <c r="I159">
        <f>_xlfn.XLOOKUP(A159,'2024'!B:B,'2024'!AZ:AZ,"")</f>
        <v>0</v>
      </c>
      <c r="J159">
        <f>_xlfn.XLOOKUP(A159,'2025'!A:A,'2025'!E:E,"")</f>
        <v>0</v>
      </c>
      <c r="K159">
        <f>_xlfn.XLOOKUP(A159,'2025'!A:A,'2025'!F:F,"")</f>
        <v>0</v>
      </c>
    </row>
    <row r="160" spans="1:11">
      <c r="A160" t="str">
        <v>Kia</v>
      </c>
      <c r="B160" t="str">
        <f>_xlfn.XLOOKUP(A160,'2021'!A:A,'2021'!U:U, "")</f>
        <v/>
      </c>
      <c r="C160" t="str">
        <f>_xlfn.XLOOKUP(A160,'2021'!A:A,'2021'!V:V,"")</f>
        <v/>
      </c>
      <c r="D160">
        <f>_xlfn.XLOOKUP(A160,'2022'!A:A,'2022'!V:V,"")</f>
        <v>1</v>
      </c>
      <c r="E160" t="str">
        <f>_xlfn.XLOOKUP(A160,'2022'!A:A,'2022'!W:W,"")</f>
        <v/>
      </c>
      <c r="F160">
        <f>_xlfn.XLOOKUP(A160,'2023'!B:B,'2023'!AD:AD,"")</f>
        <v>1</v>
      </c>
      <c r="G160" t="str">
        <f>_xlfn.XLOOKUP(A160,'2023'!B:B,'2023'!AE:AE,"")</f>
        <v/>
      </c>
      <c r="H160" t="str">
        <f>_xlfn.XLOOKUP(A160,'2024'!B:B,'2024'!AV:AV,"")</f>
        <v/>
      </c>
      <c r="I160">
        <f>_xlfn.XLOOKUP(A160,'2024'!B:B,'2024'!AZ:AZ,"")</f>
        <v>1</v>
      </c>
      <c r="J160">
        <f>_xlfn.XLOOKUP(A160,'2025'!A:A,'2025'!E:E,"")</f>
        <v>1</v>
      </c>
      <c r="K160">
        <f>_xlfn.XLOOKUP(A160,'2025'!A:A,'2025'!F:F,"")</f>
        <v>0</v>
      </c>
    </row>
    <row r="161" spans="1:11">
      <c r="A161" t="str">
        <v>Vinci</v>
      </c>
      <c r="B161">
        <f>_xlfn.XLOOKUP(A161,'2021'!A:A,'2021'!U:U, "")</f>
        <v>1</v>
      </c>
      <c r="C161" t="str">
        <f>_xlfn.XLOOKUP(A161,'2021'!A:A,'2021'!V:V,"")</f>
        <v/>
      </c>
      <c r="D161">
        <f>_xlfn.XLOOKUP(A161,'2022'!A:A,'2022'!V:V,"")</f>
        <v>1</v>
      </c>
      <c r="E161" t="str">
        <f>_xlfn.XLOOKUP(A161,'2022'!A:A,'2022'!W:W,"")</f>
        <v/>
      </c>
      <c r="F161">
        <f>_xlfn.XLOOKUP(A161,'2023'!B:B,'2023'!AD:AD,"")</f>
        <v>1</v>
      </c>
      <c r="G161" t="str">
        <f>_xlfn.XLOOKUP(A161,'2023'!B:B,'2023'!AE:AE,"")</f>
        <v/>
      </c>
      <c r="H161">
        <f>_xlfn.XLOOKUP(A161,'2024'!B:B,'2024'!AV:AV,"")</f>
        <v>1</v>
      </c>
      <c r="I161">
        <f>_xlfn.XLOOKUP(A161,'2024'!B:B,'2024'!AZ:AZ,"")</f>
        <v>0</v>
      </c>
      <c r="J161">
        <f>_xlfn.XLOOKUP(A161,'2025'!A:A,'2025'!E:E,"")</f>
        <v>0</v>
      </c>
      <c r="K161">
        <f>_xlfn.XLOOKUP(A161,'2025'!A:A,'2025'!F:F,"")</f>
        <v>1</v>
      </c>
    </row>
    <row r="162" spans="1:11">
      <c r="A162" t="str">
        <v>Shenghong Holding Group</v>
      </c>
      <c r="B162" t="str">
        <f>_xlfn.XLOOKUP(A162,'2021'!A:A,'2021'!U:U, "")</f>
        <v/>
      </c>
      <c r="C162" t="str">
        <f>_xlfn.XLOOKUP(A162,'2021'!A:A,'2021'!V:V,"")</f>
        <v/>
      </c>
      <c r="D162" t="str">
        <f>_xlfn.XLOOKUP(A162,'2022'!A:A,'2022'!V:V,"")</f>
        <v/>
      </c>
      <c r="E162" t="str">
        <f>_xlfn.XLOOKUP(A162,'2022'!A:A,'2022'!W:W,"")</f>
        <v/>
      </c>
      <c r="F162" t="str">
        <f>_xlfn.XLOOKUP(A162,'2023'!B:B,'2023'!AD:AD,"")</f>
        <v/>
      </c>
      <c r="G162" t="str">
        <f>_xlfn.XLOOKUP(A162,'2023'!B:B,'2023'!AE:AE,"")</f>
        <v/>
      </c>
      <c r="H162" t="str">
        <f>_xlfn.XLOOKUP(A162,'2024'!B:B,'2024'!AV:AV,"")</f>
        <v/>
      </c>
      <c r="I162">
        <f>_xlfn.XLOOKUP(A162,'2024'!B:B,'2024'!AZ:AZ,"")</f>
        <v>0</v>
      </c>
      <c r="J162">
        <f>_xlfn.XLOOKUP(A162,'2025'!A:A,'2025'!E:E,"")</f>
        <v>0</v>
      </c>
      <c r="K162">
        <f>_xlfn.XLOOKUP(A162,'2025'!A:A,'2025'!F:F,"")</f>
        <v>0</v>
      </c>
    </row>
    <row r="163" spans="1:11">
      <c r="A163" t="str">
        <v>Seven &amp; I Holdings</v>
      </c>
      <c r="B163" t="str">
        <f>_xlfn.XLOOKUP(A163,'2021'!A:A,'2021'!U:U, "")</f>
        <v/>
      </c>
      <c r="C163">
        <f>_xlfn.XLOOKUP(A163,'2021'!A:A,'2021'!V:V,"")</f>
        <v>1</v>
      </c>
      <c r="D163" t="str">
        <f>_xlfn.XLOOKUP(A163,'2022'!A:A,'2022'!V:V,"")</f>
        <v/>
      </c>
      <c r="E163">
        <f>_xlfn.XLOOKUP(A163,'2022'!A:A,'2022'!W:W,"")</f>
        <v>1</v>
      </c>
      <c r="F163">
        <f>_xlfn.XLOOKUP(A163,'2023'!B:B,'2023'!AD:AD,"")</f>
        <v>1</v>
      </c>
      <c r="G163" t="str">
        <f>_xlfn.XLOOKUP(A163,'2023'!B:B,'2023'!AE:AE,"")</f>
        <v/>
      </c>
      <c r="H163" t="str">
        <f>_xlfn.XLOOKUP(A163,'2024'!B:B,'2024'!AV:AV,"")</f>
        <v/>
      </c>
      <c r="I163">
        <f>_xlfn.XLOOKUP(A163,'2024'!B:B,'2024'!AZ:AZ,"")</f>
        <v>1</v>
      </c>
      <c r="J163">
        <f>_xlfn.XLOOKUP(A163,'2025'!A:A,'2025'!E:E,"")</f>
        <v>0</v>
      </c>
      <c r="K163">
        <f>_xlfn.XLOOKUP(A163,'2025'!A:A,'2025'!F:F,"")</f>
        <v>1</v>
      </c>
    </row>
    <row r="164" spans="1:11">
      <c r="A164" t="str">
        <v>State Bank of India</v>
      </c>
      <c r="B164">
        <f>_xlfn.XLOOKUP(A164,'2021'!A:A,'2021'!U:U, "")</f>
        <v>1</v>
      </c>
      <c r="C164" t="str">
        <f>_xlfn.XLOOKUP(A164,'2021'!A:A,'2021'!V:V,"")</f>
        <v/>
      </c>
      <c r="D164">
        <f>_xlfn.XLOOKUP(A164,'2022'!A:A,'2022'!V:V,"")</f>
        <v>1</v>
      </c>
      <c r="E164" t="str">
        <f>_xlfn.XLOOKUP(A164,'2022'!A:A,'2022'!W:W,"")</f>
        <v/>
      </c>
      <c r="F164">
        <f>_xlfn.XLOOKUP(A164,'2023'!B:B,'2023'!AD:AD,"")</f>
        <v>1</v>
      </c>
      <c r="G164" t="str">
        <f>_xlfn.XLOOKUP(A164,'2023'!B:B,'2023'!AE:AE,"")</f>
        <v/>
      </c>
      <c r="H164" t="str">
        <f>_xlfn.XLOOKUP(A164,'2024'!B:B,'2024'!AV:AV,"")</f>
        <v/>
      </c>
      <c r="I164">
        <f>_xlfn.XLOOKUP(A164,'2024'!B:B,'2024'!AZ:AZ,"")</f>
        <v>1</v>
      </c>
      <c r="J164">
        <f>_xlfn.XLOOKUP(A164,'2025'!A:A,'2025'!E:E,"")</f>
        <v>1</v>
      </c>
      <c r="K164">
        <f>_xlfn.XLOOKUP(A164,'2025'!A:A,'2025'!F:F,"")</f>
        <v>0</v>
      </c>
    </row>
    <row r="165" spans="1:11">
      <c r="A165" t="str">
        <v>China FAW Group</v>
      </c>
      <c r="B165" t="str">
        <f>_xlfn.XLOOKUP(A165,'2021'!A:A,'2021'!U:U, "")</f>
        <v/>
      </c>
      <c r="C165" t="str">
        <f>_xlfn.XLOOKUP(A165,'2021'!A:A,'2021'!V:V,"")</f>
        <v/>
      </c>
      <c r="D165" t="str">
        <f>_xlfn.XLOOKUP(A165,'2022'!A:A,'2022'!V:V,"")</f>
        <v/>
      </c>
      <c r="E165" t="str">
        <f>_xlfn.XLOOKUP(A165,'2022'!A:A,'2022'!W:W,"")</f>
        <v/>
      </c>
      <c r="F165" t="str">
        <f>_xlfn.XLOOKUP(A165,'2023'!B:B,'2023'!AD:AD,"")</f>
        <v/>
      </c>
      <c r="G165" t="str">
        <f>_xlfn.XLOOKUP(A165,'2023'!B:B,'2023'!AE:AE,"")</f>
        <v/>
      </c>
      <c r="H165" t="str">
        <f>_xlfn.XLOOKUP(A165,'2024'!B:B,'2024'!AV:AV,"")</f>
        <v/>
      </c>
      <c r="I165">
        <f>_xlfn.XLOOKUP(A165,'2024'!B:B,'2024'!AZ:AZ,"")</f>
        <v>0</v>
      </c>
      <c r="J165">
        <f>_xlfn.XLOOKUP(A165,'2025'!A:A,'2025'!E:E,"")</f>
        <v>0</v>
      </c>
      <c r="K165">
        <f>_xlfn.XLOOKUP(A165,'2025'!A:A,'2025'!F:F,"")</f>
        <v>0</v>
      </c>
    </row>
    <row r="166" spans="1:11">
      <c r="A166" t="str">
        <v>Jiangxi Copper</v>
      </c>
      <c r="B166" t="str">
        <f>_xlfn.XLOOKUP(A166,'2021'!A:A,'2021'!U:U, "")</f>
        <v/>
      </c>
      <c r="C166" t="str">
        <f>_xlfn.XLOOKUP(A166,'2021'!A:A,'2021'!V:V,"")</f>
        <v/>
      </c>
      <c r="D166" t="str">
        <f>_xlfn.XLOOKUP(A166,'2022'!A:A,'2022'!V:V,"")</f>
        <v/>
      </c>
      <c r="E166" t="str">
        <f>_xlfn.XLOOKUP(A166,'2022'!A:A,'2022'!W:W,"")</f>
        <v/>
      </c>
      <c r="F166" t="str">
        <f>_xlfn.XLOOKUP(A166,'2023'!B:B,'2023'!AD:AD,"")</f>
        <v/>
      </c>
      <c r="G166" t="str">
        <f>_xlfn.XLOOKUP(A166,'2023'!B:B,'2023'!AE:AE,"")</f>
        <v/>
      </c>
      <c r="H166" t="str">
        <f>_xlfn.XLOOKUP(A166,'2024'!B:B,'2024'!AV:AV,"")</f>
        <v/>
      </c>
      <c r="I166">
        <f>_xlfn.XLOOKUP(A166,'2024'!B:B,'2024'!AZ:AZ,"")</f>
        <v>0</v>
      </c>
      <c r="J166">
        <f>_xlfn.XLOOKUP(A166,'2025'!A:A,'2025'!E:E,"")</f>
        <v>0</v>
      </c>
      <c r="K166">
        <f>_xlfn.XLOOKUP(A166,'2025'!A:A,'2025'!F:F,"")</f>
        <v>0</v>
      </c>
    </row>
    <row r="167" spans="1:11">
      <c r="A167" t="str">
        <v>Shandong Weiqiao Pioneering Group</v>
      </c>
      <c r="B167" t="str">
        <f>_xlfn.XLOOKUP(A167,'2021'!A:A,'2021'!U:U, "")</f>
        <v/>
      </c>
      <c r="C167" t="str">
        <f>_xlfn.XLOOKUP(A167,'2021'!A:A,'2021'!V:V,"")</f>
        <v/>
      </c>
      <c r="D167" t="str">
        <f>_xlfn.XLOOKUP(A167,'2022'!A:A,'2022'!V:V,"")</f>
        <v/>
      </c>
      <c r="E167" t="str">
        <f>_xlfn.XLOOKUP(A167,'2022'!A:A,'2022'!W:W,"")</f>
        <v/>
      </c>
      <c r="F167" t="str">
        <f>_xlfn.XLOOKUP(A167,'2023'!B:B,'2023'!AD:AD,"")</f>
        <v/>
      </c>
      <c r="G167" t="str">
        <f>_xlfn.XLOOKUP(A167,'2023'!B:B,'2023'!AE:AE,"")</f>
        <v/>
      </c>
      <c r="H167" t="str">
        <f>_xlfn.XLOOKUP(A167,'2024'!B:B,'2024'!AV:AV,"")</f>
        <v/>
      </c>
      <c r="I167">
        <f>_xlfn.XLOOKUP(A167,'2024'!B:B,'2024'!AZ:AZ,"")</f>
        <v>1</v>
      </c>
      <c r="J167">
        <f>_xlfn.XLOOKUP(A167,'2025'!A:A,'2025'!E:E,"")</f>
        <v>1</v>
      </c>
      <c r="K167">
        <f>_xlfn.XLOOKUP(A167,'2025'!A:A,'2025'!F:F,"")</f>
        <v>0</v>
      </c>
    </row>
    <row r="168" spans="1:11">
      <c r="A168" t="str">
        <v>JBS</v>
      </c>
      <c r="B168" t="str">
        <f>_xlfn.XLOOKUP(A168,'2021'!A:A,'2021'!U:U, "")</f>
        <v/>
      </c>
      <c r="C168">
        <f>_xlfn.XLOOKUP(A168,'2021'!A:A,'2021'!V:V,"")</f>
        <v>1</v>
      </c>
      <c r="D168" t="str">
        <f>_xlfn.XLOOKUP(A168,'2022'!A:A,'2022'!V:V,"")</f>
        <v/>
      </c>
      <c r="E168">
        <f>_xlfn.XLOOKUP(A168,'2022'!A:A,'2022'!W:W,"")</f>
        <v>1</v>
      </c>
      <c r="F168" t="str">
        <f>_xlfn.XLOOKUP(A168,'2023'!B:B,'2023'!AD:AD,"")</f>
        <v/>
      </c>
      <c r="G168">
        <f>_xlfn.XLOOKUP(A168,'2023'!B:B,'2023'!AE:AE,"")</f>
        <v>1</v>
      </c>
      <c r="H168" t="str">
        <f>_xlfn.XLOOKUP(A168,'2024'!B:B,'2024'!AV:AV,"")</f>
        <v/>
      </c>
      <c r="I168">
        <f>_xlfn.XLOOKUP(A168,'2024'!B:B,'2024'!AZ:AZ,"")</f>
        <v>1</v>
      </c>
      <c r="J168">
        <f>_xlfn.XLOOKUP(A168,'2025'!A:A,'2025'!E:E,"")</f>
        <v>0</v>
      </c>
      <c r="K168">
        <f>_xlfn.XLOOKUP(A168,'2025'!A:A,'2025'!F:F,"")</f>
        <v>1</v>
      </c>
    </row>
    <row r="169" spans="1:11">
      <c r="A169" t="str">
        <v>Bank of Communications</v>
      </c>
      <c r="B169" t="str">
        <f>_xlfn.XLOOKUP(A169,'2021'!A:A,'2021'!U:U, "")</f>
        <v/>
      </c>
      <c r="C169" t="str">
        <f>_xlfn.XLOOKUP(A169,'2021'!A:A,'2021'!V:V,"")</f>
        <v/>
      </c>
      <c r="D169" t="str">
        <f>_xlfn.XLOOKUP(A169,'2022'!A:A,'2022'!V:V,"")</f>
        <v/>
      </c>
      <c r="E169" t="str">
        <f>_xlfn.XLOOKUP(A169,'2022'!A:A,'2022'!W:W,"")</f>
        <v/>
      </c>
      <c r="F169" t="str">
        <f>_xlfn.XLOOKUP(A169,'2023'!B:B,'2023'!AD:AD,"")</f>
        <v/>
      </c>
      <c r="G169" t="str">
        <f>_xlfn.XLOOKUP(A169,'2023'!B:B,'2023'!AE:AE,"")</f>
        <v/>
      </c>
      <c r="H169" t="str">
        <f>_xlfn.XLOOKUP(A169,'2024'!B:B,'2024'!AV:AV,"")</f>
        <v/>
      </c>
      <c r="I169">
        <f>_xlfn.XLOOKUP(A169,'2024'!B:B,'2024'!AZ:AZ,"")</f>
        <v>0</v>
      </c>
      <c r="J169">
        <f>_xlfn.XLOOKUP(A169,'2025'!A:A,'2025'!E:E,"")</f>
        <v>0</v>
      </c>
      <c r="K169">
        <f>_xlfn.XLOOKUP(A169,'2025'!A:A,'2025'!F:F,"")</f>
        <v>0</v>
      </c>
    </row>
    <row r="170" spans="1:11">
      <c r="A170" t="str">
        <v>Progressive</v>
      </c>
      <c r="B170" t="str">
        <f>_xlfn.XLOOKUP(A170,'2021'!A:A,'2021'!U:U, "")</f>
        <v/>
      </c>
      <c r="C170" t="str">
        <f>_xlfn.XLOOKUP(A170,'2021'!A:A,'2021'!V:V,"")</f>
        <v/>
      </c>
      <c r="D170" t="str">
        <f>_xlfn.XLOOKUP(A170,'2022'!A:A,'2022'!V:V,"")</f>
        <v/>
      </c>
      <c r="E170" t="str">
        <f>_xlfn.XLOOKUP(A170,'2022'!A:A,'2022'!W:W,"")</f>
        <v/>
      </c>
      <c r="F170" t="str">
        <f>_xlfn.XLOOKUP(A170,'2023'!B:B,'2023'!AD:AD,"")</f>
        <v/>
      </c>
      <c r="G170">
        <f>_xlfn.XLOOKUP(A170,'2023'!B:B,'2023'!AE:AE,"")</f>
        <v>1</v>
      </c>
      <c r="H170" t="str">
        <f>_xlfn.XLOOKUP(A170,'2024'!B:B,'2024'!AV:AV,"")</f>
        <v/>
      </c>
      <c r="I170">
        <f>_xlfn.XLOOKUP(A170,'2024'!B:B,'2024'!AZ:AZ,"")</f>
        <v>1</v>
      </c>
      <c r="J170">
        <f>_xlfn.XLOOKUP(A170,'2025'!A:A,'2025'!E:E,"")</f>
        <v>1</v>
      </c>
      <c r="K170">
        <f>_xlfn.XLOOKUP(A170,'2025'!A:A,'2025'!F:F,"")</f>
        <v>0</v>
      </c>
    </row>
    <row r="171" spans="1:11">
      <c r="A171" t="str">
        <v>Pacific Construction Group</v>
      </c>
      <c r="B171" t="str">
        <f>_xlfn.XLOOKUP(A171,'2021'!A:A,'2021'!U:U, "")</f>
        <v/>
      </c>
      <c r="C171" t="str">
        <f>_xlfn.XLOOKUP(A171,'2021'!A:A,'2021'!V:V,"")</f>
        <v/>
      </c>
      <c r="D171" t="str">
        <f>_xlfn.XLOOKUP(A171,'2022'!A:A,'2022'!V:V,"")</f>
        <v/>
      </c>
      <c r="E171" t="str">
        <f>_xlfn.XLOOKUP(A171,'2022'!A:A,'2022'!W:W,"")</f>
        <v/>
      </c>
      <c r="F171" t="str">
        <f>_xlfn.XLOOKUP(A171,'2023'!B:B,'2023'!AD:AD,"")</f>
        <v/>
      </c>
      <c r="G171" t="str">
        <f>_xlfn.XLOOKUP(A171,'2023'!B:B,'2023'!AE:AE,"")</f>
        <v/>
      </c>
      <c r="H171" t="str">
        <f>_xlfn.XLOOKUP(A171,'2024'!B:B,'2024'!AV:AV,"")</f>
        <v/>
      </c>
      <c r="I171">
        <f>_xlfn.XLOOKUP(A171,'2024'!B:B,'2024'!AZ:AZ,"")</f>
        <v>0</v>
      </c>
      <c r="J171">
        <f>_xlfn.XLOOKUP(A171,'2025'!A:A,'2025'!E:E,"")</f>
        <v>0</v>
      </c>
      <c r="K171">
        <f>_xlfn.XLOOKUP(A171,'2025'!A:A,'2025'!F:F,"")</f>
        <v>1</v>
      </c>
    </row>
    <row r="172" spans="1:11">
      <c r="A172" t="str">
        <v>Pertamina</v>
      </c>
      <c r="B172" t="str">
        <f>_xlfn.XLOOKUP(A172,'2021'!A:A,'2021'!U:U, "")</f>
        <v/>
      </c>
      <c r="C172" t="str">
        <f>_xlfn.XLOOKUP(A172,'2021'!A:A,'2021'!V:V,"")</f>
        <v/>
      </c>
      <c r="D172" t="str">
        <f>_xlfn.XLOOKUP(A172,'2022'!A:A,'2022'!V:V,"")</f>
        <v/>
      </c>
      <c r="E172" t="str">
        <f>_xlfn.XLOOKUP(A172,'2022'!A:A,'2022'!W:W,"")</f>
        <v/>
      </c>
      <c r="F172" t="str">
        <f>_xlfn.XLOOKUP(A172,'2023'!B:B,'2023'!AD:AD,"")</f>
        <v/>
      </c>
      <c r="G172">
        <f>_xlfn.XLOOKUP(A172,'2023'!B:B,'2023'!AE:AE,"")</f>
        <v>1</v>
      </c>
      <c r="H172" t="str">
        <f>_xlfn.XLOOKUP(A172,'2024'!B:B,'2024'!AV:AV,"")</f>
        <v/>
      </c>
      <c r="I172">
        <f>_xlfn.XLOOKUP(A172,'2024'!B:B,'2024'!AZ:AZ,"")</f>
        <v>0</v>
      </c>
      <c r="J172">
        <f>_xlfn.XLOOKUP(A172,'2025'!A:A,'2025'!E:E,"")</f>
        <v>0</v>
      </c>
      <c r="K172">
        <f>_xlfn.XLOOKUP(A172,'2025'!A:A,'2025'!F:F,"")</f>
        <v>1</v>
      </c>
    </row>
    <row r="173" spans="1:11">
      <c r="A173" t="str">
        <v>Uniper</v>
      </c>
      <c r="B173" t="str">
        <f>_xlfn.XLOOKUP(A173,'2021'!A:A,'2021'!U:U, "")</f>
        <v/>
      </c>
      <c r="C173" t="str">
        <f>_xlfn.XLOOKUP(A173,'2021'!A:A,'2021'!V:V,"")</f>
        <v/>
      </c>
      <c r="D173" t="str">
        <f>_xlfn.XLOOKUP(A173,'2022'!A:A,'2022'!V:V,"")</f>
        <v/>
      </c>
      <c r="E173" t="str">
        <f>_xlfn.XLOOKUP(A173,'2022'!A:A,'2022'!W:W,"")</f>
        <v/>
      </c>
      <c r="F173">
        <f>_xlfn.XLOOKUP(A173,'2023'!B:B,'2023'!AD:AD,"")</f>
        <v>1</v>
      </c>
      <c r="G173" t="str">
        <f>_xlfn.XLOOKUP(A173,'2023'!B:B,'2023'!AE:AE,"")</f>
        <v/>
      </c>
      <c r="H173">
        <f>_xlfn.XLOOKUP(A173,'2024'!B:B,'2024'!AV:AV,"")</f>
        <v>1</v>
      </c>
      <c r="I173">
        <f>_xlfn.XLOOKUP(A173,'2024'!B:B,'2024'!AZ:AZ,"")</f>
        <v>0</v>
      </c>
      <c r="J173">
        <f>_xlfn.XLOOKUP(A173,'2025'!A:A,'2025'!E:E,"")</f>
        <v>1</v>
      </c>
      <c r="K173">
        <f>_xlfn.XLOOKUP(A173,'2025'!A:A,'2025'!F:F,"")</f>
        <v>0</v>
      </c>
    </row>
    <row r="174" spans="1:11">
      <c r="A174" t="str">
        <v>Japan Post Holdings</v>
      </c>
      <c r="B174">
        <f>_xlfn.XLOOKUP(A174,'2021'!A:A,'2021'!U:U, "")</f>
        <v>1</v>
      </c>
      <c r="C174" t="str">
        <f>_xlfn.XLOOKUP(A174,'2021'!A:A,'2021'!V:V,"")</f>
        <v/>
      </c>
      <c r="D174">
        <f>_xlfn.XLOOKUP(A174,'2022'!A:A,'2022'!V:V,"")</f>
        <v>1</v>
      </c>
      <c r="E174" t="str">
        <f>_xlfn.XLOOKUP(A174,'2022'!A:A,'2022'!W:W,"")</f>
        <v/>
      </c>
      <c r="F174">
        <f>_xlfn.XLOOKUP(A174,'2023'!B:B,'2023'!AD:AD,"")</f>
        <v>1</v>
      </c>
      <c r="G174" t="str">
        <f>_xlfn.XLOOKUP(A174,'2023'!B:B,'2023'!AE:AE,"")</f>
        <v/>
      </c>
      <c r="H174">
        <f>_xlfn.XLOOKUP(A174,'2024'!B:B,'2024'!AV:AV,"")</f>
        <v>1</v>
      </c>
      <c r="I174">
        <f>_xlfn.XLOOKUP(A174,'2024'!B:B,'2024'!AZ:AZ,"")</f>
        <v>0</v>
      </c>
      <c r="J174">
        <f>_xlfn.XLOOKUP(A174,'2025'!A:A,'2025'!E:E,"")</f>
        <v>1</v>
      </c>
      <c r="K174">
        <f>_xlfn.XLOOKUP(A174,'2025'!A:A,'2025'!F:F,"")</f>
        <v>0</v>
      </c>
    </row>
    <row r="175" spans="1:11">
      <c r="A175" t="str">
        <v>Airbus</v>
      </c>
      <c r="B175" t="str">
        <f>_xlfn.XLOOKUP(A175,'2021'!A:A,'2021'!U:U, "")</f>
        <v/>
      </c>
      <c r="C175" t="str">
        <f>_xlfn.XLOOKUP(A175,'2021'!A:A,'2021'!V:V,"")</f>
        <v/>
      </c>
      <c r="D175" t="str">
        <f>_xlfn.XLOOKUP(A175,'2022'!A:A,'2022'!V:V,"")</f>
        <v/>
      </c>
      <c r="E175">
        <f>_xlfn.XLOOKUP(A175,'2022'!A:A,'2022'!W:W,"")</f>
        <v>1</v>
      </c>
      <c r="F175" t="str">
        <f>_xlfn.XLOOKUP(A175,'2023'!B:B,'2023'!AD:AD,"")</f>
        <v/>
      </c>
      <c r="G175">
        <f>_xlfn.XLOOKUP(A175,'2023'!B:B,'2023'!AE:AE,"")</f>
        <v>1</v>
      </c>
      <c r="H175" t="str">
        <f>_xlfn.XLOOKUP(A175,'2024'!B:B,'2024'!AV:AV,"")</f>
        <v/>
      </c>
      <c r="I175">
        <f>_xlfn.XLOOKUP(A175,'2024'!B:B,'2024'!AZ:AZ,"")</f>
        <v>1</v>
      </c>
      <c r="J175">
        <f>_xlfn.XLOOKUP(A175,'2025'!A:A,'2025'!E:E,"")</f>
        <v>0</v>
      </c>
      <c r="K175">
        <f>_xlfn.XLOOKUP(A175,'2025'!A:A,'2025'!F:F,"")</f>
        <v>0</v>
      </c>
    </row>
    <row r="176" spans="1:11">
      <c r="A176" t="str">
        <v>American Express</v>
      </c>
      <c r="B176">
        <f>_xlfn.XLOOKUP(A176,'2021'!A:A,'2021'!U:U, "")</f>
        <v>1</v>
      </c>
      <c r="C176" t="str">
        <f>_xlfn.XLOOKUP(A176,'2021'!A:A,'2021'!V:V,"")</f>
        <v/>
      </c>
      <c r="D176">
        <f>_xlfn.XLOOKUP(A176,'2022'!A:A,'2022'!V:V,"")</f>
        <v>1</v>
      </c>
      <c r="E176">
        <f>_xlfn.XLOOKUP(A176,'2022'!A:A,'2022'!W:W,"")</f>
        <v>1</v>
      </c>
      <c r="F176" t="str">
        <f>_xlfn.XLOOKUP(A176,'2023'!B:B,'2023'!AD:AD,"")</f>
        <v/>
      </c>
      <c r="G176">
        <f>_xlfn.XLOOKUP(A176,'2023'!B:B,'2023'!AE:AE,"")</f>
        <v>1</v>
      </c>
      <c r="H176" t="str">
        <f>_xlfn.XLOOKUP(A176,'2024'!B:B,'2024'!AV:AV,"")</f>
        <v/>
      </c>
      <c r="I176">
        <f>_xlfn.XLOOKUP(A176,'2024'!B:B,'2024'!AZ:AZ,"")</f>
        <v>1</v>
      </c>
      <c r="J176">
        <f>_xlfn.XLOOKUP(A176,'2025'!A:A,'2025'!E:E,"")</f>
        <v>0</v>
      </c>
      <c r="K176">
        <f>_xlfn.XLOOKUP(A176,'2025'!A:A,'2025'!F:F,"")</f>
        <v>1</v>
      </c>
    </row>
    <row r="177" spans="1:11">
      <c r="A177" t="str">
        <v>Orlen</v>
      </c>
      <c r="B177" t="str">
        <f>_xlfn.XLOOKUP(A177,'2021'!A:A,'2021'!U:U, "")</f>
        <v/>
      </c>
      <c r="C177" t="str">
        <f>_xlfn.XLOOKUP(A177,'2021'!A:A,'2021'!V:V,"")</f>
        <v/>
      </c>
      <c r="D177" t="str">
        <f>_xlfn.XLOOKUP(A177,'2022'!A:A,'2022'!V:V,"")</f>
        <v/>
      </c>
      <c r="E177" t="str">
        <f>_xlfn.XLOOKUP(A177,'2022'!A:A,'2022'!W:W,"")</f>
        <v/>
      </c>
      <c r="F177" t="str">
        <f>_xlfn.XLOOKUP(A177,'2023'!B:B,'2023'!AD:AD,"")</f>
        <v/>
      </c>
      <c r="G177" t="str">
        <f>_xlfn.XLOOKUP(A177,'2023'!B:B,'2023'!AE:AE,"")</f>
        <v/>
      </c>
      <c r="H177" t="str">
        <f>_xlfn.XLOOKUP(A177,'2024'!B:B,'2024'!AV:AV,"")</f>
        <v/>
      </c>
      <c r="I177">
        <f>_xlfn.XLOOKUP(A177,'2024'!B:B,'2024'!AZ:AZ,"")</f>
        <v>1</v>
      </c>
      <c r="J177">
        <f>_xlfn.XLOOKUP(A177,'2025'!A:A,'2025'!E:E,"")</f>
        <v>0</v>
      </c>
      <c r="K177">
        <f>_xlfn.XLOOKUP(A177,'2025'!A:A,'2025'!F:F,"")</f>
        <v>1</v>
      </c>
    </row>
    <row r="178" spans="1:11">
      <c r="A178" t="str">
        <v>Deutsche Bank</v>
      </c>
      <c r="B178">
        <f>_xlfn.XLOOKUP(A178,'2021'!A:A,'2021'!U:U, "")</f>
        <v>1</v>
      </c>
      <c r="C178">
        <f>_xlfn.XLOOKUP(A178,'2021'!A:A,'2021'!V:V,"")</f>
        <v>1</v>
      </c>
      <c r="D178">
        <f>_xlfn.XLOOKUP(A178,'2022'!A:A,'2022'!V:V,"")</f>
        <v>1</v>
      </c>
      <c r="E178">
        <f>_xlfn.XLOOKUP(A178,'2022'!A:A,'2022'!W:W,"")</f>
        <v>1</v>
      </c>
      <c r="F178" t="str">
        <f>_xlfn.XLOOKUP(A178,'2023'!B:B,'2023'!AD:AD,"")</f>
        <v/>
      </c>
      <c r="G178">
        <f>_xlfn.XLOOKUP(A178,'2023'!B:B,'2023'!AE:AE,"")</f>
        <v>1</v>
      </c>
      <c r="H178" t="str">
        <f>_xlfn.XLOOKUP(A178,'2024'!B:B,'2024'!AV:AV,"")</f>
        <v/>
      </c>
      <c r="I178">
        <f>_xlfn.XLOOKUP(A178,'2024'!B:B,'2024'!AZ:AZ,"")</f>
        <v>1</v>
      </c>
      <c r="J178">
        <f>_xlfn.XLOOKUP(A178,'2025'!A:A,'2025'!E:E,"")</f>
        <v>0</v>
      </c>
      <c r="K178">
        <f>_xlfn.XLOOKUP(A178,'2025'!A:A,'2025'!F:F,"")</f>
        <v>1</v>
      </c>
    </row>
    <row r="179" spans="1:11">
      <c r="A179" t="str">
        <v>Shaanxi Coal &amp; Chemical Industry</v>
      </c>
      <c r="B179" t="str">
        <f>_xlfn.XLOOKUP(A179,'2021'!A:A,'2021'!U:U, "")</f>
        <v/>
      </c>
      <c r="C179" t="str">
        <f>_xlfn.XLOOKUP(A179,'2021'!A:A,'2021'!V:V,"")</f>
        <v/>
      </c>
      <c r="D179" t="str">
        <f>_xlfn.XLOOKUP(A179,'2022'!A:A,'2022'!V:V,"")</f>
        <v/>
      </c>
      <c r="E179" t="str">
        <f>_xlfn.XLOOKUP(A179,'2022'!A:A,'2022'!W:W,"")</f>
        <v/>
      </c>
      <c r="F179" t="str">
        <f>_xlfn.XLOOKUP(A179,'2023'!B:B,'2023'!AD:AD,"")</f>
        <v/>
      </c>
      <c r="G179" t="str">
        <f>_xlfn.XLOOKUP(A179,'2023'!B:B,'2023'!AE:AE,"")</f>
        <v/>
      </c>
      <c r="H179" t="str">
        <f>_xlfn.XLOOKUP(A179,'2024'!B:B,'2024'!AV:AV,"")</f>
        <v/>
      </c>
      <c r="I179">
        <f>_xlfn.XLOOKUP(A179,'2024'!B:B,'2024'!AZ:AZ,"")</f>
        <v>0</v>
      </c>
      <c r="J179">
        <f>_xlfn.XLOOKUP(A179,'2025'!A:A,'2025'!E:E,"")</f>
        <v>1</v>
      </c>
      <c r="K179">
        <f>_xlfn.XLOOKUP(A179,'2025'!A:A,'2025'!F:F,"")</f>
        <v>0</v>
      </c>
    </row>
    <row r="180" spans="1:11">
      <c r="A180" t="str">
        <v>Lloyds Banking Group</v>
      </c>
      <c r="B180" t="str">
        <f>_xlfn.XLOOKUP(A180,'2021'!A:A,'2021'!U:U, "")</f>
        <v/>
      </c>
      <c r="C180">
        <f>_xlfn.XLOOKUP(A180,'2021'!A:A,'2021'!V:V,"")</f>
        <v>1</v>
      </c>
      <c r="D180" t="str">
        <f>_xlfn.XLOOKUP(A180,'2022'!A:A,'2022'!V:V,"")</f>
        <v/>
      </c>
      <c r="E180">
        <f>_xlfn.XLOOKUP(A180,'2022'!A:A,'2022'!W:W,"")</f>
        <v>1</v>
      </c>
      <c r="F180" t="str">
        <f>_xlfn.XLOOKUP(A180,'2023'!B:B,'2023'!AD:AD,"")</f>
        <v/>
      </c>
      <c r="G180" t="str">
        <f>_xlfn.XLOOKUP(A180,'2023'!B:B,'2023'!AE:AE,"")</f>
        <v/>
      </c>
      <c r="H180" t="str">
        <f>_xlfn.XLOOKUP(A180,'2024'!B:B,'2024'!AV:AV,"")</f>
        <v/>
      </c>
      <c r="I180">
        <f>_xlfn.XLOOKUP(A180,'2024'!B:B,'2024'!AZ:AZ,"")</f>
        <v>1</v>
      </c>
      <c r="J180">
        <f>_xlfn.XLOOKUP(A180,'2025'!A:A,'2025'!E:E,"")</f>
        <v>0</v>
      </c>
      <c r="K180">
        <f>_xlfn.XLOOKUP(A180,'2025'!A:A,'2025'!F:F,"")</f>
        <v>1</v>
      </c>
    </row>
    <row r="181" spans="1:11">
      <c r="A181" t="str">
        <v>ENEOS Holdings</v>
      </c>
      <c r="B181">
        <f>_xlfn.XLOOKUP(A181,'2021'!A:A,'2021'!U:U, "")</f>
        <v>1</v>
      </c>
      <c r="C181" t="str">
        <f>_xlfn.XLOOKUP(A181,'2021'!A:A,'2021'!V:V,"")</f>
        <v/>
      </c>
      <c r="D181">
        <f>_xlfn.XLOOKUP(A181,'2022'!A:A,'2022'!V:V,"")</f>
        <v>1</v>
      </c>
      <c r="E181" t="str">
        <f>_xlfn.XLOOKUP(A181,'2022'!A:A,'2022'!W:W,"")</f>
        <v/>
      </c>
      <c r="F181">
        <f>_xlfn.XLOOKUP(A181,'2023'!B:B,'2023'!AD:AD,"")</f>
        <v>1</v>
      </c>
      <c r="G181" t="str">
        <f>_xlfn.XLOOKUP(A181,'2023'!B:B,'2023'!AE:AE,"")</f>
        <v/>
      </c>
      <c r="H181">
        <f>_xlfn.XLOOKUP(A181,'2024'!B:B,'2024'!AV:AV,"")</f>
        <v>1</v>
      </c>
      <c r="I181">
        <f>_xlfn.XLOOKUP(A181,'2024'!B:B,'2024'!AZ:AZ,"")</f>
        <v>0</v>
      </c>
      <c r="J181">
        <f>_xlfn.XLOOKUP(A181,'2025'!A:A,'2025'!E:E,"")</f>
        <v>1</v>
      </c>
      <c r="K181">
        <f>_xlfn.XLOOKUP(A181,'2025'!A:A,'2025'!F:F,"")</f>
        <v>0</v>
      </c>
    </row>
    <row r="182" spans="1:11">
      <c r="A182" t="str">
        <v>Oil &amp; Natural Gas</v>
      </c>
      <c r="B182" t="str">
        <f>_xlfn.XLOOKUP(A182,'2021'!A:A,'2021'!U:U, "")</f>
        <v/>
      </c>
      <c r="C182" t="str">
        <f>_xlfn.XLOOKUP(A182,'2021'!A:A,'2021'!V:V,"")</f>
        <v/>
      </c>
      <c r="D182">
        <f>_xlfn.XLOOKUP(A182,'2022'!A:A,'2022'!V:V,"")</f>
        <v>1</v>
      </c>
      <c r="E182" t="str">
        <f>_xlfn.XLOOKUP(A182,'2022'!A:A,'2022'!W:W,"")</f>
        <v/>
      </c>
      <c r="F182" t="str">
        <f>_xlfn.XLOOKUP(A182,'2023'!B:B,'2023'!AD:AD,"")</f>
        <v/>
      </c>
      <c r="G182">
        <f>_xlfn.XLOOKUP(A182,'2023'!B:B,'2023'!AE:AE,"")</f>
        <v>1</v>
      </c>
      <c r="H182" t="str">
        <f>_xlfn.XLOOKUP(A182,'2024'!B:B,'2024'!AV:AV,"")</f>
        <v/>
      </c>
      <c r="I182">
        <f>_xlfn.XLOOKUP(A182,'2024'!B:B,'2024'!AZ:AZ,"")</f>
        <v>0</v>
      </c>
      <c r="J182">
        <f>_xlfn.XLOOKUP(A182,'2025'!A:A,'2025'!E:E,"")</f>
        <v>0</v>
      </c>
      <c r="K182">
        <f>_xlfn.XLOOKUP(A182,'2025'!A:A,'2025'!F:F,"")</f>
        <v>1</v>
      </c>
    </row>
    <row r="183" spans="1:11">
      <c r="A183" t="str">
        <v>Lukoil</v>
      </c>
      <c r="B183" t="str">
        <f>_xlfn.XLOOKUP(A183,'2021'!A:A,'2021'!U:U, "")</f>
        <v/>
      </c>
      <c r="C183" t="str">
        <f>_xlfn.XLOOKUP(A183,'2021'!A:A,'2021'!V:V,"")</f>
        <v/>
      </c>
      <c r="D183" t="str">
        <f>_xlfn.XLOOKUP(A183,'2022'!A:A,'2022'!V:V,"")</f>
        <v/>
      </c>
      <c r="E183" t="str">
        <f>_xlfn.XLOOKUP(A183,'2022'!A:A,'2022'!W:W,"")</f>
        <v/>
      </c>
      <c r="F183" t="str">
        <f>_xlfn.XLOOKUP(A183,'2023'!B:B,'2023'!AD:AD,"")</f>
        <v/>
      </c>
      <c r="G183" t="str">
        <f>_xlfn.XLOOKUP(A183,'2023'!B:B,'2023'!AE:AE,"")</f>
        <v/>
      </c>
      <c r="H183" t="str">
        <f>_xlfn.XLOOKUP(A183,'2024'!B:B,'2024'!AV:AV,"")</f>
        <v/>
      </c>
      <c r="I183">
        <f>_xlfn.XLOOKUP(A183,'2024'!B:B,'2024'!AZ:AZ,"")</f>
        <v>1</v>
      </c>
      <c r="J183">
        <f>_xlfn.XLOOKUP(A183,'2025'!A:A,'2025'!E:E,"")</f>
        <v>0</v>
      </c>
      <c r="K183">
        <f>_xlfn.XLOOKUP(A183,'2025'!A:A,'2025'!F:F,"")</f>
        <v>0</v>
      </c>
    </row>
    <row r="184" spans="1:11">
      <c r="A184" t="str">
        <v>Nippon Life Insurance</v>
      </c>
      <c r="B184">
        <f>_xlfn.XLOOKUP(A184,'2021'!A:A,'2021'!U:U, "")</f>
        <v>1</v>
      </c>
      <c r="C184" t="str">
        <f>_xlfn.XLOOKUP(A184,'2021'!A:A,'2021'!V:V,"")</f>
        <v/>
      </c>
      <c r="D184" t="str">
        <f>_xlfn.XLOOKUP(A184,'2022'!A:A,'2022'!V:V,"")</f>
        <v/>
      </c>
      <c r="E184">
        <f>_xlfn.XLOOKUP(A184,'2022'!A:A,'2022'!W:W,"")</f>
        <v>1</v>
      </c>
      <c r="F184" t="str">
        <f>_xlfn.XLOOKUP(A184,'2023'!B:B,'2023'!AD:AD,"")</f>
        <v/>
      </c>
      <c r="G184">
        <f>_xlfn.XLOOKUP(A184,'2023'!B:B,'2023'!AE:AE,"")</f>
        <v>1</v>
      </c>
      <c r="H184" t="str">
        <f>_xlfn.XLOOKUP(A184,'2024'!B:B,'2024'!AV:AV,"")</f>
        <v/>
      </c>
      <c r="I184">
        <f>_xlfn.XLOOKUP(A184,'2024'!B:B,'2024'!AZ:AZ,"")</f>
        <v>1</v>
      </c>
      <c r="J184">
        <f>_xlfn.XLOOKUP(A184,'2025'!A:A,'2025'!E:E,"")</f>
        <v>0</v>
      </c>
      <c r="K184">
        <f>_xlfn.XLOOKUP(A184,'2025'!A:A,'2025'!F:F,"")</f>
        <v>1</v>
      </c>
    </row>
    <row r="185" spans="1:11">
      <c r="A185" t="str">
        <v>ING Group</v>
      </c>
      <c r="B185">
        <f>_xlfn.XLOOKUP(A185,'2021'!A:A,'2021'!U:U, "")</f>
        <v>1</v>
      </c>
      <c r="C185" t="str">
        <f>_xlfn.XLOOKUP(A185,'2021'!A:A,'2021'!V:V,"")</f>
        <v/>
      </c>
      <c r="D185">
        <f>_xlfn.XLOOKUP(A185,'2022'!A:A,'2022'!V:V,"")</f>
        <v>1</v>
      </c>
      <c r="E185">
        <f>_xlfn.XLOOKUP(A185,'2022'!A:A,'2022'!W:W,"")</f>
        <v>1</v>
      </c>
      <c r="F185" t="str">
        <f>_xlfn.XLOOKUP(A185,'2023'!B:B,'2023'!AD:AD,"")</f>
        <v/>
      </c>
      <c r="G185">
        <f>_xlfn.XLOOKUP(A185,'2023'!B:B,'2023'!AE:AE,"")</f>
        <v>1</v>
      </c>
      <c r="H185" t="str">
        <f>_xlfn.XLOOKUP(A185,'2024'!B:B,'2024'!AV:AV,"")</f>
        <v/>
      </c>
      <c r="I185">
        <f>_xlfn.XLOOKUP(A185,'2024'!B:B,'2024'!AZ:AZ,"")</f>
        <v>1</v>
      </c>
      <c r="J185">
        <f>_xlfn.XLOOKUP(A185,'2025'!A:A,'2025'!E:E,"")</f>
        <v>0</v>
      </c>
      <c r="K185">
        <f>_xlfn.XLOOKUP(A185,'2025'!A:A,'2025'!F:F,"")</f>
        <v>1</v>
      </c>
    </row>
    <row r="186" spans="1:11">
      <c r="A186" t="str">
        <v>Barclays</v>
      </c>
      <c r="B186" t="str">
        <f>_xlfn.XLOOKUP(A186,'2021'!A:A,'2021'!U:U, "")</f>
        <v/>
      </c>
      <c r="C186">
        <f>_xlfn.XLOOKUP(A186,'2021'!A:A,'2021'!V:V,"")</f>
        <v>1</v>
      </c>
      <c r="D186">
        <f>_xlfn.XLOOKUP(A186,'2022'!A:A,'2022'!V:V,"")</f>
        <v>1</v>
      </c>
      <c r="E186">
        <f>_xlfn.XLOOKUP(A186,'2022'!A:A,'2022'!W:W,"")</f>
        <v>1</v>
      </c>
      <c r="F186" t="str">
        <f>_xlfn.XLOOKUP(A186,'2023'!B:B,'2023'!AD:AD,"")</f>
        <v/>
      </c>
      <c r="G186">
        <f>_xlfn.XLOOKUP(A186,'2023'!B:B,'2023'!AE:AE,"")</f>
        <v>1</v>
      </c>
      <c r="H186" t="str">
        <f>_xlfn.XLOOKUP(A186,'2024'!B:B,'2024'!AV:AV,"")</f>
        <v/>
      </c>
      <c r="I186">
        <f>_xlfn.XLOOKUP(A186,'2024'!B:B,'2024'!AZ:AZ,"")</f>
        <v>1</v>
      </c>
      <c r="J186">
        <f>_xlfn.XLOOKUP(A186,'2025'!A:A,'2025'!E:E,"")</f>
        <v>0</v>
      </c>
      <c r="K186">
        <f>_xlfn.XLOOKUP(A186,'2025'!A:A,'2025'!F:F,"")</f>
        <v>1</v>
      </c>
    </row>
    <row r="187" spans="1:11">
      <c r="A187" t="str">
        <v>Lockheed Martin</v>
      </c>
      <c r="B187" t="str">
        <f>_xlfn.XLOOKUP(A187,'2021'!A:A,'2021'!U:U, "")</f>
        <v/>
      </c>
      <c r="C187" t="str">
        <f>_xlfn.XLOOKUP(A187,'2021'!A:A,'2021'!V:V,"")</f>
        <v/>
      </c>
      <c r="D187" t="str">
        <f>_xlfn.XLOOKUP(A187,'2022'!A:A,'2022'!V:V,"")</f>
        <v/>
      </c>
      <c r="E187" t="str">
        <f>_xlfn.XLOOKUP(A187,'2022'!A:A,'2022'!W:W,"")</f>
        <v/>
      </c>
      <c r="F187" t="str">
        <f>_xlfn.XLOOKUP(A187,'2023'!B:B,'2023'!AD:AD,"")</f>
        <v/>
      </c>
      <c r="G187" t="str">
        <f>_xlfn.XLOOKUP(A187,'2023'!B:B,'2023'!AE:AE,"")</f>
        <v/>
      </c>
      <c r="H187" t="str">
        <f>_xlfn.XLOOKUP(A187,'2024'!B:B,'2024'!AV:AV,"")</f>
        <v/>
      </c>
      <c r="I187">
        <f>_xlfn.XLOOKUP(A187,'2024'!B:B,'2024'!AZ:AZ,"")</f>
        <v>0</v>
      </c>
      <c r="J187">
        <f>_xlfn.XLOOKUP(A187,'2025'!A:A,'2025'!E:E,"")</f>
        <v>0</v>
      </c>
      <c r="K187">
        <f>_xlfn.XLOOKUP(A187,'2025'!A:A,'2025'!F:F,"")</f>
        <v>0</v>
      </c>
    </row>
    <row r="188" spans="1:11">
      <c r="A188" t="str">
        <v>MetLife</v>
      </c>
      <c r="B188">
        <f>_xlfn.XLOOKUP(A188,'2021'!A:A,'2021'!U:U, "")</f>
        <v>1</v>
      </c>
      <c r="C188" t="str">
        <f>_xlfn.XLOOKUP(A188,'2021'!A:A,'2021'!V:V,"")</f>
        <v/>
      </c>
      <c r="D188">
        <f>_xlfn.XLOOKUP(A188,'2022'!A:A,'2022'!V:V,"")</f>
        <v>1</v>
      </c>
      <c r="E188">
        <f>_xlfn.XLOOKUP(A188,'2022'!A:A,'2022'!W:W,"")</f>
        <v>1</v>
      </c>
      <c r="F188" t="str">
        <f>_xlfn.XLOOKUP(A188,'2023'!B:B,'2023'!AD:AD,"")</f>
        <v/>
      </c>
      <c r="G188">
        <f>_xlfn.XLOOKUP(A188,'2023'!B:B,'2023'!AE:AE,"")</f>
        <v>1</v>
      </c>
      <c r="H188" t="str">
        <f>_xlfn.XLOOKUP(A188,'2024'!B:B,'2024'!AV:AV,"")</f>
        <v/>
      </c>
      <c r="I188">
        <f>_xlfn.XLOOKUP(A188,'2024'!B:B,'2024'!AZ:AZ,"")</f>
        <v>1</v>
      </c>
      <c r="J188">
        <f>_xlfn.XLOOKUP(A188,'2025'!A:A,'2025'!E:E,"")</f>
        <v>0</v>
      </c>
      <c r="K188">
        <f>_xlfn.XLOOKUP(A188,'2025'!A:A,'2025'!F:F,"")</f>
        <v>1</v>
      </c>
    </row>
    <row r="189" spans="1:11">
      <c r="A189" t="str">
        <v>Roche Group</v>
      </c>
      <c r="B189" t="str">
        <f>_xlfn.XLOOKUP(A189,'2021'!A:A,'2021'!U:U, "")</f>
        <v/>
      </c>
      <c r="C189">
        <f>_xlfn.XLOOKUP(A189,'2021'!A:A,'2021'!V:V,"")</f>
        <v>1</v>
      </c>
      <c r="D189" t="str">
        <f>_xlfn.XLOOKUP(A189,'2022'!A:A,'2022'!V:V,"")</f>
        <v/>
      </c>
      <c r="E189">
        <f>_xlfn.XLOOKUP(A189,'2022'!A:A,'2022'!W:W,"")</f>
        <v>1</v>
      </c>
      <c r="F189" t="str">
        <f>_xlfn.XLOOKUP(A189,'2023'!B:B,'2023'!AD:AD,"")</f>
        <v/>
      </c>
      <c r="G189">
        <f>_xlfn.XLOOKUP(A189,'2023'!B:B,'2023'!AE:AE,"")</f>
        <v>1</v>
      </c>
      <c r="H189" t="str">
        <f>_xlfn.XLOOKUP(A189,'2024'!B:B,'2024'!AV:AV,"")</f>
        <v/>
      </c>
      <c r="I189">
        <f>_xlfn.XLOOKUP(A189,'2024'!B:B,'2024'!AZ:AZ,"")</f>
        <v>1</v>
      </c>
      <c r="J189">
        <f>_xlfn.XLOOKUP(A189,'2025'!A:A,'2025'!E:E,"")</f>
        <v>0</v>
      </c>
      <c r="K189">
        <f>_xlfn.XLOOKUP(A189,'2025'!A:A,'2025'!F:F,"")</f>
        <v>1</v>
      </c>
    </row>
    <row r="190" spans="1:11">
      <c r="A190" t="str">
        <v>HCA Healthcare</v>
      </c>
      <c r="B190" t="str">
        <f>_xlfn.XLOOKUP(A190,'2021'!A:A,'2021'!U:U, "")</f>
        <v/>
      </c>
      <c r="C190" t="str">
        <f>_xlfn.XLOOKUP(A190,'2021'!A:A,'2021'!V:V,"")</f>
        <v/>
      </c>
      <c r="D190" t="str">
        <f>_xlfn.XLOOKUP(A190,'2022'!A:A,'2022'!V:V,"")</f>
        <v/>
      </c>
      <c r="E190" t="str">
        <f>_xlfn.XLOOKUP(A190,'2022'!A:A,'2022'!W:W,"")</f>
        <v/>
      </c>
      <c r="F190" t="str">
        <f>_xlfn.XLOOKUP(A190,'2023'!B:B,'2023'!AD:AD,"")</f>
        <v/>
      </c>
      <c r="G190" t="str">
        <f>_xlfn.XLOOKUP(A190,'2023'!B:B,'2023'!AE:AE,"")</f>
        <v/>
      </c>
      <c r="H190" t="str">
        <f>_xlfn.XLOOKUP(A190,'2024'!B:B,'2024'!AV:AV,"")</f>
        <v/>
      </c>
      <c r="I190">
        <f>_xlfn.XLOOKUP(A190,'2024'!B:B,'2024'!AZ:AZ,"")</f>
        <v>1</v>
      </c>
      <c r="J190">
        <f>_xlfn.XLOOKUP(A190,'2025'!A:A,'2025'!E:E,"")</f>
        <v>0</v>
      </c>
      <c r="K190">
        <f>_xlfn.XLOOKUP(A190,'2025'!A:A,'2025'!F:F,"")</f>
        <v>1</v>
      </c>
    </row>
    <row r="191" spans="1:11">
      <c r="A191" t="str">
        <v>BASF</v>
      </c>
      <c r="B191">
        <f>_xlfn.XLOOKUP(A191,'2021'!A:A,'2021'!U:U, "")</f>
        <v>1</v>
      </c>
      <c r="C191" t="str">
        <f>_xlfn.XLOOKUP(A191,'2021'!A:A,'2021'!V:V,"")</f>
        <v/>
      </c>
      <c r="D191" t="str">
        <f>_xlfn.XLOOKUP(A191,'2022'!A:A,'2022'!V:V,"")</f>
        <v/>
      </c>
      <c r="E191">
        <f>_xlfn.XLOOKUP(A191,'2022'!A:A,'2022'!W:W,"")</f>
        <v>1</v>
      </c>
      <c r="F191" t="str">
        <f>_xlfn.XLOOKUP(A191,'2023'!B:B,'2023'!AD:AD,"")</f>
        <v/>
      </c>
      <c r="G191">
        <f>_xlfn.XLOOKUP(A191,'2023'!B:B,'2023'!AE:AE,"")</f>
        <v>1</v>
      </c>
      <c r="H191" t="str">
        <f>_xlfn.XLOOKUP(A191,'2024'!B:B,'2024'!AV:AV,"")</f>
        <v/>
      </c>
      <c r="I191">
        <f>_xlfn.XLOOKUP(A191,'2024'!B:B,'2024'!AZ:AZ,"")</f>
        <v>1</v>
      </c>
      <c r="J191">
        <f>_xlfn.XLOOKUP(A191,'2025'!A:A,'2025'!E:E,"")</f>
        <v>0</v>
      </c>
      <c r="K191">
        <f>_xlfn.XLOOKUP(A191,'2025'!A:A,'2025'!F:F,"")</f>
        <v>1</v>
      </c>
    </row>
    <row r="192" spans="1:11">
      <c r="A192" t="str">
        <v>Koc Holding</v>
      </c>
      <c r="B192" t="str">
        <f>_xlfn.XLOOKUP(A192,'2021'!A:A,'2021'!U:U, "")</f>
        <v/>
      </c>
      <c r="C192" t="str">
        <f>_xlfn.XLOOKUP(A192,'2021'!A:A,'2021'!V:V,"")</f>
        <v/>
      </c>
      <c r="D192" t="str">
        <f>_xlfn.XLOOKUP(A192,'2022'!A:A,'2022'!V:V,"")</f>
        <v/>
      </c>
      <c r="E192" t="str">
        <f>_xlfn.XLOOKUP(A192,'2022'!A:A,'2022'!W:W,"")</f>
        <v/>
      </c>
      <c r="F192" t="str">
        <f>_xlfn.XLOOKUP(A192,'2023'!B:B,'2023'!AD:AD,"")</f>
        <v/>
      </c>
      <c r="G192" t="str">
        <f>_xlfn.XLOOKUP(A192,'2023'!B:B,'2023'!AE:AE,"")</f>
        <v/>
      </c>
      <c r="H192">
        <f>_xlfn.XLOOKUP(A192,'2024'!B:B,'2024'!AV:AV,"")</f>
        <v>1</v>
      </c>
      <c r="I192">
        <f>_xlfn.XLOOKUP(A192,'2024'!B:B,'2024'!AZ:AZ,"")</f>
        <v>0</v>
      </c>
      <c r="J192">
        <f>_xlfn.XLOOKUP(A192,'2025'!A:A,'2025'!E:E,"")</f>
        <v>1</v>
      </c>
      <c r="K192">
        <f>_xlfn.XLOOKUP(A192,'2025'!A:A,'2025'!F:F,"")</f>
        <v>0</v>
      </c>
    </row>
    <row r="193" spans="1:11">
      <c r="A193" t="str">
        <v>Prudential Financial</v>
      </c>
      <c r="B193">
        <f>_xlfn.XLOOKUP(A193,'2021'!A:A,'2021'!U:U, "")</f>
        <v>1</v>
      </c>
      <c r="C193">
        <f>_xlfn.XLOOKUP(A193,'2021'!A:A,'2021'!V:V,"")</f>
        <v>1</v>
      </c>
      <c r="D193" t="str">
        <f>_xlfn.XLOOKUP(A193,'2022'!A:A,'2022'!V:V,"")</f>
        <v/>
      </c>
      <c r="E193" t="str">
        <f>_xlfn.XLOOKUP(A193,'2022'!A:A,'2022'!W:W,"")</f>
        <v/>
      </c>
      <c r="F193" t="str">
        <f>_xlfn.XLOOKUP(A193,'2023'!B:B,'2023'!AD:AD,"")</f>
        <v/>
      </c>
      <c r="G193">
        <f>_xlfn.XLOOKUP(A193,'2023'!B:B,'2023'!AE:AE,"")</f>
        <v>1</v>
      </c>
      <c r="H193" t="str">
        <f>_xlfn.XLOOKUP(A193,'2024'!B:B,'2024'!AV:AV,"")</f>
        <v/>
      </c>
      <c r="I193">
        <f>_xlfn.XLOOKUP(A193,'2024'!B:B,'2024'!AZ:AZ,"")</f>
        <v>1</v>
      </c>
      <c r="J193">
        <f>_xlfn.XLOOKUP(A193,'2025'!A:A,'2025'!E:E,"")</f>
        <v>0</v>
      </c>
      <c r="K193">
        <f>_xlfn.XLOOKUP(A193,'2025'!A:A,'2025'!F:F,"")</f>
        <v>1</v>
      </c>
    </row>
    <row r="194" spans="1:11">
      <c r="A194" t="str">
        <v>China Merchants Bank</v>
      </c>
      <c r="B194" t="str">
        <f>_xlfn.XLOOKUP(A194,'2021'!A:A,'2021'!U:U, "")</f>
        <v/>
      </c>
      <c r="C194" t="str">
        <f>_xlfn.XLOOKUP(A194,'2021'!A:A,'2021'!V:V,"")</f>
        <v/>
      </c>
      <c r="D194" t="str">
        <f>_xlfn.XLOOKUP(A194,'2022'!A:A,'2022'!V:V,"")</f>
        <v/>
      </c>
      <c r="E194" t="str">
        <f>_xlfn.XLOOKUP(A194,'2022'!A:A,'2022'!W:W,"")</f>
        <v/>
      </c>
      <c r="F194" t="str">
        <f>_xlfn.XLOOKUP(A194,'2023'!B:B,'2023'!AD:AD,"")</f>
        <v/>
      </c>
      <c r="G194" t="str">
        <f>_xlfn.XLOOKUP(A194,'2023'!B:B,'2023'!AE:AE,"")</f>
        <v/>
      </c>
      <c r="H194" t="str">
        <f>_xlfn.XLOOKUP(A194,'2024'!B:B,'2024'!AV:AV,"")</f>
        <v/>
      </c>
      <c r="I194">
        <f>_xlfn.XLOOKUP(A194,'2024'!B:B,'2024'!AZ:AZ,"")</f>
        <v>0</v>
      </c>
      <c r="J194">
        <f>_xlfn.XLOOKUP(A194,'2025'!A:A,'2025'!E:E,"")</f>
        <v>1</v>
      </c>
      <c r="K194">
        <f>_xlfn.XLOOKUP(A194,'2025'!A:A,'2025'!F:F,"")</f>
        <v>0</v>
      </c>
    </row>
    <row r="195" spans="1:11">
      <c r="A195" t="str">
        <v>Petronas</v>
      </c>
      <c r="B195" t="str">
        <f>_xlfn.XLOOKUP(A195,'2021'!A:A,'2021'!U:U, "")</f>
        <v/>
      </c>
      <c r="C195">
        <f>_xlfn.XLOOKUP(A195,'2021'!A:A,'2021'!V:V,"")</f>
        <v>1</v>
      </c>
      <c r="D195" t="str">
        <f>_xlfn.XLOOKUP(A195,'2022'!A:A,'2022'!V:V,"")</f>
        <v/>
      </c>
      <c r="E195">
        <f>_xlfn.XLOOKUP(A195,'2022'!A:A,'2022'!W:W,"")</f>
        <v>1</v>
      </c>
      <c r="F195" t="str">
        <f>_xlfn.XLOOKUP(A195,'2023'!B:B,'2023'!AD:AD,"")</f>
        <v/>
      </c>
      <c r="G195">
        <f>_xlfn.XLOOKUP(A195,'2023'!B:B,'2023'!AE:AE,"")</f>
        <v>1</v>
      </c>
      <c r="H195" t="str">
        <f>_xlfn.XLOOKUP(A195,'2024'!B:B,'2024'!AV:AV,"")</f>
        <v/>
      </c>
      <c r="I195">
        <f>_xlfn.XLOOKUP(A195,'2024'!B:B,'2024'!AZ:AZ,"")</f>
        <v>1</v>
      </c>
      <c r="J195">
        <f>_xlfn.XLOOKUP(A195,'2025'!A:A,'2025'!E:E,"")</f>
        <v>0</v>
      </c>
      <c r="K195">
        <f>_xlfn.XLOOKUP(A195,'2025'!A:A,'2025'!F:F,"")</f>
        <v>1</v>
      </c>
    </row>
    <row r="196" spans="1:11">
      <c r="A196" t="str">
        <v>Alimentation Couche-Tard</v>
      </c>
      <c r="B196" t="str">
        <f>_xlfn.XLOOKUP(A196,'2021'!A:A,'2021'!U:U, "")</f>
        <v/>
      </c>
      <c r="C196" t="str">
        <f>_xlfn.XLOOKUP(A196,'2021'!A:A,'2021'!V:V,"")</f>
        <v/>
      </c>
      <c r="D196" t="str">
        <f>_xlfn.XLOOKUP(A196,'2022'!A:A,'2022'!V:V,"")</f>
        <v/>
      </c>
      <c r="E196" t="str">
        <f>_xlfn.XLOOKUP(A196,'2022'!A:A,'2022'!W:W,"")</f>
        <v/>
      </c>
      <c r="F196" t="str">
        <f>_xlfn.XLOOKUP(A196,'2023'!B:B,'2023'!AD:AD,"")</f>
        <v/>
      </c>
      <c r="G196" t="str">
        <f>_xlfn.XLOOKUP(A196,'2023'!B:B,'2023'!AE:AE,"")</f>
        <v/>
      </c>
      <c r="H196">
        <f>_xlfn.XLOOKUP(A196,'2024'!B:B,'2024'!AV:AV,"")</f>
        <v>1</v>
      </c>
      <c r="I196">
        <f>_xlfn.XLOOKUP(A196,'2024'!B:B,'2024'!AZ:AZ,"")</f>
        <v>0</v>
      </c>
      <c r="J196">
        <f>_xlfn.XLOOKUP(A196,'2025'!A:A,'2025'!E:E,"")</f>
        <v>1</v>
      </c>
      <c r="K196">
        <f>_xlfn.XLOOKUP(A196,'2025'!A:A,'2025'!F:F,"")</f>
        <v>0</v>
      </c>
    </row>
    <row r="197" spans="1:11">
      <c r="A197" t="str">
        <v>Lenovo Group</v>
      </c>
      <c r="B197" t="str">
        <f>_xlfn.XLOOKUP(A197,'2021'!A:A,'2021'!U:U, "")</f>
        <v/>
      </c>
      <c r="C197" t="str">
        <f>_xlfn.XLOOKUP(A197,'2021'!A:A,'2021'!V:V,"")</f>
        <v/>
      </c>
      <c r="D197" t="str">
        <f>_xlfn.XLOOKUP(A197,'2022'!A:A,'2022'!V:V,"")</f>
        <v/>
      </c>
      <c r="E197">
        <f>_xlfn.XLOOKUP(A197,'2022'!A:A,'2022'!W:W,"")</f>
        <v>1</v>
      </c>
      <c r="F197" t="str">
        <f>_xlfn.XLOOKUP(A197,'2023'!B:B,'2023'!AD:AD,"")</f>
        <v/>
      </c>
      <c r="G197">
        <f>_xlfn.XLOOKUP(A197,'2023'!B:B,'2023'!AE:AE,"")</f>
        <v>1</v>
      </c>
      <c r="H197" t="str">
        <f>_xlfn.XLOOKUP(A197,'2024'!B:B,'2024'!AV:AV,"")</f>
        <v/>
      </c>
      <c r="I197">
        <f>_xlfn.XLOOKUP(A197,'2024'!B:B,'2024'!AZ:AZ,"")</f>
        <v>1</v>
      </c>
      <c r="J197">
        <f>_xlfn.XLOOKUP(A197,'2025'!A:A,'2025'!E:E,"")</f>
        <v>0</v>
      </c>
      <c r="K197">
        <f>_xlfn.XLOOKUP(A197,'2025'!A:A,'2025'!F:F,"")</f>
        <v>1</v>
      </c>
    </row>
    <row r="198" spans="1:11">
      <c r="A198" t="str">
        <v>Korea Electric Power</v>
      </c>
      <c r="B198" t="str">
        <f>_xlfn.XLOOKUP(A198,'2021'!A:A,'2021'!U:U, "")</f>
        <v/>
      </c>
      <c r="C198" t="str">
        <f>_xlfn.XLOOKUP(A198,'2021'!A:A,'2021'!V:V,"")</f>
        <v/>
      </c>
      <c r="D198">
        <f>_xlfn.XLOOKUP(A198,'2022'!A:A,'2022'!V:V,"")</f>
        <v>1</v>
      </c>
      <c r="E198" t="str">
        <f>_xlfn.XLOOKUP(A198,'2022'!A:A,'2022'!W:W,"")</f>
        <v/>
      </c>
      <c r="F198" t="str">
        <f>_xlfn.XLOOKUP(A198,'2023'!B:B,'2023'!AD:AD,"")</f>
        <v/>
      </c>
      <c r="G198" t="str">
        <f>_xlfn.XLOOKUP(A198,'2023'!B:B,'2023'!AE:AE,"")</f>
        <v/>
      </c>
      <c r="H198" t="str">
        <f>_xlfn.XLOOKUP(A198,'2024'!B:B,'2024'!AV:AV,"")</f>
        <v/>
      </c>
      <c r="I198">
        <f>_xlfn.XLOOKUP(A198,'2024'!B:B,'2024'!AZ:AZ,"")</f>
        <v>0</v>
      </c>
      <c r="J198">
        <f>_xlfn.XLOOKUP(A198,'2025'!A:A,'2025'!E:E,"")</f>
        <v>1</v>
      </c>
      <c r="K198">
        <f>_xlfn.XLOOKUP(A198,'2025'!A:A,'2025'!F:F,"")</f>
        <v>0</v>
      </c>
    </row>
    <row r="199" spans="1:11">
      <c r="A199" t="str">
        <v>Toyota Tsusho</v>
      </c>
      <c r="B199">
        <f>_xlfn.XLOOKUP(A199,'2021'!A:A,'2021'!U:U, "")</f>
        <v>1</v>
      </c>
      <c r="C199" t="str">
        <f>_xlfn.XLOOKUP(A199,'2021'!A:A,'2021'!V:V,"")</f>
        <v/>
      </c>
      <c r="D199">
        <f>_xlfn.XLOOKUP(A199,'2022'!A:A,'2022'!V:V,"")</f>
        <v>1</v>
      </c>
      <c r="E199" t="str">
        <f>_xlfn.XLOOKUP(A199,'2022'!A:A,'2022'!W:W,"")</f>
        <v/>
      </c>
      <c r="F199">
        <f>_xlfn.XLOOKUP(A199,'2023'!B:B,'2023'!AD:AD,"")</f>
        <v>1</v>
      </c>
      <c r="G199" t="str">
        <f>_xlfn.XLOOKUP(A199,'2023'!B:B,'2023'!AE:AE,"")</f>
        <v/>
      </c>
      <c r="H199" t="str">
        <f>_xlfn.XLOOKUP(A199,'2024'!B:B,'2024'!AV:AV,"")</f>
        <v/>
      </c>
      <c r="I199">
        <f>_xlfn.XLOOKUP(A199,'2024'!B:B,'2024'!AZ:AZ,"")</f>
        <v>1</v>
      </c>
      <c r="J199">
        <f>_xlfn.XLOOKUP(A199,'2025'!A:A,'2025'!E:E,"")</f>
        <v>0</v>
      </c>
      <c r="K199">
        <f>_xlfn.XLOOKUP(A199,'2025'!A:A,'2025'!F:F,"")</f>
        <v>1</v>
      </c>
    </row>
    <row r="200" spans="1:11">
      <c r="A200" t="str">
        <v>China Poly Group</v>
      </c>
      <c r="B200" t="str">
        <f>_xlfn.XLOOKUP(A200,'2021'!A:A,'2021'!U:U, "")</f>
        <v/>
      </c>
      <c r="C200" t="str">
        <f>_xlfn.XLOOKUP(A200,'2021'!A:A,'2021'!V:V,"")</f>
        <v/>
      </c>
      <c r="D200" t="str">
        <f>_xlfn.XLOOKUP(A200,'2022'!A:A,'2022'!V:V,"")</f>
        <v/>
      </c>
      <c r="E200" t="str">
        <f>_xlfn.XLOOKUP(A200,'2022'!A:A,'2022'!W:W,"")</f>
        <v/>
      </c>
      <c r="F200" t="str">
        <f>_xlfn.XLOOKUP(A200,'2023'!B:B,'2023'!AD:AD,"")</f>
        <v/>
      </c>
      <c r="G200" t="str">
        <f>_xlfn.XLOOKUP(A200,'2023'!B:B,'2023'!AE:AE,"")</f>
        <v/>
      </c>
      <c r="H200" t="str">
        <f>_xlfn.XLOOKUP(A200,'2024'!B:B,'2024'!AV:AV,"")</f>
        <v/>
      </c>
      <c r="I200">
        <f>_xlfn.XLOOKUP(A200,'2024'!B:B,'2024'!AZ:AZ,"")</f>
        <v>0</v>
      </c>
      <c r="J200">
        <f>_xlfn.XLOOKUP(A200,'2025'!A:A,'2025'!E:E,"")</f>
        <v>0</v>
      </c>
      <c r="K200">
        <f>_xlfn.XLOOKUP(A200,'2025'!A:A,'2025'!F:F,"")</f>
        <v>0</v>
      </c>
    </row>
    <row r="201" spans="1:11">
      <c r="A201" t="str">
        <v>Wilmar International</v>
      </c>
      <c r="B201" t="str">
        <f>_xlfn.XLOOKUP(A201,'2021'!A:A,'2021'!U:U, "")</f>
        <v/>
      </c>
      <c r="C201" t="str">
        <f>_xlfn.XLOOKUP(A201,'2021'!A:A,'2021'!V:V,"")</f>
        <v/>
      </c>
      <c r="D201" t="str">
        <f>_xlfn.XLOOKUP(A201,'2022'!A:A,'2022'!V:V,"")</f>
        <v/>
      </c>
      <c r="E201" t="str">
        <f>_xlfn.XLOOKUP(A201,'2022'!A:A,'2022'!W:W,"")</f>
        <v/>
      </c>
      <c r="F201" t="str">
        <f>_xlfn.XLOOKUP(A201,'2023'!B:B,'2023'!AD:AD,"")</f>
        <v/>
      </c>
      <c r="G201" t="str">
        <f>_xlfn.XLOOKUP(A201,'2023'!B:B,'2023'!AE:AE,"")</f>
        <v/>
      </c>
      <c r="H201" t="str">
        <f>_xlfn.XLOOKUP(A201,'2024'!B:B,'2024'!AV:AV,"")</f>
        <v/>
      </c>
      <c r="I201">
        <f>_xlfn.XLOOKUP(A201,'2024'!B:B,'2024'!AZ:AZ,"")</f>
        <v>0</v>
      </c>
      <c r="J201">
        <f>_xlfn.XLOOKUP(A201,'2025'!A:A,'2025'!E:E,"")</f>
        <v>0</v>
      </c>
      <c r="K201">
        <f>_xlfn.XLOOKUP(A201,'2025'!A:A,'2025'!F:F,"")</f>
        <v>1</v>
      </c>
    </row>
    <row r="202" spans="1:11">
      <c r="A202" t="str">
        <v>Beijing Automotive Group</v>
      </c>
      <c r="B202" t="str">
        <f>_xlfn.XLOOKUP(A202,'2021'!A:A,'2021'!U:U, "")</f>
        <v/>
      </c>
      <c r="C202" t="str">
        <f>_xlfn.XLOOKUP(A202,'2021'!A:A,'2021'!V:V,"")</f>
        <v/>
      </c>
      <c r="D202">
        <f>_xlfn.XLOOKUP(A202,'2022'!A:A,'2022'!V:V,"")</f>
        <v>1</v>
      </c>
      <c r="E202" t="str">
        <f>_xlfn.XLOOKUP(A202,'2022'!A:A,'2022'!W:W,"")</f>
        <v/>
      </c>
      <c r="F202">
        <f>_xlfn.XLOOKUP(A202,'2023'!B:B,'2023'!AD:AD,"")</f>
        <v>1</v>
      </c>
      <c r="G202" t="str">
        <f>_xlfn.XLOOKUP(A202,'2023'!B:B,'2023'!AE:AE,"")</f>
        <v/>
      </c>
      <c r="H202" t="str">
        <f>_xlfn.XLOOKUP(A202,'2024'!B:B,'2024'!AV:AV,"")</f>
        <v/>
      </c>
      <c r="I202">
        <f>_xlfn.XLOOKUP(A202,'2024'!B:B,'2024'!AZ:AZ,"")</f>
        <v>0</v>
      </c>
      <c r="J202">
        <f>_xlfn.XLOOKUP(A202,'2025'!A:A,'2025'!E:E,"")</f>
        <v>1</v>
      </c>
      <c r="K202">
        <f>_xlfn.XLOOKUP(A202,'2025'!A:A,'2025'!F:F,"")</f>
        <v>0</v>
      </c>
    </row>
    <row r="203" spans="1:11">
      <c r="A203" t="str">
        <v>Munich Re Group</v>
      </c>
      <c r="B203">
        <f>_xlfn.XLOOKUP(A203,'2021'!A:A,'2021'!U:U, "")</f>
        <v>1</v>
      </c>
      <c r="C203">
        <f>_xlfn.XLOOKUP(A203,'2021'!A:A,'2021'!V:V,"")</f>
        <v>1</v>
      </c>
      <c r="D203">
        <f>_xlfn.XLOOKUP(A203,'2022'!A:A,'2022'!V:V,"")</f>
        <v>1</v>
      </c>
      <c r="E203">
        <f>_xlfn.XLOOKUP(A203,'2022'!A:A,'2022'!W:W,"")</f>
        <v>1</v>
      </c>
      <c r="F203" t="str">
        <f>_xlfn.XLOOKUP(A203,'2023'!B:B,'2023'!AD:AD,"")</f>
        <v/>
      </c>
      <c r="G203">
        <f>_xlfn.XLOOKUP(A203,'2023'!B:B,'2023'!AE:AE,"")</f>
        <v>1</v>
      </c>
      <c r="H203" t="str">
        <f>_xlfn.XLOOKUP(A203,'2024'!B:B,'2024'!AV:AV,"")</f>
        <v/>
      </c>
      <c r="I203">
        <f>_xlfn.XLOOKUP(A203,'2024'!B:B,'2024'!AZ:AZ,"")</f>
        <v>1</v>
      </c>
      <c r="J203">
        <f>_xlfn.XLOOKUP(A203,'2025'!A:A,'2025'!E:E,"")</f>
        <v>0</v>
      </c>
      <c r="K203">
        <f>_xlfn.XLOOKUP(A203,'2025'!A:A,'2025'!F:F,"")</f>
        <v>1</v>
      </c>
    </row>
    <row r="204" spans="1:11">
      <c r="A204" t="str">
        <v>Aluminum Corp. of China</v>
      </c>
      <c r="B204" t="str">
        <f>_xlfn.XLOOKUP(A204,'2021'!A:A,'2021'!U:U, "")</f>
        <v/>
      </c>
      <c r="C204" t="str">
        <f>_xlfn.XLOOKUP(A204,'2021'!A:A,'2021'!V:V,"")</f>
        <v/>
      </c>
      <c r="D204" t="str">
        <f>_xlfn.XLOOKUP(A204,'2022'!A:A,'2022'!V:V,"")</f>
        <v/>
      </c>
      <c r="E204" t="str">
        <f>_xlfn.XLOOKUP(A204,'2022'!A:A,'2022'!W:W,"")</f>
        <v/>
      </c>
      <c r="F204" t="str">
        <f>_xlfn.XLOOKUP(A204,'2023'!B:B,'2023'!AD:AD,"")</f>
        <v/>
      </c>
      <c r="G204" t="str">
        <f>_xlfn.XLOOKUP(A204,'2023'!B:B,'2023'!AE:AE,"")</f>
        <v/>
      </c>
      <c r="H204" t="str">
        <f>_xlfn.XLOOKUP(A204,'2024'!B:B,'2024'!AV:AV,"")</f>
        <v/>
      </c>
      <c r="I204">
        <f>_xlfn.XLOOKUP(A204,'2024'!B:B,'2024'!AZ:AZ,"")</f>
        <v>0</v>
      </c>
      <c r="J204">
        <f>_xlfn.XLOOKUP(A204,'2025'!A:A,'2025'!E:E,"")</f>
        <v>0</v>
      </c>
      <c r="K204">
        <f>_xlfn.XLOOKUP(A204,'2025'!A:A,'2025'!F:F,"")</f>
        <v>0</v>
      </c>
    </row>
    <row r="205" spans="1:11">
      <c r="A205" t="str">
        <v>Sumitomo Mitsui Financial Group</v>
      </c>
      <c r="B205" t="str">
        <f>_xlfn.XLOOKUP(A205,'2021'!A:A,'2021'!U:U, "")</f>
        <v/>
      </c>
      <c r="C205">
        <f>_xlfn.XLOOKUP(A205,'2021'!A:A,'2021'!V:V,"")</f>
        <v>1</v>
      </c>
      <c r="D205" t="str">
        <f>_xlfn.XLOOKUP(A205,'2022'!A:A,'2022'!V:V,"")</f>
        <v/>
      </c>
      <c r="E205">
        <f>_xlfn.XLOOKUP(A205,'2022'!A:A,'2022'!W:W,"")</f>
        <v>1</v>
      </c>
      <c r="F205" t="str">
        <f>_xlfn.XLOOKUP(A205,'2023'!B:B,'2023'!AD:AD,"")</f>
        <v/>
      </c>
      <c r="G205">
        <f>_xlfn.XLOOKUP(A205,'2023'!B:B,'2023'!AE:AE,"")</f>
        <v>1</v>
      </c>
      <c r="H205" t="str">
        <f>_xlfn.XLOOKUP(A205,'2024'!B:B,'2024'!AV:AV,"")</f>
        <v/>
      </c>
      <c r="I205">
        <f>_xlfn.XLOOKUP(A205,'2024'!B:B,'2024'!AZ:AZ,"")</f>
        <v>1</v>
      </c>
      <c r="J205">
        <f>_xlfn.XLOOKUP(A205,'2025'!A:A,'2025'!E:E,"")</f>
        <v>0</v>
      </c>
      <c r="K205">
        <f>_xlfn.XLOOKUP(A205,'2025'!A:A,'2025'!F:F,"")</f>
        <v>1</v>
      </c>
    </row>
    <row r="206" spans="1:11">
      <c r="A206" t="str">
        <v>Itau Unibanco Holding</v>
      </c>
      <c r="B206" t="str">
        <f>_xlfn.XLOOKUP(A206,'2021'!A:A,'2021'!U:U, "")</f>
        <v/>
      </c>
      <c r="C206" t="str">
        <f>_xlfn.XLOOKUP(A206,'2021'!A:A,'2021'!V:V,"")</f>
        <v/>
      </c>
      <c r="D206" t="str">
        <f>_xlfn.XLOOKUP(A206,'2022'!A:A,'2022'!V:V,"")</f>
        <v/>
      </c>
      <c r="E206" t="str">
        <f>_xlfn.XLOOKUP(A206,'2022'!A:A,'2022'!W:W,"")</f>
        <v/>
      </c>
      <c r="F206" t="str">
        <f>_xlfn.XLOOKUP(A206,'2023'!B:B,'2023'!AD:AD,"")</f>
        <v/>
      </c>
      <c r="G206" t="str">
        <f>_xlfn.XLOOKUP(A206,'2023'!B:B,'2023'!AE:AE,"")</f>
        <v/>
      </c>
      <c r="H206" t="str">
        <f>_xlfn.XLOOKUP(A206,'2024'!B:B,'2024'!AV:AV,"")</f>
        <v/>
      </c>
      <c r="I206">
        <f>_xlfn.XLOOKUP(A206,'2024'!B:B,'2024'!AZ:AZ,"")</f>
        <v>1</v>
      </c>
      <c r="J206">
        <f>_xlfn.XLOOKUP(A206,'2025'!A:A,'2025'!E:E,"")</f>
        <v>0</v>
      </c>
      <c r="K206">
        <f>_xlfn.XLOOKUP(A206,'2025'!A:A,'2025'!F:F,"")</f>
        <v>1</v>
      </c>
    </row>
    <row r="207" spans="1:11">
      <c r="A207" t="str">
        <v>Boeing</v>
      </c>
      <c r="B207" t="str">
        <f>_xlfn.XLOOKUP(A207,'2021'!A:A,'2021'!U:U, "")</f>
        <v/>
      </c>
      <c r="C207">
        <f>_xlfn.XLOOKUP(A207,'2021'!A:A,'2021'!V:V,"")</f>
        <v>1</v>
      </c>
      <c r="D207" t="str">
        <f>_xlfn.XLOOKUP(A207,'2022'!A:A,'2022'!V:V,"")</f>
        <v/>
      </c>
      <c r="E207">
        <f>_xlfn.XLOOKUP(A207,'2022'!A:A,'2022'!W:W,"")</f>
        <v>1</v>
      </c>
      <c r="F207" t="str">
        <f>_xlfn.XLOOKUP(A207,'2023'!B:B,'2023'!AD:AD,"")</f>
        <v/>
      </c>
      <c r="G207">
        <f>_xlfn.XLOOKUP(A207,'2023'!B:B,'2023'!AE:AE,"")</f>
        <v>1</v>
      </c>
      <c r="H207">
        <f>_xlfn.XLOOKUP(A207,'2024'!B:B,'2024'!AV:AV,"")</f>
        <v>1</v>
      </c>
      <c r="I207">
        <f>_xlfn.XLOOKUP(A207,'2024'!B:B,'2024'!AZ:AZ,"")</f>
        <v>0</v>
      </c>
      <c r="J207">
        <f>_xlfn.XLOOKUP(A207,'2025'!A:A,'2025'!E:E,"")</f>
        <v>0</v>
      </c>
      <c r="K207">
        <f>_xlfn.XLOOKUP(A207,'2025'!A:A,'2025'!F:F,"")</f>
        <v>0</v>
      </c>
    </row>
    <row r="208" spans="1:11">
      <c r="A208" t="str">
        <v>AEON</v>
      </c>
      <c r="B208" t="str">
        <f>_xlfn.XLOOKUP(A208,'2021'!A:A,'2021'!U:U, "")</f>
        <v/>
      </c>
      <c r="C208">
        <f>_xlfn.XLOOKUP(A208,'2021'!A:A,'2021'!V:V,"")</f>
        <v>1</v>
      </c>
      <c r="D208" t="str">
        <f>_xlfn.XLOOKUP(A208,'2022'!A:A,'2022'!V:V,"")</f>
        <v/>
      </c>
      <c r="E208">
        <f>_xlfn.XLOOKUP(A208,'2022'!A:A,'2022'!W:W,"")</f>
        <v>1</v>
      </c>
      <c r="F208" t="str">
        <f>_xlfn.XLOOKUP(A208,'2023'!B:B,'2023'!AD:AD,"")</f>
        <v/>
      </c>
      <c r="G208">
        <f>_xlfn.XLOOKUP(A208,'2023'!B:B,'2023'!AE:AE,"")</f>
        <v>1</v>
      </c>
      <c r="H208" t="str">
        <f>_xlfn.XLOOKUP(A208,'2024'!B:B,'2024'!AV:AV,"")</f>
        <v/>
      </c>
      <c r="I208">
        <f>_xlfn.XLOOKUP(A208,'2024'!B:B,'2024'!AZ:AZ,"")</f>
        <v>1</v>
      </c>
      <c r="J208">
        <f>_xlfn.XLOOKUP(A208,'2025'!A:A,'2025'!E:E,"")</f>
        <v>0</v>
      </c>
      <c r="K208">
        <f>_xlfn.XLOOKUP(A208,'2025'!A:A,'2025'!F:F,"")</f>
        <v>1</v>
      </c>
    </row>
    <row r="209" spans="1:11">
      <c r="A209" t="str">
        <v>Xiamen ITG Holding Group</v>
      </c>
      <c r="B209" t="str">
        <f>_xlfn.XLOOKUP(A209,'2021'!A:A,'2021'!U:U, "")</f>
        <v/>
      </c>
      <c r="C209" t="str">
        <f>_xlfn.XLOOKUP(A209,'2021'!A:A,'2021'!V:V,"")</f>
        <v/>
      </c>
      <c r="D209" t="str">
        <f>_xlfn.XLOOKUP(A209,'2022'!A:A,'2022'!V:V,"")</f>
        <v/>
      </c>
      <c r="E209" t="str">
        <f>_xlfn.XLOOKUP(A209,'2022'!A:A,'2022'!W:W,"")</f>
        <v/>
      </c>
      <c r="F209" t="str">
        <f>_xlfn.XLOOKUP(A209,'2023'!B:B,'2023'!AD:AD,"")</f>
        <v/>
      </c>
      <c r="G209" t="str">
        <f>_xlfn.XLOOKUP(A209,'2023'!B:B,'2023'!AE:AE,"")</f>
        <v/>
      </c>
      <c r="H209" t="str">
        <f>_xlfn.XLOOKUP(A209,'2024'!B:B,'2024'!AV:AV,"")</f>
        <v/>
      </c>
      <c r="I209">
        <f>_xlfn.XLOOKUP(A209,'2024'!B:B,'2024'!AZ:AZ,"")</f>
        <v>0</v>
      </c>
      <c r="J209">
        <f>_xlfn.XLOOKUP(A209,'2025'!A:A,'2025'!E:E,"")</f>
        <v>0</v>
      </c>
      <c r="K209">
        <f>_xlfn.XLOOKUP(A209,'2025'!A:A,'2025'!F:F,"")</f>
        <v>0</v>
      </c>
    </row>
    <row r="210" spans="1:11">
      <c r="A210" t="str">
        <v>Zurich Insurance Group</v>
      </c>
      <c r="B210">
        <f>_xlfn.XLOOKUP(A210,'2021'!A:A,'2021'!U:U, "")</f>
        <v>1</v>
      </c>
      <c r="C210">
        <f>_xlfn.XLOOKUP(A210,'2021'!A:A,'2021'!V:V,"")</f>
        <v>1</v>
      </c>
      <c r="D210">
        <f>_xlfn.XLOOKUP(A210,'2022'!A:A,'2022'!V:V,"")</f>
        <v>1</v>
      </c>
      <c r="E210">
        <f>_xlfn.XLOOKUP(A210,'2022'!A:A,'2022'!W:W,"")</f>
        <v>1</v>
      </c>
      <c r="F210" t="str">
        <f>_xlfn.XLOOKUP(A210,'2023'!B:B,'2023'!AD:AD,"")</f>
        <v/>
      </c>
      <c r="G210">
        <f>_xlfn.XLOOKUP(A210,'2023'!B:B,'2023'!AE:AE,"")</f>
        <v>1</v>
      </c>
      <c r="H210" t="str">
        <f>_xlfn.XLOOKUP(A210,'2024'!B:B,'2024'!AV:AV,"")</f>
        <v/>
      </c>
      <c r="I210">
        <f>_xlfn.XLOOKUP(A210,'2024'!B:B,'2024'!AZ:AZ,"")</f>
        <v>1</v>
      </c>
      <c r="J210">
        <f>_xlfn.XLOOKUP(A210,'2025'!A:A,'2025'!E:E,"")</f>
        <v>0</v>
      </c>
      <c r="K210">
        <f>_xlfn.XLOOKUP(A210,'2025'!A:A,'2025'!F:F,"")</f>
        <v>1</v>
      </c>
    </row>
    <row r="211" spans="1:11">
      <c r="A211" t="str">
        <v>Unilever</v>
      </c>
      <c r="B211" t="str">
        <f>_xlfn.XLOOKUP(A211,'2021'!A:A,'2021'!U:U, "")</f>
        <v/>
      </c>
      <c r="C211">
        <f>_xlfn.XLOOKUP(A211,'2021'!A:A,'2021'!V:V,"")</f>
        <v>1</v>
      </c>
      <c r="D211" t="str">
        <f>_xlfn.XLOOKUP(A211,'2022'!A:A,'2022'!V:V,"")</f>
        <v/>
      </c>
      <c r="E211">
        <f>_xlfn.XLOOKUP(A211,'2022'!A:A,'2022'!W:W,"")</f>
        <v>1</v>
      </c>
      <c r="F211" t="str">
        <f>_xlfn.XLOOKUP(A211,'2023'!B:B,'2023'!AD:AD,"")</f>
        <v/>
      </c>
      <c r="G211">
        <f>_xlfn.XLOOKUP(A211,'2023'!B:B,'2023'!AE:AE,"")</f>
        <v>1</v>
      </c>
      <c r="H211" t="str">
        <f>_xlfn.XLOOKUP(A211,'2024'!B:B,'2024'!AV:AV,"")</f>
        <v/>
      </c>
      <c r="I211">
        <f>_xlfn.XLOOKUP(A211,'2024'!B:B,'2024'!AZ:AZ,"")</f>
        <v>1</v>
      </c>
      <c r="J211">
        <f>_xlfn.XLOOKUP(A211,'2025'!A:A,'2025'!E:E,"")</f>
        <v>0</v>
      </c>
      <c r="K211">
        <f>_xlfn.XLOOKUP(A211,'2025'!A:A,'2025'!F:F,"")</f>
        <v>1</v>
      </c>
    </row>
    <row r="212" spans="1:11">
      <c r="A212" t="str">
        <v>Accenture</v>
      </c>
      <c r="B212" t="str">
        <f>_xlfn.XLOOKUP(A212,'2021'!A:A,'2021'!U:U, "")</f>
        <v/>
      </c>
      <c r="C212">
        <f>_xlfn.XLOOKUP(A212,'2021'!A:A,'2021'!V:V,"")</f>
        <v>1</v>
      </c>
      <c r="D212" t="str">
        <f>_xlfn.XLOOKUP(A212,'2022'!A:A,'2022'!V:V,"")</f>
        <v/>
      </c>
      <c r="E212">
        <f>_xlfn.XLOOKUP(A212,'2022'!A:A,'2022'!W:W,"")</f>
        <v>1</v>
      </c>
      <c r="F212" t="str">
        <f>_xlfn.XLOOKUP(A212,'2023'!B:B,'2023'!AD:AD,"")</f>
        <v/>
      </c>
      <c r="G212">
        <f>_xlfn.XLOOKUP(A212,'2023'!B:B,'2023'!AE:AE,"")</f>
        <v>1</v>
      </c>
      <c r="H212" t="str">
        <f>_xlfn.XLOOKUP(A212,'2024'!B:B,'2024'!AV:AV,"")</f>
        <v/>
      </c>
      <c r="I212">
        <f>_xlfn.XLOOKUP(A212,'2024'!B:B,'2024'!AZ:AZ,"")</f>
        <v>1</v>
      </c>
      <c r="J212">
        <f>_xlfn.XLOOKUP(A212,'2025'!A:A,'2025'!E:E,"")</f>
        <v>0</v>
      </c>
      <c r="K212">
        <f>_xlfn.XLOOKUP(A212,'2025'!A:A,'2025'!F:F,"")</f>
        <v>1</v>
      </c>
    </row>
    <row r="213" spans="1:11">
      <c r="A213" t="str">
        <v>COSCO Shipping</v>
      </c>
      <c r="B213" t="str">
        <f>_xlfn.XLOOKUP(A213,'2021'!A:A,'2021'!U:U, "")</f>
        <v/>
      </c>
      <c r="C213" t="str">
        <f>_xlfn.XLOOKUP(A213,'2021'!A:A,'2021'!V:V,"")</f>
        <v/>
      </c>
      <c r="D213" t="str">
        <f>_xlfn.XLOOKUP(A213,'2022'!A:A,'2022'!V:V,"")</f>
        <v/>
      </c>
      <c r="E213" t="str">
        <f>_xlfn.XLOOKUP(A213,'2022'!A:A,'2022'!W:W,"")</f>
        <v/>
      </c>
      <c r="F213" t="str">
        <f>_xlfn.XLOOKUP(A213,'2023'!B:B,'2023'!AD:AD,"")</f>
        <v/>
      </c>
      <c r="G213">
        <f>_xlfn.XLOOKUP(A213,'2023'!B:B,'2023'!AE:AE,"")</f>
        <v>1</v>
      </c>
      <c r="H213" t="str">
        <f>_xlfn.XLOOKUP(A213,'2024'!B:B,'2024'!AV:AV,"")</f>
        <v/>
      </c>
      <c r="I213">
        <f>_xlfn.XLOOKUP(A213,'2024'!B:B,'2024'!AZ:AZ,"")</f>
        <v>1</v>
      </c>
      <c r="J213">
        <f>_xlfn.XLOOKUP(A213,'2025'!A:A,'2025'!E:E,"")</f>
        <v>0</v>
      </c>
      <c r="K213">
        <f>_xlfn.XLOOKUP(A213,'2025'!A:A,'2025'!F:F,"")</f>
        <v>1</v>
      </c>
    </row>
    <row r="214" spans="1:11">
      <c r="A214" t="str">
        <v>Caterpillar</v>
      </c>
      <c r="B214" t="str">
        <f>_xlfn.XLOOKUP(A214,'2021'!A:A,'2021'!U:U, "")</f>
        <v/>
      </c>
      <c r="C214" t="str">
        <f>_xlfn.XLOOKUP(A214,'2021'!A:A,'2021'!V:V,"")</f>
        <v/>
      </c>
      <c r="D214" t="str">
        <f>_xlfn.XLOOKUP(A214,'2022'!A:A,'2022'!V:V,"")</f>
        <v/>
      </c>
      <c r="E214" t="str">
        <f>_xlfn.XLOOKUP(A214,'2022'!A:A,'2022'!W:W,"")</f>
        <v/>
      </c>
      <c r="F214" t="str">
        <f>_xlfn.XLOOKUP(A214,'2023'!B:B,'2023'!AD:AD,"")</f>
        <v/>
      </c>
      <c r="G214" t="str">
        <f>_xlfn.XLOOKUP(A214,'2023'!B:B,'2023'!AE:AE,"")</f>
        <v/>
      </c>
      <c r="H214" t="str">
        <f>_xlfn.XLOOKUP(A214,'2024'!B:B,'2024'!AV:AV,"")</f>
        <v/>
      </c>
      <c r="I214">
        <f>_xlfn.XLOOKUP(A214,'2024'!B:B,'2024'!AZ:AZ,"")</f>
        <v>0</v>
      </c>
      <c r="J214">
        <f>_xlfn.XLOOKUP(A214,'2025'!A:A,'2025'!E:E,"")</f>
        <v>0</v>
      </c>
      <c r="K214">
        <f>_xlfn.XLOOKUP(A214,'2025'!A:A,'2025'!F:F,"")</f>
        <v>0</v>
      </c>
    </row>
    <row r="215" spans="1:11">
      <c r="A215" t="str">
        <v>Dai-ichi Life Holdings</v>
      </c>
      <c r="B215" t="str">
        <f>_xlfn.XLOOKUP(A215,'2021'!A:A,'2021'!U:U, "")</f>
        <v/>
      </c>
      <c r="C215">
        <f>_xlfn.XLOOKUP(A215,'2021'!A:A,'2021'!V:V,"")</f>
        <v>1</v>
      </c>
      <c r="D215" t="str">
        <f>_xlfn.XLOOKUP(A215,'2022'!A:A,'2022'!V:V,"")</f>
        <v/>
      </c>
      <c r="E215">
        <f>_xlfn.XLOOKUP(A215,'2022'!A:A,'2022'!W:W,"")</f>
        <v>1</v>
      </c>
      <c r="F215" t="str">
        <f>_xlfn.XLOOKUP(A215,'2023'!B:B,'2023'!AD:AD,"")</f>
        <v/>
      </c>
      <c r="G215">
        <f>_xlfn.XLOOKUP(A215,'2023'!B:B,'2023'!AE:AE,"")</f>
        <v>1</v>
      </c>
      <c r="H215" t="str">
        <f>_xlfn.XLOOKUP(A215,'2024'!B:B,'2024'!AV:AV,"")</f>
        <v/>
      </c>
      <c r="I215">
        <f>_xlfn.XLOOKUP(A215,'2024'!B:B,'2024'!AZ:AZ,"")</f>
        <v>1</v>
      </c>
      <c r="J215">
        <f>_xlfn.XLOOKUP(A215,'2025'!A:A,'2025'!E:E,"")</f>
        <v>0</v>
      </c>
      <c r="K215">
        <f>_xlfn.XLOOKUP(A215,'2025'!A:A,'2025'!F:F,"")</f>
        <v>1</v>
      </c>
    </row>
    <row r="216" spans="1:11">
      <c r="A216" t="str">
        <v>LG Electronics</v>
      </c>
      <c r="B216">
        <f>_xlfn.XLOOKUP(A216,'2021'!A:A,'2021'!U:U, "")</f>
        <v>1</v>
      </c>
      <c r="C216" t="str">
        <f>_xlfn.XLOOKUP(A216,'2021'!A:A,'2021'!V:V,"")</f>
        <v/>
      </c>
      <c r="D216">
        <f>_xlfn.XLOOKUP(A216,'2022'!A:A,'2022'!V:V,"")</f>
        <v>1</v>
      </c>
      <c r="E216" t="str">
        <f>_xlfn.XLOOKUP(A216,'2022'!A:A,'2022'!W:W,"")</f>
        <v/>
      </c>
      <c r="F216">
        <f>_xlfn.XLOOKUP(A216,'2023'!B:B,'2023'!AD:AD,"")</f>
        <v>1</v>
      </c>
      <c r="G216" t="str">
        <f>_xlfn.XLOOKUP(A216,'2023'!B:B,'2023'!AE:AE,"")</f>
        <v/>
      </c>
      <c r="H216">
        <f>_xlfn.XLOOKUP(A216,'2024'!B:B,'2024'!AV:AV,"")</f>
        <v>1</v>
      </c>
      <c r="I216">
        <f>_xlfn.XLOOKUP(A216,'2024'!B:B,'2024'!AZ:AZ,"")</f>
        <v>0</v>
      </c>
      <c r="J216">
        <f>_xlfn.XLOOKUP(A216,'2025'!A:A,'2025'!E:E,"")</f>
        <v>1</v>
      </c>
      <c r="K216">
        <f>_xlfn.XLOOKUP(A216,'2025'!A:A,'2025'!F:F,"")</f>
        <v>0</v>
      </c>
    </row>
    <row r="217" spans="1:11">
      <c r="A217" t="str">
        <v>Hitachi</v>
      </c>
      <c r="B217">
        <f>_xlfn.XLOOKUP(A217,'2021'!A:A,'2021'!U:U, "")</f>
        <v>1</v>
      </c>
      <c r="C217" t="str">
        <f>_xlfn.XLOOKUP(A217,'2021'!A:A,'2021'!V:V,"")</f>
        <v/>
      </c>
      <c r="D217">
        <f>_xlfn.XLOOKUP(A217,'2022'!A:A,'2022'!V:V,"")</f>
        <v>1</v>
      </c>
      <c r="E217" t="str">
        <f>_xlfn.XLOOKUP(A217,'2022'!A:A,'2022'!W:W,"")</f>
        <v/>
      </c>
      <c r="F217">
        <f>_xlfn.XLOOKUP(A217,'2023'!B:B,'2023'!AD:AD,"")</f>
        <v>1</v>
      </c>
      <c r="G217" t="str">
        <f>_xlfn.XLOOKUP(A217,'2023'!B:B,'2023'!AE:AE,"")</f>
        <v/>
      </c>
      <c r="H217">
        <f>_xlfn.XLOOKUP(A217,'2024'!B:B,'2024'!AV:AV,"")</f>
        <v>1</v>
      </c>
      <c r="I217">
        <f>_xlfn.XLOOKUP(A217,'2024'!B:B,'2024'!AZ:AZ,"")</f>
        <v>0</v>
      </c>
      <c r="J217">
        <f>_xlfn.XLOOKUP(A217,'2025'!A:A,'2025'!E:E,"")</f>
        <v>0</v>
      </c>
      <c r="K217">
        <f>_xlfn.XLOOKUP(A217,'2025'!A:A,'2025'!F:F,"")</f>
        <v>1</v>
      </c>
    </row>
    <row r="218" spans="1:11">
      <c r="A218" t="str">
        <v>Merck</v>
      </c>
      <c r="B218">
        <f>_xlfn.XLOOKUP(A218,'2021'!A:A,'2021'!U:U, "")</f>
        <v>1</v>
      </c>
      <c r="C218" t="str">
        <f>_xlfn.XLOOKUP(A218,'2021'!A:A,'2021'!V:V,"")</f>
        <v/>
      </c>
      <c r="D218">
        <f>_xlfn.XLOOKUP(A218,'2022'!A:A,'2022'!V:V,"")</f>
        <v>1</v>
      </c>
      <c r="E218" t="str">
        <f>_xlfn.XLOOKUP(A218,'2022'!A:A,'2022'!W:W,"")</f>
        <v/>
      </c>
      <c r="F218">
        <f>_xlfn.XLOOKUP(A218,'2023'!B:B,'2023'!AD:AD,"")</f>
        <v>1</v>
      </c>
      <c r="G218" t="str">
        <f>_xlfn.XLOOKUP(A218,'2023'!B:B,'2023'!AE:AE,"")</f>
        <v/>
      </c>
      <c r="H218">
        <f>_xlfn.XLOOKUP(A218,'2024'!B:B,'2024'!AV:AV,"")</f>
        <v>1</v>
      </c>
      <c r="I218">
        <f>_xlfn.XLOOKUP(A218,'2024'!B:B,'2024'!AZ:AZ,"")</f>
        <v>0</v>
      </c>
      <c r="J218">
        <f>_xlfn.XLOOKUP(A218,'2025'!A:A,'2025'!E:E,"")</f>
        <v>0</v>
      </c>
      <c r="K218">
        <f>_xlfn.XLOOKUP(A218,'2025'!A:A,'2025'!F:F,"")</f>
        <v>1</v>
      </c>
    </row>
    <row r="219" spans="1:11">
      <c r="A219" t="str">
        <v>Allstate</v>
      </c>
      <c r="B219" t="str">
        <f>_xlfn.XLOOKUP(A219,'2021'!A:A,'2021'!U:U, "")</f>
        <v/>
      </c>
      <c r="C219" t="str">
        <f>_xlfn.XLOOKUP(A219,'2021'!A:A,'2021'!V:V,"")</f>
        <v/>
      </c>
      <c r="D219" t="str">
        <f>_xlfn.XLOOKUP(A219,'2022'!A:A,'2022'!V:V,"")</f>
        <v/>
      </c>
      <c r="E219" t="str">
        <f>_xlfn.XLOOKUP(A219,'2022'!A:A,'2022'!W:W,"")</f>
        <v/>
      </c>
      <c r="F219" t="str">
        <f>_xlfn.XLOOKUP(A219,'2023'!B:B,'2023'!AD:AD,"")</f>
        <v/>
      </c>
      <c r="G219">
        <f>_xlfn.XLOOKUP(A219,'2023'!B:B,'2023'!AE:AE,"")</f>
        <v>1</v>
      </c>
      <c r="H219" t="str">
        <f>_xlfn.XLOOKUP(A219,'2024'!B:B,'2024'!AV:AV,"")</f>
        <v/>
      </c>
      <c r="I219">
        <f>_xlfn.XLOOKUP(A219,'2024'!B:B,'2024'!AZ:AZ,"")</f>
        <v>1</v>
      </c>
      <c r="J219">
        <f>_xlfn.XLOOKUP(A219,'2025'!A:A,'2025'!E:E,"")</f>
        <v>0</v>
      </c>
      <c r="K219">
        <f>_xlfn.XLOOKUP(A219,'2025'!A:A,'2025'!F:F,"")</f>
        <v>1</v>
      </c>
    </row>
    <row r="220" spans="1:11">
      <c r="A220" t="str">
        <v>Pfizer</v>
      </c>
      <c r="B220">
        <f>_xlfn.XLOOKUP(A220,'2021'!A:A,'2021'!U:U, "")</f>
        <v>1</v>
      </c>
      <c r="C220" t="str">
        <f>_xlfn.XLOOKUP(A220,'2021'!A:A,'2021'!V:V,"")</f>
        <v/>
      </c>
      <c r="D220">
        <f>_xlfn.XLOOKUP(A220,'2022'!A:A,'2022'!V:V,"")</f>
        <v>1</v>
      </c>
      <c r="E220">
        <f>_xlfn.XLOOKUP(A220,'2022'!A:A,'2022'!W:W,"")</f>
        <v>1</v>
      </c>
      <c r="F220" t="str">
        <f>_xlfn.XLOOKUP(A220,'2023'!B:B,'2023'!AD:AD,"")</f>
        <v/>
      </c>
      <c r="G220">
        <f>_xlfn.XLOOKUP(A220,'2023'!B:B,'2023'!AE:AE,"")</f>
        <v>1</v>
      </c>
      <c r="H220" t="str">
        <f>_xlfn.XLOOKUP(A220,'2024'!B:B,'2024'!AV:AV,"")</f>
        <v/>
      </c>
      <c r="I220">
        <f>_xlfn.XLOOKUP(A220,'2024'!B:B,'2024'!AZ:AZ,"")</f>
        <v>1</v>
      </c>
      <c r="J220">
        <f>_xlfn.XLOOKUP(A220,'2025'!A:A,'2025'!E:E,"")</f>
        <v>0</v>
      </c>
      <c r="K220">
        <f>_xlfn.XLOOKUP(A220,'2025'!A:A,'2025'!F:F,"")</f>
        <v>1</v>
      </c>
    </row>
    <row r="221" spans="1:11">
      <c r="A221" t="str">
        <v>Zhejiang Hengyi Group</v>
      </c>
      <c r="B221" t="str">
        <f>_xlfn.XLOOKUP(A221,'2021'!A:A,'2021'!U:U, "")</f>
        <v/>
      </c>
      <c r="C221" t="str">
        <f>_xlfn.XLOOKUP(A221,'2021'!A:A,'2021'!V:V,"")</f>
        <v/>
      </c>
      <c r="D221" t="str">
        <f>_xlfn.XLOOKUP(A221,'2022'!A:A,'2022'!V:V,"")</f>
        <v/>
      </c>
      <c r="E221" t="str">
        <f>_xlfn.XLOOKUP(A221,'2022'!A:A,'2022'!W:W,"")</f>
        <v/>
      </c>
      <c r="F221" t="str">
        <f>_xlfn.XLOOKUP(A221,'2023'!B:B,'2023'!AD:AD,"")</f>
        <v/>
      </c>
      <c r="G221" t="str">
        <f>_xlfn.XLOOKUP(A221,'2023'!B:B,'2023'!AE:AE,"")</f>
        <v/>
      </c>
      <c r="H221" t="str">
        <f>_xlfn.XLOOKUP(A221,'2024'!B:B,'2024'!AV:AV,"")</f>
        <v/>
      </c>
      <c r="I221">
        <f>_xlfn.XLOOKUP(A221,'2024'!B:B,'2024'!AZ:AZ,"")</f>
        <v>0</v>
      </c>
      <c r="J221">
        <f>_xlfn.XLOOKUP(A221,'2025'!A:A,'2025'!E:E,"")</f>
        <v>0</v>
      </c>
      <c r="K221">
        <f>_xlfn.XLOOKUP(A221,'2025'!A:A,'2025'!F:F,"")</f>
        <v>0</v>
      </c>
    </row>
    <row r="222" spans="1:11">
      <c r="A222" t="str">
        <v>IBM</v>
      </c>
      <c r="B222" t="str">
        <f>_xlfn.XLOOKUP(A222,'2021'!A:A,'2021'!U:U, "")</f>
        <v/>
      </c>
      <c r="C222" t="str">
        <f>_xlfn.XLOOKUP(A222,'2021'!A:A,'2021'!V:V,"")</f>
        <v/>
      </c>
      <c r="D222" t="str">
        <f>_xlfn.XLOOKUP(A222,'2022'!A:A,'2022'!V:V,"")</f>
        <v/>
      </c>
      <c r="E222" t="str">
        <f>_xlfn.XLOOKUP(A222,'2022'!A:A,'2022'!W:W,"")</f>
        <v/>
      </c>
      <c r="F222" t="str">
        <f>_xlfn.XLOOKUP(A222,'2023'!B:B,'2023'!AD:AD,"")</f>
        <v/>
      </c>
      <c r="G222">
        <f>_xlfn.XLOOKUP(A222,'2023'!B:B,'2023'!AE:AE,"")</f>
        <v>1</v>
      </c>
      <c r="H222" t="str">
        <f>_xlfn.XLOOKUP(A222,'2024'!B:B,'2024'!AV:AV,"")</f>
        <v/>
      </c>
      <c r="I222">
        <f>_xlfn.XLOOKUP(A222,'2024'!B:B,'2024'!AZ:AZ,"")</f>
        <v>1</v>
      </c>
      <c r="J222">
        <f>_xlfn.XLOOKUP(A222,'2025'!A:A,'2025'!E:E,"")</f>
        <v>0</v>
      </c>
      <c r="K222">
        <f>_xlfn.XLOOKUP(A222,'2025'!A:A,'2025'!F:F,"")</f>
        <v>1</v>
      </c>
    </row>
    <row r="223" spans="1:11">
      <c r="A223" t="str">
        <v>New York Life Insurance</v>
      </c>
      <c r="B223" t="str">
        <f>_xlfn.XLOOKUP(A223,'2021'!A:A,'2021'!U:U, "")</f>
        <v/>
      </c>
      <c r="C223" t="str">
        <f>_xlfn.XLOOKUP(A223,'2021'!A:A,'2021'!V:V,"")</f>
        <v/>
      </c>
      <c r="D223" t="str">
        <f>_xlfn.XLOOKUP(A223,'2022'!A:A,'2022'!V:V,"")</f>
        <v/>
      </c>
      <c r="E223" t="str">
        <f>_xlfn.XLOOKUP(A223,'2022'!A:A,'2022'!W:W,"")</f>
        <v/>
      </c>
      <c r="F223" t="str">
        <f>_xlfn.XLOOKUP(A223,'2023'!B:B,'2023'!AD:AD,"")</f>
        <v/>
      </c>
      <c r="G223">
        <f>_xlfn.XLOOKUP(A223,'2023'!B:B,'2023'!AE:AE,"")</f>
        <v>1</v>
      </c>
      <c r="H223" t="str">
        <f>_xlfn.XLOOKUP(A223,'2024'!B:B,'2024'!AV:AV,"")</f>
        <v/>
      </c>
      <c r="I223">
        <f>_xlfn.XLOOKUP(A223,'2024'!B:B,'2024'!AZ:AZ,"")</f>
        <v>1</v>
      </c>
      <c r="J223">
        <f>_xlfn.XLOOKUP(A223,'2025'!A:A,'2025'!E:E,"")</f>
        <v>0</v>
      </c>
      <c r="K223">
        <f>_xlfn.XLOOKUP(A223,'2025'!A:A,'2025'!F:F,"")</f>
        <v>0</v>
      </c>
    </row>
    <row r="224" spans="1:11">
      <c r="A224" t="str">
        <v>ArcelorMittal</v>
      </c>
      <c r="B224">
        <f>_xlfn.XLOOKUP(A224,'2021'!A:A,'2021'!U:U, "")</f>
        <v>1</v>
      </c>
      <c r="C224" t="str">
        <f>_xlfn.XLOOKUP(A224,'2021'!A:A,'2021'!V:V,"")</f>
        <v/>
      </c>
      <c r="D224" t="str">
        <f>_xlfn.XLOOKUP(A224,'2022'!A:A,'2022'!V:V,"")</f>
        <v/>
      </c>
      <c r="E224">
        <f>_xlfn.XLOOKUP(A224,'2022'!A:A,'2022'!W:W,"")</f>
        <v>1</v>
      </c>
      <c r="F224">
        <f>_xlfn.XLOOKUP(A224,'2023'!B:B,'2023'!AD:AD,"")</f>
        <v>1</v>
      </c>
      <c r="G224" t="str">
        <f>_xlfn.XLOOKUP(A224,'2023'!B:B,'2023'!AE:AE,"")</f>
        <v/>
      </c>
      <c r="H224" t="str">
        <f>_xlfn.XLOOKUP(A224,'2024'!B:B,'2024'!AV:AV,"")</f>
        <v/>
      </c>
      <c r="I224">
        <f>_xlfn.XLOOKUP(A224,'2024'!B:B,'2024'!AZ:AZ,"")</f>
        <v>1</v>
      </c>
      <c r="J224">
        <f>_xlfn.XLOOKUP(A224,'2025'!A:A,'2025'!E:E,"")</f>
        <v>0</v>
      </c>
      <c r="K224">
        <f>_xlfn.XLOOKUP(A224,'2025'!A:A,'2025'!F:F,"")</f>
        <v>1</v>
      </c>
    </row>
    <row r="225" spans="1:11">
      <c r="A225" t="str">
        <v>Assicurazioni Generali</v>
      </c>
      <c r="B225">
        <f>_xlfn.XLOOKUP(A225,'2021'!A:A,'2021'!U:U, "")</f>
        <v>1</v>
      </c>
      <c r="C225">
        <f>_xlfn.XLOOKUP(A225,'2021'!A:A,'2021'!V:V,"")</f>
        <v>1</v>
      </c>
      <c r="D225">
        <f>_xlfn.XLOOKUP(A225,'2022'!A:A,'2022'!V:V,"")</f>
        <v>1</v>
      </c>
      <c r="E225">
        <f>_xlfn.XLOOKUP(A225,'2022'!A:A,'2022'!W:W,"")</f>
        <v>1</v>
      </c>
      <c r="F225" t="str">
        <f>_xlfn.XLOOKUP(A225,'2023'!B:B,'2023'!AD:AD,"")</f>
        <v/>
      </c>
      <c r="G225">
        <f>_xlfn.XLOOKUP(A225,'2023'!B:B,'2023'!AE:AE,"")</f>
        <v>1</v>
      </c>
      <c r="H225" t="str">
        <f>_xlfn.XLOOKUP(A225,'2024'!B:B,'2024'!AV:AV,"")</f>
        <v/>
      </c>
      <c r="I225">
        <f>_xlfn.XLOOKUP(A225,'2024'!B:B,'2024'!AZ:AZ,"")</f>
        <v>1</v>
      </c>
      <c r="J225">
        <f>_xlfn.XLOOKUP(A225,'2025'!A:A,'2025'!E:E,"")</f>
        <v>0</v>
      </c>
      <c r="K225">
        <f>_xlfn.XLOOKUP(A225,'2025'!A:A,'2025'!F:F,"")</f>
        <v>1</v>
      </c>
    </row>
    <row r="226" spans="1:11">
      <c r="A226" t="str">
        <v>Delta Air Lines</v>
      </c>
      <c r="B226" t="str">
        <f>_xlfn.XLOOKUP(A226,'2021'!A:A,'2021'!U:U, "")</f>
        <v/>
      </c>
      <c r="C226" t="str">
        <f>_xlfn.XLOOKUP(A226,'2021'!A:A,'2021'!V:V,"")</f>
        <v/>
      </c>
      <c r="D226">
        <f>_xlfn.XLOOKUP(A226,'2022'!A:A,'2022'!V:V,"")</f>
        <v>1</v>
      </c>
      <c r="E226">
        <f>_xlfn.XLOOKUP(A226,'2022'!A:A,'2022'!W:W,"")</f>
        <v>1</v>
      </c>
      <c r="F226" t="str">
        <f>_xlfn.XLOOKUP(A226,'2023'!B:B,'2023'!AD:AD,"")</f>
        <v/>
      </c>
      <c r="G226">
        <f>_xlfn.XLOOKUP(A226,'2023'!B:B,'2023'!AE:AE,"")</f>
        <v>1</v>
      </c>
      <c r="H226" t="str">
        <f>_xlfn.XLOOKUP(A226,'2024'!B:B,'2024'!AV:AV,"")</f>
        <v/>
      </c>
      <c r="I226">
        <f>_xlfn.XLOOKUP(A226,'2024'!B:B,'2024'!AZ:AZ,"")</f>
        <v>1</v>
      </c>
      <c r="J226">
        <f>_xlfn.XLOOKUP(A226,'2025'!A:A,'2025'!E:E,"")</f>
        <v>0</v>
      </c>
      <c r="K226">
        <f>_xlfn.XLOOKUP(A226,'2025'!A:A,'2025'!F:F,"")</f>
        <v>1</v>
      </c>
    </row>
    <row r="227" spans="1:11">
      <c r="A227" t="str">
        <v>China North Industries Group</v>
      </c>
      <c r="B227" t="str">
        <f>_xlfn.XLOOKUP(A227,'2021'!A:A,'2021'!U:U, "")</f>
        <v/>
      </c>
      <c r="C227" t="str">
        <f>_xlfn.XLOOKUP(A227,'2021'!A:A,'2021'!V:V,"")</f>
        <v/>
      </c>
      <c r="D227" t="str">
        <f>_xlfn.XLOOKUP(A227,'2022'!A:A,'2022'!V:V,"")</f>
        <v/>
      </c>
      <c r="E227" t="str">
        <f>_xlfn.XLOOKUP(A227,'2022'!A:A,'2022'!W:W,"")</f>
        <v/>
      </c>
      <c r="F227" t="str">
        <f>_xlfn.XLOOKUP(A227,'2023'!B:B,'2023'!AD:AD,"")</f>
        <v/>
      </c>
      <c r="G227" t="str">
        <f>_xlfn.XLOOKUP(A227,'2023'!B:B,'2023'!AE:AE,"")</f>
        <v/>
      </c>
      <c r="H227" t="str">
        <f>_xlfn.XLOOKUP(A227,'2024'!B:B,'2024'!AV:AV,"")</f>
        <v/>
      </c>
      <c r="I227">
        <f>_xlfn.XLOOKUP(A227,'2024'!B:B,'2024'!AZ:AZ,"")</f>
        <v>0</v>
      </c>
      <c r="J227">
        <f>_xlfn.XLOOKUP(A227,'2025'!A:A,'2025'!E:E,"")</f>
        <v>0</v>
      </c>
      <c r="K227">
        <f>_xlfn.XLOOKUP(A227,'2025'!A:A,'2025'!F:F,"")</f>
        <v>0</v>
      </c>
    </row>
    <row r="228" spans="1:11">
      <c r="A228" t="str">
        <v>Bouygues</v>
      </c>
      <c r="B228" t="str">
        <f>_xlfn.XLOOKUP(A228,'2021'!A:A,'2021'!U:U, "")</f>
        <v/>
      </c>
      <c r="C228" t="str">
        <f>_xlfn.XLOOKUP(A228,'2021'!A:A,'2021'!V:V,"")</f>
        <v/>
      </c>
      <c r="D228" t="str">
        <f>_xlfn.XLOOKUP(A228,'2022'!A:A,'2022'!V:V,"")</f>
        <v/>
      </c>
      <c r="E228" t="str">
        <f>_xlfn.XLOOKUP(A228,'2022'!A:A,'2022'!W:W,"")</f>
        <v/>
      </c>
      <c r="F228" t="str">
        <f>_xlfn.XLOOKUP(A228,'2023'!B:B,'2023'!AD:AD,"")</f>
        <v/>
      </c>
      <c r="G228" t="str">
        <f>_xlfn.XLOOKUP(A228,'2023'!B:B,'2023'!AE:AE,"")</f>
        <v/>
      </c>
      <c r="H228" t="str">
        <f>_xlfn.XLOOKUP(A228,'2024'!B:B,'2024'!AV:AV,"")</f>
        <v/>
      </c>
      <c r="I228">
        <f>_xlfn.XLOOKUP(A228,'2024'!B:B,'2024'!AZ:AZ,"")</f>
        <v>0</v>
      </c>
      <c r="J228">
        <f>_xlfn.XLOOKUP(A228,'2025'!A:A,'2025'!E:E,"")</f>
        <v>0</v>
      </c>
      <c r="K228">
        <f>_xlfn.XLOOKUP(A228,'2025'!A:A,'2025'!F:F,"")</f>
        <v>1</v>
      </c>
    </row>
    <row r="229" spans="1:11">
      <c r="A229" t="str">
        <v>China Energy Engineering Group</v>
      </c>
      <c r="B229" t="str">
        <f>_xlfn.XLOOKUP(A229,'2021'!A:A,'2021'!U:U, "")</f>
        <v/>
      </c>
      <c r="C229" t="str">
        <f>_xlfn.XLOOKUP(A229,'2021'!A:A,'2021'!V:V,"")</f>
        <v/>
      </c>
      <c r="D229" t="str">
        <f>_xlfn.XLOOKUP(A229,'2022'!A:A,'2022'!V:V,"")</f>
        <v/>
      </c>
      <c r="E229" t="str">
        <f>_xlfn.XLOOKUP(A229,'2022'!A:A,'2022'!W:W,"")</f>
        <v/>
      </c>
      <c r="F229" t="str">
        <f>_xlfn.XLOOKUP(A229,'2023'!B:B,'2023'!AD:AD,"")</f>
        <v/>
      </c>
      <c r="G229" t="str">
        <f>_xlfn.XLOOKUP(A229,'2023'!B:B,'2023'!AE:AE,"")</f>
        <v/>
      </c>
      <c r="H229" t="str">
        <f>_xlfn.XLOOKUP(A229,'2024'!B:B,'2024'!AV:AV,"")</f>
        <v/>
      </c>
      <c r="I229">
        <f>_xlfn.XLOOKUP(A229,'2024'!B:B,'2024'!AZ:AZ,"")</f>
        <v>0</v>
      </c>
      <c r="J229">
        <f>_xlfn.XLOOKUP(A229,'2025'!A:A,'2025'!E:E,"")</f>
        <v>0</v>
      </c>
      <c r="K229">
        <f>_xlfn.XLOOKUP(A229,'2025'!A:A,'2025'!F:F,"")</f>
        <v>0</v>
      </c>
    </row>
    <row r="230" spans="1:11">
      <c r="A230" t="str">
        <v>Renault</v>
      </c>
      <c r="B230">
        <f>_xlfn.XLOOKUP(A230,'2021'!A:A,'2021'!U:U, "")</f>
        <v>1</v>
      </c>
      <c r="C230" t="str">
        <f>_xlfn.XLOOKUP(A230,'2021'!A:A,'2021'!V:V,"")</f>
        <v/>
      </c>
      <c r="D230">
        <f>_xlfn.XLOOKUP(A230,'2022'!A:A,'2022'!V:V,"")</f>
        <v>1</v>
      </c>
      <c r="E230" t="str">
        <f>_xlfn.XLOOKUP(A230,'2022'!A:A,'2022'!W:W,"")</f>
        <v/>
      </c>
      <c r="F230">
        <f>_xlfn.XLOOKUP(A230,'2023'!B:B,'2023'!AD:AD,"")</f>
        <v>1</v>
      </c>
      <c r="G230" t="str">
        <f>_xlfn.XLOOKUP(A230,'2023'!B:B,'2023'!AE:AE,"")</f>
        <v/>
      </c>
      <c r="H230" t="str">
        <f>_xlfn.XLOOKUP(A230,'2024'!B:B,'2024'!AV:AV,"")</f>
        <v/>
      </c>
      <c r="I230">
        <f>_xlfn.XLOOKUP(A230,'2024'!B:B,'2024'!AZ:AZ,"")</f>
        <v>1</v>
      </c>
      <c r="J230">
        <f>_xlfn.XLOOKUP(A230,'2025'!A:A,'2025'!E:E,"")</f>
        <v>1</v>
      </c>
      <c r="K230">
        <f>_xlfn.XLOOKUP(A230,'2025'!A:A,'2025'!F:F,"")</f>
        <v>0</v>
      </c>
    </row>
    <row r="231" spans="1:11">
      <c r="A231" t="str">
        <v>Banco do Brasil</v>
      </c>
      <c r="B231">
        <f>_xlfn.XLOOKUP(A231,'2021'!A:A,'2021'!U:U, "")</f>
        <v>1</v>
      </c>
      <c r="C231" t="str">
        <f>_xlfn.XLOOKUP(A231,'2021'!A:A,'2021'!V:V,"")</f>
        <v/>
      </c>
      <c r="D231">
        <f>_xlfn.XLOOKUP(A231,'2022'!A:A,'2022'!V:V,"")</f>
        <v>1</v>
      </c>
      <c r="E231" t="str">
        <f>_xlfn.XLOOKUP(A231,'2022'!A:A,'2022'!W:W,"")</f>
        <v/>
      </c>
      <c r="F231">
        <f>_xlfn.XLOOKUP(A231,'2023'!B:B,'2023'!AD:AD,"")</f>
        <v>1</v>
      </c>
      <c r="G231" t="str">
        <f>_xlfn.XLOOKUP(A231,'2023'!B:B,'2023'!AE:AE,"")</f>
        <v/>
      </c>
      <c r="H231">
        <f>_xlfn.XLOOKUP(A231,'2024'!B:B,'2024'!AV:AV,"")</f>
        <v>1</v>
      </c>
      <c r="I231">
        <f>_xlfn.XLOOKUP(A231,'2024'!B:B,'2024'!AZ:AZ,"")</f>
        <v>0</v>
      </c>
      <c r="J231">
        <f>_xlfn.XLOOKUP(A231,'2025'!A:A,'2025'!E:E,"")</f>
        <v>0</v>
      </c>
      <c r="K231">
        <f>_xlfn.XLOOKUP(A231,'2025'!A:A,'2025'!F:F,"")</f>
        <v>0</v>
      </c>
    </row>
    <row r="232" spans="1:11">
      <c r="A232" t="str">
        <v>Publix Super Markets</v>
      </c>
      <c r="B232" t="str">
        <f>_xlfn.XLOOKUP(A232,'2021'!A:A,'2021'!U:U, "")</f>
        <v/>
      </c>
      <c r="C232" t="str">
        <f>_xlfn.XLOOKUP(A232,'2021'!A:A,'2021'!V:V,"")</f>
        <v/>
      </c>
      <c r="D232" t="str">
        <f>_xlfn.XLOOKUP(A232,'2022'!A:A,'2022'!V:V,"")</f>
        <v/>
      </c>
      <c r="E232" t="str">
        <f>_xlfn.XLOOKUP(A232,'2022'!A:A,'2022'!W:W,"")</f>
        <v/>
      </c>
      <c r="F232" t="str">
        <f>_xlfn.XLOOKUP(A232,'2023'!B:B,'2023'!AD:AD,"")</f>
        <v/>
      </c>
      <c r="G232" t="str">
        <f>_xlfn.XLOOKUP(A232,'2023'!B:B,'2023'!AE:AE,"")</f>
        <v/>
      </c>
      <c r="H232" t="str">
        <f>_xlfn.XLOOKUP(A232,'2024'!B:B,'2024'!AV:AV,"")</f>
        <v/>
      </c>
      <c r="I232">
        <f>_xlfn.XLOOKUP(A232,'2024'!B:B,'2024'!AZ:AZ,"")</f>
        <v>0</v>
      </c>
      <c r="J232">
        <f>_xlfn.XLOOKUP(A232,'2025'!A:A,'2025'!E:E,"")</f>
        <v>0</v>
      </c>
      <c r="K232">
        <f>_xlfn.XLOOKUP(A232,'2025'!A:A,'2025'!F:F,"")</f>
        <v>0</v>
      </c>
    </row>
    <row r="233" spans="1:11">
      <c r="A233" t="str">
        <v>Anheuser-Busch InBev</v>
      </c>
      <c r="B233" t="str">
        <f>_xlfn.XLOOKUP(A233,'2021'!A:A,'2021'!U:U, "")</f>
        <v/>
      </c>
      <c r="C233" t="str">
        <f>_xlfn.XLOOKUP(A233,'2021'!A:A,'2021'!V:V,"")</f>
        <v/>
      </c>
      <c r="D233" t="str">
        <f>_xlfn.XLOOKUP(A233,'2022'!A:A,'2022'!V:V,"")</f>
        <v/>
      </c>
      <c r="E233">
        <f>_xlfn.XLOOKUP(A233,'2022'!A:A,'2022'!W:W,"")</f>
        <v>1</v>
      </c>
      <c r="F233" t="str">
        <f>_xlfn.XLOOKUP(A233,'2023'!B:B,'2023'!AD:AD,"")</f>
        <v/>
      </c>
      <c r="G233">
        <f>_xlfn.XLOOKUP(A233,'2023'!B:B,'2023'!AE:AE,"")</f>
        <v>1</v>
      </c>
      <c r="H233" t="str">
        <f>_xlfn.XLOOKUP(A233,'2024'!B:B,'2024'!AV:AV,"")</f>
        <v/>
      </c>
      <c r="I233">
        <f>_xlfn.XLOOKUP(A233,'2024'!B:B,'2024'!AZ:AZ,"")</f>
        <v>1</v>
      </c>
      <c r="J233">
        <f>_xlfn.XLOOKUP(A233,'2025'!A:A,'2025'!E:E,"")</f>
        <v>0</v>
      </c>
      <c r="K233">
        <f>_xlfn.XLOOKUP(A233,'2025'!A:A,'2025'!F:F,"")</f>
        <v>1</v>
      </c>
    </row>
    <row r="234" spans="1:11">
      <c r="A234" t="str">
        <v>Chery Holding Group</v>
      </c>
      <c r="B234" t="str">
        <f>_xlfn.XLOOKUP(A234,'2021'!A:A,'2021'!U:U, "")</f>
        <v/>
      </c>
      <c r="C234" t="str">
        <f>_xlfn.XLOOKUP(A234,'2021'!A:A,'2021'!V:V,"")</f>
        <v/>
      </c>
      <c r="D234" t="str">
        <f>_xlfn.XLOOKUP(A234,'2022'!A:A,'2022'!V:V,"")</f>
        <v/>
      </c>
      <c r="E234" t="str">
        <f>_xlfn.XLOOKUP(A234,'2022'!A:A,'2022'!W:W,"")</f>
        <v/>
      </c>
      <c r="F234" t="str">
        <f>_xlfn.XLOOKUP(A234,'2023'!B:B,'2023'!AD:AD,"")</f>
        <v/>
      </c>
      <c r="G234" t="str">
        <f>_xlfn.XLOOKUP(A234,'2023'!B:B,'2023'!AE:AE,"")</f>
        <v/>
      </c>
      <c r="H234" t="str">
        <f>_xlfn.XLOOKUP(A234,'2024'!B:B,'2024'!AV:AV,"")</f>
        <v/>
      </c>
      <c r="I234">
        <f>_xlfn.XLOOKUP(A234,'2024'!B:B,'2024'!AZ:AZ,"")</f>
        <v>0</v>
      </c>
      <c r="J234">
        <f>_xlfn.XLOOKUP(A234,'2025'!A:A,'2025'!E:E,"")</f>
        <v>0</v>
      </c>
      <c r="K234">
        <f>_xlfn.XLOOKUP(A234,'2025'!A:A,'2025'!F:F,"")</f>
        <v>0</v>
      </c>
    </row>
    <row r="235" spans="1:11">
      <c r="A235" t="str">
        <v>Mizuho Financial Group</v>
      </c>
      <c r="B235">
        <f>_xlfn.XLOOKUP(A235,'2021'!A:A,'2021'!U:U, "")</f>
        <v>1</v>
      </c>
      <c r="C235" t="str">
        <f>_xlfn.XLOOKUP(A235,'2021'!A:A,'2021'!V:V,"")</f>
        <v/>
      </c>
      <c r="D235">
        <f>_xlfn.XLOOKUP(A235,'2022'!A:A,'2022'!V:V,"")</f>
        <v>1</v>
      </c>
      <c r="E235">
        <f>_xlfn.XLOOKUP(A235,'2022'!A:A,'2022'!W:W,"")</f>
        <v>1</v>
      </c>
      <c r="F235" t="str">
        <f>_xlfn.XLOOKUP(A235,'2023'!B:B,'2023'!AD:AD,"")</f>
        <v/>
      </c>
      <c r="G235">
        <f>_xlfn.XLOOKUP(A235,'2023'!B:B,'2023'!AE:AE,"")</f>
        <v>1</v>
      </c>
      <c r="H235" t="str">
        <f>_xlfn.XLOOKUP(A235,'2024'!B:B,'2024'!AV:AV,"")</f>
        <v/>
      </c>
      <c r="I235">
        <f>_xlfn.XLOOKUP(A235,'2024'!B:B,'2024'!AZ:AZ,"")</f>
        <v>1</v>
      </c>
      <c r="J235">
        <f>_xlfn.XLOOKUP(A235,'2025'!A:A,'2025'!E:E,"")</f>
        <v>0</v>
      </c>
      <c r="K235">
        <f>_xlfn.XLOOKUP(A235,'2025'!A:A,'2025'!F:F,"")</f>
        <v>1</v>
      </c>
    </row>
    <row r="236" spans="1:11">
      <c r="A236" t="str">
        <v>Jinchuan Group</v>
      </c>
      <c r="B236" t="str">
        <f>_xlfn.XLOOKUP(A236,'2021'!A:A,'2021'!U:U, "")</f>
        <v/>
      </c>
      <c r="C236" t="str">
        <f>_xlfn.XLOOKUP(A236,'2021'!A:A,'2021'!V:V,"")</f>
        <v/>
      </c>
      <c r="D236" t="str">
        <f>_xlfn.XLOOKUP(A236,'2022'!A:A,'2022'!V:V,"")</f>
        <v/>
      </c>
      <c r="E236" t="str">
        <f>_xlfn.XLOOKUP(A236,'2022'!A:A,'2022'!W:W,"")</f>
        <v/>
      </c>
      <c r="F236" t="str">
        <f>_xlfn.XLOOKUP(A236,'2023'!B:B,'2023'!AD:AD,"")</f>
        <v/>
      </c>
      <c r="G236" t="str">
        <f>_xlfn.XLOOKUP(A236,'2023'!B:B,'2023'!AE:AE,"")</f>
        <v/>
      </c>
      <c r="H236" t="str">
        <f>_xlfn.XLOOKUP(A236,'2024'!B:B,'2024'!AV:AV,"")</f>
        <v/>
      </c>
      <c r="I236">
        <f>_xlfn.XLOOKUP(A236,'2024'!B:B,'2024'!AZ:AZ,"")</f>
        <v>0</v>
      </c>
      <c r="J236">
        <f>_xlfn.XLOOKUP(A236,'2025'!A:A,'2025'!E:E,"")</f>
        <v>0</v>
      </c>
      <c r="K236">
        <f>_xlfn.XLOOKUP(A236,'2025'!A:A,'2025'!F:F,"")</f>
        <v>0</v>
      </c>
    </row>
    <row r="237" spans="1:11">
      <c r="A237" t="str">
        <v>Nationwide</v>
      </c>
      <c r="B237" t="str">
        <f>_xlfn.XLOOKUP(A237,'2021'!A:A,'2021'!U:U, "")</f>
        <v/>
      </c>
      <c r="C237" t="str">
        <f>_xlfn.XLOOKUP(A237,'2021'!A:A,'2021'!V:V,"")</f>
        <v/>
      </c>
      <c r="D237" t="str">
        <f>_xlfn.XLOOKUP(A237,'2022'!A:A,'2022'!V:V,"")</f>
        <v/>
      </c>
      <c r="E237" t="str">
        <f>_xlfn.XLOOKUP(A237,'2022'!A:A,'2022'!W:W,"")</f>
        <v/>
      </c>
      <c r="F237" t="str">
        <f>_xlfn.XLOOKUP(A237,'2023'!B:B,'2023'!AD:AD,"")</f>
        <v/>
      </c>
      <c r="G237">
        <f>_xlfn.XLOOKUP(A237,'2023'!B:B,'2023'!AE:AE,"")</f>
        <v>1</v>
      </c>
      <c r="H237" t="str">
        <f>_xlfn.XLOOKUP(A237,'2024'!B:B,'2024'!AV:AV,"")</f>
        <v/>
      </c>
      <c r="I237">
        <f>_xlfn.XLOOKUP(A237,'2024'!B:B,'2024'!AZ:AZ,"")</f>
        <v>1</v>
      </c>
      <c r="J237">
        <f>_xlfn.XLOOKUP(A237,'2025'!A:A,'2025'!E:E,"")</f>
        <v>0</v>
      </c>
      <c r="K237">
        <f>_xlfn.XLOOKUP(A237,'2025'!A:A,'2025'!F:F,"")</f>
        <v>1</v>
      </c>
    </row>
    <row r="238" spans="1:11">
      <c r="A238" t="str">
        <v>Edeka Zentrale</v>
      </c>
      <c r="B238" t="str">
        <f>_xlfn.XLOOKUP(A238,'2021'!A:A,'2021'!U:U, "")</f>
        <v/>
      </c>
      <c r="C238" t="str">
        <f>_xlfn.XLOOKUP(A238,'2021'!A:A,'2021'!V:V,"")</f>
        <v/>
      </c>
      <c r="D238" t="str">
        <f>_xlfn.XLOOKUP(A238,'2022'!A:A,'2022'!V:V,"")</f>
        <v/>
      </c>
      <c r="E238" t="str">
        <f>_xlfn.XLOOKUP(A238,'2022'!A:A,'2022'!W:W,"")</f>
        <v/>
      </c>
      <c r="F238" t="str">
        <f>_xlfn.XLOOKUP(A238,'2023'!B:B,'2023'!AD:AD,"")</f>
        <v/>
      </c>
      <c r="G238" t="str">
        <f>_xlfn.XLOOKUP(A238,'2023'!B:B,'2023'!AE:AE,"")</f>
        <v/>
      </c>
      <c r="H238" t="str">
        <f>_xlfn.XLOOKUP(A238,'2024'!B:B,'2024'!AV:AV,"")</f>
        <v/>
      </c>
      <c r="I238">
        <f>_xlfn.XLOOKUP(A238,'2024'!B:B,'2024'!AZ:AZ,"")</f>
        <v>1</v>
      </c>
      <c r="J238">
        <f>_xlfn.XLOOKUP(A238,'2025'!A:A,'2025'!E:E,"")</f>
        <v>0</v>
      </c>
      <c r="K238">
        <f>_xlfn.XLOOKUP(A238,'2025'!A:A,'2025'!F:F,"")</f>
        <v>1</v>
      </c>
    </row>
    <row r="239" spans="1:11">
      <c r="A239" t="str">
        <v>Daimler Truck Holding</v>
      </c>
      <c r="B239" t="str">
        <f>_xlfn.XLOOKUP(A239,'2021'!A:A,'2021'!U:U, "")</f>
        <v/>
      </c>
      <c r="C239" t="str">
        <f>_xlfn.XLOOKUP(A239,'2021'!A:A,'2021'!V:V,"")</f>
        <v/>
      </c>
      <c r="D239" t="str">
        <f>_xlfn.XLOOKUP(A239,'2022'!A:A,'2022'!V:V,"")</f>
        <v/>
      </c>
      <c r="E239" t="str">
        <f>_xlfn.XLOOKUP(A239,'2022'!A:A,'2022'!W:W,"")</f>
        <v/>
      </c>
      <c r="F239">
        <f>_xlfn.XLOOKUP(A239,'2023'!B:B,'2023'!AD:AD,"")</f>
        <v>1</v>
      </c>
      <c r="G239" t="str">
        <f>_xlfn.XLOOKUP(A239,'2023'!B:B,'2023'!AE:AE,"")</f>
        <v/>
      </c>
      <c r="H239">
        <f>_xlfn.XLOOKUP(A239,'2024'!B:B,'2024'!AV:AV,"")</f>
        <v>1</v>
      </c>
      <c r="I239">
        <f>_xlfn.XLOOKUP(A239,'2024'!B:B,'2024'!AZ:AZ,"")</f>
        <v>0</v>
      </c>
      <c r="J239">
        <f>_xlfn.XLOOKUP(A239,'2025'!A:A,'2025'!E:E,"")</f>
        <v>1</v>
      </c>
      <c r="K239">
        <f>_xlfn.XLOOKUP(A239,'2025'!A:A,'2025'!F:F,"")</f>
        <v>0</v>
      </c>
    </row>
    <row r="240" spans="1:11">
      <c r="A240" t="str">
        <v>TD Synnex</v>
      </c>
      <c r="B240" t="str">
        <f>_xlfn.XLOOKUP(A240,'2021'!A:A,'2021'!U:U, "")</f>
        <v/>
      </c>
      <c r="C240" t="str">
        <f>_xlfn.XLOOKUP(A240,'2021'!A:A,'2021'!V:V,"")</f>
        <v/>
      </c>
      <c r="D240" t="str">
        <f>_xlfn.XLOOKUP(A240,'2022'!A:A,'2022'!V:V,"")</f>
        <v/>
      </c>
      <c r="E240">
        <f>_xlfn.XLOOKUP(A240,'2022'!A:A,'2022'!W:W,"")</f>
        <v>1</v>
      </c>
      <c r="F240" t="str">
        <f>_xlfn.XLOOKUP(A240,'2023'!B:B,'2023'!AD:AD,"")</f>
        <v/>
      </c>
      <c r="G240">
        <f>_xlfn.XLOOKUP(A240,'2023'!B:B,'2023'!AE:AE,"")</f>
        <v>1</v>
      </c>
      <c r="H240" t="str">
        <f>_xlfn.XLOOKUP(A240,'2024'!B:B,'2024'!AV:AV,"")</f>
        <v/>
      </c>
      <c r="I240">
        <f>_xlfn.XLOOKUP(A240,'2024'!B:B,'2024'!AZ:AZ,"")</f>
        <v>1</v>
      </c>
      <c r="J240">
        <f>_xlfn.XLOOKUP(A240,'2025'!A:A,'2025'!E:E,"")</f>
        <v>0</v>
      </c>
      <c r="K240">
        <f>_xlfn.XLOOKUP(A240,'2025'!A:A,'2025'!F:F,"")</f>
        <v>1</v>
      </c>
    </row>
    <row r="241" spans="1:11">
      <c r="A241" t="str">
        <v>Bank of Montreal</v>
      </c>
      <c r="B241">
        <f>_xlfn.XLOOKUP(A241,'2021'!A:A,'2021'!U:U, "")</f>
        <v>1</v>
      </c>
      <c r="C241">
        <f>_xlfn.XLOOKUP(A241,'2021'!A:A,'2021'!V:V,"")</f>
        <v>1</v>
      </c>
      <c r="D241" t="str">
        <f>_xlfn.XLOOKUP(A241,'2022'!A:A,'2022'!V:V,"")</f>
        <v/>
      </c>
      <c r="E241" t="str">
        <f>_xlfn.XLOOKUP(A241,'2022'!A:A,'2022'!W:W,"")</f>
        <v/>
      </c>
      <c r="F241" t="str">
        <f>_xlfn.XLOOKUP(A241,'2023'!B:B,'2023'!AD:AD,"")</f>
        <v/>
      </c>
      <c r="G241">
        <f>_xlfn.XLOOKUP(A241,'2023'!B:B,'2023'!AE:AE,"")</f>
        <v>1</v>
      </c>
      <c r="H241" t="str">
        <f>_xlfn.XLOOKUP(A241,'2024'!B:B,'2024'!AV:AV,"")</f>
        <v/>
      </c>
      <c r="I241">
        <f>_xlfn.XLOOKUP(A241,'2024'!B:B,'2024'!AZ:AZ,"")</f>
        <v>1</v>
      </c>
      <c r="J241">
        <f>_xlfn.XLOOKUP(A241,'2025'!A:A,'2025'!E:E,"")</f>
        <v>0</v>
      </c>
      <c r="K241">
        <f>_xlfn.XLOOKUP(A241,'2025'!A:A,'2025'!F:F,"")</f>
        <v>1</v>
      </c>
    </row>
    <row r="242" spans="1:11">
      <c r="A242" t="str">
        <v>XMXYG</v>
      </c>
      <c r="B242" t="str">
        <f>_xlfn.XLOOKUP(A242,'2021'!A:A,'2021'!U:U, "")</f>
        <v/>
      </c>
      <c r="C242" t="str">
        <f>_xlfn.XLOOKUP(A242,'2021'!A:A,'2021'!V:V,"")</f>
        <v/>
      </c>
      <c r="D242" t="str">
        <f>_xlfn.XLOOKUP(A242,'2022'!A:A,'2022'!V:V,"")</f>
        <v/>
      </c>
      <c r="E242" t="str">
        <f>_xlfn.XLOOKUP(A242,'2022'!A:A,'2022'!W:W,"")</f>
        <v/>
      </c>
      <c r="F242" t="str">
        <f>_xlfn.XLOOKUP(A242,'2023'!B:B,'2023'!AD:AD,"")</f>
        <v/>
      </c>
      <c r="G242" t="str">
        <f>_xlfn.XLOOKUP(A242,'2023'!B:B,'2023'!AE:AE,"")</f>
        <v/>
      </c>
      <c r="H242" t="str">
        <f>_xlfn.XLOOKUP(A242,'2024'!B:B,'2024'!AV:AV,"")</f>
        <v/>
      </c>
      <c r="I242">
        <f>_xlfn.XLOOKUP(A242,'2024'!B:B,'2024'!AZ:AZ,"")</f>
        <v>0</v>
      </c>
      <c r="J242">
        <f>_xlfn.XLOOKUP(A242,'2025'!A:A,'2025'!E:E,"")</f>
        <v>0</v>
      </c>
      <c r="K242">
        <f>_xlfn.XLOOKUP(A242,'2025'!A:A,'2025'!F:F,"")</f>
        <v>0</v>
      </c>
    </row>
    <row r="243" spans="1:11">
      <c r="A243" t="str">
        <v>Industrial Bank</v>
      </c>
      <c r="B243" t="str">
        <f>_xlfn.XLOOKUP(A243,'2021'!A:A,'2021'!U:U, "")</f>
        <v/>
      </c>
      <c r="C243" t="str">
        <f>_xlfn.XLOOKUP(A243,'2021'!A:A,'2021'!V:V,"")</f>
        <v/>
      </c>
      <c r="D243" t="str">
        <f>_xlfn.XLOOKUP(A243,'2022'!A:A,'2022'!V:V,"")</f>
        <v/>
      </c>
      <c r="E243" t="str">
        <f>_xlfn.XLOOKUP(A243,'2022'!A:A,'2022'!W:W,"")</f>
        <v/>
      </c>
      <c r="F243" t="str">
        <f>_xlfn.XLOOKUP(A243,'2023'!B:B,'2023'!AD:AD,"")</f>
        <v/>
      </c>
      <c r="G243" t="str">
        <f>_xlfn.XLOOKUP(A243,'2023'!B:B,'2023'!AE:AE,"")</f>
        <v/>
      </c>
      <c r="H243" t="str">
        <f>_xlfn.XLOOKUP(A243,'2024'!B:B,'2024'!AV:AV,"")</f>
        <v/>
      </c>
      <c r="I243">
        <f>_xlfn.XLOOKUP(A243,'2024'!B:B,'2024'!AZ:AZ,"")</f>
        <v>0</v>
      </c>
      <c r="J243">
        <f>_xlfn.XLOOKUP(A243,'2025'!A:A,'2025'!E:E,"")</f>
        <v>1</v>
      </c>
      <c r="K243">
        <f>_xlfn.XLOOKUP(A243,'2025'!A:A,'2025'!F:F,"")</f>
        <v>0</v>
      </c>
    </row>
    <row r="244" spans="1:11">
      <c r="A244" t="str">
        <v>United Airlines Holdings</v>
      </c>
      <c r="B244" t="str">
        <f>_xlfn.XLOOKUP(A244,'2021'!A:A,'2021'!U:U, "")</f>
        <v/>
      </c>
      <c r="C244" t="str">
        <f>_xlfn.XLOOKUP(A244,'2021'!A:A,'2021'!V:V,"")</f>
        <v/>
      </c>
      <c r="D244" t="str">
        <f>_xlfn.XLOOKUP(A244,'2022'!A:A,'2022'!V:V,"")</f>
        <v/>
      </c>
      <c r="E244" t="str">
        <f>_xlfn.XLOOKUP(A244,'2022'!A:A,'2022'!W:W,"")</f>
        <v/>
      </c>
      <c r="F244" t="str">
        <f>_xlfn.XLOOKUP(A244,'2023'!B:B,'2023'!AD:AD,"")</f>
        <v/>
      </c>
      <c r="G244">
        <f>_xlfn.XLOOKUP(A244,'2023'!B:B,'2023'!AE:AE,"")</f>
        <v>1</v>
      </c>
      <c r="H244" t="str">
        <f>_xlfn.XLOOKUP(A244,'2024'!B:B,'2024'!AV:AV,"")</f>
        <v/>
      </c>
      <c r="I244">
        <f>_xlfn.XLOOKUP(A244,'2024'!B:B,'2024'!AZ:AZ,"")</f>
        <v>1</v>
      </c>
      <c r="J244">
        <f>_xlfn.XLOOKUP(A244,'2025'!A:A,'2025'!E:E,"")</f>
        <v>0</v>
      </c>
      <c r="K244">
        <f>_xlfn.XLOOKUP(A244,'2025'!A:A,'2025'!F:F,"")</f>
        <v>1</v>
      </c>
    </row>
    <row r="245" spans="1:11">
      <c r="A245" t="str">
        <v>Nippon Steel</v>
      </c>
      <c r="B245" t="str">
        <f>_xlfn.XLOOKUP(A245,'2021'!A:A,'2021'!U:U, "")</f>
        <v/>
      </c>
      <c r="C245" t="str">
        <f>_xlfn.XLOOKUP(A245,'2021'!A:A,'2021'!V:V,"")</f>
        <v/>
      </c>
      <c r="D245" t="str">
        <f>_xlfn.XLOOKUP(A245,'2022'!A:A,'2022'!V:V,"")</f>
        <v/>
      </c>
      <c r="E245" t="str">
        <f>_xlfn.XLOOKUP(A245,'2022'!A:A,'2022'!W:W,"")</f>
        <v/>
      </c>
      <c r="F245" t="str">
        <f>_xlfn.XLOOKUP(A245,'2023'!B:B,'2023'!AD:AD,"")</f>
        <v/>
      </c>
      <c r="G245" t="str">
        <f>_xlfn.XLOOKUP(A245,'2023'!B:B,'2023'!AE:AE,"")</f>
        <v/>
      </c>
      <c r="H245" t="str">
        <f>_xlfn.XLOOKUP(A245,'2024'!B:B,'2024'!AV:AV,"")</f>
        <v/>
      </c>
      <c r="I245" t="str">
        <f>_xlfn.XLOOKUP(A245,'2024'!B:B,'2024'!AZ:AZ,"")</f>
        <v/>
      </c>
      <c r="J245">
        <f>_xlfn.XLOOKUP(A245,'2025'!A:A,'2025'!E:E,"")</f>
        <v>1</v>
      </c>
      <c r="K245">
        <f>_xlfn.XLOOKUP(A245,'2025'!A:A,'2025'!F:F,"")</f>
        <v>0</v>
      </c>
    </row>
    <row r="246" spans="1:11">
      <c r="A246" t="str">
        <v>ConocoPhillips</v>
      </c>
      <c r="B246" t="str">
        <f>_xlfn.XLOOKUP(A246,'2021'!A:A,'2021'!U:U, "")</f>
        <v/>
      </c>
      <c r="C246" t="str">
        <f>_xlfn.XLOOKUP(A246,'2021'!A:A,'2021'!V:V,"")</f>
        <v/>
      </c>
      <c r="D246" t="str">
        <f>_xlfn.XLOOKUP(A246,'2022'!A:A,'2022'!V:V,"")</f>
        <v/>
      </c>
      <c r="E246">
        <f>_xlfn.XLOOKUP(A246,'2022'!A:A,'2022'!W:W,"")</f>
        <v>1</v>
      </c>
      <c r="F246" t="str">
        <f>_xlfn.XLOOKUP(A246,'2023'!B:B,'2023'!AD:AD,"")</f>
        <v/>
      </c>
      <c r="G246">
        <f>_xlfn.XLOOKUP(A246,'2023'!B:B,'2023'!AE:AE,"")</f>
        <v>1</v>
      </c>
      <c r="H246" t="str">
        <f>_xlfn.XLOOKUP(A246,'2024'!B:B,'2024'!AV:AV,"")</f>
        <v/>
      </c>
      <c r="I246">
        <f>_xlfn.XLOOKUP(A246,'2024'!B:B,'2024'!AZ:AZ,"")</f>
        <v>1</v>
      </c>
      <c r="J246">
        <f>_xlfn.XLOOKUP(A246,'2025'!A:A,'2025'!E:E,"")</f>
        <v>0</v>
      </c>
      <c r="K246">
        <f>_xlfn.XLOOKUP(A246,'2025'!A:A,'2025'!F:F,"")</f>
        <v>1</v>
      </c>
    </row>
    <row r="247" spans="1:11">
      <c r="A247" t="str">
        <v>Midea Group</v>
      </c>
      <c r="B247" t="str">
        <f>_xlfn.XLOOKUP(A247,'2021'!A:A,'2021'!U:U, "")</f>
        <v/>
      </c>
      <c r="C247" t="str">
        <f>_xlfn.XLOOKUP(A247,'2021'!A:A,'2021'!V:V,"")</f>
        <v/>
      </c>
      <c r="D247" t="str">
        <f>_xlfn.XLOOKUP(A247,'2022'!A:A,'2022'!V:V,"")</f>
        <v/>
      </c>
      <c r="E247" t="str">
        <f>_xlfn.XLOOKUP(A247,'2022'!A:A,'2022'!W:W,"")</f>
        <v/>
      </c>
      <c r="F247" t="str">
        <f>_xlfn.XLOOKUP(A247,'2023'!B:B,'2023'!AD:AD,"")</f>
        <v/>
      </c>
      <c r="G247" t="str">
        <f>_xlfn.XLOOKUP(A247,'2023'!B:B,'2023'!AE:AE,"")</f>
        <v/>
      </c>
      <c r="H247" t="str">
        <f>_xlfn.XLOOKUP(A247,'2024'!B:B,'2024'!AV:AV,"")</f>
        <v/>
      </c>
      <c r="I247">
        <f>_xlfn.XLOOKUP(A247,'2024'!B:B,'2024'!AZ:AZ,"")</f>
        <v>0</v>
      </c>
      <c r="J247">
        <f>_xlfn.XLOOKUP(A247,'2025'!A:A,'2025'!E:E,"")</f>
        <v>0</v>
      </c>
      <c r="K247">
        <f>_xlfn.XLOOKUP(A247,'2025'!A:A,'2025'!F:F,"")</f>
        <v>0</v>
      </c>
    </row>
    <row r="248" spans="1:11">
      <c r="A248" t="str">
        <v>Tsingshan Holding Group</v>
      </c>
      <c r="B248" t="str">
        <f>_xlfn.XLOOKUP(A248,'2021'!A:A,'2021'!U:U, "")</f>
        <v/>
      </c>
      <c r="C248" t="str">
        <f>_xlfn.XLOOKUP(A248,'2021'!A:A,'2021'!V:V,"")</f>
        <v/>
      </c>
      <c r="D248" t="str">
        <f>_xlfn.XLOOKUP(A248,'2022'!A:A,'2022'!V:V,"")</f>
        <v/>
      </c>
      <c r="E248" t="str">
        <f>_xlfn.XLOOKUP(A248,'2022'!A:A,'2022'!W:W,"")</f>
        <v/>
      </c>
      <c r="F248" t="str">
        <f>_xlfn.XLOOKUP(A248,'2023'!B:B,'2023'!AD:AD,"")</f>
        <v/>
      </c>
      <c r="G248" t="str">
        <f>_xlfn.XLOOKUP(A248,'2023'!B:B,'2023'!AE:AE,"")</f>
        <v/>
      </c>
      <c r="H248" t="str">
        <f>_xlfn.XLOOKUP(A248,'2024'!B:B,'2024'!AV:AV,"")</f>
        <v/>
      </c>
      <c r="I248">
        <f>_xlfn.XLOOKUP(A248,'2024'!B:B,'2024'!AZ:AZ,"")</f>
        <v>0</v>
      </c>
      <c r="J248">
        <f>_xlfn.XLOOKUP(A248,'2025'!A:A,'2025'!E:E,"")</f>
        <v>0</v>
      </c>
      <c r="K248">
        <f>_xlfn.XLOOKUP(A248,'2025'!A:A,'2025'!F:F,"")</f>
        <v>0</v>
      </c>
    </row>
    <row r="249" spans="1:11">
      <c r="A249" t="str">
        <v>TJX</v>
      </c>
      <c r="B249" t="str">
        <f>_xlfn.XLOOKUP(A249,'2021'!A:A,'2021'!U:U, "")</f>
        <v/>
      </c>
      <c r="C249" t="str">
        <f>_xlfn.XLOOKUP(A249,'2021'!A:A,'2021'!V:V,"")</f>
        <v/>
      </c>
      <c r="D249" t="str">
        <f>_xlfn.XLOOKUP(A249,'2022'!A:A,'2022'!V:V,"")</f>
        <v/>
      </c>
      <c r="E249">
        <f>_xlfn.XLOOKUP(A249,'2022'!A:A,'2022'!W:W,"")</f>
        <v>1</v>
      </c>
      <c r="F249" t="str">
        <f>_xlfn.XLOOKUP(A249,'2023'!B:B,'2023'!AD:AD,"")</f>
        <v/>
      </c>
      <c r="G249">
        <f>_xlfn.XLOOKUP(A249,'2023'!B:B,'2023'!AE:AE,"")</f>
        <v>1</v>
      </c>
      <c r="H249" t="str">
        <f>_xlfn.XLOOKUP(A249,'2024'!B:B,'2024'!AV:AV,"")</f>
        <v/>
      </c>
      <c r="I249">
        <f>_xlfn.XLOOKUP(A249,'2024'!B:B,'2024'!AZ:AZ,"")</f>
        <v>1</v>
      </c>
      <c r="J249">
        <f>_xlfn.XLOOKUP(A249,'2025'!A:A,'2025'!E:E,"")</f>
        <v>0</v>
      </c>
      <c r="K249">
        <f>_xlfn.XLOOKUP(A249,'2025'!A:A,'2025'!F:F,"")</f>
        <v>1</v>
      </c>
    </row>
    <row r="250" spans="1:11">
      <c r="A250" t="str">
        <v>AbbVie</v>
      </c>
      <c r="B250" t="str">
        <f>_xlfn.XLOOKUP(A250,'2021'!A:A,'2021'!U:U, "")</f>
        <v/>
      </c>
      <c r="C250" t="str">
        <f>_xlfn.XLOOKUP(A250,'2021'!A:A,'2021'!V:V,"")</f>
        <v/>
      </c>
      <c r="D250" t="str">
        <f>_xlfn.XLOOKUP(A250,'2022'!A:A,'2022'!V:V,"")</f>
        <v/>
      </c>
      <c r="E250" t="str">
        <f>_xlfn.XLOOKUP(A250,'2022'!A:A,'2022'!W:W,"")</f>
        <v/>
      </c>
      <c r="F250" t="str">
        <f>_xlfn.XLOOKUP(A250,'2023'!B:B,'2023'!AD:AD,"")</f>
        <v/>
      </c>
      <c r="G250" t="str">
        <f>_xlfn.XLOOKUP(A250,'2023'!B:B,'2023'!AE:AE,"")</f>
        <v/>
      </c>
      <c r="H250" t="str">
        <f>_xlfn.XLOOKUP(A250,'2024'!B:B,'2024'!AV:AV,"")</f>
        <v/>
      </c>
      <c r="I250">
        <f>_xlfn.XLOOKUP(A250,'2024'!B:B,'2024'!AZ:AZ,"")</f>
        <v>1</v>
      </c>
      <c r="J250">
        <f>_xlfn.XLOOKUP(A250,'2025'!A:A,'2025'!E:E,"")</f>
        <v>0</v>
      </c>
      <c r="K250">
        <f>_xlfn.XLOOKUP(A250,'2025'!A:A,'2025'!F:F,"")</f>
        <v>0</v>
      </c>
    </row>
    <row r="251" spans="1:11">
      <c r="A251" t="str">
        <v>Enterprise Products Partners</v>
      </c>
      <c r="B251" t="str">
        <f>_xlfn.XLOOKUP(A251,'2021'!A:A,'2021'!U:U, "")</f>
        <v/>
      </c>
      <c r="C251" t="str">
        <f>_xlfn.XLOOKUP(A251,'2021'!A:A,'2021'!V:V,"")</f>
        <v/>
      </c>
      <c r="D251" t="str">
        <f>_xlfn.XLOOKUP(A251,'2022'!A:A,'2022'!V:V,"")</f>
        <v/>
      </c>
      <c r="E251" t="str">
        <f>_xlfn.XLOOKUP(A251,'2022'!A:A,'2022'!W:W,"")</f>
        <v/>
      </c>
      <c r="F251" t="str">
        <f>_xlfn.XLOOKUP(A251,'2023'!B:B,'2023'!AD:AD,"")</f>
        <v/>
      </c>
      <c r="G251" t="str">
        <f>_xlfn.XLOOKUP(A251,'2023'!B:B,'2023'!AE:AE,"")</f>
        <v/>
      </c>
      <c r="H251" t="str">
        <f>_xlfn.XLOOKUP(A251,'2024'!B:B,'2024'!AV:AV,"")</f>
        <v/>
      </c>
      <c r="I251">
        <f>_xlfn.XLOOKUP(A251,'2024'!B:B,'2024'!AZ:AZ,"")</f>
        <v>0</v>
      </c>
      <c r="J251">
        <f>_xlfn.XLOOKUP(A251,'2025'!A:A,'2025'!E:E,"")</f>
        <v>0</v>
      </c>
      <c r="K251">
        <f>_xlfn.XLOOKUP(A251,'2025'!A:A,'2025'!F:F,"")</f>
        <v>0</v>
      </c>
    </row>
    <row r="252" spans="1:11">
      <c r="A252" t="str">
        <v>China Pacific Insurance (Group)</v>
      </c>
      <c r="B252" t="str">
        <f>_xlfn.XLOOKUP(A252,'2021'!A:A,'2021'!U:U, "")</f>
        <v/>
      </c>
      <c r="C252" t="str">
        <f>_xlfn.XLOOKUP(A252,'2021'!A:A,'2021'!V:V,"")</f>
        <v/>
      </c>
      <c r="D252" t="str">
        <f>_xlfn.XLOOKUP(A252,'2022'!A:A,'2022'!V:V,"")</f>
        <v/>
      </c>
      <c r="E252" t="str">
        <f>_xlfn.XLOOKUP(A252,'2022'!A:A,'2022'!W:W,"")</f>
        <v/>
      </c>
      <c r="F252" t="str">
        <f>_xlfn.XLOOKUP(A252,'2023'!B:B,'2023'!AD:AD,"")</f>
        <v/>
      </c>
      <c r="G252" t="str">
        <f>_xlfn.XLOOKUP(A252,'2023'!B:B,'2023'!AE:AE,"")</f>
        <v/>
      </c>
      <c r="H252" t="str">
        <f>_xlfn.XLOOKUP(A252,'2024'!B:B,'2024'!AV:AV,"")</f>
        <v/>
      </c>
      <c r="I252">
        <f>_xlfn.XLOOKUP(A252,'2024'!B:B,'2024'!AZ:AZ,"")</f>
        <v>0</v>
      </c>
      <c r="J252">
        <f>_xlfn.XLOOKUP(A252,'2025'!A:A,'2025'!E:E,"")</f>
        <v>0</v>
      </c>
      <c r="K252">
        <f>_xlfn.XLOOKUP(A252,'2025'!A:A,'2025'!F:F,"")</f>
        <v>0</v>
      </c>
    </row>
    <row r="253" spans="1:11">
      <c r="A253" t="str">
        <v>Guangzhou Automobile Industry Group</v>
      </c>
      <c r="B253" t="str">
        <f>_xlfn.XLOOKUP(A253,'2021'!A:A,'2021'!U:U, "")</f>
        <v/>
      </c>
      <c r="C253" t="str">
        <f>_xlfn.XLOOKUP(A253,'2021'!A:A,'2021'!V:V,"")</f>
        <v/>
      </c>
      <c r="D253" t="str">
        <f>_xlfn.XLOOKUP(A253,'2022'!A:A,'2022'!V:V,"")</f>
        <v/>
      </c>
      <c r="E253" t="str">
        <f>_xlfn.XLOOKUP(A253,'2022'!A:A,'2022'!W:W,"")</f>
        <v/>
      </c>
      <c r="F253">
        <f>_xlfn.XLOOKUP(A253,'2023'!B:B,'2023'!AD:AD,"")</f>
        <v>1</v>
      </c>
      <c r="G253" t="str">
        <f>_xlfn.XLOOKUP(A253,'2023'!B:B,'2023'!AE:AE,"")</f>
        <v/>
      </c>
      <c r="H253">
        <f>_xlfn.XLOOKUP(A253,'2024'!B:B,'2024'!AV:AV,"")</f>
        <v>1</v>
      </c>
      <c r="I253">
        <f>_xlfn.XLOOKUP(A253,'2024'!B:B,'2024'!AZ:AZ,"")</f>
        <v>0</v>
      </c>
      <c r="J253">
        <f>_xlfn.XLOOKUP(A253,'2025'!A:A,'2025'!E:E,"")</f>
        <v>1</v>
      </c>
      <c r="K253">
        <f>_xlfn.XLOOKUP(A253,'2025'!A:A,'2025'!F:F,"")</f>
        <v>0</v>
      </c>
    </row>
    <row r="254" spans="1:11">
      <c r="A254" t="str">
        <v>Bank of Nova Scotia</v>
      </c>
      <c r="B254" t="str">
        <f>_xlfn.XLOOKUP(A254,'2021'!A:A,'2021'!U:U, "")</f>
        <v/>
      </c>
      <c r="C254" t="str">
        <f>_xlfn.XLOOKUP(A254,'2021'!A:A,'2021'!V:V,"")</f>
        <v/>
      </c>
      <c r="D254" t="str">
        <f>_xlfn.XLOOKUP(A254,'2022'!A:A,'2022'!V:V,"")</f>
        <v/>
      </c>
      <c r="E254">
        <f>_xlfn.XLOOKUP(A254,'2022'!A:A,'2022'!W:W,"")</f>
        <v>1</v>
      </c>
      <c r="F254" t="str">
        <f>_xlfn.XLOOKUP(A254,'2023'!B:B,'2023'!AD:AD,"")</f>
        <v/>
      </c>
      <c r="G254">
        <f>_xlfn.XLOOKUP(A254,'2023'!B:B,'2023'!AE:AE,"")</f>
        <v>1</v>
      </c>
      <c r="H254" t="str">
        <f>_xlfn.XLOOKUP(A254,'2024'!B:B,'2024'!AV:AV,"")</f>
        <v/>
      </c>
      <c r="I254">
        <f>_xlfn.XLOOKUP(A254,'2024'!B:B,'2024'!AZ:AZ,"")</f>
        <v>1</v>
      </c>
      <c r="J254">
        <f>_xlfn.XLOOKUP(A254,'2025'!A:A,'2025'!E:E,"")</f>
        <v>0</v>
      </c>
      <c r="K254">
        <f>_xlfn.XLOOKUP(A254,'2025'!A:A,'2025'!F:F,"")</f>
        <v>1</v>
      </c>
    </row>
    <row r="255" spans="1:11">
      <c r="A255" t="str">
        <v>HBIS Group</v>
      </c>
      <c r="B255">
        <f>_xlfn.XLOOKUP(A255,'2021'!A:A,'2021'!U:U, "")</f>
        <v>1</v>
      </c>
      <c r="C255" t="str">
        <f>_xlfn.XLOOKUP(A255,'2021'!A:A,'2021'!V:V,"")</f>
        <v/>
      </c>
      <c r="D255">
        <f>_xlfn.XLOOKUP(A255,'2022'!A:A,'2022'!V:V,"")</f>
        <v>1</v>
      </c>
      <c r="E255" t="str">
        <f>_xlfn.XLOOKUP(A255,'2022'!A:A,'2022'!W:W,"")</f>
        <v/>
      </c>
      <c r="F255">
        <f>_xlfn.XLOOKUP(A255,'2023'!B:B,'2023'!AD:AD,"")</f>
        <v>1</v>
      </c>
      <c r="G255" t="str">
        <f>_xlfn.XLOOKUP(A255,'2023'!B:B,'2023'!AE:AE,"")</f>
        <v/>
      </c>
      <c r="H255">
        <f>_xlfn.XLOOKUP(A255,'2024'!B:B,'2024'!AV:AV,"")</f>
        <v>1</v>
      </c>
      <c r="I255">
        <f>_xlfn.XLOOKUP(A255,'2024'!B:B,'2024'!AZ:AZ,"")</f>
        <v>0</v>
      </c>
      <c r="J255">
        <f>_xlfn.XLOOKUP(A255,'2025'!A:A,'2025'!E:E,"")</f>
        <v>1</v>
      </c>
      <c r="K255">
        <f>_xlfn.XLOOKUP(A255,'2025'!A:A,'2025'!F:F,"")</f>
        <v>0</v>
      </c>
    </row>
    <row r="256" spans="1:11">
      <c r="A256" t="str">
        <v>Intesa Sanpaolo</v>
      </c>
      <c r="B256" t="str">
        <f>_xlfn.XLOOKUP(A256,'2021'!A:A,'2021'!U:U, "")</f>
        <v/>
      </c>
      <c r="C256" t="str">
        <f>_xlfn.XLOOKUP(A256,'2021'!A:A,'2021'!V:V,"")</f>
        <v/>
      </c>
      <c r="D256" t="str">
        <f>_xlfn.XLOOKUP(A256,'2022'!A:A,'2022'!V:V,"")</f>
        <v/>
      </c>
      <c r="E256">
        <f>_xlfn.XLOOKUP(A256,'2022'!A:A,'2022'!W:W,"")</f>
        <v>1</v>
      </c>
      <c r="F256" t="str">
        <f>_xlfn.XLOOKUP(A256,'2023'!B:B,'2023'!AD:AD,"")</f>
        <v/>
      </c>
      <c r="G256">
        <f>_xlfn.XLOOKUP(A256,'2023'!B:B,'2023'!AE:AE,"")</f>
        <v>1</v>
      </c>
      <c r="H256" t="str">
        <f>_xlfn.XLOOKUP(A256,'2024'!B:B,'2024'!AV:AV,"")</f>
        <v/>
      </c>
      <c r="I256">
        <f>_xlfn.XLOOKUP(A256,'2024'!B:B,'2024'!AZ:AZ,"")</f>
        <v>1</v>
      </c>
      <c r="J256">
        <f>_xlfn.XLOOKUP(A256,'2025'!A:A,'2025'!E:E,"")</f>
        <v>0</v>
      </c>
      <c r="K256">
        <f>_xlfn.XLOOKUP(A256,'2025'!A:A,'2025'!F:F,"")</f>
        <v>1</v>
      </c>
    </row>
    <row r="257" spans="1:11">
      <c r="A257" t="str">
        <v>China Huaneng Group</v>
      </c>
      <c r="B257" t="str">
        <f>_xlfn.XLOOKUP(A257,'2021'!A:A,'2021'!U:U, "")</f>
        <v/>
      </c>
      <c r="C257" t="str">
        <f>_xlfn.XLOOKUP(A257,'2021'!A:A,'2021'!V:V,"")</f>
        <v/>
      </c>
      <c r="D257" t="str">
        <f>_xlfn.XLOOKUP(A257,'2022'!A:A,'2022'!V:V,"")</f>
        <v/>
      </c>
      <c r="E257" t="str">
        <f>_xlfn.XLOOKUP(A257,'2022'!A:A,'2022'!W:W,"")</f>
        <v/>
      </c>
      <c r="F257" t="str">
        <f>_xlfn.XLOOKUP(A257,'2023'!B:B,'2023'!AD:AD,"")</f>
        <v/>
      </c>
      <c r="G257" t="str">
        <f>_xlfn.XLOOKUP(A257,'2023'!B:B,'2023'!AE:AE,"")</f>
        <v/>
      </c>
      <c r="H257" t="str">
        <f>_xlfn.XLOOKUP(A257,'2024'!B:B,'2024'!AV:AV,"")</f>
        <v/>
      </c>
      <c r="I257">
        <f>_xlfn.XLOOKUP(A257,'2024'!B:B,'2024'!AZ:AZ,"")</f>
        <v>0</v>
      </c>
      <c r="J257">
        <f>_xlfn.XLOOKUP(A257,'2025'!A:A,'2025'!E:E,"")</f>
        <v>1</v>
      </c>
      <c r="K257">
        <f>_xlfn.XLOOKUP(A257,'2025'!A:A,'2025'!F:F,"")</f>
        <v>0</v>
      </c>
    </row>
    <row r="258" spans="1:11">
      <c r="A258" t="str">
        <v>Chubb</v>
      </c>
      <c r="B258" t="str">
        <f>_xlfn.XLOOKUP(A258,'2021'!A:A,'2021'!U:U, "")</f>
        <v/>
      </c>
      <c r="C258" t="str">
        <f>_xlfn.XLOOKUP(A258,'2021'!A:A,'2021'!V:V,"")</f>
        <v/>
      </c>
      <c r="D258">
        <f>_xlfn.XLOOKUP(A258,'2022'!A:A,'2022'!V:V,"")</f>
        <v>1</v>
      </c>
      <c r="E258" t="str">
        <f>_xlfn.XLOOKUP(A258,'2022'!A:A,'2022'!W:W,"")</f>
        <v/>
      </c>
      <c r="F258">
        <f>_xlfn.XLOOKUP(A258,'2023'!B:B,'2023'!AD:AD,"")</f>
        <v>1</v>
      </c>
      <c r="G258" t="str">
        <f>_xlfn.XLOOKUP(A258,'2023'!B:B,'2023'!AE:AE,"")</f>
        <v/>
      </c>
      <c r="H258" t="str">
        <f>_xlfn.XLOOKUP(A258,'2024'!B:B,'2024'!AV:AV,"")</f>
        <v/>
      </c>
      <c r="I258">
        <f>_xlfn.XLOOKUP(A258,'2024'!B:B,'2024'!AZ:AZ,"")</f>
        <v>0</v>
      </c>
      <c r="J258">
        <f>_xlfn.XLOOKUP(A258,'2025'!A:A,'2025'!E:E,"")</f>
        <v>0</v>
      </c>
      <c r="K258">
        <f>_xlfn.XLOOKUP(A258,'2025'!A:A,'2025'!F:F,"")</f>
        <v>0</v>
      </c>
    </row>
    <row r="259" spans="1:11">
      <c r="A259" t="str">
        <v>HDFC Bank</v>
      </c>
      <c r="B259" t="str">
        <f>_xlfn.XLOOKUP(A259,'2021'!A:A,'2021'!U:U, "")</f>
        <v/>
      </c>
      <c r="C259" t="str">
        <f>_xlfn.XLOOKUP(A259,'2021'!A:A,'2021'!V:V,"")</f>
        <v/>
      </c>
      <c r="D259" t="str">
        <f>_xlfn.XLOOKUP(A259,'2022'!A:A,'2022'!V:V,"")</f>
        <v/>
      </c>
      <c r="E259" t="str">
        <f>_xlfn.XLOOKUP(A259,'2022'!A:A,'2022'!W:W,"")</f>
        <v/>
      </c>
      <c r="F259" t="str">
        <f>_xlfn.XLOOKUP(A259,'2023'!B:B,'2023'!AD:AD,"")</f>
        <v/>
      </c>
      <c r="G259" t="str">
        <f>_xlfn.XLOOKUP(A259,'2023'!B:B,'2023'!AE:AE,"")</f>
        <v/>
      </c>
      <c r="H259" t="str">
        <f>_xlfn.XLOOKUP(A259,'2024'!B:B,'2024'!AV:AV,"")</f>
        <v/>
      </c>
      <c r="I259">
        <f>_xlfn.XLOOKUP(A259,'2024'!B:B,'2024'!AZ:AZ,"")</f>
        <v>0</v>
      </c>
      <c r="J259">
        <f>_xlfn.XLOOKUP(A259,'2025'!A:A,'2025'!E:E,"")</f>
        <v>1</v>
      </c>
      <c r="K259">
        <f>_xlfn.XLOOKUP(A259,'2025'!A:A,'2025'!F:F,"")</f>
        <v>0</v>
      </c>
    </row>
    <row r="260" spans="1:11">
      <c r="A260" t="str">
        <v>BHP Group</v>
      </c>
      <c r="B260" t="str">
        <f>_xlfn.XLOOKUP(A260,'2021'!A:A,'2021'!U:U, "")</f>
        <v/>
      </c>
      <c r="C260">
        <f>_xlfn.XLOOKUP(A260,'2021'!A:A,'2021'!V:V,"")</f>
        <v>1</v>
      </c>
      <c r="D260" t="str">
        <f>_xlfn.XLOOKUP(A260,'2022'!A:A,'2022'!V:V,"")</f>
        <v/>
      </c>
      <c r="E260">
        <f>_xlfn.XLOOKUP(A260,'2022'!A:A,'2022'!W:W,"")</f>
        <v>1</v>
      </c>
      <c r="F260" t="str">
        <f>_xlfn.XLOOKUP(A260,'2023'!B:B,'2023'!AD:AD,"")</f>
        <v/>
      </c>
      <c r="G260">
        <f>_xlfn.XLOOKUP(A260,'2023'!B:B,'2023'!AE:AE,"")</f>
        <v>1</v>
      </c>
      <c r="H260" t="str">
        <f>_xlfn.XLOOKUP(A260,'2024'!B:B,'2024'!AV:AV,"")</f>
        <v/>
      </c>
      <c r="I260">
        <f>_xlfn.XLOOKUP(A260,'2024'!B:B,'2024'!AZ:AZ,"")</f>
        <v>1</v>
      </c>
      <c r="J260">
        <f>_xlfn.XLOOKUP(A260,'2025'!A:A,'2025'!E:E,"")</f>
        <v>0</v>
      </c>
      <c r="K260">
        <f>_xlfn.XLOOKUP(A260,'2025'!A:A,'2025'!F:F,"")</f>
        <v>1</v>
      </c>
    </row>
    <row r="261" spans="1:11">
      <c r="A261" t="str">
        <v>Repsol</v>
      </c>
      <c r="B261" t="str">
        <f>_xlfn.XLOOKUP(A261,'2021'!A:A,'2021'!U:U, "")</f>
        <v/>
      </c>
      <c r="C261">
        <f>_xlfn.XLOOKUP(A261,'2021'!A:A,'2021'!V:V,"")</f>
        <v>1</v>
      </c>
      <c r="D261" t="str">
        <f>_xlfn.XLOOKUP(A261,'2022'!A:A,'2022'!V:V,"")</f>
        <v/>
      </c>
      <c r="E261">
        <f>_xlfn.XLOOKUP(A261,'2022'!A:A,'2022'!W:W,"")</f>
        <v>1</v>
      </c>
      <c r="F261" t="str">
        <f>_xlfn.XLOOKUP(A261,'2023'!B:B,'2023'!AD:AD,"")</f>
        <v/>
      </c>
      <c r="G261">
        <f>_xlfn.XLOOKUP(A261,'2023'!B:B,'2023'!AE:AE,"")</f>
        <v>1</v>
      </c>
      <c r="H261" t="str">
        <f>_xlfn.XLOOKUP(A261,'2024'!B:B,'2024'!AV:AV,"")</f>
        <v/>
      </c>
      <c r="I261">
        <f>_xlfn.XLOOKUP(A261,'2024'!B:B,'2024'!AZ:AZ,"")</f>
        <v>1</v>
      </c>
      <c r="J261">
        <f>_xlfn.XLOOKUP(A261,'2025'!A:A,'2025'!E:E,"")</f>
        <v>0</v>
      </c>
      <c r="K261">
        <f>_xlfn.XLOOKUP(A261,'2025'!A:A,'2025'!F:F,"")</f>
        <v>1</v>
      </c>
    </row>
    <row r="262" spans="1:11">
      <c r="A262" t="str">
        <v>Panasonic Holdings</v>
      </c>
      <c r="B262" t="str">
        <f>_xlfn.XLOOKUP(A262,'2021'!A:A,'2021'!U:U, "")</f>
        <v/>
      </c>
      <c r="C262" t="str">
        <f>_xlfn.XLOOKUP(A262,'2021'!A:A,'2021'!V:V,"")</f>
        <v/>
      </c>
      <c r="D262">
        <f>_xlfn.XLOOKUP(A262,'2022'!A:A,'2022'!V:V,"")</f>
        <v>1</v>
      </c>
      <c r="E262" t="str">
        <f>_xlfn.XLOOKUP(A262,'2022'!A:A,'2022'!W:W,"")</f>
        <v/>
      </c>
      <c r="F262" t="str">
        <f>_xlfn.XLOOKUP(A262,'2023'!B:B,'2023'!AD:AD,"")</f>
        <v/>
      </c>
      <c r="G262">
        <f>_xlfn.XLOOKUP(A262,'2023'!B:B,'2023'!AE:AE,"")</f>
        <v>1</v>
      </c>
      <c r="H262" t="str">
        <f>_xlfn.XLOOKUP(A262,'2024'!B:B,'2024'!AV:AV,"")</f>
        <v/>
      </c>
      <c r="I262">
        <f>_xlfn.XLOOKUP(A262,'2024'!B:B,'2024'!AZ:AZ,"")</f>
        <v>1</v>
      </c>
      <c r="J262">
        <f>_xlfn.XLOOKUP(A262,'2025'!A:A,'2025'!E:E,"")</f>
        <v>0</v>
      </c>
      <c r="K262">
        <f>_xlfn.XLOOKUP(A262,'2025'!A:A,'2025'!F:F,"")</f>
        <v>1</v>
      </c>
    </row>
    <row r="263" spans="1:11">
      <c r="A263" t="str">
        <v>Maersk Group</v>
      </c>
      <c r="B263">
        <f>_xlfn.XLOOKUP(A263,'2021'!A:A,'2021'!U:U, "")</f>
        <v>1</v>
      </c>
      <c r="C263">
        <f>_xlfn.XLOOKUP(A263,'2021'!A:A,'2021'!V:V,"")</f>
        <v>1</v>
      </c>
      <c r="D263" t="str">
        <f>_xlfn.XLOOKUP(A263,'2022'!A:A,'2022'!V:V,"")</f>
        <v/>
      </c>
      <c r="E263">
        <f>_xlfn.XLOOKUP(A263,'2022'!A:A,'2022'!W:W,"")</f>
        <v>1</v>
      </c>
      <c r="F263" t="str">
        <f>_xlfn.XLOOKUP(A263,'2023'!B:B,'2023'!AD:AD,"")</f>
        <v/>
      </c>
      <c r="G263">
        <f>_xlfn.XLOOKUP(A263,'2023'!B:B,'2023'!AE:AE,"")</f>
        <v>1</v>
      </c>
      <c r="H263" t="str">
        <f>_xlfn.XLOOKUP(A263,'2024'!B:B,'2024'!AV:AV,"")</f>
        <v/>
      </c>
      <c r="I263">
        <f>_xlfn.XLOOKUP(A263,'2024'!B:B,'2024'!AZ:AZ,"")</f>
        <v>1</v>
      </c>
      <c r="J263">
        <f>_xlfn.XLOOKUP(A263,'2025'!A:A,'2025'!E:E,"")</f>
        <v>0</v>
      </c>
      <c r="K263">
        <f>_xlfn.XLOOKUP(A263,'2025'!A:A,'2025'!F:F,"")</f>
        <v>1</v>
      </c>
    </row>
    <row r="264" spans="1:11">
      <c r="A264" t="str">
        <v>Tokio Marine Holdings</v>
      </c>
      <c r="B264">
        <f>_xlfn.XLOOKUP(A264,'2021'!A:A,'2021'!U:U, "")</f>
        <v>1</v>
      </c>
      <c r="C264" t="str">
        <f>_xlfn.XLOOKUP(A264,'2021'!A:A,'2021'!V:V,"")</f>
        <v/>
      </c>
      <c r="D264">
        <f>_xlfn.XLOOKUP(A264,'2022'!A:A,'2022'!V:V,"")</f>
        <v>1</v>
      </c>
      <c r="E264">
        <f>_xlfn.XLOOKUP(A264,'2022'!A:A,'2022'!W:W,"")</f>
        <v>1</v>
      </c>
      <c r="F264" t="str">
        <f>_xlfn.XLOOKUP(A264,'2023'!B:B,'2023'!AD:AD,"")</f>
        <v/>
      </c>
      <c r="G264">
        <f>_xlfn.XLOOKUP(A264,'2023'!B:B,'2023'!AE:AE,"")</f>
        <v>1</v>
      </c>
      <c r="H264" t="str">
        <f>_xlfn.XLOOKUP(A264,'2024'!B:B,'2024'!AV:AV,"")</f>
        <v/>
      </c>
      <c r="I264">
        <f>_xlfn.XLOOKUP(A264,'2024'!B:B,'2024'!AZ:AZ,"")</f>
        <v>1</v>
      </c>
      <c r="J264">
        <f>_xlfn.XLOOKUP(A264,'2025'!A:A,'2025'!E:E,"")</f>
        <v>0</v>
      </c>
      <c r="K264">
        <f>_xlfn.XLOOKUP(A264,'2025'!A:A,'2025'!F:F,"")</f>
        <v>1</v>
      </c>
    </row>
    <row r="265" spans="1:11">
      <c r="A265" t="str">
        <v>Charter Communications</v>
      </c>
      <c r="B265">
        <f>_xlfn.XLOOKUP(A265,'2021'!A:A,'2021'!U:U, "")</f>
        <v>1</v>
      </c>
      <c r="C265" t="str">
        <f>_xlfn.XLOOKUP(A265,'2021'!A:A,'2021'!V:V,"")</f>
        <v/>
      </c>
      <c r="D265">
        <f>_xlfn.XLOOKUP(A265,'2022'!A:A,'2022'!V:V,"")</f>
        <v>1</v>
      </c>
      <c r="E265" t="str">
        <f>_xlfn.XLOOKUP(A265,'2022'!A:A,'2022'!W:W,"")</f>
        <v/>
      </c>
      <c r="F265">
        <f>_xlfn.XLOOKUP(A265,'2023'!B:B,'2023'!AD:AD,"")</f>
        <v>1</v>
      </c>
      <c r="G265" t="str">
        <f>_xlfn.XLOOKUP(A265,'2023'!B:B,'2023'!AE:AE,"")</f>
        <v/>
      </c>
      <c r="H265">
        <f>_xlfn.XLOOKUP(A265,'2024'!B:B,'2024'!AV:AV,"")</f>
        <v>1</v>
      </c>
      <c r="I265">
        <f>_xlfn.XLOOKUP(A265,'2024'!B:B,'2024'!AZ:AZ,"")</f>
        <v>0</v>
      </c>
      <c r="J265">
        <f>_xlfn.XLOOKUP(A265,'2025'!A:A,'2025'!E:E,"")</f>
        <v>1</v>
      </c>
      <c r="K265">
        <f>_xlfn.XLOOKUP(A265,'2025'!A:A,'2025'!F:F,"")</f>
        <v>0</v>
      </c>
    </row>
    <row r="266" spans="1:11">
      <c r="A266" t="str">
        <v>State Power Investment</v>
      </c>
      <c r="B266" t="str">
        <f>_xlfn.XLOOKUP(A266,'2021'!A:A,'2021'!U:U, "")</f>
        <v/>
      </c>
      <c r="C266" t="str">
        <f>_xlfn.XLOOKUP(A266,'2021'!A:A,'2021'!V:V,"")</f>
        <v/>
      </c>
      <c r="D266">
        <f>_xlfn.XLOOKUP(A266,'2022'!A:A,'2022'!V:V,"")</f>
        <v>1</v>
      </c>
      <c r="E266" t="str">
        <f>_xlfn.XLOOKUP(A266,'2022'!A:A,'2022'!W:W,"")</f>
        <v/>
      </c>
      <c r="F266" t="str">
        <f>_xlfn.XLOOKUP(A266,'2023'!B:B,'2023'!AD:AD,"")</f>
        <v/>
      </c>
      <c r="G266" t="str">
        <f>_xlfn.XLOOKUP(A266,'2023'!B:B,'2023'!AE:AE,"")</f>
        <v/>
      </c>
      <c r="H266" t="str">
        <f>_xlfn.XLOOKUP(A266,'2024'!B:B,'2024'!AV:AV,"")</f>
        <v/>
      </c>
      <c r="I266">
        <f>_xlfn.XLOOKUP(A266,'2024'!B:B,'2024'!AZ:AZ,"")</f>
        <v>0</v>
      </c>
      <c r="J266">
        <f>_xlfn.XLOOKUP(A266,'2025'!A:A,'2025'!E:E,"")</f>
        <v>0</v>
      </c>
      <c r="K266">
        <f>_xlfn.XLOOKUP(A266,'2025'!A:A,'2025'!F:F,"")</f>
        <v>0</v>
      </c>
    </row>
    <row r="267" spans="1:11">
      <c r="A267" t="str">
        <v>PDD Holdings</v>
      </c>
      <c r="B267" t="str">
        <f>_xlfn.XLOOKUP(A267,'2021'!A:A,'2021'!U:U, "")</f>
        <v/>
      </c>
      <c r="C267" t="str">
        <f>_xlfn.XLOOKUP(A267,'2021'!A:A,'2021'!V:V,"")</f>
        <v/>
      </c>
      <c r="D267" t="str">
        <f>_xlfn.XLOOKUP(A267,'2022'!A:A,'2022'!V:V,"")</f>
        <v/>
      </c>
      <c r="E267" t="str">
        <f>_xlfn.XLOOKUP(A267,'2022'!A:A,'2022'!W:W,"")</f>
        <v/>
      </c>
      <c r="F267" t="str">
        <f>_xlfn.XLOOKUP(A267,'2023'!B:B,'2023'!AD:AD,"")</f>
        <v/>
      </c>
      <c r="G267" t="str">
        <f>_xlfn.XLOOKUP(A267,'2023'!B:B,'2023'!AE:AE,"")</f>
        <v/>
      </c>
      <c r="H267" t="str">
        <f>_xlfn.XLOOKUP(A267,'2024'!B:B,'2024'!AV:AV,"")</f>
        <v/>
      </c>
      <c r="I267">
        <f>_xlfn.XLOOKUP(A267,'2024'!B:B,'2024'!AZ:AZ,"")</f>
        <v>0</v>
      </c>
      <c r="J267">
        <f>_xlfn.XLOOKUP(A267,'2025'!A:A,'2025'!E:E,"")</f>
        <v>0</v>
      </c>
      <c r="K267">
        <f>_xlfn.XLOOKUP(A267,'2025'!A:A,'2025'!F:F,"")</f>
        <v>0</v>
      </c>
    </row>
    <row r="268" spans="1:11">
      <c r="A268" t="str">
        <v>Performance Food Group</v>
      </c>
      <c r="B268" t="str">
        <f>_xlfn.XLOOKUP(A268,'2021'!A:A,'2021'!U:U, "")</f>
        <v/>
      </c>
      <c r="C268" t="str">
        <f>_xlfn.XLOOKUP(A268,'2021'!A:A,'2021'!V:V,"")</f>
        <v/>
      </c>
      <c r="D268" t="str">
        <f>_xlfn.XLOOKUP(A268,'2022'!A:A,'2022'!V:V,"")</f>
        <v/>
      </c>
      <c r="E268" t="str">
        <f>_xlfn.XLOOKUP(A268,'2022'!A:A,'2022'!W:W,"")</f>
        <v/>
      </c>
      <c r="F268" t="str">
        <f>_xlfn.XLOOKUP(A268,'2023'!B:B,'2023'!AD:AD,"")</f>
        <v/>
      </c>
      <c r="G268" t="str">
        <f>_xlfn.XLOOKUP(A268,'2023'!B:B,'2023'!AE:AE,"")</f>
        <v/>
      </c>
      <c r="H268" t="str">
        <f>_xlfn.XLOOKUP(A268,'2024'!B:B,'2024'!AV:AV,"")</f>
        <v/>
      </c>
      <c r="I268">
        <f>_xlfn.XLOOKUP(A268,'2024'!B:B,'2024'!AZ:AZ,"")</f>
        <v>1</v>
      </c>
      <c r="J268">
        <f>_xlfn.XLOOKUP(A268,'2025'!A:A,'2025'!E:E,"")</f>
        <v>0</v>
      </c>
      <c r="K268">
        <f>_xlfn.XLOOKUP(A268,'2025'!A:A,'2025'!F:F,"")</f>
        <v>0</v>
      </c>
    </row>
    <row r="269" spans="1:11">
      <c r="A269" t="str">
        <v>American Airlines Group</v>
      </c>
      <c r="B269" t="str">
        <f>_xlfn.XLOOKUP(A269,'2021'!A:A,'2021'!U:U, "")</f>
        <v/>
      </c>
      <c r="C269" t="str">
        <f>_xlfn.XLOOKUP(A269,'2021'!A:A,'2021'!V:V,"")</f>
        <v/>
      </c>
      <c r="D269" t="str">
        <f>_xlfn.XLOOKUP(A269,'2022'!A:A,'2022'!V:V,"")</f>
        <v/>
      </c>
      <c r="E269">
        <f>_xlfn.XLOOKUP(A269,'2022'!A:A,'2022'!W:W,"")</f>
        <v>1</v>
      </c>
      <c r="F269" t="str">
        <f>_xlfn.XLOOKUP(A269,'2023'!B:B,'2023'!AD:AD,"")</f>
        <v/>
      </c>
      <c r="G269">
        <f>_xlfn.XLOOKUP(A269,'2023'!B:B,'2023'!AE:AE,"")</f>
        <v>1</v>
      </c>
      <c r="H269" t="str">
        <f>_xlfn.XLOOKUP(A269,'2024'!B:B,'2024'!AV:AV,"")</f>
        <v/>
      </c>
      <c r="I269">
        <f>_xlfn.XLOOKUP(A269,'2024'!B:B,'2024'!AZ:AZ,"")</f>
        <v>1</v>
      </c>
      <c r="J269">
        <f>_xlfn.XLOOKUP(A269,'2025'!A:A,'2025'!E:E,"")</f>
        <v>0</v>
      </c>
      <c r="K269">
        <f>_xlfn.XLOOKUP(A269,'2025'!A:A,'2025'!F:F,"")</f>
        <v>1</v>
      </c>
    </row>
    <row r="270" spans="1:11">
      <c r="A270" t="str">
        <v>China United Network Communications</v>
      </c>
      <c r="B270" t="str">
        <f>_xlfn.XLOOKUP(A270,'2021'!A:A,'2021'!U:U, "")</f>
        <v/>
      </c>
      <c r="C270" t="str">
        <f>_xlfn.XLOOKUP(A270,'2021'!A:A,'2021'!V:V,"")</f>
        <v/>
      </c>
      <c r="D270" t="str">
        <f>_xlfn.XLOOKUP(A270,'2022'!A:A,'2022'!V:V,"")</f>
        <v/>
      </c>
      <c r="E270" t="str">
        <f>_xlfn.XLOOKUP(A270,'2022'!A:A,'2022'!W:W,"")</f>
        <v/>
      </c>
      <c r="F270" t="str">
        <f>_xlfn.XLOOKUP(A270,'2023'!B:B,'2023'!AD:AD,"")</f>
        <v/>
      </c>
      <c r="G270" t="str">
        <f>_xlfn.XLOOKUP(A270,'2023'!B:B,'2023'!AE:AE,"")</f>
        <v/>
      </c>
      <c r="H270" t="str">
        <f>_xlfn.XLOOKUP(A270,'2024'!B:B,'2024'!AV:AV,"")</f>
        <v/>
      </c>
      <c r="I270">
        <f>_xlfn.XLOOKUP(A270,'2024'!B:B,'2024'!AZ:AZ,"")</f>
        <v>0</v>
      </c>
      <c r="J270">
        <f>_xlfn.XLOOKUP(A270,'2025'!A:A,'2025'!E:E,"")</f>
        <v>0</v>
      </c>
      <c r="K270">
        <f>_xlfn.XLOOKUP(A270,'2025'!A:A,'2025'!F:F,"")</f>
        <v>0</v>
      </c>
    </row>
    <row r="271" spans="1:11">
      <c r="A271" t="str">
        <v>AstraZeneca</v>
      </c>
      <c r="B271" t="str">
        <f>_xlfn.XLOOKUP(A271,'2021'!A:A,'2021'!U:U, "")</f>
        <v/>
      </c>
      <c r="C271">
        <f>_xlfn.XLOOKUP(A271,'2021'!A:A,'2021'!V:V,"")</f>
        <v>1</v>
      </c>
      <c r="D271" t="str">
        <f>_xlfn.XLOOKUP(A271,'2022'!A:A,'2022'!V:V,"")</f>
        <v/>
      </c>
      <c r="E271">
        <f>_xlfn.XLOOKUP(A271,'2022'!A:A,'2022'!W:W,"")</f>
        <v>1</v>
      </c>
      <c r="F271" t="str">
        <f>_xlfn.XLOOKUP(A271,'2023'!B:B,'2023'!AD:AD,"")</f>
        <v/>
      </c>
      <c r="G271">
        <f>_xlfn.XLOOKUP(A271,'2023'!B:B,'2023'!AE:AE,"")</f>
        <v>1</v>
      </c>
      <c r="H271" t="str">
        <f>_xlfn.XLOOKUP(A271,'2024'!B:B,'2024'!AV:AV,"")</f>
        <v/>
      </c>
      <c r="I271">
        <f>_xlfn.XLOOKUP(A271,'2024'!B:B,'2024'!AZ:AZ,"")</f>
        <v>1</v>
      </c>
      <c r="J271">
        <f>_xlfn.XLOOKUP(A271,'2025'!A:A,'2025'!E:E,"")</f>
        <v>0</v>
      </c>
      <c r="K271">
        <f>_xlfn.XLOOKUP(A271,'2025'!A:A,'2025'!F:F,"")</f>
        <v>1</v>
      </c>
    </row>
    <row r="272" spans="1:11">
      <c r="A272" t="str">
        <v>Capital One Financial</v>
      </c>
      <c r="B272" t="str">
        <f>_xlfn.XLOOKUP(A272,'2021'!A:A,'2021'!U:U, "")</f>
        <v/>
      </c>
      <c r="C272" t="str">
        <f>_xlfn.XLOOKUP(A272,'2021'!A:A,'2021'!V:V,"")</f>
        <v/>
      </c>
      <c r="D272" t="str">
        <f>_xlfn.XLOOKUP(A272,'2022'!A:A,'2022'!V:V,"")</f>
        <v/>
      </c>
      <c r="E272" t="str">
        <f>_xlfn.XLOOKUP(A272,'2022'!A:A,'2022'!W:W,"")</f>
        <v/>
      </c>
      <c r="F272">
        <f>_xlfn.XLOOKUP(A272,'2023'!B:B,'2023'!AD:AD,"")</f>
        <v>1</v>
      </c>
      <c r="G272" t="str">
        <f>_xlfn.XLOOKUP(A272,'2023'!B:B,'2023'!AE:AE,"")</f>
        <v/>
      </c>
      <c r="H272">
        <f>_xlfn.XLOOKUP(A272,'2024'!B:B,'2024'!AV:AV,"")</f>
        <v>1</v>
      </c>
      <c r="I272">
        <f>_xlfn.XLOOKUP(A272,'2024'!B:B,'2024'!AZ:AZ,"")</f>
        <v>0</v>
      </c>
      <c r="J272">
        <f>_xlfn.XLOOKUP(A272,'2025'!A:A,'2025'!E:E,"")</f>
        <v>0</v>
      </c>
      <c r="K272">
        <f>_xlfn.XLOOKUP(A272,'2025'!A:A,'2025'!F:F,"")</f>
        <v>1</v>
      </c>
    </row>
    <row r="273" spans="1:11">
      <c r="A273" t="str">
        <v>POSCO Holdings</v>
      </c>
      <c r="B273" t="str">
        <f>_xlfn.XLOOKUP(A273,'2021'!A:A,'2021'!U:U, "")</f>
        <v/>
      </c>
      <c r="C273" t="str">
        <f>_xlfn.XLOOKUP(A273,'2021'!A:A,'2021'!V:V,"")</f>
        <v/>
      </c>
      <c r="D273" t="str">
        <f>_xlfn.XLOOKUP(A273,'2022'!A:A,'2022'!V:V,"")</f>
        <v/>
      </c>
      <c r="E273" t="str">
        <f>_xlfn.XLOOKUP(A273,'2022'!A:A,'2022'!W:W,"")</f>
        <v/>
      </c>
      <c r="F273" t="str">
        <f>_xlfn.XLOOKUP(A273,'2023'!B:B,'2023'!AD:AD,"")</f>
        <v/>
      </c>
      <c r="G273" t="str">
        <f>_xlfn.XLOOKUP(A273,'2023'!B:B,'2023'!AE:AE,"")</f>
        <v/>
      </c>
      <c r="H273">
        <f>_xlfn.XLOOKUP(A273,'2024'!B:B,'2024'!AV:AV,"")</f>
        <v>1</v>
      </c>
      <c r="I273">
        <f>_xlfn.XLOOKUP(A273,'2024'!B:B,'2024'!AZ:AZ,"")</f>
        <v>0</v>
      </c>
      <c r="J273">
        <f>_xlfn.XLOOKUP(A273,'2025'!A:A,'2025'!E:E,"")</f>
        <v>0</v>
      </c>
      <c r="K273">
        <f>_xlfn.XLOOKUP(A273,'2025'!A:A,'2025'!F:F,"")</f>
        <v>1</v>
      </c>
    </row>
    <row r="274" spans="1:11">
      <c r="A274" t="str">
        <v>Cisco Systems</v>
      </c>
      <c r="B274" t="str">
        <f>_xlfn.XLOOKUP(A274,'2021'!A:A,'2021'!U:U, "")</f>
        <v/>
      </c>
      <c r="C274" t="str">
        <f>_xlfn.XLOOKUP(A274,'2021'!A:A,'2021'!V:V,"")</f>
        <v/>
      </c>
      <c r="D274" t="str">
        <f>_xlfn.XLOOKUP(A274,'2022'!A:A,'2022'!V:V,"")</f>
        <v/>
      </c>
      <c r="E274">
        <f>_xlfn.XLOOKUP(A274,'2022'!A:A,'2022'!W:W,"")</f>
        <v>1</v>
      </c>
      <c r="F274" t="str">
        <f>_xlfn.XLOOKUP(A274,'2023'!B:B,'2023'!AD:AD,"")</f>
        <v/>
      </c>
      <c r="G274">
        <f>_xlfn.XLOOKUP(A274,'2023'!B:B,'2023'!AE:AE,"")</f>
        <v>1</v>
      </c>
      <c r="H274" t="str">
        <f>_xlfn.XLOOKUP(A274,'2024'!B:B,'2024'!AV:AV,"")</f>
        <v/>
      </c>
      <c r="I274">
        <f>_xlfn.XLOOKUP(A274,'2024'!B:B,'2024'!AZ:AZ,"")</f>
        <v>1</v>
      </c>
      <c r="J274">
        <f>_xlfn.XLOOKUP(A274,'2025'!A:A,'2025'!E:E,"")</f>
        <v>0</v>
      </c>
      <c r="K274">
        <f>_xlfn.XLOOKUP(A274,'2025'!A:A,'2025'!F:F,"")</f>
        <v>1</v>
      </c>
    </row>
    <row r="275" spans="1:11">
      <c r="A275" t="str">
        <v>Rio Tinto Group</v>
      </c>
      <c r="B275" t="str">
        <f>_xlfn.XLOOKUP(A275,'2021'!A:A,'2021'!U:U, "")</f>
        <v/>
      </c>
      <c r="C275">
        <f>_xlfn.XLOOKUP(A275,'2021'!A:A,'2021'!V:V,"")</f>
        <v>1</v>
      </c>
      <c r="D275" t="str">
        <f>_xlfn.XLOOKUP(A275,'2022'!A:A,'2022'!V:V,"")</f>
        <v/>
      </c>
      <c r="E275">
        <f>_xlfn.XLOOKUP(A275,'2022'!A:A,'2022'!W:W,"")</f>
        <v>1</v>
      </c>
      <c r="F275" t="str">
        <f>_xlfn.XLOOKUP(A275,'2023'!B:B,'2023'!AD:AD,"")</f>
        <v/>
      </c>
      <c r="G275">
        <f>_xlfn.XLOOKUP(A275,'2023'!B:B,'2023'!AE:AE,"")</f>
        <v>1</v>
      </c>
      <c r="H275" t="str">
        <f>_xlfn.XLOOKUP(A275,'2024'!B:B,'2024'!AV:AV,"")</f>
        <v/>
      </c>
      <c r="I275">
        <f>_xlfn.XLOOKUP(A275,'2024'!B:B,'2024'!AZ:AZ,"")</f>
        <v>1</v>
      </c>
      <c r="J275">
        <f>_xlfn.XLOOKUP(A275,'2025'!A:A,'2025'!E:E,"")</f>
        <v>0</v>
      </c>
      <c r="K275">
        <f>_xlfn.XLOOKUP(A275,'2025'!A:A,'2025'!F:F,"")</f>
        <v>1</v>
      </c>
    </row>
    <row r="276" spans="1:11">
      <c r="A276" t="str">
        <v>HP</v>
      </c>
      <c r="B276">
        <f>_xlfn.XLOOKUP(A276,'2021'!A:A,'2021'!U:U, "")</f>
        <v>1</v>
      </c>
      <c r="C276">
        <f>_xlfn.XLOOKUP(A276,'2021'!A:A,'2021'!V:V,"")</f>
        <v>1</v>
      </c>
      <c r="D276">
        <f>_xlfn.XLOOKUP(A276,'2022'!A:A,'2022'!V:V,"")</f>
        <v>1</v>
      </c>
      <c r="E276">
        <f>_xlfn.XLOOKUP(A276,'2022'!A:A,'2022'!W:W,"")</f>
        <v>1</v>
      </c>
      <c r="F276" t="str">
        <f>_xlfn.XLOOKUP(A276,'2023'!B:B,'2023'!AD:AD,"")</f>
        <v/>
      </c>
      <c r="G276">
        <f>_xlfn.XLOOKUP(A276,'2023'!B:B,'2023'!AE:AE,"")</f>
        <v>1</v>
      </c>
      <c r="H276" t="str">
        <f>_xlfn.XLOOKUP(A276,'2024'!B:B,'2024'!AV:AV,"")</f>
        <v/>
      </c>
      <c r="I276">
        <f>_xlfn.XLOOKUP(A276,'2024'!B:B,'2024'!AZ:AZ,"")</f>
        <v>1</v>
      </c>
      <c r="J276">
        <f>_xlfn.XLOOKUP(A276,'2025'!A:A,'2025'!E:E,"")</f>
        <v>0</v>
      </c>
      <c r="K276">
        <f>_xlfn.XLOOKUP(A276,'2025'!A:A,'2025'!F:F,"")</f>
        <v>1</v>
      </c>
    </row>
    <row r="277" spans="1:11">
      <c r="A277" t="str">
        <v>Phoenix Pharma</v>
      </c>
      <c r="B277" t="str">
        <f>_xlfn.XLOOKUP(A277,'2021'!A:A,'2021'!U:U, "")</f>
        <v/>
      </c>
      <c r="C277" t="str">
        <f>_xlfn.XLOOKUP(A277,'2021'!A:A,'2021'!V:V,"")</f>
        <v/>
      </c>
      <c r="D277" t="str">
        <f>_xlfn.XLOOKUP(A277,'2022'!A:A,'2022'!V:V,"")</f>
        <v/>
      </c>
      <c r="E277">
        <f>_xlfn.XLOOKUP(A277,'2022'!A:A,'2022'!W:W,"")</f>
        <v>1</v>
      </c>
      <c r="F277">
        <f>_xlfn.XLOOKUP(A277,'2023'!B:B,'2023'!AD:AD,"")</f>
        <v>1</v>
      </c>
      <c r="G277" t="str">
        <f>_xlfn.XLOOKUP(A277,'2023'!B:B,'2023'!AE:AE,"")</f>
        <v/>
      </c>
      <c r="H277" t="str">
        <f>_xlfn.XLOOKUP(A277,'2024'!B:B,'2024'!AV:AV,"")</f>
        <v/>
      </c>
      <c r="I277">
        <f>_xlfn.XLOOKUP(A277,'2024'!B:B,'2024'!AZ:AZ,"")</f>
        <v>1</v>
      </c>
      <c r="J277">
        <f>_xlfn.XLOOKUP(A277,'2025'!A:A,'2025'!E:E,"")</f>
        <v>1</v>
      </c>
      <c r="K277">
        <f>_xlfn.XLOOKUP(A277,'2025'!A:A,'2025'!F:F,"")</f>
        <v>0</v>
      </c>
    </row>
    <row r="278" spans="1:11">
      <c r="A278" t="str">
        <v>Sanofi</v>
      </c>
      <c r="B278">
        <f>_xlfn.XLOOKUP(A278,'2021'!A:A,'2021'!U:U, "")</f>
        <v>1</v>
      </c>
      <c r="C278" t="str">
        <f>_xlfn.XLOOKUP(A278,'2021'!A:A,'2021'!V:V,"")</f>
        <v/>
      </c>
      <c r="D278">
        <f>_xlfn.XLOOKUP(A278,'2022'!A:A,'2022'!V:V,"")</f>
        <v>1</v>
      </c>
      <c r="E278">
        <f>_xlfn.XLOOKUP(A278,'2022'!A:A,'2022'!W:W,"")</f>
        <v>1</v>
      </c>
      <c r="F278" t="str">
        <f>_xlfn.XLOOKUP(A278,'2023'!B:B,'2023'!AD:AD,"")</f>
        <v/>
      </c>
      <c r="G278">
        <f>_xlfn.XLOOKUP(A278,'2023'!B:B,'2023'!AE:AE,"")</f>
        <v>1</v>
      </c>
      <c r="H278" t="str">
        <f>_xlfn.XLOOKUP(A278,'2024'!B:B,'2024'!AV:AV,"")</f>
        <v/>
      </c>
      <c r="I278">
        <f>_xlfn.XLOOKUP(A278,'2024'!B:B,'2024'!AZ:AZ,"")</f>
        <v>1</v>
      </c>
      <c r="J278">
        <f>_xlfn.XLOOKUP(A278,'2025'!A:A,'2025'!E:E,"")</f>
        <v>0</v>
      </c>
      <c r="K278">
        <f>_xlfn.XLOOKUP(A278,'2025'!A:A,'2025'!F:F,"")</f>
        <v>1</v>
      </c>
    </row>
    <row r="279" spans="1:11">
      <c r="A279" t="str">
        <v>Tyson Foods</v>
      </c>
      <c r="B279" t="str">
        <f>_xlfn.XLOOKUP(A279,'2021'!A:A,'2021'!U:U, "")</f>
        <v/>
      </c>
      <c r="C279">
        <f>_xlfn.XLOOKUP(A279,'2021'!A:A,'2021'!V:V,"")</f>
        <v>1</v>
      </c>
      <c r="D279" t="str">
        <f>_xlfn.XLOOKUP(A279,'2022'!A:A,'2022'!V:V,"")</f>
        <v/>
      </c>
      <c r="E279">
        <f>_xlfn.XLOOKUP(A279,'2022'!A:A,'2022'!W:W,"")</f>
        <v>1</v>
      </c>
      <c r="F279" t="str">
        <f>_xlfn.XLOOKUP(A279,'2023'!B:B,'2023'!AD:AD,"")</f>
        <v/>
      </c>
      <c r="G279">
        <f>_xlfn.XLOOKUP(A279,'2023'!B:B,'2023'!AE:AE,"")</f>
        <v>1</v>
      </c>
      <c r="H279" t="str">
        <f>_xlfn.XLOOKUP(A279,'2024'!B:B,'2024'!AV:AV,"")</f>
        <v/>
      </c>
      <c r="I279">
        <f>_xlfn.XLOOKUP(A279,'2024'!B:B,'2024'!AZ:AZ,"")</f>
        <v>1</v>
      </c>
      <c r="J279">
        <f>_xlfn.XLOOKUP(A279,'2025'!A:A,'2025'!E:E,"")</f>
        <v>0</v>
      </c>
      <c r="K279">
        <f>_xlfn.XLOOKUP(A279,'2025'!A:A,'2025'!F:F,"")</f>
        <v>1</v>
      </c>
    </row>
    <row r="280" spans="1:11">
      <c r="A280" t="str">
        <v>Bunge Global</v>
      </c>
      <c r="B280" t="str">
        <f>_xlfn.XLOOKUP(A280,'2021'!A:A,'2021'!U:U, "")</f>
        <v/>
      </c>
      <c r="C280" t="str">
        <f>_xlfn.XLOOKUP(A280,'2021'!A:A,'2021'!V:V,"")</f>
        <v/>
      </c>
      <c r="D280" t="str">
        <f>_xlfn.XLOOKUP(A280,'2022'!A:A,'2022'!V:V,"")</f>
        <v/>
      </c>
      <c r="E280" t="str">
        <f>_xlfn.XLOOKUP(A280,'2022'!A:A,'2022'!W:W,"")</f>
        <v/>
      </c>
      <c r="F280" t="str">
        <f>_xlfn.XLOOKUP(A280,'2023'!B:B,'2023'!AD:AD,"")</f>
        <v/>
      </c>
      <c r="G280" t="str">
        <f>_xlfn.XLOOKUP(A280,'2023'!B:B,'2023'!AE:AE,"")</f>
        <v/>
      </c>
      <c r="H280" t="str">
        <f>_xlfn.XLOOKUP(A280,'2024'!B:B,'2024'!AV:AV,"")</f>
        <v/>
      </c>
      <c r="I280" t="str">
        <f>_xlfn.XLOOKUP(A280,'2024'!B:B,'2024'!AZ:AZ,"")</f>
        <v/>
      </c>
      <c r="J280">
        <f>_xlfn.XLOOKUP(A280,'2025'!A:A,'2025'!E:E,"")</f>
        <v>0</v>
      </c>
      <c r="K280">
        <f>_xlfn.XLOOKUP(A280,'2025'!A:A,'2025'!F:F,"")</f>
        <v>0</v>
      </c>
    </row>
    <row r="281" spans="1:11">
      <c r="A281" t="str">
        <v>Intel</v>
      </c>
      <c r="B281">
        <f>_xlfn.XLOOKUP(A281,'2021'!A:A,'2021'!U:U, "")</f>
        <v>1</v>
      </c>
      <c r="C281" t="str">
        <f>_xlfn.XLOOKUP(A281,'2021'!A:A,'2021'!V:V,"")</f>
        <v/>
      </c>
      <c r="D281" t="str">
        <f>_xlfn.XLOOKUP(A281,'2022'!A:A,'2022'!V:V,"")</f>
        <v/>
      </c>
      <c r="E281">
        <f>_xlfn.XLOOKUP(A281,'2022'!A:A,'2022'!W:W,"")</f>
        <v>1</v>
      </c>
      <c r="F281" t="str">
        <f>_xlfn.XLOOKUP(A281,'2023'!B:B,'2023'!AD:AD,"")</f>
        <v/>
      </c>
      <c r="G281">
        <f>_xlfn.XLOOKUP(A281,'2023'!B:B,'2023'!AE:AE,"")</f>
        <v>1</v>
      </c>
      <c r="H281" t="str">
        <f>_xlfn.XLOOKUP(A281,'2024'!B:B,'2024'!AV:AV,"")</f>
        <v/>
      </c>
      <c r="I281">
        <f>_xlfn.XLOOKUP(A281,'2024'!B:B,'2024'!AZ:AZ,"")</f>
        <v>1</v>
      </c>
      <c r="J281">
        <f>_xlfn.XLOOKUP(A281,'2025'!A:A,'2025'!E:E,"")</f>
        <v>0</v>
      </c>
      <c r="K281">
        <f>_xlfn.XLOOKUP(A281,'2025'!A:A,'2025'!F:F,"")</f>
        <v>1</v>
      </c>
    </row>
    <row r="282" spans="1:11">
      <c r="A282" t="str">
        <v>Idemitsu Kosan</v>
      </c>
      <c r="B282">
        <f>_xlfn.XLOOKUP(A282,'2021'!A:A,'2021'!U:U, "")</f>
        <v>1</v>
      </c>
      <c r="C282" t="str">
        <f>_xlfn.XLOOKUP(A282,'2021'!A:A,'2021'!V:V,"")</f>
        <v/>
      </c>
      <c r="D282">
        <f>_xlfn.XLOOKUP(A282,'2022'!A:A,'2022'!V:V,"")</f>
        <v>1</v>
      </c>
      <c r="E282" t="str">
        <f>_xlfn.XLOOKUP(A282,'2022'!A:A,'2022'!W:W,"")</f>
        <v/>
      </c>
      <c r="F282">
        <f>_xlfn.XLOOKUP(A282,'2023'!B:B,'2023'!AD:AD,"")</f>
        <v>1</v>
      </c>
      <c r="G282" t="str">
        <f>_xlfn.XLOOKUP(A282,'2023'!B:B,'2023'!AE:AE,"")</f>
        <v/>
      </c>
      <c r="H282">
        <f>_xlfn.XLOOKUP(A282,'2024'!B:B,'2024'!AV:AV,"")</f>
        <v>1</v>
      </c>
      <c r="I282">
        <f>_xlfn.XLOOKUP(A282,'2024'!B:B,'2024'!AZ:AZ,"")</f>
        <v>0</v>
      </c>
      <c r="J282">
        <f>_xlfn.XLOOKUP(A282,'2025'!A:A,'2025'!E:E,"")</f>
        <v>1</v>
      </c>
      <c r="K282">
        <f>_xlfn.XLOOKUP(A282,'2025'!A:A,'2025'!F:F,"")</f>
        <v>0</v>
      </c>
    </row>
    <row r="283" spans="1:11">
      <c r="A283" t="str">
        <v>Oracle</v>
      </c>
      <c r="B283" t="str">
        <f>_xlfn.XLOOKUP(A283,'2021'!A:A,'2021'!U:U, "")</f>
        <v/>
      </c>
      <c r="C283" t="str">
        <f>_xlfn.XLOOKUP(A283,'2021'!A:A,'2021'!V:V,"")</f>
        <v/>
      </c>
      <c r="D283">
        <f>_xlfn.XLOOKUP(A283,'2022'!A:A,'2022'!V:V,"")</f>
        <v>1</v>
      </c>
      <c r="E283">
        <f>_xlfn.XLOOKUP(A283,'2022'!A:A,'2022'!W:W,"")</f>
        <v>1</v>
      </c>
      <c r="F283" t="str">
        <f>_xlfn.XLOOKUP(A283,'2023'!B:B,'2023'!AD:AD,"")</f>
        <v/>
      </c>
      <c r="G283">
        <f>_xlfn.XLOOKUP(A283,'2023'!B:B,'2023'!AE:AE,"")</f>
        <v>1</v>
      </c>
      <c r="H283" t="str">
        <f>_xlfn.XLOOKUP(A283,'2024'!B:B,'2024'!AV:AV,"")</f>
        <v/>
      </c>
      <c r="I283">
        <f>_xlfn.XLOOKUP(A283,'2024'!B:B,'2024'!AZ:AZ,"")</f>
        <v>1</v>
      </c>
      <c r="J283">
        <f>_xlfn.XLOOKUP(A283,'2025'!A:A,'2025'!E:E,"")</f>
        <v>0</v>
      </c>
      <c r="K283">
        <f>_xlfn.XLOOKUP(A283,'2025'!A:A,'2025'!F:F,"")</f>
        <v>1</v>
      </c>
    </row>
    <row r="284" spans="1:11">
      <c r="A284" t="str">
        <v>Tata Motors</v>
      </c>
      <c r="B284" t="str">
        <f>_xlfn.XLOOKUP(A284,'2021'!A:A,'2021'!U:U, "")</f>
        <v/>
      </c>
      <c r="C284">
        <f>_xlfn.XLOOKUP(A284,'2021'!A:A,'2021'!V:V,"")</f>
        <v>1</v>
      </c>
      <c r="D284" t="str">
        <f>_xlfn.XLOOKUP(A284,'2022'!A:A,'2022'!V:V,"")</f>
        <v/>
      </c>
      <c r="E284" t="str">
        <f>_xlfn.XLOOKUP(A284,'2022'!A:A,'2022'!W:W,"")</f>
        <v/>
      </c>
      <c r="F284" t="str">
        <f>_xlfn.XLOOKUP(A284,'2023'!B:B,'2023'!AD:AD,"")</f>
        <v/>
      </c>
      <c r="G284">
        <f>_xlfn.XLOOKUP(A284,'2023'!B:B,'2023'!AE:AE,"")</f>
        <v>1</v>
      </c>
      <c r="H284" t="str">
        <f>_xlfn.XLOOKUP(A284,'2024'!B:B,'2024'!AV:AV,"")</f>
        <v/>
      </c>
      <c r="I284">
        <f>_xlfn.XLOOKUP(A284,'2024'!B:B,'2024'!AZ:AZ,"")</f>
        <v>0</v>
      </c>
      <c r="J284">
        <f>_xlfn.XLOOKUP(A284,'2025'!A:A,'2025'!E:E,"")</f>
        <v>0</v>
      </c>
      <c r="K284">
        <f>_xlfn.XLOOKUP(A284,'2025'!A:A,'2025'!F:F,"")</f>
        <v>1</v>
      </c>
    </row>
    <row r="285" spans="1:11">
      <c r="A285" t="str">
        <v>Broadcom</v>
      </c>
      <c r="B285" t="str">
        <f>_xlfn.XLOOKUP(A285,'2021'!A:A,'2021'!U:U, "")</f>
        <v/>
      </c>
      <c r="C285" t="str">
        <f>_xlfn.XLOOKUP(A285,'2021'!A:A,'2021'!V:V,"")</f>
        <v/>
      </c>
      <c r="D285" t="str">
        <f>_xlfn.XLOOKUP(A285,'2022'!A:A,'2022'!V:V,"")</f>
        <v/>
      </c>
      <c r="E285" t="str">
        <f>_xlfn.XLOOKUP(A285,'2022'!A:A,'2022'!W:W,"")</f>
        <v/>
      </c>
      <c r="F285" t="str">
        <f>_xlfn.XLOOKUP(A285,'2023'!B:B,'2023'!AD:AD,"")</f>
        <v/>
      </c>
      <c r="G285" t="str">
        <f>_xlfn.XLOOKUP(A285,'2023'!B:B,'2023'!AE:AE,"")</f>
        <v/>
      </c>
      <c r="H285" t="str">
        <f>_xlfn.XLOOKUP(A285,'2024'!B:B,'2024'!AV:AV,"")</f>
        <v/>
      </c>
      <c r="I285">
        <f>_xlfn.XLOOKUP(A285,'2024'!B:B,'2024'!AZ:AZ,"")</f>
        <v>0</v>
      </c>
      <c r="J285">
        <f>_xlfn.XLOOKUP(A285,'2025'!A:A,'2025'!E:E,"")</f>
        <v>0</v>
      </c>
      <c r="K285">
        <f>_xlfn.XLOOKUP(A285,'2025'!A:A,'2025'!F:F,"")</f>
        <v>0</v>
      </c>
    </row>
    <row r="286" spans="1:11">
      <c r="A286" t="str">
        <v>Bharat Petroleum</v>
      </c>
      <c r="B286" t="str">
        <f>_xlfn.XLOOKUP(A286,'2021'!A:A,'2021'!U:U, "")</f>
        <v/>
      </c>
      <c r="C286" t="str">
        <f>_xlfn.XLOOKUP(A286,'2021'!A:A,'2021'!V:V,"")</f>
        <v/>
      </c>
      <c r="D286" t="str">
        <f>_xlfn.XLOOKUP(A286,'2022'!A:A,'2022'!V:V,"")</f>
        <v/>
      </c>
      <c r="E286">
        <f>_xlfn.XLOOKUP(A286,'2022'!A:A,'2022'!W:W,"")</f>
        <v>1</v>
      </c>
      <c r="F286" t="str">
        <f>_xlfn.XLOOKUP(A286,'2023'!B:B,'2023'!AD:AD,"")</f>
        <v/>
      </c>
      <c r="G286">
        <f>_xlfn.XLOOKUP(A286,'2023'!B:B,'2023'!AE:AE,"")</f>
        <v>1</v>
      </c>
      <c r="H286" t="str">
        <f>_xlfn.XLOOKUP(A286,'2024'!B:B,'2024'!AV:AV,"")</f>
        <v/>
      </c>
      <c r="I286">
        <f>_xlfn.XLOOKUP(A286,'2024'!B:B,'2024'!AZ:AZ,"")</f>
        <v>1</v>
      </c>
      <c r="J286">
        <f>_xlfn.XLOOKUP(A286,'2025'!A:A,'2025'!E:E,"")</f>
        <v>0</v>
      </c>
      <c r="K286">
        <f>_xlfn.XLOOKUP(A286,'2025'!A:A,'2025'!F:F,"")</f>
        <v>1</v>
      </c>
    </row>
    <row r="287" spans="1:11">
      <c r="A287" t="str">
        <v>VTB Bank</v>
      </c>
      <c r="B287" t="str">
        <f>_xlfn.XLOOKUP(A287,'2021'!A:A,'2021'!U:U, "")</f>
        <v/>
      </c>
      <c r="C287" t="str">
        <f>_xlfn.XLOOKUP(A287,'2021'!A:A,'2021'!V:V,"")</f>
        <v/>
      </c>
      <c r="D287" t="str">
        <f>_xlfn.XLOOKUP(A287,'2022'!A:A,'2022'!V:V,"")</f>
        <v/>
      </c>
      <c r="E287" t="str">
        <f>_xlfn.XLOOKUP(A287,'2022'!A:A,'2022'!W:W,"")</f>
        <v/>
      </c>
      <c r="F287" t="str">
        <f>_xlfn.XLOOKUP(A287,'2023'!B:B,'2023'!AD:AD,"")</f>
        <v/>
      </c>
      <c r="G287" t="str">
        <f>_xlfn.XLOOKUP(A287,'2023'!B:B,'2023'!AE:AE,"")</f>
        <v/>
      </c>
      <c r="H287" t="str">
        <f>_xlfn.XLOOKUP(A287,'2024'!B:B,'2024'!AV:AV,"")</f>
        <v/>
      </c>
      <c r="I287">
        <f>_xlfn.XLOOKUP(A287,'2024'!B:B,'2024'!AZ:AZ,"")</f>
        <v>0</v>
      </c>
      <c r="J287">
        <f>_xlfn.XLOOKUP(A287,'2025'!A:A,'2025'!E:E,"")</f>
        <v>1</v>
      </c>
      <c r="K287">
        <f>_xlfn.XLOOKUP(A287,'2025'!A:A,'2025'!F:F,"")</f>
        <v>0</v>
      </c>
    </row>
    <row r="288" spans="1:11">
      <c r="A288" t="str">
        <v>Novartis</v>
      </c>
      <c r="B288">
        <f>_xlfn.XLOOKUP(A288,'2021'!A:A,'2021'!U:U, "")</f>
        <v>1</v>
      </c>
      <c r="C288">
        <f>_xlfn.XLOOKUP(A288,'2021'!A:A,'2021'!V:V,"")</f>
        <v>1</v>
      </c>
      <c r="D288">
        <f>_xlfn.XLOOKUP(A288,'2022'!A:A,'2022'!V:V,"")</f>
        <v>1</v>
      </c>
      <c r="E288">
        <f>_xlfn.XLOOKUP(A288,'2022'!A:A,'2022'!W:W,"")</f>
        <v>1</v>
      </c>
      <c r="F288" t="str">
        <f>_xlfn.XLOOKUP(A288,'2023'!B:B,'2023'!AD:AD,"")</f>
        <v/>
      </c>
      <c r="G288">
        <f>_xlfn.XLOOKUP(A288,'2023'!B:B,'2023'!AE:AE,"")</f>
        <v>1</v>
      </c>
      <c r="H288" t="str">
        <f>_xlfn.XLOOKUP(A288,'2024'!B:B,'2024'!AV:AV,"")</f>
        <v/>
      </c>
      <c r="I288">
        <f>_xlfn.XLOOKUP(A288,'2024'!B:B,'2024'!AZ:AZ,"")</f>
        <v>1</v>
      </c>
      <c r="J288">
        <f>_xlfn.XLOOKUP(A288,'2025'!A:A,'2025'!E:E,"")</f>
        <v>0</v>
      </c>
      <c r="K288">
        <f>_xlfn.XLOOKUP(A288,'2025'!A:A,'2025'!F:F,"")</f>
        <v>1</v>
      </c>
    </row>
    <row r="289" spans="1:11">
      <c r="A289" t="str">
        <v>Deere</v>
      </c>
      <c r="B289" t="str">
        <f>_xlfn.XLOOKUP(A289,'2021'!A:A,'2021'!U:U, "")</f>
        <v/>
      </c>
      <c r="C289" t="str">
        <f>_xlfn.XLOOKUP(A289,'2021'!A:A,'2021'!V:V,"")</f>
        <v/>
      </c>
      <c r="D289" t="str">
        <f>_xlfn.XLOOKUP(A289,'2022'!A:A,'2022'!V:V,"")</f>
        <v/>
      </c>
      <c r="E289" t="str">
        <f>_xlfn.XLOOKUP(A289,'2022'!A:A,'2022'!W:W,"")</f>
        <v/>
      </c>
      <c r="F289" t="str">
        <f>_xlfn.XLOOKUP(A289,'2023'!B:B,'2023'!AD:AD,"")</f>
        <v/>
      </c>
      <c r="G289" t="str">
        <f>_xlfn.XLOOKUP(A289,'2023'!B:B,'2023'!AE:AE,"")</f>
        <v/>
      </c>
      <c r="H289" t="str">
        <f>_xlfn.XLOOKUP(A289,'2024'!B:B,'2024'!AV:AV,"")</f>
        <v/>
      </c>
      <c r="I289">
        <f>_xlfn.XLOOKUP(A289,'2024'!B:B,'2024'!AZ:AZ,"")</f>
        <v>0</v>
      </c>
      <c r="J289">
        <f>_xlfn.XLOOKUP(A289,'2025'!A:A,'2025'!E:E,"")</f>
        <v>0</v>
      </c>
      <c r="K289">
        <f>_xlfn.XLOOKUP(A289,'2025'!A:A,'2025'!F:F,"")</f>
        <v>1</v>
      </c>
    </row>
    <row r="290" spans="1:11">
      <c r="A290" t="str">
        <v>Jinneng Holding Group</v>
      </c>
      <c r="B290" t="str">
        <f>_xlfn.XLOOKUP(A290,'2021'!A:A,'2021'!U:U, "")</f>
        <v/>
      </c>
      <c r="C290" t="str">
        <f>_xlfn.XLOOKUP(A290,'2021'!A:A,'2021'!V:V,"")</f>
        <v/>
      </c>
      <c r="D290" t="str">
        <f>_xlfn.XLOOKUP(A290,'2022'!A:A,'2022'!V:V,"")</f>
        <v/>
      </c>
      <c r="E290" t="str">
        <f>_xlfn.XLOOKUP(A290,'2022'!A:A,'2022'!W:W,"")</f>
        <v/>
      </c>
      <c r="F290" t="str">
        <f>_xlfn.XLOOKUP(A290,'2023'!B:B,'2023'!AD:AD,"")</f>
        <v/>
      </c>
      <c r="G290" t="str">
        <f>_xlfn.XLOOKUP(A290,'2023'!B:B,'2023'!AE:AE,"")</f>
        <v/>
      </c>
      <c r="H290" t="str">
        <f>_xlfn.XLOOKUP(A290,'2024'!B:B,'2024'!AV:AV,"")</f>
        <v/>
      </c>
      <c r="I290">
        <f>_xlfn.XLOOKUP(A290,'2024'!B:B,'2024'!AZ:AZ,"")</f>
        <v>0</v>
      </c>
      <c r="J290">
        <f>_xlfn.XLOOKUP(A290,'2025'!A:A,'2025'!E:E,"")</f>
        <v>0</v>
      </c>
      <c r="K290">
        <f>_xlfn.XLOOKUP(A290,'2025'!A:A,'2025'!F:F,"")</f>
        <v>0</v>
      </c>
    </row>
    <row r="291" spans="1:11">
      <c r="A291" t="str">
        <v>Nike</v>
      </c>
      <c r="B291" t="str">
        <f>_xlfn.XLOOKUP(A291,'2021'!A:A,'2021'!U:U, "")</f>
        <v/>
      </c>
      <c r="C291" t="str">
        <f>_xlfn.XLOOKUP(A291,'2021'!A:A,'2021'!V:V,"")</f>
        <v/>
      </c>
      <c r="D291" t="str">
        <f>_xlfn.XLOOKUP(A291,'2022'!A:A,'2022'!V:V,"")</f>
        <v/>
      </c>
      <c r="E291" t="str">
        <f>_xlfn.XLOOKUP(A291,'2022'!A:A,'2022'!W:W,"")</f>
        <v/>
      </c>
      <c r="F291" t="str">
        <f>_xlfn.XLOOKUP(A291,'2023'!B:B,'2023'!AD:AD,"")</f>
        <v/>
      </c>
      <c r="G291">
        <f>_xlfn.XLOOKUP(A291,'2023'!B:B,'2023'!AE:AE,"")</f>
        <v>1</v>
      </c>
      <c r="H291" t="str">
        <f>_xlfn.XLOOKUP(A291,'2024'!B:B,'2024'!AV:AV,"")</f>
        <v/>
      </c>
      <c r="I291">
        <f>_xlfn.XLOOKUP(A291,'2024'!B:B,'2024'!AZ:AZ,"")</f>
        <v>1</v>
      </c>
      <c r="J291">
        <f>_xlfn.XLOOKUP(A291,'2025'!A:A,'2025'!E:E,"")</f>
        <v>0</v>
      </c>
      <c r="K291">
        <f>_xlfn.XLOOKUP(A291,'2025'!A:A,'2025'!F:F,"")</f>
        <v>0</v>
      </c>
    </row>
    <row r="292" spans="1:11">
      <c r="A292" t="str">
        <v>Dongfeng Motor</v>
      </c>
      <c r="B292" t="str">
        <f>_xlfn.XLOOKUP(A292,'2021'!A:A,'2021'!U:U, "")</f>
        <v/>
      </c>
      <c r="C292" t="str">
        <f>_xlfn.XLOOKUP(A292,'2021'!A:A,'2021'!V:V,"")</f>
        <v/>
      </c>
      <c r="D292" t="str">
        <f>_xlfn.XLOOKUP(A292,'2022'!A:A,'2022'!V:V,"")</f>
        <v/>
      </c>
      <c r="E292" t="str">
        <f>_xlfn.XLOOKUP(A292,'2022'!A:A,'2022'!W:W,"")</f>
        <v/>
      </c>
      <c r="F292" t="str">
        <f>_xlfn.XLOOKUP(A292,'2023'!B:B,'2023'!AD:AD,"")</f>
        <v/>
      </c>
      <c r="G292" t="str">
        <f>_xlfn.XLOOKUP(A292,'2023'!B:B,'2023'!AE:AE,"")</f>
        <v/>
      </c>
      <c r="H292" t="str">
        <f>_xlfn.XLOOKUP(A292,'2024'!B:B,'2024'!AV:AV,"")</f>
        <v/>
      </c>
      <c r="I292">
        <f>_xlfn.XLOOKUP(A292,'2024'!B:B,'2024'!AZ:AZ,"")</f>
        <v>0</v>
      </c>
      <c r="J292">
        <f>_xlfn.XLOOKUP(A292,'2025'!A:A,'2025'!E:E,"")</f>
        <v>1</v>
      </c>
      <c r="K292">
        <f>_xlfn.XLOOKUP(A292,'2025'!A:A,'2025'!F:F,"")</f>
        <v>0</v>
      </c>
    </row>
    <row r="293" spans="1:11">
      <c r="A293" t="str">
        <v>Jingye Group</v>
      </c>
      <c r="B293" t="str">
        <f>_xlfn.XLOOKUP(A293,'2021'!A:A,'2021'!U:U, "")</f>
        <v/>
      </c>
      <c r="C293" t="str">
        <f>_xlfn.XLOOKUP(A293,'2021'!A:A,'2021'!V:V,"")</f>
        <v/>
      </c>
      <c r="D293" t="str">
        <f>_xlfn.XLOOKUP(A293,'2022'!A:A,'2022'!V:V,"")</f>
        <v/>
      </c>
      <c r="E293" t="str">
        <f>_xlfn.XLOOKUP(A293,'2022'!A:A,'2022'!W:W,"")</f>
        <v/>
      </c>
      <c r="F293" t="str">
        <f>_xlfn.XLOOKUP(A293,'2023'!B:B,'2023'!AD:AD,"")</f>
        <v/>
      </c>
      <c r="G293" t="str">
        <f>_xlfn.XLOOKUP(A293,'2023'!B:B,'2023'!AE:AE,"")</f>
        <v/>
      </c>
      <c r="H293" t="str">
        <f>_xlfn.XLOOKUP(A293,'2024'!B:B,'2024'!AV:AV,"")</f>
        <v/>
      </c>
      <c r="I293">
        <f>_xlfn.XLOOKUP(A293,'2024'!B:B,'2024'!AZ:AZ,"")</f>
        <v>0</v>
      </c>
      <c r="J293">
        <f>_xlfn.XLOOKUP(A293,'2025'!A:A,'2025'!E:E,"")</f>
        <v>0</v>
      </c>
      <c r="K293">
        <f>_xlfn.XLOOKUP(A293,'2025'!A:A,'2025'!F:F,"")</f>
        <v>0</v>
      </c>
    </row>
    <row r="294" spans="1:11">
      <c r="A294" t="str">
        <v>Banco Bradesco</v>
      </c>
      <c r="B294">
        <f>_xlfn.XLOOKUP(A294,'2021'!A:A,'2021'!U:U, "")</f>
        <v>1</v>
      </c>
      <c r="C294">
        <f>_xlfn.XLOOKUP(A294,'2021'!A:A,'2021'!V:V,"")</f>
        <v>1</v>
      </c>
      <c r="D294">
        <f>_xlfn.XLOOKUP(A294,'2022'!A:A,'2022'!V:V,"")</f>
        <v>1</v>
      </c>
      <c r="E294">
        <f>_xlfn.XLOOKUP(A294,'2022'!A:A,'2022'!W:W,"")</f>
        <v>1</v>
      </c>
      <c r="F294" t="str">
        <f>_xlfn.XLOOKUP(A294,'2023'!B:B,'2023'!AD:AD,"")</f>
        <v/>
      </c>
      <c r="G294">
        <f>_xlfn.XLOOKUP(A294,'2023'!B:B,'2023'!AE:AE,"")</f>
        <v>1</v>
      </c>
      <c r="H294" t="str">
        <f>_xlfn.XLOOKUP(A294,'2024'!B:B,'2024'!AV:AV,"")</f>
        <v/>
      </c>
      <c r="I294">
        <f>_xlfn.XLOOKUP(A294,'2024'!B:B,'2024'!AZ:AZ,"")</f>
        <v>1</v>
      </c>
      <c r="J294">
        <f>_xlfn.XLOOKUP(A294,'2025'!A:A,'2025'!E:E,"")</f>
        <v>0</v>
      </c>
      <c r="K294">
        <f>_xlfn.XLOOKUP(A294,'2025'!A:A,'2025'!F:F,"")</f>
        <v>1</v>
      </c>
    </row>
    <row r="295" spans="1:11">
      <c r="A295" t="str">
        <v>Marubeni</v>
      </c>
      <c r="B295" t="str">
        <f>_xlfn.XLOOKUP(A295,'2021'!A:A,'2021'!U:U, "")</f>
        <v/>
      </c>
      <c r="C295">
        <f>_xlfn.XLOOKUP(A295,'2021'!A:A,'2021'!V:V,"")</f>
        <v>1</v>
      </c>
      <c r="D295" t="str">
        <f>_xlfn.XLOOKUP(A295,'2022'!A:A,'2022'!V:V,"")</f>
        <v/>
      </c>
      <c r="E295">
        <f>_xlfn.XLOOKUP(A295,'2022'!A:A,'2022'!W:W,"")</f>
        <v>1</v>
      </c>
      <c r="F295" t="str">
        <f>_xlfn.XLOOKUP(A295,'2023'!B:B,'2023'!AD:AD,"")</f>
        <v/>
      </c>
      <c r="G295">
        <f>_xlfn.XLOOKUP(A295,'2023'!B:B,'2023'!AE:AE,"")</f>
        <v>1</v>
      </c>
      <c r="H295" t="str">
        <f>_xlfn.XLOOKUP(A295,'2024'!B:B,'2024'!AV:AV,"")</f>
        <v/>
      </c>
      <c r="I295">
        <f>_xlfn.XLOOKUP(A295,'2024'!B:B,'2024'!AZ:AZ,"")</f>
        <v>1</v>
      </c>
      <c r="J295">
        <f>_xlfn.XLOOKUP(A295,'2025'!A:A,'2025'!E:E,"")</f>
        <v>0</v>
      </c>
      <c r="K295">
        <f>_xlfn.XLOOKUP(A295,'2025'!A:A,'2025'!F:F,"")</f>
        <v>1</v>
      </c>
    </row>
    <row r="296" spans="1:11">
      <c r="A296" t="str">
        <v>Shaanxi Yanchang Petroleum (Group)</v>
      </c>
      <c r="B296" t="str">
        <f>_xlfn.XLOOKUP(A296,'2021'!A:A,'2021'!U:U, "")</f>
        <v/>
      </c>
      <c r="C296" t="str">
        <f>_xlfn.XLOOKUP(A296,'2021'!A:A,'2021'!V:V,"")</f>
        <v/>
      </c>
      <c r="D296" t="str">
        <f>_xlfn.XLOOKUP(A296,'2022'!A:A,'2022'!V:V,"")</f>
        <v/>
      </c>
      <c r="E296" t="str">
        <f>_xlfn.XLOOKUP(A296,'2022'!A:A,'2022'!W:W,"")</f>
        <v/>
      </c>
      <c r="F296" t="str">
        <f>_xlfn.XLOOKUP(A296,'2023'!B:B,'2023'!AD:AD,"")</f>
        <v/>
      </c>
      <c r="G296" t="str">
        <f>_xlfn.XLOOKUP(A296,'2023'!B:B,'2023'!AE:AE,"")</f>
        <v/>
      </c>
      <c r="H296" t="str">
        <f>_xlfn.XLOOKUP(A296,'2024'!B:B,'2024'!AV:AV,"")</f>
        <v/>
      </c>
      <c r="I296">
        <f>_xlfn.XLOOKUP(A296,'2024'!B:B,'2024'!AZ:AZ,"")</f>
        <v>0</v>
      </c>
      <c r="J296">
        <f>_xlfn.XLOOKUP(A296,'2025'!A:A,'2025'!E:E,"")</f>
        <v>0</v>
      </c>
      <c r="K296">
        <f>_xlfn.XLOOKUP(A296,'2025'!A:A,'2025'!F:F,"")</f>
        <v>0</v>
      </c>
    </row>
    <row r="297" spans="1:11">
      <c r="A297" t="str">
        <v>Deutsche Bahn</v>
      </c>
      <c r="B297">
        <f>_xlfn.XLOOKUP(A297,'2021'!A:A,'2021'!U:U, "")</f>
        <v>1</v>
      </c>
      <c r="C297" t="str">
        <f>_xlfn.XLOOKUP(A297,'2021'!A:A,'2021'!V:V,"")</f>
        <v/>
      </c>
      <c r="D297">
        <f>_xlfn.XLOOKUP(A297,'2022'!A:A,'2022'!V:V,"")</f>
        <v>1</v>
      </c>
      <c r="E297" t="str">
        <f>_xlfn.XLOOKUP(A297,'2022'!A:A,'2022'!W:W,"")</f>
        <v/>
      </c>
      <c r="F297">
        <f>_xlfn.XLOOKUP(A297,'2023'!B:B,'2023'!AD:AD,"")</f>
        <v>1</v>
      </c>
      <c r="G297" t="str">
        <f>_xlfn.XLOOKUP(A297,'2023'!B:B,'2023'!AE:AE,"")</f>
        <v/>
      </c>
      <c r="H297">
        <f>_xlfn.XLOOKUP(A297,'2024'!B:B,'2024'!AV:AV,"")</f>
        <v>1</v>
      </c>
      <c r="I297">
        <f>_xlfn.XLOOKUP(A297,'2024'!B:B,'2024'!AZ:AZ,"")</f>
        <v>0</v>
      </c>
      <c r="J297">
        <f>_xlfn.XLOOKUP(A297,'2025'!A:A,'2025'!E:E,"")</f>
        <v>0</v>
      </c>
      <c r="K297">
        <f>_xlfn.XLOOKUP(A297,'2025'!A:A,'2025'!F:F,"")</f>
        <v>1</v>
      </c>
    </row>
    <row r="298" spans="1:11">
      <c r="A298" t="str">
        <v>Xiaomi</v>
      </c>
      <c r="B298" t="str">
        <f>_xlfn.XLOOKUP(A298,'2021'!A:A,'2021'!U:U, "")</f>
        <v/>
      </c>
      <c r="C298" t="str">
        <f>_xlfn.XLOOKUP(A298,'2021'!A:A,'2021'!V:V,"")</f>
        <v/>
      </c>
      <c r="D298" t="str">
        <f>_xlfn.XLOOKUP(A298,'2022'!A:A,'2022'!V:V,"")</f>
        <v/>
      </c>
      <c r="E298" t="str">
        <f>_xlfn.XLOOKUP(A298,'2022'!A:A,'2022'!W:W,"")</f>
        <v/>
      </c>
      <c r="F298" t="str">
        <f>_xlfn.XLOOKUP(A298,'2023'!B:B,'2023'!AD:AD,"")</f>
        <v/>
      </c>
      <c r="G298" t="str">
        <f>_xlfn.XLOOKUP(A298,'2023'!B:B,'2023'!AE:AE,"")</f>
        <v/>
      </c>
      <c r="H298">
        <f>_xlfn.XLOOKUP(A298,'2024'!B:B,'2024'!AV:AV,"")</f>
        <v>1</v>
      </c>
      <c r="I298">
        <f>_xlfn.XLOOKUP(A298,'2024'!B:B,'2024'!AZ:AZ,"")</f>
        <v>0</v>
      </c>
      <c r="J298">
        <f>_xlfn.XLOOKUP(A298,'2025'!A:A,'2025'!E:E,"")</f>
        <v>1</v>
      </c>
      <c r="K298">
        <f>_xlfn.XLOOKUP(A298,'2025'!A:A,'2025'!F:F,"")</f>
        <v>0</v>
      </c>
    </row>
    <row r="299" spans="1:11">
      <c r="A299" t="str">
        <v>Crédit Mutuel Group</v>
      </c>
      <c r="B299" t="str">
        <f>_xlfn.XLOOKUP(A299,'2021'!A:A,'2021'!U:U, "")</f>
        <v/>
      </c>
      <c r="C299" t="str">
        <f>_xlfn.XLOOKUP(A299,'2021'!A:A,'2021'!V:V,"")</f>
        <v/>
      </c>
      <c r="D299" t="str">
        <f>_xlfn.XLOOKUP(A299,'2022'!A:A,'2022'!V:V,"")</f>
        <v/>
      </c>
      <c r="E299" t="str">
        <f>_xlfn.XLOOKUP(A299,'2022'!A:A,'2022'!W:W,"")</f>
        <v/>
      </c>
      <c r="F299" t="str">
        <f>_xlfn.XLOOKUP(A299,'2023'!B:B,'2023'!AD:AD,"")</f>
        <v/>
      </c>
      <c r="G299" t="str">
        <f>_xlfn.XLOOKUP(A299,'2023'!B:B,'2023'!AE:AE,"")</f>
        <v/>
      </c>
      <c r="H299" t="str">
        <f>_xlfn.XLOOKUP(A299,'2024'!B:B,'2024'!AV:AV,"")</f>
        <v/>
      </c>
      <c r="I299" t="str">
        <f>_xlfn.XLOOKUP(A299,'2024'!B:B,'2024'!AZ:AZ,"")</f>
        <v/>
      </c>
      <c r="J299">
        <f>_xlfn.XLOOKUP(A299,'2025'!A:A,'2025'!E:E,"")</f>
        <v>0</v>
      </c>
      <c r="K299">
        <f>_xlfn.XLOOKUP(A299,'2025'!A:A,'2025'!F:F,"")</f>
        <v>1</v>
      </c>
    </row>
    <row r="300" spans="1:11">
      <c r="A300" t="str">
        <v>Louis Dreyfus</v>
      </c>
      <c r="B300" t="str">
        <f>_xlfn.XLOOKUP(A300,'2021'!A:A,'2021'!U:U, "")</f>
        <v/>
      </c>
      <c r="C300" t="str">
        <f>_xlfn.XLOOKUP(A300,'2021'!A:A,'2021'!V:V,"")</f>
        <v/>
      </c>
      <c r="D300" t="str">
        <f>_xlfn.XLOOKUP(A300,'2022'!A:A,'2022'!V:V,"")</f>
        <v/>
      </c>
      <c r="E300" t="str">
        <f>_xlfn.XLOOKUP(A300,'2022'!A:A,'2022'!W:W,"")</f>
        <v/>
      </c>
      <c r="F300" t="str">
        <f>_xlfn.XLOOKUP(A300,'2023'!B:B,'2023'!AD:AD,"")</f>
        <v/>
      </c>
      <c r="G300" t="str">
        <f>_xlfn.XLOOKUP(A300,'2023'!B:B,'2023'!AE:AE,"")</f>
        <v/>
      </c>
      <c r="H300" t="str">
        <f>_xlfn.XLOOKUP(A300,'2024'!B:B,'2024'!AV:AV,"")</f>
        <v/>
      </c>
      <c r="I300">
        <f>_xlfn.XLOOKUP(A300,'2024'!B:B,'2024'!AZ:AZ,"")</f>
        <v>0</v>
      </c>
      <c r="J300">
        <f>_xlfn.XLOOKUP(A300,'2025'!A:A,'2025'!E:E,"")</f>
        <v>0</v>
      </c>
      <c r="K300">
        <f>_xlfn.XLOOKUP(A300,'2025'!A:A,'2025'!F:F,"")</f>
        <v>0</v>
      </c>
    </row>
    <row r="301" spans="1:11">
      <c r="A301" t="str">
        <v>Liberty Mutual Insurance Group</v>
      </c>
      <c r="B301" t="str">
        <f>_xlfn.XLOOKUP(A301,'2021'!A:A,'2021'!U:U, "")</f>
        <v/>
      </c>
      <c r="C301" t="str">
        <f>_xlfn.XLOOKUP(A301,'2021'!A:A,'2021'!V:V,"")</f>
        <v/>
      </c>
      <c r="D301" t="str">
        <f>_xlfn.XLOOKUP(A301,'2022'!A:A,'2022'!V:V,"")</f>
        <v/>
      </c>
      <c r="E301" t="str">
        <f>_xlfn.XLOOKUP(A301,'2022'!A:A,'2022'!W:W,"")</f>
        <v/>
      </c>
      <c r="F301" t="str">
        <f>_xlfn.XLOOKUP(A301,'2023'!B:B,'2023'!AD:AD,"")</f>
        <v/>
      </c>
      <c r="G301" t="str">
        <f>_xlfn.XLOOKUP(A301,'2023'!B:B,'2023'!AE:AE,"")</f>
        <v/>
      </c>
      <c r="H301" t="str">
        <f>_xlfn.XLOOKUP(A301,'2024'!B:B,'2024'!AV:AV,"")</f>
        <v/>
      </c>
      <c r="I301">
        <f>_xlfn.XLOOKUP(A301,'2024'!B:B,'2024'!AZ:AZ,"")</f>
        <v>0</v>
      </c>
      <c r="J301">
        <f>_xlfn.XLOOKUP(A301,'2025'!A:A,'2025'!E:E,"")</f>
        <v>0</v>
      </c>
      <c r="K301">
        <f>_xlfn.XLOOKUP(A301,'2025'!A:A,'2025'!F:F,"")</f>
        <v>0</v>
      </c>
    </row>
    <row r="302" spans="1:11">
      <c r="A302" t="str">
        <v>Bayer</v>
      </c>
      <c r="B302">
        <f>_xlfn.XLOOKUP(A302,'2021'!A:A,'2021'!U:U, "")</f>
        <v>1</v>
      </c>
      <c r="C302">
        <f>_xlfn.XLOOKUP(A302,'2021'!A:A,'2021'!V:V,"")</f>
        <v>1</v>
      </c>
      <c r="D302">
        <f>_xlfn.XLOOKUP(A302,'2022'!A:A,'2022'!V:V,"")</f>
        <v>1</v>
      </c>
      <c r="E302">
        <f>_xlfn.XLOOKUP(A302,'2022'!A:A,'2022'!W:W,"")</f>
        <v>1</v>
      </c>
      <c r="F302" t="str">
        <f>_xlfn.XLOOKUP(A302,'2023'!B:B,'2023'!AD:AD,"")</f>
        <v/>
      </c>
      <c r="G302">
        <f>_xlfn.XLOOKUP(A302,'2023'!B:B,'2023'!AE:AE,"")</f>
        <v>1</v>
      </c>
      <c r="H302" t="str">
        <f>_xlfn.XLOOKUP(A302,'2024'!B:B,'2024'!AV:AV,"")</f>
        <v/>
      </c>
      <c r="I302">
        <f>_xlfn.XLOOKUP(A302,'2024'!B:B,'2024'!AZ:AZ,"")</f>
        <v>1</v>
      </c>
      <c r="J302">
        <f>_xlfn.XLOOKUP(A302,'2025'!A:A,'2025'!E:E,"")</f>
        <v>0</v>
      </c>
      <c r="K302">
        <f>_xlfn.XLOOKUP(A302,'2025'!A:A,'2025'!F:F,"")</f>
        <v>1</v>
      </c>
    </row>
    <row r="303" spans="1:11">
      <c r="A303" t="str">
        <v>Saint-Gobain</v>
      </c>
      <c r="B303">
        <f>_xlfn.XLOOKUP(A303,'2021'!A:A,'2021'!U:U, "")</f>
        <v>1</v>
      </c>
      <c r="C303" t="str">
        <f>_xlfn.XLOOKUP(A303,'2021'!A:A,'2021'!V:V,"")</f>
        <v/>
      </c>
      <c r="D303" t="str">
        <f>_xlfn.XLOOKUP(A303,'2022'!A:A,'2022'!V:V,"")</f>
        <v/>
      </c>
      <c r="E303">
        <f>_xlfn.XLOOKUP(A303,'2022'!A:A,'2022'!W:W,"")</f>
        <v>1</v>
      </c>
      <c r="F303" t="str">
        <f>_xlfn.XLOOKUP(A303,'2023'!B:B,'2023'!AD:AD,"")</f>
        <v/>
      </c>
      <c r="G303">
        <f>_xlfn.XLOOKUP(A303,'2023'!B:B,'2023'!AE:AE,"")</f>
        <v>1</v>
      </c>
      <c r="H303" t="str">
        <f>_xlfn.XLOOKUP(A303,'2024'!B:B,'2024'!AV:AV,"")</f>
        <v/>
      </c>
      <c r="I303">
        <f>_xlfn.XLOOKUP(A303,'2024'!B:B,'2024'!AZ:AZ,"")</f>
        <v>1</v>
      </c>
      <c r="J303">
        <f>_xlfn.XLOOKUP(A303,'2025'!A:A,'2025'!E:E,"")</f>
        <v>0</v>
      </c>
      <c r="K303">
        <f>_xlfn.XLOOKUP(A303,'2025'!A:A,'2025'!F:F,"")</f>
        <v>1</v>
      </c>
    </row>
    <row r="304" spans="1:11">
      <c r="A304" t="str">
        <v>Contemporary Amperex Technology</v>
      </c>
      <c r="B304" t="str">
        <f>_xlfn.XLOOKUP(A304,'2021'!A:A,'2021'!U:U, "")</f>
        <v/>
      </c>
      <c r="C304" t="str">
        <f>_xlfn.XLOOKUP(A304,'2021'!A:A,'2021'!V:V,"")</f>
        <v/>
      </c>
      <c r="D304" t="str">
        <f>_xlfn.XLOOKUP(A304,'2022'!A:A,'2022'!V:V,"")</f>
        <v/>
      </c>
      <c r="E304" t="str">
        <f>_xlfn.XLOOKUP(A304,'2022'!A:A,'2022'!W:W,"")</f>
        <v/>
      </c>
      <c r="F304" t="str">
        <f>_xlfn.XLOOKUP(A304,'2023'!B:B,'2023'!AD:AD,"")</f>
        <v/>
      </c>
      <c r="G304" t="str">
        <f>_xlfn.XLOOKUP(A304,'2023'!B:B,'2023'!AE:AE,"")</f>
        <v/>
      </c>
      <c r="H304">
        <f>_xlfn.XLOOKUP(A304,'2024'!B:B,'2024'!AV:AV,"")</f>
        <v>1</v>
      </c>
      <c r="I304">
        <f>_xlfn.XLOOKUP(A304,'2024'!B:B,'2024'!AZ:AZ,"")</f>
        <v>0</v>
      </c>
      <c r="J304">
        <f>_xlfn.XLOOKUP(A304,'2025'!A:A,'2025'!E:E,"")</f>
        <v>1</v>
      </c>
      <c r="K304">
        <f>_xlfn.XLOOKUP(A304,'2025'!A:A,'2025'!F:F,"")</f>
        <v>0</v>
      </c>
    </row>
    <row r="305" spans="1:11">
      <c r="A305" t="str">
        <v>Plains GP Holdings</v>
      </c>
      <c r="B305" t="str">
        <f>_xlfn.XLOOKUP(A305,'2021'!A:A,'2021'!U:U, "")</f>
        <v/>
      </c>
      <c r="C305" t="str">
        <f>_xlfn.XLOOKUP(A305,'2021'!A:A,'2021'!V:V,"")</f>
        <v/>
      </c>
      <c r="D305" t="str">
        <f>_xlfn.XLOOKUP(A305,'2022'!A:A,'2022'!V:V,"")</f>
        <v/>
      </c>
      <c r="E305" t="str">
        <f>_xlfn.XLOOKUP(A305,'2022'!A:A,'2022'!W:W,"")</f>
        <v/>
      </c>
      <c r="F305" t="str">
        <f>_xlfn.XLOOKUP(A305,'2023'!B:B,'2023'!AD:AD,"")</f>
        <v/>
      </c>
      <c r="G305" t="str">
        <f>_xlfn.XLOOKUP(A305,'2023'!B:B,'2023'!AE:AE,"")</f>
        <v/>
      </c>
      <c r="H305" t="str">
        <f>_xlfn.XLOOKUP(A305,'2024'!B:B,'2024'!AV:AV,"")</f>
        <v/>
      </c>
      <c r="I305">
        <f>_xlfn.XLOOKUP(A305,'2024'!B:B,'2024'!AZ:AZ,"")</f>
        <v>0</v>
      </c>
      <c r="J305">
        <f>_xlfn.XLOOKUP(A305,'2025'!A:A,'2025'!E:E,"")</f>
        <v>0</v>
      </c>
      <c r="K305">
        <f>_xlfn.XLOOKUP(A305,'2025'!A:A,'2025'!F:F,"")</f>
        <v>0</v>
      </c>
    </row>
    <row r="306" spans="1:11">
      <c r="A306" t="str">
        <v>Talanx</v>
      </c>
      <c r="B306">
        <f>_xlfn.XLOOKUP(A306,'2021'!A:A,'2021'!U:U, "")</f>
        <v>1</v>
      </c>
      <c r="C306" t="str">
        <f>_xlfn.XLOOKUP(A306,'2021'!A:A,'2021'!V:V,"")</f>
        <v/>
      </c>
      <c r="D306" t="str">
        <f>_xlfn.XLOOKUP(A306,'2022'!A:A,'2022'!V:V,"")</f>
        <v/>
      </c>
      <c r="E306">
        <f>_xlfn.XLOOKUP(A306,'2022'!A:A,'2022'!W:W,"")</f>
        <v>1</v>
      </c>
      <c r="F306" t="str">
        <f>_xlfn.XLOOKUP(A306,'2023'!B:B,'2023'!AD:AD,"")</f>
        <v/>
      </c>
      <c r="G306">
        <f>_xlfn.XLOOKUP(A306,'2023'!B:B,'2023'!AE:AE,"")</f>
        <v>1</v>
      </c>
      <c r="H306" t="str">
        <f>_xlfn.XLOOKUP(A306,'2024'!B:B,'2024'!AV:AV,"")</f>
        <v/>
      </c>
      <c r="I306">
        <f>_xlfn.XLOOKUP(A306,'2024'!B:B,'2024'!AZ:AZ,"")</f>
        <v>1</v>
      </c>
      <c r="J306">
        <f>_xlfn.XLOOKUP(A306,'2025'!A:A,'2025'!E:E,"")</f>
        <v>0</v>
      </c>
      <c r="K306">
        <f>_xlfn.XLOOKUP(A306,'2025'!A:A,'2025'!F:F,"")</f>
        <v>1</v>
      </c>
    </row>
    <row r="307" spans="1:11">
      <c r="A307" t="str">
        <v>UniCredit Group</v>
      </c>
      <c r="B307" t="str">
        <f>_xlfn.XLOOKUP(A307,'2021'!A:A,'2021'!U:U, "")</f>
        <v/>
      </c>
      <c r="C307" t="str">
        <f>_xlfn.XLOOKUP(A307,'2021'!A:A,'2021'!V:V,"")</f>
        <v/>
      </c>
      <c r="D307" t="str">
        <f>_xlfn.XLOOKUP(A307,'2022'!A:A,'2022'!V:V,"")</f>
        <v/>
      </c>
      <c r="E307" t="str">
        <f>_xlfn.XLOOKUP(A307,'2022'!A:A,'2022'!W:W,"")</f>
        <v/>
      </c>
      <c r="F307" t="str">
        <f>_xlfn.XLOOKUP(A307,'2023'!B:B,'2023'!AD:AD,"")</f>
        <v/>
      </c>
      <c r="G307" t="str">
        <f>_xlfn.XLOOKUP(A307,'2023'!B:B,'2023'!AE:AE,"")</f>
        <v/>
      </c>
      <c r="H307" t="str">
        <f>_xlfn.XLOOKUP(A307,'2024'!B:B,'2024'!AV:AV,"")</f>
        <v/>
      </c>
      <c r="I307">
        <f>_xlfn.XLOOKUP(A307,'2024'!B:B,'2024'!AZ:AZ,"")</f>
        <v>1</v>
      </c>
      <c r="J307">
        <f>_xlfn.XLOOKUP(A307,'2025'!A:A,'2025'!E:E,"")</f>
        <v>0</v>
      </c>
      <c r="K307">
        <f>_xlfn.XLOOKUP(A307,'2025'!A:A,'2025'!F:F,"")</f>
        <v>1</v>
      </c>
    </row>
    <row r="308" spans="1:11">
      <c r="A308" t="str">
        <v>Volvo</v>
      </c>
      <c r="B308">
        <f>_xlfn.XLOOKUP(A308,'2021'!A:A,'2021'!U:U, "")</f>
        <v>1</v>
      </c>
      <c r="C308">
        <f>_xlfn.XLOOKUP(A308,'2021'!A:A,'2021'!V:V,"")</f>
        <v>1</v>
      </c>
      <c r="D308">
        <f>_xlfn.XLOOKUP(A308,'2022'!A:A,'2022'!V:V,"")</f>
        <v>1</v>
      </c>
      <c r="E308">
        <f>_xlfn.XLOOKUP(A308,'2022'!A:A,'2022'!W:W,"")</f>
        <v>1</v>
      </c>
      <c r="F308" t="str">
        <f>_xlfn.XLOOKUP(A308,'2023'!B:B,'2023'!AD:AD,"")</f>
        <v/>
      </c>
      <c r="G308">
        <f>_xlfn.XLOOKUP(A308,'2023'!B:B,'2023'!AE:AE,"")</f>
        <v>1</v>
      </c>
      <c r="H308">
        <f>_xlfn.XLOOKUP(A308,'2024'!B:B,'2024'!AV:AV,"")</f>
        <v>1</v>
      </c>
      <c r="I308">
        <f>_xlfn.XLOOKUP(A308,'2024'!B:B,'2024'!AZ:AZ,"")</f>
        <v>0</v>
      </c>
      <c r="J308">
        <f>_xlfn.XLOOKUP(A308,'2025'!A:A,'2025'!E:E,"")</f>
        <v>0</v>
      </c>
      <c r="K308">
        <f>_xlfn.XLOOKUP(A308,'2025'!A:A,'2025'!F:F,"")</f>
        <v>1</v>
      </c>
    </row>
    <row r="309" spans="1:11">
      <c r="A309" t="str">
        <v>HD Hyundai</v>
      </c>
      <c r="B309" t="str">
        <f>_xlfn.XLOOKUP(A309,'2021'!A:A,'2021'!U:U, "")</f>
        <v/>
      </c>
      <c r="C309" t="str">
        <f>_xlfn.XLOOKUP(A309,'2021'!A:A,'2021'!V:V,"")</f>
        <v/>
      </c>
      <c r="D309" t="str">
        <f>_xlfn.XLOOKUP(A309,'2022'!A:A,'2022'!V:V,"")</f>
        <v/>
      </c>
      <c r="E309" t="str">
        <f>_xlfn.XLOOKUP(A309,'2022'!A:A,'2022'!W:W,"")</f>
        <v/>
      </c>
      <c r="F309" t="str">
        <f>_xlfn.XLOOKUP(A309,'2023'!B:B,'2023'!AD:AD,"")</f>
        <v/>
      </c>
      <c r="G309" t="str">
        <f>_xlfn.XLOOKUP(A309,'2023'!B:B,'2023'!AE:AE,"")</f>
        <v/>
      </c>
      <c r="H309" t="str">
        <f>_xlfn.XLOOKUP(A309,'2024'!B:B,'2024'!AV:AV,"")</f>
        <v/>
      </c>
      <c r="I309">
        <f>_xlfn.XLOOKUP(A309,'2024'!B:B,'2024'!AZ:AZ,"")</f>
        <v>0</v>
      </c>
      <c r="J309">
        <f>_xlfn.XLOOKUP(A309,'2025'!A:A,'2025'!E:E,"")</f>
        <v>1</v>
      </c>
      <c r="K309">
        <f>_xlfn.XLOOKUP(A309,'2025'!A:A,'2025'!F:F,"")</f>
        <v>0</v>
      </c>
    </row>
    <row r="310" spans="1:11">
      <c r="A310" t="str">
        <v>Shanghai Pudong Development Bank</v>
      </c>
      <c r="B310" t="str">
        <f>_xlfn.XLOOKUP(A310,'2021'!A:A,'2021'!U:U, "")</f>
        <v/>
      </c>
      <c r="C310" t="str">
        <f>_xlfn.XLOOKUP(A310,'2021'!A:A,'2021'!V:V,"")</f>
        <v/>
      </c>
      <c r="D310" t="str">
        <f>_xlfn.XLOOKUP(A310,'2022'!A:A,'2022'!V:V,"")</f>
        <v/>
      </c>
      <c r="E310" t="str">
        <f>_xlfn.XLOOKUP(A310,'2022'!A:A,'2022'!W:W,"")</f>
        <v/>
      </c>
      <c r="F310" t="str">
        <f>_xlfn.XLOOKUP(A310,'2023'!B:B,'2023'!AD:AD,"")</f>
        <v/>
      </c>
      <c r="G310" t="str">
        <f>_xlfn.XLOOKUP(A310,'2023'!B:B,'2023'!AE:AE,"")</f>
        <v/>
      </c>
      <c r="H310" t="str">
        <f>_xlfn.XLOOKUP(A310,'2024'!B:B,'2024'!AV:AV,"")</f>
        <v/>
      </c>
      <c r="I310">
        <f>_xlfn.XLOOKUP(A310,'2024'!B:B,'2024'!AZ:AZ,"")</f>
        <v>0</v>
      </c>
      <c r="J310">
        <f>_xlfn.XLOOKUP(A310,'2025'!A:A,'2025'!E:E,"")</f>
        <v>0</v>
      </c>
      <c r="K310">
        <f>_xlfn.XLOOKUP(A310,'2025'!A:A,'2025'!F:F,"")</f>
        <v>0</v>
      </c>
    </row>
    <row r="311" spans="1:11">
      <c r="A311" t="str">
        <v>USAA</v>
      </c>
      <c r="B311" t="str">
        <f>_xlfn.XLOOKUP(A311,'2021'!A:A,'2021'!U:U, "")</f>
        <v/>
      </c>
      <c r="C311" t="str">
        <f>_xlfn.XLOOKUP(A311,'2021'!A:A,'2021'!V:V,"")</f>
        <v/>
      </c>
      <c r="D311" t="str">
        <f>_xlfn.XLOOKUP(A311,'2022'!A:A,'2022'!V:V,"")</f>
        <v/>
      </c>
      <c r="E311" t="str">
        <f>_xlfn.XLOOKUP(A311,'2022'!A:A,'2022'!W:W,"")</f>
        <v/>
      </c>
      <c r="F311" t="str">
        <f>_xlfn.XLOOKUP(A311,'2023'!B:B,'2023'!AD:AD,"")</f>
        <v/>
      </c>
      <c r="G311" t="str">
        <f>_xlfn.XLOOKUP(A311,'2023'!B:B,'2023'!AE:AE,"")</f>
        <v/>
      </c>
      <c r="H311" t="str">
        <f>_xlfn.XLOOKUP(A311,'2024'!B:B,'2024'!AV:AV,"")</f>
        <v/>
      </c>
      <c r="I311">
        <f>_xlfn.XLOOKUP(A311,'2024'!B:B,'2024'!AZ:AZ,"")</f>
        <v>0</v>
      </c>
      <c r="J311">
        <f>_xlfn.XLOOKUP(A311,'2025'!A:A,'2025'!E:E,"")</f>
        <v>0</v>
      </c>
      <c r="K311">
        <f>_xlfn.XLOOKUP(A311,'2025'!A:A,'2025'!F:F,"")</f>
        <v>0</v>
      </c>
    </row>
    <row r="312" spans="1:11">
      <c r="A312" t="str">
        <v>SK Hynix</v>
      </c>
      <c r="B312" t="str">
        <f>_xlfn.XLOOKUP(A312,'2021'!A:A,'2021'!U:U, "")</f>
        <v/>
      </c>
      <c r="C312" t="str">
        <f>_xlfn.XLOOKUP(A312,'2021'!A:A,'2021'!V:V,"")</f>
        <v/>
      </c>
      <c r="D312" t="str">
        <f>_xlfn.XLOOKUP(A312,'2022'!A:A,'2022'!V:V,"")</f>
        <v/>
      </c>
      <c r="E312">
        <f>_xlfn.XLOOKUP(A312,'2022'!A:A,'2022'!W:W,"")</f>
        <v>1</v>
      </c>
      <c r="F312" t="str">
        <f>_xlfn.XLOOKUP(A312,'2023'!B:B,'2023'!AD:AD,"")</f>
        <v/>
      </c>
      <c r="G312">
        <f>_xlfn.XLOOKUP(A312,'2023'!B:B,'2023'!AE:AE,"")</f>
        <v>1</v>
      </c>
      <c r="H312" t="str">
        <f>_xlfn.XLOOKUP(A312,'2024'!B:B,'2024'!AV:AV,"")</f>
        <v/>
      </c>
      <c r="I312" t="str">
        <f>_xlfn.XLOOKUP(A312,'2024'!B:B,'2024'!AZ:AZ,"")</f>
        <v/>
      </c>
      <c r="J312">
        <f>_xlfn.XLOOKUP(A312,'2025'!A:A,'2025'!E:E,"")</f>
        <v>0</v>
      </c>
      <c r="K312">
        <f>_xlfn.XLOOKUP(A312,'2025'!A:A,'2025'!F:F,"")</f>
        <v>1</v>
      </c>
    </row>
    <row r="313" spans="1:11">
      <c r="A313" t="str">
        <v>Iberdrola</v>
      </c>
      <c r="B313">
        <f>_xlfn.XLOOKUP(A313,'2021'!A:A,'2021'!U:U, "")</f>
        <v>1</v>
      </c>
      <c r="C313" t="str">
        <f>_xlfn.XLOOKUP(A313,'2021'!A:A,'2021'!V:V,"")</f>
        <v/>
      </c>
      <c r="D313">
        <f>_xlfn.XLOOKUP(A313,'2022'!A:A,'2022'!V:V,"")</f>
        <v>1</v>
      </c>
      <c r="E313" t="str">
        <f>_xlfn.XLOOKUP(A313,'2022'!A:A,'2022'!W:W,"")</f>
        <v/>
      </c>
      <c r="F313" t="str">
        <f>_xlfn.XLOOKUP(A313,'2023'!B:B,'2023'!AD:AD,"")</f>
        <v/>
      </c>
      <c r="G313">
        <f>_xlfn.XLOOKUP(A313,'2023'!B:B,'2023'!AE:AE,"")</f>
        <v>1</v>
      </c>
      <c r="H313" t="str">
        <f>_xlfn.XLOOKUP(A313,'2024'!B:B,'2024'!AV:AV,"")</f>
        <v/>
      </c>
      <c r="I313">
        <f>_xlfn.XLOOKUP(A313,'2024'!B:B,'2024'!AZ:AZ,"")</f>
        <v>1</v>
      </c>
      <c r="J313">
        <f>_xlfn.XLOOKUP(A313,'2025'!A:A,'2025'!E:E,"")</f>
        <v>0</v>
      </c>
      <c r="K313">
        <f>_xlfn.XLOOKUP(A313,'2025'!A:A,'2025'!F:F,"")</f>
        <v>1</v>
      </c>
    </row>
    <row r="314" spans="1:11">
      <c r="A314" t="str">
        <v>Veolia Environnement</v>
      </c>
      <c r="B314" t="str">
        <f>_xlfn.XLOOKUP(A314,'2021'!A:A,'2021'!U:U, "")</f>
        <v/>
      </c>
      <c r="C314" t="str">
        <f>_xlfn.XLOOKUP(A314,'2021'!A:A,'2021'!V:V,"")</f>
        <v/>
      </c>
      <c r="D314" t="str">
        <f>_xlfn.XLOOKUP(A314,'2022'!A:A,'2022'!V:V,"")</f>
        <v/>
      </c>
      <c r="E314">
        <f>_xlfn.XLOOKUP(A314,'2022'!A:A,'2022'!W:W,"")</f>
        <v>1</v>
      </c>
      <c r="F314" t="str">
        <f>_xlfn.XLOOKUP(A314,'2023'!B:B,'2023'!AD:AD,"")</f>
        <v/>
      </c>
      <c r="G314">
        <f>_xlfn.XLOOKUP(A314,'2023'!B:B,'2023'!AE:AE,"")</f>
        <v>1</v>
      </c>
      <c r="H314" t="str">
        <f>_xlfn.XLOOKUP(A314,'2024'!B:B,'2024'!AV:AV,"")</f>
        <v/>
      </c>
      <c r="I314">
        <f>_xlfn.XLOOKUP(A314,'2024'!B:B,'2024'!AZ:AZ,"")</f>
        <v>1</v>
      </c>
      <c r="J314">
        <f>_xlfn.XLOOKUP(A314,'2025'!A:A,'2025'!E:E,"")</f>
        <v>0</v>
      </c>
      <c r="K314">
        <f>_xlfn.XLOOKUP(A314,'2025'!A:A,'2025'!F:F,"")</f>
        <v>1</v>
      </c>
    </row>
    <row r="315" spans="1:11">
      <c r="A315" t="str">
        <v>Bristol-Myers Squibb</v>
      </c>
      <c r="B315">
        <f>_xlfn.XLOOKUP(A315,'2021'!A:A,'2021'!U:U, "")</f>
        <v>1</v>
      </c>
      <c r="C315" t="str">
        <f>_xlfn.XLOOKUP(A315,'2021'!A:A,'2021'!V:V,"")</f>
        <v/>
      </c>
      <c r="D315">
        <f>_xlfn.XLOOKUP(A315,'2022'!A:A,'2022'!V:V,"")</f>
        <v>1</v>
      </c>
      <c r="E315" t="str">
        <f>_xlfn.XLOOKUP(A315,'2022'!A:A,'2022'!W:W,"")</f>
        <v/>
      </c>
      <c r="F315">
        <f>_xlfn.XLOOKUP(A315,'2023'!B:B,'2023'!AD:AD,"")</f>
        <v>1</v>
      </c>
      <c r="G315" t="str">
        <f>_xlfn.XLOOKUP(A315,'2023'!B:B,'2023'!AE:AE,"")</f>
        <v/>
      </c>
      <c r="H315" t="str">
        <f>_xlfn.XLOOKUP(A315,'2024'!B:B,'2024'!AV:AV,"")</f>
        <v/>
      </c>
      <c r="I315">
        <f>_xlfn.XLOOKUP(A315,'2024'!B:B,'2024'!AZ:AZ,"")</f>
        <v>1</v>
      </c>
      <c r="J315">
        <f>_xlfn.XLOOKUP(A315,'2025'!A:A,'2025'!E:E,"")</f>
        <v>0</v>
      </c>
      <c r="K315">
        <f>_xlfn.XLOOKUP(A315,'2025'!A:A,'2025'!F:F,"")</f>
        <v>1</v>
      </c>
    </row>
    <row r="316" spans="1:11">
      <c r="A316" t="str">
        <v>Landesbank Baden-Wurttemberg</v>
      </c>
      <c r="B316" t="str">
        <f>_xlfn.XLOOKUP(A316,'2021'!A:A,'2021'!U:U, "")</f>
        <v/>
      </c>
      <c r="C316" t="str">
        <f>_xlfn.XLOOKUP(A316,'2021'!A:A,'2021'!V:V,"")</f>
        <v/>
      </c>
      <c r="D316" t="str">
        <f>_xlfn.XLOOKUP(A316,'2022'!A:A,'2022'!V:V,"")</f>
        <v/>
      </c>
      <c r="E316" t="str">
        <f>_xlfn.XLOOKUP(A316,'2022'!A:A,'2022'!W:W,"")</f>
        <v/>
      </c>
      <c r="F316" t="str">
        <f>_xlfn.XLOOKUP(A316,'2023'!B:B,'2023'!AD:AD,"")</f>
        <v/>
      </c>
      <c r="G316" t="str">
        <f>_xlfn.XLOOKUP(A316,'2023'!B:B,'2023'!AE:AE,"")</f>
        <v/>
      </c>
      <c r="H316" t="str">
        <f>_xlfn.XLOOKUP(A316,'2024'!B:B,'2024'!AV:AV,"")</f>
        <v/>
      </c>
      <c r="I316">
        <f>_xlfn.XLOOKUP(A316,'2024'!B:B,'2024'!AZ:AZ,"")</f>
        <v>1</v>
      </c>
      <c r="J316">
        <f>_xlfn.XLOOKUP(A316,'2025'!A:A,'2025'!E:E,"")</f>
        <v>0</v>
      </c>
      <c r="K316">
        <f>_xlfn.XLOOKUP(A316,'2025'!A:A,'2025'!F:F,"")</f>
        <v>1</v>
      </c>
    </row>
    <row r="317" spans="1:11">
      <c r="A317" t="str">
        <v>Ingram Micro Holding</v>
      </c>
      <c r="B317" t="str">
        <f>_xlfn.XLOOKUP(A317,'2021'!A:A,'2021'!U:U, "")</f>
        <v/>
      </c>
      <c r="C317" t="str">
        <f>_xlfn.XLOOKUP(A317,'2021'!A:A,'2021'!V:V,"")</f>
        <v/>
      </c>
      <c r="D317" t="str">
        <f>_xlfn.XLOOKUP(A317,'2022'!A:A,'2022'!V:V,"")</f>
        <v/>
      </c>
      <c r="E317" t="str">
        <f>_xlfn.XLOOKUP(A317,'2022'!A:A,'2022'!W:W,"")</f>
        <v/>
      </c>
      <c r="F317" t="str">
        <f>_xlfn.XLOOKUP(A317,'2023'!B:B,'2023'!AD:AD,"")</f>
        <v/>
      </c>
      <c r="G317" t="str">
        <f>_xlfn.XLOOKUP(A317,'2023'!B:B,'2023'!AE:AE,"")</f>
        <v/>
      </c>
      <c r="H317" t="str">
        <f>_xlfn.XLOOKUP(A317,'2024'!B:B,'2024'!AV:AV,"")</f>
        <v/>
      </c>
      <c r="I317" t="str">
        <f>_xlfn.XLOOKUP(A317,'2024'!B:B,'2024'!AZ:AZ,"")</f>
        <v/>
      </c>
      <c r="J317">
        <f>_xlfn.XLOOKUP(A317,'2025'!A:A,'2025'!E:E,"")</f>
        <v>0</v>
      </c>
      <c r="K317">
        <f>_xlfn.XLOOKUP(A317,'2025'!A:A,'2025'!F:F,"")</f>
        <v>0</v>
      </c>
    </row>
    <row r="318" spans="1:11">
      <c r="A318" t="str">
        <v>Sumitomo</v>
      </c>
      <c r="B318">
        <f>_xlfn.XLOOKUP(A318,'2021'!A:A,'2021'!U:U, "")</f>
        <v>1</v>
      </c>
      <c r="C318" t="str">
        <f>_xlfn.XLOOKUP(A318,'2021'!A:A,'2021'!V:V,"")</f>
        <v/>
      </c>
      <c r="D318">
        <f>_xlfn.XLOOKUP(A318,'2022'!A:A,'2022'!V:V,"")</f>
        <v>1</v>
      </c>
      <c r="E318" t="str">
        <f>_xlfn.XLOOKUP(A318,'2022'!A:A,'2022'!W:W,"")</f>
        <v/>
      </c>
      <c r="F318">
        <f>_xlfn.XLOOKUP(A318,'2023'!B:B,'2023'!AD:AD,"")</f>
        <v>1</v>
      </c>
      <c r="G318" t="str">
        <f>_xlfn.XLOOKUP(A318,'2023'!B:B,'2023'!AE:AE,"")</f>
        <v/>
      </c>
      <c r="H318">
        <f>_xlfn.XLOOKUP(A318,'2024'!B:B,'2024'!AV:AV,"")</f>
        <v>1</v>
      </c>
      <c r="I318">
        <f>_xlfn.XLOOKUP(A318,'2024'!B:B,'2024'!AZ:AZ,"")</f>
        <v>0</v>
      </c>
      <c r="J318">
        <f>_xlfn.XLOOKUP(A318,'2025'!A:A,'2025'!E:E,"")</f>
        <v>1</v>
      </c>
      <c r="K318">
        <f>_xlfn.XLOOKUP(A318,'2025'!A:A,'2025'!F:F,"")</f>
        <v>0</v>
      </c>
    </row>
    <row r="319" spans="1:11">
      <c r="A319" t="str">
        <v>General Dynamics</v>
      </c>
      <c r="B319" t="str">
        <f>_xlfn.XLOOKUP(A319,'2021'!A:A,'2021'!U:U, "")</f>
        <v/>
      </c>
      <c r="C319" t="str">
        <f>_xlfn.XLOOKUP(A319,'2021'!A:A,'2021'!V:V,"")</f>
        <v/>
      </c>
      <c r="D319">
        <f>_xlfn.XLOOKUP(A319,'2022'!A:A,'2022'!V:V,"")</f>
        <v>1</v>
      </c>
      <c r="E319" t="str">
        <f>_xlfn.XLOOKUP(A319,'2022'!A:A,'2022'!W:W,"")</f>
        <v/>
      </c>
      <c r="F319" t="str">
        <f>_xlfn.XLOOKUP(A319,'2023'!B:B,'2023'!AD:AD,"")</f>
        <v/>
      </c>
      <c r="G319" t="str">
        <f>_xlfn.XLOOKUP(A319,'2023'!B:B,'2023'!AE:AE,"")</f>
        <v/>
      </c>
      <c r="H319">
        <f>_xlfn.XLOOKUP(A319,'2024'!B:B,'2024'!AV:AV,"")</f>
        <v>1</v>
      </c>
      <c r="I319">
        <f>_xlfn.XLOOKUP(A319,'2024'!B:B,'2024'!AZ:AZ,"")</f>
        <v>0</v>
      </c>
      <c r="J319">
        <f>_xlfn.XLOOKUP(A319,'2025'!A:A,'2025'!E:E,"")</f>
        <v>1</v>
      </c>
      <c r="K319">
        <f>_xlfn.XLOOKUP(A319,'2025'!A:A,'2025'!F:F,"")</f>
        <v>0</v>
      </c>
    </row>
    <row r="320" spans="1:11">
      <c r="A320" t="str">
        <v>China Vanke</v>
      </c>
      <c r="B320" t="str">
        <f>_xlfn.XLOOKUP(A320,'2021'!A:A,'2021'!U:U, "")</f>
        <v/>
      </c>
      <c r="C320" t="str">
        <f>_xlfn.XLOOKUP(A320,'2021'!A:A,'2021'!V:V,"")</f>
        <v/>
      </c>
      <c r="D320" t="str">
        <f>_xlfn.XLOOKUP(A320,'2022'!A:A,'2022'!V:V,"")</f>
        <v/>
      </c>
      <c r="E320" t="str">
        <f>_xlfn.XLOOKUP(A320,'2022'!A:A,'2022'!W:W,"")</f>
        <v/>
      </c>
      <c r="F320" t="str">
        <f>_xlfn.XLOOKUP(A320,'2023'!B:B,'2023'!AD:AD,"")</f>
        <v/>
      </c>
      <c r="G320" t="str">
        <f>_xlfn.XLOOKUP(A320,'2023'!B:B,'2023'!AE:AE,"")</f>
        <v/>
      </c>
      <c r="H320" t="str">
        <f>_xlfn.XLOOKUP(A320,'2024'!B:B,'2024'!AV:AV,"")</f>
        <v/>
      </c>
      <c r="I320">
        <f>_xlfn.XLOOKUP(A320,'2024'!B:B,'2024'!AZ:AZ,"")</f>
        <v>0</v>
      </c>
      <c r="J320">
        <f>_xlfn.XLOOKUP(A320,'2025'!A:A,'2025'!E:E,"")</f>
        <v>0</v>
      </c>
      <c r="K320">
        <f>_xlfn.XLOOKUP(A320,'2025'!A:A,'2025'!F:F,"")</f>
        <v>0</v>
      </c>
    </row>
    <row r="321" spans="1:11">
      <c r="A321" t="str">
        <v>SoftBank Group</v>
      </c>
      <c r="B321">
        <f>_xlfn.XLOOKUP(A321,'2021'!A:A,'2021'!U:U, "")</f>
        <v>1</v>
      </c>
      <c r="C321" t="str">
        <f>_xlfn.XLOOKUP(A321,'2021'!A:A,'2021'!V:V,"")</f>
        <v/>
      </c>
      <c r="D321">
        <f>_xlfn.XLOOKUP(A321,'2022'!A:A,'2022'!V:V,"")</f>
        <v>1</v>
      </c>
      <c r="E321" t="str">
        <f>_xlfn.XLOOKUP(A321,'2022'!A:A,'2022'!W:W,"")</f>
        <v/>
      </c>
      <c r="F321">
        <f>_xlfn.XLOOKUP(A321,'2023'!B:B,'2023'!AD:AD,"")</f>
        <v>1</v>
      </c>
      <c r="G321" t="str">
        <f>_xlfn.XLOOKUP(A321,'2023'!B:B,'2023'!AE:AE,"")</f>
        <v/>
      </c>
      <c r="H321" t="str">
        <f>_xlfn.XLOOKUP(A321,'2024'!B:B,'2024'!AV:AV,"")</f>
        <v/>
      </c>
      <c r="I321">
        <f>_xlfn.XLOOKUP(A321,'2024'!B:B,'2024'!AZ:AZ,"")</f>
        <v>1</v>
      </c>
      <c r="J321">
        <f>_xlfn.XLOOKUP(A321,'2025'!A:A,'2025'!E:E,"")</f>
        <v>0</v>
      </c>
      <c r="K321">
        <f>_xlfn.XLOOKUP(A321,'2025'!A:A,'2025'!F:F,"")</f>
        <v>1</v>
      </c>
    </row>
    <row r="322" spans="1:11">
      <c r="A322" t="str">
        <v>America Movil</v>
      </c>
      <c r="B322" t="str">
        <f>_xlfn.XLOOKUP(A322,'2021'!A:A,'2021'!U:U, "")</f>
        <v/>
      </c>
      <c r="C322" t="str">
        <f>_xlfn.XLOOKUP(A322,'2021'!A:A,'2021'!V:V,"")</f>
        <v/>
      </c>
      <c r="D322" t="str">
        <f>_xlfn.XLOOKUP(A322,'2022'!A:A,'2022'!V:V,"")</f>
        <v/>
      </c>
      <c r="E322" t="str">
        <f>_xlfn.XLOOKUP(A322,'2022'!A:A,'2022'!W:W,"")</f>
        <v/>
      </c>
      <c r="F322" t="str">
        <f>_xlfn.XLOOKUP(A322,'2023'!B:B,'2023'!AD:AD,"")</f>
        <v/>
      </c>
      <c r="G322" t="str">
        <f>_xlfn.XLOOKUP(A322,'2023'!B:B,'2023'!AE:AE,"")</f>
        <v/>
      </c>
      <c r="H322" t="str">
        <f>_xlfn.XLOOKUP(A322,'2024'!B:B,'2024'!AV:AV,"")</f>
        <v/>
      </c>
      <c r="I322">
        <f>_xlfn.XLOOKUP(A322,'2024'!B:B,'2024'!AZ:AZ,"")</f>
        <v>0</v>
      </c>
      <c r="J322">
        <f>_xlfn.XLOOKUP(A322,'2025'!A:A,'2025'!E:E,"")</f>
        <v>0</v>
      </c>
      <c r="K322">
        <f>_xlfn.XLOOKUP(A322,'2025'!A:A,'2025'!F:F,"")</f>
        <v>1</v>
      </c>
    </row>
    <row r="323" spans="1:11">
      <c r="A323" t="str">
        <v>Canadian Imperial Bank of Commerce</v>
      </c>
      <c r="B323" t="str">
        <f>_xlfn.XLOOKUP(A323,'2021'!A:A,'2021'!U:U, "")</f>
        <v/>
      </c>
      <c r="C323" t="str">
        <f>_xlfn.XLOOKUP(A323,'2021'!A:A,'2021'!V:V,"")</f>
        <v/>
      </c>
      <c r="D323" t="str">
        <f>_xlfn.XLOOKUP(A323,'2022'!A:A,'2022'!V:V,"")</f>
        <v/>
      </c>
      <c r="E323" t="str">
        <f>_xlfn.XLOOKUP(A323,'2022'!A:A,'2022'!W:W,"")</f>
        <v/>
      </c>
      <c r="F323" t="str">
        <f>_xlfn.XLOOKUP(A323,'2023'!B:B,'2023'!AD:AD,"")</f>
        <v/>
      </c>
      <c r="G323" t="str">
        <f>_xlfn.XLOOKUP(A323,'2023'!B:B,'2023'!AE:AE,"")</f>
        <v/>
      </c>
      <c r="H323" t="str">
        <f>_xlfn.XLOOKUP(A323,'2024'!B:B,'2024'!AV:AV,"")</f>
        <v/>
      </c>
      <c r="I323">
        <f>_xlfn.XLOOKUP(A323,'2024'!B:B,'2024'!AZ:AZ,"")</f>
        <v>1</v>
      </c>
      <c r="J323">
        <f>_xlfn.XLOOKUP(A323,'2025'!A:A,'2025'!E:E,"")</f>
        <v>0</v>
      </c>
      <c r="K323">
        <f>_xlfn.XLOOKUP(A323,'2025'!A:A,'2025'!F:F,"")</f>
        <v>1</v>
      </c>
    </row>
    <row r="324" spans="1:11">
      <c r="A324" t="str">
        <v>Coca-Cola</v>
      </c>
      <c r="B324" t="str">
        <f>_xlfn.XLOOKUP(A324,'2021'!A:A,'2021'!U:U, "")</f>
        <v/>
      </c>
      <c r="C324">
        <f>_xlfn.XLOOKUP(A324,'2021'!A:A,'2021'!V:V,"")</f>
        <v>1</v>
      </c>
      <c r="D324" t="str">
        <f>_xlfn.XLOOKUP(A324,'2022'!A:A,'2022'!V:V,"")</f>
        <v/>
      </c>
      <c r="E324">
        <f>_xlfn.XLOOKUP(A324,'2022'!A:A,'2022'!W:W,"")</f>
        <v>1</v>
      </c>
      <c r="F324" t="str">
        <f>_xlfn.XLOOKUP(A324,'2023'!B:B,'2023'!AD:AD,"")</f>
        <v/>
      </c>
      <c r="G324">
        <f>_xlfn.XLOOKUP(A324,'2023'!B:B,'2023'!AE:AE,"")</f>
        <v>1</v>
      </c>
      <c r="H324" t="str">
        <f>_xlfn.XLOOKUP(A324,'2024'!B:B,'2024'!AV:AV,"")</f>
        <v/>
      </c>
      <c r="I324">
        <f>_xlfn.XLOOKUP(A324,'2024'!B:B,'2024'!AZ:AZ,"")</f>
        <v>1</v>
      </c>
      <c r="J324">
        <f>_xlfn.XLOOKUP(A324,'2025'!A:A,'2025'!E:E,"")</f>
        <v>0</v>
      </c>
      <c r="K324">
        <f>_xlfn.XLOOKUP(A324,'2025'!A:A,'2025'!F:F,"")</f>
        <v>1</v>
      </c>
    </row>
    <row r="325" spans="1:11">
      <c r="A325" t="str">
        <v>L'Oréal</v>
      </c>
      <c r="B325">
        <f>_xlfn.XLOOKUP(A325,'2021'!A:A,'2021'!U:U, "")</f>
        <v>1</v>
      </c>
      <c r="C325">
        <f>_xlfn.XLOOKUP(A325,'2021'!A:A,'2021'!V:V,"")</f>
        <v>1</v>
      </c>
      <c r="D325">
        <f>_xlfn.XLOOKUP(A325,'2022'!A:A,'2022'!V:V,"")</f>
        <v>1</v>
      </c>
      <c r="E325">
        <f>_xlfn.XLOOKUP(A325,'2022'!A:A,'2022'!W:W,"")</f>
        <v>1</v>
      </c>
      <c r="F325" t="str">
        <f>_xlfn.XLOOKUP(A325,'2023'!B:B,'2023'!AD:AD,"")</f>
        <v/>
      </c>
      <c r="G325">
        <f>_xlfn.XLOOKUP(A325,'2023'!B:B,'2023'!AE:AE,"")</f>
        <v>1</v>
      </c>
      <c r="H325" t="str">
        <f>_xlfn.XLOOKUP(A325,'2024'!B:B,'2024'!AV:AV,"")</f>
        <v/>
      </c>
      <c r="I325" t="str">
        <f>_xlfn.XLOOKUP(A325,'2024'!B:B,'2024'!AZ:AZ,"")</f>
        <v/>
      </c>
      <c r="J325">
        <f>_xlfn.XLOOKUP(A325,'2025'!A:A,'2025'!E:E,"")</f>
        <v>0</v>
      </c>
      <c r="K325">
        <f>_xlfn.XLOOKUP(A325,'2025'!A:A,'2025'!F:F,"")</f>
        <v>1</v>
      </c>
    </row>
    <row r="326" spans="1:11">
      <c r="A326" t="str">
        <v>Denso</v>
      </c>
      <c r="B326">
        <f>_xlfn.XLOOKUP(A326,'2021'!A:A,'2021'!U:U, "")</f>
        <v>1</v>
      </c>
      <c r="C326" t="str">
        <f>_xlfn.XLOOKUP(A326,'2021'!A:A,'2021'!V:V,"")</f>
        <v/>
      </c>
      <c r="D326">
        <f>_xlfn.XLOOKUP(A326,'2022'!A:A,'2022'!V:V,"")</f>
        <v>1</v>
      </c>
      <c r="E326" t="str">
        <f>_xlfn.XLOOKUP(A326,'2022'!A:A,'2022'!W:W,"")</f>
        <v/>
      </c>
      <c r="F326">
        <f>_xlfn.XLOOKUP(A326,'2023'!B:B,'2023'!AD:AD,"")</f>
        <v>1</v>
      </c>
      <c r="G326" t="str">
        <f>_xlfn.XLOOKUP(A326,'2023'!B:B,'2023'!AE:AE,"")</f>
        <v/>
      </c>
      <c r="H326">
        <f>_xlfn.XLOOKUP(A326,'2024'!B:B,'2024'!AV:AV,"")</f>
        <v>1</v>
      </c>
      <c r="I326">
        <f>_xlfn.XLOOKUP(A326,'2024'!B:B,'2024'!AZ:AZ,"")</f>
        <v>0</v>
      </c>
      <c r="J326">
        <f>_xlfn.XLOOKUP(A326,'2025'!A:A,'2025'!E:E,"")</f>
        <v>1</v>
      </c>
      <c r="K326">
        <f>_xlfn.XLOOKUP(A326,'2025'!A:A,'2025'!F:F,"")</f>
        <v>0</v>
      </c>
    </row>
    <row r="327" spans="1:11">
      <c r="A327" t="str">
        <v>TIAA</v>
      </c>
      <c r="B327" t="str">
        <f>_xlfn.XLOOKUP(A327,'2021'!A:A,'2021'!U:U, "")</f>
        <v/>
      </c>
      <c r="C327" t="str">
        <f>_xlfn.XLOOKUP(A327,'2021'!A:A,'2021'!V:V,"")</f>
        <v/>
      </c>
      <c r="D327" t="str">
        <f>_xlfn.XLOOKUP(A327,'2022'!A:A,'2022'!V:V,"")</f>
        <v/>
      </c>
      <c r="E327">
        <f>_xlfn.XLOOKUP(A327,'2022'!A:A,'2022'!W:W,"")</f>
        <v>1</v>
      </c>
      <c r="F327" t="str">
        <f>_xlfn.XLOOKUP(A327,'2023'!B:B,'2023'!AD:AD,"")</f>
        <v/>
      </c>
      <c r="G327">
        <f>_xlfn.XLOOKUP(A327,'2023'!B:B,'2023'!AE:AE,"")</f>
        <v>1</v>
      </c>
      <c r="H327" t="str">
        <f>_xlfn.XLOOKUP(A327,'2024'!B:B,'2024'!AV:AV,"")</f>
        <v/>
      </c>
      <c r="I327">
        <f>_xlfn.XLOOKUP(A327,'2024'!B:B,'2024'!AZ:AZ,"")</f>
        <v>1</v>
      </c>
      <c r="J327">
        <f>_xlfn.XLOOKUP(A327,'2025'!A:A,'2025'!E:E,"")</f>
        <v>0</v>
      </c>
      <c r="K327">
        <f>_xlfn.XLOOKUP(A327,'2025'!A:A,'2025'!F:F,"")</f>
        <v>1</v>
      </c>
    </row>
    <row r="328" spans="1:11">
      <c r="A328" t="str">
        <v>Meituan</v>
      </c>
      <c r="B328" t="str">
        <f>_xlfn.XLOOKUP(A328,'2021'!A:A,'2021'!U:U, "")</f>
        <v/>
      </c>
      <c r="C328" t="str">
        <f>_xlfn.XLOOKUP(A328,'2021'!A:A,'2021'!V:V,"")</f>
        <v/>
      </c>
      <c r="D328" t="str">
        <f>_xlfn.XLOOKUP(A328,'2022'!A:A,'2022'!V:V,"")</f>
        <v/>
      </c>
      <c r="E328" t="str">
        <f>_xlfn.XLOOKUP(A328,'2022'!A:A,'2022'!W:W,"")</f>
        <v/>
      </c>
      <c r="F328" t="str">
        <f>_xlfn.XLOOKUP(A328,'2023'!B:B,'2023'!AD:AD,"")</f>
        <v/>
      </c>
      <c r="G328" t="str">
        <f>_xlfn.XLOOKUP(A328,'2023'!B:B,'2023'!AE:AE,"")</f>
        <v/>
      </c>
      <c r="H328" t="str">
        <f>_xlfn.XLOOKUP(A328,'2024'!B:B,'2024'!AV:AV,"")</f>
        <v/>
      </c>
      <c r="I328">
        <f>_xlfn.XLOOKUP(A328,'2024'!B:B,'2024'!AZ:AZ,"")</f>
        <v>0</v>
      </c>
      <c r="J328">
        <f>_xlfn.XLOOKUP(A328,'2025'!A:A,'2025'!E:E,"")</f>
        <v>0</v>
      </c>
      <c r="K328">
        <f>_xlfn.XLOOKUP(A328,'2025'!A:A,'2025'!F:F,"")</f>
        <v>0</v>
      </c>
    </row>
    <row r="329" spans="1:11">
      <c r="A329" t="str">
        <v>SNCF Group</v>
      </c>
      <c r="B329">
        <f>_xlfn.XLOOKUP(A329,'2021'!A:A,'2021'!U:U, "")</f>
        <v>1</v>
      </c>
      <c r="C329" t="str">
        <f>_xlfn.XLOOKUP(A329,'2021'!A:A,'2021'!V:V,"")</f>
        <v/>
      </c>
      <c r="D329">
        <f>_xlfn.XLOOKUP(A329,'2022'!A:A,'2022'!V:V,"")</f>
        <v>1</v>
      </c>
      <c r="E329" t="str">
        <f>_xlfn.XLOOKUP(A329,'2022'!A:A,'2022'!W:W,"")</f>
        <v/>
      </c>
      <c r="F329">
        <f>_xlfn.XLOOKUP(A329,'2023'!B:B,'2023'!AD:AD,"")</f>
        <v>1</v>
      </c>
      <c r="G329" t="str">
        <f>_xlfn.XLOOKUP(A329,'2023'!B:B,'2023'!AE:AE,"")</f>
        <v/>
      </c>
      <c r="H329" t="str">
        <f>_xlfn.XLOOKUP(A329,'2024'!B:B,'2024'!AV:AV,"")</f>
        <v/>
      </c>
      <c r="I329">
        <f>_xlfn.XLOOKUP(A329,'2024'!B:B,'2024'!AZ:AZ,"")</f>
        <v>1</v>
      </c>
      <c r="J329">
        <f>_xlfn.XLOOKUP(A329,'2025'!A:A,'2025'!E:E,"")</f>
        <v>0</v>
      </c>
      <c r="K329">
        <f>_xlfn.XLOOKUP(A329,'2025'!A:A,'2025'!F:F,"")</f>
        <v>0</v>
      </c>
    </row>
    <row r="330" spans="1:11">
      <c r="A330" t="str">
        <v>Travelers</v>
      </c>
      <c r="B330">
        <f>_xlfn.XLOOKUP(A330,'2021'!A:A,'2021'!U:U, "")</f>
        <v>1</v>
      </c>
      <c r="C330" t="str">
        <f>_xlfn.XLOOKUP(A330,'2021'!A:A,'2021'!V:V,"")</f>
        <v/>
      </c>
      <c r="D330">
        <f>_xlfn.XLOOKUP(A330,'2022'!A:A,'2022'!V:V,"")</f>
        <v>1</v>
      </c>
      <c r="E330" t="str">
        <f>_xlfn.XLOOKUP(A330,'2022'!A:A,'2022'!W:W,"")</f>
        <v/>
      </c>
      <c r="F330">
        <f>_xlfn.XLOOKUP(A330,'2023'!B:B,'2023'!AD:AD,"")</f>
        <v>1</v>
      </c>
      <c r="G330" t="str">
        <f>_xlfn.XLOOKUP(A330,'2023'!B:B,'2023'!AE:AE,"")</f>
        <v/>
      </c>
      <c r="H330">
        <f>_xlfn.XLOOKUP(A330,'2024'!B:B,'2024'!AV:AV,"")</f>
        <v>1</v>
      </c>
      <c r="I330">
        <f>_xlfn.XLOOKUP(A330,'2024'!B:B,'2024'!AZ:AZ,"")</f>
        <v>0</v>
      </c>
      <c r="J330">
        <f>_xlfn.XLOOKUP(A330,'2025'!A:A,'2025'!E:E,"")</f>
        <v>1</v>
      </c>
      <c r="K330">
        <f>_xlfn.XLOOKUP(A330,'2025'!A:A,'2025'!F:F,"")</f>
        <v>0</v>
      </c>
    </row>
    <row r="331" spans="1:11">
      <c r="A331" t="str">
        <v>Zhejiang Communications Investment Group</v>
      </c>
      <c r="B331" t="str">
        <f>_xlfn.XLOOKUP(A331,'2021'!A:A,'2021'!U:U, "")</f>
        <v/>
      </c>
      <c r="C331" t="str">
        <f>_xlfn.XLOOKUP(A331,'2021'!A:A,'2021'!V:V,"")</f>
        <v/>
      </c>
      <c r="D331" t="str">
        <f>_xlfn.XLOOKUP(A331,'2022'!A:A,'2022'!V:V,"")</f>
        <v/>
      </c>
      <c r="E331" t="str">
        <f>_xlfn.XLOOKUP(A331,'2022'!A:A,'2022'!W:W,"")</f>
        <v/>
      </c>
      <c r="F331" t="str">
        <f>_xlfn.XLOOKUP(A331,'2023'!B:B,'2023'!AD:AD,"")</f>
        <v/>
      </c>
      <c r="G331" t="str">
        <f>_xlfn.XLOOKUP(A331,'2023'!B:B,'2023'!AE:AE,"")</f>
        <v/>
      </c>
      <c r="H331" t="str">
        <f>_xlfn.XLOOKUP(A331,'2024'!B:B,'2024'!AV:AV,"")</f>
        <v/>
      </c>
      <c r="I331">
        <f>_xlfn.XLOOKUP(A331,'2024'!B:B,'2024'!AZ:AZ,"")</f>
        <v>0</v>
      </c>
      <c r="J331">
        <f>_xlfn.XLOOKUP(A331,'2025'!A:A,'2025'!E:E,"")</f>
        <v>0</v>
      </c>
      <c r="K331">
        <f>_xlfn.XLOOKUP(A331,'2025'!A:A,'2025'!F:F,"")</f>
        <v>0</v>
      </c>
    </row>
    <row r="332" spans="1:11">
      <c r="A332" t="str">
        <v>Swiss Re</v>
      </c>
      <c r="B332">
        <f>_xlfn.XLOOKUP(A332,'2021'!A:A,'2021'!U:U, "")</f>
        <v>1</v>
      </c>
      <c r="C332">
        <f>_xlfn.XLOOKUP(A332,'2021'!A:A,'2021'!V:V,"")</f>
        <v>1</v>
      </c>
      <c r="D332">
        <f>_xlfn.XLOOKUP(A332,'2022'!A:A,'2022'!V:V,"")</f>
        <v>1</v>
      </c>
      <c r="E332">
        <f>_xlfn.XLOOKUP(A332,'2022'!A:A,'2022'!W:W,"")</f>
        <v>1</v>
      </c>
      <c r="F332" t="str">
        <f>_xlfn.XLOOKUP(A332,'2023'!B:B,'2023'!AD:AD,"")</f>
        <v/>
      </c>
      <c r="G332">
        <f>_xlfn.XLOOKUP(A332,'2023'!B:B,'2023'!AE:AE,"")</f>
        <v>1</v>
      </c>
      <c r="H332" t="str">
        <f>_xlfn.XLOOKUP(A332,'2024'!B:B,'2024'!AV:AV,"")</f>
        <v/>
      </c>
      <c r="I332">
        <f>_xlfn.XLOOKUP(A332,'2024'!B:B,'2024'!AZ:AZ,"")</f>
        <v>1</v>
      </c>
      <c r="J332">
        <f>_xlfn.XLOOKUP(A332,'2025'!A:A,'2025'!E:E,"")</f>
        <v>0</v>
      </c>
      <c r="K332">
        <f>_xlfn.XLOOKUP(A332,'2025'!A:A,'2025'!F:F,"")</f>
        <v>1</v>
      </c>
    </row>
    <row r="333" spans="1:11">
      <c r="A333" t="str">
        <v>China South Industries Group</v>
      </c>
      <c r="B333" t="str">
        <f>_xlfn.XLOOKUP(A333,'2021'!A:A,'2021'!U:U, "")</f>
        <v/>
      </c>
      <c r="C333" t="str">
        <f>_xlfn.XLOOKUP(A333,'2021'!A:A,'2021'!V:V,"")</f>
        <v/>
      </c>
      <c r="D333" t="str">
        <f>_xlfn.XLOOKUP(A333,'2022'!A:A,'2022'!V:V,"")</f>
        <v/>
      </c>
      <c r="E333" t="str">
        <f>_xlfn.XLOOKUP(A333,'2022'!A:A,'2022'!W:W,"")</f>
        <v/>
      </c>
      <c r="F333" t="str">
        <f>_xlfn.XLOOKUP(A333,'2023'!B:B,'2023'!AD:AD,"")</f>
        <v/>
      </c>
      <c r="G333" t="str">
        <f>_xlfn.XLOOKUP(A333,'2023'!B:B,'2023'!AE:AE,"")</f>
        <v/>
      </c>
      <c r="H333" t="str">
        <f>_xlfn.XLOOKUP(A333,'2024'!B:B,'2024'!AV:AV,"")</f>
        <v/>
      </c>
      <c r="I333">
        <f>_xlfn.XLOOKUP(A333,'2024'!B:B,'2024'!AZ:AZ,"")</f>
        <v>0</v>
      </c>
      <c r="J333">
        <f>_xlfn.XLOOKUP(A333,'2025'!A:A,'2025'!E:E,"")</f>
        <v>0</v>
      </c>
      <c r="K333">
        <f>_xlfn.XLOOKUP(A333,'2025'!A:A,'2025'!F:F,"")</f>
        <v>0</v>
      </c>
    </row>
    <row r="334" spans="1:11">
      <c r="A334" t="str">
        <v>Raizen</v>
      </c>
      <c r="B334" t="str">
        <f>_xlfn.XLOOKUP(A334,'2021'!A:A,'2021'!U:U, "")</f>
        <v/>
      </c>
      <c r="C334" t="str">
        <f>_xlfn.XLOOKUP(A334,'2021'!A:A,'2021'!V:V,"")</f>
        <v/>
      </c>
      <c r="D334" t="str">
        <f>_xlfn.XLOOKUP(A334,'2022'!A:A,'2022'!V:V,"")</f>
        <v/>
      </c>
      <c r="E334" t="str">
        <f>_xlfn.XLOOKUP(A334,'2022'!A:A,'2022'!W:W,"")</f>
        <v/>
      </c>
      <c r="F334" t="str">
        <f>_xlfn.XLOOKUP(A334,'2023'!B:B,'2023'!AD:AD,"")</f>
        <v/>
      </c>
      <c r="G334" t="str">
        <f>_xlfn.XLOOKUP(A334,'2023'!B:B,'2023'!AE:AE,"")</f>
        <v/>
      </c>
      <c r="H334" t="str">
        <f>_xlfn.XLOOKUP(A334,'2024'!B:B,'2024'!AV:AV,"")</f>
        <v/>
      </c>
      <c r="I334">
        <f>_xlfn.XLOOKUP(A334,'2024'!B:B,'2024'!AZ:AZ,"")</f>
        <v>0</v>
      </c>
      <c r="J334">
        <f>_xlfn.XLOOKUP(A334,'2025'!A:A,'2025'!E:E,"")</f>
        <v>0</v>
      </c>
      <c r="K334">
        <f>_xlfn.XLOOKUP(A334,'2025'!A:A,'2025'!F:F,"")</f>
        <v>0</v>
      </c>
    </row>
    <row r="335" spans="1:11">
      <c r="A335" t="str">
        <v>Taikang Insurance Group</v>
      </c>
      <c r="B335" t="str">
        <f>_xlfn.XLOOKUP(A335,'2021'!A:A,'2021'!U:U, "")</f>
        <v/>
      </c>
      <c r="C335" t="str">
        <f>_xlfn.XLOOKUP(A335,'2021'!A:A,'2021'!V:V,"")</f>
        <v/>
      </c>
      <c r="D335" t="str">
        <f>_xlfn.XLOOKUP(A335,'2022'!A:A,'2022'!V:V,"")</f>
        <v/>
      </c>
      <c r="E335" t="str">
        <f>_xlfn.XLOOKUP(A335,'2022'!A:A,'2022'!W:W,"")</f>
        <v/>
      </c>
      <c r="F335" t="str">
        <f>_xlfn.XLOOKUP(A335,'2023'!B:B,'2023'!AD:AD,"")</f>
        <v/>
      </c>
      <c r="G335" t="str">
        <f>_xlfn.XLOOKUP(A335,'2023'!B:B,'2023'!AE:AE,"")</f>
        <v/>
      </c>
      <c r="H335" t="str">
        <f>_xlfn.XLOOKUP(A335,'2024'!B:B,'2024'!AV:AV,"")</f>
        <v/>
      </c>
      <c r="I335">
        <f>_xlfn.XLOOKUP(A335,'2024'!B:B,'2024'!AZ:AZ,"")</f>
        <v>0</v>
      </c>
      <c r="J335">
        <f>_xlfn.XLOOKUP(A335,'2025'!A:A,'2025'!E:E,"")</f>
        <v>0</v>
      </c>
      <c r="K335">
        <f>_xlfn.XLOOKUP(A335,'2025'!A:A,'2025'!F:F,"")</f>
        <v>0</v>
      </c>
    </row>
    <row r="336" spans="1:11">
      <c r="A336" t="str">
        <v>Ingka Group</v>
      </c>
      <c r="B336" t="str">
        <f>_xlfn.XLOOKUP(A336,'2021'!A:A,'2021'!U:U, "")</f>
        <v/>
      </c>
      <c r="C336">
        <f>_xlfn.XLOOKUP(A336,'2021'!A:A,'2021'!V:V,"")</f>
        <v>1</v>
      </c>
      <c r="D336" t="str">
        <f>_xlfn.XLOOKUP(A336,'2022'!A:A,'2022'!V:V,"")</f>
        <v/>
      </c>
      <c r="E336">
        <f>_xlfn.XLOOKUP(A336,'2022'!A:A,'2022'!W:W,"")</f>
        <v>1</v>
      </c>
      <c r="F336" t="str">
        <f>_xlfn.XLOOKUP(A336,'2023'!B:B,'2023'!AD:AD,"")</f>
        <v/>
      </c>
      <c r="G336">
        <f>_xlfn.XLOOKUP(A336,'2023'!B:B,'2023'!AE:AE,"")</f>
        <v>1</v>
      </c>
      <c r="H336" t="str">
        <f>_xlfn.XLOOKUP(A336,'2024'!B:B,'2024'!AV:AV,"")</f>
        <v/>
      </c>
      <c r="I336">
        <f>_xlfn.XLOOKUP(A336,'2024'!B:B,'2024'!AZ:AZ,"")</f>
        <v>1</v>
      </c>
      <c r="J336">
        <f>_xlfn.XLOOKUP(A336,'2025'!A:A,'2025'!E:E,"")</f>
        <v>0</v>
      </c>
      <c r="K336">
        <f>_xlfn.XLOOKUP(A336,'2025'!A:A,'2025'!F:F,"")</f>
        <v>1</v>
      </c>
    </row>
    <row r="337" spans="1:11">
      <c r="A337" t="str">
        <v>Eli Lilly</v>
      </c>
      <c r="B337">
        <f>_xlfn.XLOOKUP(A337,'2021'!A:A,'2021'!U:U, "")</f>
        <v>1</v>
      </c>
      <c r="C337" t="str">
        <f>_xlfn.XLOOKUP(A337,'2021'!A:A,'2021'!V:V,"")</f>
        <v/>
      </c>
      <c r="D337" t="str">
        <f>_xlfn.XLOOKUP(A337,'2022'!A:A,'2022'!V:V,"")</f>
        <v/>
      </c>
      <c r="E337" t="str">
        <f>_xlfn.XLOOKUP(A337,'2022'!A:A,'2022'!W:W,"")</f>
        <v/>
      </c>
      <c r="F337" t="str">
        <f>_xlfn.XLOOKUP(A337,'2023'!B:B,'2023'!AD:AD,"")</f>
        <v/>
      </c>
      <c r="G337" t="str">
        <f>_xlfn.XLOOKUP(A337,'2023'!B:B,'2023'!AE:AE,"")</f>
        <v/>
      </c>
      <c r="H337">
        <f>_xlfn.XLOOKUP(A337,'2024'!B:B,'2024'!AV:AV,"")</f>
        <v>1</v>
      </c>
      <c r="I337">
        <f>_xlfn.XLOOKUP(A337,'2024'!B:B,'2024'!AZ:AZ,"")</f>
        <v>0</v>
      </c>
      <c r="J337">
        <f>_xlfn.XLOOKUP(A337,'2025'!A:A,'2025'!E:E,"")</f>
        <v>1</v>
      </c>
      <c r="K337">
        <f>_xlfn.XLOOKUP(A337,'2025'!A:A,'2025'!F:F,"")</f>
        <v>0</v>
      </c>
    </row>
    <row r="338" spans="1:11">
      <c r="A338" t="str">
        <v>ACS</v>
      </c>
      <c r="B338" t="str">
        <f>_xlfn.XLOOKUP(A338,'2021'!A:A,'2021'!U:U, "")</f>
        <v/>
      </c>
      <c r="C338" t="str">
        <f>_xlfn.XLOOKUP(A338,'2021'!A:A,'2021'!V:V,"")</f>
        <v/>
      </c>
      <c r="D338">
        <f>_xlfn.XLOOKUP(A338,'2022'!A:A,'2022'!V:V,"")</f>
        <v>1</v>
      </c>
      <c r="E338" t="str">
        <f>_xlfn.XLOOKUP(A338,'2022'!A:A,'2022'!W:W,"")</f>
        <v/>
      </c>
      <c r="F338">
        <f>_xlfn.XLOOKUP(A338,'2023'!B:B,'2023'!AD:AD,"")</f>
        <v>1</v>
      </c>
      <c r="G338" t="str">
        <f>_xlfn.XLOOKUP(A338,'2023'!B:B,'2023'!AE:AE,"")</f>
        <v/>
      </c>
      <c r="H338">
        <f>_xlfn.XLOOKUP(A338,'2024'!B:B,'2024'!AV:AV,"")</f>
        <v>1</v>
      </c>
      <c r="I338">
        <f>_xlfn.XLOOKUP(A338,'2024'!B:B,'2024'!AZ:AZ,"")</f>
        <v>0</v>
      </c>
      <c r="J338">
        <f>_xlfn.XLOOKUP(A338,'2025'!A:A,'2025'!E:E,"")</f>
        <v>0</v>
      </c>
      <c r="K338">
        <f>_xlfn.XLOOKUP(A338,'2025'!A:A,'2025'!F:F,"")</f>
        <v>1</v>
      </c>
    </row>
    <row r="339" spans="1:11">
      <c r="A339" t="str">
        <v>Susun Construction Group</v>
      </c>
      <c r="B339" t="str">
        <f>_xlfn.XLOOKUP(A339,'2021'!A:A,'2021'!U:U, "")</f>
        <v/>
      </c>
      <c r="C339" t="str">
        <f>_xlfn.XLOOKUP(A339,'2021'!A:A,'2021'!V:V,"")</f>
        <v/>
      </c>
      <c r="D339" t="str">
        <f>_xlfn.XLOOKUP(A339,'2022'!A:A,'2022'!V:V,"")</f>
        <v/>
      </c>
      <c r="E339" t="str">
        <f>_xlfn.XLOOKUP(A339,'2022'!A:A,'2022'!W:W,"")</f>
        <v/>
      </c>
      <c r="F339" t="str">
        <f>_xlfn.XLOOKUP(A339,'2023'!B:B,'2023'!AD:AD,"")</f>
        <v/>
      </c>
      <c r="G339" t="str">
        <f>_xlfn.XLOOKUP(A339,'2023'!B:B,'2023'!AE:AE,"")</f>
        <v/>
      </c>
      <c r="H339" t="str">
        <f>_xlfn.XLOOKUP(A339,'2024'!B:B,'2024'!AV:AV,"")</f>
        <v/>
      </c>
      <c r="I339">
        <f>_xlfn.XLOOKUP(A339,'2024'!B:B,'2024'!AZ:AZ,"")</f>
        <v>0</v>
      </c>
      <c r="J339">
        <f>_xlfn.XLOOKUP(A339,'2025'!A:A,'2025'!E:E,"")</f>
        <v>0</v>
      </c>
      <c r="K339">
        <f>_xlfn.XLOOKUP(A339,'2025'!A:A,'2025'!F:F,"")</f>
        <v>0</v>
      </c>
    </row>
    <row r="340" spans="1:11">
      <c r="A340" t="str">
        <v>China Huadian</v>
      </c>
      <c r="B340" t="str">
        <f>_xlfn.XLOOKUP(A340,'2021'!A:A,'2021'!U:U, "")</f>
        <v/>
      </c>
      <c r="C340" t="str">
        <f>_xlfn.XLOOKUP(A340,'2021'!A:A,'2021'!V:V,"")</f>
        <v/>
      </c>
      <c r="D340" t="str">
        <f>_xlfn.XLOOKUP(A340,'2022'!A:A,'2022'!V:V,"")</f>
        <v/>
      </c>
      <c r="E340" t="str">
        <f>_xlfn.XLOOKUP(A340,'2022'!A:A,'2022'!W:W,"")</f>
        <v/>
      </c>
      <c r="F340" t="str">
        <f>_xlfn.XLOOKUP(A340,'2023'!B:B,'2023'!AD:AD,"")</f>
        <v/>
      </c>
      <c r="G340" t="str">
        <f>_xlfn.XLOOKUP(A340,'2023'!B:B,'2023'!AE:AE,"")</f>
        <v/>
      </c>
      <c r="H340" t="str">
        <f>_xlfn.XLOOKUP(A340,'2024'!B:B,'2024'!AV:AV,"")</f>
        <v/>
      </c>
      <c r="I340">
        <f>_xlfn.XLOOKUP(A340,'2024'!B:B,'2024'!AZ:AZ,"")</f>
        <v>0</v>
      </c>
      <c r="J340">
        <f>_xlfn.XLOOKUP(A340,'2025'!A:A,'2025'!E:E,"")</f>
        <v>0</v>
      </c>
      <c r="K340">
        <f>_xlfn.XLOOKUP(A340,'2025'!A:A,'2025'!F:F,"")</f>
        <v>0</v>
      </c>
    </row>
    <row r="341" spans="1:11">
      <c r="A341" t="str">
        <v>George Weston</v>
      </c>
      <c r="B341" t="str">
        <f>_xlfn.XLOOKUP(A341,'2021'!A:A,'2021'!U:U, "")</f>
        <v/>
      </c>
      <c r="C341" t="str">
        <f>_xlfn.XLOOKUP(A341,'2021'!A:A,'2021'!V:V,"")</f>
        <v/>
      </c>
      <c r="D341" t="str">
        <f>_xlfn.XLOOKUP(A341,'2022'!A:A,'2022'!V:V,"")</f>
        <v/>
      </c>
      <c r="E341">
        <f>_xlfn.XLOOKUP(A341,'2022'!A:A,'2022'!W:W,"")</f>
        <v>1</v>
      </c>
      <c r="F341" t="str">
        <f>_xlfn.XLOOKUP(A341,'2023'!B:B,'2023'!AD:AD,"")</f>
        <v/>
      </c>
      <c r="G341">
        <f>_xlfn.XLOOKUP(A341,'2023'!B:B,'2023'!AE:AE,"")</f>
        <v>1</v>
      </c>
      <c r="H341" t="str">
        <f>_xlfn.XLOOKUP(A341,'2024'!B:B,'2024'!AV:AV,"")</f>
        <v/>
      </c>
      <c r="I341">
        <f>_xlfn.XLOOKUP(A341,'2024'!B:B,'2024'!AZ:AZ,"")</f>
        <v>1</v>
      </c>
      <c r="J341">
        <f>_xlfn.XLOOKUP(A341,'2025'!A:A,'2025'!E:E,"")</f>
        <v>0</v>
      </c>
      <c r="K341">
        <f>_xlfn.XLOOKUP(A341,'2025'!A:A,'2025'!F:F,"")</f>
        <v>1</v>
      </c>
    </row>
    <row r="342" spans="1:11">
      <c r="A342" t="str">
        <v>Orange</v>
      </c>
      <c r="B342" t="str">
        <f>_xlfn.XLOOKUP(A342,'2021'!A:A,'2021'!U:U, "")</f>
        <v/>
      </c>
      <c r="C342">
        <f>_xlfn.XLOOKUP(A342,'2021'!A:A,'2021'!V:V,"")</f>
        <v>1</v>
      </c>
      <c r="D342" t="str">
        <f>_xlfn.XLOOKUP(A342,'2022'!A:A,'2022'!V:V,"")</f>
        <v/>
      </c>
      <c r="E342">
        <f>_xlfn.XLOOKUP(A342,'2022'!A:A,'2022'!W:W,"")</f>
        <v>1</v>
      </c>
      <c r="F342" t="str">
        <f>_xlfn.XLOOKUP(A342,'2023'!B:B,'2023'!AD:AD,"")</f>
        <v/>
      </c>
      <c r="G342">
        <f>_xlfn.XLOOKUP(A342,'2023'!B:B,'2023'!AE:AE,"")</f>
        <v>1</v>
      </c>
      <c r="H342" t="str">
        <f>_xlfn.XLOOKUP(A342,'2024'!B:B,'2024'!AV:AV,"")</f>
        <v/>
      </c>
      <c r="I342">
        <f>_xlfn.XLOOKUP(A342,'2024'!B:B,'2024'!AZ:AZ,"")</f>
        <v>1</v>
      </c>
      <c r="J342">
        <f>_xlfn.XLOOKUP(A342,'2025'!A:A,'2025'!E:E,"")</f>
        <v>0</v>
      </c>
      <c r="K342">
        <f>_xlfn.XLOOKUP(A342,'2025'!A:A,'2025'!F:F,"")</f>
        <v>1</v>
      </c>
    </row>
    <row r="343" spans="1:11">
      <c r="A343" t="str">
        <v>ZF Friedrichshafen</v>
      </c>
      <c r="B343">
        <f>_xlfn.XLOOKUP(A343,'2021'!A:A,'2021'!U:U, "")</f>
        <v>1</v>
      </c>
      <c r="C343" t="str">
        <f>_xlfn.XLOOKUP(A343,'2021'!A:A,'2021'!V:V,"")</f>
        <v/>
      </c>
      <c r="D343">
        <f>_xlfn.XLOOKUP(A343,'2022'!A:A,'2022'!V:V,"")</f>
        <v>1</v>
      </c>
      <c r="E343" t="str">
        <f>_xlfn.XLOOKUP(A343,'2022'!A:A,'2022'!W:W,"")</f>
        <v/>
      </c>
      <c r="F343" t="str">
        <f>_xlfn.XLOOKUP(A343,'2023'!B:B,'2023'!AD:AD,"")</f>
        <v/>
      </c>
      <c r="G343">
        <f>_xlfn.XLOOKUP(A343,'2023'!B:B,'2023'!AE:AE,"")</f>
        <v>1</v>
      </c>
      <c r="H343">
        <f>_xlfn.XLOOKUP(A343,'2024'!B:B,'2024'!AV:AV,"")</f>
        <v>1</v>
      </c>
      <c r="I343">
        <f>_xlfn.XLOOKUP(A343,'2024'!B:B,'2024'!AZ:AZ,"")</f>
        <v>0</v>
      </c>
      <c r="J343">
        <f>_xlfn.XLOOKUP(A343,'2025'!A:A,'2025'!E:E,"")</f>
        <v>1</v>
      </c>
      <c r="K343">
        <f>_xlfn.XLOOKUP(A343,'2025'!A:A,'2025'!F:F,"")</f>
        <v>0</v>
      </c>
    </row>
    <row r="344" spans="1:11">
      <c r="A344" t="str">
        <v>Telefonica</v>
      </c>
      <c r="B344" t="str">
        <f>_xlfn.XLOOKUP(A344,'2021'!A:A,'2021'!U:U, "")</f>
        <v/>
      </c>
      <c r="C344" t="str">
        <f>_xlfn.XLOOKUP(A344,'2021'!A:A,'2021'!V:V,"")</f>
        <v/>
      </c>
      <c r="D344" t="str">
        <f>_xlfn.XLOOKUP(A344,'2022'!A:A,'2022'!V:V,"")</f>
        <v/>
      </c>
      <c r="E344" t="str">
        <f>_xlfn.XLOOKUP(A344,'2022'!A:A,'2022'!W:W,"")</f>
        <v/>
      </c>
      <c r="F344" t="str">
        <f>_xlfn.XLOOKUP(A344,'2023'!B:B,'2023'!AD:AD,"")</f>
        <v/>
      </c>
      <c r="G344" t="str">
        <f>_xlfn.XLOOKUP(A344,'2023'!B:B,'2023'!AE:AE,"")</f>
        <v/>
      </c>
      <c r="H344" t="str">
        <f>_xlfn.XLOOKUP(A344,'2024'!B:B,'2024'!AV:AV,"")</f>
        <v/>
      </c>
      <c r="I344">
        <f>_xlfn.XLOOKUP(A344,'2024'!B:B,'2024'!AZ:AZ,"")</f>
        <v>1</v>
      </c>
      <c r="J344">
        <f>_xlfn.XLOOKUP(A344,'2025'!A:A,'2025'!E:E,"")</f>
        <v>0</v>
      </c>
      <c r="K344">
        <f>_xlfn.XLOOKUP(A344,'2025'!A:A,'2025'!F:F,"")</f>
        <v>1</v>
      </c>
    </row>
    <row r="345" spans="1:11">
      <c r="A345" t="str">
        <v>Tokyo Electric Power</v>
      </c>
      <c r="B345" t="str">
        <f>_xlfn.XLOOKUP(A345,'2021'!A:A,'2021'!U:U, "")</f>
        <v/>
      </c>
      <c r="C345">
        <f>_xlfn.XLOOKUP(A345,'2021'!A:A,'2021'!V:V,"")</f>
        <v>1</v>
      </c>
      <c r="D345" t="str">
        <f>_xlfn.XLOOKUP(A345,'2022'!A:A,'2022'!V:V,"")</f>
        <v/>
      </c>
      <c r="E345">
        <f>_xlfn.XLOOKUP(A345,'2022'!A:A,'2022'!W:W,"")</f>
        <v>1</v>
      </c>
      <c r="F345" t="str">
        <f>_xlfn.XLOOKUP(A345,'2023'!B:B,'2023'!AD:AD,"")</f>
        <v/>
      </c>
      <c r="G345">
        <f>_xlfn.XLOOKUP(A345,'2023'!B:B,'2023'!AE:AE,"")</f>
        <v>1</v>
      </c>
      <c r="H345" t="str">
        <f>_xlfn.XLOOKUP(A345,'2024'!B:B,'2024'!AV:AV,"")</f>
        <v/>
      </c>
      <c r="I345">
        <f>_xlfn.XLOOKUP(A345,'2024'!B:B,'2024'!AZ:AZ,"")</f>
        <v>1</v>
      </c>
      <c r="J345">
        <f>_xlfn.XLOOKUP(A345,'2025'!A:A,'2025'!E:E,"")</f>
        <v>1</v>
      </c>
      <c r="K345">
        <f>_xlfn.XLOOKUP(A345,'2025'!A:A,'2025'!F:F,"")</f>
        <v>0</v>
      </c>
    </row>
    <row r="346" spans="1:11">
      <c r="A346" t="str">
        <v>Woolworths Group</v>
      </c>
      <c r="B346" t="str">
        <f>_xlfn.XLOOKUP(A346,'2021'!A:A,'2021'!U:U, "")</f>
        <v/>
      </c>
      <c r="C346">
        <f>_xlfn.XLOOKUP(A346,'2021'!A:A,'2021'!V:V,"")</f>
        <v>1</v>
      </c>
      <c r="D346" t="str">
        <f>_xlfn.XLOOKUP(A346,'2022'!A:A,'2022'!V:V,"")</f>
        <v/>
      </c>
      <c r="E346">
        <f>_xlfn.XLOOKUP(A346,'2022'!A:A,'2022'!W:W,"")</f>
        <v>1</v>
      </c>
      <c r="F346" t="str">
        <f>_xlfn.XLOOKUP(A346,'2023'!B:B,'2023'!AD:AD,"")</f>
        <v/>
      </c>
      <c r="G346">
        <f>_xlfn.XLOOKUP(A346,'2023'!B:B,'2023'!AE:AE,"")</f>
        <v>1</v>
      </c>
      <c r="H346" t="str">
        <f>_xlfn.XLOOKUP(A346,'2024'!B:B,'2024'!AV:AV,"")</f>
        <v/>
      </c>
      <c r="I346">
        <f>_xlfn.XLOOKUP(A346,'2024'!B:B,'2024'!AZ:AZ,"")</f>
        <v>1</v>
      </c>
      <c r="J346">
        <f>_xlfn.XLOOKUP(A346,'2025'!A:A,'2025'!E:E,"")</f>
        <v>0</v>
      </c>
      <c r="K346">
        <f>_xlfn.XLOOKUP(A346,'2025'!A:A,'2025'!F:F,"")</f>
        <v>1</v>
      </c>
    </row>
    <row r="347" spans="1:11">
      <c r="A347" t="str">
        <v>Vodafone Group</v>
      </c>
      <c r="B347" t="str">
        <f>_xlfn.XLOOKUP(A347,'2021'!A:A,'2021'!U:U, "")</f>
        <v/>
      </c>
      <c r="C347">
        <f>_xlfn.XLOOKUP(A347,'2021'!A:A,'2021'!V:V,"")</f>
        <v>1</v>
      </c>
      <c r="D347" t="str">
        <f>_xlfn.XLOOKUP(A347,'2022'!A:A,'2022'!V:V,"")</f>
        <v/>
      </c>
      <c r="E347">
        <f>_xlfn.XLOOKUP(A347,'2022'!A:A,'2022'!W:W,"")</f>
        <v>1</v>
      </c>
      <c r="F347" t="str">
        <f>_xlfn.XLOOKUP(A347,'2023'!B:B,'2023'!AD:AD,"")</f>
        <v/>
      </c>
      <c r="G347">
        <f>_xlfn.XLOOKUP(A347,'2023'!B:B,'2023'!AE:AE,"")</f>
        <v>1</v>
      </c>
      <c r="H347" t="str">
        <f>_xlfn.XLOOKUP(A347,'2024'!B:B,'2024'!AV:AV,"")</f>
        <v/>
      </c>
      <c r="I347">
        <f>_xlfn.XLOOKUP(A347,'2024'!B:B,'2024'!AZ:AZ,"")</f>
        <v>1</v>
      </c>
      <c r="J347">
        <f>_xlfn.XLOOKUP(A347,'2025'!A:A,'2025'!E:E,"")</f>
        <v>0</v>
      </c>
      <c r="K347">
        <f>_xlfn.XLOOKUP(A347,'2025'!A:A,'2025'!F:F,"")</f>
        <v>1</v>
      </c>
    </row>
    <row r="348" spans="1:11">
      <c r="A348" t="str">
        <v>Uber Technologies</v>
      </c>
      <c r="B348" t="str">
        <f>_xlfn.XLOOKUP(A348,'2021'!A:A,'2021'!U:U, "")</f>
        <v/>
      </c>
      <c r="C348" t="str">
        <f>_xlfn.XLOOKUP(A348,'2021'!A:A,'2021'!V:V,"")</f>
        <v/>
      </c>
      <c r="D348" t="str">
        <f>_xlfn.XLOOKUP(A348,'2022'!A:A,'2022'!V:V,"")</f>
        <v/>
      </c>
      <c r="E348" t="str">
        <f>_xlfn.XLOOKUP(A348,'2022'!A:A,'2022'!W:W,"")</f>
        <v/>
      </c>
      <c r="F348" t="str">
        <f>_xlfn.XLOOKUP(A348,'2023'!B:B,'2023'!AD:AD,"")</f>
        <v/>
      </c>
      <c r="G348">
        <f>_xlfn.XLOOKUP(A348,'2023'!B:B,'2023'!AE:AE,"")</f>
        <v>1</v>
      </c>
      <c r="H348" t="str">
        <f>_xlfn.XLOOKUP(A348,'2024'!B:B,'2024'!AV:AV,"")</f>
        <v/>
      </c>
      <c r="I348">
        <f>_xlfn.XLOOKUP(A348,'2024'!B:B,'2024'!AZ:AZ,"")</f>
        <v>1</v>
      </c>
      <c r="J348">
        <f>_xlfn.XLOOKUP(A348,'2025'!A:A,'2025'!E:E,"")</f>
        <v>0</v>
      </c>
      <c r="K348">
        <f>_xlfn.XLOOKUP(A348,'2025'!A:A,'2025'!F:F,"")</f>
        <v>1</v>
      </c>
    </row>
    <row r="349" spans="1:11">
      <c r="A349" t="str">
        <v>Quanta Computer</v>
      </c>
      <c r="B349" t="str">
        <f>_xlfn.XLOOKUP(A349,'2021'!A:A,'2021'!U:U, "")</f>
        <v/>
      </c>
      <c r="C349" t="str">
        <f>_xlfn.XLOOKUP(A349,'2021'!A:A,'2021'!V:V,"")</f>
        <v/>
      </c>
      <c r="D349" t="str">
        <f>_xlfn.XLOOKUP(A349,'2022'!A:A,'2022'!V:V,"")</f>
        <v/>
      </c>
      <c r="E349" t="str">
        <f>_xlfn.XLOOKUP(A349,'2022'!A:A,'2022'!W:W,"")</f>
        <v/>
      </c>
      <c r="F349">
        <f>_xlfn.XLOOKUP(A349,'2023'!B:B,'2023'!AD:AD,"")</f>
        <v>1</v>
      </c>
      <c r="G349" t="str">
        <f>_xlfn.XLOOKUP(A349,'2023'!B:B,'2023'!AE:AE,"")</f>
        <v/>
      </c>
      <c r="H349">
        <f>_xlfn.XLOOKUP(A349,'2024'!B:B,'2024'!AV:AV,"")</f>
        <v>1</v>
      </c>
      <c r="I349">
        <f>_xlfn.XLOOKUP(A349,'2024'!B:B,'2024'!AZ:AZ,"")</f>
        <v>0</v>
      </c>
      <c r="J349">
        <f>_xlfn.XLOOKUP(A349,'2025'!A:A,'2025'!E:E,"")</f>
        <v>0</v>
      </c>
      <c r="K349">
        <f>_xlfn.XLOOKUP(A349,'2025'!A:A,'2025'!F:F,"")</f>
        <v>1</v>
      </c>
    </row>
    <row r="350" spans="1:11">
      <c r="A350" t="str">
        <v>Fomento Económico Mexicano</v>
      </c>
      <c r="B350" t="str">
        <f>_xlfn.XLOOKUP(A350,'2021'!A:A,'2021'!U:U, "")</f>
        <v/>
      </c>
      <c r="C350" t="str">
        <f>_xlfn.XLOOKUP(A350,'2021'!A:A,'2021'!V:V,"")</f>
        <v/>
      </c>
      <c r="D350" t="str">
        <f>_xlfn.XLOOKUP(A350,'2022'!A:A,'2022'!V:V,"")</f>
        <v/>
      </c>
      <c r="E350" t="str">
        <f>_xlfn.XLOOKUP(A350,'2022'!A:A,'2022'!W:W,"")</f>
        <v/>
      </c>
      <c r="F350" t="str">
        <f>_xlfn.XLOOKUP(A350,'2023'!B:B,'2023'!AD:AD,"")</f>
        <v/>
      </c>
      <c r="G350" t="str">
        <f>_xlfn.XLOOKUP(A350,'2023'!B:B,'2023'!AE:AE,"")</f>
        <v/>
      </c>
      <c r="H350" t="str">
        <f>_xlfn.XLOOKUP(A350,'2024'!B:B,'2024'!AV:AV,"")</f>
        <v/>
      </c>
      <c r="I350" t="str">
        <f>_xlfn.XLOOKUP(A350,'2024'!B:B,'2024'!AZ:AZ,"")</f>
        <v/>
      </c>
      <c r="J350">
        <f>_xlfn.XLOOKUP(A350,'2025'!A:A,'2025'!E:E,"")</f>
        <v>0</v>
      </c>
      <c r="K350">
        <f>_xlfn.XLOOKUP(A350,'2025'!A:A,'2025'!F:F,"")</f>
        <v>0</v>
      </c>
    </row>
    <row r="351" spans="1:11">
      <c r="A351" t="str">
        <v>MS&amp;AD Insurance Group Holdings</v>
      </c>
      <c r="B351" t="str">
        <f>_xlfn.XLOOKUP(A351,'2021'!A:A,'2021'!U:U, "")</f>
        <v/>
      </c>
      <c r="C351">
        <f>_xlfn.XLOOKUP(A351,'2021'!A:A,'2021'!V:V,"")</f>
        <v>1</v>
      </c>
      <c r="D351" t="str">
        <f>_xlfn.XLOOKUP(A351,'2022'!A:A,'2022'!V:V,"")</f>
        <v/>
      </c>
      <c r="E351">
        <f>_xlfn.XLOOKUP(A351,'2022'!A:A,'2022'!W:W,"")</f>
        <v>1</v>
      </c>
      <c r="F351" t="str">
        <f>_xlfn.XLOOKUP(A351,'2023'!B:B,'2023'!AD:AD,"")</f>
        <v/>
      </c>
      <c r="G351">
        <f>_xlfn.XLOOKUP(A351,'2023'!B:B,'2023'!AE:AE,"")</f>
        <v>1</v>
      </c>
      <c r="H351" t="str">
        <f>_xlfn.XLOOKUP(A351,'2024'!B:B,'2024'!AV:AV,"")</f>
        <v/>
      </c>
      <c r="I351">
        <f>_xlfn.XLOOKUP(A351,'2024'!B:B,'2024'!AZ:AZ,"")</f>
        <v>1</v>
      </c>
      <c r="J351">
        <f>_xlfn.XLOOKUP(A351,'2025'!A:A,'2025'!E:E,"")</f>
        <v>0</v>
      </c>
      <c r="K351">
        <f>_xlfn.XLOOKUP(A351,'2025'!A:A,'2025'!F:F,"")</f>
        <v>1</v>
      </c>
    </row>
    <row r="352" spans="1:11">
      <c r="A352" t="str">
        <v>China National Building Material Group</v>
      </c>
      <c r="B352" t="str">
        <f>_xlfn.XLOOKUP(A352,'2021'!A:A,'2021'!U:U, "")</f>
        <v/>
      </c>
      <c r="C352" t="str">
        <f>_xlfn.XLOOKUP(A352,'2021'!A:A,'2021'!V:V,"")</f>
        <v/>
      </c>
      <c r="D352" t="str">
        <f>_xlfn.XLOOKUP(A352,'2022'!A:A,'2022'!V:V,"")</f>
        <v/>
      </c>
      <c r="E352" t="str">
        <f>_xlfn.XLOOKUP(A352,'2022'!A:A,'2022'!W:W,"")</f>
        <v/>
      </c>
      <c r="F352" t="str">
        <f>_xlfn.XLOOKUP(A352,'2023'!B:B,'2023'!AD:AD,"")</f>
        <v/>
      </c>
      <c r="G352" t="str">
        <f>_xlfn.XLOOKUP(A352,'2023'!B:B,'2023'!AE:AE,"")</f>
        <v/>
      </c>
      <c r="H352" t="str">
        <f>_xlfn.XLOOKUP(A352,'2024'!B:B,'2024'!AV:AV,"")</f>
        <v/>
      </c>
      <c r="I352">
        <f>_xlfn.XLOOKUP(A352,'2024'!B:B,'2024'!AZ:AZ,"")</f>
        <v>1</v>
      </c>
      <c r="J352">
        <f>_xlfn.XLOOKUP(A352,'2025'!A:A,'2025'!E:E,"")</f>
        <v>0</v>
      </c>
      <c r="K352">
        <f>_xlfn.XLOOKUP(A352,'2025'!A:A,'2025'!F:F,"")</f>
        <v>0</v>
      </c>
    </row>
    <row r="353" spans="1:11">
      <c r="A353" t="str">
        <v>Sinomach</v>
      </c>
      <c r="B353" t="str">
        <f>_xlfn.XLOOKUP(A353,'2021'!A:A,'2021'!U:U, "")</f>
        <v/>
      </c>
      <c r="C353" t="str">
        <f>_xlfn.XLOOKUP(A353,'2021'!A:A,'2021'!V:V,"")</f>
        <v/>
      </c>
      <c r="D353" t="str">
        <f>_xlfn.XLOOKUP(A353,'2022'!A:A,'2022'!V:V,"")</f>
        <v/>
      </c>
      <c r="E353" t="str">
        <f>_xlfn.XLOOKUP(A353,'2022'!A:A,'2022'!W:W,"")</f>
        <v/>
      </c>
      <c r="F353" t="str">
        <f>_xlfn.XLOOKUP(A353,'2023'!B:B,'2023'!AD:AD,"")</f>
        <v/>
      </c>
      <c r="G353" t="str">
        <f>_xlfn.XLOOKUP(A353,'2023'!B:B,'2023'!AE:AE,"")</f>
        <v/>
      </c>
      <c r="H353" t="str">
        <f>_xlfn.XLOOKUP(A353,'2024'!B:B,'2024'!AV:AV,"")</f>
        <v/>
      </c>
      <c r="I353">
        <f>_xlfn.XLOOKUP(A353,'2024'!B:B,'2024'!AZ:AZ,"")</f>
        <v>0</v>
      </c>
      <c r="J353">
        <f>_xlfn.XLOOKUP(A353,'2025'!A:A,'2025'!E:E,"")</f>
        <v>0</v>
      </c>
      <c r="K353">
        <f>_xlfn.XLOOKUP(A353,'2025'!A:A,'2025'!F:F,"")</f>
        <v>0</v>
      </c>
    </row>
    <row r="354" spans="1:11">
      <c r="A354" t="str">
        <v>DZ Bank</v>
      </c>
      <c r="B354" t="str">
        <f>_xlfn.XLOOKUP(A354,'2021'!A:A,'2021'!U:U, "")</f>
        <v/>
      </c>
      <c r="C354" t="str">
        <f>_xlfn.XLOOKUP(A354,'2021'!A:A,'2021'!V:V,"")</f>
        <v/>
      </c>
      <c r="D354" t="str">
        <f>_xlfn.XLOOKUP(A354,'2022'!A:A,'2022'!V:V,"")</f>
        <v/>
      </c>
      <c r="E354" t="str">
        <f>_xlfn.XLOOKUP(A354,'2022'!A:A,'2022'!W:W,"")</f>
        <v/>
      </c>
      <c r="F354" t="str">
        <f>_xlfn.XLOOKUP(A354,'2023'!B:B,'2023'!AD:AD,"")</f>
        <v/>
      </c>
      <c r="G354" t="str">
        <f>_xlfn.XLOOKUP(A354,'2023'!B:B,'2023'!AE:AE,"")</f>
        <v/>
      </c>
      <c r="H354">
        <f>_xlfn.XLOOKUP(A354,'2024'!B:B,'2024'!AV:AV,"")</f>
        <v>1</v>
      </c>
      <c r="I354">
        <f>_xlfn.XLOOKUP(A354,'2024'!B:B,'2024'!AZ:AZ,"")</f>
        <v>0</v>
      </c>
      <c r="J354">
        <f>_xlfn.XLOOKUP(A354,'2025'!A:A,'2025'!E:E,"")</f>
        <v>0</v>
      </c>
      <c r="K354">
        <f>_xlfn.XLOOKUP(A354,'2025'!A:A,'2025'!F:F,"")</f>
        <v>1</v>
      </c>
    </row>
    <row r="355" spans="1:11">
      <c r="A355" t="str">
        <v>Massachusetts Mutual Life Insurance</v>
      </c>
      <c r="B355" t="str">
        <f>_xlfn.XLOOKUP(A355,'2021'!A:A,'2021'!U:U, "")</f>
        <v/>
      </c>
      <c r="C355" t="str">
        <f>_xlfn.XLOOKUP(A355,'2021'!A:A,'2021'!V:V,"")</f>
        <v/>
      </c>
      <c r="D355" t="str">
        <f>_xlfn.XLOOKUP(A355,'2022'!A:A,'2022'!V:V,"")</f>
        <v/>
      </c>
      <c r="E355">
        <f>_xlfn.XLOOKUP(A355,'2022'!A:A,'2022'!W:W,"")</f>
        <v>1</v>
      </c>
      <c r="F355" t="str">
        <f>_xlfn.XLOOKUP(A355,'2023'!B:B,'2023'!AD:AD,"")</f>
        <v/>
      </c>
      <c r="G355">
        <f>_xlfn.XLOOKUP(A355,'2023'!B:B,'2023'!AE:AE,"")</f>
        <v>1</v>
      </c>
      <c r="H355" t="str">
        <f>_xlfn.XLOOKUP(A355,'2024'!B:B,'2024'!AV:AV,"")</f>
        <v/>
      </c>
      <c r="I355">
        <f>_xlfn.XLOOKUP(A355,'2024'!B:B,'2024'!AZ:AZ,"")</f>
        <v>1</v>
      </c>
      <c r="J355">
        <f>_xlfn.XLOOKUP(A355,'2025'!A:A,'2025'!E:E,"")</f>
        <v>0</v>
      </c>
      <c r="K355">
        <f>_xlfn.XLOOKUP(A355,'2025'!A:A,'2025'!F:F,"")</f>
        <v>1</v>
      </c>
    </row>
    <row r="356" spans="1:11">
      <c r="A356" t="str">
        <v>Dow</v>
      </c>
      <c r="B356">
        <f>_xlfn.XLOOKUP(A356,'2021'!A:A,'2021'!U:U, "")</f>
        <v>1</v>
      </c>
      <c r="C356" t="str">
        <f>_xlfn.XLOOKUP(A356,'2021'!A:A,'2021'!V:V,"")</f>
        <v/>
      </c>
      <c r="D356">
        <f>_xlfn.XLOOKUP(A356,'2022'!A:A,'2022'!V:V,"")</f>
        <v>1</v>
      </c>
      <c r="E356" t="str">
        <f>_xlfn.XLOOKUP(A356,'2022'!A:A,'2022'!W:W,"")</f>
        <v/>
      </c>
      <c r="F356">
        <f>_xlfn.XLOOKUP(A356,'2023'!B:B,'2023'!AD:AD,"")</f>
        <v>1</v>
      </c>
      <c r="G356" t="str">
        <f>_xlfn.XLOOKUP(A356,'2023'!B:B,'2023'!AE:AE,"")</f>
        <v/>
      </c>
      <c r="H356">
        <f>_xlfn.XLOOKUP(A356,'2024'!B:B,'2024'!AV:AV,"")</f>
        <v>1</v>
      </c>
      <c r="I356">
        <f>_xlfn.XLOOKUP(A356,'2024'!B:B,'2024'!AZ:AZ,"")</f>
        <v>0</v>
      </c>
      <c r="J356">
        <f>_xlfn.XLOOKUP(A356,'2025'!A:A,'2025'!E:E,"")</f>
        <v>1</v>
      </c>
      <c r="K356">
        <f>_xlfn.XLOOKUP(A356,'2025'!A:A,'2025'!F:F,"")</f>
        <v>0</v>
      </c>
    </row>
    <row r="357" spans="1:11">
      <c r="A357" t="str">
        <v>ANZ Group Holdings</v>
      </c>
      <c r="B357" t="str">
        <f>_xlfn.XLOOKUP(A357,'2021'!A:A,'2021'!U:U, "")</f>
        <v/>
      </c>
      <c r="C357" t="str">
        <f>_xlfn.XLOOKUP(A357,'2021'!A:A,'2021'!V:V,"")</f>
        <v/>
      </c>
      <c r="D357" t="str">
        <f>_xlfn.XLOOKUP(A357,'2022'!A:A,'2022'!V:V,"")</f>
        <v/>
      </c>
      <c r="E357" t="str">
        <f>_xlfn.XLOOKUP(A357,'2022'!A:A,'2022'!W:W,"")</f>
        <v/>
      </c>
      <c r="F357" t="str">
        <f>_xlfn.XLOOKUP(A357,'2023'!B:B,'2023'!AD:AD,"")</f>
        <v/>
      </c>
      <c r="G357" t="str">
        <f>_xlfn.XLOOKUP(A357,'2023'!B:B,'2023'!AE:AE,"")</f>
        <v/>
      </c>
      <c r="H357" t="str">
        <f>_xlfn.XLOOKUP(A357,'2024'!B:B,'2024'!AV:AV,"")</f>
        <v/>
      </c>
      <c r="I357">
        <f>_xlfn.XLOOKUP(A357,'2024'!B:B,'2024'!AZ:AZ,"")</f>
        <v>1</v>
      </c>
      <c r="J357">
        <f>_xlfn.XLOOKUP(A357,'2025'!A:A,'2025'!E:E,"")</f>
        <v>0</v>
      </c>
      <c r="K357">
        <f>_xlfn.XLOOKUP(A357,'2025'!A:A,'2025'!F:F,"")</f>
        <v>0</v>
      </c>
    </row>
    <row r="358" spans="1:11">
      <c r="A358" t="str">
        <v>Continental</v>
      </c>
      <c r="B358">
        <f>_xlfn.XLOOKUP(A358,'2021'!A:A,'2021'!U:U, "")</f>
        <v>1</v>
      </c>
      <c r="C358" t="str">
        <f>_xlfn.XLOOKUP(A358,'2021'!A:A,'2021'!V:V,"")</f>
        <v/>
      </c>
      <c r="D358">
        <f>_xlfn.XLOOKUP(A358,'2022'!A:A,'2022'!V:V,"")</f>
        <v>1</v>
      </c>
      <c r="E358" t="str">
        <f>_xlfn.XLOOKUP(A358,'2022'!A:A,'2022'!W:W,"")</f>
        <v/>
      </c>
      <c r="F358">
        <f>_xlfn.XLOOKUP(A358,'2023'!B:B,'2023'!AD:AD,"")</f>
        <v>1</v>
      </c>
      <c r="G358" t="str">
        <f>_xlfn.XLOOKUP(A358,'2023'!B:B,'2023'!AE:AE,"")</f>
        <v/>
      </c>
      <c r="H358">
        <f>_xlfn.XLOOKUP(A358,'2024'!B:B,'2024'!AV:AV,"")</f>
        <v>1</v>
      </c>
      <c r="I358">
        <f>_xlfn.XLOOKUP(A358,'2024'!B:B,'2024'!AZ:AZ,"")</f>
        <v>0</v>
      </c>
      <c r="J358">
        <f>_xlfn.XLOOKUP(A358,'2025'!A:A,'2025'!E:E,"")</f>
        <v>1</v>
      </c>
      <c r="K358">
        <f>_xlfn.XLOOKUP(A358,'2025'!A:A,'2025'!F:F,"")</f>
        <v>0</v>
      </c>
    </row>
    <row r="359" spans="1:11">
      <c r="A359" t="str">
        <v>Commonwealth Bank of Australia</v>
      </c>
      <c r="B359" t="str">
        <f>_xlfn.XLOOKUP(A359,'2021'!A:A,'2021'!U:U, "")</f>
        <v/>
      </c>
      <c r="C359" t="str">
        <f>_xlfn.XLOOKUP(A359,'2021'!A:A,'2021'!V:V,"")</f>
        <v/>
      </c>
      <c r="D359" t="str">
        <f>_xlfn.XLOOKUP(A359,'2022'!A:A,'2022'!V:V,"")</f>
        <v/>
      </c>
      <c r="E359" t="str">
        <f>_xlfn.XLOOKUP(A359,'2022'!A:A,'2022'!W:W,"")</f>
        <v/>
      </c>
      <c r="F359" t="str">
        <f>_xlfn.XLOOKUP(A359,'2023'!B:B,'2023'!AD:AD,"")</f>
        <v/>
      </c>
      <c r="G359" t="str">
        <f>_xlfn.XLOOKUP(A359,'2023'!B:B,'2023'!AE:AE,"")</f>
        <v/>
      </c>
      <c r="H359" t="str">
        <f>_xlfn.XLOOKUP(A359,'2024'!B:B,'2024'!AV:AV,"")</f>
        <v/>
      </c>
      <c r="I359">
        <f>_xlfn.XLOOKUP(A359,'2024'!B:B,'2024'!AZ:AZ,"")</f>
        <v>1</v>
      </c>
      <c r="J359">
        <f>_xlfn.XLOOKUP(A359,'2025'!A:A,'2025'!E:E,"")</f>
        <v>0</v>
      </c>
      <c r="K359">
        <f>_xlfn.XLOOKUP(A359,'2025'!A:A,'2025'!F:F,"")</f>
        <v>1</v>
      </c>
    </row>
    <row r="360" spans="1:11">
      <c r="A360" t="str">
        <v>Thermo Fisher Scientific</v>
      </c>
      <c r="B360" t="str">
        <f>_xlfn.XLOOKUP(A360,'2021'!A:A,'2021'!U:U, "")</f>
        <v/>
      </c>
      <c r="C360">
        <f>_xlfn.XLOOKUP(A360,'2021'!A:A,'2021'!V:V,"")</f>
        <v>1</v>
      </c>
      <c r="D360" t="str">
        <f>_xlfn.XLOOKUP(A360,'2022'!A:A,'2022'!V:V,"")</f>
        <v/>
      </c>
      <c r="E360">
        <f>_xlfn.XLOOKUP(A360,'2022'!A:A,'2022'!W:W,"")</f>
        <v>1</v>
      </c>
      <c r="F360" t="str">
        <f>_xlfn.XLOOKUP(A360,'2023'!B:B,'2023'!AD:AD,"")</f>
        <v/>
      </c>
      <c r="G360">
        <f>_xlfn.XLOOKUP(A360,'2023'!B:B,'2023'!AE:AE,"")</f>
        <v>1</v>
      </c>
      <c r="H360" t="str">
        <f>_xlfn.XLOOKUP(A360,'2024'!B:B,'2024'!AV:AV,"")</f>
        <v/>
      </c>
      <c r="I360">
        <f>_xlfn.XLOOKUP(A360,'2024'!B:B,'2024'!AZ:AZ,"")</f>
        <v>1</v>
      </c>
      <c r="J360">
        <f>_xlfn.XLOOKUP(A360,'2025'!A:A,'2025'!E:E,"")</f>
        <v>0</v>
      </c>
      <c r="K360">
        <f>_xlfn.XLOOKUP(A360,'2025'!A:A,'2025'!F:F,"")</f>
        <v>1</v>
      </c>
    </row>
    <row r="361" spans="1:11">
      <c r="A361" t="str">
        <v>Magna International</v>
      </c>
      <c r="B361">
        <f>_xlfn.XLOOKUP(A361,'2021'!A:A,'2021'!U:U, "")</f>
        <v>1</v>
      </c>
      <c r="C361" t="str">
        <f>_xlfn.XLOOKUP(A361,'2021'!A:A,'2021'!V:V,"")</f>
        <v/>
      </c>
      <c r="D361">
        <f>_xlfn.XLOOKUP(A361,'2022'!A:A,'2022'!V:V,"")</f>
        <v>1</v>
      </c>
      <c r="E361" t="str">
        <f>_xlfn.XLOOKUP(A361,'2022'!A:A,'2022'!W:W,"")</f>
        <v/>
      </c>
      <c r="F361">
        <f>_xlfn.XLOOKUP(A361,'2023'!B:B,'2023'!AD:AD,"")</f>
        <v>1</v>
      </c>
      <c r="G361" t="str">
        <f>_xlfn.XLOOKUP(A361,'2023'!B:B,'2023'!AE:AE,"")</f>
        <v/>
      </c>
      <c r="H361" t="str">
        <f>_xlfn.XLOOKUP(A361,'2024'!B:B,'2024'!AV:AV,"")</f>
        <v/>
      </c>
      <c r="I361">
        <f>_xlfn.XLOOKUP(A361,'2024'!B:B,'2024'!AZ:AZ,"")</f>
        <v>1</v>
      </c>
      <c r="J361">
        <f>_xlfn.XLOOKUP(A361,'2025'!A:A,'2025'!E:E,"")</f>
        <v>0</v>
      </c>
      <c r="K361">
        <f>_xlfn.XLOOKUP(A361,'2025'!A:A,'2025'!F:F,"")</f>
        <v>1</v>
      </c>
    </row>
    <row r="362" spans="1:11">
      <c r="A362" t="str">
        <v>U.S. Bancorp</v>
      </c>
      <c r="B362" t="str">
        <f>_xlfn.XLOOKUP(A362,'2021'!A:A,'2021'!U:U, "")</f>
        <v/>
      </c>
      <c r="C362" t="str">
        <f>_xlfn.XLOOKUP(A362,'2021'!A:A,'2021'!V:V,"")</f>
        <v/>
      </c>
      <c r="D362" t="str">
        <f>_xlfn.XLOOKUP(A362,'2022'!A:A,'2022'!V:V,"")</f>
        <v/>
      </c>
      <c r="E362" t="str">
        <f>_xlfn.XLOOKUP(A362,'2022'!A:A,'2022'!W:W,"")</f>
        <v/>
      </c>
      <c r="F362" t="str">
        <f>_xlfn.XLOOKUP(A362,'2023'!B:B,'2023'!AD:AD,"")</f>
        <v/>
      </c>
      <c r="G362" t="str">
        <f>_xlfn.XLOOKUP(A362,'2023'!B:B,'2023'!AE:AE,"")</f>
        <v/>
      </c>
      <c r="H362" t="str">
        <f>_xlfn.XLOOKUP(A362,'2024'!B:B,'2024'!AV:AV,"")</f>
        <v/>
      </c>
      <c r="I362">
        <f>_xlfn.XLOOKUP(A362,'2024'!B:B,'2024'!AZ:AZ,"")</f>
        <v>1</v>
      </c>
      <c r="J362">
        <f>_xlfn.XLOOKUP(A362,'2025'!A:A,'2025'!E:E,"")</f>
        <v>0</v>
      </c>
      <c r="K362">
        <f>_xlfn.XLOOKUP(A362,'2025'!A:A,'2025'!F:F,"")</f>
        <v>1</v>
      </c>
    </row>
    <row r="363" spans="1:11">
      <c r="A363" t="str">
        <v>Caixa Econômica Federal</v>
      </c>
      <c r="B363" t="str">
        <f>_xlfn.XLOOKUP(A363,'2021'!A:A,'2021'!U:U, "")</f>
        <v/>
      </c>
      <c r="C363" t="str">
        <f>_xlfn.XLOOKUP(A363,'2021'!A:A,'2021'!V:V,"")</f>
        <v/>
      </c>
      <c r="D363" t="str">
        <f>_xlfn.XLOOKUP(A363,'2022'!A:A,'2022'!V:V,"")</f>
        <v/>
      </c>
      <c r="E363" t="str">
        <f>_xlfn.XLOOKUP(A363,'2022'!A:A,'2022'!W:W,"")</f>
        <v/>
      </c>
      <c r="F363" t="str">
        <f>_xlfn.XLOOKUP(A363,'2023'!B:B,'2023'!AD:AD,"")</f>
        <v/>
      </c>
      <c r="G363" t="str">
        <f>_xlfn.XLOOKUP(A363,'2023'!B:B,'2023'!AE:AE,"")</f>
        <v/>
      </c>
      <c r="H363" t="str">
        <f>_xlfn.XLOOKUP(A363,'2024'!B:B,'2024'!AV:AV,"")</f>
        <v/>
      </c>
      <c r="I363" t="str">
        <f>_xlfn.XLOOKUP(A363,'2024'!B:B,'2024'!AZ:AZ,"")</f>
        <v/>
      </c>
      <c r="J363">
        <f>_xlfn.XLOOKUP(A363,'2025'!A:A,'2025'!E:E,"")</f>
        <v>0</v>
      </c>
      <c r="K363">
        <f>_xlfn.XLOOKUP(A363,'2025'!A:A,'2025'!F:F,"")</f>
        <v>1</v>
      </c>
    </row>
    <row r="364" spans="1:11">
      <c r="A364" t="str">
        <v>Fairfax Financial Holdings</v>
      </c>
      <c r="B364" t="str">
        <f>_xlfn.XLOOKUP(A364,'2021'!A:A,'2021'!U:U, "")</f>
        <v/>
      </c>
      <c r="C364" t="str">
        <f>_xlfn.XLOOKUP(A364,'2021'!A:A,'2021'!V:V,"")</f>
        <v/>
      </c>
      <c r="D364" t="str">
        <f>_xlfn.XLOOKUP(A364,'2022'!A:A,'2022'!V:V,"")</f>
        <v/>
      </c>
      <c r="E364" t="str">
        <f>_xlfn.XLOOKUP(A364,'2022'!A:A,'2022'!W:W,"")</f>
        <v/>
      </c>
      <c r="F364" t="str">
        <f>_xlfn.XLOOKUP(A364,'2023'!B:B,'2023'!AD:AD,"")</f>
        <v/>
      </c>
      <c r="G364" t="str">
        <f>_xlfn.XLOOKUP(A364,'2023'!B:B,'2023'!AE:AE,"")</f>
        <v/>
      </c>
      <c r="H364" t="str">
        <f>_xlfn.XLOOKUP(A364,'2024'!B:B,'2024'!AV:AV,"")</f>
        <v/>
      </c>
      <c r="I364">
        <f>_xlfn.XLOOKUP(A364,'2024'!B:B,'2024'!AZ:AZ,"")</f>
        <v>0</v>
      </c>
      <c r="J364">
        <f>_xlfn.XLOOKUP(A364,'2025'!A:A,'2025'!E:E,"")</f>
        <v>0</v>
      </c>
      <c r="K364">
        <f>_xlfn.XLOOKUP(A364,'2025'!A:A,'2025'!F:F,"")</f>
        <v>0</v>
      </c>
    </row>
    <row r="365" spans="1:11">
      <c r="A365" t="str">
        <v>J. Sainsbury</v>
      </c>
      <c r="B365" t="str">
        <f>_xlfn.XLOOKUP(A365,'2021'!A:A,'2021'!U:U, "")</f>
        <v/>
      </c>
      <c r="C365">
        <f>_xlfn.XLOOKUP(A365,'2021'!A:A,'2021'!V:V,"")</f>
        <v>1</v>
      </c>
      <c r="D365" t="str">
        <f>_xlfn.XLOOKUP(A365,'2022'!A:A,'2022'!V:V,"")</f>
        <v/>
      </c>
      <c r="E365">
        <f>_xlfn.XLOOKUP(A365,'2022'!A:A,'2022'!W:W,"")</f>
        <v>1</v>
      </c>
      <c r="F365" t="str">
        <f>_xlfn.XLOOKUP(A365,'2023'!B:B,'2023'!AD:AD,"")</f>
        <v/>
      </c>
      <c r="G365">
        <f>_xlfn.XLOOKUP(A365,'2023'!B:B,'2023'!AE:AE,"")</f>
        <v>1</v>
      </c>
      <c r="H365" t="str">
        <f>_xlfn.XLOOKUP(A365,'2024'!B:B,'2024'!AV:AV,"")</f>
        <v/>
      </c>
      <c r="I365">
        <f>_xlfn.XLOOKUP(A365,'2024'!B:B,'2024'!AZ:AZ,"")</f>
        <v>1</v>
      </c>
      <c r="J365">
        <f>_xlfn.XLOOKUP(A365,'2025'!A:A,'2025'!E:E,"")</f>
        <v>0</v>
      </c>
      <c r="K365">
        <f>_xlfn.XLOOKUP(A365,'2025'!A:A,'2025'!F:F,"")</f>
        <v>1</v>
      </c>
    </row>
    <row r="366" spans="1:11">
      <c r="A366" t="str">
        <v>Zijin Mining Group</v>
      </c>
      <c r="B366" t="str">
        <f>_xlfn.XLOOKUP(A366,'2021'!A:A,'2021'!U:U, "")</f>
        <v/>
      </c>
      <c r="C366" t="str">
        <f>_xlfn.XLOOKUP(A366,'2021'!A:A,'2021'!V:V,"")</f>
        <v/>
      </c>
      <c r="D366">
        <f>_xlfn.XLOOKUP(A366,'2022'!A:A,'2022'!V:V,"")</f>
        <v>1</v>
      </c>
      <c r="E366" t="str">
        <f>_xlfn.XLOOKUP(A366,'2022'!A:A,'2022'!W:W,"")</f>
        <v/>
      </c>
      <c r="F366">
        <f>_xlfn.XLOOKUP(A366,'2023'!B:B,'2023'!AD:AD,"")</f>
        <v>1</v>
      </c>
      <c r="G366" t="str">
        <f>_xlfn.XLOOKUP(A366,'2023'!B:B,'2023'!AE:AE,"")</f>
        <v/>
      </c>
      <c r="H366">
        <f>_xlfn.XLOOKUP(A366,'2024'!B:B,'2024'!AV:AV,"")</f>
        <v>1</v>
      </c>
      <c r="I366">
        <f>_xlfn.XLOOKUP(A366,'2024'!B:B,'2024'!AZ:AZ,"")</f>
        <v>0</v>
      </c>
      <c r="J366">
        <f>_xlfn.XLOOKUP(A366,'2025'!A:A,'2025'!E:E,"")</f>
        <v>1</v>
      </c>
      <c r="K366">
        <f>_xlfn.XLOOKUP(A366,'2025'!A:A,'2025'!F:F,"")</f>
        <v>0</v>
      </c>
    </row>
    <row r="367" spans="1:11">
      <c r="A367" t="str">
        <v>World Kinect</v>
      </c>
      <c r="B367" t="str">
        <f>_xlfn.XLOOKUP(A367,'2021'!A:A,'2021'!U:U, "")</f>
        <v/>
      </c>
      <c r="C367" t="str">
        <f>_xlfn.XLOOKUP(A367,'2021'!A:A,'2021'!V:V,"")</f>
        <v/>
      </c>
      <c r="D367" t="str">
        <f>_xlfn.XLOOKUP(A367,'2022'!A:A,'2022'!V:V,"")</f>
        <v/>
      </c>
      <c r="E367" t="str">
        <f>_xlfn.XLOOKUP(A367,'2022'!A:A,'2022'!W:W,"")</f>
        <v/>
      </c>
      <c r="F367">
        <f>_xlfn.XLOOKUP(A367,'2023'!B:B,'2023'!AD:AD,"")</f>
        <v>1</v>
      </c>
      <c r="G367" t="str">
        <f>_xlfn.XLOOKUP(A367,'2023'!B:B,'2023'!AE:AE,"")</f>
        <v/>
      </c>
      <c r="H367" t="str">
        <f>_xlfn.XLOOKUP(A367,'2024'!B:B,'2024'!AV:AV,"")</f>
        <v/>
      </c>
      <c r="I367">
        <f>_xlfn.XLOOKUP(A367,'2024'!B:B,'2024'!AZ:AZ,"")</f>
        <v>0</v>
      </c>
      <c r="J367">
        <f>_xlfn.XLOOKUP(A367,'2025'!A:A,'2025'!E:E,"")</f>
        <v>0</v>
      </c>
      <c r="K367">
        <f>_xlfn.XLOOKUP(A367,'2025'!A:A,'2025'!F:F,"")</f>
        <v>1</v>
      </c>
    </row>
    <row r="368" spans="1:11">
      <c r="A368" t="str">
        <v>X5 Retail Group</v>
      </c>
      <c r="B368">
        <f>_xlfn.XLOOKUP(A368,'2021'!A:A,'2021'!U:U, "")</f>
        <v>1</v>
      </c>
      <c r="C368" t="str">
        <f>_xlfn.XLOOKUP(A368,'2021'!A:A,'2021'!V:V,"")</f>
        <v/>
      </c>
      <c r="D368">
        <f>_xlfn.XLOOKUP(A368,'2022'!A:A,'2022'!V:V,"")</f>
        <v>1</v>
      </c>
      <c r="E368" t="str">
        <f>_xlfn.XLOOKUP(A368,'2022'!A:A,'2022'!W:W,"")</f>
        <v/>
      </c>
      <c r="F368">
        <f>_xlfn.XLOOKUP(A368,'2023'!B:B,'2023'!AD:AD,"")</f>
        <v>1</v>
      </c>
      <c r="G368" t="str">
        <f>_xlfn.XLOOKUP(A368,'2023'!B:B,'2023'!AE:AE,"")</f>
        <v/>
      </c>
      <c r="H368" t="str">
        <f>_xlfn.XLOOKUP(A368,'2024'!B:B,'2024'!AV:AV,"")</f>
        <v/>
      </c>
      <c r="I368">
        <f>_xlfn.XLOOKUP(A368,'2024'!B:B,'2024'!AZ:AZ,"")</f>
        <v>0</v>
      </c>
      <c r="J368">
        <f>_xlfn.XLOOKUP(A368,'2025'!A:A,'2025'!E:E,"")</f>
        <v>1</v>
      </c>
      <c r="K368">
        <f>_xlfn.XLOOKUP(A368,'2025'!A:A,'2025'!F:F,"")</f>
        <v>0</v>
      </c>
    </row>
    <row r="369" spans="1:11">
      <c r="A369" t="str">
        <v>Novo Nordisk</v>
      </c>
      <c r="B369" t="str">
        <f>_xlfn.XLOOKUP(A369,'2021'!A:A,'2021'!U:U, "")</f>
        <v/>
      </c>
      <c r="C369" t="str">
        <f>_xlfn.XLOOKUP(A369,'2021'!A:A,'2021'!V:V,"")</f>
        <v/>
      </c>
      <c r="D369" t="str">
        <f>_xlfn.XLOOKUP(A369,'2022'!A:A,'2022'!V:V,"")</f>
        <v/>
      </c>
      <c r="E369" t="str">
        <f>_xlfn.XLOOKUP(A369,'2022'!A:A,'2022'!W:W,"")</f>
        <v/>
      </c>
      <c r="F369" t="str">
        <f>_xlfn.XLOOKUP(A369,'2023'!B:B,'2023'!AD:AD,"")</f>
        <v/>
      </c>
      <c r="G369" t="str">
        <f>_xlfn.XLOOKUP(A369,'2023'!B:B,'2023'!AE:AE,"")</f>
        <v/>
      </c>
      <c r="H369" t="str">
        <f>_xlfn.XLOOKUP(A369,'2024'!B:B,'2024'!AV:AV,"")</f>
        <v/>
      </c>
      <c r="I369">
        <f>_xlfn.XLOOKUP(A369,'2024'!B:B,'2024'!AZ:AZ,"")</f>
        <v>1</v>
      </c>
      <c r="J369">
        <f>_xlfn.XLOOKUP(A369,'2025'!A:A,'2025'!E:E,"")</f>
        <v>0</v>
      </c>
      <c r="K369">
        <f>_xlfn.XLOOKUP(A369,'2025'!A:A,'2025'!F:F,"")</f>
        <v>1</v>
      </c>
    </row>
    <row r="370" spans="1:11">
      <c r="A370" t="str">
        <v>Olam Group</v>
      </c>
      <c r="B370" t="str">
        <f>_xlfn.XLOOKUP(A370,'2021'!A:A,'2021'!U:U, "")</f>
        <v/>
      </c>
      <c r="C370" t="str">
        <f>_xlfn.XLOOKUP(A370,'2021'!A:A,'2021'!V:V,"")</f>
        <v/>
      </c>
      <c r="D370" t="str">
        <f>_xlfn.XLOOKUP(A370,'2022'!A:A,'2022'!V:V,"")</f>
        <v/>
      </c>
      <c r="E370" t="str">
        <f>_xlfn.XLOOKUP(A370,'2022'!A:A,'2022'!W:W,"")</f>
        <v/>
      </c>
      <c r="F370" t="str">
        <f>_xlfn.XLOOKUP(A370,'2023'!B:B,'2023'!AD:AD,"")</f>
        <v/>
      </c>
      <c r="G370" t="str">
        <f>_xlfn.XLOOKUP(A370,'2023'!B:B,'2023'!AE:AE,"")</f>
        <v/>
      </c>
      <c r="H370" t="str">
        <f>_xlfn.XLOOKUP(A370,'2024'!B:B,'2024'!AV:AV,"")</f>
        <v/>
      </c>
      <c r="I370">
        <f>_xlfn.XLOOKUP(A370,'2024'!B:B,'2024'!AZ:AZ,"")</f>
        <v>1</v>
      </c>
      <c r="J370">
        <f>_xlfn.XLOOKUP(A370,'2025'!A:A,'2025'!E:E,"")</f>
        <v>0</v>
      </c>
      <c r="K370">
        <f>_xlfn.XLOOKUP(A370,'2025'!A:A,'2025'!F:F,"")</f>
        <v>1</v>
      </c>
    </row>
    <row r="371" spans="1:11">
      <c r="A371" t="str">
        <v>Compass Group</v>
      </c>
      <c r="B371" t="str">
        <f>_xlfn.XLOOKUP(A371,'2021'!A:A,'2021'!U:U, "")</f>
        <v/>
      </c>
      <c r="C371" t="str">
        <f>_xlfn.XLOOKUP(A371,'2021'!A:A,'2021'!V:V,"")</f>
        <v/>
      </c>
      <c r="D371" t="str">
        <f>_xlfn.XLOOKUP(A371,'2022'!A:A,'2022'!V:V,"")</f>
        <v/>
      </c>
      <c r="E371" t="str">
        <f>_xlfn.XLOOKUP(A371,'2022'!A:A,'2022'!W:W,"")</f>
        <v/>
      </c>
      <c r="F371" t="str">
        <f>_xlfn.XLOOKUP(A371,'2023'!B:B,'2023'!AD:AD,"")</f>
        <v/>
      </c>
      <c r="G371">
        <f>_xlfn.XLOOKUP(A371,'2023'!B:B,'2023'!AE:AE,"")</f>
        <v>1</v>
      </c>
      <c r="H371" t="str">
        <f>_xlfn.XLOOKUP(A371,'2024'!B:B,'2024'!AV:AV,"")</f>
        <v/>
      </c>
      <c r="I371">
        <f>_xlfn.XLOOKUP(A371,'2024'!B:B,'2024'!AZ:AZ,"")</f>
        <v>1</v>
      </c>
      <c r="J371">
        <f>_xlfn.XLOOKUP(A371,'2025'!A:A,'2025'!E:E,"")</f>
        <v>0</v>
      </c>
      <c r="K371">
        <f>_xlfn.XLOOKUP(A371,'2025'!A:A,'2025'!F:F,"")</f>
        <v>1</v>
      </c>
    </row>
    <row r="372" spans="1:11">
      <c r="A372" t="str">
        <v>Hyundai Mobis</v>
      </c>
      <c r="B372" t="str">
        <f>_xlfn.XLOOKUP(A372,'2021'!A:A,'2021'!U:U, "")</f>
        <v/>
      </c>
      <c r="C372" t="str">
        <f>_xlfn.XLOOKUP(A372,'2021'!A:A,'2021'!V:V,"")</f>
        <v/>
      </c>
      <c r="D372">
        <f>_xlfn.XLOOKUP(A372,'2022'!A:A,'2022'!V:V,"")</f>
        <v>1</v>
      </c>
      <c r="E372" t="str">
        <f>_xlfn.XLOOKUP(A372,'2022'!A:A,'2022'!W:W,"")</f>
        <v/>
      </c>
      <c r="F372" t="str">
        <f>_xlfn.XLOOKUP(A372,'2023'!B:B,'2023'!AD:AD,"")</f>
        <v/>
      </c>
      <c r="G372">
        <f>_xlfn.XLOOKUP(A372,'2023'!B:B,'2023'!AE:AE,"")</f>
        <v>1</v>
      </c>
      <c r="H372" t="str">
        <f>_xlfn.XLOOKUP(A372,'2024'!B:B,'2024'!AV:AV,"")</f>
        <v/>
      </c>
      <c r="I372">
        <f>_xlfn.XLOOKUP(A372,'2024'!B:B,'2024'!AZ:AZ,"")</f>
        <v>1</v>
      </c>
      <c r="J372">
        <f>_xlfn.XLOOKUP(A372,'2025'!A:A,'2025'!E:E,"")</f>
        <v>0</v>
      </c>
      <c r="K372">
        <f>_xlfn.XLOOKUP(A372,'2025'!A:A,'2025'!F:F,"")</f>
        <v>1</v>
      </c>
    </row>
    <row r="373" spans="1:11">
      <c r="A373" t="str">
        <v>Abbott Laboratories</v>
      </c>
      <c r="B373" t="str">
        <f>_xlfn.XLOOKUP(A373,'2021'!A:A,'2021'!U:U, "")</f>
        <v/>
      </c>
      <c r="C373" t="str">
        <f>_xlfn.XLOOKUP(A373,'2021'!A:A,'2021'!V:V,"")</f>
        <v/>
      </c>
      <c r="D373" t="str">
        <f>_xlfn.XLOOKUP(A373,'2022'!A:A,'2022'!V:V,"")</f>
        <v/>
      </c>
      <c r="E373" t="str">
        <f>_xlfn.XLOOKUP(A373,'2022'!A:A,'2022'!W:W,"")</f>
        <v/>
      </c>
      <c r="F373" t="str">
        <f>_xlfn.XLOOKUP(A373,'2023'!B:B,'2023'!AD:AD,"")</f>
        <v/>
      </c>
      <c r="G373" t="str">
        <f>_xlfn.XLOOKUP(A373,'2023'!B:B,'2023'!AE:AE,"")</f>
        <v/>
      </c>
      <c r="H373" t="str">
        <f>_xlfn.XLOOKUP(A373,'2024'!B:B,'2024'!AV:AV,"")</f>
        <v/>
      </c>
      <c r="I373">
        <f>_xlfn.XLOOKUP(A373,'2024'!B:B,'2024'!AZ:AZ,"")</f>
        <v>0</v>
      </c>
      <c r="J373">
        <f>_xlfn.XLOOKUP(A373,'2025'!A:A,'2025'!E:E,"")</f>
        <v>0</v>
      </c>
      <c r="K373">
        <f>_xlfn.XLOOKUP(A373,'2025'!A:A,'2025'!F:F,"")</f>
        <v>1</v>
      </c>
    </row>
    <row r="374" spans="1:11">
      <c r="A374" t="str">
        <v>Standard Chartered</v>
      </c>
      <c r="B374" t="str">
        <f>_xlfn.XLOOKUP(A374,'2021'!A:A,'2021'!U:U, "")</f>
        <v/>
      </c>
      <c r="C374" t="str">
        <f>_xlfn.XLOOKUP(A374,'2021'!A:A,'2021'!V:V,"")</f>
        <v/>
      </c>
      <c r="D374" t="str">
        <f>_xlfn.XLOOKUP(A374,'2022'!A:A,'2022'!V:V,"")</f>
        <v/>
      </c>
      <c r="E374" t="str">
        <f>_xlfn.XLOOKUP(A374,'2022'!A:A,'2022'!W:W,"")</f>
        <v/>
      </c>
      <c r="F374" t="str">
        <f>_xlfn.XLOOKUP(A374,'2023'!B:B,'2023'!AD:AD,"")</f>
        <v/>
      </c>
      <c r="G374" t="str">
        <f>_xlfn.XLOOKUP(A374,'2023'!B:B,'2023'!AE:AE,"")</f>
        <v/>
      </c>
      <c r="H374" t="str">
        <f>_xlfn.XLOOKUP(A374,'2024'!B:B,'2024'!AV:AV,"")</f>
        <v/>
      </c>
      <c r="I374">
        <f>_xlfn.XLOOKUP(A374,'2024'!B:B,'2024'!AZ:AZ,"")</f>
        <v>1</v>
      </c>
      <c r="J374">
        <f>_xlfn.XLOOKUP(A374,'2025'!A:A,'2025'!E:E,"")</f>
        <v>0</v>
      </c>
      <c r="K374">
        <f>_xlfn.XLOOKUP(A374,'2025'!A:A,'2025'!F:F,"")</f>
        <v>1</v>
      </c>
    </row>
    <row r="375" spans="1:11">
      <c r="A375" t="str">
        <v>Shanghai Construction Group</v>
      </c>
      <c r="B375" t="str">
        <f>_xlfn.XLOOKUP(A375,'2021'!A:A,'2021'!U:U, "")</f>
        <v/>
      </c>
      <c r="C375" t="str">
        <f>_xlfn.XLOOKUP(A375,'2021'!A:A,'2021'!V:V,"")</f>
        <v/>
      </c>
      <c r="D375" t="str">
        <f>_xlfn.XLOOKUP(A375,'2022'!A:A,'2022'!V:V,"")</f>
        <v/>
      </c>
      <c r="E375" t="str">
        <f>_xlfn.XLOOKUP(A375,'2022'!A:A,'2022'!W:W,"")</f>
        <v/>
      </c>
      <c r="F375" t="str">
        <f>_xlfn.XLOOKUP(A375,'2023'!B:B,'2023'!AD:AD,"")</f>
        <v/>
      </c>
      <c r="G375" t="str">
        <f>_xlfn.XLOOKUP(A375,'2023'!B:B,'2023'!AE:AE,"")</f>
        <v/>
      </c>
      <c r="H375" t="str">
        <f>_xlfn.XLOOKUP(A375,'2024'!B:B,'2024'!AV:AV,"")</f>
        <v/>
      </c>
      <c r="I375">
        <f>_xlfn.XLOOKUP(A375,'2024'!B:B,'2024'!AZ:AZ,"")</f>
        <v>0</v>
      </c>
      <c r="J375">
        <f>_xlfn.XLOOKUP(A375,'2025'!A:A,'2025'!E:E,"")</f>
        <v>0</v>
      </c>
      <c r="K375">
        <f>_xlfn.XLOOKUP(A375,'2025'!A:A,'2025'!F:F,"")</f>
        <v>0</v>
      </c>
    </row>
    <row r="376" spans="1:11">
      <c r="A376" t="str">
        <v>Inditex</v>
      </c>
      <c r="B376" t="str">
        <f>_xlfn.XLOOKUP(A376,'2021'!A:A,'2021'!U:U, "")</f>
        <v/>
      </c>
      <c r="C376" t="str">
        <f>_xlfn.XLOOKUP(A376,'2021'!A:A,'2021'!V:V,"")</f>
        <v/>
      </c>
      <c r="D376" t="str">
        <f>_xlfn.XLOOKUP(A376,'2022'!A:A,'2022'!V:V,"")</f>
        <v/>
      </c>
      <c r="E376">
        <f>_xlfn.XLOOKUP(A376,'2022'!A:A,'2022'!W:W,"")</f>
        <v>1</v>
      </c>
      <c r="F376" t="str">
        <f>_xlfn.XLOOKUP(A376,'2023'!B:B,'2023'!AD:AD,"")</f>
        <v/>
      </c>
      <c r="G376">
        <f>_xlfn.XLOOKUP(A376,'2023'!B:B,'2023'!AE:AE,"")</f>
        <v>1</v>
      </c>
      <c r="H376" t="str">
        <f>_xlfn.XLOOKUP(A376,'2024'!B:B,'2024'!AV:AV,"")</f>
        <v/>
      </c>
      <c r="I376">
        <f>_xlfn.XLOOKUP(A376,'2024'!B:B,'2024'!AZ:AZ,"")</f>
        <v>1</v>
      </c>
      <c r="J376">
        <f>_xlfn.XLOOKUP(A376,'2025'!A:A,'2025'!E:E,"")</f>
        <v>0</v>
      </c>
      <c r="K376">
        <f>_xlfn.XLOOKUP(A376,'2025'!A:A,'2025'!F:F,"")</f>
        <v>1</v>
      </c>
    </row>
    <row r="377" spans="1:11">
      <c r="A377" t="str">
        <v>Best Buy</v>
      </c>
      <c r="B377">
        <f>_xlfn.XLOOKUP(A377,'2021'!A:A,'2021'!U:U, "")</f>
        <v>1</v>
      </c>
      <c r="C377" t="str">
        <f>_xlfn.XLOOKUP(A377,'2021'!A:A,'2021'!V:V,"")</f>
        <v/>
      </c>
      <c r="D377">
        <f>_xlfn.XLOOKUP(A377,'2022'!A:A,'2022'!V:V,"")</f>
        <v>1</v>
      </c>
      <c r="E377" t="str">
        <f>_xlfn.XLOOKUP(A377,'2022'!A:A,'2022'!W:W,"")</f>
        <v/>
      </c>
      <c r="F377" t="str">
        <f>_xlfn.XLOOKUP(A377,'2023'!B:B,'2023'!AD:AD,"")</f>
        <v/>
      </c>
      <c r="G377">
        <f>_xlfn.XLOOKUP(A377,'2023'!B:B,'2023'!AE:AE,"")</f>
        <v>1</v>
      </c>
      <c r="H377" t="str">
        <f>_xlfn.XLOOKUP(A377,'2024'!B:B,'2024'!AV:AV,"")</f>
        <v/>
      </c>
      <c r="I377">
        <f>_xlfn.XLOOKUP(A377,'2024'!B:B,'2024'!AZ:AZ,"")</f>
        <v>1</v>
      </c>
      <c r="J377">
        <f>_xlfn.XLOOKUP(A377,'2025'!A:A,'2025'!E:E,"")</f>
        <v>0</v>
      </c>
      <c r="K377">
        <f>_xlfn.XLOOKUP(A377,'2025'!A:A,'2025'!F:F,"")</f>
        <v>1</v>
      </c>
    </row>
    <row r="378" spans="1:11">
      <c r="A378" t="str">
        <v>Northwestern Mutual</v>
      </c>
      <c r="B378" t="str">
        <f>_xlfn.XLOOKUP(A378,'2021'!A:A,'2021'!U:U, "")</f>
        <v/>
      </c>
      <c r="C378" t="str">
        <f>_xlfn.XLOOKUP(A378,'2021'!A:A,'2021'!V:V,"")</f>
        <v/>
      </c>
      <c r="D378" t="str">
        <f>_xlfn.XLOOKUP(A378,'2022'!A:A,'2022'!V:V,"")</f>
        <v/>
      </c>
      <c r="E378" t="str">
        <f>_xlfn.XLOOKUP(A378,'2022'!A:A,'2022'!W:W,"")</f>
        <v/>
      </c>
      <c r="F378" t="str">
        <f>_xlfn.XLOOKUP(A378,'2023'!B:B,'2023'!AD:AD,"")</f>
        <v/>
      </c>
      <c r="G378" t="str">
        <f>_xlfn.XLOOKUP(A378,'2023'!B:B,'2023'!AE:AE,"")</f>
        <v/>
      </c>
      <c r="H378" t="str">
        <f>_xlfn.XLOOKUP(A378,'2024'!B:B,'2024'!AV:AV,"")</f>
        <v/>
      </c>
      <c r="I378">
        <f>_xlfn.XLOOKUP(A378,'2024'!B:B,'2024'!AZ:AZ,"")</f>
        <v>0</v>
      </c>
      <c r="J378">
        <f>_xlfn.XLOOKUP(A378,'2025'!A:A,'2025'!E:E,"")</f>
        <v>0</v>
      </c>
      <c r="K378">
        <f>_xlfn.XLOOKUP(A378,'2025'!A:A,'2025'!F:F,"")</f>
        <v>0</v>
      </c>
    </row>
    <row r="379" spans="1:11">
      <c r="A379" t="str">
        <v>Schneider Electric</v>
      </c>
      <c r="B379">
        <f>_xlfn.XLOOKUP(A379,'2021'!A:A,'2021'!U:U, "")</f>
        <v>1</v>
      </c>
      <c r="C379" t="str">
        <f>_xlfn.XLOOKUP(A379,'2021'!A:A,'2021'!V:V,"")</f>
        <v/>
      </c>
      <c r="D379">
        <f>_xlfn.XLOOKUP(A379,'2022'!A:A,'2022'!V:V,"")</f>
        <v>1</v>
      </c>
      <c r="E379">
        <f>_xlfn.XLOOKUP(A379,'2022'!A:A,'2022'!W:W,"")</f>
        <v>1</v>
      </c>
      <c r="F379" t="str">
        <f>_xlfn.XLOOKUP(A379,'2023'!B:B,'2023'!AD:AD,"")</f>
        <v/>
      </c>
      <c r="G379">
        <f>_xlfn.XLOOKUP(A379,'2023'!B:B,'2023'!AE:AE,"")</f>
        <v>1</v>
      </c>
      <c r="H379" t="str">
        <f>_xlfn.XLOOKUP(A379,'2024'!B:B,'2024'!AV:AV,"")</f>
        <v/>
      </c>
      <c r="I379">
        <f>_xlfn.XLOOKUP(A379,'2024'!B:B,'2024'!AZ:AZ,"")</f>
        <v>1</v>
      </c>
      <c r="J379">
        <f>_xlfn.XLOOKUP(A379,'2025'!A:A,'2025'!E:E,"")</f>
        <v>0</v>
      </c>
      <c r="K379">
        <f>_xlfn.XLOOKUP(A379,'2025'!A:A,'2025'!F:F,"")</f>
        <v>1</v>
      </c>
    </row>
    <row r="380" spans="1:11">
      <c r="A380" t="str">
        <v>KB Financial Group</v>
      </c>
      <c r="B380" t="str">
        <f>_xlfn.XLOOKUP(A380,'2021'!A:A,'2021'!U:U, "")</f>
        <v/>
      </c>
      <c r="C380">
        <f>_xlfn.XLOOKUP(A380,'2021'!A:A,'2021'!V:V,"")</f>
        <v>1</v>
      </c>
      <c r="D380">
        <f>_xlfn.XLOOKUP(A380,'2022'!A:A,'2022'!V:V,"")</f>
        <v>1</v>
      </c>
      <c r="E380" t="str">
        <f>_xlfn.XLOOKUP(A380,'2022'!A:A,'2022'!W:W,"")</f>
        <v/>
      </c>
      <c r="F380" t="str">
        <f>_xlfn.XLOOKUP(A380,'2023'!B:B,'2023'!AD:AD,"")</f>
        <v/>
      </c>
      <c r="G380">
        <f>_xlfn.XLOOKUP(A380,'2023'!B:B,'2023'!AE:AE,"")</f>
        <v>1</v>
      </c>
      <c r="H380" t="str">
        <f>_xlfn.XLOOKUP(A380,'2024'!B:B,'2024'!AV:AV,"")</f>
        <v/>
      </c>
      <c r="I380">
        <f>_xlfn.XLOOKUP(A380,'2024'!B:B,'2024'!AZ:AZ,"")</f>
        <v>1</v>
      </c>
      <c r="J380">
        <f>_xlfn.XLOOKUP(A380,'2025'!A:A,'2025'!E:E,"")</f>
        <v>0</v>
      </c>
      <c r="K380">
        <f>_xlfn.XLOOKUP(A380,'2025'!A:A,'2025'!F:F,"")</f>
        <v>1</v>
      </c>
    </row>
    <row r="381" spans="1:11">
      <c r="A381" t="str">
        <v>Northrop Grumman</v>
      </c>
      <c r="B381" t="str">
        <f>_xlfn.XLOOKUP(A381,'2021'!A:A,'2021'!U:U, "")</f>
        <v/>
      </c>
      <c r="C381" t="str">
        <f>_xlfn.XLOOKUP(A381,'2021'!A:A,'2021'!V:V,"")</f>
        <v/>
      </c>
      <c r="D381" t="str">
        <f>_xlfn.XLOOKUP(A381,'2022'!A:A,'2022'!V:V,"")</f>
        <v/>
      </c>
      <c r="E381">
        <f>_xlfn.XLOOKUP(A381,'2022'!A:A,'2022'!W:W,"")</f>
        <v>1</v>
      </c>
      <c r="F381" t="str">
        <f>_xlfn.XLOOKUP(A381,'2023'!B:B,'2023'!AD:AD,"")</f>
        <v/>
      </c>
      <c r="G381">
        <f>_xlfn.XLOOKUP(A381,'2023'!B:B,'2023'!AE:AE,"")</f>
        <v>1</v>
      </c>
      <c r="H381" t="str">
        <f>_xlfn.XLOOKUP(A381,'2024'!B:B,'2024'!AV:AV,"")</f>
        <v/>
      </c>
      <c r="I381">
        <f>_xlfn.XLOOKUP(A381,'2024'!B:B,'2024'!AZ:AZ,"")</f>
        <v>1</v>
      </c>
      <c r="J381">
        <f>_xlfn.XLOOKUP(A381,'2025'!A:A,'2025'!E:E,"")</f>
        <v>0</v>
      </c>
      <c r="K381">
        <f>_xlfn.XLOOKUP(A381,'2025'!A:A,'2025'!F:F,"")</f>
        <v>1</v>
      </c>
    </row>
    <row r="382" spans="1:11">
      <c r="A382" t="str">
        <v>National Australia Bank</v>
      </c>
      <c r="B382" t="str">
        <f>_xlfn.XLOOKUP(A382,'2021'!A:A,'2021'!U:U, "")</f>
        <v/>
      </c>
      <c r="C382" t="str">
        <f>_xlfn.XLOOKUP(A382,'2021'!A:A,'2021'!V:V,"")</f>
        <v/>
      </c>
      <c r="D382" t="str">
        <f>_xlfn.XLOOKUP(A382,'2022'!A:A,'2022'!V:V,"")</f>
        <v/>
      </c>
      <c r="E382" t="str">
        <f>_xlfn.XLOOKUP(A382,'2022'!A:A,'2022'!W:W,"")</f>
        <v/>
      </c>
      <c r="F382" t="str">
        <f>_xlfn.XLOOKUP(A382,'2023'!B:B,'2023'!AD:AD,"")</f>
        <v/>
      </c>
      <c r="G382" t="str">
        <f>_xlfn.XLOOKUP(A382,'2023'!B:B,'2023'!AE:AE,"")</f>
        <v/>
      </c>
      <c r="H382" t="str">
        <f>_xlfn.XLOOKUP(A382,'2024'!B:B,'2024'!AV:AV,"")</f>
        <v/>
      </c>
      <c r="I382">
        <f>_xlfn.XLOOKUP(A382,'2024'!B:B,'2024'!AZ:AZ,"")</f>
        <v>1</v>
      </c>
      <c r="J382">
        <f>_xlfn.XLOOKUP(A382,'2025'!A:A,'2025'!E:E,"")</f>
        <v>0</v>
      </c>
      <c r="K382">
        <f>_xlfn.XLOOKUP(A382,'2025'!A:A,'2025'!F:F,"")</f>
        <v>1</v>
      </c>
    </row>
    <row r="383" spans="1:11">
      <c r="A383" t="str">
        <v>Hanwha</v>
      </c>
      <c r="B383" t="str">
        <f>_xlfn.XLOOKUP(A383,'2021'!A:A,'2021'!U:U, "")</f>
        <v/>
      </c>
      <c r="C383" t="str">
        <f>_xlfn.XLOOKUP(A383,'2021'!A:A,'2021'!V:V,"")</f>
        <v/>
      </c>
      <c r="D383" t="str">
        <f>_xlfn.XLOOKUP(A383,'2022'!A:A,'2022'!V:V,"")</f>
        <v/>
      </c>
      <c r="E383" t="str">
        <f>_xlfn.XLOOKUP(A383,'2022'!A:A,'2022'!W:W,"")</f>
        <v/>
      </c>
      <c r="F383" t="str">
        <f>_xlfn.XLOOKUP(A383,'2023'!B:B,'2023'!AD:AD,"")</f>
        <v/>
      </c>
      <c r="G383" t="str">
        <f>_xlfn.XLOOKUP(A383,'2023'!B:B,'2023'!AE:AE,"")</f>
        <v/>
      </c>
      <c r="H383" t="str">
        <f>_xlfn.XLOOKUP(A383,'2024'!B:B,'2024'!AV:AV,"")</f>
        <v/>
      </c>
      <c r="I383">
        <f>_xlfn.XLOOKUP(A383,'2024'!B:B,'2024'!AZ:AZ,"")</f>
        <v>1</v>
      </c>
      <c r="J383">
        <f>_xlfn.XLOOKUP(A383,'2025'!A:A,'2025'!E:E,"")</f>
        <v>0</v>
      </c>
      <c r="K383">
        <f>_xlfn.XLOOKUP(A383,'2025'!A:A,'2025'!F:F,"")</f>
        <v>1</v>
      </c>
    </row>
    <row r="384" spans="1:11">
      <c r="A384" t="str">
        <v>Molina Healthcare</v>
      </c>
      <c r="B384" t="str">
        <f>_xlfn.XLOOKUP(A384,'2021'!A:A,'2021'!U:U, "")</f>
        <v/>
      </c>
      <c r="C384" t="str">
        <f>_xlfn.XLOOKUP(A384,'2021'!A:A,'2021'!V:V,"")</f>
        <v/>
      </c>
      <c r="D384" t="str">
        <f>_xlfn.XLOOKUP(A384,'2022'!A:A,'2022'!V:V,"")</f>
        <v/>
      </c>
      <c r="E384" t="str">
        <f>_xlfn.XLOOKUP(A384,'2022'!A:A,'2022'!W:W,"")</f>
        <v/>
      </c>
      <c r="F384" t="str">
        <f>_xlfn.XLOOKUP(A384,'2023'!B:B,'2023'!AD:AD,"")</f>
        <v/>
      </c>
      <c r="G384" t="str">
        <f>_xlfn.XLOOKUP(A384,'2023'!B:B,'2023'!AE:AE,"")</f>
        <v/>
      </c>
      <c r="H384" t="str">
        <f>_xlfn.XLOOKUP(A384,'2024'!B:B,'2024'!AV:AV,"")</f>
        <v/>
      </c>
      <c r="I384">
        <f>_xlfn.XLOOKUP(A384,'2024'!B:B,'2024'!AZ:AZ,"")</f>
        <v>0</v>
      </c>
      <c r="J384">
        <f>_xlfn.XLOOKUP(A384,'2025'!A:A,'2025'!E:E,"")</f>
        <v>0</v>
      </c>
      <c r="K384">
        <f>_xlfn.XLOOKUP(A384,'2025'!A:A,'2025'!F:F,"")</f>
        <v>0</v>
      </c>
    </row>
    <row r="385" spans="1:11">
      <c r="A385" t="str">
        <v>Lufthansa Group</v>
      </c>
      <c r="B385" t="str">
        <f>_xlfn.XLOOKUP(A385,'2021'!A:A,'2021'!U:U, "")</f>
        <v/>
      </c>
      <c r="C385" t="str">
        <f>_xlfn.XLOOKUP(A385,'2021'!A:A,'2021'!V:V,"")</f>
        <v/>
      </c>
      <c r="D385" t="str">
        <f>_xlfn.XLOOKUP(A385,'2022'!A:A,'2022'!V:V,"")</f>
        <v/>
      </c>
      <c r="E385" t="str">
        <f>_xlfn.XLOOKUP(A385,'2022'!A:A,'2022'!W:W,"")</f>
        <v/>
      </c>
      <c r="F385">
        <f>_xlfn.XLOOKUP(A385,'2023'!B:B,'2023'!AD:AD,"")</f>
        <v>1</v>
      </c>
      <c r="G385" t="str">
        <f>_xlfn.XLOOKUP(A385,'2023'!B:B,'2023'!AE:AE,"")</f>
        <v/>
      </c>
      <c r="H385">
        <f>_xlfn.XLOOKUP(A385,'2024'!B:B,'2024'!AV:AV,"")</f>
        <v>1</v>
      </c>
      <c r="I385">
        <f>_xlfn.XLOOKUP(A385,'2024'!B:B,'2024'!AZ:AZ,"")</f>
        <v>0</v>
      </c>
      <c r="J385">
        <f>_xlfn.XLOOKUP(A385,'2025'!A:A,'2025'!E:E,"")</f>
        <v>1</v>
      </c>
      <c r="K385">
        <f>_xlfn.XLOOKUP(A385,'2025'!A:A,'2025'!F:F,"")</f>
        <v>0</v>
      </c>
    </row>
    <row r="386" spans="1:11">
      <c r="A386" t="str">
        <v>Dollar General</v>
      </c>
      <c r="B386" t="str">
        <f>_xlfn.XLOOKUP(A386,'2021'!A:A,'2021'!U:U, "")</f>
        <v/>
      </c>
      <c r="C386" t="str">
        <f>_xlfn.XLOOKUP(A386,'2021'!A:A,'2021'!V:V,"")</f>
        <v/>
      </c>
      <c r="D386" t="str">
        <f>_xlfn.XLOOKUP(A386,'2022'!A:A,'2022'!V:V,"")</f>
        <v/>
      </c>
      <c r="E386" t="str">
        <f>_xlfn.XLOOKUP(A386,'2022'!A:A,'2022'!W:W,"")</f>
        <v/>
      </c>
      <c r="F386" t="str">
        <f>_xlfn.XLOOKUP(A386,'2023'!B:B,'2023'!AD:AD,"")</f>
        <v/>
      </c>
      <c r="G386" t="str">
        <f>_xlfn.XLOOKUP(A386,'2023'!B:B,'2023'!AE:AE,"")</f>
        <v/>
      </c>
      <c r="H386" t="str">
        <f>_xlfn.XLOOKUP(A386,'2024'!B:B,'2024'!AV:AV,"")</f>
        <v/>
      </c>
      <c r="I386">
        <f>_xlfn.XLOOKUP(A386,'2024'!B:B,'2024'!AZ:AZ,"")</f>
        <v>0</v>
      </c>
      <c r="J386">
        <f>_xlfn.XLOOKUP(A386,'2025'!A:A,'2025'!E:E,"")</f>
        <v>0</v>
      </c>
      <c r="K386">
        <f>_xlfn.XLOOKUP(A386,'2025'!A:A,'2025'!F:F,"")</f>
        <v>0</v>
      </c>
    </row>
    <row r="387" spans="1:11">
      <c r="A387" t="str">
        <v>LyondellBasell Industries</v>
      </c>
      <c r="B387" t="str">
        <f>_xlfn.XLOOKUP(A387,'2021'!A:A,'2021'!U:U, "")</f>
        <v/>
      </c>
      <c r="C387" t="str">
        <f>_xlfn.XLOOKUP(A387,'2021'!A:A,'2021'!V:V,"")</f>
        <v/>
      </c>
      <c r="D387" t="str">
        <f>_xlfn.XLOOKUP(A387,'2022'!A:A,'2022'!V:V,"")</f>
        <v/>
      </c>
      <c r="E387">
        <f>_xlfn.XLOOKUP(A387,'2022'!A:A,'2022'!W:W,"")</f>
        <v>1</v>
      </c>
      <c r="F387" t="str">
        <f>_xlfn.XLOOKUP(A387,'2023'!B:B,'2023'!AD:AD,"")</f>
        <v/>
      </c>
      <c r="G387">
        <f>_xlfn.XLOOKUP(A387,'2023'!B:B,'2023'!AE:AE,"")</f>
        <v>1</v>
      </c>
      <c r="H387" t="str">
        <f>_xlfn.XLOOKUP(A387,'2024'!B:B,'2024'!AV:AV,"")</f>
        <v/>
      </c>
      <c r="I387">
        <f>_xlfn.XLOOKUP(A387,'2024'!B:B,'2024'!AZ:AZ,"")</f>
        <v>1</v>
      </c>
      <c r="J387">
        <f>_xlfn.XLOOKUP(A387,'2025'!A:A,'2025'!E:E,"")</f>
        <v>0</v>
      </c>
      <c r="K387">
        <f>_xlfn.XLOOKUP(A387,'2025'!A:A,'2025'!F:F,"")</f>
        <v>1</v>
      </c>
    </row>
    <row r="388" spans="1:11">
      <c r="A388" t="str">
        <v>China Minsheng Banking</v>
      </c>
      <c r="B388" t="str">
        <f>_xlfn.XLOOKUP(A388,'2021'!A:A,'2021'!U:U, "")</f>
        <v/>
      </c>
      <c r="C388" t="str">
        <f>_xlfn.XLOOKUP(A388,'2021'!A:A,'2021'!V:V,"")</f>
        <v/>
      </c>
      <c r="D388" t="str">
        <f>_xlfn.XLOOKUP(A388,'2022'!A:A,'2022'!V:V,"")</f>
        <v/>
      </c>
      <c r="E388" t="str">
        <f>_xlfn.XLOOKUP(A388,'2022'!A:A,'2022'!W:W,"")</f>
        <v/>
      </c>
      <c r="F388" t="str">
        <f>_xlfn.XLOOKUP(A388,'2023'!B:B,'2023'!AD:AD,"")</f>
        <v/>
      </c>
      <c r="G388" t="str">
        <f>_xlfn.XLOOKUP(A388,'2023'!B:B,'2023'!AE:AE,"")</f>
        <v/>
      </c>
      <c r="H388" t="str">
        <f>_xlfn.XLOOKUP(A388,'2024'!B:B,'2024'!AV:AV,"")</f>
        <v/>
      </c>
      <c r="I388">
        <f>_xlfn.XLOOKUP(A388,'2024'!B:B,'2024'!AZ:AZ,"")</f>
        <v>0</v>
      </c>
      <c r="J388">
        <f>_xlfn.XLOOKUP(A388,'2025'!A:A,'2025'!E:E,"")</f>
        <v>0</v>
      </c>
      <c r="K388">
        <f>_xlfn.XLOOKUP(A388,'2025'!A:A,'2025'!F:F,"")</f>
        <v>0</v>
      </c>
    </row>
    <row r="389" spans="1:11">
      <c r="A389" t="str">
        <v>GSK</v>
      </c>
      <c r="B389" t="str">
        <f>_xlfn.XLOOKUP(A389,'2021'!A:A,'2021'!U:U, "")</f>
        <v/>
      </c>
      <c r="C389" t="str">
        <f>_xlfn.XLOOKUP(A389,'2021'!A:A,'2021'!V:V,"")</f>
        <v/>
      </c>
      <c r="D389" t="str">
        <f>_xlfn.XLOOKUP(A389,'2022'!A:A,'2022'!V:V,"")</f>
        <v/>
      </c>
      <c r="E389">
        <f>_xlfn.XLOOKUP(A389,'2022'!A:A,'2022'!W:W,"")</f>
        <v>1</v>
      </c>
      <c r="F389" t="str">
        <f>_xlfn.XLOOKUP(A389,'2023'!B:B,'2023'!AD:AD,"")</f>
        <v/>
      </c>
      <c r="G389">
        <f>_xlfn.XLOOKUP(A389,'2023'!B:B,'2023'!AE:AE,"")</f>
        <v>1</v>
      </c>
      <c r="H389" t="str">
        <f>_xlfn.XLOOKUP(A389,'2024'!B:B,'2024'!AV:AV,"")</f>
        <v/>
      </c>
      <c r="I389">
        <f>_xlfn.XLOOKUP(A389,'2024'!B:B,'2024'!AZ:AZ,"")</f>
        <v>1</v>
      </c>
      <c r="J389">
        <f>_xlfn.XLOOKUP(A389,'2025'!A:A,'2025'!E:E,"")</f>
        <v>0</v>
      </c>
      <c r="K389">
        <f>_xlfn.XLOOKUP(A389,'2025'!A:A,'2025'!F:F,"")</f>
        <v>1</v>
      </c>
    </row>
    <row r="390" spans="1:11">
      <c r="A390" t="str">
        <v>Bank of New York (BNY)</v>
      </c>
      <c r="B390" t="str">
        <f>_xlfn.XLOOKUP(A390,'2021'!A:A,'2021'!U:U, "")</f>
        <v/>
      </c>
      <c r="C390" t="str">
        <f>_xlfn.XLOOKUP(A390,'2021'!A:A,'2021'!V:V,"")</f>
        <v/>
      </c>
      <c r="D390" t="str">
        <f>_xlfn.XLOOKUP(A390,'2022'!A:A,'2022'!V:V,"")</f>
        <v/>
      </c>
      <c r="E390" t="str">
        <f>_xlfn.XLOOKUP(A390,'2022'!A:A,'2022'!W:W,"")</f>
        <v/>
      </c>
      <c r="F390" t="str">
        <f>_xlfn.XLOOKUP(A390,'2023'!B:B,'2023'!AD:AD,"")</f>
        <v/>
      </c>
      <c r="G390" t="str">
        <f>_xlfn.XLOOKUP(A390,'2023'!B:B,'2023'!AE:AE,"")</f>
        <v/>
      </c>
      <c r="H390" t="str">
        <f>_xlfn.XLOOKUP(A390,'2024'!B:B,'2024'!AV:AV,"")</f>
        <v/>
      </c>
      <c r="I390" t="str">
        <f>_xlfn.XLOOKUP(A390,'2024'!B:B,'2024'!AZ:AZ,"")</f>
        <v/>
      </c>
      <c r="J390">
        <f>_xlfn.XLOOKUP(A390,'2025'!A:A,'2025'!E:E,"")</f>
        <v>0</v>
      </c>
      <c r="K390">
        <f>_xlfn.XLOOKUP(A390,'2025'!A:A,'2025'!F:F,"")</f>
        <v>0</v>
      </c>
    </row>
    <row r="391" spans="1:11">
      <c r="A391" t="str">
        <v>Haier Smart Home</v>
      </c>
      <c r="B391" t="str">
        <f>_xlfn.XLOOKUP(A391,'2021'!A:A,'2021'!U:U, "")</f>
        <v/>
      </c>
      <c r="C391" t="str">
        <f>_xlfn.XLOOKUP(A391,'2021'!A:A,'2021'!V:V,"")</f>
        <v/>
      </c>
      <c r="D391" t="str">
        <f>_xlfn.XLOOKUP(A391,'2022'!A:A,'2022'!V:V,"")</f>
        <v/>
      </c>
      <c r="E391" t="str">
        <f>_xlfn.XLOOKUP(A391,'2022'!A:A,'2022'!W:W,"")</f>
        <v/>
      </c>
      <c r="F391" t="str">
        <f>_xlfn.XLOOKUP(A391,'2023'!B:B,'2023'!AD:AD,"")</f>
        <v/>
      </c>
      <c r="G391">
        <f>_xlfn.XLOOKUP(A391,'2023'!B:B,'2023'!AE:AE,"")</f>
        <v>1</v>
      </c>
      <c r="H391" t="str">
        <f>_xlfn.XLOOKUP(A391,'2024'!B:B,'2024'!AV:AV,"")</f>
        <v/>
      </c>
      <c r="I391">
        <f>_xlfn.XLOOKUP(A391,'2024'!B:B,'2024'!AZ:AZ,"")</f>
        <v>0</v>
      </c>
      <c r="J391">
        <f>_xlfn.XLOOKUP(A391,'2025'!A:A,'2025'!E:E,"")</f>
        <v>0</v>
      </c>
      <c r="K391">
        <f>_xlfn.XLOOKUP(A391,'2025'!A:A,'2025'!F:F,"")</f>
        <v>1</v>
      </c>
    </row>
    <row r="392" spans="1:11">
      <c r="A392" t="str">
        <v>Cenovus Energy</v>
      </c>
      <c r="B392" t="str">
        <f>_xlfn.XLOOKUP(A392,'2021'!A:A,'2021'!U:U, "")</f>
        <v/>
      </c>
      <c r="C392" t="str">
        <f>_xlfn.XLOOKUP(A392,'2021'!A:A,'2021'!V:V,"")</f>
        <v/>
      </c>
      <c r="D392" t="str">
        <f>_xlfn.XLOOKUP(A392,'2022'!A:A,'2022'!V:V,"")</f>
        <v/>
      </c>
      <c r="E392">
        <f>_xlfn.XLOOKUP(A392,'2022'!A:A,'2022'!W:W,"")</f>
        <v>1</v>
      </c>
      <c r="F392" t="str">
        <f>_xlfn.XLOOKUP(A392,'2023'!B:B,'2023'!AD:AD,"")</f>
        <v/>
      </c>
      <c r="G392">
        <f>_xlfn.XLOOKUP(A392,'2023'!B:B,'2023'!AE:AE,"")</f>
        <v>1</v>
      </c>
      <c r="H392" t="str">
        <f>_xlfn.XLOOKUP(A392,'2024'!B:B,'2024'!AV:AV,"")</f>
        <v/>
      </c>
      <c r="I392">
        <f>_xlfn.XLOOKUP(A392,'2024'!B:B,'2024'!AZ:AZ,"")</f>
        <v>1</v>
      </c>
      <c r="J392">
        <f>_xlfn.XLOOKUP(A392,'2025'!A:A,'2025'!E:E,"")</f>
        <v>0</v>
      </c>
      <c r="K392">
        <f>_xlfn.XLOOKUP(A392,'2025'!A:A,'2025'!F:F,"")</f>
        <v>1</v>
      </c>
    </row>
    <row r="393" spans="1:11">
      <c r="A393" t="str">
        <v>Coop Group</v>
      </c>
      <c r="B393">
        <f>_xlfn.XLOOKUP(A393,'2021'!A:A,'2021'!U:U, "")</f>
        <v>1</v>
      </c>
      <c r="C393" t="str">
        <f>_xlfn.XLOOKUP(A393,'2021'!A:A,'2021'!V:V,"")</f>
        <v/>
      </c>
      <c r="D393">
        <f>_xlfn.XLOOKUP(A393,'2022'!A:A,'2022'!V:V,"")</f>
        <v>1</v>
      </c>
      <c r="E393">
        <f>_xlfn.XLOOKUP(A393,'2022'!A:A,'2022'!W:W,"")</f>
        <v>1</v>
      </c>
      <c r="F393" t="str">
        <f>_xlfn.XLOOKUP(A393,'2023'!B:B,'2023'!AD:AD,"")</f>
        <v/>
      </c>
      <c r="G393">
        <f>_xlfn.XLOOKUP(A393,'2023'!B:B,'2023'!AE:AE,"")</f>
        <v>1</v>
      </c>
      <c r="H393" t="str">
        <f>_xlfn.XLOOKUP(A393,'2024'!B:B,'2024'!AV:AV,"")</f>
        <v/>
      </c>
      <c r="I393">
        <f>_xlfn.XLOOKUP(A393,'2024'!B:B,'2024'!AZ:AZ,"")</f>
        <v>1</v>
      </c>
      <c r="J393">
        <f>_xlfn.XLOOKUP(A393,'2025'!A:A,'2025'!E:E,"")</f>
        <v>0</v>
      </c>
      <c r="K393">
        <f>_xlfn.XLOOKUP(A393,'2025'!A:A,'2025'!F:F,"")</f>
        <v>1</v>
      </c>
    </row>
    <row r="394" spans="1:11">
      <c r="A394" t="str">
        <v>S.F. Holding</v>
      </c>
      <c r="B394" t="str">
        <f>_xlfn.XLOOKUP(A394,'2021'!A:A,'2021'!U:U, "")</f>
        <v/>
      </c>
      <c r="C394" t="str">
        <f>_xlfn.XLOOKUP(A394,'2021'!A:A,'2021'!V:V,"")</f>
        <v/>
      </c>
      <c r="D394" t="str">
        <f>_xlfn.XLOOKUP(A394,'2022'!A:A,'2022'!V:V,"")</f>
        <v/>
      </c>
      <c r="E394" t="str">
        <f>_xlfn.XLOOKUP(A394,'2022'!A:A,'2022'!W:W,"")</f>
        <v/>
      </c>
      <c r="F394" t="str">
        <f>_xlfn.XLOOKUP(A394,'2023'!B:B,'2023'!AD:AD,"")</f>
        <v/>
      </c>
      <c r="G394" t="str">
        <f>_xlfn.XLOOKUP(A394,'2023'!B:B,'2023'!AE:AE,"")</f>
        <v/>
      </c>
      <c r="H394" t="str">
        <f>_xlfn.XLOOKUP(A394,'2024'!B:B,'2024'!AV:AV,"")</f>
        <v/>
      </c>
      <c r="I394">
        <f>_xlfn.XLOOKUP(A394,'2024'!B:B,'2024'!AZ:AZ,"")</f>
        <v>0</v>
      </c>
      <c r="J394">
        <f>_xlfn.XLOOKUP(A394,'2025'!A:A,'2025'!E:E,"")</f>
        <v>0</v>
      </c>
      <c r="K394">
        <f>_xlfn.XLOOKUP(A394,'2025'!A:A,'2025'!F:F,"")</f>
        <v>1</v>
      </c>
    </row>
    <row r="395" spans="1:11">
      <c r="A395" t="str">
        <v>Hangzhou Industrial Investment Group</v>
      </c>
      <c r="B395" t="str">
        <f>_xlfn.XLOOKUP(A395,'2021'!A:A,'2021'!U:U, "")</f>
        <v/>
      </c>
      <c r="C395" t="str">
        <f>_xlfn.XLOOKUP(A395,'2021'!A:A,'2021'!V:V,"")</f>
        <v/>
      </c>
      <c r="D395" t="str">
        <f>_xlfn.XLOOKUP(A395,'2022'!A:A,'2022'!V:V,"")</f>
        <v/>
      </c>
      <c r="E395" t="str">
        <f>_xlfn.XLOOKUP(A395,'2022'!A:A,'2022'!W:W,"")</f>
        <v/>
      </c>
      <c r="F395" t="str">
        <f>_xlfn.XLOOKUP(A395,'2023'!B:B,'2023'!AD:AD,"")</f>
        <v/>
      </c>
      <c r="G395" t="str">
        <f>_xlfn.XLOOKUP(A395,'2023'!B:B,'2023'!AE:AE,"")</f>
        <v/>
      </c>
      <c r="H395" t="str">
        <f>_xlfn.XLOOKUP(A395,'2024'!B:B,'2024'!AV:AV,"")</f>
        <v/>
      </c>
      <c r="I395">
        <f>_xlfn.XLOOKUP(A395,'2024'!B:B,'2024'!AZ:AZ,"")</f>
        <v>0</v>
      </c>
      <c r="J395">
        <f>_xlfn.XLOOKUP(A395,'2025'!A:A,'2025'!E:E,"")</f>
        <v>0</v>
      </c>
      <c r="K395">
        <f>_xlfn.XLOOKUP(A395,'2025'!A:A,'2025'!F:F,"")</f>
        <v>0</v>
      </c>
    </row>
    <row r="396" spans="1:11">
      <c r="A396" t="str">
        <v>Warner Bros. Discovery</v>
      </c>
      <c r="B396" t="str">
        <f>_xlfn.XLOOKUP(A396,'2021'!A:A,'2021'!U:U, "")</f>
        <v/>
      </c>
      <c r="C396" t="str">
        <f>_xlfn.XLOOKUP(A396,'2021'!A:A,'2021'!V:V,"")</f>
        <v/>
      </c>
      <c r="D396" t="str">
        <f>_xlfn.XLOOKUP(A396,'2022'!A:A,'2022'!V:V,"")</f>
        <v/>
      </c>
      <c r="E396" t="str">
        <f>_xlfn.XLOOKUP(A396,'2022'!A:A,'2022'!W:W,"")</f>
        <v/>
      </c>
      <c r="F396" t="str">
        <f>_xlfn.XLOOKUP(A396,'2023'!B:B,'2023'!AD:AD,"")</f>
        <v/>
      </c>
      <c r="G396" t="str">
        <f>_xlfn.XLOOKUP(A396,'2023'!B:B,'2023'!AE:AE,"")</f>
        <v/>
      </c>
      <c r="H396" t="str">
        <f>_xlfn.XLOOKUP(A396,'2024'!B:B,'2024'!AV:AV,"")</f>
        <v/>
      </c>
      <c r="I396">
        <f>_xlfn.XLOOKUP(A396,'2024'!B:B,'2024'!AZ:AZ,"")</f>
        <v>0</v>
      </c>
      <c r="J396">
        <f>_xlfn.XLOOKUP(A396,'2025'!A:A,'2025'!E:E,"")</f>
        <v>0</v>
      </c>
      <c r="K396">
        <f>_xlfn.XLOOKUP(A396,'2025'!A:A,'2025'!F:F,"")</f>
        <v>1</v>
      </c>
    </row>
    <row r="397" spans="1:11">
      <c r="A397" t="str">
        <v>CHS</v>
      </c>
      <c r="B397" t="str">
        <f>_xlfn.XLOOKUP(A397,'2021'!A:A,'2021'!U:U, "")</f>
        <v/>
      </c>
      <c r="C397" t="str">
        <f>_xlfn.XLOOKUP(A397,'2021'!A:A,'2021'!V:V,"")</f>
        <v/>
      </c>
      <c r="D397" t="str">
        <f>_xlfn.XLOOKUP(A397,'2022'!A:A,'2022'!V:V,"")</f>
        <v/>
      </c>
      <c r="E397" t="str">
        <f>_xlfn.XLOOKUP(A397,'2022'!A:A,'2022'!W:W,"")</f>
        <v/>
      </c>
      <c r="F397" t="str">
        <f>_xlfn.XLOOKUP(A397,'2023'!B:B,'2023'!AD:AD,"")</f>
        <v/>
      </c>
      <c r="G397" t="str">
        <f>_xlfn.XLOOKUP(A397,'2023'!B:B,'2023'!AE:AE,"")</f>
        <v/>
      </c>
      <c r="H397" t="str">
        <f>_xlfn.XLOOKUP(A397,'2024'!B:B,'2024'!AV:AV,"")</f>
        <v/>
      </c>
      <c r="I397">
        <f>_xlfn.XLOOKUP(A397,'2024'!B:B,'2024'!AZ:AZ,"")</f>
        <v>0</v>
      </c>
      <c r="J397">
        <f>_xlfn.XLOOKUP(A397,'2025'!A:A,'2025'!E:E,"")</f>
        <v>0</v>
      </c>
      <c r="K397">
        <f>_xlfn.XLOOKUP(A397,'2025'!A:A,'2025'!F:F,"")</f>
        <v>0</v>
      </c>
    </row>
    <row r="398" spans="1:11">
      <c r="A398" t="str">
        <v>Enbridge</v>
      </c>
      <c r="B398" t="str">
        <f>_xlfn.XLOOKUP(A398,'2021'!A:A,'2021'!U:U, "")</f>
        <v/>
      </c>
      <c r="C398">
        <f>_xlfn.XLOOKUP(A398,'2021'!A:A,'2021'!V:V,"")</f>
        <v>1</v>
      </c>
      <c r="D398" t="str">
        <f>_xlfn.XLOOKUP(A398,'2022'!A:A,'2022'!V:V,"")</f>
        <v/>
      </c>
      <c r="E398">
        <f>_xlfn.XLOOKUP(A398,'2022'!A:A,'2022'!W:W,"")</f>
        <v>1</v>
      </c>
      <c r="F398" t="str">
        <f>_xlfn.XLOOKUP(A398,'2023'!B:B,'2023'!AD:AD,"")</f>
        <v/>
      </c>
      <c r="G398">
        <f>_xlfn.XLOOKUP(A398,'2023'!B:B,'2023'!AE:AE,"")</f>
        <v>1</v>
      </c>
      <c r="H398" t="str">
        <f>_xlfn.XLOOKUP(A398,'2024'!B:B,'2024'!AV:AV,"")</f>
        <v/>
      </c>
      <c r="I398">
        <f>_xlfn.XLOOKUP(A398,'2024'!B:B,'2024'!AZ:AZ,"")</f>
        <v>1</v>
      </c>
      <c r="J398">
        <f>_xlfn.XLOOKUP(A398,'2025'!A:A,'2025'!E:E,"")</f>
        <v>0</v>
      </c>
      <c r="K398">
        <f>_xlfn.XLOOKUP(A398,'2025'!A:A,'2025'!F:F,"")</f>
        <v>1</v>
      </c>
    </row>
    <row r="399" spans="1:11">
      <c r="A399" t="str">
        <v>Netflix</v>
      </c>
      <c r="B399" t="str">
        <f>_xlfn.XLOOKUP(A399,'2021'!A:A,'2021'!U:U, "")</f>
        <v/>
      </c>
      <c r="C399">
        <f>_xlfn.XLOOKUP(A399,'2021'!A:A,'2021'!V:V,"")</f>
        <v>1</v>
      </c>
      <c r="D399" t="str">
        <f>_xlfn.XLOOKUP(A399,'2022'!A:A,'2022'!V:V,"")</f>
        <v/>
      </c>
      <c r="E399">
        <f>_xlfn.XLOOKUP(A399,'2022'!A:A,'2022'!W:W,"")</f>
        <v>1</v>
      </c>
      <c r="F399" t="str">
        <f>_xlfn.XLOOKUP(A399,'2023'!B:B,'2023'!AD:AD,"")</f>
        <v/>
      </c>
      <c r="G399">
        <f>_xlfn.XLOOKUP(A399,'2023'!B:B,'2023'!AE:AE,"")</f>
        <v>1</v>
      </c>
      <c r="H399" t="str">
        <f>_xlfn.XLOOKUP(A399,'2024'!B:B,'2024'!AV:AV,"")</f>
        <v/>
      </c>
      <c r="I399">
        <f>_xlfn.XLOOKUP(A399,'2024'!B:B,'2024'!AZ:AZ,"")</f>
        <v>1</v>
      </c>
      <c r="J399">
        <f>_xlfn.XLOOKUP(A399,'2025'!A:A,'2025'!E:E,"")</f>
        <v>0</v>
      </c>
      <c r="K399">
        <f>_xlfn.XLOOKUP(A399,'2025'!A:A,'2025'!F:F,"")</f>
        <v>1</v>
      </c>
    </row>
    <row r="400" spans="1:11">
      <c r="A400" t="str">
        <v>Qualcomm</v>
      </c>
      <c r="B400" t="str">
        <f>_xlfn.XLOOKUP(A400,'2021'!A:A,'2021'!U:U, "")</f>
        <v/>
      </c>
      <c r="C400" t="str">
        <f>_xlfn.XLOOKUP(A400,'2021'!A:A,'2021'!V:V,"")</f>
        <v/>
      </c>
      <c r="D400" t="str">
        <f>_xlfn.XLOOKUP(A400,'2022'!A:A,'2022'!V:V,"")</f>
        <v/>
      </c>
      <c r="E400">
        <f>_xlfn.XLOOKUP(A400,'2022'!A:A,'2022'!W:W,"")</f>
        <v>1</v>
      </c>
      <c r="F400" t="str">
        <f>_xlfn.XLOOKUP(A400,'2023'!B:B,'2023'!AD:AD,"")</f>
        <v/>
      </c>
      <c r="G400">
        <f>_xlfn.XLOOKUP(A400,'2023'!B:B,'2023'!AE:AE,"")</f>
        <v>1</v>
      </c>
      <c r="H400" t="str">
        <f>_xlfn.XLOOKUP(A400,'2024'!B:B,'2024'!AV:AV,"")</f>
        <v/>
      </c>
      <c r="I400">
        <f>_xlfn.XLOOKUP(A400,'2024'!B:B,'2024'!AZ:AZ,"")</f>
        <v>1</v>
      </c>
      <c r="J400">
        <f>_xlfn.XLOOKUP(A400,'2025'!A:A,'2025'!E:E,"")</f>
        <v>0</v>
      </c>
      <c r="K400">
        <f>_xlfn.XLOOKUP(A400,'2025'!A:A,'2025'!F:F,"")</f>
        <v>1</v>
      </c>
    </row>
    <row r="401" spans="1:11">
      <c r="A401" t="str">
        <v>KDDI</v>
      </c>
      <c r="B401" t="str">
        <f>_xlfn.XLOOKUP(A401,'2021'!A:A,'2021'!U:U, "")</f>
        <v/>
      </c>
      <c r="C401">
        <f>_xlfn.XLOOKUP(A401,'2021'!A:A,'2021'!V:V,"")</f>
        <v>1</v>
      </c>
      <c r="D401" t="str">
        <f>_xlfn.XLOOKUP(A401,'2022'!A:A,'2022'!V:V,"")</f>
        <v/>
      </c>
      <c r="E401">
        <f>_xlfn.XLOOKUP(A401,'2022'!A:A,'2022'!W:W,"")</f>
        <v>1</v>
      </c>
      <c r="F401" t="str">
        <f>_xlfn.XLOOKUP(A401,'2023'!B:B,'2023'!AD:AD,"")</f>
        <v/>
      </c>
      <c r="G401">
        <f>_xlfn.XLOOKUP(A401,'2023'!B:B,'2023'!AE:AE,"")</f>
        <v>1</v>
      </c>
      <c r="H401">
        <f>_xlfn.XLOOKUP(A401,'2024'!B:B,'2024'!AV:AV,"")</f>
        <v>1</v>
      </c>
      <c r="I401">
        <f>_xlfn.XLOOKUP(A401,'2024'!B:B,'2024'!AZ:AZ,"")</f>
        <v>0</v>
      </c>
      <c r="J401">
        <f>_xlfn.XLOOKUP(A401,'2025'!A:A,'2025'!E:E,"")</f>
        <v>0</v>
      </c>
      <c r="K401">
        <f>_xlfn.XLOOKUP(A401,'2025'!A:A,'2025'!F:F,"")</f>
        <v>1</v>
      </c>
    </row>
    <row r="402" spans="1:11">
      <c r="A402" t="str">
        <v>Shandong Hi-Speed Group</v>
      </c>
      <c r="B402" t="str">
        <f>_xlfn.XLOOKUP(A402,'2021'!A:A,'2021'!U:U, "")</f>
        <v/>
      </c>
      <c r="C402" t="str">
        <f>_xlfn.XLOOKUP(A402,'2021'!A:A,'2021'!V:V,"")</f>
        <v/>
      </c>
      <c r="D402" t="str">
        <f>_xlfn.XLOOKUP(A402,'2022'!A:A,'2022'!V:V,"")</f>
        <v/>
      </c>
      <c r="E402" t="str">
        <f>_xlfn.XLOOKUP(A402,'2022'!A:A,'2022'!W:W,"")</f>
        <v/>
      </c>
      <c r="F402" t="str">
        <f>_xlfn.XLOOKUP(A402,'2023'!B:B,'2023'!AD:AD,"")</f>
        <v/>
      </c>
      <c r="G402" t="str">
        <f>_xlfn.XLOOKUP(A402,'2023'!B:B,'2023'!AE:AE,"")</f>
        <v/>
      </c>
      <c r="H402" t="str">
        <f>_xlfn.XLOOKUP(A402,'2024'!B:B,'2024'!AV:AV,"")</f>
        <v/>
      </c>
      <c r="I402">
        <f>_xlfn.XLOOKUP(A402,'2024'!B:B,'2024'!AZ:AZ,"")</f>
        <v>0</v>
      </c>
      <c r="J402">
        <f>_xlfn.XLOOKUP(A402,'2025'!A:A,'2025'!E:E,"")</f>
        <v>0</v>
      </c>
      <c r="K402">
        <f>_xlfn.XLOOKUP(A402,'2025'!A:A,'2025'!F:F,"")</f>
        <v>0</v>
      </c>
    </row>
    <row r="403" spans="1:11">
      <c r="A403" t="str">
        <v>General Electric (GE Aerospace)</v>
      </c>
      <c r="B403" t="str">
        <f>_xlfn.XLOOKUP(A403,'2021'!A:A,'2021'!U:U, "")</f>
        <v/>
      </c>
      <c r="C403" t="str">
        <f>_xlfn.XLOOKUP(A403,'2021'!A:A,'2021'!V:V,"")</f>
        <v/>
      </c>
      <c r="D403" t="str">
        <f>_xlfn.XLOOKUP(A403,'2022'!A:A,'2022'!V:V,"")</f>
        <v/>
      </c>
      <c r="E403" t="str">
        <f>_xlfn.XLOOKUP(A403,'2022'!A:A,'2022'!W:W,"")</f>
        <v/>
      </c>
      <c r="F403" t="str">
        <f>_xlfn.XLOOKUP(A403,'2023'!B:B,'2023'!AD:AD,"")</f>
        <v/>
      </c>
      <c r="G403" t="str">
        <f>_xlfn.XLOOKUP(A403,'2023'!B:B,'2023'!AE:AE,"")</f>
        <v/>
      </c>
      <c r="H403" t="str">
        <f>_xlfn.XLOOKUP(A403,'2024'!B:B,'2024'!AV:AV,"")</f>
        <v/>
      </c>
      <c r="I403" t="str">
        <f>_xlfn.XLOOKUP(A403,'2024'!B:B,'2024'!AZ:AZ,"")</f>
        <v/>
      </c>
      <c r="J403">
        <f>_xlfn.XLOOKUP(A403,'2025'!A:A,'2025'!E:E,"")</f>
        <v>0</v>
      </c>
      <c r="K403">
        <f>_xlfn.XLOOKUP(A403,'2025'!A:A,'2025'!F:F,"")</f>
        <v>1</v>
      </c>
    </row>
    <row r="404" spans="1:11">
      <c r="A404" t="str">
        <v>Mercadona</v>
      </c>
      <c r="B404" t="str">
        <f>_xlfn.XLOOKUP(A404,'2021'!A:A,'2021'!U:U, "")</f>
        <v/>
      </c>
      <c r="C404" t="str">
        <f>_xlfn.XLOOKUP(A404,'2021'!A:A,'2021'!V:V,"")</f>
        <v/>
      </c>
      <c r="D404" t="str">
        <f>_xlfn.XLOOKUP(A404,'2022'!A:A,'2022'!V:V,"")</f>
        <v/>
      </c>
      <c r="E404" t="str">
        <f>_xlfn.XLOOKUP(A404,'2022'!A:A,'2022'!W:W,"")</f>
        <v/>
      </c>
      <c r="F404" t="str">
        <f>_xlfn.XLOOKUP(A404,'2023'!B:B,'2023'!AD:AD,"")</f>
        <v/>
      </c>
      <c r="G404" t="str">
        <f>_xlfn.XLOOKUP(A404,'2023'!B:B,'2023'!AE:AE,"")</f>
        <v/>
      </c>
      <c r="H404" t="str">
        <f>_xlfn.XLOOKUP(A404,'2024'!B:B,'2024'!AV:AV,"")</f>
        <v/>
      </c>
      <c r="I404">
        <f>_xlfn.XLOOKUP(A404,'2024'!B:B,'2024'!AZ:AZ,"")</f>
        <v>0</v>
      </c>
      <c r="J404">
        <f>_xlfn.XLOOKUP(A404,'2025'!A:A,'2025'!E:E,"")</f>
        <v>0</v>
      </c>
      <c r="K404">
        <f>_xlfn.XLOOKUP(A404,'2025'!A:A,'2025'!F:F,"")</f>
        <v>0</v>
      </c>
    </row>
    <row r="405" spans="1:11">
      <c r="A405" t="str">
        <v>Honeywell International</v>
      </c>
      <c r="B405">
        <f>_xlfn.XLOOKUP(A405,'2021'!A:A,'2021'!U:U, "")</f>
        <v>1</v>
      </c>
      <c r="C405" t="str">
        <f>_xlfn.XLOOKUP(A405,'2021'!A:A,'2021'!V:V,"")</f>
        <v/>
      </c>
      <c r="D405">
        <f>_xlfn.XLOOKUP(A405,'2022'!A:A,'2022'!V:V,"")</f>
        <v>1</v>
      </c>
      <c r="E405" t="str">
        <f>_xlfn.XLOOKUP(A405,'2022'!A:A,'2022'!W:W,"")</f>
        <v/>
      </c>
      <c r="F405">
        <f>_xlfn.XLOOKUP(A405,'2023'!B:B,'2023'!AD:AD,"")</f>
        <v>1</v>
      </c>
      <c r="G405" t="str">
        <f>_xlfn.XLOOKUP(A405,'2023'!B:B,'2023'!AE:AE,"")</f>
        <v/>
      </c>
      <c r="H405">
        <f>_xlfn.XLOOKUP(A405,'2024'!B:B,'2024'!AV:AV,"")</f>
        <v>1</v>
      </c>
      <c r="I405">
        <f>_xlfn.XLOOKUP(A405,'2024'!B:B,'2024'!AZ:AZ,"")</f>
        <v>0</v>
      </c>
      <c r="J405">
        <f>_xlfn.XLOOKUP(A405,'2025'!A:A,'2025'!E:E,"")</f>
        <v>1</v>
      </c>
      <c r="K405">
        <f>_xlfn.XLOOKUP(A405,'2025'!A:A,'2025'!F:F,"")</f>
        <v>0</v>
      </c>
    </row>
    <row r="406" spans="1:11">
      <c r="A406" t="str">
        <v>Hangzhou Iron and Steel Group</v>
      </c>
      <c r="B406" t="str">
        <f>_xlfn.XLOOKUP(A406,'2021'!A:A,'2021'!U:U, "")</f>
        <v/>
      </c>
      <c r="C406" t="str">
        <f>_xlfn.XLOOKUP(A406,'2021'!A:A,'2021'!V:V,"")</f>
        <v/>
      </c>
      <c r="D406" t="str">
        <f>_xlfn.XLOOKUP(A406,'2022'!A:A,'2022'!V:V,"")</f>
        <v/>
      </c>
      <c r="E406" t="str">
        <f>_xlfn.XLOOKUP(A406,'2022'!A:A,'2022'!W:W,"")</f>
        <v/>
      </c>
      <c r="F406" t="str">
        <f>_xlfn.XLOOKUP(A406,'2023'!B:B,'2023'!AD:AD,"")</f>
        <v/>
      </c>
      <c r="G406" t="str">
        <f>_xlfn.XLOOKUP(A406,'2023'!B:B,'2023'!AE:AE,"")</f>
        <v/>
      </c>
      <c r="H406" t="str">
        <f>_xlfn.XLOOKUP(A406,'2024'!B:B,'2024'!AV:AV,"")</f>
        <v/>
      </c>
      <c r="I406">
        <f>_xlfn.XLOOKUP(A406,'2024'!B:B,'2024'!AZ:AZ,"")</f>
        <v>0</v>
      </c>
      <c r="J406">
        <f>_xlfn.XLOOKUP(A406,'2025'!A:A,'2025'!E:E,"")</f>
        <v>0</v>
      </c>
      <c r="K406">
        <f>_xlfn.XLOOKUP(A406,'2025'!A:A,'2025'!F:F,"")</f>
        <v>0</v>
      </c>
    </row>
    <row r="407" spans="1:11">
      <c r="A407" t="str">
        <v>Guangzhou Industrial Investment Holdings</v>
      </c>
      <c r="B407" t="str">
        <f>_xlfn.XLOOKUP(A407,'2021'!A:A,'2021'!U:U, "")</f>
        <v/>
      </c>
      <c r="C407" t="str">
        <f>_xlfn.XLOOKUP(A407,'2021'!A:A,'2021'!V:V,"")</f>
        <v/>
      </c>
      <c r="D407" t="str">
        <f>_xlfn.XLOOKUP(A407,'2022'!A:A,'2022'!V:V,"")</f>
        <v/>
      </c>
      <c r="E407" t="str">
        <f>_xlfn.XLOOKUP(A407,'2022'!A:A,'2022'!W:W,"")</f>
        <v/>
      </c>
      <c r="F407" t="str">
        <f>_xlfn.XLOOKUP(A407,'2023'!B:B,'2023'!AD:AD,"")</f>
        <v/>
      </c>
      <c r="G407" t="str">
        <f>_xlfn.XLOOKUP(A407,'2023'!B:B,'2023'!AE:AE,"")</f>
        <v/>
      </c>
      <c r="H407" t="str">
        <f>_xlfn.XLOOKUP(A407,'2024'!B:B,'2024'!AV:AV,"")</f>
        <v/>
      </c>
      <c r="I407">
        <f>_xlfn.XLOOKUP(A407,'2024'!B:B,'2024'!AZ:AZ,"")</f>
        <v>0</v>
      </c>
      <c r="J407">
        <f>_xlfn.XLOOKUP(A407,'2025'!A:A,'2025'!E:E,"")</f>
        <v>0</v>
      </c>
      <c r="K407">
        <f>_xlfn.XLOOKUP(A407,'2025'!A:A,'2025'!F:F,"")</f>
        <v>0</v>
      </c>
    </row>
    <row r="408" spans="1:11">
      <c r="A408" t="str">
        <v>Shanghai Pharmaceuticals Holding</v>
      </c>
      <c r="B408" t="str">
        <f>_xlfn.XLOOKUP(A408,'2021'!A:A,'2021'!U:U, "")</f>
        <v/>
      </c>
      <c r="C408" t="str">
        <f>_xlfn.XLOOKUP(A408,'2021'!A:A,'2021'!V:V,"")</f>
        <v/>
      </c>
      <c r="D408" t="str">
        <f>_xlfn.XLOOKUP(A408,'2022'!A:A,'2022'!V:V,"")</f>
        <v/>
      </c>
      <c r="E408" t="str">
        <f>_xlfn.XLOOKUP(A408,'2022'!A:A,'2022'!W:W,"")</f>
        <v/>
      </c>
      <c r="F408" t="str">
        <f>_xlfn.XLOOKUP(A408,'2023'!B:B,'2023'!AD:AD,"")</f>
        <v/>
      </c>
      <c r="G408" t="str">
        <f>_xlfn.XLOOKUP(A408,'2023'!B:B,'2023'!AE:AE,"")</f>
        <v/>
      </c>
      <c r="H408" t="str">
        <f>_xlfn.XLOOKUP(A408,'2024'!B:B,'2024'!AV:AV,"")</f>
        <v/>
      </c>
      <c r="I408">
        <f>_xlfn.XLOOKUP(A408,'2024'!B:B,'2024'!AZ:AZ,"")</f>
        <v>0</v>
      </c>
      <c r="J408">
        <f>_xlfn.XLOOKUP(A408,'2025'!A:A,'2025'!E:E,"")</f>
        <v>0</v>
      </c>
      <c r="K408">
        <f>_xlfn.XLOOKUP(A408,'2025'!A:A,'2025'!F:F,"")</f>
        <v>0</v>
      </c>
    </row>
    <row r="409" spans="1:11">
      <c r="A409" t="str">
        <v>Suzuki Motor</v>
      </c>
      <c r="B409" t="str">
        <f>_xlfn.XLOOKUP(A409,'2021'!A:A,'2021'!U:U, "")</f>
        <v/>
      </c>
      <c r="C409" t="str">
        <f>_xlfn.XLOOKUP(A409,'2021'!A:A,'2021'!V:V,"")</f>
        <v/>
      </c>
      <c r="D409" t="str">
        <f>_xlfn.XLOOKUP(A409,'2022'!A:A,'2022'!V:V,"")</f>
        <v/>
      </c>
      <c r="E409">
        <f>_xlfn.XLOOKUP(A409,'2022'!A:A,'2022'!W:W,"")</f>
        <v>1</v>
      </c>
      <c r="F409">
        <f>_xlfn.XLOOKUP(A409,'2023'!B:B,'2023'!AD:AD,"")</f>
        <v>1</v>
      </c>
      <c r="G409" t="str">
        <f>_xlfn.XLOOKUP(A409,'2023'!B:B,'2023'!AE:AE,"")</f>
        <v/>
      </c>
      <c r="H409">
        <f>_xlfn.XLOOKUP(A409,'2024'!B:B,'2024'!AV:AV,"")</f>
        <v>1</v>
      </c>
      <c r="I409">
        <f>_xlfn.XLOOKUP(A409,'2024'!B:B,'2024'!AZ:AZ,"")</f>
        <v>0</v>
      </c>
      <c r="J409">
        <f>_xlfn.XLOOKUP(A409,'2025'!A:A,'2025'!E:E,"")</f>
        <v>1</v>
      </c>
      <c r="K409">
        <f>_xlfn.XLOOKUP(A409,'2025'!A:A,'2025'!F:F,"")</f>
        <v>0</v>
      </c>
    </row>
    <row r="410" spans="1:11">
      <c r="A410" t="str">
        <v>Vale</v>
      </c>
      <c r="B410">
        <f>_xlfn.XLOOKUP(A410,'2021'!A:A,'2021'!U:U, "")</f>
        <v>1</v>
      </c>
      <c r="C410" t="str">
        <f>_xlfn.XLOOKUP(A410,'2021'!A:A,'2021'!V:V,"")</f>
        <v/>
      </c>
      <c r="D410" t="str">
        <f>_xlfn.XLOOKUP(A410,'2022'!A:A,'2022'!V:V,"")</f>
        <v/>
      </c>
      <c r="E410">
        <f>_xlfn.XLOOKUP(A410,'2022'!A:A,'2022'!W:W,"")</f>
        <v>1</v>
      </c>
      <c r="F410" t="str">
        <f>_xlfn.XLOOKUP(A410,'2023'!B:B,'2023'!AD:AD,"")</f>
        <v/>
      </c>
      <c r="G410">
        <f>_xlfn.XLOOKUP(A410,'2023'!B:B,'2023'!AE:AE,"")</f>
        <v>1</v>
      </c>
      <c r="H410" t="str">
        <f>_xlfn.XLOOKUP(A410,'2024'!B:B,'2024'!AV:AV,"")</f>
        <v/>
      </c>
      <c r="I410">
        <f>_xlfn.XLOOKUP(A410,'2024'!B:B,'2024'!AZ:AZ,"")</f>
        <v>1</v>
      </c>
      <c r="J410">
        <f>_xlfn.XLOOKUP(A410,'2025'!A:A,'2025'!E:E,"")</f>
        <v>0</v>
      </c>
      <c r="K410">
        <f>_xlfn.XLOOKUP(A410,'2025'!A:A,'2025'!F:F,"")</f>
        <v>1</v>
      </c>
    </row>
    <row r="411" spans="1:11">
      <c r="A411" t="str">
        <v>ThyssenKrupp</v>
      </c>
      <c r="B411">
        <f>_xlfn.XLOOKUP(A411,'2021'!A:A,'2021'!U:U, "")</f>
        <v>1</v>
      </c>
      <c r="C411" t="str">
        <f>_xlfn.XLOOKUP(A411,'2021'!A:A,'2021'!V:V,"")</f>
        <v/>
      </c>
      <c r="D411">
        <f>_xlfn.XLOOKUP(A411,'2022'!A:A,'2022'!V:V,"")</f>
        <v>1</v>
      </c>
      <c r="E411" t="str">
        <f>_xlfn.XLOOKUP(A411,'2022'!A:A,'2022'!W:W,"")</f>
        <v/>
      </c>
      <c r="F411">
        <f>_xlfn.XLOOKUP(A411,'2023'!B:B,'2023'!AD:AD,"")</f>
        <v>1</v>
      </c>
      <c r="G411" t="str">
        <f>_xlfn.XLOOKUP(A411,'2023'!B:B,'2023'!AE:AE,"")</f>
        <v/>
      </c>
      <c r="H411">
        <f>_xlfn.XLOOKUP(A411,'2024'!B:B,'2024'!AV:AV,"")</f>
        <v>1</v>
      </c>
      <c r="I411">
        <f>_xlfn.XLOOKUP(A411,'2024'!B:B,'2024'!AZ:AZ,"")</f>
        <v>0</v>
      </c>
      <c r="J411">
        <f>_xlfn.XLOOKUP(A411,'2025'!A:A,'2025'!E:E,"")</f>
        <v>0</v>
      </c>
      <c r="K411">
        <f>_xlfn.XLOOKUP(A411,'2025'!A:A,'2025'!F:F,"")</f>
        <v>1</v>
      </c>
    </row>
    <row r="412" spans="1:11">
      <c r="A412" t="str">
        <v>Salesforce</v>
      </c>
      <c r="B412" t="str">
        <f>_xlfn.XLOOKUP(A412,'2021'!A:A,'2021'!U:U, "")</f>
        <v/>
      </c>
      <c r="C412" t="str">
        <f>_xlfn.XLOOKUP(A412,'2021'!A:A,'2021'!V:V,"")</f>
        <v/>
      </c>
      <c r="D412" t="str">
        <f>_xlfn.XLOOKUP(A412,'2022'!A:A,'2022'!V:V,"")</f>
        <v/>
      </c>
      <c r="E412" t="str">
        <f>_xlfn.XLOOKUP(A412,'2022'!A:A,'2022'!W:W,"")</f>
        <v/>
      </c>
      <c r="F412" t="str">
        <f>_xlfn.XLOOKUP(A412,'2023'!B:B,'2023'!AD:AD,"")</f>
        <v/>
      </c>
      <c r="G412">
        <f>_xlfn.XLOOKUP(A412,'2023'!B:B,'2023'!AE:AE,"")</f>
        <v>1</v>
      </c>
      <c r="H412" t="str">
        <f>_xlfn.XLOOKUP(A412,'2024'!B:B,'2024'!AV:AV,"")</f>
        <v/>
      </c>
      <c r="I412">
        <f>_xlfn.XLOOKUP(A412,'2024'!B:B,'2024'!AZ:AZ,"")</f>
        <v>1</v>
      </c>
      <c r="J412">
        <f>_xlfn.XLOOKUP(A412,'2025'!A:A,'2025'!E:E,"")</f>
        <v>0</v>
      </c>
      <c r="K412">
        <f>_xlfn.XLOOKUP(A412,'2025'!A:A,'2025'!F:F,"")</f>
        <v>1</v>
      </c>
    </row>
    <row r="413" spans="1:11">
      <c r="A413" t="str">
        <v>Philip Morris International</v>
      </c>
      <c r="B413">
        <f>_xlfn.XLOOKUP(A413,'2021'!A:A,'2021'!U:U, "")</f>
        <v>1</v>
      </c>
      <c r="C413">
        <f>_xlfn.XLOOKUP(A413,'2021'!A:A,'2021'!V:V,"")</f>
        <v>1</v>
      </c>
      <c r="D413">
        <f>_xlfn.XLOOKUP(A413,'2022'!A:A,'2022'!V:V,"")</f>
        <v>1</v>
      </c>
      <c r="E413">
        <f>_xlfn.XLOOKUP(A413,'2022'!A:A,'2022'!W:W,"")</f>
        <v>1</v>
      </c>
      <c r="F413" t="str">
        <f>_xlfn.XLOOKUP(A413,'2023'!B:B,'2023'!AD:AD,"")</f>
        <v/>
      </c>
      <c r="G413">
        <f>_xlfn.XLOOKUP(A413,'2023'!B:B,'2023'!AE:AE,"")</f>
        <v>1</v>
      </c>
      <c r="H413" t="str">
        <f>_xlfn.XLOOKUP(A413,'2024'!B:B,'2024'!AV:AV,"")</f>
        <v/>
      </c>
      <c r="I413">
        <f>_xlfn.XLOOKUP(A413,'2024'!B:B,'2024'!AZ:AZ,"")</f>
        <v>1</v>
      </c>
      <c r="J413">
        <f>_xlfn.XLOOKUP(A413,'2025'!A:A,'2025'!E:E,"")</f>
        <v>0</v>
      </c>
      <c r="K413">
        <f>_xlfn.XLOOKUP(A413,'2025'!A:A,'2025'!F:F,"")</f>
        <v>1</v>
      </c>
    </row>
    <row r="414" spans="1:11">
      <c r="A414" t="str">
        <v>US Foods Holding</v>
      </c>
      <c r="B414" t="str">
        <f>_xlfn.XLOOKUP(A414,'2021'!A:A,'2021'!U:U, "")</f>
        <v/>
      </c>
      <c r="C414" t="str">
        <f>_xlfn.XLOOKUP(A414,'2021'!A:A,'2021'!V:V,"")</f>
        <v/>
      </c>
      <c r="D414" t="str">
        <f>_xlfn.XLOOKUP(A414,'2022'!A:A,'2022'!V:V,"")</f>
        <v/>
      </c>
      <c r="E414" t="str">
        <f>_xlfn.XLOOKUP(A414,'2022'!A:A,'2022'!W:W,"")</f>
        <v/>
      </c>
      <c r="F414" t="str">
        <f>_xlfn.XLOOKUP(A414,'2023'!B:B,'2023'!AD:AD,"")</f>
        <v/>
      </c>
      <c r="G414" t="str">
        <f>_xlfn.XLOOKUP(A414,'2023'!B:B,'2023'!AE:AE,"")</f>
        <v/>
      </c>
      <c r="H414" t="str">
        <f>_xlfn.XLOOKUP(A414,'2024'!B:B,'2024'!AV:AV,"")</f>
        <v/>
      </c>
      <c r="I414">
        <f>_xlfn.XLOOKUP(A414,'2024'!B:B,'2024'!AZ:AZ,"")</f>
        <v>0</v>
      </c>
      <c r="J414">
        <f>_xlfn.XLOOKUP(A414,'2025'!A:A,'2025'!E:E,"")</f>
        <v>0</v>
      </c>
      <c r="K414">
        <f>_xlfn.XLOOKUP(A414,'2025'!A:A,'2025'!F:F,"")</f>
        <v>0</v>
      </c>
    </row>
    <row r="415" spans="1:11">
      <c r="A415" t="str">
        <v>Shenzhen Investment Holdings</v>
      </c>
      <c r="B415" t="str">
        <f>_xlfn.XLOOKUP(A415,'2021'!A:A,'2021'!U:U, "")</f>
        <v/>
      </c>
      <c r="C415" t="str">
        <f>_xlfn.XLOOKUP(A415,'2021'!A:A,'2021'!V:V,"")</f>
        <v/>
      </c>
      <c r="D415" t="str">
        <f>_xlfn.XLOOKUP(A415,'2022'!A:A,'2022'!V:V,"")</f>
        <v/>
      </c>
      <c r="E415" t="str">
        <f>_xlfn.XLOOKUP(A415,'2022'!A:A,'2022'!W:W,"")</f>
        <v/>
      </c>
      <c r="F415" t="str">
        <f>_xlfn.XLOOKUP(A415,'2023'!B:B,'2023'!AD:AD,"")</f>
        <v/>
      </c>
      <c r="G415" t="str">
        <f>_xlfn.XLOOKUP(A415,'2023'!B:B,'2023'!AE:AE,"")</f>
        <v/>
      </c>
      <c r="H415" t="str">
        <f>_xlfn.XLOOKUP(A415,'2024'!B:B,'2024'!AV:AV,"")</f>
        <v/>
      </c>
      <c r="I415">
        <f>_xlfn.XLOOKUP(A415,'2024'!B:B,'2024'!AZ:AZ,"")</f>
        <v>0</v>
      </c>
      <c r="J415">
        <f>_xlfn.XLOOKUP(A415,'2025'!A:A,'2025'!E:E,"")</f>
        <v>0</v>
      </c>
      <c r="K415">
        <f>_xlfn.XLOOKUP(A415,'2025'!A:A,'2025'!F:F,"")</f>
        <v>0</v>
      </c>
    </row>
    <row r="416" spans="1:11">
      <c r="A416" t="str">
        <v>Westpac Banking</v>
      </c>
      <c r="B416" t="str">
        <f>_xlfn.XLOOKUP(A416,'2021'!A:A,'2021'!U:U, "")</f>
        <v/>
      </c>
      <c r="C416" t="str">
        <f>_xlfn.XLOOKUP(A416,'2021'!A:A,'2021'!V:V,"")</f>
        <v/>
      </c>
      <c r="D416" t="str">
        <f>_xlfn.XLOOKUP(A416,'2022'!A:A,'2022'!V:V,"")</f>
        <v/>
      </c>
      <c r="E416" t="str">
        <f>_xlfn.XLOOKUP(A416,'2022'!A:A,'2022'!W:W,"")</f>
        <v/>
      </c>
      <c r="F416" t="str">
        <f>_xlfn.XLOOKUP(A416,'2023'!B:B,'2023'!AD:AD,"")</f>
        <v/>
      </c>
      <c r="G416" t="str">
        <f>_xlfn.XLOOKUP(A416,'2023'!B:B,'2023'!AE:AE,"")</f>
        <v/>
      </c>
      <c r="H416" t="str">
        <f>_xlfn.XLOOKUP(A416,'2024'!B:B,'2024'!AV:AV,"")</f>
        <v/>
      </c>
      <c r="I416" t="str">
        <f>_xlfn.XLOOKUP(A416,'2024'!B:B,'2024'!AZ:AZ,"")</f>
        <v/>
      </c>
      <c r="J416">
        <f>_xlfn.XLOOKUP(A416,'2025'!A:A,'2025'!E:E,"")</f>
        <v>0</v>
      </c>
      <c r="K416">
        <f>_xlfn.XLOOKUP(A416,'2025'!A:A,'2025'!F:F,"")</f>
        <v>1</v>
      </c>
    </row>
    <row r="417" spans="1:11">
      <c r="A417" t="str">
        <v>Jiangsu Shagang Group</v>
      </c>
      <c r="B417" t="str">
        <f>_xlfn.XLOOKUP(A417,'2021'!A:A,'2021'!U:U, "")</f>
        <v/>
      </c>
      <c r="C417" t="str">
        <f>_xlfn.XLOOKUP(A417,'2021'!A:A,'2021'!V:V,"")</f>
        <v/>
      </c>
      <c r="D417" t="str">
        <f>_xlfn.XLOOKUP(A417,'2022'!A:A,'2022'!V:V,"")</f>
        <v/>
      </c>
      <c r="E417" t="str">
        <f>_xlfn.XLOOKUP(A417,'2022'!A:A,'2022'!W:W,"")</f>
        <v/>
      </c>
      <c r="F417" t="str">
        <f>_xlfn.XLOOKUP(A417,'2023'!B:B,'2023'!AD:AD,"")</f>
        <v/>
      </c>
      <c r="G417" t="str">
        <f>_xlfn.XLOOKUP(A417,'2023'!B:B,'2023'!AE:AE,"")</f>
        <v/>
      </c>
      <c r="H417" t="str">
        <f>_xlfn.XLOOKUP(A417,'2024'!B:B,'2024'!AV:AV,"")</f>
        <v/>
      </c>
      <c r="I417">
        <f>_xlfn.XLOOKUP(A417,'2024'!B:B,'2024'!AZ:AZ,"")</f>
        <v>0</v>
      </c>
      <c r="J417">
        <f>_xlfn.XLOOKUP(A417,'2025'!A:A,'2025'!E:E,"")</f>
        <v>0</v>
      </c>
      <c r="K417">
        <f>_xlfn.XLOOKUP(A417,'2025'!A:A,'2025'!F:F,"")</f>
        <v>0</v>
      </c>
    </row>
    <row r="418" spans="1:11">
      <c r="A418" t="str">
        <v>AIA Group</v>
      </c>
      <c r="B418" t="str">
        <f>_xlfn.XLOOKUP(A418,'2021'!A:A,'2021'!U:U, "")</f>
        <v/>
      </c>
      <c r="C418" t="str">
        <f>_xlfn.XLOOKUP(A418,'2021'!A:A,'2021'!V:V,"")</f>
        <v/>
      </c>
      <c r="D418" t="str">
        <f>_xlfn.XLOOKUP(A418,'2022'!A:A,'2022'!V:V,"")</f>
        <v/>
      </c>
      <c r="E418">
        <f>_xlfn.XLOOKUP(A418,'2022'!A:A,'2022'!W:W,"")</f>
        <v>1</v>
      </c>
      <c r="F418" t="str">
        <f>_xlfn.XLOOKUP(A418,'2023'!B:B,'2023'!AD:AD,"")</f>
        <v/>
      </c>
      <c r="G418" t="str">
        <f>_xlfn.XLOOKUP(A418,'2023'!B:B,'2023'!AE:AE,"")</f>
        <v/>
      </c>
      <c r="H418" t="str">
        <f>_xlfn.XLOOKUP(A418,'2024'!B:B,'2024'!AV:AV,"")</f>
        <v/>
      </c>
      <c r="I418">
        <f>_xlfn.XLOOKUP(A418,'2024'!B:B,'2024'!AZ:AZ,"")</f>
        <v>1</v>
      </c>
      <c r="J418">
        <f>_xlfn.XLOOKUP(A418,'2025'!A:A,'2025'!E:E,"")</f>
        <v>0</v>
      </c>
      <c r="K418">
        <f>_xlfn.XLOOKUP(A418,'2025'!A:A,'2025'!F:F,"")</f>
        <v>1</v>
      </c>
    </row>
    <row r="419" spans="1:11">
      <c r="A419" t="str">
        <v>Guangdong Guangxin Holdings</v>
      </c>
      <c r="B419" t="str">
        <f>_xlfn.XLOOKUP(A419,'2021'!A:A,'2021'!U:U, "")</f>
        <v/>
      </c>
      <c r="C419" t="str">
        <f>_xlfn.XLOOKUP(A419,'2021'!A:A,'2021'!V:V,"")</f>
        <v/>
      </c>
      <c r="D419" t="str">
        <f>_xlfn.XLOOKUP(A419,'2022'!A:A,'2022'!V:V,"")</f>
        <v/>
      </c>
      <c r="E419" t="str">
        <f>_xlfn.XLOOKUP(A419,'2022'!A:A,'2022'!W:W,"")</f>
        <v/>
      </c>
      <c r="F419" t="str">
        <f>_xlfn.XLOOKUP(A419,'2023'!B:B,'2023'!AD:AD,"")</f>
        <v/>
      </c>
      <c r="G419" t="str">
        <f>_xlfn.XLOOKUP(A419,'2023'!B:B,'2023'!AE:AE,"")</f>
        <v/>
      </c>
      <c r="H419" t="str">
        <f>_xlfn.XLOOKUP(A419,'2024'!B:B,'2024'!AV:AV,"")</f>
        <v/>
      </c>
      <c r="I419">
        <f>_xlfn.XLOOKUP(A419,'2024'!B:B,'2024'!AZ:AZ,"")</f>
        <v>0</v>
      </c>
      <c r="J419">
        <f>_xlfn.XLOOKUP(A419,'2025'!A:A,'2025'!E:E,"")</f>
        <v>0</v>
      </c>
      <c r="K419">
        <f>_xlfn.XLOOKUP(A419,'2025'!A:A,'2025'!F:F,"")</f>
        <v>0</v>
      </c>
    </row>
    <row r="420" spans="1:11">
      <c r="A420" t="str">
        <v>QNB Group</v>
      </c>
      <c r="B420" t="str">
        <f>_xlfn.XLOOKUP(A420,'2021'!A:A,'2021'!U:U, "")</f>
        <v/>
      </c>
      <c r="C420" t="str">
        <f>_xlfn.XLOOKUP(A420,'2021'!A:A,'2021'!V:V,"")</f>
        <v/>
      </c>
      <c r="D420" t="str">
        <f>_xlfn.XLOOKUP(A420,'2022'!A:A,'2022'!V:V,"")</f>
        <v/>
      </c>
      <c r="E420" t="str">
        <f>_xlfn.XLOOKUP(A420,'2022'!A:A,'2022'!W:W,"")</f>
        <v/>
      </c>
      <c r="F420" t="str">
        <f>_xlfn.XLOOKUP(A420,'2023'!B:B,'2023'!AD:AD,"")</f>
        <v/>
      </c>
      <c r="G420" t="str">
        <f>_xlfn.XLOOKUP(A420,'2023'!B:B,'2023'!AE:AE,"")</f>
        <v/>
      </c>
      <c r="H420" t="str">
        <f>_xlfn.XLOOKUP(A420,'2024'!B:B,'2024'!AV:AV,"")</f>
        <v/>
      </c>
      <c r="I420" t="str">
        <f>_xlfn.XLOOKUP(A420,'2024'!B:B,'2024'!AZ:AZ,"")</f>
        <v/>
      </c>
      <c r="J420">
        <f>_xlfn.XLOOKUP(A420,'2025'!A:A,'2025'!E:E,"")</f>
        <v>0</v>
      </c>
      <c r="K420">
        <f>_xlfn.XLOOKUP(A420,'2025'!A:A,'2025'!F:F,"")</f>
        <v>0</v>
      </c>
    </row>
    <row r="421" spans="1:11">
      <c r="A421" t="str">
        <v>NatWest Group</v>
      </c>
      <c r="B421" t="str">
        <f>_xlfn.XLOOKUP(A421,'2021'!A:A,'2021'!U:U, "")</f>
        <v/>
      </c>
      <c r="C421" t="str">
        <f>_xlfn.XLOOKUP(A421,'2021'!A:A,'2021'!V:V,"")</f>
        <v/>
      </c>
      <c r="D421" t="str">
        <f>_xlfn.XLOOKUP(A421,'2022'!A:A,'2022'!V:V,"")</f>
        <v/>
      </c>
      <c r="E421" t="str">
        <f>_xlfn.XLOOKUP(A421,'2022'!A:A,'2022'!W:W,"")</f>
        <v/>
      </c>
      <c r="F421" t="str">
        <f>_xlfn.XLOOKUP(A421,'2023'!B:B,'2023'!AD:AD,"")</f>
        <v/>
      </c>
      <c r="G421" t="str">
        <f>_xlfn.XLOOKUP(A421,'2023'!B:B,'2023'!AE:AE,"")</f>
        <v/>
      </c>
      <c r="H421" t="str">
        <f>_xlfn.XLOOKUP(A421,'2024'!B:B,'2024'!AV:AV,"")</f>
        <v/>
      </c>
      <c r="I421" t="str">
        <f>_xlfn.XLOOKUP(A421,'2024'!B:B,'2024'!AZ:AZ,"")</f>
        <v/>
      </c>
      <c r="J421">
        <f>_xlfn.XLOOKUP(A421,'2025'!A:A,'2025'!E:E,"")</f>
        <v>0</v>
      </c>
      <c r="K421">
        <f>_xlfn.XLOOKUP(A421,'2025'!A:A,'2025'!F:F,"")</f>
        <v>1</v>
      </c>
    </row>
    <row r="422" spans="1:11">
      <c r="A422" t="str">
        <v>La Poste</v>
      </c>
      <c r="B422">
        <f>_xlfn.XLOOKUP(A422,'2021'!A:A,'2021'!U:U, "")</f>
        <v>1</v>
      </c>
      <c r="C422" t="str">
        <f>_xlfn.XLOOKUP(A422,'2021'!A:A,'2021'!V:V,"")</f>
        <v/>
      </c>
      <c r="D422">
        <f>_xlfn.XLOOKUP(A422,'2022'!A:A,'2022'!V:V,"")</f>
        <v>1</v>
      </c>
      <c r="E422">
        <f>_xlfn.XLOOKUP(A422,'2022'!A:A,'2022'!W:W,"")</f>
        <v>1</v>
      </c>
      <c r="F422" t="str">
        <f>_xlfn.XLOOKUP(A422,'2023'!B:B,'2023'!AD:AD,"")</f>
        <v/>
      </c>
      <c r="G422">
        <f>_xlfn.XLOOKUP(A422,'2023'!B:B,'2023'!AE:AE,"")</f>
        <v>1</v>
      </c>
      <c r="H422" t="str">
        <f>_xlfn.XLOOKUP(A422,'2024'!B:B,'2024'!AV:AV,"")</f>
        <v/>
      </c>
      <c r="I422">
        <f>_xlfn.XLOOKUP(A422,'2024'!B:B,'2024'!AZ:AZ,"")</f>
        <v>1</v>
      </c>
      <c r="J422">
        <f>_xlfn.XLOOKUP(A422,'2025'!A:A,'2025'!E:E,"")</f>
        <v>0</v>
      </c>
      <c r="K422">
        <f>_xlfn.XLOOKUP(A422,'2025'!A:A,'2025'!F:F,"")</f>
        <v>1</v>
      </c>
    </row>
    <row r="423" spans="1:11">
      <c r="A423" t="str">
        <v>Siemens Energy</v>
      </c>
      <c r="B423">
        <f>_xlfn.XLOOKUP(A423,'2021'!A:A,'2021'!U:U, "")</f>
        <v>1</v>
      </c>
      <c r="C423" t="str">
        <f>_xlfn.XLOOKUP(A423,'2021'!A:A,'2021'!V:V,"")</f>
        <v/>
      </c>
      <c r="D423">
        <f>_xlfn.XLOOKUP(A423,'2022'!A:A,'2022'!V:V,"")</f>
        <v>1</v>
      </c>
      <c r="E423">
        <f>_xlfn.XLOOKUP(A423,'2022'!A:A,'2022'!W:W,"")</f>
        <v>1</v>
      </c>
      <c r="F423">
        <f>_xlfn.XLOOKUP(A423,'2023'!B:B,'2023'!AD:AD,"")</f>
        <v>1</v>
      </c>
      <c r="G423" t="str">
        <f>_xlfn.XLOOKUP(A423,'2023'!B:B,'2023'!AE:AE,"")</f>
        <v/>
      </c>
      <c r="H423" t="str">
        <f>_xlfn.XLOOKUP(A423,'2024'!B:B,'2024'!AV:AV,"")</f>
        <v/>
      </c>
      <c r="I423">
        <f>_xlfn.XLOOKUP(A423,'2024'!B:B,'2024'!AZ:AZ,"")</f>
        <v>1</v>
      </c>
      <c r="J423">
        <f>_xlfn.XLOOKUP(A423,'2025'!A:A,'2025'!E:E,"")</f>
        <v>1</v>
      </c>
      <c r="K423">
        <f>_xlfn.XLOOKUP(A423,'2025'!A:A,'2025'!F:F,"")</f>
        <v>0</v>
      </c>
    </row>
    <row r="424" spans="1:11">
      <c r="A424" t="str">
        <v>Luxshare Precision Industry</v>
      </c>
      <c r="B424" t="str">
        <f>_xlfn.XLOOKUP(A424,'2021'!A:A,'2021'!U:U, "")</f>
        <v/>
      </c>
      <c r="C424" t="str">
        <f>_xlfn.XLOOKUP(A424,'2021'!A:A,'2021'!V:V,"")</f>
        <v/>
      </c>
      <c r="D424" t="str">
        <f>_xlfn.XLOOKUP(A424,'2022'!A:A,'2022'!V:V,"")</f>
        <v/>
      </c>
      <c r="E424" t="str">
        <f>_xlfn.XLOOKUP(A424,'2022'!A:A,'2022'!W:W,"")</f>
        <v/>
      </c>
      <c r="F424">
        <f>_xlfn.XLOOKUP(A424,'2023'!B:B,'2023'!AD:AD,"")</f>
        <v>1</v>
      </c>
      <c r="G424" t="str">
        <f>_xlfn.XLOOKUP(A424,'2023'!B:B,'2023'!AE:AE,"")</f>
        <v/>
      </c>
      <c r="H424">
        <f>_xlfn.XLOOKUP(A424,'2024'!B:B,'2024'!AV:AV,"")</f>
        <v>1</v>
      </c>
      <c r="I424">
        <f>_xlfn.XLOOKUP(A424,'2024'!B:B,'2024'!AZ:AZ,"")</f>
        <v>0</v>
      </c>
      <c r="J424">
        <f>_xlfn.XLOOKUP(A424,'2025'!A:A,'2025'!E:E,"")</f>
        <v>1</v>
      </c>
      <c r="K424">
        <f>_xlfn.XLOOKUP(A424,'2025'!A:A,'2025'!F:F,"")</f>
        <v>0</v>
      </c>
    </row>
    <row r="425" spans="1:11">
      <c r="A425" t="str">
        <v>Energie Baden-Wurttemberg</v>
      </c>
      <c r="B425" t="str">
        <f>_xlfn.XLOOKUP(A425,'2021'!A:A,'2021'!U:U, "")</f>
        <v/>
      </c>
      <c r="C425" t="str">
        <f>_xlfn.XLOOKUP(A425,'2021'!A:A,'2021'!V:V,"")</f>
        <v/>
      </c>
      <c r="D425">
        <f>_xlfn.XLOOKUP(A425,'2022'!A:A,'2022'!V:V,"")</f>
        <v>1</v>
      </c>
      <c r="E425" t="str">
        <f>_xlfn.XLOOKUP(A425,'2022'!A:A,'2022'!W:W,"")</f>
        <v/>
      </c>
      <c r="F425">
        <f>_xlfn.XLOOKUP(A425,'2023'!B:B,'2023'!AD:AD,"")</f>
        <v>1</v>
      </c>
      <c r="G425" t="str">
        <f>_xlfn.XLOOKUP(A425,'2023'!B:B,'2023'!AE:AE,"")</f>
        <v/>
      </c>
      <c r="H425">
        <f>_xlfn.XLOOKUP(A425,'2024'!B:B,'2024'!AV:AV,"")</f>
        <v>1</v>
      </c>
      <c r="I425">
        <f>_xlfn.XLOOKUP(A425,'2024'!B:B,'2024'!AZ:AZ,"")</f>
        <v>0</v>
      </c>
      <c r="J425">
        <f>_xlfn.XLOOKUP(A425,'2025'!A:A,'2025'!E:E,"")</f>
        <v>1</v>
      </c>
      <c r="K425">
        <f>_xlfn.XLOOKUP(A425,'2025'!A:A,'2025'!F:F,"")</f>
        <v>0</v>
      </c>
    </row>
    <row r="426" spans="1:11">
      <c r="A426" t="str">
        <v>Suncor Energy</v>
      </c>
      <c r="B426" t="str">
        <f>_xlfn.XLOOKUP(A426,'2021'!A:A,'2021'!U:U, "")</f>
        <v/>
      </c>
      <c r="C426" t="str">
        <f>_xlfn.XLOOKUP(A426,'2021'!A:A,'2021'!V:V,"")</f>
        <v/>
      </c>
      <c r="D426" t="str">
        <f>_xlfn.XLOOKUP(A426,'2022'!A:A,'2022'!V:V,"")</f>
        <v/>
      </c>
      <c r="E426">
        <f>_xlfn.XLOOKUP(A426,'2022'!A:A,'2022'!W:W,"")</f>
        <v>1</v>
      </c>
      <c r="F426" t="str">
        <f>_xlfn.XLOOKUP(A426,'2023'!B:B,'2023'!AD:AD,"")</f>
        <v/>
      </c>
      <c r="G426">
        <f>_xlfn.XLOOKUP(A426,'2023'!B:B,'2023'!AE:AE,"")</f>
        <v>1</v>
      </c>
      <c r="H426" t="str">
        <f>_xlfn.XLOOKUP(A426,'2024'!B:B,'2024'!AV:AV,"")</f>
        <v/>
      </c>
      <c r="I426">
        <f>_xlfn.XLOOKUP(A426,'2024'!B:B,'2024'!AZ:AZ,"")</f>
        <v>0</v>
      </c>
      <c r="J426">
        <f>_xlfn.XLOOKUP(A426,'2025'!A:A,'2025'!E:E,"")</f>
        <v>0</v>
      </c>
      <c r="K426">
        <f>_xlfn.XLOOKUP(A426,'2025'!A:A,'2025'!F:F,"")</f>
        <v>1</v>
      </c>
    </row>
    <row r="427" spans="1:11">
      <c r="A427" t="str">
        <v>New Hope Holding Group</v>
      </c>
      <c r="B427" t="str">
        <f>_xlfn.XLOOKUP(A427,'2021'!A:A,'2021'!U:U, "")</f>
        <v/>
      </c>
      <c r="C427" t="str">
        <f>_xlfn.XLOOKUP(A427,'2021'!A:A,'2021'!V:V,"")</f>
        <v/>
      </c>
      <c r="D427" t="str">
        <f>_xlfn.XLOOKUP(A427,'2022'!A:A,'2022'!V:V,"")</f>
        <v/>
      </c>
      <c r="E427" t="str">
        <f>_xlfn.XLOOKUP(A427,'2022'!A:A,'2022'!W:W,"")</f>
        <v/>
      </c>
      <c r="F427" t="str">
        <f>_xlfn.XLOOKUP(A427,'2023'!B:B,'2023'!AD:AD,"")</f>
        <v/>
      </c>
      <c r="G427" t="str">
        <f>_xlfn.XLOOKUP(A427,'2023'!B:B,'2023'!AE:AE,"")</f>
        <v/>
      </c>
      <c r="H427" t="str">
        <f>_xlfn.XLOOKUP(A427,'2024'!B:B,'2024'!AV:AV,"")</f>
        <v/>
      </c>
      <c r="I427">
        <f>_xlfn.XLOOKUP(A427,'2024'!B:B,'2024'!AZ:AZ,"")</f>
        <v>0</v>
      </c>
      <c r="J427">
        <f>_xlfn.XLOOKUP(A427,'2025'!A:A,'2025'!E:E,"")</f>
        <v>1</v>
      </c>
      <c r="K427">
        <f>_xlfn.XLOOKUP(A427,'2025'!A:A,'2025'!F:F,"")</f>
        <v>0</v>
      </c>
    </row>
    <row r="428" spans="1:11">
      <c r="A428" t="str">
        <v>China Electronics</v>
      </c>
      <c r="B428" t="str">
        <f>_xlfn.XLOOKUP(A428,'2021'!A:A,'2021'!U:U, "")</f>
        <v/>
      </c>
      <c r="C428" t="str">
        <f>_xlfn.XLOOKUP(A428,'2021'!A:A,'2021'!V:V,"")</f>
        <v/>
      </c>
      <c r="D428" t="str">
        <f>_xlfn.XLOOKUP(A428,'2022'!A:A,'2022'!V:V,"")</f>
        <v/>
      </c>
      <c r="E428" t="str">
        <f>_xlfn.XLOOKUP(A428,'2022'!A:A,'2022'!W:W,"")</f>
        <v/>
      </c>
      <c r="F428" t="str">
        <f>_xlfn.XLOOKUP(A428,'2023'!B:B,'2023'!AD:AD,"")</f>
        <v/>
      </c>
      <c r="G428" t="str">
        <f>_xlfn.XLOOKUP(A428,'2023'!B:B,'2023'!AE:AE,"")</f>
        <v/>
      </c>
      <c r="H428" t="str">
        <f>_xlfn.XLOOKUP(A428,'2024'!B:B,'2024'!AV:AV,"")</f>
        <v/>
      </c>
      <c r="I428">
        <f>_xlfn.XLOOKUP(A428,'2024'!B:B,'2024'!AZ:AZ,"")</f>
        <v>0</v>
      </c>
      <c r="J428">
        <f>_xlfn.XLOOKUP(A428,'2025'!A:A,'2025'!E:E,"")</f>
        <v>0</v>
      </c>
      <c r="K428">
        <f>_xlfn.XLOOKUP(A428,'2025'!A:A,'2025'!F:F,"")</f>
        <v>0</v>
      </c>
    </row>
    <row r="429" spans="1:11">
      <c r="A429" t="str">
        <v>LG Chem</v>
      </c>
      <c r="B429" t="str">
        <f>_xlfn.XLOOKUP(A429,'2021'!A:A,'2021'!U:U, "")</f>
        <v/>
      </c>
      <c r="C429" t="str">
        <f>_xlfn.XLOOKUP(A429,'2021'!A:A,'2021'!V:V,"")</f>
        <v/>
      </c>
      <c r="D429" t="str">
        <f>_xlfn.XLOOKUP(A429,'2022'!A:A,'2022'!V:V,"")</f>
        <v/>
      </c>
      <c r="E429">
        <f>_xlfn.XLOOKUP(A429,'2022'!A:A,'2022'!W:W,"")</f>
        <v>1</v>
      </c>
      <c r="F429" t="str">
        <f>_xlfn.XLOOKUP(A429,'2023'!B:B,'2023'!AD:AD,"")</f>
        <v/>
      </c>
      <c r="G429">
        <f>_xlfn.XLOOKUP(A429,'2023'!B:B,'2023'!AE:AE,"")</f>
        <v>1</v>
      </c>
      <c r="H429" t="str">
        <f>_xlfn.XLOOKUP(A429,'2024'!B:B,'2024'!AV:AV,"")</f>
        <v/>
      </c>
      <c r="I429">
        <f>_xlfn.XLOOKUP(A429,'2024'!B:B,'2024'!AZ:AZ,"")</f>
        <v>1</v>
      </c>
      <c r="J429">
        <f>_xlfn.XLOOKUP(A429,'2025'!A:A,'2025'!E:E,"")</f>
        <v>0</v>
      </c>
      <c r="K429">
        <f>_xlfn.XLOOKUP(A429,'2025'!A:A,'2025'!F:F,"")</f>
        <v>1</v>
      </c>
    </row>
    <row r="430" spans="1:11">
      <c r="A430" t="str">
        <v>SAP</v>
      </c>
      <c r="B430">
        <f>_xlfn.XLOOKUP(A430,'2021'!A:A,'2021'!U:U, "")</f>
        <v>1</v>
      </c>
      <c r="C430" t="str">
        <f>_xlfn.XLOOKUP(A430,'2021'!A:A,'2021'!V:V,"")</f>
        <v/>
      </c>
      <c r="D430">
        <f>_xlfn.XLOOKUP(A430,'2022'!A:A,'2022'!V:V,"")</f>
        <v>1</v>
      </c>
      <c r="E430">
        <f>_xlfn.XLOOKUP(A430,'2022'!A:A,'2022'!W:W,"")</f>
        <v>1</v>
      </c>
      <c r="F430" t="str">
        <f>_xlfn.XLOOKUP(A430,'2023'!B:B,'2023'!AD:AD,"")</f>
        <v/>
      </c>
      <c r="G430">
        <f>_xlfn.XLOOKUP(A430,'2023'!B:B,'2023'!AE:AE,"")</f>
        <v>1</v>
      </c>
      <c r="H430" t="str">
        <f>_xlfn.XLOOKUP(A430,'2024'!B:B,'2024'!AV:AV,"")</f>
        <v/>
      </c>
      <c r="I430">
        <f>_xlfn.XLOOKUP(A430,'2024'!B:B,'2024'!AZ:AZ,"")</f>
        <v>1</v>
      </c>
      <c r="J430">
        <f>_xlfn.XLOOKUP(A430,'2025'!A:A,'2025'!E:E,"")</f>
        <v>0</v>
      </c>
      <c r="K430">
        <f>_xlfn.XLOOKUP(A430,'2025'!A:A,'2025'!F:F,"")</f>
        <v>1</v>
      </c>
    </row>
    <row r="431" spans="1:11">
      <c r="A431" t="str">
        <v>Migros Group</v>
      </c>
      <c r="B431" t="str">
        <f>_xlfn.XLOOKUP(A431,'2021'!A:A,'2021'!U:U, "")</f>
        <v/>
      </c>
      <c r="C431" t="str">
        <f>_xlfn.XLOOKUP(A431,'2021'!A:A,'2021'!V:V,"")</f>
        <v/>
      </c>
      <c r="D431">
        <f>_xlfn.XLOOKUP(A431,'2022'!A:A,'2022'!V:V,"")</f>
        <v>1</v>
      </c>
      <c r="E431">
        <f>_xlfn.XLOOKUP(A431,'2022'!A:A,'2022'!W:W,"")</f>
        <v>1</v>
      </c>
      <c r="F431" t="str">
        <f>_xlfn.XLOOKUP(A431,'2023'!B:B,'2023'!AD:AD,"")</f>
        <v/>
      </c>
      <c r="G431">
        <f>_xlfn.XLOOKUP(A431,'2023'!B:B,'2023'!AE:AE,"")</f>
        <v>1</v>
      </c>
      <c r="H431" t="str">
        <f>_xlfn.XLOOKUP(A431,'2024'!B:B,'2024'!AV:AV,"")</f>
        <v/>
      </c>
      <c r="I431">
        <f>_xlfn.XLOOKUP(A431,'2024'!B:B,'2024'!AZ:AZ,"")</f>
        <v>1</v>
      </c>
      <c r="J431">
        <f>_xlfn.XLOOKUP(A431,'2025'!A:A,'2025'!E:E,"")</f>
        <v>0</v>
      </c>
      <c r="K431">
        <f>_xlfn.XLOOKUP(A431,'2025'!A:A,'2025'!F:F,"")</f>
        <v>1</v>
      </c>
    </row>
    <row r="432" spans="1:11">
      <c r="A432" t="str">
        <v>Meiji Yasuda Life Insurance</v>
      </c>
      <c r="B432" t="str">
        <f>_xlfn.XLOOKUP(A432,'2021'!A:A,'2021'!U:U, "")</f>
        <v/>
      </c>
      <c r="C432">
        <f>_xlfn.XLOOKUP(A432,'2021'!A:A,'2021'!V:V,"")</f>
        <v>1</v>
      </c>
      <c r="D432" t="str">
        <f>_xlfn.XLOOKUP(A432,'2022'!A:A,'2022'!V:V,"")</f>
        <v/>
      </c>
      <c r="E432">
        <f>_xlfn.XLOOKUP(A432,'2022'!A:A,'2022'!W:W,"")</f>
        <v>1</v>
      </c>
      <c r="F432" t="str">
        <f>_xlfn.XLOOKUP(A432,'2023'!B:B,'2023'!AD:AD,"")</f>
        <v/>
      </c>
      <c r="G432">
        <f>_xlfn.XLOOKUP(A432,'2023'!B:B,'2023'!AE:AE,"")</f>
        <v>1</v>
      </c>
      <c r="H432" t="str">
        <f>_xlfn.XLOOKUP(A432,'2024'!B:B,'2024'!AV:AV,"")</f>
        <v/>
      </c>
      <c r="I432">
        <f>_xlfn.XLOOKUP(A432,'2024'!B:B,'2024'!AZ:AZ,"")</f>
        <v>1</v>
      </c>
      <c r="J432">
        <f>_xlfn.XLOOKUP(A432,'2025'!A:A,'2025'!E:E,"")</f>
        <v>0</v>
      </c>
      <c r="K432">
        <f>_xlfn.XLOOKUP(A432,'2025'!A:A,'2025'!F:F,"")</f>
        <v>1</v>
      </c>
    </row>
    <row r="433" spans="1:11">
      <c r="A433" t="str">
        <v>D.R. Horton</v>
      </c>
      <c r="B433" t="str">
        <f>_xlfn.XLOOKUP(A433,'2021'!A:A,'2021'!U:U, "")</f>
        <v/>
      </c>
      <c r="C433" t="str">
        <f>_xlfn.XLOOKUP(A433,'2021'!A:A,'2021'!V:V,"")</f>
        <v/>
      </c>
      <c r="D433" t="str">
        <f>_xlfn.XLOOKUP(A433,'2022'!A:A,'2022'!V:V,"")</f>
        <v/>
      </c>
      <c r="E433" t="str">
        <f>_xlfn.XLOOKUP(A433,'2022'!A:A,'2022'!W:W,"")</f>
        <v/>
      </c>
      <c r="F433" t="str">
        <f>_xlfn.XLOOKUP(A433,'2023'!B:B,'2023'!AD:AD,"")</f>
        <v/>
      </c>
      <c r="G433" t="str">
        <f>_xlfn.XLOOKUP(A433,'2023'!B:B,'2023'!AE:AE,"")</f>
        <v/>
      </c>
      <c r="H433" t="str">
        <f>_xlfn.XLOOKUP(A433,'2024'!B:B,'2024'!AV:AV,"")</f>
        <v/>
      </c>
      <c r="I433">
        <f>_xlfn.XLOOKUP(A433,'2024'!B:B,'2024'!AZ:AZ,"")</f>
        <v>0</v>
      </c>
      <c r="J433">
        <f>_xlfn.XLOOKUP(A433,'2025'!A:A,'2025'!E:E,"")</f>
        <v>0</v>
      </c>
      <c r="K433">
        <f>_xlfn.XLOOKUP(A433,'2025'!A:A,'2025'!F:F,"")</f>
        <v>0</v>
      </c>
    </row>
    <row r="434" spans="1:11">
      <c r="A434" t="str">
        <v>OMV Group</v>
      </c>
      <c r="B434" t="str">
        <f>_xlfn.XLOOKUP(A434,'2021'!A:A,'2021'!U:U, "")</f>
        <v/>
      </c>
      <c r="C434" t="str">
        <f>_xlfn.XLOOKUP(A434,'2021'!A:A,'2021'!V:V,"")</f>
        <v/>
      </c>
      <c r="D434" t="str">
        <f>_xlfn.XLOOKUP(A434,'2022'!A:A,'2022'!V:V,"")</f>
        <v/>
      </c>
      <c r="E434">
        <f>_xlfn.XLOOKUP(A434,'2022'!A:A,'2022'!W:W,"")</f>
        <v>1</v>
      </c>
      <c r="F434" t="str">
        <f>_xlfn.XLOOKUP(A434,'2023'!B:B,'2023'!AD:AD,"")</f>
        <v/>
      </c>
      <c r="G434">
        <f>_xlfn.XLOOKUP(A434,'2023'!B:B,'2023'!AE:AE,"")</f>
        <v>1</v>
      </c>
      <c r="H434" t="str">
        <f>_xlfn.XLOOKUP(A434,'2024'!B:B,'2024'!AV:AV,"")</f>
        <v/>
      </c>
      <c r="I434">
        <f>_xlfn.XLOOKUP(A434,'2024'!B:B,'2024'!AZ:AZ,"")</f>
        <v>1</v>
      </c>
      <c r="J434">
        <f>_xlfn.XLOOKUP(A434,'2025'!A:A,'2025'!E:E,"")</f>
        <v>0</v>
      </c>
      <c r="K434">
        <f>_xlfn.XLOOKUP(A434,'2025'!A:A,'2025'!F:F,"")</f>
        <v>1</v>
      </c>
    </row>
    <row r="435" spans="1:11">
      <c r="A435" t="str">
        <v>Lithia Motors</v>
      </c>
      <c r="B435" t="str">
        <f>_xlfn.XLOOKUP(A435,'2021'!A:A,'2021'!U:U, "")</f>
        <v/>
      </c>
      <c r="C435" t="str">
        <f>_xlfn.XLOOKUP(A435,'2021'!A:A,'2021'!V:V,"")</f>
        <v/>
      </c>
      <c r="D435" t="str">
        <f>_xlfn.XLOOKUP(A435,'2022'!A:A,'2022'!V:V,"")</f>
        <v/>
      </c>
      <c r="E435" t="str">
        <f>_xlfn.XLOOKUP(A435,'2022'!A:A,'2022'!W:W,"")</f>
        <v/>
      </c>
      <c r="F435" t="str">
        <f>_xlfn.XLOOKUP(A435,'2023'!B:B,'2023'!AD:AD,"")</f>
        <v/>
      </c>
      <c r="G435" t="str">
        <f>_xlfn.XLOOKUP(A435,'2023'!B:B,'2023'!AE:AE,"")</f>
        <v/>
      </c>
      <c r="H435" t="str">
        <f>_xlfn.XLOOKUP(A435,'2024'!B:B,'2024'!AV:AV,"")</f>
        <v/>
      </c>
      <c r="I435" t="str">
        <f>_xlfn.XLOOKUP(A435,'2024'!B:B,'2024'!AZ:AZ,"")</f>
        <v/>
      </c>
      <c r="J435">
        <f>_xlfn.XLOOKUP(A435,'2025'!A:A,'2025'!E:E,"")</f>
        <v>0</v>
      </c>
      <c r="K435">
        <f>_xlfn.XLOOKUP(A435,'2025'!A:A,'2025'!F:F,"")</f>
        <v>0</v>
      </c>
    </row>
    <row r="436" spans="1:11">
      <c r="A436" t="str">
        <v>CFE</v>
      </c>
      <c r="B436" t="str">
        <f>_xlfn.XLOOKUP(A436,'2021'!A:A,'2021'!U:U, "")</f>
        <v/>
      </c>
      <c r="C436" t="str">
        <f>_xlfn.XLOOKUP(A436,'2021'!A:A,'2021'!V:V,"")</f>
        <v/>
      </c>
      <c r="D436" t="str">
        <f>_xlfn.XLOOKUP(A436,'2022'!A:A,'2022'!V:V,"")</f>
        <v/>
      </c>
      <c r="E436" t="str">
        <f>_xlfn.XLOOKUP(A436,'2022'!A:A,'2022'!W:W,"")</f>
        <v/>
      </c>
      <c r="F436" t="str">
        <f>_xlfn.XLOOKUP(A436,'2023'!B:B,'2023'!AD:AD,"")</f>
        <v/>
      </c>
      <c r="G436" t="str">
        <f>_xlfn.XLOOKUP(A436,'2023'!B:B,'2023'!AE:AE,"")</f>
        <v/>
      </c>
      <c r="H436" t="str">
        <f>_xlfn.XLOOKUP(A436,'2024'!B:B,'2024'!AV:AV,"")</f>
        <v/>
      </c>
      <c r="I436">
        <f>_xlfn.XLOOKUP(A436,'2024'!B:B,'2024'!AZ:AZ,"")</f>
        <v>0</v>
      </c>
      <c r="J436">
        <f>_xlfn.XLOOKUP(A436,'2025'!A:A,'2025'!E:E,"")</f>
        <v>0</v>
      </c>
      <c r="K436">
        <f>_xlfn.XLOOKUP(A436,'2025'!A:A,'2025'!F:F,"")</f>
        <v>0</v>
      </c>
    </row>
    <row r="437" spans="1:11">
      <c r="A437" t="str">
        <v>Mondelez International</v>
      </c>
      <c r="B437" t="str">
        <f>_xlfn.XLOOKUP(A437,'2021'!A:A,'2021'!U:U, "")</f>
        <v/>
      </c>
      <c r="C437" t="str">
        <f>_xlfn.XLOOKUP(A437,'2021'!A:A,'2021'!V:V,"")</f>
        <v/>
      </c>
      <c r="D437" t="str">
        <f>_xlfn.XLOOKUP(A437,'2022'!A:A,'2022'!V:V,"")</f>
        <v/>
      </c>
      <c r="E437">
        <f>_xlfn.XLOOKUP(A437,'2022'!A:A,'2022'!W:W,"")</f>
        <v>1</v>
      </c>
      <c r="F437" t="str">
        <f>_xlfn.XLOOKUP(A437,'2023'!B:B,'2023'!AD:AD,"")</f>
        <v/>
      </c>
      <c r="G437">
        <f>_xlfn.XLOOKUP(A437,'2023'!B:B,'2023'!AE:AE,"")</f>
        <v>1</v>
      </c>
      <c r="H437" t="str">
        <f>_xlfn.XLOOKUP(A437,'2024'!B:B,'2024'!AV:AV,"")</f>
        <v/>
      </c>
      <c r="I437">
        <f>_xlfn.XLOOKUP(A437,'2024'!B:B,'2024'!AZ:AZ,"")</f>
        <v>1</v>
      </c>
      <c r="J437">
        <f>_xlfn.XLOOKUP(A437,'2025'!A:A,'2025'!E:E,"")</f>
        <v>0</v>
      </c>
      <c r="K437">
        <f>_xlfn.XLOOKUP(A437,'2025'!A:A,'2025'!F:F,"")</f>
        <v>1</v>
      </c>
    </row>
    <row r="438" spans="1:11">
      <c r="A438" t="str">
        <v>Schlumberger</v>
      </c>
      <c r="B438" t="str">
        <f>_xlfn.XLOOKUP(A438,'2021'!A:A,'2021'!U:U, "")</f>
        <v/>
      </c>
      <c r="C438" t="str">
        <f>_xlfn.XLOOKUP(A438,'2021'!A:A,'2021'!V:V,"")</f>
        <v/>
      </c>
      <c r="D438" t="str">
        <f>_xlfn.XLOOKUP(A438,'2022'!A:A,'2022'!V:V,"")</f>
        <v/>
      </c>
      <c r="E438" t="str">
        <f>_xlfn.XLOOKUP(A438,'2022'!A:A,'2022'!W:W,"")</f>
        <v/>
      </c>
      <c r="F438" t="str">
        <f>_xlfn.XLOOKUP(A438,'2023'!B:B,'2023'!AD:AD,"")</f>
        <v/>
      </c>
      <c r="G438" t="str">
        <f>_xlfn.XLOOKUP(A438,'2023'!B:B,'2023'!AE:AE,"")</f>
        <v/>
      </c>
      <c r="H438" t="str">
        <f>_xlfn.XLOOKUP(A438,'2024'!B:B,'2024'!AV:AV,"")</f>
        <v/>
      </c>
      <c r="I438">
        <f>_xlfn.XLOOKUP(A438,'2024'!B:B,'2024'!AZ:AZ,"")</f>
        <v>1</v>
      </c>
      <c r="J438">
        <f>_xlfn.XLOOKUP(A438,'2025'!A:A,'2025'!E:E,"")</f>
        <v>0</v>
      </c>
      <c r="K438">
        <f>_xlfn.XLOOKUP(A438,'2025'!A:A,'2025'!F:F,"")</f>
        <v>1</v>
      </c>
    </row>
    <row r="439" spans="1:11">
      <c r="A439" t="str">
        <v>Ansteel Group</v>
      </c>
      <c r="B439" t="str">
        <f>_xlfn.XLOOKUP(A439,'2021'!A:A,'2021'!U:U, "")</f>
        <v/>
      </c>
      <c r="C439" t="str">
        <f>_xlfn.XLOOKUP(A439,'2021'!A:A,'2021'!V:V,"")</f>
        <v/>
      </c>
      <c r="D439" t="str">
        <f>_xlfn.XLOOKUP(A439,'2022'!A:A,'2022'!V:V,"")</f>
        <v/>
      </c>
      <c r="E439" t="str">
        <f>_xlfn.XLOOKUP(A439,'2022'!A:A,'2022'!W:W,"")</f>
        <v/>
      </c>
      <c r="F439" t="str">
        <f>_xlfn.XLOOKUP(A439,'2023'!B:B,'2023'!AD:AD,"")</f>
        <v/>
      </c>
      <c r="G439" t="str">
        <f>_xlfn.XLOOKUP(A439,'2023'!B:B,'2023'!AE:AE,"")</f>
        <v/>
      </c>
      <c r="H439" t="str">
        <f>_xlfn.XLOOKUP(A439,'2024'!B:B,'2024'!AV:AV,"")</f>
        <v/>
      </c>
      <c r="I439">
        <f>_xlfn.XLOOKUP(A439,'2024'!B:B,'2024'!AZ:AZ,"")</f>
        <v>0</v>
      </c>
      <c r="J439">
        <f>_xlfn.XLOOKUP(A439,'2025'!A:A,'2025'!E:E,"")</f>
        <v>1</v>
      </c>
      <c r="K439">
        <f>_xlfn.XLOOKUP(A439,'2025'!A:A,'2025'!F:F,"")</f>
        <v>0</v>
      </c>
    </row>
    <row r="440" spans="1:11">
      <c r="A440" t="str">
        <v>Mitsubishi Electric</v>
      </c>
      <c r="B440" t="str">
        <f>_xlfn.XLOOKUP(A440,'2021'!A:A,'2021'!U:U, "")</f>
        <v/>
      </c>
      <c r="C440">
        <f>_xlfn.XLOOKUP(A440,'2021'!A:A,'2021'!V:V,"")</f>
        <v>1</v>
      </c>
      <c r="D440" t="str">
        <f>_xlfn.XLOOKUP(A440,'2022'!A:A,'2022'!V:V,"")</f>
        <v/>
      </c>
      <c r="E440">
        <f>_xlfn.XLOOKUP(A440,'2022'!A:A,'2022'!W:W,"")</f>
        <v>1</v>
      </c>
      <c r="F440" t="str">
        <f>_xlfn.XLOOKUP(A440,'2023'!B:B,'2023'!AD:AD,"")</f>
        <v/>
      </c>
      <c r="G440">
        <f>_xlfn.XLOOKUP(A440,'2023'!B:B,'2023'!AE:AE,"")</f>
        <v>1</v>
      </c>
      <c r="H440" t="str">
        <f>_xlfn.XLOOKUP(A440,'2024'!B:B,'2024'!AV:AV,"")</f>
        <v/>
      </c>
      <c r="I440">
        <f>_xlfn.XLOOKUP(A440,'2024'!B:B,'2024'!AZ:AZ,"")</f>
        <v>1</v>
      </c>
      <c r="J440">
        <f>_xlfn.XLOOKUP(A440,'2025'!A:A,'2025'!E:E,"")</f>
        <v>0</v>
      </c>
      <c r="K440">
        <f>_xlfn.XLOOKUP(A440,'2025'!A:A,'2025'!F:F,"")</f>
        <v>1</v>
      </c>
    </row>
    <row r="441" spans="1:11">
      <c r="A441" t="str">
        <v>Jerónimo Martins</v>
      </c>
      <c r="B441" t="str">
        <f>_xlfn.XLOOKUP(A441,'2021'!A:A,'2021'!U:U, "")</f>
        <v/>
      </c>
      <c r="C441" t="str">
        <f>_xlfn.XLOOKUP(A441,'2021'!A:A,'2021'!V:V,"")</f>
        <v/>
      </c>
      <c r="D441" t="str">
        <f>_xlfn.XLOOKUP(A441,'2022'!A:A,'2022'!V:V,"")</f>
        <v/>
      </c>
      <c r="E441" t="str">
        <f>_xlfn.XLOOKUP(A441,'2022'!A:A,'2022'!W:W,"")</f>
        <v/>
      </c>
      <c r="F441" t="str">
        <f>_xlfn.XLOOKUP(A441,'2023'!B:B,'2023'!AD:AD,"")</f>
        <v/>
      </c>
      <c r="G441" t="str">
        <f>_xlfn.XLOOKUP(A441,'2023'!B:B,'2023'!AE:AE,"")</f>
        <v/>
      </c>
      <c r="H441" t="str">
        <f>_xlfn.XLOOKUP(A441,'2024'!B:B,'2024'!AV:AV,"")</f>
        <v/>
      </c>
      <c r="I441" t="str">
        <f>_xlfn.XLOOKUP(A441,'2024'!B:B,'2024'!AZ:AZ,"")</f>
        <v/>
      </c>
      <c r="J441">
        <f>_xlfn.XLOOKUP(A441,'2025'!A:A,'2025'!E:E,"")</f>
        <v>0</v>
      </c>
      <c r="K441">
        <f>_xlfn.XLOOKUP(A441,'2025'!A:A,'2025'!F:F,"")</f>
        <v>1</v>
      </c>
    </row>
    <row r="442" spans="1:11">
      <c r="A442" t="str">
        <v>Starbucks</v>
      </c>
      <c r="B442" t="str">
        <f>_xlfn.XLOOKUP(A442,'2021'!A:A,'2021'!U:U, "")</f>
        <v/>
      </c>
      <c r="C442" t="str">
        <f>_xlfn.XLOOKUP(A442,'2021'!A:A,'2021'!V:V,"")</f>
        <v/>
      </c>
      <c r="D442" t="str">
        <f>_xlfn.XLOOKUP(A442,'2022'!A:A,'2022'!V:V,"")</f>
        <v/>
      </c>
      <c r="E442" t="str">
        <f>_xlfn.XLOOKUP(A442,'2022'!A:A,'2022'!W:W,"")</f>
        <v/>
      </c>
      <c r="F442" t="str">
        <f>_xlfn.XLOOKUP(A442,'2023'!B:B,'2023'!AD:AD,"")</f>
        <v/>
      </c>
      <c r="G442" t="str">
        <f>_xlfn.XLOOKUP(A442,'2023'!B:B,'2023'!AE:AE,"")</f>
        <v/>
      </c>
      <c r="H442" t="str">
        <f>_xlfn.XLOOKUP(A442,'2024'!B:B,'2024'!AV:AV,"")</f>
        <v/>
      </c>
      <c r="I442">
        <f>_xlfn.XLOOKUP(A442,'2024'!B:B,'2024'!AZ:AZ,"")</f>
        <v>1</v>
      </c>
      <c r="J442">
        <f>_xlfn.XLOOKUP(A442,'2025'!A:A,'2025'!E:E,"")</f>
        <v>0</v>
      </c>
      <c r="K442">
        <f>_xlfn.XLOOKUP(A442,'2025'!A:A,'2025'!F:F,"")</f>
        <v>1</v>
      </c>
    </row>
    <row r="443" spans="1:11">
      <c r="A443" t="str">
        <v>Hailiang Group</v>
      </c>
      <c r="B443" t="str">
        <f>_xlfn.XLOOKUP(A443,'2021'!A:A,'2021'!U:U, "")</f>
        <v/>
      </c>
      <c r="C443" t="str">
        <f>_xlfn.XLOOKUP(A443,'2021'!A:A,'2021'!V:V,"")</f>
        <v/>
      </c>
      <c r="D443" t="str">
        <f>_xlfn.XLOOKUP(A443,'2022'!A:A,'2022'!V:V,"")</f>
        <v/>
      </c>
      <c r="E443" t="str">
        <f>_xlfn.XLOOKUP(A443,'2022'!A:A,'2022'!W:W,"")</f>
        <v/>
      </c>
      <c r="F443" t="str">
        <f>_xlfn.XLOOKUP(A443,'2023'!B:B,'2023'!AD:AD,"")</f>
        <v/>
      </c>
      <c r="G443" t="str">
        <f>_xlfn.XLOOKUP(A443,'2023'!B:B,'2023'!AE:AE,"")</f>
        <v/>
      </c>
      <c r="H443" t="str">
        <f>_xlfn.XLOOKUP(A443,'2024'!B:B,'2024'!AV:AV,"")</f>
        <v/>
      </c>
      <c r="I443">
        <f>_xlfn.XLOOKUP(A443,'2024'!B:B,'2024'!AZ:AZ,"")</f>
        <v>0</v>
      </c>
      <c r="J443">
        <f>_xlfn.XLOOKUP(A443,'2025'!A:A,'2025'!E:E,"")</f>
        <v>0</v>
      </c>
      <c r="K443">
        <f>_xlfn.XLOOKUP(A443,'2025'!A:A,'2025'!F:F,"")</f>
        <v>1</v>
      </c>
    </row>
    <row r="444" spans="1:11">
      <c r="A444" t="str">
        <v>Mapfre Group</v>
      </c>
      <c r="B444">
        <f>_xlfn.XLOOKUP(A444,'2021'!A:A,'2021'!U:U, "")</f>
        <v>1</v>
      </c>
      <c r="C444" t="str">
        <f>_xlfn.XLOOKUP(A444,'2021'!A:A,'2021'!V:V,"")</f>
        <v/>
      </c>
      <c r="D444" t="str">
        <f>_xlfn.XLOOKUP(A444,'2022'!A:A,'2022'!V:V,"")</f>
        <v/>
      </c>
      <c r="E444" t="str">
        <f>_xlfn.XLOOKUP(A444,'2022'!A:A,'2022'!W:W,"")</f>
        <v/>
      </c>
      <c r="F444" t="str">
        <f>_xlfn.XLOOKUP(A444,'2023'!B:B,'2023'!AD:AD,"")</f>
        <v/>
      </c>
      <c r="G444" t="str">
        <f>_xlfn.XLOOKUP(A444,'2023'!B:B,'2023'!AE:AE,"")</f>
        <v/>
      </c>
      <c r="H444">
        <f>_xlfn.XLOOKUP(A444,'2024'!B:B,'2024'!AV:AV,"")</f>
        <v>1</v>
      </c>
      <c r="I444">
        <f>_xlfn.XLOOKUP(A444,'2024'!B:B,'2024'!AZ:AZ,"")</f>
        <v>0</v>
      </c>
      <c r="J444">
        <f>_xlfn.XLOOKUP(A444,'2025'!A:A,'2025'!E:E,"")</f>
        <v>1</v>
      </c>
      <c r="K444">
        <f>_xlfn.XLOOKUP(A444,'2025'!A:A,'2025'!F:F,"")</f>
        <v>0</v>
      </c>
    </row>
    <row r="445" spans="1:11">
      <c r="A445" t="str">
        <v>CK Hutchison Holdings</v>
      </c>
      <c r="B445" t="str">
        <f>_xlfn.XLOOKUP(A445,'2021'!A:A,'2021'!U:U, "")</f>
        <v/>
      </c>
      <c r="C445">
        <f>_xlfn.XLOOKUP(A445,'2021'!A:A,'2021'!V:V,"")</f>
        <v>1</v>
      </c>
      <c r="D445" t="str">
        <f>_xlfn.XLOOKUP(A445,'2022'!A:A,'2022'!V:V,"")</f>
        <v/>
      </c>
      <c r="E445" t="str">
        <f>_xlfn.XLOOKUP(A445,'2022'!A:A,'2022'!W:W,"")</f>
        <v/>
      </c>
      <c r="F445" t="str">
        <f>_xlfn.XLOOKUP(A445,'2023'!B:B,'2023'!AD:AD,"")</f>
        <v/>
      </c>
      <c r="G445">
        <f>_xlfn.XLOOKUP(A445,'2023'!B:B,'2023'!AE:AE,"")</f>
        <v>1</v>
      </c>
      <c r="H445" t="str">
        <f>_xlfn.XLOOKUP(A445,'2024'!B:B,'2024'!AV:AV,"")</f>
        <v/>
      </c>
      <c r="I445">
        <f>_xlfn.XLOOKUP(A445,'2024'!B:B,'2024'!AZ:AZ,"")</f>
        <v>1</v>
      </c>
      <c r="J445">
        <f>_xlfn.XLOOKUP(A445,'2025'!A:A,'2025'!E:E,"")</f>
        <v>0</v>
      </c>
      <c r="K445">
        <f>_xlfn.XLOOKUP(A445,'2025'!A:A,'2025'!F:F,"")</f>
        <v>1</v>
      </c>
    </row>
    <row r="446" spans="1:11">
      <c r="A446" t="str">
        <v>ELO Group</v>
      </c>
      <c r="B446" t="str">
        <f>_xlfn.XLOOKUP(A446,'2021'!A:A,'2021'!U:U, "")</f>
        <v/>
      </c>
      <c r="C446" t="str">
        <f>_xlfn.XLOOKUP(A446,'2021'!A:A,'2021'!V:V,"")</f>
        <v/>
      </c>
      <c r="D446">
        <f>_xlfn.XLOOKUP(A446,'2022'!A:A,'2022'!V:V,"")</f>
        <v>1</v>
      </c>
      <c r="E446" t="str">
        <f>_xlfn.XLOOKUP(A446,'2022'!A:A,'2022'!W:W,"")</f>
        <v/>
      </c>
      <c r="F446" t="str">
        <f>_xlfn.XLOOKUP(A446,'2023'!B:B,'2023'!AD:AD,"")</f>
        <v/>
      </c>
      <c r="G446" t="str">
        <f>_xlfn.XLOOKUP(A446,'2023'!B:B,'2023'!AE:AE,"")</f>
        <v/>
      </c>
      <c r="H446" t="str">
        <f>_xlfn.XLOOKUP(A446,'2024'!B:B,'2024'!AV:AV,"")</f>
        <v/>
      </c>
      <c r="I446">
        <f>_xlfn.XLOOKUP(A446,'2024'!B:B,'2024'!AZ:AZ,"")</f>
        <v>0</v>
      </c>
      <c r="J446">
        <f>_xlfn.XLOOKUP(A446,'2025'!A:A,'2025'!E:E,"")</f>
        <v>0</v>
      </c>
      <c r="K446">
        <f>_xlfn.XLOOKUP(A446,'2025'!A:A,'2025'!F:F,"")</f>
        <v>0</v>
      </c>
    </row>
    <row r="447" spans="1:11">
      <c r="A447" t="str">
        <v>Visa</v>
      </c>
      <c r="B447" t="str">
        <f>_xlfn.XLOOKUP(A447,'2021'!A:A,'2021'!U:U, "")</f>
        <v/>
      </c>
      <c r="C447" t="str">
        <f>_xlfn.XLOOKUP(A447,'2021'!A:A,'2021'!V:V,"")</f>
        <v/>
      </c>
      <c r="D447" t="str">
        <f>_xlfn.XLOOKUP(A447,'2022'!A:A,'2022'!V:V,"")</f>
        <v/>
      </c>
      <c r="E447" t="str">
        <f>_xlfn.XLOOKUP(A447,'2022'!A:A,'2022'!W:W,"")</f>
        <v/>
      </c>
      <c r="F447" t="str">
        <f>_xlfn.XLOOKUP(A447,'2023'!B:B,'2023'!AD:AD,"")</f>
        <v/>
      </c>
      <c r="G447" t="str">
        <f>_xlfn.XLOOKUP(A447,'2023'!B:B,'2023'!AE:AE,"")</f>
        <v/>
      </c>
      <c r="H447">
        <f>_xlfn.XLOOKUP(A447,'2024'!B:B,'2024'!AV:AV,"")</f>
        <v>1</v>
      </c>
      <c r="I447">
        <f>_xlfn.XLOOKUP(A447,'2024'!B:B,'2024'!AZ:AZ,"")</f>
        <v>0</v>
      </c>
      <c r="J447">
        <f>_xlfn.XLOOKUP(A447,'2025'!A:A,'2025'!E:E,"")</f>
        <v>0</v>
      </c>
      <c r="K447">
        <f>_xlfn.XLOOKUP(A447,'2025'!A:A,'2025'!F:F,"")</f>
        <v>1</v>
      </c>
    </row>
    <row r="448" spans="1:11">
      <c r="A448" t="str">
        <v>China Datang</v>
      </c>
      <c r="B448">
        <f>_xlfn.XLOOKUP(A448,'2021'!A:A,'2021'!U:U, "")</f>
        <v>1</v>
      </c>
      <c r="C448" t="str">
        <f>_xlfn.XLOOKUP(A448,'2021'!A:A,'2021'!V:V,"")</f>
        <v/>
      </c>
      <c r="D448" t="str">
        <f>_xlfn.XLOOKUP(A448,'2022'!A:A,'2022'!V:V,"")</f>
        <v/>
      </c>
      <c r="E448" t="str">
        <f>_xlfn.XLOOKUP(A448,'2022'!A:A,'2022'!W:W,"")</f>
        <v/>
      </c>
      <c r="F448" t="str">
        <f>_xlfn.XLOOKUP(A448,'2023'!B:B,'2023'!AD:AD,"")</f>
        <v/>
      </c>
      <c r="G448" t="str">
        <f>_xlfn.XLOOKUP(A448,'2023'!B:B,'2023'!AE:AE,"")</f>
        <v/>
      </c>
      <c r="H448" t="str">
        <f>_xlfn.XLOOKUP(A448,'2024'!B:B,'2024'!AV:AV,"")</f>
        <v/>
      </c>
      <c r="I448">
        <f>_xlfn.XLOOKUP(A448,'2024'!B:B,'2024'!AZ:AZ,"")</f>
        <v>0</v>
      </c>
      <c r="J448">
        <f>_xlfn.XLOOKUP(A448,'2025'!A:A,'2025'!E:E,"")</f>
        <v>0</v>
      </c>
      <c r="K448">
        <f>_xlfn.XLOOKUP(A448,'2025'!A:A,'2025'!F:F,"")</f>
        <v>0</v>
      </c>
    </row>
    <row r="449" spans="1:11">
      <c r="A449" t="str">
        <v>CRRC Group</v>
      </c>
      <c r="B449" t="str">
        <f>_xlfn.XLOOKUP(A449,'2021'!A:A,'2021'!U:U, "")</f>
        <v/>
      </c>
      <c r="C449" t="str">
        <f>_xlfn.XLOOKUP(A449,'2021'!A:A,'2021'!V:V,"")</f>
        <v/>
      </c>
      <c r="D449" t="str">
        <f>_xlfn.XLOOKUP(A449,'2022'!A:A,'2022'!V:V,"")</f>
        <v/>
      </c>
      <c r="E449" t="str">
        <f>_xlfn.XLOOKUP(A449,'2022'!A:A,'2022'!W:W,"")</f>
        <v/>
      </c>
      <c r="F449">
        <f>_xlfn.XLOOKUP(A449,'2023'!B:B,'2023'!AD:AD,"")</f>
        <v>1</v>
      </c>
      <c r="G449" t="str">
        <f>_xlfn.XLOOKUP(A449,'2023'!B:B,'2023'!AE:AE,"")</f>
        <v/>
      </c>
      <c r="H449">
        <f>_xlfn.XLOOKUP(A449,'2024'!B:B,'2024'!AV:AV,"")</f>
        <v>1</v>
      </c>
      <c r="I449">
        <f>_xlfn.XLOOKUP(A449,'2024'!B:B,'2024'!AZ:AZ,"")</f>
        <v>0</v>
      </c>
      <c r="J449">
        <f>_xlfn.XLOOKUP(A449,'2025'!A:A,'2025'!E:E,"")</f>
        <v>1</v>
      </c>
      <c r="K449">
        <f>_xlfn.XLOOKUP(A449,'2025'!A:A,'2025'!F:F,"")</f>
        <v>0</v>
      </c>
    </row>
    <row r="450" spans="1:11">
      <c r="A450" t="str">
        <v>Jardine Matheson</v>
      </c>
      <c r="B450" t="str">
        <f>_xlfn.XLOOKUP(A450,'2021'!A:A,'2021'!U:U, "")</f>
        <v/>
      </c>
      <c r="C450" t="str">
        <f>_xlfn.XLOOKUP(A450,'2021'!A:A,'2021'!V:V,"")</f>
        <v/>
      </c>
      <c r="D450" t="str">
        <f>_xlfn.XLOOKUP(A450,'2022'!A:A,'2022'!V:V,"")</f>
        <v/>
      </c>
      <c r="E450" t="str">
        <f>_xlfn.XLOOKUP(A450,'2022'!A:A,'2022'!W:W,"")</f>
        <v/>
      </c>
      <c r="F450" t="str">
        <f>_xlfn.XLOOKUP(A450,'2023'!B:B,'2023'!AD:AD,"")</f>
        <v/>
      </c>
      <c r="G450" t="str">
        <f>_xlfn.XLOOKUP(A450,'2023'!B:B,'2023'!AE:AE,"")</f>
        <v/>
      </c>
      <c r="H450" t="str">
        <f>_xlfn.XLOOKUP(A450,'2024'!B:B,'2024'!AV:AV,"")</f>
        <v/>
      </c>
      <c r="I450">
        <f>_xlfn.XLOOKUP(A450,'2024'!B:B,'2024'!AZ:AZ,"")</f>
        <v>1</v>
      </c>
      <c r="J450">
        <f>_xlfn.XLOOKUP(A450,'2025'!A:A,'2025'!E:E,"")</f>
        <v>0</v>
      </c>
      <c r="K450">
        <f>_xlfn.XLOOKUP(A450,'2025'!A:A,'2025'!F:F,"")</f>
        <v>1</v>
      </c>
    </row>
    <row r="451" spans="1:11">
      <c r="A451" t="str">
        <v>Sompo Holdings</v>
      </c>
      <c r="B451" t="str">
        <f>_xlfn.XLOOKUP(A451,'2021'!A:A,'2021'!U:U, "")</f>
        <v/>
      </c>
      <c r="C451">
        <f>_xlfn.XLOOKUP(A451,'2021'!A:A,'2021'!V:V,"")</f>
        <v>1</v>
      </c>
      <c r="D451" t="str">
        <f>_xlfn.XLOOKUP(A451,'2022'!A:A,'2022'!V:V,"")</f>
        <v/>
      </c>
      <c r="E451">
        <f>_xlfn.XLOOKUP(A451,'2022'!A:A,'2022'!W:W,"")</f>
        <v>1</v>
      </c>
      <c r="F451" t="str">
        <f>_xlfn.XLOOKUP(A451,'2023'!B:B,'2023'!AD:AD,"")</f>
        <v/>
      </c>
      <c r="G451">
        <f>_xlfn.XLOOKUP(A451,'2023'!B:B,'2023'!AE:AE,"")</f>
        <v>1</v>
      </c>
      <c r="H451" t="str">
        <f>_xlfn.XLOOKUP(A451,'2024'!B:B,'2024'!AV:AV,"")</f>
        <v/>
      </c>
      <c r="I451">
        <f>_xlfn.XLOOKUP(A451,'2024'!B:B,'2024'!AZ:AZ,"")</f>
        <v>1</v>
      </c>
      <c r="J451">
        <f>_xlfn.XLOOKUP(A451,'2025'!A:A,'2025'!E:E,"")</f>
        <v>0</v>
      </c>
      <c r="K451">
        <f>_xlfn.XLOOKUP(A451,'2025'!A:A,'2025'!F:F,"")</f>
        <v>1</v>
      </c>
    </row>
    <row r="452" spans="1:11">
      <c r="A452" t="str">
        <v>TongLing Nonferrous Metals Group</v>
      </c>
      <c r="B452" t="str">
        <f>_xlfn.XLOOKUP(A452,'2021'!A:A,'2021'!U:U, "")</f>
        <v/>
      </c>
      <c r="C452" t="str">
        <f>_xlfn.XLOOKUP(A452,'2021'!A:A,'2021'!V:V,"")</f>
        <v/>
      </c>
      <c r="D452" t="str">
        <f>_xlfn.XLOOKUP(A452,'2022'!A:A,'2022'!V:V,"")</f>
        <v/>
      </c>
      <c r="E452" t="str">
        <f>_xlfn.XLOOKUP(A452,'2022'!A:A,'2022'!W:W,"")</f>
        <v/>
      </c>
      <c r="F452" t="str">
        <f>_xlfn.XLOOKUP(A452,'2023'!B:B,'2023'!AD:AD,"")</f>
        <v/>
      </c>
      <c r="G452" t="str">
        <f>_xlfn.XLOOKUP(A452,'2023'!B:B,'2023'!AE:AE,"")</f>
        <v/>
      </c>
      <c r="H452" t="str">
        <f>_xlfn.XLOOKUP(A452,'2024'!B:B,'2024'!AV:AV,"")</f>
        <v/>
      </c>
      <c r="I452">
        <f>_xlfn.XLOOKUP(A452,'2024'!B:B,'2024'!AZ:AZ,"")</f>
        <v>0</v>
      </c>
      <c r="J452">
        <f>_xlfn.XLOOKUP(A452,'2025'!A:A,'2025'!E:E,"")</f>
        <v>0</v>
      </c>
      <c r="K452">
        <f>_xlfn.XLOOKUP(A452,'2025'!A:A,'2025'!F:F,"")</f>
        <v>0</v>
      </c>
    </row>
    <row r="453" spans="1:11">
      <c r="A453" t="str">
        <v>CBRE Group</v>
      </c>
      <c r="B453" t="str">
        <f>_xlfn.XLOOKUP(A453,'2021'!A:A,'2021'!U:U, "")</f>
        <v/>
      </c>
      <c r="C453" t="str">
        <f>_xlfn.XLOOKUP(A453,'2021'!A:A,'2021'!V:V,"")</f>
        <v/>
      </c>
      <c r="D453" t="str">
        <f>_xlfn.XLOOKUP(A453,'2022'!A:A,'2022'!V:V,"")</f>
        <v/>
      </c>
      <c r="E453" t="str">
        <f>_xlfn.XLOOKUP(A453,'2022'!A:A,'2022'!W:W,"")</f>
        <v/>
      </c>
      <c r="F453" t="str">
        <f>_xlfn.XLOOKUP(A453,'2023'!B:B,'2023'!AD:AD,"")</f>
        <v/>
      </c>
      <c r="G453" t="str">
        <f>_xlfn.XLOOKUP(A453,'2023'!B:B,'2023'!AE:AE,"")</f>
        <v/>
      </c>
      <c r="H453" t="str">
        <f>_xlfn.XLOOKUP(A453,'2024'!B:B,'2024'!AV:AV,"")</f>
        <v/>
      </c>
      <c r="I453" t="str">
        <f>_xlfn.XLOOKUP(A453,'2024'!B:B,'2024'!AZ:AZ,"")</f>
        <v/>
      </c>
      <c r="J453">
        <f>_xlfn.XLOOKUP(A453,'2025'!A:A,'2025'!E:E,"")</f>
        <v>0</v>
      </c>
      <c r="K453">
        <f>_xlfn.XLOOKUP(A453,'2025'!A:A,'2025'!F:F,"")</f>
        <v>1</v>
      </c>
    </row>
    <row r="454" spans="1:11">
      <c r="A454" t="str">
        <v>Rabobank Group</v>
      </c>
      <c r="B454" t="str">
        <f>_xlfn.XLOOKUP(A454,'2021'!A:A,'2021'!U:U, "")</f>
        <v/>
      </c>
      <c r="C454" t="str">
        <f>_xlfn.XLOOKUP(A454,'2021'!A:A,'2021'!V:V,"")</f>
        <v/>
      </c>
      <c r="D454" t="str">
        <f>_xlfn.XLOOKUP(A454,'2022'!A:A,'2022'!V:V,"")</f>
        <v/>
      </c>
      <c r="E454" t="str">
        <f>_xlfn.XLOOKUP(A454,'2022'!A:A,'2022'!W:W,"")</f>
        <v/>
      </c>
      <c r="F454" t="str">
        <f>_xlfn.XLOOKUP(A454,'2023'!B:B,'2023'!AD:AD,"")</f>
        <v/>
      </c>
      <c r="G454" t="str">
        <f>_xlfn.XLOOKUP(A454,'2023'!B:B,'2023'!AE:AE,"")</f>
        <v/>
      </c>
      <c r="H454" t="str">
        <f>_xlfn.XLOOKUP(A454,'2024'!B:B,'2024'!AV:AV,"")</f>
        <v/>
      </c>
      <c r="I454">
        <f>_xlfn.XLOOKUP(A454,'2024'!B:B,'2024'!AZ:AZ,"")</f>
        <v>0</v>
      </c>
      <c r="J454">
        <f>_xlfn.XLOOKUP(A454,'2025'!A:A,'2025'!E:E,"")</f>
        <v>0</v>
      </c>
      <c r="K454">
        <f>_xlfn.XLOOKUP(A454,'2025'!A:A,'2025'!F:F,"")</f>
        <v>0</v>
      </c>
    </row>
    <row r="455" spans="1:11">
      <c r="A455" t="str">
        <v>Shudao Investment Group</v>
      </c>
      <c r="B455" t="str">
        <f>_xlfn.XLOOKUP(A455,'2021'!A:A,'2021'!U:U, "")</f>
        <v/>
      </c>
      <c r="C455" t="str">
        <f>_xlfn.XLOOKUP(A455,'2021'!A:A,'2021'!V:V,"")</f>
        <v/>
      </c>
      <c r="D455" t="str">
        <f>_xlfn.XLOOKUP(A455,'2022'!A:A,'2022'!V:V,"")</f>
        <v/>
      </c>
      <c r="E455" t="str">
        <f>_xlfn.XLOOKUP(A455,'2022'!A:A,'2022'!W:W,"")</f>
        <v/>
      </c>
      <c r="F455" t="str">
        <f>_xlfn.XLOOKUP(A455,'2023'!B:B,'2023'!AD:AD,"")</f>
        <v/>
      </c>
      <c r="G455" t="str">
        <f>_xlfn.XLOOKUP(A455,'2023'!B:B,'2023'!AE:AE,"")</f>
        <v/>
      </c>
      <c r="H455" t="str">
        <f>_xlfn.XLOOKUP(A455,'2024'!B:B,'2024'!AV:AV,"")</f>
        <v/>
      </c>
      <c r="I455">
        <f>_xlfn.XLOOKUP(A455,'2024'!B:B,'2024'!AZ:AZ,"")</f>
        <v>0</v>
      </c>
      <c r="J455">
        <f>_xlfn.XLOOKUP(A455,'2025'!A:A,'2025'!E:E,"")</f>
        <v>0</v>
      </c>
      <c r="K455">
        <f>_xlfn.XLOOKUP(A455,'2025'!A:A,'2025'!F:F,"")</f>
        <v>0</v>
      </c>
    </row>
    <row r="456" spans="1:11">
      <c r="A456" t="str">
        <v>Guangzhou Municipal Construction Group</v>
      </c>
      <c r="B456" t="str">
        <f>_xlfn.XLOOKUP(A456,'2021'!A:A,'2021'!U:U, "")</f>
        <v/>
      </c>
      <c r="C456" t="str">
        <f>_xlfn.XLOOKUP(A456,'2021'!A:A,'2021'!V:V,"")</f>
        <v/>
      </c>
      <c r="D456" t="str">
        <f>_xlfn.XLOOKUP(A456,'2022'!A:A,'2022'!V:V,"")</f>
        <v/>
      </c>
      <c r="E456" t="str">
        <f>_xlfn.XLOOKUP(A456,'2022'!A:A,'2022'!W:W,"")</f>
        <v/>
      </c>
      <c r="F456" t="str">
        <f>_xlfn.XLOOKUP(A456,'2023'!B:B,'2023'!AD:AD,"")</f>
        <v/>
      </c>
      <c r="G456" t="str">
        <f>_xlfn.XLOOKUP(A456,'2023'!B:B,'2023'!AE:AE,"")</f>
        <v/>
      </c>
      <c r="H456" t="str">
        <f>_xlfn.XLOOKUP(A456,'2024'!B:B,'2024'!AV:AV,"")</f>
        <v/>
      </c>
      <c r="I456">
        <f>_xlfn.XLOOKUP(A456,'2024'!B:B,'2024'!AZ:AZ,"")</f>
        <v>0</v>
      </c>
      <c r="J456">
        <f>_xlfn.XLOOKUP(A456,'2025'!A:A,'2025'!E:E,"")</f>
        <v>0</v>
      </c>
      <c r="K456">
        <f>_xlfn.XLOOKUP(A456,'2025'!A:A,'2025'!F:F,"")</f>
        <v>0</v>
      </c>
    </row>
    <row r="457" spans="1:11">
      <c r="A457" t="str">
        <v>Daiwa House Industry</v>
      </c>
      <c r="B457" t="str">
        <f>_xlfn.XLOOKUP(A457,'2021'!A:A,'2021'!U:U, "")</f>
        <v/>
      </c>
      <c r="C457">
        <f>_xlfn.XLOOKUP(A457,'2021'!A:A,'2021'!V:V,"")</f>
        <v>1</v>
      </c>
      <c r="D457">
        <f>_xlfn.XLOOKUP(A457,'2022'!A:A,'2022'!V:V,"")</f>
        <v>1</v>
      </c>
      <c r="E457" t="str">
        <f>_xlfn.XLOOKUP(A457,'2022'!A:A,'2022'!W:W,"")</f>
        <v/>
      </c>
      <c r="F457" t="str">
        <f>_xlfn.XLOOKUP(A457,'2023'!B:B,'2023'!AD:AD,"")</f>
        <v/>
      </c>
      <c r="G457">
        <f>_xlfn.XLOOKUP(A457,'2023'!B:B,'2023'!AE:AE,"")</f>
        <v>1</v>
      </c>
      <c r="H457" t="str">
        <f>_xlfn.XLOOKUP(A457,'2024'!B:B,'2024'!AV:AV,"")</f>
        <v/>
      </c>
      <c r="I457">
        <f>_xlfn.XLOOKUP(A457,'2024'!B:B,'2024'!AZ:AZ,"")</f>
        <v>1</v>
      </c>
      <c r="J457">
        <f>_xlfn.XLOOKUP(A457,'2025'!A:A,'2025'!E:E,"")</f>
        <v>0</v>
      </c>
      <c r="K457">
        <f>_xlfn.XLOOKUP(A457,'2025'!A:A,'2025'!F:F,"")</f>
        <v>1</v>
      </c>
    </row>
    <row r="458" spans="1:11">
      <c r="A458" t="str">
        <v>CRH</v>
      </c>
      <c r="B458">
        <f>_xlfn.XLOOKUP(A458,'2021'!A:A,'2021'!U:U, "")</f>
        <v>1</v>
      </c>
      <c r="C458" t="str">
        <f>_xlfn.XLOOKUP(A458,'2021'!A:A,'2021'!V:V,"")</f>
        <v/>
      </c>
      <c r="D458">
        <f>_xlfn.XLOOKUP(A458,'2022'!A:A,'2022'!V:V,"")</f>
        <v>1</v>
      </c>
      <c r="E458" t="str">
        <f>_xlfn.XLOOKUP(A458,'2022'!A:A,'2022'!W:W,"")</f>
        <v/>
      </c>
      <c r="F458" t="str">
        <f>_xlfn.XLOOKUP(A458,'2023'!B:B,'2023'!AD:AD,"")</f>
        <v/>
      </c>
      <c r="G458">
        <f>_xlfn.XLOOKUP(A458,'2023'!B:B,'2023'!AE:AE,"")</f>
        <v>1</v>
      </c>
      <c r="H458" t="str">
        <f>_xlfn.XLOOKUP(A458,'2024'!B:B,'2024'!AV:AV,"")</f>
        <v/>
      </c>
      <c r="I458">
        <f>_xlfn.XLOOKUP(A458,'2024'!B:B,'2024'!AZ:AZ,"")</f>
        <v>1</v>
      </c>
      <c r="J458">
        <f>_xlfn.XLOOKUP(A458,'2025'!A:A,'2025'!E:E,"")</f>
        <v>0</v>
      </c>
      <c r="K458">
        <f>_xlfn.XLOOKUP(A458,'2025'!A:A,'2025'!F:F,"")</f>
        <v>1</v>
      </c>
    </row>
    <row r="459" spans="1:11">
      <c r="A459" t="str">
        <v>Lennar</v>
      </c>
      <c r="B459" t="str">
        <f>_xlfn.XLOOKUP(A459,'2021'!A:A,'2021'!U:U, "")</f>
        <v/>
      </c>
      <c r="C459" t="str">
        <f>_xlfn.XLOOKUP(A459,'2021'!A:A,'2021'!V:V,"")</f>
        <v/>
      </c>
      <c r="D459" t="str">
        <f>_xlfn.XLOOKUP(A459,'2022'!A:A,'2022'!V:V,"")</f>
        <v/>
      </c>
      <c r="E459" t="str">
        <f>_xlfn.XLOOKUP(A459,'2022'!A:A,'2022'!W:W,"")</f>
        <v/>
      </c>
      <c r="F459" t="str">
        <f>_xlfn.XLOOKUP(A459,'2023'!B:B,'2023'!AD:AD,"")</f>
        <v/>
      </c>
      <c r="G459" t="str">
        <f>_xlfn.XLOOKUP(A459,'2023'!B:B,'2023'!AE:AE,"")</f>
        <v/>
      </c>
      <c r="H459" t="str">
        <f>_xlfn.XLOOKUP(A459,'2024'!B:B,'2024'!AV:AV,"")</f>
        <v/>
      </c>
      <c r="I459">
        <f>_xlfn.XLOOKUP(A459,'2024'!B:B,'2024'!AZ:AZ,"")</f>
        <v>0</v>
      </c>
      <c r="J459">
        <f>_xlfn.XLOOKUP(A459,'2025'!A:A,'2025'!E:E,"")</f>
        <v>0</v>
      </c>
      <c r="K459">
        <f>_xlfn.XLOOKUP(A459,'2025'!A:A,'2025'!F:F,"")</f>
        <v>0</v>
      </c>
    </row>
    <row r="460" spans="1:11">
      <c r="A460" t="str">
        <v>Guangzhou Pharmaceutical Holdings</v>
      </c>
      <c r="B460" t="str">
        <f>_xlfn.XLOOKUP(A460,'2021'!A:A,'2021'!U:U, "")</f>
        <v/>
      </c>
      <c r="C460" t="str">
        <f>_xlfn.XLOOKUP(A460,'2021'!A:A,'2021'!V:V,"")</f>
        <v/>
      </c>
      <c r="D460" t="str">
        <f>_xlfn.XLOOKUP(A460,'2022'!A:A,'2022'!V:V,"")</f>
        <v/>
      </c>
      <c r="E460" t="str">
        <f>_xlfn.XLOOKUP(A460,'2022'!A:A,'2022'!W:W,"")</f>
        <v/>
      </c>
      <c r="F460" t="str">
        <f>_xlfn.XLOOKUP(A460,'2023'!B:B,'2023'!AD:AD,"")</f>
        <v/>
      </c>
      <c r="G460" t="str">
        <f>_xlfn.XLOOKUP(A460,'2023'!B:B,'2023'!AE:AE,"")</f>
        <v/>
      </c>
      <c r="H460" t="str">
        <f>_xlfn.XLOOKUP(A460,'2024'!B:B,'2024'!AV:AV,"")</f>
        <v/>
      </c>
      <c r="I460">
        <f>_xlfn.XLOOKUP(A460,'2024'!B:B,'2024'!AZ:AZ,"")</f>
        <v>0</v>
      </c>
      <c r="J460">
        <f>_xlfn.XLOOKUP(A460,'2025'!A:A,'2025'!E:E,"")</f>
        <v>0</v>
      </c>
      <c r="K460">
        <f>_xlfn.XLOOKUP(A460,'2025'!A:A,'2025'!F:F,"")</f>
        <v>0</v>
      </c>
    </row>
    <row r="461" spans="1:11">
      <c r="A461" t="str">
        <v>Country Garden Holdings</v>
      </c>
      <c r="B461">
        <f>_xlfn.XLOOKUP(A461,'2021'!A:A,'2021'!U:U, "")</f>
        <v>1</v>
      </c>
      <c r="C461" t="str">
        <f>_xlfn.XLOOKUP(A461,'2021'!A:A,'2021'!V:V,"")</f>
        <v/>
      </c>
      <c r="D461" t="str">
        <f>_xlfn.XLOOKUP(A461,'2022'!A:A,'2022'!V:V,"")</f>
        <v/>
      </c>
      <c r="E461" t="str">
        <f>_xlfn.XLOOKUP(A461,'2022'!A:A,'2022'!W:W,"")</f>
        <v/>
      </c>
      <c r="F461" t="str">
        <f>_xlfn.XLOOKUP(A461,'2023'!B:B,'2023'!AD:AD,"")</f>
        <v/>
      </c>
      <c r="G461" t="str">
        <f>_xlfn.XLOOKUP(A461,'2023'!B:B,'2023'!AE:AE,"")</f>
        <v/>
      </c>
      <c r="H461" t="str">
        <f>_xlfn.XLOOKUP(A461,'2024'!B:B,'2024'!AV:AV,"")</f>
        <v/>
      </c>
      <c r="I461" t="str">
        <f>_xlfn.XLOOKUP(A461,'2024'!B:B,'2024'!AZ:AZ,"")</f>
        <v/>
      </c>
      <c r="J461">
        <f>_xlfn.XLOOKUP(A461,'2025'!A:A,'2025'!E:E,"")</f>
        <v>0</v>
      </c>
      <c r="K461">
        <f>_xlfn.XLOOKUP(A461,'2025'!A:A,'2025'!F:F,"")</f>
        <v>0</v>
      </c>
    </row>
    <row r="462" spans="1:11">
      <c r="A462" t="str">
        <v>Pegatron</v>
      </c>
      <c r="B462" t="str">
        <f>_xlfn.XLOOKUP(A462,'2021'!A:A,'2021'!U:U, "")</f>
        <v/>
      </c>
      <c r="C462" t="str">
        <f>_xlfn.XLOOKUP(A462,'2021'!A:A,'2021'!V:V,"")</f>
        <v/>
      </c>
      <c r="D462" t="str">
        <f>_xlfn.XLOOKUP(A462,'2022'!A:A,'2022'!V:V,"")</f>
        <v/>
      </c>
      <c r="E462" t="str">
        <f>_xlfn.XLOOKUP(A462,'2022'!A:A,'2022'!W:W,"")</f>
        <v/>
      </c>
      <c r="F462" t="str">
        <f>_xlfn.XLOOKUP(A462,'2023'!B:B,'2023'!AD:AD,"")</f>
        <v/>
      </c>
      <c r="G462" t="str">
        <f>_xlfn.XLOOKUP(A462,'2023'!B:B,'2023'!AE:AE,"")</f>
        <v/>
      </c>
      <c r="H462" t="str">
        <f>_xlfn.XLOOKUP(A462,'2024'!B:B,'2024'!AV:AV,"")</f>
        <v/>
      </c>
      <c r="I462">
        <f>_xlfn.XLOOKUP(A462,'2024'!B:B,'2024'!AZ:AZ,"")</f>
        <v>1</v>
      </c>
      <c r="J462">
        <f>_xlfn.XLOOKUP(A462,'2025'!A:A,'2025'!E:E,"")</f>
        <v>0</v>
      </c>
      <c r="K462">
        <f>_xlfn.XLOOKUP(A462,'2025'!A:A,'2025'!F:F,"")</f>
        <v>1</v>
      </c>
    </row>
    <row r="463" spans="1:11">
      <c r="A463" t="str">
        <v>GE Vernova</v>
      </c>
      <c r="B463" t="str">
        <f>_xlfn.XLOOKUP(A463,'2021'!A:A,'2021'!U:U, "")</f>
        <v/>
      </c>
      <c r="C463" t="str">
        <f>_xlfn.XLOOKUP(A463,'2021'!A:A,'2021'!V:V,"")</f>
        <v/>
      </c>
      <c r="D463" t="str">
        <f>_xlfn.XLOOKUP(A463,'2022'!A:A,'2022'!V:V,"")</f>
        <v/>
      </c>
      <c r="E463" t="str">
        <f>_xlfn.XLOOKUP(A463,'2022'!A:A,'2022'!W:W,"")</f>
        <v/>
      </c>
      <c r="F463" t="str">
        <f>_xlfn.XLOOKUP(A463,'2023'!B:B,'2023'!AD:AD,"")</f>
        <v/>
      </c>
      <c r="G463" t="str">
        <f>_xlfn.XLOOKUP(A463,'2023'!B:B,'2023'!AE:AE,"")</f>
        <v/>
      </c>
      <c r="H463" t="str">
        <f>_xlfn.XLOOKUP(A463,'2024'!B:B,'2024'!AV:AV,"")</f>
        <v/>
      </c>
      <c r="I463" t="str">
        <f>_xlfn.XLOOKUP(A463,'2024'!B:B,'2024'!AZ:AZ,"")</f>
        <v/>
      </c>
      <c r="J463">
        <f>_xlfn.XLOOKUP(A463,'2025'!A:A,'2025'!E:E,"")</f>
        <v>0</v>
      </c>
      <c r="K463">
        <f>_xlfn.XLOOKUP(A463,'2025'!A:A,'2025'!F:F,"")</f>
        <v>1</v>
      </c>
    </row>
    <row r="464" spans="1:11">
      <c r="A464" t="str">
        <v>GS Caltex</v>
      </c>
      <c r="B464" t="str">
        <f>_xlfn.XLOOKUP(A464,'2021'!A:A,'2021'!U:U, "")</f>
        <v/>
      </c>
      <c r="C464" t="str">
        <f>_xlfn.XLOOKUP(A464,'2021'!A:A,'2021'!V:V,"")</f>
        <v/>
      </c>
      <c r="D464" t="str">
        <f>_xlfn.XLOOKUP(A464,'2022'!A:A,'2022'!V:V,"")</f>
        <v/>
      </c>
      <c r="E464" t="str">
        <f>_xlfn.XLOOKUP(A464,'2022'!A:A,'2022'!W:W,"")</f>
        <v/>
      </c>
      <c r="F464" t="str">
        <f>_xlfn.XLOOKUP(A464,'2023'!B:B,'2023'!AD:AD,"")</f>
        <v/>
      </c>
      <c r="G464" t="str">
        <f>_xlfn.XLOOKUP(A464,'2023'!B:B,'2023'!AE:AE,"")</f>
        <v/>
      </c>
      <c r="H464" t="str">
        <f>_xlfn.XLOOKUP(A464,'2024'!B:B,'2024'!AV:AV,"")</f>
        <v/>
      </c>
      <c r="I464">
        <f>_xlfn.XLOOKUP(A464,'2024'!B:B,'2024'!AZ:AZ,"")</f>
        <v>0</v>
      </c>
      <c r="J464">
        <f>_xlfn.XLOOKUP(A464,'2025'!A:A,'2025'!E:E,"")</f>
        <v>1</v>
      </c>
      <c r="K464">
        <f>_xlfn.XLOOKUP(A464,'2025'!A:A,'2025'!F:F,"")</f>
        <v>0</v>
      </c>
    </row>
    <row r="465" spans="1:11">
      <c r="A465" t="str">
        <v>ICICI Bank</v>
      </c>
      <c r="B465" t="str">
        <f>_xlfn.XLOOKUP(A465,'2021'!A:A,'2021'!U:U, "")</f>
        <v/>
      </c>
      <c r="C465" t="str">
        <f>_xlfn.XLOOKUP(A465,'2021'!A:A,'2021'!V:V,"")</f>
        <v/>
      </c>
      <c r="D465" t="str">
        <f>_xlfn.XLOOKUP(A465,'2022'!A:A,'2022'!V:V,"")</f>
        <v/>
      </c>
      <c r="E465" t="str">
        <f>_xlfn.XLOOKUP(A465,'2022'!A:A,'2022'!W:W,"")</f>
        <v/>
      </c>
      <c r="F465" t="str">
        <f>_xlfn.XLOOKUP(A465,'2023'!B:B,'2023'!AD:AD,"")</f>
        <v/>
      </c>
      <c r="G465" t="str">
        <f>_xlfn.XLOOKUP(A465,'2023'!B:B,'2023'!AE:AE,"")</f>
        <v/>
      </c>
      <c r="H465" t="str">
        <f>_xlfn.XLOOKUP(A465,'2024'!B:B,'2024'!AV:AV,"")</f>
        <v/>
      </c>
      <c r="I465" t="str">
        <f>_xlfn.XLOOKUP(A465,'2024'!B:B,'2024'!AZ:AZ,"")</f>
        <v/>
      </c>
      <c r="J465">
        <f>_xlfn.XLOOKUP(A465,'2025'!A:A,'2025'!E:E,"")</f>
        <v>1</v>
      </c>
      <c r="K465">
        <f>_xlfn.XLOOKUP(A465,'2025'!A:A,'2025'!F:F,"")</f>
        <v>0</v>
      </c>
    </row>
    <row r="466" spans="1:11">
      <c r="A466" t="str">
        <v>Shandong Gold Group</v>
      </c>
      <c r="B466" t="str">
        <f>_xlfn.XLOOKUP(A466,'2021'!A:A,'2021'!U:U, "")</f>
        <v/>
      </c>
      <c r="C466" t="str">
        <f>_xlfn.XLOOKUP(A466,'2021'!A:A,'2021'!V:V,"")</f>
        <v/>
      </c>
      <c r="D466" t="str">
        <f>_xlfn.XLOOKUP(A466,'2022'!A:A,'2022'!V:V,"")</f>
        <v/>
      </c>
      <c r="E466" t="str">
        <f>_xlfn.XLOOKUP(A466,'2022'!A:A,'2022'!W:W,"")</f>
        <v/>
      </c>
      <c r="F466" t="str">
        <f>_xlfn.XLOOKUP(A466,'2023'!B:B,'2023'!AD:AD,"")</f>
        <v/>
      </c>
      <c r="G466" t="str">
        <f>_xlfn.XLOOKUP(A466,'2023'!B:B,'2023'!AE:AE,"")</f>
        <v/>
      </c>
      <c r="H466" t="str">
        <f>_xlfn.XLOOKUP(A466,'2024'!B:B,'2024'!AV:AV,"")</f>
        <v/>
      </c>
      <c r="I466" t="str">
        <f>_xlfn.XLOOKUP(A466,'2024'!B:B,'2024'!AZ:AZ,"")</f>
        <v/>
      </c>
      <c r="J466">
        <f>_xlfn.XLOOKUP(A466,'2025'!A:A,'2025'!E:E,"")</f>
        <v>0</v>
      </c>
      <c r="K466">
        <f>_xlfn.XLOOKUP(A466,'2025'!A:A,'2025'!F:F,"")</f>
        <v>0</v>
      </c>
    </row>
    <row r="467" spans="1:11">
      <c r="A467" t="str">
        <v>International Airlines Group</v>
      </c>
      <c r="B467" t="str">
        <f>_xlfn.XLOOKUP(A467,'2021'!A:A,'2021'!U:U, "")</f>
        <v/>
      </c>
      <c r="C467" t="str">
        <f>_xlfn.XLOOKUP(A467,'2021'!A:A,'2021'!V:V,"")</f>
        <v/>
      </c>
      <c r="D467" t="str">
        <f>_xlfn.XLOOKUP(A467,'2022'!A:A,'2022'!V:V,"")</f>
        <v/>
      </c>
      <c r="E467" t="str">
        <f>_xlfn.XLOOKUP(A467,'2022'!A:A,'2022'!W:W,"")</f>
        <v/>
      </c>
      <c r="F467" t="str">
        <f>_xlfn.XLOOKUP(A467,'2023'!B:B,'2023'!AD:AD,"")</f>
        <v/>
      </c>
      <c r="G467" t="str">
        <f>_xlfn.XLOOKUP(A467,'2023'!B:B,'2023'!AE:AE,"")</f>
        <v/>
      </c>
      <c r="H467" t="str">
        <f>_xlfn.XLOOKUP(A467,'2024'!B:B,'2024'!AV:AV,"")</f>
        <v/>
      </c>
      <c r="I467" t="str">
        <f>_xlfn.XLOOKUP(A467,'2024'!B:B,'2024'!AZ:AZ,"")</f>
        <v/>
      </c>
      <c r="J467">
        <f>_xlfn.XLOOKUP(A467,'2025'!A:A,'2025'!E:E,"")</f>
        <v>0</v>
      </c>
      <c r="K467">
        <f>_xlfn.XLOOKUP(A467,'2025'!A:A,'2025'!F:F,"")</f>
        <v>1</v>
      </c>
    </row>
    <row r="468" spans="1:11">
      <c r="A468" t="str">
        <v>Shanghai Delong Steel Group</v>
      </c>
      <c r="B468" t="str">
        <f>_xlfn.XLOOKUP(A468,'2021'!A:A,'2021'!U:U, "")</f>
        <v/>
      </c>
      <c r="C468" t="str">
        <f>_xlfn.XLOOKUP(A468,'2021'!A:A,'2021'!V:V,"")</f>
        <v/>
      </c>
      <c r="D468" t="str">
        <f>_xlfn.XLOOKUP(A468,'2022'!A:A,'2022'!V:V,"")</f>
        <v/>
      </c>
      <c r="E468" t="str">
        <f>_xlfn.XLOOKUP(A468,'2022'!A:A,'2022'!W:W,"")</f>
        <v/>
      </c>
      <c r="F468" t="str">
        <f>_xlfn.XLOOKUP(A468,'2023'!B:B,'2023'!AD:AD,"")</f>
        <v/>
      </c>
      <c r="G468" t="str">
        <f>_xlfn.XLOOKUP(A468,'2023'!B:B,'2023'!AE:AE,"")</f>
        <v/>
      </c>
      <c r="H468" t="str">
        <f>_xlfn.XLOOKUP(A468,'2024'!B:B,'2024'!AV:AV,"")</f>
        <v/>
      </c>
      <c r="I468">
        <f>_xlfn.XLOOKUP(A468,'2024'!B:B,'2024'!AZ:AZ,"")</f>
        <v>0</v>
      </c>
      <c r="J468">
        <f>_xlfn.XLOOKUP(A468,'2025'!A:A,'2025'!E:E,"")</f>
        <v>0</v>
      </c>
      <c r="K468">
        <f>_xlfn.XLOOKUP(A468,'2025'!A:A,'2025'!F:F,"")</f>
        <v>0</v>
      </c>
    </row>
    <row r="469" spans="1:11">
      <c r="A469" t="str">
        <v>PNC Financial Services Group</v>
      </c>
      <c r="B469" t="str">
        <f>_xlfn.XLOOKUP(A469,'2021'!A:A,'2021'!U:U, "")</f>
        <v/>
      </c>
      <c r="C469" t="str">
        <f>_xlfn.XLOOKUP(A469,'2021'!A:A,'2021'!V:V,"")</f>
        <v/>
      </c>
      <c r="D469" t="str">
        <f>_xlfn.XLOOKUP(A469,'2022'!A:A,'2022'!V:V,"")</f>
        <v/>
      </c>
      <c r="E469" t="str">
        <f>_xlfn.XLOOKUP(A469,'2022'!A:A,'2022'!W:W,"")</f>
        <v/>
      </c>
      <c r="F469" t="str">
        <f>_xlfn.XLOOKUP(A469,'2023'!B:B,'2023'!AD:AD,"")</f>
        <v/>
      </c>
      <c r="G469" t="str">
        <f>_xlfn.XLOOKUP(A469,'2023'!B:B,'2023'!AE:AE,"")</f>
        <v/>
      </c>
      <c r="H469" t="str">
        <f>_xlfn.XLOOKUP(A469,'2024'!B:B,'2024'!AV:AV,"")</f>
        <v/>
      </c>
      <c r="I469" t="str">
        <f>_xlfn.XLOOKUP(A469,'2024'!B:B,'2024'!AZ:AZ,"")</f>
        <v/>
      </c>
      <c r="J469">
        <f>_xlfn.XLOOKUP(A469,'2025'!A:A,'2025'!E:E,"")</f>
        <v>0</v>
      </c>
      <c r="K469">
        <f>_xlfn.XLOOKUP(A469,'2025'!A:A,'2025'!F:F,"")</f>
        <v>0</v>
      </c>
    </row>
    <row r="470" spans="1:11">
      <c r="A470" t="str">
        <v>Perusahaan Listrik Negara</v>
      </c>
      <c r="B470" t="str">
        <f>_xlfn.XLOOKUP(A470,'2021'!A:A,'2021'!U:U, "")</f>
        <v/>
      </c>
      <c r="C470" t="str">
        <f>_xlfn.XLOOKUP(A470,'2021'!A:A,'2021'!V:V,"")</f>
        <v/>
      </c>
      <c r="D470" t="str">
        <f>_xlfn.XLOOKUP(A470,'2022'!A:A,'2022'!V:V,"")</f>
        <v/>
      </c>
      <c r="E470" t="str">
        <f>_xlfn.XLOOKUP(A470,'2022'!A:A,'2022'!W:W,"")</f>
        <v/>
      </c>
      <c r="F470" t="str">
        <f>_xlfn.XLOOKUP(A470,'2023'!B:B,'2023'!AD:AD,"")</f>
        <v/>
      </c>
      <c r="G470" t="str">
        <f>_xlfn.XLOOKUP(A470,'2023'!B:B,'2023'!AE:AE,"")</f>
        <v/>
      </c>
      <c r="H470" t="str">
        <f>_xlfn.XLOOKUP(A470,'2024'!B:B,'2024'!AV:AV,"")</f>
        <v/>
      </c>
      <c r="I470" t="str">
        <f>_xlfn.XLOOKUP(A470,'2024'!B:B,'2024'!AZ:AZ,"")</f>
        <v/>
      </c>
      <c r="J470">
        <f>_xlfn.XLOOKUP(A470,'2025'!A:A,'2025'!E:E,"")</f>
        <v>0</v>
      </c>
      <c r="K470">
        <f>_xlfn.XLOOKUP(A470,'2025'!A:A,'2025'!F:F,"")</f>
        <v>1</v>
      </c>
    </row>
    <row r="471" spans="1:11">
      <c r="A471" t="str">
        <v>Emirates Group</v>
      </c>
      <c r="B471" t="str">
        <f>_xlfn.XLOOKUP(A471,'2021'!A:A,'2021'!U:U, "")</f>
        <v/>
      </c>
      <c r="C471" t="str">
        <f>_xlfn.XLOOKUP(A471,'2021'!A:A,'2021'!V:V,"")</f>
        <v/>
      </c>
      <c r="D471" t="str">
        <f>_xlfn.XLOOKUP(A471,'2022'!A:A,'2022'!V:V,"")</f>
        <v/>
      </c>
      <c r="E471" t="str">
        <f>_xlfn.XLOOKUP(A471,'2022'!A:A,'2022'!W:W,"")</f>
        <v/>
      </c>
      <c r="F471" t="str">
        <f>_xlfn.XLOOKUP(A471,'2023'!B:B,'2023'!AD:AD,"")</f>
        <v/>
      </c>
      <c r="G471" t="str">
        <f>_xlfn.XLOOKUP(A471,'2023'!B:B,'2023'!AE:AE,"")</f>
        <v/>
      </c>
      <c r="H471" t="str">
        <f>_xlfn.XLOOKUP(A471,'2024'!B:B,'2024'!AV:AV,"")</f>
        <v/>
      </c>
      <c r="I471">
        <f>_xlfn.XLOOKUP(A471,'2024'!B:B,'2024'!AZ:AZ,"")</f>
        <v>0</v>
      </c>
      <c r="J471">
        <f>_xlfn.XLOOKUP(A471,'2025'!A:A,'2025'!E:E,"")</f>
        <v>0</v>
      </c>
      <c r="K471">
        <f>_xlfn.XLOOKUP(A471,'2025'!A:A,'2025'!F:F,"")</f>
        <v>0</v>
      </c>
    </row>
    <row r="472" spans="1:11">
      <c r="A472" t="str">
        <v>Beijing Jianlong Heavy Industry Group</v>
      </c>
      <c r="B472" t="str">
        <f>_xlfn.XLOOKUP(A472,'2021'!A:A,'2021'!U:U, "")</f>
        <v/>
      </c>
      <c r="C472" t="str">
        <f>_xlfn.XLOOKUP(A472,'2021'!A:A,'2021'!V:V,"")</f>
        <v/>
      </c>
      <c r="D472" t="str">
        <f>_xlfn.XLOOKUP(A472,'2022'!A:A,'2022'!V:V,"")</f>
        <v/>
      </c>
      <c r="E472" t="str">
        <f>_xlfn.XLOOKUP(A472,'2022'!A:A,'2022'!W:W,"")</f>
        <v/>
      </c>
      <c r="F472" t="str">
        <f>_xlfn.XLOOKUP(A472,'2023'!B:B,'2023'!AD:AD,"")</f>
        <v/>
      </c>
      <c r="G472" t="str">
        <f>_xlfn.XLOOKUP(A472,'2023'!B:B,'2023'!AE:AE,"")</f>
        <v/>
      </c>
      <c r="H472" t="str">
        <f>_xlfn.XLOOKUP(A472,'2024'!B:B,'2024'!AV:AV,"")</f>
        <v/>
      </c>
      <c r="I472">
        <f>_xlfn.XLOOKUP(A472,'2024'!B:B,'2024'!AZ:AZ,"")</f>
        <v>0</v>
      </c>
      <c r="J472">
        <f>_xlfn.XLOOKUP(A472,'2025'!A:A,'2025'!E:E,"")</f>
        <v>0</v>
      </c>
      <c r="K472">
        <f>_xlfn.XLOOKUP(A472,'2025'!A:A,'2025'!F:F,"")</f>
        <v>0</v>
      </c>
    </row>
    <row r="473" spans="1:11">
      <c r="A473" t="str">
        <v>Cummins</v>
      </c>
      <c r="B473" t="str">
        <f>_xlfn.XLOOKUP(A473,'2021'!A:A,'2021'!U:U, "")</f>
        <v/>
      </c>
      <c r="C473" t="str">
        <f>_xlfn.XLOOKUP(A473,'2021'!A:A,'2021'!V:V,"")</f>
        <v/>
      </c>
      <c r="D473" t="str">
        <f>_xlfn.XLOOKUP(A473,'2022'!A:A,'2022'!V:V,"")</f>
        <v/>
      </c>
      <c r="E473" t="str">
        <f>_xlfn.XLOOKUP(A473,'2022'!A:A,'2022'!W:W,"")</f>
        <v/>
      </c>
      <c r="F473" t="str">
        <f>_xlfn.XLOOKUP(A473,'2023'!B:B,'2023'!AD:AD,"")</f>
        <v/>
      </c>
      <c r="G473" t="str">
        <f>_xlfn.XLOOKUP(A473,'2023'!B:B,'2023'!AE:AE,"")</f>
        <v/>
      </c>
      <c r="H473" t="str">
        <f>_xlfn.XLOOKUP(A473,'2024'!B:B,'2024'!AV:AV,"")</f>
        <v/>
      </c>
      <c r="I473">
        <f>_xlfn.XLOOKUP(A473,'2024'!B:B,'2024'!AZ:AZ,"")</f>
        <v>1</v>
      </c>
      <c r="J473">
        <f>_xlfn.XLOOKUP(A473,'2025'!A:A,'2025'!E:E,"")</f>
        <v>0</v>
      </c>
      <c r="K473">
        <f>_xlfn.XLOOKUP(A473,'2025'!A:A,'2025'!F:F,"")</f>
        <v>1</v>
      </c>
    </row>
    <row r="474" spans="1:11">
      <c r="A474" t="str">
        <v>China National Coal Group</v>
      </c>
      <c r="B474" t="str">
        <f>_xlfn.XLOOKUP(A474,'2021'!A:A,'2021'!U:U, "")</f>
        <v/>
      </c>
      <c r="C474" t="str">
        <f>_xlfn.XLOOKUP(A474,'2021'!A:A,'2021'!V:V,"")</f>
        <v/>
      </c>
      <c r="D474" t="str">
        <f>_xlfn.XLOOKUP(A474,'2022'!A:A,'2022'!V:V,"")</f>
        <v/>
      </c>
      <c r="E474" t="str">
        <f>_xlfn.XLOOKUP(A474,'2022'!A:A,'2022'!W:W,"")</f>
        <v/>
      </c>
      <c r="F474" t="str">
        <f>_xlfn.XLOOKUP(A474,'2023'!B:B,'2023'!AD:AD,"")</f>
        <v/>
      </c>
      <c r="G474" t="str">
        <f>_xlfn.XLOOKUP(A474,'2023'!B:B,'2023'!AE:AE,"")</f>
        <v/>
      </c>
      <c r="H474" t="str">
        <f>_xlfn.XLOOKUP(A474,'2024'!B:B,'2024'!AV:AV,"")</f>
        <v/>
      </c>
      <c r="I474">
        <f>_xlfn.XLOOKUP(A474,'2024'!B:B,'2024'!AZ:AZ,"")</f>
        <v>0</v>
      </c>
      <c r="J474">
        <f>_xlfn.XLOOKUP(A474,'2025'!A:A,'2025'!E:E,"")</f>
        <v>0</v>
      </c>
      <c r="K474">
        <f>_xlfn.XLOOKUP(A474,'2025'!A:A,'2025'!F:F,"")</f>
        <v>0</v>
      </c>
    </row>
    <row r="475" spans="1:11">
      <c r="A475" t="str">
        <v>Air France-KLM Group</v>
      </c>
      <c r="B475" t="str">
        <f>_xlfn.XLOOKUP(A475,'2021'!A:A,'2021'!U:U, "")</f>
        <v/>
      </c>
      <c r="C475" t="str">
        <f>_xlfn.XLOOKUP(A475,'2021'!A:A,'2021'!V:V,"")</f>
        <v/>
      </c>
      <c r="D475" t="str">
        <f>_xlfn.XLOOKUP(A475,'2022'!A:A,'2022'!V:V,"")</f>
        <v/>
      </c>
      <c r="E475" t="str">
        <f>_xlfn.XLOOKUP(A475,'2022'!A:A,'2022'!W:W,"")</f>
        <v/>
      </c>
      <c r="F475" t="str">
        <f>_xlfn.XLOOKUP(A475,'2023'!B:B,'2023'!AD:AD,"")</f>
        <v/>
      </c>
      <c r="G475" t="str">
        <f>_xlfn.XLOOKUP(A475,'2023'!B:B,'2023'!AE:AE,"")</f>
        <v/>
      </c>
      <c r="H475" t="str">
        <f>_xlfn.XLOOKUP(A475,'2024'!B:B,'2024'!AV:AV,"")</f>
        <v/>
      </c>
      <c r="I475">
        <f>_xlfn.XLOOKUP(A475,'2024'!B:B,'2024'!AZ:AZ,"")</f>
        <v>1</v>
      </c>
      <c r="J475">
        <f>_xlfn.XLOOKUP(A475,'2025'!A:A,'2025'!E:E,"")</f>
        <v>0</v>
      </c>
      <c r="K475">
        <f>_xlfn.XLOOKUP(A475,'2025'!A:A,'2025'!F:F,"")</f>
        <v>1</v>
      </c>
    </row>
    <row r="476" spans="1:11">
      <c r="A476" t="str">
        <v>Sumitomo Life Insurance</v>
      </c>
      <c r="B476" t="str">
        <f>_xlfn.XLOOKUP(A476,'2021'!A:A,'2021'!U:U, "")</f>
        <v/>
      </c>
      <c r="C476">
        <f>_xlfn.XLOOKUP(A476,'2021'!A:A,'2021'!V:V,"")</f>
        <v>1</v>
      </c>
      <c r="D476" t="str">
        <f>_xlfn.XLOOKUP(A476,'2022'!A:A,'2022'!V:V,"")</f>
        <v/>
      </c>
      <c r="E476">
        <f>_xlfn.XLOOKUP(A476,'2022'!A:A,'2022'!W:W,"")</f>
        <v>1</v>
      </c>
      <c r="F476" t="str">
        <f>_xlfn.XLOOKUP(A476,'2023'!B:B,'2023'!AD:AD,"")</f>
        <v/>
      </c>
      <c r="G476">
        <f>_xlfn.XLOOKUP(A476,'2023'!B:B,'2023'!AE:AE,"")</f>
        <v>1</v>
      </c>
      <c r="H476" t="str">
        <f>_xlfn.XLOOKUP(A476,'2024'!B:B,'2024'!AV:AV,"")</f>
        <v/>
      </c>
      <c r="I476" t="str">
        <f>_xlfn.XLOOKUP(A476,'2024'!B:B,'2024'!AZ:AZ,"")</f>
        <v/>
      </c>
      <c r="J476">
        <f>_xlfn.XLOOKUP(A476,'2025'!A:A,'2025'!E:E,"")</f>
        <v>0</v>
      </c>
      <c r="K476">
        <f>_xlfn.XLOOKUP(A476,'2025'!A:A,'2025'!F:F,"")</f>
        <v>1</v>
      </c>
    </row>
    <row r="477" spans="1:11">
      <c r="A477" t="str">
        <v>Paccar</v>
      </c>
      <c r="B477" t="str">
        <f>_xlfn.XLOOKUP(A477,'2021'!A:A,'2021'!U:U, "")</f>
        <v/>
      </c>
      <c r="C477" t="str">
        <f>_xlfn.XLOOKUP(A477,'2021'!A:A,'2021'!V:V,"")</f>
        <v/>
      </c>
      <c r="D477" t="str">
        <f>_xlfn.XLOOKUP(A477,'2022'!A:A,'2022'!V:V,"")</f>
        <v/>
      </c>
      <c r="E477" t="str">
        <f>_xlfn.XLOOKUP(A477,'2022'!A:A,'2022'!W:W,"")</f>
        <v/>
      </c>
      <c r="F477" t="str">
        <f>_xlfn.XLOOKUP(A477,'2023'!B:B,'2023'!AD:AD,"")</f>
        <v/>
      </c>
      <c r="G477" t="str">
        <f>_xlfn.XLOOKUP(A477,'2023'!B:B,'2023'!AE:AE,"")</f>
        <v/>
      </c>
      <c r="H477" t="str">
        <f>_xlfn.XLOOKUP(A477,'2024'!B:B,'2024'!AV:AV,"")</f>
        <v/>
      </c>
      <c r="I477">
        <f>_xlfn.XLOOKUP(A477,'2024'!B:B,'2024'!AZ:AZ,"")</f>
        <v>0</v>
      </c>
      <c r="J477">
        <f>_xlfn.XLOOKUP(A477,'2025'!A:A,'2025'!E:E,"")</f>
        <v>0</v>
      </c>
      <c r="K477">
        <f>_xlfn.XLOOKUP(A477,'2025'!A:A,'2025'!F:F,"")</f>
        <v>0</v>
      </c>
    </row>
    <row r="478" spans="1:11">
      <c r="A478" t="str">
        <v>Metro</v>
      </c>
      <c r="B478">
        <f>_xlfn.XLOOKUP(A478,'2021'!A:A,'2021'!U:U, "")</f>
        <v>1</v>
      </c>
      <c r="C478" t="str">
        <f>_xlfn.XLOOKUP(A478,'2021'!A:A,'2021'!V:V,"")</f>
        <v/>
      </c>
      <c r="D478">
        <f>_xlfn.XLOOKUP(A478,'2022'!A:A,'2022'!V:V,"")</f>
        <v>1</v>
      </c>
      <c r="E478" t="str">
        <f>_xlfn.XLOOKUP(A478,'2022'!A:A,'2022'!W:W,"")</f>
        <v/>
      </c>
      <c r="F478">
        <f>_xlfn.XLOOKUP(A478,'2023'!B:B,'2023'!AD:AD,"")</f>
        <v>1</v>
      </c>
      <c r="G478" t="str">
        <f>_xlfn.XLOOKUP(A478,'2023'!B:B,'2023'!AE:AE,"")</f>
        <v/>
      </c>
      <c r="H478">
        <f>_xlfn.XLOOKUP(A478,'2024'!B:B,'2024'!AV:AV,"")</f>
        <v>1</v>
      </c>
      <c r="I478">
        <f>_xlfn.XLOOKUP(A478,'2024'!B:B,'2024'!AZ:AZ,"")</f>
        <v>0</v>
      </c>
      <c r="J478">
        <f>_xlfn.XLOOKUP(A478,'2025'!A:A,'2025'!E:E,"")</f>
        <v>1</v>
      </c>
      <c r="K478">
        <f>_xlfn.XLOOKUP(A478,'2025'!A:A,'2025'!F:F,"")</f>
        <v>0</v>
      </c>
    </row>
    <row r="479" spans="1:11">
      <c r="A479" t="str">
        <v>BAE Systems</v>
      </c>
      <c r="B479" t="str">
        <f>_xlfn.XLOOKUP(A479,'2021'!A:A,'2021'!U:U, "")</f>
        <v/>
      </c>
      <c r="C479">
        <f>_xlfn.XLOOKUP(A479,'2021'!A:A,'2021'!V:V,"")</f>
        <v>1</v>
      </c>
      <c r="D479" t="str">
        <f>_xlfn.XLOOKUP(A479,'2022'!A:A,'2022'!V:V,"")</f>
        <v/>
      </c>
      <c r="E479" t="str">
        <f>_xlfn.XLOOKUP(A479,'2022'!A:A,'2022'!W:W,"")</f>
        <v/>
      </c>
      <c r="F479" t="str">
        <f>_xlfn.XLOOKUP(A479,'2023'!B:B,'2023'!AD:AD,"")</f>
        <v/>
      </c>
      <c r="G479" t="str">
        <f>_xlfn.XLOOKUP(A479,'2023'!B:B,'2023'!AE:AE,"")</f>
        <v/>
      </c>
      <c r="H479" t="str">
        <f>_xlfn.XLOOKUP(A479,'2024'!B:B,'2024'!AV:AV,"")</f>
        <v/>
      </c>
      <c r="I479" t="str">
        <f>_xlfn.XLOOKUP(A479,'2024'!B:B,'2024'!AZ:AZ,"")</f>
        <v/>
      </c>
      <c r="J479">
        <f>_xlfn.XLOOKUP(A479,'2025'!A:A,'2025'!E:E,"")</f>
        <v>0</v>
      </c>
      <c r="K479">
        <f>_xlfn.XLOOKUP(A479,'2025'!A:A,'2025'!F:F,"")</f>
        <v>1</v>
      </c>
    </row>
    <row r="480" spans="1:11">
      <c r="A480" t="str">
        <v>Tongwei Group</v>
      </c>
      <c r="B480" t="str">
        <f>_xlfn.XLOOKUP(A480,'2021'!A:A,'2021'!U:U, "")</f>
        <v/>
      </c>
      <c r="C480" t="str">
        <f>_xlfn.XLOOKUP(A480,'2021'!A:A,'2021'!V:V,"")</f>
        <v/>
      </c>
      <c r="D480" t="str">
        <f>_xlfn.XLOOKUP(A480,'2022'!A:A,'2022'!V:V,"")</f>
        <v/>
      </c>
      <c r="E480" t="str">
        <f>_xlfn.XLOOKUP(A480,'2022'!A:A,'2022'!W:W,"")</f>
        <v/>
      </c>
      <c r="F480">
        <f>_xlfn.XLOOKUP(A480,'2023'!B:B,'2023'!AD:AD,"")</f>
        <v>1</v>
      </c>
      <c r="G480" t="str">
        <f>_xlfn.XLOOKUP(A480,'2023'!B:B,'2023'!AE:AE,"")</f>
        <v/>
      </c>
      <c r="H480">
        <f>_xlfn.XLOOKUP(A480,'2024'!B:B,'2024'!AV:AV,"")</f>
        <v>1</v>
      </c>
      <c r="I480">
        <f>_xlfn.XLOOKUP(A480,'2024'!B:B,'2024'!AZ:AZ,"")</f>
        <v>0</v>
      </c>
      <c r="J480">
        <f>_xlfn.XLOOKUP(A480,'2025'!A:A,'2025'!E:E,"")</f>
        <v>1</v>
      </c>
      <c r="K480">
        <f>_xlfn.XLOOKUP(A480,'2025'!A:A,'2025'!F:F,"")</f>
        <v>0</v>
      </c>
    </row>
    <row r="481" spans="1:11">
      <c r="A481" t="str">
        <v>Greenland Holding Group</v>
      </c>
      <c r="B481" t="str">
        <f>_xlfn.XLOOKUP(A481,'2021'!A:A,'2021'!U:U, "")</f>
        <v/>
      </c>
      <c r="C481" t="str">
        <f>_xlfn.XLOOKUP(A481,'2021'!A:A,'2021'!V:V,"")</f>
        <v/>
      </c>
      <c r="D481" t="str">
        <f>_xlfn.XLOOKUP(A481,'2022'!A:A,'2022'!V:V,"")</f>
        <v/>
      </c>
      <c r="E481" t="str">
        <f>_xlfn.XLOOKUP(A481,'2022'!A:A,'2022'!W:W,"")</f>
        <v/>
      </c>
      <c r="F481" t="str">
        <f>_xlfn.XLOOKUP(A481,'2023'!B:B,'2023'!AD:AD,"")</f>
        <v/>
      </c>
      <c r="G481" t="str">
        <f>_xlfn.XLOOKUP(A481,'2023'!B:B,'2023'!AE:AE,"")</f>
        <v/>
      </c>
      <c r="H481" t="str">
        <f>_xlfn.XLOOKUP(A481,'2024'!B:B,'2024'!AV:AV,"")</f>
        <v/>
      </c>
      <c r="I481">
        <f>_xlfn.XLOOKUP(A481,'2024'!B:B,'2024'!AZ:AZ,"")</f>
        <v>0</v>
      </c>
      <c r="J481">
        <f>_xlfn.XLOOKUP(A481,'2025'!A:A,'2025'!E:E,"")</f>
        <v>0</v>
      </c>
      <c r="K481">
        <f>_xlfn.XLOOKUP(A481,'2025'!A:A,'2025'!F:F,"")</f>
        <v>0</v>
      </c>
    </row>
    <row r="482" spans="1:11">
      <c r="A482" t="str">
        <v>China National Aviation Fuel Group</v>
      </c>
      <c r="B482" t="str">
        <f>_xlfn.XLOOKUP(A482,'2021'!A:A,'2021'!U:U, "")</f>
        <v/>
      </c>
      <c r="C482" t="str">
        <f>_xlfn.XLOOKUP(A482,'2021'!A:A,'2021'!V:V,"")</f>
        <v/>
      </c>
      <c r="D482" t="str">
        <f>_xlfn.XLOOKUP(A482,'2022'!A:A,'2022'!V:V,"")</f>
        <v/>
      </c>
      <c r="E482" t="str">
        <f>_xlfn.XLOOKUP(A482,'2022'!A:A,'2022'!W:W,"")</f>
        <v/>
      </c>
      <c r="F482" t="str">
        <f>_xlfn.XLOOKUP(A482,'2023'!B:B,'2023'!AD:AD,"")</f>
        <v/>
      </c>
      <c r="G482" t="str">
        <f>_xlfn.XLOOKUP(A482,'2023'!B:B,'2023'!AE:AE,"")</f>
        <v/>
      </c>
      <c r="H482" t="str">
        <f>_xlfn.XLOOKUP(A482,'2024'!B:B,'2024'!AV:AV,"")</f>
        <v/>
      </c>
      <c r="I482">
        <f>_xlfn.XLOOKUP(A482,'2024'!B:B,'2024'!AZ:AZ,"")</f>
        <v>0</v>
      </c>
      <c r="J482">
        <f>_xlfn.XLOOKUP(A482,'2025'!A:A,'2025'!E:E,"")</f>
        <v>0</v>
      </c>
      <c r="K482">
        <f>_xlfn.XLOOKUP(A482,'2025'!A:A,'2025'!F:F,"")</f>
        <v>0</v>
      </c>
    </row>
    <row r="483" spans="1:11">
      <c r="A483" t="str">
        <v>Amgen</v>
      </c>
      <c r="B483">
        <f>_xlfn.XLOOKUP(A483,'2021'!A:A,'2021'!U:U, "")</f>
        <v>1</v>
      </c>
      <c r="C483" t="str">
        <f>_xlfn.XLOOKUP(A483,'2021'!A:A,'2021'!V:V,"")</f>
        <v/>
      </c>
      <c r="D483" t="str">
        <f>_xlfn.XLOOKUP(A483,'2022'!A:A,'2022'!V:V,"")</f>
        <v/>
      </c>
      <c r="E483" t="str">
        <f>_xlfn.XLOOKUP(A483,'2022'!A:A,'2022'!W:W,"")</f>
        <v/>
      </c>
      <c r="F483" t="str">
        <f>_xlfn.XLOOKUP(A483,'2023'!B:B,'2023'!AD:AD,"")</f>
        <v/>
      </c>
      <c r="G483" t="str">
        <f>_xlfn.XLOOKUP(A483,'2023'!B:B,'2023'!AE:AE,"")</f>
        <v/>
      </c>
      <c r="H483" t="str">
        <f>_xlfn.XLOOKUP(A483,'2024'!B:B,'2024'!AV:AV,"")</f>
        <v/>
      </c>
      <c r="I483" t="str">
        <f>_xlfn.XLOOKUP(A483,'2024'!B:B,'2024'!AZ:AZ,"")</f>
        <v/>
      </c>
      <c r="J483">
        <f>_xlfn.XLOOKUP(A483,'2025'!A:A,'2025'!E:E,"")</f>
        <v>1</v>
      </c>
      <c r="K483">
        <f>_xlfn.XLOOKUP(A483,'2025'!A:A,'2025'!F:F,"")</f>
        <v>0</v>
      </c>
    </row>
    <row r="484" spans="1:11">
      <c r="A484" t="str">
        <v>Hunan Iron &amp; Steel Group</v>
      </c>
      <c r="B484" t="str">
        <f>_xlfn.XLOOKUP(A484,'2021'!A:A,'2021'!U:U, "")</f>
        <v/>
      </c>
      <c r="C484" t="str">
        <f>_xlfn.XLOOKUP(A484,'2021'!A:A,'2021'!V:V,"")</f>
        <v/>
      </c>
      <c r="D484" t="str">
        <f>_xlfn.XLOOKUP(A484,'2022'!A:A,'2022'!V:V,"")</f>
        <v/>
      </c>
      <c r="E484" t="str">
        <f>_xlfn.XLOOKUP(A484,'2022'!A:A,'2022'!W:W,"")</f>
        <v/>
      </c>
      <c r="F484" t="str">
        <f>_xlfn.XLOOKUP(A484,'2023'!B:B,'2023'!AD:AD,"")</f>
        <v/>
      </c>
      <c r="G484" t="str">
        <f>_xlfn.XLOOKUP(A484,'2023'!B:B,'2023'!AE:AE,"")</f>
        <v/>
      </c>
      <c r="H484" t="str">
        <f>_xlfn.XLOOKUP(A484,'2024'!B:B,'2024'!AV:AV,"")</f>
        <v/>
      </c>
      <c r="I484">
        <f>_xlfn.XLOOKUP(A484,'2024'!B:B,'2024'!AZ:AZ,"")</f>
        <v>0</v>
      </c>
      <c r="J484">
        <f>_xlfn.XLOOKUP(A484,'2025'!A:A,'2025'!E:E,"")</f>
        <v>0</v>
      </c>
      <c r="K484">
        <f>_xlfn.XLOOKUP(A484,'2025'!A:A,'2025'!F:F,"")</f>
        <v>0</v>
      </c>
    </row>
    <row r="485" spans="1:11">
      <c r="A485" t="str">
        <v>St. James's Place</v>
      </c>
      <c r="B485" t="str">
        <f>_xlfn.XLOOKUP(A485,'2021'!A:A,'2021'!U:U, "")</f>
        <v/>
      </c>
      <c r="C485" t="str">
        <f>_xlfn.XLOOKUP(A485,'2021'!A:A,'2021'!V:V,"")</f>
        <v/>
      </c>
      <c r="D485" t="str">
        <f>_xlfn.XLOOKUP(A485,'2022'!A:A,'2022'!V:V,"")</f>
        <v/>
      </c>
      <c r="E485" t="str">
        <f>_xlfn.XLOOKUP(A485,'2022'!A:A,'2022'!W:W,"")</f>
        <v/>
      </c>
      <c r="F485" t="str">
        <f>_xlfn.XLOOKUP(A485,'2023'!B:B,'2023'!AD:AD,"")</f>
        <v/>
      </c>
      <c r="G485" t="str">
        <f>_xlfn.XLOOKUP(A485,'2023'!B:B,'2023'!AE:AE,"")</f>
        <v/>
      </c>
      <c r="H485" t="str">
        <f>_xlfn.XLOOKUP(A485,'2024'!B:B,'2024'!AV:AV,"")</f>
        <v/>
      </c>
      <c r="I485" t="str">
        <f>_xlfn.XLOOKUP(A485,'2024'!B:B,'2024'!AZ:AZ,"")</f>
        <v/>
      </c>
      <c r="J485">
        <f>_xlfn.XLOOKUP(A485,'2025'!A:A,'2025'!E:E,"")</f>
        <v>0</v>
      </c>
      <c r="K485">
        <f>_xlfn.XLOOKUP(A485,'2025'!A:A,'2025'!F:F,"")</f>
        <v>1</v>
      </c>
    </row>
    <row r="486" spans="1:11">
      <c r="A486" t="str">
        <v>PBF Energy</v>
      </c>
      <c r="B486" t="str">
        <f>_xlfn.XLOOKUP(A486,'2021'!A:A,'2021'!U:U, "")</f>
        <v/>
      </c>
      <c r="C486" t="str">
        <f>_xlfn.XLOOKUP(A486,'2021'!A:A,'2021'!V:V,"")</f>
        <v/>
      </c>
      <c r="D486" t="str">
        <f>_xlfn.XLOOKUP(A486,'2022'!A:A,'2022'!V:V,"")</f>
        <v/>
      </c>
      <c r="E486" t="str">
        <f>_xlfn.XLOOKUP(A486,'2022'!A:A,'2022'!W:W,"")</f>
        <v/>
      </c>
      <c r="F486">
        <f>_xlfn.XLOOKUP(A486,'2023'!B:B,'2023'!AD:AD,"")</f>
        <v>1</v>
      </c>
      <c r="G486" t="str">
        <f>_xlfn.XLOOKUP(A486,'2023'!B:B,'2023'!AE:AE,"")</f>
        <v/>
      </c>
      <c r="H486">
        <f>_xlfn.XLOOKUP(A486,'2024'!B:B,'2024'!AV:AV,"")</f>
        <v>1</v>
      </c>
      <c r="I486">
        <f>_xlfn.XLOOKUP(A486,'2024'!B:B,'2024'!AZ:AZ,"")</f>
        <v>0</v>
      </c>
      <c r="J486">
        <f>_xlfn.XLOOKUP(A486,'2025'!A:A,'2025'!E:E,"")</f>
        <v>0</v>
      </c>
      <c r="K486">
        <f>_xlfn.XLOOKUP(A486,'2025'!A:A,'2025'!F:F,"")</f>
        <v>0</v>
      </c>
    </row>
    <row r="487" spans="1:11">
      <c r="A487" t="str">
        <v>British American Tobacco</v>
      </c>
      <c r="B487">
        <f>_xlfn.XLOOKUP(A487,'2021'!A:A,'2021'!U:U, "")</f>
        <v>1</v>
      </c>
      <c r="C487" t="str">
        <f>_xlfn.XLOOKUP(A487,'2021'!A:A,'2021'!V:V,"")</f>
        <v/>
      </c>
      <c r="D487">
        <f>_xlfn.XLOOKUP(A487,'2022'!A:A,'2022'!V:V,"")</f>
        <v>1</v>
      </c>
      <c r="E487">
        <f>_xlfn.XLOOKUP(A487,'2022'!A:A,'2022'!W:W,"")</f>
        <v>1</v>
      </c>
      <c r="F487" t="str">
        <f>_xlfn.XLOOKUP(A487,'2023'!B:B,'2023'!AD:AD,"")</f>
        <v/>
      </c>
      <c r="G487">
        <f>_xlfn.XLOOKUP(A487,'2023'!B:B,'2023'!AE:AE,"")</f>
        <v>1</v>
      </c>
      <c r="H487" t="str">
        <f>_xlfn.XLOOKUP(A487,'2024'!B:B,'2024'!AV:AV,"")</f>
        <v/>
      </c>
      <c r="I487">
        <f>_xlfn.XLOOKUP(A487,'2024'!B:B,'2024'!AZ:AZ,"")</f>
        <v>1</v>
      </c>
      <c r="J487">
        <f>_xlfn.XLOOKUP(A487,'2025'!A:A,'2025'!E:E,"")</f>
        <v>0</v>
      </c>
      <c r="K487">
        <f>_xlfn.XLOOKUP(A487,'2025'!A:A,'2025'!F:F,"")</f>
        <v>1</v>
      </c>
    </row>
    <row r="488" spans="1:11">
      <c r="A488" t="str">
        <v>Linde</v>
      </c>
      <c r="B488" t="str">
        <f>_xlfn.XLOOKUP(A488,'2021'!A:A,'2021'!U:U, "")</f>
        <v/>
      </c>
      <c r="C488" t="str">
        <f>_xlfn.XLOOKUP(A488,'2021'!A:A,'2021'!V:V,"")</f>
        <v/>
      </c>
      <c r="D488" t="str">
        <f>_xlfn.XLOOKUP(A488,'2022'!A:A,'2022'!V:V,"")</f>
        <v/>
      </c>
      <c r="E488" t="str">
        <f>_xlfn.XLOOKUP(A488,'2022'!A:A,'2022'!W:W,"")</f>
        <v/>
      </c>
      <c r="F488">
        <f>_xlfn.XLOOKUP(A488,'2023'!B:B,'2023'!AD:AD,"")</f>
        <v>1</v>
      </c>
      <c r="G488" t="str">
        <f>_xlfn.XLOOKUP(A488,'2023'!B:B,'2023'!AE:AE,"")</f>
        <v/>
      </c>
      <c r="H488">
        <f>_xlfn.XLOOKUP(A488,'2024'!B:B,'2024'!AV:AV,"")</f>
        <v>1</v>
      </c>
      <c r="I488">
        <f>_xlfn.XLOOKUP(A488,'2024'!B:B,'2024'!AZ:AZ,"")</f>
        <v>0</v>
      </c>
      <c r="J488">
        <f>_xlfn.XLOOKUP(A488,'2025'!A:A,'2025'!E:E,"")</f>
        <v>1</v>
      </c>
      <c r="K488">
        <f>_xlfn.XLOOKUP(A488,'2025'!A:A,'2025'!F:F,"")</f>
        <v>0</v>
      </c>
    </row>
    <row r="489" spans="1:11">
      <c r="A489" t="str">
        <v>Mitsubishi Heavy Industries</v>
      </c>
      <c r="B489" t="str">
        <f>_xlfn.XLOOKUP(A489,'2021'!A:A,'2021'!U:U, "")</f>
        <v/>
      </c>
      <c r="C489" t="str">
        <f>_xlfn.XLOOKUP(A489,'2021'!A:A,'2021'!V:V,"")</f>
        <v/>
      </c>
      <c r="D489" t="str">
        <f>_xlfn.XLOOKUP(A489,'2022'!A:A,'2022'!V:V,"")</f>
        <v/>
      </c>
      <c r="E489">
        <f>_xlfn.XLOOKUP(A489,'2022'!A:A,'2022'!W:W,"")</f>
        <v>1</v>
      </c>
      <c r="F489">
        <f>_xlfn.XLOOKUP(A489,'2023'!B:B,'2023'!AD:AD,"")</f>
        <v>1</v>
      </c>
      <c r="G489" t="str">
        <f>_xlfn.XLOOKUP(A489,'2023'!B:B,'2023'!AE:AE,"")</f>
        <v/>
      </c>
      <c r="H489" t="str">
        <f>_xlfn.XLOOKUP(A489,'2024'!B:B,'2024'!AV:AV,"")</f>
        <v/>
      </c>
      <c r="I489">
        <f>_xlfn.XLOOKUP(A489,'2024'!B:B,'2024'!AZ:AZ,"")</f>
        <v>1</v>
      </c>
      <c r="J489">
        <f>_xlfn.XLOOKUP(A489,'2025'!A:A,'2025'!E:E,"")</f>
        <v>0</v>
      </c>
      <c r="K489">
        <f>_xlfn.XLOOKUP(A489,'2025'!A:A,'2025'!F:F,"")</f>
        <v>1</v>
      </c>
    </row>
    <row r="490" spans="1:11">
      <c r="A490" t="str">
        <v>Guangxi Investment Group</v>
      </c>
      <c r="B490" t="str">
        <f>_xlfn.XLOOKUP(A490,'2021'!A:A,'2021'!U:U, "")</f>
        <v/>
      </c>
      <c r="C490" t="str">
        <f>_xlfn.XLOOKUP(A490,'2021'!A:A,'2021'!V:V,"")</f>
        <v/>
      </c>
      <c r="D490" t="str">
        <f>_xlfn.XLOOKUP(A490,'2022'!A:A,'2022'!V:V,"")</f>
        <v/>
      </c>
      <c r="E490" t="str">
        <f>_xlfn.XLOOKUP(A490,'2022'!A:A,'2022'!W:W,"")</f>
        <v/>
      </c>
      <c r="F490" t="str">
        <f>_xlfn.XLOOKUP(A490,'2023'!B:B,'2023'!AD:AD,"")</f>
        <v/>
      </c>
      <c r="G490" t="str">
        <f>_xlfn.XLOOKUP(A490,'2023'!B:B,'2023'!AE:AE,"")</f>
        <v/>
      </c>
      <c r="H490" t="str">
        <f>_xlfn.XLOOKUP(A490,'2024'!B:B,'2024'!AV:AV,"")</f>
        <v/>
      </c>
      <c r="I490">
        <f>_xlfn.XLOOKUP(A490,'2024'!B:B,'2024'!AZ:AZ,"")</f>
        <v>0</v>
      </c>
      <c r="J490">
        <f>_xlfn.XLOOKUP(A490,'2025'!A:A,'2025'!E:E,"")</f>
        <v>0</v>
      </c>
      <c r="K490">
        <f>_xlfn.XLOOKUP(A490,'2025'!A:A,'2025'!F:F,"")</f>
        <v>0</v>
      </c>
    </row>
    <row r="491" spans="1:11">
      <c r="A491" t="str">
        <v>GuideWell Mutual Holding</v>
      </c>
      <c r="B491" t="str">
        <f>_xlfn.XLOOKUP(A491,'2021'!A:A,'2021'!U:U, "")</f>
        <v/>
      </c>
      <c r="C491" t="str">
        <f>_xlfn.XLOOKUP(A491,'2021'!A:A,'2021'!V:V,"")</f>
        <v/>
      </c>
      <c r="D491" t="str">
        <f>_xlfn.XLOOKUP(A491,'2022'!A:A,'2022'!V:V,"")</f>
        <v/>
      </c>
      <c r="E491" t="str">
        <f>_xlfn.XLOOKUP(A491,'2022'!A:A,'2022'!W:W,"")</f>
        <v/>
      </c>
      <c r="F491" t="str">
        <f>_xlfn.XLOOKUP(A491,'2023'!B:B,'2023'!AD:AD,"")</f>
        <v/>
      </c>
      <c r="G491" t="str">
        <f>_xlfn.XLOOKUP(A491,'2023'!B:B,'2023'!AE:AE,"")</f>
        <v/>
      </c>
      <c r="H491" t="str">
        <f>_xlfn.XLOOKUP(A491,'2024'!B:B,'2024'!AV:AV,"")</f>
        <v/>
      </c>
      <c r="I491" t="str">
        <f>_xlfn.XLOOKUP(A491,'2024'!B:B,'2024'!AZ:AZ,"")</f>
        <v/>
      </c>
      <c r="J491">
        <f>_xlfn.XLOOKUP(A491,'2025'!A:A,'2025'!E:E,"")</f>
        <v>0</v>
      </c>
      <c r="K491">
        <f>_xlfn.XLOOKUP(A491,'2025'!A:A,'2025'!F:F,"")</f>
        <v>0</v>
      </c>
    </row>
    <row r="492" spans="1:11">
      <c r="A492" t="str">
        <v>Mazda Motor</v>
      </c>
      <c r="B492" t="str">
        <f>_xlfn.XLOOKUP(A492,'2021'!A:A,'2021'!U:U, "")</f>
        <v/>
      </c>
      <c r="C492" t="str">
        <f>_xlfn.XLOOKUP(A492,'2021'!A:A,'2021'!V:V,"")</f>
        <v/>
      </c>
      <c r="D492" t="str">
        <f>_xlfn.XLOOKUP(A492,'2022'!A:A,'2022'!V:V,"")</f>
        <v/>
      </c>
      <c r="E492" t="str">
        <f>_xlfn.XLOOKUP(A492,'2022'!A:A,'2022'!W:W,"")</f>
        <v/>
      </c>
      <c r="F492" t="str">
        <f>_xlfn.XLOOKUP(A492,'2023'!B:B,'2023'!AD:AD,"")</f>
        <v/>
      </c>
      <c r="G492" t="str">
        <f>_xlfn.XLOOKUP(A492,'2023'!B:B,'2023'!AE:AE,"")</f>
        <v/>
      </c>
      <c r="H492">
        <f>_xlfn.XLOOKUP(A492,'2024'!B:B,'2024'!AV:AV,"")</f>
        <v>1</v>
      </c>
      <c r="I492">
        <f>_xlfn.XLOOKUP(A492,'2024'!B:B,'2024'!AZ:AZ,"")</f>
        <v>0</v>
      </c>
      <c r="J492">
        <f>_xlfn.XLOOKUP(A492,'2025'!A:A,'2025'!E:E,"")</f>
        <v>1</v>
      </c>
      <c r="K492">
        <f>_xlfn.XLOOKUP(A492,'2025'!A:A,'2025'!F:F,"")</f>
        <v>0</v>
      </c>
    </row>
    <row r="493" spans="1:11">
      <c r="A493" t="str">
        <v>ABB</v>
      </c>
      <c r="B493">
        <f>_xlfn.XLOOKUP(A493,'2021'!A:A,'2021'!U:U, "")</f>
        <v>1</v>
      </c>
      <c r="C493" t="str">
        <f>_xlfn.XLOOKUP(A493,'2021'!A:A,'2021'!V:V,"")</f>
        <v/>
      </c>
      <c r="D493">
        <f>_xlfn.XLOOKUP(A493,'2022'!A:A,'2022'!V:V,"")</f>
        <v>1</v>
      </c>
      <c r="E493" t="str">
        <f>_xlfn.XLOOKUP(A493,'2022'!A:A,'2022'!W:W,"")</f>
        <v/>
      </c>
      <c r="F493" t="str">
        <f>_xlfn.XLOOKUP(A493,'2023'!B:B,'2023'!AD:AD,"")</f>
        <v/>
      </c>
      <c r="G493" t="str">
        <f>_xlfn.XLOOKUP(A493,'2023'!B:B,'2023'!AE:AE,"")</f>
        <v/>
      </c>
      <c r="H493" t="str">
        <f>_xlfn.XLOOKUP(A493,'2024'!B:B,'2024'!AV:AV,"")</f>
        <v/>
      </c>
      <c r="I493">
        <f>_xlfn.XLOOKUP(A493,'2024'!B:B,'2024'!AZ:AZ,"")</f>
        <v>1</v>
      </c>
      <c r="J493">
        <f>_xlfn.XLOOKUP(A493,'2025'!A:A,'2025'!E:E,"")</f>
        <v>0</v>
      </c>
      <c r="K493">
        <f>_xlfn.XLOOKUP(A493,'2025'!A:A,'2025'!F:F,"")</f>
        <v>1</v>
      </c>
    </row>
    <row r="494" spans="1:11">
      <c r="A494" t="str">
        <v>Magnit</v>
      </c>
      <c r="B494" t="str">
        <f>_xlfn.XLOOKUP(A494,'2021'!A:A,'2021'!U:U, "")</f>
        <v/>
      </c>
      <c r="C494" t="str">
        <f>_xlfn.XLOOKUP(A494,'2021'!A:A,'2021'!V:V,"")</f>
        <v/>
      </c>
      <c r="D494" t="str">
        <f>_xlfn.XLOOKUP(A494,'2022'!A:A,'2022'!V:V,"")</f>
        <v/>
      </c>
      <c r="E494" t="str">
        <f>_xlfn.XLOOKUP(A494,'2022'!A:A,'2022'!W:W,"")</f>
        <v/>
      </c>
      <c r="F494" t="str">
        <f>_xlfn.XLOOKUP(A494,'2023'!B:B,'2023'!AD:AD,"")</f>
        <v/>
      </c>
      <c r="G494" t="str">
        <f>_xlfn.XLOOKUP(A494,'2023'!B:B,'2023'!AE:AE,"")</f>
        <v/>
      </c>
      <c r="H494" t="str">
        <f>_xlfn.XLOOKUP(A494,'2024'!B:B,'2024'!AV:AV,"")</f>
        <v/>
      </c>
      <c r="I494" t="str">
        <f>_xlfn.XLOOKUP(A494,'2024'!B:B,'2024'!AZ:AZ,"")</f>
        <v/>
      </c>
      <c r="J494">
        <f>_xlfn.XLOOKUP(A494,'2025'!A:A,'2025'!E:E,"")</f>
        <v>0</v>
      </c>
      <c r="K494">
        <f>_xlfn.XLOOKUP(A494,'2025'!A:A,'2025'!F:F,"")</f>
        <v>1</v>
      </c>
    </row>
    <row r="495" spans="1:11">
      <c r="A495" t="str">
        <v>CPC</v>
      </c>
      <c r="B495" t="str">
        <f>_xlfn.XLOOKUP(A495,'2021'!A:A,'2021'!U:U, "")</f>
        <v/>
      </c>
      <c r="C495" t="str">
        <f>_xlfn.XLOOKUP(A495,'2021'!A:A,'2021'!V:V,"")</f>
        <v/>
      </c>
      <c r="D495" t="str">
        <f>_xlfn.XLOOKUP(A495,'2022'!A:A,'2022'!V:V,"")</f>
        <v/>
      </c>
      <c r="E495" t="str">
        <f>_xlfn.XLOOKUP(A495,'2022'!A:A,'2022'!W:W,"")</f>
        <v/>
      </c>
      <c r="F495" t="str">
        <f>_xlfn.XLOOKUP(A495,'2023'!B:B,'2023'!AD:AD,"")</f>
        <v/>
      </c>
      <c r="G495" t="str">
        <f>_xlfn.XLOOKUP(A495,'2023'!B:B,'2023'!AE:AE,"")</f>
        <v/>
      </c>
      <c r="H495" t="str">
        <f>_xlfn.XLOOKUP(A495,'2024'!B:B,'2024'!AV:AV,"")</f>
        <v/>
      </c>
      <c r="I495">
        <f>_xlfn.XLOOKUP(A495,'2024'!B:B,'2024'!AZ:AZ,"")</f>
        <v>1</v>
      </c>
      <c r="J495">
        <f>_xlfn.XLOOKUP(A495,'2025'!A:A,'2025'!E:E,"")</f>
        <v>0</v>
      </c>
      <c r="K495">
        <f>_xlfn.XLOOKUP(A495,'2025'!A:A,'2025'!F:F,"")</f>
        <v>1</v>
      </c>
    </row>
    <row r="496" spans="1:11">
      <c r="A496" t="str">
        <v>Ecopetrol</v>
      </c>
      <c r="B496" t="str">
        <f>_xlfn.XLOOKUP(A496,'2021'!A:A,'2021'!U:U, "")</f>
        <v/>
      </c>
      <c r="C496" t="str">
        <f>_xlfn.XLOOKUP(A496,'2021'!A:A,'2021'!V:V,"")</f>
        <v/>
      </c>
      <c r="D496" t="str">
        <f>_xlfn.XLOOKUP(A496,'2022'!A:A,'2022'!V:V,"")</f>
        <v/>
      </c>
      <c r="E496" t="str">
        <f>_xlfn.XLOOKUP(A496,'2022'!A:A,'2022'!W:W,"")</f>
        <v/>
      </c>
      <c r="F496" t="str">
        <f>_xlfn.XLOOKUP(A496,'2023'!B:B,'2023'!AD:AD,"")</f>
        <v/>
      </c>
      <c r="G496">
        <f>_xlfn.XLOOKUP(A496,'2023'!B:B,'2023'!AE:AE,"")</f>
        <v>1</v>
      </c>
      <c r="H496" t="str">
        <f>_xlfn.XLOOKUP(A496,'2024'!B:B,'2024'!AV:AV,"")</f>
        <v/>
      </c>
      <c r="I496">
        <f>_xlfn.XLOOKUP(A496,'2024'!B:B,'2024'!AZ:AZ,"")</f>
        <v>1</v>
      </c>
      <c r="J496">
        <f>_xlfn.XLOOKUP(A496,'2025'!A:A,'2025'!E:E,"")</f>
        <v>0</v>
      </c>
      <c r="K496">
        <f>_xlfn.XLOOKUP(A496,'2025'!A:A,'2025'!F:F,"")</f>
        <v>1</v>
      </c>
    </row>
    <row r="497" spans="1:11">
      <c r="A497" t="str">
        <v>Wistron</v>
      </c>
      <c r="B497" t="str">
        <f>_xlfn.XLOOKUP(A497,'2021'!A:A,'2021'!U:U, "")</f>
        <v/>
      </c>
      <c r="C497" t="str">
        <f>_xlfn.XLOOKUP(A497,'2021'!A:A,'2021'!V:V,"")</f>
        <v/>
      </c>
      <c r="D497" t="str">
        <f>_xlfn.XLOOKUP(A497,'2022'!A:A,'2022'!V:V,"")</f>
        <v/>
      </c>
      <c r="E497" t="str">
        <f>_xlfn.XLOOKUP(A497,'2022'!A:A,'2022'!W:W,"")</f>
        <v/>
      </c>
      <c r="F497">
        <f>_xlfn.XLOOKUP(A497,'2023'!B:B,'2023'!AD:AD,"")</f>
        <v>1</v>
      </c>
      <c r="G497" t="str">
        <f>_xlfn.XLOOKUP(A497,'2023'!B:B,'2023'!AE:AE,"")</f>
        <v/>
      </c>
      <c r="H497" t="str">
        <f>_xlfn.XLOOKUP(A497,'2024'!B:B,'2024'!AV:AV,"")</f>
        <v/>
      </c>
      <c r="I497" t="str">
        <f>_xlfn.XLOOKUP(A497,'2024'!B:B,'2024'!AZ:AZ,"")</f>
        <v/>
      </c>
      <c r="J497">
        <f>_xlfn.XLOOKUP(A497,'2025'!A:A,'2025'!E:E,"")</f>
        <v>0</v>
      </c>
      <c r="K497">
        <f>_xlfn.XLOOKUP(A497,'2025'!A:A,'2025'!F:F,"")</f>
        <v>1</v>
      </c>
    </row>
    <row r="498" spans="1:11">
      <c r="A498" t="str">
        <v>Medtronic</v>
      </c>
      <c r="B498">
        <f>_xlfn.XLOOKUP(A498,'2021'!A:A,'2021'!U:U, "")</f>
        <v>1</v>
      </c>
      <c r="C498" t="str">
        <f>_xlfn.XLOOKUP(A498,'2021'!A:A,'2021'!V:V,"")</f>
        <v/>
      </c>
      <c r="D498">
        <f>_xlfn.XLOOKUP(A498,'2022'!A:A,'2022'!V:V,"")</f>
        <v>1</v>
      </c>
      <c r="E498">
        <f>_xlfn.XLOOKUP(A498,'2022'!A:A,'2022'!W:W,"")</f>
        <v>1</v>
      </c>
      <c r="F498" t="str">
        <f>_xlfn.XLOOKUP(A498,'2023'!B:B,'2023'!AD:AD,"")</f>
        <v/>
      </c>
      <c r="G498">
        <f>_xlfn.XLOOKUP(A498,'2023'!B:B,'2023'!AE:AE,"")</f>
        <v>1</v>
      </c>
      <c r="H498" t="str">
        <f>_xlfn.XLOOKUP(A498,'2024'!B:B,'2024'!AV:AV,"")</f>
        <v/>
      </c>
      <c r="I498" t="str">
        <f>_xlfn.XLOOKUP(A498,'2024'!B:B,'2024'!AZ:AZ,"")</f>
        <v/>
      </c>
      <c r="J498">
        <f>_xlfn.XLOOKUP(A498,'2025'!A:A,'2025'!E:E,"")</f>
        <v>0</v>
      </c>
      <c r="K498">
        <f>_xlfn.XLOOKUP(A498,'2025'!A:A,'2025'!F:F,"")</f>
        <v>1</v>
      </c>
    </row>
    <row r="499" spans="1:11">
      <c r="A499" t="str">
        <v>New China Life Insurance</v>
      </c>
      <c r="B499" t="str">
        <f>_xlfn.XLOOKUP(A499,'2021'!A:A,'2021'!U:U, "")</f>
        <v/>
      </c>
      <c r="C499" t="str">
        <f>_xlfn.XLOOKUP(A499,'2021'!A:A,'2021'!V:V,"")</f>
        <v/>
      </c>
      <c r="D499" t="str">
        <f>_xlfn.XLOOKUP(A499,'2022'!A:A,'2022'!V:V,"")</f>
        <v/>
      </c>
      <c r="E499" t="str">
        <f>_xlfn.XLOOKUP(A499,'2022'!A:A,'2022'!W:W,"")</f>
        <v/>
      </c>
      <c r="F499" t="str">
        <f>_xlfn.XLOOKUP(A499,'2023'!B:B,'2023'!AD:AD,"")</f>
        <v/>
      </c>
      <c r="G499" t="str">
        <f>_xlfn.XLOOKUP(A499,'2023'!B:B,'2023'!AE:AE,"")</f>
        <v/>
      </c>
      <c r="H499" t="str">
        <f>_xlfn.XLOOKUP(A499,'2024'!B:B,'2024'!AV:AV,"")</f>
        <v/>
      </c>
      <c r="I499" t="str">
        <f>_xlfn.XLOOKUP(A499,'2024'!B:B,'2024'!AZ:AZ,"")</f>
        <v/>
      </c>
      <c r="J499">
        <f>_xlfn.XLOOKUP(A499,'2025'!A:A,'2025'!E:E,"")</f>
        <v>0</v>
      </c>
      <c r="K499">
        <f>_xlfn.XLOOKUP(A499,'2025'!A:A,'2025'!F:F,"")</f>
        <v>0</v>
      </c>
    </row>
    <row r="500" spans="1:11">
      <c r="A500" t="str">
        <v>China General Technology</v>
      </c>
      <c r="B500" t="str">
        <f>_xlfn.XLOOKUP(A500,'2021'!A:A,'2021'!U:U, "")</f>
        <v/>
      </c>
      <c r="C500" t="str">
        <f>_xlfn.XLOOKUP(A500,'2021'!A:A,'2021'!V:V,"")</f>
        <v/>
      </c>
      <c r="D500" t="str">
        <f>_xlfn.XLOOKUP(A500,'2022'!A:A,'2022'!V:V,"")</f>
        <v/>
      </c>
      <c r="E500" t="str">
        <f>_xlfn.XLOOKUP(A500,'2022'!A:A,'2022'!W:W,"")</f>
        <v/>
      </c>
      <c r="F500" t="str">
        <f>_xlfn.XLOOKUP(A500,'2023'!B:B,'2023'!AD:AD,"")</f>
        <v/>
      </c>
      <c r="G500" t="str">
        <f>_xlfn.XLOOKUP(A500,'2023'!B:B,'2023'!AE:AE,"")</f>
        <v/>
      </c>
      <c r="H500" t="str">
        <f>_xlfn.XLOOKUP(A500,'2024'!B:B,'2024'!AV:AV,"")</f>
        <v/>
      </c>
      <c r="I500" t="str">
        <f>_xlfn.XLOOKUP(A500,'2024'!B:B,'2024'!AZ:AZ,"")</f>
        <v/>
      </c>
      <c r="J500">
        <f>_xlfn.XLOOKUP(A500,'2025'!A:A,'2025'!E:E,"")</f>
        <v>0</v>
      </c>
      <c r="K500">
        <f>_xlfn.XLOOKUP(A500,'2025'!A:A,'2025'!F:F,"")</f>
        <v>0</v>
      </c>
    </row>
    <row r="501" spans="1:11">
      <c r="A501" t="str">
        <v>Heineken</v>
      </c>
      <c r="B501" t="str">
        <f>_xlfn.XLOOKUP(A501,'2021'!A:A,'2021'!U:U, "")</f>
        <v/>
      </c>
      <c r="C501" t="str">
        <f>_xlfn.XLOOKUP(A501,'2021'!A:A,'2021'!V:V,"")</f>
        <v/>
      </c>
      <c r="D501" t="str">
        <f>_xlfn.XLOOKUP(A501,'2022'!A:A,'2022'!V:V,"")</f>
        <v/>
      </c>
      <c r="E501" t="str">
        <f>_xlfn.XLOOKUP(A501,'2022'!A:A,'2022'!W:W,"")</f>
        <v/>
      </c>
      <c r="F501" t="str">
        <f>_xlfn.XLOOKUP(A501,'2023'!B:B,'2023'!AD:AD,"")</f>
        <v/>
      </c>
      <c r="G501" t="str">
        <f>_xlfn.XLOOKUP(A501,'2023'!B:B,'2023'!AE:AE,"")</f>
        <v/>
      </c>
      <c r="H501" t="str">
        <f>_xlfn.XLOOKUP(A501,'2024'!B:B,'2024'!AV:AV,"")</f>
        <v/>
      </c>
      <c r="I501">
        <f>_xlfn.XLOOKUP(A501,'2024'!B:B,'2024'!AZ:AZ,"")</f>
        <v>1</v>
      </c>
      <c r="J501">
        <f>_xlfn.XLOOKUP(A501,'2025'!A:A,'2025'!E:E,"")</f>
        <v>0</v>
      </c>
      <c r="K501">
        <f>_xlfn.XLOOKUP(A501,'2025'!A:A,'2025'!F:F,"")</f>
        <v>1</v>
      </c>
    </row>
    <row r="502" spans="1:11">
      <c r="A502">
        <v>489</v>
      </c>
      <c r="B502" t="str">
        <f>_xlfn.XLOOKUP(A502,'2021'!A:A,'2021'!U:U, "")</f>
        <v/>
      </c>
      <c r="C502" t="str">
        <f>_xlfn.XLOOKUP(A502,'2021'!A:A,'2021'!V:V,"")</f>
        <v/>
      </c>
      <c r="D502" t="str">
        <f>_xlfn.XLOOKUP(A502,'2022'!A:A,'2022'!V:V,"")</f>
        <v/>
      </c>
      <c r="E502" t="str">
        <f>_xlfn.XLOOKUP(A502,'2022'!A:A,'2022'!W:W,"")</f>
        <v/>
      </c>
      <c r="F502" t="str">
        <f>_xlfn.XLOOKUP(A502,'2023'!B:B,'2023'!AD:AD,"")</f>
        <v/>
      </c>
      <c r="G502" t="str">
        <f>_xlfn.XLOOKUP(A502,'2023'!B:B,'2023'!AE:AE,"")</f>
        <v/>
      </c>
      <c r="H502" t="str">
        <f>_xlfn.XLOOKUP(A502,'2024'!B:B,'2024'!AV:AV,"")</f>
        <v/>
      </c>
      <c r="I502" t="str">
        <f>_xlfn.XLOOKUP(A502,'2024'!B:B,'2024'!AZ:AZ,"")</f>
        <v/>
      </c>
      <c r="J502" t="str">
        <f>_xlfn.XLOOKUP(A502,'2025'!A:A,'2025'!E:E,"")</f>
        <v/>
      </c>
      <c r="K502" t="str">
        <f>_xlfn.XLOOKUP(A502,'2025'!A:A,'2025'!F:F,"")</f>
        <v/>
      </c>
    </row>
    <row r="503" spans="1:11">
      <c r="A503">
        <v>498</v>
      </c>
      <c r="B503" t="str">
        <f>_xlfn.XLOOKUP(A503,'2021'!A:A,'2021'!U:U, "")</f>
        <v/>
      </c>
      <c r="C503" t="str">
        <f>_xlfn.XLOOKUP(A503,'2021'!A:A,'2021'!V:V,"")</f>
        <v/>
      </c>
      <c r="D503" t="str">
        <f>_xlfn.XLOOKUP(A503,'2022'!A:A,'2022'!V:V,"")</f>
        <v/>
      </c>
      <c r="E503" t="str">
        <f>_xlfn.XLOOKUP(A503,'2022'!A:A,'2022'!W:W,"")</f>
        <v/>
      </c>
      <c r="F503" t="str">
        <f>_xlfn.XLOOKUP(A503,'2023'!B:B,'2023'!AD:AD,"")</f>
        <v/>
      </c>
      <c r="G503" t="str">
        <f>_xlfn.XLOOKUP(A503,'2023'!B:B,'2023'!AE:AE,"")</f>
        <v/>
      </c>
      <c r="H503" t="str">
        <f>_xlfn.XLOOKUP(A503,'2024'!B:B,'2024'!AV:AV,"")</f>
        <v/>
      </c>
      <c r="I503" t="str">
        <f>_xlfn.XLOOKUP(A503,'2024'!B:B,'2024'!AZ:AZ,"")</f>
        <v/>
      </c>
      <c r="J503" t="str">
        <f>_xlfn.XLOOKUP(A503,'2025'!A:A,'2025'!E:E,"")</f>
        <v/>
      </c>
      <c r="K503" t="str">
        <f>_xlfn.XLOOKUP(A503,'2025'!A:A,'2025'!F:F,"")</f>
        <v/>
      </c>
    </row>
    <row r="504" spans="1:11">
      <c r="A504">
        <v>376</v>
      </c>
      <c r="B504" t="str">
        <f>_xlfn.XLOOKUP(A504,'2021'!A:A,'2021'!U:U, "")</f>
        <v/>
      </c>
      <c r="C504" t="str">
        <f>_xlfn.XLOOKUP(A504,'2021'!A:A,'2021'!V:V,"")</f>
        <v/>
      </c>
      <c r="D504" t="str">
        <f>_xlfn.XLOOKUP(A504,'2022'!A:A,'2022'!V:V,"")</f>
        <v/>
      </c>
      <c r="E504" t="str">
        <f>_xlfn.XLOOKUP(A504,'2022'!A:A,'2022'!W:W,"")</f>
        <v/>
      </c>
      <c r="F504" t="str">
        <f>_xlfn.XLOOKUP(A504,'2023'!B:B,'2023'!AD:AD,"")</f>
        <v/>
      </c>
      <c r="G504" t="str">
        <f>_xlfn.XLOOKUP(A504,'2023'!B:B,'2023'!AE:AE,"")</f>
        <v/>
      </c>
      <c r="H504" t="str">
        <f>_xlfn.XLOOKUP(A504,'2024'!B:B,'2024'!AV:AV,"")</f>
        <v/>
      </c>
      <c r="I504" t="str">
        <f>_xlfn.XLOOKUP(A504,'2024'!B:B,'2024'!AZ:AZ,"")</f>
        <v/>
      </c>
      <c r="J504" t="str">
        <f>_xlfn.XLOOKUP(A504,'2025'!A:A,'2025'!E:E,"")</f>
        <v/>
      </c>
      <c r="K504" t="str">
        <f>_xlfn.XLOOKUP(A504,'2025'!A:A,'2025'!F:F,"")</f>
        <v/>
      </c>
    </row>
    <row r="505" spans="1:11">
      <c r="A505">
        <v>259</v>
      </c>
      <c r="B505" t="str">
        <f>_xlfn.XLOOKUP(A505,'2021'!A:A,'2021'!U:U, "")</f>
        <v/>
      </c>
      <c r="C505" t="str">
        <f>_xlfn.XLOOKUP(A505,'2021'!A:A,'2021'!V:V,"")</f>
        <v/>
      </c>
      <c r="D505" t="str">
        <f>_xlfn.XLOOKUP(A505,'2022'!A:A,'2022'!V:V,"")</f>
        <v/>
      </c>
      <c r="E505" t="str">
        <f>_xlfn.XLOOKUP(A505,'2022'!A:A,'2022'!W:W,"")</f>
        <v/>
      </c>
      <c r="F505" t="str">
        <f>_xlfn.XLOOKUP(A505,'2023'!B:B,'2023'!AD:AD,"")</f>
        <v/>
      </c>
      <c r="G505" t="str">
        <f>_xlfn.XLOOKUP(A505,'2023'!B:B,'2023'!AE:AE,"")</f>
        <v/>
      </c>
      <c r="H505" t="str">
        <f>_xlfn.XLOOKUP(A505,'2024'!B:B,'2024'!AV:AV,"")</f>
        <v/>
      </c>
      <c r="I505" t="str">
        <f>_xlfn.XLOOKUP(A505,'2024'!B:B,'2024'!AZ:AZ,"")</f>
        <v/>
      </c>
      <c r="J505" t="str">
        <f>_xlfn.XLOOKUP(A505,'2025'!A:A,'2025'!E:E,"")</f>
        <v/>
      </c>
      <c r="K505" t="str">
        <f>_xlfn.XLOOKUP(A505,'2025'!A:A,'2025'!F:F,"")</f>
        <v/>
      </c>
    </row>
    <row r="506" spans="1:11">
      <c r="A506">
        <v>211</v>
      </c>
      <c r="B506" t="str">
        <f>_xlfn.XLOOKUP(A506,'2021'!A:A,'2021'!U:U, "")</f>
        <v/>
      </c>
      <c r="C506" t="str">
        <f>_xlfn.XLOOKUP(A506,'2021'!A:A,'2021'!V:V,"")</f>
        <v/>
      </c>
      <c r="D506" t="str">
        <f>_xlfn.XLOOKUP(A506,'2022'!A:A,'2022'!V:V,"")</f>
        <v/>
      </c>
      <c r="E506" t="str">
        <f>_xlfn.XLOOKUP(A506,'2022'!A:A,'2022'!W:W,"")</f>
        <v/>
      </c>
      <c r="F506" t="str">
        <f>_xlfn.XLOOKUP(A506,'2023'!B:B,'2023'!AD:AD,"")</f>
        <v/>
      </c>
      <c r="G506" t="str">
        <f>_xlfn.XLOOKUP(A506,'2023'!B:B,'2023'!AE:AE,"")</f>
        <v/>
      </c>
      <c r="H506" t="str">
        <f>_xlfn.XLOOKUP(A506,'2024'!B:B,'2024'!AV:AV,"")</f>
        <v/>
      </c>
      <c r="I506" t="str">
        <f>_xlfn.XLOOKUP(A506,'2024'!B:B,'2024'!AZ:AZ,"")</f>
        <v/>
      </c>
      <c r="J506" t="str">
        <f>_xlfn.XLOOKUP(A506,'2025'!A:A,'2025'!E:E,"")</f>
        <v/>
      </c>
      <c r="K506" t="str">
        <f>_xlfn.XLOOKUP(A506,'2025'!A:A,'2025'!F:F,"")</f>
        <v/>
      </c>
    </row>
    <row r="507" spans="1:11">
      <c r="A507">
        <v>391</v>
      </c>
      <c r="B507" t="str">
        <f>_xlfn.XLOOKUP(A507,'2021'!A:A,'2021'!U:U, "")</f>
        <v/>
      </c>
      <c r="C507" t="str">
        <f>_xlfn.XLOOKUP(A507,'2021'!A:A,'2021'!V:V,"")</f>
        <v/>
      </c>
      <c r="D507" t="str">
        <f>_xlfn.XLOOKUP(A507,'2022'!A:A,'2022'!V:V,"")</f>
        <v/>
      </c>
      <c r="E507" t="str">
        <f>_xlfn.XLOOKUP(A507,'2022'!A:A,'2022'!W:W,"")</f>
        <v/>
      </c>
      <c r="F507" t="str">
        <f>_xlfn.XLOOKUP(A507,'2023'!B:B,'2023'!AD:AD,"")</f>
        <v/>
      </c>
      <c r="G507" t="str">
        <f>_xlfn.XLOOKUP(A507,'2023'!B:B,'2023'!AE:AE,"")</f>
        <v/>
      </c>
      <c r="H507" t="str">
        <f>_xlfn.XLOOKUP(A507,'2024'!B:B,'2024'!AV:AV,"")</f>
        <v/>
      </c>
      <c r="I507" t="str">
        <f>_xlfn.XLOOKUP(A507,'2024'!B:B,'2024'!AZ:AZ,"")</f>
        <v/>
      </c>
      <c r="J507" t="str">
        <f>_xlfn.XLOOKUP(A507,'2025'!A:A,'2025'!E:E,"")</f>
        <v/>
      </c>
      <c r="K507" t="str">
        <f>_xlfn.XLOOKUP(A507,'2025'!A:A,'2025'!F:F,"")</f>
        <v/>
      </c>
    </row>
    <row r="508" spans="1:11">
      <c r="A508">
        <v>203</v>
      </c>
      <c r="B508" t="str">
        <f>_xlfn.XLOOKUP(A508,'2021'!A:A,'2021'!U:U, "")</f>
        <v/>
      </c>
      <c r="C508" t="str">
        <f>_xlfn.XLOOKUP(A508,'2021'!A:A,'2021'!V:V,"")</f>
        <v/>
      </c>
      <c r="D508" t="str">
        <f>_xlfn.XLOOKUP(A508,'2022'!A:A,'2022'!V:V,"")</f>
        <v/>
      </c>
      <c r="E508" t="str">
        <f>_xlfn.XLOOKUP(A508,'2022'!A:A,'2022'!W:W,"")</f>
        <v/>
      </c>
      <c r="F508" t="str">
        <f>_xlfn.XLOOKUP(A508,'2023'!B:B,'2023'!AD:AD,"")</f>
        <v/>
      </c>
      <c r="G508" t="str">
        <f>_xlfn.XLOOKUP(A508,'2023'!B:B,'2023'!AE:AE,"")</f>
        <v/>
      </c>
      <c r="H508" t="str">
        <f>_xlfn.XLOOKUP(A508,'2024'!B:B,'2024'!AV:AV,"")</f>
        <v/>
      </c>
      <c r="I508" t="str">
        <f>_xlfn.XLOOKUP(A508,'2024'!B:B,'2024'!AZ:AZ,"")</f>
        <v/>
      </c>
      <c r="J508" t="str">
        <f>_xlfn.XLOOKUP(A508,'2025'!A:A,'2025'!E:E,"")</f>
        <v/>
      </c>
      <c r="K508" t="str">
        <f>_xlfn.XLOOKUP(A508,'2025'!A:A,'2025'!F:F,"")</f>
        <v/>
      </c>
    </row>
    <row r="509" spans="1:11">
      <c r="A509">
        <v>34</v>
      </c>
      <c r="B509" t="str">
        <f>_xlfn.XLOOKUP(A509,'2021'!A:A,'2021'!U:U, "")</f>
        <v/>
      </c>
      <c r="C509" t="str">
        <f>_xlfn.XLOOKUP(A509,'2021'!A:A,'2021'!V:V,"")</f>
        <v/>
      </c>
      <c r="D509" t="str">
        <f>_xlfn.XLOOKUP(A509,'2022'!A:A,'2022'!V:V,"")</f>
        <v/>
      </c>
      <c r="E509" t="str">
        <f>_xlfn.XLOOKUP(A509,'2022'!A:A,'2022'!W:W,"")</f>
        <v/>
      </c>
      <c r="F509" t="str">
        <f>_xlfn.XLOOKUP(A509,'2023'!B:B,'2023'!AD:AD,"")</f>
        <v/>
      </c>
      <c r="G509" t="str">
        <f>_xlfn.XLOOKUP(A509,'2023'!B:B,'2023'!AE:AE,"")</f>
        <v/>
      </c>
      <c r="H509" t="str">
        <f>_xlfn.XLOOKUP(A509,'2024'!B:B,'2024'!AV:AV,"")</f>
        <v/>
      </c>
      <c r="I509" t="str">
        <f>_xlfn.XLOOKUP(A509,'2024'!B:B,'2024'!AZ:AZ,"")</f>
        <v/>
      </c>
      <c r="J509" t="str">
        <f>_xlfn.XLOOKUP(A509,'2025'!A:A,'2025'!E:E,"")</f>
        <v/>
      </c>
      <c r="K509" t="str">
        <f>_xlfn.XLOOKUP(A509,'2025'!A:A,'2025'!F:F,"")</f>
        <v/>
      </c>
    </row>
    <row r="510" spans="1:11">
      <c r="A510">
        <v>446</v>
      </c>
      <c r="B510" t="str">
        <f>_xlfn.XLOOKUP(A510,'2021'!A:A,'2021'!U:U, "")</f>
        <v/>
      </c>
      <c r="C510" t="str">
        <f>_xlfn.XLOOKUP(A510,'2021'!A:A,'2021'!V:V,"")</f>
        <v/>
      </c>
      <c r="D510" t="str">
        <f>_xlfn.XLOOKUP(A510,'2022'!A:A,'2022'!V:V,"")</f>
        <v/>
      </c>
      <c r="E510" t="str">
        <f>_xlfn.XLOOKUP(A510,'2022'!A:A,'2022'!W:W,"")</f>
        <v/>
      </c>
      <c r="F510" t="str">
        <f>_xlfn.XLOOKUP(A510,'2023'!B:B,'2023'!AD:AD,"")</f>
        <v/>
      </c>
      <c r="G510" t="str">
        <f>_xlfn.XLOOKUP(A510,'2023'!B:B,'2023'!AE:AE,"")</f>
        <v/>
      </c>
      <c r="H510" t="str">
        <f>_xlfn.XLOOKUP(A510,'2024'!B:B,'2024'!AV:AV,"")</f>
        <v/>
      </c>
      <c r="I510" t="str">
        <f>_xlfn.XLOOKUP(A510,'2024'!B:B,'2024'!AZ:AZ,"")</f>
        <v/>
      </c>
      <c r="J510" t="str">
        <f>_xlfn.XLOOKUP(A510,'2025'!A:A,'2025'!E:E,"")</f>
        <v/>
      </c>
      <c r="K510" t="str">
        <f>_xlfn.XLOOKUP(A510,'2025'!A:A,'2025'!F:F,"")</f>
        <v/>
      </c>
    </row>
    <row r="511" spans="1:11">
      <c r="A511">
        <v>324</v>
      </c>
      <c r="B511" t="str">
        <f>_xlfn.XLOOKUP(A511,'2021'!A:A,'2021'!U:U, "")</f>
        <v/>
      </c>
      <c r="C511" t="str">
        <f>_xlfn.XLOOKUP(A511,'2021'!A:A,'2021'!V:V,"")</f>
        <v/>
      </c>
      <c r="D511" t="str">
        <f>_xlfn.XLOOKUP(A511,'2022'!A:A,'2022'!V:V,"")</f>
        <v/>
      </c>
      <c r="E511" t="str">
        <f>_xlfn.XLOOKUP(A511,'2022'!A:A,'2022'!W:W,"")</f>
        <v/>
      </c>
      <c r="F511" t="str">
        <f>_xlfn.XLOOKUP(A511,'2023'!B:B,'2023'!AD:AD,"")</f>
        <v/>
      </c>
      <c r="G511" t="str">
        <f>_xlfn.XLOOKUP(A511,'2023'!B:B,'2023'!AE:AE,"")</f>
        <v/>
      </c>
      <c r="H511" t="str">
        <f>_xlfn.XLOOKUP(A511,'2024'!B:B,'2024'!AV:AV,"")</f>
        <v/>
      </c>
      <c r="I511" t="str">
        <f>_xlfn.XLOOKUP(A511,'2024'!B:B,'2024'!AZ:AZ,"")</f>
        <v/>
      </c>
      <c r="J511" t="str">
        <f>_xlfn.XLOOKUP(A511,'2025'!A:A,'2025'!E:E,"")</f>
        <v/>
      </c>
      <c r="K511" t="str">
        <f>_xlfn.XLOOKUP(A511,'2025'!A:A,'2025'!F:F,"")</f>
        <v/>
      </c>
    </row>
    <row r="512" spans="1:11">
      <c r="A512">
        <v>496</v>
      </c>
      <c r="B512" t="str">
        <f>_xlfn.XLOOKUP(A512,'2021'!A:A,'2021'!U:U, "")</f>
        <v/>
      </c>
      <c r="C512" t="str">
        <f>_xlfn.XLOOKUP(A512,'2021'!A:A,'2021'!V:V,"")</f>
        <v/>
      </c>
      <c r="D512" t="str">
        <f>_xlfn.XLOOKUP(A512,'2022'!A:A,'2022'!V:V,"")</f>
        <v/>
      </c>
      <c r="E512" t="str">
        <f>_xlfn.XLOOKUP(A512,'2022'!A:A,'2022'!W:W,"")</f>
        <v/>
      </c>
      <c r="F512" t="str">
        <f>_xlfn.XLOOKUP(A512,'2023'!B:B,'2023'!AD:AD,"")</f>
        <v/>
      </c>
      <c r="G512" t="str">
        <f>_xlfn.XLOOKUP(A512,'2023'!B:B,'2023'!AE:AE,"")</f>
        <v/>
      </c>
      <c r="H512" t="str">
        <f>_xlfn.XLOOKUP(A512,'2024'!B:B,'2024'!AV:AV,"")</f>
        <v/>
      </c>
      <c r="I512" t="str">
        <f>_xlfn.XLOOKUP(A512,'2024'!B:B,'2024'!AZ:AZ,"")</f>
        <v/>
      </c>
      <c r="J512" t="str">
        <f>_xlfn.XLOOKUP(A512,'2025'!A:A,'2025'!E:E,"")</f>
        <v/>
      </c>
      <c r="K512" t="str">
        <f>_xlfn.XLOOKUP(A512,'2025'!A:A,'2025'!F:F,"")</f>
        <v/>
      </c>
    </row>
    <row r="513" spans="1:11">
      <c r="A513">
        <v>183</v>
      </c>
      <c r="B513" t="str">
        <f>_xlfn.XLOOKUP(A513,'2021'!A:A,'2021'!U:U, "")</f>
        <v/>
      </c>
      <c r="C513" t="str">
        <f>_xlfn.XLOOKUP(A513,'2021'!A:A,'2021'!V:V,"")</f>
        <v/>
      </c>
      <c r="D513" t="str">
        <f>_xlfn.XLOOKUP(A513,'2022'!A:A,'2022'!V:V,"")</f>
        <v/>
      </c>
      <c r="E513" t="str">
        <f>_xlfn.XLOOKUP(A513,'2022'!A:A,'2022'!W:W,"")</f>
        <v/>
      </c>
      <c r="F513" t="str">
        <f>_xlfn.XLOOKUP(A513,'2023'!B:B,'2023'!AD:AD,"")</f>
        <v/>
      </c>
      <c r="G513" t="str">
        <f>_xlfn.XLOOKUP(A513,'2023'!B:B,'2023'!AE:AE,"")</f>
        <v/>
      </c>
      <c r="H513" t="str">
        <f>_xlfn.XLOOKUP(A513,'2024'!B:B,'2024'!AV:AV,"")</f>
        <v/>
      </c>
      <c r="I513" t="str">
        <f>_xlfn.XLOOKUP(A513,'2024'!B:B,'2024'!AZ:AZ,"")</f>
        <v/>
      </c>
      <c r="J513" t="str">
        <f>_xlfn.XLOOKUP(A513,'2025'!A:A,'2025'!E:E,"")</f>
        <v/>
      </c>
      <c r="K513" t="str">
        <f>_xlfn.XLOOKUP(A513,'2025'!A:A,'2025'!F:F,"")</f>
        <v/>
      </c>
    </row>
    <row r="514" spans="1:11">
      <c r="A514">
        <v>462</v>
      </c>
      <c r="B514" t="str">
        <f>_xlfn.XLOOKUP(A514,'2021'!A:A,'2021'!U:U, "")</f>
        <v/>
      </c>
      <c r="C514" t="str">
        <f>_xlfn.XLOOKUP(A514,'2021'!A:A,'2021'!V:V,"")</f>
        <v/>
      </c>
      <c r="D514" t="str">
        <f>_xlfn.XLOOKUP(A514,'2022'!A:A,'2022'!V:V,"")</f>
        <v/>
      </c>
      <c r="E514" t="str">
        <f>_xlfn.XLOOKUP(A514,'2022'!A:A,'2022'!W:W,"")</f>
        <v/>
      </c>
      <c r="F514" t="str">
        <f>_xlfn.XLOOKUP(A514,'2023'!B:B,'2023'!AD:AD,"")</f>
        <v/>
      </c>
      <c r="G514" t="str">
        <f>_xlfn.XLOOKUP(A514,'2023'!B:B,'2023'!AE:AE,"")</f>
        <v/>
      </c>
      <c r="H514" t="str">
        <f>_xlfn.XLOOKUP(A514,'2024'!B:B,'2024'!AV:AV,"")</f>
        <v/>
      </c>
      <c r="I514" t="str">
        <f>_xlfn.XLOOKUP(A514,'2024'!B:B,'2024'!AZ:AZ,"")</f>
        <v/>
      </c>
      <c r="J514" t="str">
        <f>_xlfn.XLOOKUP(A514,'2025'!A:A,'2025'!E:E,"")</f>
        <v/>
      </c>
      <c r="K514" t="str">
        <f>_xlfn.XLOOKUP(A514,'2025'!A:A,'2025'!F:F,"")</f>
        <v/>
      </c>
    </row>
    <row r="515" spans="1:11">
      <c r="A515">
        <v>152</v>
      </c>
      <c r="B515" t="str">
        <f>_xlfn.XLOOKUP(A515,'2021'!A:A,'2021'!U:U, "")</f>
        <v/>
      </c>
      <c r="C515" t="str">
        <f>_xlfn.XLOOKUP(A515,'2021'!A:A,'2021'!V:V,"")</f>
        <v/>
      </c>
      <c r="D515" t="str">
        <f>_xlfn.XLOOKUP(A515,'2022'!A:A,'2022'!V:V,"")</f>
        <v/>
      </c>
      <c r="E515" t="str">
        <f>_xlfn.XLOOKUP(A515,'2022'!A:A,'2022'!W:W,"")</f>
        <v/>
      </c>
      <c r="F515" t="str">
        <f>_xlfn.XLOOKUP(A515,'2023'!B:B,'2023'!AD:AD,"")</f>
        <v/>
      </c>
      <c r="G515" t="str">
        <f>_xlfn.XLOOKUP(A515,'2023'!B:B,'2023'!AE:AE,"")</f>
        <v/>
      </c>
      <c r="H515" t="str">
        <f>_xlfn.XLOOKUP(A515,'2024'!B:B,'2024'!AV:AV,"")</f>
        <v/>
      </c>
      <c r="I515" t="str">
        <f>_xlfn.XLOOKUP(A515,'2024'!B:B,'2024'!AZ:AZ,"")</f>
        <v/>
      </c>
      <c r="J515" t="str">
        <f>_xlfn.XLOOKUP(A515,'2025'!A:A,'2025'!E:E,"")</f>
        <v/>
      </c>
      <c r="K515" t="str">
        <f>_xlfn.XLOOKUP(A515,'2025'!A:A,'2025'!F:F,"")</f>
        <v/>
      </c>
    </row>
    <row r="516" spans="1:11">
      <c r="A516">
        <v>70</v>
      </c>
      <c r="B516" t="str">
        <f>_xlfn.XLOOKUP(A516,'2021'!A:A,'2021'!U:U, "")</f>
        <v/>
      </c>
      <c r="C516" t="str">
        <f>_xlfn.XLOOKUP(A516,'2021'!A:A,'2021'!V:V,"")</f>
        <v/>
      </c>
      <c r="D516" t="str">
        <f>_xlfn.XLOOKUP(A516,'2022'!A:A,'2022'!V:V,"")</f>
        <v/>
      </c>
      <c r="E516" t="str">
        <f>_xlfn.XLOOKUP(A516,'2022'!A:A,'2022'!W:W,"")</f>
        <v/>
      </c>
      <c r="F516" t="str">
        <f>_xlfn.XLOOKUP(A516,'2023'!B:B,'2023'!AD:AD,"")</f>
        <v/>
      </c>
      <c r="G516" t="str">
        <f>_xlfn.XLOOKUP(A516,'2023'!B:B,'2023'!AE:AE,"")</f>
        <v/>
      </c>
      <c r="H516" t="str">
        <f>_xlfn.XLOOKUP(A516,'2024'!B:B,'2024'!AV:AV,"")</f>
        <v/>
      </c>
      <c r="I516" t="str">
        <f>_xlfn.XLOOKUP(A516,'2024'!B:B,'2024'!AZ:AZ,"")</f>
        <v/>
      </c>
      <c r="J516" t="str">
        <f>_xlfn.XLOOKUP(A516,'2025'!A:A,'2025'!E:E,"")</f>
        <v/>
      </c>
      <c r="K516" t="str">
        <f>_xlfn.XLOOKUP(A516,'2025'!A:A,'2025'!F:F,"")</f>
        <v/>
      </c>
    </row>
    <row r="517" spans="1:11">
      <c r="A517">
        <v>177</v>
      </c>
      <c r="B517" t="str">
        <f>_xlfn.XLOOKUP(A517,'2021'!A:A,'2021'!U:U, "")</f>
        <v/>
      </c>
      <c r="C517" t="str">
        <f>_xlfn.XLOOKUP(A517,'2021'!A:A,'2021'!V:V,"")</f>
        <v/>
      </c>
      <c r="D517" t="str">
        <f>_xlfn.XLOOKUP(A517,'2022'!A:A,'2022'!V:V,"")</f>
        <v/>
      </c>
      <c r="E517" t="str">
        <f>_xlfn.XLOOKUP(A517,'2022'!A:A,'2022'!W:W,"")</f>
        <v/>
      </c>
      <c r="F517" t="str">
        <f>_xlfn.XLOOKUP(A517,'2023'!B:B,'2023'!AD:AD,"")</f>
        <v/>
      </c>
      <c r="G517" t="str">
        <f>_xlfn.XLOOKUP(A517,'2023'!B:B,'2023'!AE:AE,"")</f>
        <v/>
      </c>
      <c r="H517" t="str">
        <f>_xlfn.XLOOKUP(A517,'2024'!B:B,'2024'!AV:AV,"")</f>
        <v/>
      </c>
      <c r="I517" t="str">
        <f>_xlfn.XLOOKUP(A517,'2024'!B:B,'2024'!AZ:AZ,"")</f>
        <v/>
      </c>
      <c r="J517" t="str">
        <f>_xlfn.XLOOKUP(A517,'2025'!A:A,'2025'!E:E,"")</f>
        <v/>
      </c>
      <c r="K517" t="str">
        <f>_xlfn.XLOOKUP(A517,'2025'!A:A,'2025'!F:F,"")</f>
        <v/>
      </c>
    </row>
    <row r="518" spans="1:11">
      <c r="A518">
        <v>82</v>
      </c>
      <c r="B518" t="str">
        <f>_xlfn.XLOOKUP(A518,'2021'!A:A,'2021'!U:U, "")</f>
        <v/>
      </c>
      <c r="C518" t="str">
        <f>_xlfn.XLOOKUP(A518,'2021'!A:A,'2021'!V:V,"")</f>
        <v/>
      </c>
      <c r="D518" t="str">
        <f>_xlfn.XLOOKUP(A518,'2022'!A:A,'2022'!V:V,"")</f>
        <v/>
      </c>
      <c r="E518" t="str">
        <f>_xlfn.XLOOKUP(A518,'2022'!A:A,'2022'!W:W,"")</f>
        <v/>
      </c>
      <c r="F518" t="str">
        <f>_xlfn.XLOOKUP(A518,'2023'!B:B,'2023'!AD:AD,"")</f>
        <v/>
      </c>
      <c r="G518" t="str">
        <f>_xlfn.XLOOKUP(A518,'2023'!B:B,'2023'!AE:AE,"")</f>
        <v/>
      </c>
      <c r="H518" t="str">
        <f>_xlfn.XLOOKUP(A518,'2024'!B:B,'2024'!AV:AV,"")</f>
        <v/>
      </c>
      <c r="I518" t="str">
        <f>_xlfn.XLOOKUP(A518,'2024'!B:B,'2024'!AZ:AZ,"")</f>
        <v/>
      </c>
      <c r="J518" t="str">
        <f>_xlfn.XLOOKUP(A518,'2025'!A:A,'2025'!E:E,"")</f>
        <v/>
      </c>
      <c r="K518" t="str">
        <f>_xlfn.XLOOKUP(A518,'2025'!A:A,'2025'!F:F,"")</f>
        <v/>
      </c>
    </row>
    <row r="519" spans="1:11">
      <c r="A519">
        <v>244</v>
      </c>
      <c r="B519" t="str">
        <f>_xlfn.XLOOKUP(A519,'2021'!A:A,'2021'!U:U, "")</f>
        <v/>
      </c>
      <c r="C519" t="str">
        <f>_xlfn.XLOOKUP(A519,'2021'!A:A,'2021'!V:V,"")</f>
        <v/>
      </c>
      <c r="D519" t="str">
        <f>_xlfn.XLOOKUP(A519,'2022'!A:A,'2022'!V:V,"")</f>
        <v/>
      </c>
      <c r="E519" t="str">
        <f>_xlfn.XLOOKUP(A519,'2022'!A:A,'2022'!W:W,"")</f>
        <v/>
      </c>
      <c r="F519" t="str">
        <f>_xlfn.XLOOKUP(A519,'2023'!B:B,'2023'!AD:AD,"")</f>
        <v/>
      </c>
      <c r="G519" t="str">
        <f>_xlfn.XLOOKUP(A519,'2023'!B:B,'2023'!AE:AE,"")</f>
        <v/>
      </c>
      <c r="H519" t="str">
        <f>_xlfn.XLOOKUP(A519,'2024'!B:B,'2024'!AV:AV,"")</f>
        <v/>
      </c>
      <c r="I519" t="str">
        <f>_xlfn.XLOOKUP(A519,'2024'!B:B,'2024'!AZ:AZ,"")</f>
        <v/>
      </c>
      <c r="J519" t="str">
        <f>_xlfn.XLOOKUP(A519,'2025'!A:A,'2025'!E:E,"")</f>
        <v/>
      </c>
      <c r="K519" t="str">
        <f>_xlfn.XLOOKUP(A519,'2025'!A:A,'2025'!F:F,"")</f>
        <v/>
      </c>
    </row>
    <row r="520" spans="1:11">
      <c r="A520">
        <v>17</v>
      </c>
      <c r="B520" t="str">
        <f>_xlfn.XLOOKUP(A520,'2021'!A:A,'2021'!U:U, "")</f>
        <v/>
      </c>
      <c r="C520" t="str">
        <f>_xlfn.XLOOKUP(A520,'2021'!A:A,'2021'!V:V,"")</f>
        <v/>
      </c>
      <c r="D520" t="str">
        <f>_xlfn.XLOOKUP(A520,'2022'!A:A,'2022'!V:V,"")</f>
        <v/>
      </c>
      <c r="E520" t="str">
        <f>_xlfn.XLOOKUP(A520,'2022'!A:A,'2022'!W:W,"")</f>
        <v/>
      </c>
      <c r="F520" t="str">
        <f>_xlfn.XLOOKUP(A520,'2023'!B:B,'2023'!AD:AD,"")</f>
        <v/>
      </c>
      <c r="G520" t="str">
        <f>_xlfn.XLOOKUP(A520,'2023'!B:B,'2023'!AE:AE,"")</f>
        <v/>
      </c>
      <c r="H520" t="str">
        <f>_xlfn.XLOOKUP(A520,'2024'!B:B,'2024'!AV:AV,"")</f>
        <v/>
      </c>
      <c r="I520" t="str">
        <f>_xlfn.XLOOKUP(A520,'2024'!B:B,'2024'!AZ:AZ,"")</f>
        <v/>
      </c>
      <c r="J520" t="str">
        <f>_xlfn.XLOOKUP(A520,'2025'!A:A,'2025'!E:E,"")</f>
        <v/>
      </c>
      <c r="K520" t="str">
        <f>_xlfn.XLOOKUP(A520,'2025'!A:A,'2025'!F:F,"")</f>
        <v/>
      </c>
    </row>
    <row r="521" spans="1:11">
      <c r="A521">
        <v>214</v>
      </c>
      <c r="B521" t="str">
        <f>_xlfn.XLOOKUP(A521,'2021'!A:A,'2021'!U:U, "")</f>
        <v/>
      </c>
      <c r="C521" t="str">
        <f>_xlfn.XLOOKUP(A521,'2021'!A:A,'2021'!V:V,"")</f>
        <v/>
      </c>
      <c r="D521" t="str">
        <f>_xlfn.XLOOKUP(A521,'2022'!A:A,'2022'!V:V,"")</f>
        <v/>
      </c>
      <c r="E521" t="str">
        <f>_xlfn.XLOOKUP(A521,'2022'!A:A,'2022'!W:W,"")</f>
        <v/>
      </c>
      <c r="F521" t="str">
        <f>_xlfn.XLOOKUP(A521,'2023'!B:B,'2023'!AD:AD,"")</f>
        <v/>
      </c>
      <c r="G521" t="str">
        <f>_xlfn.XLOOKUP(A521,'2023'!B:B,'2023'!AE:AE,"")</f>
        <v/>
      </c>
      <c r="H521" t="str">
        <f>_xlfn.XLOOKUP(A521,'2024'!B:B,'2024'!AV:AV,"")</f>
        <v/>
      </c>
      <c r="I521" t="str">
        <f>_xlfn.XLOOKUP(A521,'2024'!B:B,'2024'!AZ:AZ,"")</f>
        <v/>
      </c>
      <c r="J521" t="str">
        <f>_xlfn.XLOOKUP(A521,'2025'!A:A,'2025'!E:E,"")</f>
        <v/>
      </c>
      <c r="K521" t="str">
        <f>_xlfn.XLOOKUP(A521,'2025'!A:A,'2025'!F:F,"")</f>
        <v/>
      </c>
    </row>
    <row r="522" spans="1:11">
      <c r="A522">
        <v>2</v>
      </c>
      <c r="B522" t="str">
        <f>_xlfn.XLOOKUP(A522,'2021'!A:A,'2021'!U:U, "")</f>
        <v/>
      </c>
      <c r="C522" t="str">
        <f>_xlfn.XLOOKUP(A522,'2021'!A:A,'2021'!V:V,"")</f>
        <v/>
      </c>
      <c r="D522" t="str">
        <f>_xlfn.XLOOKUP(A522,'2022'!A:A,'2022'!V:V,"")</f>
        <v/>
      </c>
      <c r="E522" t="str">
        <f>_xlfn.XLOOKUP(A522,'2022'!A:A,'2022'!W:W,"")</f>
        <v/>
      </c>
      <c r="F522" t="str">
        <f>_xlfn.XLOOKUP(A522,'2023'!B:B,'2023'!AD:AD,"")</f>
        <v/>
      </c>
      <c r="G522" t="str">
        <f>_xlfn.XLOOKUP(A522,'2023'!B:B,'2023'!AE:AE,"")</f>
        <v/>
      </c>
      <c r="H522" t="str">
        <f>_xlfn.XLOOKUP(A522,'2024'!B:B,'2024'!AV:AV,"")</f>
        <v/>
      </c>
      <c r="I522" t="str">
        <f>_xlfn.XLOOKUP(A522,'2024'!B:B,'2024'!AZ:AZ,"")</f>
        <v/>
      </c>
      <c r="J522" t="str">
        <f>_xlfn.XLOOKUP(A522,'2025'!A:A,'2025'!E:E,"")</f>
        <v/>
      </c>
      <c r="K522" t="str">
        <f>_xlfn.XLOOKUP(A522,'2025'!A:A,'2025'!F:F,"")</f>
        <v/>
      </c>
    </row>
    <row r="523" spans="1:11">
      <c r="A523">
        <v>328</v>
      </c>
      <c r="B523" t="str">
        <f>_xlfn.XLOOKUP(A523,'2021'!A:A,'2021'!U:U, "")</f>
        <v/>
      </c>
      <c r="C523" t="str">
        <f>_xlfn.XLOOKUP(A523,'2021'!A:A,'2021'!V:V,"")</f>
        <v/>
      </c>
      <c r="D523" t="str">
        <f>_xlfn.XLOOKUP(A523,'2022'!A:A,'2022'!V:V,"")</f>
        <v/>
      </c>
      <c r="E523" t="str">
        <f>_xlfn.XLOOKUP(A523,'2022'!A:A,'2022'!W:W,"")</f>
        <v/>
      </c>
      <c r="F523" t="str">
        <f>_xlfn.XLOOKUP(A523,'2023'!B:B,'2023'!AD:AD,"")</f>
        <v/>
      </c>
      <c r="G523" t="str">
        <f>_xlfn.XLOOKUP(A523,'2023'!B:B,'2023'!AE:AE,"")</f>
        <v/>
      </c>
      <c r="H523" t="str">
        <f>_xlfn.XLOOKUP(A523,'2024'!B:B,'2024'!AV:AV,"")</f>
        <v/>
      </c>
      <c r="I523" t="str">
        <f>_xlfn.XLOOKUP(A523,'2024'!B:B,'2024'!AZ:AZ,"")</f>
        <v/>
      </c>
      <c r="J523" t="str">
        <f>_xlfn.XLOOKUP(A523,'2025'!A:A,'2025'!E:E,"")</f>
        <v/>
      </c>
      <c r="K523" t="str">
        <f>_xlfn.XLOOKUP(A523,'2025'!A:A,'2025'!F:F,"")</f>
        <v/>
      </c>
    </row>
    <row r="524" spans="1:11">
      <c r="A524">
        <v>278</v>
      </c>
      <c r="B524" t="str">
        <f>_xlfn.XLOOKUP(A524,'2021'!A:A,'2021'!U:U, "")</f>
        <v/>
      </c>
      <c r="C524" t="str">
        <f>_xlfn.XLOOKUP(A524,'2021'!A:A,'2021'!V:V,"")</f>
        <v/>
      </c>
      <c r="D524" t="str">
        <f>_xlfn.XLOOKUP(A524,'2022'!A:A,'2022'!V:V,"")</f>
        <v/>
      </c>
      <c r="E524" t="str">
        <f>_xlfn.XLOOKUP(A524,'2022'!A:A,'2022'!W:W,"")</f>
        <v/>
      </c>
      <c r="F524" t="str">
        <f>_xlfn.XLOOKUP(A524,'2023'!B:B,'2023'!AD:AD,"")</f>
        <v/>
      </c>
      <c r="G524" t="str">
        <f>_xlfn.XLOOKUP(A524,'2023'!B:B,'2023'!AE:AE,"")</f>
        <v/>
      </c>
      <c r="H524" t="str">
        <f>_xlfn.XLOOKUP(A524,'2024'!B:B,'2024'!AV:AV,"")</f>
        <v/>
      </c>
      <c r="I524" t="str">
        <f>_xlfn.XLOOKUP(A524,'2024'!B:B,'2024'!AZ:AZ,"")</f>
        <v/>
      </c>
      <c r="J524" t="str">
        <f>_xlfn.XLOOKUP(A524,'2025'!A:A,'2025'!E:E,"")</f>
        <v/>
      </c>
      <c r="K524" t="str">
        <f>_xlfn.XLOOKUP(A524,'2025'!A:A,'2025'!F:F,"")</f>
        <v/>
      </c>
    </row>
    <row r="525" spans="1:11">
      <c r="A525">
        <v>195</v>
      </c>
      <c r="B525" t="str">
        <f>_xlfn.XLOOKUP(A525,'2021'!A:A,'2021'!U:U, "")</f>
        <v/>
      </c>
      <c r="C525" t="str">
        <f>_xlfn.XLOOKUP(A525,'2021'!A:A,'2021'!V:V,"")</f>
        <v/>
      </c>
      <c r="D525" t="str">
        <f>_xlfn.XLOOKUP(A525,'2022'!A:A,'2022'!V:V,"")</f>
        <v/>
      </c>
      <c r="E525" t="str">
        <f>_xlfn.XLOOKUP(A525,'2022'!A:A,'2022'!W:W,"")</f>
        <v/>
      </c>
      <c r="F525" t="str">
        <f>_xlfn.XLOOKUP(A525,'2023'!B:B,'2023'!AD:AD,"")</f>
        <v/>
      </c>
      <c r="G525" t="str">
        <f>_xlfn.XLOOKUP(A525,'2023'!B:B,'2023'!AE:AE,"")</f>
        <v/>
      </c>
      <c r="H525" t="str">
        <f>_xlfn.XLOOKUP(A525,'2024'!B:B,'2024'!AV:AV,"")</f>
        <v/>
      </c>
      <c r="I525" t="str">
        <f>_xlfn.XLOOKUP(A525,'2024'!B:B,'2024'!AZ:AZ,"")</f>
        <v/>
      </c>
      <c r="J525" t="str">
        <f>_xlfn.XLOOKUP(A525,'2025'!A:A,'2025'!E:E,"")</f>
        <v/>
      </c>
      <c r="K525" t="str">
        <f>_xlfn.XLOOKUP(A525,'2025'!A:A,'2025'!F:F,"")</f>
        <v/>
      </c>
    </row>
    <row r="526" spans="1:11">
      <c r="A526">
        <v>231</v>
      </c>
      <c r="B526" t="str">
        <f>_xlfn.XLOOKUP(A526,'2021'!A:A,'2021'!U:U, "")</f>
        <v/>
      </c>
      <c r="C526" t="str">
        <f>_xlfn.XLOOKUP(A526,'2021'!A:A,'2021'!V:V,"")</f>
        <v/>
      </c>
      <c r="D526" t="str">
        <f>_xlfn.XLOOKUP(A526,'2022'!A:A,'2022'!V:V,"")</f>
        <v/>
      </c>
      <c r="E526" t="str">
        <f>_xlfn.XLOOKUP(A526,'2022'!A:A,'2022'!W:W,"")</f>
        <v/>
      </c>
      <c r="F526" t="str">
        <f>_xlfn.XLOOKUP(A526,'2023'!B:B,'2023'!AD:AD,"")</f>
        <v/>
      </c>
      <c r="G526" t="str">
        <f>_xlfn.XLOOKUP(A526,'2023'!B:B,'2023'!AE:AE,"")</f>
        <v/>
      </c>
      <c r="H526" t="str">
        <f>_xlfn.XLOOKUP(A526,'2024'!B:B,'2024'!AV:AV,"")</f>
        <v/>
      </c>
      <c r="I526" t="str">
        <f>_xlfn.XLOOKUP(A526,'2024'!B:B,'2024'!AZ:AZ,"")</f>
        <v/>
      </c>
      <c r="J526" t="str">
        <f>_xlfn.XLOOKUP(A526,'2025'!A:A,'2025'!E:E,"")</f>
        <v/>
      </c>
      <c r="K526" t="str">
        <f>_xlfn.XLOOKUP(A526,'2025'!A:A,'2025'!F:F,"")</f>
        <v/>
      </c>
    </row>
    <row r="527" spans="1:11">
      <c r="A527">
        <v>371</v>
      </c>
      <c r="B527" t="str">
        <f>_xlfn.XLOOKUP(A527,'2021'!A:A,'2021'!U:U, "")</f>
        <v/>
      </c>
      <c r="C527" t="str">
        <f>_xlfn.XLOOKUP(A527,'2021'!A:A,'2021'!V:V,"")</f>
        <v/>
      </c>
      <c r="D527" t="str">
        <f>_xlfn.XLOOKUP(A527,'2022'!A:A,'2022'!V:V,"")</f>
        <v/>
      </c>
      <c r="E527" t="str">
        <f>_xlfn.XLOOKUP(A527,'2022'!A:A,'2022'!W:W,"")</f>
        <v/>
      </c>
      <c r="F527" t="str">
        <f>_xlfn.XLOOKUP(A527,'2023'!B:B,'2023'!AD:AD,"")</f>
        <v/>
      </c>
      <c r="G527" t="str">
        <f>_xlfn.XLOOKUP(A527,'2023'!B:B,'2023'!AE:AE,"")</f>
        <v/>
      </c>
      <c r="H527" t="str">
        <f>_xlfn.XLOOKUP(A527,'2024'!B:B,'2024'!AV:AV,"")</f>
        <v/>
      </c>
      <c r="I527" t="str">
        <f>_xlfn.XLOOKUP(A527,'2024'!B:B,'2024'!AZ:AZ,"")</f>
        <v/>
      </c>
      <c r="J527" t="str">
        <f>_xlfn.XLOOKUP(A527,'2025'!A:A,'2025'!E:E,"")</f>
        <v/>
      </c>
      <c r="K527" t="str">
        <f>_xlfn.XLOOKUP(A527,'2025'!A:A,'2025'!F:F,"")</f>
        <v/>
      </c>
    </row>
    <row r="528" spans="1:11">
      <c r="A528">
        <v>323</v>
      </c>
      <c r="B528" t="str">
        <f>_xlfn.XLOOKUP(A528,'2021'!A:A,'2021'!U:U, "")</f>
        <v/>
      </c>
      <c r="C528" t="str">
        <f>_xlfn.XLOOKUP(A528,'2021'!A:A,'2021'!V:V,"")</f>
        <v/>
      </c>
      <c r="D528" t="str">
        <f>_xlfn.XLOOKUP(A528,'2022'!A:A,'2022'!V:V,"")</f>
        <v/>
      </c>
      <c r="E528" t="str">
        <f>_xlfn.XLOOKUP(A528,'2022'!A:A,'2022'!W:W,"")</f>
        <v/>
      </c>
      <c r="F528" t="str">
        <f>_xlfn.XLOOKUP(A528,'2023'!B:B,'2023'!AD:AD,"")</f>
        <v/>
      </c>
      <c r="G528" t="str">
        <f>_xlfn.XLOOKUP(A528,'2023'!B:B,'2023'!AE:AE,"")</f>
        <v/>
      </c>
      <c r="H528" t="str">
        <f>_xlfn.XLOOKUP(A528,'2024'!B:B,'2024'!AV:AV,"")</f>
        <v/>
      </c>
      <c r="I528" t="str">
        <f>_xlfn.XLOOKUP(A528,'2024'!B:B,'2024'!AZ:AZ,"")</f>
        <v/>
      </c>
      <c r="J528" t="str">
        <f>_xlfn.XLOOKUP(A528,'2025'!A:A,'2025'!E:E,"")</f>
        <v/>
      </c>
      <c r="K528" t="str">
        <f>_xlfn.XLOOKUP(A528,'2025'!A:A,'2025'!F:F,"")</f>
        <v/>
      </c>
    </row>
    <row r="529" spans="1:11">
      <c r="A529">
        <v>491</v>
      </c>
      <c r="B529" t="str">
        <f>_xlfn.XLOOKUP(A529,'2021'!A:A,'2021'!U:U, "")</f>
        <v/>
      </c>
      <c r="C529" t="str">
        <f>_xlfn.XLOOKUP(A529,'2021'!A:A,'2021'!V:V,"")</f>
        <v/>
      </c>
      <c r="D529" t="str">
        <f>_xlfn.XLOOKUP(A529,'2022'!A:A,'2022'!V:V,"")</f>
        <v/>
      </c>
      <c r="E529" t="str">
        <f>_xlfn.XLOOKUP(A529,'2022'!A:A,'2022'!W:W,"")</f>
        <v/>
      </c>
      <c r="F529" t="str">
        <f>_xlfn.XLOOKUP(A529,'2023'!B:B,'2023'!AD:AD,"")</f>
        <v/>
      </c>
      <c r="G529" t="str">
        <f>_xlfn.XLOOKUP(A529,'2023'!B:B,'2023'!AE:AE,"")</f>
        <v/>
      </c>
      <c r="H529" t="str">
        <f>_xlfn.XLOOKUP(A529,'2024'!B:B,'2024'!AV:AV,"")</f>
        <v/>
      </c>
      <c r="I529" t="str">
        <f>_xlfn.XLOOKUP(A529,'2024'!B:B,'2024'!AZ:AZ,"")</f>
        <v/>
      </c>
      <c r="J529" t="str">
        <f>_xlfn.XLOOKUP(A529,'2025'!A:A,'2025'!E:E,"")</f>
        <v/>
      </c>
      <c r="K529" t="str">
        <f>_xlfn.XLOOKUP(A529,'2025'!A:A,'2025'!F:F,"")</f>
        <v/>
      </c>
    </row>
    <row r="530" spans="1:11">
      <c r="A530">
        <v>7</v>
      </c>
      <c r="B530" t="str">
        <f>_xlfn.XLOOKUP(A530,'2021'!A:A,'2021'!U:U, "")</f>
        <v/>
      </c>
      <c r="C530" t="str">
        <f>_xlfn.XLOOKUP(A530,'2021'!A:A,'2021'!V:V,"")</f>
        <v/>
      </c>
      <c r="D530" t="str">
        <f>_xlfn.XLOOKUP(A530,'2022'!A:A,'2022'!V:V,"")</f>
        <v/>
      </c>
      <c r="E530" t="str">
        <f>_xlfn.XLOOKUP(A530,'2022'!A:A,'2022'!W:W,"")</f>
        <v/>
      </c>
      <c r="F530" t="str">
        <f>_xlfn.XLOOKUP(A530,'2023'!B:B,'2023'!AD:AD,"")</f>
        <v/>
      </c>
      <c r="G530" t="str">
        <f>_xlfn.XLOOKUP(A530,'2023'!B:B,'2023'!AE:AE,"")</f>
        <v/>
      </c>
      <c r="H530" t="str">
        <f>_xlfn.XLOOKUP(A530,'2024'!B:B,'2024'!AV:AV,"")</f>
        <v/>
      </c>
      <c r="I530" t="str">
        <f>_xlfn.XLOOKUP(A530,'2024'!B:B,'2024'!AZ:AZ,"")</f>
        <v/>
      </c>
      <c r="J530" t="str">
        <f>_xlfn.XLOOKUP(A530,'2025'!A:A,'2025'!E:E,"")</f>
        <v/>
      </c>
      <c r="K530" t="str">
        <f>_xlfn.XLOOKUP(A530,'2025'!A:A,'2025'!F:F,"")</f>
        <v/>
      </c>
    </row>
    <row r="531" spans="1:11">
      <c r="A531">
        <v>190</v>
      </c>
      <c r="B531" t="str">
        <f>_xlfn.XLOOKUP(A531,'2021'!A:A,'2021'!U:U, "")</f>
        <v/>
      </c>
      <c r="C531" t="str">
        <f>_xlfn.XLOOKUP(A531,'2021'!A:A,'2021'!V:V,"")</f>
        <v/>
      </c>
      <c r="D531" t="str">
        <f>_xlfn.XLOOKUP(A531,'2022'!A:A,'2022'!V:V,"")</f>
        <v/>
      </c>
      <c r="E531" t="str">
        <f>_xlfn.XLOOKUP(A531,'2022'!A:A,'2022'!W:W,"")</f>
        <v/>
      </c>
      <c r="F531" t="str">
        <f>_xlfn.XLOOKUP(A531,'2023'!B:B,'2023'!AD:AD,"")</f>
        <v/>
      </c>
      <c r="G531" t="str">
        <f>_xlfn.XLOOKUP(A531,'2023'!B:B,'2023'!AE:AE,"")</f>
        <v/>
      </c>
      <c r="H531" t="str">
        <f>_xlfn.XLOOKUP(A531,'2024'!B:B,'2024'!AV:AV,"")</f>
        <v/>
      </c>
      <c r="I531" t="str">
        <f>_xlfn.XLOOKUP(A531,'2024'!B:B,'2024'!AZ:AZ,"")</f>
        <v/>
      </c>
      <c r="J531" t="str">
        <f>_xlfn.XLOOKUP(A531,'2025'!A:A,'2025'!E:E,"")</f>
        <v/>
      </c>
      <c r="K531" t="str">
        <f>_xlfn.XLOOKUP(A531,'2025'!A:A,'2025'!F:F,"")</f>
        <v/>
      </c>
    </row>
    <row r="532" spans="1:11">
      <c r="A532">
        <v>117</v>
      </c>
      <c r="B532" t="str">
        <f>_xlfn.XLOOKUP(A532,'2021'!A:A,'2021'!U:U, "")</f>
        <v/>
      </c>
      <c r="C532" t="str">
        <f>_xlfn.XLOOKUP(A532,'2021'!A:A,'2021'!V:V,"")</f>
        <v/>
      </c>
      <c r="D532" t="str">
        <f>_xlfn.XLOOKUP(A532,'2022'!A:A,'2022'!V:V,"")</f>
        <v/>
      </c>
      <c r="E532" t="str">
        <f>_xlfn.XLOOKUP(A532,'2022'!A:A,'2022'!W:W,"")</f>
        <v/>
      </c>
      <c r="F532" t="str">
        <f>_xlfn.XLOOKUP(A532,'2023'!B:B,'2023'!AD:AD,"")</f>
        <v/>
      </c>
      <c r="G532" t="str">
        <f>_xlfn.XLOOKUP(A532,'2023'!B:B,'2023'!AE:AE,"")</f>
        <v/>
      </c>
      <c r="H532" t="str">
        <f>_xlfn.XLOOKUP(A532,'2024'!B:B,'2024'!AV:AV,"")</f>
        <v/>
      </c>
      <c r="I532" t="str">
        <f>_xlfn.XLOOKUP(A532,'2024'!B:B,'2024'!AZ:AZ,"")</f>
        <v/>
      </c>
      <c r="J532" t="str">
        <f>_xlfn.XLOOKUP(A532,'2025'!A:A,'2025'!E:E,"")</f>
        <v/>
      </c>
      <c r="K532" t="str">
        <f>_xlfn.XLOOKUP(A532,'2025'!A:A,'2025'!F:F,"")</f>
        <v/>
      </c>
    </row>
    <row r="533" spans="1:11">
      <c r="A533">
        <v>481</v>
      </c>
      <c r="B533" t="str">
        <f>_xlfn.XLOOKUP(A533,'2021'!A:A,'2021'!U:U, "")</f>
        <v/>
      </c>
      <c r="C533" t="str">
        <f>_xlfn.XLOOKUP(A533,'2021'!A:A,'2021'!V:V,"")</f>
        <v/>
      </c>
      <c r="D533" t="str">
        <f>_xlfn.XLOOKUP(A533,'2022'!A:A,'2022'!V:V,"")</f>
        <v/>
      </c>
      <c r="E533" t="str">
        <f>_xlfn.XLOOKUP(A533,'2022'!A:A,'2022'!W:W,"")</f>
        <v/>
      </c>
      <c r="F533" t="str">
        <f>_xlfn.XLOOKUP(A533,'2023'!B:B,'2023'!AD:AD,"")</f>
        <v/>
      </c>
      <c r="G533" t="str">
        <f>_xlfn.XLOOKUP(A533,'2023'!B:B,'2023'!AE:AE,"")</f>
        <v/>
      </c>
      <c r="H533" t="str">
        <f>_xlfn.XLOOKUP(A533,'2024'!B:B,'2024'!AV:AV,"")</f>
        <v/>
      </c>
      <c r="I533" t="str">
        <f>_xlfn.XLOOKUP(A533,'2024'!B:B,'2024'!AZ:AZ,"")</f>
        <v/>
      </c>
      <c r="J533" t="str">
        <f>_xlfn.XLOOKUP(A533,'2025'!A:A,'2025'!E:E,"")</f>
        <v/>
      </c>
      <c r="K533" t="str">
        <f>_xlfn.XLOOKUP(A533,'2025'!A:A,'2025'!F:F,"")</f>
        <v/>
      </c>
    </row>
    <row r="534" spans="1:11">
      <c r="A534">
        <v>245</v>
      </c>
      <c r="B534" t="str">
        <f>_xlfn.XLOOKUP(A534,'2021'!A:A,'2021'!U:U, "")</f>
        <v/>
      </c>
      <c r="C534" t="str">
        <f>_xlfn.XLOOKUP(A534,'2021'!A:A,'2021'!V:V,"")</f>
        <v/>
      </c>
      <c r="D534" t="str">
        <f>_xlfn.XLOOKUP(A534,'2022'!A:A,'2022'!V:V,"")</f>
        <v/>
      </c>
      <c r="E534" t="str">
        <f>_xlfn.XLOOKUP(A534,'2022'!A:A,'2022'!W:W,"")</f>
        <v/>
      </c>
      <c r="F534" t="str">
        <f>_xlfn.XLOOKUP(A534,'2023'!B:B,'2023'!AD:AD,"")</f>
        <v/>
      </c>
      <c r="G534" t="str">
        <f>_xlfn.XLOOKUP(A534,'2023'!B:B,'2023'!AE:AE,"")</f>
        <v/>
      </c>
      <c r="H534" t="str">
        <f>_xlfn.XLOOKUP(A534,'2024'!B:B,'2024'!AV:AV,"")</f>
        <v/>
      </c>
      <c r="I534" t="str">
        <f>_xlfn.XLOOKUP(A534,'2024'!B:B,'2024'!AZ:AZ,"")</f>
        <v/>
      </c>
      <c r="J534" t="str">
        <f>_xlfn.XLOOKUP(A534,'2025'!A:A,'2025'!E:E,"")</f>
        <v/>
      </c>
      <c r="K534" t="str">
        <f>_xlfn.XLOOKUP(A534,'2025'!A:A,'2025'!F:F,"")</f>
        <v/>
      </c>
    </row>
    <row r="535" spans="1:11">
      <c r="A535">
        <v>329</v>
      </c>
      <c r="B535" t="str">
        <f>_xlfn.XLOOKUP(A535,'2021'!A:A,'2021'!U:U, "")</f>
        <v/>
      </c>
      <c r="C535" t="str">
        <f>_xlfn.XLOOKUP(A535,'2021'!A:A,'2021'!V:V,"")</f>
        <v/>
      </c>
      <c r="D535" t="str">
        <f>_xlfn.XLOOKUP(A535,'2022'!A:A,'2022'!V:V,"")</f>
        <v/>
      </c>
      <c r="E535" t="str">
        <f>_xlfn.XLOOKUP(A535,'2022'!A:A,'2022'!W:W,"")</f>
        <v/>
      </c>
      <c r="F535" t="str">
        <f>_xlfn.XLOOKUP(A535,'2023'!B:B,'2023'!AD:AD,"")</f>
        <v/>
      </c>
      <c r="G535" t="str">
        <f>_xlfn.XLOOKUP(A535,'2023'!B:B,'2023'!AE:AE,"")</f>
        <v/>
      </c>
      <c r="H535" t="str">
        <f>_xlfn.XLOOKUP(A535,'2024'!B:B,'2024'!AV:AV,"")</f>
        <v/>
      </c>
      <c r="I535" t="str">
        <f>_xlfn.XLOOKUP(A535,'2024'!B:B,'2024'!AZ:AZ,"")</f>
        <v/>
      </c>
      <c r="J535" t="str">
        <f>_xlfn.XLOOKUP(A535,'2025'!A:A,'2025'!E:E,"")</f>
        <v/>
      </c>
      <c r="K535" t="str">
        <f>_xlfn.XLOOKUP(A535,'2025'!A:A,'2025'!F:F,"")</f>
        <v/>
      </c>
    </row>
    <row r="536" spans="1:11">
      <c r="A536">
        <v>74</v>
      </c>
      <c r="B536" t="str">
        <f>_xlfn.XLOOKUP(A536,'2021'!A:A,'2021'!U:U, "")</f>
        <v/>
      </c>
      <c r="C536" t="str">
        <f>_xlfn.XLOOKUP(A536,'2021'!A:A,'2021'!V:V,"")</f>
        <v/>
      </c>
      <c r="D536" t="str">
        <f>_xlfn.XLOOKUP(A536,'2022'!A:A,'2022'!V:V,"")</f>
        <v/>
      </c>
      <c r="E536" t="str">
        <f>_xlfn.XLOOKUP(A536,'2022'!A:A,'2022'!W:W,"")</f>
        <v/>
      </c>
      <c r="F536" t="str">
        <f>_xlfn.XLOOKUP(A536,'2023'!B:B,'2023'!AD:AD,"")</f>
        <v/>
      </c>
      <c r="G536" t="str">
        <f>_xlfn.XLOOKUP(A536,'2023'!B:B,'2023'!AE:AE,"")</f>
        <v/>
      </c>
      <c r="H536" t="str">
        <f>_xlfn.XLOOKUP(A536,'2024'!B:B,'2024'!AV:AV,"")</f>
        <v/>
      </c>
      <c r="I536" t="str">
        <f>_xlfn.XLOOKUP(A536,'2024'!B:B,'2024'!AZ:AZ,"")</f>
        <v/>
      </c>
      <c r="J536" t="str">
        <f>_xlfn.XLOOKUP(A536,'2025'!A:A,'2025'!E:E,"")</f>
        <v/>
      </c>
      <c r="K536" t="str">
        <f>_xlfn.XLOOKUP(A536,'2025'!A:A,'2025'!F:F,"")</f>
        <v/>
      </c>
    </row>
    <row r="537" spans="1:11">
      <c r="A537">
        <v>147</v>
      </c>
      <c r="B537" t="str">
        <f>_xlfn.XLOOKUP(A537,'2021'!A:A,'2021'!U:U, "")</f>
        <v/>
      </c>
      <c r="C537" t="str">
        <f>_xlfn.XLOOKUP(A537,'2021'!A:A,'2021'!V:V,"")</f>
        <v/>
      </c>
      <c r="D537" t="str">
        <f>_xlfn.XLOOKUP(A537,'2022'!A:A,'2022'!V:V,"")</f>
        <v/>
      </c>
      <c r="E537" t="str">
        <f>_xlfn.XLOOKUP(A537,'2022'!A:A,'2022'!W:W,"")</f>
        <v/>
      </c>
      <c r="F537" t="str">
        <f>_xlfn.XLOOKUP(A537,'2023'!B:B,'2023'!AD:AD,"")</f>
        <v/>
      </c>
      <c r="G537" t="str">
        <f>_xlfn.XLOOKUP(A537,'2023'!B:B,'2023'!AE:AE,"")</f>
        <v/>
      </c>
      <c r="H537" t="str">
        <f>_xlfn.XLOOKUP(A537,'2024'!B:B,'2024'!AV:AV,"")</f>
        <v/>
      </c>
      <c r="I537" t="str">
        <f>_xlfn.XLOOKUP(A537,'2024'!B:B,'2024'!AZ:AZ,"")</f>
        <v/>
      </c>
      <c r="J537" t="str">
        <f>_xlfn.XLOOKUP(A537,'2025'!A:A,'2025'!E:E,"")</f>
        <v/>
      </c>
      <c r="K537" t="str">
        <f>_xlfn.XLOOKUP(A537,'2025'!A:A,'2025'!F:F,"")</f>
        <v/>
      </c>
    </row>
    <row r="538" spans="1:11">
      <c r="A538">
        <v>126</v>
      </c>
      <c r="B538" t="str">
        <f>_xlfn.XLOOKUP(A538,'2021'!A:A,'2021'!U:U, "")</f>
        <v/>
      </c>
      <c r="C538" t="str">
        <f>_xlfn.XLOOKUP(A538,'2021'!A:A,'2021'!V:V,"")</f>
        <v/>
      </c>
      <c r="D538" t="str">
        <f>_xlfn.XLOOKUP(A538,'2022'!A:A,'2022'!V:V,"")</f>
        <v/>
      </c>
      <c r="E538" t="str">
        <f>_xlfn.XLOOKUP(A538,'2022'!A:A,'2022'!W:W,"")</f>
        <v/>
      </c>
      <c r="F538" t="str">
        <f>_xlfn.XLOOKUP(A538,'2023'!B:B,'2023'!AD:AD,"")</f>
        <v/>
      </c>
      <c r="G538" t="str">
        <f>_xlfn.XLOOKUP(A538,'2023'!B:B,'2023'!AE:AE,"")</f>
        <v/>
      </c>
      <c r="H538" t="str">
        <f>_xlfn.XLOOKUP(A538,'2024'!B:B,'2024'!AV:AV,"")</f>
        <v/>
      </c>
      <c r="I538" t="str">
        <f>_xlfn.XLOOKUP(A538,'2024'!B:B,'2024'!AZ:AZ,"")</f>
        <v/>
      </c>
      <c r="J538" t="str">
        <f>_xlfn.XLOOKUP(A538,'2025'!A:A,'2025'!E:E,"")</f>
        <v/>
      </c>
      <c r="K538" t="str">
        <f>_xlfn.XLOOKUP(A538,'2025'!A:A,'2025'!F:F,"")</f>
        <v/>
      </c>
    </row>
    <row r="539" spans="1:11">
      <c r="A539">
        <v>200</v>
      </c>
      <c r="B539" t="str">
        <f>_xlfn.XLOOKUP(A539,'2021'!A:A,'2021'!U:U, "")</f>
        <v/>
      </c>
      <c r="C539" t="str">
        <f>_xlfn.XLOOKUP(A539,'2021'!A:A,'2021'!V:V,"")</f>
        <v/>
      </c>
      <c r="D539" t="str">
        <f>_xlfn.XLOOKUP(A539,'2022'!A:A,'2022'!V:V,"")</f>
        <v/>
      </c>
      <c r="E539" t="str">
        <f>_xlfn.XLOOKUP(A539,'2022'!A:A,'2022'!W:W,"")</f>
        <v/>
      </c>
      <c r="F539" t="str">
        <f>_xlfn.XLOOKUP(A539,'2023'!B:B,'2023'!AD:AD,"")</f>
        <v/>
      </c>
      <c r="G539" t="str">
        <f>_xlfn.XLOOKUP(A539,'2023'!B:B,'2023'!AE:AE,"")</f>
        <v/>
      </c>
      <c r="H539" t="str">
        <f>_xlfn.XLOOKUP(A539,'2024'!B:B,'2024'!AV:AV,"")</f>
        <v/>
      </c>
      <c r="I539" t="str">
        <f>_xlfn.XLOOKUP(A539,'2024'!B:B,'2024'!AZ:AZ,"")</f>
        <v/>
      </c>
      <c r="J539" t="str">
        <f>_xlfn.XLOOKUP(A539,'2025'!A:A,'2025'!E:E,"")</f>
        <v/>
      </c>
      <c r="K539" t="str">
        <f>_xlfn.XLOOKUP(A539,'2025'!A:A,'2025'!F:F,"")</f>
        <v/>
      </c>
    </row>
    <row r="540" spans="1:11">
      <c r="A540">
        <v>252</v>
      </c>
      <c r="B540" t="str">
        <f>_xlfn.XLOOKUP(A540,'2021'!A:A,'2021'!U:U, "")</f>
        <v/>
      </c>
      <c r="C540" t="str">
        <f>_xlfn.XLOOKUP(A540,'2021'!A:A,'2021'!V:V,"")</f>
        <v/>
      </c>
      <c r="D540" t="str">
        <f>_xlfn.XLOOKUP(A540,'2022'!A:A,'2022'!V:V,"")</f>
        <v/>
      </c>
      <c r="E540" t="str">
        <f>_xlfn.XLOOKUP(A540,'2022'!A:A,'2022'!W:W,"")</f>
        <v/>
      </c>
      <c r="F540" t="str">
        <f>_xlfn.XLOOKUP(A540,'2023'!B:B,'2023'!AD:AD,"")</f>
        <v/>
      </c>
      <c r="G540" t="str">
        <f>_xlfn.XLOOKUP(A540,'2023'!B:B,'2023'!AE:AE,"")</f>
        <v/>
      </c>
      <c r="H540" t="str">
        <f>_xlfn.XLOOKUP(A540,'2024'!B:B,'2024'!AV:AV,"")</f>
        <v/>
      </c>
      <c r="I540" t="str">
        <f>_xlfn.XLOOKUP(A540,'2024'!B:B,'2024'!AZ:AZ,"")</f>
        <v/>
      </c>
      <c r="J540" t="str">
        <f>_xlfn.XLOOKUP(A540,'2025'!A:A,'2025'!E:E,"")</f>
        <v/>
      </c>
      <c r="K540" t="str">
        <f>_xlfn.XLOOKUP(A540,'2025'!A:A,'2025'!F:F,"")</f>
        <v/>
      </c>
    </row>
    <row r="541" spans="1:11">
      <c r="A541">
        <v>217</v>
      </c>
      <c r="B541" t="str">
        <f>_xlfn.XLOOKUP(A541,'2021'!A:A,'2021'!U:U, "")</f>
        <v/>
      </c>
      <c r="C541" t="str">
        <f>_xlfn.XLOOKUP(A541,'2021'!A:A,'2021'!V:V,"")</f>
        <v/>
      </c>
      <c r="D541" t="str">
        <f>_xlfn.XLOOKUP(A541,'2022'!A:A,'2022'!V:V,"")</f>
        <v/>
      </c>
      <c r="E541" t="str">
        <f>_xlfn.XLOOKUP(A541,'2022'!A:A,'2022'!W:W,"")</f>
        <v/>
      </c>
      <c r="F541" t="str">
        <f>_xlfn.XLOOKUP(A541,'2023'!B:B,'2023'!AD:AD,"")</f>
        <v/>
      </c>
      <c r="G541" t="str">
        <f>_xlfn.XLOOKUP(A541,'2023'!B:B,'2023'!AE:AE,"")</f>
        <v/>
      </c>
      <c r="H541" t="str">
        <f>_xlfn.XLOOKUP(A541,'2024'!B:B,'2024'!AV:AV,"")</f>
        <v/>
      </c>
      <c r="I541" t="str">
        <f>_xlfn.XLOOKUP(A541,'2024'!B:B,'2024'!AZ:AZ,"")</f>
        <v/>
      </c>
      <c r="J541" t="str">
        <f>_xlfn.XLOOKUP(A541,'2025'!A:A,'2025'!E:E,"")</f>
        <v/>
      </c>
      <c r="K541" t="str">
        <f>_xlfn.XLOOKUP(A541,'2025'!A:A,'2025'!F:F,"")</f>
        <v/>
      </c>
    </row>
    <row r="542" spans="1:11">
      <c r="A542">
        <v>62</v>
      </c>
      <c r="B542" t="str">
        <f>_xlfn.XLOOKUP(A542,'2021'!A:A,'2021'!U:U, "")</f>
        <v/>
      </c>
      <c r="C542" t="str">
        <f>_xlfn.XLOOKUP(A542,'2021'!A:A,'2021'!V:V,"")</f>
        <v/>
      </c>
      <c r="D542" t="str">
        <f>_xlfn.XLOOKUP(A542,'2022'!A:A,'2022'!V:V,"")</f>
        <v/>
      </c>
      <c r="E542" t="str">
        <f>_xlfn.XLOOKUP(A542,'2022'!A:A,'2022'!W:W,"")</f>
        <v/>
      </c>
      <c r="F542" t="str">
        <f>_xlfn.XLOOKUP(A542,'2023'!B:B,'2023'!AD:AD,"")</f>
        <v/>
      </c>
      <c r="G542" t="str">
        <f>_xlfn.XLOOKUP(A542,'2023'!B:B,'2023'!AE:AE,"")</f>
        <v/>
      </c>
      <c r="H542" t="str">
        <f>_xlfn.XLOOKUP(A542,'2024'!B:B,'2024'!AV:AV,"")</f>
        <v/>
      </c>
      <c r="I542" t="str">
        <f>_xlfn.XLOOKUP(A542,'2024'!B:B,'2024'!AZ:AZ,"")</f>
        <v/>
      </c>
      <c r="J542" t="str">
        <f>_xlfn.XLOOKUP(A542,'2025'!A:A,'2025'!E:E,"")</f>
        <v/>
      </c>
      <c r="K542" t="str">
        <f>_xlfn.XLOOKUP(A542,'2025'!A:A,'2025'!F:F,"")</f>
        <v/>
      </c>
    </row>
    <row r="543" spans="1:11">
      <c r="A543">
        <v>38</v>
      </c>
      <c r="B543" t="str">
        <f>_xlfn.XLOOKUP(A543,'2021'!A:A,'2021'!U:U, "")</f>
        <v/>
      </c>
      <c r="C543" t="str">
        <f>_xlfn.XLOOKUP(A543,'2021'!A:A,'2021'!V:V,"")</f>
        <v/>
      </c>
      <c r="D543" t="str">
        <f>_xlfn.XLOOKUP(A543,'2022'!A:A,'2022'!V:V,"")</f>
        <v/>
      </c>
      <c r="E543" t="str">
        <f>_xlfn.XLOOKUP(A543,'2022'!A:A,'2022'!W:W,"")</f>
        <v/>
      </c>
      <c r="F543" t="str">
        <f>_xlfn.XLOOKUP(A543,'2023'!B:B,'2023'!AD:AD,"")</f>
        <v/>
      </c>
      <c r="G543" t="str">
        <f>_xlfn.XLOOKUP(A543,'2023'!B:B,'2023'!AE:AE,"")</f>
        <v/>
      </c>
      <c r="H543" t="str">
        <f>_xlfn.XLOOKUP(A543,'2024'!B:B,'2024'!AV:AV,"")</f>
        <v/>
      </c>
      <c r="I543" t="str">
        <f>_xlfn.XLOOKUP(A543,'2024'!B:B,'2024'!AZ:AZ,"")</f>
        <v/>
      </c>
      <c r="J543" t="str">
        <f>_xlfn.XLOOKUP(A543,'2025'!A:A,'2025'!E:E,"")</f>
        <v/>
      </c>
      <c r="K543" t="str">
        <f>_xlfn.XLOOKUP(A543,'2025'!A:A,'2025'!F:F,"")</f>
        <v/>
      </c>
    </row>
    <row r="544" spans="1:11">
      <c r="A544">
        <v>37</v>
      </c>
      <c r="B544" t="str">
        <f>_xlfn.XLOOKUP(A544,'2021'!A:A,'2021'!U:U, "")</f>
        <v/>
      </c>
      <c r="C544" t="str">
        <f>_xlfn.XLOOKUP(A544,'2021'!A:A,'2021'!V:V,"")</f>
        <v/>
      </c>
      <c r="D544" t="str">
        <f>_xlfn.XLOOKUP(A544,'2022'!A:A,'2022'!V:V,"")</f>
        <v/>
      </c>
      <c r="E544" t="str">
        <f>_xlfn.XLOOKUP(A544,'2022'!A:A,'2022'!W:W,"")</f>
        <v/>
      </c>
      <c r="F544" t="str">
        <f>_xlfn.XLOOKUP(A544,'2023'!B:B,'2023'!AD:AD,"")</f>
        <v/>
      </c>
      <c r="G544" t="str">
        <f>_xlfn.XLOOKUP(A544,'2023'!B:B,'2023'!AE:AE,"")</f>
        <v/>
      </c>
      <c r="H544" t="str">
        <f>_xlfn.XLOOKUP(A544,'2024'!B:B,'2024'!AV:AV,"")</f>
        <v/>
      </c>
      <c r="I544" t="str">
        <f>_xlfn.XLOOKUP(A544,'2024'!B:B,'2024'!AZ:AZ,"")</f>
        <v/>
      </c>
      <c r="J544" t="str">
        <f>_xlfn.XLOOKUP(A544,'2025'!A:A,'2025'!E:E,"")</f>
        <v/>
      </c>
      <c r="K544" t="str">
        <f>_xlfn.XLOOKUP(A544,'2025'!A:A,'2025'!F:F,"")</f>
        <v/>
      </c>
    </row>
    <row r="545" spans="1:11">
      <c r="A545">
        <v>154</v>
      </c>
      <c r="B545" t="str">
        <f>_xlfn.XLOOKUP(A545,'2021'!A:A,'2021'!U:U, "")</f>
        <v/>
      </c>
      <c r="C545" t="str">
        <f>_xlfn.XLOOKUP(A545,'2021'!A:A,'2021'!V:V,"")</f>
        <v/>
      </c>
      <c r="D545" t="str">
        <f>_xlfn.XLOOKUP(A545,'2022'!A:A,'2022'!V:V,"")</f>
        <v/>
      </c>
      <c r="E545" t="str">
        <f>_xlfn.XLOOKUP(A545,'2022'!A:A,'2022'!W:W,"")</f>
        <v/>
      </c>
      <c r="F545" t="str">
        <f>_xlfn.XLOOKUP(A545,'2023'!B:B,'2023'!AD:AD,"")</f>
        <v/>
      </c>
      <c r="G545" t="str">
        <f>_xlfn.XLOOKUP(A545,'2023'!B:B,'2023'!AE:AE,"")</f>
        <v/>
      </c>
      <c r="H545" t="str">
        <f>_xlfn.XLOOKUP(A545,'2024'!B:B,'2024'!AV:AV,"")</f>
        <v/>
      </c>
      <c r="I545" t="str">
        <f>_xlfn.XLOOKUP(A545,'2024'!B:B,'2024'!AZ:AZ,"")</f>
        <v/>
      </c>
      <c r="J545" t="str">
        <f>_xlfn.XLOOKUP(A545,'2025'!A:A,'2025'!E:E,"")</f>
        <v/>
      </c>
      <c r="K545" t="str">
        <f>_xlfn.XLOOKUP(A545,'2025'!A:A,'2025'!F:F,"")</f>
        <v/>
      </c>
    </row>
    <row r="546" spans="1:11">
      <c r="A546">
        <v>294</v>
      </c>
      <c r="B546" t="str">
        <f>_xlfn.XLOOKUP(A546,'2021'!A:A,'2021'!U:U, "")</f>
        <v/>
      </c>
      <c r="C546" t="str">
        <f>_xlfn.XLOOKUP(A546,'2021'!A:A,'2021'!V:V,"")</f>
        <v/>
      </c>
      <c r="D546" t="str">
        <f>_xlfn.XLOOKUP(A546,'2022'!A:A,'2022'!V:V,"")</f>
        <v/>
      </c>
      <c r="E546" t="str">
        <f>_xlfn.XLOOKUP(A546,'2022'!A:A,'2022'!W:W,"")</f>
        <v/>
      </c>
      <c r="F546" t="str">
        <f>_xlfn.XLOOKUP(A546,'2023'!B:B,'2023'!AD:AD,"")</f>
        <v/>
      </c>
      <c r="G546" t="str">
        <f>_xlfn.XLOOKUP(A546,'2023'!B:B,'2023'!AE:AE,"")</f>
        <v/>
      </c>
      <c r="H546" t="str">
        <f>_xlfn.XLOOKUP(A546,'2024'!B:B,'2024'!AV:AV,"")</f>
        <v/>
      </c>
      <c r="I546" t="str">
        <f>_xlfn.XLOOKUP(A546,'2024'!B:B,'2024'!AZ:AZ,"")</f>
        <v/>
      </c>
      <c r="J546" t="str">
        <f>_xlfn.XLOOKUP(A546,'2025'!A:A,'2025'!E:E,"")</f>
        <v/>
      </c>
      <c r="K546" t="str">
        <f>_xlfn.XLOOKUP(A546,'2025'!A:A,'2025'!F:F,"")</f>
        <v/>
      </c>
    </row>
    <row r="547" spans="1:11">
      <c r="A547">
        <v>466</v>
      </c>
      <c r="B547" t="str">
        <f>_xlfn.XLOOKUP(A547,'2021'!A:A,'2021'!U:U, "")</f>
        <v/>
      </c>
      <c r="C547" t="str">
        <f>_xlfn.XLOOKUP(A547,'2021'!A:A,'2021'!V:V,"")</f>
        <v/>
      </c>
      <c r="D547" t="str">
        <f>_xlfn.XLOOKUP(A547,'2022'!A:A,'2022'!V:V,"")</f>
        <v/>
      </c>
      <c r="E547" t="str">
        <f>_xlfn.XLOOKUP(A547,'2022'!A:A,'2022'!W:W,"")</f>
        <v/>
      </c>
      <c r="F547" t="str">
        <f>_xlfn.XLOOKUP(A547,'2023'!B:B,'2023'!AD:AD,"")</f>
        <v/>
      </c>
      <c r="G547" t="str">
        <f>_xlfn.XLOOKUP(A547,'2023'!B:B,'2023'!AE:AE,"")</f>
        <v/>
      </c>
      <c r="H547" t="str">
        <f>_xlfn.XLOOKUP(A547,'2024'!B:B,'2024'!AV:AV,"")</f>
        <v/>
      </c>
      <c r="I547" t="str">
        <f>_xlfn.XLOOKUP(A547,'2024'!B:B,'2024'!AZ:AZ,"")</f>
        <v/>
      </c>
      <c r="J547" t="str">
        <f>_xlfn.XLOOKUP(A547,'2025'!A:A,'2025'!E:E,"")</f>
        <v/>
      </c>
      <c r="K547" t="str">
        <f>_xlfn.XLOOKUP(A547,'2025'!A:A,'2025'!F:F,"")</f>
        <v/>
      </c>
    </row>
    <row r="548" spans="1:11">
      <c r="A548">
        <v>281</v>
      </c>
      <c r="B548" t="str">
        <f>_xlfn.XLOOKUP(A548,'2021'!A:A,'2021'!U:U, "")</f>
        <v/>
      </c>
      <c r="C548" t="str">
        <f>_xlfn.XLOOKUP(A548,'2021'!A:A,'2021'!V:V,"")</f>
        <v/>
      </c>
      <c r="D548" t="str">
        <f>_xlfn.XLOOKUP(A548,'2022'!A:A,'2022'!V:V,"")</f>
        <v/>
      </c>
      <c r="E548" t="str">
        <f>_xlfn.XLOOKUP(A548,'2022'!A:A,'2022'!W:W,"")</f>
        <v/>
      </c>
      <c r="F548" t="str">
        <f>_xlfn.XLOOKUP(A548,'2023'!B:B,'2023'!AD:AD,"")</f>
        <v/>
      </c>
      <c r="G548" t="str">
        <f>_xlfn.XLOOKUP(A548,'2023'!B:B,'2023'!AE:AE,"")</f>
        <v/>
      </c>
      <c r="H548" t="str">
        <f>_xlfn.XLOOKUP(A548,'2024'!B:B,'2024'!AV:AV,"")</f>
        <v/>
      </c>
      <c r="I548" t="str">
        <f>_xlfn.XLOOKUP(A548,'2024'!B:B,'2024'!AZ:AZ,"")</f>
        <v/>
      </c>
      <c r="J548" t="str">
        <f>_xlfn.XLOOKUP(A548,'2025'!A:A,'2025'!E:E,"")</f>
        <v/>
      </c>
      <c r="K548" t="str">
        <f>_xlfn.XLOOKUP(A548,'2025'!A:A,'2025'!F:F,"")</f>
        <v/>
      </c>
    </row>
    <row r="549" spans="1:11">
      <c r="A549">
        <v>212</v>
      </c>
      <c r="B549" t="str">
        <f>_xlfn.XLOOKUP(A549,'2021'!A:A,'2021'!U:U, "")</f>
        <v/>
      </c>
      <c r="C549" t="str">
        <f>_xlfn.XLOOKUP(A549,'2021'!A:A,'2021'!V:V,"")</f>
        <v/>
      </c>
      <c r="D549" t="str">
        <f>_xlfn.XLOOKUP(A549,'2022'!A:A,'2022'!V:V,"")</f>
        <v/>
      </c>
      <c r="E549" t="str">
        <f>_xlfn.XLOOKUP(A549,'2022'!A:A,'2022'!W:W,"")</f>
        <v/>
      </c>
      <c r="F549" t="str">
        <f>_xlfn.XLOOKUP(A549,'2023'!B:B,'2023'!AD:AD,"")</f>
        <v/>
      </c>
      <c r="G549" t="str">
        <f>_xlfn.XLOOKUP(A549,'2023'!B:B,'2023'!AE:AE,"")</f>
        <v/>
      </c>
      <c r="H549" t="str">
        <f>_xlfn.XLOOKUP(A549,'2024'!B:B,'2024'!AV:AV,"")</f>
        <v/>
      </c>
      <c r="I549" t="str">
        <f>_xlfn.XLOOKUP(A549,'2024'!B:B,'2024'!AZ:AZ,"")</f>
        <v/>
      </c>
      <c r="J549" t="str">
        <f>_xlfn.XLOOKUP(A549,'2025'!A:A,'2025'!E:E,"")</f>
        <v/>
      </c>
      <c r="K549" t="str">
        <f>_xlfn.XLOOKUP(A549,'2025'!A:A,'2025'!F:F,"")</f>
        <v/>
      </c>
    </row>
    <row r="550" spans="1:11">
      <c r="A550">
        <v>172</v>
      </c>
      <c r="B550" t="str">
        <f>_xlfn.XLOOKUP(A550,'2021'!A:A,'2021'!U:U, "")</f>
        <v/>
      </c>
      <c r="C550" t="str">
        <f>_xlfn.XLOOKUP(A550,'2021'!A:A,'2021'!V:V,"")</f>
        <v/>
      </c>
      <c r="D550" t="str">
        <f>_xlfn.XLOOKUP(A550,'2022'!A:A,'2022'!V:V,"")</f>
        <v/>
      </c>
      <c r="E550" t="str">
        <f>_xlfn.XLOOKUP(A550,'2022'!A:A,'2022'!W:W,"")</f>
        <v/>
      </c>
      <c r="F550" t="str">
        <f>_xlfn.XLOOKUP(A550,'2023'!B:B,'2023'!AD:AD,"")</f>
        <v/>
      </c>
      <c r="G550" t="str">
        <f>_xlfn.XLOOKUP(A550,'2023'!B:B,'2023'!AE:AE,"")</f>
        <v/>
      </c>
      <c r="H550" t="str">
        <f>_xlfn.XLOOKUP(A550,'2024'!B:B,'2024'!AV:AV,"")</f>
        <v/>
      </c>
      <c r="I550" t="str">
        <f>_xlfn.XLOOKUP(A550,'2024'!B:B,'2024'!AZ:AZ,"")</f>
        <v/>
      </c>
      <c r="J550" t="str">
        <f>_xlfn.XLOOKUP(A550,'2025'!A:A,'2025'!E:E,"")</f>
        <v/>
      </c>
      <c r="K550" t="str">
        <f>_xlfn.XLOOKUP(A550,'2025'!A:A,'2025'!F:F,"")</f>
        <v/>
      </c>
    </row>
    <row r="551" spans="1:11">
      <c r="A551">
        <v>286</v>
      </c>
      <c r="B551" t="str">
        <f>_xlfn.XLOOKUP(A551,'2021'!A:A,'2021'!U:U, "")</f>
        <v/>
      </c>
      <c r="C551" t="str">
        <f>_xlfn.XLOOKUP(A551,'2021'!A:A,'2021'!V:V,"")</f>
        <v/>
      </c>
      <c r="D551" t="str">
        <f>_xlfn.XLOOKUP(A551,'2022'!A:A,'2022'!V:V,"")</f>
        <v/>
      </c>
      <c r="E551" t="str">
        <f>_xlfn.XLOOKUP(A551,'2022'!A:A,'2022'!W:W,"")</f>
        <v/>
      </c>
      <c r="F551" t="str">
        <f>_xlfn.XLOOKUP(A551,'2023'!B:B,'2023'!AD:AD,"")</f>
        <v/>
      </c>
      <c r="G551" t="str">
        <f>_xlfn.XLOOKUP(A551,'2023'!B:B,'2023'!AE:AE,"")</f>
        <v/>
      </c>
      <c r="H551" t="str">
        <f>_xlfn.XLOOKUP(A551,'2024'!B:B,'2024'!AV:AV,"")</f>
        <v/>
      </c>
      <c r="I551" t="str">
        <f>_xlfn.XLOOKUP(A551,'2024'!B:B,'2024'!AZ:AZ,"")</f>
        <v/>
      </c>
      <c r="J551" t="str">
        <f>_xlfn.XLOOKUP(A551,'2025'!A:A,'2025'!E:E,"")</f>
        <v/>
      </c>
      <c r="K551" t="str">
        <f>_xlfn.XLOOKUP(A551,'2025'!A:A,'2025'!F:F,"")</f>
        <v/>
      </c>
    </row>
    <row r="552" spans="1:11">
      <c r="A552">
        <v>192</v>
      </c>
      <c r="B552" t="str">
        <f>_xlfn.XLOOKUP(A552,'2021'!A:A,'2021'!U:U, "")</f>
        <v/>
      </c>
      <c r="C552" t="str">
        <f>_xlfn.XLOOKUP(A552,'2021'!A:A,'2021'!V:V,"")</f>
        <v/>
      </c>
      <c r="D552" t="str">
        <f>_xlfn.XLOOKUP(A552,'2022'!A:A,'2022'!V:V,"")</f>
        <v/>
      </c>
      <c r="E552" t="str">
        <f>_xlfn.XLOOKUP(A552,'2022'!A:A,'2022'!W:W,"")</f>
        <v/>
      </c>
      <c r="F552" t="str">
        <f>_xlfn.XLOOKUP(A552,'2023'!B:B,'2023'!AD:AD,"")</f>
        <v/>
      </c>
      <c r="G552" t="str">
        <f>_xlfn.XLOOKUP(A552,'2023'!B:B,'2023'!AE:AE,"")</f>
        <v/>
      </c>
      <c r="H552" t="str">
        <f>_xlfn.XLOOKUP(A552,'2024'!B:B,'2024'!AV:AV,"")</f>
        <v/>
      </c>
      <c r="I552" t="str">
        <f>_xlfn.XLOOKUP(A552,'2024'!B:B,'2024'!AZ:AZ,"")</f>
        <v/>
      </c>
      <c r="J552" t="str">
        <f>_xlfn.XLOOKUP(A552,'2025'!A:A,'2025'!E:E,"")</f>
        <v/>
      </c>
      <c r="K552" t="str">
        <f>_xlfn.XLOOKUP(A552,'2025'!A:A,'2025'!F:F,"")</f>
        <v/>
      </c>
    </row>
    <row r="553" spans="1:11">
      <c r="A553">
        <v>458</v>
      </c>
      <c r="B553" t="str">
        <f>_xlfn.XLOOKUP(A553,'2021'!A:A,'2021'!U:U, "")</f>
        <v/>
      </c>
      <c r="C553" t="str">
        <f>_xlfn.XLOOKUP(A553,'2021'!A:A,'2021'!V:V,"")</f>
        <v/>
      </c>
      <c r="D553" t="str">
        <f>_xlfn.XLOOKUP(A553,'2022'!A:A,'2022'!V:V,"")</f>
        <v/>
      </c>
      <c r="E553" t="str">
        <f>_xlfn.XLOOKUP(A553,'2022'!A:A,'2022'!W:W,"")</f>
        <v/>
      </c>
      <c r="F553" t="str">
        <f>_xlfn.XLOOKUP(A553,'2023'!B:B,'2023'!AD:AD,"")</f>
        <v/>
      </c>
      <c r="G553" t="str">
        <f>_xlfn.XLOOKUP(A553,'2023'!B:B,'2023'!AE:AE,"")</f>
        <v/>
      </c>
      <c r="H553" t="str">
        <f>_xlfn.XLOOKUP(A553,'2024'!B:B,'2024'!AV:AV,"")</f>
        <v/>
      </c>
      <c r="I553" t="str">
        <f>_xlfn.XLOOKUP(A553,'2024'!B:B,'2024'!AZ:AZ,"")</f>
        <v/>
      </c>
      <c r="J553" t="str">
        <f>_xlfn.XLOOKUP(A553,'2025'!A:A,'2025'!E:E,"")</f>
        <v/>
      </c>
      <c r="K553" t="str">
        <f>_xlfn.XLOOKUP(A553,'2025'!A:A,'2025'!F:F,"")</f>
        <v/>
      </c>
    </row>
    <row r="554" spans="1:11">
      <c r="A554">
        <v>9</v>
      </c>
      <c r="B554" t="str">
        <f>_xlfn.XLOOKUP(A554,'2021'!A:A,'2021'!U:U, "")</f>
        <v/>
      </c>
      <c r="C554" t="str">
        <f>_xlfn.XLOOKUP(A554,'2021'!A:A,'2021'!V:V,"")</f>
        <v/>
      </c>
      <c r="D554" t="str">
        <f>_xlfn.XLOOKUP(A554,'2022'!A:A,'2022'!V:V,"")</f>
        <v/>
      </c>
      <c r="E554" t="str">
        <f>_xlfn.XLOOKUP(A554,'2022'!A:A,'2022'!W:W,"")</f>
        <v/>
      </c>
      <c r="F554" t="str">
        <f>_xlfn.XLOOKUP(A554,'2023'!B:B,'2023'!AD:AD,"")</f>
        <v/>
      </c>
      <c r="G554" t="str">
        <f>_xlfn.XLOOKUP(A554,'2023'!B:B,'2023'!AE:AE,"")</f>
        <v/>
      </c>
      <c r="H554" t="str">
        <f>_xlfn.XLOOKUP(A554,'2024'!B:B,'2024'!AV:AV,"")</f>
        <v/>
      </c>
      <c r="I554" t="str">
        <f>_xlfn.XLOOKUP(A554,'2024'!B:B,'2024'!AZ:AZ,"")</f>
        <v/>
      </c>
      <c r="J554" t="str">
        <f>_xlfn.XLOOKUP(A554,'2025'!A:A,'2025'!E:E,"")</f>
        <v/>
      </c>
      <c r="K554" t="str">
        <f>_xlfn.XLOOKUP(A554,'2025'!A:A,'2025'!F:F,"")</f>
        <v/>
      </c>
    </row>
    <row r="555" spans="1:11">
      <c r="A555">
        <v>352</v>
      </c>
      <c r="B555" t="str">
        <f>_xlfn.XLOOKUP(A555,'2021'!A:A,'2021'!U:U, "")</f>
        <v/>
      </c>
      <c r="C555" t="str">
        <f>_xlfn.XLOOKUP(A555,'2021'!A:A,'2021'!V:V,"")</f>
        <v/>
      </c>
      <c r="D555" t="str">
        <f>_xlfn.XLOOKUP(A555,'2022'!A:A,'2022'!V:V,"")</f>
        <v/>
      </c>
      <c r="E555" t="str">
        <f>_xlfn.XLOOKUP(A555,'2022'!A:A,'2022'!W:W,"")</f>
        <v/>
      </c>
      <c r="F555" t="str">
        <f>_xlfn.XLOOKUP(A555,'2023'!B:B,'2023'!AD:AD,"")</f>
        <v/>
      </c>
      <c r="G555" t="str">
        <f>_xlfn.XLOOKUP(A555,'2023'!B:B,'2023'!AE:AE,"")</f>
        <v/>
      </c>
      <c r="H555" t="str">
        <f>_xlfn.XLOOKUP(A555,'2024'!B:B,'2024'!AV:AV,"")</f>
        <v/>
      </c>
      <c r="I555" t="str">
        <f>_xlfn.XLOOKUP(A555,'2024'!B:B,'2024'!AZ:AZ,"")</f>
        <v/>
      </c>
      <c r="J555" t="str">
        <f>_xlfn.XLOOKUP(A555,'2025'!A:A,'2025'!E:E,"")</f>
        <v/>
      </c>
      <c r="K555" t="str">
        <f>_xlfn.XLOOKUP(A555,'2025'!A:A,'2025'!F:F,"")</f>
        <v/>
      </c>
    </row>
    <row r="556" spans="1:11">
      <c r="A556">
        <v>258</v>
      </c>
      <c r="B556" t="str">
        <f>_xlfn.XLOOKUP(A556,'2021'!A:A,'2021'!U:U, "")</f>
        <v/>
      </c>
      <c r="C556" t="str">
        <f>_xlfn.XLOOKUP(A556,'2021'!A:A,'2021'!V:V,"")</f>
        <v/>
      </c>
      <c r="D556" t="str">
        <f>_xlfn.XLOOKUP(A556,'2022'!A:A,'2022'!V:V,"")</f>
        <v/>
      </c>
      <c r="E556" t="str">
        <f>_xlfn.XLOOKUP(A556,'2022'!A:A,'2022'!W:W,"")</f>
        <v/>
      </c>
      <c r="F556" t="str">
        <f>_xlfn.XLOOKUP(A556,'2023'!B:B,'2023'!AD:AD,"")</f>
        <v/>
      </c>
      <c r="G556" t="str">
        <f>_xlfn.XLOOKUP(A556,'2023'!B:B,'2023'!AE:AE,"")</f>
        <v/>
      </c>
      <c r="H556" t="str">
        <f>_xlfn.XLOOKUP(A556,'2024'!B:B,'2024'!AV:AV,"")</f>
        <v/>
      </c>
      <c r="I556" t="str">
        <f>_xlfn.XLOOKUP(A556,'2024'!B:B,'2024'!AZ:AZ,"")</f>
        <v/>
      </c>
      <c r="J556" t="str">
        <f>_xlfn.XLOOKUP(A556,'2025'!A:A,'2025'!E:E,"")</f>
        <v/>
      </c>
      <c r="K556" t="str">
        <f>_xlfn.XLOOKUP(A556,'2025'!A:A,'2025'!F:F,"")</f>
        <v/>
      </c>
    </row>
    <row r="557" spans="1:11">
      <c r="A557">
        <v>268</v>
      </c>
      <c r="B557" t="str">
        <f>_xlfn.XLOOKUP(A557,'2021'!A:A,'2021'!U:U, "")</f>
        <v/>
      </c>
      <c r="C557" t="str">
        <f>_xlfn.XLOOKUP(A557,'2021'!A:A,'2021'!V:V,"")</f>
        <v/>
      </c>
      <c r="D557" t="str">
        <f>_xlfn.XLOOKUP(A557,'2022'!A:A,'2022'!V:V,"")</f>
        <v/>
      </c>
      <c r="E557" t="str">
        <f>_xlfn.XLOOKUP(A557,'2022'!A:A,'2022'!W:W,"")</f>
        <v/>
      </c>
      <c r="F557" t="str">
        <f>_xlfn.XLOOKUP(A557,'2023'!B:B,'2023'!AD:AD,"")</f>
        <v/>
      </c>
      <c r="G557" t="str">
        <f>_xlfn.XLOOKUP(A557,'2023'!B:B,'2023'!AE:AE,"")</f>
        <v/>
      </c>
      <c r="H557" t="str">
        <f>_xlfn.XLOOKUP(A557,'2024'!B:B,'2024'!AV:AV,"")</f>
        <v/>
      </c>
      <c r="I557" t="str">
        <f>_xlfn.XLOOKUP(A557,'2024'!B:B,'2024'!AZ:AZ,"")</f>
        <v/>
      </c>
      <c r="J557" t="str">
        <f>_xlfn.XLOOKUP(A557,'2025'!A:A,'2025'!E:E,"")</f>
        <v/>
      </c>
      <c r="K557" t="str">
        <f>_xlfn.XLOOKUP(A557,'2025'!A:A,'2025'!F:F,"")</f>
        <v/>
      </c>
    </row>
    <row r="558" spans="1:11">
      <c r="A558">
        <v>41</v>
      </c>
      <c r="B558" t="str">
        <f>_xlfn.XLOOKUP(A558,'2021'!A:A,'2021'!U:U, "")</f>
        <v/>
      </c>
      <c r="C558" t="str">
        <f>_xlfn.XLOOKUP(A558,'2021'!A:A,'2021'!V:V,"")</f>
        <v/>
      </c>
      <c r="D558" t="str">
        <f>_xlfn.XLOOKUP(A558,'2022'!A:A,'2022'!V:V,"")</f>
        <v/>
      </c>
      <c r="E558" t="str">
        <f>_xlfn.XLOOKUP(A558,'2022'!A:A,'2022'!W:W,"")</f>
        <v/>
      </c>
      <c r="F558" t="str">
        <f>_xlfn.XLOOKUP(A558,'2023'!B:B,'2023'!AD:AD,"")</f>
        <v/>
      </c>
      <c r="G558" t="str">
        <f>_xlfn.XLOOKUP(A558,'2023'!B:B,'2023'!AE:AE,"")</f>
        <v/>
      </c>
      <c r="H558" t="str">
        <f>_xlfn.XLOOKUP(A558,'2024'!B:B,'2024'!AV:AV,"")</f>
        <v/>
      </c>
      <c r="I558" t="str">
        <f>_xlfn.XLOOKUP(A558,'2024'!B:B,'2024'!AZ:AZ,"")</f>
        <v/>
      </c>
      <c r="J558" t="str">
        <f>_xlfn.XLOOKUP(A558,'2025'!A:A,'2025'!E:E,"")</f>
        <v/>
      </c>
      <c r="K558" t="str">
        <f>_xlfn.XLOOKUP(A558,'2025'!A:A,'2025'!F:F,"")</f>
        <v/>
      </c>
    </row>
    <row r="559" spans="1:11">
      <c r="A559">
        <v>64</v>
      </c>
      <c r="B559" t="str">
        <f>_xlfn.XLOOKUP(A559,'2021'!A:A,'2021'!U:U, "")</f>
        <v/>
      </c>
      <c r="C559" t="str">
        <f>_xlfn.XLOOKUP(A559,'2021'!A:A,'2021'!V:V,"")</f>
        <v/>
      </c>
      <c r="D559" t="str">
        <f>_xlfn.XLOOKUP(A559,'2022'!A:A,'2022'!V:V,"")</f>
        <v/>
      </c>
      <c r="E559" t="str">
        <f>_xlfn.XLOOKUP(A559,'2022'!A:A,'2022'!W:W,"")</f>
        <v/>
      </c>
      <c r="F559" t="str">
        <f>_xlfn.XLOOKUP(A559,'2023'!B:B,'2023'!AD:AD,"")</f>
        <v/>
      </c>
      <c r="G559" t="str">
        <f>_xlfn.XLOOKUP(A559,'2023'!B:B,'2023'!AE:AE,"")</f>
        <v/>
      </c>
      <c r="H559" t="str">
        <f>_xlfn.XLOOKUP(A559,'2024'!B:B,'2024'!AV:AV,"")</f>
        <v/>
      </c>
      <c r="I559" t="str">
        <f>_xlfn.XLOOKUP(A559,'2024'!B:B,'2024'!AZ:AZ,"")</f>
        <v/>
      </c>
      <c r="J559" t="str">
        <f>_xlfn.XLOOKUP(A559,'2025'!A:A,'2025'!E:E,"")</f>
        <v/>
      </c>
      <c r="K559" t="str">
        <f>_xlfn.XLOOKUP(A559,'2025'!A:A,'2025'!F:F,"")</f>
        <v/>
      </c>
    </row>
    <row r="560" spans="1:11">
      <c r="A560">
        <v>159</v>
      </c>
      <c r="B560" t="str">
        <f>_xlfn.XLOOKUP(A560,'2021'!A:A,'2021'!U:U, "")</f>
        <v/>
      </c>
      <c r="C560" t="str">
        <f>_xlfn.XLOOKUP(A560,'2021'!A:A,'2021'!V:V,"")</f>
        <v/>
      </c>
      <c r="D560" t="str">
        <f>_xlfn.XLOOKUP(A560,'2022'!A:A,'2022'!V:V,"")</f>
        <v/>
      </c>
      <c r="E560" t="str">
        <f>_xlfn.XLOOKUP(A560,'2022'!A:A,'2022'!W:W,"")</f>
        <v/>
      </c>
      <c r="F560" t="str">
        <f>_xlfn.XLOOKUP(A560,'2023'!B:B,'2023'!AD:AD,"")</f>
        <v/>
      </c>
      <c r="G560" t="str">
        <f>_xlfn.XLOOKUP(A560,'2023'!B:B,'2023'!AE:AE,"")</f>
        <v/>
      </c>
      <c r="H560" t="str">
        <f>_xlfn.XLOOKUP(A560,'2024'!B:B,'2024'!AV:AV,"")</f>
        <v/>
      </c>
      <c r="I560" t="str">
        <f>_xlfn.XLOOKUP(A560,'2024'!B:B,'2024'!AZ:AZ,"")</f>
        <v/>
      </c>
      <c r="J560" t="str">
        <f>_xlfn.XLOOKUP(A560,'2025'!A:A,'2025'!E:E,"")</f>
        <v/>
      </c>
      <c r="K560" t="str">
        <f>_xlfn.XLOOKUP(A560,'2025'!A:A,'2025'!F:F,"")</f>
        <v/>
      </c>
    </row>
    <row r="561" spans="1:11">
      <c r="A561">
        <v>105</v>
      </c>
      <c r="B561" t="str">
        <f>_xlfn.XLOOKUP(A561,'2021'!A:A,'2021'!U:U, "")</f>
        <v/>
      </c>
      <c r="C561" t="str">
        <f>_xlfn.XLOOKUP(A561,'2021'!A:A,'2021'!V:V,"")</f>
        <v/>
      </c>
      <c r="D561" t="str">
        <f>_xlfn.XLOOKUP(A561,'2022'!A:A,'2022'!V:V,"")</f>
        <v/>
      </c>
      <c r="E561" t="str">
        <f>_xlfn.XLOOKUP(A561,'2022'!A:A,'2022'!W:W,"")</f>
        <v/>
      </c>
      <c r="F561" t="str">
        <f>_xlfn.XLOOKUP(A561,'2023'!B:B,'2023'!AD:AD,"")</f>
        <v/>
      </c>
      <c r="G561" t="str">
        <f>_xlfn.XLOOKUP(A561,'2023'!B:B,'2023'!AE:AE,"")</f>
        <v/>
      </c>
      <c r="H561" t="str">
        <f>_xlfn.XLOOKUP(A561,'2024'!B:B,'2024'!AV:AV,"")</f>
        <v/>
      </c>
      <c r="I561" t="str">
        <f>_xlfn.XLOOKUP(A561,'2024'!B:B,'2024'!AZ:AZ,"")</f>
        <v/>
      </c>
      <c r="J561" t="str">
        <f>_xlfn.XLOOKUP(A561,'2025'!A:A,'2025'!E:E,"")</f>
        <v/>
      </c>
      <c r="K561" t="str">
        <f>_xlfn.XLOOKUP(A561,'2025'!A:A,'2025'!F:F,"")</f>
        <v/>
      </c>
    </row>
    <row r="562" spans="1:11">
      <c r="A562">
        <v>225</v>
      </c>
      <c r="B562" t="str">
        <f>_xlfn.XLOOKUP(A562,'2021'!A:A,'2021'!U:U, "")</f>
        <v/>
      </c>
      <c r="C562" t="str">
        <f>_xlfn.XLOOKUP(A562,'2021'!A:A,'2021'!V:V,"")</f>
        <v/>
      </c>
      <c r="D562" t="str">
        <f>_xlfn.XLOOKUP(A562,'2022'!A:A,'2022'!V:V,"")</f>
        <v/>
      </c>
      <c r="E562" t="str">
        <f>_xlfn.XLOOKUP(A562,'2022'!A:A,'2022'!W:W,"")</f>
        <v/>
      </c>
      <c r="F562" t="str">
        <f>_xlfn.XLOOKUP(A562,'2023'!B:B,'2023'!AD:AD,"")</f>
        <v/>
      </c>
      <c r="G562" t="str">
        <f>_xlfn.XLOOKUP(A562,'2023'!B:B,'2023'!AE:AE,"")</f>
        <v/>
      </c>
      <c r="H562" t="str">
        <f>_xlfn.XLOOKUP(A562,'2024'!B:B,'2024'!AV:AV,"")</f>
        <v/>
      </c>
      <c r="I562" t="str">
        <f>_xlfn.XLOOKUP(A562,'2024'!B:B,'2024'!AZ:AZ,"")</f>
        <v/>
      </c>
      <c r="J562" t="str">
        <f>_xlfn.XLOOKUP(A562,'2025'!A:A,'2025'!E:E,"")</f>
        <v/>
      </c>
      <c r="K562" t="str">
        <f>_xlfn.XLOOKUP(A562,'2025'!A:A,'2025'!F:F,"")</f>
        <v/>
      </c>
    </row>
    <row r="563" spans="1:11">
      <c r="A563">
        <v>25</v>
      </c>
      <c r="B563" t="str">
        <f>_xlfn.XLOOKUP(A563,'2021'!A:A,'2021'!U:U, "")</f>
        <v/>
      </c>
      <c r="C563" t="str">
        <f>_xlfn.XLOOKUP(A563,'2021'!A:A,'2021'!V:V,"")</f>
        <v/>
      </c>
      <c r="D563" t="str">
        <f>_xlfn.XLOOKUP(A563,'2022'!A:A,'2022'!V:V,"")</f>
        <v/>
      </c>
      <c r="E563" t="str">
        <f>_xlfn.XLOOKUP(A563,'2022'!A:A,'2022'!W:W,"")</f>
        <v/>
      </c>
      <c r="F563" t="str">
        <f>_xlfn.XLOOKUP(A563,'2023'!B:B,'2023'!AD:AD,"")</f>
        <v/>
      </c>
      <c r="G563" t="str">
        <f>_xlfn.XLOOKUP(A563,'2023'!B:B,'2023'!AE:AE,"")</f>
        <v/>
      </c>
      <c r="H563" t="str">
        <f>_xlfn.XLOOKUP(A563,'2024'!B:B,'2024'!AV:AV,"")</f>
        <v/>
      </c>
      <c r="I563" t="str">
        <f>_xlfn.XLOOKUP(A563,'2024'!B:B,'2024'!AZ:AZ,"")</f>
        <v/>
      </c>
      <c r="J563" t="str">
        <f>_xlfn.XLOOKUP(A563,'2025'!A:A,'2025'!E:E,"")</f>
        <v/>
      </c>
      <c r="K563" t="str">
        <f>_xlfn.XLOOKUP(A563,'2025'!A:A,'2025'!F:F,"")</f>
        <v/>
      </c>
    </row>
    <row r="564" spans="1:11">
      <c r="A564">
        <v>342</v>
      </c>
      <c r="B564" t="str">
        <f>_xlfn.XLOOKUP(A564,'2021'!A:A,'2021'!U:U, "")</f>
        <v/>
      </c>
      <c r="C564" t="str">
        <f>_xlfn.XLOOKUP(A564,'2021'!A:A,'2021'!V:V,"")</f>
        <v/>
      </c>
      <c r="D564" t="str">
        <f>_xlfn.XLOOKUP(A564,'2022'!A:A,'2022'!V:V,"")</f>
        <v/>
      </c>
      <c r="E564" t="str">
        <f>_xlfn.XLOOKUP(A564,'2022'!A:A,'2022'!W:W,"")</f>
        <v/>
      </c>
      <c r="F564" t="str">
        <f>_xlfn.XLOOKUP(A564,'2023'!B:B,'2023'!AD:AD,"")</f>
        <v/>
      </c>
      <c r="G564" t="str">
        <f>_xlfn.XLOOKUP(A564,'2023'!B:B,'2023'!AE:AE,"")</f>
        <v/>
      </c>
      <c r="H564" t="str">
        <f>_xlfn.XLOOKUP(A564,'2024'!B:B,'2024'!AV:AV,"")</f>
        <v/>
      </c>
      <c r="I564" t="str">
        <f>_xlfn.XLOOKUP(A564,'2024'!B:B,'2024'!AZ:AZ,"")</f>
        <v/>
      </c>
      <c r="J564" t="str">
        <f>_xlfn.XLOOKUP(A564,'2025'!A:A,'2025'!E:E,"")</f>
        <v/>
      </c>
      <c r="K564" t="str">
        <f>_xlfn.XLOOKUP(A564,'2025'!A:A,'2025'!F:F,"")</f>
        <v/>
      </c>
    </row>
    <row r="565" spans="1:11">
      <c r="A565">
        <v>464</v>
      </c>
      <c r="B565" t="str">
        <f>_xlfn.XLOOKUP(A565,'2021'!A:A,'2021'!U:U, "")</f>
        <v/>
      </c>
      <c r="C565" t="str">
        <f>_xlfn.XLOOKUP(A565,'2021'!A:A,'2021'!V:V,"")</f>
        <v/>
      </c>
      <c r="D565" t="str">
        <f>_xlfn.XLOOKUP(A565,'2022'!A:A,'2022'!V:V,"")</f>
        <v/>
      </c>
      <c r="E565" t="str">
        <f>_xlfn.XLOOKUP(A565,'2022'!A:A,'2022'!W:W,"")</f>
        <v/>
      </c>
      <c r="F565" t="str">
        <f>_xlfn.XLOOKUP(A565,'2023'!B:B,'2023'!AD:AD,"")</f>
        <v/>
      </c>
      <c r="G565" t="str">
        <f>_xlfn.XLOOKUP(A565,'2023'!B:B,'2023'!AE:AE,"")</f>
        <v/>
      </c>
      <c r="H565" t="str">
        <f>_xlfn.XLOOKUP(A565,'2024'!B:B,'2024'!AV:AV,"")</f>
        <v/>
      </c>
      <c r="I565" t="str">
        <f>_xlfn.XLOOKUP(A565,'2024'!B:B,'2024'!AZ:AZ,"")</f>
        <v/>
      </c>
      <c r="J565" t="str">
        <f>_xlfn.XLOOKUP(A565,'2025'!A:A,'2025'!E:E,"")</f>
        <v/>
      </c>
      <c r="K565" t="str">
        <f>_xlfn.XLOOKUP(A565,'2025'!A:A,'2025'!F:F,"")</f>
        <v/>
      </c>
    </row>
    <row r="566" spans="1:11">
      <c r="A566">
        <v>427</v>
      </c>
      <c r="B566" t="str">
        <f>_xlfn.XLOOKUP(A566,'2021'!A:A,'2021'!U:U, "")</f>
        <v/>
      </c>
      <c r="C566" t="str">
        <f>_xlfn.XLOOKUP(A566,'2021'!A:A,'2021'!V:V,"")</f>
        <v/>
      </c>
      <c r="D566" t="str">
        <f>_xlfn.XLOOKUP(A566,'2022'!A:A,'2022'!V:V,"")</f>
        <v/>
      </c>
      <c r="E566" t="str">
        <f>_xlfn.XLOOKUP(A566,'2022'!A:A,'2022'!W:W,"")</f>
        <v/>
      </c>
      <c r="F566" t="str">
        <f>_xlfn.XLOOKUP(A566,'2023'!B:B,'2023'!AD:AD,"")</f>
        <v/>
      </c>
      <c r="G566" t="str">
        <f>_xlfn.XLOOKUP(A566,'2023'!B:B,'2023'!AE:AE,"")</f>
        <v/>
      </c>
      <c r="H566" t="str">
        <f>_xlfn.XLOOKUP(A566,'2024'!B:B,'2024'!AV:AV,"")</f>
        <v/>
      </c>
      <c r="I566" t="str">
        <f>_xlfn.XLOOKUP(A566,'2024'!B:B,'2024'!AZ:AZ,"")</f>
        <v/>
      </c>
      <c r="J566" t="str">
        <f>_xlfn.XLOOKUP(A566,'2025'!A:A,'2025'!E:E,"")</f>
        <v/>
      </c>
      <c r="K566" t="str">
        <f>_xlfn.XLOOKUP(A566,'2025'!A:A,'2025'!F:F,"")</f>
        <v/>
      </c>
    </row>
    <row r="567" spans="1:11">
      <c r="A567">
        <v>113</v>
      </c>
      <c r="B567" t="str">
        <f>_xlfn.XLOOKUP(A567,'2021'!A:A,'2021'!U:U, "")</f>
        <v/>
      </c>
      <c r="C567" t="str">
        <f>_xlfn.XLOOKUP(A567,'2021'!A:A,'2021'!V:V,"")</f>
        <v/>
      </c>
      <c r="D567" t="str">
        <f>_xlfn.XLOOKUP(A567,'2022'!A:A,'2022'!V:V,"")</f>
        <v/>
      </c>
      <c r="E567" t="str">
        <f>_xlfn.XLOOKUP(A567,'2022'!A:A,'2022'!W:W,"")</f>
        <v/>
      </c>
      <c r="F567" t="str">
        <f>_xlfn.XLOOKUP(A567,'2023'!B:B,'2023'!AD:AD,"")</f>
        <v/>
      </c>
      <c r="G567" t="str">
        <f>_xlfn.XLOOKUP(A567,'2023'!B:B,'2023'!AE:AE,"")</f>
        <v/>
      </c>
      <c r="H567" t="str">
        <f>_xlfn.XLOOKUP(A567,'2024'!B:B,'2024'!AV:AV,"")</f>
        <v/>
      </c>
      <c r="I567" t="str">
        <f>_xlfn.XLOOKUP(A567,'2024'!B:B,'2024'!AZ:AZ,"")</f>
        <v/>
      </c>
      <c r="J567" t="str">
        <f>_xlfn.XLOOKUP(A567,'2025'!A:A,'2025'!E:E,"")</f>
        <v/>
      </c>
      <c r="K567" t="str">
        <f>_xlfn.XLOOKUP(A567,'2025'!A:A,'2025'!F:F,"")</f>
        <v/>
      </c>
    </row>
    <row r="568" spans="1:11">
      <c r="A568">
        <v>230</v>
      </c>
      <c r="B568" t="str">
        <f>_xlfn.XLOOKUP(A568,'2021'!A:A,'2021'!U:U, "")</f>
        <v/>
      </c>
      <c r="C568" t="str">
        <f>_xlfn.XLOOKUP(A568,'2021'!A:A,'2021'!V:V,"")</f>
        <v/>
      </c>
      <c r="D568" t="str">
        <f>_xlfn.XLOOKUP(A568,'2022'!A:A,'2022'!V:V,"")</f>
        <v/>
      </c>
      <c r="E568" t="str">
        <f>_xlfn.XLOOKUP(A568,'2022'!A:A,'2022'!W:W,"")</f>
        <v/>
      </c>
      <c r="F568" t="str">
        <f>_xlfn.XLOOKUP(A568,'2023'!B:B,'2023'!AD:AD,"")</f>
        <v/>
      </c>
      <c r="G568" t="str">
        <f>_xlfn.XLOOKUP(A568,'2023'!B:B,'2023'!AE:AE,"")</f>
        <v/>
      </c>
      <c r="H568" t="str">
        <f>_xlfn.XLOOKUP(A568,'2024'!B:B,'2024'!AV:AV,"")</f>
        <v/>
      </c>
      <c r="I568" t="str">
        <f>_xlfn.XLOOKUP(A568,'2024'!B:B,'2024'!AZ:AZ,"")</f>
        <v/>
      </c>
      <c r="J568" t="str">
        <f>_xlfn.XLOOKUP(A568,'2025'!A:A,'2025'!E:E,"")</f>
        <v/>
      </c>
      <c r="K568" t="str">
        <f>_xlfn.XLOOKUP(A568,'2025'!A:A,'2025'!F:F,"")</f>
        <v/>
      </c>
    </row>
    <row r="569" spans="1:11">
      <c r="A569">
        <v>143</v>
      </c>
      <c r="B569" t="str">
        <f>_xlfn.XLOOKUP(A569,'2021'!A:A,'2021'!U:U, "")</f>
        <v/>
      </c>
      <c r="C569" t="str">
        <f>_xlfn.XLOOKUP(A569,'2021'!A:A,'2021'!V:V,"")</f>
        <v/>
      </c>
      <c r="D569" t="str">
        <f>_xlfn.XLOOKUP(A569,'2022'!A:A,'2022'!V:V,"")</f>
        <v/>
      </c>
      <c r="E569" t="str">
        <f>_xlfn.XLOOKUP(A569,'2022'!A:A,'2022'!W:W,"")</f>
        <v/>
      </c>
      <c r="F569" t="str">
        <f>_xlfn.XLOOKUP(A569,'2023'!B:B,'2023'!AD:AD,"")</f>
        <v/>
      </c>
      <c r="G569" t="str">
        <f>_xlfn.XLOOKUP(A569,'2023'!B:B,'2023'!AE:AE,"")</f>
        <v/>
      </c>
      <c r="H569" t="str">
        <f>_xlfn.XLOOKUP(A569,'2024'!B:B,'2024'!AV:AV,"")</f>
        <v/>
      </c>
      <c r="I569" t="str">
        <f>_xlfn.XLOOKUP(A569,'2024'!B:B,'2024'!AZ:AZ,"")</f>
        <v/>
      </c>
      <c r="J569" t="str">
        <f>_xlfn.XLOOKUP(A569,'2025'!A:A,'2025'!E:E,"")</f>
        <v/>
      </c>
      <c r="K569" t="str">
        <f>_xlfn.XLOOKUP(A569,'2025'!A:A,'2025'!F:F,"")</f>
        <v/>
      </c>
    </row>
    <row r="570" spans="1:11">
      <c r="A570">
        <v>334</v>
      </c>
      <c r="B570" t="str">
        <f>_xlfn.XLOOKUP(A570,'2021'!A:A,'2021'!U:U, "")</f>
        <v/>
      </c>
      <c r="C570" t="str">
        <f>_xlfn.XLOOKUP(A570,'2021'!A:A,'2021'!V:V,"")</f>
        <v/>
      </c>
      <c r="D570" t="str">
        <f>_xlfn.XLOOKUP(A570,'2022'!A:A,'2022'!V:V,"")</f>
        <v/>
      </c>
      <c r="E570" t="str">
        <f>_xlfn.XLOOKUP(A570,'2022'!A:A,'2022'!W:W,"")</f>
        <v/>
      </c>
      <c r="F570" t="str">
        <f>_xlfn.XLOOKUP(A570,'2023'!B:B,'2023'!AD:AD,"")</f>
        <v/>
      </c>
      <c r="G570" t="str">
        <f>_xlfn.XLOOKUP(A570,'2023'!B:B,'2023'!AE:AE,"")</f>
        <v/>
      </c>
      <c r="H570" t="str">
        <f>_xlfn.XLOOKUP(A570,'2024'!B:B,'2024'!AV:AV,"")</f>
        <v/>
      </c>
      <c r="I570" t="str">
        <f>_xlfn.XLOOKUP(A570,'2024'!B:B,'2024'!AZ:AZ,"")</f>
        <v/>
      </c>
      <c r="J570" t="str">
        <f>_xlfn.XLOOKUP(A570,'2025'!A:A,'2025'!E:E,"")</f>
        <v/>
      </c>
      <c r="K570" t="str">
        <f>_xlfn.XLOOKUP(A570,'2025'!A:A,'2025'!F:F,"")</f>
        <v/>
      </c>
    </row>
    <row r="571" spans="1:11">
      <c r="A571">
        <v>367</v>
      </c>
      <c r="B571" t="str">
        <f>_xlfn.XLOOKUP(A571,'2021'!A:A,'2021'!U:U, "")</f>
        <v/>
      </c>
      <c r="C571" t="str">
        <f>_xlfn.XLOOKUP(A571,'2021'!A:A,'2021'!V:V,"")</f>
        <v/>
      </c>
      <c r="D571" t="str">
        <f>_xlfn.XLOOKUP(A571,'2022'!A:A,'2022'!V:V,"")</f>
        <v/>
      </c>
      <c r="E571" t="str">
        <f>_xlfn.XLOOKUP(A571,'2022'!A:A,'2022'!W:W,"")</f>
        <v/>
      </c>
      <c r="F571" t="str">
        <f>_xlfn.XLOOKUP(A571,'2023'!B:B,'2023'!AD:AD,"")</f>
        <v/>
      </c>
      <c r="G571" t="str">
        <f>_xlfn.XLOOKUP(A571,'2023'!B:B,'2023'!AE:AE,"")</f>
        <v/>
      </c>
      <c r="H571" t="str">
        <f>_xlfn.XLOOKUP(A571,'2024'!B:B,'2024'!AV:AV,"")</f>
        <v/>
      </c>
      <c r="I571" t="str">
        <f>_xlfn.XLOOKUP(A571,'2024'!B:B,'2024'!AZ:AZ,"")</f>
        <v/>
      </c>
      <c r="J571" t="str">
        <f>_xlfn.XLOOKUP(A571,'2025'!A:A,'2025'!E:E,"")</f>
        <v/>
      </c>
      <c r="K571" t="str">
        <f>_xlfn.XLOOKUP(A571,'2025'!A:A,'2025'!F:F,"")</f>
        <v/>
      </c>
    </row>
    <row r="572" spans="1:11">
      <c r="A572">
        <v>304</v>
      </c>
      <c r="B572" t="str">
        <f>_xlfn.XLOOKUP(A572,'2021'!A:A,'2021'!U:U, "")</f>
        <v/>
      </c>
      <c r="C572" t="str">
        <f>_xlfn.XLOOKUP(A572,'2021'!A:A,'2021'!V:V,"")</f>
        <v/>
      </c>
      <c r="D572" t="str">
        <f>_xlfn.XLOOKUP(A572,'2022'!A:A,'2022'!V:V,"")</f>
        <v/>
      </c>
      <c r="E572" t="str">
        <f>_xlfn.XLOOKUP(A572,'2022'!A:A,'2022'!W:W,"")</f>
        <v/>
      </c>
      <c r="F572" t="str">
        <f>_xlfn.XLOOKUP(A572,'2023'!B:B,'2023'!AD:AD,"")</f>
        <v/>
      </c>
      <c r="G572" t="str">
        <f>_xlfn.XLOOKUP(A572,'2023'!B:B,'2023'!AE:AE,"")</f>
        <v/>
      </c>
      <c r="H572" t="str">
        <f>_xlfn.XLOOKUP(A572,'2024'!B:B,'2024'!AV:AV,"")</f>
        <v/>
      </c>
      <c r="I572" t="str">
        <f>_xlfn.XLOOKUP(A572,'2024'!B:B,'2024'!AZ:AZ,"")</f>
        <v/>
      </c>
      <c r="J572" t="str">
        <f>_xlfn.XLOOKUP(A572,'2025'!A:A,'2025'!E:E,"")</f>
        <v/>
      </c>
      <c r="K572" t="str">
        <f>_xlfn.XLOOKUP(A572,'2025'!A:A,'2025'!F:F,"")</f>
        <v/>
      </c>
    </row>
    <row r="573" spans="1:11">
      <c r="A573">
        <v>27</v>
      </c>
      <c r="B573" t="str">
        <f>_xlfn.XLOOKUP(A573,'2021'!A:A,'2021'!U:U, "")</f>
        <v/>
      </c>
      <c r="C573" t="str">
        <f>_xlfn.XLOOKUP(A573,'2021'!A:A,'2021'!V:V,"")</f>
        <v/>
      </c>
      <c r="D573" t="str">
        <f>_xlfn.XLOOKUP(A573,'2022'!A:A,'2022'!V:V,"")</f>
        <v/>
      </c>
      <c r="E573" t="str">
        <f>_xlfn.XLOOKUP(A573,'2022'!A:A,'2022'!W:W,"")</f>
        <v/>
      </c>
      <c r="F573" t="str">
        <f>_xlfn.XLOOKUP(A573,'2023'!B:B,'2023'!AD:AD,"")</f>
        <v/>
      </c>
      <c r="G573" t="str">
        <f>_xlfn.XLOOKUP(A573,'2023'!B:B,'2023'!AE:AE,"")</f>
        <v/>
      </c>
      <c r="H573" t="str">
        <f>_xlfn.XLOOKUP(A573,'2024'!B:B,'2024'!AV:AV,"")</f>
        <v/>
      </c>
      <c r="I573" t="str">
        <f>_xlfn.XLOOKUP(A573,'2024'!B:B,'2024'!AZ:AZ,"")</f>
        <v/>
      </c>
      <c r="J573" t="str">
        <f>_xlfn.XLOOKUP(A573,'2025'!A:A,'2025'!E:E,"")</f>
        <v/>
      </c>
      <c r="K573" t="str">
        <f>_xlfn.XLOOKUP(A573,'2025'!A:A,'2025'!F:F,"")</f>
        <v/>
      </c>
    </row>
    <row r="574" spans="1:11">
      <c r="A574">
        <v>122</v>
      </c>
      <c r="B574" t="str">
        <f>_xlfn.XLOOKUP(A574,'2021'!A:A,'2021'!U:U, "")</f>
        <v/>
      </c>
      <c r="C574" t="str">
        <f>_xlfn.XLOOKUP(A574,'2021'!A:A,'2021'!V:V,"")</f>
        <v/>
      </c>
      <c r="D574" t="str">
        <f>_xlfn.XLOOKUP(A574,'2022'!A:A,'2022'!V:V,"")</f>
        <v/>
      </c>
      <c r="E574" t="str">
        <f>_xlfn.XLOOKUP(A574,'2022'!A:A,'2022'!W:W,"")</f>
        <v/>
      </c>
      <c r="F574" t="str">
        <f>_xlfn.XLOOKUP(A574,'2023'!B:B,'2023'!AD:AD,"")</f>
        <v/>
      </c>
      <c r="G574" t="str">
        <f>_xlfn.XLOOKUP(A574,'2023'!B:B,'2023'!AE:AE,"")</f>
        <v/>
      </c>
      <c r="H574" t="str">
        <f>_xlfn.XLOOKUP(A574,'2024'!B:B,'2024'!AV:AV,"")</f>
        <v/>
      </c>
      <c r="I574" t="str">
        <f>_xlfn.XLOOKUP(A574,'2024'!B:B,'2024'!AZ:AZ,"")</f>
        <v/>
      </c>
      <c r="J574" t="str">
        <f>_xlfn.XLOOKUP(A574,'2025'!A:A,'2025'!E:E,"")</f>
        <v/>
      </c>
      <c r="K574" t="str">
        <f>_xlfn.XLOOKUP(A574,'2025'!A:A,'2025'!F:F,"")</f>
        <v/>
      </c>
    </row>
    <row r="575" spans="1:11">
      <c r="A575">
        <v>199</v>
      </c>
      <c r="B575" t="str">
        <f>_xlfn.XLOOKUP(A575,'2021'!A:A,'2021'!U:U, "")</f>
        <v/>
      </c>
      <c r="C575" t="str">
        <f>_xlfn.XLOOKUP(A575,'2021'!A:A,'2021'!V:V,"")</f>
        <v/>
      </c>
      <c r="D575" t="str">
        <f>_xlfn.XLOOKUP(A575,'2022'!A:A,'2022'!V:V,"")</f>
        <v/>
      </c>
      <c r="E575" t="str">
        <f>_xlfn.XLOOKUP(A575,'2022'!A:A,'2022'!W:W,"")</f>
        <v/>
      </c>
      <c r="F575" t="str">
        <f>_xlfn.XLOOKUP(A575,'2023'!B:B,'2023'!AD:AD,"")</f>
        <v/>
      </c>
      <c r="G575" t="str">
        <f>_xlfn.XLOOKUP(A575,'2023'!B:B,'2023'!AE:AE,"")</f>
        <v/>
      </c>
      <c r="H575" t="str">
        <f>_xlfn.XLOOKUP(A575,'2024'!B:B,'2024'!AV:AV,"")</f>
        <v/>
      </c>
      <c r="I575" t="str">
        <f>_xlfn.XLOOKUP(A575,'2024'!B:B,'2024'!AZ:AZ,"")</f>
        <v/>
      </c>
      <c r="J575" t="str">
        <f>_xlfn.XLOOKUP(A575,'2025'!A:A,'2025'!E:E,"")</f>
        <v/>
      </c>
      <c r="K575" t="str">
        <f>_xlfn.XLOOKUP(A575,'2025'!A:A,'2025'!F:F,"")</f>
        <v/>
      </c>
    </row>
    <row r="576" spans="1:11">
      <c r="A576">
        <v>18</v>
      </c>
      <c r="B576" t="str">
        <f>_xlfn.XLOOKUP(A576,'2021'!A:A,'2021'!U:U, "")</f>
        <v/>
      </c>
      <c r="C576" t="str">
        <f>_xlfn.XLOOKUP(A576,'2021'!A:A,'2021'!V:V,"")</f>
        <v/>
      </c>
      <c r="D576" t="str">
        <f>_xlfn.XLOOKUP(A576,'2022'!A:A,'2022'!V:V,"")</f>
        <v/>
      </c>
      <c r="E576" t="str">
        <f>_xlfn.XLOOKUP(A576,'2022'!A:A,'2022'!W:W,"")</f>
        <v/>
      </c>
      <c r="F576" t="str">
        <f>_xlfn.XLOOKUP(A576,'2023'!B:B,'2023'!AD:AD,"")</f>
        <v/>
      </c>
      <c r="G576" t="str">
        <f>_xlfn.XLOOKUP(A576,'2023'!B:B,'2023'!AE:AE,"")</f>
        <v/>
      </c>
      <c r="H576" t="str">
        <f>_xlfn.XLOOKUP(A576,'2024'!B:B,'2024'!AV:AV,"")</f>
        <v/>
      </c>
      <c r="I576" t="str">
        <f>_xlfn.XLOOKUP(A576,'2024'!B:B,'2024'!AZ:AZ,"")</f>
        <v/>
      </c>
      <c r="J576" t="str">
        <f>_xlfn.XLOOKUP(A576,'2025'!A:A,'2025'!E:E,"")</f>
        <v/>
      </c>
      <c r="K576" t="str">
        <f>_xlfn.XLOOKUP(A576,'2025'!A:A,'2025'!F:F,"")</f>
        <v/>
      </c>
    </row>
    <row r="577" spans="1:11">
      <c r="A577">
        <v>390</v>
      </c>
      <c r="B577" t="str">
        <f>_xlfn.XLOOKUP(A577,'2021'!A:A,'2021'!U:U, "")</f>
        <v/>
      </c>
      <c r="C577" t="str">
        <f>_xlfn.XLOOKUP(A577,'2021'!A:A,'2021'!V:V,"")</f>
        <v/>
      </c>
      <c r="D577" t="str">
        <f>_xlfn.XLOOKUP(A577,'2022'!A:A,'2022'!V:V,"")</f>
        <v/>
      </c>
      <c r="E577" t="str">
        <f>_xlfn.XLOOKUP(A577,'2022'!A:A,'2022'!W:W,"")</f>
        <v/>
      </c>
      <c r="F577" t="str">
        <f>_xlfn.XLOOKUP(A577,'2023'!B:B,'2023'!AD:AD,"")</f>
        <v/>
      </c>
      <c r="G577" t="str">
        <f>_xlfn.XLOOKUP(A577,'2023'!B:B,'2023'!AE:AE,"")</f>
        <v/>
      </c>
      <c r="H577" t="str">
        <f>_xlfn.XLOOKUP(A577,'2024'!B:B,'2024'!AV:AV,"")</f>
        <v/>
      </c>
      <c r="I577" t="str">
        <f>_xlfn.XLOOKUP(A577,'2024'!B:B,'2024'!AZ:AZ,"")</f>
        <v/>
      </c>
      <c r="J577" t="str">
        <f>_xlfn.XLOOKUP(A577,'2025'!A:A,'2025'!E:E,"")</f>
        <v/>
      </c>
      <c r="K577" t="str">
        <f>_xlfn.XLOOKUP(A577,'2025'!A:A,'2025'!F:F,"")</f>
        <v/>
      </c>
    </row>
    <row r="578" spans="1:11">
      <c r="A578">
        <v>46</v>
      </c>
      <c r="B578" t="str">
        <f>_xlfn.XLOOKUP(A578,'2021'!A:A,'2021'!U:U, "")</f>
        <v/>
      </c>
      <c r="C578" t="str">
        <f>_xlfn.XLOOKUP(A578,'2021'!A:A,'2021'!V:V,"")</f>
        <v/>
      </c>
      <c r="D578" t="str">
        <f>_xlfn.XLOOKUP(A578,'2022'!A:A,'2022'!V:V,"")</f>
        <v/>
      </c>
      <c r="E578" t="str">
        <f>_xlfn.XLOOKUP(A578,'2022'!A:A,'2022'!W:W,"")</f>
        <v/>
      </c>
      <c r="F578" t="str">
        <f>_xlfn.XLOOKUP(A578,'2023'!B:B,'2023'!AD:AD,"")</f>
        <v/>
      </c>
      <c r="G578" t="str">
        <f>_xlfn.XLOOKUP(A578,'2023'!B:B,'2023'!AE:AE,"")</f>
        <v/>
      </c>
      <c r="H578" t="str">
        <f>_xlfn.XLOOKUP(A578,'2024'!B:B,'2024'!AV:AV,"")</f>
        <v/>
      </c>
      <c r="I578" t="str">
        <f>_xlfn.XLOOKUP(A578,'2024'!B:B,'2024'!AZ:AZ,"")</f>
        <v/>
      </c>
      <c r="J578" t="str">
        <f>_xlfn.XLOOKUP(A578,'2025'!A:A,'2025'!E:E,"")</f>
        <v/>
      </c>
      <c r="K578" t="str">
        <f>_xlfn.XLOOKUP(A578,'2025'!A:A,'2025'!F:F,"")</f>
        <v/>
      </c>
    </row>
    <row r="579" spans="1:11">
      <c r="A579">
        <v>485</v>
      </c>
      <c r="B579" t="str">
        <f>_xlfn.XLOOKUP(A579,'2021'!A:A,'2021'!U:U, "")</f>
        <v/>
      </c>
      <c r="C579" t="str">
        <f>_xlfn.XLOOKUP(A579,'2021'!A:A,'2021'!V:V,"")</f>
        <v/>
      </c>
      <c r="D579" t="str">
        <f>_xlfn.XLOOKUP(A579,'2022'!A:A,'2022'!V:V,"")</f>
        <v/>
      </c>
      <c r="E579" t="str">
        <f>_xlfn.XLOOKUP(A579,'2022'!A:A,'2022'!W:W,"")</f>
        <v/>
      </c>
      <c r="F579" t="str">
        <f>_xlfn.XLOOKUP(A579,'2023'!B:B,'2023'!AD:AD,"")</f>
        <v/>
      </c>
      <c r="G579" t="str">
        <f>_xlfn.XLOOKUP(A579,'2023'!B:B,'2023'!AE:AE,"")</f>
        <v/>
      </c>
      <c r="H579" t="str">
        <f>_xlfn.XLOOKUP(A579,'2024'!B:B,'2024'!AV:AV,"")</f>
        <v/>
      </c>
      <c r="I579" t="str">
        <f>_xlfn.XLOOKUP(A579,'2024'!B:B,'2024'!AZ:AZ,"")</f>
        <v/>
      </c>
      <c r="J579" t="str">
        <f>_xlfn.XLOOKUP(A579,'2025'!A:A,'2025'!E:E,"")</f>
        <v/>
      </c>
      <c r="K579" t="str">
        <f>_xlfn.XLOOKUP(A579,'2025'!A:A,'2025'!F:F,"")</f>
        <v/>
      </c>
    </row>
    <row r="580" spans="1:11">
      <c r="A580">
        <v>420</v>
      </c>
      <c r="B580" t="str">
        <f>_xlfn.XLOOKUP(A580,'2021'!A:A,'2021'!U:U, "")</f>
        <v/>
      </c>
      <c r="C580" t="str">
        <f>_xlfn.XLOOKUP(A580,'2021'!A:A,'2021'!V:V,"")</f>
        <v/>
      </c>
      <c r="D580" t="str">
        <f>_xlfn.XLOOKUP(A580,'2022'!A:A,'2022'!V:V,"")</f>
        <v/>
      </c>
      <c r="E580" t="str">
        <f>_xlfn.XLOOKUP(A580,'2022'!A:A,'2022'!W:W,"")</f>
        <v/>
      </c>
      <c r="F580" t="str">
        <f>_xlfn.XLOOKUP(A580,'2023'!B:B,'2023'!AD:AD,"")</f>
        <v/>
      </c>
      <c r="G580" t="str">
        <f>_xlfn.XLOOKUP(A580,'2023'!B:B,'2023'!AE:AE,"")</f>
        <v/>
      </c>
      <c r="H580" t="str">
        <f>_xlfn.XLOOKUP(A580,'2024'!B:B,'2024'!AV:AV,"")</f>
        <v/>
      </c>
      <c r="I580" t="str">
        <f>_xlfn.XLOOKUP(A580,'2024'!B:B,'2024'!AZ:AZ,"")</f>
        <v/>
      </c>
      <c r="J580" t="str">
        <f>_xlfn.XLOOKUP(A580,'2025'!A:A,'2025'!E:E,"")</f>
        <v/>
      </c>
      <c r="K580" t="str">
        <f>_xlfn.XLOOKUP(A580,'2025'!A:A,'2025'!F:F,"")</f>
        <v/>
      </c>
    </row>
    <row r="581" spans="1:11">
      <c r="A581">
        <v>255</v>
      </c>
      <c r="B581" t="str">
        <f>_xlfn.XLOOKUP(A581,'2021'!A:A,'2021'!U:U, "")</f>
        <v/>
      </c>
      <c r="C581" t="str">
        <f>_xlfn.XLOOKUP(A581,'2021'!A:A,'2021'!V:V,"")</f>
        <v/>
      </c>
      <c r="D581" t="str">
        <f>_xlfn.XLOOKUP(A581,'2022'!A:A,'2022'!V:V,"")</f>
        <v/>
      </c>
      <c r="E581" t="str">
        <f>_xlfn.XLOOKUP(A581,'2022'!A:A,'2022'!W:W,"")</f>
        <v/>
      </c>
      <c r="F581" t="str">
        <f>_xlfn.XLOOKUP(A581,'2023'!B:B,'2023'!AD:AD,"")</f>
        <v/>
      </c>
      <c r="G581" t="str">
        <f>_xlfn.XLOOKUP(A581,'2023'!B:B,'2023'!AE:AE,"")</f>
        <v/>
      </c>
      <c r="H581" t="str">
        <f>_xlfn.XLOOKUP(A581,'2024'!B:B,'2024'!AV:AV,"")</f>
        <v/>
      </c>
      <c r="I581" t="str">
        <f>_xlfn.XLOOKUP(A581,'2024'!B:B,'2024'!AZ:AZ,"")</f>
        <v/>
      </c>
      <c r="J581" t="str">
        <f>_xlfn.XLOOKUP(A581,'2025'!A:A,'2025'!E:E,"")</f>
        <v/>
      </c>
      <c r="K581" t="str">
        <f>_xlfn.XLOOKUP(A581,'2025'!A:A,'2025'!F:F,"")</f>
        <v/>
      </c>
    </row>
    <row r="582" spans="1:11">
      <c r="A582">
        <v>385</v>
      </c>
      <c r="B582" t="str">
        <f>_xlfn.XLOOKUP(A582,'2021'!A:A,'2021'!U:U, "")</f>
        <v/>
      </c>
      <c r="C582" t="str">
        <f>_xlfn.XLOOKUP(A582,'2021'!A:A,'2021'!V:V,"")</f>
        <v/>
      </c>
      <c r="D582" t="str">
        <f>_xlfn.XLOOKUP(A582,'2022'!A:A,'2022'!V:V,"")</f>
        <v/>
      </c>
      <c r="E582" t="str">
        <f>_xlfn.XLOOKUP(A582,'2022'!A:A,'2022'!W:W,"")</f>
        <v/>
      </c>
      <c r="F582" t="str">
        <f>_xlfn.XLOOKUP(A582,'2023'!B:B,'2023'!AD:AD,"")</f>
        <v/>
      </c>
      <c r="G582" t="str">
        <f>_xlfn.XLOOKUP(A582,'2023'!B:B,'2023'!AE:AE,"")</f>
        <v/>
      </c>
      <c r="H582" t="str">
        <f>_xlfn.XLOOKUP(A582,'2024'!B:B,'2024'!AV:AV,"")</f>
        <v/>
      </c>
      <c r="I582" t="str">
        <f>_xlfn.XLOOKUP(A582,'2024'!B:B,'2024'!AZ:AZ,"")</f>
        <v/>
      </c>
      <c r="J582" t="str">
        <f>_xlfn.XLOOKUP(A582,'2025'!A:A,'2025'!E:E,"")</f>
        <v/>
      </c>
      <c r="K582" t="str">
        <f>_xlfn.XLOOKUP(A582,'2025'!A:A,'2025'!F:F,"")</f>
        <v/>
      </c>
    </row>
    <row r="583" spans="1:11">
      <c r="A583">
        <v>29</v>
      </c>
      <c r="B583" t="str">
        <f>_xlfn.XLOOKUP(A583,'2021'!A:A,'2021'!U:U, "")</f>
        <v/>
      </c>
      <c r="C583" t="str">
        <f>_xlfn.XLOOKUP(A583,'2021'!A:A,'2021'!V:V,"")</f>
        <v/>
      </c>
      <c r="D583" t="str">
        <f>_xlfn.XLOOKUP(A583,'2022'!A:A,'2022'!V:V,"")</f>
        <v/>
      </c>
      <c r="E583" t="str">
        <f>_xlfn.XLOOKUP(A583,'2022'!A:A,'2022'!W:W,"")</f>
        <v/>
      </c>
      <c r="F583" t="str">
        <f>_xlfn.XLOOKUP(A583,'2023'!B:B,'2023'!AD:AD,"")</f>
        <v/>
      </c>
      <c r="G583" t="str">
        <f>_xlfn.XLOOKUP(A583,'2023'!B:B,'2023'!AE:AE,"")</f>
        <v/>
      </c>
      <c r="H583" t="str">
        <f>_xlfn.XLOOKUP(A583,'2024'!B:B,'2024'!AV:AV,"")</f>
        <v/>
      </c>
      <c r="I583" t="str">
        <f>_xlfn.XLOOKUP(A583,'2024'!B:B,'2024'!AZ:AZ,"")</f>
        <v/>
      </c>
      <c r="J583" t="str">
        <f>_xlfn.XLOOKUP(A583,'2025'!A:A,'2025'!E:E,"")</f>
        <v/>
      </c>
      <c r="K583" t="str">
        <f>_xlfn.XLOOKUP(A583,'2025'!A:A,'2025'!F:F,"")</f>
        <v/>
      </c>
    </row>
    <row r="584" spans="1:11">
      <c r="A584">
        <v>44</v>
      </c>
      <c r="B584" t="str">
        <f>_xlfn.XLOOKUP(A584,'2021'!A:A,'2021'!U:U, "")</f>
        <v/>
      </c>
      <c r="C584" t="str">
        <f>_xlfn.XLOOKUP(A584,'2021'!A:A,'2021'!V:V,"")</f>
        <v/>
      </c>
      <c r="D584" t="str">
        <f>_xlfn.XLOOKUP(A584,'2022'!A:A,'2022'!V:V,"")</f>
        <v/>
      </c>
      <c r="E584" t="str">
        <f>_xlfn.XLOOKUP(A584,'2022'!A:A,'2022'!W:W,"")</f>
        <v/>
      </c>
      <c r="F584" t="str">
        <f>_xlfn.XLOOKUP(A584,'2023'!B:B,'2023'!AD:AD,"")</f>
        <v/>
      </c>
      <c r="G584" t="str">
        <f>_xlfn.XLOOKUP(A584,'2023'!B:B,'2023'!AE:AE,"")</f>
        <v/>
      </c>
      <c r="H584" t="str">
        <f>_xlfn.XLOOKUP(A584,'2024'!B:B,'2024'!AV:AV,"")</f>
        <v/>
      </c>
      <c r="I584" t="str">
        <f>_xlfn.XLOOKUP(A584,'2024'!B:B,'2024'!AZ:AZ,"")</f>
        <v/>
      </c>
      <c r="J584" t="str">
        <f>_xlfn.XLOOKUP(A584,'2025'!A:A,'2025'!E:E,"")</f>
        <v/>
      </c>
      <c r="K584" t="str">
        <f>_xlfn.XLOOKUP(A584,'2025'!A:A,'2025'!F:F,"")</f>
        <v/>
      </c>
    </row>
    <row r="585" spans="1:11">
      <c r="A585">
        <v>63</v>
      </c>
      <c r="B585" t="str">
        <f>_xlfn.XLOOKUP(A585,'2021'!A:A,'2021'!U:U, "")</f>
        <v/>
      </c>
      <c r="C585" t="str">
        <f>_xlfn.XLOOKUP(A585,'2021'!A:A,'2021'!V:V,"")</f>
        <v/>
      </c>
      <c r="D585" t="str">
        <f>_xlfn.XLOOKUP(A585,'2022'!A:A,'2022'!V:V,"")</f>
        <v/>
      </c>
      <c r="E585" t="str">
        <f>_xlfn.XLOOKUP(A585,'2022'!A:A,'2022'!W:W,"")</f>
        <v/>
      </c>
      <c r="F585" t="str">
        <f>_xlfn.XLOOKUP(A585,'2023'!B:B,'2023'!AD:AD,"")</f>
        <v/>
      </c>
      <c r="G585" t="str">
        <f>_xlfn.XLOOKUP(A585,'2023'!B:B,'2023'!AE:AE,"")</f>
        <v/>
      </c>
      <c r="H585" t="str">
        <f>_xlfn.XLOOKUP(A585,'2024'!B:B,'2024'!AV:AV,"")</f>
        <v/>
      </c>
      <c r="I585" t="str">
        <f>_xlfn.XLOOKUP(A585,'2024'!B:B,'2024'!AZ:AZ,"")</f>
        <v/>
      </c>
      <c r="J585" t="str">
        <f>_xlfn.XLOOKUP(A585,'2025'!A:A,'2025'!E:E,"")</f>
        <v/>
      </c>
      <c r="K585" t="str">
        <f>_xlfn.XLOOKUP(A585,'2025'!A:A,'2025'!F:F,"")</f>
        <v/>
      </c>
    </row>
    <row r="586" spans="1:11">
      <c r="A586">
        <v>30</v>
      </c>
      <c r="B586" t="str">
        <f>_xlfn.XLOOKUP(A586,'2021'!A:A,'2021'!U:U, "")</f>
        <v/>
      </c>
      <c r="C586" t="str">
        <f>_xlfn.XLOOKUP(A586,'2021'!A:A,'2021'!V:V,"")</f>
        <v/>
      </c>
      <c r="D586" t="str">
        <f>_xlfn.XLOOKUP(A586,'2022'!A:A,'2022'!V:V,"")</f>
        <v/>
      </c>
      <c r="E586" t="str">
        <f>_xlfn.XLOOKUP(A586,'2022'!A:A,'2022'!W:W,"")</f>
        <v/>
      </c>
      <c r="F586" t="str">
        <f>_xlfn.XLOOKUP(A586,'2023'!B:B,'2023'!AD:AD,"")</f>
        <v/>
      </c>
      <c r="G586" t="str">
        <f>_xlfn.XLOOKUP(A586,'2023'!B:B,'2023'!AE:AE,"")</f>
        <v/>
      </c>
      <c r="H586" t="str">
        <f>_xlfn.XLOOKUP(A586,'2024'!B:B,'2024'!AV:AV,"")</f>
        <v/>
      </c>
      <c r="I586" t="str">
        <f>_xlfn.XLOOKUP(A586,'2024'!B:B,'2024'!AZ:AZ,"")</f>
        <v/>
      </c>
      <c r="J586" t="str">
        <f>_xlfn.XLOOKUP(A586,'2025'!A:A,'2025'!E:E,"")</f>
        <v/>
      </c>
      <c r="K586" t="str">
        <f>_xlfn.XLOOKUP(A586,'2025'!A:A,'2025'!F:F,"")</f>
        <v/>
      </c>
    </row>
    <row r="587" spans="1:11">
      <c r="A587">
        <v>418</v>
      </c>
      <c r="B587" t="str">
        <f>_xlfn.XLOOKUP(A587,'2021'!A:A,'2021'!U:U, "")</f>
        <v/>
      </c>
      <c r="C587" t="str">
        <f>_xlfn.XLOOKUP(A587,'2021'!A:A,'2021'!V:V,"")</f>
        <v/>
      </c>
      <c r="D587" t="str">
        <f>_xlfn.XLOOKUP(A587,'2022'!A:A,'2022'!V:V,"")</f>
        <v/>
      </c>
      <c r="E587" t="str">
        <f>_xlfn.XLOOKUP(A587,'2022'!A:A,'2022'!W:W,"")</f>
        <v/>
      </c>
      <c r="F587" t="str">
        <f>_xlfn.XLOOKUP(A587,'2023'!B:B,'2023'!AD:AD,"")</f>
        <v/>
      </c>
      <c r="G587" t="str">
        <f>_xlfn.XLOOKUP(A587,'2023'!B:B,'2023'!AE:AE,"")</f>
        <v/>
      </c>
      <c r="H587" t="str">
        <f>_xlfn.XLOOKUP(A587,'2024'!B:B,'2024'!AV:AV,"")</f>
        <v/>
      </c>
      <c r="I587" t="str">
        <f>_xlfn.XLOOKUP(A587,'2024'!B:B,'2024'!AZ:AZ,"")</f>
        <v/>
      </c>
      <c r="J587" t="str">
        <f>_xlfn.XLOOKUP(A587,'2025'!A:A,'2025'!E:E,"")</f>
        <v/>
      </c>
      <c r="K587" t="str">
        <f>_xlfn.XLOOKUP(A587,'2025'!A:A,'2025'!F:F,"")</f>
        <v/>
      </c>
    </row>
    <row r="588" spans="1:11">
      <c r="A588">
        <v>435</v>
      </c>
      <c r="B588" t="str">
        <f>_xlfn.XLOOKUP(A588,'2021'!A:A,'2021'!U:U, "")</f>
        <v/>
      </c>
      <c r="C588" t="str">
        <f>_xlfn.XLOOKUP(A588,'2021'!A:A,'2021'!V:V,"")</f>
        <v/>
      </c>
      <c r="D588" t="str">
        <f>_xlfn.XLOOKUP(A588,'2022'!A:A,'2022'!V:V,"")</f>
        <v/>
      </c>
      <c r="E588" t="str">
        <f>_xlfn.XLOOKUP(A588,'2022'!A:A,'2022'!W:W,"")</f>
        <v/>
      </c>
      <c r="F588" t="str">
        <f>_xlfn.XLOOKUP(A588,'2023'!B:B,'2023'!AD:AD,"")</f>
        <v/>
      </c>
      <c r="G588" t="str">
        <f>_xlfn.XLOOKUP(A588,'2023'!B:B,'2023'!AE:AE,"")</f>
        <v/>
      </c>
      <c r="H588" t="str">
        <f>_xlfn.XLOOKUP(A588,'2024'!B:B,'2024'!AV:AV,"")</f>
        <v/>
      </c>
      <c r="I588" t="str">
        <f>_xlfn.XLOOKUP(A588,'2024'!B:B,'2024'!AZ:AZ,"")</f>
        <v/>
      </c>
      <c r="J588" t="str">
        <f>_xlfn.XLOOKUP(A588,'2025'!A:A,'2025'!E:E,"")</f>
        <v/>
      </c>
      <c r="K588" t="str">
        <f>_xlfn.XLOOKUP(A588,'2025'!A:A,'2025'!F:F,"")</f>
        <v/>
      </c>
    </row>
    <row r="589" spans="1:11">
      <c r="A589">
        <v>253</v>
      </c>
      <c r="B589" t="str">
        <f>_xlfn.XLOOKUP(A589,'2021'!A:A,'2021'!U:U, "")</f>
        <v/>
      </c>
      <c r="C589" t="str">
        <f>_xlfn.XLOOKUP(A589,'2021'!A:A,'2021'!V:V,"")</f>
        <v/>
      </c>
      <c r="D589" t="str">
        <f>_xlfn.XLOOKUP(A589,'2022'!A:A,'2022'!V:V,"")</f>
        <v/>
      </c>
      <c r="E589" t="str">
        <f>_xlfn.XLOOKUP(A589,'2022'!A:A,'2022'!W:W,"")</f>
        <v/>
      </c>
      <c r="F589" t="str">
        <f>_xlfn.XLOOKUP(A589,'2023'!B:B,'2023'!AD:AD,"")</f>
        <v/>
      </c>
      <c r="G589" t="str">
        <f>_xlfn.XLOOKUP(A589,'2023'!B:B,'2023'!AE:AE,"")</f>
        <v/>
      </c>
      <c r="H589" t="str">
        <f>_xlfn.XLOOKUP(A589,'2024'!B:B,'2024'!AV:AV,"")</f>
        <v/>
      </c>
      <c r="I589" t="str">
        <f>_xlfn.XLOOKUP(A589,'2024'!B:B,'2024'!AZ:AZ,"")</f>
        <v/>
      </c>
      <c r="J589" t="str">
        <f>_xlfn.XLOOKUP(A589,'2025'!A:A,'2025'!E:E,"")</f>
        <v/>
      </c>
      <c r="K589" t="str">
        <f>_xlfn.XLOOKUP(A589,'2025'!A:A,'2025'!F:F,"")</f>
        <v/>
      </c>
    </row>
    <row r="590" spans="1:11">
      <c r="A590">
        <v>239</v>
      </c>
      <c r="B590" t="str">
        <f>_xlfn.XLOOKUP(A590,'2021'!A:A,'2021'!U:U, "")</f>
        <v/>
      </c>
      <c r="C590" t="str">
        <f>_xlfn.XLOOKUP(A590,'2021'!A:A,'2021'!V:V,"")</f>
        <v/>
      </c>
      <c r="D590" t="str">
        <f>_xlfn.XLOOKUP(A590,'2022'!A:A,'2022'!V:V,"")</f>
        <v/>
      </c>
      <c r="E590" t="str">
        <f>_xlfn.XLOOKUP(A590,'2022'!A:A,'2022'!W:W,"")</f>
        <v/>
      </c>
      <c r="F590" t="str">
        <f>_xlfn.XLOOKUP(A590,'2023'!B:B,'2023'!AD:AD,"")</f>
        <v/>
      </c>
      <c r="G590" t="str">
        <f>_xlfn.XLOOKUP(A590,'2023'!B:B,'2023'!AE:AE,"")</f>
        <v/>
      </c>
      <c r="H590" t="str">
        <f>_xlfn.XLOOKUP(A590,'2024'!B:B,'2024'!AV:AV,"")</f>
        <v/>
      </c>
      <c r="I590" t="str">
        <f>_xlfn.XLOOKUP(A590,'2024'!B:B,'2024'!AZ:AZ,"")</f>
        <v/>
      </c>
      <c r="J590" t="str">
        <f>_xlfn.XLOOKUP(A590,'2025'!A:A,'2025'!E:E,"")</f>
        <v/>
      </c>
      <c r="K590" t="str">
        <f>_xlfn.XLOOKUP(A590,'2025'!A:A,'2025'!F:F,"")</f>
        <v/>
      </c>
    </row>
    <row r="591" spans="1:11">
      <c r="A591">
        <v>84</v>
      </c>
      <c r="B591" t="str">
        <f>_xlfn.XLOOKUP(A591,'2021'!A:A,'2021'!U:U, "")</f>
        <v/>
      </c>
      <c r="C591" t="str">
        <f>_xlfn.XLOOKUP(A591,'2021'!A:A,'2021'!V:V,"")</f>
        <v/>
      </c>
      <c r="D591" t="str">
        <f>_xlfn.XLOOKUP(A591,'2022'!A:A,'2022'!V:V,"")</f>
        <v/>
      </c>
      <c r="E591" t="str">
        <f>_xlfn.XLOOKUP(A591,'2022'!A:A,'2022'!W:W,"")</f>
        <v/>
      </c>
      <c r="F591" t="str">
        <f>_xlfn.XLOOKUP(A591,'2023'!B:B,'2023'!AD:AD,"")</f>
        <v/>
      </c>
      <c r="G591" t="str">
        <f>_xlfn.XLOOKUP(A591,'2023'!B:B,'2023'!AE:AE,"")</f>
        <v/>
      </c>
      <c r="H591" t="str">
        <f>_xlfn.XLOOKUP(A591,'2024'!B:B,'2024'!AV:AV,"")</f>
        <v/>
      </c>
      <c r="I591" t="str">
        <f>_xlfn.XLOOKUP(A591,'2024'!B:B,'2024'!AZ:AZ,"")</f>
        <v/>
      </c>
      <c r="J591" t="str">
        <f>_xlfn.XLOOKUP(A591,'2025'!A:A,'2025'!E:E,"")</f>
        <v/>
      </c>
      <c r="K591" t="str">
        <f>_xlfn.XLOOKUP(A591,'2025'!A:A,'2025'!F:F,"")</f>
        <v/>
      </c>
    </row>
    <row r="592" spans="1:11">
      <c r="A592">
        <v>129</v>
      </c>
      <c r="B592" t="str">
        <f>_xlfn.XLOOKUP(A592,'2021'!A:A,'2021'!U:U, "")</f>
        <v/>
      </c>
      <c r="C592" t="str">
        <f>_xlfn.XLOOKUP(A592,'2021'!A:A,'2021'!V:V,"")</f>
        <v/>
      </c>
      <c r="D592" t="str">
        <f>_xlfn.XLOOKUP(A592,'2022'!A:A,'2022'!V:V,"")</f>
        <v/>
      </c>
      <c r="E592" t="str">
        <f>_xlfn.XLOOKUP(A592,'2022'!A:A,'2022'!W:W,"")</f>
        <v/>
      </c>
      <c r="F592" t="str">
        <f>_xlfn.XLOOKUP(A592,'2023'!B:B,'2023'!AD:AD,"")</f>
        <v/>
      </c>
      <c r="G592" t="str">
        <f>_xlfn.XLOOKUP(A592,'2023'!B:B,'2023'!AE:AE,"")</f>
        <v/>
      </c>
      <c r="H592" t="str">
        <f>_xlfn.XLOOKUP(A592,'2024'!B:B,'2024'!AV:AV,"")</f>
        <v/>
      </c>
      <c r="I592" t="str">
        <f>_xlfn.XLOOKUP(A592,'2024'!B:B,'2024'!AZ:AZ,"")</f>
        <v/>
      </c>
      <c r="J592" t="str">
        <f>_xlfn.XLOOKUP(A592,'2025'!A:A,'2025'!E:E,"")</f>
        <v/>
      </c>
      <c r="K592" t="str">
        <f>_xlfn.XLOOKUP(A592,'2025'!A:A,'2025'!F:F,"")</f>
        <v/>
      </c>
    </row>
    <row r="593" spans="1:11">
      <c r="A593">
        <v>336</v>
      </c>
      <c r="B593" t="str">
        <f>_xlfn.XLOOKUP(A593,'2021'!A:A,'2021'!U:U, "")</f>
        <v/>
      </c>
      <c r="C593" t="str">
        <f>_xlfn.XLOOKUP(A593,'2021'!A:A,'2021'!V:V,"")</f>
        <v/>
      </c>
      <c r="D593" t="str">
        <f>_xlfn.XLOOKUP(A593,'2022'!A:A,'2022'!V:V,"")</f>
        <v/>
      </c>
      <c r="E593" t="str">
        <f>_xlfn.XLOOKUP(A593,'2022'!A:A,'2022'!W:W,"")</f>
        <v/>
      </c>
      <c r="F593" t="str">
        <f>_xlfn.XLOOKUP(A593,'2023'!B:B,'2023'!AD:AD,"")</f>
        <v/>
      </c>
      <c r="G593" t="str">
        <f>_xlfn.XLOOKUP(A593,'2023'!B:B,'2023'!AE:AE,"")</f>
        <v/>
      </c>
      <c r="H593" t="str">
        <f>_xlfn.XLOOKUP(A593,'2024'!B:B,'2024'!AV:AV,"")</f>
        <v/>
      </c>
      <c r="I593" t="str">
        <f>_xlfn.XLOOKUP(A593,'2024'!B:B,'2024'!AZ:AZ,"")</f>
        <v/>
      </c>
      <c r="J593" t="str">
        <f>_xlfn.XLOOKUP(A593,'2025'!A:A,'2025'!E:E,"")</f>
        <v/>
      </c>
      <c r="K593" t="str">
        <f>_xlfn.XLOOKUP(A593,'2025'!A:A,'2025'!F:F,"")</f>
        <v/>
      </c>
    </row>
    <row r="594" spans="1:11">
      <c r="A594">
        <v>238</v>
      </c>
      <c r="B594" t="str">
        <f>_xlfn.XLOOKUP(A594,'2021'!A:A,'2021'!U:U, "")</f>
        <v/>
      </c>
      <c r="C594" t="str">
        <f>_xlfn.XLOOKUP(A594,'2021'!A:A,'2021'!V:V,"")</f>
        <v/>
      </c>
      <c r="D594" t="str">
        <f>_xlfn.XLOOKUP(A594,'2022'!A:A,'2022'!V:V,"")</f>
        <v/>
      </c>
      <c r="E594" t="str">
        <f>_xlfn.XLOOKUP(A594,'2022'!A:A,'2022'!W:W,"")</f>
        <v/>
      </c>
      <c r="F594" t="str">
        <f>_xlfn.XLOOKUP(A594,'2023'!B:B,'2023'!AD:AD,"")</f>
        <v/>
      </c>
      <c r="G594" t="str">
        <f>_xlfn.XLOOKUP(A594,'2023'!B:B,'2023'!AE:AE,"")</f>
        <v/>
      </c>
      <c r="H594" t="str">
        <f>_xlfn.XLOOKUP(A594,'2024'!B:B,'2024'!AV:AV,"")</f>
        <v/>
      </c>
      <c r="I594" t="str">
        <f>_xlfn.XLOOKUP(A594,'2024'!B:B,'2024'!AZ:AZ,"")</f>
        <v/>
      </c>
      <c r="J594" t="str">
        <f>_xlfn.XLOOKUP(A594,'2025'!A:A,'2025'!E:E,"")</f>
        <v/>
      </c>
      <c r="K594" t="str">
        <f>_xlfn.XLOOKUP(A594,'2025'!A:A,'2025'!F:F,"")</f>
        <v/>
      </c>
    </row>
    <row r="595" spans="1:11">
      <c r="A595">
        <v>59</v>
      </c>
      <c r="B595" t="str">
        <f>_xlfn.XLOOKUP(A595,'2021'!A:A,'2021'!U:U, "")</f>
        <v/>
      </c>
      <c r="C595" t="str">
        <f>_xlfn.XLOOKUP(A595,'2021'!A:A,'2021'!V:V,"")</f>
        <v/>
      </c>
      <c r="D595" t="str">
        <f>_xlfn.XLOOKUP(A595,'2022'!A:A,'2022'!V:V,"")</f>
        <v/>
      </c>
      <c r="E595" t="str">
        <f>_xlfn.XLOOKUP(A595,'2022'!A:A,'2022'!W:W,"")</f>
        <v/>
      </c>
      <c r="F595" t="str">
        <f>_xlfn.XLOOKUP(A595,'2023'!B:B,'2023'!AD:AD,"")</f>
        <v/>
      </c>
      <c r="G595" t="str">
        <f>_xlfn.XLOOKUP(A595,'2023'!B:B,'2023'!AE:AE,"")</f>
        <v/>
      </c>
      <c r="H595" t="str">
        <f>_xlfn.XLOOKUP(A595,'2024'!B:B,'2024'!AV:AV,"")</f>
        <v/>
      </c>
      <c r="I595" t="str">
        <f>_xlfn.XLOOKUP(A595,'2024'!B:B,'2024'!AZ:AZ,"")</f>
        <v/>
      </c>
      <c r="J595" t="str">
        <f>_xlfn.XLOOKUP(A595,'2025'!A:A,'2025'!E:E,"")</f>
        <v/>
      </c>
      <c r="K595" t="str">
        <f>_xlfn.XLOOKUP(A595,'2025'!A:A,'2025'!F:F,"")</f>
        <v/>
      </c>
    </row>
    <row r="596" spans="1:11">
      <c r="A596">
        <v>179</v>
      </c>
      <c r="B596" t="str">
        <f>_xlfn.XLOOKUP(A596,'2021'!A:A,'2021'!U:U, "")</f>
        <v/>
      </c>
      <c r="C596" t="str">
        <f>_xlfn.XLOOKUP(A596,'2021'!A:A,'2021'!V:V,"")</f>
        <v/>
      </c>
      <c r="D596" t="str">
        <f>_xlfn.XLOOKUP(A596,'2022'!A:A,'2022'!V:V,"")</f>
        <v/>
      </c>
      <c r="E596" t="str">
        <f>_xlfn.XLOOKUP(A596,'2022'!A:A,'2022'!W:W,"")</f>
        <v/>
      </c>
      <c r="F596" t="str">
        <f>_xlfn.XLOOKUP(A596,'2023'!B:B,'2023'!AD:AD,"")</f>
        <v/>
      </c>
      <c r="G596" t="str">
        <f>_xlfn.XLOOKUP(A596,'2023'!B:B,'2023'!AE:AE,"")</f>
        <v/>
      </c>
      <c r="H596" t="str">
        <f>_xlfn.XLOOKUP(A596,'2024'!B:B,'2024'!AV:AV,"")</f>
        <v/>
      </c>
      <c r="I596" t="str">
        <f>_xlfn.XLOOKUP(A596,'2024'!B:B,'2024'!AZ:AZ,"")</f>
        <v/>
      </c>
      <c r="J596" t="str">
        <f>_xlfn.XLOOKUP(A596,'2025'!A:A,'2025'!E:E,"")</f>
        <v/>
      </c>
      <c r="K596" t="str">
        <f>_xlfn.XLOOKUP(A596,'2025'!A:A,'2025'!F:F,"")</f>
        <v/>
      </c>
    </row>
    <row r="597" spans="1:11">
      <c r="A597">
        <v>69</v>
      </c>
      <c r="B597" t="str">
        <f>_xlfn.XLOOKUP(A597,'2021'!A:A,'2021'!U:U, "")</f>
        <v/>
      </c>
      <c r="C597" t="str">
        <f>_xlfn.XLOOKUP(A597,'2021'!A:A,'2021'!V:V,"")</f>
        <v/>
      </c>
      <c r="D597" t="str">
        <f>_xlfn.XLOOKUP(A597,'2022'!A:A,'2022'!V:V,"")</f>
        <v/>
      </c>
      <c r="E597" t="str">
        <f>_xlfn.XLOOKUP(A597,'2022'!A:A,'2022'!W:W,"")</f>
        <v/>
      </c>
      <c r="F597" t="str">
        <f>_xlfn.XLOOKUP(A597,'2023'!B:B,'2023'!AD:AD,"")</f>
        <v/>
      </c>
      <c r="G597" t="str">
        <f>_xlfn.XLOOKUP(A597,'2023'!B:B,'2023'!AE:AE,"")</f>
        <v/>
      </c>
      <c r="H597" t="str">
        <f>_xlfn.XLOOKUP(A597,'2024'!B:B,'2024'!AV:AV,"")</f>
        <v/>
      </c>
      <c r="I597" t="str">
        <f>_xlfn.XLOOKUP(A597,'2024'!B:B,'2024'!AZ:AZ,"")</f>
        <v/>
      </c>
      <c r="J597" t="str">
        <f>_xlfn.XLOOKUP(A597,'2025'!A:A,'2025'!E:E,"")</f>
        <v/>
      </c>
      <c r="K597" t="str">
        <f>_xlfn.XLOOKUP(A597,'2025'!A:A,'2025'!F:F,"")</f>
        <v/>
      </c>
    </row>
    <row r="598" spans="1:11">
      <c r="A598">
        <v>351</v>
      </c>
      <c r="B598" t="str">
        <f>_xlfn.XLOOKUP(A598,'2021'!A:A,'2021'!U:U, "")</f>
        <v/>
      </c>
      <c r="C598" t="str">
        <f>_xlfn.XLOOKUP(A598,'2021'!A:A,'2021'!V:V,"")</f>
        <v/>
      </c>
      <c r="D598" t="str">
        <f>_xlfn.XLOOKUP(A598,'2022'!A:A,'2022'!V:V,"")</f>
        <v/>
      </c>
      <c r="E598" t="str">
        <f>_xlfn.XLOOKUP(A598,'2022'!A:A,'2022'!W:W,"")</f>
        <v/>
      </c>
      <c r="F598" t="str">
        <f>_xlfn.XLOOKUP(A598,'2023'!B:B,'2023'!AD:AD,"")</f>
        <v/>
      </c>
      <c r="G598" t="str">
        <f>_xlfn.XLOOKUP(A598,'2023'!B:B,'2023'!AE:AE,"")</f>
        <v/>
      </c>
      <c r="H598" t="str">
        <f>_xlfn.XLOOKUP(A598,'2024'!B:B,'2024'!AV:AV,"")</f>
        <v/>
      </c>
      <c r="I598" t="str">
        <f>_xlfn.XLOOKUP(A598,'2024'!B:B,'2024'!AZ:AZ,"")</f>
        <v/>
      </c>
      <c r="J598" t="str">
        <f>_xlfn.XLOOKUP(A598,'2025'!A:A,'2025'!E:E,"")</f>
        <v/>
      </c>
      <c r="K598" t="str">
        <f>_xlfn.XLOOKUP(A598,'2025'!A:A,'2025'!F:F,"")</f>
        <v/>
      </c>
    </row>
    <row r="599" spans="1:11">
      <c r="A599">
        <v>55</v>
      </c>
      <c r="B599" t="str">
        <f>_xlfn.XLOOKUP(A599,'2021'!A:A,'2021'!U:U, "")</f>
        <v/>
      </c>
      <c r="C599" t="str">
        <f>_xlfn.XLOOKUP(A599,'2021'!A:A,'2021'!V:V,"")</f>
        <v/>
      </c>
      <c r="D599" t="str">
        <f>_xlfn.XLOOKUP(A599,'2022'!A:A,'2022'!V:V,"")</f>
        <v/>
      </c>
      <c r="E599" t="str">
        <f>_xlfn.XLOOKUP(A599,'2022'!A:A,'2022'!W:W,"")</f>
        <v/>
      </c>
      <c r="F599" t="str">
        <f>_xlfn.XLOOKUP(A599,'2023'!B:B,'2023'!AD:AD,"")</f>
        <v/>
      </c>
      <c r="G599" t="str">
        <f>_xlfn.XLOOKUP(A599,'2023'!B:B,'2023'!AE:AE,"")</f>
        <v/>
      </c>
      <c r="H599" t="str">
        <f>_xlfn.XLOOKUP(A599,'2024'!B:B,'2024'!AV:AV,"")</f>
        <v/>
      </c>
      <c r="I599" t="str">
        <f>_xlfn.XLOOKUP(A599,'2024'!B:B,'2024'!AZ:AZ,"")</f>
        <v/>
      </c>
      <c r="J599" t="str">
        <f>_xlfn.XLOOKUP(A599,'2025'!A:A,'2025'!E:E,"")</f>
        <v/>
      </c>
      <c r="K599" t="str">
        <f>_xlfn.XLOOKUP(A599,'2025'!A:A,'2025'!F:F,"")</f>
        <v/>
      </c>
    </row>
    <row r="600" spans="1:11">
      <c r="A600">
        <v>483</v>
      </c>
      <c r="B600" t="str">
        <f>_xlfn.XLOOKUP(A600,'2021'!A:A,'2021'!U:U, "")</f>
        <v/>
      </c>
      <c r="C600" t="str">
        <f>_xlfn.XLOOKUP(A600,'2021'!A:A,'2021'!V:V,"")</f>
        <v/>
      </c>
      <c r="D600" t="str">
        <f>_xlfn.XLOOKUP(A600,'2022'!A:A,'2022'!V:V,"")</f>
        <v/>
      </c>
      <c r="E600" t="str">
        <f>_xlfn.XLOOKUP(A600,'2022'!A:A,'2022'!W:W,"")</f>
        <v/>
      </c>
      <c r="F600" t="str">
        <f>_xlfn.XLOOKUP(A600,'2023'!B:B,'2023'!AD:AD,"")</f>
        <v/>
      </c>
      <c r="G600" t="str">
        <f>_xlfn.XLOOKUP(A600,'2023'!B:B,'2023'!AE:AE,"")</f>
        <v/>
      </c>
      <c r="H600" t="str">
        <f>_xlfn.XLOOKUP(A600,'2024'!B:B,'2024'!AV:AV,"")</f>
        <v/>
      </c>
      <c r="I600" t="str">
        <f>_xlfn.XLOOKUP(A600,'2024'!B:B,'2024'!AZ:AZ,"")</f>
        <v/>
      </c>
      <c r="J600" t="str">
        <f>_xlfn.XLOOKUP(A600,'2025'!A:A,'2025'!E:E,"")</f>
        <v/>
      </c>
      <c r="K600" t="str">
        <f>_xlfn.XLOOKUP(A600,'2025'!A:A,'2025'!F:F,"")</f>
        <v/>
      </c>
    </row>
    <row r="601" spans="1:11">
      <c r="A601">
        <v>307</v>
      </c>
      <c r="B601" t="str">
        <f>_xlfn.XLOOKUP(A601,'2021'!A:A,'2021'!U:U, "")</f>
        <v/>
      </c>
      <c r="C601" t="str">
        <f>_xlfn.XLOOKUP(A601,'2021'!A:A,'2021'!V:V,"")</f>
        <v/>
      </c>
      <c r="D601" t="str">
        <f>_xlfn.XLOOKUP(A601,'2022'!A:A,'2022'!V:V,"")</f>
        <v/>
      </c>
      <c r="E601" t="str">
        <f>_xlfn.XLOOKUP(A601,'2022'!A:A,'2022'!W:W,"")</f>
        <v/>
      </c>
      <c r="F601" t="str">
        <f>_xlfn.XLOOKUP(A601,'2023'!B:B,'2023'!AD:AD,"")</f>
        <v/>
      </c>
      <c r="G601" t="str">
        <f>_xlfn.XLOOKUP(A601,'2023'!B:B,'2023'!AE:AE,"")</f>
        <v/>
      </c>
      <c r="H601" t="str">
        <f>_xlfn.XLOOKUP(A601,'2024'!B:B,'2024'!AV:AV,"")</f>
        <v/>
      </c>
      <c r="I601" t="str">
        <f>_xlfn.XLOOKUP(A601,'2024'!B:B,'2024'!AZ:AZ,"")</f>
        <v/>
      </c>
      <c r="J601" t="str">
        <f>_xlfn.XLOOKUP(A601,'2025'!A:A,'2025'!E:E,"")</f>
        <v/>
      </c>
      <c r="K601" t="str">
        <f>_xlfn.XLOOKUP(A601,'2025'!A:A,'2025'!F:F,"")</f>
        <v/>
      </c>
    </row>
    <row r="602" spans="1:11">
      <c r="A602">
        <v>437</v>
      </c>
      <c r="B602" t="str">
        <f>_xlfn.XLOOKUP(A602,'2021'!A:A,'2021'!U:U, "")</f>
        <v/>
      </c>
      <c r="C602" t="str">
        <f>_xlfn.XLOOKUP(A602,'2021'!A:A,'2021'!V:V,"")</f>
        <v/>
      </c>
      <c r="D602" t="str">
        <f>_xlfn.XLOOKUP(A602,'2022'!A:A,'2022'!V:V,"")</f>
        <v/>
      </c>
      <c r="E602" t="str">
        <f>_xlfn.XLOOKUP(A602,'2022'!A:A,'2022'!W:W,"")</f>
        <v/>
      </c>
      <c r="F602" t="str">
        <f>_xlfn.XLOOKUP(A602,'2023'!B:B,'2023'!AD:AD,"")</f>
        <v/>
      </c>
      <c r="G602" t="str">
        <f>_xlfn.XLOOKUP(A602,'2023'!B:B,'2023'!AE:AE,"")</f>
        <v/>
      </c>
      <c r="H602" t="str">
        <f>_xlfn.XLOOKUP(A602,'2024'!B:B,'2024'!AV:AV,"")</f>
        <v/>
      </c>
      <c r="I602" t="str">
        <f>_xlfn.XLOOKUP(A602,'2024'!B:B,'2024'!AZ:AZ,"")</f>
        <v/>
      </c>
      <c r="J602" t="str">
        <f>_xlfn.XLOOKUP(A602,'2025'!A:A,'2025'!E:E,"")</f>
        <v/>
      </c>
      <c r="K602" t="str">
        <f>_xlfn.XLOOKUP(A602,'2025'!A:A,'2025'!F:F,"")</f>
        <v/>
      </c>
    </row>
    <row r="603" spans="1:11">
      <c r="A603">
        <v>380</v>
      </c>
      <c r="B603" t="str">
        <f>_xlfn.XLOOKUP(A603,'2021'!A:A,'2021'!U:U, "")</f>
        <v/>
      </c>
      <c r="C603" t="str">
        <f>_xlfn.XLOOKUP(A603,'2021'!A:A,'2021'!V:V,"")</f>
        <v/>
      </c>
      <c r="D603" t="str">
        <f>_xlfn.XLOOKUP(A603,'2022'!A:A,'2022'!V:V,"")</f>
        <v/>
      </c>
      <c r="E603" t="str">
        <f>_xlfn.XLOOKUP(A603,'2022'!A:A,'2022'!W:W,"")</f>
        <v/>
      </c>
      <c r="F603" t="str">
        <f>_xlfn.XLOOKUP(A603,'2023'!B:B,'2023'!AD:AD,"")</f>
        <v/>
      </c>
      <c r="G603" t="str">
        <f>_xlfn.XLOOKUP(A603,'2023'!B:B,'2023'!AE:AE,"")</f>
        <v/>
      </c>
      <c r="H603" t="str">
        <f>_xlfn.XLOOKUP(A603,'2024'!B:B,'2024'!AV:AV,"")</f>
        <v/>
      </c>
      <c r="I603" t="str">
        <f>_xlfn.XLOOKUP(A603,'2024'!B:B,'2024'!AZ:AZ,"")</f>
        <v/>
      </c>
      <c r="J603" t="str">
        <f>_xlfn.XLOOKUP(A603,'2025'!A:A,'2025'!E:E,"")</f>
        <v/>
      </c>
      <c r="K603" t="str">
        <f>_xlfn.XLOOKUP(A603,'2025'!A:A,'2025'!F:F,"")</f>
        <v/>
      </c>
    </row>
    <row r="604" spans="1:11">
      <c r="A604">
        <v>56</v>
      </c>
      <c r="B604" t="str">
        <f>_xlfn.XLOOKUP(A604,'2021'!A:A,'2021'!U:U, "")</f>
        <v/>
      </c>
      <c r="C604" t="str">
        <f>_xlfn.XLOOKUP(A604,'2021'!A:A,'2021'!V:V,"")</f>
        <v/>
      </c>
      <c r="D604" t="str">
        <f>_xlfn.XLOOKUP(A604,'2022'!A:A,'2022'!V:V,"")</f>
        <v/>
      </c>
      <c r="E604" t="str">
        <f>_xlfn.XLOOKUP(A604,'2022'!A:A,'2022'!W:W,"")</f>
        <v/>
      </c>
      <c r="F604" t="str">
        <f>_xlfn.XLOOKUP(A604,'2023'!B:B,'2023'!AD:AD,"")</f>
        <v/>
      </c>
      <c r="G604" t="str">
        <f>_xlfn.XLOOKUP(A604,'2023'!B:B,'2023'!AE:AE,"")</f>
        <v/>
      </c>
      <c r="H604" t="str">
        <f>_xlfn.XLOOKUP(A604,'2024'!B:B,'2024'!AV:AV,"")</f>
        <v/>
      </c>
      <c r="I604" t="str">
        <f>_xlfn.XLOOKUP(A604,'2024'!B:B,'2024'!AZ:AZ,"")</f>
        <v/>
      </c>
      <c r="J604" t="str">
        <f>_xlfn.XLOOKUP(A604,'2025'!A:A,'2025'!E:E,"")</f>
        <v/>
      </c>
      <c r="K604" t="str">
        <f>_xlfn.XLOOKUP(A604,'2025'!A:A,'2025'!F:F,"")</f>
        <v/>
      </c>
    </row>
    <row r="605" spans="1:11">
      <c r="A605">
        <v>6</v>
      </c>
      <c r="B605" t="str">
        <f>_xlfn.XLOOKUP(A605,'2021'!A:A,'2021'!U:U, "")</f>
        <v/>
      </c>
      <c r="C605" t="str">
        <f>_xlfn.XLOOKUP(A605,'2021'!A:A,'2021'!V:V,"")</f>
        <v/>
      </c>
      <c r="D605" t="str">
        <f>_xlfn.XLOOKUP(A605,'2022'!A:A,'2022'!V:V,"")</f>
        <v/>
      </c>
      <c r="E605" t="str">
        <f>_xlfn.XLOOKUP(A605,'2022'!A:A,'2022'!W:W,"")</f>
        <v/>
      </c>
      <c r="F605" t="str">
        <f>_xlfn.XLOOKUP(A605,'2023'!B:B,'2023'!AD:AD,"")</f>
        <v/>
      </c>
      <c r="G605" t="str">
        <f>_xlfn.XLOOKUP(A605,'2023'!B:B,'2023'!AE:AE,"")</f>
        <v/>
      </c>
      <c r="H605" t="str">
        <f>_xlfn.XLOOKUP(A605,'2024'!B:B,'2024'!AV:AV,"")</f>
        <v/>
      </c>
      <c r="I605" t="str">
        <f>_xlfn.XLOOKUP(A605,'2024'!B:B,'2024'!AZ:AZ,"")</f>
        <v/>
      </c>
      <c r="J605" t="str">
        <f>_xlfn.XLOOKUP(A605,'2025'!A:A,'2025'!E:E,"")</f>
        <v/>
      </c>
      <c r="K605" t="str">
        <f>_xlfn.XLOOKUP(A605,'2025'!A:A,'2025'!F:F,"")</f>
        <v/>
      </c>
    </row>
    <row r="606" spans="1:11">
      <c r="A606">
        <v>160</v>
      </c>
      <c r="B606" t="str">
        <f>_xlfn.XLOOKUP(A606,'2021'!A:A,'2021'!U:U, "")</f>
        <v/>
      </c>
      <c r="C606" t="str">
        <f>_xlfn.XLOOKUP(A606,'2021'!A:A,'2021'!V:V,"")</f>
        <v/>
      </c>
      <c r="D606" t="str">
        <f>_xlfn.XLOOKUP(A606,'2022'!A:A,'2022'!V:V,"")</f>
        <v/>
      </c>
      <c r="E606" t="str">
        <f>_xlfn.XLOOKUP(A606,'2022'!A:A,'2022'!W:W,"")</f>
        <v/>
      </c>
      <c r="F606" t="str">
        <f>_xlfn.XLOOKUP(A606,'2023'!B:B,'2023'!AD:AD,"")</f>
        <v/>
      </c>
      <c r="G606" t="str">
        <f>_xlfn.XLOOKUP(A606,'2023'!B:B,'2023'!AE:AE,"")</f>
        <v/>
      </c>
      <c r="H606" t="str">
        <f>_xlfn.XLOOKUP(A606,'2024'!B:B,'2024'!AV:AV,"")</f>
        <v/>
      </c>
      <c r="I606" t="str">
        <f>_xlfn.XLOOKUP(A606,'2024'!B:B,'2024'!AZ:AZ,"")</f>
        <v/>
      </c>
      <c r="J606" t="str">
        <f>_xlfn.XLOOKUP(A606,'2025'!A:A,'2025'!E:E,"")</f>
        <v/>
      </c>
      <c r="K606" t="str">
        <f>_xlfn.XLOOKUP(A606,'2025'!A:A,'2025'!F:F,"")</f>
        <v/>
      </c>
    </row>
    <row r="607" spans="1:11">
      <c r="A607">
        <v>331</v>
      </c>
      <c r="B607" t="str">
        <f>_xlfn.XLOOKUP(A607,'2021'!A:A,'2021'!U:U, "")</f>
        <v/>
      </c>
      <c r="C607" t="str">
        <f>_xlfn.XLOOKUP(A607,'2021'!A:A,'2021'!V:V,"")</f>
        <v/>
      </c>
      <c r="D607" t="str">
        <f>_xlfn.XLOOKUP(A607,'2022'!A:A,'2022'!V:V,"")</f>
        <v/>
      </c>
      <c r="E607" t="str">
        <f>_xlfn.XLOOKUP(A607,'2022'!A:A,'2022'!W:W,"")</f>
        <v/>
      </c>
      <c r="F607" t="str">
        <f>_xlfn.XLOOKUP(A607,'2023'!B:B,'2023'!AD:AD,"")</f>
        <v/>
      </c>
      <c r="G607" t="str">
        <f>_xlfn.XLOOKUP(A607,'2023'!B:B,'2023'!AE:AE,"")</f>
        <v/>
      </c>
      <c r="H607" t="str">
        <f>_xlfn.XLOOKUP(A607,'2024'!B:B,'2024'!AV:AV,"")</f>
        <v/>
      </c>
      <c r="I607" t="str">
        <f>_xlfn.XLOOKUP(A607,'2024'!B:B,'2024'!AZ:AZ,"")</f>
        <v/>
      </c>
      <c r="J607" t="str">
        <f>_xlfn.XLOOKUP(A607,'2025'!A:A,'2025'!E:E,"")</f>
        <v/>
      </c>
      <c r="K607" t="str">
        <f>_xlfn.XLOOKUP(A607,'2025'!A:A,'2025'!F:F,"")</f>
        <v/>
      </c>
    </row>
    <row r="608" spans="1:11">
      <c r="A608">
        <v>173</v>
      </c>
      <c r="B608" t="str">
        <f>_xlfn.XLOOKUP(A608,'2021'!A:A,'2021'!U:U, "")</f>
        <v/>
      </c>
      <c r="C608" t="str">
        <f>_xlfn.XLOOKUP(A608,'2021'!A:A,'2021'!V:V,"")</f>
        <v/>
      </c>
      <c r="D608" t="str">
        <f>_xlfn.XLOOKUP(A608,'2022'!A:A,'2022'!V:V,"")</f>
        <v/>
      </c>
      <c r="E608" t="str">
        <f>_xlfn.XLOOKUP(A608,'2022'!A:A,'2022'!W:W,"")</f>
        <v/>
      </c>
      <c r="F608" t="str">
        <f>_xlfn.XLOOKUP(A608,'2023'!B:B,'2023'!AD:AD,"")</f>
        <v/>
      </c>
      <c r="G608" t="str">
        <f>_xlfn.XLOOKUP(A608,'2023'!B:B,'2023'!AE:AE,"")</f>
        <v/>
      </c>
      <c r="H608" t="str">
        <f>_xlfn.XLOOKUP(A608,'2024'!B:B,'2024'!AV:AV,"")</f>
        <v/>
      </c>
      <c r="I608" t="str">
        <f>_xlfn.XLOOKUP(A608,'2024'!B:B,'2024'!AZ:AZ,"")</f>
        <v/>
      </c>
      <c r="J608" t="str">
        <f>_xlfn.XLOOKUP(A608,'2025'!A:A,'2025'!E:E,"")</f>
        <v/>
      </c>
      <c r="K608" t="str">
        <f>_xlfn.XLOOKUP(A608,'2025'!A:A,'2025'!F:F,"")</f>
        <v/>
      </c>
    </row>
    <row r="609" spans="1:11">
      <c r="A609">
        <v>83</v>
      </c>
      <c r="B609" t="str">
        <f>_xlfn.XLOOKUP(A609,'2021'!A:A,'2021'!U:U, "")</f>
        <v/>
      </c>
      <c r="C609" t="str">
        <f>_xlfn.XLOOKUP(A609,'2021'!A:A,'2021'!V:V,"")</f>
        <v/>
      </c>
      <c r="D609" t="str">
        <f>_xlfn.XLOOKUP(A609,'2022'!A:A,'2022'!V:V,"")</f>
        <v/>
      </c>
      <c r="E609" t="str">
        <f>_xlfn.XLOOKUP(A609,'2022'!A:A,'2022'!W:W,"")</f>
        <v/>
      </c>
      <c r="F609" t="str">
        <f>_xlfn.XLOOKUP(A609,'2023'!B:B,'2023'!AD:AD,"")</f>
        <v/>
      </c>
      <c r="G609" t="str">
        <f>_xlfn.XLOOKUP(A609,'2023'!B:B,'2023'!AE:AE,"")</f>
        <v/>
      </c>
      <c r="H609" t="str">
        <f>_xlfn.XLOOKUP(A609,'2024'!B:B,'2024'!AV:AV,"")</f>
        <v/>
      </c>
      <c r="I609" t="str">
        <f>_xlfn.XLOOKUP(A609,'2024'!B:B,'2024'!AZ:AZ,"")</f>
        <v/>
      </c>
      <c r="J609" t="str">
        <f>_xlfn.XLOOKUP(A609,'2025'!A:A,'2025'!E:E,"")</f>
        <v/>
      </c>
      <c r="K609" t="str">
        <f>_xlfn.XLOOKUP(A609,'2025'!A:A,'2025'!F:F,"")</f>
        <v/>
      </c>
    </row>
    <row r="610" spans="1:11">
      <c r="A610">
        <v>43</v>
      </c>
      <c r="B610" t="str">
        <f>_xlfn.XLOOKUP(A610,'2021'!A:A,'2021'!U:U, "")</f>
        <v/>
      </c>
      <c r="C610" t="str">
        <f>_xlfn.XLOOKUP(A610,'2021'!A:A,'2021'!V:V,"")</f>
        <v/>
      </c>
      <c r="D610" t="str">
        <f>_xlfn.XLOOKUP(A610,'2022'!A:A,'2022'!V:V,"")</f>
        <v/>
      </c>
      <c r="E610" t="str">
        <f>_xlfn.XLOOKUP(A610,'2022'!A:A,'2022'!W:W,"")</f>
        <v/>
      </c>
      <c r="F610" t="str">
        <f>_xlfn.XLOOKUP(A610,'2023'!B:B,'2023'!AD:AD,"")</f>
        <v/>
      </c>
      <c r="G610" t="str">
        <f>_xlfn.XLOOKUP(A610,'2023'!B:B,'2023'!AE:AE,"")</f>
        <v/>
      </c>
      <c r="H610" t="str">
        <f>_xlfn.XLOOKUP(A610,'2024'!B:B,'2024'!AV:AV,"")</f>
        <v/>
      </c>
      <c r="I610" t="str">
        <f>_xlfn.XLOOKUP(A610,'2024'!B:B,'2024'!AZ:AZ,"")</f>
        <v/>
      </c>
      <c r="J610" t="str">
        <f>_xlfn.XLOOKUP(A610,'2025'!A:A,'2025'!E:E,"")</f>
        <v/>
      </c>
      <c r="K610" t="str">
        <f>_xlfn.XLOOKUP(A610,'2025'!A:A,'2025'!F:F,"")</f>
        <v/>
      </c>
    </row>
    <row r="611" spans="1:11">
      <c r="A611">
        <v>35</v>
      </c>
      <c r="B611" t="str">
        <f>_xlfn.XLOOKUP(A611,'2021'!A:A,'2021'!U:U, "")</f>
        <v/>
      </c>
      <c r="C611" t="str">
        <f>_xlfn.XLOOKUP(A611,'2021'!A:A,'2021'!V:V,"")</f>
        <v/>
      </c>
      <c r="D611" t="str">
        <f>_xlfn.XLOOKUP(A611,'2022'!A:A,'2022'!V:V,"")</f>
        <v/>
      </c>
      <c r="E611" t="str">
        <f>_xlfn.XLOOKUP(A611,'2022'!A:A,'2022'!W:W,"")</f>
        <v/>
      </c>
      <c r="F611" t="str">
        <f>_xlfn.XLOOKUP(A611,'2023'!B:B,'2023'!AD:AD,"")</f>
        <v/>
      </c>
      <c r="G611" t="str">
        <f>_xlfn.XLOOKUP(A611,'2023'!B:B,'2023'!AE:AE,"")</f>
        <v/>
      </c>
      <c r="H611" t="str">
        <f>_xlfn.XLOOKUP(A611,'2024'!B:B,'2024'!AV:AV,"")</f>
        <v/>
      </c>
      <c r="I611" t="str">
        <f>_xlfn.XLOOKUP(A611,'2024'!B:B,'2024'!AZ:AZ,"")</f>
        <v/>
      </c>
      <c r="J611" t="str">
        <f>_xlfn.XLOOKUP(A611,'2025'!A:A,'2025'!E:E,"")</f>
        <v/>
      </c>
      <c r="K611" t="str">
        <f>_xlfn.XLOOKUP(A611,'2025'!A:A,'2025'!F:F,"")</f>
        <v/>
      </c>
    </row>
    <row r="612" spans="1:11">
      <c r="A612">
        <v>72</v>
      </c>
      <c r="B612" t="str">
        <f>_xlfn.XLOOKUP(A612,'2021'!A:A,'2021'!U:U, "")</f>
        <v/>
      </c>
      <c r="C612" t="str">
        <f>_xlfn.XLOOKUP(A612,'2021'!A:A,'2021'!V:V,"")</f>
        <v/>
      </c>
      <c r="D612" t="str">
        <f>_xlfn.XLOOKUP(A612,'2022'!A:A,'2022'!V:V,"")</f>
        <v/>
      </c>
      <c r="E612" t="str">
        <f>_xlfn.XLOOKUP(A612,'2022'!A:A,'2022'!W:W,"")</f>
        <v/>
      </c>
      <c r="F612" t="str">
        <f>_xlfn.XLOOKUP(A612,'2023'!B:B,'2023'!AD:AD,"")</f>
        <v/>
      </c>
      <c r="G612" t="str">
        <f>_xlfn.XLOOKUP(A612,'2023'!B:B,'2023'!AE:AE,"")</f>
        <v/>
      </c>
      <c r="H612" t="str">
        <f>_xlfn.XLOOKUP(A612,'2024'!B:B,'2024'!AV:AV,"")</f>
        <v/>
      </c>
      <c r="I612" t="str">
        <f>_xlfn.XLOOKUP(A612,'2024'!B:B,'2024'!AZ:AZ,"")</f>
        <v/>
      </c>
      <c r="J612" t="str">
        <f>_xlfn.XLOOKUP(A612,'2025'!A:A,'2025'!E:E,"")</f>
        <v/>
      </c>
      <c r="K612" t="str">
        <f>_xlfn.XLOOKUP(A612,'2025'!A:A,'2025'!F:F,"")</f>
        <v/>
      </c>
    </row>
    <row r="613" spans="1:11">
      <c r="A613">
        <v>343</v>
      </c>
      <c r="B613" t="str">
        <f>_xlfn.XLOOKUP(A613,'2021'!A:A,'2021'!U:U, "")</f>
        <v/>
      </c>
      <c r="C613" t="str">
        <f>_xlfn.XLOOKUP(A613,'2021'!A:A,'2021'!V:V,"")</f>
        <v/>
      </c>
      <c r="D613" t="str">
        <f>_xlfn.XLOOKUP(A613,'2022'!A:A,'2022'!V:V,"")</f>
        <v/>
      </c>
      <c r="E613" t="str">
        <f>_xlfn.XLOOKUP(A613,'2022'!A:A,'2022'!W:W,"")</f>
        <v/>
      </c>
      <c r="F613" t="str">
        <f>_xlfn.XLOOKUP(A613,'2023'!B:B,'2023'!AD:AD,"")</f>
        <v/>
      </c>
      <c r="G613" t="str">
        <f>_xlfn.XLOOKUP(A613,'2023'!B:B,'2023'!AE:AE,"")</f>
        <v/>
      </c>
      <c r="H613" t="str">
        <f>_xlfn.XLOOKUP(A613,'2024'!B:B,'2024'!AV:AV,"")</f>
        <v/>
      </c>
      <c r="I613" t="str">
        <f>_xlfn.XLOOKUP(A613,'2024'!B:B,'2024'!AZ:AZ,"")</f>
        <v/>
      </c>
      <c r="J613" t="str">
        <f>_xlfn.XLOOKUP(A613,'2025'!A:A,'2025'!E:E,"")</f>
        <v/>
      </c>
      <c r="K613" t="str">
        <f>_xlfn.XLOOKUP(A613,'2025'!A:A,'2025'!F:F,"")</f>
        <v/>
      </c>
    </row>
    <row r="614" spans="1:11">
      <c r="A614">
        <v>78</v>
      </c>
      <c r="B614" t="str">
        <f>_xlfn.XLOOKUP(A614,'2021'!A:A,'2021'!U:U, "")</f>
        <v/>
      </c>
      <c r="C614" t="str">
        <f>_xlfn.XLOOKUP(A614,'2021'!A:A,'2021'!V:V,"")</f>
        <v/>
      </c>
      <c r="D614" t="str">
        <f>_xlfn.XLOOKUP(A614,'2022'!A:A,'2022'!V:V,"")</f>
        <v/>
      </c>
      <c r="E614" t="str">
        <f>_xlfn.XLOOKUP(A614,'2022'!A:A,'2022'!W:W,"")</f>
        <v/>
      </c>
      <c r="F614" t="str">
        <f>_xlfn.XLOOKUP(A614,'2023'!B:B,'2023'!AD:AD,"")</f>
        <v/>
      </c>
      <c r="G614" t="str">
        <f>_xlfn.XLOOKUP(A614,'2023'!B:B,'2023'!AE:AE,"")</f>
        <v/>
      </c>
      <c r="H614" t="str">
        <f>_xlfn.XLOOKUP(A614,'2024'!B:B,'2024'!AV:AV,"")</f>
        <v/>
      </c>
      <c r="I614" t="str">
        <f>_xlfn.XLOOKUP(A614,'2024'!B:B,'2024'!AZ:AZ,"")</f>
        <v/>
      </c>
      <c r="J614" t="str">
        <f>_xlfn.XLOOKUP(A614,'2025'!A:A,'2025'!E:E,"")</f>
        <v/>
      </c>
      <c r="K614" t="str">
        <f>_xlfn.XLOOKUP(A614,'2025'!A:A,'2025'!F:F,"")</f>
        <v/>
      </c>
    </row>
    <row r="615" spans="1:11">
      <c r="A615">
        <v>14</v>
      </c>
      <c r="B615" t="str">
        <f>_xlfn.XLOOKUP(A615,'2021'!A:A,'2021'!U:U, "")</f>
        <v/>
      </c>
      <c r="C615" t="str">
        <f>_xlfn.XLOOKUP(A615,'2021'!A:A,'2021'!V:V,"")</f>
        <v/>
      </c>
      <c r="D615" t="str">
        <f>_xlfn.XLOOKUP(A615,'2022'!A:A,'2022'!V:V,"")</f>
        <v/>
      </c>
      <c r="E615" t="str">
        <f>_xlfn.XLOOKUP(A615,'2022'!A:A,'2022'!W:W,"")</f>
        <v/>
      </c>
      <c r="F615" t="str">
        <f>_xlfn.XLOOKUP(A615,'2023'!B:B,'2023'!AD:AD,"")</f>
        <v/>
      </c>
      <c r="G615" t="str">
        <f>_xlfn.XLOOKUP(A615,'2023'!B:B,'2023'!AE:AE,"")</f>
        <v/>
      </c>
      <c r="H615" t="str">
        <f>_xlfn.XLOOKUP(A615,'2024'!B:B,'2024'!AV:AV,"")</f>
        <v/>
      </c>
      <c r="I615" t="str">
        <f>_xlfn.XLOOKUP(A615,'2024'!B:B,'2024'!AZ:AZ,"")</f>
        <v/>
      </c>
      <c r="J615" t="str">
        <f>_xlfn.XLOOKUP(A615,'2025'!A:A,'2025'!E:E,"")</f>
        <v/>
      </c>
      <c r="K615" t="str">
        <f>_xlfn.XLOOKUP(A615,'2025'!A:A,'2025'!F:F,"")</f>
        <v/>
      </c>
    </row>
    <row r="616" spans="1:11">
      <c r="A616">
        <v>309</v>
      </c>
      <c r="B616" t="str">
        <f>_xlfn.XLOOKUP(A616,'2021'!A:A,'2021'!U:U, "")</f>
        <v/>
      </c>
      <c r="C616" t="str">
        <f>_xlfn.XLOOKUP(A616,'2021'!A:A,'2021'!V:V,"")</f>
        <v/>
      </c>
      <c r="D616" t="str">
        <f>_xlfn.XLOOKUP(A616,'2022'!A:A,'2022'!V:V,"")</f>
        <v/>
      </c>
      <c r="E616" t="str">
        <f>_xlfn.XLOOKUP(A616,'2022'!A:A,'2022'!W:W,"")</f>
        <v/>
      </c>
      <c r="F616" t="str">
        <f>_xlfn.XLOOKUP(A616,'2023'!B:B,'2023'!AD:AD,"")</f>
        <v/>
      </c>
      <c r="G616" t="str">
        <f>_xlfn.XLOOKUP(A616,'2023'!B:B,'2023'!AE:AE,"")</f>
        <v/>
      </c>
      <c r="H616" t="str">
        <f>_xlfn.XLOOKUP(A616,'2024'!B:B,'2024'!AV:AV,"")</f>
        <v/>
      </c>
      <c r="I616" t="str">
        <f>_xlfn.XLOOKUP(A616,'2024'!B:B,'2024'!AZ:AZ,"")</f>
        <v/>
      </c>
      <c r="J616" t="str">
        <f>_xlfn.XLOOKUP(A616,'2025'!A:A,'2025'!E:E,"")</f>
        <v/>
      </c>
      <c r="K616" t="str">
        <f>_xlfn.XLOOKUP(A616,'2025'!A:A,'2025'!F:F,"")</f>
        <v/>
      </c>
    </row>
    <row r="617" spans="1:11">
      <c r="A617">
        <v>135</v>
      </c>
      <c r="B617" t="str">
        <f>_xlfn.XLOOKUP(A617,'2021'!A:A,'2021'!U:U, "")</f>
        <v/>
      </c>
      <c r="C617" t="str">
        <f>_xlfn.XLOOKUP(A617,'2021'!A:A,'2021'!V:V,"")</f>
        <v/>
      </c>
      <c r="D617" t="str">
        <f>_xlfn.XLOOKUP(A617,'2022'!A:A,'2022'!V:V,"")</f>
        <v/>
      </c>
      <c r="E617" t="str">
        <f>_xlfn.XLOOKUP(A617,'2022'!A:A,'2022'!W:W,"")</f>
        <v/>
      </c>
      <c r="F617" t="str">
        <f>_xlfn.XLOOKUP(A617,'2023'!B:B,'2023'!AD:AD,"")</f>
        <v/>
      </c>
      <c r="G617" t="str">
        <f>_xlfn.XLOOKUP(A617,'2023'!B:B,'2023'!AE:AE,"")</f>
        <v/>
      </c>
      <c r="H617" t="str">
        <f>_xlfn.XLOOKUP(A617,'2024'!B:B,'2024'!AV:AV,"")</f>
        <v/>
      </c>
      <c r="I617" t="str">
        <f>_xlfn.XLOOKUP(A617,'2024'!B:B,'2024'!AZ:AZ,"")</f>
        <v/>
      </c>
      <c r="J617" t="str">
        <f>_xlfn.XLOOKUP(A617,'2025'!A:A,'2025'!E:E,"")</f>
        <v/>
      </c>
      <c r="K617" t="str">
        <f>_xlfn.XLOOKUP(A617,'2025'!A:A,'2025'!F:F,"")</f>
        <v/>
      </c>
    </row>
    <row r="618" spans="1:11">
      <c r="A618">
        <v>279</v>
      </c>
      <c r="B618" t="str">
        <f>_xlfn.XLOOKUP(A618,'2021'!A:A,'2021'!U:U, "")</f>
        <v/>
      </c>
      <c r="C618" t="str">
        <f>_xlfn.XLOOKUP(A618,'2021'!A:A,'2021'!V:V,"")</f>
        <v/>
      </c>
      <c r="D618" t="str">
        <f>_xlfn.XLOOKUP(A618,'2022'!A:A,'2022'!V:V,"")</f>
        <v/>
      </c>
      <c r="E618" t="str">
        <f>_xlfn.XLOOKUP(A618,'2022'!A:A,'2022'!W:W,"")</f>
        <v/>
      </c>
      <c r="F618" t="str">
        <f>_xlfn.XLOOKUP(A618,'2023'!B:B,'2023'!AD:AD,"")</f>
        <v/>
      </c>
      <c r="G618" t="str">
        <f>_xlfn.XLOOKUP(A618,'2023'!B:B,'2023'!AE:AE,"")</f>
        <v/>
      </c>
      <c r="H618" t="str">
        <f>_xlfn.XLOOKUP(A618,'2024'!B:B,'2024'!AV:AV,"")</f>
        <v/>
      </c>
      <c r="I618" t="str">
        <f>_xlfn.XLOOKUP(A618,'2024'!B:B,'2024'!AZ:AZ,"")</f>
        <v/>
      </c>
      <c r="J618" t="str">
        <f>_xlfn.XLOOKUP(A618,'2025'!A:A,'2025'!E:E,"")</f>
        <v/>
      </c>
      <c r="K618" t="str">
        <f>_xlfn.XLOOKUP(A618,'2025'!A:A,'2025'!F:F,"")</f>
        <v/>
      </c>
    </row>
    <row r="619" spans="1:11">
      <c r="A619">
        <v>206</v>
      </c>
      <c r="B619" t="str">
        <f>_xlfn.XLOOKUP(A619,'2021'!A:A,'2021'!U:U, "")</f>
        <v/>
      </c>
      <c r="C619" t="str">
        <f>_xlfn.XLOOKUP(A619,'2021'!A:A,'2021'!V:V,"")</f>
        <v/>
      </c>
      <c r="D619" t="str">
        <f>_xlfn.XLOOKUP(A619,'2022'!A:A,'2022'!V:V,"")</f>
        <v/>
      </c>
      <c r="E619" t="str">
        <f>_xlfn.XLOOKUP(A619,'2022'!A:A,'2022'!W:W,"")</f>
        <v/>
      </c>
      <c r="F619" t="str">
        <f>_xlfn.XLOOKUP(A619,'2023'!B:B,'2023'!AD:AD,"")</f>
        <v/>
      </c>
      <c r="G619" t="str">
        <f>_xlfn.XLOOKUP(A619,'2023'!B:B,'2023'!AE:AE,"")</f>
        <v/>
      </c>
      <c r="H619" t="str">
        <f>_xlfn.XLOOKUP(A619,'2024'!B:B,'2024'!AV:AV,"")</f>
        <v/>
      </c>
      <c r="I619" t="str">
        <f>_xlfn.XLOOKUP(A619,'2024'!B:B,'2024'!AZ:AZ,"")</f>
        <v/>
      </c>
      <c r="J619" t="str">
        <f>_xlfn.XLOOKUP(A619,'2025'!A:A,'2025'!E:E,"")</f>
        <v/>
      </c>
      <c r="K619" t="str">
        <f>_xlfn.XLOOKUP(A619,'2025'!A:A,'2025'!F:F,"")</f>
        <v/>
      </c>
    </row>
    <row r="620" spans="1:11">
      <c r="A620">
        <v>119</v>
      </c>
      <c r="B620" t="str">
        <f>_xlfn.XLOOKUP(A620,'2021'!A:A,'2021'!U:U, "")</f>
        <v/>
      </c>
      <c r="C620" t="str">
        <f>_xlfn.XLOOKUP(A620,'2021'!A:A,'2021'!V:V,"")</f>
        <v/>
      </c>
      <c r="D620" t="str">
        <f>_xlfn.XLOOKUP(A620,'2022'!A:A,'2022'!V:V,"")</f>
        <v/>
      </c>
      <c r="E620" t="str">
        <f>_xlfn.XLOOKUP(A620,'2022'!A:A,'2022'!W:W,"")</f>
        <v/>
      </c>
      <c r="F620" t="str">
        <f>_xlfn.XLOOKUP(A620,'2023'!B:B,'2023'!AD:AD,"")</f>
        <v/>
      </c>
      <c r="G620" t="str">
        <f>_xlfn.XLOOKUP(A620,'2023'!B:B,'2023'!AE:AE,"")</f>
        <v/>
      </c>
      <c r="H620" t="str">
        <f>_xlfn.XLOOKUP(A620,'2024'!B:B,'2024'!AV:AV,"")</f>
        <v/>
      </c>
      <c r="I620" t="str">
        <f>_xlfn.XLOOKUP(A620,'2024'!B:B,'2024'!AZ:AZ,"")</f>
        <v/>
      </c>
      <c r="J620" t="str">
        <f>_xlfn.XLOOKUP(A620,'2025'!A:A,'2025'!E:E,"")</f>
        <v/>
      </c>
      <c r="K620" t="str">
        <f>_xlfn.XLOOKUP(A620,'2025'!A:A,'2025'!F:F,"")</f>
        <v/>
      </c>
    </row>
    <row r="621" spans="1:11">
      <c r="A621">
        <v>335</v>
      </c>
      <c r="B621" t="str">
        <f>_xlfn.XLOOKUP(A621,'2021'!A:A,'2021'!U:U, "")</f>
        <v/>
      </c>
      <c r="C621" t="str">
        <f>_xlfn.XLOOKUP(A621,'2021'!A:A,'2021'!V:V,"")</f>
        <v/>
      </c>
      <c r="D621" t="str">
        <f>_xlfn.XLOOKUP(A621,'2022'!A:A,'2022'!V:V,"")</f>
        <v/>
      </c>
      <c r="E621" t="str">
        <f>_xlfn.XLOOKUP(A621,'2022'!A:A,'2022'!W:W,"")</f>
        <v/>
      </c>
      <c r="F621" t="str">
        <f>_xlfn.XLOOKUP(A621,'2023'!B:B,'2023'!AD:AD,"")</f>
        <v/>
      </c>
      <c r="G621" t="str">
        <f>_xlfn.XLOOKUP(A621,'2023'!B:B,'2023'!AE:AE,"")</f>
        <v/>
      </c>
      <c r="H621" t="str">
        <f>_xlfn.XLOOKUP(A621,'2024'!B:B,'2024'!AV:AV,"")</f>
        <v/>
      </c>
      <c r="I621" t="str">
        <f>_xlfn.XLOOKUP(A621,'2024'!B:B,'2024'!AZ:AZ,"")</f>
        <v/>
      </c>
      <c r="J621" t="str">
        <f>_xlfn.XLOOKUP(A621,'2025'!A:A,'2025'!E:E,"")</f>
        <v/>
      </c>
      <c r="K621" t="str">
        <f>_xlfn.XLOOKUP(A621,'2025'!A:A,'2025'!F:F,"")</f>
        <v/>
      </c>
    </row>
    <row r="622" spans="1:11">
      <c r="A622">
        <v>302</v>
      </c>
      <c r="B622" t="str">
        <f>_xlfn.XLOOKUP(A622,'2021'!A:A,'2021'!U:U, "")</f>
        <v/>
      </c>
      <c r="C622" t="str">
        <f>_xlfn.XLOOKUP(A622,'2021'!A:A,'2021'!V:V,"")</f>
        <v/>
      </c>
      <c r="D622" t="str">
        <f>_xlfn.XLOOKUP(A622,'2022'!A:A,'2022'!V:V,"")</f>
        <v/>
      </c>
      <c r="E622" t="str">
        <f>_xlfn.XLOOKUP(A622,'2022'!A:A,'2022'!W:W,"")</f>
        <v/>
      </c>
      <c r="F622" t="str">
        <f>_xlfn.XLOOKUP(A622,'2023'!B:B,'2023'!AD:AD,"")</f>
        <v/>
      </c>
      <c r="G622" t="str">
        <f>_xlfn.XLOOKUP(A622,'2023'!B:B,'2023'!AE:AE,"")</f>
        <v/>
      </c>
      <c r="H622" t="str">
        <f>_xlfn.XLOOKUP(A622,'2024'!B:B,'2024'!AV:AV,"")</f>
        <v/>
      </c>
      <c r="I622" t="str">
        <f>_xlfn.XLOOKUP(A622,'2024'!B:B,'2024'!AZ:AZ,"")</f>
        <v/>
      </c>
      <c r="J622" t="str">
        <f>_xlfn.XLOOKUP(A622,'2025'!A:A,'2025'!E:E,"")</f>
        <v/>
      </c>
      <c r="K622" t="str">
        <f>_xlfn.XLOOKUP(A622,'2025'!A:A,'2025'!F:F,"")</f>
        <v/>
      </c>
    </row>
    <row r="623" spans="1:11">
      <c r="A623">
        <v>33</v>
      </c>
      <c r="B623" t="str">
        <f>_xlfn.XLOOKUP(A623,'2021'!A:A,'2021'!U:U, "")</f>
        <v/>
      </c>
      <c r="C623" t="str">
        <f>_xlfn.XLOOKUP(A623,'2021'!A:A,'2021'!V:V,"")</f>
        <v/>
      </c>
      <c r="D623" t="str">
        <f>_xlfn.XLOOKUP(A623,'2022'!A:A,'2022'!V:V,"")</f>
        <v/>
      </c>
      <c r="E623" t="str">
        <f>_xlfn.XLOOKUP(A623,'2022'!A:A,'2022'!W:W,"")</f>
        <v/>
      </c>
      <c r="F623" t="str">
        <f>_xlfn.XLOOKUP(A623,'2023'!B:B,'2023'!AD:AD,"")</f>
        <v/>
      </c>
      <c r="G623" t="str">
        <f>_xlfn.XLOOKUP(A623,'2023'!B:B,'2023'!AE:AE,"")</f>
        <v/>
      </c>
      <c r="H623" t="str">
        <f>_xlfn.XLOOKUP(A623,'2024'!B:B,'2024'!AV:AV,"")</f>
        <v/>
      </c>
      <c r="I623" t="str">
        <f>_xlfn.XLOOKUP(A623,'2024'!B:B,'2024'!AZ:AZ,"")</f>
        <v/>
      </c>
      <c r="J623" t="str">
        <f>_xlfn.XLOOKUP(A623,'2025'!A:A,'2025'!E:E,"")</f>
        <v/>
      </c>
      <c r="K623" t="str">
        <f>_xlfn.XLOOKUP(A623,'2025'!A:A,'2025'!F:F,"")</f>
        <v/>
      </c>
    </row>
    <row r="624" spans="1:11">
      <c r="A624">
        <v>246</v>
      </c>
      <c r="B624" t="str">
        <f>_xlfn.XLOOKUP(A624,'2021'!A:A,'2021'!U:U, "")</f>
        <v/>
      </c>
      <c r="C624" t="str">
        <f>_xlfn.XLOOKUP(A624,'2021'!A:A,'2021'!V:V,"")</f>
        <v/>
      </c>
      <c r="D624" t="str">
        <f>_xlfn.XLOOKUP(A624,'2022'!A:A,'2022'!V:V,"")</f>
        <v/>
      </c>
      <c r="E624" t="str">
        <f>_xlfn.XLOOKUP(A624,'2022'!A:A,'2022'!W:W,"")</f>
        <v/>
      </c>
      <c r="F624" t="str">
        <f>_xlfn.XLOOKUP(A624,'2023'!B:B,'2023'!AD:AD,"")</f>
        <v/>
      </c>
      <c r="G624" t="str">
        <f>_xlfn.XLOOKUP(A624,'2023'!B:B,'2023'!AE:AE,"")</f>
        <v/>
      </c>
      <c r="H624" t="str">
        <f>_xlfn.XLOOKUP(A624,'2024'!B:B,'2024'!AV:AV,"")</f>
        <v/>
      </c>
      <c r="I624" t="str">
        <f>_xlfn.XLOOKUP(A624,'2024'!B:B,'2024'!AZ:AZ,"")</f>
        <v/>
      </c>
      <c r="J624" t="str">
        <f>_xlfn.XLOOKUP(A624,'2025'!A:A,'2025'!E:E,"")</f>
        <v/>
      </c>
      <c r="K624" t="str">
        <f>_xlfn.XLOOKUP(A624,'2025'!A:A,'2025'!F:F,"")</f>
        <v/>
      </c>
    </row>
    <row r="625" spans="1:11">
      <c r="A625">
        <v>71</v>
      </c>
      <c r="B625" t="str">
        <f>_xlfn.XLOOKUP(A625,'2021'!A:A,'2021'!U:U, "")</f>
        <v/>
      </c>
      <c r="C625" t="str">
        <f>_xlfn.XLOOKUP(A625,'2021'!A:A,'2021'!V:V,"")</f>
        <v/>
      </c>
      <c r="D625" t="str">
        <f>_xlfn.XLOOKUP(A625,'2022'!A:A,'2022'!V:V,"")</f>
        <v/>
      </c>
      <c r="E625" t="str">
        <f>_xlfn.XLOOKUP(A625,'2022'!A:A,'2022'!W:W,"")</f>
        <v/>
      </c>
      <c r="F625" t="str">
        <f>_xlfn.XLOOKUP(A625,'2023'!B:B,'2023'!AD:AD,"")</f>
        <v/>
      </c>
      <c r="G625" t="str">
        <f>_xlfn.XLOOKUP(A625,'2023'!B:B,'2023'!AE:AE,"")</f>
        <v/>
      </c>
      <c r="H625" t="str">
        <f>_xlfn.XLOOKUP(A625,'2024'!B:B,'2024'!AV:AV,"")</f>
        <v/>
      </c>
      <c r="I625" t="str">
        <f>_xlfn.XLOOKUP(A625,'2024'!B:B,'2024'!AZ:AZ,"")</f>
        <v/>
      </c>
      <c r="J625" t="str">
        <f>_xlfn.XLOOKUP(A625,'2025'!A:A,'2025'!E:E,"")</f>
        <v/>
      </c>
      <c r="K625" t="str">
        <f>_xlfn.XLOOKUP(A625,'2025'!A:A,'2025'!F:F,"")</f>
        <v/>
      </c>
    </row>
    <row r="626" spans="1:11">
      <c r="A626">
        <v>45</v>
      </c>
      <c r="B626" t="str">
        <f>_xlfn.XLOOKUP(A626,'2021'!A:A,'2021'!U:U, "")</f>
        <v/>
      </c>
      <c r="C626" t="str">
        <f>_xlfn.XLOOKUP(A626,'2021'!A:A,'2021'!V:V,"")</f>
        <v/>
      </c>
      <c r="D626" t="str">
        <f>_xlfn.XLOOKUP(A626,'2022'!A:A,'2022'!V:V,"")</f>
        <v/>
      </c>
      <c r="E626" t="str">
        <f>_xlfn.XLOOKUP(A626,'2022'!A:A,'2022'!W:W,"")</f>
        <v/>
      </c>
      <c r="F626" t="str">
        <f>_xlfn.XLOOKUP(A626,'2023'!B:B,'2023'!AD:AD,"")</f>
        <v/>
      </c>
      <c r="G626" t="str">
        <f>_xlfn.XLOOKUP(A626,'2023'!B:B,'2023'!AE:AE,"")</f>
        <v/>
      </c>
      <c r="H626" t="str">
        <f>_xlfn.XLOOKUP(A626,'2024'!B:B,'2024'!AV:AV,"")</f>
        <v/>
      </c>
      <c r="I626" t="str">
        <f>_xlfn.XLOOKUP(A626,'2024'!B:B,'2024'!AZ:AZ,"")</f>
        <v/>
      </c>
      <c r="J626" t="str">
        <f>_xlfn.XLOOKUP(A626,'2025'!A:A,'2025'!E:E,"")</f>
        <v/>
      </c>
      <c r="K626" t="str">
        <f>_xlfn.XLOOKUP(A626,'2025'!A:A,'2025'!F:F,"")</f>
        <v/>
      </c>
    </row>
    <row r="627" spans="1:11">
      <c r="A627">
        <v>439</v>
      </c>
      <c r="B627" t="str">
        <f>_xlfn.XLOOKUP(A627,'2021'!A:A,'2021'!U:U, "")</f>
        <v/>
      </c>
      <c r="C627" t="str">
        <f>_xlfn.XLOOKUP(A627,'2021'!A:A,'2021'!V:V,"")</f>
        <v/>
      </c>
      <c r="D627" t="str">
        <f>_xlfn.XLOOKUP(A627,'2022'!A:A,'2022'!V:V,"")</f>
        <v/>
      </c>
      <c r="E627" t="str">
        <f>_xlfn.XLOOKUP(A627,'2022'!A:A,'2022'!W:W,"")</f>
        <v/>
      </c>
      <c r="F627" t="str">
        <f>_xlfn.XLOOKUP(A627,'2023'!B:B,'2023'!AD:AD,"")</f>
        <v/>
      </c>
      <c r="G627" t="str">
        <f>_xlfn.XLOOKUP(A627,'2023'!B:B,'2023'!AE:AE,"")</f>
        <v/>
      </c>
      <c r="H627" t="str">
        <f>_xlfn.XLOOKUP(A627,'2024'!B:B,'2024'!AV:AV,"")</f>
        <v/>
      </c>
      <c r="I627" t="str">
        <f>_xlfn.XLOOKUP(A627,'2024'!B:B,'2024'!AZ:AZ,"")</f>
        <v/>
      </c>
      <c r="J627" t="str">
        <f>_xlfn.XLOOKUP(A627,'2025'!A:A,'2025'!E:E,"")</f>
        <v/>
      </c>
      <c r="K627" t="str">
        <f>_xlfn.XLOOKUP(A627,'2025'!A:A,'2025'!F:F,"")</f>
        <v/>
      </c>
    </row>
    <row r="628" spans="1:11">
      <c r="A628">
        <v>332</v>
      </c>
      <c r="B628" t="str">
        <f>_xlfn.XLOOKUP(A628,'2021'!A:A,'2021'!U:U, "")</f>
        <v/>
      </c>
      <c r="C628" t="str">
        <f>_xlfn.XLOOKUP(A628,'2021'!A:A,'2021'!V:V,"")</f>
        <v/>
      </c>
      <c r="D628" t="str">
        <f>_xlfn.XLOOKUP(A628,'2022'!A:A,'2022'!V:V,"")</f>
        <v/>
      </c>
      <c r="E628" t="str">
        <f>_xlfn.XLOOKUP(A628,'2022'!A:A,'2022'!W:W,"")</f>
        <v/>
      </c>
      <c r="F628" t="str">
        <f>_xlfn.XLOOKUP(A628,'2023'!B:B,'2023'!AD:AD,"")</f>
        <v/>
      </c>
      <c r="G628" t="str">
        <f>_xlfn.XLOOKUP(A628,'2023'!B:B,'2023'!AE:AE,"")</f>
        <v/>
      </c>
      <c r="H628" t="str">
        <f>_xlfn.XLOOKUP(A628,'2024'!B:B,'2024'!AV:AV,"")</f>
        <v/>
      </c>
      <c r="I628" t="str">
        <f>_xlfn.XLOOKUP(A628,'2024'!B:B,'2024'!AZ:AZ,"")</f>
        <v/>
      </c>
      <c r="J628" t="str">
        <f>_xlfn.XLOOKUP(A628,'2025'!A:A,'2025'!E:E,"")</f>
        <v/>
      </c>
      <c r="K628" t="str">
        <f>_xlfn.XLOOKUP(A628,'2025'!A:A,'2025'!F:F,"")</f>
        <v/>
      </c>
    </row>
    <row r="629" spans="1:11">
      <c r="A629">
        <v>106</v>
      </c>
      <c r="B629" t="str">
        <f>_xlfn.XLOOKUP(A629,'2021'!A:A,'2021'!U:U, "")</f>
        <v/>
      </c>
      <c r="C629" t="str">
        <f>_xlfn.XLOOKUP(A629,'2021'!A:A,'2021'!V:V,"")</f>
        <v/>
      </c>
      <c r="D629" t="str">
        <f>_xlfn.XLOOKUP(A629,'2022'!A:A,'2022'!V:V,"")</f>
        <v/>
      </c>
      <c r="E629" t="str">
        <f>_xlfn.XLOOKUP(A629,'2022'!A:A,'2022'!W:W,"")</f>
        <v/>
      </c>
      <c r="F629" t="str">
        <f>_xlfn.XLOOKUP(A629,'2023'!B:B,'2023'!AD:AD,"")</f>
        <v/>
      </c>
      <c r="G629" t="str">
        <f>_xlfn.XLOOKUP(A629,'2023'!B:B,'2023'!AE:AE,"")</f>
        <v/>
      </c>
      <c r="H629" t="str">
        <f>_xlfn.XLOOKUP(A629,'2024'!B:B,'2024'!AV:AV,"")</f>
        <v/>
      </c>
      <c r="I629" t="str">
        <f>_xlfn.XLOOKUP(A629,'2024'!B:B,'2024'!AZ:AZ,"")</f>
        <v/>
      </c>
      <c r="J629" t="str">
        <f>_xlfn.XLOOKUP(A629,'2025'!A:A,'2025'!E:E,"")</f>
        <v/>
      </c>
      <c r="K629" t="str">
        <f>_xlfn.XLOOKUP(A629,'2025'!A:A,'2025'!F:F,"")</f>
        <v/>
      </c>
    </row>
    <row r="630" spans="1:11">
      <c r="A630">
        <v>76</v>
      </c>
      <c r="B630" t="str">
        <f>_xlfn.XLOOKUP(A630,'2021'!A:A,'2021'!U:U, "")</f>
        <v/>
      </c>
      <c r="C630" t="str">
        <f>_xlfn.XLOOKUP(A630,'2021'!A:A,'2021'!V:V,"")</f>
        <v/>
      </c>
      <c r="D630" t="str">
        <f>_xlfn.XLOOKUP(A630,'2022'!A:A,'2022'!V:V,"")</f>
        <v/>
      </c>
      <c r="E630" t="str">
        <f>_xlfn.XLOOKUP(A630,'2022'!A:A,'2022'!W:W,"")</f>
        <v/>
      </c>
      <c r="F630" t="str">
        <f>_xlfn.XLOOKUP(A630,'2023'!B:B,'2023'!AD:AD,"")</f>
        <v/>
      </c>
      <c r="G630" t="str">
        <f>_xlfn.XLOOKUP(A630,'2023'!B:B,'2023'!AE:AE,"")</f>
        <v/>
      </c>
      <c r="H630" t="str">
        <f>_xlfn.XLOOKUP(A630,'2024'!B:B,'2024'!AV:AV,"")</f>
        <v/>
      </c>
      <c r="I630" t="str">
        <f>_xlfn.XLOOKUP(A630,'2024'!B:B,'2024'!AZ:AZ,"")</f>
        <v/>
      </c>
      <c r="J630" t="str">
        <f>_xlfn.XLOOKUP(A630,'2025'!A:A,'2025'!E:E,"")</f>
        <v/>
      </c>
      <c r="K630" t="str">
        <f>_xlfn.XLOOKUP(A630,'2025'!A:A,'2025'!F:F,"")</f>
        <v/>
      </c>
    </row>
    <row r="631" spans="1:11">
      <c r="A631">
        <v>484</v>
      </c>
      <c r="B631" t="str">
        <f>_xlfn.XLOOKUP(A631,'2021'!A:A,'2021'!U:U, "")</f>
        <v/>
      </c>
      <c r="C631" t="str">
        <f>_xlfn.XLOOKUP(A631,'2021'!A:A,'2021'!V:V,"")</f>
        <v/>
      </c>
      <c r="D631" t="str">
        <f>_xlfn.XLOOKUP(A631,'2022'!A:A,'2022'!V:V,"")</f>
        <v/>
      </c>
      <c r="E631" t="str">
        <f>_xlfn.XLOOKUP(A631,'2022'!A:A,'2022'!W:W,"")</f>
        <v/>
      </c>
      <c r="F631" t="str">
        <f>_xlfn.XLOOKUP(A631,'2023'!B:B,'2023'!AD:AD,"")</f>
        <v/>
      </c>
      <c r="G631" t="str">
        <f>_xlfn.XLOOKUP(A631,'2023'!B:B,'2023'!AE:AE,"")</f>
        <v/>
      </c>
      <c r="H631" t="str">
        <f>_xlfn.XLOOKUP(A631,'2024'!B:B,'2024'!AV:AV,"")</f>
        <v/>
      </c>
      <c r="I631" t="str">
        <f>_xlfn.XLOOKUP(A631,'2024'!B:B,'2024'!AZ:AZ,"")</f>
        <v/>
      </c>
      <c r="J631" t="str">
        <f>_xlfn.XLOOKUP(A631,'2025'!A:A,'2025'!E:E,"")</f>
        <v/>
      </c>
      <c r="K631" t="str">
        <f>_xlfn.XLOOKUP(A631,'2025'!A:A,'2025'!F:F,"")</f>
        <v/>
      </c>
    </row>
    <row r="632" spans="1:11">
      <c r="A632">
        <v>398</v>
      </c>
      <c r="B632" t="str">
        <f>_xlfn.XLOOKUP(A632,'2021'!A:A,'2021'!U:U, "")</f>
        <v/>
      </c>
      <c r="C632" t="str">
        <f>_xlfn.XLOOKUP(A632,'2021'!A:A,'2021'!V:V,"")</f>
        <v/>
      </c>
      <c r="D632" t="str">
        <f>_xlfn.XLOOKUP(A632,'2022'!A:A,'2022'!V:V,"")</f>
        <v/>
      </c>
      <c r="E632" t="str">
        <f>_xlfn.XLOOKUP(A632,'2022'!A:A,'2022'!W:W,"")</f>
        <v/>
      </c>
      <c r="F632" t="str">
        <f>_xlfn.XLOOKUP(A632,'2023'!B:B,'2023'!AD:AD,"")</f>
        <v/>
      </c>
      <c r="G632" t="str">
        <f>_xlfn.XLOOKUP(A632,'2023'!B:B,'2023'!AE:AE,"")</f>
        <v/>
      </c>
      <c r="H632" t="str">
        <f>_xlfn.XLOOKUP(A632,'2024'!B:B,'2024'!AV:AV,"")</f>
        <v/>
      </c>
      <c r="I632" t="str">
        <f>_xlfn.XLOOKUP(A632,'2024'!B:B,'2024'!AZ:AZ,"")</f>
        <v/>
      </c>
      <c r="J632" t="str">
        <f>_xlfn.XLOOKUP(A632,'2025'!A:A,'2025'!E:E,"")</f>
        <v/>
      </c>
      <c r="K632" t="str">
        <f>_xlfn.XLOOKUP(A632,'2025'!A:A,'2025'!F:F,"")</f>
        <v/>
      </c>
    </row>
    <row r="633" spans="1:11">
      <c r="A633">
        <v>235</v>
      </c>
      <c r="B633" t="str">
        <f>_xlfn.XLOOKUP(A633,'2021'!A:A,'2021'!U:U, "")</f>
        <v/>
      </c>
      <c r="C633" t="str">
        <f>_xlfn.XLOOKUP(A633,'2021'!A:A,'2021'!V:V,"")</f>
        <v/>
      </c>
      <c r="D633" t="str">
        <f>_xlfn.XLOOKUP(A633,'2022'!A:A,'2022'!V:V,"")</f>
        <v/>
      </c>
      <c r="E633" t="str">
        <f>_xlfn.XLOOKUP(A633,'2022'!A:A,'2022'!W:W,"")</f>
        <v/>
      </c>
      <c r="F633" t="str">
        <f>_xlfn.XLOOKUP(A633,'2023'!B:B,'2023'!AD:AD,"")</f>
        <v/>
      </c>
      <c r="G633" t="str">
        <f>_xlfn.XLOOKUP(A633,'2023'!B:B,'2023'!AE:AE,"")</f>
        <v/>
      </c>
      <c r="H633" t="str">
        <f>_xlfn.XLOOKUP(A633,'2024'!B:B,'2024'!AV:AV,"")</f>
        <v/>
      </c>
      <c r="I633" t="str">
        <f>_xlfn.XLOOKUP(A633,'2024'!B:B,'2024'!AZ:AZ,"")</f>
        <v/>
      </c>
      <c r="J633" t="str">
        <f>_xlfn.XLOOKUP(A633,'2025'!A:A,'2025'!E:E,"")</f>
        <v/>
      </c>
      <c r="K633" t="str">
        <f>_xlfn.XLOOKUP(A633,'2025'!A:A,'2025'!F:F,"")</f>
        <v/>
      </c>
    </row>
    <row r="634" spans="1:11">
      <c r="A634">
        <v>250</v>
      </c>
      <c r="B634" t="str">
        <f>_xlfn.XLOOKUP(A634,'2021'!A:A,'2021'!U:U, "")</f>
        <v/>
      </c>
      <c r="C634" t="str">
        <f>_xlfn.XLOOKUP(A634,'2021'!A:A,'2021'!V:V,"")</f>
        <v/>
      </c>
      <c r="D634" t="str">
        <f>_xlfn.XLOOKUP(A634,'2022'!A:A,'2022'!V:V,"")</f>
        <v/>
      </c>
      <c r="E634" t="str">
        <f>_xlfn.XLOOKUP(A634,'2022'!A:A,'2022'!W:W,"")</f>
        <v/>
      </c>
      <c r="F634" t="str">
        <f>_xlfn.XLOOKUP(A634,'2023'!B:B,'2023'!AD:AD,"")</f>
        <v/>
      </c>
      <c r="G634" t="str">
        <f>_xlfn.XLOOKUP(A634,'2023'!B:B,'2023'!AE:AE,"")</f>
        <v/>
      </c>
      <c r="H634" t="str">
        <f>_xlfn.XLOOKUP(A634,'2024'!B:B,'2024'!AV:AV,"")</f>
        <v/>
      </c>
      <c r="I634" t="str">
        <f>_xlfn.XLOOKUP(A634,'2024'!B:B,'2024'!AZ:AZ,"")</f>
        <v/>
      </c>
      <c r="J634" t="str">
        <f>_xlfn.XLOOKUP(A634,'2025'!A:A,'2025'!E:E,"")</f>
        <v/>
      </c>
      <c r="K634" t="str">
        <f>_xlfn.XLOOKUP(A634,'2025'!A:A,'2025'!F:F,"")</f>
        <v/>
      </c>
    </row>
    <row r="635" spans="1:11">
      <c r="A635">
        <v>344</v>
      </c>
      <c r="B635" t="str">
        <f>_xlfn.XLOOKUP(A635,'2021'!A:A,'2021'!U:U, "")</f>
        <v/>
      </c>
      <c r="C635" t="str">
        <f>_xlfn.XLOOKUP(A635,'2021'!A:A,'2021'!V:V,"")</f>
        <v/>
      </c>
      <c r="D635" t="str">
        <f>_xlfn.XLOOKUP(A635,'2022'!A:A,'2022'!V:V,"")</f>
        <v/>
      </c>
      <c r="E635" t="str">
        <f>_xlfn.XLOOKUP(A635,'2022'!A:A,'2022'!W:W,"")</f>
        <v/>
      </c>
      <c r="F635" t="str">
        <f>_xlfn.XLOOKUP(A635,'2023'!B:B,'2023'!AD:AD,"")</f>
        <v/>
      </c>
      <c r="G635" t="str">
        <f>_xlfn.XLOOKUP(A635,'2023'!B:B,'2023'!AE:AE,"")</f>
        <v/>
      </c>
      <c r="H635" t="str">
        <f>_xlfn.XLOOKUP(A635,'2024'!B:B,'2024'!AV:AV,"")</f>
        <v/>
      </c>
      <c r="I635" t="str">
        <f>_xlfn.XLOOKUP(A635,'2024'!B:B,'2024'!AZ:AZ,"")</f>
        <v/>
      </c>
      <c r="J635" t="str">
        <f>_xlfn.XLOOKUP(A635,'2025'!A:A,'2025'!E:E,"")</f>
        <v/>
      </c>
      <c r="K635" t="str">
        <f>_xlfn.XLOOKUP(A635,'2025'!A:A,'2025'!F:F,"")</f>
        <v/>
      </c>
    </row>
    <row r="636" spans="1:11">
      <c r="A636">
        <v>392</v>
      </c>
      <c r="B636" t="str">
        <f>_xlfn.XLOOKUP(A636,'2021'!A:A,'2021'!U:U, "")</f>
        <v/>
      </c>
      <c r="C636" t="str">
        <f>_xlfn.XLOOKUP(A636,'2021'!A:A,'2021'!V:V,"")</f>
        <v/>
      </c>
      <c r="D636" t="str">
        <f>_xlfn.XLOOKUP(A636,'2022'!A:A,'2022'!V:V,"")</f>
        <v/>
      </c>
      <c r="E636" t="str">
        <f>_xlfn.XLOOKUP(A636,'2022'!A:A,'2022'!W:W,"")</f>
        <v/>
      </c>
      <c r="F636" t="str">
        <f>_xlfn.XLOOKUP(A636,'2023'!B:B,'2023'!AD:AD,"")</f>
        <v/>
      </c>
      <c r="G636" t="str">
        <f>_xlfn.XLOOKUP(A636,'2023'!B:B,'2023'!AE:AE,"")</f>
        <v/>
      </c>
      <c r="H636" t="str">
        <f>_xlfn.XLOOKUP(A636,'2024'!B:B,'2024'!AV:AV,"")</f>
        <v/>
      </c>
      <c r="I636" t="str">
        <f>_xlfn.XLOOKUP(A636,'2024'!B:B,'2024'!AZ:AZ,"")</f>
        <v/>
      </c>
      <c r="J636" t="str">
        <f>_xlfn.XLOOKUP(A636,'2025'!A:A,'2025'!E:E,"")</f>
        <v/>
      </c>
      <c r="K636" t="str">
        <f>_xlfn.XLOOKUP(A636,'2025'!A:A,'2025'!F:F,"")</f>
        <v/>
      </c>
    </row>
    <row r="637" spans="1:11">
      <c r="A637">
        <v>267</v>
      </c>
      <c r="B637" t="str">
        <f>_xlfn.XLOOKUP(A637,'2021'!A:A,'2021'!U:U, "")</f>
        <v/>
      </c>
      <c r="C637" t="str">
        <f>_xlfn.XLOOKUP(A637,'2021'!A:A,'2021'!V:V,"")</f>
        <v/>
      </c>
      <c r="D637" t="str">
        <f>_xlfn.XLOOKUP(A637,'2022'!A:A,'2022'!V:V,"")</f>
        <v/>
      </c>
      <c r="E637" t="str">
        <f>_xlfn.XLOOKUP(A637,'2022'!A:A,'2022'!W:W,"")</f>
        <v/>
      </c>
      <c r="F637" t="str">
        <f>_xlfn.XLOOKUP(A637,'2023'!B:B,'2023'!AD:AD,"")</f>
        <v/>
      </c>
      <c r="G637" t="str">
        <f>_xlfn.XLOOKUP(A637,'2023'!B:B,'2023'!AE:AE,"")</f>
        <v/>
      </c>
      <c r="H637" t="str">
        <f>_xlfn.XLOOKUP(A637,'2024'!B:B,'2024'!AV:AV,"")</f>
        <v/>
      </c>
      <c r="I637" t="str">
        <f>_xlfn.XLOOKUP(A637,'2024'!B:B,'2024'!AZ:AZ,"")</f>
        <v/>
      </c>
      <c r="J637" t="str">
        <f>_xlfn.XLOOKUP(A637,'2025'!A:A,'2025'!E:E,"")</f>
        <v/>
      </c>
      <c r="K637" t="str">
        <f>_xlfn.XLOOKUP(A637,'2025'!A:A,'2025'!F:F,"")</f>
        <v/>
      </c>
    </row>
    <row r="638" spans="1:11">
      <c r="A638">
        <v>20</v>
      </c>
      <c r="B638" t="str">
        <f>_xlfn.XLOOKUP(A638,'2021'!A:A,'2021'!U:U, "")</f>
        <v/>
      </c>
      <c r="C638" t="str">
        <f>_xlfn.XLOOKUP(A638,'2021'!A:A,'2021'!V:V,"")</f>
        <v/>
      </c>
      <c r="D638" t="str">
        <f>_xlfn.XLOOKUP(A638,'2022'!A:A,'2022'!V:V,"")</f>
        <v/>
      </c>
      <c r="E638" t="str">
        <f>_xlfn.XLOOKUP(A638,'2022'!A:A,'2022'!W:W,"")</f>
        <v/>
      </c>
      <c r="F638" t="str">
        <f>_xlfn.XLOOKUP(A638,'2023'!B:B,'2023'!AD:AD,"")</f>
        <v/>
      </c>
      <c r="G638" t="str">
        <f>_xlfn.XLOOKUP(A638,'2023'!B:B,'2023'!AE:AE,"")</f>
        <v/>
      </c>
      <c r="H638" t="str">
        <f>_xlfn.XLOOKUP(A638,'2024'!B:B,'2024'!AV:AV,"")</f>
        <v/>
      </c>
      <c r="I638" t="str">
        <f>_xlfn.XLOOKUP(A638,'2024'!B:B,'2024'!AZ:AZ,"")</f>
        <v/>
      </c>
      <c r="J638" t="str">
        <f>_xlfn.XLOOKUP(A638,'2025'!A:A,'2025'!E:E,"")</f>
        <v/>
      </c>
      <c r="K638" t="str">
        <f>_xlfn.XLOOKUP(A638,'2025'!A:A,'2025'!F:F,"")</f>
        <v/>
      </c>
    </row>
    <row r="639" spans="1:11">
      <c r="A639">
        <v>465</v>
      </c>
      <c r="B639" t="str">
        <f>_xlfn.XLOOKUP(A639,'2021'!A:A,'2021'!U:U, "")</f>
        <v/>
      </c>
      <c r="C639" t="str">
        <f>_xlfn.XLOOKUP(A639,'2021'!A:A,'2021'!V:V,"")</f>
        <v/>
      </c>
      <c r="D639" t="str">
        <f>_xlfn.XLOOKUP(A639,'2022'!A:A,'2022'!V:V,"")</f>
        <v/>
      </c>
      <c r="E639" t="str">
        <f>_xlfn.XLOOKUP(A639,'2022'!A:A,'2022'!W:W,"")</f>
        <v/>
      </c>
      <c r="F639" t="str">
        <f>_xlfn.XLOOKUP(A639,'2023'!B:B,'2023'!AD:AD,"")</f>
        <v/>
      </c>
      <c r="G639" t="str">
        <f>_xlfn.XLOOKUP(A639,'2023'!B:B,'2023'!AE:AE,"")</f>
        <v/>
      </c>
      <c r="H639" t="str">
        <f>_xlfn.XLOOKUP(A639,'2024'!B:B,'2024'!AV:AV,"")</f>
        <v/>
      </c>
      <c r="I639" t="str">
        <f>_xlfn.XLOOKUP(A639,'2024'!B:B,'2024'!AZ:AZ,"")</f>
        <v/>
      </c>
      <c r="J639" t="str">
        <f>_xlfn.XLOOKUP(A639,'2025'!A:A,'2025'!E:E,"")</f>
        <v/>
      </c>
      <c r="K639" t="str">
        <f>_xlfn.XLOOKUP(A639,'2025'!A:A,'2025'!F:F,"")</f>
        <v/>
      </c>
    </row>
    <row r="640" spans="1:11">
      <c r="A640">
        <v>118</v>
      </c>
      <c r="B640" t="str">
        <f>_xlfn.XLOOKUP(A640,'2021'!A:A,'2021'!U:U, "")</f>
        <v/>
      </c>
      <c r="C640" t="str">
        <f>_xlfn.XLOOKUP(A640,'2021'!A:A,'2021'!V:V,"")</f>
        <v/>
      </c>
      <c r="D640" t="str">
        <f>_xlfn.XLOOKUP(A640,'2022'!A:A,'2022'!V:V,"")</f>
        <v/>
      </c>
      <c r="E640" t="str">
        <f>_xlfn.XLOOKUP(A640,'2022'!A:A,'2022'!W:W,"")</f>
        <v/>
      </c>
      <c r="F640" t="str">
        <f>_xlfn.XLOOKUP(A640,'2023'!B:B,'2023'!AD:AD,"")</f>
        <v/>
      </c>
      <c r="G640" t="str">
        <f>_xlfn.XLOOKUP(A640,'2023'!B:B,'2023'!AE:AE,"")</f>
        <v/>
      </c>
      <c r="H640" t="str">
        <f>_xlfn.XLOOKUP(A640,'2024'!B:B,'2024'!AV:AV,"")</f>
        <v/>
      </c>
      <c r="I640" t="str">
        <f>_xlfn.XLOOKUP(A640,'2024'!B:B,'2024'!AZ:AZ,"")</f>
        <v/>
      </c>
      <c r="J640" t="str">
        <f>_xlfn.XLOOKUP(A640,'2025'!A:A,'2025'!E:E,"")</f>
        <v/>
      </c>
      <c r="K640" t="str">
        <f>_xlfn.XLOOKUP(A640,'2025'!A:A,'2025'!F:F,"")</f>
        <v/>
      </c>
    </row>
    <row r="641" spans="1:11">
      <c r="A641">
        <v>337</v>
      </c>
      <c r="B641" t="str">
        <f>_xlfn.XLOOKUP(A641,'2021'!A:A,'2021'!U:U, "")</f>
        <v/>
      </c>
      <c r="C641" t="str">
        <f>_xlfn.XLOOKUP(A641,'2021'!A:A,'2021'!V:V,"")</f>
        <v/>
      </c>
      <c r="D641" t="str">
        <f>_xlfn.XLOOKUP(A641,'2022'!A:A,'2022'!V:V,"")</f>
        <v/>
      </c>
      <c r="E641" t="str">
        <f>_xlfn.XLOOKUP(A641,'2022'!A:A,'2022'!W:W,"")</f>
        <v/>
      </c>
      <c r="F641" t="str">
        <f>_xlfn.XLOOKUP(A641,'2023'!B:B,'2023'!AD:AD,"")</f>
        <v/>
      </c>
      <c r="G641" t="str">
        <f>_xlfn.XLOOKUP(A641,'2023'!B:B,'2023'!AE:AE,"")</f>
        <v/>
      </c>
      <c r="H641" t="str">
        <f>_xlfn.XLOOKUP(A641,'2024'!B:B,'2024'!AV:AV,"")</f>
        <v/>
      </c>
      <c r="I641" t="str">
        <f>_xlfn.XLOOKUP(A641,'2024'!B:B,'2024'!AZ:AZ,"")</f>
        <v/>
      </c>
      <c r="J641" t="str">
        <f>_xlfn.XLOOKUP(A641,'2025'!A:A,'2025'!E:E,"")</f>
        <v/>
      </c>
      <c r="K641" t="str">
        <f>_xlfn.XLOOKUP(A641,'2025'!A:A,'2025'!F:F,"")</f>
        <v/>
      </c>
    </row>
    <row r="642" spans="1:11">
      <c r="A642">
        <v>443</v>
      </c>
      <c r="B642" t="str">
        <f>_xlfn.XLOOKUP(A642,'2021'!A:A,'2021'!U:U, "")</f>
        <v/>
      </c>
      <c r="C642" t="str">
        <f>_xlfn.XLOOKUP(A642,'2021'!A:A,'2021'!V:V,"")</f>
        <v/>
      </c>
      <c r="D642" t="str">
        <f>_xlfn.XLOOKUP(A642,'2022'!A:A,'2022'!V:V,"")</f>
        <v/>
      </c>
      <c r="E642" t="str">
        <f>_xlfn.XLOOKUP(A642,'2022'!A:A,'2022'!W:W,"")</f>
        <v/>
      </c>
      <c r="F642" t="str">
        <f>_xlfn.XLOOKUP(A642,'2023'!B:B,'2023'!AD:AD,"")</f>
        <v/>
      </c>
      <c r="G642" t="str">
        <f>_xlfn.XLOOKUP(A642,'2023'!B:B,'2023'!AE:AE,"")</f>
        <v/>
      </c>
      <c r="H642" t="str">
        <f>_xlfn.XLOOKUP(A642,'2024'!B:B,'2024'!AV:AV,"")</f>
        <v/>
      </c>
      <c r="I642" t="str">
        <f>_xlfn.XLOOKUP(A642,'2024'!B:B,'2024'!AZ:AZ,"")</f>
        <v/>
      </c>
      <c r="J642" t="str">
        <f>_xlfn.XLOOKUP(A642,'2025'!A:A,'2025'!E:E,"")</f>
        <v/>
      </c>
      <c r="K642" t="str">
        <f>_xlfn.XLOOKUP(A642,'2025'!A:A,'2025'!F:F,"")</f>
        <v/>
      </c>
    </row>
    <row r="643" spans="1:11">
      <c r="A643">
        <v>451</v>
      </c>
      <c r="B643" t="str">
        <f>_xlfn.XLOOKUP(A643,'2021'!A:A,'2021'!U:U, "")</f>
        <v/>
      </c>
      <c r="C643" t="str">
        <f>_xlfn.XLOOKUP(A643,'2021'!A:A,'2021'!V:V,"")</f>
        <v/>
      </c>
      <c r="D643" t="str">
        <f>_xlfn.XLOOKUP(A643,'2022'!A:A,'2022'!V:V,"")</f>
        <v/>
      </c>
      <c r="E643" t="str">
        <f>_xlfn.XLOOKUP(A643,'2022'!A:A,'2022'!W:W,"")</f>
        <v/>
      </c>
      <c r="F643" t="str">
        <f>_xlfn.XLOOKUP(A643,'2023'!B:B,'2023'!AD:AD,"")</f>
        <v/>
      </c>
      <c r="G643" t="str">
        <f>_xlfn.XLOOKUP(A643,'2023'!B:B,'2023'!AE:AE,"")</f>
        <v/>
      </c>
      <c r="H643" t="str">
        <f>_xlfn.XLOOKUP(A643,'2024'!B:B,'2024'!AV:AV,"")</f>
        <v/>
      </c>
      <c r="I643" t="str">
        <f>_xlfn.XLOOKUP(A643,'2024'!B:B,'2024'!AZ:AZ,"")</f>
        <v/>
      </c>
      <c r="J643" t="str">
        <f>_xlfn.XLOOKUP(A643,'2025'!A:A,'2025'!E:E,"")</f>
        <v/>
      </c>
      <c r="K643" t="str">
        <f>_xlfn.XLOOKUP(A643,'2025'!A:A,'2025'!F:F,"")</f>
        <v/>
      </c>
    </row>
    <row r="644" spans="1:11">
      <c r="A644">
        <v>459</v>
      </c>
      <c r="B644" t="str">
        <f>_xlfn.XLOOKUP(A644,'2021'!A:A,'2021'!U:U, "")</f>
        <v/>
      </c>
      <c r="C644" t="str">
        <f>_xlfn.XLOOKUP(A644,'2021'!A:A,'2021'!V:V,"")</f>
        <v/>
      </c>
      <c r="D644" t="str">
        <f>_xlfn.XLOOKUP(A644,'2022'!A:A,'2022'!V:V,"")</f>
        <v/>
      </c>
      <c r="E644" t="str">
        <f>_xlfn.XLOOKUP(A644,'2022'!A:A,'2022'!W:W,"")</f>
        <v/>
      </c>
      <c r="F644" t="str">
        <f>_xlfn.XLOOKUP(A644,'2023'!B:B,'2023'!AD:AD,"")</f>
        <v/>
      </c>
      <c r="G644" t="str">
        <f>_xlfn.XLOOKUP(A644,'2023'!B:B,'2023'!AE:AE,"")</f>
        <v/>
      </c>
      <c r="H644" t="str">
        <f>_xlfn.XLOOKUP(A644,'2024'!B:B,'2024'!AV:AV,"")</f>
        <v/>
      </c>
      <c r="I644" t="str">
        <f>_xlfn.XLOOKUP(A644,'2024'!B:B,'2024'!AZ:AZ,"")</f>
        <v/>
      </c>
      <c r="J644" t="str">
        <f>_xlfn.XLOOKUP(A644,'2025'!A:A,'2025'!E:E,"")</f>
        <v/>
      </c>
      <c r="K644" t="str">
        <f>_xlfn.XLOOKUP(A644,'2025'!A:A,'2025'!F:F,"")</f>
        <v/>
      </c>
    </row>
    <row r="645" spans="1:11">
      <c r="A645">
        <v>10</v>
      </c>
      <c r="B645" t="str">
        <f>_xlfn.XLOOKUP(A645,'2021'!A:A,'2021'!U:U, "")</f>
        <v/>
      </c>
      <c r="C645" t="str">
        <f>_xlfn.XLOOKUP(A645,'2021'!A:A,'2021'!V:V,"")</f>
        <v/>
      </c>
      <c r="D645" t="str">
        <f>_xlfn.XLOOKUP(A645,'2022'!A:A,'2022'!V:V,"")</f>
        <v/>
      </c>
      <c r="E645" t="str">
        <f>_xlfn.XLOOKUP(A645,'2022'!A:A,'2022'!W:W,"")</f>
        <v/>
      </c>
      <c r="F645" t="str">
        <f>_xlfn.XLOOKUP(A645,'2023'!B:B,'2023'!AD:AD,"")</f>
        <v/>
      </c>
      <c r="G645" t="str">
        <f>_xlfn.XLOOKUP(A645,'2023'!B:B,'2023'!AE:AE,"")</f>
        <v/>
      </c>
      <c r="H645" t="str">
        <f>_xlfn.XLOOKUP(A645,'2024'!B:B,'2024'!AV:AV,"")</f>
        <v/>
      </c>
      <c r="I645" t="str">
        <f>_xlfn.XLOOKUP(A645,'2024'!B:B,'2024'!AZ:AZ,"")</f>
        <v/>
      </c>
      <c r="J645" t="str">
        <f>_xlfn.XLOOKUP(A645,'2025'!A:A,'2025'!E:E,"")</f>
        <v/>
      </c>
      <c r="K645" t="str">
        <f>_xlfn.XLOOKUP(A645,'2025'!A:A,'2025'!F:F,"")</f>
        <v/>
      </c>
    </row>
    <row r="646" spans="1:11">
      <c r="A646">
        <v>434</v>
      </c>
      <c r="B646" t="str">
        <f>_xlfn.XLOOKUP(A646,'2021'!A:A,'2021'!U:U, "")</f>
        <v/>
      </c>
      <c r="C646" t="str">
        <f>_xlfn.XLOOKUP(A646,'2021'!A:A,'2021'!V:V,"")</f>
        <v/>
      </c>
      <c r="D646" t="str">
        <f>_xlfn.XLOOKUP(A646,'2022'!A:A,'2022'!V:V,"")</f>
        <v/>
      </c>
      <c r="E646" t="str">
        <f>_xlfn.XLOOKUP(A646,'2022'!A:A,'2022'!W:W,"")</f>
        <v/>
      </c>
      <c r="F646" t="str">
        <f>_xlfn.XLOOKUP(A646,'2023'!B:B,'2023'!AD:AD,"")</f>
        <v/>
      </c>
      <c r="G646" t="str">
        <f>_xlfn.XLOOKUP(A646,'2023'!B:B,'2023'!AE:AE,"")</f>
        <v/>
      </c>
      <c r="H646" t="str">
        <f>_xlfn.XLOOKUP(A646,'2024'!B:B,'2024'!AV:AV,"")</f>
        <v/>
      </c>
      <c r="I646" t="str">
        <f>_xlfn.XLOOKUP(A646,'2024'!B:B,'2024'!AZ:AZ,"")</f>
        <v/>
      </c>
      <c r="J646" t="str">
        <f>_xlfn.XLOOKUP(A646,'2025'!A:A,'2025'!E:E,"")</f>
        <v/>
      </c>
      <c r="K646" t="str">
        <f>_xlfn.XLOOKUP(A646,'2025'!A:A,'2025'!F:F,"")</f>
        <v/>
      </c>
    </row>
    <row r="647" spans="1:11">
      <c r="A647">
        <v>164</v>
      </c>
      <c r="B647" t="str">
        <f>_xlfn.XLOOKUP(A647,'2021'!A:A,'2021'!U:U, "")</f>
        <v/>
      </c>
      <c r="C647" t="str">
        <f>_xlfn.XLOOKUP(A647,'2021'!A:A,'2021'!V:V,"")</f>
        <v/>
      </c>
      <c r="D647" t="str">
        <f>_xlfn.XLOOKUP(A647,'2022'!A:A,'2022'!V:V,"")</f>
        <v/>
      </c>
      <c r="E647" t="str">
        <f>_xlfn.XLOOKUP(A647,'2022'!A:A,'2022'!W:W,"")</f>
        <v/>
      </c>
      <c r="F647" t="str">
        <f>_xlfn.XLOOKUP(A647,'2023'!B:B,'2023'!AD:AD,"")</f>
        <v/>
      </c>
      <c r="G647" t="str">
        <f>_xlfn.XLOOKUP(A647,'2023'!B:B,'2023'!AE:AE,"")</f>
        <v/>
      </c>
      <c r="H647" t="str">
        <f>_xlfn.XLOOKUP(A647,'2024'!B:B,'2024'!AV:AV,"")</f>
        <v/>
      </c>
      <c r="I647" t="str">
        <f>_xlfn.XLOOKUP(A647,'2024'!B:B,'2024'!AZ:AZ,"")</f>
        <v/>
      </c>
      <c r="J647" t="str">
        <f>_xlfn.XLOOKUP(A647,'2025'!A:A,'2025'!E:E,"")</f>
        <v/>
      </c>
      <c r="K647" t="str">
        <f>_xlfn.XLOOKUP(A647,'2025'!A:A,'2025'!F:F,"")</f>
        <v/>
      </c>
    </row>
    <row r="648" spans="1:11">
      <c r="A648">
        <v>227</v>
      </c>
      <c r="B648" t="str">
        <f>_xlfn.XLOOKUP(A648,'2021'!A:A,'2021'!U:U, "")</f>
        <v/>
      </c>
      <c r="C648" t="str">
        <f>_xlfn.XLOOKUP(A648,'2021'!A:A,'2021'!V:V,"")</f>
        <v/>
      </c>
      <c r="D648" t="str">
        <f>_xlfn.XLOOKUP(A648,'2022'!A:A,'2022'!V:V,"")</f>
        <v/>
      </c>
      <c r="E648" t="str">
        <f>_xlfn.XLOOKUP(A648,'2022'!A:A,'2022'!W:W,"")</f>
        <v/>
      </c>
      <c r="F648" t="str">
        <f>_xlfn.XLOOKUP(A648,'2023'!B:B,'2023'!AD:AD,"")</f>
        <v/>
      </c>
      <c r="G648" t="str">
        <f>_xlfn.XLOOKUP(A648,'2023'!B:B,'2023'!AE:AE,"")</f>
        <v/>
      </c>
      <c r="H648" t="str">
        <f>_xlfn.XLOOKUP(A648,'2024'!B:B,'2024'!AV:AV,"")</f>
        <v/>
      </c>
      <c r="I648" t="str">
        <f>_xlfn.XLOOKUP(A648,'2024'!B:B,'2024'!AZ:AZ,"")</f>
        <v/>
      </c>
      <c r="J648" t="str">
        <f>_xlfn.XLOOKUP(A648,'2025'!A:A,'2025'!E:E,"")</f>
        <v/>
      </c>
      <c r="K648" t="str">
        <f>_xlfn.XLOOKUP(A648,'2025'!A:A,'2025'!F:F,"")</f>
        <v/>
      </c>
    </row>
    <row r="649" spans="1:11">
      <c r="A649">
        <v>423</v>
      </c>
      <c r="B649" t="str">
        <f>_xlfn.XLOOKUP(A649,'2021'!A:A,'2021'!U:U, "")</f>
        <v/>
      </c>
      <c r="C649" t="str">
        <f>_xlfn.XLOOKUP(A649,'2021'!A:A,'2021'!V:V,"")</f>
        <v/>
      </c>
      <c r="D649" t="str">
        <f>_xlfn.XLOOKUP(A649,'2022'!A:A,'2022'!V:V,"")</f>
        <v/>
      </c>
      <c r="E649" t="str">
        <f>_xlfn.XLOOKUP(A649,'2022'!A:A,'2022'!W:W,"")</f>
        <v/>
      </c>
      <c r="F649" t="str">
        <f>_xlfn.XLOOKUP(A649,'2023'!B:B,'2023'!AD:AD,"")</f>
        <v/>
      </c>
      <c r="G649" t="str">
        <f>_xlfn.XLOOKUP(A649,'2023'!B:B,'2023'!AE:AE,"")</f>
        <v/>
      </c>
      <c r="H649" t="str">
        <f>_xlfn.XLOOKUP(A649,'2024'!B:B,'2024'!AV:AV,"")</f>
        <v/>
      </c>
      <c r="I649" t="str">
        <f>_xlfn.XLOOKUP(A649,'2024'!B:B,'2024'!AZ:AZ,"")</f>
        <v/>
      </c>
      <c r="J649" t="str">
        <f>_xlfn.XLOOKUP(A649,'2025'!A:A,'2025'!E:E,"")</f>
        <v/>
      </c>
      <c r="K649" t="str">
        <f>_xlfn.XLOOKUP(A649,'2025'!A:A,'2025'!F:F,"")</f>
        <v/>
      </c>
    </row>
    <row r="650" spans="1:11">
      <c r="A650">
        <v>221</v>
      </c>
      <c r="B650" t="str">
        <f>_xlfn.XLOOKUP(A650,'2021'!A:A,'2021'!U:U, "")</f>
        <v/>
      </c>
      <c r="C650" t="str">
        <f>_xlfn.XLOOKUP(A650,'2021'!A:A,'2021'!V:V,"")</f>
        <v/>
      </c>
      <c r="D650" t="str">
        <f>_xlfn.XLOOKUP(A650,'2022'!A:A,'2022'!V:V,"")</f>
        <v/>
      </c>
      <c r="E650" t="str">
        <f>_xlfn.XLOOKUP(A650,'2022'!A:A,'2022'!W:W,"")</f>
        <v/>
      </c>
      <c r="F650" t="str">
        <f>_xlfn.XLOOKUP(A650,'2023'!B:B,'2023'!AD:AD,"")</f>
        <v/>
      </c>
      <c r="G650" t="str">
        <f>_xlfn.XLOOKUP(A650,'2023'!B:B,'2023'!AE:AE,"")</f>
        <v/>
      </c>
      <c r="H650" t="str">
        <f>_xlfn.XLOOKUP(A650,'2024'!B:B,'2024'!AV:AV,"")</f>
        <v/>
      </c>
      <c r="I650" t="str">
        <f>_xlfn.XLOOKUP(A650,'2024'!B:B,'2024'!AZ:AZ,"")</f>
        <v/>
      </c>
      <c r="J650" t="str">
        <f>_xlfn.XLOOKUP(A650,'2025'!A:A,'2025'!E:E,"")</f>
        <v/>
      </c>
      <c r="K650" t="str">
        <f>_xlfn.XLOOKUP(A650,'2025'!A:A,'2025'!F:F,"")</f>
        <v/>
      </c>
    </row>
    <row r="651" spans="1:11">
      <c r="A651">
        <v>133</v>
      </c>
      <c r="B651" t="str">
        <f>_xlfn.XLOOKUP(A651,'2021'!A:A,'2021'!U:U, "")</f>
        <v/>
      </c>
      <c r="C651" t="str">
        <f>_xlfn.XLOOKUP(A651,'2021'!A:A,'2021'!V:V,"")</f>
        <v/>
      </c>
      <c r="D651" t="str">
        <f>_xlfn.XLOOKUP(A651,'2022'!A:A,'2022'!V:V,"")</f>
        <v/>
      </c>
      <c r="E651" t="str">
        <f>_xlfn.XLOOKUP(A651,'2022'!A:A,'2022'!W:W,"")</f>
        <v/>
      </c>
      <c r="F651" t="str">
        <f>_xlfn.XLOOKUP(A651,'2023'!B:B,'2023'!AD:AD,"")</f>
        <v/>
      </c>
      <c r="G651" t="str">
        <f>_xlfn.XLOOKUP(A651,'2023'!B:B,'2023'!AE:AE,"")</f>
        <v/>
      </c>
      <c r="H651" t="str">
        <f>_xlfn.XLOOKUP(A651,'2024'!B:B,'2024'!AV:AV,"")</f>
        <v/>
      </c>
      <c r="I651" t="str">
        <f>_xlfn.XLOOKUP(A651,'2024'!B:B,'2024'!AZ:AZ,"")</f>
        <v/>
      </c>
      <c r="J651" t="str">
        <f>_xlfn.XLOOKUP(A651,'2025'!A:A,'2025'!E:E,"")</f>
        <v/>
      </c>
      <c r="K651" t="str">
        <f>_xlfn.XLOOKUP(A651,'2025'!A:A,'2025'!F:F,"")</f>
        <v/>
      </c>
    </row>
    <row r="652" spans="1:11">
      <c r="A652">
        <v>237</v>
      </c>
      <c r="B652" t="str">
        <f>_xlfn.XLOOKUP(A652,'2021'!A:A,'2021'!U:U, "")</f>
        <v/>
      </c>
      <c r="C652" t="str">
        <f>_xlfn.XLOOKUP(A652,'2021'!A:A,'2021'!V:V,"")</f>
        <v/>
      </c>
      <c r="D652" t="str">
        <f>_xlfn.XLOOKUP(A652,'2022'!A:A,'2022'!V:V,"")</f>
        <v/>
      </c>
      <c r="E652" t="str">
        <f>_xlfn.XLOOKUP(A652,'2022'!A:A,'2022'!W:W,"")</f>
        <v/>
      </c>
      <c r="F652" t="str">
        <f>_xlfn.XLOOKUP(A652,'2023'!B:B,'2023'!AD:AD,"")</f>
        <v/>
      </c>
      <c r="G652" t="str">
        <f>_xlfn.XLOOKUP(A652,'2023'!B:B,'2023'!AE:AE,"")</f>
        <v/>
      </c>
      <c r="H652" t="str">
        <f>_xlfn.XLOOKUP(A652,'2024'!B:B,'2024'!AV:AV,"")</f>
        <v/>
      </c>
      <c r="I652" t="str">
        <f>_xlfn.XLOOKUP(A652,'2024'!B:B,'2024'!AZ:AZ,"")</f>
        <v/>
      </c>
      <c r="J652" t="str">
        <f>_xlfn.XLOOKUP(A652,'2025'!A:A,'2025'!E:E,"")</f>
        <v/>
      </c>
      <c r="K652" t="str">
        <f>_xlfn.XLOOKUP(A652,'2025'!A:A,'2025'!F:F,"")</f>
        <v/>
      </c>
    </row>
    <row r="653" spans="1:11">
      <c r="A653">
        <v>305</v>
      </c>
      <c r="B653" t="str">
        <f>_xlfn.XLOOKUP(A653,'2021'!A:A,'2021'!U:U, "")</f>
        <v/>
      </c>
      <c r="C653" t="str">
        <f>_xlfn.XLOOKUP(A653,'2021'!A:A,'2021'!V:V,"")</f>
        <v/>
      </c>
      <c r="D653" t="str">
        <f>_xlfn.XLOOKUP(A653,'2022'!A:A,'2022'!V:V,"")</f>
        <v/>
      </c>
      <c r="E653" t="str">
        <f>_xlfn.XLOOKUP(A653,'2022'!A:A,'2022'!W:W,"")</f>
        <v/>
      </c>
      <c r="F653" t="str">
        <f>_xlfn.XLOOKUP(A653,'2023'!B:B,'2023'!AD:AD,"")</f>
        <v/>
      </c>
      <c r="G653" t="str">
        <f>_xlfn.XLOOKUP(A653,'2023'!B:B,'2023'!AE:AE,"")</f>
        <v/>
      </c>
      <c r="H653" t="str">
        <f>_xlfn.XLOOKUP(A653,'2024'!B:B,'2024'!AV:AV,"")</f>
        <v/>
      </c>
      <c r="I653" t="str">
        <f>_xlfn.XLOOKUP(A653,'2024'!B:B,'2024'!AZ:AZ,"")</f>
        <v/>
      </c>
      <c r="J653" t="str">
        <f>_xlfn.XLOOKUP(A653,'2025'!A:A,'2025'!E:E,"")</f>
        <v/>
      </c>
      <c r="K653" t="str">
        <f>_xlfn.XLOOKUP(A653,'2025'!A:A,'2025'!F:F,"")</f>
        <v/>
      </c>
    </row>
    <row r="654" spans="1:11">
      <c r="A654">
        <v>274</v>
      </c>
      <c r="B654" t="str">
        <f>_xlfn.XLOOKUP(A654,'2021'!A:A,'2021'!U:U, "")</f>
        <v/>
      </c>
      <c r="C654" t="str">
        <f>_xlfn.XLOOKUP(A654,'2021'!A:A,'2021'!V:V,"")</f>
        <v/>
      </c>
      <c r="D654" t="str">
        <f>_xlfn.XLOOKUP(A654,'2022'!A:A,'2022'!V:V,"")</f>
        <v/>
      </c>
      <c r="E654" t="str">
        <f>_xlfn.XLOOKUP(A654,'2022'!A:A,'2022'!W:W,"")</f>
        <v/>
      </c>
      <c r="F654" t="str">
        <f>_xlfn.XLOOKUP(A654,'2023'!B:B,'2023'!AD:AD,"")</f>
        <v/>
      </c>
      <c r="G654" t="str">
        <f>_xlfn.XLOOKUP(A654,'2023'!B:B,'2023'!AE:AE,"")</f>
        <v/>
      </c>
      <c r="H654" t="str">
        <f>_xlfn.XLOOKUP(A654,'2024'!B:B,'2024'!AV:AV,"")</f>
        <v/>
      </c>
      <c r="I654" t="str">
        <f>_xlfn.XLOOKUP(A654,'2024'!B:B,'2024'!AZ:AZ,"")</f>
        <v/>
      </c>
      <c r="J654" t="str">
        <f>_xlfn.XLOOKUP(A654,'2025'!A:A,'2025'!E:E,"")</f>
        <v/>
      </c>
      <c r="K654" t="str">
        <f>_xlfn.XLOOKUP(A654,'2025'!A:A,'2025'!F:F,"")</f>
        <v/>
      </c>
    </row>
    <row r="655" spans="1:11">
      <c r="A655">
        <v>205</v>
      </c>
      <c r="B655" t="str">
        <f>_xlfn.XLOOKUP(A655,'2021'!A:A,'2021'!U:U, "")</f>
        <v/>
      </c>
      <c r="C655" t="str">
        <f>_xlfn.XLOOKUP(A655,'2021'!A:A,'2021'!V:V,"")</f>
        <v/>
      </c>
      <c r="D655" t="str">
        <f>_xlfn.XLOOKUP(A655,'2022'!A:A,'2022'!V:V,"")</f>
        <v/>
      </c>
      <c r="E655" t="str">
        <f>_xlfn.XLOOKUP(A655,'2022'!A:A,'2022'!W:W,"")</f>
        <v/>
      </c>
      <c r="F655" t="str">
        <f>_xlfn.XLOOKUP(A655,'2023'!B:B,'2023'!AD:AD,"")</f>
        <v/>
      </c>
      <c r="G655" t="str">
        <f>_xlfn.XLOOKUP(A655,'2023'!B:B,'2023'!AE:AE,"")</f>
        <v/>
      </c>
      <c r="H655" t="str">
        <f>_xlfn.XLOOKUP(A655,'2024'!B:B,'2024'!AV:AV,"")</f>
        <v/>
      </c>
      <c r="I655" t="str">
        <f>_xlfn.XLOOKUP(A655,'2024'!B:B,'2024'!AZ:AZ,"")</f>
        <v/>
      </c>
      <c r="J655" t="str">
        <f>_xlfn.XLOOKUP(A655,'2025'!A:A,'2025'!E:E,"")</f>
        <v/>
      </c>
      <c r="K655" t="str">
        <f>_xlfn.XLOOKUP(A655,'2025'!A:A,'2025'!F:F,"")</f>
        <v/>
      </c>
    </row>
    <row r="656" spans="1:11">
      <c r="A656">
        <v>77</v>
      </c>
      <c r="B656" t="str">
        <f>_xlfn.XLOOKUP(A656,'2021'!A:A,'2021'!U:U, "")</f>
        <v/>
      </c>
      <c r="C656" t="str">
        <f>_xlfn.XLOOKUP(A656,'2021'!A:A,'2021'!V:V,"")</f>
        <v/>
      </c>
      <c r="D656" t="str">
        <f>_xlfn.XLOOKUP(A656,'2022'!A:A,'2022'!V:V,"")</f>
        <v/>
      </c>
      <c r="E656" t="str">
        <f>_xlfn.XLOOKUP(A656,'2022'!A:A,'2022'!W:W,"")</f>
        <v/>
      </c>
      <c r="F656" t="str">
        <f>_xlfn.XLOOKUP(A656,'2023'!B:B,'2023'!AD:AD,"")</f>
        <v/>
      </c>
      <c r="G656" t="str">
        <f>_xlfn.XLOOKUP(A656,'2023'!B:B,'2023'!AE:AE,"")</f>
        <v/>
      </c>
      <c r="H656" t="str">
        <f>_xlfn.XLOOKUP(A656,'2024'!B:B,'2024'!AV:AV,"")</f>
        <v/>
      </c>
      <c r="I656" t="str">
        <f>_xlfn.XLOOKUP(A656,'2024'!B:B,'2024'!AZ:AZ,"")</f>
        <v/>
      </c>
      <c r="J656" t="str">
        <f>_xlfn.XLOOKUP(A656,'2025'!A:A,'2025'!E:E,"")</f>
        <v/>
      </c>
      <c r="K656" t="str">
        <f>_xlfn.XLOOKUP(A656,'2025'!A:A,'2025'!F:F,"")</f>
        <v/>
      </c>
    </row>
    <row r="657" spans="1:11">
      <c r="A657">
        <v>134</v>
      </c>
      <c r="B657" t="str">
        <f>_xlfn.XLOOKUP(A657,'2021'!A:A,'2021'!U:U, "")</f>
        <v/>
      </c>
      <c r="C657" t="str">
        <f>_xlfn.XLOOKUP(A657,'2021'!A:A,'2021'!V:V,"")</f>
        <v/>
      </c>
      <c r="D657" t="str">
        <f>_xlfn.XLOOKUP(A657,'2022'!A:A,'2022'!V:V,"")</f>
        <v/>
      </c>
      <c r="E657" t="str">
        <f>_xlfn.XLOOKUP(A657,'2022'!A:A,'2022'!W:W,"")</f>
        <v/>
      </c>
      <c r="F657" t="str">
        <f>_xlfn.XLOOKUP(A657,'2023'!B:B,'2023'!AD:AD,"")</f>
        <v/>
      </c>
      <c r="G657" t="str">
        <f>_xlfn.XLOOKUP(A657,'2023'!B:B,'2023'!AE:AE,"")</f>
        <v/>
      </c>
      <c r="H657" t="str">
        <f>_xlfn.XLOOKUP(A657,'2024'!B:B,'2024'!AV:AV,"")</f>
        <v/>
      </c>
      <c r="I657" t="str">
        <f>_xlfn.XLOOKUP(A657,'2024'!B:B,'2024'!AZ:AZ,"")</f>
        <v/>
      </c>
      <c r="J657" t="str">
        <f>_xlfn.XLOOKUP(A657,'2025'!A:A,'2025'!E:E,"")</f>
        <v/>
      </c>
      <c r="K657" t="str">
        <f>_xlfn.XLOOKUP(A657,'2025'!A:A,'2025'!F:F,"")</f>
        <v/>
      </c>
    </row>
    <row r="658" spans="1:11">
      <c r="A658">
        <v>389</v>
      </c>
      <c r="B658" t="str">
        <f>_xlfn.XLOOKUP(A658,'2021'!A:A,'2021'!U:U, "")</f>
        <v/>
      </c>
      <c r="C658" t="str">
        <f>_xlfn.XLOOKUP(A658,'2021'!A:A,'2021'!V:V,"")</f>
        <v/>
      </c>
      <c r="D658" t="str">
        <f>_xlfn.XLOOKUP(A658,'2022'!A:A,'2022'!V:V,"")</f>
        <v/>
      </c>
      <c r="E658" t="str">
        <f>_xlfn.XLOOKUP(A658,'2022'!A:A,'2022'!W:W,"")</f>
        <v/>
      </c>
      <c r="F658" t="str">
        <f>_xlfn.XLOOKUP(A658,'2023'!B:B,'2023'!AD:AD,"")</f>
        <v/>
      </c>
      <c r="G658" t="str">
        <f>_xlfn.XLOOKUP(A658,'2023'!B:B,'2023'!AE:AE,"")</f>
        <v/>
      </c>
      <c r="H658" t="str">
        <f>_xlfn.XLOOKUP(A658,'2024'!B:B,'2024'!AV:AV,"")</f>
        <v/>
      </c>
      <c r="I658" t="str">
        <f>_xlfn.XLOOKUP(A658,'2024'!B:B,'2024'!AZ:AZ,"")</f>
        <v/>
      </c>
      <c r="J658" t="str">
        <f>_xlfn.XLOOKUP(A658,'2025'!A:A,'2025'!E:E,"")</f>
        <v/>
      </c>
      <c r="K658" t="str">
        <f>_xlfn.XLOOKUP(A658,'2025'!A:A,'2025'!F:F,"")</f>
        <v/>
      </c>
    </row>
    <row r="659" spans="1:11">
      <c r="A659">
        <v>240</v>
      </c>
      <c r="B659" t="str">
        <f>_xlfn.XLOOKUP(A659,'2021'!A:A,'2021'!U:U, "")</f>
        <v/>
      </c>
      <c r="C659" t="str">
        <f>_xlfn.XLOOKUP(A659,'2021'!A:A,'2021'!V:V,"")</f>
        <v/>
      </c>
      <c r="D659" t="str">
        <f>_xlfn.XLOOKUP(A659,'2022'!A:A,'2022'!V:V,"")</f>
        <v/>
      </c>
      <c r="E659" t="str">
        <f>_xlfn.XLOOKUP(A659,'2022'!A:A,'2022'!W:W,"")</f>
        <v/>
      </c>
      <c r="F659" t="str">
        <f>_xlfn.XLOOKUP(A659,'2023'!B:B,'2023'!AD:AD,"")</f>
        <v/>
      </c>
      <c r="G659" t="str">
        <f>_xlfn.XLOOKUP(A659,'2023'!B:B,'2023'!AE:AE,"")</f>
        <v/>
      </c>
      <c r="H659" t="str">
        <f>_xlfn.XLOOKUP(A659,'2024'!B:B,'2024'!AV:AV,"")</f>
        <v/>
      </c>
      <c r="I659" t="str">
        <f>_xlfn.XLOOKUP(A659,'2024'!B:B,'2024'!AZ:AZ,"")</f>
        <v/>
      </c>
      <c r="J659" t="str">
        <f>_xlfn.XLOOKUP(A659,'2025'!A:A,'2025'!E:E,"")</f>
        <v/>
      </c>
      <c r="K659" t="str">
        <f>_xlfn.XLOOKUP(A659,'2025'!A:A,'2025'!F:F,"")</f>
        <v/>
      </c>
    </row>
    <row r="660" spans="1:11">
      <c r="A660">
        <v>346</v>
      </c>
      <c r="B660" t="str">
        <f>_xlfn.XLOOKUP(A660,'2021'!A:A,'2021'!U:U, "")</f>
        <v/>
      </c>
      <c r="C660" t="str">
        <f>_xlfn.XLOOKUP(A660,'2021'!A:A,'2021'!V:V,"")</f>
        <v/>
      </c>
      <c r="D660" t="str">
        <f>_xlfn.XLOOKUP(A660,'2022'!A:A,'2022'!V:V,"")</f>
        <v/>
      </c>
      <c r="E660" t="str">
        <f>_xlfn.XLOOKUP(A660,'2022'!A:A,'2022'!W:W,"")</f>
        <v/>
      </c>
      <c r="F660" t="str">
        <f>_xlfn.XLOOKUP(A660,'2023'!B:B,'2023'!AD:AD,"")</f>
        <v/>
      </c>
      <c r="G660" t="str">
        <f>_xlfn.XLOOKUP(A660,'2023'!B:B,'2023'!AE:AE,"")</f>
        <v/>
      </c>
      <c r="H660" t="str">
        <f>_xlfn.XLOOKUP(A660,'2024'!B:B,'2024'!AV:AV,"")</f>
        <v/>
      </c>
      <c r="I660" t="str">
        <f>_xlfn.XLOOKUP(A660,'2024'!B:B,'2024'!AZ:AZ,"")</f>
        <v/>
      </c>
      <c r="J660" t="str">
        <f>_xlfn.XLOOKUP(A660,'2025'!A:A,'2025'!E:E,"")</f>
        <v/>
      </c>
      <c r="K660" t="str">
        <f>_xlfn.XLOOKUP(A660,'2025'!A:A,'2025'!F:F,"")</f>
        <v/>
      </c>
    </row>
    <row r="661" spans="1:11">
      <c r="A661">
        <v>404</v>
      </c>
      <c r="B661" t="str">
        <f>_xlfn.XLOOKUP(A661,'2021'!A:A,'2021'!U:U, "")</f>
        <v/>
      </c>
      <c r="C661" t="str">
        <f>_xlfn.XLOOKUP(A661,'2021'!A:A,'2021'!V:V,"")</f>
        <v/>
      </c>
      <c r="D661" t="str">
        <f>_xlfn.XLOOKUP(A661,'2022'!A:A,'2022'!V:V,"")</f>
        <v/>
      </c>
      <c r="E661" t="str">
        <f>_xlfn.XLOOKUP(A661,'2022'!A:A,'2022'!W:W,"")</f>
        <v/>
      </c>
      <c r="F661" t="str">
        <f>_xlfn.XLOOKUP(A661,'2023'!B:B,'2023'!AD:AD,"")</f>
        <v/>
      </c>
      <c r="G661" t="str">
        <f>_xlfn.XLOOKUP(A661,'2023'!B:B,'2023'!AE:AE,"")</f>
        <v/>
      </c>
      <c r="H661" t="str">
        <f>_xlfn.XLOOKUP(A661,'2024'!B:B,'2024'!AV:AV,"")</f>
        <v/>
      </c>
      <c r="I661" t="str">
        <f>_xlfn.XLOOKUP(A661,'2024'!B:B,'2024'!AZ:AZ,"")</f>
        <v/>
      </c>
      <c r="J661" t="str">
        <f>_xlfn.XLOOKUP(A661,'2025'!A:A,'2025'!E:E,"")</f>
        <v/>
      </c>
      <c r="K661" t="str">
        <f>_xlfn.XLOOKUP(A661,'2025'!A:A,'2025'!F:F,"")</f>
        <v/>
      </c>
    </row>
    <row r="662" spans="1:11">
      <c r="A662">
        <v>101</v>
      </c>
      <c r="B662" t="str">
        <f>_xlfn.XLOOKUP(A662,'2021'!A:A,'2021'!U:U, "")</f>
        <v/>
      </c>
      <c r="C662" t="str">
        <f>_xlfn.XLOOKUP(A662,'2021'!A:A,'2021'!V:V,"")</f>
        <v/>
      </c>
      <c r="D662" t="str">
        <f>_xlfn.XLOOKUP(A662,'2022'!A:A,'2022'!V:V,"")</f>
        <v/>
      </c>
      <c r="E662" t="str">
        <f>_xlfn.XLOOKUP(A662,'2022'!A:A,'2022'!W:W,"")</f>
        <v/>
      </c>
      <c r="F662" t="str">
        <f>_xlfn.XLOOKUP(A662,'2023'!B:B,'2023'!AD:AD,"")</f>
        <v/>
      </c>
      <c r="G662" t="str">
        <f>_xlfn.XLOOKUP(A662,'2023'!B:B,'2023'!AE:AE,"")</f>
        <v/>
      </c>
      <c r="H662" t="str">
        <f>_xlfn.XLOOKUP(A662,'2024'!B:B,'2024'!AV:AV,"")</f>
        <v/>
      </c>
      <c r="I662" t="str">
        <f>_xlfn.XLOOKUP(A662,'2024'!B:B,'2024'!AZ:AZ,"")</f>
        <v/>
      </c>
      <c r="J662" t="str">
        <f>_xlfn.XLOOKUP(A662,'2025'!A:A,'2025'!E:E,"")</f>
        <v/>
      </c>
      <c r="K662" t="str">
        <f>_xlfn.XLOOKUP(A662,'2025'!A:A,'2025'!F:F,"")</f>
        <v/>
      </c>
    </row>
    <row r="663" spans="1:11">
      <c r="A663">
        <v>480</v>
      </c>
      <c r="B663" t="str">
        <f>_xlfn.XLOOKUP(A663,'2021'!A:A,'2021'!U:U, "")</f>
        <v/>
      </c>
      <c r="C663" t="str">
        <f>_xlfn.XLOOKUP(A663,'2021'!A:A,'2021'!V:V,"")</f>
        <v/>
      </c>
      <c r="D663" t="str">
        <f>_xlfn.XLOOKUP(A663,'2022'!A:A,'2022'!V:V,"")</f>
        <v/>
      </c>
      <c r="E663" t="str">
        <f>_xlfn.XLOOKUP(A663,'2022'!A:A,'2022'!W:W,"")</f>
        <v/>
      </c>
      <c r="F663" t="str">
        <f>_xlfn.XLOOKUP(A663,'2023'!B:B,'2023'!AD:AD,"")</f>
        <v/>
      </c>
      <c r="G663" t="str">
        <f>_xlfn.XLOOKUP(A663,'2023'!B:B,'2023'!AE:AE,"")</f>
        <v/>
      </c>
      <c r="H663" t="str">
        <f>_xlfn.XLOOKUP(A663,'2024'!B:B,'2024'!AV:AV,"")</f>
        <v/>
      </c>
      <c r="I663" t="str">
        <f>_xlfn.XLOOKUP(A663,'2024'!B:B,'2024'!AZ:AZ,"")</f>
        <v/>
      </c>
      <c r="J663" t="str">
        <f>_xlfn.XLOOKUP(A663,'2025'!A:A,'2025'!E:E,"")</f>
        <v/>
      </c>
      <c r="K663" t="str">
        <f>_xlfn.XLOOKUP(A663,'2025'!A:A,'2025'!F:F,"")</f>
        <v/>
      </c>
    </row>
    <row r="664" spans="1:11">
      <c r="A664">
        <v>257</v>
      </c>
      <c r="B664" t="str">
        <f>_xlfn.XLOOKUP(A664,'2021'!A:A,'2021'!U:U, "")</f>
        <v/>
      </c>
      <c r="C664" t="str">
        <f>_xlfn.XLOOKUP(A664,'2021'!A:A,'2021'!V:V,"")</f>
        <v/>
      </c>
      <c r="D664" t="str">
        <f>_xlfn.XLOOKUP(A664,'2022'!A:A,'2022'!V:V,"")</f>
        <v/>
      </c>
      <c r="E664" t="str">
        <f>_xlfn.XLOOKUP(A664,'2022'!A:A,'2022'!W:W,"")</f>
        <v/>
      </c>
      <c r="F664" t="str">
        <f>_xlfn.XLOOKUP(A664,'2023'!B:B,'2023'!AD:AD,"")</f>
        <v/>
      </c>
      <c r="G664" t="str">
        <f>_xlfn.XLOOKUP(A664,'2023'!B:B,'2023'!AE:AE,"")</f>
        <v/>
      </c>
      <c r="H664" t="str">
        <f>_xlfn.XLOOKUP(A664,'2024'!B:B,'2024'!AV:AV,"")</f>
        <v/>
      </c>
      <c r="I664" t="str">
        <f>_xlfn.XLOOKUP(A664,'2024'!B:B,'2024'!AZ:AZ,"")</f>
        <v/>
      </c>
      <c r="J664" t="str">
        <f>_xlfn.XLOOKUP(A664,'2025'!A:A,'2025'!E:E,"")</f>
        <v/>
      </c>
      <c r="K664" t="str">
        <f>_xlfn.XLOOKUP(A664,'2025'!A:A,'2025'!F:F,"")</f>
        <v/>
      </c>
    </row>
    <row r="665" spans="1:11">
      <c r="A665">
        <v>49</v>
      </c>
      <c r="B665" t="str">
        <f>_xlfn.XLOOKUP(A665,'2021'!A:A,'2021'!U:U, "")</f>
        <v/>
      </c>
      <c r="C665" t="str">
        <f>_xlfn.XLOOKUP(A665,'2021'!A:A,'2021'!V:V,"")</f>
        <v/>
      </c>
      <c r="D665" t="str">
        <f>_xlfn.XLOOKUP(A665,'2022'!A:A,'2022'!V:V,"")</f>
        <v/>
      </c>
      <c r="E665" t="str">
        <f>_xlfn.XLOOKUP(A665,'2022'!A:A,'2022'!W:W,"")</f>
        <v/>
      </c>
      <c r="F665" t="str">
        <f>_xlfn.XLOOKUP(A665,'2023'!B:B,'2023'!AD:AD,"")</f>
        <v/>
      </c>
      <c r="G665" t="str">
        <f>_xlfn.XLOOKUP(A665,'2023'!B:B,'2023'!AE:AE,"")</f>
        <v/>
      </c>
      <c r="H665" t="str">
        <f>_xlfn.XLOOKUP(A665,'2024'!B:B,'2024'!AV:AV,"")</f>
        <v/>
      </c>
      <c r="I665" t="str">
        <f>_xlfn.XLOOKUP(A665,'2024'!B:B,'2024'!AZ:AZ,"")</f>
        <v/>
      </c>
      <c r="J665" t="str">
        <f>_xlfn.XLOOKUP(A665,'2025'!A:A,'2025'!E:E,"")</f>
        <v/>
      </c>
      <c r="K665" t="str">
        <f>_xlfn.XLOOKUP(A665,'2025'!A:A,'2025'!F:F,"")</f>
        <v/>
      </c>
    </row>
    <row r="666" spans="1:11">
      <c r="A666">
        <v>40</v>
      </c>
      <c r="B666" t="str">
        <f>_xlfn.XLOOKUP(A666,'2021'!A:A,'2021'!U:U, "")</f>
        <v/>
      </c>
      <c r="C666" t="str">
        <f>_xlfn.XLOOKUP(A666,'2021'!A:A,'2021'!V:V,"")</f>
        <v/>
      </c>
      <c r="D666" t="str">
        <f>_xlfn.XLOOKUP(A666,'2022'!A:A,'2022'!V:V,"")</f>
        <v/>
      </c>
      <c r="E666" t="str">
        <f>_xlfn.XLOOKUP(A666,'2022'!A:A,'2022'!W:W,"")</f>
        <v/>
      </c>
      <c r="F666" t="str">
        <f>_xlfn.XLOOKUP(A666,'2023'!B:B,'2023'!AD:AD,"")</f>
        <v/>
      </c>
      <c r="G666" t="str">
        <f>_xlfn.XLOOKUP(A666,'2023'!B:B,'2023'!AE:AE,"")</f>
        <v/>
      </c>
      <c r="H666" t="str">
        <f>_xlfn.XLOOKUP(A666,'2024'!B:B,'2024'!AV:AV,"")</f>
        <v/>
      </c>
      <c r="I666" t="str">
        <f>_xlfn.XLOOKUP(A666,'2024'!B:B,'2024'!AZ:AZ,"")</f>
        <v/>
      </c>
      <c r="J666" t="str">
        <f>_xlfn.XLOOKUP(A666,'2025'!A:A,'2025'!E:E,"")</f>
        <v/>
      </c>
      <c r="K666" t="str">
        <f>_xlfn.XLOOKUP(A666,'2025'!A:A,'2025'!F:F,"")</f>
        <v/>
      </c>
    </row>
    <row r="667" spans="1:11">
      <c r="A667">
        <v>455</v>
      </c>
      <c r="B667" t="str">
        <f>_xlfn.XLOOKUP(A667,'2021'!A:A,'2021'!U:U, "")</f>
        <v/>
      </c>
      <c r="C667" t="str">
        <f>_xlfn.XLOOKUP(A667,'2021'!A:A,'2021'!V:V,"")</f>
        <v/>
      </c>
      <c r="D667" t="str">
        <f>_xlfn.XLOOKUP(A667,'2022'!A:A,'2022'!V:V,"")</f>
        <v/>
      </c>
      <c r="E667" t="str">
        <f>_xlfn.XLOOKUP(A667,'2022'!A:A,'2022'!W:W,"")</f>
        <v/>
      </c>
      <c r="F667" t="str">
        <f>_xlfn.XLOOKUP(A667,'2023'!B:B,'2023'!AD:AD,"")</f>
        <v/>
      </c>
      <c r="G667" t="str">
        <f>_xlfn.XLOOKUP(A667,'2023'!B:B,'2023'!AE:AE,"")</f>
        <v/>
      </c>
      <c r="H667" t="str">
        <f>_xlfn.XLOOKUP(A667,'2024'!B:B,'2024'!AV:AV,"")</f>
        <v/>
      </c>
      <c r="I667" t="str">
        <f>_xlfn.XLOOKUP(A667,'2024'!B:B,'2024'!AZ:AZ,"")</f>
        <v/>
      </c>
      <c r="J667" t="str">
        <f>_xlfn.XLOOKUP(A667,'2025'!A:A,'2025'!E:E,"")</f>
        <v/>
      </c>
      <c r="K667" t="str">
        <f>_xlfn.XLOOKUP(A667,'2025'!A:A,'2025'!F:F,"")</f>
        <v/>
      </c>
    </row>
    <row r="668" spans="1:11">
      <c r="A668">
        <v>431</v>
      </c>
      <c r="B668" t="str">
        <f>_xlfn.XLOOKUP(A668,'2021'!A:A,'2021'!U:U, "")</f>
        <v/>
      </c>
      <c r="C668" t="str">
        <f>_xlfn.XLOOKUP(A668,'2021'!A:A,'2021'!V:V,"")</f>
        <v/>
      </c>
      <c r="D668" t="str">
        <f>_xlfn.XLOOKUP(A668,'2022'!A:A,'2022'!V:V,"")</f>
        <v/>
      </c>
      <c r="E668" t="str">
        <f>_xlfn.XLOOKUP(A668,'2022'!A:A,'2022'!W:W,"")</f>
        <v/>
      </c>
      <c r="F668" t="str">
        <f>_xlfn.XLOOKUP(A668,'2023'!B:B,'2023'!AD:AD,"")</f>
        <v/>
      </c>
      <c r="G668" t="str">
        <f>_xlfn.XLOOKUP(A668,'2023'!B:B,'2023'!AE:AE,"")</f>
        <v/>
      </c>
      <c r="H668" t="str">
        <f>_xlfn.XLOOKUP(A668,'2024'!B:B,'2024'!AV:AV,"")</f>
        <v/>
      </c>
      <c r="I668" t="str">
        <f>_xlfn.XLOOKUP(A668,'2024'!B:B,'2024'!AZ:AZ,"")</f>
        <v/>
      </c>
      <c r="J668" t="str">
        <f>_xlfn.XLOOKUP(A668,'2025'!A:A,'2025'!E:E,"")</f>
        <v/>
      </c>
      <c r="K668" t="str">
        <f>_xlfn.XLOOKUP(A668,'2025'!A:A,'2025'!F:F,"")</f>
        <v/>
      </c>
    </row>
    <row r="669" spans="1:11">
      <c r="A669">
        <v>492</v>
      </c>
      <c r="B669" t="str">
        <f>_xlfn.XLOOKUP(A669,'2021'!A:A,'2021'!U:U, "")</f>
        <v/>
      </c>
      <c r="C669" t="str">
        <f>_xlfn.XLOOKUP(A669,'2021'!A:A,'2021'!V:V,"")</f>
        <v/>
      </c>
      <c r="D669" t="str">
        <f>_xlfn.XLOOKUP(A669,'2022'!A:A,'2022'!V:V,"")</f>
        <v/>
      </c>
      <c r="E669" t="str">
        <f>_xlfn.XLOOKUP(A669,'2022'!A:A,'2022'!W:W,"")</f>
        <v/>
      </c>
      <c r="F669" t="str">
        <f>_xlfn.XLOOKUP(A669,'2023'!B:B,'2023'!AD:AD,"")</f>
        <v/>
      </c>
      <c r="G669" t="str">
        <f>_xlfn.XLOOKUP(A669,'2023'!B:B,'2023'!AE:AE,"")</f>
        <v/>
      </c>
      <c r="H669" t="str">
        <f>_xlfn.XLOOKUP(A669,'2024'!B:B,'2024'!AV:AV,"")</f>
        <v/>
      </c>
      <c r="I669" t="str">
        <f>_xlfn.XLOOKUP(A669,'2024'!B:B,'2024'!AZ:AZ,"")</f>
        <v/>
      </c>
      <c r="J669" t="str">
        <f>_xlfn.XLOOKUP(A669,'2025'!A:A,'2025'!E:E,"")</f>
        <v/>
      </c>
      <c r="K669" t="str">
        <f>_xlfn.XLOOKUP(A669,'2025'!A:A,'2025'!F:F,"")</f>
        <v/>
      </c>
    </row>
    <row r="670" spans="1:11">
      <c r="A670">
        <v>497</v>
      </c>
      <c r="B670" t="str">
        <f>_xlfn.XLOOKUP(A670,'2021'!A:A,'2021'!U:U, "")</f>
        <v/>
      </c>
      <c r="C670" t="str">
        <f>_xlfn.XLOOKUP(A670,'2021'!A:A,'2021'!V:V,"")</f>
        <v/>
      </c>
      <c r="D670" t="str">
        <f>_xlfn.XLOOKUP(A670,'2022'!A:A,'2022'!V:V,"")</f>
        <v/>
      </c>
      <c r="E670" t="str">
        <f>_xlfn.XLOOKUP(A670,'2022'!A:A,'2022'!W:W,"")</f>
        <v/>
      </c>
      <c r="F670" t="str">
        <f>_xlfn.XLOOKUP(A670,'2023'!B:B,'2023'!AD:AD,"")</f>
        <v/>
      </c>
      <c r="G670" t="str">
        <f>_xlfn.XLOOKUP(A670,'2023'!B:B,'2023'!AE:AE,"")</f>
        <v/>
      </c>
      <c r="H670" t="str">
        <f>_xlfn.XLOOKUP(A670,'2024'!B:B,'2024'!AV:AV,"")</f>
        <v/>
      </c>
      <c r="I670" t="str">
        <f>_xlfn.XLOOKUP(A670,'2024'!B:B,'2024'!AZ:AZ,"")</f>
        <v/>
      </c>
      <c r="J670" t="str">
        <f>_xlfn.XLOOKUP(A670,'2025'!A:A,'2025'!E:E,"")</f>
        <v/>
      </c>
      <c r="K670" t="str">
        <f>_xlfn.XLOOKUP(A670,'2025'!A:A,'2025'!F:F,"")</f>
        <v/>
      </c>
    </row>
    <row r="671" spans="1:11">
      <c r="A671">
        <v>97</v>
      </c>
      <c r="B671" t="str">
        <f>_xlfn.XLOOKUP(A671,'2021'!A:A,'2021'!U:U, "")</f>
        <v/>
      </c>
      <c r="C671" t="str">
        <f>_xlfn.XLOOKUP(A671,'2021'!A:A,'2021'!V:V,"")</f>
        <v/>
      </c>
      <c r="D671" t="str">
        <f>_xlfn.XLOOKUP(A671,'2022'!A:A,'2022'!V:V,"")</f>
        <v/>
      </c>
      <c r="E671" t="str">
        <f>_xlfn.XLOOKUP(A671,'2022'!A:A,'2022'!W:W,"")</f>
        <v/>
      </c>
      <c r="F671" t="str">
        <f>_xlfn.XLOOKUP(A671,'2023'!B:B,'2023'!AD:AD,"")</f>
        <v/>
      </c>
      <c r="G671" t="str">
        <f>_xlfn.XLOOKUP(A671,'2023'!B:B,'2023'!AE:AE,"")</f>
        <v/>
      </c>
      <c r="H671" t="str">
        <f>_xlfn.XLOOKUP(A671,'2024'!B:B,'2024'!AV:AV,"")</f>
        <v/>
      </c>
      <c r="I671" t="str">
        <f>_xlfn.XLOOKUP(A671,'2024'!B:B,'2024'!AZ:AZ,"")</f>
        <v/>
      </c>
      <c r="J671" t="str">
        <f>_xlfn.XLOOKUP(A671,'2025'!A:A,'2025'!E:E,"")</f>
        <v/>
      </c>
      <c r="K671" t="str">
        <f>_xlfn.XLOOKUP(A671,'2025'!A:A,'2025'!F:F,"")</f>
        <v/>
      </c>
    </row>
    <row r="672" spans="1:11">
      <c r="A672">
        <v>153</v>
      </c>
      <c r="B672" t="str">
        <f>_xlfn.XLOOKUP(A672,'2021'!A:A,'2021'!U:U, "")</f>
        <v/>
      </c>
      <c r="C672" t="str">
        <f>_xlfn.XLOOKUP(A672,'2021'!A:A,'2021'!V:V,"")</f>
        <v/>
      </c>
      <c r="D672" t="str">
        <f>_xlfn.XLOOKUP(A672,'2022'!A:A,'2022'!V:V,"")</f>
        <v/>
      </c>
      <c r="E672" t="str">
        <f>_xlfn.XLOOKUP(A672,'2022'!A:A,'2022'!W:W,"")</f>
        <v/>
      </c>
      <c r="F672" t="str">
        <f>_xlfn.XLOOKUP(A672,'2023'!B:B,'2023'!AD:AD,"")</f>
        <v/>
      </c>
      <c r="G672" t="str">
        <f>_xlfn.XLOOKUP(A672,'2023'!B:B,'2023'!AE:AE,"")</f>
        <v/>
      </c>
      <c r="H672" t="str">
        <f>_xlfn.XLOOKUP(A672,'2024'!B:B,'2024'!AV:AV,"")</f>
        <v/>
      </c>
      <c r="I672" t="str">
        <f>_xlfn.XLOOKUP(A672,'2024'!B:B,'2024'!AZ:AZ,"")</f>
        <v/>
      </c>
      <c r="J672" t="str">
        <f>_xlfn.XLOOKUP(A672,'2025'!A:A,'2025'!E:E,"")</f>
        <v/>
      </c>
      <c r="K672" t="str">
        <f>_xlfn.XLOOKUP(A672,'2025'!A:A,'2025'!F:F,"")</f>
        <v/>
      </c>
    </row>
    <row r="673" spans="1:11">
      <c r="A673">
        <v>316</v>
      </c>
      <c r="B673" t="str">
        <f>_xlfn.XLOOKUP(A673,'2021'!A:A,'2021'!U:U, "")</f>
        <v/>
      </c>
      <c r="C673" t="str">
        <f>_xlfn.XLOOKUP(A673,'2021'!A:A,'2021'!V:V,"")</f>
        <v/>
      </c>
      <c r="D673" t="str">
        <f>_xlfn.XLOOKUP(A673,'2022'!A:A,'2022'!V:V,"")</f>
        <v/>
      </c>
      <c r="E673" t="str">
        <f>_xlfn.XLOOKUP(A673,'2022'!A:A,'2022'!W:W,"")</f>
        <v/>
      </c>
      <c r="F673" t="str">
        <f>_xlfn.XLOOKUP(A673,'2023'!B:B,'2023'!AD:AD,"")</f>
        <v/>
      </c>
      <c r="G673" t="str">
        <f>_xlfn.XLOOKUP(A673,'2023'!B:B,'2023'!AE:AE,"")</f>
        <v/>
      </c>
      <c r="H673" t="str">
        <f>_xlfn.XLOOKUP(A673,'2024'!B:B,'2024'!AV:AV,"")</f>
        <v/>
      </c>
      <c r="I673" t="str">
        <f>_xlfn.XLOOKUP(A673,'2024'!B:B,'2024'!AZ:AZ,"")</f>
        <v/>
      </c>
      <c r="J673" t="str">
        <f>_xlfn.XLOOKUP(A673,'2025'!A:A,'2025'!E:E,"")</f>
        <v/>
      </c>
      <c r="K673" t="str">
        <f>_xlfn.XLOOKUP(A673,'2025'!A:A,'2025'!F:F,"")</f>
        <v/>
      </c>
    </row>
    <row r="674" spans="1:11">
      <c r="A674">
        <v>155</v>
      </c>
      <c r="B674" t="str">
        <f>_xlfn.XLOOKUP(A674,'2021'!A:A,'2021'!U:U, "")</f>
        <v/>
      </c>
      <c r="C674" t="str">
        <f>_xlfn.XLOOKUP(A674,'2021'!A:A,'2021'!V:V,"")</f>
        <v/>
      </c>
      <c r="D674" t="str">
        <f>_xlfn.XLOOKUP(A674,'2022'!A:A,'2022'!V:V,"")</f>
        <v/>
      </c>
      <c r="E674" t="str">
        <f>_xlfn.XLOOKUP(A674,'2022'!A:A,'2022'!W:W,"")</f>
        <v/>
      </c>
      <c r="F674" t="str">
        <f>_xlfn.XLOOKUP(A674,'2023'!B:B,'2023'!AD:AD,"")</f>
        <v/>
      </c>
      <c r="G674" t="str">
        <f>_xlfn.XLOOKUP(A674,'2023'!B:B,'2023'!AE:AE,"")</f>
        <v/>
      </c>
      <c r="H674" t="str">
        <f>_xlfn.XLOOKUP(A674,'2024'!B:B,'2024'!AV:AV,"")</f>
        <v/>
      </c>
      <c r="I674" t="str">
        <f>_xlfn.XLOOKUP(A674,'2024'!B:B,'2024'!AZ:AZ,"")</f>
        <v/>
      </c>
      <c r="J674" t="str">
        <f>_xlfn.XLOOKUP(A674,'2025'!A:A,'2025'!E:E,"")</f>
        <v/>
      </c>
      <c r="K674" t="str">
        <f>_xlfn.XLOOKUP(A674,'2025'!A:A,'2025'!F:F,"")</f>
        <v/>
      </c>
    </row>
    <row r="675" spans="1:11">
      <c r="A675">
        <v>130</v>
      </c>
      <c r="B675" t="str">
        <f>_xlfn.XLOOKUP(A675,'2021'!A:A,'2021'!U:U, "")</f>
        <v/>
      </c>
      <c r="C675" t="str">
        <f>_xlfn.XLOOKUP(A675,'2021'!A:A,'2021'!V:V,"")</f>
        <v/>
      </c>
      <c r="D675" t="str">
        <f>_xlfn.XLOOKUP(A675,'2022'!A:A,'2022'!V:V,"")</f>
        <v/>
      </c>
      <c r="E675" t="str">
        <f>_xlfn.XLOOKUP(A675,'2022'!A:A,'2022'!W:W,"")</f>
        <v/>
      </c>
      <c r="F675" t="str">
        <f>_xlfn.XLOOKUP(A675,'2023'!B:B,'2023'!AD:AD,"")</f>
        <v/>
      </c>
      <c r="G675" t="str">
        <f>_xlfn.XLOOKUP(A675,'2023'!B:B,'2023'!AE:AE,"")</f>
        <v/>
      </c>
      <c r="H675" t="str">
        <f>_xlfn.XLOOKUP(A675,'2024'!B:B,'2024'!AV:AV,"")</f>
        <v/>
      </c>
      <c r="I675" t="str">
        <f>_xlfn.XLOOKUP(A675,'2024'!B:B,'2024'!AZ:AZ,"")</f>
        <v/>
      </c>
      <c r="J675" t="str">
        <f>_xlfn.XLOOKUP(A675,'2025'!A:A,'2025'!E:E,"")</f>
        <v/>
      </c>
      <c r="K675" t="str">
        <f>_xlfn.XLOOKUP(A675,'2025'!A:A,'2025'!F:F,"")</f>
        <v/>
      </c>
    </row>
    <row r="676" spans="1:11">
      <c r="A676">
        <v>98</v>
      </c>
      <c r="B676" t="str">
        <f>_xlfn.XLOOKUP(A676,'2021'!A:A,'2021'!U:U, "")</f>
        <v/>
      </c>
      <c r="C676" t="str">
        <f>_xlfn.XLOOKUP(A676,'2021'!A:A,'2021'!V:V,"")</f>
        <v/>
      </c>
      <c r="D676" t="str">
        <f>_xlfn.XLOOKUP(A676,'2022'!A:A,'2022'!V:V,"")</f>
        <v/>
      </c>
      <c r="E676" t="str">
        <f>_xlfn.XLOOKUP(A676,'2022'!A:A,'2022'!W:W,"")</f>
        <v/>
      </c>
      <c r="F676" t="str">
        <f>_xlfn.XLOOKUP(A676,'2023'!B:B,'2023'!AD:AD,"")</f>
        <v/>
      </c>
      <c r="G676" t="str">
        <f>_xlfn.XLOOKUP(A676,'2023'!B:B,'2023'!AE:AE,"")</f>
        <v/>
      </c>
      <c r="H676" t="str">
        <f>_xlfn.XLOOKUP(A676,'2024'!B:B,'2024'!AV:AV,"")</f>
        <v/>
      </c>
      <c r="I676" t="str">
        <f>_xlfn.XLOOKUP(A676,'2024'!B:B,'2024'!AZ:AZ,"")</f>
        <v/>
      </c>
      <c r="J676" t="str">
        <f>_xlfn.XLOOKUP(A676,'2025'!A:A,'2025'!E:E,"")</f>
        <v/>
      </c>
      <c r="K676" t="str">
        <f>_xlfn.XLOOKUP(A676,'2025'!A:A,'2025'!F:F,"")</f>
        <v/>
      </c>
    </row>
    <row r="677" spans="1:11">
      <c r="A677">
        <v>303</v>
      </c>
      <c r="B677" t="str">
        <f>_xlfn.XLOOKUP(A677,'2021'!A:A,'2021'!U:U, "")</f>
        <v/>
      </c>
      <c r="C677" t="str">
        <f>_xlfn.XLOOKUP(A677,'2021'!A:A,'2021'!V:V,"")</f>
        <v/>
      </c>
      <c r="D677" t="str">
        <f>_xlfn.XLOOKUP(A677,'2022'!A:A,'2022'!V:V,"")</f>
        <v/>
      </c>
      <c r="E677" t="str">
        <f>_xlfn.XLOOKUP(A677,'2022'!A:A,'2022'!W:W,"")</f>
        <v/>
      </c>
      <c r="F677" t="str">
        <f>_xlfn.XLOOKUP(A677,'2023'!B:B,'2023'!AD:AD,"")</f>
        <v/>
      </c>
      <c r="G677" t="str">
        <f>_xlfn.XLOOKUP(A677,'2023'!B:B,'2023'!AE:AE,"")</f>
        <v/>
      </c>
      <c r="H677" t="str">
        <f>_xlfn.XLOOKUP(A677,'2024'!B:B,'2024'!AV:AV,"")</f>
        <v/>
      </c>
      <c r="I677" t="str">
        <f>_xlfn.XLOOKUP(A677,'2024'!B:B,'2024'!AZ:AZ,"")</f>
        <v/>
      </c>
      <c r="J677" t="str">
        <f>_xlfn.XLOOKUP(A677,'2025'!A:A,'2025'!E:E,"")</f>
        <v/>
      </c>
      <c r="K677" t="str">
        <f>_xlfn.XLOOKUP(A677,'2025'!A:A,'2025'!F:F,"")</f>
        <v/>
      </c>
    </row>
    <row r="678" spans="1:11">
      <c r="A678">
        <v>91</v>
      </c>
      <c r="B678" t="str">
        <f>_xlfn.XLOOKUP(A678,'2021'!A:A,'2021'!U:U, "")</f>
        <v/>
      </c>
      <c r="C678" t="str">
        <f>_xlfn.XLOOKUP(A678,'2021'!A:A,'2021'!V:V,"")</f>
        <v/>
      </c>
      <c r="D678" t="str">
        <f>_xlfn.XLOOKUP(A678,'2022'!A:A,'2022'!V:V,"")</f>
        <v/>
      </c>
      <c r="E678" t="str">
        <f>_xlfn.XLOOKUP(A678,'2022'!A:A,'2022'!W:W,"")</f>
        <v/>
      </c>
      <c r="F678" t="str">
        <f>_xlfn.XLOOKUP(A678,'2023'!B:B,'2023'!AD:AD,"")</f>
        <v/>
      </c>
      <c r="G678" t="str">
        <f>_xlfn.XLOOKUP(A678,'2023'!B:B,'2023'!AE:AE,"")</f>
        <v/>
      </c>
      <c r="H678" t="str">
        <f>_xlfn.XLOOKUP(A678,'2024'!B:B,'2024'!AV:AV,"")</f>
        <v/>
      </c>
      <c r="I678" t="str">
        <f>_xlfn.XLOOKUP(A678,'2024'!B:B,'2024'!AZ:AZ,"")</f>
        <v/>
      </c>
      <c r="J678" t="str">
        <f>_xlfn.XLOOKUP(A678,'2025'!A:A,'2025'!E:E,"")</f>
        <v/>
      </c>
      <c r="K678" t="str">
        <f>_xlfn.XLOOKUP(A678,'2025'!A:A,'2025'!F:F,"")</f>
        <v/>
      </c>
    </row>
    <row r="679" spans="1:11">
      <c r="A679">
        <v>313</v>
      </c>
      <c r="B679" t="str">
        <f>_xlfn.XLOOKUP(A679,'2021'!A:A,'2021'!U:U, "")</f>
        <v/>
      </c>
      <c r="C679" t="str">
        <f>_xlfn.XLOOKUP(A679,'2021'!A:A,'2021'!V:V,"")</f>
        <v/>
      </c>
      <c r="D679" t="str">
        <f>_xlfn.XLOOKUP(A679,'2022'!A:A,'2022'!V:V,"")</f>
        <v/>
      </c>
      <c r="E679" t="str">
        <f>_xlfn.XLOOKUP(A679,'2022'!A:A,'2022'!W:W,"")</f>
        <v/>
      </c>
      <c r="F679" t="str">
        <f>_xlfn.XLOOKUP(A679,'2023'!B:B,'2023'!AD:AD,"")</f>
        <v/>
      </c>
      <c r="G679" t="str">
        <f>_xlfn.XLOOKUP(A679,'2023'!B:B,'2023'!AE:AE,"")</f>
        <v/>
      </c>
      <c r="H679" t="str">
        <f>_xlfn.XLOOKUP(A679,'2024'!B:B,'2024'!AV:AV,"")</f>
        <v/>
      </c>
      <c r="I679" t="str">
        <f>_xlfn.XLOOKUP(A679,'2024'!B:B,'2024'!AZ:AZ,"")</f>
        <v/>
      </c>
      <c r="J679" t="str">
        <f>_xlfn.XLOOKUP(A679,'2025'!A:A,'2025'!E:E,"")</f>
        <v/>
      </c>
      <c r="K679" t="str">
        <f>_xlfn.XLOOKUP(A679,'2025'!A:A,'2025'!F:F,"")</f>
        <v/>
      </c>
    </row>
    <row r="680" spans="1:11">
      <c r="A680">
        <v>12</v>
      </c>
      <c r="B680" t="str">
        <f>_xlfn.XLOOKUP(A680,'2021'!A:A,'2021'!U:U, "")</f>
        <v/>
      </c>
      <c r="C680" t="str">
        <f>_xlfn.XLOOKUP(A680,'2021'!A:A,'2021'!V:V,"")</f>
        <v/>
      </c>
      <c r="D680" t="str">
        <f>_xlfn.XLOOKUP(A680,'2022'!A:A,'2022'!V:V,"")</f>
        <v/>
      </c>
      <c r="E680" t="str">
        <f>_xlfn.XLOOKUP(A680,'2022'!A:A,'2022'!W:W,"")</f>
        <v/>
      </c>
      <c r="F680" t="str">
        <f>_xlfn.XLOOKUP(A680,'2023'!B:B,'2023'!AD:AD,"")</f>
        <v/>
      </c>
      <c r="G680" t="str">
        <f>_xlfn.XLOOKUP(A680,'2023'!B:B,'2023'!AE:AE,"")</f>
        <v/>
      </c>
      <c r="H680" t="str">
        <f>_xlfn.XLOOKUP(A680,'2024'!B:B,'2024'!AV:AV,"")</f>
        <v/>
      </c>
      <c r="I680" t="str">
        <f>_xlfn.XLOOKUP(A680,'2024'!B:B,'2024'!AZ:AZ,"")</f>
        <v/>
      </c>
      <c r="J680" t="str">
        <f>_xlfn.XLOOKUP(A680,'2025'!A:A,'2025'!E:E,"")</f>
        <v/>
      </c>
      <c r="K680" t="str">
        <f>_xlfn.XLOOKUP(A680,'2025'!A:A,'2025'!F:F,"")</f>
        <v/>
      </c>
    </row>
    <row r="681" spans="1:11">
      <c r="A681">
        <v>393</v>
      </c>
      <c r="B681" t="str">
        <f>_xlfn.XLOOKUP(A681,'2021'!A:A,'2021'!U:U, "")</f>
        <v/>
      </c>
      <c r="C681" t="str">
        <f>_xlfn.XLOOKUP(A681,'2021'!A:A,'2021'!V:V,"")</f>
        <v/>
      </c>
      <c r="D681" t="str">
        <f>_xlfn.XLOOKUP(A681,'2022'!A:A,'2022'!V:V,"")</f>
        <v/>
      </c>
      <c r="E681" t="str">
        <f>_xlfn.XLOOKUP(A681,'2022'!A:A,'2022'!W:W,"")</f>
        <v/>
      </c>
      <c r="F681" t="str">
        <f>_xlfn.XLOOKUP(A681,'2023'!B:B,'2023'!AD:AD,"")</f>
        <v/>
      </c>
      <c r="G681" t="str">
        <f>_xlfn.XLOOKUP(A681,'2023'!B:B,'2023'!AE:AE,"")</f>
        <v/>
      </c>
      <c r="H681" t="str">
        <f>_xlfn.XLOOKUP(A681,'2024'!B:B,'2024'!AV:AV,"")</f>
        <v/>
      </c>
      <c r="I681" t="str">
        <f>_xlfn.XLOOKUP(A681,'2024'!B:B,'2024'!AZ:AZ,"")</f>
        <v/>
      </c>
      <c r="J681" t="str">
        <f>_xlfn.XLOOKUP(A681,'2025'!A:A,'2025'!E:E,"")</f>
        <v/>
      </c>
      <c r="K681" t="str">
        <f>_xlfn.XLOOKUP(A681,'2025'!A:A,'2025'!F:F,"")</f>
        <v/>
      </c>
    </row>
    <row r="682" spans="1:11">
      <c r="A682">
        <v>58</v>
      </c>
      <c r="B682" t="str">
        <f>_xlfn.XLOOKUP(A682,'2021'!A:A,'2021'!U:U, "")</f>
        <v/>
      </c>
      <c r="C682" t="str">
        <f>_xlfn.XLOOKUP(A682,'2021'!A:A,'2021'!V:V,"")</f>
        <v/>
      </c>
      <c r="D682" t="str">
        <f>_xlfn.XLOOKUP(A682,'2022'!A:A,'2022'!V:V,"")</f>
        <v/>
      </c>
      <c r="E682" t="str">
        <f>_xlfn.XLOOKUP(A682,'2022'!A:A,'2022'!W:W,"")</f>
        <v/>
      </c>
      <c r="F682" t="str">
        <f>_xlfn.XLOOKUP(A682,'2023'!B:B,'2023'!AD:AD,"")</f>
        <v/>
      </c>
      <c r="G682" t="str">
        <f>_xlfn.XLOOKUP(A682,'2023'!B:B,'2023'!AE:AE,"")</f>
        <v/>
      </c>
      <c r="H682" t="str">
        <f>_xlfn.XLOOKUP(A682,'2024'!B:B,'2024'!AV:AV,"")</f>
        <v/>
      </c>
      <c r="I682" t="str">
        <f>_xlfn.XLOOKUP(A682,'2024'!B:B,'2024'!AZ:AZ,"")</f>
        <v/>
      </c>
      <c r="J682" t="str">
        <f>_xlfn.XLOOKUP(A682,'2025'!A:A,'2025'!E:E,"")</f>
        <v/>
      </c>
      <c r="K682" t="str">
        <f>_xlfn.XLOOKUP(A682,'2025'!A:A,'2025'!F:F,"")</f>
        <v/>
      </c>
    </row>
    <row r="683" spans="1:11">
      <c r="A683">
        <v>127</v>
      </c>
      <c r="B683" t="str">
        <f>_xlfn.XLOOKUP(A683,'2021'!A:A,'2021'!U:U, "")</f>
        <v/>
      </c>
      <c r="C683" t="str">
        <f>_xlfn.XLOOKUP(A683,'2021'!A:A,'2021'!V:V,"")</f>
        <v/>
      </c>
      <c r="D683" t="str">
        <f>_xlfn.XLOOKUP(A683,'2022'!A:A,'2022'!V:V,"")</f>
        <v/>
      </c>
      <c r="E683" t="str">
        <f>_xlfn.XLOOKUP(A683,'2022'!A:A,'2022'!W:W,"")</f>
        <v/>
      </c>
      <c r="F683" t="str">
        <f>_xlfn.XLOOKUP(A683,'2023'!B:B,'2023'!AD:AD,"")</f>
        <v/>
      </c>
      <c r="G683" t="str">
        <f>_xlfn.XLOOKUP(A683,'2023'!B:B,'2023'!AE:AE,"")</f>
        <v/>
      </c>
      <c r="H683" t="str">
        <f>_xlfn.XLOOKUP(A683,'2024'!B:B,'2024'!AV:AV,"")</f>
        <v/>
      </c>
      <c r="I683" t="str">
        <f>_xlfn.XLOOKUP(A683,'2024'!B:B,'2024'!AZ:AZ,"")</f>
        <v/>
      </c>
      <c r="J683" t="str">
        <f>_xlfn.XLOOKUP(A683,'2025'!A:A,'2025'!E:E,"")</f>
        <v/>
      </c>
      <c r="K683" t="str">
        <f>_xlfn.XLOOKUP(A683,'2025'!A:A,'2025'!F:F,"")</f>
        <v/>
      </c>
    </row>
    <row r="684" spans="1:11">
      <c r="A684">
        <v>349</v>
      </c>
      <c r="B684" t="str">
        <f>_xlfn.XLOOKUP(A684,'2021'!A:A,'2021'!U:U, "")</f>
        <v/>
      </c>
      <c r="C684" t="str">
        <f>_xlfn.XLOOKUP(A684,'2021'!A:A,'2021'!V:V,"")</f>
        <v/>
      </c>
      <c r="D684" t="str">
        <f>_xlfn.XLOOKUP(A684,'2022'!A:A,'2022'!V:V,"")</f>
        <v/>
      </c>
      <c r="E684" t="str">
        <f>_xlfn.XLOOKUP(A684,'2022'!A:A,'2022'!W:W,"")</f>
        <v/>
      </c>
      <c r="F684" t="str">
        <f>_xlfn.XLOOKUP(A684,'2023'!B:B,'2023'!AD:AD,"")</f>
        <v/>
      </c>
      <c r="G684" t="str">
        <f>_xlfn.XLOOKUP(A684,'2023'!B:B,'2023'!AE:AE,"")</f>
        <v/>
      </c>
      <c r="H684" t="str">
        <f>_xlfn.XLOOKUP(A684,'2024'!B:B,'2024'!AV:AV,"")</f>
        <v/>
      </c>
      <c r="I684" t="str">
        <f>_xlfn.XLOOKUP(A684,'2024'!B:B,'2024'!AZ:AZ,"")</f>
        <v/>
      </c>
      <c r="J684" t="str">
        <f>_xlfn.XLOOKUP(A684,'2025'!A:A,'2025'!E:E,"")</f>
        <v/>
      </c>
      <c r="K684" t="str">
        <f>_xlfn.XLOOKUP(A684,'2025'!A:A,'2025'!F:F,"")</f>
        <v/>
      </c>
    </row>
    <row r="685" spans="1:11">
      <c r="A685">
        <v>36</v>
      </c>
      <c r="B685" t="str">
        <f>_xlfn.XLOOKUP(A685,'2021'!A:A,'2021'!U:U, "")</f>
        <v/>
      </c>
      <c r="C685" t="str">
        <f>_xlfn.XLOOKUP(A685,'2021'!A:A,'2021'!V:V,"")</f>
        <v/>
      </c>
      <c r="D685" t="str">
        <f>_xlfn.XLOOKUP(A685,'2022'!A:A,'2022'!V:V,"")</f>
        <v/>
      </c>
      <c r="E685" t="str">
        <f>_xlfn.XLOOKUP(A685,'2022'!A:A,'2022'!W:W,"")</f>
        <v/>
      </c>
      <c r="F685" t="str">
        <f>_xlfn.XLOOKUP(A685,'2023'!B:B,'2023'!AD:AD,"")</f>
        <v/>
      </c>
      <c r="G685" t="str">
        <f>_xlfn.XLOOKUP(A685,'2023'!B:B,'2023'!AE:AE,"")</f>
        <v/>
      </c>
      <c r="H685" t="str">
        <f>_xlfn.XLOOKUP(A685,'2024'!B:B,'2024'!AV:AV,"")</f>
        <v/>
      </c>
      <c r="I685" t="str">
        <f>_xlfn.XLOOKUP(A685,'2024'!B:B,'2024'!AZ:AZ,"")</f>
        <v/>
      </c>
      <c r="J685" t="str">
        <f>_xlfn.XLOOKUP(A685,'2025'!A:A,'2025'!E:E,"")</f>
        <v/>
      </c>
      <c r="K685" t="str">
        <f>_xlfn.XLOOKUP(A685,'2025'!A:A,'2025'!F:F,"")</f>
        <v/>
      </c>
    </row>
    <row r="686" spans="1:11">
      <c r="A686">
        <v>88</v>
      </c>
      <c r="B686" t="str">
        <f>_xlfn.XLOOKUP(A686,'2021'!A:A,'2021'!U:U, "")</f>
        <v/>
      </c>
      <c r="C686" t="str">
        <f>_xlfn.XLOOKUP(A686,'2021'!A:A,'2021'!V:V,"")</f>
        <v/>
      </c>
      <c r="D686" t="str">
        <f>_xlfn.XLOOKUP(A686,'2022'!A:A,'2022'!V:V,"")</f>
        <v/>
      </c>
      <c r="E686" t="str">
        <f>_xlfn.XLOOKUP(A686,'2022'!A:A,'2022'!W:W,"")</f>
        <v/>
      </c>
      <c r="F686" t="str">
        <f>_xlfn.XLOOKUP(A686,'2023'!B:B,'2023'!AD:AD,"")</f>
        <v/>
      </c>
      <c r="G686" t="str">
        <f>_xlfn.XLOOKUP(A686,'2023'!B:B,'2023'!AE:AE,"")</f>
        <v/>
      </c>
      <c r="H686" t="str">
        <f>_xlfn.XLOOKUP(A686,'2024'!B:B,'2024'!AV:AV,"")</f>
        <v/>
      </c>
      <c r="I686" t="str">
        <f>_xlfn.XLOOKUP(A686,'2024'!B:B,'2024'!AZ:AZ,"")</f>
        <v/>
      </c>
      <c r="J686" t="str">
        <f>_xlfn.XLOOKUP(A686,'2025'!A:A,'2025'!E:E,"")</f>
        <v/>
      </c>
      <c r="K686" t="str">
        <f>_xlfn.XLOOKUP(A686,'2025'!A:A,'2025'!F:F,"")</f>
        <v/>
      </c>
    </row>
    <row r="687" spans="1:11">
      <c r="A687">
        <v>102</v>
      </c>
      <c r="B687" t="str">
        <f>_xlfn.XLOOKUP(A687,'2021'!A:A,'2021'!U:U, "")</f>
        <v/>
      </c>
      <c r="C687" t="str">
        <f>_xlfn.XLOOKUP(A687,'2021'!A:A,'2021'!V:V,"")</f>
        <v/>
      </c>
      <c r="D687" t="str">
        <f>_xlfn.XLOOKUP(A687,'2022'!A:A,'2022'!V:V,"")</f>
        <v/>
      </c>
      <c r="E687" t="str">
        <f>_xlfn.XLOOKUP(A687,'2022'!A:A,'2022'!W:W,"")</f>
        <v/>
      </c>
      <c r="F687" t="str">
        <f>_xlfn.XLOOKUP(A687,'2023'!B:B,'2023'!AD:AD,"")</f>
        <v/>
      </c>
      <c r="G687" t="str">
        <f>_xlfn.XLOOKUP(A687,'2023'!B:B,'2023'!AE:AE,"")</f>
        <v/>
      </c>
      <c r="H687" t="str">
        <f>_xlfn.XLOOKUP(A687,'2024'!B:B,'2024'!AV:AV,"")</f>
        <v/>
      </c>
      <c r="I687" t="str">
        <f>_xlfn.XLOOKUP(A687,'2024'!B:B,'2024'!AZ:AZ,"")</f>
        <v/>
      </c>
      <c r="J687" t="str">
        <f>_xlfn.XLOOKUP(A687,'2025'!A:A,'2025'!E:E,"")</f>
        <v/>
      </c>
      <c r="K687" t="str">
        <f>_xlfn.XLOOKUP(A687,'2025'!A:A,'2025'!F:F,"")</f>
        <v/>
      </c>
    </row>
    <row r="688" spans="1:11">
      <c r="A688">
        <v>362</v>
      </c>
      <c r="B688" t="str">
        <f>_xlfn.XLOOKUP(A688,'2021'!A:A,'2021'!U:U, "")</f>
        <v/>
      </c>
      <c r="C688" t="str">
        <f>_xlfn.XLOOKUP(A688,'2021'!A:A,'2021'!V:V,"")</f>
        <v/>
      </c>
      <c r="D688" t="str">
        <f>_xlfn.XLOOKUP(A688,'2022'!A:A,'2022'!V:V,"")</f>
        <v/>
      </c>
      <c r="E688" t="str">
        <f>_xlfn.XLOOKUP(A688,'2022'!A:A,'2022'!W:W,"")</f>
        <v/>
      </c>
      <c r="F688" t="str">
        <f>_xlfn.XLOOKUP(A688,'2023'!B:B,'2023'!AD:AD,"")</f>
        <v/>
      </c>
      <c r="G688" t="str">
        <f>_xlfn.XLOOKUP(A688,'2023'!B:B,'2023'!AE:AE,"")</f>
        <v/>
      </c>
      <c r="H688" t="str">
        <f>_xlfn.XLOOKUP(A688,'2024'!B:B,'2024'!AV:AV,"")</f>
        <v/>
      </c>
      <c r="I688" t="str">
        <f>_xlfn.XLOOKUP(A688,'2024'!B:B,'2024'!AZ:AZ,"")</f>
        <v/>
      </c>
      <c r="J688" t="str">
        <f>_xlfn.XLOOKUP(A688,'2025'!A:A,'2025'!E:E,"")</f>
        <v/>
      </c>
      <c r="K688" t="str">
        <f>_xlfn.XLOOKUP(A688,'2025'!A:A,'2025'!F:F,"")</f>
        <v/>
      </c>
    </row>
    <row r="689" spans="1:11">
      <c r="A689">
        <v>191</v>
      </c>
      <c r="B689" t="str">
        <f>_xlfn.XLOOKUP(A689,'2021'!A:A,'2021'!U:U, "")</f>
        <v/>
      </c>
      <c r="C689" t="str">
        <f>_xlfn.XLOOKUP(A689,'2021'!A:A,'2021'!V:V,"")</f>
        <v/>
      </c>
      <c r="D689" t="str">
        <f>_xlfn.XLOOKUP(A689,'2022'!A:A,'2022'!V:V,"")</f>
        <v/>
      </c>
      <c r="E689" t="str">
        <f>_xlfn.XLOOKUP(A689,'2022'!A:A,'2022'!W:W,"")</f>
        <v/>
      </c>
      <c r="F689" t="str">
        <f>_xlfn.XLOOKUP(A689,'2023'!B:B,'2023'!AD:AD,"")</f>
        <v/>
      </c>
      <c r="G689" t="str">
        <f>_xlfn.XLOOKUP(A689,'2023'!B:B,'2023'!AE:AE,"")</f>
        <v/>
      </c>
      <c r="H689" t="str">
        <f>_xlfn.XLOOKUP(A689,'2024'!B:B,'2024'!AV:AV,"")</f>
        <v/>
      </c>
      <c r="I689" t="str">
        <f>_xlfn.XLOOKUP(A689,'2024'!B:B,'2024'!AZ:AZ,"")</f>
        <v/>
      </c>
      <c r="J689" t="str">
        <f>_xlfn.XLOOKUP(A689,'2025'!A:A,'2025'!E:E,"")</f>
        <v/>
      </c>
      <c r="K689" t="str">
        <f>_xlfn.XLOOKUP(A689,'2025'!A:A,'2025'!F:F,"")</f>
        <v/>
      </c>
    </row>
    <row r="690" spans="1:11">
      <c r="A690">
        <v>39</v>
      </c>
      <c r="B690" t="str">
        <f>_xlfn.XLOOKUP(A690,'2021'!A:A,'2021'!U:U, "")</f>
        <v/>
      </c>
      <c r="C690" t="str">
        <f>_xlfn.XLOOKUP(A690,'2021'!A:A,'2021'!V:V,"")</f>
        <v/>
      </c>
      <c r="D690" t="str">
        <f>_xlfn.XLOOKUP(A690,'2022'!A:A,'2022'!V:V,"")</f>
        <v/>
      </c>
      <c r="E690" t="str">
        <f>_xlfn.XLOOKUP(A690,'2022'!A:A,'2022'!W:W,"")</f>
        <v/>
      </c>
      <c r="F690" t="str">
        <f>_xlfn.XLOOKUP(A690,'2023'!B:B,'2023'!AD:AD,"")</f>
        <v/>
      </c>
      <c r="G690" t="str">
        <f>_xlfn.XLOOKUP(A690,'2023'!B:B,'2023'!AE:AE,"")</f>
        <v/>
      </c>
      <c r="H690" t="str">
        <f>_xlfn.XLOOKUP(A690,'2024'!B:B,'2024'!AV:AV,"")</f>
        <v/>
      </c>
      <c r="I690" t="str">
        <f>_xlfn.XLOOKUP(A690,'2024'!B:B,'2024'!AZ:AZ,"")</f>
        <v/>
      </c>
      <c r="J690" t="str">
        <f>_xlfn.XLOOKUP(A690,'2025'!A:A,'2025'!E:E,"")</f>
        <v/>
      </c>
      <c r="K690" t="str">
        <f>_xlfn.XLOOKUP(A690,'2025'!A:A,'2025'!F:F,"")</f>
        <v/>
      </c>
    </row>
    <row r="691" spans="1:11">
      <c r="A691">
        <v>347</v>
      </c>
      <c r="B691" t="str">
        <f>_xlfn.XLOOKUP(A691,'2021'!A:A,'2021'!U:U, "")</f>
        <v/>
      </c>
      <c r="C691" t="str">
        <f>_xlfn.XLOOKUP(A691,'2021'!A:A,'2021'!V:V,"")</f>
        <v/>
      </c>
      <c r="D691" t="str">
        <f>_xlfn.XLOOKUP(A691,'2022'!A:A,'2022'!V:V,"")</f>
        <v/>
      </c>
      <c r="E691" t="str">
        <f>_xlfn.XLOOKUP(A691,'2022'!A:A,'2022'!W:W,"")</f>
        <v/>
      </c>
      <c r="F691" t="str">
        <f>_xlfn.XLOOKUP(A691,'2023'!B:B,'2023'!AD:AD,"")</f>
        <v/>
      </c>
      <c r="G691" t="str">
        <f>_xlfn.XLOOKUP(A691,'2023'!B:B,'2023'!AE:AE,"")</f>
        <v/>
      </c>
      <c r="H691" t="str">
        <f>_xlfn.XLOOKUP(A691,'2024'!B:B,'2024'!AV:AV,"")</f>
        <v/>
      </c>
      <c r="I691" t="str">
        <f>_xlfn.XLOOKUP(A691,'2024'!B:B,'2024'!AZ:AZ,"")</f>
        <v/>
      </c>
      <c r="J691" t="str">
        <f>_xlfn.XLOOKUP(A691,'2025'!A:A,'2025'!E:E,"")</f>
        <v/>
      </c>
      <c r="K691" t="str">
        <f>_xlfn.XLOOKUP(A691,'2025'!A:A,'2025'!F:F,"")</f>
        <v/>
      </c>
    </row>
    <row r="692" spans="1:11">
      <c r="A692">
        <v>24</v>
      </c>
      <c r="B692" t="str">
        <f>_xlfn.XLOOKUP(A692,'2021'!A:A,'2021'!U:U, "")</f>
        <v/>
      </c>
      <c r="C692" t="str">
        <f>_xlfn.XLOOKUP(A692,'2021'!A:A,'2021'!V:V,"")</f>
        <v/>
      </c>
      <c r="D692" t="str">
        <f>_xlfn.XLOOKUP(A692,'2022'!A:A,'2022'!V:V,"")</f>
        <v/>
      </c>
      <c r="E692" t="str">
        <f>_xlfn.XLOOKUP(A692,'2022'!A:A,'2022'!W:W,"")</f>
        <v/>
      </c>
      <c r="F692" t="str">
        <f>_xlfn.XLOOKUP(A692,'2023'!B:B,'2023'!AD:AD,"")</f>
        <v/>
      </c>
      <c r="G692" t="str">
        <f>_xlfn.XLOOKUP(A692,'2023'!B:B,'2023'!AE:AE,"")</f>
        <v/>
      </c>
      <c r="H692" t="str">
        <f>_xlfn.XLOOKUP(A692,'2024'!B:B,'2024'!AV:AV,"")</f>
        <v/>
      </c>
      <c r="I692" t="str">
        <f>_xlfn.XLOOKUP(A692,'2024'!B:B,'2024'!AZ:AZ,"")</f>
        <v/>
      </c>
      <c r="J692" t="str">
        <f>_xlfn.XLOOKUP(A692,'2025'!A:A,'2025'!E:E,"")</f>
        <v/>
      </c>
      <c r="K692" t="str">
        <f>_xlfn.XLOOKUP(A692,'2025'!A:A,'2025'!F:F,"")</f>
        <v/>
      </c>
    </row>
    <row r="693" spans="1:11">
      <c r="A693">
        <v>87</v>
      </c>
      <c r="B693" t="str">
        <f>_xlfn.XLOOKUP(A693,'2021'!A:A,'2021'!U:U, "")</f>
        <v/>
      </c>
      <c r="C693" t="str">
        <f>_xlfn.XLOOKUP(A693,'2021'!A:A,'2021'!V:V,"")</f>
        <v/>
      </c>
      <c r="D693" t="str">
        <f>_xlfn.XLOOKUP(A693,'2022'!A:A,'2022'!V:V,"")</f>
        <v/>
      </c>
      <c r="E693" t="str">
        <f>_xlfn.XLOOKUP(A693,'2022'!A:A,'2022'!W:W,"")</f>
        <v/>
      </c>
      <c r="F693" t="str">
        <f>_xlfn.XLOOKUP(A693,'2023'!B:B,'2023'!AD:AD,"")</f>
        <v/>
      </c>
      <c r="G693" t="str">
        <f>_xlfn.XLOOKUP(A693,'2023'!B:B,'2023'!AE:AE,"")</f>
        <v/>
      </c>
      <c r="H693" t="str">
        <f>_xlfn.XLOOKUP(A693,'2024'!B:B,'2024'!AV:AV,"")</f>
        <v/>
      </c>
      <c r="I693" t="str">
        <f>_xlfn.XLOOKUP(A693,'2024'!B:B,'2024'!AZ:AZ,"")</f>
        <v/>
      </c>
      <c r="J693" t="str">
        <f>_xlfn.XLOOKUP(A693,'2025'!A:A,'2025'!E:E,"")</f>
        <v/>
      </c>
      <c r="K693" t="str">
        <f>_xlfn.XLOOKUP(A693,'2025'!A:A,'2025'!F:F,"")</f>
        <v/>
      </c>
    </row>
    <row r="694" spans="1:11">
      <c r="A694">
        <v>291</v>
      </c>
      <c r="B694" t="str">
        <f>_xlfn.XLOOKUP(A694,'2021'!A:A,'2021'!U:U, "")</f>
        <v/>
      </c>
      <c r="C694" t="str">
        <f>_xlfn.XLOOKUP(A694,'2021'!A:A,'2021'!V:V,"")</f>
        <v/>
      </c>
      <c r="D694" t="str">
        <f>_xlfn.XLOOKUP(A694,'2022'!A:A,'2022'!V:V,"")</f>
        <v/>
      </c>
      <c r="E694" t="str">
        <f>_xlfn.XLOOKUP(A694,'2022'!A:A,'2022'!W:W,"")</f>
        <v/>
      </c>
      <c r="F694" t="str">
        <f>_xlfn.XLOOKUP(A694,'2023'!B:B,'2023'!AD:AD,"")</f>
        <v/>
      </c>
      <c r="G694" t="str">
        <f>_xlfn.XLOOKUP(A694,'2023'!B:B,'2023'!AE:AE,"")</f>
        <v/>
      </c>
      <c r="H694" t="str">
        <f>_xlfn.XLOOKUP(A694,'2024'!B:B,'2024'!AV:AV,"")</f>
        <v/>
      </c>
      <c r="I694" t="str">
        <f>_xlfn.XLOOKUP(A694,'2024'!B:B,'2024'!AZ:AZ,"")</f>
        <v/>
      </c>
      <c r="J694" t="str">
        <f>_xlfn.XLOOKUP(A694,'2025'!A:A,'2025'!E:E,"")</f>
        <v/>
      </c>
      <c r="K694" t="str">
        <f>_xlfn.XLOOKUP(A694,'2025'!A:A,'2025'!F:F,"")</f>
        <v/>
      </c>
    </row>
    <row r="695" spans="1:11">
      <c r="A695">
        <v>174</v>
      </c>
      <c r="B695" t="str">
        <f>_xlfn.XLOOKUP(A695,'2021'!A:A,'2021'!U:U, "")</f>
        <v/>
      </c>
      <c r="C695" t="str">
        <f>_xlfn.XLOOKUP(A695,'2021'!A:A,'2021'!V:V,"")</f>
        <v/>
      </c>
      <c r="D695" t="str">
        <f>_xlfn.XLOOKUP(A695,'2022'!A:A,'2022'!V:V,"")</f>
        <v/>
      </c>
      <c r="E695" t="str">
        <f>_xlfn.XLOOKUP(A695,'2022'!A:A,'2022'!W:W,"")</f>
        <v/>
      </c>
      <c r="F695" t="str">
        <f>_xlfn.XLOOKUP(A695,'2023'!B:B,'2023'!AD:AD,"")</f>
        <v/>
      </c>
      <c r="G695" t="str">
        <f>_xlfn.XLOOKUP(A695,'2023'!B:B,'2023'!AE:AE,"")</f>
        <v/>
      </c>
      <c r="H695" t="str">
        <f>_xlfn.XLOOKUP(A695,'2024'!B:B,'2024'!AV:AV,"")</f>
        <v/>
      </c>
      <c r="I695" t="str">
        <f>_xlfn.XLOOKUP(A695,'2024'!B:B,'2024'!AZ:AZ,"")</f>
        <v/>
      </c>
      <c r="J695" t="str">
        <f>_xlfn.XLOOKUP(A695,'2025'!A:A,'2025'!E:E,"")</f>
        <v/>
      </c>
      <c r="K695" t="str">
        <f>_xlfn.XLOOKUP(A695,'2025'!A:A,'2025'!F:F,"")</f>
        <v/>
      </c>
    </row>
    <row r="696" spans="1:11">
      <c r="A696">
        <v>405</v>
      </c>
      <c r="B696" t="str">
        <f>_xlfn.XLOOKUP(A696,'2021'!A:A,'2021'!U:U, "")</f>
        <v/>
      </c>
      <c r="C696" t="str">
        <f>_xlfn.XLOOKUP(A696,'2021'!A:A,'2021'!V:V,"")</f>
        <v/>
      </c>
      <c r="D696" t="str">
        <f>_xlfn.XLOOKUP(A696,'2022'!A:A,'2022'!V:V,"")</f>
        <v/>
      </c>
      <c r="E696" t="str">
        <f>_xlfn.XLOOKUP(A696,'2022'!A:A,'2022'!W:W,"")</f>
        <v/>
      </c>
      <c r="F696" t="str">
        <f>_xlfn.XLOOKUP(A696,'2023'!B:B,'2023'!AD:AD,"")</f>
        <v/>
      </c>
      <c r="G696" t="str">
        <f>_xlfn.XLOOKUP(A696,'2023'!B:B,'2023'!AE:AE,"")</f>
        <v/>
      </c>
      <c r="H696" t="str">
        <f>_xlfn.XLOOKUP(A696,'2024'!B:B,'2024'!AV:AV,"")</f>
        <v/>
      </c>
      <c r="I696" t="str">
        <f>_xlfn.XLOOKUP(A696,'2024'!B:B,'2024'!AZ:AZ,"")</f>
        <v/>
      </c>
      <c r="J696" t="str">
        <f>_xlfn.XLOOKUP(A696,'2025'!A:A,'2025'!E:E,"")</f>
        <v/>
      </c>
      <c r="K696" t="str">
        <f>_xlfn.XLOOKUP(A696,'2025'!A:A,'2025'!F:F,"")</f>
        <v/>
      </c>
    </row>
    <row r="697" spans="1:11">
      <c r="A697">
        <v>400</v>
      </c>
      <c r="B697" t="str">
        <f>_xlfn.XLOOKUP(A697,'2021'!A:A,'2021'!U:U, "")</f>
        <v/>
      </c>
      <c r="C697" t="str">
        <f>_xlfn.XLOOKUP(A697,'2021'!A:A,'2021'!V:V,"")</f>
        <v/>
      </c>
      <c r="D697" t="str">
        <f>_xlfn.XLOOKUP(A697,'2022'!A:A,'2022'!V:V,"")</f>
        <v/>
      </c>
      <c r="E697" t="str">
        <f>_xlfn.XLOOKUP(A697,'2022'!A:A,'2022'!W:W,"")</f>
        <v/>
      </c>
      <c r="F697" t="str">
        <f>_xlfn.XLOOKUP(A697,'2023'!B:B,'2023'!AD:AD,"")</f>
        <v/>
      </c>
      <c r="G697" t="str">
        <f>_xlfn.XLOOKUP(A697,'2023'!B:B,'2023'!AE:AE,"")</f>
        <v/>
      </c>
      <c r="H697" t="str">
        <f>_xlfn.XLOOKUP(A697,'2024'!B:B,'2024'!AV:AV,"")</f>
        <v/>
      </c>
      <c r="I697" t="str">
        <f>_xlfn.XLOOKUP(A697,'2024'!B:B,'2024'!AZ:AZ,"")</f>
        <v/>
      </c>
      <c r="J697" t="str">
        <f>_xlfn.XLOOKUP(A697,'2025'!A:A,'2025'!E:E,"")</f>
        <v/>
      </c>
      <c r="K697" t="str">
        <f>_xlfn.XLOOKUP(A697,'2025'!A:A,'2025'!F:F,"")</f>
        <v/>
      </c>
    </row>
    <row r="698" spans="1:11">
      <c r="A698">
        <v>414</v>
      </c>
      <c r="B698" t="str">
        <f>_xlfn.XLOOKUP(A698,'2021'!A:A,'2021'!U:U, "")</f>
        <v/>
      </c>
      <c r="C698" t="str">
        <f>_xlfn.XLOOKUP(A698,'2021'!A:A,'2021'!V:V,"")</f>
        <v/>
      </c>
      <c r="D698" t="str">
        <f>_xlfn.XLOOKUP(A698,'2022'!A:A,'2022'!V:V,"")</f>
        <v/>
      </c>
      <c r="E698" t="str">
        <f>_xlfn.XLOOKUP(A698,'2022'!A:A,'2022'!W:W,"")</f>
        <v/>
      </c>
      <c r="F698" t="str">
        <f>_xlfn.XLOOKUP(A698,'2023'!B:B,'2023'!AD:AD,"")</f>
        <v/>
      </c>
      <c r="G698" t="str">
        <f>_xlfn.XLOOKUP(A698,'2023'!B:B,'2023'!AE:AE,"")</f>
        <v/>
      </c>
      <c r="H698" t="str">
        <f>_xlfn.XLOOKUP(A698,'2024'!B:B,'2024'!AV:AV,"")</f>
        <v/>
      </c>
      <c r="I698" t="str">
        <f>_xlfn.XLOOKUP(A698,'2024'!B:B,'2024'!AZ:AZ,"")</f>
        <v/>
      </c>
      <c r="J698" t="str">
        <f>_xlfn.XLOOKUP(A698,'2025'!A:A,'2025'!E:E,"")</f>
        <v/>
      </c>
      <c r="K698" t="str">
        <f>_xlfn.XLOOKUP(A698,'2025'!A:A,'2025'!F:F,"")</f>
        <v/>
      </c>
    </row>
    <row r="699" spans="1:11">
      <c r="A699">
        <v>472</v>
      </c>
      <c r="B699" t="str">
        <f>_xlfn.XLOOKUP(A699,'2021'!A:A,'2021'!U:U, "")</f>
        <v/>
      </c>
      <c r="C699" t="str">
        <f>_xlfn.XLOOKUP(A699,'2021'!A:A,'2021'!V:V,"")</f>
        <v/>
      </c>
      <c r="D699" t="str">
        <f>_xlfn.XLOOKUP(A699,'2022'!A:A,'2022'!V:V,"")</f>
        <v/>
      </c>
      <c r="E699" t="str">
        <f>_xlfn.XLOOKUP(A699,'2022'!A:A,'2022'!W:W,"")</f>
        <v/>
      </c>
      <c r="F699" t="str">
        <f>_xlfn.XLOOKUP(A699,'2023'!B:B,'2023'!AD:AD,"")</f>
        <v/>
      </c>
      <c r="G699" t="str">
        <f>_xlfn.XLOOKUP(A699,'2023'!B:B,'2023'!AE:AE,"")</f>
        <v/>
      </c>
      <c r="H699" t="str">
        <f>_xlfn.XLOOKUP(A699,'2024'!B:B,'2024'!AV:AV,"")</f>
        <v/>
      </c>
      <c r="I699" t="str">
        <f>_xlfn.XLOOKUP(A699,'2024'!B:B,'2024'!AZ:AZ,"")</f>
        <v/>
      </c>
      <c r="J699" t="str">
        <f>_xlfn.XLOOKUP(A699,'2025'!A:A,'2025'!E:E,"")</f>
        <v/>
      </c>
      <c r="K699" t="str">
        <f>_xlfn.XLOOKUP(A699,'2025'!A:A,'2025'!F:F,"")</f>
        <v/>
      </c>
    </row>
    <row r="700" spans="1:11">
      <c r="A700">
        <v>181</v>
      </c>
      <c r="B700" t="str">
        <f>_xlfn.XLOOKUP(A700,'2021'!A:A,'2021'!U:U, "")</f>
        <v/>
      </c>
      <c r="C700" t="str">
        <f>_xlfn.XLOOKUP(A700,'2021'!A:A,'2021'!V:V,"")</f>
        <v/>
      </c>
      <c r="D700" t="str">
        <f>_xlfn.XLOOKUP(A700,'2022'!A:A,'2022'!V:V,"")</f>
        <v/>
      </c>
      <c r="E700" t="str">
        <f>_xlfn.XLOOKUP(A700,'2022'!A:A,'2022'!W:W,"")</f>
        <v/>
      </c>
      <c r="F700" t="str">
        <f>_xlfn.XLOOKUP(A700,'2023'!B:B,'2023'!AD:AD,"")</f>
        <v/>
      </c>
      <c r="G700" t="str">
        <f>_xlfn.XLOOKUP(A700,'2023'!B:B,'2023'!AE:AE,"")</f>
        <v/>
      </c>
      <c r="H700" t="str">
        <f>_xlfn.XLOOKUP(A700,'2024'!B:B,'2024'!AV:AV,"")</f>
        <v/>
      </c>
      <c r="I700" t="str">
        <f>_xlfn.XLOOKUP(A700,'2024'!B:B,'2024'!AZ:AZ,"")</f>
        <v/>
      </c>
      <c r="J700" t="str">
        <f>_xlfn.XLOOKUP(A700,'2025'!A:A,'2025'!E:E,"")</f>
        <v/>
      </c>
      <c r="K700" t="str">
        <f>_xlfn.XLOOKUP(A700,'2025'!A:A,'2025'!F:F,"")</f>
        <v/>
      </c>
    </row>
    <row r="701" spans="1:11">
      <c r="A701">
        <v>394</v>
      </c>
      <c r="B701" t="str">
        <f>_xlfn.XLOOKUP(A701,'2021'!A:A,'2021'!U:U, "")</f>
        <v/>
      </c>
      <c r="C701" t="str">
        <f>_xlfn.XLOOKUP(A701,'2021'!A:A,'2021'!V:V,"")</f>
        <v/>
      </c>
      <c r="D701" t="str">
        <f>_xlfn.XLOOKUP(A701,'2022'!A:A,'2022'!V:V,"")</f>
        <v/>
      </c>
      <c r="E701" t="str">
        <f>_xlfn.XLOOKUP(A701,'2022'!A:A,'2022'!W:W,"")</f>
        <v/>
      </c>
      <c r="F701" t="str">
        <f>_xlfn.XLOOKUP(A701,'2023'!B:B,'2023'!AD:AD,"")</f>
        <v/>
      </c>
      <c r="G701" t="str">
        <f>_xlfn.XLOOKUP(A701,'2023'!B:B,'2023'!AE:AE,"")</f>
        <v/>
      </c>
      <c r="H701" t="str">
        <f>_xlfn.XLOOKUP(A701,'2024'!B:B,'2024'!AV:AV,"")</f>
        <v/>
      </c>
      <c r="I701" t="str">
        <f>_xlfn.XLOOKUP(A701,'2024'!B:B,'2024'!AZ:AZ,"")</f>
        <v/>
      </c>
      <c r="J701" t="str">
        <f>_xlfn.XLOOKUP(A701,'2025'!A:A,'2025'!E:E,"")</f>
        <v/>
      </c>
      <c r="K701" t="str">
        <f>_xlfn.XLOOKUP(A701,'2025'!A:A,'2025'!F:F,"")</f>
        <v/>
      </c>
    </row>
    <row r="702" spans="1:11">
      <c r="A702">
        <v>361</v>
      </c>
      <c r="B702" t="str">
        <f>_xlfn.XLOOKUP(A702,'2021'!A:A,'2021'!U:U, "")</f>
        <v/>
      </c>
      <c r="C702" t="str">
        <f>_xlfn.XLOOKUP(A702,'2021'!A:A,'2021'!V:V,"")</f>
        <v/>
      </c>
      <c r="D702" t="str">
        <f>_xlfn.XLOOKUP(A702,'2022'!A:A,'2022'!V:V,"")</f>
        <v/>
      </c>
      <c r="E702" t="str">
        <f>_xlfn.XLOOKUP(A702,'2022'!A:A,'2022'!W:W,"")</f>
        <v/>
      </c>
      <c r="F702" t="str">
        <f>_xlfn.XLOOKUP(A702,'2023'!B:B,'2023'!AD:AD,"")</f>
        <v/>
      </c>
      <c r="G702" t="str">
        <f>_xlfn.XLOOKUP(A702,'2023'!B:B,'2023'!AE:AE,"")</f>
        <v/>
      </c>
      <c r="H702" t="str">
        <f>_xlfn.XLOOKUP(A702,'2024'!B:B,'2024'!AV:AV,"")</f>
        <v/>
      </c>
      <c r="I702" t="str">
        <f>_xlfn.XLOOKUP(A702,'2024'!B:B,'2024'!AZ:AZ,"")</f>
        <v/>
      </c>
      <c r="J702" t="str">
        <f>_xlfn.XLOOKUP(A702,'2025'!A:A,'2025'!E:E,"")</f>
        <v/>
      </c>
      <c r="K702" t="str">
        <f>_xlfn.XLOOKUP(A702,'2025'!A:A,'2025'!F:F,"")</f>
        <v/>
      </c>
    </row>
    <row r="703" spans="1:11">
      <c r="A703">
        <v>417</v>
      </c>
      <c r="B703" t="str">
        <f>_xlfn.XLOOKUP(A703,'2021'!A:A,'2021'!U:U, "")</f>
        <v/>
      </c>
      <c r="C703" t="str">
        <f>_xlfn.XLOOKUP(A703,'2021'!A:A,'2021'!V:V,"")</f>
        <v/>
      </c>
      <c r="D703" t="str">
        <f>_xlfn.XLOOKUP(A703,'2022'!A:A,'2022'!V:V,"")</f>
        <v/>
      </c>
      <c r="E703" t="str">
        <f>_xlfn.XLOOKUP(A703,'2022'!A:A,'2022'!W:W,"")</f>
        <v/>
      </c>
      <c r="F703" t="str">
        <f>_xlfn.XLOOKUP(A703,'2023'!B:B,'2023'!AD:AD,"")</f>
        <v/>
      </c>
      <c r="G703" t="str">
        <f>_xlfn.XLOOKUP(A703,'2023'!B:B,'2023'!AE:AE,"")</f>
        <v/>
      </c>
      <c r="H703" t="str">
        <f>_xlfn.XLOOKUP(A703,'2024'!B:B,'2024'!AV:AV,"")</f>
        <v/>
      </c>
      <c r="I703" t="str">
        <f>_xlfn.XLOOKUP(A703,'2024'!B:B,'2024'!AZ:AZ,"")</f>
        <v/>
      </c>
      <c r="J703" t="str">
        <f>_xlfn.XLOOKUP(A703,'2025'!A:A,'2025'!E:E,"")</f>
        <v/>
      </c>
      <c r="K703" t="str">
        <f>_xlfn.XLOOKUP(A703,'2025'!A:A,'2025'!F:F,"")</f>
        <v/>
      </c>
    </row>
    <row r="704" spans="1:11">
      <c r="A704">
        <v>407</v>
      </c>
      <c r="B704" t="str">
        <f>_xlfn.XLOOKUP(A704,'2021'!A:A,'2021'!U:U, "")</f>
        <v/>
      </c>
      <c r="C704" t="str">
        <f>_xlfn.XLOOKUP(A704,'2021'!A:A,'2021'!V:V,"")</f>
        <v/>
      </c>
      <c r="D704" t="str">
        <f>_xlfn.XLOOKUP(A704,'2022'!A:A,'2022'!V:V,"")</f>
        <v/>
      </c>
      <c r="E704" t="str">
        <f>_xlfn.XLOOKUP(A704,'2022'!A:A,'2022'!W:W,"")</f>
        <v/>
      </c>
      <c r="F704" t="str">
        <f>_xlfn.XLOOKUP(A704,'2023'!B:B,'2023'!AD:AD,"")</f>
        <v/>
      </c>
      <c r="G704" t="str">
        <f>_xlfn.XLOOKUP(A704,'2023'!B:B,'2023'!AE:AE,"")</f>
        <v/>
      </c>
      <c r="H704" t="str">
        <f>_xlfn.XLOOKUP(A704,'2024'!B:B,'2024'!AV:AV,"")</f>
        <v/>
      </c>
      <c r="I704" t="str">
        <f>_xlfn.XLOOKUP(A704,'2024'!B:B,'2024'!AZ:AZ,"")</f>
        <v/>
      </c>
      <c r="J704" t="str">
        <f>_xlfn.XLOOKUP(A704,'2025'!A:A,'2025'!E:E,"")</f>
        <v/>
      </c>
      <c r="K704" t="str">
        <f>_xlfn.XLOOKUP(A704,'2025'!A:A,'2025'!F:F,"")</f>
        <v/>
      </c>
    </row>
    <row r="705" spans="1:11">
      <c r="A705">
        <v>429</v>
      </c>
      <c r="B705" t="str">
        <f>_xlfn.XLOOKUP(A705,'2021'!A:A,'2021'!U:U, "")</f>
        <v/>
      </c>
      <c r="C705" t="str">
        <f>_xlfn.XLOOKUP(A705,'2021'!A:A,'2021'!V:V,"")</f>
        <v/>
      </c>
      <c r="D705" t="str">
        <f>_xlfn.XLOOKUP(A705,'2022'!A:A,'2022'!V:V,"")</f>
        <v/>
      </c>
      <c r="E705" t="str">
        <f>_xlfn.XLOOKUP(A705,'2022'!A:A,'2022'!W:W,"")</f>
        <v/>
      </c>
      <c r="F705" t="str">
        <f>_xlfn.XLOOKUP(A705,'2023'!B:B,'2023'!AD:AD,"")</f>
        <v/>
      </c>
      <c r="G705" t="str">
        <f>_xlfn.XLOOKUP(A705,'2023'!B:B,'2023'!AE:AE,"")</f>
        <v/>
      </c>
      <c r="H705" t="str">
        <f>_xlfn.XLOOKUP(A705,'2024'!B:B,'2024'!AV:AV,"")</f>
        <v/>
      </c>
      <c r="I705" t="str">
        <f>_xlfn.XLOOKUP(A705,'2024'!B:B,'2024'!AZ:AZ,"")</f>
        <v/>
      </c>
      <c r="J705" t="str">
        <f>_xlfn.XLOOKUP(A705,'2025'!A:A,'2025'!E:E,"")</f>
        <v/>
      </c>
      <c r="K705" t="str">
        <f>_xlfn.XLOOKUP(A705,'2025'!A:A,'2025'!F:F,"")</f>
        <v/>
      </c>
    </row>
    <row r="706" spans="1:11">
      <c r="A706">
        <v>402</v>
      </c>
      <c r="B706" t="str">
        <f>_xlfn.XLOOKUP(A706,'2021'!A:A,'2021'!U:U, "")</f>
        <v/>
      </c>
      <c r="C706" t="str">
        <f>_xlfn.XLOOKUP(A706,'2021'!A:A,'2021'!V:V,"")</f>
        <v/>
      </c>
      <c r="D706" t="str">
        <f>_xlfn.XLOOKUP(A706,'2022'!A:A,'2022'!V:V,"")</f>
        <v/>
      </c>
      <c r="E706" t="str">
        <f>_xlfn.XLOOKUP(A706,'2022'!A:A,'2022'!W:W,"")</f>
        <v/>
      </c>
      <c r="F706" t="str">
        <f>_xlfn.XLOOKUP(A706,'2023'!B:B,'2023'!AD:AD,"")</f>
        <v/>
      </c>
      <c r="G706" t="str">
        <f>_xlfn.XLOOKUP(A706,'2023'!B:B,'2023'!AE:AE,"")</f>
        <v/>
      </c>
      <c r="H706" t="str">
        <f>_xlfn.XLOOKUP(A706,'2024'!B:B,'2024'!AV:AV,"")</f>
        <v/>
      </c>
      <c r="I706" t="str">
        <f>_xlfn.XLOOKUP(A706,'2024'!B:B,'2024'!AZ:AZ,"")</f>
        <v/>
      </c>
      <c r="J706" t="str">
        <f>_xlfn.XLOOKUP(A706,'2025'!A:A,'2025'!E:E,"")</f>
        <v/>
      </c>
      <c r="K706" t="str">
        <f>_xlfn.XLOOKUP(A706,'2025'!A:A,'2025'!F:F,"")</f>
        <v/>
      </c>
    </row>
    <row r="707" spans="1:11">
      <c r="A707">
        <v>410</v>
      </c>
      <c r="B707" t="str">
        <f>_xlfn.XLOOKUP(A707,'2021'!A:A,'2021'!U:U, "")</f>
        <v/>
      </c>
      <c r="C707" t="str">
        <f>_xlfn.XLOOKUP(A707,'2021'!A:A,'2021'!V:V,"")</f>
        <v/>
      </c>
      <c r="D707" t="str">
        <f>_xlfn.XLOOKUP(A707,'2022'!A:A,'2022'!V:V,"")</f>
        <v/>
      </c>
      <c r="E707" t="str">
        <f>_xlfn.XLOOKUP(A707,'2022'!A:A,'2022'!W:W,"")</f>
        <v/>
      </c>
      <c r="F707" t="str">
        <f>_xlfn.XLOOKUP(A707,'2023'!B:B,'2023'!AD:AD,"")</f>
        <v/>
      </c>
      <c r="G707" t="str">
        <f>_xlfn.XLOOKUP(A707,'2023'!B:B,'2023'!AE:AE,"")</f>
        <v/>
      </c>
      <c r="H707" t="str">
        <f>_xlfn.XLOOKUP(A707,'2024'!B:B,'2024'!AV:AV,"")</f>
        <v/>
      </c>
      <c r="I707" t="str">
        <f>_xlfn.XLOOKUP(A707,'2024'!B:B,'2024'!AZ:AZ,"")</f>
        <v/>
      </c>
      <c r="J707" t="str">
        <f>_xlfn.XLOOKUP(A707,'2025'!A:A,'2025'!E:E,"")</f>
        <v/>
      </c>
      <c r="K707" t="str">
        <f>_xlfn.XLOOKUP(A707,'2025'!A:A,'2025'!F:F,"")</f>
        <v/>
      </c>
    </row>
    <row r="708" spans="1:11">
      <c r="A708">
        <v>372</v>
      </c>
      <c r="B708" t="str">
        <f>_xlfn.XLOOKUP(A708,'2021'!A:A,'2021'!U:U, "")</f>
        <v/>
      </c>
      <c r="C708" t="str">
        <f>_xlfn.XLOOKUP(A708,'2021'!A:A,'2021'!V:V,"")</f>
        <v/>
      </c>
      <c r="D708" t="str">
        <f>_xlfn.XLOOKUP(A708,'2022'!A:A,'2022'!V:V,"")</f>
        <v/>
      </c>
      <c r="E708" t="str">
        <f>_xlfn.XLOOKUP(A708,'2022'!A:A,'2022'!W:W,"")</f>
        <v/>
      </c>
      <c r="F708" t="str">
        <f>_xlfn.XLOOKUP(A708,'2023'!B:B,'2023'!AD:AD,"")</f>
        <v/>
      </c>
      <c r="G708" t="str">
        <f>_xlfn.XLOOKUP(A708,'2023'!B:B,'2023'!AE:AE,"")</f>
        <v/>
      </c>
      <c r="H708" t="str">
        <f>_xlfn.XLOOKUP(A708,'2024'!B:B,'2024'!AV:AV,"")</f>
        <v/>
      </c>
      <c r="I708" t="str">
        <f>_xlfn.XLOOKUP(A708,'2024'!B:B,'2024'!AZ:AZ,"")</f>
        <v/>
      </c>
      <c r="J708" t="str">
        <f>_xlfn.XLOOKUP(A708,'2025'!A:A,'2025'!E:E,"")</f>
        <v/>
      </c>
      <c r="K708" t="str">
        <f>_xlfn.XLOOKUP(A708,'2025'!A:A,'2025'!F:F,"")</f>
        <v/>
      </c>
    </row>
    <row r="709" spans="1:11">
      <c r="A709">
        <v>249</v>
      </c>
      <c r="B709" t="str">
        <f>_xlfn.XLOOKUP(A709,'2021'!A:A,'2021'!U:U, "")</f>
        <v/>
      </c>
      <c r="C709" t="str">
        <f>_xlfn.XLOOKUP(A709,'2021'!A:A,'2021'!V:V,"")</f>
        <v/>
      </c>
      <c r="D709" t="str">
        <f>_xlfn.XLOOKUP(A709,'2022'!A:A,'2022'!V:V,"")</f>
        <v/>
      </c>
      <c r="E709" t="str">
        <f>_xlfn.XLOOKUP(A709,'2022'!A:A,'2022'!W:W,"")</f>
        <v/>
      </c>
      <c r="F709" t="str">
        <f>_xlfn.XLOOKUP(A709,'2023'!B:B,'2023'!AD:AD,"")</f>
        <v/>
      </c>
      <c r="G709" t="str">
        <f>_xlfn.XLOOKUP(A709,'2023'!B:B,'2023'!AE:AE,"")</f>
        <v/>
      </c>
      <c r="H709" t="str">
        <f>_xlfn.XLOOKUP(A709,'2024'!B:B,'2024'!AV:AV,"")</f>
        <v/>
      </c>
      <c r="I709" t="str">
        <f>_xlfn.XLOOKUP(A709,'2024'!B:B,'2024'!AZ:AZ,"")</f>
        <v/>
      </c>
      <c r="J709" t="str">
        <f>_xlfn.XLOOKUP(A709,'2025'!A:A,'2025'!E:E,"")</f>
        <v/>
      </c>
      <c r="K709" t="str">
        <f>_xlfn.XLOOKUP(A709,'2025'!A:A,'2025'!F:F,"")</f>
        <v/>
      </c>
    </row>
    <row r="710" spans="1:11">
      <c r="A710">
        <v>207</v>
      </c>
      <c r="B710" t="str">
        <f>_xlfn.XLOOKUP(A710,'2021'!A:A,'2021'!U:U, "")</f>
        <v/>
      </c>
      <c r="C710" t="str">
        <f>_xlfn.XLOOKUP(A710,'2021'!A:A,'2021'!V:V,"")</f>
        <v/>
      </c>
      <c r="D710" t="str">
        <f>_xlfn.XLOOKUP(A710,'2022'!A:A,'2022'!V:V,"")</f>
        <v/>
      </c>
      <c r="E710" t="str">
        <f>_xlfn.XLOOKUP(A710,'2022'!A:A,'2022'!W:W,"")</f>
        <v/>
      </c>
      <c r="F710" t="str">
        <f>_xlfn.XLOOKUP(A710,'2023'!B:B,'2023'!AD:AD,"")</f>
        <v/>
      </c>
      <c r="G710" t="str">
        <f>_xlfn.XLOOKUP(A710,'2023'!B:B,'2023'!AE:AE,"")</f>
        <v/>
      </c>
      <c r="H710" t="str">
        <f>_xlfn.XLOOKUP(A710,'2024'!B:B,'2024'!AV:AV,"")</f>
        <v/>
      </c>
      <c r="I710" t="str">
        <f>_xlfn.XLOOKUP(A710,'2024'!B:B,'2024'!AZ:AZ,"")</f>
        <v/>
      </c>
      <c r="J710" t="str">
        <f>_xlfn.XLOOKUP(A710,'2025'!A:A,'2025'!E:E,"")</f>
        <v/>
      </c>
      <c r="K710" t="str">
        <f>_xlfn.XLOOKUP(A710,'2025'!A:A,'2025'!F:F,"")</f>
        <v/>
      </c>
    </row>
    <row r="711" spans="1:11">
      <c r="A711">
        <v>321</v>
      </c>
      <c r="B711" t="str">
        <f>_xlfn.XLOOKUP(A711,'2021'!A:A,'2021'!U:U, "")</f>
        <v/>
      </c>
      <c r="C711" t="str">
        <f>_xlfn.XLOOKUP(A711,'2021'!A:A,'2021'!V:V,"")</f>
        <v/>
      </c>
      <c r="D711" t="str">
        <f>_xlfn.XLOOKUP(A711,'2022'!A:A,'2022'!V:V,"")</f>
        <v/>
      </c>
      <c r="E711" t="str">
        <f>_xlfn.XLOOKUP(A711,'2022'!A:A,'2022'!W:W,"")</f>
        <v/>
      </c>
      <c r="F711" t="str">
        <f>_xlfn.XLOOKUP(A711,'2023'!B:B,'2023'!AD:AD,"")</f>
        <v/>
      </c>
      <c r="G711" t="str">
        <f>_xlfn.XLOOKUP(A711,'2023'!B:B,'2023'!AE:AE,"")</f>
        <v/>
      </c>
      <c r="H711" t="str">
        <f>_xlfn.XLOOKUP(A711,'2024'!B:B,'2024'!AV:AV,"")</f>
        <v/>
      </c>
      <c r="I711" t="str">
        <f>_xlfn.XLOOKUP(A711,'2024'!B:B,'2024'!AZ:AZ,"")</f>
        <v/>
      </c>
      <c r="J711" t="str">
        <f>_xlfn.XLOOKUP(A711,'2025'!A:A,'2025'!E:E,"")</f>
        <v/>
      </c>
      <c r="K711" t="str">
        <f>_xlfn.XLOOKUP(A711,'2025'!A:A,'2025'!F:F,"")</f>
        <v/>
      </c>
    </row>
    <row r="712" spans="1:11">
      <c r="A712">
        <v>306</v>
      </c>
      <c r="B712" t="str">
        <f>_xlfn.XLOOKUP(A712,'2021'!A:A,'2021'!U:U, "")</f>
        <v/>
      </c>
      <c r="C712" t="str">
        <f>_xlfn.XLOOKUP(A712,'2021'!A:A,'2021'!V:V,"")</f>
        <v/>
      </c>
      <c r="D712" t="str">
        <f>_xlfn.XLOOKUP(A712,'2022'!A:A,'2022'!V:V,"")</f>
        <v/>
      </c>
      <c r="E712" t="str">
        <f>_xlfn.XLOOKUP(A712,'2022'!A:A,'2022'!W:W,"")</f>
        <v/>
      </c>
      <c r="F712" t="str">
        <f>_xlfn.XLOOKUP(A712,'2023'!B:B,'2023'!AD:AD,"")</f>
        <v/>
      </c>
      <c r="G712" t="str">
        <f>_xlfn.XLOOKUP(A712,'2023'!B:B,'2023'!AE:AE,"")</f>
        <v/>
      </c>
      <c r="H712" t="str">
        <f>_xlfn.XLOOKUP(A712,'2024'!B:B,'2024'!AV:AV,"")</f>
        <v/>
      </c>
      <c r="I712" t="str">
        <f>_xlfn.XLOOKUP(A712,'2024'!B:B,'2024'!AZ:AZ,"")</f>
        <v/>
      </c>
      <c r="J712" t="str">
        <f>_xlfn.XLOOKUP(A712,'2025'!A:A,'2025'!E:E,"")</f>
        <v/>
      </c>
      <c r="K712" t="str">
        <f>_xlfn.XLOOKUP(A712,'2025'!A:A,'2025'!F:F,"")</f>
        <v/>
      </c>
    </row>
    <row r="713" spans="1:11">
      <c r="A713">
        <v>487</v>
      </c>
      <c r="B713" t="str">
        <f>_xlfn.XLOOKUP(A713,'2021'!A:A,'2021'!U:U, "")</f>
        <v/>
      </c>
      <c r="C713" t="str">
        <f>_xlfn.XLOOKUP(A713,'2021'!A:A,'2021'!V:V,"")</f>
        <v/>
      </c>
      <c r="D713" t="str">
        <f>_xlfn.XLOOKUP(A713,'2022'!A:A,'2022'!V:V,"")</f>
        <v/>
      </c>
      <c r="E713" t="str">
        <f>_xlfn.XLOOKUP(A713,'2022'!A:A,'2022'!W:W,"")</f>
        <v/>
      </c>
      <c r="F713" t="str">
        <f>_xlfn.XLOOKUP(A713,'2023'!B:B,'2023'!AD:AD,"")</f>
        <v/>
      </c>
      <c r="G713" t="str">
        <f>_xlfn.XLOOKUP(A713,'2023'!B:B,'2023'!AE:AE,"")</f>
        <v/>
      </c>
      <c r="H713" t="str">
        <f>_xlfn.XLOOKUP(A713,'2024'!B:B,'2024'!AV:AV,"")</f>
        <v/>
      </c>
      <c r="I713" t="str">
        <f>_xlfn.XLOOKUP(A713,'2024'!B:B,'2024'!AZ:AZ,"")</f>
        <v/>
      </c>
      <c r="J713" t="str">
        <f>_xlfn.XLOOKUP(A713,'2025'!A:A,'2025'!E:E,"")</f>
        <v/>
      </c>
      <c r="K713" t="str">
        <f>_xlfn.XLOOKUP(A713,'2025'!A:A,'2025'!F:F,"")</f>
        <v/>
      </c>
    </row>
    <row r="714" spans="1:11">
      <c r="A714">
        <v>81</v>
      </c>
      <c r="B714" t="str">
        <f>_xlfn.XLOOKUP(A714,'2021'!A:A,'2021'!U:U, "")</f>
        <v/>
      </c>
      <c r="C714" t="str">
        <f>_xlfn.XLOOKUP(A714,'2021'!A:A,'2021'!V:V,"")</f>
        <v/>
      </c>
      <c r="D714" t="str">
        <f>_xlfn.XLOOKUP(A714,'2022'!A:A,'2022'!V:V,"")</f>
        <v/>
      </c>
      <c r="E714" t="str">
        <f>_xlfn.XLOOKUP(A714,'2022'!A:A,'2022'!W:W,"")</f>
        <v/>
      </c>
      <c r="F714" t="str">
        <f>_xlfn.XLOOKUP(A714,'2023'!B:B,'2023'!AD:AD,"")</f>
        <v/>
      </c>
      <c r="G714" t="str">
        <f>_xlfn.XLOOKUP(A714,'2023'!B:B,'2023'!AE:AE,"")</f>
        <v/>
      </c>
      <c r="H714" t="str">
        <f>_xlfn.XLOOKUP(A714,'2024'!B:B,'2024'!AV:AV,"")</f>
        <v/>
      </c>
      <c r="I714" t="str">
        <f>_xlfn.XLOOKUP(A714,'2024'!B:B,'2024'!AZ:AZ,"")</f>
        <v/>
      </c>
      <c r="J714" t="str">
        <f>_xlfn.XLOOKUP(A714,'2025'!A:A,'2025'!E:E,"")</f>
        <v/>
      </c>
      <c r="K714" t="str">
        <f>_xlfn.XLOOKUP(A714,'2025'!A:A,'2025'!F:F,"")</f>
        <v/>
      </c>
    </row>
    <row r="715" spans="1:11">
      <c r="A715">
        <v>196</v>
      </c>
      <c r="B715" t="str">
        <f>_xlfn.XLOOKUP(A715,'2021'!A:A,'2021'!U:U, "")</f>
        <v/>
      </c>
      <c r="C715" t="str">
        <f>_xlfn.XLOOKUP(A715,'2021'!A:A,'2021'!V:V,"")</f>
        <v/>
      </c>
      <c r="D715" t="str">
        <f>_xlfn.XLOOKUP(A715,'2022'!A:A,'2022'!V:V,"")</f>
        <v/>
      </c>
      <c r="E715" t="str">
        <f>_xlfn.XLOOKUP(A715,'2022'!A:A,'2022'!W:W,"")</f>
        <v/>
      </c>
      <c r="F715" t="str">
        <f>_xlfn.XLOOKUP(A715,'2023'!B:B,'2023'!AD:AD,"")</f>
        <v/>
      </c>
      <c r="G715" t="str">
        <f>_xlfn.XLOOKUP(A715,'2023'!B:B,'2023'!AE:AE,"")</f>
        <v/>
      </c>
      <c r="H715" t="str">
        <f>_xlfn.XLOOKUP(A715,'2024'!B:B,'2024'!AV:AV,"")</f>
        <v/>
      </c>
      <c r="I715" t="str">
        <f>_xlfn.XLOOKUP(A715,'2024'!B:B,'2024'!AZ:AZ,"")</f>
        <v/>
      </c>
      <c r="J715" t="str">
        <f>_xlfn.XLOOKUP(A715,'2025'!A:A,'2025'!E:E,"")</f>
        <v/>
      </c>
      <c r="K715" t="str">
        <f>_xlfn.XLOOKUP(A715,'2025'!A:A,'2025'!F:F,"")</f>
        <v/>
      </c>
    </row>
    <row r="716" spans="1:11">
      <c r="A716">
        <v>48</v>
      </c>
      <c r="B716" t="str">
        <f>_xlfn.XLOOKUP(A716,'2021'!A:A,'2021'!U:U, "")</f>
        <v/>
      </c>
      <c r="C716" t="str">
        <f>_xlfn.XLOOKUP(A716,'2021'!A:A,'2021'!V:V,"")</f>
        <v/>
      </c>
      <c r="D716" t="str">
        <f>_xlfn.XLOOKUP(A716,'2022'!A:A,'2022'!V:V,"")</f>
        <v/>
      </c>
      <c r="E716" t="str">
        <f>_xlfn.XLOOKUP(A716,'2022'!A:A,'2022'!W:W,"")</f>
        <v/>
      </c>
      <c r="F716" t="str">
        <f>_xlfn.XLOOKUP(A716,'2023'!B:B,'2023'!AD:AD,"")</f>
        <v/>
      </c>
      <c r="G716" t="str">
        <f>_xlfn.XLOOKUP(A716,'2023'!B:B,'2023'!AE:AE,"")</f>
        <v/>
      </c>
      <c r="H716" t="str">
        <f>_xlfn.XLOOKUP(A716,'2024'!B:B,'2024'!AV:AV,"")</f>
        <v/>
      </c>
      <c r="I716" t="str">
        <f>_xlfn.XLOOKUP(A716,'2024'!B:B,'2024'!AZ:AZ,"")</f>
        <v/>
      </c>
      <c r="J716" t="str">
        <f>_xlfn.XLOOKUP(A716,'2025'!A:A,'2025'!E:E,"")</f>
        <v/>
      </c>
      <c r="K716" t="str">
        <f>_xlfn.XLOOKUP(A716,'2025'!A:A,'2025'!F:F,"")</f>
        <v/>
      </c>
    </row>
    <row r="717" spans="1:11">
      <c r="A717">
        <v>32</v>
      </c>
      <c r="B717" t="str">
        <f>_xlfn.XLOOKUP(A717,'2021'!A:A,'2021'!U:U, "")</f>
        <v/>
      </c>
      <c r="C717" t="str">
        <f>_xlfn.XLOOKUP(A717,'2021'!A:A,'2021'!V:V,"")</f>
        <v/>
      </c>
      <c r="D717" t="str">
        <f>_xlfn.XLOOKUP(A717,'2022'!A:A,'2022'!V:V,"")</f>
        <v/>
      </c>
      <c r="E717" t="str">
        <f>_xlfn.XLOOKUP(A717,'2022'!A:A,'2022'!W:W,"")</f>
        <v/>
      </c>
      <c r="F717" t="str">
        <f>_xlfn.XLOOKUP(A717,'2023'!B:B,'2023'!AD:AD,"")</f>
        <v/>
      </c>
      <c r="G717" t="str">
        <f>_xlfn.XLOOKUP(A717,'2023'!B:B,'2023'!AE:AE,"")</f>
        <v/>
      </c>
      <c r="H717" t="str">
        <f>_xlfn.XLOOKUP(A717,'2024'!B:B,'2024'!AV:AV,"")</f>
        <v/>
      </c>
      <c r="I717" t="str">
        <f>_xlfn.XLOOKUP(A717,'2024'!B:B,'2024'!AZ:AZ,"")</f>
        <v/>
      </c>
      <c r="J717" t="str">
        <f>_xlfn.XLOOKUP(A717,'2025'!A:A,'2025'!E:E,"")</f>
        <v/>
      </c>
      <c r="K717" t="str">
        <f>_xlfn.XLOOKUP(A717,'2025'!A:A,'2025'!F:F,"")</f>
        <v/>
      </c>
    </row>
    <row r="718" spans="1:11">
      <c r="A718">
        <v>57</v>
      </c>
      <c r="B718" t="str">
        <f>_xlfn.XLOOKUP(A718,'2021'!A:A,'2021'!U:U, "")</f>
        <v/>
      </c>
      <c r="C718" t="str">
        <f>_xlfn.XLOOKUP(A718,'2021'!A:A,'2021'!V:V,"")</f>
        <v/>
      </c>
      <c r="D718" t="str">
        <f>_xlfn.XLOOKUP(A718,'2022'!A:A,'2022'!V:V,"")</f>
        <v/>
      </c>
      <c r="E718" t="str">
        <f>_xlfn.XLOOKUP(A718,'2022'!A:A,'2022'!W:W,"")</f>
        <v/>
      </c>
      <c r="F718" t="str">
        <f>_xlfn.XLOOKUP(A718,'2023'!B:B,'2023'!AD:AD,"")</f>
        <v/>
      </c>
      <c r="G718" t="str">
        <f>_xlfn.XLOOKUP(A718,'2023'!B:B,'2023'!AE:AE,"")</f>
        <v/>
      </c>
      <c r="H718" t="str">
        <f>_xlfn.XLOOKUP(A718,'2024'!B:B,'2024'!AV:AV,"")</f>
        <v/>
      </c>
      <c r="I718" t="str">
        <f>_xlfn.XLOOKUP(A718,'2024'!B:B,'2024'!AZ:AZ,"")</f>
        <v/>
      </c>
      <c r="J718" t="str">
        <f>_xlfn.XLOOKUP(A718,'2025'!A:A,'2025'!E:E,"")</f>
        <v/>
      </c>
      <c r="K718" t="str">
        <f>_xlfn.XLOOKUP(A718,'2025'!A:A,'2025'!F:F,"")</f>
        <v/>
      </c>
    </row>
    <row r="719" spans="1:11">
      <c r="A719">
        <v>413</v>
      </c>
      <c r="B719" t="str">
        <f>_xlfn.XLOOKUP(A719,'2021'!A:A,'2021'!U:U, "")</f>
        <v/>
      </c>
      <c r="C719" t="str">
        <f>_xlfn.XLOOKUP(A719,'2021'!A:A,'2021'!V:V,"")</f>
        <v/>
      </c>
      <c r="D719" t="str">
        <f>_xlfn.XLOOKUP(A719,'2022'!A:A,'2022'!V:V,"")</f>
        <v/>
      </c>
      <c r="E719" t="str">
        <f>_xlfn.XLOOKUP(A719,'2022'!A:A,'2022'!W:W,"")</f>
        <v/>
      </c>
      <c r="F719" t="str">
        <f>_xlfn.XLOOKUP(A719,'2023'!B:B,'2023'!AD:AD,"")</f>
        <v/>
      </c>
      <c r="G719" t="str">
        <f>_xlfn.XLOOKUP(A719,'2023'!B:B,'2023'!AE:AE,"")</f>
        <v/>
      </c>
      <c r="H719" t="str">
        <f>_xlfn.XLOOKUP(A719,'2024'!B:B,'2024'!AV:AV,"")</f>
        <v/>
      </c>
      <c r="I719" t="str">
        <f>_xlfn.XLOOKUP(A719,'2024'!B:B,'2024'!AZ:AZ,"")</f>
        <v/>
      </c>
      <c r="J719" t="str">
        <f>_xlfn.XLOOKUP(A719,'2025'!A:A,'2025'!E:E,"")</f>
        <v/>
      </c>
      <c r="K719" t="str">
        <f>_xlfn.XLOOKUP(A719,'2025'!A:A,'2025'!F:F,"")</f>
        <v/>
      </c>
    </row>
    <row r="720" spans="1:11">
      <c r="A720">
        <v>269</v>
      </c>
      <c r="B720" t="str">
        <f>_xlfn.XLOOKUP(A720,'2021'!A:A,'2021'!U:U, "")</f>
        <v/>
      </c>
      <c r="C720" t="str">
        <f>_xlfn.XLOOKUP(A720,'2021'!A:A,'2021'!V:V,"")</f>
        <v/>
      </c>
      <c r="D720" t="str">
        <f>_xlfn.XLOOKUP(A720,'2022'!A:A,'2022'!V:V,"")</f>
        <v/>
      </c>
      <c r="E720" t="str">
        <f>_xlfn.XLOOKUP(A720,'2022'!A:A,'2022'!W:W,"")</f>
        <v/>
      </c>
      <c r="F720" t="str">
        <f>_xlfn.XLOOKUP(A720,'2023'!B:B,'2023'!AD:AD,"")</f>
        <v/>
      </c>
      <c r="G720" t="str">
        <f>_xlfn.XLOOKUP(A720,'2023'!B:B,'2023'!AE:AE,"")</f>
        <v/>
      </c>
      <c r="H720" t="str">
        <f>_xlfn.XLOOKUP(A720,'2024'!B:B,'2024'!AV:AV,"")</f>
        <v/>
      </c>
      <c r="I720" t="str">
        <f>_xlfn.XLOOKUP(A720,'2024'!B:B,'2024'!AZ:AZ,"")</f>
        <v/>
      </c>
      <c r="J720" t="str">
        <f>_xlfn.XLOOKUP(A720,'2025'!A:A,'2025'!E:E,"")</f>
        <v/>
      </c>
      <c r="K720" t="str">
        <f>_xlfn.XLOOKUP(A720,'2025'!A:A,'2025'!F:F,"")</f>
        <v/>
      </c>
    </row>
    <row r="721" spans="1:11">
      <c r="A721">
        <v>67</v>
      </c>
      <c r="B721" t="str">
        <f>_xlfn.XLOOKUP(A721,'2021'!A:A,'2021'!U:U, "")</f>
        <v/>
      </c>
      <c r="C721" t="str">
        <f>_xlfn.XLOOKUP(A721,'2021'!A:A,'2021'!V:V,"")</f>
        <v/>
      </c>
      <c r="D721" t="str">
        <f>_xlfn.XLOOKUP(A721,'2022'!A:A,'2022'!V:V,"")</f>
        <v/>
      </c>
      <c r="E721" t="str">
        <f>_xlfn.XLOOKUP(A721,'2022'!A:A,'2022'!W:W,"")</f>
        <v/>
      </c>
      <c r="F721" t="str">
        <f>_xlfn.XLOOKUP(A721,'2023'!B:B,'2023'!AD:AD,"")</f>
        <v/>
      </c>
      <c r="G721" t="str">
        <f>_xlfn.XLOOKUP(A721,'2023'!B:B,'2023'!AE:AE,"")</f>
        <v/>
      </c>
      <c r="H721" t="str">
        <f>_xlfn.XLOOKUP(A721,'2024'!B:B,'2024'!AV:AV,"")</f>
        <v/>
      </c>
      <c r="I721" t="str">
        <f>_xlfn.XLOOKUP(A721,'2024'!B:B,'2024'!AZ:AZ,"")</f>
        <v/>
      </c>
      <c r="J721" t="str">
        <f>_xlfn.XLOOKUP(A721,'2025'!A:A,'2025'!E:E,"")</f>
        <v/>
      </c>
      <c r="K721" t="str">
        <f>_xlfn.XLOOKUP(A721,'2025'!A:A,'2025'!F:F,"")</f>
        <v/>
      </c>
    </row>
    <row r="722" spans="1:11">
      <c r="A722">
        <v>103</v>
      </c>
      <c r="B722" t="str">
        <f>_xlfn.XLOOKUP(A722,'2021'!A:A,'2021'!U:U, "")</f>
        <v/>
      </c>
      <c r="C722" t="str">
        <f>_xlfn.XLOOKUP(A722,'2021'!A:A,'2021'!V:V,"")</f>
        <v/>
      </c>
      <c r="D722" t="str">
        <f>_xlfn.XLOOKUP(A722,'2022'!A:A,'2022'!V:V,"")</f>
        <v/>
      </c>
      <c r="E722" t="str">
        <f>_xlfn.XLOOKUP(A722,'2022'!A:A,'2022'!W:W,"")</f>
        <v/>
      </c>
      <c r="F722" t="str">
        <f>_xlfn.XLOOKUP(A722,'2023'!B:B,'2023'!AD:AD,"")</f>
        <v/>
      </c>
      <c r="G722" t="str">
        <f>_xlfn.XLOOKUP(A722,'2023'!B:B,'2023'!AE:AE,"")</f>
        <v/>
      </c>
      <c r="H722" t="str">
        <f>_xlfn.XLOOKUP(A722,'2024'!B:B,'2024'!AV:AV,"")</f>
        <v/>
      </c>
      <c r="I722" t="str">
        <f>_xlfn.XLOOKUP(A722,'2024'!B:B,'2024'!AZ:AZ,"")</f>
        <v/>
      </c>
      <c r="J722" t="str">
        <f>_xlfn.XLOOKUP(A722,'2025'!A:A,'2025'!E:E,"")</f>
        <v/>
      </c>
      <c r="K722" t="str">
        <f>_xlfn.XLOOKUP(A722,'2025'!A:A,'2025'!F:F,"")</f>
        <v/>
      </c>
    </row>
    <row r="723" spans="1:11">
      <c r="A723">
        <v>92</v>
      </c>
      <c r="B723" t="str">
        <f>_xlfn.XLOOKUP(A723,'2021'!A:A,'2021'!U:U, "")</f>
        <v/>
      </c>
      <c r="C723" t="str">
        <f>_xlfn.XLOOKUP(A723,'2021'!A:A,'2021'!V:V,"")</f>
        <v/>
      </c>
      <c r="D723" t="str">
        <f>_xlfn.XLOOKUP(A723,'2022'!A:A,'2022'!V:V,"")</f>
        <v/>
      </c>
      <c r="E723" t="str">
        <f>_xlfn.XLOOKUP(A723,'2022'!A:A,'2022'!W:W,"")</f>
        <v/>
      </c>
      <c r="F723" t="str">
        <f>_xlfn.XLOOKUP(A723,'2023'!B:B,'2023'!AD:AD,"")</f>
        <v/>
      </c>
      <c r="G723" t="str">
        <f>_xlfn.XLOOKUP(A723,'2023'!B:B,'2023'!AE:AE,"")</f>
        <v/>
      </c>
      <c r="H723" t="str">
        <f>_xlfn.XLOOKUP(A723,'2024'!B:B,'2024'!AV:AV,"")</f>
        <v/>
      </c>
      <c r="I723" t="str">
        <f>_xlfn.XLOOKUP(A723,'2024'!B:B,'2024'!AZ:AZ,"")</f>
        <v/>
      </c>
      <c r="J723" t="str">
        <f>_xlfn.XLOOKUP(A723,'2025'!A:A,'2025'!E:E,"")</f>
        <v/>
      </c>
      <c r="K723" t="str">
        <f>_xlfn.XLOOKUP(A723,'2025'!A:A,'2025'!F:F,"")</f>
        <v/>
      </c>
    </row>
    <row r="724" spans="1:11">
      <c r="A724">
        <v>475</v>
      </c>
      <c r="B724" t="str">
        <f>_xlfn.XLOOKUP(A724,'2021'!A:A,'2021'!U:U, "")</f>
        <v/>
      </c>
      <c r="C724" t="str">
        <f>_xlfn.XLOOKUP(A724,'2021'!A:A,'2021'!V:V,"")</f>
        <v/>
      </c>
      <c r="D724" t="str">
        <f>_xlfn.XLOOKUP(A724,'2022'!A:A,'2022'!V:V,"")</f>
        <v/>
      </c>
      <c r="E724" t="str">
        <f>_xlfn.XLOOKUP(A724,'2022'!A:A,'2022'!W:W,"")</f>
        <v/>
      </c>
      <c r="F724" t="str">
        <f>_xlfn.XLOOKUP(A724,'2023'!B:B,'2023'!AD:AD,"")</f>
        <v/>
      </c>
      <c r="G724" t="str">
        <f>_xlfn.XLOOKUP(A724,'2023'!B:B,'2023'!AE:AE,"")</f>
        <v/>
      </c>
      <c r="H724" t="str">
        <f>_xlfn.XLOOKUP(A724,'2024'!B:B,'2024'!AV:AV,"")</f>
        <v/>
      </c>
      <c r="I724" t="str">
        <f>_xlfn.XLOOKUP(A724,'2024'!B:B,'2024'!AZ:AZ,"")</f>
        <v/>
      </c>
      <c r="J724" t="str">
        <f>_xlfn.XLOOKUP(A724,'2025'!A:A,'2025'!E:E,"")</f>
        <v/>
      </c>
      <c r="K724" t="str">
        <f>_xlfn.XLOOKUP(A724,'2025'!A:A,'2025'!F:F,"")</f>
        <v/>
      </c>
    </row>
    <row r="725" spans="1:11">
      <c r="A725">
        <v>339</v>
      </c>
      <c r="B725" t="str">
        <f>_xlfn.XLOOKUP(A725,'2021'!A:A,'2021'!U:U, "")</f>
        <v/>
      </c>
      <c r="C725" t="str">
        <f>_xlfn.XLOOKUP(A725,'2021'!A:A,'2021'!V:V,"")</f>
        <v/>
      </c>
      <c r="D725" t="str">
        <f>_xlfn.XLOOKUP(A725,'2022'!A:A,'2022'!V:V,"")</f>
        <v/>
      </c>
      <c r="E725" t="str">
        <f>_xlfn.XLOOKUP(A725,'2022'!A:A,'2022'!W:W,"")</f>
        <v/>
      </c>
      <c r="F725" t="str">
        <f>_xlfn.XLOOKUP(A725,'2023'!B:B,'2023'!AD:AD,"")</f>
        <v/>
      </c>
      <c r="G725" t="str">
        <f>_xlfn.XLOOKUP(A725,'2023'!B:B,'2023'!AE:AE,"")</f>
        <v/>
      </c>
      <c r="H725" t="str">
        <f>_xlfn.XLOOKUP(A725,'2024'!B:B,'2024'!AV:AV,"")</f>
        <v/>
      </c>
      <c r="I725" t="str">
        <f>_xlfn.XLOOKUP(A725,'2024'!B:B,'2024'!AZ:AZ,"")</f>
        <v/>
      </c>
      <c r="J725" t="str">
        <f>_xlfn.XLOOKUP(A725,'2025'!A:A,'2025'!E:E,"")</f>
        <v/>
      </c>
      <c r="K725" t="str">
        <f>_xlfn.XLOOKUP(A725,'2025'!A:A,'2025'!F:F,"")</f>
        <v/>
      </c>
    </row>
    <row r="726" spans="1:11">
      <c r="A726">
        <v>73</v>
      </c>
      <c r="B726" t="str">
        <f>_xlfn.XLOOKUP(A726,'2021'!A:A,'2021'!U:U, "")</f>
        <v/>
      </c>
      <c r="C726" t="str">
        <f>_xlfn.XLOOKUP(A726,'2021'!A:A,'2021'!V:V,"")</f>
        <v/>
      </c>
      <c r="D726" t="str">
        <f>_xlfn.XLOOKUP(A726,'2022'!A:A,'2022'!V:V,"")</f>
        <v/>
      </c>
      <c r="E726" t="str">
        <f>_xlfn.XLOOKUP(A726,'2022'!A:A,'2022'!W:W,"")</f>
        <v/>
      </c>
      <c r="F726" t="str">
        <f>_xlfn.XLOOKUP(A726,'2023'!B:B,'2023'!AD:AD,"")</f>
        <v/>
      </c>
      <c r="G726" t="str">
        <f>_xlfn.XLOOKUP(A726,'2023'!B:B,'2023'!AE:AE,"")</f>
        <v/>
      </c>
      <c r="H726" t="str">
        <f>_xlfn.XLOOKUP(A726,'2024'!B:B,'2024'!AV:AV,"")</f>
        <v/>
      </c>
      <c r="I726" t="str">
        <f>_xlfn.XLOOKUP(A726,'2024'!B:B,'2024'!AZ:AZ,"")</f>
        <v/>
      </c>
      <c r="J726" t="str">
        <f>_xlfn.XLOOKUP(A726,'2025'!A:A,'2025'!E:E,"")</f>
        <v/>
      </c>
      <c r="K726" t="str">
        <f>_xlfn.XLOOKUP(A726,'2025'!A:A,'2025'!F:F,"")</f>
        <v/>
      </c>
    </row>
    <row r="727" spans="1:11">
      <c r="A727">
        <v>273</v>
      </c>
      <c r="B727" t="str">
        <f>_xlfn.XLOOKUP(A727,'2021'!A:A,'2021'!U:U, "")</f>
        <v/>
      </c>
      <c r="C727" t="str">
        <f>_xlfn.XLOOKUP(A727,'2021'!A:A,'2021'!V:V,"")</f>
        <v/>
      </c>
      <c r="D727" t="str">
        <f>_xlfn.XLOOKUP(A727,'2022'!A:A,'2022'!V:V,"")</f>
        <v/>
      </c>
      <c r="E727" t="str">
        <f>_xlfn.XLOOKUP(A727,'2022'!A:A,'2022'!W:W,"")</f>
        <v/>
      </c>
      <c r="F727" t="str">
        <f>_xlfn.XLOOKUP(A727,'2023'!B:B,'2023'!AD:AD,"")</f>
        <v/>
      </c>
      <c r="G727" t="str">
        <f>_xlfn.XLOOKUP(A727,'2023'!B:B,'2023'!AE:AE,"")</f>
        <v/>
      </c>
      <c r="H727" t="str">
        <f>_xlfn.XLOOKUP(A727,'2024'!B:B,'2024'!AV:AV,"")</f>
        <v/>
      </c>
      <c r="I727" t="str">
        <f>_xlfn.XLOOKUP(A727,'2024'!B:B,'2024'!AZ:AZ,"")</f>
        <v/>
      </c>
      <c r="J727" t="str">
        <f>_xlfn.XLOOKUP(A727,'2025'!A:A,'2025'!E:E,"")</f>
        <v/>
      </c>
      <c r="K727" t="str">
        <f>_xlfn.XLOOKUP(A727,'2025'!A:A,'2025'!F:F,"")</f>
        <v/>
      </c>
    </row>
    <row r="728" spans="1:11">
      <c r="A728">
        <v>219</v>
      </c>
      <c r="B728" t="str">
        <f>_xlfn.XLOOKUP(A728,'2021'!A:A,'2021'!U:U, "")</f>
        <v/>
      </c>
      <c r="C728" t="str">
        <f>_xlfn.XLOOKUP(A728,'2021'!A:A,'2021'!V:V,"")</f>
        <v/>
      </c>
      <c r="D728" t="str">
        <f>_xlfn.XLOOKUP(A728,'2022'!A:A,'2022'!V:V,"")</f>
        <v/>
      </c>
      <c r="E728" t="str">
        <f>_xlfn.XLOOKUP(A728,'2022'!A:A,'2022'!W:W,"")</f>
        <v/>
      </c>
      <c r="F728" t="str">
        <f>_xlfn.XLOOKUP(A728,'2023'!B:B,'2023'!AD:AD,"")</f>
        <v/>
      </c>
      <c r="G728" t="str">
        <f>_xlfn.XLOOKUP(A728,'2023'!B:B,'2023'!AE:AE,"")</f>
        <v/>
      </c>
      <c r="H728" t="str">
        <f>_xlfn.XLOOKUP(A728,'2024'!B:B,'2024'!AV:AV,"")</f>
        <v/>
      </c>
      <c r="I728" t="str">
        <f>_xlfn.XLOOKUP(A728,'2024'!B:B,'2024'!AZ:AZ,"")</f>
        <v/>
      </c>
      <c r="J728" t="str">
        <f>_xlfn.XLOOKUP(A728,'2025'!A:A,'2025'!E:E,"")</f>
        <v/>
      </c>
      <c r="K728" t="str">
        <f>_xlfn.XLOOKUP(A728,'2025'!A:A,'2025'!F:F,"")</f>
        <v/>
      </c>
    </row>
    <row r="729" spans="1:11">
      <c r="A729">
        <v>275</v>
      </c>
      <c r="B729" t="str">
        <f>_xlfn.XLOOKUP(A729,'2021'!A:A,'2021'!U:U, "")</f>
        <v/>
      </c>
      <c r="C729" t="str">
        <f>_xlfn.XLOOKUP(A729,'2021'!A:A,'2021'!V:V,"")</f>
        <v/>
      </c>
      <c r="D729" t="str">
        <f>_xlfn.XLOOKUP(A729,'2022'!A:A,'2022'!V:V,"")</f>
        <v/>
      </c>
      <c r="E729" t="str">
        <f>_xlfn.XLOOKUP(A729,'2022'!A:A,'2022'!W:W,"")</f>
        <v/>
      </c>
      <c r="F729" t="str">
        <f>_xlfn.XLOOKUP(A729,'2023'!B:B,'2023'!AD:AD,"")</f>
        <v/>
      </c>
      <c r="G729" t="str">
        <f>_xlfn.XLOOKUP(A729,'2023'!B:B,'2023'!AE:AE,"")</f>
        <v/>
      </c>
      <c r="H729" t="str">
        <f>_xlfn.XLOOKUP(A729,'2024'!B:B,'2024'!AV:AV,"")</f>
        <v/>
      </c>
      <c r="I729" t="str">
        <f>_xlfn.XLOOKUP(A729,'2024'!B:B,'2024'!AZ:AZ,"")</f>
        <v/>
      </c>
      <c r="J729" t="str">
        <f>_xlfn.XLOOKUP(A729,'2025'!A:A,'2025'!E:E,"")</f>
        <v/>
      </c>
      <c r="K729" t="str">
        <f>_xlfn.XLOOKUP(A729,'2025'!A:A,'2025'!F:F,"")</f>
        <v/>
      </c>
    </row>
    <row r="730" spans="1:11">
      <c r="A730">
        <v>116</v>
      </c>
      <c r="B730" t="str">
        <f>_xlfn.XLOOKUP(A730,'2021'!A:A,'2021'!U:U, "")</f>
        <v/>
      </c>
      <c r="C730" t="str">
        <f>_xlfn.XLOOKUP(A730,'2021'!A:A,'2021'!V:V,"")</f>
        <v/>
      </c>
      <c r="D730" t="str">
        <f>_xlfn.XLOOKUP(A730,'2022'!A:A,'2022'!V:V,"")</f>
        <v/>
      </c>
      <c r="E730" t="str">
        <f>_xlfn.XLOOKUP(A730,'2022'!A:A,'2022'!W:W,"")</f>
        <v/>
      </c>
      <c r="F730" t="str">
        <f>_xlfn.XLOOKUP(A730,'2023'!B:B,'2023'!AD:AD,"")</f>
        <v/>
      </c>
      <c r="G730" t="str">
        <f>_xlfn.XLOOKUP(A730,'2023'!B:B,'2023'!AE:AE,"")</f>
        <v/>
      </c>
      <c r="H730" t="str">
        <f>_xlfn.XLOOKUP(A730,'2024'!B:B,'2024'!AV:AV,"")</f>
        <v/>
      </c>
      <c r="I730" t="str">
        <f>_xlfn.XLOOKUP(A730,'2024'!B:B,'2024'!AZ:AZ,"")</f>
        <v/>
      </c>
      <c r="J730" t="str">
        <f>_xlfn.XLOOKUP(A730,'2025'!A:A,'2025'!E:E,"")</f>
        <v/>
      </c>
      <c r="K730" t="str">
        <f>_xlfn.XLOOKUP(A730,'2025'!A:A,'2025'!F:F,"")</f>
        <v/>
      </c>
    </row>
    <row r="731" spans="1:11">
      <c r="A731">
        <v>386</v>
      </c>
      <c r="B731" t="str">
        <f>_xlfn.XLOOKUP(A731,'2021'!A:A,'2021'!U:U, "")</f>
        <v/>
      </c>
      <c r="C731" t="str">
        <f>_xlfn.XLOOKUP(A731,'2021'!A:A,'2021'!V:V,"")</f>
        <v/>
      </c>
      <c r="D731" t="str">
        <f>_xlfn.XLOOKUP(A731,'2022'!A:A,'2022'!V:V,"")</f>
        <v/>
      </c>
      <c r="E731" t="str">
        <f>_xlfn.XLOOKUP(A731,'2022'!A:A,'2022'!W:W,"")</f>
        <v/>
      </c>
      <c r="F731" t="str">
        <f>_xlfn.XLOOKUP(A731,'2023'!B:B,'2023'!AD:AD,"")</f>
        <v/>
      </c>
      <c r="G731" t="str">
        <f>_xlfn.XLOOKUP(A731,'2023'!B:B,'2023'!AE:AE,"")</f>
        <v/>
      </c>
      <c r="H731" t="str">
        <f>_xlfn.XLOOKUP(A731,'2024'!B:B,'2024'!AV:AV,"")</f>
        <v/>
      </c>
      <c r="I731" t="str">
        <f>_xlfn.XLOOKUP(A731,'2024'!B:B,'2024'!AZ:AZ,"")</f>
        <v/>
      </c>
      <c r="J731" t="str">
        <f>_xlfn.XLOOKUP(A731,'2025'!A:A,'2025'!E:E,"")</f>
        <v/>
      </c>
      <c r="K731" t="str">
        <f>_xlfn.XLOOKUP(A731,'2025'!A:A,'2025'!F:F,"")</f>
        <v/>
      </c>
    </row>
    <row r="732" spans="1:11">
      <c r="A732">
        <v>22</v>
      </c>
      <c r="B732" t="str">
        <f>_xlfn.XLOOKUP(A732,'2021'!A:A,'2021'!U:U, "")</f>
        <v/>
      </c>
      <c r="C732" t="str">
        <f>_xlfn.XLOOKUP(A732,'2021'!A:A,'2021'!V:V,"")</f>
        <v/>
      </c>
      <c r="D732" t="str">
        <f>_xlfn.XLOOKUP(A732,'2022'!A:A,'2022'!V:V,"")</f>
        <v/>
      </c>
      <c r="E732" t="str">
        <f>_xlfn.XLOOKUP(A732,'2022'!A:A,'2022'!W:W,"")</f>
        <v/>
      </c>
      <c r="F732" t="str">
        <f>_xlfn.XLOOKUP(A732,'2023'!B:B,'2023'!AD:AD,"")</f>
        <v/>
      </c>
      <c r="G732" t="str">
        <f>_xlfn.XLOOKUP(A732,'2023'!B:B,'2023'!AE:AE,"")</f>
        <v/>
      </c>
      <c r="H732" t="str">
        <f>_xlfn.XLOOKUP(A732,'2024'!B:B,'2024'!AV:AV,"")</f>
        <v/>
      </c>
      <c r="I732" t="str">
        <f>_xlfn.XLOOKUP(A732,'2024'!B:B,'2024'!AZ:AZ,"")</f>
        <v/>
      </c>
      <c r="J732" t="str">
        <f>_xlfn.XLOOKUP(A732,'2025'!A:A,'2025'!E:E,"")</f>
        <v/>
      </c>
      <c r="K732" t="str">
        <f>_xlfn.XLOOKUP(A732,'2025'!A:A,'2025'!F:F,"")</f>
        <v/>
      </c>
    </row>
    <row r="733" spans="1:11">
      <c r="A733">
        <v>232</v>
      </c>
      <c r="B733" t="str">
        <f>_xlfn.XLOOKUP(A733,'2021'!A:A,'2021'!U:U, "")</f>
        <v/>
      </c>
      <c r="C733" t="str">
        <f>_xlfn.XLOOKUP(A733,'2021'!A:A,'2021'!V:V,"")</f>
        <v/>
      </c>
      <c r="D733" t="str">
        <f>_xlfn.XLOOKUP(A733,'2022'!A:A,'2022'!V:V,"")</f>
        <v/>
      </c>
      <c r="E733" t="str">
        <f>_xlfn.XLOOKUP(A733,'2022'!A:A,'2022'!W:W,"")</f>
        <v/>
      </c>
      <c r="F733" t="str">
        <f>_xlfn.XLOOKUP(A733,'2023'!B:B,'2023'!AD:AD,"")</f>
        <v/>
      </c>
      <c r="G733" t="str">
        <f>_xlfn.XLOOKUP(A733,'2023'!B:B,'2023'!AE:AE,"")</f>
        <v/>
      </c>
      <c r="H733" t="str">
        <f>_xlfn.XLOOKUP(A733,'2024'!B:B,'2024'!AV:AV,"")</f>
        <v/>
      </c>
      <c r="I733" t="str">
        <f>_xlfn.XLOOKUP(A733,'2024'!B:B,'2024'!AZ:AZ,"")</f>
        <v/>
      </c>
      <c r="J733" t="str">
        <f>_xlfn.XLOOKUP(A733,'2025'!A:A,'2025'!E:E,"")</f>
        <v/>
      </c>
      <c r="K733" t="str">
        <f>_xlfn.XLOOKUP(A733,'2025'!A:A,'2025'!F:F,"")</f>
        <v/>
      </c>
    </row>
    <row r="734" spans="1:11">
      <c r="A734">
        <v>228</v>
      </c>
      <c r="B734" t="str">
        <f>_xlfn.XLOOKUP(A734,'2021'!A:A,'2021'!U:U, "")</f>
        <v/>
      </c>
      <c r="C734" t="str">
        <f>_xlfn.XLOOKUP(A734,'2021'!A:A,'2021'!V:V,"")</f>
        <v/>
      </c>
      <c r="D734" t="str">
        <f>_xlfn.XLOOKUP(A734,'2022'!A:A,'2022'!V:V,"")</f>
        <v/>
      </c>
      <c r="E734" t="str">
        <f>_xlfn.XLOOKUP(A734,'2022'!A:A,'2022'!W:W,"")</f>
        <v/>
      </c>
      <c r="F734" t="str">
        <f>_xlfn.XLOOKUP(A734,'2023'!B:B,'2023'!AD:AD,"")</f>
        <v/>
      </c>
      <c r="G734" t="str">
        <f>_xlfn.XLOOKUP(A734,'2023'!B:B,'2023'!AE:AE,"")</f>
        <v/>
      </c>
      <c r="H734" t="str">
        <f>_xlfn.XLOOKUP(A734,'2024'!B:B,'2024'!AV:AV,"")</f>
        <v/>
      </c>
      <c r="I734" t="str">
        <f>_xlfn.XLOOKUP(A734,'2024'!B:B,'2024'!AZ:AZ,"")</f>
        <v/>
      </c>
      <c r="J734" t="str">
        <f>_xlfn.XLOOKUP(A734,'2025'!A:A,'2025'!E:E,"")</f>
        <v/>
      </c>
      <c r="K734" t="str">
        <f>_xlfn.XLOOKUP(A734,'2025'!A:A,'2025'!F:F,"")</f>
        <v/>
      </c>
    </row>
    <row r="735" spans="1:11">
      <c r="A735">
        <v>322</v>
      </c>
      <c r="B735" t="str">
        <f>_xlfn.XLOOKUP(A735,'2021'!A:A,'2021'!U:U, "")</f>
        <v/>
      </c>
      <c r="C735" t="str">
        <f>_xlfn.XLOOKUP(A735,'2021'!A:A,'2021'!V:V,"")</f>
        <v/>
      </c>
      <c r="D735" t="str">
        <f>_xlfn.XLOOKUP(A735,'2022'!A:A,'2022'!V:V,"")</f>
        <v/>
      </c>
      <c r="E735" t="str">
        <f>_xlfn.XLOOKUP(A735,'2022'!A:A,'2022'!W:W,"")</f>
        <v/>
      </c>
      <c r="F735" t="str">
        <f>_xlfn.XLOOKUP(A735,'2023'!B:B,'2023'!AD:AD,"")</f>
        <v/>
      </c>
      <c r="G735" t="str">
        <f>_xlfn.XLOOKUP(A735,'2023'!B:B,'2023'!AE:AE,"")</f>
        <v/>
      </c>
      <c r="H735" t="str">
        <f>_xlfn.XLOOKUP(A735,'2024'!B:B,'2024'!AV:AV,"")</f>
        <v/>
      </c>
      <c r="I735" t="str">
        <f>_xlfn.XLOOKUP(A735,'2024'!B:B,'2024'!AZ:AZ,"")</f>
        <v/>
      </c>
      <c r="J735" t="str">
        <f>_xlfn.XLOOKUP(A735,'2025'!A:A,'2025'!E:E,"")</f>
        <v/>
      </c>
      <c r="K735" t="str">
        <f>_xlfn.XLOOKUP(A735,'2025'!A:A,'2025'!F:F,"")</f>
        <v/>
      </c>
    </row>
    <row r="736" spans="1:11">
      <c r="A736">
        <v>261</v>
      </c>
      <c r="B736" t="str">
        <f>_xlfn.XLOOKUP(A736,'2021'!A:A,'2021'!U:U, "")</f>
        <v/>
      </c>
      <c r="C736" t="str">
        <f>_xlfn.XLOOKUP(A736,'2021'!A:A,'2021'!V:V,"")</f>
        <v/>
      </c>
      <c r="D736" t="str">
        <f>_xlfn.XLOOKUP(A736,'2022'!A:A,'2022'!V:V,"")</f>
        <v/>
      </c>
      <c r="E736" t="str">
        <f>_xlfn.XLOOKUP(A736,'2022'!A:A,'2022'!W:W,"")</f>
        <v/>
      </c>
      <c r="F736" t="str">
        <f>_xlfn.XLOOKUP(A736,'2023'!B:B,'2023'!AD:AD,"")</f>
        <v/>
      </c>
      <c r="G736" t="str">
        <f>_xlfn.XLOOKUP(A736,'2023'!B:B,'2023'!AE:AE,"")</f>
        <v/>
      </c>
      <c r="H736" t="str">
        <f>_xlfn.XLOOKUP(A736,'2024'!B:B,'2024'!AV:AV,"")</f>
        <v/>
      </c>
      <c r="I736" t="str">
        <f>_xlfn.XLOOKUP(A736,'2024'!B:B,'2024'!AZ:AZ,"")</f>
        <v/>
      </c>
      <c r="J736" t="str">
        <f>_xlfn.XLOOKUP(A736,'2025'!A:A,'2025'!E:E,"")</f>
        <v/>
      </c>
      <c r="K736" t="str">
        <f>_xlfn.XLOOKUP(A736,'2025'!A:A,'2025'!F:F,"")</f>
        <v/>
      </c>
    </row>
    <row r="737" spans="1:11">
      <c r="A737">
        <v>283</v>
      </c>
      <c r="B737" t="str">
        <f>_xlfn.XLOOKUP(A737,'2021'!A:A,'2021'!U:U, "")</f>
        <v/>
      </c>
      <c r="C737" t="str">
        <f>_xlfn.XLOOKUP(A737,'2021'!A:A,'2021'!V:V,"")</f>
        <v/>
      </c>
      <c r="D737" t="str">
        <f>_xlfn.XLOOKUP(A737,'2022'!A:A,'2022'!V:V,"")</f>
        <v/>
      </c>
      <c r="E737" t="str">
        <f>_xlfn.XLOOKUP(A737,'2022'!A:A,'2022'!W:W,"")</f>
        <v/>
      </c>
      <c r="F737" t="str">
        <f>_xlfn.XLOOKUP(A737,'2023'!B:B,'2023'!AD:AD,"")</f>
        <v/>
      </c>
      <c r="G737" t="str">
        <f>_xlfn.XLOOKUP(A737,'2023'!B:B,'2023'!AE:AE,"")</f>
        <v/>
      </c>
      <c r="H737" t="str">
        <f>_xlfn.XLOOKUP(A737,'2024'!B:B,'2024'!AV:AV,"")</f>
        <v/>
      </c>
      <c r="I737" t="str">
        <f>_xlfn.XLOOKUP(A737,'2024'!B:B,'2024'!AZ:AZ,"")</f>
        <v/>
      </c>
      <c r="J737" t="str">
        <f>_xlfn.XLOOKUP(A737,'2025'!A:A,'2025'!E:E,"")</f>
        <v/>
      </c>
      <c r="K737" t="str">
        <f>_xlfn.XLOOKUP(A737,'2025'!A:A,'2025'!F:F,"")</f>
        <v/>
      </c>
    </row>
    <row r="738" spans="1:11">
      <c r="A738">
        <v>189</v>
      </c>
      <c r="B738" t="str">
        <f>_xlfn.XLOOKUP(A738,'2021'!A:A,'2021'!U:U, "")</f>
        <v/>
      </c>
      <c r="C738" t="str">
        <f>_xlfn.XLOOKUP(A738,'2021'!A:A,'2021'!V:V,"")</f>
        <v/>
      </c>
      <c r="D738" t="str">
        <f>_xlfn.XLOOKUP(A738,'2022'!A:A,'2022'!V:V,"")</f>
        <v/>
      </c>
      <c r="E738" t="str">
        <f>_xlfn.XLOOKUP(A738,'2022'!A:A,'2022'!W:W,"")</f>
        <v/>
      </c>
      <c r="F738" t="str">
        <f>_xlfn.XLOOKUP(A738,'2023'!B:B,'2023'!AD:AD,"")</f>
        <v/>
      </c>
      <c r="G738" t="str">
        <f>_xlfn.XLOOKUP(A738,'2023'!B:B,'2023'!AE:AE,"")</f>
        <v/>
      </c>
      <c r="H738" t="str">
        <f>_xlfn.XLOOKUP(A738,'2024'!B:B,'2024'!AV:AV,"")</f>
        <v/>
      </c>
      <c r="I738" t="str">
        <f>_xlfn.XLOOKUP(A738,'2024'!B:B,'2024'!AZ:AZ,"")</f>
        <v/>
      </c>
      <c r="J738" t="str">
        <f>_xlfn.XLOOKUP(A738,'2025'!A:A,'2025'!E:E,"")</f>
        <v/>
      </c>
      <c r="K738" t="str">
        <f>_xlfn.XLOOKUP(A738,'2025'!A:A,'2025'!F:F,"")</f>
        <v/>
      </c>
    </row>
    <row r="739" spans="1:11">
      <c r="A739">
        <v>107</v>
      </c>
      <c r="B739" t="str">
        <f>_xlfn.XLOOKUP(A739,'2021'!A:A,'2021'!U:U, "")</f>
        <v/>
      </c>
      <c r="C739" t="str">
        <f>_xlfn.XLOOKUP(A739,'2021'!A:A,'2021'!V:V,"")</f>
        <v/>
      </c>
      <c r="D739" t="str">
        <f>_xlfn.XLOOKUP(A739,'2022'!A:A,'2022'!V:V,"")</f>
        <v/>
      </c>
      <c r="E739" t="str">
        <f>_xlfn.XLOOKUP(A739,'2022'!A:A,'2022'!W:W,"")</f>
        <v/>
      </c>
      <c r="F739" t="str">
        <f>_xlfn.XLOOKUP(A739,'2023'!B:B,'2023'!AD:AD,"")</f>
        <v/>
      </c>
      <c r="G739" t="str">
        <f>_xlfn.XLOOKUP(A739,'2023'!B:B,'2023'!AE:AE,"")</f>
        <v/>
      </c>
      <c r="H739" t="str">
        <f>_xlfn.XLOOKUP(A739,'2024'!B:B,'2024'!AV:AV,"")</f>
        <v/>
      </c>
      <c r="I739" t="str">
        <f>_xlfn.XLOOKUP(A739,'2024'!B:B,'2024'!AZ:AZ,"")</f>
        <v/>
      </c>
      <c r="J739" t="str">
        <f>_xlfn.XLOOKUP(A739,'2025'!A:A,'2025'!E:E,"")</f>
        <v/>
      </c>
      <c r="K739" t="str">
        <f>_xlfn.XLOOKUP(A739,'2025'!A:A,'2025'!F:F,"")</f>
        <v/>
      </c>
    </row>
    <row r="740" spans="1:11">
      <c r="A740">
        <v>369</v>
      </c>
      <c r="B740" t="str">
        <f>_xlfn.XLOOKUP(A740,'2021'!A:A,'2021'!U:U, "")</f>
        <v/>
      </c>
      <c r="C740" t="str">
        <f>_xlfn.XLOOKUP(A740,'2021'!A:A,'2021'!V:V,"")</f>
        <v/>
      </c>
      <c r="D740" t="str">
        <f>_xlfn.XLOOKUP(A740,'2022'!A:A,'2022'!V:V,"")</f>
        <v/>
      </c>
      <c r="E740" t="str">
        <f>_xlfn.XLOOKUP(A740,'2022'!A:A,'2022'!W:W,"")</f>
        <v/>
      </c>
      <c r="F740" t="str">
        <f>_xlfn.XLOOKUP(A740,'2023'!B:B,'2023'!AD:AD,"")</f>
        <v/>
      </c>
      <c r="G740" t="str">
        <f>_xlfn.XLOOKUP(A740,'2023'!B:B,'2023'!AE:AE,"")</f>
        <v/>
      </c>
      <c r="H740" t="str">
        <f>_xlfn.XLOOKUP(A740,'2024'!B:B,'2024'!AV:AV,"")</f>
        <v/>
      </c>
      <c r="I740" t="str">
        <f>_xlfn.XLOOKUP(A740,'2024'!B:B,'2024'!AZ:AZ,"")</f>
        <v/>
      </c>
      <c r="J740" t="str">
        <f>_xlfn.XLOOKUP(A740,'2025'!A:A,'2025'!E:E,"")</f>
        <v/>
      </c>
      <c r="K740" t="str">
        <f>_xlfn.XLOOKUP(A740,'2025'!A:A,'2025'!F:F,"")</f>
        <v/>
      </c>
    </row>
    <row r="741" spans="1:11">
      <c r="A741">
        <v>448</v>
      </c>
      <c r="B741" t="str">
        <f>_xlfn.XLOOKUP(A741,'2021'!A:A,'2021'!U:U, "")</f>
        <v/>
      </c>
      <c r="C741" t="str">
        <f>_xlfn.XLOOKUP(A741,'2021'!A:A,'2021'!V:V,"")</f>
        <v/>
      </c>
      <c r="D741" t="str">
        <f>_xlfn.XLOOKUP(A741,'2022'!A:A,'2022'!V:V,"")</f>
        <v/>
      </c>
      <c r="E741" t="str">
        <f>_xlfn.XLOOKUP(A741,'2022'!A:A,'2022'!W:W,"")</f>
        <v/>
      </c>
      <c r="F741" t="str">
        <f>_xlfn.XLOOKUP(A741,'2023'!B:B,'2023'!AD:AD,"")</f>
        <v/>
      </c>
      <c r="G741" t="str">
        <f>_xlfn.XLOOKUP(A741,'2023'!B:B,'2023'!AE:AE,"")</f>
        <v/>
      </c>
      <c r="H741" t="str">
        <f>_xlfn.XLOOKUP(A741,'2024'!B:B,'2024'!AV:AV,"")</f>
        <v/>
      </c>
      <c r="I741" t="str">
        <f>_xlfn.XLOOKUP(A741,'2024'!B:B,'2024'!AZ:AZ,"")</f>
        <v/>
      </c>
      <c r="J741" t="str">
        <f>_xlfn.XLOOKUP(A741,'2025'!A:A,'2025'!E:E,"")</f>
        <v/>
      </c>
      <c r="K741" t="str">
        <f>_xlfn.XLOOKUP(A741,'2025'!A:A,'2025'!F:F,"")</f>
        <v/>
      </c>
    </row>
    <row r="742" spans="1:11">
      <c r="A742">
        <v>146</v>
      </c>
      <c r="B742" t="str">
        <f>_xlfn.XLOOKUP(A742,'2021'!A:A,'2021'!U:U, "")</f>
        <v/>
      </c>
      <c r="C742" t="str">
        <f>_xlfn.XLOOKUP(A742,'2021'!A:A,'2021'!V:V,"")</f>
        <v/>
      </c>
      <c r="D742" t="str">
        <f>_xlfn.XLOOKUP(A742,'2022'!A:A,'2022'!V:V,"")</f>
        <v/>
      </c>
      <c r="E742" t="str">
        <f>_xlfn.XLOOKUP(A742,'2022'!A:A,'2022'!W:W,"")</f>
        <v/>
      </c>
      <c r="F742" t="str">
        <f>_xlfn.XLOOKUP(A742,'2023'!B:B,'2023'!AD:AD,"")</f>
        <v/>
      </c>
      <c r="G742" t="str">
        <f>_xlfn.XLOOKUP(A742,'2023'!B:B,'2023'!AE:AE,"")</f>
        <v/>
      </c>
      <c r="H742" t="str">
        <f>_xlfn.XLOOKUP(A742,'2024'!B:B,'2024'!AV:AV,"")</f>
        <v/>
      </c>
      <c r="I742" t="str">
        <f>_xlfn.XLOOKUP(A742,'2024'!B:B,'2024'!AZ:AZ,"")</f>
        <v/>
      </c>
      <c r="J742" t="str">
        <f>_xlfn.XLOOKUP(A742,'2025'!A:A,'2025'!E:E,"")</f>
        <v/>
      </c>
      <c r="K742" t="str">
        <f>_xlfn.XLOOKUP(A742,'2025'!A:A,'2025'!F:F,"")</f>
        <v/>
      </c>
    </row>
    <row r="743" spans="1:11">
      <c r="A743">
        <v>421</v>
      </c>
      <c r="B743" t="str">
        <f>_xlfn.XLOOKUP(A743,'2021'!A:A,'2021'!U:U, "")</f>
        <v/>
      </c>
      <c r="C743" t="str">
        <f>_xlfn.XLOOKUP(A743,'2021'!A:A,'2021'!V:V,"")</f>
        <v/>
      </c>
      <c r="D743" t="str">
        <f>_xlfn.XLOOKUP(A743,'2022'!A:A,'2022'!V:V,"")</f>
        <v/>
      </c>
      <c r="E743" t="str">
        <f>_xlfn.XLOOKUP(A743,'2022'!A:A,'2022'!W:W,"")</f>
        <v/>
      </c>
      <c r="F743" t="str">
        <f>_xlfn.XLOOKUP(A743,'2023'!B:B,'2023'!AD:AD,"")</f>
        <v/>
      </c>
      <c r="G743" t="str">
        <f>_xlfn.XLOOKUP(A743,'2023'!B:B,'2023'!AE:AE,"")</f>
        <v/>
      </c>
      <c r="H743" t="str">
        <f>_xlfn.XLOOKUP(A743,'2024'!B:B,'2024'!AV:AV,"")</f>
        <v/>
      </c>
      <c r="I743" t="str">
        <f>_xlfn.XLOOKUP(A743,'2024'!B:B,'2024'!AZ:AZ,"")</f>
        <v/>
      </c>
      <c r="J743" t="str">
        <f>_xlfn.XLOOKUP(A743,'2025'!A:A,'2025'!E:E,"")</f>
        <v/>
      </c>
      <c r="K743" t="str">
        <f>_xlfn.XLOOKUP(A743,'2025'!A:A,'2025'!F:F,"")</f>
        <v/>
      </c>
    </row>
    <row r="744" spans="1:11">
      <c r="A744">
        <v>176</v>
      </c>
      <c r="B744" t="str">
        <f>_xlfn.XLOOKUP(A744,'2021'!A:A,'2021'!U:U, "")</f>
        <v/>
      </c>
      <c r="C744" t="str">
        <f>_xlfn.XLOOKUP(A744,'2021'!A:A,'2021'!V:V,"")</f>
        <v/>
      </c>
      <c r="D744" t="str">
        <f>_xlfn.XLOOKUP(A744,'2022'!A:A,'2022'!V:V,"")</f>
        <v/>
      </c>
      <c r="E744" t="str">
        <f>_xlfn.XLOOKUP(A744,'2022'!A:A,'2022'!W:W,"")</f>
        <v/>
      </c>
      <c r="F744" t="str">
        <f>_xlfn.XLOOKUP(A744,'2023'!B:B,'2023'!AD:AD,"")</f>
        <v/>
      </c>
      <c r="G744" t="str">
        <f>_xlfn.XLOOKUP(A744,'2023'!B:B,'2023'!AE:AE,"")</f>
        <v/>
      </c>
      <c r="H744" t="str">
        <f>_xlfn.XLOOKUP(A744,'2024'!B:B,'2024'!AV:AV,"")</f>
        <v/>
      </c>
      <c r="I744" t="str">
        <f>_xlfn.XLOOKUP(A744,'2024'!B:B,'2024'!AZ:AZ,"")</f>
        <v/>
      </c>
      <c r="J744" t="str">
        <f>_xlfn.XLOOKUP(A744,'2025'!A:A,'2025'!E:E,"")</f>
        <v/>
      </c>
      <c r="K744" t="str">
        <f>_xlfn.XLOOKUP(A744,'2025'!A:A,'2025'!F:F,"")</f>
        <v/>
      </c>
    </row>
    <row r="745" spans="1:11">
      <c r="A745">
        <v>47</v>
      </c>
      <c r="B745" t="str">
        <f>_xlfn.XLOOKUP(A745,'2021'!A:A,'2021'!U:U, "")</f>
        <v/>
      </c>
      <c r="C745" t="str">
        <f>_xlfn.XLOOKUP(A745,'2021'!A:A,'2021'!V:V,"")</f>
        <v/>
      </c>
      <c r="D745" t="str">
        <f>_xlfn.XLOOKUP(A745,'2022'!A:A,'2022'!V:V,"")</f>
        <v/>
      </c>
      <c r="E745" t="str">
        <f>_xlfn.XLOOKUP(A745,'2022'!A:A,'2022'!W:W,"")</f>
        <v/>
      </c>
      <c r="F745" t="str">
        <f>_xlfn.XLOOKUP(A745,'2023'!B:B,'2023'!AD:AD,"")</f>
        <v/>
      </c>
      <c r="G745" t="str">
        <f>_xlfn.XLOOKUP(A745,'2023'!B:B,'2023'!AE:AE,"")</f>
        <v/>
      </c>
      <c r="H745" t="str">
        <f>_xlfn.XLOOKUP(A745,'2024'!B:B,'2024'!AV:AV,"")</f>
        <v/>
      </c>
      <c r="I745" t="str">
        <f>_xlfn.XLOOKUP(A745,'2024'!B:B,'2024'!AZ:AZ,"")</f>
        <v/>
      </c>
      <c r="J745" t="str">
        <f>_xlfn.XLOOKUP(A745,'2025'!A:A,'2025'!E:E,"")</f>
        <v/>
      </c>
      <c r="K745" t="str">
        <f>_xlfn.XLOOKUP(A745,'2025'!A:A,'2025'!F:F,"")</f>
        <v/>
      </c>
    </row>
    <row r="746" spans="1:11">
      <c r="A746">
        <v>482</v>
      </c>
      <c r="B746" t="str">
        <f>_xlfn.XLOOKUP(A746,'2021'!A:A,'2021'!U:U, "")</f>
        <v/>
      </c>
      <c r="C746" t="str">
        <f>_xlfn.XLOOKUP(A746,'2021'!A:A,'2021'!V:V,"")</f>
        <v/>
      </c>
      <c r="D746" t="str">
        <f>_xlfn.XLOOKUP(A746,'2022'!A:A,'2022'!V:V,"")</f>
        <v/>
      </c>
      <c r="E746" t="str">
        <f>_xlfn.XLOOKUP(A746,'2022'!A:A,'2022'!W:W,"")</f>
        <v/>
      </c>
      <c r="F746" t="str">
        <f>_xlfn.XLOOKUP(A746,'2023'!B:B,'2023'!AD:AD,"")</f>
        <v/>
      </c>
      <c r="G746" t="str">
        <f>_xlfn.XLOOKUP(A746,'2023'!B:B,'2023'!AE:AE,"")</f>
        <v/>
      </c>
      <c r="H746" t="str">
        <f>_xlfn.XLOOKUP(A746,'2024'!B:B,'2024'!AV:AV,"")</f>
        <v/>
      </c>
      <c r="I746" t="str">
        <f>_xlfn.XLOOKUP(A746,'2024'!B:B,'2024'!AZ:AZ,"")</f>
        <v/>
      </c>
      <c r="J746" t="str">
        <f>_xlfn.XLOOKUP(A746,'2025'!A:A,'2025'!E:E,"")</f>
        <v/>
      </c>
      <c r="K746" t="str">
        <f>_xlfn.XLOOKUP(A746,'2025'!A:A,'2025'!F:F,"")</f>
        <v/>
      </c>
    </row>
    <row r="747" spans="1:11">
      <c r="A747">
        <v>428</v>
      </c>
      <c r="B747" t="str">
        <f>_xlfn.XLOOKUP(A747,'2021'!A:A,'2021'!U:U, "")</f>
        <v/>
      </c>
      <c r="C747" t="str">
        <f>_xlfn.XLOOKUP(A747,'2021'!A:A,'2021'!V:V,"")</f>
        <v/>
      </c>
      <c r="D747" t="str">
        <f>_xlfn.XLOOKUP(A747,'2022'!A:A,'2022'!V:V,"")</f>
        <v/>
      </c>
      <c r="E747" t="str">
        <f>_xlfn.XLOOKUP(A747,'2022'!A:A,'2022'!W:W,"")</f>
        <v/>
      </c>
      <c r="F747" t="str">
        <f>_xlfn.XLOOKUP(A747,'2023'!B:B,'2023'!AD:AD,"")</f>
        <v/>
      </c>
      <c r="G747" t="str">
        <f>_xlfn.XLOOKUP(A747,'2023'!B:B,'2023'!AE:AE,"")</f>
        <v/>
      </c>
      <c r="H747" t="str">
        <f>_xlfn.XLOOKUP(A747,'2024'!B:B,'2024'!AV:AV,"")</f>
        <v/>
      </c>
      <c r="I747" t="str">
        <f>_xlfn.XLOOKUP(A747,'2024'!B:B,'2024'!AZ:AZ,"")</f>
        <v/>
      </c>
      <c r="J747" t="str">
        <f>_xlfn.XLOOKUP(A747,'2025'!A:A,'2025'!E:E,"")</f>
        <v/>
      </c>
      <c r="K747" t="str">
        <f>_xlfn.XLOOKUP(A747,'2025'!A:A,'2025'!F:F,"")</f>
        <v/>
      </c>
    </row>
    <row r="748" spans="1:11">
      <c r="A748">
        <v>383</v>
      </c>
      <c r="B748" t="str">
        <f>_xlfn.XLOOKUP(A748,'2021'!A:A,'2021'!U:U, "")</f>
        <v/>
      </c>
      <c r="C748" t="str">
        <f>_xlfn.XLOOKUP(A748,'2021'!A:A,'2021'!V:V,"")</f>
        <v/>
      </c>
      <c r="D748" t="str">
        <f>_xlfn.XLOOKUP(A748,'2022'!A:A,'2022'!V:V,"")</f>
        <v/>
      </c>
      <c r="E748" t="str">
        <f>_xlfn.XLOOKUP(A748,'2022'!A:A,'2022'!W:W,"")</f>
        <v/>
      </c>
      <c r="F748" t="str">
        <f>_xlfn.XLOOKUP(A748,'2023'!B:B,'2023'!AD:AD,"")</f>
        <v/>
      </c>
      <c r="G748" t="str">
        <f>_xlfn.XLOOKUP(A748,'2023'!B:B,'2023'!AE:AE,"")</f>
        <v/>
      </c>
      <c r="H748" t="str">
        <f>_xlfn.XLOOKUP(A748,'2024'!B:B,'2024'!AV:AV,"")</f>
        <v/>
      </c>
      <c r="I748" t="str">
        <f>_xlfn.XLOOKUP(A748,'2024'!B:B,'2024'!AZ:AZ,"")</f>
        <v/>
      </c>
      <c r="J748" t="str">
        <f>_xlfn.XLOOKUP(A748,'2025'!A:A,'2025'!E:E,"")</f>
        <v/>
      </c>
      <c r="K748" t="str">
        <f>_xlfn.XLOOKUP(A748,'2025'!A:A,'2025'!F:F,"")</f>
        <v/>
      </c>
    </row>
    <row r="749" spans="1:11">
      <c r="A749">
        <v>157</v>
      </c>
      <c r="B749" t="str">
        <f>_xlfn.XLOOKUP(A749,'2021'!A:A,'2021'!U:U, "")</f>
        <v/>
      </c>
      <c r="C749" t="str">
        <f>_xlfn.XLOOKUP(A749,'2021'!A:A,'2021'!V:V,"")</f>
        <v/>
      </c>
      <c r="D749" t="str">
        <f>_xlfn.XLOOKUP(A749,'2022'!A:A,'2022'!V:V,"")</f>
        <v/>
      </c>
      <c r="E749" t="str">
        <f>_xlfn.XLOOKUP(A749,'2022'!A:A,'2022'!W:W,"")</f>
        <v/>
      </c>
      <c r="F749" t="str">
        <f>_xlfn.XLOOKUP(A749,'2023'!B:B,'2023'!AD:AD,"")</f>
        <v/>
      </c>
      <c r="G749" t="str">
        <f>_xlfn.XLOOKUP(A749,'2023'!B:B,'2023'!AE:AE,"")</f>
        <v/>
      </c>
      <c r="H749" t="str">
        <f>_xlfn.XLOOKUP(A749,'2024'!B:B,'2024'!AV:AV,"")</f>
        <v/>
      </c>
      <c r="I749" t="str">
        <f>_xlfn.XLOOKUP(A749,'2024'!B:B,'2024'!AZ:AZ,"")</f>
        <v/>
      </c>
      <c r="J749" t="str">
        <f>_xlfn.XLOOKUP(A749,'2025'!A:A,'2025'!E:E,"")</f>
        <v/>
      </c>
      <c r="K749" t="str">
        <f>_xlfn.XLOOKUP(A749,'2025'!A:A,'2025'!F:F,"")</f>
        <v/>
      </c>
    </row>
    <row r="750" spans="1:11">
      <c r="A750">
        <v>300</v>
      </c>
      <c r="B750" t="str">
        <f>_xlfn.XLOOKUP(A750,'2021'!A:A,'2021'!U:U, "")</f>
        <v/>
      </c>
      <c r="C750" t="str">
        <f>_xlfn.XLOOKUP(A750,'2021'!A:A,'2021'!V:V,"")</f>
        <v/>
      </c>
      <c r="D750" t="str">
        <f>_xlfn.XLOOKUP(A750,'2022'!A:A,'2022'!V:V,"")</f>
        <v/>
      </c>
      <c r="E750" t="str">
        <f>_xlfn.XLOOKUP(A750,'2022'!A:A,'2022'!W:W,"")</f>
        <v/>
      </c>
      <c r="F750" t="str">
        <f>_xlfn.XLOOKUP(A750,'2023'!B:B,'2023'!AD:AD,"")</f>
        <v/>
      </c>
      <c r="G750" t="str">
        <f>_xlfn.XLOOKUP(A750,'2023'!B:B,'2023'!AE:AE,"")</f>
        <v/>
      </c>
      <c r="H750" t="str">
        <f>_xlfn.XLOOKUP(A750,'2024'!B:B,'2024'!AV:AV,"")</f>
        <v/>
      </c>
      <c r="I750" t="str">
        <f>_xlfn.XLOOKUP(A750,'2024'!B:B,'2024'!AZ:AZ,"")</f>
        <v/>
      </c>
      <c r="J750" t="str">
        <f>_xlfn.XLOOKUP(A750,'2025'!A:A,'2025'!E:E,"")</f>
        <v/>
      </c>
      <c r="K750" t="str">
        <f>_xlfn.XLOOKUP(A750,'2025'!A:A,'2025'!F:F,"")</f>
        <v/>
      </c>
    </row>
    <row r="751" spans="1:11">
      <c r="A751">
        <v>314</v>
      </c>
      <c r="B751" t="str">
        <f>_xlfn.XLOOKUP(A751,'2021'!A:A,'2021'!U:U, "")</f>
        <v/>
      </c>
      <c r="C751" t="str">
        <f>_xlfn.XLOOKUP(A751,'2021'!A:A,'2021'!V:V,"")</f>
        <v/>
      </c>
      <c r="D751" t="str">
        <f>_xlfn.XLOOKUP(A751,'2022'!A:A,'2022'!V:V,"")</f>
        <v/>
      </c>
      <c r="E751" t="str">
        <f>_xlfn.XLOOKUP(A751,'2022'!A:A,'2022'!W:W,"")</f>
        <v/>
      </c>
      <c r="F751" t="str">
        <f>_xlfn.XLOOKUP(A751,'2023'!B:B,'2023'!AD:AD,"")</f>
        <v/>
      </c>
      <c r="G751" t="str">
        <f>_xlfn.XLOOKUP(A751,'2023'!B:B,'2023'!AE:AE,"")</f>
        <v/>
      </c>
      <c r="H751" t="str">
        <f>_xlfn.XLOOKUP(A751,'2024'!B:B,'2024'!AV:AV,"")</f>
        <v/>
      </c>
      <c r="I751" t="str">
        <f>_xlfn.XLOOKUP(A751,'2024'!B:B,'2024'!AZ:AZ,"")</f>
        <v/>
      </c>
      <c r="J751" t="str">
        <f>_xlfn.XLOOKUP(A751,'2025'!A:A,'2025'!E:E,"")</f>
        <v/>
      </c>
      <c r="K751" t="str">
        <f>_xlfn.XLOOKUP(A751,'2025'!A:A,'2025'!F:F,"")</f>
        <v/>
      </c>
    </row>
    <row r="752" spans="1:11">
      <c r="A752">
        <v>213</v>
      </c>
      <c r="B752" t="str">
        <f>_xlfn.XLOOKUP(A752,'2021'!A:A,'2021'!U:U, "")</f>
        <v/>
      </c>
      <c r="C752" t="str">
        <f>_xlfn.XLOOKUP(A752,'2021'!A:A,'2021'!V:V,"")</f>
        <v/>
      </c>
      <c r="D752" t="str">
        <f>_xlfn.XLOOKUP(A752,'2022'!A:A,'2022'!V:V,"")</f>
        <v/>
      </c>
      <c r="E752" t="str">
        <f>_xlfn.XLOOKUP(A752,'2022'!A:A,'2022'!W:W,"")</f>
        <v/>
      </c>
      <c r="F752" t="str">
        <f>_xlfn.XLOOKUP(A752,'2023'!B:B,'2023'!AD:AD,"")</f>
        <v/>
      </c>
      <c r="G752" t="str">
        <f>_xlfn.XLOOKUP(A752,'2023'!B:B,'2023'!AE:AE,"")</f>
        <v/>
      </c>
      <c r="H752" t="str">
        <f>_xlfn.XLOOKUP(A752,'2024'!B:B,'2024'!AV:AV,"")</f>
        <v/>
      </c>
      <c r="I752" t="str">
        <f>_xlfn.XLOOKUP(A752,'2024'!B:B,'2024'!AZ:AZ,"")</f>
        <v/>
      </c>
      <c r="J752" t="str">
        <f>_xlfn.XLOOKUP(A752,'2025'!A:A,'2025'!E:E,"")</f>
        <v/>
      </c>
      <c r="K752" t="str">
        <f>_xlfn.XLOOKUP(A752,'2025'!A:A,'2025'!F:F,"")</f>
        <v/>
      </c>
    </row>
    <row r="753" spans="1:11">
      <c r="A753">
        <v>115</v>
      </c>
      <c r="B753" t="str">
        <f>_xlfn.XLOOKUP(A753,'2021'!A:A,'2021'!U:U, "")</f>
        <v/>
      </c>
      <c r="C753" t="str">
        <f>_xlfn.XLOOKUP(A753,'2021'!A:A,'2021'!V:V,"")</f>
        <v/>
      </c>
      <c r="D753" t="str">
        <f>_xlfn.XLOOKUP(A753,'2022'!A:A,'2022'!V:V,"")</f>
        <v/>
      </c>
      <c r="E753" t="str">
        <f>_xlfn.XLOOKUP(A753,'2022'!A:A,'2022'!W:W,"")</f>
        <v/>
      </c>
      <c r="F753" t="str">
        <f>_xlfn.XLOOKUP(A753,'2023'!B:B,'2023'!AD:AD,"")</f>
        <v/>
      </c>
      <c r="G753" t="str">
        <f>_xlfn.XLOOKUP(A753,'2023'!B:B,'2023'!AE:AE,"")</f>
        <v/>
      </c>
      <c r="H753" t="str">
        <f>_xlfn.XLOOKUP(A753,'2024'!B:B,'2024'!AV:AV,"")</f>
        <v/>
      </c>
      <c r="I753" t="str">
        <f>_xlfn.XLOOKUP(A753,'2024'!B:B,'2024'!AZ:AZ,"")</f>
        <v/>
      </c>
      <c r="J753" t="str">
        <f>_xlfn.XLOOKUP(A753,'2025'!A:A,'2025'!E:E,"")</f>
        <v/>
      </c>
      <c r="K753" t="str">
        <f>_xlfn.XLOOKUP(A753,'2025'!A:A,'2025'!F:F,"")</f>
        <v/>
      </c>
    </row>
    <row r="754" spans="1:11">
      <c r="A754">
        <v>21</v>
      </c>
      <c r="B754" t="str">
        <f>_xlfn.XLOOKUP(A754,'2021'!A:A,'2021'!U:U, "")</f>
        <v/>
      </c>
      <c r="C754" t="str">
        <f>_xlfn.XLOOKUP(A754,'2021'!A:A,'2021'!V:V,"")</f>
        <v/>
      </c>
      <c r="D754" t="str">
        <f>_xlfn.XLOOKUP(A754,'2022'!A:A,'2022'!V:V,"")</f>
        <v/>
      </c>
      <c r="E754" t="str">
        <f>_xlfn.XLOOKUP(A754,'2022'!A:A,'2022'!W:W,"")</f>
        <v/>
      </c>
      <c r="F754" t="str">
        <f>_xlfn.XLOOKUP(A754,'2023'!B:B,'2023'!AD:AD,"")</f>
        <v/>
      </c>
      <c r="G754" t="str">
        <f>_xlfn.XLOOKUP(A754,'2023'!B:B,'2023'!AE:AE,"")</f>
        <v/>
      </c>
      <c r="H754" t="str">
        <f>_xlfn.XLOOKUP(A754,'2024'!B:B,'2024'!AV:AV,"")</f>
        <v/>
      </c>
      <c r="I754" t="str">
        <f>_xlfn.XLOOKUP(A754,'2024'!B:B,'2024'!AZ:AZ,"")</f>
        <v/>
      </c>
      <c r="J754" t="str">
        <f>_xlfn.XLOOKUP(A754,'2025'!A:A,'2025'!E:E,"")</f>
        <v/>
      </c>
      <c r="K754" t="str">
        <f>_xlfn.XLOOKUP(A754,'2025'!A:A,'2025'!F:F,"")</f>
        <v/>
      </c>
    </row>
    <row r="755" spans="1:11">
      <c r="A755">
        <v>296</v>
      </c>
      <c r="B755" t="str">
        <f>_xlfn.XLOOKUP(A755,'2021'!A:A,'2021'!U:U, "")</f>
        <v/>
      </c>
      <c r="C755" t="str">
        <f>_xlfn.XLOOKUP(A755,'2021'!A:A,'2021'!V:V,"")</f>
        <v/>
      </c>
      <c r="D755" t="str">
        <f>_xlfn.XLOOKUP(A755,'2022'!A:A,'2022'!V:V,"")</f>
        <v/>
      </c>
      <c r="E755" t="str">
        <f>_xlfn.XLOOKUP(A755,'2022'!A:A,'2022'!W:W,"")</f>
        <v/>
      </c>
      <c r="F755" t="str">
        <f>_xlfn.XLOOKUP(A755,'2023'!B:B,'2023'!AD:AD,"")</f>
        <v/>
      </c>
      <c r="G755" t="str">
        <f>_xlfn.XLOOKUP(A755,'2023'!B:B,'2023'!AE:AE,"")</f>
        <v/>
      </c>
      <c r="H755" t="str">
        <f>_xlfn.XLOOKUP(A755,'2024'!B:B,'2024'!AV:AV,"")</f>
        <v/>
      </c>
      <c r="I755" t="str">
        <f>_xlfn.XLOOKUP(A755,'2024'!B:B,'2024'!AZ:AZ,"")</f>
        <v/>
      </c>
      <c r="J755" t="str">
        <f>_xlfn.XLOOKUP(A755,'2025'!A:A,'2025'!E:E,"")</f>
        <v/>
      </c>
      <c r="K755" t="str">
        <f>_xlfn.XLOOKUP(A755,'2025'!A:A,'2025'!F:F,"")</f>
        <v/>
      </c>
    </row>
    <row r="756" spans="1:11">
      <c r="A756">
        <v>379</v>
      </c>
      <c r="B756" t="str">
        <f>_xlfn.XLOOKUP(A756,'2021'!A:A,'2021'!U:U, "")</f>
        <v/>
      </c>
      <c r="C756" t="str">
        <f>_xlfn.XLOOKUP(A756,'2021'!A:A,'2021'!V:V,"")</f>
        <v/>
      </c>
      <c r="D756" t="str">
        <f>_xlfn.XLOOKUP(A756,'2022'!A:A,'2022'!V:V,"")</f>
        <v/>
      </c>
      <c r="E756" t="str">
        <f>_xlfn.XLOOKUP(A756,'2022'!A:A,'2022'!W:W,"")</f>
        <v/>
      </c>
      <c r="F756" t="str">
        <f>_xlfn.XLOOKUP(A756,'2023'!B:B,'2023'!AD:AD,"")</f>
        <v/>
      </c>
      <c r="G756" t="str">
        <f>_xlfn.XLOOKUP(A756,'2023'!B:B,'2023'!AE:AE,"")</f>
        <v/>
      </c>
      <c r="H756" t="str">
        <f>_xlfn.XLOOKUP(A756,'2024'!B:B,'2024'!AV:AV,"")</f>
        <v/>
      </c>
      <c r="I756" t="str">
        <f>_xlfn.XLOOKUP(A756,'2024'!B:B,'2024'!AZ:AZ,"")</f>
        <v/>
      </c>
      <c r="J756" t="str">
        <f>_xlfn.XLOOKUP(A756,'2025'!A:A,'2025'!E:E,"")</f>
        <v/>
      </c>
      <c r="K756" t="str">
        <f>_xlfn.XLOOKUP(A756,'2025'!A:A,'2025'!F:F,"")</f>
        <v/>
      </c>
    </row>
    <row r="757" spans="1:11">
      <c r="A757">
        <v>162</v>
      </c>
      <c r="B757" t="str">
        <f>_xlfn.XLOOKUP(A757,'2021'!A:A,'2021'!U:U, "")</f>
        <v/>
      </c>
      <c r="C757" t="str">
        <f>_xlfn.XLOOKUP(A757,'2021'!A:A,'2021'!V:V,"")</f>
        <v/>
      </c>
      <c r="D757" t="str">
        <f>_xlfn.XLOOKUP(A757,'2022'!A:A,'2022'!V:V,"")</f>
        <v/>
      </c>
      <c r="E757" t="str">
        <f>_xlfn.XLOOKUP(A757,'2022'!A:A,'2022'!W:W,"")</f>
        <v/>
      </c>
      <c r="F757" t="str">
        <f>_xlfn.XLOOKUP(A757,'2023'!B:B,'2023'!AD:AD,"")</f>
        <v/>
      </c>
      <c r="G757" t="str">
        <f>_xlfn.XLOOKUP(A757,'2023'!B:B,'2023'!AE:AE,"")</f>
        <v/>
      </c>
      <c r="H757" t="str">
        <f>_xlfn.XLOOKUP(A757,'2024'!B:B,'2024'!AV:AV,"")</f>
        <v/>
      </c>
      <c r="I757" t="str">
        <f>_xlfn.XLOOKUP(A757,'2024'!B:B,'2024'!AZ:AZ,"")</f>
        <v/>
      </c>
      <c r="J757" t="str">
        <f>_xlfn.XLOOKUP(A757,'2025'!A:A,'2025'!E:E,"")</f>
        <v/>
      </c>
      <c r="K757" t="str">
        <f>_xlfn.XLOOKUP(A757,'2025'!A:A,'2025'!F:F,"")</f>
        <v/>
      </c>
    </row>
    <row r="758" spans="1:11">
      <c r="A758">
        <v>194</v>
      </c>
      <c r="B758" t="str">
        <f>_xlfn.XLOOKUP(A758,'2021'!A:A,'2021'!U:U, "")</f>
        <v/>
      </c>
      <c r="C758" t="str">
        <f>_xlfn.XLOOKUP(A758,'2021'!A:A,'2021'!V:V,"")</f>
        <v/>
      </c>
      <c r="D758" t="str">
        <f>_xlfn.XLOOKUP(A758,'2022'!A:A,'2022'!V:V,"")</f>
        <v/>
      </c>
      <c r="E758" t="str">
        <f>_xlfn.XLOOKUP(A758,'2022'!A:A,'2022'!W:W,"")</f>
        <v/>
      </c>
      <c r="F758" t="str">
        <f>_xlfn.XLOOKUP(A758,'2023'!B:B,'2023'!AD:AD,"")</f>
        <v/>
      </c>
      <c r="G758" t="str">
        <f>_xlfn.XLOOKUP(A758,'2023'!B:B,'2023'!AE:AE,"")</f>
        <v/>
      </c>
      <c r="H758" t="str">
        <f>_xlfn.XLOOKUP(A758,'2024'!B:B,'2024'!AV:AV,"")</f>
        <v/>
      </c>
      <c r="I758" t="str">
        <f>_xlfn.XLOOKUP(A758,'2024'!B:B,'2024'!AZ:AZ,"")</f>
        <v/>
      </c>
      <c r="J758" t="str">
        <f>_xlfn.XLOOKUP(A758,'2025'!A:A,'2025'!E:E,"")</f>
        <v/>
      </c>
      <c r="K758" t="str">
        <f>_xlfn.XLOOKUP(A758,'2025'!A:A,'2025'!F:F,"")</f>
        <v/>
      </c>
    </row>
    <row r="759" spans="1:11">
      <c r="A759">
        <v>201</v>
      </c>
      <c r="B759" t="str">
        <f>_xlfn.XLOOKUP(A759,'2021'!A:A,'2021'!U:U, "")</f>
        <v/>
      </c>
      <c r="C759" t="str">
        <f>_xlfn.XLOOKUP(A759,'2021'!A:A,'2021'!V:V,"")</f>
        <v/>
      </c>
      <c r="D759" t="str">
        <f>_xlfn.XLOOKUP(A759,'2022'!A:A,'2022'!V:V,"")</f>
        <v/>
      </c>
      <c r="E759" t="str">
        <f>_xlfn.XLOOKUP(A759,'2022'!A:A,'2022'!W:W,"")</f>
        <v/>
      </c>
      <c r="F759" t="str">
        <f>_xlfn.XLOOKUP(A759,'2023'!B:B,'2023'!AD:AD,"")</f>
        <v/>
      </c>
      <c r="G759" t="str">
        <f>_xlfn.XLOOKUP(A759,'2023'!B:B,'2023'!AE:AE,"")</f>
        <v/>
      </c>
      <c r="H759" t="str">
        <f>_xlfn.XLOOKUP(A759,'2024'!B:B,'2024'!AV:AV,"")</f>
        <v/>
      </c>
      <c r="I759" t="str">
        <f>_xlfn.XLOOKUP(A759,'2024'!B:B,'2024'!AZ:AZ,"")</f>
        <v/>
      </c>
      <c r="J759" t="str">
        <f>_xlfn.XLOOKUP(A759,'2025'!A:A,'2025'!E:E,"")</f>
        <v/>
      </c>
      <c r="K759" t="str">
        <f>_xlfn.XLOOKUP(A759,'2025'!A:A,'2025'!F:F,"")</f>
        <v/>
      </c>
    </row>
    <row r="760" spans="1:11">
      <c r="A760">
        <v>456</v>
      </c>
      <c r="B760" t="str">
        <f>_xlfn.XLOOKUP(A760,'2021'!A:A,'2021'!U:U, "")</f>
        <v/>
      </c>
      <c r="C760" t="str">
        <f>_xlfn.XLOOKUP(A760,'2021'!A:A,'2021'!V:V,"")</f>
        <v/>
      </c>
      <c r="D760" t="str">
        <f>_xlfn.XLOOKUP(A760,'2022'!A:A,'2022'!V:V,"")</f>
        <v/>
      </c>
      <c r="E760" t="str">
        <f>_xlfn.XLOOKUP(A760,'2022'!A:A,'2022'!W:W,"")</f>
        <v/>
      </c>
      <c r="F760" t="str">
        <f>_xlfn.XLOOKUP(A760,'2023'!B:B,'2023'!AD:AD,"")</f>
        <v/>
      </c>
      <c r="G760" t="str">
        <f>_xlfn.XLOOKUP(A760,'2023'!B:B,'2023'!AE:AE,"")</f>
        <v/>
      </c>
      <c r="H760" t="str">
        <f>_xlfn.XLOOKUP(A760,'2024'!B:B,'2024'!AV:AV,"")</f>
        <v/>
      </c>
      <c r="I760" t="str">
        <f>_xlfn.XLOOKUP(A760,'2024'!B:B,'2024'!AZ:AZ,"")</f>
        <v/>
      </c>
      <c r="J760" t="str">
        <f>_xlfn.XLOOKUP(A760,'2025'!A:A,'2025'!E:E,"")</f>
        <v/>
      </c>
      <c r="K760" t="str">
        <f>_xlfn.XLOOKUP(A760,'2025'!A:A,'2025'!F:F,"")</f>
        <v/>
      </c>
    </row>
    <row r="761" spans="1:11">
      <c r="A761">
        <v>51</v>
      </c>
      <c r="B761" t="str">
        <f>_xlfn.XLOOKUP(A761,'2021'!A:A,'2021'!U:U, "")</f>
        <v/>
      </c>
      <c r="C761" t="str">
        <f>_xlfn.XLOOKUP(A761,'2021'!A:A,'2021'!V:V,"")</f>
        <v/>
      </c>
      <c r="D761" t="str">
        <f>_xlfn.XLOOKUP(A761,'2022'!A:A,'2022'!V:V,"")</f>
        <v/>
      </c>
      <c r="E761" t="str">
        <f>_xlfn.XLOOKUP(A761,'2022'!A:A,'2022'!W:W,"")</f>
        <v/>
      </c>
      <c r="F761" t="str">
        <f>_xlfn.XLOOKUP(A761,'2023'!B:B,'2023'!AD:AD,"")</f>
        <v/>
      </c>
      <c r="G761" t="str">
        <f>_xlfn.XLOOKUP(A761,'2023'!B:B,'2023'!AE:AE,"")</f>
        <v/>
      </c>
      <c r="H761" t="str">
        <f>_xlfn.XLOOKUP(A761,'2024'!B:B,'2024'!AV:AV,"")</f>
        <v/>
      </c>
      <c r="I761" t="str">
        <f>_xlfn.XLOOKUP(A761,'2024'!B:B,'2024'!AZ:AZ,"")</f>
        <v/>
      </c>
      <c r="J761" t="str">
        <f>_xlfn.XLOOKUP(A761,'2025'!A:A,'2025'!E:E,"")</f>
        <v/>
      </c>
      <c r="K761" t="str">
        <f>_xlfn.XLOOKUP(A761,'2025'!A:A,'2025'!F:F,"")</f>
        <v/>
      </c>
    </row>
    <row r="762" spans="1:11">
      <c r="A762">
        <v>409</v>
      </c>
      <c r="B762" t="str">
        <f>_xlfn.XLOOKUP(A762,'2021'!A:A,'2021'!U:U, "")</f>
        <v/>
      </c>
      <c r="C762" t="str">
        <f>_xlfn.XLOOKUP(A762,'2021'!A:A,'2021'!V:V,"")</f>
        <v/>
      </c>
      <c r="D762" t="str">
        <f>_xlfn.XLOOKUP(A762,'2022'!A:A,'2022'!V:V,"")</f>
        <v/>
      </c>
      <c r="E762" t="str">
        <f>_xlfn.XLOOKUP(A762,'2022'!A:A,'2022'!W:W,"")</f>
        <v/>
      </c>
      <c r="F762" t="str">
        <f>_xlfn.XLOOKUP(A762,'2023'!B:B,'2023'!AD:AD,"")</f>
        <v/>
      </c>
      <c r="G762" t="str">
        <f>_xlfn.XLOOKUP(A762,'2023'!B:B,'2023'!AE:AE,"")</f>
        <v/>
      </c>
      <c r="H762" t="str">
        <f>_xlfn.XLOOKUP(A762,'2024'!B:B,'2024'!AV:AV,"")</f>
        <v/>
      </c>
      <c r="I762" t="str">
        <f>_xlfn.XLOOKUP(A762,'2024'!B:B,'2024'!AZ:AZ,"")</f>
        <v/>
      </c>
      <c r="J762" t="str">
        <f>_xlfn.XLOOKUP(A762,'2025'!A:A,'2025'!E:E,"")</f>
        <v/>
      </c>
      <c r="K762" t="str">
        <f>_xlfn.XLOOKUP(A762,'2025'!A:A,'2025'!F:F,"")</f>
        <v/>
      </c>
    </row>
    <row r="763" spans="1:11">
      <c r="A763">
        <v>312</v>
      </c>
      <c r="B763" t="str">
        <f>_xlfn.XLOOKUP(A763,'2021'!A:A,'2021'!U:U, "")</f>
        <v/>
      </c>
      <c r="C763" t="str">
        <f>_xlfn.XLOOKUP(A763,'2021'!A:A,'2021'!V:V,"")</f>
        <v/>
      </c>
      <c r="D763" t="str">
        <f>_xlfn.XLOOKUP(A763,'2022'!A:A,'2022'!V:V,"")</f>
        <v/>
      </c>
      <c r="E763" t="str">
        <f>_xlfn.XLOOKUP(A763,'2022'!A:A,'2022'!W:W,"")</f>
        <v/>
      </c>
      <c r="F763" t="str">
        <f>_xlfn.XLOOKUP(A763,'2023'!B:B,'2023'!AD:AD,"")</f>
        <v/>
      </c>
      <c r="G763" t="str">
        <f>_xlfn.XLOOKUP(A763,'2023'!B:B,'2023'!AE:AE,"")</f>
        <v/>
      </c>
      <c r="H763" t="str">
        <f>_xlfn.XLOOKUP(A763,'2024'!B:B,'2024'!AV:AV,"")</f>
        <v/>
      </c>
      <c r="I763" t="str">
        <f>_xlfn.XLOOKUP(A763,'2024'!B:B,'2024'!AZ:AZ,"")</f>
        <v/>
      </c>
      <c r="J763" t="str">
        <f>_xlfn.XLOOKUP(A763,'2025'!A:A,'2025'!E:E,"")</f>
        <v/>
      </c>
      <c r="K763" t="str">
        <f>_xlfn.XLOOKUP(A763,'2025'!A:A,'2025'!F:F,"")</f>
        <v/>
      </c>
    </row>
    <row r="764" spans="1:11">
      <c r="A764">
        <v>453</v>
      </c>
      <c r="B764" t="str">
        <f>_xlfn.XLOOKUP(A764,'2021'!A:A,'2021'!U:U, "")</f>
        <v/>
      </c>
      <c r="C764" t="str">
        <f>_xlfn.XLOOKUP(A764,'2021'!A:A,'2021'!V:V,"")</f>
        <v/>
      </c>
      <c r="D764" t="str">
        <f>_xlfn.XLOOKUP(A764,'2022'!A:A,'2022'!V:V,"")</f>
        <v/>
      </c>
      <c r="E764" t="str">
        <f>_xlfn.XLOOKUP(A764,'2022'!A:A,'2022'!W:W,"")</f>
        <v/>
      </c>
      <c r="F764" t="str">
        <f>_xlfn.XLOOKUP(A764,'2023'!B:B,'2023'!AD:AD,"")</f>
        <v/>
      </c>
      <c r="G764" t="str">
        <f>_xlfn.XLOOKUP(A764,'2023'!B:B,'2023'!AE:AE,"")</f>
        <v/>
      </c>
      <c r="H764" t="str">
        <f>_xlfn.XLOOKUP(A764,'2024'!B:B,'2024'!AV:AV,"")</f>
        <v/>
      </c>
      <c r="I764" t="str">
        <f>_xlfn.XLOOKUP(A764,'2024'!B:B,'2024'!AZ:AZ,"")</f>
        <v/>
      </c>
      <c r="J764" t="str">
        <f>_xlfn.XLOOKUP(A764,'2025'!A:A,'2025'!E:E,"")</f>
        <v/>
      </c>
      <c r="K764" t="str">
        <f>_xlfn.XLOOKUP(A764,'2025'!A:A,'2025'!F:F,"")</f>
        <v/>
      </c>
    </row>
    <row r="765" spans="1:11">
      <c r="A765">
        <v>248</v>
      </c>
      <c r="B765" t="str">
        <f>_xlfn.XLOOKUP(A765,'2021'!A:A,'2021'!U:U, "")</f>
        <v/>
      </c>
      <c r="C765" t="str">
        <f>_xlfn.XLOOKUP(A765,'2021'!A:A,'2021'!V:V,"")</f>
        <v/>
      </c>
      <c r="D765" t="str">
        <f>_xlfn.XLOOKUP(A765,'2022'!A:A,'2022'!V:V,"")</f>
        <v/>
      </c>
      <c r="E765" t="str">
        <f>_xlfn.XLOOKUP(A765,'2022'!A:A,'2022'!W:W,"")</f>
        <v/>
      </c>
      <c r="F765" t="str">
        <f>_xlfn.XLOOKUP(A765,'2023'!B:B,'2023'!AD:AD,"")</f>
        <v/>
      </c>
      <c r="G765" t="str">
        <f>_xlfn.XLOOKUP(A765,'2023'!B:B,'2023'!AE:AE,"")</f>
        <v/>
      </c>
      <c r="H765" t="str">
        <f>_xlfn.XLOOKUP(A765,'2024'!B:B,'2024'!AV:AV,"")</f>
        <v/>
      </c>
      <c r="I765" t="str">
        <f>_xlfn.XLOOKUP(A765,'2024'!B:B,'2024'!AZ:AZ,"")</f>
        <v/>
      </c>
      <c r="J765" t="str">
        <f>_xlfn.XLOOKUP(A765,'2025'!A:A,'2025'!E:E,"")</f>
        <v/>
      </c>
      <c r="K765" t="str">
        <f>_xlfn.XLOOKUP(A765,'2025'!A:A,'2025'!F:F,"")</f>
        <v/>
      </c>
    </row>
    <row r="766" spans="1:11">
      <c r="A766">
        <v>355</v>
      </c>
      <c r="B766" t="str">
        <f>_xlfn.XLOOKUP(A766,'2021'!A:A,'2021'!U:U, "")</f>
        <v/>
      </c>
      <c r="C766" t="str">
        <f>_xlfn.XLOOKUP(A766,'2021'!A:A,'2021'!V:V,"")</f>
        <v/>
      </c>
      <c r="D766" t="str">
        <f>_xlfn.XLOOKUP(A766,'2022'!A:A,'2022'!V:V,"")</f>
        <v/>
      </c>
      <c r="E766" t="str">
        <f>_xlfn.XLOOKUP(A766,'2022'!A:A,'2022'!W:W,"")</f>
        <v/>
      </c>
      <c r="F766" t="str">
        <f>_xlfn.XLOOKUP(A766,'2023'!B:B,'2023'!AD:AD,"")</f>
        <v/>
      </c>
      <c r="G766" t="str">
        <f>_xlfn.XLOOKUP(A766,'2023'!B:B,'2023'!AE:AE,"")</f>
        <v/>
      </c>
      <c r="H766" t="str">
        <f>_xlfn.XLOOKUP(A766,'2024'!B:B,'2024'!AV:AV,"")</f>
        <v/>
      </c>
      <c r="I766" t="str">
        <f>_xlfn.XLOOKUP(A766,'2024'!B:B,'2024'!AZ:AZ,"")</f>
        <v/>
      </c>
      <c r="J766" t="str">
        <f>_xlfn.XLOOKUP(A766,'2025'!A:A,'2025'!E:E,"")</f>
        <v/>
      </c>
      <c r="K766" t="str">
        <f>_xlfn.XLOOKUP(A766,'2025'!A:A,'2025'!F:F,"")</f>
        <v/>
      </c>
    </row>
    <row r="767" spans="1:11">
      <c r="A767">
        <v>209</v>
      </c>
      <c r="B767" t="str">
        <f>_xlfn.XLOOKUP(A767,'2021'!A:A,'2021'!U:U, "")</f>
        <v/>
      </c>
      <c r="C767" t="str">
        <f>_xlfn.XLOOKUP(A767,'2021'!A:A,'2021'!V:V,"")</f>
        <v/>
      </c>
      <c r="D767" t="str">
        <f>_xlfn.XLOOKUP(A767,'2022'!A:A,'2022'!V:V,"")</f>
        <v/>
      </c>
      <c r="E767" t="str">
        <f>_xlfn.XLOOKUP(A767,'2022'!A:A,'2022'!W:W,"")</f>
        <v/>
      </c>
      <c r="F767" t="str">
        <f>_xlfn.XLOOKUP(A767,'2023'!B:B,'2023'!AD:AD,"")</f>
        <v/>
      </c>
      <c r="G767" t="str">
        <f>_xlfn.XLOOKUP(A767,'2023'!B:B,'2023'!AE:AE,"")</f>
        <v/>
      </c>
      <c r="H767" t="str">
        <f>_xlfn.XLOOKUP(A767,'2024'!B:B,'2024'!AV:AV,"")</f>
        <v/>
      </c>
      <c r="I767" t="str">
        <f>_xlfn.XLOOKUP(A767,'2024'!B:B,'2024'!AZ:AZ,"")</f>
        <v/>
      </c>
      <c r="J767" t="str">
        <f>_xlfn.XLOOKUP(A767,'2025'!A:A,'2025'!E:E,"")</f>
        <v/>
      </c>
      <c r="K767" t="str">
        <f>_xlfn.XLOOKUP(A767,'2025'!A:A,'2025'!F:F,"")</f>
        <v/>
      </c>
    </row>
    <row r="768" spans="1:11">
      <c r="A768">
        <v>280</v>
      </c>
      <c r="B768" t="str">
        <f>_xlfn.XLOOKUP(A768,'2021'!A:A,'2021'!U:U, "")</f>
        <v/>
      </c>
      <c r="C768" t="str">
        <f>_xlfn.XLOOKUP(A768,'2021'!A:A,'2021'!V:V,"")</f>
        <v/>
      </c>
      <c r="D768" t="str">
        <f>_xlfn.XLOOKUP(A768,'2022'!A:A,'2022'!V:V,"")</f>
        <v/>
      </c>
      <c r="E768" t="str">
        <f>_xlfn.XLOOKUP(A768,'2022'!A:A,'2022'!W:W,"")</f>
        <v/>
      </c>
      <c r="F768" t="str">
        <f>_xlfn.XLOOKUP(A768,'2023'!B:B,'2023'!AD:AD,"")</f>
        <v/>
      </c>
      <c r="G768" t="str">
        <f>_xlfn.XLOOKUP(A768,'2023'!B:B,'2023'!AE:AE,"")</f>
        <v/>
      </c>
      <c r="H768" t="str">
        <f>_xlfn.XLOOKUP(A768,'2024'!B:B,'2024'!AV:AV,"")</f>
        <v/>
      </c>
      <c r="I768" t="str">
        <f>_xlfn.XLOOKUP(A768,'2024'!B:B,'2024'!AZ:AZ,"")</f>
        <v/>
      </c>
      <c r="J768" t="str">
        <f>_xlfn.XLOOKUP(A768,'2025'!A:A,'2025'!E:E,"")</f>
        <v/>
      </c>
      <c r="K768" t="str">
        <f>_xlfn.XLOOKUP(A768,'2025'!A:A,'2025'!F:F,"")</f>
        <v/>
      </c>
    </row>
    <row r="769" spans="1:11">
      <c r="A769">
        <v>95</v>
      </c>
      <c r="B769" t="str">
        <f>_xlfn.XLOOKUP(A769,'2021'!A:A,'2021'!U:U, "")</f>
        <v/>
      </c>
      <c r="C769" t="str">
        <f>_xlfn.XLOOKUP(A769,'2021'!A:A,'2021'!V:V,"")</f>
        <v/>
      </c>
      <c r="D769" t="str">
        <f>_xlfn.XLOOKUP(A769,'2022'!A:A,'2022'!V:V,"")</f>
        <v/>
      </c>
      <c r="E769" t="str">
        <f>_xlfn.XLOOKUP(A769,'2022'!A:A,'2022'!W:W,"")</f>
        <v/>
      </c>
      <c r="F769" t="str">
        <f>_xlfn.XLOOKUP(A769,'2023'!B:B,'2023'!AD:AD,"")</f>
        <v/>
      </c>
      <c r="G769" t="str">
        <f>_xlfn.XLOOKUP(A769,'2023'!B:B,'2023'!AE:AE,"")</f>
        <v/>
      </c>
      <c r="H769" t="str">
        <f>_xlfn.XLOOKUP(A769,'2024'!B:B,'2024'!AV:AV,"")</f>
        <v/>
      </c>
      <c r="I769" t="str">
        <f>_xlfn.XLOOKUP(A769,'2024'!B:B,'2024'!AZ:AZ,"")</f>
        <v/>
      </c>
      <c r="J769" t="str">
        <f>_xlfn.XLOOKUP(A769,'2025'!A:A,'2025'!E:E,"")</f>
        <v/>
      </c>
      <c r="K769" t="str">
        <f>_xlfn.XLOOKUP(A769,'2025'!A:A,'2025'!F:F,"")</f>
        <v/>
      </c>
    </row>
    <row r="770" spans="1:11">
      <c r="A770">
        <v>486</v>
      </c>
      <c r="B770" t="str">
        <f>_xlfn.XLOOKUP(A770,'2021'!A:A,'2021'!U:U, "")</f>
        <v/>
      </c>
      <c r="C770" t="str">
        <f>_xlfn.XLOOKUP(A770,'2021'!A:A,'2021'!V:V,"")</f>
        <v/>
      </c>
      <c r="D770" t="str">
        <f>_xlfn.XLOOKUP(A770,'2022'!A:A,'2022'!V:V,"")</f>
        <v/>
      </c>
      <c r="E770" t="str">
        <f>_xlfn.XLOOKUP(A770,'2022'!A:A,'2022'!W:W,"")</f>
        <v/>
      </c>
      <c r="F770" t="str">
        <f>_xlfn.XLOOKUP(A770,'2023'!B:B,'2023'!AD:AD,"")</f>
        <v/>
      </c>
      <c r="G770" t="str">
        <f>_xlfn.XLOOKUP(A770,'2023'!B:B,'2023'!AE:AE,"")</f>
        <v/>
      </c>
      <c r="H770" t="str">
        <f>_xlfn.XLOOKUP(A770,'2024'!B:B,'2024'!AV:AV,"")</f>
        <v/>
      </c>
      <c r="I770" t="str">
        <f>_xlfn.XLOOKUP(A770,'2024'!B:B,'2024'!AZ:AZ,"")</f>
        <v/>
      </c>
      <c r="J770" t="str">
        <f>_xlfn.XLOOKUP(A770,'2025'!A:A,'2025'!E:E,"")</f>
        <v/>
      </c>
      <c r="K770" t="str">
        <f>_xlfn.XLOOKUP(A770,'2025'!A:A,'2025'!F:F,"")</f>
        <v/>
      </c>
    </row>
    <row r="771" spans="1:11">
      <c r="A771">
        <v>204</v>
      </c>
      <c r="B771" t="str">
        <f>_xlfn.XLOOKUP(A771,'2021'!A:A,'2021'!U:U, "")</f>
        <v/>
      </c>
      <c r="C771" t="str">
        <f>_xlfn.XLOOKUP(A771,'2021'!A:A,'2021'!V:V,"")</f>
        <v/>
      </c>
      <c r="D771" t="str">
        <f>_xlfn.XLOOKUP(A771,'2022'!A:A,'2022'!V:V,"")</f>
        <v/>
      </c>
      <c r="E771" t="str">
        <f>_xlfn.XLOOKUP(A771,'2022'!A:A,'2022'!W:W,"")</f>
        <v/>
      </c>
      <c r="F771" t="str">
        <f>_xlfn.XLOOKUP(A771,'2023'!B:B,'2023'!AD:AD,"")</f>
        <v/>
      </c>
      <c r="G771" t="str">
        <f>_xlfn.XLOOKUP(A771,'2023'!B:B,'2023'!AE:AE,"")</f>
        <v/>
      </c>
      <c r="H771" t="str">
        <f>_xlfn.XLOOKUP(A771,'2024'!B:B,'2024'!AV:AV,"")</f>
        <v/>
      </c>
      <c r="I771" t="str">
        <f>_xlfn.XLOOKUP(A771,'2024'!B:B,'2024'!AZ:AZ,"")</f>
        <v/>
      </c>
      <c r="J771" t="str">
        <f>_xlfn.XLOOKUP(A771,'2025'!A:A,'2025'!E:E,"")</f>
        <v/>
      </c>
      <c r="K771" t="str">
        <f>_xlfn.XLOOKUP(A771,'2025'!A:A,'2025'!F:F,"")</f>
        <v/>
      </c>
    </row>
    <row r="772" spans="1:11">
      <c r="A772">
        <v>193</v>
      </c>
      <c r="B772" t="str">
        <f>_xlfn.XLOOKUP(A772,'2021'!A:A,'2021'!U:U, "")</f>
        <v/>
      </c>
      <c r="C772" t="str">
        <f>_xlfn.XLOOKUP(A772,'2021'!A:A,'2021'!V:V,"")</f>
        <v/>
      </c>
      <c r="D772" t="str">
        <f>_xlfn.XLOOKUP(A772,'2022'!A:A,'2022'!V:V,"")</f>
        <v/>
      </c>
      <c r="E772" t="str">
        <f>_xlfn.XLOOKUP(A772,'2022'!A:A,'2022'!W:W,"")</f>
        <v/>
      </c>
      <c r="F772" t="str">
        <f>_xlfn.XLOOKUP(A772,'2023'!B:B,'2023'!AD:AD,"")</f>
        <v/>
      </c>
      <c r="G772" t="str">
        <f>_xlfn.XLOOKUP(A772,'2023'!B:B,'2023'!AE:AE,"")</f>
        <v/>
      </c>
      <c r="H772" t="str">
        <f>_xlfn.XLOOKUP(A772,'2024'!B:B,'2024'!AV:AV,"")</f>
        <v/>
      </c>
      <c r="I772" t="str">
        <f>_xlfn.XLOOKUP(A772,'2024'!B:B,'2024'!AZ:AZ,"")</f>
        <v/>
      </c>
      <c r="J772" t="str">
        <f>_xlfn.XLOOKUP(A772,'2025'!A:A,'2025'!E:E,"")</f>
        <v/>
      </c>
      <c r="K772" t="str">
        <f>_xlfn.XLOOKUP(A772,'2025'!A:A,'2025'!F:F,"")</f>
        <v/>
      </c>
    </row>
    <row r="773" spans="1:11">
      <c r="A773">
        <v>348</v>
      </c>
      <c r="B773" t="str">
        <f>_xlfn.XLOOKUP(A773,'2021'!A:A,'2021'!U:U, "")</f>
        <v/>
      </c>
      <c r="C773" t="str">
        <f>_xlfn.XLOOKUP(A773,'2021'!A:A,'2021'!V:V,"")</f>
        <v/>
      </c>
      <c r="D773" t="str">
        <f>_xlfn.XLOOKUP(A773,'2022'!A:A,'2022'!V:V,"")</f>
        <v/>
      </c>
      <c r="E773" t="str">
        <f>_xlfn.XLOOKUP(A773,'2022'!A:A,'2022'!W:W,"")</f>
        <v/>
      </c>
      <c r="F773" t="str">
        <f>_xlfn.XLOOKUP(A773,'2023'!B:B,'2023'!AD:AD,"")</f>
        <v/>
      </c>
      <c r="G773" t="str">
        <f>_xlfn.XLOOKUP(A773,'2023'!B:B,'2023'!AE:AE,"")</f>
        <v/>
      </c>
      <c r="H773" t="str">
        <f>_xlfn.XLOOKUP(A773,'2024'!B:B,'2024'!AV:AV,"")</f>
        <v/>
      </c>
      <c r="I773" t="str">
        <f>_xlfn.XLOOKUP(A773,'2024'!B:B,'2024'!AZ:AZ,"")</f>
        <v/>
      </c>
      <c r="J773" t="str">
        <f>_xlfn.XLOOKUP(A773,'2025'!A:A,'2025'!E:E,"")</f>
        <v/>
      </c>
      <c r="K773" t="str">
        <f>_xlfn.XLOOKUP(A773,'2025'!A:A,'2025'!F:F,"")</f>
        <v/>
      </c>
    </row>
    <row r="774" spans="1:11">
      <c r="A774">
        <v>293</v>
      </c>
      <c r="B774" t="str">
        <f>_xlfn.XLOOKUP(A774,'2021'!A:A,'2021'!U:U, "")</f>
        <v/>
      </c>
      <c r="C774" t="str">
        <f>_xlfn.XLOOKUP(A774,'2021'!A:A,'2021'!V:V,"")</f>
        <v/>
      </c>
      <c r="D774" t="str">
        <f>_xlfn.XLOOKUP(A774,'2022'!A:A,'2022'!V:V,"")</f>
        <v/>
      </c>
      <c r="E774" t="str">
        <f>_xlfn.XLOOKUP(A774,'2022'!A:A,'2022'!W:W,"")</f>
        <v/>
      </c>
      <c r="F774" t="str">
        <f>_xlfn.XLOOKUP(A774,'2023'!B:B,'2023'!AD:AD,"")</f>
        <v/>
      </c>
      <c r="G774" t="str">
        <f>_xlfn.XLOOKUP(A774,'2023'!B:B,'2023'!AE:AE,"")</f>
        <v/>
      </c>
      <c r="H774" t="str">
        <f>_xlfn.XLOOKUP(A774,'2024'!B:B,'2024'!AV:AV,"")</f>
        <v/>
      </c>
      <c r="I774" t="str">
        <f>_xlfn.XLOOKUP(A774,'2024'!B:B,'2024'!AZ:AZ,"")</f>
        <v/>
      </c>
      <c r="J774" t="str">
        <f>_xlfn.XLOOKUP(A774,'2025'!A:A,'2025'!E:E,"")</f>
        <v/>
      </c>
      <c r="K774" t="str">
        <f>_xlfn.XLOOKUP(A774,'2025'!A:A,'2025'!F:F,"")</f>
        <v/>
      </c>
    </row>
    <row r="775" spans="1:11">
      <c r="A775">
        <v>139</v>
      </c>
      <c r="B775" t="str">
        <f>_xlfn.XLOOKUP(A775,'2021'!A:A,'2021'!U:U, "")</f>
        <v/>
      </c>
      <c r="C775" t="str">
        <f>_xlfn.XLOOKUP(A775,'2021'!A:A,'2021'!V:V,"")</f>
        <v/>
      </c>
      <c r="D775" t="str">
        <f>_xlfn.XLOOKUP(A775,'2022'!A:A,'2022'!V:V,"")</f>
        <v/>
      </c>
      <c r="E775" t="str">
        <f>_xlfn.XLOOKUP(A775,'2022'!A:A,'2022'!W:W,"")</f>
        <v/>
      </c>
      <c r="F775" t="str">
        <f>_xlfn.XLOOKUP(A775,'2023'!B:B,'2023'!AD:AD,"")</f>
        <v/>
      </c>
      <c r="G775" t="str">
        <f>_xlfn.XLOOKUP(A775,'2023'!B:B,'2023'!AE:AE,"")</f>
        <v/>
      </c>
      <c r="H775" t="str">
        <f>_xlfn.XLOOKUP(A775,'2024'!B:B,'2024'!AV:AV,"")</f>
        <v/>
      </c>
      <c r="I775" t="str">
        <f>_xlfn.XLOOKUP(A775,'2024'!B:B,'2024'!AZ:AZ,"")</f>
        <v/>
      </c>
      <c r="J775" t="str">
        <f>_xlfn.XLOOKUP(A775,'2025'!A:A,'2025'!E:E,"")</f>
        <v/>
      </c>
      <c r="K775" t="str">
        <f>_xlfn.XLOOKUP(A775,'2025'!A:A,'2025'!F:F,"")</f>
        <v/>
      </c>
    </row>
    <row r="776" spans="1:11">
      <c r="A776">
        <v>374</v>
      </c>
      <c r="B776" t="str">
        <f>_xlfn.XLOOKUP(A776,'2021'!A:A,'2021'!U:U, "")</f>
        <v/>
      </c>
      <c r="C776" t="str">
        <f>_xlfn.XLOOKUP(A776,'2021'!A:A,'2021'!V:V,"")</f>
        <v/>
      </c>
      <c r="D776" t="str">
        <f>_xlfn.XLOOKUP(A776,'2022'!A:A,'2022'!V:V,"")</f>
        <v/>
      </c>
      <c r="E776" t="str">
        <f>_xlfn.XLOOKUP(A776,'2022'!A:A,'2022'!W:W,"")</f>
        <v/>
      </c>
      <c r="F776" t="str">
        <f>_xlfn.XLOOKUP(A776,'2023'!B:B,'2023'!AD:AD,"")</f>
        <v/>
      </c>
      <c r="G776" t="str">
        <f>_xlfn.XLOOKUP(A776,'2023'!B:B,'2023'!AE:AE,"")</f>
        <v/>
      </c>
      <c r="H776" t="str">
        <f>_xlfn.XLOOKUP(A776,'2024'!B:B,'2024'!AV:AV,"")</f>
        <v/>
      </c>
      <c r="I776" t="str">
        <f>_xlfn.XLOOKUP(A776,'2024'!B:B,'2024'!AZ:AZ,"")</f>
        <v/>
      </c>
      <c r="J776" t="str">
        <f>_xlfn.XLOOKUP(A776,'2025'!A:A,'2025'!E:E,"")</f>
        <v/>
      </c>
      <c r="K776" t="str">
        <f>_xlfn.XLOOKUP(A776,'2025'!A:A,'2025'!F:F,"")</f>
        <v/>
      </c>
    </row>
    <row r="777" spans="1:11">
      <c r="A777">
        <v>169</v>
      </c>
      <c r="B777" t="str">
        <f>_xlfn.XLOOKUP(A777,'2021'!A:A,'2021'!U:U, "")</f>
        <v/>
      </c>
      <c r="C777" t="str">
        <f>_xlfn.XLOOKUP(A777,'2021'!A:A,'2021'!V:V,"")</f>
        <v/>
      </c>
      <c r="D777" t="str">
        <f>_xlfn.XLOOKUP(A777,'2022'!A:A,'2022'!V:V,"")</f>
        <v/>
      </c>
      <c r="E777" t="str">
        <f>_xlfn.XLOOKUP(A777,'2022'!A:A,'2022'!W:W,"")</f>
        <v/>
      </c>
      <c r="F777" t="str">
        <f>_xlfn.XLOOKUP(A777,'2023'!B:B,'2023'!AD:AD,"")</f>
        <v/>
      </c>
      <c r="G777" t="str">
        <f>_xlfn.XLOOKUP(A777,'2023'!B:B,'2023'!AE:AE,"")</f>
        <v/>
      </c>
      <c r="H777" t="str">
        <f>_xlfn.XLOOKUP(A777,'2024'!B:B,'2024'!AV:AV,"")</f>
        <v/>
      </c>
      <c r="I777" t="str">
        <f>_xlfn.XLOOKUP(A777,'2024'!B:B,'2024'!AZ:AZ,"")</f>
        <v/>
      </c>
      <c r="J777" t="str">
        <f>_xlfn.XLOOKUP(A777,'2025'!A:A,'2025'!E:E,"")</f>
        <v/>
      </c>
      <c r="K777" t="str">
        <f>_xlfn.XLOOKUP(A777,'2025'!A:A,'2025'!F:F,"")</f>
        <v/>
      </c>
    </row>
    <row r="778" spans="1:11">
      <c r="A778">
        <v>488</v>
      </c>
      <c r="B778" t="str">
        <f>_xlfn.XLOOKUP(A778,'2021'!A:A,'2021'!U:U, "")</f>
        <v/>
      </c>
      <c r="C778" t="str">
        <f>_xlfn.XLOOKUP(A778,'2021'!A:A,'2021'!V:V,"")</f>
        <v/>
      </c>
      <c r="D778" t="str">
        <f>_xlfn.XLOOKUP(A778,'2022'!A:A,'2022'!V:V,"")</f>
        <v/>
      </c>
      <c r="E778" t="str">
        <f>_xlfn.XLOOKUP(A778,'2022'!A:A,'2022'!W:W,"")</f>
        <v/>
      </c>
      <c r="F778" t="str">
        <f>_xlfn.XLOOKUP(A778,'2023'!B:B,'2023'!AD:AD,"")</f>
        <v/>
      </c>
      <c r="G778" t="str">
        <f>_xlfn.XLOOKUP(A778,'2023'!B:B,'2023'!AE:AE,"")</f>
        <v/>
      </c>
      <c r="H778" t="str">
        <f>_xlfn.XLOOKUP(A778,'2024'!B:B,'2024'!AV:AV,"")</f>
        <v/>
      </c>
      <c r="I778" t="str">
        <f>_xlfn.XLOOKUP(A778,'2024'!B:B,'2024'!AZ:AZ,"")</f>
        <v/>
      </c>
      <c r="J778" t="str">
        <f>_xlfn.XLOOKUP(A778,'2025'!A:A,'2025'!E:E,"")</f>
        <v/>
      </c>
      <c r="K778" t="str">
        <f>_xlfn.XLOOKUP(A778,'2025'!A:A,'2025'!F:F,"")</f>
        <v/>
      </c>
    </row>
    <row r="779" spans="1:11">
      <c r="A779">
        <v>368</v>
      </c>
      <c r="B779" t="str">
        <f>_xlfn.XLOOKUP(A779,'2021'!A:A,'2021'!U:U, "")</f>
        <v/>
      </c>
      <c r="C779" t="str">
        <f>_xlfn.XLOOKUP(A779,'2021'!A:A,'2021'!V:V,"")</f>
        <v/>
      </c>
      <c r="D779" t="str">
        <f>_xlfn.XLOOKUP(A779,'2022'!A:A,'2022'!V:V,"")</f>
        <v/>
      </c>
      <c r="E779" t="str">
        <f>_xlfn.XLOOKUP(A779,'2022'!A:A,'2022'!W:W,"")</f>
        <v/>
      </c>
      <c r="F779" t="str">
        <f>_xlfn.XLOOKUP(A779,'2023'!B:B,'2023'!AD:AD,"")</f>
        <v/>
      </c>
      <c r="G779" t="str">
        <f>_xlfn.XLOOKUP(A779,'2023'!B:B,'2023'!AE:AE,"")</f>
        <v/>
      </c>
      <c r="H779" t="str">
        <f>_xlfn.XLOOKUP(A779,'2024'!B:B,'2024'!AV:AV,"")</f>
        <v/>
      </c>
      <c r="I779" t="str">
        <f>_xlfn.XLOOKUP(A779,'2024'!B:B,'2024'!AZ:AZ,"")</f>
        <v/>
      </c>
      <c r="J779" t="str">
        <f>_xlfn.XLOOKUP(A779,'2025'!A:A,'2025'!E:E,"")</f>
        <v/>
      </c>
      <c r="K779" t="str">
        <f>_xlfn.XLOOKUP(A779,'2025'!A:A,'2025'!F:F,"")</f>
        <v/>
      </c>
    </row>
    <row r="780" spans="1:11">
      <c r="A780">
        <v>289</v>
      </c>
      <c r="B780" t="str">
        <f>_xlfn.XLOOKUP(A780,'2021'!A:A,'2021'!U:U, "")</f>
        <v/>
      </c>
      <c r="C780" t="str">
        <f>_xlfn.XLOOKUP(A780,'2021'!A:A,'2021'!V:V,"")</f>
        <v/>
      </c>
      <c r="D780" t="str">
        <f>_xlfn.XLOOKUP(A780,'2022'!A:A,'2022'!V:V,"")</f>
        <v/>
      </c>
      <c r="E780" t="str">
        <f>_xlfn.XLOOKUP(A780,'2022'!A:A,'2022'!W:W,"")</f>
        <v/>
      </c>
      <c r="F780" t="str">
        <f>_xlfn.XLOOKUP(A780,'2023'!B:B,'2023'!AD:AD,"")</f>
        <v/>
      </c>
      <c r="G780" t="str">
        <f>_xlfn.XLOOKUP(A780,'2023'!B:B,'2023'!AE:AE,"")</f>
        <v/>
      </c>
      <c r="H780" t="str">
        <f>_xlfn.XLOOKUP(A780,'2024'!B:B,'2024'!AV:AV,"")</f>
        <v/>
      </c>
      <c r="I780" t="str">
        <f>_xlfn.XLOOKUP(A780,'2024'!B:B,'2024'!AZ:AZ,"")</f>
        <v/>
      </c>
      <c r="J780" t="str">
        <f>_xlfn.XLOOKUP(A780,'2025'!A:A,'2025'!E:E,"")</f>
        <v/>
      </c>
      <c r="K780" t="str">
        <f>_xlfn.XLOOKUP(A780,'2025'!A:A,'2025'!F:F,"")</f>
        <v/>
      </c>
    </row>
    <row r="781" spans="1:11">
      <c r="A781">
        <v>357</v>
      </c>
      <c r="B781" t="str">
        <f>_xlfn.XLOOKUP(A781,'2021'!A:A,'2021'!U:U, "")</f>
        <v/>
      </c>
      <c r="C781" t="str">
        <f>_xlfn.XLOOKUP(A781,'2021'!A:A,'2021'!V:V,"")</f>
        <v/>
      </c>
      <c r="D781" t="str">
        <f>_xlfn.XLOOKUP(A781,'2022'!A:A,'2022'!V:V,"")</f>
        <v/>
      </c>
      <c r="E781" t="str">
        <f>_xlfn.XLOOKUP(A781,'2022'!A:A,'2022'!W:W,"")</f>
        <v/>
      </c>
      <c r="F781" t="str">
        <f>_xlfn.XLOOKUP(A781,'2023'!B:B,'2023'!AD:AD,"")</f>
        <v/>
      </c>
      <c r="G781" t="str">
        <f>_xlfn.XLOOKUP(A781,'2023'!B:B,'2023'!AE:AE,"")</f>
        <v/>
      </c>
      <c r="H781" t="str">
        <f>_xlfn.XLOOKUP(A781,'2024'!B:B,'2024'!AV:AV,"")</f>
        <v/>
      </c>
      <c r="I781" t="str">
        <f>_xlfn.XLOOKUP(A781,'2024'!B:B,'2024'!AZ:AZ,"")</f>
        <v/>
      </c>
      <c r="J781" t="str">
        <f>_xlfn.XLOOKUP(A781,'2025'!A:A,'2025'!E:E,"")</f>
        <v/>
      </c>
      <c r="K781" t="str">
        <f>_xlfn.XLOOKUP(A781,'2025'!A:A,'2025'!F:F,"")</f>
        <v/>
      </c>
    </row>
    <row r="782" spans="1:11">
      <c r="A782">
        <v>419</v>
      </c>
      <c r="B782" t="str">
        <f>_xlfn.XLOOKUP(A782,'2021'!A:A,'2021'!U:U, "")</f>
        <v/>
      </c>
      <c r="C782" t="str">
        <f>_xlfn.XLOOKUP(A782,'2021'!A:A,'2021'!V:V,"")</f>
        <v/>
      </c>
      <c r="D782" t="str">
        <f>_xlfn.XLOOKUP(A782,'2022'!A:A,'2022'!V:V,"")</f>
        <v/>
      </c>
      <c r="E782" t="str">
        <f>_xlfn.XLOOKUP(A782,'2022'!A:A,'2022'!W:W,"")</f>
        <v/>
      </c>
      <c r="F782" t="str">
        <f>_xlfn.XLOOKUP(A782,'2023'!B:B,'2023'!AD:AD,"")</f>
        <v/>
      </c>
      <c r="G782" t="str">
        <f>_xlfn.XLOOKUP(A782,'2023'!B:B,'2023'!AE:AE,"")</f>
        <v/>
      </c>
      <c r="H782" t="str">
        <f>_xlfn.XLOOKUP(A782,'2024'!B:B,'2024'!AV:AV,"")</f>
        <v/>
      </c>
      <c r="I782" t="str">
        <f>_xlfn.XLOOKUP(A782,'2024'!B:B,'2024'!AZ:AZ,"")</f>
        <v/>
      </c>
      <c r="J782" t="str">
        <f>_xlfn.XLOOKUP(A782,'2025'!A:A,'2025'!E:E,"")</f>
        <v/>
      </c>
      <c r="K782" t="str">
        <f>_xlfn.XLOOKUP(A782,'2025'!A:A,'2025'!F:F,"")</f>
        <v/>
      </c>
    </row>
    <row r="783" spans="1:11">
      <c r="A783">
        <v>50</v>
      </c>
      <c r="B783" t="str">
        <f>_xlfn.XLOOKUP(A783,'2021'!A:A,'2021'!U:U, "")</f>
        <v/>
      </c>
      <c r="C783" t="str">
        <f>_xlfn.XLOOKUP(A783,'2021'!A:A,'2021'!V:V,"")</f>
        <v/>
      </c>
      <c r="D783" t="str">
        <f>_xlfn.XLOOKUP(A783,'2022'!A:A,'2022'!V:V,"")</f>
        <v/>
      </c>
      <c r="E783" t="str">
        <f>_xlfn.XLOOKUP(A783,'2022'!A:A,'2022'!W:W,"")</f>
        <v/>
      </c>
      <c r="F783" t="str">
        <f>_xlfn.XLOOKUP(A783,'2023'!B:B,'2023'!AD:AD,"")</f>
        <v/>
      </c>
      <c r="G783" t="str">
        <f>_xlfn.XLOOKUP(A783,'2023'!B:B,'2023'!AE:AE,"")</f>
        <v/>
      </c>
      <c r="H783" t="str">
        <f>_xlfn.XLOOKUP(A783,'2024'!B:B,'2024'!AV:AV,"")</f>
        <v/>
      </c>
      <c r="I783" t="str">
        <f>_xlfn.XLOOKUP(A783,'2024'!B:B,'2024'!AZ:AZ,"")</f>
        <v/>
      </c>
      <c r="J783" t="str">
        <f>_xlfn.XLOOKUP(A783,'2025'!A:A,'2025'!E:E,"")</f>
        <v/>
      </c>
      <c r="K783" t="str">
        <f>_xlfn.XLOOKUP(A783,'2025'!A:A,'2025'!F:F,"")</f>
        <v/>
      </c>
    </row>
    <row r="784" spans="1:11">
      <c r="A784">
        <v>298</v>
      </c>
      <c r="B784" t="str">
        <f>_xlfn.XLOOKUP(A784,'2021'!A:A,'2021'!U:U, "")</f>
        <v/>
      </c>
      <c r="C784" t="str">
        <f>_xlfn.XLOOKUP(A784,'2021'!A:A,'2021'!V:V,"")</f>
        <v/>
      </c>
      <c r="D784" t="str">
        <f>_xlfn.XLOOKUP(A784,'2022'!A:A,'2022'!V:V,"")</f>
        <v/>
      </c>
      <c r="E784" t="str">
        <f>_xlfn.XLOOKUP(A784,'2022'!A:A,'2022'!W:W,"")</f>
        <v/>
      </c>
      <c r="F784" t="str">
        <f>_xlfn.XLOOKUP(A784,'2023'!B:B,'2023'!AD:AD,"")</f>
        <v/>
      </c>
      <c r="G784" t="str">
        <f>_xlfn.XLOOKUP(A784,'2023'!B:B,'2023'!AE:AE,"")</f>
        <v/>
      </c>
      <c r="H784" t="str">
        <f>_xlfn.XLOOKUP(A784,'2024'!B:B,'2024'!AV:AV,"")</f>
        <v/>
      </c>
      <c r="I784" t="str">
        <f>_xlfn.XLOOKUP(A784,'2024'!B:B,'2024'!AZ:AZ,"")</f>
        <v/>
      </c>
      <c r="J784" t="str">
        <f>_xlfn.XLOOKUP(A784,'2025'!A:A,'2025'!E:E,"")</f>
        <v/>
      </c>
      <c r="K784" t="str">
        <f>_xlfn.XLOOKUP(A784,'2025'!A:A,'2025'!F:F,"")</f>
        <v/>
      </c>
    </row>
    <row r="785" spans="1:11">
      <c r="A785">
        <v>359</v>
      </c>
      <c r="B785" t="str">
        <f>_xlfn.XLOOKUP(A785,'2021'!A:A,'2021'!U:U, "")</f>
        <v/>
      </c>
      <c r="C785" t="str">
        <f>_xlfn.XLOOKUP(A785,'2021'!A:A,'2021'!V:V,"")</f>
        <v/>
      </c>
      <c r="D785" t="str">
        <f>_xlfn.XLOOKUP(A785,'2022'!A:A,'2022'!V:V,"")</f>
        <v/>
      </c>
      <c r="E785" t="str">
        <f>_xlfn.XLOOKUP(A785,'2022'!A:A,'2022'!W:W,"")</f>
        <v/>
      </c>
      <c r="F785" t="str">
        <f>_xlfn.XLOOKUP(A785,'2023'!B:B,'2023'!AD:AD,"")</f>
        <v/>
      </c>
      <c r="G785" t="str">
        <f>_xlfn.XLOOKUP(A785,'2023'!B:B,'2023'!AE:AE,"")</f>
        <v/>
      </c>
      <c r="H785" t="str">
        <f>_xlfn.XLOOKUP(A785,'2024'!B:B,'2024'!AV:AV,"")</f>
        <v/>
      </c>
      <c r="I785" t="str">
        <f>_xlfn.XLOOKUP(A785,'2024'!B:B,'2024'!AZ:AZ,"")</f>
        <v/>
      </c>
      <c r="J785" t="str">
        <f>_xlfn.XLOOKUP(A785,'2025'!A:A,'2025'!E:E,"")</f>
        <v/>
      </c>
      <c r="K785" t="str">
        <f>_xlfn.XLOOKUP(A785,'2025'!A:A,'2025'!F:F,"")</f>
        <v/>
      </c>
    </row>
    <row r="786" spans="1:11">
      <c r="A786">
        <v>474</v>
      </c>
      <c r="B786" t="str">
        <f>_xlfn.XLOOKUP(A786,'2021'!A:A,'2021'!U:U, "")</f>
        <v/>
      </c>
      <c r="C786" t="str">
        <f>_xlfn.XLOOKUP(A786,'2021'!A:A,'2021'!V:V,"")</f>
        <v/>
      </c>
      <c r="D786" t="str">
        <f>_xlfn.XLOOKUP(A786,'2022'!A:A,'2022'!V:V,"")</f>
        <v/>
      </c>
      <c r="E786" t="str">
        <f>_xlfn.XLOOKUP(A786,'2022'!A:A,'2022'!W:W,"")</f>
        <v/>
      </c>
      <c r="F786" t="str">
        <f>_xlfn.XLOOKUP(A786,'2023'!B:B,'2023'!AD:AD,"")</f>
        <v/>
      </c>
      <c r="G786" t="str">
        <f>_xlfn.XLOOKUP(A786,'2023'!B:B,'2023'!AE:AE,"")</f>
        <v/>
      </c>
      <c r="H786" t="str">
        <f>_xlfn.XLOOKUP(A786,'2024'!B:B,'2024'!AV:AV,"")</f>
        <v/>
      </c>
      <c r="I786" t="str">
        <f>_xlfn.XLOOKUP(A786,'2024'!B:B,'2024'!AZ:AZ,"")</f>
        <v/>
      </c>
      <c r="J786" t="str">
        <f>_xlfn.XLOOKUP(A786,'2025'!A:A,'2025'!E:E,"")</f>
        <v/>
      </c>
      <c r="K786" t="str">
        <f>_xlfn.XLOOKUP(A786,'2025'!A:A,'2025'!F:F,"")</f>
        <v/>
      </c>
    </row>
    <row r="787" spans="1:11">
      <c r="A787">
        <v>16</v>
      </c>
      <c r="B787" t="str">
        <f>_xlfn.XLOOKUP(A787,'2021'!A:A,'2021'!U:U, "")</f>
        <v/>
      </c>
      <c r="C787" t="str">
        <f>_xlfn.XLOOKUP(A787,'2021'!A:A,'2021'!V:V,"")</f>
        <v/>
      </c>
      <c r="D787" t="str">
        <f>_xlfn.XLOOKUP(A787,'2022'!A:A,'2022'!V:V,"")</f>
        <v/>
      </c>
      <c r="E787" t="str">
        <f>_xlfn.XLOOKUP(A787,'2022'!A:A,'2022'!W:W,"")</f>
        <v/>
      </c>
      <c r="F787" t="str">
        <f>_xlfn.XLOOKUP(A787,'2023'!B:B,'2023'!AD:AD,"")</f>
        <v/>
      </c>
      <c r="G787" t="str">
        <f>_xlfn.XLOOKUP(A787,'2023'!B:B,'2023'!AE:AE,"")</f>
        <v/>
      </c>
      <c r="H787" t="str">
        <f>_xlfn.XLOOKUP(A787,'2024'!B:B,'2024'!AV:AV,"")</f>
        <v/>
      </c>
      <c r="I787" t="str">
        <f>_xlfn.XLOOKUP(A787,'2024'!B:B,'2024'!AZ:AZ,"")</f>
        <v/>
      </c>
      <c r="J787" t="str">
        <f>_xlfn.XLOOKUP(A787,'2025'!A:A,'2025'!E:E,"")</f>
        <v/>
      </c>
      <c r="K787" t="str">
        <f>_xlfn.XLOOKUP(A787,'2025'!A:A,'2025'!F:F,"")</f>
        <v/>
      </c>
    </row>
    <row r="788" spans="1:11">
      <c r="A788">
        <v>399</v>
      </c>
      <c r="B788" t="str">
        <f>_xlfn.XLOOKUP(A788,'2021'!A:A,'2021'!U:U, "")</f>
        <v/>
      </c>
      <c r="C788" t="str">
        <f>_xlfn.XLOOKUP(A788,'2021'!A:A,'2021'!V:V,"")</f>
        <v/>
      </c>
      <c r="D788" t="str">
        <f>_xlfn.XLOOKUP(A788,'2022'!A:A,'2022'!V:V,"")</f>
        <v/>
      </c>
      <c r="E788" t="str">
        <f>_xlfn.XLOOKUP(A788,'2022'!A:A,'2022'!W:W,"")</f>
        <v/>
      </c>
      <c r="F788" t="str">
        <f>_xlfn.XLOOKUP(A788,'2023'!B:B,'2023'!AD:AD,"")</f>
        <v/>
      </c>
      <c r="G788" t="str">
        <f>_xlfn.XLOOKUP(A788,'2023'!B:B,'2023'!AE:AE,"")</f>
        <v/>
      </c>
      <c r="H788" t="str">
        <f>_xlfn.XLOOKUP(A788,'2024'!B:B,'2024'!AV:AV,"")</f>
        <v/>
      </c>
      <c r="I788" t="str">
        <f>_xlfn.XLOOKUP(A788,'2024'!B:B,'2024'!AZ:AZ,"")</f>
        <v/>
      </c>
      <c r="J788" t="str">
        <f>_xlfn.XLOOKUP(A788,'2025'!A:A,'2025'!E:E,"")</f>
        <v/>
      </c>
      <c r="K788" t="str">
        <f>_xlfn.XLOOKUP(A788,'2025'!A:A,'2025'!F:F,"")</f>
        <v/>
      </c>
    </row>
    <row r="789" spans="1:11">
      <c r="A789">
        <v>384</v>
      </c>
      <c r="B789" t="str">
        <f>_xlfn.XLOOKUP(A789,'2021'!A:A,'2021'!U:U, "")</f>
        <v/>
      </c>
      <c r="C789" t="str">
        <f>_xlfn.XLOOKUP(A789,'2021'!A:A,'2021'!V:V,"")</f>
        <v/>
      </c>
      <c r="D789" t="str">
        <f>_xlfn.XLOOKUP(A789,'2022'!A:A,'2022'!V:V,"")</f>
        <v/>
      </c>
      <c r="E789" t="str">
        <f>_xlfn.XLOOKUP(A789,'2022'!A:A,'2022'!W:W,"")</f>
        <v/>
      </c>
      <c r="F789" t="str">
        <f>_xlfn.XLOOKUP(A789,'2023'!B:B,'2023'!AD:AD,"")</f>
        <v/>
      </c>
      <c r="G789" t="str">
        <f>_xlfn.XLOOKUP(A789,'2023'!B:B,'2023'!AE:AE,"")</f>
        <v/>
      </c>
      <c r="H789" t="str">
        <f>_xlfn.XLOOKUP(A789,'2024'!B:B,'2024'!AV:AV,"")</f>
        <v/>
      </c>
      <c r="I789" t="str">
        <f>_xlfn.XLOOKUP(A789,'2024'!B:B,'2024'!AZ:AZ,"")</f>
        <v/>
      </c>
      <c r="J789" t="str">
        <f>_xlfn.XLOOKUP(A789,'2025'!A:A,'2025'!E:E,"")</f>
        <v/>
      </c>
      <c r="K789" t="str">
        <f>_xlfn.XLOOKUP(A789,'2025'!A:A,'2025'!F:F,"")</f>
        <v/>
      </c>
    </row>
    <row r="790" spans="1:11">
      <c r="A790">
        <v>433</v>
      </c>
      <c r="B790" t="str">
        <f>_xlfn.XLOOKUP(A790,'2021'!A:A,'2021'!U:U, "")</f>
        <v/>
      </c>
      <c r="C790" t="str">
        <f>_xlfn.XLOOKUP(A790,'2021'!A:A,'2021'!V:V,"")</f>
        <v/>
      </c>
      <c r="D790" t="str">
        <f>_xlfn.XLOOKUP(A790,'2022'!A:A,'2022'!V:V,"")</f>
        <v/>
      </c>
      <c r="E790" t="str">
        <f>_xlfn.XLOOKUP(A790,'2022'!A:A,'2022'!W:W,"")</f>
        <v/>
      </c>
      <c r="F790" t="str">
        <f>_xlfn.XLOOKUP(A790,'2023'!B:B,'2023'!AD:AD,"")</f>
        <v/>
      </c>
      <c r="G790" t="str">
        <f>_xlfn.XLOOKUP(A790,'2023'!B:B,'2023'!AE:AE,"")</f>
        <v/>
      </c>
      <c r="H790" t="str">
        <f>_xlfn.XLOOKUP(A790,'2024'!B:B,'2024'!AV:AV,"")</f>
        <v/>
      </c>
      <c r="I790" t="str">
        <f>_xlfn.XLOOKUP(A790,'2024'!B:B,'2024'!AZ:AZ,"")</f>
        <v/>
      </c>
      <c r="J790" t="str">
        <f>_xlfn.XLOOKUP(A790,'2025'!A:A,'2025'!E:E,"")</f>
        <v/>
      </c>
      <c r="K790" t="str">
        <f>_xlfn.XLOOKUP(A790,'2025'!A:A,'2025'!F:F,"")</f>
        <v/>
      </c>
    </row>
    <row r="791" spans="1:11">
      <c r="A791">
        <v>42</v>
      </c>
      <c r="B791" t="str">
        <f>_xlfn.XLOOKUP(A791,'2021'!A:A,'2021'!U:U, "")</f>
        <v/>
      </c>
      <c r="C791" t="str">
        <f>_xlfn.XLOOKUP(A791,'2021'!A:A,'2021'!V:V,"")</f>
        <v/>
      </c>
      <c r="D791" t="str">
        <f>_xlfn.XLOOKUP(A791,'2022'!A:A,'2022'!V:V,"")</f>
        <v/>
      </c>
      <c r="E791" t="str">
        <f>_xlfn.XLOOKUP(A791,'2022'!A:A,'2022'!W:W,"")</f>
        <v/>
      </c>
      <c r="F791" t="str">
        <f>_xlfn.XLOOKUP(A791,'2023'!B:B,'2023'!AD:AD,"")</f>
        <v/>
      </c>
      <c r="G791" t="str">
        <f>_xlfn.XLOOKUP(A791,'2023'!B:B,'2023'!AE:AE,"")</f>
        <v/>
      </c>
      <c r="H791" t="str">
        <f>_xlfn.XLOOKUP(A791,'2024'!B:B,'2024'!AV:AV,"")</f>
        <v/>
      </c>
      <c r="I791" t="str">
        <f>_xlfn.XLOOKUP(A791,'2024'!B:B,'2024'!AZ:AZ,"")</f>
        <v/>
      </c>
      <c r="J791" t="str">
        <f>_xlfn.XLOOKUP(A791,'2025'!A:A,'2025'!E:E,"")</f>
        <v/>
      </c>
      <c r="K791" t="str">
        <f>_xlfn.XLOOKUP(A791,'2025'!A:A,'2025'!F:F,"")</f>
        <v/>
      </c>
    </row>
    <row r="792" spans="1:11">
      <c r="A792">
        <v>229</v>
      </c>
      <c r="B792" t="str">
        <f>_xlfn.XLOOKUP(A792,'2021'!A:A,'2021'!U:U, "")</f>
        <v/>
      </c>
      <c r="C792" t="str">
        <f>_xlfn.XLOOKUP(A792,'2021'!A:A,'2021'!V:V,"")</f>
        <v/>
      </c>
      <c r="D792" t="str">
        <f>_xlfn.XLOOKUP(A792,'2022'!A:A,'2022'!V:V,"")</f>
        <v/>
      </c>
      <c r="E792" t="str">
        <f>_xlfn.XLOOKUP(A792,'2022'!A:A,'2022'!W:W,"")</f>
        <v/>
      </c>
      <c r="F792" t="str">
        <f>_xlfn.XLOOKUP(A792,'2023'!B:B,'2023'!AD:AD,"")</f>
        <v/>
      </c>
      <c r="G792" t="str">
        <f>_xlfn.XLOOKUP(A792,'2023'!B:B,'2023'!AE:AE,"")</f>
        <v/>
      </c>
      <c r="H792" t="str">
        <f>_xlfn.XLOOKUP(A792,'2024'!B:B,'2024'!AV:AV,"")</f>
        <v/>
      </c>
      <c r="I792" t="str">
        <f>_xlfn.XLOOKUP(A792,'2024'!B:B,'2024'!AZ:AZ,"")</f>
        <v/>
      </c>
      <c r="J792" t="str">
        <f>_xlfn.XLOOKUP(A792,'2025'!A:A,'2025'!E:E,"")</f>
        <v/>
      </c>
      <c r="K792" t="str">
        <f>_xlfn.XLOOKUP(A792,'2025'!A:A,'2025'!F:F,"")</f>
        <v/>
      </c>
    </row>
    <row r="793" spans="1:11">
      <c r="A793">
        <v>66</v>
      </c>
      <c r="B793" t="str">
        <f>_xlfn.XLOOKUP(A793,'2021'!A:A,'2021'!U:U, "")</f>
        <v/>
      </c>
      <c r="C793" t="str">
        <f>_xlfn.XLOOKUP(A793,'2021'!A:A,'2021'!V:V,"")</f>
        <v/>
      </c>
      <c r="D793" t="str">
        <f>_xlfn.XLOOKUP(A793,'2022'!A:A,'2022'!V:V,"")</f>
        <v/>
      </c>
      <c r="E793" t="str">
        <f>_xlfn.XLOOKUP(A793,'2022'!A:A,'2022'!W:W,"")</f>
        <v/>
      </c>
      <c r="F793" t="str">
        <f>_xlfn.XLOOKUP(A793,'2023'!B:B,'2023'!AD:AD,"")</f>
        <v/>
      </c>
      <c r="G793" t="str">
        <f>_xlfn.XLOOKUP(A793,'2023'!B:B,'2023'!AE:AE,"")</f>
        <v/>
      </c>
      <c r="H793" t="str">
        <f>_xlfn.XLOOKUP(A793,'2024'!B:B,'2024'!AV:AV,"")</f>
        <v/>
      </c>
      <c r="I793" t="str">
        <f>_xlfn.XLOOKUP(A793,'2024'!B:B,'2024'!AZ:AZ,"")</f>
        <v/>
      </c>
      <c r="J793" t="str">
        <f>_xlfn.XLOOKUP(A793,'2025'!A:A,'2025'!E:E,"")</f>
        <v/>
      </c>
      <c r="K793" t="str">
        <f>_xlfn.XLOOKUP(A793,'2025'!A:A,'2025'!F:F,"")</f>
        <v/>
      </c>
    </row>
    <row r="794" spans="1:11">
      <c r="A794">
        <v>202</v>
      </c>
      <c r="B794" t="str">
        <f>_xlfn.XLOOKUP(A794,'2021'!A:A,'2021'!U:U, "")</f>
        <v/>
      </c>
      <c r="C794" t="str">
        <f>_xlfn.XLOOKUP(A794,'2021'!A:A,'2021'!V:V,"")</f>
        <v/>
      </c>
      <c r="D794" t="str">
        <f>_xlfn.XLOOKUP(A794,'2022'!A:A,'2022'!V:V,"")</f>
        <v/>
      </c>
      <c r="E794" t="str">
        <f>_xlfn.XLOOKUP(A794,'2022'!A:A,'2022'!W:W,"")</f>
        <v/>
      </c>
      <c r="F794" t="str">
        <f>_xlfn.XLOOKUP(A794,'2023'!B:B,'2023'!AD:AD,"")</f>
        <v/>
      </c>
      <c r="G794" t="str">
        <f>_xlfn.XLOOKUP(A794,'2023'!B:B,'2023'!AE:AE,"")</f>
        <v/>
      </c>
      <c r="H794" t="str">
        <f>_xlfn.XLOOKUP(A794,'2024'!B:B,'2024'!AV:AV,"")</f>
        <v/>
      </c>
      <c r="I794" t="str">
        <f>_xlfn.XLOOKUP(A794,'2024'!B:B,'2024'!AZ:AZ,"")</f>
        <v/>
      </c>
      <c r="J794" t="str">
        <f>_xlfn.XLOOKUP(A794,'2025'!A:A,'2025'!E:E,"")</f>
        <v/>
      </c>
      <c r="K794" t="str">
        <f>_xlfn.XLOOKUP(A794,'2025'!A:A,'2025'!F:F,"")</f>
        <v/>
      </c>
    </row>
    <row r="795" spans="1:11">
      <c r="A795">
        <v>494</v>
      </c>
      <c r="B795" t="str">
        <f>_xlfn.XLOOKUP(A795,'2021'!A:A,'2021'!U:U, "")</f>
        <v/>
      </c>
      <c r="C795" t="str">
        <f>_xlfn.XLOOKUP(A795,'2021'!A:A,'2021'!V:V,"")</f>
        <v/>
      </c>
      <c r="D795" t="str">
        <f>_xlfn.XLOOKUP(A795,'2022'!A:A,'2022'!V:V,"")</f>
        <v/>
      </c>
      <c r="E795" t="str">
        <f>_xlfn.XLOOKUP(A795,'2022'!A:A,'2022'!W:W,"")</f>
        <v/>
      </c>
      <c r="F795" t="str">
        <f>_xlfn.XLOOKUP(A795,'2023'!B:B,'2023'!AD:AD,"")</f>
        <v/>
      </c>
      <c r="G795" t="str">
        <f>_xlfn.XLOOKUP(A795,'2023'!B:B,'2023'!AE:AE,"")</f>
        <v/>
      </c>
      <c r="H795" t="str">
        <f>_xlfn.XLOOKUP(A795,'2024'!B:B,'2024'!AV:AV,"")</f>
        <v/>
      </c>
      <c r="I795" t="str">
        <f>_xlfn.XLOOKUP(A795,'2024'!B:B,'2024'!AZ:AZ,"")</f>
        <v/>
      </c>
      <c r="J795" t="str">
        <f>_xlfn.XLOOKUP(A795,'2025'!A:A,'2025'!E:E,"")</f>
        <v/>
      </c>
      <c r="K795" t="str">
        <f>_xlfn.XLOOKUP(A795,'2025'!A:A,'2025'!F:F,"")</f>
        <v/>
      </c>
    </row>
    <row r="796" spans="1:11">
      <c r="A796">
        <v>26</v>
      </c>
      <c r="B796" t="str">
        <f>_xlfn.XLOOKUP(A796,'2021'!A:A,'2021'!U:U, "")</f>
        <v/>
      </c>
      <c r="C796" t="str">
        <f>_xlfn.XLOOKUP(A796,'2021'!A:A,'2021'!V:V,"")</f>
        <v/>
      </c>
      <c r="D796" t="str">
        <f>_xlfn.XLOOKUP(A796,'2022'!A:A,'2022'!V:V,"")</f>
        <v/>
      </c>
      <c r="E796" t="str">
        <f>_xlfn.XLOOKUP(A796,'2022'!A:A,'2022'!W:W,"")</f>
        <v/>
      </c>
      <c r="F796" t="str">
        <f>_xlfn.XLOOKUP(A796,'2023'!B:B,'2023'!AD:AD,"")</f>
        <v/>
      </c>
      <c r="G796" t="str">
        <f>_xlfn.XLOOKUP(A796,'2023'!B:B,'2023'!AE:AE,"")</f>
        <v/>
      </c>
      <c r="H796" t="str">
        <f>_xlfn.XLOOKUP(A796,'2024'!B:B,'2024'!AV:AV,"")</f>
        <v/>
      </c>
      <c r="I796" t="str">
        <f>_xlfn.XLOOKUP(A796,'2024'!B:B,'2024'!AZ:AZ,"")</f>
        <v/>
      </c>
      <c r="J796" t="str">
        <f>_xlfn.XLOOKUP(A796,'2025'!A:A,'2025'!E:E,"")</f>
        <v/>
      </c>
      <c r="K796" t="str">
        <f>_xlfn.XLOOKUP(A796,'2025'!A:A,'2025'!F:F,"")</f>
        <v/>
      </c>
    </row>
    <row r="797" spans="1:11">
      <c r="A797">
        <v>277</v>
      </c>
      <c r="B797" t="str">
        <f>_xlfn.XLOOKUP(A797,'2021'!A:A,'2021'!U:U, "")</f>
        <v/>
      </c>
      <c r="C797" t="str">
        <f>_xlfn.XLOOKUP(A797,'2021'!A:A,'2021'!V:V,"")</f>
        <v/>
      </c>
      <c r="D797" t="str">
        <f>_xlfn.XLOOKUP(A797,'2022'!A:A,'2022'!V:V,"")</f>
        <v/>
      </c>
      <c r="E797" t="str">
        <f>_xlfn.XLOOKUP(A797,'2022'!A:A,'2022'!W:W,"")</f>
        <v/>
      </c>
      <c r="F797" t="str">
        <f>_xlfn.XLOOKUP(A797,'2023'!B:B,'2023'!AD:AD,"")</f>
        <v/>
      </c>
      <c r="G797" t="str">
        <f>_xlfn.XLOOKUP(A797,'2023'!B:B,'2023'!AE:AE,"")</f>
        <v/>
      </c>
      <c r="H797" t="str">
        <f>_xlfn.XLOOKUP(A797,'2024'!B:B,'2024'!AV:AV,"")</f>
        <v/>
      </c>
      <c r="I797" t="str">
        <f>_xlfn.XLOOKUP(A797,'2024'!B:B,'2024'!AZ:AZ,"")</f>
        <v/>
      </c>
      <c r="J797" t="str">
        <f>_xlfn.XLOOKUP(A797,'2025'!A:A,'2025'!E:E,"")</f>
        <v/>
      </c>
      <c r="K797" t="str">
        <f>_xlfn.XLOOKUP(A797,'2025'!A:A,'2025'!F:F,"")</f>
        <v/>
      </c>
    </row>
    <row r="798" spans="1:11">
      <c r="A798">
        <v>432</v>
      </c>
      <c r="B798" t="str">
        <f>_xlfn.XLOOKUP(A798,'2021'!A:A,'2021'!U:U, "")</f>
        <v/>
      </c>
      <c r="C798" t="str">
        <f>_xlfn.XLOOKUP(A798,'2021'!A:A,'2021'!V:V,"")</f>
        <v/>
      </c>
      <c r="D798" t="str">
        <f>_xlfn.XLOOKUP(A798,'2022'!A:A,'2022'!V:V,"")</f>
        <v/>
      </c>
      <c r="E798" t="str">
        <f>_xlfn.XLOOKUP(A798,'2022'!A:A,'2022'!W:W,"")</f>
        <v/>
      </c>
      <c r="F798" t="str">
        <f>_xlfn.XLOOKUP(A798,'2023'!B:B,'2023'!AD:AD,"")</f>
        <v/>
      </c>
      <c r="G798" t="str">
        <f>_xlfn.XLOOKUP(A798,'2023'!B:B,'2023'!AE:AE,"")</f>
        <v/>
      </c>
      <c r="H798" t="str">
        <f>_xlfn.XLOOKUP(A798,'2024'!B:B,'2024'!AV:AV,"")</f>
        <v/>
      </c>
      <c r="I798" t="str">
        <f>_xlfn.XLOOKUP(A798,'2024'!B:B,'2024'!AZ:AZ,"")</f>
        <v/>
      </c>
      <c r="J798" t="str">
        <f>_xlfn.XLOOKUP(A798,'2025'!A:A,'2025'!E:E,"")</f>
        <v/>
      </c>
      <c r="K798" t="str">
        <f>_xlfn.XLOOKUP(A798,'2025'!A:A,'2025'!F:F,"")</f>
        <v/>
      </c>
    </row>
    <row r="799" spans="1:11">
      <c r="A799">
        <v>65</v>
      </c>
      <c r="B799" t="str">
        <f>_xlfn.XLOOKUP(A799,'2021'!A:A,'2021'!U:U, "")</f>
        <v/>
      </c>
      <c r="C799" t="str">
        <f>_xlfn.XLOOKUP(A799,'2021'!A:A,'2021'!V:V,"")</f>
        <v/>
      </c>
      <c r="D799" t="str">
        <f>_xlfn.XLOOKUP(A799,'2022'!A:A,'2022'!V:V,"")</f>
        <v/>
      </c>
      <c r="E799" t="str">
        <f>_xlfn.XLOOKUP(A799,'2022'!A:A,'2022'!W:W,"")</f>
        <v/>
      </c>
      <c r="F799" t="str">
        <f>_xlfn.XLOOKUP(A799,'2023'!B:B,'2023'!AD:AD,"")</f>
        <v/>
      </c>
      <c r="G799" t="str">
        <f>_xlfn.XLOOKUP(A799,'2023'!B:B,'2023'!AE:AE,"")</f>
        <v/>
      </c>
      <c r="H799" t="str">
        <f>_xlfn.XLOOKUP(A799,'2024'!B:B,'2024'!AV:AV,"")</f>
        <v/>
      </c>
      <c r="I799" t="str">
        <f>_xlfn.XLOOKUP(A799,'2024'!B:B,'2024'!AZ:AZ,"")</f>
        <v/>
      </c>
      <c r="J799" t="str">
        <f>_xlfn.XLOOKUP(A799,'2025'!A:A,'2025'!E:E,"")</f>
        <v/>
      </c>
      <c r="K799" t="str">
        <f>_xlfn.XLOOKUP(A799,'2025'!A:A,'2025'!F:F,"")</f>
        <v/>
      </c>
    </row>
    <row r="800" spans="1:11">
      <c r="A800">
        <v>416</v>
      </c>
      <c r="B800" t="str">
        <f>_xlfn.XLOOKUP(A800,'2021'!A:A,'2021'!U:U, "")</f>
        <v/>
      </c>
      <c r="C800" t="str">
        <f>_xlfn.XLOOKUP(A800,'2021'!A:A,'2021'!V:V,"")</f>
        <v/>
      </c>
      <c r="D800" t="str">
        <f>_xlfn.XLOOKUP(A800,'2022'!A:A,'2022'!V:V,"")</f>
        <v/>
      </c>
      <c r="E800" t="str">
        <f>_xlfn.XLOOKUP(A800,'2022'!A:A,'2022'!W:W,"")</f>
        <v/>
      </c>
      <c r="F800" t="str">
        <f>_xlfn.XLOOKUP(A800,'2023'!B:B,'2023'!AD:AD,"")</f>
        <v/>
      </c>
      <c r="G800" t="str">
        <f>_xlfn.XLOOKUP(A800,'2023'!B:B,'2023'!AE:AE,"")</f>
        <v/>
      </c>
      <c r="H800" t="str">
        <f>_xlfn.XLOOKUP(A800,'2024'!B:B,'2024'!AV:AV,"")</f>
        <v/>
      </c>
      <c r="I800" t="str">
        <f>_xlfn.XLOOKUP(A800,'2024'!B:B,'2024'!AZ:AZ,"")</f>
        <v/>
      </c>
      <c r="J800" t="str">
        <f>_xlfn.XLOOKUP(A800,'2025'!A:A,'2025'!E:E,"")</f>
        <v/>
      </c>
      <c r="K800" t="str">
        <f>_xlfn.XLOOKUP(A800,'2025'!A:A,'2025'!F:F,"")</f>
        <v/>
      </c>
    </row>
    <row r="801" spans="1:11">
      <c r="A801">
        <v>499</v>
      </c>
      <c r="B801" t="str">
        <f>_xlfn.XLOOKUP(A801,'2021'!A:A,'2021'!U:U, "")</f>
        <v/>
      </c>
      <c r="C801" t="str">
        <f>_xlfn.XLOOKUP(A801,'2021'!A:A,'2021'!V:V,"")</f>
        <v/>
      </c>
      <c r="D801" t="str">
        <f>_xlfn.XLOOKUP(A801,'2022'!A:A,'2022'!V:V,"")</f>
        <v/>
      </c>
      <c r="E801" t="str">
        <f>_xlfn.XLOOKUP(A801,'2022'!A:A,'2022'!W:W,"")</f>
        <v/>
      </c>
      <c r="F801" t="str">
        <f>_xlfn.XLOOKUP(A801,'2023'!B:B,'2023'!AD:AD,"")</f>
        <v/>
      </c>
      <c r="G801" t="str">
        <f>_xlfn.XLOOKUP(A801,'2023'!B:B,'2023'!AE:AE,"")</f>
        <v/>
      </c>
      <c r="H801" t="str">
        <f>_xlfn.XLOOKUP(A801,'2024'!B:B,'2024'!AV:AV,"")</f>
        <v/>
      </c>
      <c r="I801" t="str">
        <f>_xlfn.XLOOKUP(A801,'2024'!B:B,'2024'!AZ:AZ,"")</f>
        <v/>
      </c>
      <c r="J801" t="str">
        <f>_xlfn.XLOOKUP(A801,'2025'!A:A,'2025'!E:E,"")</f>
        <v/>
      </c>
      <c r="K801" t="str">
        <f>_xlfn.XLOOKUP(A801,'2025'!A:A,'2025'!F:F,"")</f>
        <v/>
      </c>
    </row>
    <row r="802" spans="1:11">
      <c r="A802">
        <v>148</v>
      </c>
      <c r="B802" t="str">
        <f>_xlfn.XLOOKUP(A802,'2021'!A:A,'2021'!U:U, "")</f>
        <v/>
      </c>
      <c r="C802" t="str">
        <f>_xlfn.XLOOKUP(A802,'2021'!A:A,'2021'!V:V,"")</f>
        <v/>
      </c>
      <c r="D802" t="str">
        <f>_xlfn.XLOOKUP(A802,'2022'!A:A,'2022'!V:V,"")</f>
        <v/>
      </c>
      <c r="E802" t="str">
        <f>_xlfn.XLOOKUP(A802,'2022'!A:A,'2022'!W:W,"")</f>
        <v/>
      </c>
      <c r="F802" t="str">
        <f>_xlfn.XLOOKUP(A802,'2023'!B:B,'2023'!AD:AD,"")</f>
        <v/>
      </c>
      <c r="G802" t="str">
        <f>_xlfn.XLOOKUP(A802,'2023'!B:B,'2023'!AE:AE,"")</f>
        <v/>
      </c>
      <c r="H802" t="str">
        <f>_xlfn.XLOOKUP(A802,'2024'!B:B,'2024'!AV:AV,"")</f>
        <v/>
      </c>
      <c r="I802" t="str">
        <f>_xlfn.XLOOKUP(A802,'2024'!B:B,'2024'!AZ:AZ,"")</f>
        <v/>
      </c>
      <c r="J802" t="str">
        <f>_xlfn.XLOOKUP(A802,'2025'!A:A,'2025'!E:E,"")</f>
        <v/>
      </c>
      <c r="K802" t="str">
        <f>_xlfn.XLOOKUP(A802,'2025'!A:A,'2025'!F:F,"")</f>
        <v/>
      </c>
    </row>
    <row r="803" spans="1:11">
      <c r="A803">
        <v>121</v>
      </c>
      <c r="B803" t="str">
        <f>_xlfn.XLOOKUP(A803,'2021'!A:A,'2021'!U:U, "")</f>
        <v/>
      </c>
      <c r="C803" t="str">
        <f>_xlfn.XLOOKUP(A803,'2021'!A:A,'2021'!V:V,"")</f>
        <v/>
      </c>
      <c r="D803" t="str">
        <f>_xlfn.XLOOKUP(A803,'2022'!A:A,'2022'!V:V,"")</f>
        <v/>
      </c>
      <c r="E803" t="str">
        <f>_xlfn.XLOOKUP(A803,'2022'!A:A,'2022'!W:W,"")</f>
        <v/>
      </c>
      <c r="F803" t="str">
        <f>_xlfn.XLOOKUP(A803,'2023'!B:B,'2023'!AD:AD,"")</f>
        <v/>
      </c>
      <c r="G803" t="str">
        <f>_xlfn.XLOOKUP(A803,'2023'!B:B,'2023'!AE:AE,"")</f>
        <v/>
      </c>
      <c r="H803" t="str">
        <f>_xlfn.XLOOKUP(A803,'2024'!B:B,'2024'!AV:AV,"")</f>
        <v/>
      </c>
      <c r="I803" t="str">
        <f>_xlfn.XLOOKUP(A803,'2024'!B:B,'2024'!AZ:AZ,"")</f>
        <v/>
      </c>
      <c r="J803" t="str">
        <f>_xlfn.XLOOKUP(A803,'2025'!A:A,'2025'!E:E,"")</f>
        <v/>
      </c>
      <c r="K803" t="str">
        <f>_xlfn.XLOOKUP(A803,'2025'!A:A,'2025'!F:F,"")</f>
        <v/>
      </c>
    </row>
    <row r="804" spans="1:11">
      <c r="A804">
        <v>226</v>
      </c>
      <c r="B804" t="str">
        <f>_xlfn.XLOOKUP(A804,'2021'!A:A,'2021'!U:U, "")</f>
        <v/>
      </c>
      <c r="C804" t="str">
        <f>_xlfn.XLOOKUP(A804,'2021'!A:A,'2021'!V:V,"")</f>
        <v/>
      </c>
      <c r="D804" t="str">
        <f>_xlfn.XLOOKUP(A804,'2022'!A:A,'2022'!V:V,"")</f>
        <v/>
      </c>
      <c r="E804" t="str">
        <f>_xlfn.XLOOKUP(A804,'2022'!A:A,'2022'!W:W,"")</f>
        <v/>
      </c>
      <c r="F804" t="str">
        <f>_xlfn.XLOOKUP(A804,'2023'!B:B,'2023'!AD:AD,"")</f>
        <v/>
      </c>
      <c r="G804" t="str">
        <f>_xlfn.XLOOKUP(A804,'2023'!B:B,'2023'!AE:AE,"")</f>
        <v/>
      </c>
      <c r="H804" t="str">
        <f>_xlfn.XLOOKUP(A804,'2024'!B:B,'2024'!AV:AV,"")</f>
        <v/>
      </c>
      <c r="I804" t="str">
        <f>_xlfn.XLOOKUP(A804,'2024'!B:B,'2024'!AZ:AZ,"")</f>
        <v/>
      </c>
      <c r="J804" t="str">
        <f>_xlfn.XLOOKUP(A804,'2025'!A:A,'2025'!E:E,"")</f>
        <v/>
      </c>
      <c r="K804" t="str">
        <f>_xlfn.XLOOKUP(A804,'2025'!A:A,'2025'!F:F,"")</f>
        <v/>
      </c>
    </row>
    <row r="805" spans="1:11">
      <c r="A805">
        <v>457</v>
      </c>
      <c r="B805" t="str">
        <f>_xlfn.XLOOKUP(A805,'2021'!A:A,'2021'!U:U, "")</f>
        <v/>
      </c>
      <c r="C805" t="str">
        <f>_xlfn.XLOOKUP(A805,'2021'!A:A,'2021'!V:V,"")</f>
        <v/>
      </c>
      <c r="D805" t="str">
        <f>_xlfn.XLOOKUP(A805,'2022'!A:A,'2022'!V:V,"")</f>
        <v/>
      </c>
      <c r="E805" t="str">
        <f>_xlfn.XLOOKUP(A805,'2022'!A:A,'2022'!W:W,"")</f>
        <v/>
      </c>
      <c r="F805" t="str">
        <f>_xlfn.XLOOKUP(A805,'2023'!B:B,'2023'!AD:AD,"")</f>
        <v/>
      </c>
      <c r="G805" t="str">
        <f>_xlfn.XLOOKUP(A805,'2023'!B:B,'2023'!AE:AE,"")</f>
        <v/>
      </c>
      <c r="H805" t="str">
        <f>_xlfn.XLOOKUP(A805,'2024'!B:B,'2024'!AV:AV,"")</f>
        <v/>
      </c>
      <c r="I805" t="str">
        <f>_xlfn.XLOOKUP(A805,'2024'!B:B,'2024'!AZ:AZ,"")</f>
        <v/>
      </c>
      <c r="J805" t="str">
        <f>_xlfn.XLOOKUP(A805,'2025'!A:A,'2025'!E:E,"")</f>
        <v/>
      </c>
      <c r="K805" t="str">
        <f>_xlfn.XLOOKUP(A805,'2025'!A:A,'2025'!F:F,"")</f>
        <v/>
      </c>
    </row>
    <row r="806" spans="1:11">
      <c r="A806">
        <v>422</v>
      </c>
      <c r="B806" t="str">
        <f>_xlfn.XLOOKUP(A806,'2021'!A:A,'2021'!U:U, "")</f>
        <v/>
      </c>
      <c r="C806" t="str">
        <f>_xlfn.XLOOKUP(A806,'2021'!A:A,'2021'!V:V,"")</f>
        <v/>
      </c>
      <c r="D806" t="str">
        <f>_xlfn.XLOOKUP(A806,'2022'!A:A,'2022'!V:V,"")</f>
        <v/>
      </c>
      <c r="E806" t="str">
        <f>_xlfn.XLOOKUP(A806,'2022'!A:A,'2022'!W:W,"")</f>
        <v/>
      </c>
      <c r="F806" t="str">
        <f>_xlfn.XLOOKUP(A806,'2023'!B:B,'2023'!AD:AD,"")</f>
        <v/>
      </c>
      <c r="G806" t="str">
        <f>_xlfn.XLOOKUP(A806,'2023'!B:B,'2023'!AE:AE,"")</f>
        <v/>
      </c>
      <c r="H806" t="str">
        <f>_xlfn.XLOOKUP(A806,'2024'!B:B,'2024'!AV:AV,"")</f>
        <v/>
      </c>
      <c r="I806" t="str">
        <f>_xlfn.XLOOKUP(A806,'2024'!B:B,'2024'!AZ:AZ,"")</f>
        <v/>
      </c>
      <c r="J806" t="str">
        <f>_xlfn.XLOOKUP(A806,'2025'!A:A,'2025'!E:E,"")</f>
        <v/>
      </c>
      <c r="K806" t="str">
        <f>_xlfn.XLOOKUP(A806,'2025'!A:A,'2025'!F:F,"")</f>
        <v/>
      </c>
    </row>
    <row r="807" spans="1:11">
      <c r="A807">
        <v>111</v>
      </c>
      <c r="B807" t="str">
        <f>_xlfn.XLOOKUP(A807,'2021'!A:A,'2021'!U:U, "")</f>
        <v/>
      </c>
      <c r="C807" t="str">
        <f>_xlfn.XLOOKUP(A807,'2021'!A:A,'2021'!V:V,"")</f>
        <v/>
      </c>
      <c r="D807" t="str">
        <f>_xlfn.XLOOKUP(A807,'2022'!A:A,'2022'!V:V,"")</f>
        <v/>
      </c>
      <c r="E807" t="str">
        <f>_xlfn.XLOOKUP(A807,'2022'!A:A,'2022'!W:W,"")</f>
        <v/>
      </c>
      <c r="F807" t="str">
        <f>_xlfn.XLOOKUP(A807,'2023'!B:B,'2023'!AD:AD,"")</f>
        <v/>
      </c>
      <c r="G807" t="str">
        <f>_xlfn.XLOOKUP(A807,'2023'!B:B,'2023'!AE:AE,"")</f>
        <v/>
      </c>
      <c r="H807" t="str">
        <f>_xlfn.XLOOKUP(A807,'2024'!B:B,'2024'!AV:AV,"")</f>
        <v/>
      </c>
      <c r="I807" t="str">
        <f>_xlfn.XLOOKUP(A807,'2024'!B:B,'2024'!AZ:AZ,"")</f>
        <v/>
      </c>
      <c r="J807" t="str">
        <f>_xlfn.XLOOKUP(A807,'2025'!A:A,'2025'!E:E,"")</f>
        <v/>
      </c>
      <c r="K807" t="str">
        <f>_xlfn.XLOOKUP(A807,'2025'!A:A,'2025'!F:F,"")</f>
        <v/>
      </c>
    </row>
    <row r="808" spans="1:11">
      <c r="A808">
        <v>338</v>
      </c>
      <c r="B808" t="str">
        <f>_xlfn.XLOOKUP(A808,'2021'!A:A,'2021'!U:U, "")</f>
        <v/>
      </c>
      <c r="C808" t="str">
        <f>_xlfn.XLOOKUP(A808,'2021'!A:A,'2021'!V:V,"")</f>
        <v/>
      </c>
      <c r="D808" t="str">
        <f>_xlfn.XLOOKUP(A808,'2022'!A:A,'2022'!V:V,"")</f>
        <v/>
      </c>
      <c r="E808" t="str">
        <f>_xlfn.XLOOKUP(A808,'2022'!A:A,'2022'!W:W,"")</f>
        <v/>
      </c>
      <c r="F808" t="str">
        <f>_xlfn.XLOOKUP(A808,'2023'!B:B,'2023'!AD:AD,"")</f>
        <v/>
      </c>
      <c r="G808" t="str">
        <f>_xlfn.XLOOKUP(A808,'2023'!B:B,'2023'!AE:AE,"")</f>
        <v/>
      </c>
      <c r="H808" t="str">
        <f>_xlfn.XLOOKUP(A808,'2024'!B:B,'2024'!AV:AV,"")</f>
        <v/>
      </c>
      <c r="I808" t="str">
        <f>_xlfn.XLOOKUP(A808,'2024'!B:B,'2024'!AZ:AZ,"")</f>
        <v/>
      </c>
      <c r="J808" t="str">
        <f>_xlfn.XLOOKUP(A808,'2025'!A:A,'2025'!E:E,"")</f>
        <v/>
      </c>
      <c r="K808" t="str">
        <f>_xlfn.XLOOKUP(A808,'2025'!A:A,'2025'!F:F,"")</f>
        <v/>
      </c>
    </row>
    <row r="809" spans="1:11">
      <c r="A809">
        <v>215</v>
      </c>
      <c r="B809" t="str">
        <f>_xlfn.XLOOKUP(A809,'2021'!A:A,'2021'!U:U, "")</f>
        <v/>
      </c>
      <c r="C809" t="str">
        <f>_xlfn.XLOOKUP(A809,'2021'!A:A,'2021'!V:V,"")</f>
        <v/>
      </c>
      <c r="D809" t="str">
        <f>_xlfn.XLOOKUP(A809,'2022'!A:A,'2022'!V:V,"")</f>
        <v/>
      </c>
      <c r="E809" t="str">
        <f>_xlfn.XLOOKUP(A809,'2022'!A:A,'2022'!W:W,"")</f>
        <v/>
      </c>
      <c r="F809" t="str">
        <f>_xlfn.XLOOKUP(A809,'2023'!B:B,'2023'!AD:AD,"")</f>
        <v/>
      </c>
      <c r="G809" t="str">
        <f>_xlfn.XLOOKUP(A809,'2023'!B:B,'2023'!AE:AE,"")</f>
        <v/>
      </c>
      <c r="H809" t="str">
        <f>_xlfn.XLOOKUP(A809,'2024'!B:B,'2024'!AV:AV,"")</f>
        <v/>
      </c>
      <c r="I809" t="str">
        <f>_xlfn.XLOOKUP(A809,'2024'!B:B,'2024'!AZ:AZ,"")</f>
        <v/>
      </c>
      <c r="J809" t="str">
        <f>_xlfn.XLOOKUP(A809,'2025'!A:A,'2025'!E:E,"")</f>
        <v/>
      </c>
      <c r="K809" t="str">
        <f>_xlfn.XLOOKUP(A809,'2025'!A:A,'2025'!F:F,"")</f>
        <v/>
      </c>
    </row>
    <row r="810" spans="1:11">
      <c r="A810">
        <v>449</v>
      </c>
      <c r="B810" t="str">
        <f>_xlfn.XLOOKUP(A810,'2021'!A:A,'2021'!U:U, "")</f>
        <v/>
      </c>
      <c r="C810" t="str">
        <f>_xlfn.XLOOKUP(A810,'2021'!A:A,'2021'!V:V,"")</f>
        <v/>
      </c>
      <c r="D810" t="str">
        <f>_xlfn.XLOOKUP(A810,'2022'!A:A,'2022'!V:V,"")</f>
        <v/>
      </c>
      <c r="E810" t="str">
        <f>_xlfn.XLOOKUP(A810,'2022'!A:A,'2022'!W:W,"")</f>
        <v/>
      </c>
      <c r="F810" t="str">
        <f>_xlfn.XLOOKUP(A810,'2023'!B:B,'2023'!AD:AD,"")</f>
        <v/>
      </c>
      <c r="G810" t="str">
        <f>_xlfn.XLOOKUP(A810,'2023'!B:B,'2023'!AE:AE,"")</f>
        <v/>
      </c>
      <c r="H810" t="str">
        <f>_xlfn.XLOOKUP(A810,'2024'!B:B,'2024'!AV:AV,"")</f>
        <v/>
      </c>
      <c r="I810" t="str">
        <f>_xlfn.XLOOKUP(A810,'2024'!B:B,'2024'!AZ:AZ,"")</f>
        <v/>
      </c>
      <c r="J810" t="str">
        <f>_xlfn.XLOOKUP(A810,'2025'!A:A,'2025'!E:E,"")</f>
        <v/>
      </c>
      <c r="K810" t="str">
        <f>_xlfn.XLOOKUP(A810,'2025'!A:A,'2025'!F:F,"")</f>
        <v/>
      </c>
    </row>
    <row r="811" spans="1:11">
      <c r="A811">
        <v>254</v>
      </c>
      <c r="B811" t="str">
        <f>_xlfn.XLOOKUP(A811,'2021'!A:A,'2021'!U:U, "")</f>
        <v/>
      </c>
      <c r="C811" t="str">
        <f>_xlfn.XLOOKUP(A811,'2021'!A:A,'2021'!V:V,"")</f>
        <v/>
      </c>
      <c r="D811" t="str">
        <f>_xlfn.XLOOKUP(A811,'2022'!A:A,'2022'!V:V,"")</f>
        <v/>
      </c>
      <c r="E811" t="str">
        <f>_xlfn.XLOOKUP(A811,'2022'!A:A,'2022'!W:W,"")</f>
        <v/>
      </c>
      <c r="F811" t="str">
        <f>_xlfn.XLOOKUP(A811,'2023'!B:B,'2023'!AD:AD,"")</f>
        <v/>
      </c>
      <c r="G811" t="str">
        <f>_xlfn.XLOOKUP(A811,'2023'!B:B,'2023'!AE:AE,"")</f>
        <v/>
      </c>
      <c r="H811" t="str">
        <f>_xlfn.XLOOKUP(A811,'2024'!B:B,'2024'!AV:AV,"")</f>
        <v/>
      </c>
      <c r="I811" t="str">
        <f>_xlfn.XLOOKUP(A811,'2024'!B:B,'2024'!AZ:AZ,"")</f>
        <v/>
      </c>
      <c r="J811" t="str">
        <f>_xlfn.XLOOKUP(A811,'2025'!A:A,'2025'!E:E,"")</f>
        <v/>
      </c>
      <c r="K811" t="str">
        <f>_xlfn.XLOOKUP(A811,'2025'!A:A,'2025'!F:F,"")</f>
        <v/>
      </c>
    </row>
    <row r="812" spans="1:11">
      <c r="A812">
        <v>96</v>
      </c>
      <c r="B812" t="str">
        <f>_xlfn.XLOOKUP(A812,'2021'!A:A,'2021'!U:U, "")</f>
        <v/>
      </c>
      <c r="C812" t="str">
        <f>_xlfn.XLOOKUP(A812,'2021'!A:A,'2021'!V:V,"")</f>
        <v/>
      </c>
      <c r="D812" t="str">
        <f>_xlfn.XLOOKUP(A812,'2022'!A:A,'2022'!V:V,"")</f>
        <v/>
      </c>
      <c r="E812" t="str">
        <f>_xlfn.XLOOKUP(A812,'2022'!A:A,'2022'!W:W,"")</f>
        <v/>
      </c>
      <c r="F812" t="str">
        <f>_xlfn.XLOOKUP(A812,'2023'!B:B,'2023'!AD:AD,"")</f>
        <v/>
      </c>
      <c r="G812" t="str">
        <f>_xlfn.XLOOKUP(A812,'2023'!B:B,'2023'!AE:AE,"")</f>
        <v/>
      </c>
      <c r="H812" t="str">
        <f>_xlfn.XLOOKUP(A812,'2024'!B:B,'2024'!AV:AV,"")</f>
        <v/>
      </c>
      <c r="I812" t="str">
        <f>_xlfn.XLOOKUP(A812,'2024'!B:B,'2024'!AZ:AZ,"")</f>
        <v/>
      </c>
      <c r="J812" t="str">
        <f>_xlfn.XLOOKUP(A812,'2025'!A:A,'2025'!E:E,"")</f>
        <v/>
      </c>
      <c r="K812" t="str">
        <f>_xlfn.XLOOKUP(A812,'2025'!A:A,'2025'!F:F,"")</f>
        <v/>
      </c>
    </row>
    <row r="813" spans="1:11">
      <c r="A813">
        <v>468</v>
      </c>
      <c r="B813" t="str">
        <f>_xlfn.XLOOKUP(A813,'2021'!A:A,'2021'!U:U, "")</f>
        <v/>
      </c>
      <c r="C813" t="str">
        <f>_xlfn.XLOOKUP(A813,'2021'!A:A,'2021'!V:V,"")</f>
        <v/>
      </c>
      <c r="D813" t="str">
        <f>_xlfn.XLOOKUP(A813,'2022'!A:A,'2022'!V:V,"")</f>
        <v/>
      </c>
      <c r="E813" t="str">
        <f>_xlfn.XLOOKUP(A813,'2022'!A:A,'2022'!W:W,"")</f>
        <v/>
      </c>
      <c r="F813" t="str">
        <f>_xlfn.XLOOKUP(A813,'2023'!B:B,'2023'!AD:AD,"")</f>
        <v/>
      </c>
      <c r="G813" t="str">
        <f>_xlfn.XLOOKUP(A813,'2023'!B:B,'2023'!AE:AE,"")</f>
        <v/>
      </c>
      <c r="H813" t="str">
        <f>_xlfn.XLOOKUP(A813,'2024'!B:B,'2024'!AV:AV,"")</f>
        <v/>
      </c>
      <c r="I813" t="str">
        <f>_xlfn.XLOOKUP(A813,'2024'!B:B,'2024'!AZ:AZ,"")</f>
        <v/>
      </c>
      <c r="J813" t="str">
        <f>_xlfn.XLOOKUP(A813,'2025'!A:A,'2025'!E:E,"")</f>
        <v/>
      </c>
      <c r="K813" t="str">
        <f>_xlfn.XLOOKUP(A813,'2025'!A:A,'2025'!F:F,"")</f>
        <v/>
      </c>
    </row>
    <row r="814" spans="1:11">
      <c r="A814">
        <v>378</v>
      </c>
      <c r="B814" t="str">
        <f>_xlfn.XLOOKUP(A814,'2021'!A:A,'2021'!U:U, "")</f>
        <v/>
      </c>
      <c r="C814" t="str">
        <f>_xlfn.XLOOKUP(A814,'2021'!A:A,'2021'!V:V,"")</f>
        <v/>
      </c>
      <c r="D814" t="str">
        <f>_xlfn.XLOOKUP(A814,'2022'!A:A,'2022'!V:V,"")</f>
        <v/>
      </c>
      <c r="E814" t="str">
        <f>_xlfn.XLOOKUP(A814,'2022'!A:A,'2022'!W:W,"")</f>
        <v/>
      </c>
      <c r="F814" t="str">
        <f>_xlfn.XLOOKUP(A814,'2023'!B:B,'2023'!AD:AD,"")</f>
        <v/>
      </c>
      <c r="G814" t="str">
        <f>_xlfn.XLOOKUP(A814,'2023'!B:B,'2023'!AE:AE,"")</f>
        <v/>
      </c>
      <c r="H814" t="str">
        <f>_xlfn.XLOOKUP(A814,'2024'!B:B,'2024'!AV:AV,"")</f>
        <v/>
      </c>
      <c r="I814" t="str">
        <f>_xlfn.XLOOKUP(A814,'2024'!B:B,'2024'!AZ:AZ,"")</f>
        <v/>
      </c>
      <c r="J814" t="str">
        <f>_xlfn.XLOOKUP(A814,'2025'!A:A,'2025'!E:E,"")</f>
        <v/>
      </c>
      <c r="K814" t="str">
        <f>_xlfn.XLOOKUP(A814,'2025'!A:A,'2025'!F:F,"")</f>
        <v/>
      </c>
    </row>
    <row r="815" spans="1:11">
      <c r="A815">
        <v>260</v>
      </c>
      <c r="B815" t="str">
        <f>_xlfn.XLOOKUP(A815,'2021'!A:A,'2021'!U:U, "")</f>
        <v/>
      </c>
      <c r="C815" t="str">
        <f>_xlfn.XLOOKUP(A815,'2021'!A:A,'2021'!V:V,"")</f>
        <v/>
      </c>
      <c r="D815" t="str">
        <f>_xlfn.XLOOKUP(A815,'2022'!A:A,'2022'!V:V,"")</f>
        <v/>
      </c>
      <c r="E815" t="str">
        <f>_xlfn.XLOOKUP(A815,'2022'!A:A,'2022'!W:W,"")</f>
        <v/>
      </c>
      <c r="F815" t="str">
        <f>_xlfn.XLOOKUP(A815,'2023'!B:B,'2023'!AD:AD,"")</f>
        <v/>
      </c>
      <c r="G815" t="str">
        <f>_xlfn.XLOOKUP(A815,'2023'!B:B,'2023'!AE:AE,"")</f>
        <v/>
      </c>
      <c r="H815" t="str">
        <f>_xlfn.XLOOKUP(A815,'2024'!B:B,'2024'!AV:AV,"")</f>
        <v/>
      </c>
      <c r="I815" t="str">
        <f>_xlfn.XLOOKUP(A815,'2024'!B:B,'2024'!AZ:AZ,"")</f>
        <v/>
      </c>
      <c r="J815" t="str">
        <f>_xlfn.XLOOKUP(A815,'2025'!A:A,'2025'!E:E,"")</f>
        <v/>
      </c>
      <c r="K815" t="str">
        <f>_xlfn.XLOOKUP(A815,'2025'!A:A,'2025'!F:F,"")</f>
        <v/>
      </c>
    </row>
    <row r="816" spans="1:11">
      <c r="A816">
        <v>288</v>
      </c>
      <c r="B816" t="str">
        <f>_xlfn.XLOOKUP(A816,'2021'!A:A,'2021'!U:U, "")</f>
        <v/>
      </c>
      <c r="C816" t="str">
        <f>_xlfn.XLOOKUP(A816,'2021'!A:A,'2021'!V:V,"")</f>
        <v/>
      </c>
      <c r="D816" t="str">
        <f>_xlfn.XLOOKUP(A816,'2022'!A:A,'2022'!V:V,"")</f>
        <v/>
      </c>
      <c r="E816" t="str">
        <f>_xlfn.XLOOKUP(A816,'2022'!A:A,'2022'!W:W,"")</f>
        <v/>
      </c>
      <c r="F816" t="str">
        <f>_xlfn.XLOOKUP(A816,'2023'!B:B,'2023'!AD:AD,"")</f>
        <v/>
      </c>
      <c r="G816" t="str">
        <f>_xlfn.XLOOKUP(A816,'2023'!B:B,'2023'!AE:AE,"")</f>
        <v/>
      </c>
      <c r="H816" t="str">
        <f>_xlfn.XLOOKUP(A816,'2024'!B:B,'2024'!AV:AV,"")</f>
        <v/>
      </c>
      <c r="I816" t="str">
        <f>_xlfn.XLOOKUP(A816,'2024'!B:B,'2024'!AZ:AZ,"")</f>
        <v/>
      </c>
      <c r="J816" t="str">
        <f>_xlfn.XLOOKUP(A816,'2025'!A:A,'2025'!E:E,"")</f>
        <v/>
      </c>
      <c r="K816" t="str">
        <f>_xlfn.XLOOKUP(A816,'2025'!A:A,'2025'!F:F,"")</f>
        <v/>
      </c>
    </row>
    <row r="817" spans="1:11">
      <c r="A817">
        <v>144</v>
      </c>
      <c r="B817" t="str">
        <f>_xlfn.XLOOKUP(A817,'2021'!A:A,'2021'!U:U, "")</f>
        <v/>
      </c>
      <c r="C817" t="str">
        <f>_xlfn.XLOOKUP(A817,'2021'!A:A,'2021'!V:V,"")</f>
        <v/>
      </c>
      <c r="D817" t="str">
        <f>_xlfn.XLOOKUP(A817,'2022'!A:A,'2022'!V:V,"")</f>
        <v/>
      </c>
      <c r="E817" t="str">
        <f>_xlfn.XLOOKUP(A817,'2022'!A:A,'2022'!W:W,"")</f>
        <v/>
      </c>
      <c r="F817" t="str">
        <f>_xlfn.XLOOKUP(A817,'2023'!B:B,'2023'!AD:AD,"")</f>
        <v/>
      </c>
      <c r="G817" t="str">
        <f>_xlfn.XLOOKUP(A817,'2023'!B:B,'2023'!AE:AE,"")</f>
        <v/>
      </c>
      <c r="H817" t="str">
        <f>_xlfn.XLOOKUP(A817,'2024'!B:B,'2024'!AV:AV,"")</f>
        <v/>
      </c>
      <c r="I817" t="str">
        <f>_xlfn.XLOOKUP(A817,'2024'!B:B,'2024'!AZ:AZ,"")</f>
        <v/>
      </c>
      <c r="J817" t="str">
        <f>_xlfn.XLOOKUP(A817,'2025'!A:A,'2025'!E:E,"")</f>
        <v/>
      </c>
      <c r="K817" t="str">
        <f>_xlfn.XLOOKUP(A817,'2025'!A:A,'2025'!F:F,"")</f>
        <v/>
      </c>
    </row>
    <row r="818" spans="1:11">
      <c r="A818">
        <v>220</v>
      </c>
      <c r="B818" t="str">
        <f>_xlfn.XLOOKUP(A818,'2021'!A:A,'2021'!U:U, "")</f>
        <v/>
      </c>
      <c r="C818" t="str">
        <f>_xlfn.XLOOKUP(A818,'2021'!A:A,'2021'!V:V,"")</f>
        <v/>
      </c>
      <c r="D818" t="str">
        <f>_xlfn.XLOOKUP(A818,'2022'!A:A,'2022'!V:V,"")</f>
        <v/>
      </c>
      <c r="E818" t="str">
        <f>_xlfn.XLOOKUP(A818,'2022'!A:A,'2022'!W:W,"")</f>
        <v/>
      </c>
      <c r="F818" t="str">
        <f>_xlfn.XLOOKUP(A818,'2023'!B:B,'2023'!AD:AD,"")</f>
        <v/>
      </c>
      <c r="G818" t="str">
        <f>_xlfn.XLOOKUP(A818,'2023'!B:B,'2023'!AE:AE,"")</f>
        <v/>
      </c>
      <c r="H818" t="str">
        <f>_xlfn.XLOOKUP(A818,'2024'!B:B,'2024'!AV:AV,"")</f>
        <v/>
      </c>
      <c r="I818" t="str">
        <f>_xlfn.XLOOKUP(A818,'2024'!B:B,'2024'!AZ:AZ,"")</f>
        <v/>
      </c>
      <c r="J818" t="str">
        <f>_xlfn.XLOOKUP(A818,'2025'!A:A,'2025'!E:E,"")</f>
        <v/>
      </c>
      <c r="K818" t="str">
        <f>_xlfn.XLOOKUP(A818,'2025'!A:A,'2025'!F:F,"")</f>
        <v/>
      </c>
    </row>
    <row r="819" spans="1:11">
      <c r="A819">
        <v>120</v>
      </c>
      <c r="B819" t="str">
        <f>_xlfn.XLOOKUP(A819,'2021'!A:A,'2021'!U:U, "")</f>
        <v/>
      </c>
      <c r="C819" t="str">
        <f>_xlfn.XLOOKUP(A819,'2021'!A:A,'2021'!V:V,"")</f>
        <v/>
      </c>
      <c r="D819" t="str">
        <f>_xlfn.XLOOKUP(A819,'2022'!A:A,'2022'!V:V,"")</f>
        <v/>
      </c>
      <c r="E819" t="str">
        <f>_xlfn.XLOOKUP(A819,'2022'!A:A,'2022'!W:W,"")</f>
        <v/>
      </c>
      <c r="F819" t="str">
        <f>_xlfn.XLOOKUP(A819,'2023'!B:B,'2023'!AD:AD,"")</f>
        <v/>
      </c>
      <c r="G819" t="str">
        <f>_xlfn.XLOOKUP(A819,'2023'!B:B,'2023'!AE:AE,"")</f>
        <v/>
      </c>
      <c r="H819" t="str">
        <f>_xlfn.XLOOKUP(A819,'2024'!B:B,'2024'!AV:AV,"")</f>
        <v/>
      </c>
      <c r="I819" t="str">
        <f>_xlfn.XLOOKUP(A819,'2024'!B:B,'2024'!AZ:AZ,"")</f>
        <v/>
      </c>
      <c r="J819" t="str">
        <f>_xlfn.XLOOKUP(A819,'2025'!A:A,'2025'!E:E,"")</f>
        <v/>
      </c>
      <c r="K819" t="str">
        <f>_xlfn.XLOOKUP(A819,'2025'!A:A,'2025'!F:F,"")</f>
        <v/>
      </c>
    </row>
    <row r="820" spans="1:11">
      <c r="A820">
        <v>136</v>
      </c>
      <c r="B820" t="str">
        <f>_xlfn.XLOOKUP(A820,'2021'!A:A,'2021'!U:U, "")</f>
        <v/>
      </c>
      <c r="C820" t="str">
        <f>_xlfn.XLOOKUP(A820,'2021'!A:A,'2021'!V:V,"")</f>
        <v/>
      </c>
      <c r="D820" t="str">
        <f>_xlfn.XLOOKUP(A820,'2022'!A:A,'2022'!V:V,"")</f>
        <v/>
      </c>
      <c r="E820" t="str">
        <f>_xlfn.XLOOKUP(A820,'2022'!A:A,'2022'!W:W,"")</f>
        <v/>
      </c>
      <c r="F820" t="str">
        <f>_xlfn.XLOOKUP(A820,'2023'!B:B,'2023'!AD:AD,"")</f>
        <v/>
      </c>
      <c r="G820" t="str">
        <f>_xlfn.XLOOKUP(A820,'2023'!B:B,'2023'!AE:AE,"")</f>
        <v/>
      </c>
      <c r="H820" t="str">
        <f>_xlfn.XLOOKUP(A820,'2024'!B:B,'2024'!AV:AV,"")</f>
        <v/>
      </c>
      <c r="I820" t="str">
        <f>_xlfn.XLOOKUP(A820,'2024'!B:B,'2024'!AZ:AZ,"")</f>
        <v/>
      </c>
      <c r="J820" t="str">
        <f>_xlfn.XLOOKUP(A820,'2025'!A:A,'2025'!E:E,"")</f>
        <v/>
      </c>
      <c r="K820" t="str">
        <f>_xlfn.XLOOKUP(A820,'2025'!A:A,'2025'!F:F,"")</f>
        <v/>
      </c>
    </row>
    <row r="821" spans="1:11">
      <c r="A821">
        <v>382</v>
      </c>
      <c r="B821" t="str">
        <f>_xlfn.XLOOKUP(A821,'2021'!A:A,'2021'!U:U, "")</f>
        <v/>
      </c>
      <c r="C821" t="str">
        <f>_xlfn.XLOOKUP(A821,'2021'!A:A,'2021'!V:V,"")</f>
        <v/>
      </c>
      <c r="D821" t="str">
        <f>_xlfn.XLOOKUP(A821,'2022'!A:A,'2022'!V:V,"")</f>
        <v/>
      </c>
      <c r="E821" t="str">
        <f>_xlfn.XLOOKUP(A821,'2022'!A:A,'2022'!W:W,"")</f>
        <v/>
      </c>
      <c r="F821" t="str">
        <f>_xlfn.XLOOKUP(A821,'2023'!B:B,'2023'!AD:AD,"")</f>
        <v/>
      </c>
      <c r="G821" t="str">
        <f>_xlfn.XLOOKUP(A821,'2023'!B:B,'2023'!AE:AE,"")</f>
        <v/>
      </c>
      <c r="H821" t="str">
        <f>_xlfn.XLOOKUP(A821,'2024'!B:B,'2024'!AV:AV,"")</f>
        <v/>
      </c>
      <c r="I821" t="str">
        <f>_xlfn.XLOOKUP(A821,'2024'!B:B,'2024'!AZ:AZ,"")</f>
        <v/>
      </c>
      <c r="J821" t="str">
        <f>_xlfn.XLOOKUP(A821,'2025'!A:A,'2025'!E:E,"")</f>
        <v/>
      </c>
      <c r="K821" t="str">
        <f>_xlfn.XLOOKUP(A821,'2025'!A:A,'2025'!F:F,"")</f>
        <v/>
      </c>
    </row>
    <row r="822" spans="1:11">
      <c r="A822">
        <v>388</v>
      </c>
      <c r="B822" t="str">
        <f>_xlfn.XLOOKUP(A822,'2021'!A:A,'2021'!U:U, "")</f>
        <v/>
      </c>
      <c r="C822" t="str">
        <f>_xlfn.XLOOKUP(A822,'2021'!A:A,'2021'!V:V,"")</f>
        <v/>
      </c>
      <c r="D822" t="str">
        <f>_xlfn.XLOOKUP(A822,'2022'!A:A,'2022'!V:V,"")</f>
        <v/>
      </c>
      <c r="E822" t="str">
        <f>_xlfn.XLOOKUP(A822,'2022'!A:A,'2022'!W:W,"")</f>
        <v/>
      </c>
      <c r="F822" t="str">
        <f>_xlfn.XLOOKUP(A822,'2023'!B:B,'2023'!AD:AD,"")</f>
        <v/>
      </c>
      <c r="G822" t="str">
        <f>_xlfn.XLOOKUP(A822,'2023'!B:B,'2023'!AE:AE,"")</f>
        <v/>
      </c>
      <c r="H822" t="str">
        <f>_xlfn.XLOOKUP(A822,'2024'!B:B,'2024'!AV:AV,"")</f>
        <v/>
      </c>
      <c r="I822" t="str">
        <f>_xlfn.XLOOKUP(A822,'2024'!B:B,'2024'!AZ:AZ,"")</f>
        <v/>
      </c>
      <c r="J822" t="str">
        <f>_xlfn.XLOOKUP(A822,'2025'!A:A,'2025'!E:E,"")</f>
        <v/>
      </c>
      <c r="K822" t="str">
        <f>_xlfn.XLOOKUP(A822,'2025'!A:A,'2025'!F:F,"")</f>
        <v/>
      </c>
    </row>
    <row r="823" spans="1:11">
      <c r="A823">
        <v>263</v>
      </c>
      <c r="B823" t="str">
        <f>_xlfn.XLOOKUP(A823,'2021'!A:A,'2021'!U:U, "")</f>
        <v/>
      </c>
      <c r="C823" t="str">
        <f>_xlfn.XLOOKUP(A823,'2021'!A:A,'2021'!V:V,"")</f>
        <v/>
      </c>
      <c r="D823" t="str">
        <f>_xlfn.XLOOKUP(A823,'2022'!A:A,'2022'!V:V,"")</f>
        <v/>
      </c>
      <c r="E823" t="str">
        <f>_xlfn.XLOOKUP(A823,'2022'!A:A,'2022'!W:W,"")</f>
        <v/>
      </c>
      <c r="F823" t="str">
        <f>_xlfn.XLOOKUP(A823,'2023'!B:B,'2023'!AD:AD,"")</f>
        <v/>
      </c>
      <c r="G823" t="str">
        <f>_xlfn.XLOOKUP(A823,'2023'!B:B,'2023'!AE:AE,"")</f>
        <v/>
      </c>
      <c r="H823" t="str">
        <f>_xlfn.XLOOKUP(A823,'2024'!B:B,'2024'!AV:AV,"")</f>
        <v/>
      </c>
      <c r="I823" t="str">
        <f>_xlfn.XLOOKUP(A823,'2024'!B:B,'2024'!AZ:AZ,"")</f>
        <v/>
      </c>
      <c r="J823" t="str">
        <f>_xlfn.XLOOKUP(A823,'2025'!A:A,'2025'!E:E,"")</f>
        <v/>
      </c>
      <c r="K823" t="str">
        <f>_xlfn.XLOOKUP(A823,'2025'!A:A,'2025'!F:F,"")</f>
        <v/>
      </c>
    </row>
    <row r="824" spans="1:11">
      <c r="A824">
        <v>469</v>
      </c>
      <c r="B824" t="str">
        <f>_xlfn.XLOOKUP(A824,'2021'!A:A,'2021'!U:U, "")</f>
        <v/>
      </c>
      <c r="C824" t="str">
        <f>_xlfn.XLOOKUP(A824,'2021'!A:A,'2021'!V:V,"")</f>
        <v/>
      </c>
      <c r="D824" t="str">
        <f>_xlfn.XLOOKUP(A824,'2022'!A:A,'2022'!V:V,"")</f>
        <v/>
      </c>
      <c r="E824" t="str">
        <f>_xlfn.XLOOKUP(A824,'2022'!A:A,'2022'!W:W,"")</f>
        <v/>
      </c>
      <c r="F824" t="str">
        <f>_xlfn.XLOOKUP(A824,'2023'!B:B,'2023'!AD:AD,"")</f>
        <v/>
      </c>
      <c r="G824" t="str">
        <f>_xlfn.XLOOKUP(A824,'2023'!B:B,'2023'!AE:AE,"")</f>
        <v/>
      </c>
      <c r="H824" t="str">
        <f>_xlfn.XLOOKUP(A824,'2024'!B:B,'2024'!AV:AV,"")</f>
        <v/>
      </c>
      <c r="I824" t="str">
        <f>_xlfn.XLOOKUP(A824,'2024'!B:B,'2024'!AZ:AZ,"")</f>
        <v/>
      </c>
      <c r="J824" t="str">
        <f>_xlfn.XLOOKUP(A824,'2025'!A:A,'2025'!E:E,"")</f>
        <v/>
      </c>
      <c r="K824" t="str">
        <f>_xlfn.XLOOKUP(A824,'2025'!A:A,'2025'!F:F,"")</f>
        <v/>
      </c>
    </row>
    <row r="825" spans="1:11">
      <c r="A825">
        <v>447</v>
      </c>
      <c r="B825" t="str">
        <f>_xlfn.XLOOKUP(A825,'2021'!A:A,'2021'!U:U, "")</f>
        <v/>
      </c>
      <c r="C825" t="str">
        <f>_xlfn.XLOOKUP(A825,'2021'!A:A,'2021'!V:V,"")</f>
        <v/>
      </c>
      <c r="D825" t="str">
        <f>_xlfn.XLOOKUP(A825,'2022'!A:A,'2022'!V:V,"")</f>
        <v/>
      </c>
      <c r="E825" t="str">
        <f>_xlfn.XLOOKUP(A825,'2022'!A:A,'2022'!W:W,"")</f>
        <v/>
      </c>
      <c r="F825" t="str">
        <f>_xlfn.XLOOKUP(A825,'2023'!B:B,'2023'!AD:AD,"")</f>
        <v/>
      </c>
      <c r="G825" t="str">
        <f>_xlfn.XLOOKUP(A825,'2023'!B:B,'2023'!AE:AE,"")</f>
        <v/>
      </c>
      <c r="H825" t="str">
        <f>_xlfn.XLOOKUP(A825,'2024'!B:B,'2024'!AV:AV,"")</f>
        <v/>
      </c>
      <c r="I825" t="str">
        <f>_xlfn.XLOOKUP(A825,'2024'!B:B,'2024'!AZ:AZ,"")</f>
        <v/>
      </c>
      <c r="J825" t="str">
        <f>_xlfn.XLOOKUP(A825,'2025'!A:A,'2025'!E:E,"")</f>
        <v/>
      </c>
      <c r="K825" t="str">
        <f>_xlfn.XLOOKUP(A825,'2025'!A:A,'2025'!F:F,"")</f>
        <v/>
      </c>
    </row>
    <row r="826" spans="1:11">
      <c r="A826">
        <v>222</v>
      </c>
      <c r="B826" t="str">
        <f>_xlfn.XLOOKUP(A826,'2021'!A:A,'2021'!U:U, "")</f>
        <v/>
      </c>
      <c r="C826" t="str">
        <f>_xlfn.XLOOKUP(A826,'2021'!A:A,'2021'!V:V,"")</f>
        <v/>
      </c>
      <c r="D826" t="str">
        <f>_xlfn.XLOOKUP(A826,'2022'!A:A,'2022'!V:V,"")</f>
        <v/>
      </c>
      <c r="E826" t="str">
        <f>_xlfn.XLOOKUP(A826,'2022'!A:A,'2022'!W:W,"")</f>
        <v/>
      </c>
      <c r="F826" t="str">
        <f>_xlfn.XLOOKUP(A826,'2023'!B:B,'2023'!AD:AD,"")</f>
        <v/>
      </c>
      <c r="G826" t="str">
        <f>_xlfn.XLOOKUP(A826,'2023'!B:B,'2023'!AE:AE,"")</f>
        <v/>
      </c>
      <c r="H826" t="str">
        <f>_xlfn.XLOOKUP(A826,'2024'!B:B,'2024'!AV:AV,"")</f>
        <v/>
      </c>
      <c r="I826" t="str">
        <f>_xlfn.XLOOKUP(A826,'2024'!B:B,'2024'!AZ:AZ,"")</f>
        <v/>
      </c>
      <c r="J826" t="str">
        <f>_xlfn.XLOOKUP(A826,'2025'!A:A,'2025'!E:E,"")</f>
        <v/>
      </c>
      <c r="K826" t="str">
        <f>_xlfn.XLOOKUP(A826,'2025'!A:A,'2025'!F:F,"")</f>
        <v/>
      </c>
    </row>
    <row r="827" spans="1:11">
      <c r="A827">
        <v>180</v>
      </c>
      <c r="B827" t="str">
        <f>_xlfn.XLOOKUP(A827,'2021'!A:A,'2021'!U:U, "")</f>
        <v/>
      </c>
      <c r="C827" t="str">
        <f>_xlfn.XLOOKUP(A827,'2021'!A:A,'2021'!V:V,"")</f>
        <v/>
      </c>
      <c r="D827" t="str">
        <f>_xlfn.XLOOKUP(A827,'2022'!A:A,'2022'!V:V,"")</f>
        <v/>
      </c>
      <c r="E827" t="str">
        <f>_xlfn.XLOOKUP(A827,'2022'!A:A,'2022'!W:W,"")</f>
        <v/>
      </c>
      <c r="F827" t="str">
        <f>_xlfn.XLOOKUP(A827,'2023'!B:B,'2023'!AD:AD,"")</f>
        <v/>
      </c>
      <c r="G827" t="str">
        <f>_xlfn.XLOOKUP(A827,'2023'!B:B,'2023'!AE:AE,"")</f>
        <v/>
      </c>
      <c r="H827" t="str">
        <f>_xlfn.XLOOKUP(A827,'2024'!B:B,'2024'!AV:AV,"")</f>
        <v/>
      </c>
      <c r="I827" t="str">
        <f>_xlfn.XLOOKUP(A827,'2024'!B:B,'2024'!AZ:AZ,"")</f>
        <v/>
      </c>
      <c r="J827" t="str">
        <f>_xlfn.XLOOKUP(A827,'2025'!A:A,'2025'!E:E,"")</f>
        <v/>
      </c>
      <c r="K827" t="str">
        <f>_xlfn.XLOOKUP(A827,'2025'!A:A,'2025'!F:F,"")</f>
        <v/>
      </c>
    </row>
    <row r="828" spans="1:11">
      <c r="A828">
        <v>425</v>
      </c>
      <c r="B828" t="str">
        <f>_xlfn.XLOOKUP(A828,'2021'!A:A,'2021'!U:U, "")</f>
        <v/>
      </c>
      <c r="C828" t="str">
        <f>_xlfn.XLOOKUP(A828,'2021'!A:A,'2021'!V:V,"")</f>
        <v/>
      </c>
      <c r="D828" t="str">
        <f>_xlfn.XLOOKUP(A828,'2022'!A:A,'2022'!V:V,"")</f>
        <v/>
      </c>
      <c r="E828" t="str">
        <f>_xlfn.XLOOKUP(A828,'2022'!A:A,'2022'!W:W,"")</f>
        <v/>
      </c>
      <c r="F828" t="str">
        <f>_xlfn.XLOOKUP(A828,'2023'!B:B,'2023'!AD:AD,"")</f>
        <v/>
      </c>
      <c r="G828" t="str">
        <f>_xlfn.XLOOKUP(A828,'2023'!B:B,'2023'!AE:AE,"")</f>
        <v/>
      </c>
      <c r="H828" t="str">
        <f>_xlfn.XLOOKUP(A828,'2024'!B:B,'2024'!AV:AV,"")</f>
        <v/>
      </c>
      <c r="I828" t="str">
        <f>_xlfn.XLOOKUP(A828,'2024'!B:B,'2024'!AZ:AZ,"")</f>
        <v/>
      </c>
      <c r="J828" t="str">
        <f>_xlfn.XLOOKUP(A828,'2025'!A:A,'2025'!E:E,"")</f>
        <v/>
      </c>
      <c r="K828" t="str">
        <f>_xlfn.XLOOKUP(A828,'2025'!A:A,'2025'!F:F,"")</f>
        <v/>
      </c>
    </row>
    <row r="829" spans="1:11">
      <c r="A829">
        <v>358</v>
      </c>
      <c r="B829" t="str">
        <f>_xlfn.XLOOKUP(A829,'2021'!A:A,'2021'!U:U, "")</f>
        <v/>
      </c>
      <c r="C829" t="str">
        <f>_xlfn.XLOOKUP(A829,'2021'!A:A,'2021'!V:V,"")</f>
        <v/>
      </c>
      <c r="D829" t="str">
        <f>_xlfn.XLOOKUP(A829,'2022'!A:A,'2022'!V:V,"")</f>
        <v/>
      </c>
      <c r="E829" t="str">
        <f>_xlfn.XLOOKUP(A829,'2022'!A:A,'2022'!W:W,"")</f>
        <v/>
      </c>
      <c r="F829" t="str">
        <f>_xlfn.XLOOKUP(A829,'2023'!B:B,'2023'!AD:AD,"")</f>
        <v/>
      </c>
      <c r="G829" t="str">
        <f>_xlfn.XLOOKUP(A829,'2023'!B:B,'2023'!AE:AE,"")</f>
        <v/>
      </c>
      <c r="H829" t="str">
        <f>_xlfn.XLOOKUP(A829,'2024'!B:B,'2024'!AV:AV,"")</f>
        <v/>
      </c>
      <c r="I829" t="str">
        <f>_xlfn.XLOOKUP(A829,'2024'!B:B,'2024'!AZ:AZ,"")</f>
        <v/>
      </c>
      <c r="J829" t="str">
        <f>_xlfn.XLOOKUP(A829,'2025'!A:A,'2025'!E:E,"")</f>
        <v/>
      </c>
      <c r="K829" t="str">
        <f>_xlfn.XLOOKUP(A829,'2025'!A:A,'2025'!F:F,"")</f>
        <v/>
      </c>
    </row>
    <row r="830" spans="1:11">
      <c r="A830">
        <v>299</v>
      </c>
      <c r="B830" t="str">
        <f>_xlfn.XLOOKUP(A830,'2021'!A:A,'2021'!U:U, "")</f>
        <v/>
      </c>
      <c r="C830" t="str">
        <f>_xlfn.XLOOKUP(A830,'2021'!A:A,'2021'!V:V,"")</f>
        <v/>
      </c>
      <c r="D830" t="str">
        <f>_xlfn.XLOOKUP(A830,'2022'!A:A,'2022'!V:V,"")</f>
        <v/>
      </c>
      <c r="E830" t="str">
        <f>_xlfn.XLOOKUP(A830,'2022'!A:A,'2022'!W:W,"")</f>
        <v/>
      </c>
      <c r="F830" t="str">
        <f>_xlfn.XLOOKUP(A830,'2023'!B:B,'2023'!AD:AD,"")</f>
        <v/>
      </c>
      <c r="G830" t="str">
        <f>_xlfn.XLOOKUP(A830,'2023'!B:B,'2023'!AE:AE,"")</f>
        <v/>
      </c>
      <c r="H830" t="str">
        <f>_xlfn.XLOOKUP(A830,'2024'!B:B,'2024'!AV:AV,"")</f>
        <v/>
      </c>
      <c r="I830" t="str">
        <f>_xlfn.XLOOKUP(A830,'2024'!B:B,'2024'!AZ:AZ,"")</f>
        <v/>
      </c>
      <c r="J830" t="str">
        <f>_xlfn.XLOOKUP(A830,'2025'!A:A,'2025'!E:E,"")</f>
        <v/>
      </c>
      <c r="K830" t="str">
        <f>_xlfn.XLOOKUP(A830,'2025'!A:A,'2025'!F:F,"")</f>
        <v/>
      </c>
    </row>
    <row r="831" spans="1:11">
      <c r="A831">
        <v>320</v>
      </c>
      <c r="B831" t="str">
        <f>_xlfn.XLOOKUP(A831,'2021'!A:A,'2021'!U:U, "")</f>
        <v/>
      </c>
      <c r="C831" t="str">
        <f>_xlfn.XLOOKUP(A831,'2021'!A:A,'2021'!V:V,"")</f>
        <v/>
      </c>
      <c r="D831" t="str">
        <f>_xlfn.XLOOKUP(A831,'2022'!A:A,'2022'!V:V,"")</f>
        <v/>
      </c>
      <c r="E831" t="str">
        <f>_xlfn.XLOOKUP(A831,'2022'!A:A,'2022'!W:W,"")</f>
        <v/>
      </c>
      <c r="F831" t="str">
        <f>_xlfn.XLOOKUP(A831,'2023'!B:B,'2023'!AD:AD,"")</f>
        <v/>
      </c>
      <c r="G831" t="str">
        <f>_xlfn.XLOOKUP(A831,'2023'!B:B,'2023'!AE:AE,"")</f>
        <v/>
      </c>
      <c r="H831" t="str">
        <f>_xlfn.XLOOKUP(A831,'2024'!B:B,'2024'!AV:AV,"")</f>
        <v/>
      </c>
      <c r="I831" t="str">
        <f>_xlfn.XLOOKUP(A831,'2024'!B:B,'2024'!AZ:AZ,"")</f>
        <v/>
      </c>
      <c r="J831" t="str">
        <f>_xlfn.XLOOKUP(A831,'2025'!A:A,'2025'!E:E,"")</f>
        <v/>
      </c>
      <c r="K831" t="str">
        <f>_xlfn.XLOOKUP(A831,'2025'!A:A,'2025'!F:F,"")</f>
        <v/>
      </c>
    </row>
    <row r="832" spans="1:11">
      <c r="A832">
        <v>132</v>
      </c>
      <c r="B832" t="str">
        <f>_xlfn.XLOOKUP(A832,'2021'!A:A,'2021'!U:U, "")</f>
        <v/>
      </c>
      <c r="C832" t="str">
        <f>_xlfn.XLOOKUP(A832,'2021'!A:A,'2021'!V:V,"")</f>
        <v/>
      </c>
      <c r="D832" t="str">
        <f>_xlfn.XLOOKUP(A832,'2022'!A:A,'2022'!V:V,"")</f>
        <v/>
      </c>
      <c r="E832" t="str">
        <f>_xlfn.XLOOKUP(A832,'2022'!A:A,'2022'!W:W,"")</f>
        <v/>
      </c>
      <c r="F832" t="str">
        <f>_xlfn.XLOOKUP(A832,'2023'!B:B,'2023'!AD:AD,"")</f>
        <v/>
      </c>
      <c r="G832" t="str">
        <f>_xlfn.XLOOKUP(A832,'2023'!B:B,'2023'!AE:AE,"")</f>
        <v/>
      </c>
      <c r="H832" t="str">
        <f>_xlfn.XLOOKUP(A832,'2024'!B:B,'2024'!AV:AV,"")</f>
        <v/>
      </c>
      <c r="I832" t="str">
        <f>_xlfn.XLOOKUP(A832,'2024'!B:B,'2024'!AZ:AZ,"")</f>
        <v/>
      </c>
      <c r="J832" t="str">
        <f>_xlfn.XLOOKUP(A832,'2025'!A:A,'2025'!E:E,"")</f>
        <v/>
      </c>
      <c r="K832" t="str">
        <f>_xlfn.XLOOKUP(A832,'2025'!A:A,'2025'!F:F,"")</f>
        <v/>
      </c>
    </row>
    <row r="833" spans="1:11">
      <c r="A833">
        <v>441</v>
      </c>
      <c r="B833" t="str">
        <f>_xlfn.XLOOKUP(A833,'2021'!A:A,'2021'!U:U, "")</f>
        <v/>
      </c>
      <c r="C833" t="str">
        <f>_xlfn.XLOOKUP(A833,'2021'!A:A,'2021'!V:V,"")</f>
        <v/>
      </c>
      <c r="D833" t="str">
        <f>_xlfn.XLOOKUP(A833,'2022'!A:A,'2022'!V:V,"")</f>
        <v/>
      </c>
      <c r="E833" t="str">
        <f>_xlfn.XLOOKUP(A833,'2022'!A:A,'2022'!W:W,"")</f>
        <v/>
      </c>
      <c r="F833" t="str">
        <f>_xlfn.XLOOKUP(A833,'2023'!B:B,'2023'!AD:AD,"")</f>
        <v/>
      </c>
      <c r="G833" t="str">
        <f>_xlfn.XLOOKUP(A833,'2023'!B:B,'2023'!AE:AE,"")</f>
        <v/>
      </c>
      <c r="H833" t="str">
        <f>_xlfn.XLOOKUP(A833,'2024'!B:B,'2024'!AV:AV,"")</f>
        <v/>
      </c>
      <c r="I833" t="str">
        <f>_xlfn.XLOOKUP(A833,'2024'!B:B,'2024'!AZ:AZ,"")</f>
        <v/>
      </c>
      <c r="J833" t="str">
        <f>_xlfn.XLOOKUP(A833,'2025'!A:A,'2025'!E:E,"")</f>
        <v/>
      </c>
      <c r="K833" t="str">
        <f>_xlfn.XLOOKUP(A833,'2025'!A:A,'2025'!F:F,"")</f>
        <v/>
      </c>
    </row>
    <row r="834" spans="1:11">
      <c r="A834">
        <v>161</v>
      </c>
      <c r="B834" t="str">
        <f>_xlfn.XLOOKUP(A834,'2021'!A:A,'2021'!U:U, "")</f>
        <v/>
      </c>
      <c r="C834" t="str">
        <f>_xlfn.XLOOKUP(A834,'2021'!A:A,'2021'!V:V,"")</f>
        <v/>
      </c>
      <c r="D834" t="str">
        <f>_xlfn.XLOOKUP(A834,'2022'!A:A,'2022'!V:V,"")</f>
        <v/>
      </c>
      <c r="E834" t="str">
        <f>_xlfn.XLOOKUP(A834,'2022'!A:A,'2022'!W:W,"")</f>
        <v/>
      </c>
      <c r="F834" t="str">
        <f>_xlfn.XLOOKUP(A834,'2023'!B:B,'2023'!AD:AD,"")</f>
        <v/>
      </c>
      <c r="G834" t="str">
        <f>_xlfn.XLOOKUP(A834,'2023'!B:B,'2023'!AE:AE,"")</f>
        <v/>
      </c>
      <c r="H834" t="str">
        <f>_xlfn.XLOOKUP(A834,'2024'!B:B,'2024'!AV:AV,"")</f>
        <v/>
      </c>
      <c r="I834" t="str">
        <f>_xlfn.XLOOKUP(A834,'2024'!B:B,'2024'!AZ:AZ,"")</f>
        <v/>
      </c>
      <c r="J834" t="str">
        <f>_xlfn.XLOOKUP(A834,'2025'!A:A,'2025'!E:E,"")</f>
        <v/>
      </c>
      <c r="K834" t="str">
        <f>_xlfn.XLOOKUP(A834,'2025'!A:A,'2025'!F:F,"")</f>
        <v/>
      </c>
    </row>
    <row r="835" spans="1:11">
      <c r="A835">
        <v>234</v>
      </c>
      <c r="B835" t="str">
        <f>_xlfn.XLOOKUP(A835,'2021'!A:A,'2021'!U:U, "")</f>
        <v/>
      </c>
      <c r="C835" t="str">
        <f>_xlfn.XLOOKUP(A835,'2021'!A:A,'2021'!V:V,"")</f>
        <v/>
      </c>
      <c r="D835" t="str">
        <f>_xlfn.XLOOKUP(A835,'2022'!A:A,'2022'!V:V,"")</f>
        <v/>
      </c>
      <c r="E835" t="str">
        <f>_xlfn.XLOOKUP(A835,'2022'!A:A,'2022'!W:W,"")</f>
        <v/>
      </c>
      <c r="F835" t="str">
        <f>_xlfn.XLOOKUP(A835,'2023'!B:B,'2023'!AD:AD,"")</f>
        <v/>
      </c>
      <c r="G835" t="str">
        <f>_xlfn.XLOOKUP(A835,'2023'!B:B,'2023'!AE:AE,"")</f>
        <v/>
      </c>
      <c r="H835" t="str">
        <f>_xlfn.XLOOKUP(A835,'2024'!B:B,'2024'!AV:AV,"")</f>
        <v/>
      </c>
      <c r="I835" t="str">
        <f>_xlfn.XLOOKUP(A835,'2024'!B:B,'2024'!AZ:AZ,"")</f>
        <v/>
      </c>
      <c r="J835" t="str">
        <f>_xlfn.XLOOKUP(A835,'2025'!A:A,'2025'!E:E,"")</f>
        <v/>
      </c>
      <c r="K835" t="str">
        <f>_xlfn.XLOOKUP(A835,'2025'!A:A,'2025'!F:F,"")</f>
        <v/>
      </c>
    </row>
    <row r="836" spans="1:11">
      <c r="A836">
        <v>395</v>
      </c>
      <c r="B836" t="str">
        <f>_xlfn.XLOOKUP(A836,'2021'!A:A,'2021'!U:U, "")</f>
        <v/>
      </c>
      <c r="C836" t="str">
        <f>_xlfn.XLOOKUP(A836,'2021'!A:A,'2021'!V:V,"")</f>
        <v/>
      </c>
      <c r="D836" t="str">
        <f>_xlfn.XLOOKUP(A836,'2022'!A:A,'2022'!V:V,"")</f>
        <v/>
      </c>
      <c r="E836" t="str">
        <f>_xlfn.XLOOKUP(A836,'2022'!A:A,'2022'!W:W,"")</f>
        <v/>
      </c>
      <c r="F836" t="str">
        <f>_xlfn.XLOOKUP(A836,'2023'!B:B,'2023'!AD:AD,"")</f>
        <v/>
      </c>
      <c r="G836" t="str">
        <f>_xlfn.XLOOKUP(A836,'2023'!B:B,'2023'!AE:AE,"")</f>
        <v/>
      </c>
      <c r="H836" t="str">
        <f>_xlfn.XLOOKUP(A836,'2024'!B:B,'2024'!AV:AV,"")</f>
        <v/>
      </c>
      <c r="I836" t="str">
        <f>_xlfn.XLOOKUP(A836,'2024'!B:B,'2024'!AZ:AZ,"")</f>
        <v/>
      </c>
      <c r="J836" t="str">
        <f>_xlfn.XLOOKUP(A836,'2025'!A:A,'2025'!E:E,"")</f>
        <v/>
      </c>
      <c r="K836" t="str">
        <f>_xlfn.XLOOKUP(A836,'2025'!A:A,'2025'!F:F,"")</f>
        <v/>
      </c>
    </row>
    <row r="837" spans="1:11">
      <c r="A837">
        <v>442</v>
      </c>
      <c r="B837" t="str">
        <f>_xlfn.XLOOKUP(A837,'2021'!A:A,'2021'!U:U, "")</f>
        <v/>
      </c>
      <c r="C837" t="str">
        <f>_xlfn.XLOOKUP(A837,'2021'!A:A,'2021'!V:V,"")</f>
        <v/>
      </c>
      <c r="D837" t="str">
        <f>_xlfn.XLOOKUP(A837,'2022'!A:A,'2022'!V:V,"")</f>
        <v/>
      </c>
      <c r="E837" t="str">
        <f>_xlfn.XLOOKUP(A837,'2022'!A:A,'2022'!W:W,"")</f>
        <v/>
      </c>
      <c r="F837" t="str">
        <f>_xlfn.XLOOKUP(A837,'2023'!B:B,'2023'!AD:AD,"")</f>
        <v/>
      </c>
      <c r="G837" t="str">
        <f>_xlfn.XLOOKUP(A837,'2023'!B:B,'2023'!AE:AE,"")</f>
        <v/>
      </c>
      <c r="H837" t="str">
        <f>_xlfn.XLOOKUP(A837,'2024'!B:B,'2024'!AV:AV,"")</f>
        <v/>
      </c>
      <c r="I837" t="str">
        <f>_xlfn.XLOOKUP(A837,'2024'!B:B,'2024'!AZ:AZ,"")</f>
        <v/>
      </c>
      <c r="J837" t="str">
        <f>_xlfn.XLOOKUP(A837,'2025'!A:A,'2025'!E:E,"")</f>
        <v/>
      </c>
      <c r="K837" t="str">
        <f>_xlfn.XLOOKUP(A837,'2025'!A:A,'2025'!F:F,"")</f>
        <v/>
      </c>
    </row>
    <row r="838" spans="1:11">
      <c r="A838">
        <v>375</v>
      </c>
      <c r="B838" t="str">
        <f>_xlfn.XLOOKUP(A838,'2021'!A:A,'2021'!U:U, "")</f>
        <v/>
      </c>
      <c r="C838" t="str">
        <f>_xlfn.XLOOKUP(A838,'2021'!A:A,'2021'!V:V,"")</f>
        <v/>
      </c>
      <c r="D838" t="str">
        <f>_xlfn.XLOOKUP(A838,'2022'!A:A,'2022'!V:V,"")</f>
        <v/>
      </c>
      <c r="E838" t="str">
        <f>_xlfn.XLOOKUP(A838,'2022'!A:A,'2022'!W:W,"")</f>
        <v/>
      </c>
      <c r="F838" t="str">
        <f>_xlfn.XLOOKUP(A838,'2023'!B:B,'2023'!AD:AD,"")</f>
        <v/>
      </c>
      <c r="G838" t="str">
        <f>_xlfn.XLOOKUP(A838,'2023'!B:B,'2023'!AE:AE,"")</f>
        <v/>
      </c>
      <c r="H838" t="str">
        <f>_xlfn.XLOOKUP(A838,'2024'!B:B,'2024'!AV:AV,"")</f>
        <v/>
      </c>
      <c r="I838" t="str">
        <f>_xlfn.XLOOKUP(A838,'2024'!B:B,'2024'!AZ:AZ,"")</f>
        <v/>
      </c>
      <c r="J838" t="str">
        <f>_xlfn.XLOOKUP(A838,'2025'!A:A,'2025'!E:E,"")</f>
        <v/>
      </c>
      <c r="K838" t="str">
        <f>_xlfn.XLOOKUP(A838,'2025'!A:A,'2025'!F:F,"")</f>
        <v/>
      </c>
    </row>
    <row r="839" spans="1:11">
      <c r="A839">
        <v>109</v>
      </c>
      <c r="B839" t="str">
        <f>_xlfn.XLOOKUP(A839,'2021'!A:A,'2021'!U:U, "")</f>
        <v/>
      </c>
      <c r="C839" t="str">
        <f>_xlfn.XLOOKUP(A839,'2021'!A:A,'2021'!V:V,"")</f>
        <v/>
      </c>
      <c r="D839" t="str">
        <f>_xlfn.XLOOKUP(A839,'2022'!A:A,'2022'!V:V,"")</f>
        <v/>
      </c>
      <c r="E839" t="str">
        <f>_xlfn.XLOOKUP(A839,'2022'!A:A,'2022'!W:W,"")</f>
        <v/>
      </c>
      <c r="F839" t="str">
        <f>_xlfn.XLOOKUP(A839,'2023'!B:B,'2023'!AD:AD,"")</f>
        <v/>
      </c>
      <c r="G839" t="str">
        <f>_xlfn.XLOOKUP(A839,'2023'!B:B,'2023'!AE:AE,"")</f>
        <v/>
      </c>
      <c r="H839" t="str">
        <f>_xlfn.XLOOKUP(A839,'2024'!B:B,'2024'!AV:AV,"")</f>
        <v/>
      </c>
      <c r="I839" t="str">
        <f>_xlfn.XLOOKUP(A839,'2024'!B:B,'2024'!AZ:AZ,"")</f>
        <v/>
      </c>
      <c r="J839" t="str">
        <f>_xlfn.XLOOKUP(A839,'2025'!A:A,'2025'!E:E,"")</f>
        <v/>
      </c>
      <c r="K839" t="str">
        <f>_xlfn.XLOOKUP(A839,'2025'!A:A,'2025'!F:F,"")</f>
        <v/>
      </c>
    </row>
    <row r="840" spans="1:11">
      <c r="A840">
        <v>158</v>
      </c>
      <c r="B840" t="str">
        <f>_xlfn.XLOOKUP(A840,'2021'!A:A,'2021'!U:U, "")</f>
        <v/>
      </c>
      <c r="C840" t="str">
        <f>_xlfn.XLOOKUP(A840,'2021'!A:A,'2021'!V:V,"")</f>
        <v/>
      </c>
      <c r="D840" t="str">
        <f>_xlfn.XLOOKUP(A840,'2022'!A:A,'2022'!V:V,"")</f>
        <v/>
      </c>
      <c r="E840" t="str">
        <f>_xlfn.XLOOKUP(A840,'2022'!A:A,'2022'!W:W,"")</f>
        <v/>
      </c>
      <c r="F840" t="str">
        <f>_xlfn.XLOOKUP(A840,'2023'!B:B,'2023'!AD:AD,"")</f>
        <v/>
      </c>
      <c r="G840" t="str">
        <f>_xlfn.XLOOKUP(A840,'2023'!B:B,'2023'!AE:AE,"")</f>
        <v/>
      </c>
      <c r="H840" t="str">
        <f>_xlfn.XLOOKUP(A840,'2024'!B:B,'2024'!AV:AV,"")</f>
        <v/>
      </c>
      <c r="I840" t="str">
        <f>_xlfn.XLOOKUP(A840,'2024'!B:B,'2024'!AZ:AZ,"")</f>
        <v/>
      </c>
      <c r="J840" t="str">
        <f>_xlfn.XLOOKUP(A840,'2025'!A:A,'2025'!E:E,"")</f>
        <v/>
      </c>
      <c r="K840" t="str">
        <f>_xlfn.XLOOKUP(A840,'2025'!A:A,'2025'!F:F,"")</f>
        <v/>
      </c>
    </row>
    <row r="841" spans="1:11">
      <c r="A841">
        <v>123</v>
      </c>
      <c r="B841" t="str">
        <f>_xlfn.XLOOKUP(A841,'2021'!A:A,'2021'!U:U, "")</f>
        <v/>
      </c>
      <c r="C841" t="str">
        <f>_xlfn.XLOOKUP(A841,'2021'!A:A,'2021'!V:V,"")</f>
        <v/>
      </c>
      <c r="D841" t="str">
        <f>_xlfn.XLOOKUP(A841,'2022'!A:A,'2022'!V:V,"")</f>
        <v/>
      </c>
      <c r="E841" t="str">
        <f>_xlfn.XLOOKUP(A841,'2022'!A:A,'2022'!W:W,"")</f>
        <v/>
      </c>
      <c r="F841" t="str">
        <f>_xlfn.XLOOKUP(A841,'2023'!B:B,'2023'!AD:AD,"")</f>
        <v/>
      </c>
      <c r="G841" t="str">
        <f>_xlfn.XLOOKUP(A841,'2023'!B:B,'2023'!AE:AE,"")</f>
        <v/>
      </c>
      <c r="H841" t="str">
        <f>_xlfn.XLOOKUP(A841,'2024'!B:B,'2024'!AV:AV,"")</f>
        <v/>
      </c>
      <c r="I841" t="str">
        <f>_xlfn.XLOOKUP(A841,'2024'!B:B,'2024'!AZ:AZ,"")</f>
        <v/>
      </c>
      <c r="J841" t="str">
        <f>_xlfn.XLOOKUP(A841,'2025'!A:A,'2025'!E:E,"")</f>
        <v/>
      </c>
      <c r="K841" t="str">
        <f>_xlfn.XLOOKUP(A841,'2025'!A:A,'2025'!F:F,"")</f>
        <v/>
      </c>
    </row>
    <row r="842" spans="1:11">
      <c r="A842">
        <v>272</v>
      </c>
      <c r="B842" t="str">
        <f>_xlfn.XLOOKUP(A842,'2021'!A:A,'2021'!U:U, "")</f>
        <v/>
      </c>
      <c r="C842" t="str">
        <f>_xlfn.XLOOKUP(A842,'2021'!A:A,'2021'!V:V,"")</f>
        <v/>
      </c>
      <c r="D842" t="str">
        <f>_xlfn.XLOOKUP(A842,'2022'!A:A,'2022'!V:V,"")</f>
        <v/>
      </c>
      <c r="E842" t="str">
        <f>_xlfn.XLOOKUP(A842,'2022'!A:A,'2022'!W:W,"")</f>
        <v/>
      </c>
      <c r="F842" t="str">
        <f>_xlfn.XLOOKUP(A842,'2023'!B:B,'2023'!AD:AD,"")</f>
        <v/>
      </c>
      <c r="G842" t="str">
        <f>_xlfn.XLOOKUP(A842,'2023'!B:B,'2023'!AE:AE,"")</f>
        <v/>
      </c>
      <c r="H842" t="str">
        <f>_xlfn.XLOOKUP(A842,'2024'!B:B,'2024'!AV:AV,"")</f>
        <v/>
      </c>
      <c r="I842" t="str">
        <f>_xlfn.XLOOKUP(A842,'2024'!B:B,'2024'!AZ:AZ,"")</f>
        <v/>
      </c>
      <c r="J842" t="str">
        <f>_xlfn.XLOOKUP(A842,'2025'!A:A,'2025'!E:E,"")</f>
        <v/>
      </c>
      <c r="K842" t="str">
        <f>_xlfn.XLOOKUP(A842,'2025'!A:A,'2025'!F:F,"")</f>
        <v/>
      </c>
    </row>
    <row r="843" spans="1:11">
      <c r="A843">
        <v>165</v>
      </c>
      <c r="B843" t="str">
        <f>_xlfn.XLOOKUP(A843,'2021'!A:A,'2021'!U:U, "")</f>
        <v/>
      </c>
      <c r="C843" t="str">
        <f>_xlfn.XLOOKUP(A843,'2021'!A:A,'2021'!V:V,"")</f>
        <v/>
      </c>
      <c r="D843" t="str">
        <f>_xlfn.XLOOKUP(A843,'2022'!A:A,'2022'!V:V,"")</f>
        <v/>
      </c>
      <c r="E843" t="str">
        <f>_xlfn.XLOOKUP(A843,'2022'!A:A,'2022'!W:W,"")</f>
        <v/>
      </c>
      <c r="F843" t="str">
        <f>_xlfn.XLOOKUP(A843,'2023'!B:B,'2023'!AD:AD,"")</f>
        <v/>
      </c>
      <c r="G843" t="str">
        <f>_xlfn.XLOOKUP(A843,'2023'!B:B,'2023'!AE:AE,"")</f>
        <v/>
      </c>
      <c r="H843" t="str">
        <f>_xlfn.XLOOKUP(A843,'2024'!B:B,'2024'!AV:AV,"")</f>
        <v/>
      </c>
      <c r="I843" t="str">
        <f>_xlfn.XLOOKUP(A843,'2024'!B:B,'2024'!AZ:AZ,"")</f>
        <v/>
      </c>
      <c r="J843" t="str">
        <f>_xlfn.XLOOKUP(A843,'2025'!A:A,'2025'!E:E,"")</f>
        <v/>
      </c>
      <c r="K843" t="str">
        <f>_xlfn.XLOOKUP(A843,'2025'!A:A,'2025'!F:F,"")</f>
        <v/>
      </c>
    </row>
    <row r="844" spans="1:11">
      <c r="A844">
        <v>99</v>
      </c>
      <c r="B844" t="str">
        <f>_xlfn.XLOOKUP(A844,'2021'!A:A,'2021'!U:U, "")</f>
        <v/>
      </c>
      <c r="C844" t="str">
        <f>_xlfn.XLOOKUP(A844,'2021'!A:A,'2021'!V:V,"")</f>
        <v/>
      </c>
      <c r="D844" t="str">
        <f>_xlfn.XLOOKUP(A844,'2022'!A:A,'2022'!V:V,"")</f>
        <v/>
      </c>
      <c r="E844" t="str">
        <f>_xlfn.XLOOKUP(A844,'2022'!A:A,'2022'!W:W,"")</f>
        <v/>
      </c>
      <c r="F844" t="str">
        <f>_xlfn.XLOOKUP(A844,'2023'!B:B,'2023'!AD:AD,"")</f>
        <v/>
      </c>
      <c r="G844" t="str">
        <f>_xlfn.XLOOKUP(A844,'2023'!B:B,'2023'!AE:AE,"")</f>
        <v/>
      </c>
      <c r="H844" t="str">
        <f>_xlfn.XLOOKUP(A844,'2024'!B:B,'2024'!AV:AV,"")</f>
        <v/>
      </c>
      <c r="I844" t="str">
        <f>_xlfn.XLOOKUP(A844,'2024'!B:B,'2024'!AZ:AZ,"")</f>
        <v/>
      </c>
      <c r="J844" t="str">
        <f>_xlfn.XLOOKUP(A844,'2025'!A:A,'2025'!E:E,"")</f>
        <v/>
      </c>
      <c r="K844" t="str">
        <f>_xlfn.XLOOKUP(A844,'2025'!A:A,'2025'!F:F,"")</f>
        <v/>
      </c>
    </row>
    <row r="845" spans="1:11">
      <c r="A845">
        <v>167</v>
      </c>
      <c r="B845" t="str">
        <f>_xlfn.XLOOKUP(A845,'2021'!A:A,'2021'!U:U, "")</f>
        <v/>
      </c>
      <c r="C845" t="str">
        <f>_xlfn.XLOOKUP(A845,'2021'!A:A,'2021'!V:V,"")</f>
        <v/>
      </c>
      <c r="D845" t="str">
        <f>_xlfn.XLOOKUP(A845,'2022'!A:A,'2022'!V:V,"")</f>
        <v/>
      </c>
      <c r="E845" t="str">
        <f>_xlfn.XLOOKUP(A845,'2022'!A:A,'2022'!W:W,"")</f>
        <v/>
      </c>
      <c r="F845" t="str">
        <f>_xlfn.XLOOKUP(A845,'2023'!B:B,'2023'!AD:AD,"")</f>
        <v/>
      </c>
      <c r="G845" t="str">
        <f>_xlfn.XLOOKUP(A845,'2023'!B:B,'2023'!AE:AE,"")</f>
        <v/>
      </c>
      <c r="H845" t="str">
        <f>_xlfn.XLOOKUP(A845,'2024'!B:B,'2024'!AV:AV,"")</f>
        <v/>
      </c>
      <c r="I845" t="str">
        <f>_xlfn.XLOOKUP(A845,'2024'!B:B,'2024'!AZ:AZ,"")</f>
        <v/>
      </c>
      <c r="J845" t="str">
        <f>_xlfn.XLOOKUP(A845,'2025'!A:A,'2025'!E:E,"")</f>
        <v/>
      </c>
      <c r="K845" t="str">
        <f>_xlfn.XLOOKUP(A845,'2025'!A:A,'2025'!F:F,"")</f>
        <v/>
      </c>
    </row>
    <row r="846" spans="1:11">
      <c r="A846">
        <v>236</v>
      </c>
      <c r="B846" t="str">
        <f>_xlfn.XLOOKUP(A846,'2021'!A:A,'2021'!U:U, "")</f>
        <v/>
      </c>
      <c r="C846" t="str">
        <f>_xlfn.XLOOKUP(A846,'2021'!A:A,'2021'!V:V,"")</f>
        <v/>
      </c>
      <c r="D846" t="str">
        <f>_xlfn.XLOOKUP(A846,'2022'!A:A,'2022'!V:V,"")</f>
        <v/>
      </c>
      <c r="E846" t="str">
        <f>_xlfn.XLOOKUP(A846,'2022'!A:A,'2022'!W:W,"")</f>
        <v/>
      </c>
      <c r="F846" t="str">
        <f>_xlfn.XLOOKUP(A846,'2023'!B:B,'2023'!AD:AD,"")</f>
        <v/>
      </c>
      <c r="G846" t="str">
        <f>_xlfn.XLOOKUP(A846,'2023'!B:B,'2023'!AE:AE,"")</f>
        <v/>
      </c>
      <c r="H846" t="str">
        <f>_xlfn.XLOOKUP(A846,'2024'!B:B,'2024'!AV:AV,"")</f>
        <v/>
      </c>
      <c r="I846" t="str">
        <f>_xlfn.XLOOKUP(A846,'2024'!B:B,'2024'!AZ:AZ,"")</f>
        <v/>
      </c>
      <c r="J846" t="str">
        <f>_xlfn.XLOOKUP(A846,'2025'!A:A,'2025'!E:E,"")</f>
        <v/>
      </c>
      <c r="K846" t="str">
        <f>_xlfn.XLOOKUP(A846,'2025'!A:A,'2025'!F:F,"")</f>
        <v/>
      </c>
    </row>
    <row r="847" spans="1:11">
      <c r="A847">
        <v>440</v>
      </c>
      <c r="B847" t="str">
        <f>_xlfn.XLOOKUP(A847,'2021'!A:A,'2021'!U:U, "")</f>
        <v/>
      </c>
      <c r="C847" t="str">
        <f>_xlfn.XLOOKUP(A847,'2021'!A:A,'2021'!V:V,"")</f>
        <v/>
      </c>
      <c r="D847" t="str">
        <f>_xlfn.XLOOKUP(A847,'2022'!A:A,'2022'!V:V,"")</f>
        <v/>
      </c>
      <c r="E847" t="str">
        <f>_xlfn.XLOOKUP(A847,'2022'!A:A,'2022'!W:W,"")</f>
        <v/>
      </c>
      <c r="F847" t="str">
        <f>_xlfn.XLOOKUP(A847,'2023'!B:B,'2023'!AD:AD,"")</f>
        <v/>
      </c>
      <c r="G847" t="str">
        <f>_xlfn.XLOOKUP(A847,'2023'!B:B,'2023'!AE:AE,"")</f>
        <v/>
      </c>
      <c r="H847" t="str">
        <f>_xlfn.XLOOKUP(A847,'2024'!B:B,'2024'!AV:AV,"")</f>
        <v/>
      </c>
      <c r="I847" t="str">
        <f>_xlfn.XLOOKUP(A847,'2024'!B:B,'2024'!AZ:AZ,"")</f>
        <v/>
      </c>
      <c r="J847" t="str">
        <f>_xlfn.XLOOKUP(A847,'2025'!A:A,'2025'!E:E,"")</f>
        <v/>
      </c>
      <c r="K847" t="str">
        <f>_xlfn.XLOOKUP(A847,'2025'!A:A,'2025'!F:F,"")</f>
        <v/>
      </c>
    </row>
    <row r="848" spans="1:11">
      <c r="A848">
        <v>52</v>
      </c>
      <c r="B848" t="str">
        <f>_xlfn.XLOOKUP(A848,'2021'!A:A,'2021'!U:U, "")</f>
        <v/>
      </c>
      <c r="C848" t="str">
        <f>_xlfn.XLOOKUP(A848,'2021'!A:A,'2021'!V:V,"")</f>
        <v/>
      </c>
      <c r="D848" t="str">
        <f>_xlfn.XLOOKUP(A848,'2022'!A:A,'2022'!V:V,"")</f>
        <v/>
      </c>
      <c r="E848" t="str">
        <f>_xlfn.XLOOKUP(A848,'2022'!A:A,'2022'!W:W,"")</f>
        <v/>
      </c>
      <c r="F848" t="str">
        <f>_xlfn.XLOOKUP(A848,'2023'!B:B,'2023'!AD:AD,"")</f>
        <v/>
      </c>
      <c r="G848" t="str">
        <f>_xlfn.XLOOKUP(A848,'2023'!B:B,'2023'!AE:AE,"")</f>
        <v/>
      </c>
      <c r="H848" t="str">
        <f>_xlfn.XLOOKUP(A848,'2024'!B:B,'2024'!AV:AV,"")</f>
        <v/>
      </c>
      <c r="I848" t="str">
        <f>_xlfn.XLOOKUP(A848,'2024'!B:B,'2024'!AZ:AZ,"")</f>
        <v/>
      </c>
      <c r="J848" t="str">
        <f>_xlfn.XLOOKUP(A848,'2025'!A:A,'2025'!E:E,"")</f>
        <v/>
      </c>
      <c r="K848" t="str">
        <f>_xlfn.XLOOKUP(A848,'2025'!A:A,'2025'!F:F,"")</f>
        <v/>
      </c>
    </row>
    <row r="849" spans="1:11">
      <c r="A849">
        <v>290</v>
      </c>
      <c r="B849" t="str">
        <f>_xlfn.XLOOKUP(A849,'2021'!A:A,'2021'!U:U, "")</f>
        <v/>
      </c>
      <c r="C849" t="str">
        <f>_xlfn.XLOOKUP(A849,'2021'!A:A,'2021'!V:V,"")</f>
        <v/>
      </c>
      <c r="D849" t="str">
        <f>_xlfn.XLOOKUP(A849,'2022'!A:A,'2022'!V:V,"")</f>
        <v/>
      </c>
      <c r="E849" t="str">
        <f>_xlfn.XLOOKUP(A849,'2022'!A:A,'2022'!W:W,"")</f>
        <v/>
      </c>
      <c r="F849" t="str">
        <f>_xlfn.XLOOKUP(A849,'2023'!B:B,'2023'!AD:AD,"")</f>
        <v/>
      </c>
      <c r="G849" t="str">
        <f>_xlfn.XLOOKUP(A849,'2023'!B:B,'2023'!AE:AE,"")</f>
        <v/>
      </c>
      <c r="H849" t="str">
        <f>_xlfn.XLOOKUP(A849,'2024'!B:B,'2024'!AV:AV,"")</f>
        <v/>
      </c>
      <c r="I849" t="str">
        <f>_xlfn.XLOOKUP(A849,'2024'!B:B,'2024'!AZ:AZ,"")</f>
        <v/>
      </c>
      <c r="J849" t="str">
        <f>_xlfn.XLOOKUP(A849,'2025'!A:A,'2025'!E:E,"")</f>
        <v/>
      </c>
      <c r="K849" t="str">
        <f>_xlfn.XLOOKUP(A849,'2025'!A:A,'2025'!F:F,"")</f>
        <v/>
      </c>
    </row>
    <row r="850" spans="1:11">
      <c r="A850">
        <v>53</v>
      </c>
      <c r="B850" t="str">
        <f>_xlfn.XLOOKUP(A850,'2021'!A:A,'2021'!U:U, "")</f>
        <v/>
      </c>
      <c r="C850" t="str">
        <f>_xlfn.XLOOKUP(A850,'2021'!A:A,'2021'!V:V,"")</f>
        <v/>
      </c>
      <c r="D850" t="str">
        <f>_xlfn.XLOOKUP(A850,'2022'!A:A,'2022'!V:V,"")</f>
        <v/>
      </c>
      <c r="E850" t="str">
        <f>_xlfn.XLOOKUP(A850,'2022'!A:A,'2022'!W:W,"")</f>
        <v/>
      </c>
      <c r="F850" t="str">
        <f>_xlfn.XLOOKUP(A850,'2023'!B:B,'2023'!AD:AD,"")</f>
        <v/>
      </c>
      <c r="G850" t="str">
        <f>_xlfn.XLOOKUP(A850,'2023'!B:B,'2023'!AE:AE,"")</f>
        <v/>
      </c>
      <c r="H850" t="str">
        <f>_xlfn.XLOOKUP(A850,'2024'!B:B,'2024'!AV:AV,"")</f>
        <v/>
      </c>
      <c r="I850" t="str">
        <f>_xlfn.XLOOKUP(A850,'2024'!B:B,'2024'!AZ:AZ,"")</f>
        <v/>
      </c>
      <c r="J850" t="str">
        <f>_xlfn.XLOOKUP(A850,'2025'!A:A,'2025'!E:E,"")</f>
        <v/>
      </c>
      <c r="K850" t="str">
        <f>_xlfn.XLOOKUP(A850,'2025'!A:A,'2025'!F:F,"")</f>
        <v/>
      </c>
    </row>
    <row r="851" spans="1:11">
      <c r="A851">
        <v>311</v>
      </c>
      <c r="B851" t="str">
        <f>_xlfn.XLOOKUP(A851,'2021'!A:A,'2021'!U:U, "")</f>
        <v/>
      </c>
      <c r="C851" t="str">
        <f>_xlfn.XLOOKUP(A851,'2021'!A:A,'2021'!V:V,"")</f>
        <v/>
      </c>
      <c r="D851" t="str">
        <f>_xlfn.XLOOKUP(A851,'2022'!A:A,'2022'!V:V,"")</f>
        <v/>
      </c>
      <c r="E851" t="str">
        <f>_xlfn.XLOOKUP(A851,'2022'!A:A,'2022'!W:W,"")</f>
        <v/>
      </c>
      <c r="F851" t="str">
        <f>_xlfn.XLOOKUP(A851,'2023'!B:B,'2023'!AD:AD,"")</f>
        <v/>
      </c>
      <c r="G851" t="str">
        <f>_xlfn.XLOOKUP(A851,'2023'!B:B,'2023'!AE:AE,"")</f>
        <v/>
      </c>
      <c r="H851" t="str">
        <f>_xlfn.XLOOKUP(A851,'2024'!B:B,'2024'!AV:AV,"")</f>
        <v/>
      </c>
      <c r="I851" t="str">
        <f>_xlfn.XLOOKUP(A851,'2024'!B:B,'2024'!AZ:AZ,"")</f>
        <v/>
      </c>
      <c r="J851" t="str">
        <f>_xlfn.XLOOKUP(A851,'2025'!A:A,'2025'!E:E,"")</f>
        <v/>
      </c>
      <c r="K851" t="str">
        <f>_xlfn.XLOOKUP(A851,'2025'!A:A,'2025'!F:F,"")</f>
        <v/>
      </c>
    </row>
    <row r="852" spans="1:11">
      <c r="A852">
        <v>233</v>
      </c>
      <c r="B852" t="str">
        <f>_xlfn.XLOOKUP(A852,'2021'!A:A,'2021'!U:U, "")</f>
        <v/>
      </c>
      <c r="C852" t="str">
        <f>_xlfn.XLOOKUP(A852,'2021'!A:A,'2021'!V:V,"")</f>
        <v/>
      </c>
      <c r="D852" t="str">
        <f>_xlfn.XLOOKUP(A852,'2022'!A:A,'2022'!V:V,"")</f>
        <v/>
      </c>
      <c r="E852" t="str">
        <f>_xlfn.XLOOKUP(A852,'2022'!A:A,'2022'!W:W,"")</f>
        <v/>
      </c>
      <c r="F852" t="str">
        <f>_xlfn.XLOOKUP(A852,'2023'!B:B,'2023'!AD:AD,"")</f>
        <v/>
      </c>
      <c r="G852" t="str">
        <f>_xlfn.XLOOKUP(A852,'2023'!B:B,'2023'!AE:AE,"")</f>
        <v/>
      </c>
      <c r="H852" t="str">
        <f>_xlfn.XLOOKUP(A852,'2024'!B:B,'2024'!AV:AV,"")</f>
        <v/>
      </c>
      <c r="I852" t="str">
        <f>_xlfn.XLOOKUP(A852,'2024'!B:B,'2024'!AZ:AZ,"")</f>
        <v/>
      </c>
      <c r="J852" t="str">
        <f>_xlfn.XLOOKUP(A852,'2025'!A:A,'2025'!E:E,"")</f>
        <v/>
      </c>
      <c r="K852" t="str">
        <f>_xlfn.XLOOKUP(A852,'2025'!A:A,'2025'!F:F,"")</f>
        <v/>
      </c>
    </row>
    <row r="853" spans="1:11">
      <c r="A853">
        <v>476</v>
      </c>
      <c r="B853" t="str">
        <f>_xlfn.XLOOKUP(A853,'2021'!A:A,'2021'!U:U, "")</f>
        <v/>
      </c>
      <c r="C853" t="str">
        <f>_xlfn.XLOOKUP(A853,'2021'!A:A,'2021'!V:V,"")</f>
        <v/>
      </c>
      <c r="D853" t="str">
        <f>_xlfn.XLOOKUP(A853,'2022'!A:A,'2022'!V:V,"")</f>
        <v/>
      </c>
      <c r="E853" t="str">
        <f>_xlfn.XLOOKUP(A853,'2022'!A:A,'2022'!W:W,"")</f>
        <v/>
      </c>
      <c r="F853" t="str">
        <f>_xlfn.XLOOKUP(A853,'2023'!B:B,'2023'!AD:AD,"")</f>
        <v/>
      </c>
      <c r="G853" t="str">
        <f>_xlfn.XLOOKUP(A853,'2023'!B:B,'2023'!AE:AE,"")</f>
        <v/>
      </c>
      <c r="H853" t="str">
        <f>_xlfn.XLOOKUP(A853,'2024'!B:B,'2024'!AV:AV,"")</f>
        <v/>
      </c>
      <c r="I853" t="str">
        <f>_xlfn.XLOOKUP(A853,'2024'!B:B,'2024'!AZ:AZ,"")</f>
        <v/>
      </c>
      <c r="J853" t="str">
        <f>_xlfn.XLOOKUP(A853,'2025'!A:A,'2025'!E:E,"")</f>
        <v/>
      </c>
      <c r="K853" t="str">
        <f>_xlfn.XLOOKUP(A853,'2025'!A:A,'2025'!F:F,"")</f>
        <v/>
      </c>
    </row>
    <row r="854" spans="1:11">
      <c r="A854">
        <v>108</v>
      </c>
      <c r="B854" t="str">
        <f>_xlfn.XLOOKUP(A854,'2021'!A:A,'2021'!U:U, "")</f>
        <v/>
      </c>
      <c r="C854" t="str">
        <f>_xlfn.XLOOKUP(A854,'2021'!A:A,'2021'!V:V,"")</f>
        <v/>
      </c>
      <c r="D854" t="str">
        <f>_xlfn.XLOOKUP(A854,'2022'!A:A,'2022'!V:V,"")</f>
        <v/>
      </c>
      <c r="E854" t="str">
        <f>_xlfn.XLOOKUP(A854,'2022'!A:A,'2022'!W:W,"")</f>
        <v/>
      </c>
      <c r="F854" t="str">
        <f>_xlfn.XLOOKUP(A854,'2023'!B:B,'2023'!AD:AD,"")</f>
        <v/>
      </c>
      <c r="G854" t="str">
        <f>_xlfn.XLOOKUP(A854,'2023'!B:B,'2023'!AE:AE,"")</f>
        <v/>
      </c>
      <c r="H854" t="str">
        <f>_xlfn.XLOOKUP(A854,'2024'!B:B,'2024'!AV:AV,"")</f>
        <v/>
      </c>
      <c r="I854" t="str">
        <f>_xlfn.XLOOKUP(A854,'2024'!B:B,'2024'!AZ:AZ,"")</f>
        <v/>
      </c>
      <c r="J854" t="str">
        <f>_xlfn.XLOOKUP(A854,'2025'!A:A,'2025'!E:E,"")</f>
        <v/>
      </c>
      <c r="K854" t="str">
        <f>_xlfn.XLOOKUP(A854,'2025'!A:A,'2025'!F:F,"")</f>
        <v/>
      </c>
    </row>
    <row r="855" spans="1:11">
      <c r="A855">
        <v>149</v>
      </c>
      <c r="B855" t="str">
        <f>_xlfn.XLOOKUP(A855,'2021'!A:A,'2021'!U:U, "")</f>
        <v/>
      </c>
      <c r="C855" t="str">
        <f>_xlfn.XLOOKUP(A855,'2021'!A:A,'2021'!V:V,"")</f>
        <v/>
      </c>
      <c r="D855" t="str">
        <f>_xlfn.XLOOKUP(A855,'2022'!A:A,'2022'!V:V,"")</f>
        <v/>
      </c>
      <c r="E855" t="str">
        <f>_xlfn.XLOOKUP(A855,'2022'!A:A,'2022'!W:W,"")</f>
        <v/>
      </c>
      <c r="F855" t="str">
        <f>_xlfn.XLOOKUP(A855,'2023'!B:B,'2023'!AD:AD,"")</f>
        <v/>
      </c>
      <c r="G855" t="str">
        <f>_xlfn.XLOOKUP(A855,'2023'!B:B,'2023'!AE:AE,"")</f>
        <v/>
      </c>
      <c r="H855" t="str">
        <f>_xlfn.XLOOKUP(A855,'2024'!B:B,'2024'!AV:AV,"")</f>
        <v/>
      </c>
      <c r="I855" t="str">
        <f>_xlfn.XLOOKUP(A855,'2024'!B:B,'2024'!AZ:AZ,"")</f>
        <v/>
      </c>
      <c r="J855" t="str">
        <f>_xlfn.XLOOKUP(A855,'2025'!A:A,'2025'!E:E,"")</f>
        <v/>
      </c>
      <c r="K855" t="str">
        <f>_xlfn.XLOOKUP(A855,'2025'!A:A,'2025'!F:F,"")</f>
        <v/>
      </c>
    </row>
    <row r="856" spans="1:11">
      <c r="A856">
        <v>218</v>
      </c>
      <c r="B856" t="str">
        <f>_xlfn.XLOOKUP(A856,'2021'!A:A,'2021'!U:U, "")</f>
        <v/>
      </c>
      <c r="C856" t="str">
        <f>_xlfn.XLOOKUP(A856,'2021'!A:A,'2021'!V:V,"")</f>
        <v/>
      </c>
      <c r="D856" t="str">
        <f>_xlfn.XLOOKUP(A856,'2022'!A:A,'2022'!V:V,"")</f>
        <v/>
      </c>
      <c r="E856" t="str">
        <f>_xlfn.XLOOKUP(A856,'2022'!A:A,'2022'!W:W,"")</f>
        <v/>
      </c>
      <c r="F856" t="str">
        <f>_xlfn.XLOOKUP(A856,'2023'!B:B,'2023'!AD:AD,"")</f>
        <v/>
      </c>
      <c r="G856" t="str">
        <f>_xlfn.XLOOKUP(A856,'2023'!B:B,'2023'!AE:AE,"")</f>
        <v/>
      </c>
      <c r="H856" t="str">
        <f>_xlfn.XLOOKUP(A856,'2024'!B:B,'2024'!AV:AV,"")</f>
        <v/>
      </c>
      <c r="I856" t="str">
        <f>_xlfn.XLOOKUP(A856,'2024'!B:B,'2024'!AZ:AZ,"")</f>
        <v/>
      </c>
      <c r="J856" t="str">
        <f>_xlfn.XLOOKUP(A856,'2025'!A:A,'2025'!E:E,"")</f>
        <v/>
      </c>
      <c r="K856" t="str">
        <f>_xlfn.XLOOKUP(A856,'2025'!A:A,'2025'!F:F,"")</f>
        <v/>
      </c>
    </row>
    <row r="857" spans="1:11">
      <c r="A857">
        <v>266</v>
      </c>
      <c r="B857" t="str">
        <f>_xlfn.XLOOKUP(A857,'2021'!A:A,'2021'!U:U, "")</f>
        <v/>
      </c>
      <c r="C857" t="str">
        <f>_xlfn.XLOOKUP(A857,'2021'!A:A,'2021'!V:V,"")</f>
        <v/>
      </c>
      <c r="D857" t="str">
        <f>_xlfn.XLOOKUP(A857,'2022'!A:A,'2022'!V:V,"")</f>
        <v/>
      </c>
      <c r="E857" t="str">
        <f>_xlfn.XLOOKUP(A857,'2022'!A:A,'2022'!W:W,"")</f>
        <v/>
      </c>
      <c r="F857" t="str">
        <f>_xlfn.XLOOKUP(A857,'2023'!B:B,'2023'!AD:AD,"")</f>
        <v/>
      </c>
      <c r="G857" t="str">
        <f>_xlfn.XLOOKUP(A857,'2023'!B:B,'2023'!AE:AE,"")</f>
        <v/>
      </c>
      <c r="H857" t="str">
        <f>_xlfn.XLOOKUP(A857,'2024'!B:B,'2024'!AV:AV,"")</f>
        <v/>
      </c>
      <c r="I857" t="str">
        <f>_xlfn.XLOOKUP(A857,'2024'!B:B,'2024'!AZ:AZ,"")</f>
        <v/>
      </c>
      <c r="J857" t="str">
        <f>_xlfn.XLOOKUP(A857,'2025'!A:A,'2025'!E:E,"")</f>
        <v/>
      </c>
      <c r="K857" t="str">
        <f>_xlfn.XLOOKUP(A857,'2025'!A:A,'2025'!F:F,"")</f>
        <v/>
      </c>
    </row>
    <row r="858" spans="1:11">
      <c r="A858">
        <v>125</v>
      </c>
      <c r="B858" t="str">
        <f>_xlfn.XLOOKUP(A858,'2021'!A:A,'2021'!U:U, "")</f>
        <v/>
      </c>
      <c r="C858" t="str">
        <f>_xlfn.XLOOKUP(A858,'2021'!A:A,'2021'!V:V,"")</f>
        <v/>
      </c>
      <c r="D858" t="str">
        <f>_xlfn.XLOOKUP(A858,'2022'!A:A,'2022'!V:V,"")</f>
        <v/>
      </c>
      <c r="E858" t="str">
        <f>_xlfn.XLOOKUP(A858,'2022'!A:A,'2022'!W:W,"")</f>
        <v/>
      </c>
      <c r="F858" t="str">
        <f>_xlfn.XLOOKUP(A858,'2023'!B:B,'2023'!AD:AD,"")</f>
        <v/>
      </c>
      <c r="G858" t="str">
        <f>_xlfn.XLOOKUP(A858,'2023'!B:B,'2023'!AE:AE,"")</f>
        <v/>
      </c>
      <c r="H858" t="str">
        <f>_xlfn.XLOOKUP(A858,'2024'!B:B,'2024'!AV:AV,"")</f>
        <v/>
      </c>
      <c r="I858" t="str">
        <f>_xlfn.XLOOKUP(A858,'2024'!B:B,'2024'!AZ:AZ,"")</f>
        <v/>
      </c>
      <c r="J858" t="str">
        <f>_xlfn.XLOOKUP(A858,'2025'!A:A,'2025'!E:E,"")</f>
        <v/>
      </c>
      <c r="K858" t="str">
        <f>_xlfn.XLOOKUP(A858,'2025'!A:A,'2025'!F:F,"")</f>
        <v/>
      </c>
    </row>
    <row r="859" spans="1:11">
      <c r="A859">
        <v>242</v>
      </c>
      <c r="B859" t="str">
        <f>_xlfn.XLOOKUP(A859,'2021'!A:A,'2021'!U:U, "")</f>
        <v/>
      </c>
      <c r="C859" t="str">
        <f>_xlfn.XLOOKUP(A859,'2021'!A:A,'2021'!V:V,"")</f>
        <v/>
      </c>
      <c r="D859" t="str">
        <f>_xlfn.XLOOKUP(A859,'2022'!A:A,'2022'!V:V,"")</f>
        <v/>
      </c>
      <c r="E859" t="str">
        <f>_xlfn.XLOOKUP(A859,'2022'!A:A,'2022'!W:W,"")</f>
        <v/>
      </c>
      <c r="F859" t="str">
        <f>_xlfn.XLOOKUP(A859,'2023'!B:B,'2023'!AD:AD,"")</f>
        <v/>
      </c>
      <c r="G859" t="str">
        <f>_xlfn.XLOOKUP(A859,'2023'!B:B,'2023'!AE:AE,"")</f>
        <v/>
      </c>
      <c r="H859" t="str">
        <f>_xlfn.XLOOKUP(A859,'2024'!B:B,'2024'!AV:AV,"")</f>
        <v/>
      </c>
      <c r="I859" t="str">
        <f>_xlfn.XLOOKUP(A859,'2024'!B:B,'2024'!AZ:AZ,"")</f>
        <v/>
      </c>
      <c r="J859" t="str">
        <f>_xlfn.XLOOKUP(A859,'2025'!A:A,'2025'!E:E,"")</f>
        <v/>
      </c>
      <c r="K859" t="str">
        <f>_xlfn.XLOOKUP(A859,'2025'!A:A,'2025'!F:F,"")</f>
        <v/>
      </c>
    </row>
    <row r="860" spans="1:11">
      <c r="A860">
        <v>426</v>
      </c>
      <c r="B860" t="str">
        <f>_xlfn.XLOOKUP(A860,'2021'!A:A,'2021'!U:U, "")</f>
        <v/>
      </c>
      <c r="C860" t="str">
        <f>_xlfn.XLOOKUP(A860,'2021'!A:A,'2021'!V:V,"")</f>
        <v/>
      </c>
      <c r="D860" t="str">
        <f>_xlfn.XLOOKUP(A860,'2022'!A:A,'2022'!V:V,"")</f>
        <v/>
      </c>
      <c r="E860" t="str">
        <f>_xlfn.XLOOKUP(A860,'2022'!A:A,'2022'!W:W,"")</f>
        <v/>
      </c>
      <c r="F860" t="str">
        <f>_xlfn.XLOOKUP(A860,'2023'!B:B,'2023'!AD:AD,"")</f>
        <v/>
      </c>
      <c r="G860" t="str">
        <f>_xlfn.XLOOKUP(A860,'2023'!B:B,'2023'!AE:AE,"")</f>
        <v/>
      </c>
      <c r="H860" t="str">
        <f>_xlfn.XLOOKUP(A860,'2024'!B:B,'2024'!AV:AV,"")</f>
        <v/>
      </c>
      <c r="I860" t="str">
        <f>_xlfn.XLOOKUP(A860,'2024'!B:B,'2024'!AZ:AZ,"")</f>
        <v/>
      </c>
      <c r="J860" t="str">
        <f>_xlfn.XLOOKUP(A860,'2025'!A:A,'2025'!E:E,"")</f>
        <v/>
      </c>
      <c r="K860" t="str">
        <f>_xlfn.XLOOKUP(A860,'2025'!A:A,'2025'!F:F,"")</f>
        <v/>
      </c>
    </row>
    <row r="861" spans="1:11">
      <c r="A861">
        <v>444</v>
      </c>
      <c r="B861" t="str">
        <f>_xlfn.XLOOKUP(A861,'2021'!A:A,'2021'!U:U, "")</f>
        <v/>
      </c>
      <c r="C861" t="str">
        <f>_xlfn.XLOOKUP(A861,'2021'!A:A,'2021'!V:V,"")</f>
        <v/>
      </c>
      <c r="D861" t="str">
        <f>_xlfn.XLOOKUP(A861,'2022'!A:A,'2022'!V:V,"")</f>
        <v/>
      </c>
      <c r="E861" t="str">
        <f>_xlfn.XLOOKUP(A861,'2022'!A:A,'2022'!W:W,"")</f>
        <v/>
      </c>
      <c r="F861" t="str">
        <f>_xlfn.XLOOKUP(A861,'2023'!B:B,'2023'!AD:AD,"")</f>
        <v/>
      </c>
      <c r="G861" t="str">
        <f>_xlfn.XLOOKUP(A861,'2023'!B:B,'2023'!AE:AE,"")</f>
        <v/>
      </c>
      <c r="H861" t="str">
        <f>_xlfn.XLOOKUP(A861,'2024'!B:B,'2024'!AV:AV,"")</f>
        <v/>
      </c>
      <c r="I861" t="str">
        <f>_xlfn.XLOOKUP(A861,'2024'!B:B,'2024'!AZ:AZ,"")</f>
        <v/>
      </c>
      <c r="J861" t="str">
        <f>_xlfn.XLOOKUP(A861,'2025'!A:A,'2025'!E:E,"")</f>
        <v/>
      </c>
      <c r="K861" t="str">
        <f>_xlfn.XLOOKUP(A861,'2025'!A:A,'2025'!F:F,"")</f>
        <v/>
      </c>
    </row>
    <row r="862" spans="1:11">
      <c r="A862">
        <v>461</v>
      </c>
      <c r="B862" t="str">
        <f>_xlfn.XLOOKUP(A862,'2021'!A:A,'2021'!U:U, "")</f>
        <v/>
      </c>
      <c r="C862" t="str">
        <f>_xlfn.XLOOKUP(A862,'2021'!A:A,'2021'!V:V,"")</f>
        <v/>
      </c>
      <c r="D862" t="str">
        <f>_xlfn.XLOOKUP(A862,'2022'!A:A,'2022'!V:V,"")</f>
        <v/>
      </c>
      <c r="E862" t="str">
        <f>_xlfn.XLOOKUP(A862,'2022'!A:A,'2022'!W:W,"")</f>
        <v/>
      </c>
      <c r="F862" t="str">
        <f>_xlfn.XLOOKUP(A862,'2023'!B:B,'2023'!AD:AD,"")</f>
        <v/>
      </c>
      <c r="G862" t="str">
        <f>_xlfn.XLOOKUP(A862,'2023'!B:B,'2023'!AE:AE,"")</f>
        <v/>
      </c>
      <c r="H862" t="str">
        <f>_xlfn.XLOOKUP(A862,'2024'!B:B,'2024'!AV:AV,"")</f>
        <v/>
      </c>
      <c r="I862" t="str">
        <f>_xlfn.XLOOKUP(A862,'2024'!B:B,'2024'!AZ:AZ,"")</f>
        <v/>
      </c>
      <c r="J862" t="str">
        <f>_xlfn.XLOOKUP(A862,'2025'!A:A,'2025'!E:E,"")</f>
        <v/>
      </c>
      <c r="K862" t="str">
        <f>_xlfn.XLOOKUP(A862,'2025'!A:A,'2025'!F:F,"")</f>
        <v/>
      </c>
    </row>
    <row r="863" spans="1:11">
      <c r="A863">
        <v>345</v>
      </c>
      <c r="B863" t="str">
        <f>_xlfn.XLOOKUP(A863,'2021'!A:A,'2021'!U:U, "")</f>
        <v/>
      </c>
      <c r="C863" t="str">
        <f>_xlfn.XLOOKUP(A863,'2021'!A:A,'2021'!V:V,"")</f>
        <v/>
      </c>
      <c r="D863" t="str">
        <f>_xlfn.XLOOKUP(A863,'2022'!A:A,'2022'!V:V,"")</f>
        <v/>
      </c>
      <c r="E863" t="str">
        <f>_xlfn.XLOOKUP(A863,'2022'!A:A,'2022'!W:W,"")</f>
        <v/>
      </c>
      <c r="F863" t="str">
        <f>_xlfn.XLOOKUP(A863,'2023'!B:B,'2023'!AD:AD,"")</f>
        <v/>
      </c>
      <c r="G863" t="str">
        <f>_xlfn.XLOOKUP(A863,'2023'!B:B,'2023'!AE:AE,"")</f>
        <v/>
      </c>
      <c r="H863" t="str">
        <f>_xlfn.XLOOKUP(A863,'2024'!B:B,'2024'!AV:AV,"")</f>
        <v/>
      </c>
      <c r="I863" t="str">
        <f>_xlfn.XLOOKUP(A863,'2024'!B:B,'2024'!AZ:AZ,"")</f>
        <v/>
      </c>
      <c r="J863" t="str">
        <f>_xlfn.XLOOKUP(A863,'2025'!A:A,'2025'!E:E,"")</f>
        <v/>
      </c>
      <c r="K863" t="str">
        <f>_xlfn.XLOOKUP(A863,'2025'!A:A,'2025'!F:F,"")</f>
        <v/>
      </c>
    </row>
    <row r="864" spans="1:11">
      <c r="A864">
        <v>463</v>
      </c>
      <c r="B864" t="str">
        <f>_xlfn.XLOOKUP(A864,'2021'!A:A,'2021'!U:U, "")</f>
        <v/>
      </c>
      <c r="C864" t="str">
        <f>_xlfn.XLOOKUP(A864,'2021'!A:A,'2021'!V:V,"")</f>
        <v/>
      </c>
      <c r="D864" t="str">
        <f>_xlfn.XLOOKUP(A864,'2022'!A:A,'2022'!V:V,"")</f>
        <v/>
      </c>
      <c r="E864" t="str">
        <f>_xlfn.XLOOKUP(A864,'2022'!A:A,'2022'!W:W,"")</f>
        <v/>
      </c>
      <c r="F864" t="str">
        <f>_xlfn.XLOOKUP(A864,'2023'!B:B,'2023'!AD:AD,"")</f>
        <v/>
      </c>
      <c r="G864" t="str">
        <f>_xlfn.XLOOKUP(A864,'2023'!B:B,'2023'!AE:AE,"")</f>
        <v/>
      </c>
      <c r="H864" t="str">
        <f>_xlfn.XLOOKUP(A864,'2024'!B:B,'2024'!AV:AV,"")</f>
        <v/>
      </c>
      <c r="I864" t="str">
        <f>_xlfn.XLOOKUP(A864,'2024'!B:B,'2024'!AZ:AZ,"")</f>
        <v/>
      </c>
      <c r="J864" t="str">
        <f>_xlfn.XLOOKUP(A864,'2025'!A:A,'2025'!E:E,"")</f>
        <v/>
      </c>
      <c r="K864" t="str">
        <f>_xlfn.XLOOKUP(A864,'2025'!A:A,'2025'!F:F,"")</f>
        <v/>
      </c>
    </row>
    <row r="865" spans="1:11">
      <c r="A865">
        <v>86</v>
      </c>
      <c r="B865" t="str">
        <f>_xlfn.XLOOKUP(A865,'2021'!A:A,'2021'!U:U, "")</f>
        <v/>
      </c>
      <c r="C865" t="str">
        <f>_xlfn.XLOOKUP(A865,'2021'!A:A,'2021'!V:V,"")</f>
        <v/>
      </c>
      <c r="D865" t="str">
        <f>_xlfn.XLOOKUP(A865,'2022'!A:A,'2022'!V:V,"")</f>
        <v/>
      </c>
      <c r="E865" t="str">
        <f>_xlfn.XLOOKUP(A865,'2022'!A:A,'2022'!W:W,"")</f>
        <v/>
      </c>
      <c r="F865" t="str">
        <f>_xlfn.XLOOKUP(A865,'2023'!B:B,'2023'!AD:AD,"")</f>
        <v/>
      </c>
      <c r="G865" t="str">
        <f>_xlfn.XLOOKUP(A865,'2023'!B:B,'2023'!AE:AE,"")</f>
        <v/>
      </c>
      <c r="H865" t="str">
        <f>_xlfn.XLOOKUP(A865,'2024'!B:B,'2024'!AV:AV,"")</f>
        <v/>
      </c>
      <c r="I865" t="str">
        <f>_xlfn.XLOOKUP(A865,'2024'!B:B,'2024'!AZ:AZ,"")</f>
        <v/>
      </c>
      <c r="J865" t="str">
        <f>_xlfn.XLOOKUP(A865,'2025'!A:A,'2025'!E:E,"")</f>
        <v/>
      </c>
      <c r="K865" t="str">
        <f>_xlfn.XLOOKUP(A865,'2025'!A:A,'2025'!F:F,"")</f>
        <v/>
      </c>
    </row>
    <row r="866" spans="1:11">
      <c r="A866">
        <v>251</v>
      </c>
      <c r="B866" t="str">
        <f>_xlfn.XLOOKUP(A866,'2021'!A:A,'2021'!U:U, "")</f>
        <v/>
      </c>
      <c r="C866" t="str">
        <f>_xlfn.XLOOKUP(A866,'2021'!A:A,'2021'!V:V,"")</f>
        <v/>
      </c>
      <c r="D866" t="str">
        <f>_xlfn.XLOOKUP(A866,'2022'!A:A,'2022'!V:V,"")</f>
        <v/>
      </c>
      <c r="E866" t="str">
        <f>_xlfn.XLOOKUP(A866,'2022'!A:A,'2022'!W:W,"")</f>
        <v/>
      </c>
      <c r="F866" t="str">
        <f>_xlfn.XLOOKUP(A866,'2023'!B:B,'2023'!AD:AD,"")</f>
        <v/>
      </c>
      <c r="G866" t="str">
        <f>_xlfn.XLOOKUP(A866,'2023'!B:B,'2023'!AE:AE,"")</f>
        <v/>
      </c>
      <c r="H866" t="str">
        <f>_xlfn.XLOOKUP(A866,'2024'!B:B,'2024'!AV:AV,"")</f>
        <v/>
      </c>
      <c r="I866" t="str">
        <f>_xlfn.XLOOKUP(A866,'2024'!B:B,'2024'!AZ:AZ,"")</f>
        <v/>
      </c>
      <c r="J866" t="str">
        <f>_xlfn.XLOOKUP(A866,'2025'!A:A,'2025'!E:E,"")</f>
        <v/>
      </c>
      <c r="K866" t="str">
        <f>_xlfn.XLOOKUP(A866,'2025'!A:A,'2025'!F:F,"")</f>
        <v/>
      </c>
    </row>
    <row r="867" spans="1:11">
      <c r="A867">
        <v>247</v>
      </c>
      <c r="B867" t="str">
        <f>_xlfn.XLOOKUP(A867,'2021'!A:A,'2021'!U:U, "")</f>
        <v/>
      </c>
      <c r="C867" t="str">
        <f>_xlfn.XLOOKUP(A867,'2021'!A:A,'2021'!V:V,"")</f>
        <v/>
      </c>
      <c r="D867" t="str">
        <f>_xlfn.XLOOKUP(A867,'2022'!A:A,'2022'!V:V,"")</f>
        <v/>
      </c>
      <c r="E867" t="str">
        <f>_xlfn.XLOOKUP(A867,'2022'!A:A,'2022'!W:W,"")</f>
        <v/>
      </c>
      <c r="F867" t="str">
        <f>_xlfn.XLOOKUP(A867,'2023'!B:B,'2023'!AD:AD,"")</f>
        <v/>
      </c>
      <c r="G867" t="str">
        <f>_xlfn.XLOOKUP(A867,'2023'!B:B,'2023'!AE:AE,"")</f>
        <v/>
      </c>
      <c r="H867" t="str">
        <f>_xlfn.XLOOKUP(A867,'2024'!B:B,'2024'!AV:AV,"")</f>
        <v/>
      </c>
      <c r="I867" t="str">
        <f>_xlfn.XLOOKUP(A867,'2024'!B:B,'2024'!AZ:AZ,"")</f>
        <v/>
      </c>
      <c r="J867" t="str">
        <f>_xlfn.XLOOKUP(A867,'2025'!A:A,'2025'!E:E,"")</f>
        <v/>
      </c>
      <c r="K867" t="str">
        <f>_xlfn.XLOOKUP(A867,'2025'!A:A,'2025'!F:F,"")</f>
        <v/>
      </c>
    </row>
    <row r="868" spans="1:11">
      <c r="A868">
        <v>264</v>
      </c>
      <c r="B868" t="str">
        <f>_xlfn.XLOOKUP(A868,'2021'!A:A,'2021'!U:U, "")</f>
        <v/>
      </c>
      <c r="C868" t="str">
        <f>_xlfn.XLOOKUP(A868,'2021'!A:A,'2021'!V:V,"")</f>
        <v/>
      </c>
      <c r="D868" t="str">
        <f>_xlfn.XLOOKUP(A868,'2022'!A:A,'2022'!V:V,"")</f>
        <v/>
      </c>
      <c r="E868" t="str">
        <f>_xlfn.XLOOKUP(A868,'2022'!A:A,'2022'!W:W,"")</f>
        <v/>
      </c>
      <c r="F868" t="str">
        <f>_xlfn.XLOOKUP(A868,'2023'!B:B,'2023'!AD:AD,"")</f>
        <v/>
      </c>
      <c r="G868" t="str">
        <f>_xlfn.XLOOKUP(A868,'2023'!B:B,'2023'!AE:AE,"")</f>
        <v/>
      </c>
      <c r="H868" t="str">
        <f>_xlfn.XLOOKUP(A868,'2024'!B:B,'2024'!AV:AV,"")</f>
        <v/>
      </c>
      <c r="I868" t="str">
        <f>_xlfn.XLOOKUP(A868,'2024'!B:B,'2024'!AZ:AZ,"")</f>
        <v/>
      </c>
      <c r="J868" t="str">
        <f>_xlfn.XLOOKUP(A868,'2025'!A:A,'2025'!E:E,"")</f>
        <v/>
      </c>
      <c r="K868" t="str">
        <f>_xlfn.XLOOKUP(A868,'2025'!A:A,'2025'!F:F,"")</f>
        <v/>
      </c>
    </row>
    <row r="869" spans="1:11">
      <c r="A869">
        <v>197</v>
      </c>
      <c r="B869" t="str">
        <f>_xlfn.XLOOKUP(A869,'2021'!A:A,'2021'!U:U, "")</f>
        <v/>
      </c>
      <c r="C869" t="str">
        <f>_xlfn.XLOOKUP(A869,'2021'!A:A,'2021'!V:V,"")</f>
        <v/>
      </c>
      <c r="D869" t="str">
        <f>_xlfn.XLOOKUP(A869,'2022'!A:A,'2022'!V:V,"")</f>
        <v/>
      </c>
      <c r="E869" t="str">
        <f>_xlfn.XLOOKUP(A869,'2022'!A:A,'2022'!W:W,"")</f>
        <v/>
      </c>
      <c r="F869" t="str">
        <f>_xlfn.XLOOKUP(A869,'2023'!B:B,'2023'!AD:AD,"")</f>
        <v/>
      </c>
      <c r="G869" t="str">
        <f>_xlfn.XLOOKUP(A869,'2023'!B:B,'2023'!AE:AE,"")</f>
        <v/>
      </c>
      <c r="H869" t="str">
        <f>_xlfn.XLOOKUP(A869,'2024'!B:B,'2024'!AV:AV,"")</f>
        <v/>
      </c>
      <c r="I869" t="str">
        <f>_xlfn.XLOOKUP(A869,'2024'!B:B,'2024'!AZ:AZ,"")</f>
        <v/>
      </c>
      <c r="J869" t="str">
        <f>_xlfn.XLOOKUP(A869,'2025'!A:A,'2025'!E:E,"")</f>
        <v/>
      </c>
      <c r="K869" t="str">
        <f>_xlfn.XLOOKUP(A869,'2025'!A:A,'2025'!F:F,"")</f>
        <v/>
      </c>
    </row>
    <row r="870" spans="1:11">
      <c r="A870">
        <v>89</v>
      </c>
      <c r="B870" t="str">
        <f>_xlfn.XLOOKUP(A870,'2021'!A:A,'2021'!U:U, "")</f>
        <v/>
      </c>
      <c r="C870" t="str">
        <f>_xlfn.XLOOKUP(A870,'2021'!A:A,'2021'!V:V,"")</f>
        <v/>
      </c>
      <c r="D870" t="str">
        <f>_xlfn.XLOOKUP(A870,'2022'!A:A,'2022'!V:V,"")</f>
        <v/>
      </c>
      <c r="E870" t="str">
        <f>_xlfn.XLOOKUP(A870,'2022'!A:A,'2022'!W:W,"")</f>
        <v/>
      </c>
      <c r="F870" t="str">
        <f>_xlfn.XLOOKUP(A870,'2023'!B:B,'2023'!AD:AD,"")</f>
        <v/>
      </c>
      <c r="G870" t="str">
        <f>_xlfn.XLOOKUP(A870,'2023'!B:B,'2023'!AE:AE,"")</f>
        <v/>
      </c>
      <c r="H870" t="str">
        <f>_xlfn.XLOOKUP(A870,'2024'!B:B,'2024'!AV:AV,"")</f>
        <v/>
      </c>
      <c r="I870" t="str">
        <f>_xlfn.XLOOKUP(A870,'2024'!B:B,'2024'!AZ:AZ,"")</f>
        <v/>
      </c>
      <c r="J870" t="str">
        <f>_xlfn.XLOOKUP(A870,'2025'!A:A,'2025'!E:E,"")</f>
        <v/>
      </c>
      <c r="K870" t="str">
        <f>_xlfn.XLOOKUP(A870,'2025'!A:A,'2025'!F:F,"")</f>
        <v/>
      </c>
    </row>
    <row r="871" spans="1:11">
      <c r="A871">
        <v>114</v>
      </c>
      <c r="B871" t="str">
        <f>_xlfn.XLOOKUP(A871,'2021'!A:A,'2021'!U:U, "")</f>
        <v/>
      </c>
      <c r="C871" t="str">
        <f>_xlfn.XLOOKUP(A871,'2021'!A:A,'2021'!V:V,"")</f>
        <v/>
      </c>
      <c r="D871" t="str">
        <f>_xlfn.XLOOKUP(A871,'2022'!A:A,'2022'!V:V,"")</f>
        <v/>
      </c>
      <c r="E871" t="str">
        <f>_xlfn.XLOOKUP(A871,'2022'!A:A,'2022'!W:W,"")</f>
        <v/>
      </c>
      <c r="F871" t="str">
        <f>_xlfn.XLOOKUP(A871,'2023'!B:B,'2023'!AD:AD,"")</f>
        <v/>
      </c>
      <c r="G871" t="str">
        <f>_xlfn.XLOOKUP(A871,'2023'!B:B,'2023'!AE:AE,"")</f>
        <v/>
      </c>
      <c r="H871" t="str">
        <f>_xlfn.XLOOKUP(A871,'2024'!B:B,'2024'!AV:AV,"")</f>
        <v/>
      </c>
      <c r="I871" t="str">
        <f>_xlfn.XLOOKUP(A871,'2024'!B:B,'2024'!AZ:AZ,"")</f>
        <v/>
      </c>
      <c r="J871" t="str">
        <f>_xlfn.XLOOKUP(A871,'2025'!A:A,'2025'!E:E,"")</f>
        <v/>
      </c>
      <c r="K871" t="str">
        <f>_xlfn.XLOOKUP(A871,'2025'!A:A,'2025'!F:F,"")</f>
        <v/>
      </c>
    </row>
    <row r="872" spans="1:11">
      <c r="A872">
        <v>137</v>
      </c>
      <c r="B872" t="str">
        <f>_xlfn.XLOOKUP(A872,'2021'!A:A,'2021'!U:U, "")</f>
        <v/>
      </c>
      <c r="C872" t="str">
        <f>_xlfn.XLOOKUP(A872,'2021'!A:A,'2021'!V:V,"")</f>
        <v/>
      </c>
      <c r="D872" t="str">
        <f>_xlfn.XLOOKUP(A872,'2022'!A:A,'2022'!V:V,"")</f>
        <v/>
      </c>
      <c r="E872" t="str">
        <f>_xlfn.XLOOKUP(A872,'2022'!A:A,'2022'!W:W,"")</f>
        <v/>
      </c>
      <c r="F872" t="str">
        <f>_xlfn.XLOOKUP(A872,'2023'!B:B,'2023'!AD:AD,"")</f>
        <v/>
      </c>
      <c r="G872" t="str">
        <f>_xlfn.XLOOKUP(A872,'2023'!B:B,'2023'!AE:AE,"")</f>
        <v/>
      </c>
      <c r="H872" t="str">
        <f>_xlfn.XLOOKUP(A872,'2024'!B:B,'2024'!AV:AV,"")</f>
        <v/>
      </c>
      <c r="I872" t="str">
        <f>_xlfn.XLOOKUP(A872,'2024'!B:B,'2024'!AZ:AZ,"")</f>
        <v/>
      </c>
      <c r="J872" t="str">
        <f>_xlfn.XLOOKUP(A872,'2025'!A:A,'2025'!E:E,"")</f>
        <v/>
      </c>
      <c r="K872" t="str">
        <f>_xlfn.XLOOKUP(A872,'2025'!A:A,'2025'!F:F,"")</f>
        <v/>
      </c>
    </row>
    <row r="873" spans="1:11">
      <c r="A873">
        <v>188</v>
      </c>
      <c r="B873" t="str">
        <f>_xlfn.XLOOKUP(A873,'2021'!A:A,'2021'!U:U, "")</f>
        <v/>
      </c>
      <c r="C873" t="str">
        <f>_xlfn.XLOOKUP(A873,'2021'!A:A,'2021'!V:V,"")</f>
        <v/>
      </c>
      <c r="D873" t="str">
        <f>_xlfn.XLOOKUP(A873,'2022'!A:A,'2022'!V:V,"")</f>
        <v/>
      </c>
      <c r="E873" t="str">
        <f>_xlfn.XLOOKUP(A873,'2022'!A:A,'2022'!W:W,"")</f>
        <v/>
      </c>
      <c r="F873" t="str">
        <f>_xlfn.XLOOKUP(A873,'2023'!B:B,'2023'!AD:AD,"")</f>
        <v/>
      </c>
      <c r="G873" t="str">
        <f>_xlfn.XLOOKUP(A873,'2023'!B:B,'2023'!AE:AE,"")</f>
        <v/>
      </c>
      <c r="H873" t="str">
        <f>_xlfn.XLOOKUP(A873,'2024'!B:B,'2024'!AV:AV,"")</f>
        <v/>
      </c>
      <c r="I873" t="str">
        <f>_xlfn.XLOOKUP(A873,'2024'!B:B,'2024'!AZ:AZ,"")</f>
        <v/>
      </c>
      <c r="J873" t="str">
        <f>_xlfn.XLOOKUP(A873,'2025'!A:A,'2025'!E:E,"")</f>
        <v/>
      </c>
      <c r="K873" t="str">
        <f>_xlfn.XLOOKUP(A873,'2025'!A:A,'2025'!F:F,"")</f>
        <v/>
      </c>
    </row>
    <row r="874" spans="1:11">
      <c r="A874">
        <v>415</v>
      </c>
      <c r="B874" t="str">
        <f>_xlfn.XLOOKUP(A874,'2021'!A:A,'2021'!U:U, "")</f>
        <v/>
      </c>
      <c r="C874" t="str">
        <f>_xlfn.XLOOKUP(A874,'2021'!A:A,'2021'!V:V,"")</f>
        <v/>
      </c>
      <c r="D874" t="str">
        <f>_xlfn.XLOOKUP(A874,'2022'!A:A,'2022'!V:V,"")</f>
        <v/>
      </c>
      <c r="E874" t="str">
        <f>_xlfn.XLOOKUP(A874,'2022'!A:A,'2022'!W:W,"")</f>
        <v/>
      </c>
      <c r="F874" t="str">
        <f>_xlfn.XLOOKUP(A874,'2023'!B:B,'2023'!AD:AD,"")</f>
        <v/>
      </c>
      <c r="G874" t="str">
        <f>_xlfn.XLOOKUP(A874,'2023'!B:B,'2023'!AE:AE,"")</f>
        <v/>
      </c>
      <c r="H874" t="str">
        <f>_xlfn.XLOOKUP(A874,'2024'!B:B,'2024'!AV:AV,"")</f>
        <v/>
      </c>
      <c r="I874" t="str">
        <f>_xlfn.XLOOKUP(A874,'2024'!B:B,'2024'!AZ:AZ,"")</f>
        <v/>
      </c>
      <c r="J874" t="str">
        <f>_xlfn.XLOOKUP(A874,'2025'!A:A,'2025'!E:E,"")</f>
        <v/>
      </c>
      <c r="K874" t="str">
        <f>_xlfn.XLOOKUP(A874,'2025'!A:A,'2025'!F:F,"")</f>
        <v/>
      </c>
    </row>
    <row r="875" spans="1:11">
      <c r="A875">
        <v>93</v>
      </c>
      <c r="B875" t="str">
        <f>_xlfn.XLOOKUP(A875,'2021'!A:A,'2021'!U:U, "")</f>
        <v/>
      </c>
      <c r="C875" t="str">
        <f>_xlfn.XLOOKUP(A875,'2021'!A:A,'2021'!V:V,"")</f>
        <v/>
      </c>
      <c r="D875" t="str">
        <f>_xlfn.XLOOKUP(A875,'2022'!A:A,'2022'!V:V,"")</f>
        <v/>
      </c>
      <c r="E875" t="str">
        <f>_xlfn.XLOOKUP(A875,'2022'!A:A,'2022'!W:W,"")</f>
        <v/>
      </c>
      <c r="F875" t="str">
        <f>_xlfn.XLOOKUP(A875,'2023'!B:B,'2023'!AD:AD,"")</f>
        <v/>
      </c>
      <c r="G875" t="str">
        <f>_xlfn.XLOOKUP(A875,'2023'!B:B,'2023'!AE:AE,"")</f>
        <v/>
      </c>
      <c r="H875" t="str">
        <f>_xlfn.XLOOKUP(A875,'2024'!B:B,'2024'!AV:AV,"")</f>
        <v/>
      </c>
      <c r="I875" t="str">
        <f>_xlfn.XLOOKUP(A875,'2024'!B:B,'2024'!AZ:AZ,"")</f>
        <v/>
      </c>
      <c r="J875" t="str">
        <f>_xlfn.XLOOKUP(A875,'2025'!A:A,'2025'!E:E,"")</f>
        <v/>
      </c>
      <c r="K875" t="str">
        <f>_xlfn.XLOOKUP(A875,'2025'!A:A,'2025'!F:F,"")</f>
        <v/>
      </c>
    </row>
    <row r="876" spans="1:11">
      <c r="A876">
        <v>284</v>
      </c>
      <c r="B876" t="str">
        <f>_xlfn.XLOOKUP(A876,'2021'!A:A,'2021'!U:U, "")</f>
        <v/>
      </c>
      <c r="C876" t="str">
        <f>_xlfn.XLOOKUP(A876,'2021'!A:A,'2021'!V:V,"")</f>
        <v/>
      </c>
      <c r="D876" t="str">
        <f>_xlfn.XLOOKUP(A876,'2022'!A:A,'2022'!V:V,"")</f>
        <v/>
      </c>
      <c r="E876" t="str">
        <f>_xlfn.XLOOKUP(A876,'2022'!A:A,'2022'!W:W,"")</f>
        <v/>
      </c>
      <c r="F876" t="str">
        <f>_xlfn.XLOOKUP(A876,'2023'!B:B,'2023'!AD:AD,"")</f>
        <v/>
      </c>
      <c r="G876" t="str">
        <f>_xlfn.XLOOKUP(A876,'2023'!B:B,'2023'!AE:AE,"")</f>
        <v/>
      </c>
      <c r="H876" t="str">
        <f>_xlfn.XLOOKUP(A876,'2024'!B:B,'2024'!AV:AV,"")</f>
        <v/>
      </c>
      <c r="I876" t="str">
        <f>_xlfn.XLOOKUP(A876,'2024'!B:B,'2024'!AZ:AZ,"")</f>
        <v/>
      </c>
      <c r="J876" t="str">
        <f>_xlfn.XLOOKUP(A876,'2025'!A:A,'2025'!E:E,"")</f>
        <v/>
      </c>
      <c r="K876" t="str">
        <f>_xlfn.XLOOKUP(A876,'2025'!A:A,'2025'!F:F,"")</f>
        <v/>
      </c>
    </row>
    <row r="877" spans="1:11">
      <c r="A877">
        <v>445</v>
      </c>
      <c r="B877" t="str">
        <f>_xlfn.XLOOKUP(A877,'2021'!A:A,'2021'!U:U, "")</f>
        <v/>
      </c>
      <c r="C877" t="str">
        <f>_xlfn.XLOOKUP(A877,'2021'!A:A,'2021'!V:V,"")</f>
        <v/>
      </c>
      <c r="D877" t="str">
        <f>_xlfn.XLOOKUP(A877,'2022'!A:A,'2022'!V:V,"")</f>
        <v/>
      </c>
      <c r="E877" t="str">
        <f>_xlfn.XLOOKUP(A877,'2022'!A:A,'2022'!W:W,"")</f>
        <v/>
      </c>
      <c r="F877" t="str">
        <f>_xlfn.XLOOKUP(A877,'2023'!B:B,'2023'!AD:AD,"")</f>
        <v/>
      </c>
      <c r="G877" t="str">
        <f>_xlfn.XLOOKUP(A877,'2023'!B:B,'2023'!AE:AE,"")</f>
        <v/>
      </c>
      <c r="H877" t="str">
        <f>_xlfn.XLOOKUP(A877,'2024'!B:B,'2024'!AV:AV,"")</f>
        <v/>
      </c>
      <c r="I877" t="str">
        <f>_xlfn.XLOOKUP(A877,'2024'!B:B,'2024'!AZ:AZ,"")</f>
        <v/>
      </c>
      <c r="J877" t="str">
        <f>_xlfn.XLOOKUP(A877,'2025'!A:A,'2025'!E:E,"")</f>
        <v/>
      </c>
      <c r="K877" t="str">
        <f>_xlfn.XLOOKUP(A877,'2025'!A:A,'2025'!F:F,"")</f>
        <v/>
      </c>
    </row>
    <row r="878" spans="1:11">
      <c r="A878">
        <v>500</v>
      </c>
      <c r="B878" t="str">
        <f>_xlfn.XLOOKUP(A878,'2021'!A:A,'2021'!U:U, "")</f>
        <v/>
      </c>
      <c r="C878" t="str">
        <f>_xlfn.XLOOKUP(A878,'2021'!A:A,'2021'!V:V,"")</f>
        <v/>
      </c>
      <c r="D878" t="str">
        <f>_xlfn.XLOOKUP(A878,'2022'!A:A,'2022'!V:V,"")</f>
        <v/>
      </c>
      <c r="E878" t="str">
        <f>_xlfn.XLOOKUP(A878,'2022'!A:A,'2022'!W:W,"")</f>
        <v/>
      </c>
      <c r="F878" t="str">
        <f>_xlfn.XLOOKUP(A878,'2023'!B:B,'2023'!AD:AD,"")</f>
        <v/>
      </c>
      <c r="G878" t="str">
        <f>_xlfn.XLOOKUP(A878,'2023'!B:B,'2023'!AE:AE,"")</f>
        <v/>
      </c>
      <c r="H878" t="str">
        <f>_xlfn.XLOOKUP(A878,'2024'!B:B,'2024'!AV:AV,"")</f>
        <v/>
      </c>
      <c r="I878" t="str">
        <f>_xlfn.XLOOKUP(A878,'2024'!B:B,'2024'!AZ:AZ,"")</f>
        <v/>
      </c>
      <c r="J878" t="str">
        <f>_xlfn.XLOOKUP(A878,'2025'!A:A,'2025'!E:E,"")</f>
        <v/>
      </c>
      <c r="K878" t="str">
        <f>_xlfn.XLOOKUP(A878,'2025'!A:A,'2025'!F:F,"")</f>
        <v/>
      </c>
    </row>
    <row r="879" spans="1:11">
      <c r="A879">
        <v>31</v>
      </c>
      <c r="B879" t="str">
        <f>_xlfn.XLOOKUP(A879,'2021'!A:A,'2021'!U:U, "")</f>
        <v/>
      </c>
      <c r="C879" t="str">
        <f>_xlfn.XLOOKUP(A879,'2021'!A:A,'2021'!V:V,"")</f>
        <v/>
      </c>
      <c r="D879" t="str">
        <f>_xlfn.XLOOKUP(A879,'2022'!A:A,'2022'!V:V,"")</f>
        <v/>
      </c>
      <c r="E879" t="str">
        <f>_xlfn.XLOOKUP(A879,'2022'!A:A,'2022'!W:W,"")</f>
        <v/>
      </c>
      <c r="F879" t="str">
        <f>_xlfn.XLOOKUP(A879,'2023'!B:B,'2023'!AD:AD,"")</f>
        <v/>
      </c>
      <c r="G879" t="str">
        <f>_xlfn.XLOOKUP(A879,'2023'!B:B,'2023'!AE:AE,"")</f>
        <v/>
      </c>
      <c r="H879" t="str">
        <f>_xlfn.XLOOKUP(A879,'2024'!B:B,'2024'!AV:AV,"")</f>
        <v/>
      </c>
      <c r="I879" t="str">
        <f>_xlfn.XLOOKUP(A879,'2024'!B:B,'2024'!AZ:AZ,"")</f>
        <v/>
      </c>
      <c r="J879" t="str">
        <f>_xlfn.XLOOKUP(A879,'2025'!A:A,'2025'!E:E,"")</f>
        <v/>
      </c>
      <c r="K879" t="str">
        <f>_xlfn.XLOOKUP(A879,'2025'!A:A,'2025'!F:F,"")</f>
        <v/>
      </c>
    </row>
    <row r="880" spans="1:11">
      <c r="A880">
        <v>297</v>
      </c>
      <c r="B880" t="str">
        <f>_xlfn.XLOOKUP(A880,'2021'!A:A,'2021'!U:U, "")</f>
        <v/>
      </c>
      <c r="C880" t="str">
        <f>_xlfn.XLOOKUP(A880,'2021'!A:A,'2021'!V:V,"")</f>
        <v/>
      </c>
      <c r="D880" t="str">
        <f>_xlfn.XLOOKUP(A880,'2022'!A:A,'2022'!V:V,"")</f>
        <v/>
      </c>
      <c r="E880" t="str">
        <f>_xlfn.XLOOKUP(A880,'2022'!A:A,'2022'!W:W,"")</f>
        <v/>
      </c>
      <c r="F880" t="str">
        <f>_xlfn.XLOOKUP(A880,'2023'!B:B,'2023'!AD:AD,"")</f>
        <v/>
      </c>
      <c r="G880" t="str">
        <f>_xlfn.XLOOKUP(A880,'2023'!B:B,'2023'!AE:AE,"")</f>
        <v/>
      </c>
      <c r="H880" t="str">
        <f>_xlfn.XLOOKUP(A880,'2024'!B:B,'2024'!AV:AV,"")</f>
        <v/>
      </c>
      <c r="I880" t="str">
        <f>_xlfn.XLOOKUP(A880,'2024'!B:B,'2024'!AZ:AZ,"")</f>
        <v/>
      </c>
      <c r="J880" t="str">
        <f>_xlfn.XLOOKUP(A880,'2025'!A:A,'2025'!E:E,"")</f>
        <v/>
      </c>
      <c r="K880" t="str">
        <f>_xlfn.XLOOKUP(A880,'2025'!A:A,'2025'!F:F,"")</f>
        <v/>
      </c>
    </row>
    <row r="881" spans="1:11">
      <c r="A881">
        <v>450</v>
      </c>
      <c r="B881" t="str">
        <f>_xlfn.XLOOKUP(A881,'2021'!A:A,'2021'!U:U, "")</f>
        <v/>
      </c>
      <c r="C881" t="str">
        <f>_xlfn.XLOOKUP(A881,'2021'!A:A,'2021'!V:V,"")</f>
        <v/>
      </c>
      <c r="D881" t="str">
        <f>_xlfn.XLOOKUP(A881,'2022'!A:A,'2022'!V:V,"")</f>
        <v/>
      </c>
      <c r="E881" t="str">
        <f>_xlfn.XLOOKUP(A881,'2022'!A:A,'2022'!W:W,"")</f>
        <v/>
      </c>
      <c r="F881" t="str">
        <f>_xlfn.XLOOKUP(A881,'2023'!B:B,'2023'!AD:AD,"")</f>
        <v/>
      </c>
      <c r="G881" t="str">
        <f>_xlfn.XLOOKUP(A881,'2023'!B:B,'2023'!AE:AE,"")</f>
        <v/>
      </c>
      <c r="H881" t="str">
        <f>_xlfn.XLOOKUP(A881,'2024'!B:B,'2024'!AV:AV,"")</f>
        <v/>
      </c>
      <c r="I881" t="str">
        <f>_xlfn.XLOOKUP(A881,'2024'!B:B,'2024'!AZ:AZ,"")</f>
        <v/>
      </c>
      <c r="J881" t="str">
        <f>_xlfn.XLOOKUP(A881,'2025'!A:A,'2025'!E:E,"")</f>
        <v/>
      </c>
      <c r="K881" t="str">
        <f>_xlfn.XLOOKUP(A881,'2025'!A:A,'2025'!F:F,"")</f>
        <v/>
      </c>
    </row>
    <row r="882" spans="1:11">
      <c r="A882">
        <v>4</v>
      </c>
      <c r="B882" t="str">
        <f>_xlfn.XLOOKUP(A882,'2021'!A:A,'2021'!U:U, "")</f>
        <v/>
      </c>
      <c r="C882" t="str">
        <f>_xlfn.XLOOKUP(A882,'2021'!A:A,'2021'!V:V,"")</f>
        <v/>
      </c>
      <c r="D882" t="str">
        <f>_xlfn.XLOOKUP(A882,'2022'!A:A,'2022'!V:V,"")</f>
        <v/>
      </c>
      <c r="E882" t="str">
        <f>_xlfn.XLOOKUP(A882,'2022'!A:A,'2022'!W:W,"")</f>
        <v/>
      </c>
      <c r="F882" t="str">
        <f>_xlfn.XLOOKUP(A882,'2023'!B:B,'2023'!AD:AD,"")</f>
        <v/>
      </c>
      <c r="G882" t="str">
        <f>_xlfn.XLOOKUP(A882,'2023'!B:B,'2023'!AE:AE,"")</f>
        <v/>
      </c>
      <c r="H882" t="str">
        <f>_xlfn.XLOOKUP(A882,'2024'!B:B,'2024'!AV:AV,"")</f>
        <v/>
      </c>
      <c r="I882" t="str">
        <f>_xlfn.XLOOKUP(A882,'2024'!B:B,'2024'!AZ:AZ,"")</f>
        <v/>
      </c>
      <c r="J882" t="str">
        <f>_xlfn.XLOOKUP(A882,'2025'!A:A,'2025'!E:E,"")</f>
        <v/>
      </c>
      <c r="K882" t="str">
        <f>_xlfn.XLOOKUP(A882,'2025'!A:A,'2025'!F:F,"")</f>
        <v/>
      </c>
    </row>
    <row r="883" spans="1:11">
      <c r="A883">
        <v>216</v>
      </c>
      <c r="B883" t="str">
        <f>_xlfn.XLOOKUP(A883,'2021'!A:A,'2021'!U:U, "")</f>
        <v/>
      </c>
      <c r="C883" t="str">
        <f>_xlfn.XLOOKUP(A883,'2021'!A:A,'2021'!V:V,"")</f>
        <v/>
      </c>
      <c r="D883" t="str">
        <f>_xlfn.XLOOKUP(A883,'2022'!A:A,'2022'!V:V,"")</f>
        <v/>
      </c>
      <c r="E883" t="str">
        <f>_xlfn.XLOOKUP(A883,'2022'!A:A,'2022'!W:W,"")</f>
        <v/>
      </c>
      <c r="F883" t="str">
        <f>_xlfn.XLOOKUP(A883,'2023'!B:B,'2023'!AD:AD,"")</f>
        <v/>
      </c>
      <c r="G883" t="str">
        <f>_xlfn.XLOOKUP(A883,'2023'!B:B,'2023'!AE:AE,"")</f>
        <v/>
      </c>
      <c r="H883" t="str">
        <f>_xlfn.XLOOKUP(A883,'2024'!B:B,'2024'!AV:AV,"")</f>
        <v/>
      </c>
      <c r="I883" t="str">
        <f>_xlfn.XLOOKUP(A883,'2024'!B:B,'2024'!AZ:AZ,"")</f>
        <v/>
      </c>
      <c r="J883" t="str">
        <f>_xlfn.XLOOKUP(A883,'2025'!A:A,'2025'!E:E,"")</f>
        <v/>
      </c>
      <c r="K883" t="str">
        <f>_xlfn.XLOOKUP(A883,'2025'!A:A,'2025'!F:F,"")</f>
        <v/>
      </c>
    </row>
    <row r="884" spans="1:11">
      <c r="A884">
        <v>479</v>
      </c>
      <c r="B884" t="str">
        <f>_xlfn.XLOOKUP(A884,'2021'!A:A,'2021'!U:U, "")</f>
        <v/>
      </c>
      <c r="C884" t="str">
        <f>_xlfn.XLOOKUP(A884,'2021'!A:A,'2021'!V:V,"")</f>
        <v/>
      </c>
      <c r="D884" t="str">
        <f>_xlfn.XLOOKUP(A884,'2022'!A:A,'2022'!V:V,"")</f>
        <v/>
      </c>
      <c r="E884" t="str">
        <f>_xlfn.XLOOKUP(A884,'2022'!A:A,'2022'!W:W,"")</f>
        <v/>
      </c>
      <c r="F884" t="str">
        <f>_xlfn.XLOOKUP(A884,'2023'!B:B,'2023'!AD:AD,"")</f>
        <v/>
      </c>
      <c r="G884" t="str">
        <f>_xlfn.XLOOKUP(A884,'2023'!B:B,'2023'!AE:AE,"")</f>
        <v/>
      </c>
      <c r="H884" t="str">
        <f>_xlfn.XLOOKUP(A884,'2024'!B:B,'2024'!AV:AV,"")</f>
        <v/>
      </c>
      <c r="I884" t="str">
        <f>_xlfn.XLOOKUP(A884,'2024'!B:B,'2024'!AZ:AZ,"")</f>
        <v/>
      </c>
      <c r="J884" t="str">
        <f>_xlfn.XLOOKUP(A884,'2025'!A:A,'2025'!E:E,"")</f>
        <v/>
      </c>
      <c r="K884" t="str">
        <f>_xlfn.XLOOKUP(A884,'2025'!A:A,'2025'!F:F,"")</f>
        <v/>
      </c>
    </row>
    <row r="885" spans="1:11">
      <c r="A885">
        <v>387</v>
      </c>
      <c r="B885" t="str">
        <f>_xlfn.XLOOKUP(A885,'2021'!A:A,'2021'!U:U, "")</f>
        <v/>
      </c>
      <c r="C885" t="str">
        <f>_xlfn.XLOOKUP(A885,'2021'!A:A,'2021'!V:V,"")</f>
        <v/>
      </c>
      <c r="D885" t="str">
        <f>_xlfn.XLOOKUP(A885,'2022'!A:A,'2022'!V:V,"")</f>
        <v/>
      </c>
      <c r="E885" t="str">
        <f>_xlfn.XLOOKUP(A885,'2022'!A:A,'2022'!W:W,"")</f>
        <v/>
      </c>
      <c r="F885" t="str">
        <f>_xlfn.XLOOKUP(A885,'2023'!B:B,'2023'!AD:AD,"")</f>
        <v/>
      </c>
      <c r="G885" t="str">
        <f>_xlfn.XLOOKUP(A885,'2023'!B:B,'2023'!AE:AE,"")</f>
        <v/>
      </c>
      <c r="H885" t="str">
        <f>_xlfn.XLOOKUP(A885,'2024'!B:B,'2024'!AV:AV,"")</f>
        <v/>
      </c>
      <c r="I885" t="str">
        <f>_xlfn.XLOOKUP(A885,'2024'!B:B,'2024'!AZ:AZ,"")</f>
        <v/>
      </c>
      <c r="J885" t="str">
        <f>_xlfn.XLOOKUP(A885,'2025'!A:A,'2025'!E:E,"")</f>
        <v/>
      </c>
      <c r="K885" t="str">
        <f>_xlfn.XLOOKUP(A885,'2025'!A:A,'2025'!F:F,"")</f>
        <v/>
      </c>
    </row>
    <row r="886" spans="1:11">
      <c r="A886">
        <v>151</v>
      </c>
      <c r="B886" t="str">
        <f>_xlfn.XLOOKUP(A886,'2021'!A:A,'2021'!U:U, "")</f>
        <v/>
      </c>
      <c r="C886" t="str">
        <f>_xlfn.XLOOKUP(A886,'2021'!A:A,'2021'!V:V,"")</f>
        <v/>
      </c>
      <c r="D886" t="str">
        <f>_xlfn.XLOOKUP(A886,'2022'!A:A,'2022'!V:V,"")</f>
        <v/>
      </c>
      <c r="E886" t="str">
        <f>_xlfn.XLOOKUP(A886,'2022'!A:A,'2022'!W:W,"")</f>
        <v/>
      </c>
      <c r="F886" t="str">
        <f>_xlfn.XLOOKUP(A886,'2023'!B:B,'2023'!AD:AD,"")</f>
        <v/>
      </c>
      <c r="G886" t="str">
        <f>_xlfn.XLOOKUP(A886,'2023'!B:B,'2023'!AE:AE,"")</f>
        <v/>
      </c>
      <c r="H886" t="str">
        <f>_xlfn.XLOOKUP(A886,'2024'!B:B,'2024'!AV:AV,"")</f>
        <v/>
      </c>
      <c r="I886" t="str">
        <f>_xlfn.XLOOKUP(A886,'2024'!B:B,'2024'!AZ:AZ,"")</f>
        <v/>
      </c>
      <c r="J886" t="str">
        <f>_xlfn.XLOOKUP(A886,'2025'!A:A,'2025'!E:E,"")</f>
        <v/>
      </c>
      <c r="K886" t="str">
        <f>_xlfn.XLOOKUP(A886,'2025'!A:A,'2025'!F:F,"")</f>
        <v/>
      </c>
    </row>
    <row r="887" spans="1:11">
      <c r="A887">
        <v>170</v>
      </c>
      <c r="B887" t="str">
        <f>_xlfn.XLOOKUP(A887,'2021'!A:A,'2021'!U:U, "")</f>
        <v/>
      </c>
      <c r="C887" t="str">
        <f>_xlfn.XLOOKUP(A887,'2021'!A:A,'2021'!V:V,"")</f>
        <v/>
      </c>
      <c r="D887" t="str">
        <f>_xlfn.XLOOKUP(A887,'2022'!A:A,'2022'!V:V,"")</f>
        <v/>
      </c>
      <c r="E887" t="str">
        <f>_xlfn.XLOOKUP(A887,'2022'!A:A,'2022'!W:W,"")</f>
        <v/>
      </c>
      <c r="F887" t="str">
        <f>_xlfn.XLOOKUP(A887,'2023'!B:B,'2023'!AD:AD,"")</f>
        <v/>
      </c>
      <c r="G887" t="str">
        <f>_xlfn.XLOOKUP(A887,'2023'!B:B,'2023'!AE:AE,"")</f>
        <v/>
      </c>
      <c r="H887" t="str">
        <f>_xlfn.XLOOKUP(A887,'2024'!B:B,'2024'!AV:AV,"")</f>
        <v/>
      </c>
      <c r="I887" t="str">
        <f>_xlfn.XLOOKUP(A887,'2024'!B:B,'2024'!AZ:AZ,"")</f>
        <v/>
      </c>
      <c r="J887" t="str">
        <f>_xlfn.XLOOKUP(A887,'2025'!A:A,'2025'!E:E,"")</f>
        <v/>
      </c>
      <c r="K887" t="str">
        <f>_xlfn.XLOOKUP(A887,'2025'!A:A,'2025'!F:F,"")</f>
        <v/>
      </c>
    </row>
    <row r="888" spans="1:11">
      <c r="A888">
        <v>460</v>
      </c>
      <c r="B888" t="str">
        <f>_xlfn.XLOOKUP(A888,'2021'!A:A,'2021'!U:U, "")</f>
        <v/>
      </c>
      <c r="C888" t="str">
        <f>_xlfn.XLOOKUP(A888,'2021'!A:A,'2021'!V:V,"")</f>
        <v/>
      </c>
      <c r="D888" t="str">
        <f>_xlfn.XLOOKUP(A888,'2022'!A:A,'2022'!V:V,"")</f>
        <v/>
      </c>
      <c r="E888" t="str">
        <f>_xlfn.XLOOKUP(A888,'2022'!A:A,'2022'!W:W,"")</f>
        <v/>
      </c>
      <c r="F888" t="str">
        <f>_xlfn.XLOOKUP(A888,'2023'!B:B,'2023'!AD:AD,"")</f>
        <v/>
      </c>
      <c r="G888" t="str">
        <f>_xlfn.XLOOKUP(A888,'2023'!B:B,'2023'!AE:AE,"")</f>
        <v/>
      </c>
      <c r="H888" t="str">
        <f>_xlfn.XLOOKUP(A888,'2024'!B:B,'2024'!AV:AV,"")</f>
        <v/>
      </c>
      <c r="I888" t="str">
        <f>_xlfn.XLOOKUP(A888,'2024'!B:B,'2024'!AZ:AZ,"")</f>
        <v/>
      </c>
      <c r="J888" t="str">
        <f>_xlfn.XLOOKUP(A888,'2025'!A:A,'2025'!E:E,"")</f>
        <v/>
      </c>
      <c r="K888" t="str">
        <f>_xlfn.XLOOKUP(A888,'2025'!A:A,'2025'!F:F,"")</f>
        <v/>
      </c>
    </row>
    <row r="889" spans="1:11">
      <c r="A889">
        <v>285</v>
      </c>
      <c r="B889" t="str">
        <f>_xlfn.XLOOKUP(A889,'2021'!A:A,'2021'!U:U, "")</f>
        <v/>
      </c>
      <c r="C889" t="str">
        <f>_xlfn.XLOOKUP(A889,'2021'!A:A,'2021'!V:V,"")</f>
        <v/>
      </c>
      <c r="D889" t="str">
        <f>_xlfn.XLOOKUP(A889,'2022'!A:A,'2022'!V:V,"")</f>
        <v/>
      </c>
      <c r="E889" t="str">
        <f>_xlfn.XLOOKUP(A889,'2022'!A:A,'2022'!W:W,"")</f>
        <v/>
      </c>
      <c r="F889" t="str">
        <f>_xlfn.XLOOKUP(A889,'2023'!B:B,'2023'!AD:AD,"")</f>
        <v/>
      </c>
      <c r="G889" t="str">
        <f>_xlfn.XLOOKUP(A889,'2023'!B:B,'2023'!AE:AE,"")</f>
        <v/>
      </c>
      <c r="H889" t="str">
        <f>_xlfn.XLOOKUP(A889,'2024'!B:B,'2024'!AV:AV,"")</f>
        <v/>
      </c>
      <c r="I889" t="str">
        <f>_xlfn.XLOOKUP(A889,'2024'!B:B,'2024'!AZ:AZ,"")</f>
        <v/>
      </c>
      <c r="J889" t="str">
        <f>_xlfn.XLOOKUP(A889,'2025'!A:A,'2025'!E:E,"")</f>
        <v/>
      </c>
      <c r="K889" t="str">
        <f>_xlfn.XLOOKUP(A889,'2025'!A:A,'2025'!F:F,"")</f>
        <v/>
      </c>
    </row>
    <row r="890" spans="1:11">
      <c r="A890">
        <v>75</v>
      </c>
      <c r="B890" t="str">
        <f>_xlfn.XLOOKUP(A890,'2021'!A:A,'2021'!U:U, "")</f>
        <v/>
      </c>
      <c r="C890" t="str">
        <f>_xlfn.XLOOKUP(A890,'2021'!A:A,'2021'!V:V,"")</f>
        <v/>
      </c>
      <c r="D890" t="str">
        <f>_xlfn.XLOOKUP(A890,'2022'!A:A,'2022'!V:V,"")</f>
        <v/>
      </c>
      <c r="E890" t="str">
        <f>_xlfn.XLOOKUP(A890,'2022'!A:A,'2022'!W:W,"")</f>
        <v/>
      </c>
      <c r="F890" t="str">
        <f>_xlfn.XLOOKUP(A890,'2023'!B:B,'2023'!AD:AD,"")</f>
        <v/>
      </c>
      <c r="G890" t="str">
        <f>_xlfn.XLOOKUP(A890,'2023'!B:B,'2023'!AE:AE,"")</f>
        <v/>
      </c>
      <c r="H890" t="str">
        <f>_xlfn.XLOOKUP(A890,'2024'!B:B,'2024'!AV:AV,"")</f>
        <v/>
      </c>
      <c r="I890" t="str">
        <f>_xlfn.XLOOKUP(A890,'2024'!B:B,'2024'!AZ:AZ,"")</f>
        <v/>
      </c>
      <c r="J890" t="str">
        <f>_xlfn.XLOOKUP(A890,'2025'!A:A,'2025'!E:E,"")</f>
        <v/>
      </c>
      <c r="K890" t="str">
        <f>_xlfn.XLOOKUP(A890,'2025'!A:A,'2025'!F:F,"")</f>
        <v/>
      </c>
    </row>
    <row r="891" spans="1:11">
      <c r="A891">
        <v>412</v>
      </c>
      <c r="B891" t="str">
        <f>_xlfn.XLOOKUP(A891,'2021'!A:A,'2021'!U:U, "")</f>
        <v/>
      </c>
      <c r="C891" t="str">
        <f>_xlfn.XLOOKUP(A891,'2021'!A:A,'2021'!V:V,"")</f>
        <v/>
      </c>
      <c r="D891" t="str">
        <f>_xlfn.XLOOKUP(A891,'2022'!A:A,'2022'!V:V,"")</f>
        <v/>
      </c>
      <c r="E891" t="str">
        <f>_xlfn.XLOOKUP(A891,'2022'!A:A,'2022'!W:W,"")</f>
        <v/>
      </c>
      <c r="F891" t="str">
        <f>_xlfn.XLOOKUP(A891,'2023'!B:B,'2023'!AD:AD,"")</f>
        <v/>
      </c>
      <c r="G891" t="str">
        <f>_xlfn.XLOOKUP(A891,'2023'!B:B,'2023'!AE:AE,"")</f>
        <v/>
      </c>
      <c r="H891" t="str">
        <f>_xlfn.XLOOKUP(A891,'2024'!B:B,'2024'!AV:AV,"")</f>
        <v/>
      </c>
      <c r="I891" t="str">
        <f>_xlfn.XLOOKUP(A891,'2024'!B:B,'2024'!AZ:AZ,"")</f>
        <v/>
      </c>
      <c r="J891" t="str">
        <f>_xlfn.XLOOKUP(A891,'2025'!A:A,'2025'!E:E,"")</f>
        <v/>
      </c>
      <c r="K891" t="str">
        <f>_xlfn.XLOOKUP(A891,'2025'!A:A,'2025'!F:F,"")</f>
        <v/>
      </c>
    </row>
    <row r="892" spans="1:11">
      <c r="A892">
        <v>175</v>
      </c>
      <c r="B892" t="str">
        <f>_xlfn.XLOOKUP(A892,'2021'!A:A,'2021'!U:U, "")</f>
        <v/>
      </c>
      <c r="C892" t="str">
        <f>_xlfn.XLOOKUP(A892,'2021'!A:A,'2021'!V:V,"")</f>
        <v/>
      </c>
      <c r="D892" t="str">
        <f>_xlfn.XLOOKUP(A892,'2022'!A:A,'2022'!V:V,"")</f>
        <v/>
      </c>
      <c r="E892" t="str">
        <f>_xlfn.XLOOKUP(A892,'2022'!A:A,'2022'!W:W,"")</f>
        <v/>
      </c>
      <c r="F892" t="str">
        <f>_xlfn.XLOOKUP(A892,'2023'!B:B,'2023'!AD:AD,"")</f>
        <v/>
      </c>
      <c r="G892" t="str">
        <f>_xlfn.XLOOKUP(A892,'2023'!B:B,'2023'!AE:AE,"")</f>
        <v/>
      </c>
      <c r="H892" t="str">
        <f>_xlfn.XLOOKUP(A892,'2024'!B:B,'2024'!AV:AV,"")</f>
        <v/>
      </c>
      <c r="I892" t="str">
        <f>_xlfn.XLOOKUP(A892,'2024'!B:B,'2024'!AZ:AZ,"")</f>
        <v/>
      </c>
      <c r="J892" t="str">
        <f>_xlfn.XLOOKUP(A892,'2025'!A:A,'2025'!E:E,"")</f>
        <v/>
      </c>
      <c r="K892" t="str">
        <f>_xlfn.XLOOKUP(A892,'2025'!A:A,'2025'!F:F,"")</f>
        <v/>
      </c>
    </row>
    <row r="893" spans="1:11">
      <c r="A893">
        <v>354</v>
      </c>
      <c r="B893" t="str">
        <f>_xlfn.XLOOKUP(A893,'2021'!A:A,'2021'!U:U, "")</f>
        <v/>
      </c>
      <c r="C893" t="str">
        <f>_xlfn.XLOOKUP(A893,'2021'!A:A,'2021'!V:V,"")</f>
        <v/>
      </c>
      <c r="D893" t="str">
        <f>_xlfn.XLOOKUP(A893,'2022'!A:A,'2022'!V:V,"")</f>
        <v/>
      </c>
      <c r="E893" t="str">
        <f>_xlfn.XLOOKUP(A893,'2022'!A:A,'2022'!W:W,"")</f>
        <v/>
      </c>
      <c r="F893" t="str">
        <f>_xlfn.XLOOKUP(A893,'2023'!B:B,'2023'!AD:AD,"")</f>
        <v/>
      </c>
      <c r="G893" t="str">
        <f>_xlfn.XLOOKUP(A893,'2023'!B:B,'2023'!AE:AE,"")</f>
        <v/>
      </c>
      <c r="H893" t="str">
        <f>_xlfn.XLOOKUP(A893,'2024'!B:B,'2024'!AV:AV,"")</f>
        <v/>
      </c>
      <c r="I893" t="str">
        <f>_xlfn.XLOOKUP(A893,'2024'!B:B,'2024'!AZ:AZ,"")</f>
        <v/>
      </c>
      <c r="J893" t="str">
        <f>_xlfn.XLOOKUP(A893,'2025'!A:A,'2025'!E:E,"")</f>
        <v/>
      </c>
      <c r="K893" t="str">
        <f>_xlfn.XLOOKUP(A893,'2025'!A:A,'2025'!F:F,"")</f>
        <v/>
      </c>
    </row>
    <row r="894" spans="1:11">
      <c r="A894">
        <v>452</v>
      </c>
      <c r="B894" t="str">
        <f>_xlfn.XLOOKUP(A894,'2021'!A:A,'2021'!U:U, "")</f>
        <v/>
      </c>
      <c r="C894" t="str">
        <f>_xlfn.XLOOKUP(A894,'2021'!A:A,'2021'!V:V,"")</f>
        <v/>
      </c>
      <c r="D894" t="str">
        <f>_xlfn.XLOOKUP(A894,'2022'!A:A,'2022'!V:V,"")</f>
        <v/>
      </c>
      <c r="E894" t="str">
        <f>_xlfn.XLOOKUP(A894,'2022'!A:A,'2022'!W:W,"")</f>
        <v/>
      </c>
      <c r="F894" t="str">
        <f>_xlfn.XLOOKUP(A894,'2023'!B:B,'2023'!AD:AD,"")</f>
        <v/>
      </c>
      <c r="G894" t="str">
        <f>_xlfn.XLOOKUP(A894,'2023'!B:B,'2023'!AE:AE,"")</f>
        <v/>
      </c>
      <c r="H894" t="str">
        <f>_xlfn.XLOOKUP(A894,'2024'!B:B,'2024'!AV:AV,"")</f>
        <v/>
      </c>
      <c r="I894" t="str">
        <f>_xlfn.XLOOKUP(A894,'2024'!B:B,'2024'!AZ:AZ,"")</f>
        <v/>
      </c>
      <c r="J894" t="str">
        <f>_xlfn.XLOOKUP(A894,'2025'!A:A,'2025'!E:E,"")</f>
        <v/>
      </c>
      <c r="K894" t="str">
        <f>_xlfn.XLOOKUP(A894,'2025'!A:A,'2025'!F:F,"")</f>
        <v/>
      </c>
    </row>
    <row r="895" spans="1:11">
      <c r="A895">
        <v>411</v>
      </c>
      <c r="B895" t="str">
        <f>_xlfn.XLOOKUP(A895,'2021'!A:A,'2021'!U:U, "")</f>
        <v/>
      </c>
      <c r="C895" t="str">
        <f>_xlfn.XLOOKUP(A895,'2021'!A:A,'2021'!V:V,"")</f>
        <v/>
      </c>
      <c r="D895" t="str">
        <f>_xlfn.XLOOKUP(A895,'2022'!A:A,'2022'!V:V,"")</f>
        <v/>
      </c>
      <c r="E895" t="str">
        <f>_xlfn.XLOOKUP(A895,'2022'!A:A,'2022'!W:W,"")</f>
        <v/>
      </c>
      <c r="F895" t="str">
        <f>_xlfn.XLOOKUP(A895,'2023'!B:B,'2023'!AD:AD,"")</f>
        <v/>
      </c>
      <c r="G895" t="str">
        <f>_xlfn.XLOOKUP(A895,'2023'!B:B,'2023'!AE:AE,"")</f>
        <v/>
      </c>
      <c r="H895" t="str">
        <f>_xlfn.XLOOKUP(A895,'2024'!B:B,'2024'!AV:AV,"")</f>
        <v/>
      </c>
      <c r="I895" t="str">
        <f>_xlfn.XLOOKUP(A895,'2024'!B:B,'2024'!AZ:AZ,"")</f>
        <v/>
      </c>
      <c r="J895" t="str">
        <f>_xlfn.XLOOKUP(A895,'2025'!A:A,'2025'!E:E,"")</f>
        <v/>
      </c>
      <c r="K895" t="str">
        <f>_xlfn.XLOOKUP(A895,'2025'!A:A,'2025'!F:F,"")</f>
        <v/>
      </c>
    </row>
    <row r="896" spans="1:11">
      <c r="A896">
        <v>292</v>
      </c>
      <c r="B896" t="str">
        <f>_xlfn.XLOOKUP(A896,'2021'!A:A,'2021'!U:U, "")</f>
        <v/>
      </c>
      <c r="C896" t="str">
        <f>_xlfn.XLOOKUP(A896,'2021'!A:A,'2021'!V:V,"")</f>
        <v/>
      </c>
      <c r="D896" t="str">
        <f>_xlfn.XLOOKUP(A896,'2022'!A:A,'2022'!V:V,"")</f>
        <v/>
      </c>
      <c r="E896" t="str">
        <f>_xlfn.XLOOKUP(A896,'2022'!A:A,'2022'!W:W,"")</f>
        <v/>
      </c>
      <c r="F896" t="str">
        <f>_xlfn.XLOOKUP(A896,'2023'!B:B,'2023'!AD:AD,"")</f>
        <v/>
      </c>
      <c r="G896" t="str">
        <f>_xlfn.XLOOKUP(A896,'2023'!B:B,'2023'!AE:AE,"")</f>
        <v/>
      </c>
      <c r="H896" t="str">
        <f>_xlfn.XLOOKUP(A896,'2024'!B:B,'2024'!AV:AV,"")</f>
        <v/>
      </c>
      <c r="I896" t="str">
        <f>_xlfn.XLOOKUP(A896,'2024'!B:B,'2024'!AZ:AZ,"")</f>
        <v/>
      </c>
      <c r="J896" t="str">
        <f>_xlfn.XLOOKUP(A896,'2025'!A:A,'2025'!E:E,"")</f>
        <v/>
      </c>
      <c r="K896" t="str">
        <f>_xlfn.XLOOKUP(A896,'2025'!A:A,'2025'!F:F,"")</f>
        <v/>
      </c>
    </row>
    <row r="897" spans="1:11">
      <c r="A897">
        <v>471</v>
      </c>
      <c r="B897" t="str">
        <f>_xlfn.XLOOKUP(A897,'2021'!A:A,'2021'!U:U, "")</f>
        <v/>
      </c>
      <c r="C897" t="str">
        <f>_xlfn.XLOOKUP(A897,'2021'!A:A,'2021'!V:V,"")</f>
        <v/>
      </c>
      <c r="D897" t="str">
        <f>_xlfn.XLOOKUP(A897,'2022'!A:A,'2022'!V:V,"")</f>
        <v/>
      </c>
      <c r="E897" t="str">
        <f>_xlfn.XLOOKUP(A897,'2022'!A:A,'2022'!W:W,"")</f>
        <v/>
      </c>
      <c r="F897" t="str">
        <f>_xlfn.XLOOKUP(A897,'2023'!B:B,'2023'!AD:AD,"")</f>
        <v/>
      </c>
      <c r="G897" t="str">
        <f>_xlfn.XLOOKUP(A897,'2023'!B:B,'2023'!AE:AE,"")</f>
        <v/>
      </c>
      <c r="H897" t="str">
        <f>_xlfn.XLOOKUP(A897,'2024'!B:B,'2024'!AV:AV,"")</f>
        <v/>
      </c>
      <c r="I897" t="str">
        <f>_xlfn.XLOOKUP(A897,'2024'!B:B,'2024'!AZ:AZ,"")</f>
        <v/>
      </c>
      <c r="J897" t="str">
        <f>_xlfn.XLOOKUP(A897,'2025'!A:A,'2025'!E:E,"")</f>
        <v/>
      </c>
      <c r="K897" t="str">
        <f>_xlfn.XLOOKUP(A897,'2025'!A:A,'2025'!F:F,"")</f>
        <v/>
      </c>
    </row>
    <row r="898" spans="1:11">
      <c r="A898">
        <v>13</v>
      </c>
      <c r="B898" t="str">
        <f>_xlfn.XLOOKUP(A898,'2021'!A:A,'2021'!U:U, "")</f>
        <v/>
      </c>
      <c r="C898" t="str">
        <f>_xlfn.XLOOKUP(A898,'2021'!A:A,'2021'!V:V,"")</f>
        <v/>
      </c>
      <c r="D898" t="str">
        <f>_xlfn.XLOOKUP(A898,'2022'!A:A,'2022'!V:V,"")</f>
        <v/>
      </c>
      <c r="E898" t="str">
        <f>_xlfn.XLOOKUP(A898,'2022'!A:A,'2022'!W:W,"")</f>
        <v/>
      </c>
      <c r="F898" t="str">
        <f>_xlfn.XLOOKUP(A898,'2023'!B:B,'2023'!AD:AD,"")</f>
        <v/>
      </c>
      <c r="G898" t="str">
        <f>_xlfn.XLOOKUP(A898,'2023'!B:B,'2023'!AE:AE,"")</f>
        <v/>
      </c>
      <c r="H898" t="str">
        <f>_xlfn.XLOOKUP(A898,'2024'!B:B,'2024'!AV:AV,"")</f>
        <v/>
      </c>
      <c r="I898" t="str">
        <f>_xlfn.XLOOKUP(A898,'2024'!B:B,'2024'!AZ:AZ,"")</f>
        <v/>
      </c>
      <c r="J898" t="str">
        <f>_xlfn.XLOOKUP(A898,'2025'!A:A,'2025'!E:E,"")</f>
        <v/>
      </c>
      <c r="K898" t="str">
        <f>_xlfn.XLOOKUP(A898,'2025'!A:A,'2025'!F:F,"")</f>
        <v/>
      </c>
    </row>
    <row r="899" spans="1:11">
      <c r="A899">
        <v>171</v>
      </c>
      <c r="B899" t="str">
        <f>_xlfn.XLOOKUP(A899,'2021'!A:A,'2021'!U:U, "")</f>
        <v/>
      </c>
      <c r="C899" t="str">
        <f>_xlfn.XLOOKUP(A899,'2021'!A:A,'2021'!V:V,"")</f>
        <v/>
      </c>
      <c r="D899" t="str">
        <f>_xlfn.XLOOKUP(A899,'2022'!A:A,'2022'!V:V,"")</f>
        <v/>
      </c>
      <c r="E899" t="str">
        <f>_xlfn.XLOOKUP(A899,'2022'!A:A,'2022'!W:W,"")</f>
        <v/>
      </c>
      <c r="F899" t="str">
        <f>_xlfn.XLOOKUP(A899,'2023'!B:B,'2023'!AD:AD,"")</f>
        <v/>
      </c>
      <c r="G899" t="str">
        <f>_xlfn.XLOOKUP(A899,'2023'!B:B,'2023'!AE:AE,"")</f>
        <v/>
      </c>
      <c r="H899" t="str">
        <f>_xlfn.XLOOKUP(A899,'2024'!B:B,'2024'!AV:AV,"")</f>
        <v/>
      </c>
      <c r="I899" t="str">
        <f>_xlfn.XLOOKUP(A899,'2024'!B:B,'2024'!AZ:AZ,"")</f>
        <v/>
      </c>
      <c r="J899" t="str">
        <f>_xlfn.XLOOKUP(A899,'2025'!A:A,'2025'!E:E,"")</f>
        <v/>
      </c>
      <c r="K899" t="str">
        <f>_xlfn.XLOOKUP(A899,'2025'!A:A,'2025'!F:F,"")</f>
        <v/>
      </c>
    </row>
    <row r="900" spans="1:11">
      <c r="A900">
        <v>370</v>
      </c>
      <c r="B900" t="str">
        <f>_xlfn.XLOOKUP(A900,'2021'!A:A,'2021'!U:U, "")</f>
        <v/>
      </c>
      <c r="C900" t="str">
        <f>_xlfn.XLOOKUP(A900,'2021'!A:A,'2021'!V:V,"")</f>
        <v/>
      </c>
      <c r="D900" t="str">
        <f>_xlfn.XLOOKUP(A900,'2022'!A:A,'2022'!V:V,"")</f>
        <v/>
      </c>
      <c r="E900" t="str">
        <f>_xlfn.XLOOKUP(A900,'2022'!A:A,'2022'!W:W,"")</f>
        <v/>
      </c>
      <c r="F900" t="str">
        <f>_xlfn.XLOOKUP(A900,'2023'!B:B,'2023'!AD:AD,"")</f>
        <v/>
      </c>
      <c r="G900" t="str">
        <f>_xlfn.XLOOKUP(A900,'2023'!B:B,'2023'!AE:AE,"")</f>
        <v/>
      </c>
      <c r="H900" t="str">
        <f>_xlfn.XLOOKUP(A900,'2024'!B:B,'2024'!AV:AV,"")</f>
        <v/>
      </c>
      <c r="I900" t="str">
        <f>_xlfn.XLOOKUP(A900,'2024'!B:B,'2024'!AZ:AZ,"")</f>
        <v/>
      </c>
      <c r="J900" t="str">
        <f>_xlfn.XLOOKUP(A900,'2025'!A:A,'2025'!E:E,"")</f>
        <v/>
      </c>
      <c r="K900" t="str">
        <f>_xlfn.XLOOKUP(A900,'2025'!A:A,'2025'!F:F,"")</f>
        <v/>
      </c>
    </row>
    <row r="901" spans="1:11">
      <c r="A901">
        <v>470</v>
      </c>
      <c r="B901" t="str">
        <f>_xlfn.XLOOKUP(A901,'2021'!A:A,'2021'!U:U, "")</f>
        <v/>
      </c>
      <c r="C901" t="str">
        <f>_xlfn.XLOOKUP(A901,'2021'!A:A,'2021'!V:V,"")</f>
        <v/>
      </c>
      <c r="D901" t="str">
        <f>_xlfn.XLOOKUP(A901,'2022'!A:A,'2022'!V:V,"")</f>
        <v/>
      </c>
      <c r="E901" t="str">
        <f>_xlfn.XLOOKUP(A901,'2022'!A:A,'2022'!W:W,"")</f>
        <v/>
      </c>
      <c r="F901" t="str">
        <f>_xlfn.XLOOKUP(A901,'2023'!B:B,'2023'!AD:AD,"")</f>
        <v/>
      </c>
      <c r="G901" t="str">
        <f>_xlfn.XLOOKUP(A901,'2023'!B:B,'2023'!AE:AE,"")</f>
        <v/>
      </c>
      <c r="H901" t="str">
        <f>_xlfn.XLOOKUP(A901,'2024'!B:B,'2024'!AV:AV,"")</f>
        <v/>
      </c>
      <c r="I901" t="str">
        <f>_xlfn.XLOOKUP(A901,'2024'!B:B,'2024'!AZ:AZ,"")</f>
        <v/>
      </c>
      <c r="J901" t="str">
        <f>_xlfn.XLOOKUP(A901,'2025'!A:A,'2025'!E:E,"")</f>
        <v/>
      </c>
      <c r="K901" t="str">
        <f>_xlfn.XLOOKUP(A901,'2025'!A:A,'2025'!F:F,"")</f>
        <v/>
      </c>
    </row>
    <row r="902" spans="1:11">
      <c r="A902">
        <v>436</v>
      </c>
      <c r="B902" t="str">
        <f>_xlfn.XLOOKUP(A902,'2021'!A:A,'2021'!U:U, "")</f>
        <v/>
      </c>
      <c r="C902" t="str">
        <f>_xlfn.XLOOKUP(A902,'2021'!A:A,'2021'!V:V,"")</f>
        <v/>
      </c>
      <c r="D902" t="str">
        <f>_xlfn.XLOOKUP(A902,'2022'!A:A,'2022'!V:V,"")</f>
        <v/>
      </c>
      <c r="E902" t="str">
        <f>_xlfn.XLOOKUP(A902,'2022'!A:A,'2022'!W:W,"")</f>
        <v/>
      </c>
      <c r="F902" t="str">
        <f>_xlfn.XLOOKUP(A902,'2023'!B:B,'2023'!AD:AD,"")</f>
        <v/>
      </c>
      <c r="G902" t="str">
        <f>_xlfn.XLOOKUP(A902,'2023'!B:B,'2023'!AE:AE,"")</f>
        <v/>
      </c>
      <c r="H902" t="str">
        <f>_xlfn.XLOOKUP(A902,'2024'!B:B,'2024'!AV:AV,"")</f>
        <v/>
      </c>
      <c r="I902" t="str">
        <f>_xlfn.XLOOKUP(A902,'2024'!B:B,'2024'!AZ:AZ,"")</f>
        <v/>
      </c>
      <c r="J902" t="str">
        <f>_xlfn.XLOOKUP(A902,'2025'!A:A,'2025'!E:E,"")</f>
        <v/>
      </c>
      <c r="K902" t="str">
        <f>_xlfn.XLOOKUP(A902,'2025'!A:A,'2025'!F:F,"")</f>
        <v/>
      </c>
    </row>
    <row r="903" spans="1:11">
      <c r="A903">
        <v>145</v>
      </c>
      <c r="B903" t="str">
        <f>_xlfn.XLOOKUP(A903,'2021'!A:A,'2021'!U:U, "")</f>
        <v/>
      </c>
      <c r="C903" t="str">
        <f>_xlfn.XLOOKUP(A903,'2021'!A:A,'2021'!V:V,"")</f>
        <v/>
      </c>
      <c r="D903" t="str">
        <f>_xlfn.XLOOKUP(A903,'2022'!A:A,'2022'!V:V,"")</f>
        <v/>
      </c>
      <c r="E903" t="str">
        <f>_xlfn.XLOOKUP(A903,'2022'!A:A,'2022'!W:W,"")</f>
        <v/>
      </c>
      <c r="F903" t="str">
        <f>_xlfn.XLOOKUP(A903,'2023'!B:B,'2023'!AD:AD,"")</f>
        <v/>
      </c>
      <c r="G903" t="str">
        <f>_xlfn.XLOOKUP(A903,'2023'!B:B,'2023'!AE:AE,"")</f>
        <v/>
      </c>
      <c r="H903" t="str">
        <f>_xlfn.XLOOKUP(A903,'2024'!B:B,'2024'!AV:AV,"")</f>
        <v/>
      </c>
      <c r="I903" t="str">
        <f>_xlfn.XLOOKUP(A903,'2024'!B:B,'2024'!AZ:AZ,"")</f>
        <v/>
      </c>
      <c r="J903" t="str">
        <f>_xlfn.XLOOKUP(A903,'2025'!A:A,'2025'!E:E,"")</f>
        <v/>
      </c>
      <c r="K903" t="str">
        <f>_xlfn.XLOOKUP(A903,'2025'!A:A,'2025'!F:F,"")</f>
        <v/>
      </c>
    </row>
    <row r="904" spans="1:11">
      <c r="A904">
        <v>478</v>
      </c>
      <c r="B904" t="str">
        <f>_xlfn.XLOOKUP(A904,'2021'!A:A,'2021'!U:U, "")</f>
        <v/>
      </c>
      <c r="C904" t="str">
        <f>_xlfn.XLOOKUP(A904,'2021'!A:A,'2021'!V:V,"")</f>
        <v/>
      </c>
      <c r="D904" t="str">
        <f>_xlfn.XLOOKUP(A904,'2022'!A:A,'2022'!V:V,"")</f>
        <v/>
      </c>
      <c r="E904" t="str">
        <f>_xlfn.XLOOKUP(A904,'2022'!A:A,'2022'!W:W,"")</f>
        <v/>
      </c>
      <c r="F904" t="str">
        <f>_xlfn.XLOOKUP(A904,'2023'!B:B,'2023'!AD:AD,"")</f>
        <v/>
      </c>
      <c r="G904" t="str">
        <f>_xlfn.XLOOKUP(A904,'2023'!B:B,'2023'!AE:AE,"")</f>
        <v/>
      </c>
      <c r="H904" t="str">
        <f>_xlfn.XLOOKUP(A904,'2024'!B:B,'2024'!AV:AV,"")</f>
        <v/>
      </c>
      <c r="I904" t="str">
        <f>_xlfn.XLOOKUP(A904,'2024'!B:B,'2024'!AZ:AZ,"")</f>
        <v/>
      </c>
      <c r="J904" t="str">
        <f>_xlfn.XLOOKUP(A904,'2025'!A:A,'2025'!E:E,"")</f>
        <v/>
      </c>
      <c r="K904" t="str">
        <f>_xlfn.XLOOKUP(A904,'2025'!A:A,'2025'!F:F,"")</f>
        <v/>
      </c>
    </row>
    <row r="905" spans="1:11">
      <c r="A905">
        <v>54</v>
      </c>
      <c r="B905" t="str">
        <f>_xlfn.XLOOKUP(A905,'2021'!A:A,'2021'!U:U, "")</f>
        <v/>
      </c>
      <c r="C905" t="str">
        <f>_xlfn.XLOOKUP(A905,'2021'!A:A,'2021'!V:V,"")</f>
        <v/>
      </c>
      <c r="D905" t="str">
        <f>_xlfn.XLOOKUP(A905,'2022'!A:A,'2022'!V:V,"")</f>
        <v/>
      </c>
      <c r="E905" t="str">
        <f>_xlfn.XLOOKUP(A905,'2022'!A:A,'2022'!W:W,"")</f>
        <v/>
      </c>
      <c r="F905" t="str">
        <f>_xlfn.XLOOKUP(A905,'2023'!B:B,'2023'!AD:AD,"")</f>
        <v/>
      </c>
      <c r="G905" t="str">
        <f>_xlfn.XLOOKUP(A905,'2023'!B:B,'2023'!AE:AE,"")</f>
        <v/>
      </c>
      <c r="H905" t="str">
        <f>_xlfn.XLOOKUP(A905,'2024'!B:B,'2024'!AV:AV,"")</f>
        <v/>
      </c>
      <c r="I905" t="str">
        <f>_xlfn.XLOOKUP(A905,'2024'!B:B,'2024'!AZ:AZ,"")</f>
        <v/>
      </c>
      <c r="J905" t="str">
        <f>_xlfn.XLOOKUP(A905,'2025'!A:A,'2025'!E:E,"")</f>
        <v/>
      </c>
      <c r="K905" t="str">
        <f>_xlfn.XLOOKUP(A905,'2025'!A:A,'2025'!F:F,"")</f>
        <v/>
      </c>
    </row>
    <row r="906" spans="1:11">
      <c r="A906">
        <v>326</v>
      </c>
      <c r="B906" t="str">
        <f>_xlfn.XLOOKUP(A906,'2021'!A:A,'2021'!U:U, "")</f>
        <v/>
      </c>
      <c r="C906" t="str">
        <f>_xlfn.XLOOKUP(A906,'2021'!A:A,'2021'!V:V,"")</f>
        <v/>
      </c>
      <c r="D906" t="str">
        <f>_xlfn.XLOOKUP(A906,'2022'!A:A,'2022'!V:V,"")</f>
        <v/>
      </c>
      <c r="E906" t="str">
        <f>_xlfn.XLOOKUP(A906,'2022'!A:A,'2022'!W:W,"")</f>
        <v/>
      </c>
      <c r="F906" t="str">
        <f>_xlfn.XLOOKUP(A906,'2023'!B:B,'2023'!AD:AD,"")</f>
        <v/>
      </c>
      <c r="G906" t="str">
        <f>_xlfn.XLOOKUP(A906,'2023'!B:B,'2023'!AE:AE,"")</f>
        <v/>
      </c>
      <c r="H906" t="str">
        <f>_xlfn.XLOOKUP(A906,'2024'!B:B,'2024'!AV:AV,"")</f>
        <v/>
      </c>
      <c r="I906" t="str">
        <f>_xlfn.XLOOKUP(A906,'2024'!B:B,'2024'!AZ:AZ,"")</f>
        <v/>
      </c>
      <c r="J906" t="str">
        <f>_xlfn.XLOOKUP(A906,'2025'!A:A,'2025'!E:E,"")</f>
        <v/>
      </c>
      <c r="K906" t="str">
        <f>_xlfn.XLOOKUP(A906,'2025'!A:A,'2025'!F:F,"")</f>
        <v/>
      </c>
    </row>
    <row r="907" spans="1:11">
      <c r="A907">
        <v>5</v>
      </c>
      <c r="B907" t="str">
        <f>_xlfn.XLOOKUP(A907,'2021'!A:A,'2021'!U:U, "")</f>
        <v/>
      </c>
      <c r="C907" t="str">
        <f>_xlfn.XLOOKUP(A907,'2021'!A:A,'2021'!V:V,"")</f>
        <v/>
      </c>
      <c r="D907" t="str">
        <f>_xlfn.XLOOKUP(A907,'2022'!A:A,'2022'!V:V,"")</f>
        <v/>
      </c>
      <c r="E907" t="str">
        <f>_xlfn.XLOOKUP(A907,'2022'!A:A,'2022'!W:W,"")</f>
        <v/>
      </c>
      <c r="F907" t="str">
        <f>_xlfn.XLOOKUP(A907,'2023'!B:B,'2023'!AD:AD,"")</f>
        <v/>
      </c>
      <c r="G907" t="str">
        <f>_xlfn.XLOOKUP(A907,'2023'!B:B,'2023'!AE:AE,"")</f>
        <v/>
      </c>
      <c r="H907" t="str">
        <f>_xlfn.XLOOKUP(A907,'2024'!B:B,'2024'!AV:AV,"")</f>
        <v/>
      </c>
      <c r="I907" t="str">
        <f>_xlfn.XLOOKUP(A907,'2024'!B:B,'2024'!AZ:AZ,"")</f>
        <v/>
      </c>
      <c r="J907" t="str">
        <f>_xlfn.XLOOKUP(A907,'2025'!A:A,'2025'!E:E,"")</f>
        <v/>
      </c>
      <c r="K907" t="str">
        <f>_xlfn.XLOOKUP(A907,'2025'!A:A,'2025'!F:F,"")</f>
        <v/>
      </c>
    </row>
    <row r="908" spans="1:11">
      <c r="A908">
        <v>112</v>
      </c>
      <c r="B908" t="str">
        <f>_xlfn.XLOOKUP(A908,'2021'!A:A,'2021'!U:U, "")</f>
        <v/>
      </c>
      <c r="C908" t="str">
        <f>_xlfn.XLOOKUP(A908,'2021'!A:A,'2021'!V:V,"")</f>
        <v/>
      </c>
      <c r="D908" t="str">
        <f>_xlfn.XLOOKUP(A908,'2022'!A:A,'2022'!V:V,"")</f>
        <v/>
      </c>
      <c r="E908" t="str">
        <f>_xlfn.XLOOKUP(A908,'2022'!A:A,'2022'!W:W,"")</f>
        <v/>
      </c>
      <c r="F908" t="str">
        <f>_xlfn.XLOOKUP(A908,'2023'!B:B,'2023'!AD:AD,"")</f>
        <v/>
      </c>
      <c r="G908" t="str">
        <f>_xlfn.XLOOKUP(A908,'2023'!B:B,'2023'!AE:AE,"")</f>
        <v/>
      </c>
      <c r="H908" t="str">
        <f>_xlfn.XLOOKUP(A908,'2024'!B:B,'2024'!AV:AV,"")</f>
        <v/>
      </c>
      <c r="I908" t="str">
        <f>_xlfn.XLOOKUP(A908,'2024'!B:B,'2024'!AZ:AZ,"")</f>
        <v/>
      </c>
      <c r="J908" t="str">
        <f>_xlfn.XLOOKUP(A908,'2025'!A:A,'2025'!E:E,"")</f>
        <v/>
      </c>
      <c r="K908" t="str">
        <f>_xlfn.XLOOKUP(A908,'2025'!A:A,'2025'!F:F,"")</f>
        <v/>
      </c>
    </row>
    <row r="909" spans="1:11">
      <c r="A909">
        <v>100</v>
      </c>
      <c r="B909" t="str">
        <f>_xlfn.XLOOKUP(A909,'2021'!A:A,'2021'!U:U, "")</f>
        <v/>
      </c>
      <c r="C909" t="str">
        <f>_xlfn.XLOOKUP(A909,'2021'!A:A,'2021'!V:V,"")</f>
        <v/>
      </c>
      <c r="D909" t="str">
        <f>_xlfn.XLOOKUP(A909,'2022'!A:A,'2022'!V:V,"")</f>
        <v/>
      </c>
      <c r="E909" t="str">
        <f>_xlfn.XLOOKUP(A909,'2022'!A:A,'2022'!W:W,"")</f>
        <v/>
      </c>
      <c r="F909" t="str">
        <f>_xlfn.XLOOKUP(A909,'2023'!B:B,'2023'!AD:AD,"")</f>
        <v/>
      </c>
      <c r="G909" t="str">
        <f>_xlfn.XLOOKUP(A909,'2023'!B:B,'2023'!AE:AE,"")</f>
        <v/>
      </c>
      <c r="H909" t="str">
        <f>_xlfn.XLOOKUP(A909,'2024'!B:B,'2024'!AV:AV,"")</f>
        <v/>
      </c>
      <c r="I909" t="str">
        <f>_xlfn.XLOOKUP(A909,'2024'!B:B,'2024'!AZ:AZ,"")</f>
        <v/>
      </c>
      <c r="J909" t="str">
        <f>_xlfn.XLOOKUP(A909,'2025'!A:A,'2025'!E:E,"")</f>
        <v/>
      </c>
      <c r="K909" t="str">
        <f>_xlfn.XLOOKUP(A909,'2025'!A:A,'2025'!F:F,"")</f>
        <v/>
      </c>
    </row>
    <row r="910" spans="1:11">
      <c r="A910">
        <v>341</v>
      </c>
      <c r="B910" t="str">
        <f>_xlfn.XLOOKUP(A910,'2021'!A:A,'2021'!U:U, "")</f>
        <v/>
      </c>
      <c r="C910" t="str">
        <f>_xlfn.XLOOKUP(A910,'2021'!A:A,'2021'!V:V,"")</f>
        <v/>
      </c>
      <c r="D910" t="str">
        <f>_xlfn.XLOOKUP(A910,'2022'!A:A,'2022'!V:V,"")</f>
        <v/>
      </c>
      <c r="E910" t="str">
        <f>_xlfn.XLOOKUP(A910,'2022'!A:A,'2022'!W:W,"")</f>
        <v/>
      </c>
      <c r="F910" t="str">
        <f>_xlfn.XLOOKUP(A910,'2023'!B:B,'2023'!AD:AD,"")</f>
        <v/>
      </c>
      <c r="G910" t="str">
        <f>_xlfn.XLOOKUP(A910,'2023'!B:B,'2023'!AE:AE,"")</f>
        <v/>
      </c>
      <c r="H910" t="str">
        <f>_xlfn.XLOOKUP(A910,'2024'!B:B,'2024'!AV:AV,"")</f>
        <v/>
      </c>
      <c r="I910" t="str">
        <f>_xlfn.XLOOKUP(A910,'2024'!B:B,'2024'!AZ:AZ,"")</f>
        <v/>
      </c>
      <c r="J910" t="str">
        <f>_xlfn.XLOOKUP(A910,'2025'!A:A,'2025'!E:E,"")</f>
        <v/>
      </c>
      <c r="K910" t="str">
        <f>_xlfn.XLOOKUP(A910,'2025'!A:A,'2025'!F:F,"")</f>
        <v/>
      </c>
    </row>
    <row r="911" spans="1:11">
      <c r="A911">
        <v>104</v>
      </c>
      <c r="B911" t="str">
        <f>_xlfn.XLOOKUP(A911,'2021'!A:A,'2021'!U:U, "")</f>
        <v/>
      </c>
      <c r="C911" t="str">
        <f>_xlfn.XLOOKUP(A911,'2021'!A:A,'2021'!V:V,"")</f>
        <v/>
      </c>
      <c r="D911" t="str">
        <f>_xlfn.XLOOKUP(A911,'2022'!A:A,'2022'!V:V,"")</f>
        <v/>
      </c>
      <c r="E911" t="str">
        <f>_xlfn.XLOOKUP(A911,'2022'!A:A,'2022'!W:W,"")</f>
        <v/>
      </c>
      <c r="F911" t="str">
        <f>_xlfn.XLOOKUP(A911,'2023'!B:B,'2023'!AD:AD,"")</f>
        <v/>
      </c>
      <c r="G911" t="str">
        <f>_xlfn.XLOOKUP(A911,'2023'!B:B,'2023'!AE:AE,"")</f>
        <v/>
      </c>
      <c r="H911" t="str">
        <f>_xlfn.XLOOKUP(A911,'2024'!B:B,'2024'!AV:AV,"")</f>
        <v/>
      </c>
      <c r="I911" t="str">
        <f>_xlfn.XLOOKUP(A911,'2024'!B:B,'2024'!AZ:AZ,"")</f>
        <v/>
      </c>
      <c r="J911" t="str">
        <f>_xlfn.XLOOKUP(A911,'2025'!A:A,'2025'!E:E,"")</f>
        <v/>
      </c>
      <c r="K911" t="str">
        <f>_xlfn.XLOOKUP(A911,'2025'!A:A,'2025'!F:F,"")</f>
        <v/>
      </c>
    </row>
    <row r="912" spans="1:11">
      <c r="A912">
        <v>325</v>
      </c>
      <c r="B912" t="str">
        <f>_xlfn.XLOOKUP(A912,'2021'!A:A,'2021'!U:U, "")</f>
        <v/>
      </c>
      <c r="C912" t="str">
        <f>_xlfn.XLOOKUP(A912,'2021'!A:A,'2021'!V:V,"")</f>
        <v/>
      </c>
      <c r="D912" t="str">
        <f>_xlfn.XLOOKUP(A912,'2022'!A:A,'2022'!V:V,"")</f>
        <v/>
      </c>
      <c r="E912" t="str">
        <f>_xlfn.XLOOKUP(A912,'2022'!A:A,'2022'!W:W,"")</f>
        <v/>
      </c>
      <c r="F912" t="str">
        <f>_xlfn.XLOOKUP(A912,'2023'!B:B,'2023'!AD:AD,"")</f>
        <v/>
      </c>
      <c r="G912" t="str">
        <f>_xlfn.XLOOKUP(A912,'2023'!B:B,'2023'!AE:AE,"")</f>
        <v/>
      </c>
      <c r="H912" t="str">
        <f>_xlfn.XLOOKUP(A912,'2024'!B:B,'2024'!AV:AV,"")</f>
        <v/>
      </c>
      <c r="I912" t="str">
        <f>_xlfn.XLOOKUP(A912,'2024'!B:B,'2024'!AZ:AZ,"")</f>
        <v/>
      </c>
      <c r="J912" t="str">
        <f>_xlfn.XLOOKUP(A912,'2025'!A:A,'2025'!E:E,"")</f>
        <v/>
      </c>
      <c r="K912" t="str">
        <f>_xlfn.XLOOKUP(A912,'2025'!A:A,'2025'!F:F,"")</f>
        <v/>
      </c>
    </row>
    <row r="913" spans="1:11">
      <c r="A913">
        <v>454</v>
      </c>
      <c r="B913" t="str">
        <f>_xlfn.XLOOKUP(A913,'2021'!A:A,'2021'!U:U, "")</f>
        <v/>
      </c>
      <c r="C913" t="str">
        <f>_xlfn.XLOOKUP(A913,'2021'!A:A,'2021'!V:V,"")</f>
        <v/>
      </c>
      <c r="D913" t="str">
        <f>_xlfn.XLOOKUP(A913,'2022'!A:A,'2022'!V:V,"")</f>
        <v/>
      </c>
      <c r="E913" t="str">
        <f>_xlfn.XLOOKUP(A913,'2022'!A:A,'2022'!W:W,"")</f>
        <v/>
      </c>
      <c r="F913" t="str">
        <f>_xlfn.XLOOKUP(A913,'2023'!B:B,'2023'!AD:AD,"")</f>
        <v/>
      </c>
      <c r="G913" t="str">
        <f>_xlfn.XLOOKUP(A913,'2023'!B:B,'2023'!AE:AE,"")</f>
        <v/>
      </c>
      <c r="H913" t="str">
        <f>_xlfn.XLOOKUP(A913,'2024'!B:B,'2024'!AV:AV,"")</f>
        <v/>
      </c>
      <c r="I913" t="str">
        <f>_xlfn.XLOOKUP(A913,'2024'!B:B,'2024'!AZ:AZ,"")</f>
        <v/>
      </c>
      <c r="J913" t="str">
        <f>_xlfn.XLOOKUP(A913,'2025'!A:A,'2025'!E:E,"")</f>
        <v/>
      </c>
      <c r="K913" t="str">
        <f>_xlfn.XLOOKUP(A913,'2025'!A:A,'2025'!F:F,"")</f>
        <v/>
      </c>
    </row>
    <row r="914" spans="1:11">
      <c r="A914">
        <v>128</v>
      </c>
      <c r="B914" t="str">
        <f>_xlfn.XLOOKUP(A914,'2021'!A:A,'2021'!U:U, "")</f>
        <v/>
      </c>
      <c r="C914" t="str">
        <f>_xlfn.XLOOKUP(A914,'2021'!A:A,'2021'!V:V,"")</f>
        <v/>
      </c>
      <c r="D914" t="str">
        <f>_xlfn.XLOOKUP(A914,'2022'!A:A,'2022'!V:V,"")</f>
        <v/>
      </c>
      <c r="E914" t="str">
        <f>_xlfn.XLOOKUP(A914,'2022'!A:A,'2022'!W:W,"")</f>
        <v/>
      </c>
      <c r="F914" t="str">
        <f>_xlfn.XLOOKUP(A914,'2023'!B:B,'2023'!AD:AD,"")</f>
        <v/>
      </c>
      <c r="G914" t="str">
        <f>_xlfn.XLOOKUP(A914,'2023'!B:B,'2023'!AE:AE,"")</f>
        <v/>
      </c>
      <c r="H914" t="str">
        <f>_xlfn.XLOOKUP(A914,'2024'!B:B,'2024'!AV:AV,"")</f>
        <v/>
      </c>
      <c r="I914" t="str">
        <f>_xlfn.XLOOKUP(A914,'2024'!B:B,'2024'!AZ:AZ,"")</f>
        <v/>
      </c>
      <c r="J914" t="str">
        <f>_xlfn.XLOOKUP(A914,'2025'!A:A,'2025'!E:E,"")</f>
        <v/>
      </c>
      <c r="K914" t="str">
        <f>_xlfn.XLOOKUP(A914,'2025'!A:A,'2025'!F:F,"")</f>
        <v/>
      </c>
    </row>
    <row r="915" spans="1:11">
      <c r="A915">
        <v>396</v>
      </c>
      <c r="B915" t="str">
        <f>_xlfn.XLOOKUP(A915,'2021'!A:A,'2021'!U:U, "")</f>
        <v/>
      </c>
      <c r="C915" t="str">
        <f>_xlfn.XLOOKUP(A915,'2021'!A:A,'2021'!V:V,"")</f>
        <v/>
      </c>
      <c r="D915" t="str">
        <f>_xlfn.XLOOKUP(A915,'2022'!A:A,'2022'!V:V,"")</f>
        <v/>
      </c>
      <c r="E915" t="str">
        <f>_xlfn.XLOOKUP(A915,'2022'!A:A,'2022'!W:W,"")</f>
        <v/>
      </c>
      <c r="F915" t="str">
        <f>_xlfn.XLOOKUP(A915,'2023'!B:B,'2023'!AD:AD,"")</f>
        <v/>
      </c>
      <c r="G915" t="str">
        <f>_xlfn.XLOOKUP(A915,'2023'!B:B,'2023'!AE:AE,"")</f>
        <v/>
      </c>
      <c r="H915" t="str">
        <f>_xlfn.XLOOKUP(A915,'2024'!B:B,'2024'!AV:AV,"")</f>
        <v/>
      </c>
      <c r="I915" t="str">
        <f>_xlfn.XLOOKUP(A915,'2024'!B:B,'2024'!AZ:AZ,"")</f>
        <v/>
      </c>
      <c r="J915" t="str">
        <f>_xlfn.XLOOKUP(A915,'2025'!A:A,'2025'!E:E,"")</f>
        <v/>
      </c>
      <c r="K915" t="str">
        <f>_xlfn.XLOOKUP(A915,'2025'!A:A,'2025'!F:F,"")</f>
        <v/>
      </c>
    </row>
    <row r="916" spans="1:11">
      <c r="A916">
        <v>424</v>
      </c>
      <c r="B916" t="str">
        <f>_xlfn.XLOOKUP(A916,'2021'!A:A,'2021'!U:U, "")</f>
        <v/>
      </c>
      <c r="C916" t="str">
        <f>_xlfn.XLOOKUP(A916,'2021'!A:A,'2021'!V:V,"")</f>
        <v/>
      </c>
      <c r="D916" t="str">
        <f>_xlfn.XLOOKUP(A916,'2022'!A:A,'2022'!V:V,"")</f>
        <v/>
      </c>
      <c r="E916" t="str">
        <f>_xlfn.XLOOKUP(A916,'2022'!A:A,'2022'!W:W,"")</f>
        <v/>
      </c>
      <c r="F916" t="str">
        <f>_xlfn.XLOOKUP(A916,'2023'!B:B,'2023'!AD:AD,"")</f>
        <v/>
      </c>
      <c r="G916" t="str">
        <f>_xlfn.XLOOKUP(A916,'2023'!B:B,'2023'!AE:AE,"")</f>
        <v/>
      </c>
      <c r="H916" t="str">
        <f>_xlfn.XLOOKUP(A916,'2024'!B:B,'2024'!AV:AV,"")</f>
        <v/>
      </c>
      <c r="I916" t="str">
        <f>_xlfn.XLOOKUP(A916,'2024'!B:B,'2024'!AZ:AZ,"")</f>
        <v/>
      </c>
      <c r="J916" t="str">
        <f>_xlfn.XLOOKUP(A916,'2025'!A:A,'2025'!E:E,"")</f>
        <v/>
      </c>
      <c r="K916" t="str">
        <f>_xlfn.XLOOKUP(A916,'2025'!A:A,'2025'!F:F,"")</f>
        <v/>
      </c>
    </row>
    <row r="917" spans="1:11">
      <c r="A917">
        <v>178</v>
      </c>
      <c r="B917" t="str">
        <f>_xlfn.XLOOKUP(A917,'2021'!A:A,'2021'!U:U, "")</f>
        <v/>
      </c>
      <c r="C917" t="str">
        <f>_xlfn.XLOOKUP(A917,'2021'!A:A,'2021'!V:V,"")</f>
        <v/>
      </c>
      <c r="D917" t="str">
        <f>_xlfn.XLOOKUP(A917,'2022'!A:A,'2022'!V:V,"")</f>
        <v/>
      </c>
      <c r="E917" t="str">
        <f>_xlfn.XLOOKUP(A917,'2022'!A:A,'2022'!W:W,"")</f>
        <v/>
      </c>
      <c r="F917" t="str">
        <f>_xlfn.XLOOKUP(A917,'2023'!B:B,'2023'!AD:AD,"")</f>
        <v/>
      </c>
      <c r="G917" t="str">
        <f>_xlfn.XLOOKUP(A917,'2023'!B:B,'2023'!AE:AE,"")</f>
        <v/>
      </c>
      <c r="H917" t="str">
        <f>_xlfn.XLOOKUP(A917,'2024'!B:B,'2024'!AV:AV,"")</f>
        <v/>
      </c>
      <c r="I917" t="str">
        <f>_xlfn.XLOOKUP(A917,'2024'!B:B,'2024'!AZ:AZ,"")</f>
        <v/>
      </c>
      <c r="J917" t="str">
        <f>_xlfn.XLOOKUP(A917,'2025'!A:A,'2025'!E:E,"")</f>
        <v/>
      </c>
      <c r="K917" t="str">
        <f>_xlfn.XLOOKUP(A917,'2025'!A:A,'2025'!F:F,"")</f>
        <v/>
      </c>
    </row>
    <row r="918" spans="1:11">
      <c r="A918">
        <v>94</v>
      </c>
      <c r="B918" t="str">
        <f>_xlfn.XLOOKUP(A918,'2021'!A:A,'2021'!U:U, "")</f>
        <v/>
      </c>
      <c r="C918" t="str">
        <f>_xlfn.XLOOKUP(A918,'2021'!A:A,'2021'!V:V,"")</f>
        <v/>
      </c>
      <c r="D918" t="str">
        <f>_xlfn.XLOOKUP(A918,'2022'!A:A,'2022'!V:V,"")</f>
        <v/>
      </c>
      <c r="E918" t="str">
        <f>_xlfn.XLOOKUP(A918,'2022'!A:A,'2022'!W:W,"")</f>
        <v/>
      </c>
      <c r="F918" t="str">
        <f>_xlfn.XLOOKUP(A918,'2023'!B:B,'2023'!AD:AD,"")</f>
        <v/>
      </c>
      <c r="G918" t="str">
        <f>_xlfn.XLOOKUP(A918,'2023'!B:B,'2023'!AE:AE,"")</f>
        <v/>
      </c>
      <c r="H918" t="str">
        <f>_xlfn.XLOOKUP(A918,'2024'!B:B,'2024'!AV:AV,"")</f>
        <v/>
      </c>
      <c r="I918" t="str">
        <f>_xlfn.XLOOKUP(A918,'2024'!B:B,'2024'!AZ:AZ,"")</f>
        <v/>
      </c>
      <c r="J918" t="str">
        <f>_xlfn.XLOOKUP(A918,'2025'!A:A,'2025'!E:E,"")</f>
        <v/>
      </c>
      <c r="K918" t="str">
        <f>_xlfn.XLOOKUP(A918,'2025'!A:A,'2025'!F:F,"")</f>
        <v/>
      </c>
    </row>
    <row r="919" spans="1:11">
      <c r="A919">
        <v>3</v>
      </c>
      <c r="B919" t="str">
        <f>_xlfn.XLOOKUP(A919,'2021'!A:A,'2021'!U:U, "")</f>
        <v/>
      </c>
      <c r="C919" t="str">
        <f>_xlfn.XLOOKUP(A919,'2021'!A:A,'2021'!V:V,"")</f>
        <v/>
      </c>
      <c r="D919" t="str">
        <f>_xlfn.XLOOKUP(A919,'2022'!A:A,'2022'!V:V,"")</f>
        <v/>
      </c>
      <c r="E919" t="str">
        <f>_xlfn.XLOOKUP(A919,'2022'!A:A,'2022'!W:W,"")</f>
        <v/>
      </c>
      <c r="F919" t="str">
        <f>_xlfn.XLOOKUP(A919,'2023'!B:B,'2023'!AD:AD,"")</f>
        <v/>
      </c>
      <c r="G919" t="str">
        <f>_xlfn.XLOOKUP(A919,'2023'!B:B,'2023'!AE:AE,"")</f>
        <v/>
      </c>
      <c r="H919" t="str">
        <f>_xlfn.XLOOKUP(A919,'2024'!B:B,'2024'!AV:AV,"")</f>
        <v/>
      </c>
      <c r="I919" t="str">
        <f>_xlfn.XLOOKUP(A919,'2024'!B:B,'2024'!AZ:AZ,"")</f>
        <v/>
      </c>
      <c r="J919" t="str">
        <f>_xlfn.XLOOKUP(A919,'2025'!A:A,'2025'!E:E,"")</f>
        <v/>
      </c>
      <c r="K919" t="str">
        <f>_xlfn.XLOOKUP(A919,'2025'!A:A,'2025'!F:F,"")</f>
        <v/>
      </c>
    </row>
    <row r="920" spans="1:11">
      <c r="A920">
        <v>256</v>
      </c>
      <c r="B920" t="str">
        <f>_xlfn.XLOOKUP(A920,'2021'!A:A,'2021'!U:U, "")</f>
        <v/>
      </c>
      <c r="C920" t="str">
        <f>_xlfn.XLOOKUP(A920,'2021'!A:A,'2021'!V:V,"")</f>
        <v/>
      </c>
      <c r="D920" t="str">
        <f>_xlfn.XLOOKUP(A920,'2022'!A:A,'2022'!V:V,"")</f>
        <v/>
      </c>
      <c r="E920" t="str">
        <f>_xlfn.XLOOKUP(A920,'2022'!A:A,'2022'!W:W,"")</f>
        <v/>
      </c>
      <c r="F920" t="str">
        <f>_xlfn.XLOOKUP(A920,'2023'!B:B,'2023'!AD:AD,"")</f>
        <v/>
      </c>
      <c r="G920" t="str">
        <f>_xlfn.XLOOKUP(A920,'2023'!B:B,'2023'!AE:AE,"")</f>
        <v/>
      </c>
      <c r="H920" t="str">
        <f>_xlfn.XLOOKUP(A920,'2024'!B:B,'2024'!AV:AV,"")</f>
        <v/>
      </c>
      <c r="I920" t="str">
        <f>_xlfn.XLOOKUP(A920,'2024'!B:B,'2024'!AZ:AZ,"")</f>
        <v/>
      </c>
      <c r="J920" t="str">
        <f>_xlfn.XLOOKUP(A920,'2025'!A:A,'2025'!E:E,"")</f>
        <v/>
      </c>
      <c r="K920" t="str">
        <f>_xlfn.XLOOKUP(A920,'2025'!A:A,'2025'!F:F,"")</f>
        <v/>
      </c>
    </row>
    <row r="921" spans="1:11">
      <c r="A921">
        <v>28</v>
      </c>
      <c r="B921" t="str">
        <f>_xlfn.XLOOKUP(A921,'2021'!A:A,'2021'!U:U, "")</f>
        <v/>
      </c>
      <c r="C921" t="str">
        <f>_xlfn.XLOOKUP(A921,'2021'!A:A,'2021'!V:V,"")</f>
        <v/>
      </c>
      <c r="D921" t="str">
        <f>_xlfn.XLOOKUP(A921,'2022'!A:A,'2022'!V:V,"")</f>
        <v/>
      </c>
      <c r="E921" t="str">
        <f>_xlfn.XLOOKUP(A921,'2022'!A:A,'2022'!W:W,"")</f>
        <v/>
      </c>
      <c r="F921" t="str">
        <f>_xlfn.XLOOKUP(A921,'2023'!B:B,'2023'!AD:AD,"")</f>
        <v/>
      </c>
      <c r="G921" t="str">
        <f>_xlfn.XLOOKUP(A921,'2023'!B:B,'2023'!AE:AE,"")</f>
        <v/>
      </c>
      <c r="H921" t="str">
        <f>_xlfn.XLOOKUP(A921,'2024'!B:B,'2024'!AV:AV,"")</f>
        <v/>
      </c>
      <c r="I921" t="str">
        <f>_xlfn.XLOOKUP(A921,'2024'!B:B,'2024'!AZ:AZ,"")</f>
        <v/>
      </c>
      <c r="J921" t="str">
        <f>_xlfn.XLOOKUP(A921,'2025'!A:A,'2025'!E:E,"")</f>
        <v/>
      </c>
      <c r="K921" t="str">
        <f>_xlfn.XLOOKUP(A921,'2025'!A:A,'2025'!F:F,"")</f>
        <v/>
      </c>
    </row>
    <row r="922" spans="1:11">
      <c r="A922">
        <v>223</v>
      </c>
      <c r="B922" t="str">
        <f>_xlfn.XLOOKUP(A922,'2021'!A:A,'2021'!U:U, "")</f>
        <v/>
      </c>
      <c r="C922" t="str">
        <f>_xlfn.XLOOKUP(A922,'2021'!A:A,'2021'!V:V,"")</f>
        <v/>
      </c>
      <c r="D922" t="str">
        <f>_xlfn.XLOOKUP(A922,'2022'!A:A,'2022'!V:V,"")</f>
        <v/>
      </c>
      <c r="E922" t="str">
        <f>_xlfn.XLOOKUP(A922,'2022'!A:A,'2022'!W:W,"")</f>
        <v/>
      </c>
      <c r="F922" t="str">
        <f>_xlfn.XLOOKUP(A922,'2023'!B:B,'2023'!AD:AD,"")</f>
        <v/>
      </c>
      <c r="G922" t="str">
        <f>_xlfn.XLOOKUP(A922,'2023'!B:B,'2023'!AE:AE,"")</f>
        <v/>
      </c>
      <c r="H922" t="str">
        <f>_xlfn.XLOOKUP(A922,'2024'!B:B,'2024'!AV:AV,"")</f>
        <v/>
      </c>
      <c r="I922" t="str">
        <f>_xlfn.XLOOKUP(A922,'2024'!B:B,'2024'!AZ:AZ,"")</f>
        <v/>
      </c>
      <c r="J922" t="str">
        <f>_xlfn.XLOOKUP(A922,'2025'!A:A,'2025'!E:E,"")</f>
        <v/>
      </c>
      <c r="K922" t="str">
        <f>_xlfn.XLOOKUP(A922,'2025'!A:A,'2025'!F:F,"")</f>
        <v/>
      </c>
    </row>
    <row r="923" spans="1:11">
      <c r="A923">
        <v>495</v>
      </c>
      <c r="B923" t="str">
        <f>_xlfn.XLOOKUP(A923,'2021'!A:A,'2021'!U:U, "")</f>
        <v/>
      </c>
      <c r="C923" t="str">
        <f>_xlfn.XLOOKUP(A923,'2021'!A:A,'2021'!V:V,"")</f>
        <v/>
      </c>
      <c r="D923" t="str">
        <f>_xlfn.XLOOKUP(A923,'2022'!A:A,'2022'!V:V,"")</f>
        <v/>
      </c>
      <c r="E923" t="str">
        <f>_xlfn.XLOOKUP(A923,'2022'!A:A,'2022'!W:W,"")</f>
        <v/>
      </c>
      <c r="F923" t="str">
        <f>_xlfn.XLOOKUP(A923,'2023'!B:B,'2023'!AD:AD,"")</f>
        <v/>
      </c>
      <c r="G923" t="str">
        <f>_xlfn.XLOOKUP(A923,'2023'!B:B,'2023'!AE:AE,"")</f>
        <v/>
      </c>
      <c r="H923" t="str">
        <f>_xlfn.XLOOKUP(A923,'2024'!B:B,'2024'!AV:AV,"")</f>
        <v/>
      </c>
      <c r="I923" t="str">
        <f>_xlfn.XLOOKUP(A923,'2024'!B:B,'2024'!AZ:AZ,"")</f>
        <v/>
      </c>
      <c r="J923" t="str">
        <f>_xlfn.XLOOKUP(A923,'2025'!A:A,'2025'!E:E,"")</f>
        <v/>
      </c>
      <c r="K923" t="str">
        <f>_xlfn.XLOOKUP(A923,'2025'!A:A,'2025'!F:F,"")</f>
        <v/>
      </c>
    </row>
    <row r="924" spans="1:11">
      <c r="A924">
        <v>318</v>
      </c>
      <c r="B924" t="str">
        <f>_xlfn.XLOOKUP(A924,'2021'!A:A,'2021'!U:U, "")</f>
        <v/>
      </c>
      <c r="C924" t="str">
        <f>_xlfn.XLOOKUP(A924,'2021'!A:A,'2021'!V:V,"")</f>
        <v/>
      </c>
      <c r="D924" t="str">
        <f>_xlfn.XLOOKUP(A924,'2022'!A:A,'2022'!V:V,"")</f>
        <v/>
      </c>
      <c r="E924" t="str">
        <f>_xlfn.XLOOKUP(A924,'2022'!A:A,'2022'!W:W,"")</f>
        <v/>
      </c>
      <c r="F924" t="str">
        <f>_xlfn.XLOOKUP(A924,'2023'!B:B,'2023'!AD:AD,"")</f>
        <v/>
      </c>
      <c r="G924" t="str">
        <f>_xlfn.XLOOKUP(A924,'2023'!B:B,'2023'!AE:AE,"")</f>
        <v/>
      </c>
      <c r="H924" t="str">
        <f>_xlfn.XLOOKUP(A924,'2024'!B:B,'2024'!AV:AV,"")</f>
        <v/>
      </c>
      <c r="I924" t="str">
        <f>_xlfn.XLOOKUP(A924,'2024'!B:B,'2024'!AZ:AZ,"")</f>
        <v/>
      </c>
      <c r="J924" t="str">
        <f>_xlfn.XLOOKUP(A924,'2025'!A:A,'2025'!E:E,"")</f>
        <v/>
      </c>
      <c r="K924" t="str">
        <f>_xlfn.XLOOKUP(A924,'2025'!A:A,'2025'!F:F,"")</f>
        <v/>
      </c>
    </row>
    <row r="925" spans="1:11">
      <c r="A925">
        <v>208</v>
      </c>
      <c r="B925" t="str">
        <f>_xlfn.XLOOKUP(A925,'2021'!A:A,'2021'!U:U, "")</f>
        <v/>
      </c>
      <c r="C925" t="str">
        <f>_xlfn.XLOOKUP(A925,'2021'!A:A,'2021'!V:V,"")</f>
        <v/>
      </c>
      <c r="D925" t="str">
        <f>_xlfn.XLOOKUP(A925,'2022'!A:A,'2022'!V:V,"")</f>
        <v/>
      </c>
      <c r="E925" t="str">
        <f>_xlfn.XLOOKUP(A925,'2022'!A:A,'2022'!W:W,"")</f>
        <v/>
      </c>
      <c r="F925" t="str">
        <f>_xlfn.XLOOKUP(A925,'2023'!B:B,'2023'!AD:AD,"")</f>
        <v/>
      </c>
      <c r="G925" t="str">
        <f>_xlfn.XLOOKUP(A925,'2023'!B:B,'2023'!AE:AE,"")</f>
        <v/>
      </c>
      <c r="H925" t="str">
        <f>_xlfn.XLOOKUP(A925,'2024'!B:B,'2024'!AV:AV,"")</f>
        <v/>
      </c>
      <c r="I925" t="str">
        <f>_xlfn.XLOOKUP(A925,'2024'!B:B,'2024'!AZ:AZ,"")</f>
        <v/>
      </c>
      <c r="J925" t="str">
        <f>_xlfn.XLOOKUP(A925,'2025'!A:A,'2025'!E:E,"")</f>
        <v/>
      </c>
      <c r="K925" t="str">
        <f>_xlfn.XLOOKUP(A925,'2025'!A:A,'2025'!F:F,"")</f>
        <v/>
      </c>
    </row>
    <row r="926" spans="1:11">
      <c r="A926">
        <v>401</v>
      </c>
      <c r="B926" t="str">
        <f>_xlfn.XLOOKUP(A926,'2021'!A:A,'2021'!U:U, "")</f>
        <v/>
      </c>
      <c r="C926" t="str">
        <f>_xlfn.XLOOKUP(A926,'2021'!A:A,'2021'!V:V,"")</f>
        <v/>
      </c>
      <c r="D926" t="str">
        <f>_xlfn.XLOOKUP(A926,'2022'!A:A,'2022'!V:V,"")</f>
        <v/>
      </c>
      <c r="E926" t="str">
        <f>_xlfn.XLOOKUP(A926,'2022'!A:A,'2022'!W:W,"")</f>
        <v/>
      </c>
      <c r="F926" t="str">
        <f>_xlfn.XLOOKUP(A926,'2023'!B:B,'2023'!AD:AD,"")</f>
        <v/>
      </c>
      <c r="G926" t="str">
        <f>_xlfn.XLOOKUP(A926,'2023'!B:B,'2023'!AE:AE,"")</f>
        <v/>
      </c>
      <c r="H926" t="str">
        <f>_xlfn.XLOOKUP(A926,'2024'!B:B,'2024'!AV:AV,"")</f>
        <v/>
      </c>
      <c r="I926" t="str">
        <f>_xlfn.XLOOKUP(A926,'2024'!B:B,'2024'!AZ:AZ,"")</f>
        <v/>
      </c>
      <c r="J926" t="str">
        <f>_xlfn.XLOOKUP(A926,'2025'!A:A,'2025'!E:E,"")</f>
        <v/>
      </c>
      <c r="K926" t="str">
        <f>_xlfn.XLOOKUP(A926,'2025'!A:A,'2025'!F:F,"")</f>
        <v/>
      </c>
    </row>
    <row r="927" spans="1:11">
      <c r="A927">
        <v>340</v>
      </c>
      <c r="B927" t="str">
        <f>_xlfn.XLOOKUP(A927,'2021'!A:A,'2021'!U:U, "")</f>
        <v/>
      </c>
      <c r="C927" t="str">
        <f>_xlfn.XLOOKUP(A927,'2021'!A:A,'2021'!V:V,"")</f>
        <v/>
      </c>
      <c r="D927" t="str">
        <f>_xlfn.XLOOKUP(A927,'2022'!A:A,'2022'!V:V,"")</f>
        <v/>
      </c>
      <c r="E927" t="str">
        <f>_xlfn.XLOOKUP(A927,'2022'!A:A,'2022'!W:W,"")</f>
        <v/>
      </c>
      <c r="F927" t="str">
        <f>_xlfn.XLOOKUP(A927,'2023'!B:B,'2023'!AD:AD,"")</f>
        <v/>
      </c>
      <c r="G927" t="str">
        <f>_xlfn.XLOOKUP(A927,'2023'!B:B,'2023'!AE:AE,"")</f>
        <v/>
      </c>
      <c r="H927" t="str">
        <f>_xlfn.XLOOKUP(A927,'2024'!B:B,'2024'!AV:AV,"")</f>
        <v/>
      </c>
      <c r="I927" t="str">
        <f>_xlfn.XLOOKUP(A927,'2024'!B:B,'2024'!AZ:AZ,"")</f>
        <v/>
      </c>
      <c r="J927" t="str">
        <f>_xlfn.XLOOKUP(A927,'2025'!A:A,'2025'!E:E,"")</f>
        <v/>
      </c>
      <c r="K927" t="str">
        <f>_xlfn.XLOOKUP(A927,'2025'!A:A,'2025'!F:F,"")</f>
        <v/>
      </c>
    </row>
    <row r="928" spans="1:11">
      <c r="A928">
        <v>406</v>
      </c>
      <c r="B928" t="str">
        <f>_xlfn.XLOOKUP(A928,'2021'!A:A,'2021'!U:U, "")</f>
        <v/>
      </c>
      <c r="C928" t="str">
        <f>_xlfn.XLOOKUP(A928,'2021'!A:A,'2021'!V:V,"")</f>
        <v/>
      </c>
      <c r="D928" t="str">
        <f>_xlfn.XLOOKUP(A928,'2022'!A:A,'2022'!V:V,"")</f>
        <v/>
      </c>
      <c r="E928" t="str">
        <f>_xlfn.XLOOKUP(A928,'2022'!A:A,'2022'!W:W,"")</f>
        <v/>
      </c>
      <c r="F928" t="str">
        <f>_xlfn.XLOOKUP(A928,'2023'!B:B,'2023'!AD:AD,"")</f>
        <v/>
      </c>
      <c r="G928" t="str">
        <f>_xlfn.XLOOKUP(A928,'2023'!B:B,'2023'!AE:AE,"")</f>
        <v/>
      </c>
      <c r="H928" t="str">
        <f>_xlfn.XLOOKUP(A928,'2024'!B:B,'2024'!AV:AV,"")</f>
        <v/>
      </c>
      <c r="I928" t="str">
        <f>_xlfn.XLOOKUP(A928,'2024'!B:B,'2024'!AZ:AZ,"")</f>
        <v/>
      </c>
      <c r="J928" t="str">
        <f>_xlfn.XLOOKUP(A928,'2025'!A:A,'2025'!E:E,"")</f>
        <v/>
      </c>
      <c r="K928" t="str">
        <f>_xlfn.XLOOKUP(A928,'2025'!A:A,'2025'!F:F,"")</f>
        <v/>
      </c>
    </row>
    <row r="929" spans="1:11">
      <c r="A929">
        <v>301</v>
      </c>
      <c r="B929" t="str">
        <f>_xlfn.XLOOKUP(A929,'2021'!A:A,'2021'!U:U, "")</f>
        <v/>
      </c>
      <c r="C929" t="str">
        <f>_xlfn.XLOOKUP(A929,'2021'!A:A,'2021'!V:V,"")</f>
        <v/>
      </c>
      <c r="D929" t="str">
        <f>_xlfn.XLOOKUP(A929,'2022'!A:A,'2022'!V:V,"")</f>
        <v/>
      </c>
      <c r="E929" t="str">
        <f>_xlfn.XLOOKUP(A929,'2022'!A:A,'2022'!W:W,"")</f>
        <v/>
      </c>
      <c r="F929" t="str">
        <f>_xlfn.XLOOKUP(A929,'2023'!B:B,'2023'!AD:AD,"")</f>
        <v/>
      </c>
      <c r="G929" t="str">
        <f>_xlfn.XLOOKUP(A929,'2023'!B:B,'2023'!AE:AE,"")</f>
        <v/>
      </c>
      <c r="H929" t="str">
        <f>_xlfn.XLOOKUP(A929,'2024'!B:B,'2024'!AV:AV,"")</f>
        <v/>
      </c>
      <c r="I929" t="str">
        <f>_xlfn.XLOOKUP(A929,'2024'!B:B,'2024'!AZ:AZ,"")</f>
        <v/>
      </c>
      <c r="J929" t="str">
        <f>_xlfn.XLOOKUP(A929,'2025'!A:A,'2025'!E:E,"")</f>
        <v/>
      </c>
      <c r="K929" t="str">
        <f>_xlfn.XLOOKUP(A929,'2025'!A:A,'2025'!F:F,"")</f>
        <v/>
      </c>
    </row>
    <row r="930" spans="1:11">
      <c r="A930">
        <v>163</v>
      </c>
      <c r="B930" t="str">
        <f>_xlfn.XLOOKUP(A930,'2021'!A:A,'2021'!U:U, "")</f>
        <v/>
      </c>
      <c r="C930" t="str">
        <f>_xlfn.XLOOKUP(A930,'2021'!A:A,'2021'!V:V,"")</f>
        <v/>
      </c>
      <c r="D930" t="str">
        <f>_xlfn.XLOOKUP(A930,'2022'!A:A,'2022'!V:V,"")</f>
        <v/>
      </c>
      <c r="E930" t="str">
        <f>_xlfn.XLOOKUP(A930,'2022'!A:A,'2022'!W:W,"")</f>
        <v/>
      </c>
      <c r="F930" t="str">
        <f>_xlfn.XLOOKUP(A930,'2023'!B:B,'2023'!AD:AD,"")</f>
        <v/>
      </c>
      <c r="G930" t="str">
        <f>_xlfn.XLOOKUP(A930,'2023'!B:B,'2023'!AE:AE,"")</f>
        <v/>
      </c>
      <c r="H930" t="str">
        <f>_xlfn.XLOOKUP(A930,'2024'!B:B,'2024'!AV:AV,"")</f>
        <v/>
      </c>
      <c r="I930" t="str">
        <f>_xlfn.XLOOKUP(A930,'2024'!B:B,'2024'!AZ:AZ,"")</f>
        <v/>
      </c>
      <c r="J930" t="str">
        <f>_xlfn.XLOOKUP(A930,'2025'!A:A,'2025'!E:E,"")</f>
        <v/>
      </c>
      <c r="K930" t="str">
        <f>_xlfn.XLOOKUP(A930,'2025'!A:A,'2025'!F:F,"")</f>
        <v/>
      </c>
    </row>
    <row r="931" spans="1:11">
      <c r="A931">
        <v>381</v>
      </c>
      <c r="B931" t="str">
        <f>_xlfn.XLOOKUP(A931,'2021'!A:A,'2021'!U:U, "")</f>
        <v/>
      </c>
      <c r="C931" t="str">
        <f>_xlfn.XLOOKUP(A931,'2021'!A:A,'2021'!V:V,"")</f>
        <v/>
      </c>
      <c r="D931" t="str">
        <f>_xlfn.XLOOKUP(A931,'2022'!A:A,'2022'!V:V,"")</f>
        <v/>
      </c>
      <c r="E931" t="str">
        <f>_xlfn.XLOOKUP(A931,'2022'!A:A,'2022'!W:W,"")</f>
        <v/>
      </c>
      <c r="F931" t="str">
        <f>_xlfn.XLOOKUP(A931,'2023'!B:B,'2023'!AD:AD,"")</f>
        <v/>
      </c>
      <c r="G931" t="str">
        <f>_xlfn.XLOOKUP(A931,'2023'!B:B,'2023'!AE:AE,"")</f>
        <v/>
      </c>
      <c r="H931" t="str">
        <f>_xlfn.XLOOKUP(A931,'2024'!B:B,'2024'!AV:AV,"")</f>
        <v/>
      </c>
      <c r="I931" t="str">
        <f>_xlfn.XLOOKUP(A931,'2024'!B:B,'2024'!AZ:AZ,"")</f>
        <v/>
      </c>
      <c r="J931" t="str">
        <f>_xlfn.XLOOKUP(A931,'2025'!A:A,'2025'!E:E,"")</f>
        <v/>
      </c>
      <c r="K931" t="str">
        <f>_xlfn.XLOOKUP(A931,'2025'!A:A,'2025'!F:F,"")</f>
        <v/>
      </c>
    </row>
    <row r="932" spans="1:11">
      <c r="A932">
        <v>186</v>
      </c>
      <c r="B932" t="str">
        <f>_xlfn.XLOOKUP(A932,'2021'!A:A,'2021'!U:U, "")</f>
        <v/>
      </c>
      <c r="C932" t="str">
        <f>_xlfn.XLOOKUP(A932,'2021'!A:A,'2021'!V:V,"")</f>
        <v/>
      </c>
      <c r="D932" t="str">
        <f>_xlfn.XLOOKUP(A932,'2022'!A:A,'2022'!V:V,"")</f>
        <v/>
      </c>
      <c r="E932" t="str">
        <f>_xlfn.XLOOKUP(A932,'2022'!A:A,'2022'!W:W,"")</f>
        <v/>
      </c>
      <c r="F932" t="str">
        <f>_xlfn.XLOOKUP(A932,'2023'!B:B,'2023'!AD:AD,"")</f>
        <v/>
      </c>
      <c r="G932" t="str">
        <f>_xlfn.XLOOKUP(A932,'2023'!B:B,'2023'!AE:AE,"")</f>
        <v/>
      </c>
      <c r="H932" t="str">
        <f>_xlfn.XLOOKUP(A932,'2024'!B:B,'2024'!AV:AV,"")</f>
        <v/>
      </c>
      <c r="I932" t="str">
        <f>_xlfn.XLOOKUP(A932,'2024'!B:B,'2024'!AZ:AZ,"")</f>
        <v/>
      </c>
      <c r="J932" t="str">
        <f>_xlfn.XLOOKUP(A932,'2025'!A:A,'2025'!E:E,"")</f>
        <v/>
      </c>
      <c r="K932" t="str">
        <f>_xlfn.XLOOKUP(A932,'2025'!A:A,'2025'!F:F,"")</f>
        <v/>
      </c>
    </row>
    <row r="933" spans="1:11">
      <c r="A933">
        <v>327</v>
      </c>
      <c r="B933" t="str">
        <f>_xlfn.XLOOKUP(A933,'2021'!A:A,'2021'!U:U, "")</f>
        <v/>
      </c>
      <c r="C933" t="str">
        <f>_xlfn.XLOOKUP(A933,'2021'!A:A,'2021'!V:V,"")</f>
        <v/>
      </c>
      <c r="D933" t="str">
        <f>_xlfn.XLOOKUP(A933,'2022'!A:A,'2022'!V:V,"")</f>
        <v/>
      </c>
      <c r="E933" t="str">
        <f>_xlfn.XLOOKUP(A933,'2022'!A:A,'2022'!W:W,"")</f>
        <v/>
      </c>
      <c r="F933" t="str">
        <f>_xlfn.XLOOKUP(A933,'2023'!B:B,'2023'!AD:AD,"")</f>
        <v/>
      </c>
      <c r="G933" t="str">
        <f>_xlfn.XLOOKUP(A933,'2023'!B:B,'2023'!AE:AE,"")</f>
        <v/>
      </c>
      <c r="H933" t="str">
        <f>_xlfn.XLOOKUP(A933,'2024'!B:B,'2024'!AV:AV,"")</f>
        <v/>
      </c>
      <c r="I933" t="str">
        <f>_xlfn.XLOOKUP(A933,'2024'!B:B,'2024'!AZ:AZ,"")</f>
        <v/>
      </c>
      <c r="J933" t="str">
        <f>_xlfn.XLOOKUP(A933,'2025'!A:A,'2025'!E:E,"")</f>
        <v/>
      </c>
      <c r="K933" t="str">
        <f>_xlfn.XLOOKUP(A933,'2025'!A:A,'2025'!F:F,"")</f>
        <v/>
      </c>
    </row>
    <row r="934" spans="1:11">
      <c r="A934">
        <v>90</v>
      </c>
      <c r="B934" t="str">
        <f>_xlfn.XLOOKUP(A934,'2021'!A:A,'2021'!U:U, "")</f>
        <v/>
      </c>
      <c r="C934" t="str">
        <f>_xlfn.XLOOKUP(A934,'2021'!A:A,'2021'!V:V,"")</f>
        <v/>
      </c>
      <c r="D934" t="str">
        <f>_xlfn.XLOOKUP(A934,'2022'!A:A,'2022'!V:V,"")</f>
        <v/>
      </c>
      <c r="E934" t="str">
        <f>_xlfn.XLOOKUP(A934,'2022'!A:A,'2022'!W:W,"")</f>
        <v/>
      </c>
      <c r="F934" t="str">
        <f>_xlfn.XLOOKUP(A934,'2023'!B:B,'2023'!AD:AD,"")</f>
        <v/>
      </c>
      <c r="G934" t="str">
        <f>_xlfn.XLOOKUP(A934,'2023'!B:B,'2023'!AE:AE,"")</f>
        <v/>
      </c>
      <c r="H934" t="str">
        <f>_xlfn.XLOOKUP(A934,'2024'!B:B,'2024'!AV:AV,"")</f>
        <v/>
      </c>
      <c r="I934" t="str">
        <f>_xlfn.XLOOKUP(A934,'2024'!B:B,'2024'!AZ:AZ,"")</f>
        <v/>
      </c>
      <c r="J934" t="str">
        <f>_xlfn.XLOOKUP(A934,'2025'!A:A,'2025'!E:E,"")</f>
        <v/>
      </c>
      <c r="K934" t="str">
        <f>_xlfn.XLOOKUP(A934,'2025'!A:A,'2025'!F:F,"")</f>
        <v/>
      </c>
    </row>
    <row r="935" spans="1:11">
      <c r="A935">
        <v>271</v>
      </c>
      <c r="B935" t="str">
        <f>_xlfn.XLOOKUP(A935,'2021'!A:A,'2021'!U:U, "")</f>
        <v/>
      </c>
      <c r="C935" t="str">
        <f>_xlfn.XLOOKUP(A935,'2021'!A:A,'2021'!V:V,"")</f>
        <v/>
      </c>
      <c r="D935" t="str">
        <f>_xlfn.XLOOKUP(A935,'2022'!A:A,'2022'!V:V,"")</f>
        <v/>
      </c>
      <c r="E935" t="str">
        <f>_xlfn.XLOOKUP(A935,'2022'!A:A,'2022'!W:W,"")</f>
        <v/>
      </c>
      <c r="F935" t="str">
        <f>_xlfn.XLOOKUP(A935,'2023'!B:B,'2023'!AD:AD,"")</f>
        <v/>
      </c>
      <c r="G935" t="str">
        <f>_xlfn.XLOOKUP(A935,'2023'!B:B,'2023'!AE:AE,"")</f>
        <v/>
      </c>
      <c r="H935" t="str">
        <f>_xlfn.XLOOKUP(A935,'2024'!B:B,'2024'!AV:AV,"")</f>
        <v/>
      </c>
      <c r="I935" t="str">
        <f>_xlfn.XLOOKUP(A935,'2024'!B:B,'2024'!AZ:AZ,"")</f>
        <v/>
      </c>
      <c r="J935" t="str">
        <f>_xlfn.XLOOKUP(A935,'2025'!A:A,'2025'!E:E,"")</f>
        <v/>
      </c>
      <c r="K935" t="str">
        <f>_xlfn.XLOOKUP(A935,'2025'!A:A,'2025'!F:F,"")</f>
        <v/>
      </c>
    </row>
    <row r="936" spans="1:11">
      <c r="A936">
        <v>241</v>
      </c>
      <c r="B936" t="str">
        <f>_xlfn.XLOOKUP(A936,'2021'!A:A,'2021'!U:U, "")</f>
        <v/>
      </c>
      <c r="C936" t="str">
        <f>_xlfn.XLOOKUP(A936,'2021'!A:A,'2021'!V:V,"")</f>
        <v/>
      </c>
      <c r="D936" t="str">
        <f>_xlfn.XLOOKUP(A936,'2022'!A:A,'2022'!V:V,"")</f>
        <v/>
      </c>
      <c r="E936" t="str">
        <f>_xlfn.XLOOKUP(A936,'2022'!A:A,'2022'!W:W,"")</f>
        <v/>
      </c>
      <c r="F936" t="str">
        <f>_xlfn.XLOOKUP(A936,'2023'!B:B,'2023'!AD:AD,"")</f>
        <v/>
      </c>
      <c r="G936" t="str">
        <f>_xlfn.XLOOKUP(A936,'2023'!B:B,'2023'!AE:AE,"")</f>
        <v/>
      </c>
      <c r="H936" t="str">
        <f>_xlfn.XLOOKUP(A936,'2024'!B:B,'2024'!AV:AV,"")</f>
        <v/>
      </c>
      <c r="I936" t="str">
        <f>_xlfn.XLOOKUP(A936,'2024'!B:B,'2024'!AZ:AZ,"")</f>
        <v/>
      </c>
      <c r="J936" t="str">
        <f>_xlfn.XLOOKUP(A936,'2025'!A:A,'2025'!E:E,"")</f>
        <v/>
      </c>
      <c r="K936" t="str">
        <f>_xlfn.XLOOKUP(A936,'2025'!A:A,'2025'!F:F,"")</f>
        <v/>
      </c>
    </row>
    <row r="937" spans="1:11">
      <c r="A937">
        <v>350</v>
      </c>
      <c r="B937" t="str">
        <f>_xlfn.XLOOKUP(A937,'2021'!A:A,'2021'!U:U, "")</f>
        <v/>
      </c>
      <c r="C937" t="str">
        <f>_xlfn.XLOOKUP(A937,'2021'!A:A,'2021'!V:V,"")</f>
        <v/>
      </c>
      <c r="D937" t="str">
        <f>_xlfn.XLOOKUP(A937,'2022'!A:A,'2022'!V:V,"")</f>
        <v/>
      </c>
      <c r="E937" t="str">
        <f>_xlfn.XLOOKUP(A937,'2022'!A:A,'2022'!W:W,"")</f>
        <v/>
      </c>
      <c r="F937" t="str">
        <f>_xlfn.XLOOKUP(A937,'2023'!B:B,'2023'!AD:AD,"")</f>
        <v/>
      </c>
      <c r="G937" t="str">
        <f>_xlfn.XLOOKUP(A937,'2023'!B:B,'2023'!AE:AE,"")</f>
        <v/>
      </c>
      <c r="H937" t="str">
        <f>_xlfn.XLOOKUP(A937,'2024'!B:B,'2024'!AV:AV,"")</f>
        <v/>
      </c>
      <c r="I937" t="str">
        <f>_xlfn.XLOOKUP(A937,'2024'!B:B,'2024'!AZ:AZ,"")</f>
        <v/>
      </c>
      <c r="J937" t="str">
        <f>_xlfn.XLOOKUP(A937,'2025'!A:A,'2025'!E:E,"")</f>
        <v/>
      </c>
      <c r="K937" t="str">
        <f>_xlfn.XLOOKUP(A937,'2025'!A:A,'2025'!F:F,"")</f>
        <v/>
      </c>
    </row>
    <row r="938" spans="1:11">
      <c r="A938">
        <v>141</v>
      </c>
      <c r="B938" t="str">
        <f>_xlfn.XLOOKUP(A938,'2021'!A:A,'2021'!U:U, "")</f>
        <v/>
      </c>
      <c r="C938" t="str">
        <f>_xlfn.XLOOKUP(A938,'2021'!A:A,'2021'!V:V,"")</f>
        <v/>
      </c>
      <c r="D938" t="str">
        <f>_xlfn.XLOOKUP(A938,'2022'!A:A,'2022'!V:V,"")</f>
        <v/>
      </c>
      <c r="E938" t="str">
        <f>_xlfn.XLOOKUP(A938,'2022'!A:A,'2022'!W:W,"")</f>
        <v/>
      </c>
      <c r="F938" t="str">
        <f>_xlfn.XLOOKUP(A938,'2023'!B:B,'2023'!AD:AD,"")</f>
        <v/>
      </c>
      <c r="G938" t="str">
        <f>_xlfn.XLOOKUP(A938,'2023'!B:B,'2023'!AE:AE,"")</f>
        <v/>
      </c>
      <c r="H938" t="str">
        <f>_xlfn.XLOOKUP(A938,'2024'!B:B,'2024'!AV:AV,"")</f>
        <v/>
      </c>
      <c r="I938" t="str">
        <f>_xlfn.XLOOKUP(A938,'2024'!B:B,'2024'!AZ:AZ,"")</f>
        <v/>
      </c>
      <c r="J938" t="str">
        <f>_xlfn.XLOOKUP(A938,'2025'!A:A,'2025'!E:E,"")</f>
        <v/>
      </c>
      <c r="K938" t="str">
        <f>_xlfn.XLOOKUP(A938,'2025'!A:A,'2025'!F:F,"")</f>
        <v/>
      </c>
    </row>
    <row r="939" spans="1:11">
      <c r="A939">
        <v>140</v>
      </c>
      <c r="B939" t="str">
        <f>_xlfn.XLOOKUP(A939,'2021'!A:A,'2021'!U:U, "")</f>
        <v/>
      </c>
      <c r="C939" t="str">
        <f>_xlfn.XLOOKUP(A939,'2021'!A:A,'2021'!V:V,"")</f>
        <v/>
      </c>
      <c r="D939" t="str">
        <f>_xlfn.XLOOKUP(A939,'2022'!A:A,'2022'!V:V,"")</f>
        <v/>
      </c>
      <c r="E939" t="str">
        <f>_xlfn.XLOOKUP(A939,'2022'!A:A,'2022'!W:W,"")</f>
        <v/>
      </c>
      <c r="F939" t="str">
        <f>_xlfn.XLOOKUP(A939,'2023'!B:B,'2023'!AD:AD,"")</f>
        <v/>
      </c>
      <c r="G939" t="str">
        <f>_xlfn.XLOOKUP(A939,'2023'!B:B,'2023'!AE:AE,"")</f>
        <v/>
      </c>
      <c r="H939" t="str">
        <f>_xlfn.XLOOKUP(A939,'2024'!B:B,'2024'!AV:AV,"")</f>
        <v/>
      </c>
      <c r="I939" t="str">
        <f>_xlfn.XLOOKUP(A939,'2024'!B:B,'2024'!AZ:AZ,"")</f>
        <v/>
      </c>
      <c r="J939" t="str">
        <f>_xlfn.XLOOKUP(A939,'2025'!A:A,'2025'!E:E,"")</f>
        <v/>
      </c>
      <c r="K939" t="str">
        <f>_xlfn.XLOOKUP(A939,'2025'!A:A,'2025'!F:F,"")</f>
        <v/>
      </c>
    </row>
    <row r="940" spans="1:11">
      <c r="A940">
        <v>110</v>
      </c>
      <c r="B940" t="str">
        <f>_xlfn.XLOOKUP(A940,'2021'!A:A,'2021'!U:U, "")</f>
        <v/>
      </c>
      <c r="C940" t="str">
        <f>_xlfn.XLOOKUP(A940,'2021'!A:A,'2021'!V:V,"")</f>
        <v/>
      </c>
      <c r="D940" t="str">
        <f>_xlfn.XLOOKUP(A940,'2022'!A:A,'2022'!V:V,"")</f>
        <v/>
      </c>
      <c r="E940" t="str">
        <f>_xlfn.XLOOKUP(A940,'2022'!A:A,'2022'!W:W,"")</f>
        <v/>
      </c>
      <c r="F940" t="str">
        <f>_xlfn.XLOOKUP(A940,'2023'!B:B,'2023'!AD:AD,"")</f>
        <v/>
      </c>
      <c r="G940" t="str">
        <f>_xlfn.XLOOKUP(A940,'2023'!B:B,'2023'!AE:AE,"")</f>
        <v/>
      </c>
      <c r="H940" t="str">
        <f>_xlfn.XLOOKUP(A940,'2024'!B:B,'2024'!AV:AV,"")</f>
        <v/>
      </c>
      <c r="I940" t="str">
        <f>_xlfn.XLOOKUP(A940,'2024'!B:B,'2024'!AZ:AZ,"")</f>
        <v/>
      </c>
      <c r="J940" t="str">
        <f>_xlfn.XLOOKUP(A940,'2025'!A:A,'2025'!E:E,"")</f>
        <v/>
      </c>
      <c r="K940" t="str">
        <f>_xlfn.XLOOKUP(A940,'2025'!A:A,'2025'!F:F,"")</f>
        <v/>
      </c>
    </row>
    <row r="941" spans="1:11">
      <c r="A941">
        <v>356</v>
      </c>
      <c r="B941" t="str">
        <f>_xlfn.XLOOKUP(A941,'2021'!A:A,'2021'!U:U, "")</f>
        <v/>
      </c>
      <c r="C941" t="str">
        <f>_xlfn.XLOOKUP(A941,'2021'!A:A,'2021'!V:V,"")</f>
        <v/>
      </c>
      <c r="D941" t="str">
        <f>_xlfn.XLOOKUP(A941,'2022'!A:A,'2022'!V:V,"")</f>
        <v/>
      </c>
      <c r="E941" t="str">
        <f>_xlfn.XLOOKUP(A941,'2022'!A:A,'2022'!W:W,"")</f>
        <v/>
      </c>
      <c r="F941" t="str">
        <f>_xlfn.XLOOKUP(A941,'2023'!B:B,'2023'!AD:AD,"")</f>
        <v/>
      </c>
      <c r="G941" t="str">
        <f>_xlfn.XLOOKUP(A941,'2023'!B:B,'2023'!AE:AE,"")</f>
        <v/>
      </c>
      <c r="H941" t="str">
        <f>_xlfn.XLOOKUP(A941,'2024'!B:B,'2024'!AV:AV,"")</f>
        <v/>
      </c>
      <c r="I941" t="str">
        <f>_xlfn.XLOOKUP(A941,'2024'!B:B,'2024'!AZ:AZ,"")</f>
        <v/>
      </c>
      <c r="J941" t="str">
        <f>_xlfn.XLOOKUP(A941,'2025'!A:A,'2025'!E:E,"")</f>
        <v/>
      </c>
      <c r="K941" t="str">
        <f>_xlfn.XLOOKUP(A941,'2025'!A:A,'2025'!F:F,"")</f>
        <v/>
      </c>
    </row>
    <row r="942" spans="1:11">
      <c r="A942">
        <v>377</v>
      </c>
      <c r="B942" t="str">
        <f>_xlfn.XLOOKUP(A942,'2021'!A:A,'2021'!U:U, "")</f>
        <v/>
      </c>
      <c r="C942" t="str">
        <f>_xlfn.XLOOKUP(A942,'2021'!A:A,'2021'!V:V,"")</f>
        <v/>
      </c>
      <c r="D942" t="str">
        <f>_xlfn.XLOOKUP(A942,'2022'!A:A,'2022'!V:V,"")</f>
        <v/>
      </c>
      <c r="E942" t="str">
        <f>_xlfn.XLOOKUP(A942,'2022'!A:A,'2022'!W:W,"")</f>
        <v/>
      </c>
      <c r="F942" t="str">
        <f>_xlfn.XLOOKUP(A942,'2023'!B:B,'2023'!AD:AD,"")</f>
        <v/>
      </c>
      <c r="G942" t="str">
        <f>_xlfn.XLOOKUP(A942,'2023'!B:B,'2023'!AE:AE,"")</f>
        <v/>
      </c>
      <c r="H942" t="str">
        <f>_xlfn.XLOOKUP(A942,'2024'!B:B,'2024'!AV:AV,"")</f>
        <v/>
      </c>
      <c r="I942" t="str">
        <f>_xlfn.XLOOKUP(A942,'2024'!B:B,'2024'!AZ:AZ,"")</f>
        <v/>
      </c>
      <c r="J942" t="str">
        <f>_xlfn.XLOOKUP(A942,'2025'!A:A,'2025'!E:E,"")</f>
        <v/>
      </c>
      <c r="K942" t="str">
        <f>_xlfn.XLOOKUP(A942,'2025'!A:A,'2025'!F:F,"")</f>
        <v/>
      </c>
    </row>
    <row r="943" spans="1:11">
      <c r="A943">
        <v>333</v>
      </c>
      <c r="B943" t="str">
        <f>_xlfn.XLOOKUP(A943,'2021'!A:A,'2021'!U:U, "")</f>
        <v/>
      </c>
      <c r="C943" t="str">
        <f>_xlfn.XLOOKUP(A943,'2021'!A:A,'2021'!V:V,"")</f>
        <v/>
      </c>
      <c r="D943" t="str">
        <f>_xlfn.XLOOKUP(A943,'2022'!A:A,'2022'!V:V,"")</f>
        <v/>
      </c>
      <c r="E943" t="str">
        <f>_xlfn.XLOOKUP(A943,'2022'!A:A,'2022'!W:W,"")</f>
        <v/>
      </c>
      <c r="F943" t="str">
        <f>_xlfn.XLOOKUP(A943,'2023'!B:B,'2023'!AD:AD,"")</f>
        <v/>
      </c>
      <c r="G943" t="str">
        <f>_xlfn.XLOOKUP(A943,'2023'!B:B,'2023'!AE:AE,"")</f>
        <v/>
      </c>
      <c r="H943" t="str">
        <f>_xlfn.XLOOKUP(A943,'2024'!B:B,'2024'!AV:AV,"")</f>
        <v/>
      </c>
      <c r="I943" t="str">
        <f>_xlfn.XLOOKUP(A943,'2024'!B:B,'2024'!AZ:AZ,"")</f>
        <v/>
      </c>
      <c r="J943" t="str">
        <f>_xlfn.XLOOKUP(A943,'2025'!A:A,'2025'!E:E,"")</f>
        <v/>
      </c>
      <c r="K943" t="str">
        <f>_xlfn.XLOOKUP(A943,'2025'!A:A,'2025'!F:F,"")</f>
        <v/>
      </c>
    </row>
    <row r="944" spans="1:11">
      <c r="A944">
        <v>262</v>
      </c>
      <c r="B944" t="str">
        <f>_xlfn.XLOOKUP(A944,'2021'!A:A,'2021'!U:U, "")</f>
        <v/>
      </c>
      <c r="C944" t="str">
        <f>_xlfn.XLOOKUP(A944,'2021'!A:A,'2021'!V:V,"")</f>
        <v/>
      </c>
      <c r="D944" t="str">
        <f>_xlfn.XLOOKUP(A944,'2022'!A:A,'2022'!V:V,"")</f>
        <v/>
      </c>
      <c r="E944" t="str">
        <f>_xlfn.XLOOKUP(A944,'2022'!A:A,'2022'!W:W,"")</f>
        <v/>
      </c>
      <c r="F944" t="str">
        <f>_xlfn.XLOOKUP(A944,'2023'!B:B,'2023'!AD:AD,"")</f>
        <v/>
      </c>
      <c r="G944" t="str">
        <f>_xlfn.XLOOKUP(A944,'2023'!B:B,'2023'!AE:AE,"")</f>
        <v/>
      </c>
      <c r="H944" t="str">
        <f>_xlfn.XLOOKUP(A944,'2024'!B:B,'2024'!AV:AV,"")</f>
        <v/>
      </c>
      <c r="I944" t="str">
        <f>_xlfn.XLOOKUP(A944,'2024'!B:B,'2024'!AZ:AZ,"")</f>
        <v/>
      </c>
      <c r="J944" t="str">
        <f>_xlfn.XLOOKUP(A944,'2025'!A:A,'2025'!E:E,"")</f>
        <v/>
      </c>
      <c r="K944" t="str">
        <f>_xlfn.XLOOKUP(A944,'2025'!A:A,'2025'!F:F,"")</f>
        <v/>
      </c>
    </row>
    <row r="945" spans="1:11">
      <c r="A945">
        <v>287</v>
      </c>
      <c r="B945" t="str">
        <f>_xlfn.XLOOKUP(A945,'2021'!A:A,'2021'!U:U, "")</f>
        <v/>
      </c>
      <c r="C945" t="str">
        <f>_xlfn.XLOOKUP(A945,'2021'!A:A,'2021'!V:V,"")</f>
        <v/>
      </c>
      <c r="D945" t="str">
        <f>_xlfn.XLOOKUP(A945,'2022'!A:A,'2022'!V:V,"")</f>
        <v/>
      </c>
      <c r="E945" t="str">
        <f>_xlfn.XLOOKUP(A945,'2022'!A:A,'2022'!W:W,"")</f>
        <v/>
      </c>
      <c r="F945" t="str">
        <f>_xlfn.XLOOKUP(A945,'2023'!B:B,'2023'!AD:AD,"")</f>
        <v/>
      </c>
      <c r="G945" t="str">
        <f>_xlfn.XLOOKUP(A945,'2023'!B:B,'2023'!AE:AE,"")</f>
        <v/>
      </c>
      <c r="H945" t="str">
        <f>_xlfn.XLOOKUP(A945,'2024'!B:B,'2024'!AV:AV,"")</f>
        <v/>
      </c>
      <c r="I945" t="str">
        <f>_xlfn.XLOOKUP(A945,'2024'!B:B,'2024'!AZ:AZ,"")</f>
        <v/>
      </c>
      <c r="J945" t="str">
        <f>_xlfn.XLOOKUP(A945,'2025'!A:A,'2025'!E:E,"")</f>
        <v/>
      </c>
      <c r="K945" t="str">
        <f>_xlfn.XLOOKUP(A945,'2025'!A:A,'2025'!F:F,"")</f>
        <v/>
      </c>
    </row>
    <row r="946" spans="1:11">
      <c r="A946">
        <v>317</v>
      </c>
      <c r="B946" t="str">
        <f>_xlfn.XLOOKUP(A946,'2021'!A:A,'2021'!U:U, "")</f>
        <v/>
      </c>
      <c r="C946" t="str">
        <f>_xlfn.XLOOKUP(A946,'2021'!A:A,'2021'!V:V,"")</f>
        <v/>
      </c>
      <c r="D946" t="str">
        <f>_xlfn.XLOOKUP(A946,'2022'!A:A,'2022'!V:V,"")</f>
        <v/>
      </c>
      <c r="E946" t="str">
        <f>_xlfn.XLOOKUP(A946,'2022'!A:A,'2022'!W:W,"")</f>
        <v/>
      </c>
      <c r="F946" t="str">
        <f>_xlfn.XLOOKUP(A946,'2023'!B:B,'2023'!AD:AD,"")</f>
        <v/>
      </c>
      <c r="G946" t="str">
        <f>_xlfn.XLOOKUP(A946,'2023'!B:B,'2023'!AE:AE,"")</f>
        <v/>
      </c>
      <c r="H946" t="str">
        <f>_xlfn.XLOOKUP(A946,'2024'!B:B,'2024'!AV:AV,"")</f>
        <v/>
      </c>
      <c r="I946" t="str">
        <f>_xlfn.XLOOKUP(A946,'2024'!B:B,'2024'!AZ:AZ,"")</f>
        <v/>
      </c>
      <c r="J946" t="str">
        <f>_xlfn.XLOOKUP(A946,'2025'!A:A,'2025'!E:E,"")</f>
        <v/>
      </c>
      <c r="K946" t="str">
        <f>_xlfn.XLOOKUP(A946,'2025'!A:A,'2025'!F:F,"")</f>
        <v/>
      </c>
    </row>
    <row r="947" spans="1:11">
      <c r="A947">
        <v>438</v>
      </c>
      <c r="B947" t="str">
        <f>_xlfn.XLOOKUP(A947,'2021'!A:A,'2021'!U:U, "")</f>
        <v/>
      </c>
      <c r="C947" t="str">
        <f>_xlfn.XLOOKUP(A947,'2021'!A:A,'2021'!V:V,"")</f>
        <v/>
      </c>
      <c r="D947" t="str">
        <f>_xlfn.XLOOKUP(A947,'2022'!A:A,'2022'!V:V,"")</f>
        <v/>
      </c>
      <c r="E947" t="str">
        <f>_xlfn.XLOOKUP(A947,'2022'!A:A,'2022'!W:W,"")</f>
        <v/>
      </c>
      <c r="F947" t="str">
        <f>_xlfn.XLOOKUP(A947,'2023'!B:B,'2023'!AD:AD,"")</f>
        <v/>
      </c>
      <c r="G947" t="str">
        <f>_xlfn.XLOOKUP(A947,'2023'!B:B,'2023'!AE:AE,"")</f>
        <v/>
      </c>
      <c r="H947" t="str">
        <f>_xlfn.XLOOKUP(A947,'2024'!B:B,'2024'!AV:AV,"")</f>
        <v/>
      </c>
      <c r="I947" t="str">
        <f>_xlfn.XLOOKUP(A947,'2024'!B:B,'2024'!AZ:AZ,"")</f>
        <v/>
      </c>
      <c r="J947" t="str">
        <f>_xlfn.XLOOKUP(A947,'2025'!A:A,'2025'!E:E,"")</f>
        <v/>
      </c>
      <c r="K947" t="str">
        <f>_xlfn.XLOOKUP(A947,'2025'!A:A,'2025'!F:F,"")</f>
        <v/>
      </c>
    </row>
    <row r="948" spans="1:11">
      <c r="A948">
        <v>467</v>
      </c>
      <c r="B948" t="str">
        <f>_xlfn.XLOOKUP(A948,'2021'!A:A,'2021'!U:U, "")</f>
        <v/>
      </c>
      <c r="C948" t="str">
        <f>_xlfn.XLOOKUP(A948,'2021'!A:A,'2021'!V:V,"")</f>
        <v/>
      </c>
      <c r="D948" t="str">
        <f>_xlfn.XLOOKUP(A948,'2022'!A:A,'2022'!V:V,"")</f>
        <v/>
      </c>
      <c r="E948" t="str">
        <f>_xlfn.XLOOKUP(A948,'2022'!A:A,'2022'!W:W,"")</f>
        <v/>
      </c>
      <c r="F948" t="str">
        <f>_xlfn.XLOOKUP(A948,'2023'!B:B,'2023'!AD:AD,"")</f>
        <v/>
      </c>
      <c r="G948" t="str">
        <f>_xlfn.XLOOKUP(A948,'2023'!B:B,'2023'!AE:AE,"")</f>
        <v/>
      </c>
      <c r="H948" t="str">
        <f>_xlfn.XLOOKUP(A948,'2024'!B:B,'2024'!AV:AV,"")</f>
        <v/>
      </c>
      <c r="I948" t="str">
        <f>_xlfn.XLOOKUP(A948,'2024'!B:B,'2024'!AZ:AZ,"")</f>
        <v/>
      </c>
      <c r="J948" t="str">
        <f>_xlfn.XLOOKUP(A948,'2025'!A:A,'2025'!E:E,"")</f>
        <v/>
      </c>
      <c r="K948" t="str">
        <f>_xlfn.XLOOKUP(A948,'2025'!A:A,'2025'!F:F,"")</f>
        <v/>
      </c>
    </row>
    <row r="949" spans="1:11">
      <c r="A949">
        <v>168</v>
      </c>
      <c r="B949" t="str">
        <f>_xlfn.XLOOKUP(A949,'2021'!A:A,'2021'!U:U, "")</f>
        <v/>
      </c>
      <c r="C949" t="str">
        <f>_xlfn.XLOOKUP(A949,'2021'!A:A,'2021'!V:V,"")</f>
        <v/>
      </c>
      <c r="D949" t="str">
        <f>_xlfn.XLOOKUP(A949,'2022'!A:A,'2022'!V:V,"")</f>
        <v/>
      </c>
      <c r="E949" t="str">
        <f>_xlfn.XLOOKUP(A949,'2022'!A:A,'2022'!W:W,"")</f>
        <v/>
      </c>
      <c r="F949" t="str">
        <f>_xlfn.XLOOKUP(A949,'2023'!B:B,'2023'!AD:AD,"")</f>
        <v/>
      </c>
      <c r="G949" t="str">
        <f>_xlfn.XLOOKUP(A949,'2023'!B:B,'2023'!AE:AE,"")</f>
        <v/>
      </c>
      <c r="H949" t="str">
        <f>_xlfn.XLOOKUP(A949,'2024'!B:B,'2024'!AV:AV,"")</f>
        <v/>
      </c>
      <c r="I949" t="str">
        <f>_xlfn.XLOOKUP(A949,'2024'!B:B,'2024'!AZ:AZ,"")</f>
        <v/>
      </c>
      <c r="J949" t="str">
        <f>_xlfn.XLOOKUP(A949,'2025'!A:A,'2025'!E:E,"")</f>
        <v/>
      </c>
      <c r="K949" t="str">
        <f>_xlfn.XLOOKUP(A949,'2025'!A:A,'2025'!F:F,"")</f>
        <v/>
      </c>
    </row>
    <row r="950" spans="1:11">
      <c r="A950">
        <v>23</v>
      </c>
      <c r="B950" t="str">
        <f>_xlfn.XLOOKUP(A950,'2021'!A:A,'2021'!U:U, "")</f>
        <v/>
      </c>
      <c r="C950" t="str">
        <f>_xlfn.XLOOKUP(A950,'2021'!A:A,'2021'!V:V,"")</f>
        <v/>
      </c>
      <c r="D950" t="str">
        <f>_xlfn.XLOOKUP(A950,'2022'!A:A,'2022'!V:V,"")</f>
        <v/>
      </c>
      <c r="E950" t="str">
        <f>_xlfn.XLOOKUP(A950,'2022'!A:A,'2022'!W:W,"")</f>
        <v/>
      </c>
      <c r="F950" t="str">
        <f>_xlfn.XLOOKUP(A950,'2023'!B:B,'2023'!AD:AD,"")</f>
        <v/>
      </c>
      <c r="G950" t="str">
        <f>_xlfn.XLOOKUP(A950,'2023'!B:B,'2023'!AE:AE,"")</f>
        <v/>
      </c>
      <c r="H950" t="str">
        <f>_xlfn.XLOOKUP(A950,'2024'!B:B,'2024'!AV:AV,"")</f>
        <v/>
      </c>
      <c r="I950" t="str">
        <f>_xlfn.XLOOKUP(A950,'2024'!B:B,'2024'!AZ:AZ,"")</f>
        <v/>
      </c>
      <c r="J950" t="str">
        <f>_xlfn.XLOOKUP(A950,'2025'!A:A,'2025'!E:E,"")</f>
        <v/>
      </c>
      <c r="K950" t="str">
        <f>_xlfn.XLOOKUP(A950,'2025'!A:A,'2025'!F:F,"")</f>
        <v/>
      </c>
    </row>
    <row r="951" spans="1:11">
      <c r="A951">
        <v>15</v>
      </c>
      <c r="B951" t="str">
        <f>_xlfn.XLOOKUP(A951,'2021'!A:A,'2021'!U:U, "")</f>
        <v/>
      </c>
      <c r="C951" t="str">
        <f>_xlfn.XLOOKUP(A951,'2021'!A:A,'2021'!V:V,"")</f>
        <v/>
      </c>
      <c r="D951" t="str">
        <f>_xlfn.XLOOKUP(A951,'2022'!A:A,'2022'!V:V,"")</f>
        <v/>
      </c>
      <c r="E951" t="str">
        <f>_xlfn.XLOOKUP(A951,'2022'!A:A,'2022'!W:W,"")</f>
        <v/>
      </c>
      <c r="F951" t="str">
        <f>_xlfn.XLOOKUP(A951,'2023'!B:B,'2023'!AD:AD,"")</f>
        <v/>
      </c>
      <c r="G951" t="str">
        <f>_xlfn.XLOOKUP(A951,'2023'!B:B,'2023'!AE:AE,"")</f>
        <v/>
      </c>
      <c r="H951" t="str">
        <f>_xlfn.XLOOKUP(A951,'2024'!B:B,'2024'!AV:AV,"")</f>
        <v/>
      </c>
      <c r="I951" t="str">
        <f>_xlfn.XLOOKUP(A951,'2024'!B:B,'2024'!AZ:AZ,"")</f>
        <v/>
      </c>
      <c r="J951" t="str">
        <f>_xlfn.XLOOKUP(A951,'2025'!A:A,'2025'!E:E,"")</f>
        <v/>
      </c>
      <c r="K951" t="str">
        <f>_xlfn.XLOOKUP(A951,'2025'!A:A,'2025'!F:F,"")</f>
        <v/>
      </c>
    </row>
    <row r="952" spans="1:11">
      <c r="A952">
        <v>184</v>
      </c>
      <c r="B952" t="str">
        <f>_xlfn.XLOOKUP(A952,'2021'!A:A,'2021'!U:U, "")</f>
        <v/>
      </c>
      <c r="C952" t="str">
        <f>_xlfn.XLOOKUP(A952,'2021'!A:A,'2021'!V:V,"")</f>
        <v/>
      </c>
      <c r="D952" t="str">
        <f>_xlfn.XLOOKUP(A952,'2022'!A:A,'2022'!V:V,"")</f>
        <v/>
      </c>
      <c r="E952" t="str">
        <f>_xlfn.XLOOKUP(A952,'2022'!A:A,'2022'!W:W,"")</f>
        <v/>
      </c>
      <c r="F952" t="str">
        <f>_xlfn.XLOOKUP(A952,'2023'!B:B,'2023'!AD:AD,"")</f>
        <v/>
      </c>
      <c r="G952" t="str">
        <f>_xlfn.XLOOKUP(A952,'2023'!B:B,'2023'!AE:AE,"")</f>
        <v/>
      </c>
      <c r="H952" t="str">
        <f>_xlfn.XLOOKUP(A952,'2024'!B:B,'2024'!AV:AV,"")</f>
        <v/>
      </c>
      <c r="I952" t="str">
        <f>_xlfn.XLOOKUP(A952,'2024'!B:B,'2024'!AZ:AZ,"")</f>
        <v/>
      </c>
      <c r="J952" t="str">
        <f>_xlfn.XLOOKUP(A952,'2025'!A:A,'2025'!E:E,"")</f>
        <v/>
      </c>
      <c r="K952" t="str">
        <f>_xlfn.XLOOKUP(A952,'2025'!A:A,'2025'!F:F,"")</f>
        <v/>
      </c>
    </row>
    <row r="953" spans="1:11">
      <c r="A953">
        <v>19</v>
      </c>
      <c r="B953" t="str">
        <f>_xlfn.XLOOKUP(A953,'2021'!A:A,'2021'!U:U, "")</f>
        <v/>
      </c>
      <c r="C953" t="str">
        <f>_xlfn.XLOOKUP(A953,'2021'!A:A,'2021'!V:V,"")</f>
        <v/>
      </c>
      <c r="D953" t="str">
        <f>_xlfn.XLOOKUP(A953,'2022'!A:A,'2022'!V:V,"")</f>
        <v/>
      </c>
      <c r="E953" t="str">
        <f>_xlfn.XLOOKUP(A953,'2022'!A:A,'2022'!W:W,"")</f>
        <v/>
      </c>
      <c r="F953" t="str">
        <f>_xlfn.XLOOKUP(A953,'2023'!B:B,'2023'!AD:AD,"")</f>
        <v/>
      </c>
      <c r="G953" t="str">
        <f>_xlfn.XLOOKUP(A953,'2023'!B:B,'2023'!AE:AE,"")</f>
        <v/>
      </c>
      <c r="H953" t="str">
        <f>_xlfn.XLOOKUP(A953,'2024'!B:B,'2024'!AV:AV,"")</f>
        <v/>
      </c>
      <c r="I953" t="str">
        <f>_xlfn.XLOOKUP(A953,'2024'!B:B,'2024'!AZ:AZ,"")</f>
        <v/>
      </c>
      <c r="J953" t="str">
        <f>_xlfn.XLOOKUP(A953,'2025'!A:A,'2025'!E:E,"")</f>
        <v/>
      </c>
      <c r="K953" t="str">
        <f>_xlfn.XLOOKUP(A953,'2025'!A:A,'2025'!F:F,"")</f>
        <v/>
      </c>
    </row>
    <row r="954" spans="1:11">
      <c r="A954">
        <v>365</v>
      </c>
      <c r="B954" t="str">
        <f>_xlfn.XLOOKUP(A954,'2021'!A:A,'2021'!U:U, "")</f>
        <v/>
      </c>
      <c r="C954" t="str">
        <f>_xlfn.XLOOKUP(A954,'2021'!A:A,'2021'!V:V,"")</f>
        <v/>
      </c>
      <c r="D954" t="str">
        <f>_xlfn.XLOOKUP(A954,'2022'!A:A,'2022'!V:V,"")</f>
        <v/>
      </c>
      <c r="E954" t="str">
        <f>_xlfn.XLOOKUP(A954,'2022'!A:A,'2022'!W:W,"")</f>
        <v/>
      </c>
      <c r="F954" t="str">
        <f>_xlfn.XLOOKUP(A954,'2023'!B:B,'2023'!AD:AD,"")</f>
        <v/>
      </c>
      <c r="G954" t="str">
        <f>_xlfn.XLOOKUP(A954,'2023'!B:B,'2023'!AE:AE,"")</f>
        <v/>
      </c>
      <c r="H954" t="str">
        <f>_xlfn.XLOOKUP(A954,'2024'!B:B,'2024'!AV:AV,"")</f>
        <v/>
      </c>
      <c r="I954" t="str">
        <f>_xlfn.XLOOKUP(A954,'2024'!B:B,'2024'!AZ:AZ,"")</f>
        <v/>
      </c>
      <c r="J954" t="str">
        <f>_xlfn.XLOOKUP(A954,'2025'!A:A,'2025'!E:E,"")</f>
        <v/>
      </c>
      <c r="K954" t="str">
        <f>_xlfn.XLOOKUP(A954,'2025'!A:A,'2025'!F:F,"")</f>
        <v/>
      </c>
    </row>
    <row r="955" spans="1:11">
      <c r="A955">
        <v>477</v>
      </c>
      <c r="B955" t="str">
        <f>_xlfn.XLOOKUP(A955,'2021'!A:A,'2021'!U:U, "")</f>
        <v/>
      </c>
      <c r="C955" t="str">
        <f>_xlfn.XLOOKUP(A955,'2021'!A:A,'2021'!V:V,"")</f>
        <v/>
      </c>
      <c r="D955" t="str">
        <f>_xlfn.XLOOKUP(A955,'2022'!A:A,'2022'!V:V,"")</f>
        <v/>
      </c>
      <c r="E955" t="str">
        <f>_xlfn.XLOOKUP(A955,'2022'!A:A,'2022'!W:W,"")</f>
        <v/>
      </c>
      <c r="F955" t="str">
        <f>_xlfn.XLOOKUP(A955,'2023'!B:B,'2023'!AD:AD,"")</f>
        <v/>
      </c>
      <c r="G955" t="str">
        <f>_xlfn.XLOOKUP(A955,'2023'!B:B,'2023'!AE:AE,"")</f>
        <v/>
      </c>
      <c r="H955" t="str">
        <f>_xlfn.XLOOKUP(A955,'2024'!B:B,'2024'!AV:AV,"")</f>
        <v/>
      </c>
      <c r="I955" t="str">
        <f>_xlfn.XLOOKUP(A955,'2024'!B:B,'2024'!AZ:AZ,"")</f>
        <v/>
      </c>
      <c r="J955" t="str">
        <f>_xlfn.XLOOKUP(A955,'2025'!A:A,'2025'!E:E,"")</f>
        <v/>
      </c>
      <c r="K955" t="str">
        <f>_xlfn.XLOOKUP(A955,'2025'!A:A,'2025'!F:F,"")</f>
        <v/>
      </c>
    </row>
    <row r="956" spans="1:11">
      <c r="A956">
        <v>265</v>
      </c>
      <c r="B956" t="str">
        <f>_xlfn.XLOOKUP(A956,'2021'!A:A,'2021'!U:U, "")</f>
        <v/>
      </c>
      <c r="C956" t="str">
        <f>_xlfn.XLOOKUP(A956,'2021'!A:A,'2021'!V:V,"")</f>
        <v/>
      </c>
      <c r="D956" t="str">
        <f>_xlfn.XLOOKUP(A956,'2022'!A:A,'2022'!V:V,"")</f>
        <v/>
      </c>
      <c r="E956" t="str">
        <f>_xlfn.XLOOKUP(A956,'2022'!A:A,'2022'!W:W,"")</f>
        <v/>
      </c>
      <c r="F956" t="str">
        <f>_xlfn.XLOOKUP(A956,'2023'!B:B,'2023'!AD:AD,"")</f>
        <v/>
      </c>
      <c r="G956" t="str">
        <f>_xlfn.XLOOKUP(A956,'2023'!B:B,'2023'!AE:AE,"")</f>
        <v/>
      </c>
      <c r="H956" t="str">
        <f>_xlfn.XLOOKUP(A956,'2024'!B:B,'2024'!AV:AV,"")</f>
        <v/>
      </c>
      <c r="I956" t="str">
        <f>_xlfn.XLOOKUP(A956,'2024'!B:B,'2024'!AZ:AZ,"")</f>
        <v/>
      </c>
      <c r="J956" t="str">
        <f>_xlfn.XLOOKUP(A956,'2025'!A:A,'2025'!E:E,"")</f>
        <v/>
      </c>
      <c r="K956" t="str">
        <f>_xlfn.XLOOKUP(A956,'2025'!A:A,'2025'!F:F,"")</f>
        <v/>
      </c>
    </row>
    <row r="957" spans="1:11">
      <c r="A957">
        <v>276</v>
      </c>
      <c r="B957" t="str">
        <f>_xlfn.XLOOKUP(A957,'2021'!A:A,'2021'!U:U, "")</f>
        <v/>
      </c>
      <c r="C957" t="str">
        <f>_xlfn.XLOOKUP(A957,'2021'!A:A,'2021'!V:V,"")</f>
        <v/>
      </c>
      <c r="D957" t="str">
        <f>_xlfn.XLOOKUP(A957,'2022'!A:A,'2022'!V:V,"")</f>
        <v/>
      </c>
      <c r="E957" t="str">
        <f>_xlfn.XLOOKUP(A957,'2022'!A:A,'2022'!W:W,"")</f>
        <v/>
      </c>
      <c r="F957" t="str">
        <f>_xlfn.XLOOKUP(A957,'2023'!B:B,'2023'!AD:AD,"")</f>
        <v/>
      </c>
      <c r="G957" t="str">
        <f>_xlfn.XLOOKUP(A957,'2023'!B:B,'2023'!AE:AE,"")</f>
        <v/>
      </c>
      <c r="H957" t="str">
        <f>_xlfn.XLOOKUP(A957,'2024'!B:B,'2024'!AV:AV,"")</f>
        <v/>
      </c>
      <c r="I957" t="str">
        <f>_xlfn.XLOOKUP(A957,'2024'!B:B,'2024'!AZ:AZ,"")</f>
        <v/>
      </c>
      <c r="J957" t="str">
        <f>_xlfn.XLOOKUP(A957,'2025'!A:A,'2025'!E:E,"")</f>
        <v/>
      </c>
      <c r="K957" t="str">
        <f>_xlfn.XLOOKUP(A957,'2025'!A:A,'2025'!F:F,"")</f>
        <v/>
      </c>
    </row>
    <row r="958" spans="1:11">
      <c r="A958">
        <v>373</v>
      </c>
      <c r="B958" t="str">
        <f>_xlfn.XLOOKUP(A958,'2021'!A:A,'2021'!U:U, "")</f>
        <v/>
      </c>
      <c r="C958" t="str">
        <f>_xlfn.XLOOKUP(A958,'2021'!A:A,'2021'!V:V,"")</f>
        <v/>
      </c>
      <c r="D958" t="str">
        <f>_xlfn.XLOOKUP(A958,'2022'!A:A,'2022'!V:V,"")</f>
        <v/>
      </c>
      <c r="E958" t="str">
        <f>_xlfn.XLOOKUP(A958,'2022'!A:A,'2022'!W:W,"")</f>
        <v/>
      </c>
      <c r="F958" t="str">
        <f>_xlfn.XLOOKUP(A958,'2023'!B:B,'2023'!AD:AD,"")</f>
        <v/>
      </c>
      <c r="G958" t="str">
        <f>_xlfn.XLOOKUP(A958,'2023'!B:B,'2023'!AE:AE,"")</f>
        <v/>
      </c>
      <c r="H958" t="str">
        <f>_xlfn.XLOOKUP(A958,'2024'!B:B,'2024'!AV:AV,"")</f>
        <v/>
      </c>
      <c r="I958" t="str">
        <f>_xlfn.XLOOKUP(A958,'2024'!B:B,'2024'!AZ:AZ,"")</f>
        <v/>
      </c>
      <c r="J958" t="str">
        <f>_xlfn.XLOOKUP(A958,'2025'!A:A,'2025'!E:E,"")</f>
        <v/>
      </c>
      <c r="K958" t="str">
        <f>_xlfn.XLOOKUP(A958,'2025'!A:A,'2025'!F:F,"")</f>
        <v/>
      </c>
    </row>
    <row r="959" spans="1:11">
      <c r="A959">
        <v>156</v>
      </c>
      <c r="B959" t="str">
        <f>_xlfn.XLOOKUP(A959,'2021'!A:A,'2021'!U:U, "")</f>
        <v/>
      </c>
      <c r="C959" t="str">
        <f>_xlfn.XLOOKUP(A959,'2021'!A:A,'2021'!V:V,"")</f>
        <v/>
      </c>
      <c r="D959" t="str">
        <f>_xlfn.XLOOKUP(A959,'2022'!A:A,'2022'!V:V,"")</f>
        <v/>
      </c>
      <c r="E959" t="str">
        <f>_xlfn.XLOOKUP(A959,'2022'!A:A,'2022'!W:W,"")</f>
        <v/>
      </c>
      <c r="F959" t="str">
        <f>_xlfn.XLOOKUP(A959,'2023'!B:B,'2023'!AD:AD,"")</f>
        <v/>
      </c>
      <c r="G959" t="str">
        <f>_xlfn.XLOOKUP(A959,'2023'!B:B,'2023'!AE:AE,"")</f>
        <v/>
      </c>
      <c r="H959" t="str">
        <f>_xlfn.XLOOKUP(A959,'2024'!B:B,'2024'!AV:AV,"")</f>
        <v/>
      </c>
      <c r="I959" t="str">
        <f>_xlfn.XLOOKUP(A959,'2024'!B:B,'2024'!AZ:AZ,"")</f>
        <v/>
      </c>
      <c r="J959" t="str">
        <f>_xlfn.XLOOKUP(A959,'2025'!A:A,'2025'!E:E,"")</f>
        <v/>
      </c>
      <c r="K959" t="str">
        <f>_xlfn.XLOOKUP(A959,'2025'!A:A,'2025'!F:F,"")</f>
        <v/>
      </c>
    </row>
    <row r="960" spans="1:11">
      <c r="A960">
        <v>403</v>
      </c>
      <c r="B960" t="str">
        <f>_xlfn.XLOOKUP(A960,'2021'!A:A,'2021'!U:U, "")</f>
        <v/>
      </c>
      <c r="C960" t="str">
        <f>_xlfn.XLOOKUP(A960,'2021'!A:A,'2021'!V:V,"")</f>
        <v/>
      </c>
      <c r="D960" t="str">
        <f>_xlfn.XLOOKUP(A960,'2022'!A:A,'2022'!V:V,"")</f>
        <v/>
      </c>
      <c r="E960" t="str">
        <f>_xlfn.XLOOKUP(A960,'2022'!A:A,'2022'!W:W,"")</f>
        <v/>
      </c>
      <c r="F960" t="str">
        <f>_xlfn.XLOOKUP(A960,'2023'!B:B,'2023'!AD:AD,"")</f>
        <v/>
      </c>
      <c r="G960" t="str">
        <f>_xlfn.XLOOKUP(A960,'2023'!B:B,'2023'!AE:AE,"")</f>
        <v/>
      </c>
      <c r="H960" t="str">
        <f>_xlfn.XLOOKUP(A960,'2024'!B:B,'2024'!AV:AV,"")</f>
        <v/>
      </c>
      <c r="I960" t="str">
        <f>_xlfn.XLOOKUP(A960,'2024'!B:B,'2024'!AZ:AZ,"")</f>
        <v/>
      </c>
      <c r="J960" t="str">
        <f>_xlfn.XLOOKUP(A960,'2025'!A:A,'2025'!E:E,"")</f>
        <v/>
      </c>
      <c r="K960" t="str">
        <f>_xlfn.XLOOKUP(A960,'2025'!A:A,'2025'!F:F,"")</f>
        <v/>
      </c>
    </row>
    <row r="961" spans="1:11">
      <c r="A961">
        <v>182</v>
      </c>
      <c r="B961" t="str">
        <f>_xlfn.XLOOKUP(A961,'2021'!A:A,'2021'!U:U, "")</f>
        <v/>
      </c>
      <c r="C961" t="str">
        <f>_xlfn.XLOOKUP(A961,'2021'!A:A,'2021'!V:V,"")</f>
        <v/>
      </c>
      <c r="D961" t="str">
        <f>_xlfn.XLOOKUP(A961,'2022'!A:A,'2022'!V:V,"")</f>
        <v/>
      </c>
      <c r="E961" t="str">
        <f>_xlfn.XLOOKUP(A961,'2022'!A:A,'2022'!W:W,"")</f>
        <v/>
      </c>
      <c r="F961" t="str">
        <f>_xlfn.XLOOKUP(A961,'2023'!B:B,'2023'!AD:AD,"")</f>
        <v/>
      </c>
      <c r="G961" t="str">
        <f>_xlfn.XLOOKUP(A961,'2023'!B:B,'2023'!AE:AE,"")</f>
        <v/>
      </c>
      <c r="H961" t="str">
        <f>_xlfn.XLOOKUP(A961,'2024'!B:B,'2024'!AV:AV,"")</f>
        <v/>
      </c>
      <c r="I961" t="str">
        <f>_xlfn.XLOOKUP(A961,'2024'!B:B,'2024'!AZ:AZ,"")</f>
        <v/>
      </c>
      <c r="J961" t="str">
        <f>_xlfn.XLOOKUP(A961,'2025'!A:A,'2025'!E:E,"")</f>
        <v/>
      </c>
      <c r="K961" t="str">
        <f>_xlfn.XLOOKUP(A961,'2025'!A:A,'2025'!F:F,"")</f>
        <v/>
      </c>
    </row>
    <row r="962" spans="1:11">
      <c r="A962">
        <v>315</v>
      </c>
      <c r="B962" t="str">
        <f>_xlfn.XLOOKUP(A962,'2021'!A:A,'2021'!U:U, "")</f>
        <v/>
      </c>
      <c r="C962" t="str">
        <f>_xlfn.XLOOKUP(A962,'2021'!A:A,'2021'!V:V,"")</f>
        <v/>
      </c>
      <c r="D962" t="str">
        <f>_xlfn.XLOOKUP(A962,'2022'!A:A,'2022'!V:V,"")</f>
        <v/>
      </c>
      <c r="E962" t="str">
        <f>_xlfn.XLOOKUP(A962,'2022'!A:A,'2022'!W:W,"")</f>
        <v/>
      </c>
      <c r="F962" t="str">
        <f>_xlfn.XLOOKUP(A962,'2023'!B:B,'2023'!AD:AD,"")</f>
        <v/>
      </c>
      <c r="G962" t="str">
        <f>_xlfn.XLOOKUP(A962,'2023'!B:B,'2023'!AE:AE,"")</f>
        <v/>
      </c>
      <c r="H962" t="str">
        <f>_xlfn.XLOOKUP(A962,'2024'!B:B,'2024'!AV:AV,"")</f>
        <v/>
      </c>
      <c r="I962" t="str">
        <f>_xlfn.XLOOKUP(A962,'2024'!B:B,'2024'!AZ:AZ,"")</f>
        <v/>
      </c>
      <c r="J962" t="str">
        <f>_xlfn.XLOOKUP(A962,'2025'!A:A,'2025'!E:E,"")</f>
        <v/>
      </c>
      <c r="K962" t="str">
        <f>_xlfn.XLOOKUP(A962,'2025'!A:A,'2025'!F:F,"")</f>
        <v/>
      </c>
    </row>
    <row r="963" spans="1:11">
      <c r="A963">
        <v>210</v>
      </c>
      <c r="B963" t="str">
        <f>_xlfn.XLOOKUP(A963,'2021'!A:A,'2021'!U:U, "")</f>
        <v/>
      </c>
      <c r="C963" t="str">
        <f>_xlfn.XLOOKUP(A963,'2021'!A:A,'2021'!V:V,"")</f>
        <v/>
      </c>
      <c r="D963" t="str">
        <f>_xlfn.XLOOKUP(A963,'2022'!A:A,'2022'!V:V,"")</f>
        <v/>
      </c>
      <c r="E963" t="str">
        <f>_xlfn.XLOOKUP(A963,'2022'!A:A,'2022'!W:W,"")</f>
        <v/>
      </c>
      <c r="F963" t="str">
        <f>_xlfn.XLOOKUP(A963,'2023'!B:B,'2023'!AD:AD,"")</f>
        <v/>
      </c>
      <c r="G963" t="str">
        <f>_xlfn.XLOOKUP(A963,'2023'!B:B,'2023'!AE:AE,"")</f>
        <v/>
      </c>
      <c r="H963" t="str">
        <f>_xlfn.XLOOKUP(A963,'2024'!B:B,'2024'!AV:AV,"")</f>
        <v/>
      </c>
      <c r="I963" t="str">
        <f>_xlfn.XLOOKUP(A963,'2024'!B:B,'2024'!AZ:AZ,"")</f>
        <v/>
      </c>
      <c r="J963" t="str">
        <f>_xlfn.XLOOKUP(A963,'2025'!A:A,'2025'!E:E,"")</f>
        <v/>
      </c>
      <c r="K963" t="str">
        <f>_xlfn.XLOOKUP(A963,'2025'!A:A,'2025'!F:F,"")</f>
        <v/>
      </c>
    </row>
    <row r="964" spans="1:11">
      <c r="A964">
        <v>79</v>
      </c>
      <c r="B964" t="str">
        <f>_xlfn.XLOOKUP(A964,'2021'!A:A,'2021'!U:U, "")</f>
        <v/>
      </c>
      <c r="C964" t="str">
        <f>_xlfn.XLOOKUP(A964,'2021'!A:A,'2021'!V:V,"")</f>
        <v/>
      </c>
      <c r="D964" t="str">
        <f>_xlfn.XLOOKUP(A964,'2022'!A:A,'2022'!V:V,"")</f>
        <v/>
      </c>
      <c r="E964" t="str">
        <f>_xlfn.XLOOKUP(A964,'2022'!A:A,'2022'!W:W,"")</f>
        <v/>
      </c>
      <c r="F964" t="str">
        <f>_xlfn.XLOOKUP(A964,'2023'!B:B,'2023'!AD:AD,"")</f>
        <v/>
      </c>
      <c r="G964" t="str">
        <f>_xlfn.XLOOKUP(A964,'2023'!B:B,'2023'!AE:AE,"")</f>
        <v/>
      </c>
      <c r="H964" t="str">
        <f>_xlfn.XLOOKUP(A964,'2024'!B:B,'2024'!AV:AV,"")</f>
        <v/>
      </c>
      <c r="I964" t="str">
        <f>_xlfn.XLOOKUP(A964,'2024'!B:B,'2024'!AZ:AZ,"")</f>
        <v/>
      </c>
      <c r="J964" t="str">
        <f>_xlfn.XLOOKUP(A964,'2025'!A:A,'2025'!E:E,"")</f>
        <v/>
      </c>
      <c r="K964" t="str">
        <f>_xlfn.XLOOKUP(A964,'2025'!A:A,'2025'!F:F,"")</f>
        <v/>
      </c>
    </row>
    <row r="965" spans="1:11">
      <c r="A965">
        <v>270</v>
      </c>
      <c r="B965" t="str">
        <f>_xlfn.XLOOKUP(A965,'2021'!A:A,'2021'!U:U, "")</f>
        <v/>
      </c>
      <c r="C965" t="str">
        <f>_xlfn.XLOOKUP(A965,'2021'!A:A,'2021'!V:V,"")</f>
        <v/>
      </c>
      <c r="D965" t="str">
        <f>_xlfn.XLOOKUP(A965,'2022'!A:A,'2022'!V:V,"")</f>
        <v/>
      </c>
      <c r="E965" t="str">
        <f>_xlfn.XLOOKUP(A965,'2022'!A:A,'2022'!W:W,"")</f>
        <v/>
      </c>
      <c r="F965" t="str">
        <f>_xlfn.XLOOKUP(A965,'2023'!B:B,'2023'!AD:AD,"")</f>
        <v/>
      </c>
      <c r="G965" t="str">
        <f>_xlfn.XLOOKUP(A965,'2023'!B:B,'2023'!AE:AE,"")</f>
        <v/>
      </c>
      <c r="H965" t="str">
        <f>_xlfn.XLOOKUP(A965,'2024'!B:B,'2024'!AV:AV,"")</f>
        <v/>
      </c>
      <c r="I965" t="str">
        <f>_xlfn.XLOOKUP(A965,'2024'!B:B,'2024'!AZ:AZ,"")</f>
        <v/>
      </c>
      <c r="J965" t="str">
        <f>_xlfn.XLOOKUP(A965,'2025'!A:A,'2025'!E:E,"")</f>
        <v/>
      </c>
      <c r="K965" t="str">
        <f>_xlfn.XLOOKUP(A965,'2025'!A:A,'2025'!F:F,"")</f>
        <v/>
      </c>
    </row>
    <row r="966" spans="1:11">
      <c r="A966">
        <v>124</v>
      </c>
      <c r="B966" t="str">
        <f>_xlfn.XLOOKUP(A966,'2021'!A:A,'2021'!U:U, "")</f>
        <v/>
      </c>
      <c r="C966" t="str">
        <f>_xlfn.XLOOKUP(A966,'2021'!A:A,'2021'!V:V,"")</f>
        <v/>
      </c>
      <c r="D966" t="str">
        <f>_xlfn.XLOOKUP(A966,'2022'!A:A,'2022'!V:V,"")</f>
        <v/>
      </c>
      <c r="E966" t="str">
        <f>_xlfn.XLOOKUP(A966,'2022'!A:A,'2022'!W:W,"")</f>
        <v/>
      </c>
      <c r="F966" t="str">
        <f>_xlfn.XLOOKUP(A966,'2023'!B:B,'2023'!AD:AD,"")</f>
        <v/>
      </c>
      <c r="G966" t="str">
        <f>_xlfn.XLOOKUP(A966,'2023'!B:B,'2023'!AE:AE,"")</f>
        <v/>
      </c>
      <c r="H966" t="str">
        <f>_xlfn.XLOOKUP(A966,'2024'!B:B,'2024'!AV:AV,"")</f>
        <v/>
      </c>
      <c r="I966" t="str">
        <f>_xlfn.XLOOKUP(A966,'2024'!B:B,'2024'!AZ:AZ,"")</f>
        <v/>
      </c>
      <c r="J966" t="str">
        <f>_xlfn.XLOOKUP(A966,'2025'!A:A,'2025'!E:E,"")</f>
        <v/>
      </c>
      <c r="K966" t="str">
        <f>_xlfn.XLOOKUP(A966,'2025'!A:A,'2025'!F:F,"")</f>
        <v/>
      </c>
    </row>
    <row r="967" spans="1:11">
      <c r="A967">
        <v>8</v>
      </c>
      <c r="B967" t="str">
        <f>_xlfn.XLOOKUP(A967,'2021'!A:A,'2021'!U:U, "")</f>
        <v/>
      </c>
      <c r="C967" t="str">
        <f>_xlfn.XLOOKUP(A967,'2021'!A:A,'2021'!V:V,"")</f>
        <v/>
      </c>
      <c r="D967" t="str">
        <f>_xlfn.XLOOKUP(A967,'2022'!A:A,'2022'!V:V,"")</f>
        <v/>
      </c>
      <c r="E967" t="str">
        <f>_xlfn.XLOOKUP(A967,'2022'!A:A,'2022'!W:W,"")</f>
        <v/>
      </c>
      <c r="F967" t="str">
        <f>_xlfn.XLOOKUP(A967,'2023'!B:B,'2023'!AD:AD,"")</f>
        <v/>
      </c>
      <c r="G967" t="str">
        <f>_xlfn.XLOOKUP(A967,'2023'!B:B,'2023'!AE:AE,"")</f>
        <v/>
      </c>
      <c r="H967" t="str">
        <f>_xlfn.XLOOKUP(A967,'2024'!B:B,'2024'!AV:AV,"")</f>
        <v/>
      </c>
      <c r="I967" t="str">
        <f>_xlfn.XLOOKUP(A967,'2024'!B:B,'2024'!AZ:AZ,"")</f>
        <v/>
      </c>
      <c r="J967" t="str">
        <f>_xlfn.XLOOKUP(A967,'2025'!A:A,'2025'!E:E,"")</f>
        <v/>
      </c>
      <c r="K967" t="str">
        <f>_xlfn.XLOOKUP(A967,'2025'!A:A,'2025'!F:F,"")</f>
        <v/>
      </c>
    </row>
    <row r="968" spans="1:11">
      <c r="A968">
        <v>430</v>
      </c>
      <c r="B968" t="str">
        <f>_xlfn.XLOOKUP(A968,'2021'!A:A,'2021'!U:U, "")</f>
        <v/>
      </c>
      <c r="C968" t="str">
        <f>_xlfn.XLOOKUP(A968,'2021'!A:A,'2021'!V:V,"")</f>
        <v/>
      </c>
      <c r="D968" t="str">
        <f>_xlfn.XLOOKUP(A968,'2022'!A:A,'2022'!V:V,"")</f>
        <v/>
      </c>
      <c r="E968" t="str">
        <f>_xlfn.XLOOKUP(A968,'2022'!A:A,'2022'!W:W,"")</f>
        <v/>
      </c>
      <c r="F968" t="str">
        <f>_xlfn.XLOOKUP(A968,'2023'!B:B,'2023'!AD:AD,"")</f>
        <v/>
      </c>
      <c r="G968" t="str">
        <f>_xlfn.XLOOKUP(A968,'2023'!B:B,'2023'!AE:AE,"")</f>
        <v/>
      </c>
      <c r="H968" t="str">
        <f>_xlfn.XLOOKUP(A968,'2024'!B:B,'2024'!AV:AV,"")</f>
        <v/>
      </c>
      <c r="I968" t="str">
        <f>_xlfn.XLOOKUP(A968,'2024'!B:B,'2024'!AZ:AZ,"")</f>
        <v/>
      </c>
      <c r="J968" t="str">
        <f>_xlfn.XLOOKUP(A968,'2025'!A:A,'2025'!E:E,"")</f>
        <v/>
      </c>
      <c r="K968" t="str">
        <f>_xlfn.XLOOKUP(A968,'2025'!A:A,'2025'!F:F,"")</f>
        <v/>
      </c>
    </row>
    <row r="969" spans="1:11">
      <c r="A969">
        <v>360</v>
      </c>
      <c r="B969" t="str">
        <f>_xlfn.XLOOKUP(A969,'2021'!A:A,'2021'!U:U, "")</f>
        <v/>
      </c>
      <c r="C969" t="str">
        <f>_xlfn.XLOOKUP(A969,'2021'!A:A,'2021'!V:V,"")</f>
        <v/>
      </c>
      <c r="D969" t="str">
        <f>_xlfn.XLOOKUP(A969,'2022'!A:A,'2022'!V:V,"")</f>
        <v/>
      </c>
      <c r="E969" t="str">
        <f>_xlfn.XLOOKUP(A969,'2022'!A:A,'2022'!W:W,"")</f>
        <v/>
      </c>
      <c r="F969" t="str">
        <f>_xlfn.XLOOKUP(A969,'2023'!B:B,'2023'!AD:AD,"")</f>
        <v/>
      </c>
      <c r="G969" t="str">
        <f>_xlfn.XLOOKUP(A969,'2023'!B:B,'2023'!AE:AE,"")</f>
        <v/>
      </c>
      <c r="H969" t="str">
        <f>_xlfn.XLOOKUP(A969,'2024'!B:B,'2024'!AV:AV,"")</f>
        <v/>
      </c>
      <c r="I969" t="str">
        <f>_xlfn.XLOOKUP(A969,'2024'!B:B,'2024'!AZ:AZ,"")</f>
        <v/>
      </c>
      <c r="J969" t="str">
        <f>_xlfn.XLOOKUP(A969,'2025'!A:A,'2025'!E:E,"")</f>
        <v/>
      </c>
      <c r="K969" t="str">
        <f>_xlfn.XLOOKUP(A969,'2025'!A:A,'2025'!F:F,"")</f>
        <v/>
      </c>
    </row>
    <row r="970" spans="1:11">
      <c r="A970">
        <v>363</v>
      </c>
      <c r="B970" t="str">
        <f>_xlfn.XLOOKUP(A970,'2021'!A:A,'2021'!U:U, "")</f>
        <v/>
      </c>
      <c r="C970" t="str">
        <f>_xlfn.XLOOKUP(A970,'2021'!A:A,'2021'!V:V,"")</f>
        <v/>
      </c>
      <c r="D970" t="str">
        <f>_xlfn.XLOOKUP(A970,'2022'!A:A,'2022'!V:V,"")</f>
        <v/>
      </c>
      <c r="E970" t="str">
        <f>_xlfn.XLOOKUP(A970,'2022'!A:A,'2022'!W:W,"")</f>
        <v/>
      </c>
      <c r="F970" t="str">
        <f>_xlfn.XLOOKUP(A970,'2023'!B:B,'2023'!AD:AD,"")</f>
        <v/>
      </c>
      <c r="G970" t="str">
        <f>_xlfn.XLOOKUP(A970,'2023'!B:B,'2023'!AE:AE,"")</f>
        <v/>
      </c>
      <c r="H970" t="str">
        <f>_xlfn.XLOOKUP(A970,'2024'!B:B,'2024'!AV:AV,"")</f>
        <v/>
      </c>
      <c r="I970" t="str">
        <f>_xlfn.XLOOKUP(A970,'2024'!B:B,'2024'!AZ:AZ,"")</f>
        <v/>
      </c>
      <c r="J970" t="str">
        <f>_xlfn.XLOOKUP(A970,'2025'!A:A,'2025'!E:E,"")</f>
        <v/>
      </c>
      <c r="K970" t="str">
        <f>_xlfn.XLOOKUP(A970,'2025'!A:A,'2025'!F:F,"")</f>
        <v/>
      </c>
    </row>
    <row r="971" spans="1:11">
      <c r="A971">
        <v>61</v>
      </c>
      <c r="B971" t="str">
        <f>_xlfn.XLOOKUP(A971,'2021'!A:A,'2021'!U:U, "")</f>
        <v/>
      </c>
      <c r="C971" t="str">
        <f>_xlfn.XLOOKUP(A971,'2021'!A:A,'2021'!V:V,"")</f>
        <v/>
      </c>
      <c r="D971" t="str">
        <f>_xlfn.XLOOKUP(A971,'2022'!A:A,'2022'!V:V,"")</f>
        <v/>
      </c>
      <c r="E971" t="str">
        <f>_xlfn.XLOOKUP(A971,'2022'!A:A,'2022'!W:W,"")</f>
        <v/>
      </c>
      <c r="F971" t="str">
        <f>_xlfn.XLOOKUP(A971,'2023'!B:B,'2023'!AD:AD,"")</f>
        <v/>
      </c>
      <c r="G971" t="str">
        <f>_xlfn.XLOOKUP(A971,'2023'!B:B,'2023'!AE:AE,"")</f>
        <v/>
      </c>
      <c r="H971" t="str">
        <f>_xlfn.XLOOKUP(A971,'2024'!B:B,'2024'!AV:AV,"")</f>
        <v/>
      </c>
      <c r="I971" t="str">
        <f>_xlfn.XLOOKUP(A971,'2024'!B:B,'2024'!AZ:AZ,"")</f>
        <v/>
      </c>
      <c r="J971" t="str">
        <f>_xlfn.XLOOKUP(A971,'2025'!A:A,'2025'!E:E,"")</f>
        <v/>
      </c>
      <c r="K971" t="str">
        <f>_xlfn.XLOOKUP(A971,'2025'!A:A,'2025'!F:F,"")</f>
        <v/>
      </c>
    </row>
    <row r="972" spans="1:11">
      <c r="A972">
        <v>308</v>
      </c>
      <c r="B972" t="str">
        <f>_xlfn.XLOOKUP(A972,'2021'!A:A,'2021'!U:U, "")</f>
        <v/>
      </c>
      <c r="C972" t="str">
        <f>_xlfn.XLOOKUP(A972,'2021'!A:A,'2021'!V:V,"")</f>
        <v/>
      </c>
      <c r="D972" t="str">
        <f>_xlfn.XLOOKUP(A972,'2022'!A:A,'2022'!V:V,"")</f>
        <v/>
      </c>
      <c r="E972" t="str">
        <f>_xlfn.XLOOKUP(A972,'2022'!A:A,'2022'!W:W,"")</f>
        <v/>
      </c>
      <c r="F972" t="str">
        <f>_xlfn.XLOOKUP(A972,'2023'!B:B,'2023'!AD:AD,"")</f>
        <v/>
      </c>
      <c r="G972" t="str">
        <f>_xlfn.XLOOKUP(A972,'2023'!B:B,'2023'!AE:AE,"")</f>
        <v/>
      </c>
      <c r="H972" t="str">
        <f>_xlfn.XLOOKUP(A972,'2024'!B:B,'2024'!AV:AV,"")</f>
        <v/>
      </c>
      <c r="I972" t="str">
        <f>_xlfn.XLOOKUP(A972,'2024'!B:B,'2024'!AZ:AZ,"")</f>
        <v/>
      </c>
      <c r="J972" t="str">
        <f>_xlfn.XLOOKUP(A972,'2025'!A:A,'2025'!E:E,"")</f>
        <v/>
      </c>
      <c r="K972" t="str">
        <f>_xlfn.XLOOKUP(A972,'2025'!A:A,'2025'!F:F,"")</f>
        <v/>
      </c>
    </row>
    <row r="973" spans="1:11">
      <c r="A973">
        <v>68</v>
      </c>
      <c r="B973" t="str">
        <f>_xlfn.XLOOKUP(A973,'2021'!A:A,'2021'!U:U, "")</f>
        <v/>
      </c>
      <c r="C973" t="str">
        <f>_xlfn.XLOOKUP(A973,'2021'!A:A,'2021'!V:V,"")</f>
        <v/>
      </c>
      <c r="D973" t="str">
        <f>_xlfn.XLOOKUP(A973,'2022'!A:A,'2022'!V:V,"")</f>
        <v/>
      </c>
      <c r="E973" t="str">
        <f>_xlfn.XLOOKUP(A973,'2022'!A:A,'2022'!W:W,"")</f>
        <v/>
      </c>
      <c r="F973" t="str">
        <f>_xlfn.XLOOKUP(A973,'2023'!B:B,'2023'!AD:AD,"")</f>
        <v/>
      </c>
      <c r="G973" t="str">
        <f>_xlfn.XLOOKUP(A973,'2023'!B:B,'2023'!AE:AE,"")</f>
        <v/>
      </c>
      <c r="H973" t="str">
        <f>_xlfn.XLOOKUP(A973,'2024'!B:B,'2024'!AV:AV,"")</f>
        <v/>
      </c>
      <c r="I973" t="str">
        <f>_xlfn.XLOOKUP(A973,'2024'!B:B,'2024'!AZ:AZ,"")</f>
        <v/>
      </c>
      <c r="J973" t="str">
        <f>_xlfn.XLOOKUP(A973,'2025'!A:A,'2025'!E:E,"")</f>
        <v/>
      </c>
      <c r="K973" t="str">
        <f>_xlfn.XLOOKUP(A973,'2025'!A:A,'2025'!F:F,"")</f>
        <v/>
      </c>
    </row>
    <row r="974" spans="1:11">
      <c r="A974">
        <v>493</v>
      </c>
      <c r="B974" t="str">
        <f>_xlfn.XLOOKUP(A974,'2021'!A:A,'2021'!U:U, "")</f>
        <v/>
      </c>
      <c r="C974" t="str">
        <f>_xlfn.XLOOKUP(A974,'2021'!A:A,'2021'!V:V,"")</f>
        <v/>
      </c>
      <c r="D974" t="str">
        <f>_xlfn.XLOOKUP(A974,'2022'!A:A,'2022'!V:V,"")</f>
        <v/>
      </c>
      <c r="E974" t="str">
        <f>_xlfn.XLOOKUP(A974,'2022'!A:A,'2022'!W:W,"")</f>
        <v/>
      </c>
      <c r="F974" t="str">
        <f>_xlfn.XLOOKUP(A974,'2023'!B:B,'2023'!AD:AD,"")</f>
        <v/>
      </c>
      <c r="G974" t="str">
        <f>_xlfn.XLOOKUP(A974,'2023'!B:B,'2023'!AE:AE,"")</f>
        <v/>
      </c>
      <c r="H974" t="str">
        <f>_xlfn.XLOOKUP(A974,'2024'!B:B,'2024'!AV:AV,"")</f>
        <v/>
      </c>
      <c r="I974" t="str">
        <f>_xlfn.XLOOKUP(A974,'2024'!B:B,'2024'!AZ:AZ,"")</f>
        <v/>
      </c>
      <c r="J974" t="str">
        <f>_xlfn.XLOOKUP(A974,'2025'!A:A,'2025'!E:E,"")</f>
        <v/>
      </c>
      <c r="K974" t="str">
        <f>_xlfn.XLOOKUP(A974,'2025'!A:A,'2025'!F:F,"")</f>
        <v/>
      </c>
    </row>
    <row r="975" spans="1:11">
      <c r="A975">
        <v>166</v>
      </c>
      <c r="B975" t="str">
        <f>_xlfn.XLOOKUP(A975,'2021'!A:A,'2021'!U:U, "")</f>
        <v/>
      </c>
      <c r="C975" t="str">
        <f>_xlfn.XLOOKUP(A975,'2021'!A:A,'2021'!V:V,"")</f>
        <v/>
      </c>
      <c r="D975" t="str">
        <f>_xlfn.XLOOKUP(A975,'2022'!A:A,'2022'!V:V,"")</f>
        <v/>
      </c>
      <c r="E975" t="str">
        <f>_xlfn.XLOOKUP(A975,'2022'!A:A,'2022'!W:W,"")</f>
        <v/>
      </c>
      <c r="F975" t="str">
        <f>_xlfn.XLOOKUP(A975,'2023'!B:B,'2023'!AD:AD,"")</f>
        <v/>
      </c>
      <c r="G975" t="str">
        <f>_xlfn.XLOOKUP(A975,'2023'!B:B,'2023'!AE:AE,"")</f>
        <v/>
      </c>
      <c r="H975" t="str">
        <f>_xlfn.XLOOKUP(A975,'2024'!B:B,'2024'!AV:AV,"")</f>
        <v/>
      </c>
      <c r="I975" t="str">
        <f>_xlfn.XLOOKUP(A975,'2024'!B:B,'2024'!AZ:AZ,"")</f>
        <v/>
      </c>
      <c r="J975" t="str">
        <f>_xlfn.XLOOKUP(A975,'2025'!A:A,'2025'!E:E,"")</f>
        <v/>
      </c>
      <c r="K975" t="str">
        <f>_xlfn.XLOOKUP(A975,'2025'!A:A,'2025'!F:F,"")</f>
        <v/>
      </c>
    </row>
    <row r="976" spans="1:11">
      <c r="A976">
        <v>490</v>
      </c>
      <c r="B976" t="str">
        <f>_xlfn.XLOOKUP(A976,'2021'!A:A,'2021'!U:U, "")</f>
        <v/>
      </c>
      <c r="C976" t="str">
        <f>_xlfn.XLOOKUP(A976,'2021'!A:A,'2021'!V:V,"")</f>
        <v/>
      </c>
      <c r="D976" t="str">
        <f>_xlfn.XLOOKUP(A976,'2022'!A:A,'2022'!V:V,"")</f>
        <v/>
      </c>
      <c r="E976" t="str">
        <f>_xlfn.XLOOKUP(A976,'2022'!A:A,'2022'!W:W,"")</f>
        <v/>
      </c>
      <c r="F976" t="str">
        <f>_xlfn.XLOOKUP(A976,'2023'!B:B,'2023'!AD:AD,"")</f>
        <v/>
      </c>
      <c r="G976" t="str">
        <f>_xlfn.XLOOKUP(A976,'2023'!B:B,'2023'!AE:AE,"")</f>
        <v/>
      </c>
      <c r="H976" t="str">
        <f>_xlfn.XLOOKUP(A976,'2024'!B:B,'2024'!AV:AV,"")</f>
        <v/>
      </c>
      <c r="I976" t="str">
        <f>_xlfn.XLOOKUP(A976,'2024'!B:B,'2024'!AZ:AZ,"")</f>
        <v/>
      </c>
      <c r="J976" t="str">
        <f>_xlfn.XLOOKUP(A976,'2025'!A:A,'2025'!E:E,"")</f>
        <v/>
      </c>
      <c r="K976" t="str">
        <f>_xlfn.XLOOKUP(A976,'2025'!A:A,'2025'!F:F,"")</f>
        <v/>
      </c>
    </row>
    <row r="977" spans="1:11">
      <c r="A977">
        <v>310</v>
      </c>
      <c r="B977" t="str">
        <f>_xlfn.XLOOKUP(A977,'2021'!A:A,'2021'!U:U, "")</f>
        <v/>
      </c>
      <c r="C977" t="str">
        <f>_xlfn.XLOOKUP(A977,'2021'!A:A,'2021'!V:V,"")</f>
        <v/>
      </c>
      <c r="D977" t="str">
        <f>_xlfn.XLOOKUP(A977,'2022'!A:A,'2022'!V:V,"")</f>
        <v/>
      </c>
      <c r="E977" t="str">
        <f>_xlfn.XLOOKUP(A977,'2022'!A:A,'2022'!W:W,"")</f>
        <v/>
      </c>
      <c r="F977" t="str">
        <f>_xlfn.XLOOKUP(A977,'2023'!B:B,'2023'!AD:AD,"")</f>
        <v/>
      </c>
      <c r="G977" t="str">
        <f>_xlfn.XLOOKUP(A977,'2023'!B:B,'2023'!AE:AE,"")</f>
        <v/>
      </c>
      <c r="H977" t="str">
        <f>_xlfn.XLOOKUP(A977,'2024'!B:B,'2024'!AV:AV,"")</f>
        <v/>
      </c>
      <c r="I977" t="str">
        <f>_xlfn.XLOOKUP(A977,'2024'!B:B,'2024'!AZ:AZ,"")</f>
        <v/>
      </c>
      <c r="J977" t="str">
        <f>_xlfn.XLOOKUP(A977,'2025'!A:A,'2025'!E:E,"")</f>
        <v/>
      </c>
      <c r="K977" t="str">
        <f>_xlfn.XLOOKUP(A977,'2025'!A:A,'2025'!F:F,"")</f>
        <v/>
      </c>
    </row>
    <row r="978" spans="1:11">
      <c r="A978">
        <v>11</v>
      </c>
      <c r="B978" t="str">
        <f>_xlfn.XLOOKUP(A978,'2021'!A:A,'2021'!U:U, "")</f>
        <v/>
      </c>
      <c r="C978" t="str">
        <f>_xlfn.XLOOKUP(A978,'2021'!A:A,'2021'!V:V,"")</f>
        <v/>
      </c>
      <c r="D978" t="str">
        <f>_xlfn.XLOOKUP(A978,'2022'!A:A,'2022'!V:V,"")</f>
        <v/>
      </c>
      <c r="E978" t="str">
        <f>_xlfn.XLOOKUP(A978,'2022'!A:A,'2022'!W:W,"")</f>
        <v/>
      </c>
      <c r="F978" t="str">
        <f>_xlfn.XLOOKUP(A978,'2023'!B:B,'2023'!AD:AD,"")</f>
        <v/>
      </c>
      <c r="G978" t="str">
        <f>_xlfn.XLOOKUP(A978,'2023'!B:B,'2023'!AE:AE,"")</f>
        <v/>
      </c>
      <c r="H978" t="str">
        <f>_xlfn.XLOOKUP(A978,'2024'!B:B,'2024'!AV:AV,"")</f>
        <v/>
      </c>
      <c r="I978" t="str">
        <f>_xlfn.XLOOKUP(A978,'2024'!B:B,'2024'!AZ:AZ,"")</f>
        <v/>
      </c>
      <c r="J978" t="str">
        <f>_xlfn.XLOOKUP(A978,'2025'!A:A,'2025'!E:E,"")</f>
        <v/>
      </c>
      <c r="K978" t="str">
        <f>_xlfn.XLOOKUP(A978,'2025'!A:A,'2025'!F:F,"")</f>
        <v/>
      </c>
    </row>
    <row r="979" spans="1:11">
      <c r="A979">
        <v>282</v>
      </c>
      <c r="B979" t="str">
        <f>_xlfn.XLOOKUP(A979,'2021'!A:A,'2021'!U:U, "")</f>
        <v/>
      </c>
      <c r="C979" t="str">
        <f>_xlfn.XLOOKUP(A979,'2021'!A:A,'2021'!V:V,"")</f>
        <v/>
      </c>
      <c r="D979" t="str">
        <f>_xlfn.XLOOKUP(A979,'2022'!A:A,'2022'!V:V,"")</f>
        <v/>
      </c>
      <c r="E979" t="str">
        <f>_xlfn.XLOOKUP(A979,'2022'!A:A,'2022'!W:W,"")</f>
        <v/>
      </c>
      <c r="F979" t="str">
        <f>_xlfn.XLOOKUP(A979,'2023'!B:B,'2023'!AD:AD,"")</f>
        <v/>
      </c>
      <c r="G979" t="str">
        <f>_xlfn.XLOOKUP(A979,'2023'!B:B,'2023'!AE:AE,"")</f>
        <v/>
      </c>
      <c r="H979" t="str">
        <f>_xlfn.XLOOKUP(A979,'2024'!B:B,'2024'!AV:AV,"")</f>
        <v/>
      </c>
      <c r="I979" t="str">
        <f>_xlfn.XLOOKUP(A979,'2024'!B:B,'2024'!AZ:AZ,"")</f>
        <v/>
      </c>
      <c r="J979" t="str">
        <f>_xlfn.XLOOKUP(A979,'2025'!A:A,'2025'!E:E,"")</f>
        <v/>
      </c>
      <c r="K979" t="str">
        <f>_xlfn.XLOOKUP(A979,'2025'!A:A,'2025'!F:F,"")</f>
        <v/>
      </c>
    </row>
    <row r="980" spans="1:11">
      <c r="A980">
        <v>473</v>
      </c>
      <c r="B980" t="str">
        <f>_xlfn.XLOOKUP(A980,'2021'!A:A,'2021'!U:U, "")</f>
        <v/>
      </c>
      <c r="C980" t="str">
        <f>_xlfn.XLOOKUP(A980,'2021'!A:A,'2021'!V:V,"")</f>
        <v/>
      </c>
      <c r="D980" t="str">
        <f>_xlfn.XLOOKUP(A980,'2022'!A:A,'2022'!V:V,"")</f>
        <v/>
      </c>
      <c r="E980" t="str">
        <f>_xlfn.XLOOKUP(A980,'2022'!A:A,'2022'!W:W,"")</f>
        <v/>
      </c>
      <c r="F980" t="str">
        <f>_xlfn.XLOOKUP(A980,'2023'!B:B,'2023'!AD:AD,"")</f>
        <v/>
      </c>
      <c r="G980" t="str">
        <f>_xlfn.XLOOKUP(A980,'2023'!B:B,'2023'!AE:AE,"")</f>
        <v/>
      </c>
      <c r="H980" t="str">
        <f>_xlfn.XLOOKUP(A980,'2024'!B:B,'2024'!AV:AV,"")</f>
        <v/>
      </c>
      <c r="I980" t="str">
        <f>_xlfn.XLOOKUP(A980,'2024'!B:B,'2024'!AZ:AZ,"")</f>
        <v/>
      </c>
      <c r="J980" t="str">
        <f>_xlfn.XLOOKUP(A980,'2025'!A:A,'2025'!E:E,"")</f>
        <v/>
      </c>
      <c r="K980" t="str">
        <f>_xlfn.XLOOKUP(A980,'2025'!A:A,'2025'!F:F,"")</f>
        <v/>
      </c>
    </row>
    <row r="981" spans="1:11">
      <c r="A981">
        <v>60</v>
      </c>
      <c r="B981" t="str">
        <f>_xlfn.XLOOKUP(A981,'2021'!A:A,'2021'!U:U, "")</f>
        <v/>
      </c>
      <c r="C981" t="str">
        <f>_xlfn.XLOOKUP(A981,'2021'!A:A,'2021'!V:V,"")</f>
        <v/>
      </c>
      <c r="D981" t="str">
        <f>_xlfn.XLOOKUP(A981,'2022'!A:A,'2022'!V:V,"")</f>
        <v/>
      </c>
      <c r="E981" t="str">
        <f>_xlfn.XLOOKUP(A981,'2022'!A:A,'2022'!W:W,"")</f>
        <v/>
      </c>
      <c r="F981" t="str">
        <f>_xlfn.XLOOKUP(A981,'2023'!B:B,'2023'!AD:AD,"")</f>
        <v/>
      </c>
      <c r="G981" t="str">
        <f>_xlfn.XLOOKUP(A981,'2023'!B:B,'2023'!AE:AE,"")</f>
        <v/>
      </c>
      <c r="H981" t="str">
        <f>_xlfn.XLOOKUP(A981,'2024'!B:B,'2024'!AV:AV,"")</f>
        <v/>
      </c>
      <c r="I981" t="str">
        <f>_xlfn.XLOOKUP(A981,'2024'!B:B,'2024'!AZ:AZ,"")</f>
        <v/>
      </c>
      <c r="J981" t="str">
        <f>_xlfn.XLOOKUP(A981,'2025'!A:A,'2025'!E:E,"")</f>
        <v/>
      </c>
      <c r="K981" t="str">
        <f>_xlfn.XLOOKUP(A981,'2025'!A:A,'2025'!F:F,"")</f>
        <v/>
      </c>
    </row>
    <row r="982" spans="1:11">
      <c r="A982">
        <v>1</v>
      </c>
      <c r="B982" t="str">
        <f>_xlfn.XLOOKUP(A982,'2021'!A:A,'2021'!U:U, "")</f>
        <v/>
      </c>
      <c r="C982" t="str">
        <f>_xlfn.XLOOKUP(A982,'2021'!A:A,'2021'!V:V,"")</f>
        <v/>
      </c>
      <c r="D982" t="str">
        <f>_xlfn.XLOOKUP(A982,'2022'!A:A,'2022'!V:V,"")</f>
        <v/>
      </c>
      <c r="E982" t="str">
        <f>_xlfn.XLOOKUP(A982,'2022'!A:A,'2022'!W:W,"")</f>
        <v/>
      </c>
      <c r="F982" t="str">
        <f>_xlfn.XLOOKUP(A982,'2023'!B:B,'2023'!AD:AD,"")</f>
        <v/>
      </c>
      <c r="G982" t="str">
        <f>_xlfn.XLOOKUP(A982,'2023'!B:B,'2023'!AE:AE,"")</f>
        <v/>
      </c>
      <c r="H982" t="str">
        <f>_xlfn.XLOOKUP(A982,'2024'!B:B,'2024'!AV:AV,"")</f>
        <v/>
      </c>
      <c r="I982" t="str">
        <f>_xlfn.XLOOKUP(A982,'2024'!B:B,'2024'!AZ:AZ,"")</f>
        <v/>
      </c>
      <c r="J982" t="str">
        <f>_xlfn.XLOOKUP(A982,'2025'!A:A,'2025'!E:E,"")</f>
        <v/>
      </c>
      <c r="K982" t="str">
        <f>_xlfn.XLOOKUP(A982,'2025'!A:A,'2025'!F:F,"")</f>
        <v/>
      </c>
    </row>
    <row r="983" spans="1:11">
      <c r="A983">
        <v>131</v>
      </c>
      <c r="B983" t="str">
        <f>_xlfn.XLOOKUP(A983,'2021'!A:A,'2021'!U:U, "")</f>
        <v/>
      </c>
      <c r="C983" t="str">
        <f>_xlfn.XLOOKUP(A983,'2021'!A:A,'2021'!V:V,"")</f>
        <v/>
      </c>
      <c r="D983" t="str">
        <f>_xlfn.XLOOKUP(A983,'2022'!A:A,'2022'!V:V,"")</f>
        <v/>
      </c>
      <c r="E983" t="str">
        <f>_xlfn.XLOOKUP(A983,'2022'!A:A,'2022'!W:W,"")</f>
        <v/>
      </c>
      <c r="F983" t="str">
        <f>_xlfn.XLOOKUP(A983,'2023'!B:B,'2023'!AD:AD,"")</f>
        <v/>
      </c>
      <c r="G983" t="str">
        <f>_xlfn.XLOOKUP(A983,'2023'!B:B,'2023'!AE:AE,"")</f>
        <v/>
      </c>
      <c r="H983" t="str">
        <f>_xlfn.XLOOKUP(A983,'2024'!B:B,'2024'!AV:AV,"")</f>
        <v/>
      </c>
      <c r="I983" t="str">
        <f>_xlfn.XLOOKUP(A983,'2024'!B:B,'2024'!AZ:AZ,"")</f>
        <v/>
      </c>
      <c r="J983" t="str">
        <f>_xlfn.XLOOKUP(A983,'2025'!A:A,'2025'!E:E,"")</f>
        <v/>
      </c>
      <c r="K983" t="str">
        <f>_xlfn.XLOOKUP(A983,'2025'!A:A,'2025'!F:F,"")</f>
        <v/>
      </c>
    </row>
    <row r="984" spans="1:11">
      <c r="A984">
        <v>366</v>
      </c>
      <c r="B984" t="str">
        <f>_xlfn.XLOOKUP(A984,'2021'!A:A,'2021'!U:U, "")</f>
        <v/>
      </c>
      <c r="C984" t="str">
        <f>_xlfn.XLOOKUP(A984,'2021'!A:A,'2021'!V:V,"")</f>
        <v/>
      </c>
      <c r="D984" t="str">
        <f>_xlfn.XLOOKUP(A984,'2022'!A:A,'2022'!V:V,"")</f>
        <v/>
      </c>
      <c r="E984" t="str">
        <f>_xlfn.XLOOKUP(A984,'2022'!A:A,'2022'!W:W,"")</f>
        <v/>
      </c>
      <c r="F984" t="str">
        <f>_xlfn.XLOOKUP(A984,'2023'!B:B,'2023'!AD:AD,"")</f>
        <v/>
      </c>
      <c r="G984" t="str">
        <f>_xlfn.XLOOKUP(A984,'2023'!B:B,'2023'!AE:AE,"")</f>
        <v/>
      </c>
      <c r="H984" t="str">
        <f>_xlfn.XLOOKUP(A984,'2024'!B:B,'2024'!AV:AV,"")</f>
        <v/>
      </c>
      <c r="I984" t="str">
        <f>_xlfn.XLOOKUP(A984,'2024'!B:B,'2024'!AZ:AZ,"")</f>
        <v/>
      </c>
      <c r="J984" t="str">
        <f>_xlfn.XLOOKUP(A984,'2025'!A:A,'2025'!E:E,"")</f>
        <v/>
      </c>
      <c r="K984" t="str">
        <f>_xlfn.XLOOKUP(A984,'2025'!A:A,'2025'!F:F,"")</f>
        <v/>
      </c>
    </row>
    <row r="985" spans="1:11">
      <c r="A985">
        <v>80</v>
      </c>
      <c r="B985" t="str">
        <f>_xlfn.XLOOKUP(A985,'2021'!A:A,'2021'!U:U, "")</f>
        <v/>
      </c>
      <c r="C985" t="str">
        <f>_xlfn.XLOOKUP(A985,'2021'!A:A,'2021'!V:V,"")</f>
        <v/>
      </c>
      <c r="D985" t="str">
        <f>_xlfn.XLOOKUP(A985,'2022'!A:A,'2022'!V:V,"")</f>
        <v/>
      </c>
      <c r="E985" t="str">
        <f>_xlfn.XLOOKUP(A985,'2022'!A:A,'2022'!W:W,"")</f>
        <v/>
      </c>
      <c r="F985" t="str">
        <f>_xlfn.XLOOKUP(A985,'2023'!B:B,'2023'!AD:AD,"")</f>
        <v/>
      </c>
      <c r="G985" t="str">
        <f>_xlfn.XLOOKUP(A985,'2023'!B:B,'2023'!AE:AE,"")</f>
        <v/>
      </c>
      <c r="H985" t="str">
        <f>_xlfn.XLOOKUP(A985,'2024'!B:B,'2024'!AV:AV,"")</f>
        <v/>
      </c>
      <c r="I985" t="str">
        <f>_xlfn.XLOOKUP(A985,'2024'!B:B,'2024'!AZ:AZ,"")</f>
        <v/>
      </c>
      <c r="J985" t="str">
        <f>_xlfn.XLOOKUP(A985,'2025'!A:A,'2025'!E:E,"")</f>
        <v/>
      </c>
      <c r="K985" t="str">
        <f>_xlfn.XLOOKUP(A985,'2025'!A:A,'2025'!F:F,"")</f>
        <v/>
      </c>
    </row>
    <row r="986" spans="1:11">
      <c r="A986">
        <v>198</v>
      </c>
      <c r="B986" t="str">
        <f>_xlfn.XLOOKUP(A986,'2021'!A:A,'2021'!U:U, "")</f>
        <v/>
      </c>
      <c r="C986" t="str">
        <f>_xlfn.XLOOKUP(A986,'2021'!A:A,'2021'!V:V,"")</f>
        <v/>
      </c>
      <c r="D986" t="str">
        <f>_xlfn.XLOOKUP(A986,'2022'!A:A,'2022'!V:V,"")</f>
        <v/>
      </c>
      <c r="E986" t="str">
        <f>_xlfn.XLOOKUP(A986,'2022'!A:A,'2022'!W:W,"")</f>
        <v/>
      </c>
      <c r="F986" t="str">
        <f>_xlfn.XLOOKUP(A986,'2023'!B:B,'2023'!AD:AD,"")</f>
        <v/>
      </c>
      <c r="G986" t="str">
        <f>_xlfn.XLOOKUP(A986,'2023'!B:B,'2023'!AE:AE,"")</f>
        <v/>
      </c>
      <c r="H986" t="str">
        <f>_xlfn.XLOOKUP(A986,'2024'!B:B,'2024'!AV:AV,"")</f>
        <v/>
      </c>
      <c r="I986" t="str">
        <f>_xlfn.XLOOKUP(A986,'2024'!B:B,'2024'!AZ:AZ,"")</f>
        <v/>
      </c>
      <c r="J986" t="str">
        <f>_xlfn.XLOOKUP(A986,'2025'!A:A,'2025'!E:E,"")</f>
        <v/>
      </c>
      <c r="K986" t="str">
        <f>_xlfn.XLOOKUP(A986,'2025'!A:A,'2025'!F:F,"")</f>
        <v/>
      </c>
    </row>
    <row r="987" spans="1:11">
      <c r="A987">
        <v>353</v>
      </c>
      <c r="B987" t="str">
        <f>_xlfn.XLOOKUP(A987,'2021'!A:A,'2021'!U:U, "")</f>
        <v/>
      </c>
      <c r="C987" t="str">
        <f>_xlfn.XLOOKUP(A987,'2021'!A:A,'2021'!V:V,"")</f>
        <v/>
      </c>
      <c r="D987" t="str">
        <f>_xlfn.XLOOKUP(A987,'2022'!A:A,'2022'!V:V,"")</f>
        <v/>
      </c>
      <c r="E987" t="str">
        <f>_xlfn.XLOOKUP(A987,'2022'!A:A,'2022'!W:W,"")</f>
        <v/>
      </c>
      <c r="F987" t="str">
        <f>_xlfn.XLOOKUP(A987,'2023'!B:B,'2023'!AD:AD,"")</f>
        <v/>
      </c>
      <c r="G987" t="str">
        <f>_xlfn.XLOOKUP(A987,'2023'!B:B,'2023'!AE:AE,"")</f>
        <v/>
      </c>
      <c r="H987" t="str">
        <f>_xlfn.XLOOKUP(A987,'2024'!B:B,'2024'!AV:AV,"")</f>
        <v/>
      </c>
      <c r="I987" t="str">
        <f>_xlfn.XLOOKUP(A987,'2024'!B:B,'2024'!AZ:AZ,"")</f>
        <v/>
      </c>
      <c r="J987" t="str">
        <f>_xlfn.XLOOKUP(A987,'2025'!A:A,'2025'!E:E,"")</f>
        <v/>
      </c>
      <c r="K987" t="str">
        <f>_xlfn.XLOOKUP(A987,'2025'!A:A,'2025'!F:F,"")</f>
        <v/>
      </c>
    </row>
    <row r="988" spans="1:11">
      <c r="A988">
        <v>319</v>
      </c>
      <c r="B988" t="str">
        <f>_xlfn.XLOOKUP(A988,'2021'!A:A,'2021'!U:U, "")</f>
        <v/>
      </c>
      <c r="C988" t="str">
        <f>_xlfn.XLOOKUP(A988,'2021'!A:A,'2021'!V:V,"")</f>
        <v/>
      </c>
      <c r="D988" t="str">
        <f>_xlfn.XLOOKUP(A988,'2022'!A:A,'2022'!V:V,"")</f>
        <v/>
      </c>
      <c r="E988" t="str">
        <f>_xlfn.XLOOKUP(A988,'2022'!A:A,'2022'!W:W,"")</f>
        <v/>
      </c>
      <c r="F988" t="str">
        <f>_xlfn.XLOOKUP(A988,'2023'!B:B,'2023'!AD:AD,"")</f>
        <v/>
      </c>
      <c r="G988" t="str">
        <f>_xlfn.XLOOKUP(A988,'2023'!B:B,'2023'!AE:AE,"")</f>
        <v/>
      </c>
      <c r="H988" t="str">
        <f>_xlfn.XLOOKUP(A988,'2024'!B:B,'2024'!AV:AV,"")</f>
        <v/>
      </c>
      <c r="I988" t="str">
        <f>_xlfn.XLOOKUP(A988,'2024'!B:B,'2024'!AZ:AZ,"")</f>
        <v/>
      </c>
      <c r="J988" t="str">
        <f>_xlfn.XLOOKUP(A988,'2025'!A:A,'2025'!E:E,"")</f>
        <v/>
      </c>
      <c r="K988" t="str">
        <f>_xlfn.XLOOKUP(A988,'2025'!A:A,'2025'!F:F,"")</f>
        <v/>
      </c>
    </row>
    <row r="989" spans="1:11">
      <c r="A989">
        <v>150</v>
      </c>
      <c r="B989" t="str">
        <f>_xlfn.XLOOKUP(A989,'2021'!A:A,'2021'!U:U, "")</f>
        <v/>
      </c>
      <c r="C989" t="str">
        <f>_xlfn.XLOOKUP(A989,'2021'!A:A,'2021'!V:V,"")</f>
        <v/>
      </c>
      <c r="D989" t="str">
        <f>_xlfn.XLOOKUP(A989,'2022'!A:A,'2022'!V:V,"")</f>
        <v/>
      </c>
      <c r="E989" t="str">
        <f>_xlfn.XLOOKUP(A989,'2022'!A:A,'2022'!W:W,"")</f>
        <v/>
      </c>
      <c r="F989" t="str">
        <f>_xlfn.XLOOKUP(A989,'2023'!B:B,'2023'!AD:AD,"")</f>
        <v/>
      </c>
      <c r="G989" t="str">
        <f>_xlfn.XLOOKUP(A989,'2023'!B:B,'2023'!AE:AE,"")</f>
        <v/>
      </c>
      <c r="H989" t="str">
        <f>_xlfn.XLOOKUP(A989,'2024'!B:B,'2024'!AV:AV,"")</f>
        <v/>
      </c>
      <c r="I989" t="str">
        <f>_xlfn.XLOOKUP(A989,'2024'!B:B,'2024'!AZ:AZ,"")</f>
        <v/>
      </c>
      <c r="J989" t="str">
        <f>_xlfn.XLOOKUP(A989,'2025'!A:A,'2025'!E:E,"")</f>
        <v/>
      </c>
      <c r="K989" t="str">
        <f>_xlfn.XLOOKUP(A989,'2025'!A:A,'2025'!F:F,"")</f>
        <v/>
      </c>
    </row>
    <row r="990" spans="1:11">
      <c r="A990">
        <v>408</v>
      </c>
      <c r="B990" t="str">
        <f>_xlfn.XLOOKUP(A990,'2021'!A:A,'2021'!U:U, "")</f>
        <v/>
      </c>
      <c r="C990" t="str">
        <f>_xlfn.XLOOKUP(A990,'2021'!A:A,'2021'!V:V,"")</f>
        <v/>
      </c>
      <c r="D990" t="str">
        <f>_xlfn.XLOOKUP(A990,'2022'!A:A,'2022'!V:V,"")</f>
        <v/>
      </c>
      <c r="E990" t="str">
        <f>_xlfn.XLOOKUP(A990,'2022'!A:A,'2022'!W:W,"")</f>
        <v/>
      </c>
      <c r="F990" t="str">
        <f>_xlfn.XLOOKUP(A990,'2023'!B:B,'2023'!AD:AD,"")</f>
        <v/>
      </c>
      <c r="G990" t="str">
        <f>_xlfn.XLOOKUP(A990,'2023'!B:B,'2023'!AE:AE,"")</f>
        <v/>
      </c>
      <c r="H990" t="str">
        <f>_xlfn.XLOOKUP(A990,'2024'!B:B,'2024'!AV:AV,"")</f>
        <v/>
      </c>
      <c r="I990" t="str">
        <f>_xlfn.XLOOKUP(A990,'2024'!B:B,'2024'!AZ:AZ,"")</f>
        <v/>
      </c>
      <c r="J990" t="str">
        <f>_xlfn.XLOOKUP(A990,'2025'!A:A,'2025'!E:E,"")</f>
        <v/>
      </c>
      <c r="K990" t="str">
        <f>_xlfn.XLOOKUP(A990,'2025'!A:A,'2025'!F:F,"")</f>
        <v/>
      </c>
    </row>
    <row r="991" spans="1:11">
      <c r="A991">
        <v>85</v>
      </c>
      <c r="B991" t="str">
        <f>_xlfn.XLOOKUP(A991,'2021'!A:A,'2021'!U:U, "")</f>
        <v/>
      </c>
      <c r="C991" t="str">
        <f>_xlfn.XLOOKUP(A991,'2021'!A:A,'2021'!V:V,"")</f>
        <v/>
      </c>
      <c r="D991" t="str">
        <f>_xlfn.XLOOKUP(A991,'2022'!A:A,'2022'!V:V,"")</f>
        <v/>
      </c>
      <c r="E991" t="str">
        <f>_xlfn.XLOOKUP(A991,'2022'!A:A,'2022'!W:W,"")</f>
        <v/>
      </c>
      <c r="F991" t="str">
        <f>_xlfn.XLOOKUP(A991,'2023'!B:B,'2023'!AD:AD,"")</f>
        <v/>
      </c>
      <c r="G991" t="str">
        <f>_xlfn.XLOOKUP(A991,'2023'!B:B,'2023'!AE:AE,"")</f>
        <v/>
      </c>
      <c r="H991" t="str">
        <f>_xlfn.XLOOKUP(A991,'2024'!B:B,'2024'!AV:AV,"")</f>
        <v/>
      </c>
      <c r="I991" t="str">
        <f>_xlfn.XLOOKUP(A991,'2024'!B:B,'2024'!AZ:AZ,"")</f>
        <v/>
      </c>
      <c r="J991" t="str">
        <f>_xlfn.XLOOKUP(A991,'2025'!A:A,'2025'!E:E,"")</f>
        <v/>
      </c>
      <c r="K991" t="str">
        <f>_xlfn.XLOOKUP(A991,'2025'!A:A,'2025'!F:F,"")</f>
        <v/>
      </c>
    </row>
    <row r="992" spans="1:11">
      <c r="A992">
        <v>142</v>
      </c>
      <c r="B992" t="str">
        <f>_xlfn.XLOOKUP(A992,'2021'!A:A,'2021'!U:U, "")</f>
        <v/>
      </c>
      <c r="C992" t="str">
        <f>_xlfn.XLOOKUP(A992,'2021'!A:A,'2021'!V:V,"")</f>
        <v/>
      </c>
      <c r="D992" t="str">
        <f>_xlfn.XLOOKUP(A992,'2022'!A:A,'2022'!V:V,"")</f>
        <v/>
      </c>
      <c r="E992" t="str">
        <f>_xlfn.XLOOKUP(A992,'2022'!A:A,'2022'!W:W,"")</f>
        <v/>
      </c>
      <c r="F992" t="str">
        <f>_xlfn.XLOOKUP(A992,'2023'!B:B,'2023'!AD:AD,"")</f>
        <v/>
      </c>
      <c r="G992" t="str">
        <f>_xlfn.XLOOKUP(A992,'2023'!B:B,'2023'!AE:AE,"")</f>
        <v/>
      </c>
      <c r="H992" t="str">
        <f>_xlfn.XLOOKUP(A992,'2024'!B:B,'2024'!AV:AV,"")</f>
        <v/>
      </c>
      <c r="I992" t="str">
        <f>_xlfn.XLOOKUP(A992,'2024'!B:B,'2024'!AZ:AZ,"")</f>
        <v/>
      </c>
      <c r="J992" t="str">
        <f>_xlfn.XLOOKUP(A992,'2025'!A:A,'2025'!E:E,"")</f>
        <v/>
      </c>
      <c r="K992" t="str">
        <f>_xlfn.XLOOKUP(A992,'2025'!A:A,'2025'!F:F,"")</f>
        <v/>
      </c>
    </row>
    <row r="993" spans="1:11">
      <c r="A993">
        <v>397</v>
      </c>
      <c r="B993" t="str">
        <f>_xlfn.XLOOKUP(A993,'2021'!A:A,'2021'!U:U, "")</f>
        <v/>
      </c>
      <c r="C993" t="str">
        <f>_xlfn.XLOOKUP(A993,'2021'!A:A,'2021'!V:V,"")</f>
        <v/>
      </c>
      <c r="D993" t="str">
        <f>_xlfn.XLOOKUP(A993,'2022'!A:A,'2022'!V:V,"")</f>
        <v/>
      </c>
      <c r="E993" t="str">
        <f>_xlfn.XLOOKUP(A993,'2022'!A:A,'2022'!W:W,"")</f>
        <v/>
      </c>
      <c r="F993" t="str">
        <f>_xlfn.XLOOKUP(A993,'2023'!B:B,'2023'!AD:AD,"")</f>
        <v/>
      </c>
      <c r="G993" t="str">
        <f>_xlfn.XLOOKUP(A993,'2023'!B:B,'2023'!AE:AE,"")</f>
        <v/>
      </c>
      <c r="H993" t="str">
        <f>_xlfn.XLOOKUP(A993,'2024'!B:B,'2024'!AV:AV,"")</f>
        <v/>
      </c>
      <c r="I993" t="str">
        <f>_xlfn.XLOOKUP(A993,'2024'!B:B,'2024'!AZ:AZ,"")</f>
        <v/>
      </c>
      <c r="J993" t="str">
        <f>_xlfn.XLOOKUP(A993,'2025'!A:A,'2025'!E:E,"")</f>
        <v/>
      </c>
      <c r="K993" t="str">
        <f>_xlfn.XLOOKUP(A993,'2025'!A:A,'2025'!F:F,"")</f>
        <v/>
      </c>
    </row>
    <row r="994" spans="1:11">
      <c r="A994">
        <v>187</v>
      </c>
      <c r="B994" t="str">
        <f>_xlfn.XLOOKUP(A994,'2021'!A:A,'2021'!U:U, "")</f>
        <v/>
      </c>
      <c r="C994" t="str">
        <f>_xlfn.XLOOKUP(A994,'2021'!A:A,'2021'!V:V,"")</f>
        <v/>
      </c>
      <c r="D994" t="str">
        <f>_xlfn.XLOOKUP(A994,'2022'!A:A,'2022'!V:V,"")</f>
        <v/>
      </c>
      <c r="E994" t="str">
        <f>_xlfn.XLOOKUP(A994,'2022'!A:A,'2022'!W:W,"")</f>
        <v/>
      </c>
      <c r="F994" t="str">
        <f>_xlfn.XLOOKUP(A994,'2023'!B:B,'2023'!AD:AD,"")</f>
        <v/>
      </c>
      <c r="G994" t="str">
        <f>_xlfn.XLOOKUP(A994,'2023'!B:B,'2023'!AE:AE,"")</f>
        <v/>
      </c>
      <c r="H994" t="str">
        <f>_xlfn.XLOOKUP(A994,'2024'!B:B,'2024'!AV:AV,"")</f>
        <v/>
      </c>
      <c r="I994" t="str">
        <f>_xlfn.XLOOKUP(A994,'2024'!B:B,'2024'!AZ:AZ,"")</f>
        <v/>
      </c>
      <c r="J994" t="str">
        <f>_xlfn.XLOOKUP(A994,'2025'!A:A,'2025'!E:E,"")</f>
        <v/>
      </c>
      <c r="K994" t="str">
        <f>_xlfn.XLOOKUP(A994,'2025'!A:A,'2025'!F:F,"")</f>
        <v/>
      </c>
    </row>
    <row r="995" spans="1:11">
      <c r="A995">
        <v>295</v>
      </c>
      <c r="B995" t="str">
        <f>_xlfn.XLOOKUP(A995,'2021'!A:A,'2021'!U:U, "")</f>
        <v/>
      </c>
      <c r="C995" t="str">
        <f>_xlfn.XLOOKUP(A995,'2021'!A:A,'2021'!V:V,"")</f>
        <v/>
      </c>
      <c r="D995" t="str">
        <f>_xlfn.XLOOKUP(A995,'2022'!A:A,'2022'!V:V,"")</f>
        <v/>
      </c>
      <c r="E995" t="str">
        <f>_xlfn.XLOOKUP(A995,'2022'!A:A,'2022'!W:W,"")</f>
        <v/>
      </c>
      <c r="F995" t="str">
        <f>_xlfn.XLOOKUP(A995,'2023'!B:B,'2023'!AD:AD,"")</f>
        <v/>
      </c>
      <c r="G995" t="str">
        <f>_xlfn.XLOOKUP(A995,'2023'!B:B,'2023'!AE:AE,"")</f>
        <v/>
      </c>
      <c r="H995" t="str">
        <f>_xlfn.XLOOKUP(A995,'2024'!B:B,'2024'!AV:AV,"")</f>
        <v/>
      </c>
      <c r="I995" t="str">
        <f>_xlfn.XLOOKUP(A995,'2024'!B:B,'2024'!AZ:AZ,"")</f>
        <v/>
      </c>
      <c r="J995" t="str">
        <f>_xlfn.XLOOKUP(A995,'2025'!A:A,'2025'!E:E,"")</f>
        <v/>
      </c>
      <c r="K995" t="str">
        <f>_xlfn.XLOOKUP(A995,'2025'!A:A,'2025'!F:F,"")</f>
        <v/>
      </c>
    </row>
    <row r="996" spans="1:11">
      <c r="A996">
        <v>330</v>
      </c>
      <c r="B996" t="str">
        <f>_xlfn.XLOOKUP(A996,'2021'!A:A,'2021'!U:U, "")</f>
        <v/>
      </c>
      <c r="C996" t="str">
        <f>_xlfn.XLOOKUP(A996,'2021'!A:A,'2021'!V:V,"")</f>
        <v/>
      </c>
      <c r="D996" t="str">
        <f>_xlfn.XLOOKUP(A996,'2022'!A:A,'2022'!V:V,"")</f>
        <v/>
      </c>
      <c r="E996" t="str">
        <f>_xlfn.XLOOKUP(A996,'2022'!A:A,'2022'!W:W,"")</f>
        <v/>
      </c>
      <c r="F996" t="str">
        <f>_xlfn.XLOOKUP(A996,'2023'!B:B,'2023'!AD:AD,"")</f>
        <v/>
      </c>
      <c r="G996" t="str">
        <f>_xlfn.XLOOKUP(A996,'2023'!B:B,'2023'!AE:AE,"")</f>
        <v/>
      </c>
      <c r="H996" t="str">
        <f>_xlfn.XLOOKUP(A996,'2024'!B:B,'2024'!AV:AV,"")</f>
        <v/>
      </c>
      <c r="I996" t="str">
        <f>_xlfn.XLOOKUP(A996,'2024'!B:B,'2024'!AZ:AZ,"")</f>
        <v/>
      </c>
      <c r="J996" t="str">
        <f>_xlfn.XLOOKUP(A996,'2025'!A:A,'2025'!E:E,"")</f>
        <v/>
      </c>
      <c r="K996" t="str">
        <f>_xlfn.XLOOKUP(A996,'2025'!A:A,'2025'!F:F,"")</f>
        <v/>
      </c>
    </row>
    <row r="997" spans="1:11">
      <c r="A997">
        <v>185</v>
      </c>
      <c r="B997" t="str">
        <f>_xlfn.XLOOKUP(A997,'2021'!A:A,'2021'!U:U, "")</f>
        <v/>
      </c>
      <c r="C997" t="str">
        <f>_xlfn.XLOOKUP(A997,'2021'!A:A,'2021'!V:V,"")</f>
        <v/>
      </c>
      <c r="D997" t="str">
        <f>_xlfn.XLOOKUP(A997,'2022'!A:A,'2022'!V:V,"")</f>
        <v/>
      </c>
      <c r="E997" t="str">
        <f>_xlfn.XLOOKUP(A997,'2022'!A:A,'2022'!W:W,"")</f>
        <v/>
      </c>
      <c r="F997" t="str">
        <f>_xlfn.XLOOKUP(A997,'2023'!B:B,'2023'!AD:AD,"")</f>
        <v/>
      </c>
      <c r="G997" t="str">
        <f>_xlfn.XLOOKUP(A997,'2023'!B:B,'2023'!AE:AE,"")</f>
        <v/>
      </c>
      <c r="H997" t="str">
        <f>_xlfn.XLOOKUP(A997,'2024'!B:B,'2024'!AV:AV,"")</f>
        <v/>
      </c>
      <c r="I997" t="str">
        <f>_xlfn.XLOOKUP(A997,'2024'!B:B,'2024'!AZ:AZ,"")</f>
        <v/>
      </c>
      <c r="J997" t="str">
        <f>_xlfn.XLOOKUP(A997,'2025'!A:A,'2025'!E:E,"")</f>
        <v/>
      </c>
      <c r="K997" t="str">
        <f>_xlfn.XLOOKUP(A997,'2025'!A:A,'2025'!F:F,"")</f>
        <v/>
      </c>
    </row>
    <row r="998" spans="1:11">
      <c r="A998">
        <v>243</v>
      </c>
      <c r="B998" t="str">
        <f>_xlfn.XLOOKUP(A998,'2021'!A:A,'2021'!U:U, "")</f>
        <v/>
      </c>
      <c r="C998" t="str">
        <f>_xlfn.XLOOKUP(A998,'2021'!A:A,'2021'!V:V,"")</f>
        <v/>
      </c>
      <c r="D998" t="str">
        <f>_xlfn.XLOOKUP(A998,'2022'!A:A,'2022'!V:V,"")</f>
        <v/>
      </c>
      <c r="E998" t="str">
        <f>_xlfn.XLOOKUP(A998,'2022'!A:A,'2022'!W:W,"")</f>
        <v/>
      </c>
      <c r="F998" t="str">
        <f>_xlfn.XLOOKUP(A998,'2023'!B:B,'2023'!AD:AD,"")</f>
        <v/>
      </c>
      <c r="G998" t="str">
        <f>_xlfn.XLOOKUP(A998,'2023'!B:B,'2023'!AE:AE,"")</f>
        <v/>
      </c>
      <c r="H998" t="str">
        <f>_xlfn.XLOOKUP(A998,'2024'!B:B,'2024'!AV:AV,"")</f>
        <v/>
      </c>
      <c r="I998" t="str">
        <f>_xlfn.XLOOKUP(A998,'2024'!B:B,'2024'!AZ:AZ,"")</f>
        <v/>
      </c>
      <c r="J998" t="str">
        <f>_xlfn.XLOOKUP(A998,'2025'!A:A,'2025'!E:E,"")</f>
        <v/>
      </c>
      <c r="K998" t="str">
        <f>_xlfn.XLOOKUP(A998,'2025'!A:A,'2025'!F:F,"")</f>
        <v/>
      </c>
    </row>
    <row r="999" spans="1:11">
      <c r="A999">
        <v>138</v>
      </c>
      <c r="B999" t="str">
        <f>_xlfn.XLOOKUP(A999,'2021'!A:A,'2021'!U:U, "")</f>
        <v/>
      </c>
      <c r="C999" t="str">
        <f>_xlfn.XLOOKUP(A999,'2021'!A:A,'2021'!V:V,"")</f>
        <v/>
      </c>
      <c r="D999" t="str">
        <f>_xlfn.XLOOKUP(A999,'2022'!A:A,'2022'!V:V,"")</f>
        <v/>
      </c>
      <c r="E999" t="str">
        <f>_xlfn.XLOOKUP(A999,'2022'!A:A,'2022'!W:W,"")</f>
        <v/>
      </c>
      <c r="F999" t="str">
        <f>_xlfn.XLOOKUP(A999,'2023'!B:B,'2023'!AD:AD,"")</f>
        <v/>
      </c>
      <c r="G999" t="str">
        <f>_xlfn.XLOOKUP(A999,'2023'!B:B,'2023'!AE:AE,"")</f>
        <v/>
      </c>
      <c r="H999" t="str">
        <f>_xlfn.XLOOKUP(A999,'2024'!B:B,'2024'!AV:AV,"")</f>
        <v/>
      </c>
      <c r="I999" t="str">
        <f>_xlfn.XLOOKUP(A999,'2024'!B:B,'2024'!AZ:AZ,"")</f>
        <v/>
      </c>
      <c r="J999" t="str">
        <f>_xlfn.XLOOKUP(A999,'2025'!A:A,'2025'!E:E,"")</f>
        <v/>
      </c>
      <c r="K999" t="str">
        <f>_xlfn.XLOOKUP(A999,'2025'!A:A,'2025'!F:F,"")</f>
        <v/>
      </c>
    </row>
    <row r="1000" spans="1:11">
      <c r="A1000">
        <v>364</v>
      </c>
      <c r="B1000" t="str">
        <f>_xlfn.XLOOKUP(A1000,'2021'!A:A,'2021'!U:U, "")</f>
        <v/>
      </c>
      <c r="C1000" t="str">
        <f>_xlfn.XLOOKUP(A1000,'2021'!A:A,'2021'!V:V,"")</f>
        <v/>
      </c>
      <c r="D1000" t="str">
        <f>_xlfn.XLOOKUP(A1000,'2022'!A:A,'2022'!V:V,"")</f>
        <v/>
      </c>
      <c r="E1000" t="str">
        <f>_xlfn.XLOOKUP(A1000,'2022'!A:A,'2022'!W:W,"")</f>
        <v/>
      </c>
      <c r="F1000" t="str">
        <f>_xlfn.XLOOKUP(A1000,'2023'!B:B,'2023'!AD:AD,"")</f>
        <v/>
      </c>
      <c r="G1000" t="str">
        <f>_xlfn.XLOOKUP(A1000,'2023'!B:B,'2023'!AE:AE,"")</f>
        <v/>
      </c>
      <c r="H1000" t="str">
        <f>_xlfn.XLOOKUP(A1000,'2024'!B:B,'2024'!AV:AV,"")</f>
        <v/>
      </c>
      <c r="I1000" t="str">
        <f>_xlfn.XLOOKUP(A1000,'2024'!B:B,'2024'!AZ:AZ,"")</f>
        <v/>
      </c>
      <c r="J1000" t="str">
        <f>_xlfn.XLOOKUP(A1000,'2025'!A:A,'2025'!E:E,"")</f>
        <v/>
      </c>
      <c r="K1000" t="str">
        <f>_xlfn.XLOOKUP(A1000,'2025'!A:A,'2025'!F:F,"")</f>
        <v/>
      </c>
    </row>
    <row r="1001" spans="1:11">
      <c r="A1001">
        <v>224</v>
      </c>
      <c r="B1001" t="str">
        <f>_xlfn.XLOOKUP(A1001,'2021'!A:A,'2021'!U:U, "")</f>
        <v/>
      </c>
      <c r="C1001" t="str">
        <f>_xlfn.XLOOKUP(A1001,'2021'!A:A,'2021'!V:V,"")</f>
        <v/>
      </c>
      <c r="D1001" t="str">
        <f>_xlfn.XLOOKUP(A1001,'2022'!A:A,'2022'!V:V,"")</f>
        <v/>
      </c>
      <c r="E1001" t="str">
        <f>_xlfn.XLOOKUP(A1001,'2022'!A:A,'2022'!W:W,"")</f>
        <v/>
      </c>
      <c r="F1001" t="str">
        <f>_xlfn.XLOOKUP(A1001,'2023'!B:B,'2023'!AD:AD,"")</f>
        <v/>
      </c>
      <c r="G1001" t="str">
        <f>_xlfn.XLOOKUP(A1001,'2023'!B:B,'2023'!AE:AE,"")</f>
        <v/>
      </c>
      <c r="H1001" t="str">
        <f>_xlfn.XLOOKUP(A1001,'2024'!B:B,'2024'!AV:AV,"")</f>
        <v/>
      </c>
      <c r="I1001" t="str">
        <f>_xlfn.XLOOKUP(A1001,'2024'!B:B,'2024'!AZ:AZ,"")</f>
        <v/>
      </c>
      <c r="J1001" t="str">
        <f>_xlfn.XLOOKUP(A1001,'2025'!A:A,'2025'!E:E,"")</f>
        <v/>
      </c>
      <c r="K1001" t="str">
        <f>_xlfn.XLOOKUP(A1001,'2025'!A:A,'2025'!F:F,"")</f>
        <v/>
      </c>
    </row>
    <row r="1002" spans="1:11">
      <c r="A1002" t="str">
        <v>AmerisourceBergen</v>
      </c>
      <c r="B1002" t="str">
        <f>_xlfn.XLOOKUP(A1002,'2021'!A:A,'2021'!U:U, "")</f>
        <v/>
      </c>
      <c r="C1002" t="str">
        <f>_xlfn.XLOOKUP(A1002,'2021'!A:A,'2021'!V:V,"")</f>
        <v/>
      </c>
      <c r="D1002" t="str">
        <f>_xlfn.XLOOKUP(A1002,'2022'!A:A,'2022'!V:V,"")</f>
        <v/>
      </c>
      <c r="E1002" t="str">
        <f>_xlfn.XLOOKUP(A1002,'2022'!A:A,'2022'!W:W,"")</f>
        <v/>
      </c>
      <c r="F1002" t="str">
        <f>_xlfn.XLOOKUP(A1002,'2023'!B:B,'2023'!AD:AD,"")</f>
        <v/>
      </c>
      <c r="G1002" t="str">
        <f>_xlfn.XLOOKUP(A1002,'2023'!B:B,'2023'!AE:AE,"")</f>
        <v/>
      </c>
      <c r="H1002" t="str">
        <f>_xlfn.XLOOKUP(A1002,'2024'!B:B,'2024'!AV:AV,"")</f>
        <v/>
      </c>
      <c r="I1002" t="str">
        <f>_xlfn.XLOOKUP(A1002,'2024'!B:B,'2024'!AZ:AZ,"")</f>
        <v/>
      </c>
      <c r="J1002" t="str">
        <f>_xlfn.XLOOKUP(A1002,'2025'!A:A,'2025'!E:E,"")</f>
        <v/>
      </c>
      <c r="K1002" t="str">
        <f>_xlfn.XLOOKUP(A1002,'2025'!A:A,'2025'!F:F,"")</f>
        <v/>
      </c>
    </row>
    <row r="1003" spans="1:11">
      <c r="A1003" t="str">
        <v>Sinochem Holdings</v>
      </c>
      <c r="B1003" t="str">
        <f>_xlfn.XLOOKUP(A1003,'2021'!A:A,'2021'!U:U, "")</f>
        <v/>
      </c>
      <c r="C1003" t="str">
        <f>_xlfn.XLOOKUP(A1003,'2021'!A:A,'2021'!V:V,"")</f>
        <v/>
      </c>
      <c r="D1003" t="str">
        <f>_xlfn.XLOOKUP(A1003,'2022'!A:A,'2022'!V:V,"")</f>
        <v/>
      </c>
      <c r="E1003" t="str">
        <f>_xlfn.XLOOKUP(A1003,'2022'!A:A,'2022'!W:W,"")</f>
        <v/>
      </c>
      <c r="F1003" t="str">
        <f>_xlfn.XLOOKUP(A1003,'2023'!B:B,'2023'!AD:AD,"")</f>
        <v/>
      </c>
      <c r="G1003" t="str">
        <f>_xlfn.XLOOKUP(A1003,'2023'!B:B,'2023'!AE:AE,"")</f>
        <v/>
      </c>
      <c r="H1003" t="str">
        <f>_xlfn.XLOOKUP(A1003,'2024'!B:B,'2024'!AV:AV,"")</f>
        <v/>
      </c>
      <c r="I1003">
        <f>_xlfn.XLOOKUP(A1003,'2024'!B:B,'2024'!AZ:AZ,"")</f>
        <v>0</v>
      </c>
      <c r="J1003" t="str">
        <f>_xlfn.XLOOKUP(A1003,'2025'!A:A,'2025'!E:E,"")</f>
        <v/>
      </c>
      <c r="K1003" t="str">
        <f>_xlfn.XLOOKUP(A1003,'2025'!A:A,'2025'!F:F,"")</f>
        <v/>
      </c>
    </row>
    <row r="1004" spans="1:11">
      <c r="A1004" t="str">
        <v>Electricité de France</v>
      </c>
      <c r="B1004">
        <f>_xlfn.XLOOKUP(A1004,'2021'!A:A,'2021'!U:U, "")</f>
        <v>1</v>
      </c>
      <c r="C1004" t="str">
        <f>_xlfn.XLOOKUP(A1004,'2021'!A:A,'2021'!V:V,"")</f>
        <v/>
      </c>
      <c r="D1004">
        <f>_xlfn.XLOOKUP(A1004,'2022'!A:A,'2022'!V:V,"")</f>
        <v>1</v>
      </c>
      <c r="E1004" t="str">
        <f>_xlfn.XLOOKUP(A1004,'2022'!A:A,'2022'!W:W,"")</f>
        <v/>
      </c>
      <c r="F1004" t="str">
        <f>_xlfn.XLOOKUP(A1004,'2023'!B:B,'2023'!AD:AD,"")</f>
        <v/>
      </c>
      <c r="G1004">
        <f>_xlfn.XLOOKUP(A1004,'2023'!B:B,'2023'!AE:AE,"")</f>
        <v>1</v>
      </c>
      <c r="H1004" t="str">
        <f>_xlfn.XLOOKUP(A1004,'2024'!B:B,'2024'!AV:AV,"")</f>
        <v/>
      </c>
      <c r="I1004" t="str">
        <f>_xlfn.XLOOKUP(A1004,'2024'!B:B,'2024'!AZ:AZ,"")</f>
        <v/>
      </c>
      <c r="J1004" t="str">
        <f>_xlfn.XLOOKUP(A1004,'2025'!A:A,'2025'!E:E,"")</f>
        <v/>
      </c>
      <c r="K1004" t="str">
        <f>_xlfn.XLOOKUP(A1004,'2025'!A:A,'2025'!F:F,"")</f>
        <v/>
      </c>
    </row>
    <row r="1005" spans="1:11">
      <c r="A1005" t="str">
        <v>SK Group</v>
      </c>
      <c r="B1005" t="str">
        <f>_xlfn.XLOOKUP(A1005,'2021'!A:A,'2021'!U:U, "")</f>
        <v/>
      </c>
      <c r="C1005" t="str">
        <f>_xlfn.XLOOKUP(A1005,'2021'!A:A,'2021'!V:V,"")</f>
        <v/>
      </c>
      <c r="D1005" t="str">
        <f>_xlfn.XLOOKUP(A1005,'2022'!A:A,'2022'!V:V,"")</f>
        <v/>
      </c>
      <c r="E1005">
        <f>_xlfn.XLOOKUP(A1005,'2022'!A:A,'2022'!W:W,"")</f>
        <v>1</v>
      </c>
      <c r="F1005" t="str">
        <f>_xlfn.XLOOKUP(A1005,'2023'!B:B,'2023'!AD:AD,"")</f>
        <v/>
      </c>
      <c r="G1005">
        <f>_xlfn.XLOOKUP(A1005,'2023'!B:B,'2023'!AE:AE,"")</f>
        <v>1</v>
      </c>
      <c r="H1005" t="str">
        <f>_xlfn.XLOOKUP(A1005,'2024'!B:B,'2024'!AV:AV,"")</f>
        <v/>
      </c>
      <c r="I1005" t="str">
        <f>_xlfn.XLOOKUP(A1005,'2024'!B:B,'2024'!AZ:AZ,"")</f>
        <v/>
      </c>
      <c r="J1005" t="str">
        <f>_xlfn.XLOOKUP(A1005,'2025'!A:A,'2025'!E:E,"")</f>
        <v/>
      </c>
      <c r="K1005" t="str">
        <f>_xlfn.XLOOKUP(A1005,'2025'!A:A,'2025'!F:F,"")</f>
        <v/>
      </c>
    </row>
    <row r="1006" spans="1:11">
      <c r="A1006" t="str">
        <v>Deutsche Post DHL Group</v>
      </c>
      <c r="B1006" t="str">
        <f>_xlfn.XLOOKUP(A1006,'2021'!A:A,'2021'!U:U, "")</f>
        <v/>
      </c>
      <c r="C1006">
        <f>_xlfn.XLOOKUP(A1006,'2021'!A:A,'2021'!V:V,"")</f>
        <v>1</v>
      </c>
      <c r="D1006" t="str">
        <f>_xlfn.XLOOKUP(A1006,'2022'!A:A,'2022'!V:V,"")</f>
        <v/>
      </c>
      <c r="E1006">
        <f>_xlfn.XLOOKUP(A1006,'2022'!A:A,'2022'!W:W,"")</f>
        <v>1</v>
      </c>
      <c r="F1006" t="str">
        <f>_xlfn.XLOOKUP(A1006,'2023'!B:B,'2023'!AD:AD,"")</f>
        <v/>
      </c>
      <c r="G1006">
        <f>_xlfn.XLOOKUP(A1006,'2023'!B:B,'2023'!AE:AE,"")</f>
        <v>1</v>
      </c>
      <c r="H1006" t="str">
        <f>_xlfn.XLOOKUP(A1006,'2024'!B:B,'2024'!AV:AV,"")</f>
        <v/>
      </c>
      <c r="I1006" t="str">
        <f>_xlfn.XLOOKUP(A1006,'2024'!B:B,'2024'!AZ:AZ,"")</f>
        <v/>
      </c>
      <c r="J1006" t="str">
        <f>_xlfn.XLOOKUP(A1006,'2025'!A:A,'2025'!E:E,"")</f>
        <v/>
      </c>
      <c r="K1006" t="str">
        <f>_xlfn.XLOOKUP(A1006,'2025'!A:A,'2025'!F:F,"")</f>
        <v/>
      </c>
    </row>
    <row r="1007" spans="1:11">
      <c r="A1007" t="str">
        <v>Nippon Telegraph and Telephone</v>
      </c>
      <c r="B1007" t="str">
        <f>_xlfn.XLOOKUP(A1007,'2021'!A:A,'2021'!U:U, "")</f>
        <v/>
      </c>
      <c r="C1007" t="str">
        <f>_xlfn.XLOOKUP(A1007,'2021'!A:A,'2021'!V:V,"")</f>
        <v/>
      </c>
      <c r="D1007">
        <f>_xlfn.XLOOKUP(A1007,'2022'!A:A,'2022'!V:V,"")</f>
        <v>1</v>
      </c>
      <c r="E1007" t="str">
        <f>_xlfn.XLOOKUP(A1007,'2022'!A:A,'2022'!W:W,"")</f>
        <v/>
      </c>
      <c r="F1007">
        <f>_xlfn.XLOOKUP(A1007,'2023'!B:B,'2023'!AD:AD,"")</f>
        <v>1</v>
      </c>
      <c r="G1007" t="str">
        <f>_xlfn.XLOOKUP(A1007,'2023'!B:B,'2023'!AE:AE,"")</f>
        <v/>
      </c>
      <c r="H1007">
        <f>_xlfn.XLOOKUP(A1007,'2024'!B:B,'2024'!AV:AV,"")</f>
        <v>1</v>
      </c>
      <c r="I1007">
        <f>_xlfn.XLOOKUP(A1007,'2024'!B:B,'2024'!AZ:AZ,"")</f>
        <v>0</v>
      </c>
      <c r="J1007" t="str">
        <f>_xlfn.XLOOKUP(A1007,'2025'!A:A,'2025'!E:E,"")</f>
        <v/>
      </c>
      <c r="K1007" t="str">
        <f>_xlfn.XLOOKUP(A1007,'2025'!A:A,'2025'!F:F,"")</f>
        <v/>
      </c>
    </row>
    <row r="1008" spans="1:11">
      <c r="A1008" t="str">
        <v>Brookfield Asset Management</v>
      </c>
      <c r="B1008" t="str">
        <f>_xlfn.XLOOKUP(A1008,'2021'!A:A,'2021'!U:U, "")</f>
        <v/>
      </c>
      <c r="C1008">
        <f>_xlfn.XLOOKUP(A1008,'2021'!A:A,'2021'!V:V,"")</f>
        <v>1</v>
      </c>
      <c r="D1008" t="str">
        <f>_xlfn.XLOOKUP(A1008,'2022'!A:A,'2022'!V:V,"")</f>
        <v/>
      </c>
      <c r="E1008">
        <f>_xlfn.XLOOKUP(A1008,'2022'!A:A,'2022'!W:W,"")</f>
        <v>1</v>
      </c>
      <c r="F1008" t="str">
        <f>_xlfn.XLOOKUP(A1008,'2023'!B:B,'2023'!AD:AD,"")</f>
        <v/>
      </c>
      <c r="G1008">
        <f>_xlfn.XLOOKUP(A1008,'2023'!B:B,'2023'!AE:AE,"")</f>
        <v>1</v>
      </c>
      <c r="H1008" t="str">
        <f>_xlfn.XLOOKUP(A1008,'2024'!B:B,'2024'!AV:AV,"")</f>
        <v/>
      </c>
      <c r="I1008" t="str">
        <f>_xlfn.XLOOKUP(A1008,'2024'!B:B,'2024'!AZ:AZ,"")</f>
        <v/>
      </c>
      <c r="J1008" t="str">
        <f>_xlfn.XLOOKUP(A1008,'2025'!A:A,'2025'!E:E,"")</f>
        <v/>
      </c>
      <c r="K1008" t="str">
        <f>_xlfn.XLOOKUP(A1008,'2025'!A:A,'2025'!F:F,"")</f>
        <v/>
      </c>
    </row>
    <row r="1009" spans="1:11">
      <c r="A1009" t="str">
        <v>Amer International Group</v>
      </c>
      <c r="B1009" t="str">
        <f>_xlfn.XLOOKUP(A1009,'2021'!A:A,'2021'!U:U, "")</f>
        <v/>
      </c>
      <c r="C1009" t="str">
        <f>_xlfn.XLOOKUP(A1009,'2021'!A:A,'2021'!V:V,"")</f>
        <v/>
      </c>
      <c r="D1009" t="str">
        <f>_xlfn.XLOOKUP(A1009,'2022'!A:A,'2022'!V:V,"")</f>
        <v/>
      </c>
      <c r="E1009" t="str">
        <f>_xlfn.XLOOKUP(A1009,'2022'!A:A,'2022'!W:W,"")</f>
        <v/>
      </c>
      <c r="F1009" t="str">
        <f>_xlfn.XLOOKUP(A1009,'2023'!B:B,'2023'!AD:AD,"")</f>
        <v/>
      </c>
      <c r="G1009" t="str">
        <f>_xlfn.XLOOKUP(A1009,'2023'!B:B,'2023'!AE:AE,"")</f>
        <v/>
      </c>
      <c r="H1009" t="str">
        <f>_xlfn.XLOOKUP(A1009,'2024'!B:B,'2024'!AV:AV,"")</f>
        <v/>
      </c>
      <c r="I1009" t="str">
        <f>_xlfn.XLOOKUP(A1009,'2024'!B:B,'2024'!AZ:AZ,"")</f>
        <v/>
      </c>
      <c r="J1009" t="str">
        <f>_xlfn.XLOOKUP(A1009,'2025'!A:A,'2025'!E:E,"")</f>
        <v/>
      </c>
      <c r="K1009" t="str">
        <f>_xlfn.XLOOKUP(A1009,'2025'!A:A,'2025'!F:F,"")</f>
        <v/>
      </c>
    </row>
    <row r="1010" spans="1:11">
      <c r="A1010" t="str">
        <v>Crédit Agricole</v>
      </c>
      <c r="B1010" t="str">
        <f>_xlfn.XLOOKUP(A1010,'2021'!A:A,'2021'!U:U, "")</f>
        <v/>
      </c>
      <c r="C1010">
        <f>_xlfn.XLOOKUP(A1010,'2021'!A:A,'2021'!V:V,"")</f>
        <v>1</v>
      </c>
      <c r="D1010" t="str">
        <f>_xlfn.XLOOKUP(A1010,'2022'!A:A,'2022'!V:V,"")</f>
        <v/>
      </c>
      <c r="E1010" t="str">
        <f>_xlfn.XLOOKUP(A1010,'2022'!A:A,'2022'!W:W,"")</f>
        <v/>
      </c>
      <c r="F1010">
        <f>_xlfn.XLOOKUP(A1010,'2023'!B:B,'2023'!AD:AD,"")</f>
        <v>1</v>
      </c>
      <c r="G1010" t="str">
        <f>_xlfn.XLOOKUP(A1010,'2023'!B:B,'2023'!AE:AE,"")</f>
        <v/>
      </c>
      <c r="H1010" t="str">
        <f>_xlfn.XLOOKUP(A1010,'2024'!B:B,'2024'!AV:AV,"")</f>
        <v/>
      </c>
      <c r="I1010" t="str">
        <f>_xlfn.XLOOKUP(A1010,'2024'!B:B,'2024'!AZ:AZ,"")</f>
        <v/>
      </c>
      <c r="J1010" t="str">
        <f>_xlfn.XLOOKUP(A1010,'2025'!A:A,'2025'!E:E,"")</f>
        <v/>
      </c>
      <c r="K1010" t="str">
        <f>_xlfn.XLOOKUP(A1010,'2025'!A:A,'2025'!F:F,"")</f>
        <v/>
      </c>
    </row>
    <row r="1011" spans="1:11">
      <c r="A1011" t="str">
        <v>Aviation Industry Corp. of China</v>
      </c>
      <c r="B1011" t="str">
        <f>_xlfn.XLOOKUP(A1011,'2021'!A:A,'2021'!U:U, "")</f>
        <v/>
      </c>
      <c r="C1011" t="str">
        <f>_xlfn.XLOOKUP(A1011,'2021'!A:A,'2021'!V:V,"")</f>
        <v/>
      </c>
      <c r="D1011" t="str">
        <f>_xlfn.XLOOKUP(A1011,'2022'!A:A,'2022'!V:V,"")</f>
        <v/>
      </c>
      <c r="E1011">
        <f>_xlfn.XLOOKUP(A1011,'2022'!A:A,'2022'!W:W,"")</f>
        <v>1</v>
      </c>
      <c r="F1011" t="str">
        <f>_xlfn.XLOOKUP(A1011,'2023'!B:B,'2023'!AD:AD,"")</f>
        <v/>
      </c>
      <c r="G1011" t="str">
        <f>_xlfn.XLOOKUP(A1011,'2023'!B:B,'2023'!AE:AE,"")</f>
        <v/>
      </c>
      <c r="H1011" t="str">
        <f>_xlfn.XLOOKUP(A1011,'2024'!B:B,'2024'!AV:AV,"")</f>
        <v/>
      </c>
      <c r="I1011">
        <f>_xlfn.XLOOKUP(A1011,'2024'!B:B,'2024'!AZ:AZ,"")</f>
        <v>1</v>
      </c>
      <c r="J1011" t="str">
        <f>_xlfn.XLOOKUP(A1011,'2025'!A:A,'2025'!E:E,"")</f>
        <v/>
      </c>
      <c r="K1011" t="str">
        <f>_xlfn.XLOOKUP(A1011,'2025'!A:A,'2025'!F:F,"")</f>
        <v/>
      </c>
    </row>
    <row r="1012" spans="1:11">
      <c r="A1012" t="str">
        <v>General Electric</v>
      </c>
      <c r="B1012">
        <f>_xlfn.XLOOKUP(A1012,'2021'!A:A,'2021'!U:U, "")</f>
        <v>1</v>
      </c>
      <c r="C1012">
        <f>_xlfn.XLOOKUP(A1012,'2021'!A:A,'2021'!V:V,"")</f>
        <v>1</v>
      </c>
      <c r="D1012">
        <f>_xlfn.XLOOKUP(A1012,'2022'!A:A,'2022'!V:V,"")</f>
        <v>1</v>
      </c>
      <c r="E1012">
        <f>_xlfn.XLOOKUP(A1012,'2022'!A:A,'2022'!W:W,"")</f>
        <v>1</v>
      </c>
      <c r="F1012" t="str">
        <f>_xlfn.XLOOKUP(A1012,'2023'!B:B,'2023'!AD:AD,"")</f>
        <v/>
      </c>
      <c r="G1012">
        <f>_xlfn.XLOOKUP(A1012,'2023'!B:B,'2023'!AE:AE,"")</f>
        <v>1</v>
      </c>
      <c r="H1012" t="str">
        <f>_xlfn.XLOOKUP(A1012,'2024'!B:B,'2024'!AV:AV,"")</f>
        <v/>
      </c>
      <c r="I1012">
        <f>_xlfn.XLOOKUP(A1012,'2024'!B:B,'2024'!AZ:AZ,"")</f>
        <v>1</v>
      </c>
      <c r="J1012" t="str">
        <f>_xlfn.XLOOKUP(A1012,'2025'!A:A,'2025'!E:E,"")</f>
        <v/>
      </c>
      <c r="K1012" t="str">
        <f>_xlfn.XLOOKUP(A1012,'2025'!A:A,'2025'!F:F,"")</f>
        <v/>
      </c>
    </row>
    <row r="1013" spans="1:11">
      <c r="A1013" t="str">
        <v>China Merchants Group</v>
      </c>
      <c r="B1013" t="str">
        <f>_xlfn.XLOOKUP(A1013,'2021'!A:A,'2021'!U:U, "")</f>
        <v/>
      </c>
      <c r="C1013" t="str">
        <f>_xlfn.XLOOKUP(A1013,'2021'!A:A,'2021'!V:V,"")</f>
        <v/>
      </c>
      <c r="D1013" t="str">
        <f>_xlfn.XLOOKUP(A1013,'2022'!A:A,'2022'!V:V,"")</f>
        <v/>
      </c>
      <c r="E1013" t="str">
        <f>_xlfn.XLOOKUP(A1013,'2022'!A:A,'2022'!W:W,"")</f>
        <v/>
      </c>
      <c r="F1013" t="str">
        <f>_xlfn.XLOOKUP(A1013,'2023'!B:B,'2023'!AD:AD,"")</f>
        <v/>
      </c>
      <c r="G1013" t="str">
        <f>_xlfn.XLOOKUP(A1013,'2023'!B:B,'2023'!AE:AE,"")</f>
        <v/>
      </c>
      <c r="H1013" t="str">
        <f>_xlfn.XLOOKUP(A1013,'2024'!B:B,'2024'!AV:AV,"")</f>
        <v/>
      </c>
      <c r="I1013" t="str">
        <f>_xlfn.XLOOKUP(A1013,'2024'!B:B,'2024'!AZ:AZ,"")</f>
        <v/>
      </c>
      <c r="J1013" t="str">
        <f>_xlfn.XLOOKUP(A1013,'2025'!A:A,'2025'!E:E,"")</f>
        <v/>
      </c>
      <c r="K1013" t="str">
        <f>_xlfn.XLOOKUP(A1013,'2025'!A:A,'2025'!F:F,"")</f>
        <v/>
      </c>
    </row>
    <row r="1014" spans="1:11">
      <c r="A1014" t="str">
        <v>Bunge</v>
      </c>
      <c r="B1014" t="str">
        <f>_xlfn.XLOOKUP(A1014,'2021'!A:A,'2021'!U:U, "")</f>
        <v/>
      </c>
      <c r="C1014" t="str">
        <f>_xlfn.XLOOKUP(A1014,'2021'!A:A,'2021'!V:V,"")</f>
        <v/>
      </c>
      <c r="D1014" t="str">
        <f>_xlfn.XLOOKUP(A1014,'2022'!A:A,'2022'!V:V,"")</f>
        <v/>
      </c>
      <c r="E1014" t="str">
        <f>_xlfn.XLOOKUP(A1014,'2022'!A:A,'2022'!W:W,"")</f>
        <v/>
      </c>
      <c r="F1014" t="str">
        <f>_xlfn.XLOOKUP(A1014,'2023'!B:B,'2023'!AD:AD,"")</f>
        <v/>
      </c>
      <c r="G1014" t="str">
        <f>_xlfn.XLOOKUP(A1014,'2023'!B:B,'2023'!AE:AE,"")</f>
        <v/>
      </c>
      <c r="H1014" t="str">
        <f>_xlfn.XLOOKUP(A1014,'2024'!B:B,'2024'!AV:AV,"")</f>
        <v/>
      </c>
      <c r="I1014">
        <f>_xlfn.XLOOKUP(A1014,'2024'!B:B,'2024'!AZ:AZ,"")</f>
        <v>0</v>
      </c>
      <c r="J1014" t="str">
        <f>_xlfn.XLOOKUP(A1014,'2025'!A:A,'2025'!E:E,"")</f>
        <v/>
      </c>
      <c r="K1014" t="str">
        <f>_xlfn.XLOOKUP(A1014,'2025'!A:A,'2025'!F:F,"")</f>
        <v/>
      </c>
    </row>
    <row r="1015" spans="1:11">
      <c r="A1015" t="str">
        <v>POSCO</v>
      </c>
      <c r="B1015">
        <f>_xlfn.XLOOKUP(A1015,'2021'!A:A,'2021'!U:U, "")</f>
        <v>1</v>
      </c>
      <c r="C1015" t="str">
        <f>_xlfn.XLOOKUP(A1015,'2021'!A:A,'2021'!V:V,"")</f>
        <v/>
      </c>
      <c r="D1015">
        <f>_xlfn.XLOOKUP(A1015,'2022'!A:A,'2022'!V:V,"")</f>
        <v>1</v>
      </c>
      <c r="E1015" t="str">
        <f>_xlfn.XLOOKUP(A1015,'2022'!A:A,'2022'!W:W,"")</f>
        <v/>
      </c>
      <c r="F1015" t="str">
        <f>_xlfn.XLOOKUP(A1015,'2023'!B:B,'2023'!AD:AD,"")</f>
        <v/>
      </c>
      <c r="G1015">
        <f>_xlfn.XLOOKUP(A1015,'2023'!B:B,'2023'!AE:AE,"")</f>
        <v>1</v>
      </c>
      <c r="H1015" t="str">
        <f>_xlfn.XLOOKUP(A1015,'2024'!B:B,'2024'!AV:AV,"")</f>
        <v/>
      </c>
      <c r="I1015" t="str">
        <f>_xlfn.XLOOKUP(A1015,'2024'!B:B,'2024'!AZ:AZ,"")</f>
        <v/>
      </c>
      <c r="J1015" t="str">
        <f>_xlfn.XLOOKUP(A1015,'2025'!A:A,'2025'!E:E,"")</f>
        <v/>
      </c>
      <c r="K1015" t="str">
        <f>_xlfn.XLOOKUP(A1015,'2025'!A:A,'2025'!F:F,"")</f>
        <v/>
      </c>
    </row>
    <row r="1016" spans="1:11">
      <c r="A1016" t="str">
        <v>Itaú Unibanco Holding</v>
      </c>
      <c r="B1016" t="str">
        <f>_xlfn.XLOOKUP(A1016,'2021'!A:A,'2021'!U:U, "")</f>
        <v/>
      </c>
      <c r="C1016" t="str">
        <f>_xlfn.XLOOKUP(A1016,'2021'!A:A,'2021'!V:V,"")</f>
        <v/>
      </c>
      <c r="D1016">
        <f>_xlfn.XLOOKUP(A1016,'2022'!A:A,'2022'!V:V,"")</f>
        <v>1</v>
      </c>
      <c r="E1016">
        <f>_xlfn.XLOOKUP(A1016,'2022'!A:A,'2022'!W:W,"")</f>
        <v>1</v>
      </c>
      <c r="F1016" t="str">
        <f>_xlfn.XLOOKUP(A1016,'2023'!B:B,'2023'!AD:AD,"")</f>
        <v/>
      </c>
      <c r="G1016">
        <f>_xlfn.XLOOKUP(A1016,'2023'!B:B,'2023'!AE:AE,"")</f>
        <v>1</v>
      </c>
      <c r="H1016" t="str">
        <f>_xlfn.XLOOKUP(A1016,'2024'!B:B,'2024'!AV:AV,"")</f>
        <v/>
      </c>
      <c r="I1016" t="str">
        <f>_xlfn.XLOOKUP(A1016,'2024'!B:B,'2024'!AZ:AZ,"")</f>
        <v/>
      </c>
      <c r="J1016" t="str">
        <f>_xlfn.XLOOKUP(A1016,'2025'!A:A,'2025'!E:E,"")</f>
        <v/>
      </c>
      <c r="K1016" t="str">
        <f>_xlfn.XLOOKUP(A1016,'2025'!A:A,'2025'!F:F,"")</f>
        <v/>
      </c>
    </row>
    <row r="1017" spans="1:11">
      <c r="A1017" t="str">
        <v>Société Générale</v>
      </c>
      <c r="B1017">
        <f>_xlfn.XLOOKUP(A1017,'2021'!A:A,'2021'!U:U, "")</f>
        <v>1</v>
      </c>
      <c r="C1017" t="str">
        <f>_xlfn.XLOOKUP(A1017,'2021'!A:A,'2021'!V:V,"")</f>
        <v/>
      </c>
      <c r="D1017">
        <f>_xlfn.XLOOKUP(A1017,'2022'!A:A,'2022'!V:V,"")</f>
        <v>1</v>
      </c>
      <c r="E1017" t="str">
        <f>_xlfn.XLOOKUP(A1017,'2022'!A:A,'2022'!W:W,"")</f>
        <v/>
      </c>
      <c r="F1017">
        <f>_xlfn.XLOOKUP(A1017,'2023'!B:B,'2023'!AD:AD,"")</f>
        <v>1</v>
      </c>
      <c r="G1017" t="str">
        <f>_xlfn.XLOOKUP(A1017,'2023'!B:B,'2023'!AE:AE,"")</f>
        <v/>
      </c>
      <c r="H1017" t="str">
        <f>_xlfn.XLOOKUP(A1017,'2024'!B:B,'2024'!AV:AV,"")</f>
        <v/>
      </c>
      <c r="I1017" t="str">
        <f>_xlfn.XLOOKUP(A1017,'2024'!B:B,'2024'!AZ:AZ,"")</f>
        <v/>
      </c>
      <c r="J1017" t="str">
        <f>_xlfn.XLOOKUP(A1017,'2025'!A:A,'2025'!E:E,"")</f>
        <v/>
      </c>
      <c r="K1017" t="str">
        <f>_xlfn.XLOOKUP(A1017,'2025'!A:A,'2025'!F:F,"")</f>
        <v/>
      </c>
    </row>
    <row r="1018" spans="1:11">
      <c r="A1018" t="str">
        <v>PKN ORLEN Group</v>
      </c>
      <c r="B1018" t="str">
        <f>_xlfn.XLOOKUP(A1018,'2021'!A:A,'2021'!U:U, "")</f>
        <v/>
      </c>
      <c r="C1018" t="str">
        <f>_xlfn.XLOOKUP(A1018,'2021'!A:A,'2021'!V:V,"")</f>
        <v/>
      </c>
      <c r="D1018" t="str">
        <f>_xlfn.XLOOKUP(A1018,'2022'!A:A,'2022'!V:V,"")</f>
        <v/>
      </c>
      <c r="E1018">
        <f>_xlfn.XLOOKUP(A1018,'2022'!A:A,'2022'!W:W,"")</f>
        <v>1</v>
      </c>
      <c r="F1018">
        <f>_xlfn.XLOOKUP(A1018,'2023'!B:B,'2023'!AD:AD,"")</f>
        <v>1</v>
      </c>
      <c r="G1018" t="str">
        <f>_xlfn.XLOOKUP(A1018,'2023'!B:B,'2023'!AE:AE,"")</f>
        <v/>
      </c>
      <c r="H1018" t="str">
        <f>_xlfn.XLOOKUP(A1018,'2024'!B:B,'2024'!AV:AV,"")</f>
        <v/>
      </c>
      <c r="I1018" t="str">
        <f>_xlfn.XLOOKUP(A1018,'2024'!B:B,'2024'!AZ:AZ,"")</f>
        <v/>
      </c>
      <c r="J1018" t="str">
        <f>_xlfn.XLOOKUP(A1018,'2025'!A:A,'2025'!E:E,"")</f>
        <v/>
      </c>
      <c r="K1018" t="str">
        <f>_xlfn.XLOOKUP(A1018,'2025'!A:A,'2025'!F:F,"")</f>
        <v/>
      </c>
    </row>
    <row r="1019" spans="1:11">
      <c r="A1019" t="str">
        <v>Nippon Steel Corporation</v>
      </c>
      <c r="B1019">
        <f>_xlfn.XLOOKUP(A1019,'2021'!A:A,'2021'!U:U, "")</f>
        <v>1</v>
      </c>
      <c r="C1019" t="str">
        <f>_xlfn.XLOOKUP(A1019,'2021'!A:A,'2021'!V:V,"")</f>
        <v/>
      </c>
      <c r="D1019">
        <f>_xlfn.XLOOKUP(A1019,'2022'!A:A,'2022'!V:V,"")</f>
        <v>1</v>
      </c>
      <c r="E1019" t="str">
        <f>_xlfn.XLOOKUP(A1019,'2022'!A:A,'2022'!W:W,"")</f>
        <v/>
      </c>
      <c r="F1019">
        <f>_xlfn.XLOOKUP(A1019,'2023'!B:B,'2023'!AD:AD,"")</f>
        <v>1</v>
      </c>
      <c r="G1019" t="str">
        <f>_xlfn.XLOOKUP(A1019,'2023'!B:B,'2023'!AE:AE,"")</f>
        <v/>
      </c>
      <c r="H1019">
        <f>_xlfn.XLOOKUP(A1019,'2024'!B:B,'2024'!AV:AV,"")</f>
        <v>1</v>
      </c>
      <c r="I1019">
        <f>_xlfn.XLOOKUP(A1019,'2024'!B:B,'2024'!AZ:AZ,"")</f>
        <v>0</v>
      </c>
      <c r="J1019" t="str">
        <f>_xlfn.XLOOKUP(A1019,'2025'!A:A,'2025'!E:E,"")</f>
        <v/>
      </c>
      <c r="K1019" t="str">
        <f>_xlfn.XLOOKUP(A1019,'2025'!A:A,'2025'!F:F,"")</f>
        <v/>
      </c>
    </row>
    <row r="1020" spans="1:11">
      <c r="A1020" t="str">
        <v>American International Group</v>
      </c>
      <c r="B1020" t="str">
        <f>_xlfn.XLOOKUP(A1020,'2021'!A:A,'2021'!U:U, "")</f>
        <v/>
      </c>
      <c r="C1020">
        <f>_xlfn.XLOOKUP(A1020,'2021'!A:A,'2021'!V:V,"")</f>
        <v>1</v>
      </c>
      <c r="D1020" t="str">
        <f>_xlfn.XLOOKUP(A1020,'2022'!A:A,'2022'!V:V,"")</f>
        <v/>
      </c>
      <c r="E1020">
        <f>_xlfn.XLOOKUP(A1020,'2022'!A:A,'2022'!W:W,"")</f>
        <v>1</v>
      </c>
      <c r="F1020" t="str">
        <f>_xlfn.XLOOKUP(A1020,'2023'!B:B,'2023'!AD:AD,"")</f>
        <v/>
      </c>
      <c r="G1020">
        <f>_xlfn.XLOOKUP(A1020,'2023'!B:B,'2023'!AE:AE,"")</f>
        <v>1</v>
      </c>
      <c r="H1020" t="str">
        <f>_xlfn.XLOOKUP(A1020,'2024'!B:B,'2024'!AV:AV,"")</f>
        <v/>
      </c>
      <c r="I1020" t="str">
        <f>_xlfn.XLOOKUP(A1020,'2024'!B:B,'2024'!AZ:AZ,"")</f>
        <v/>
      </c>
      <c r="J1020" t="str">
        <f>_xlfn.XLOOKUP(A1020,'2025'!A:A,'2025'!E:E,"")</f>
        <v/>
      </c>
      <c r="K1020" t="str">
        <f>_xlfn.XLOOKUP(A1020,'2025'!A:A,'2025'!F:F,"")</f>
        <v/>
      </c>
    </row>
    <row r="1021" spans="1:11">
      <c r="A1021" t="str">
        <v>China Electronics Technology Group</v>
      </c>
      <c r="B1021" t="str">
        <f>_xlfn.XLOOKUP(A1021,'2021'!A:A,'2021'!U:U, "")</f>
        <v/>
      </c>
      <c r="C1021" t="str">
        <f>_xlfn.XLOOKUP(A1021,'2021'!A:A,'2021'!V:V,"")</f>
        <v/>
      </c>
      <c r="D1021" t="str">
        <f>_xlfn.XLOOKUP(A1021,'2022'!A:A,'2022'!V:V,"")</f>
        <v/>
      </c>
      <c r="E1021" t="str">
        <f>_xlfn.XLOOKUP(A1021,'2022'!A:A,'2022'!W:W,"")</f>
        <v/>
      </c>
      <c r="F1021" t="str">
        <f>_xlfn.XLOOKUP(A1021,'2023'!B:B,'2023'!AD:AD,"")</f>
        <v/>
      </c>
      <c r="G1021" t="str">
        <f>_xlfn.XLOOKUP(A1021,'2023'!B:B,'2023'!AE:AE,"")</f>
        <v/>
      </c>
      <c r="H1021" t="str">
        <f>_xlfn.XLOOKUP(A1021,'2024'!B:B,'2024'!AV:AV,"")</f>
        <v/>
      </c>
      <c r="I1021">
        <f>_xlfn.XLOOKUP(A1021,'2024'!B:B,'2024'!AZ:AZ,"")</f>
        <v>0</v>
      </c>
      <c r="J1021" t="str">
        <f>_xlfn.XLOOKUP(A1021,'2025'!A:A,'2025'!E:E,"")</f>
        <v/>
      </c>
      <c r="K1021" t="str">
        <f>_xlfn.XLOOKUP(A1021,'2025'!A:A,'2025'!F:F,"")</f>
        <v/>
      </c>
    </row>
    <row r="1022" spans="1:11">
      <c r="A1022" t="str">
        <v>Koç Holding</v>
      </c>
      <c r="B1022">
        <f>_xlfn.XLOOKUP(A1022,'2021'!A:A,'2021'!U:U, "")</f>
        <v>1</v>
      </c>
      <c r="C1022" t="str">
        <f>_xlfn.XLOOKUP(A1022,'2021'!A:A,'2021'!V:V,"")</f>
        <v/>
      </c>
      <c r="D1022">
        <f>_xlfn.XLOOKUP(A1022,'2022'!A:A,'2022'!V:V,"")</f>
        <v>1</v>
      </c>
      <c r="E1022" t="str">
        <f>_xlfn.XLOOKUP(A1022,'2022'!A:A,'2022'!W:W,"")</f>
        <v/>
      </c>
      <c r="F1022">
        <f>_xlfn.XLOOKUP(A1022,'2023'!B:B,'2023'!AD:AD,"")</f>
        <v>1</v>
      </c>
      <c r="G1022" t="str">
        <f>_xlfn.XLOOKUP(A1022,'2023'!B:B,'2023'!AE:AE,"")</f>
        <v/>
      </c>
      <c r="H1022" t="str">
        <f>_xlfn.XLOOKUP(A1022,'2024'!B:B,'2024'!AV:AV,"")</f>
        <v/>
      </c>
      <c r="I1022" t="str">
        <f>_xlfn.XLOOKUP(A1022,'2024'!B:B,'2024'!AZ:AZ,"")</f>
        <v/>
      </c>
      <c r="J1022" t="str">
        <f>_xlfn.XLOOKUP(A1022,'2025'!A:A,'2025'!E:E,"")</f>
        <v/>
      </c>
      <c r="K1022" t="str">
        <f>_xlfn.XLOOKUP(A1022,'2025'!A:A,'2025'!F:F,"")</f>
        <v/>
      </c>
    </row>
    <row r="1023" spans="1:11">
      <c r="A1023" t="str">
        <v>China State Shipbuilding</v>
      </c>
      <c r="B1023" t="str">
        <f>_xlfn.XLOOKUP(A1023,'2021'!A:A,'2021'!U:U, "")</f>
        <v/>
      </c>
      <c r="C1023" t="str">
        <f>_xlfn.XLOOKUP(A1023,'2021'!A:A,'2021'!V:V,"")</f>
        <v/>
      </c>
      <c r="D1023" t="str">
        <f>_xlfn.XLOOKUP(A1023,'2022'!A:A,'2022'!V:V,"")</f>
        <v/>
      </c>
      <c r="E1023" t="str">
        <f>_xlfn.XLOOKUP(A1023,'2022'!A:A,'2022'!W:W,"")</f>
        <v/>
      </c>
      <c r="F1023" t="str">
        <f>_xlfn.XLOOKUP(A1023,'2023'!B:B,'2023'!AD:AD,"")</f>
        <v/>
      </c>
      <c r="G1023" t="str">
        <f>_xlfn.XLOOKUP(A1023,'2023'!B:B,'2023'!AE:AE,"")</f>
        <v/>
      </c>
      <c r="H1023" t="str">
        <f>_xlfn.XLOOKUP(A1023,'2024'!B:B,'2024'!AV:AV,"")</f>
        <v/>
      </c>
      <c r="I1023">
        <f>_xlfn.XLOOKUP(A1023,'2024'!B:B,'2024'!AZ:AZ,"")</f>
        <v>0</v>
      </c>
      <c r="J1023" t="str">
        <f>_xlfn.XLOOKUP(A1023,'2025'!A:A,'2025'!E:E,"")</f>
        <v/>
      </c>
      <c r="K1023" t="str">
        <f>_xlfn.XLOOKUP(A1023,'2025'!A:A,'2025'!F:F,"")</f>
        <v/>
      </c>
    </row>
    <row r="1024" spans="1:11">
      <c r="A1024" t="str">
        <v>Energi Danmark Group</v>
      </c>
      <c r="B1024" t="str">
        <f>_xlfn.XLOOKUP(A1024,'2021'!A:A,'2021'!U:U, "")</f>
        <v/>
      </c>
      <c r="C1024" t="str">
        <f>_xlfn.XLOOKUP(A1024,'2021'!A:A,'2021'!V:V,"")</f>
        <v/>
      </c>
      <c r="D1024" t="str">
        <f>_xlfn.XLOOKUP(A1024,'2022'!A:A,'2022'!V:V,"")</f>
        <v/>
      </c>
      <c r="E1024" t="str">
        <f>_xlfn.XLOOKUP(A1024,'2022'!A:A,'2022'!W:W,"")</f>
        <v/>
      </c>
      <c r="F1024">
        <f>_xlfn.XLOOKUP(A1024,'2023'!B:B,'2023'!AD:AD,"")</f>
        <v>1</v>
      </c>
      <c r="G1024" t="str">
        <f>_xlfn.XLOOKUP(A1024,'2023'!B:B,'2023'!AE:AE,"")</f>
        <v/>
      </c>
      <c r="H1024" t="str">
        <f>_xlfn.XLOOKUP(A1024,'2024'!B:B,'2024'!AV:AV,"")</f>
        <v/>
      </c>
      <c r="I1024" t="str">
        <f>_xlfn.XLOOKUP(A1024,'2024'!B:B,'2024'!AZ:AZ,"")</f>
        <v/>
      </c>
      <c r="J1024" t="str">
        <f>_xlfn.XLOOKUP(A1024,'2025'!A:A,'2025'!E:E,"")</f>
        <v/>
      </c>
      <c r="K1024" t="str">
        <f>_xlfn.XLOOKUP(A1024,'2025'!A:A,'2025'!F:F,"")</f>
        <v/>
      </c>
    </row>
    <row r="1025" spans="1:11">
      <c r="A1025" t="str">
        <v>Raízen</v>
      </c>
      <c r="B1025" t="str">
        <f>_xlfn.XLOOKUP(A1025,'2021'!A:A,'2021'!U:U, "")</f>
        <v/>
      </c>
      <c r="C1025" t="str">
        <f>_xlfn.XLOOKUP(A1025,'2021'!A:A,'2021'!V:V,"")</f>
        <v/>
      </c>
      <c r="D1025" t="str">
        <f>_xlfn.XLOOKUP(A1025,'2022'!A:A,'2022'!V:V,"")</f>
        <v/>
      </c>
      <c r="E1025" t="str">
        <f>_xlfn.XLOOKUP(A1025,'2022'!A:A,'2022'!W:W,"")</f>
        <v/>
      </c>
      <c r="F1025" t="str">
        <f>_xlfn.XLOOKUP(A1025,'2023'!B:B,'2023'!AD:AD,"")</f>
        <v/>
      </c>
      <c r="G1025" t="str">
        <f>_xlfn.XLOOKUP(A1025,'2023'!B:B,'2023'!AE:AE,"")</f>
        <v/>
      </c>
      <c r="H1025" t="str">
        <f>_xlfn.XLOOKUP(A1025,'2024'!B:B,'2024'!AV:AV,"")</f>
        <v/>
      </c>
      <c r="I1025" t="str">
        <f>_xlfn.XLOOKUP(A1025,'2024'!B:B,'2024'!AZ:AZ,"")</f>
        <v/>
      </c>
      <c r="J1025" t="str">
        <f>_xlfn.XLOOKUP(A1025,'2025'!A:A,'2025'!E:E,"")</f>
        <v/>
      </c>
      <c r="K1025" t="str">
        <f>_xlfn.XLOOKUP(A1025,'2025'!A:A,'2025'!F:F,"")</f>
        <v/>
      </c>
    </row>
    <row r="1026" spans="1:11">
      <c r="A1026" t="str">
        <v>EXOR Group</v>
      </c>
      <c r="B1026" t="str">
        <f>_xlfn.XLOOKUP(A1026,'2021'!A:A,'2021'!U:U, "")</f>
        <v/>
      </c>
      <c r="C1026" t="str">
        <f>_xlfn.XLOOKUP(A1026,'2021'!A:A,'2021'!V:V,"")</f>
        <v/>
      </c>
      <c r="D1026">
        <f>_xlfn.XLOOKUP(A1026,'2022'!A:A,'2022'!V:V,"")</f>
        <v>1</v>
      </c>
      <c r="E1026">
        <f>_xlfn.XLOOKUP(A1026,'2022'!A:A,'2022'!W:W,"")</f>
        <v>1</v>
      </c>
      <c r="F1026" t="str">
        <f>_xlfn.XLOOKUP(A1026,'2023'!B:B,'2023'!AD:AD,"")</f>
        <v/>
      </c>
      <c r="G1026">
        <f>_xlfn.XLOOKUP(A1026,'2023'!B:B,'2023'!AE:AE,"")</f>
        <v>1</v>
      </c>
      <c r="H1026" t="str">
        <f>_xlfn.XLOOKUP(A1026,'2024'!B:B,'2024'!AV:AV,"")</f>
        <v/>
      </c>
      <c r="I1026">
        <f>_xlfn.XLOOKUP(A1026,'2024'!B:B,'2024'!AZ:AZ,"")</f>
        <v>1</v>
      </c>
      <c r="J1026" t="str">
        <f>_xlfn.XLOOKUP(A1026,'2025'!A:A,'2025'!E:E,"")</f>
        <v/>
      </c>
      <c r="K1026" t="str">
        <f>_xlfn.XLOOKUP(A1026,'2025'!A:A,'2025'!F:F,"")</f>
        <v/>
      </c>
    </row>
    <row r="1027" spans="1:11">
      <c r="A1027" t="str">
        <v>Fresenius</v>
      </c>
      <c r="B1027" t="str">
        <f>_xlfn.XLOOKUP(A1027,'2021'!A:A,'2021'!U:U, "")</f>
        <v/>
      </c>
      <c r="C1027" t="str">
        <f>_xlfn.XLOOKUP(A1027,'2021'!A:A,'2021'!V:V,"")</f>
        <v/>
      </c>
      <c r="D1027" t="str">
        <f>_xlfn.XLOOKUP(A1027,'2022'!A:A,'2022'!V:V,"")</f>
        <v/>
      </c>
      <c r="E1027">
        <f>_xlfn.XLOOKUP(A1027,'2022'!A:A,'2022'!W:W,"")</f>
        <v>1</v>
      </c>
      <c r="F1027">
        <f>_xlfn.XLOOKUP(A1027,'2023'!B:B,'2023'!AD:AD,"")</f>
        <v>1</v>
      </c>
      <c r="G1027" t="str">
        <f>_xlfn.XLOOKUP(A1027,'2023'!B:B,'2023'!AE:AE,"")</f>
        <v/>
      </c>
      <c r="H1027" t="str">
        <f>_xlfn.XLOOKUP(A1027,'2024'!B:B,'2024'!AV:AV,"")</f>
        <v/>
      </c>
      <c r="I1027" t="str">
        <f>_xlfn.XLOOKUP(A1027,'2024'!B:B,'2024'!AZ:AZ,"")</f>
        <v/>
      </c>
      <c r="J1027" t="str">
        <f>_xlfn.XLOOKUP(A1027,'2025'!A:A,'2025'!E:E,"")</f>
        <v/>
      </c>
      <c r="K1027" t="str">
        <f>_xlfn.XLOOKUP(A1027,'2025'!A:A,'2025'!F:F,"")</f>
        <v/>
      </c>
    </row>
    <row r="1028" spans="1:11">
      <c r="A1028" t="str">
        <v>América Móvil</v>
      </c>
      <c r="B1028">
        <f>_xlfn.XLOOKUP(A1028,'2021'!A:A,'2021'!U:U, "")</f>
        <v>1</v>
      </c>
      <c r="C1028" t="str">
        <f>_xlfn.XLOOKUP(A1028,'2021'!A:A,'2021'!V:V,"")</f>
        <v/>
      </c>
      <c r="D1028" t="str">
        <f>_xlfn.XLOOKUP(A1028,'2022'!A:A,'2022'!V:V,"")</f>
        <v/>
      </c>
      <c r="E1028">
        <f>_xlfn.XLOOKUP(A1028,'2022'!A:A,'2022'!W:W,"")</f>
        <v>1</v>
      </c>
      <c r="F1028" t="str">
        <f>_xlfn.XLOOKUP(A1028,'2023'!B:B,'2023'!AD:AD,"")</f>
        <v/>
      </c>
      <c r="G1028">
        <f>_xlfn.XLOOKUP(A1028,'2023'!B:B,'2023'!AE:AE,"")</f>
        <v>1</v>
      </c>
      <c r="H1028" t="str">
        <f>_xlfn.XLOOKUP(A1028,'2024'!B:B,'2024'!AV:AV,"")</f>
        <v/>
      </c>
      <c r="I1028" t="str">
        <f>_xlfn.XLOOKUP(A1028,'2024'!B:B,'2024'!AZ:AZ,"")</f>
        <v/>
      </c>
      <c r="J1028" t="str">
        <f>_xlfn.XLOOKUP(A1028,'2025'!A:A,'2025'!E:E,"")</f>
        <v/>
      </c>
      <c r="K1028" t="str">
        <f>_xlfn.XLOOKUP(A1028,'2025'!A:A,'2025'!F:F,"")</f>
        <v/>
      </c>
    </row>
    <row r="1029" spans="1:11">
      <c r="A1029" t="str">
        <v>Rajesh Exports</v>
      </c>
      <c r="B1029" t="str">
        <f>_xlfn.XLOOKUP(A1029,'2021'!A:A,'2021'!U:U, "")</f>
        <v/>
      </c>
      <c r="C1029" t="str">
        <f>_xlfn.XLOOKUP(A1029,'2021'!A:A,'2021'!V:V,"")</f>
        <v/>
      </c>
      <c r="D1029" t="str">
        <f>_xlfn.XLOOKUP(A1029,'2022'!A:A,'2022'!V:V,"")</f>
        <v/>
      </c>
      <c r="E1029" t="str">
        <f>_xlfn.XLOOKUP(A1029,'2022'!A:A,'2022'!W:W,"")</f>
        <v/>
      </c>
      <c r="F1029" t="str">
        <f>_xlfn.XLOOKUP(A1029,'2023'!B:B,'2023'!AD:AD,"")</f>
        <v/>
      </c>
      <c r="G1029" t="str">
        <f>_xlfn.XLOOKUP(A1029,'2023'!B:B,'2023'!AE:AE,"")</f>
        <v/>
      </c>
      <c r="H1029" t="str">
        <f>_xlfn.XLOOKUP(A1029,'2024'!B:B,'2024'!AV:AV,"")</f>
        <v/>
      </c>
      <c r="I1029">
        <f>_xlfn.XLOOKUP(A1029,'2024'!B:B,'2024'!AZ:AZ,"")</f>
        <v>0</v>
      </c>
      <c r="J1029" t="str">
        <f>_xlfn.XLOOKUP(A1029,'2025'!A:A,'2025'!E:E,"")</f>
        <v/>
      </c>
      <c r="K1029" t="str">
        <f>_xlfn.XLOOKUP(A1029,'2025'!A:A,'2025'!F:F,"")</f>
        <v/>
      </c>
    </row>
    <row r="1030" spans="1:11">
      <c r="A1030" t="str">
        <v>Telefónica</v>
      </c>
      <c r="B1030" t="str">
        <f>_xlfn.XLOOKUP(A1030,'2021'!A:A,'2021'!U:U, "")</f>
        <v/>
      </c>
      <c r="C1030">
        <f>_xlfn.XLOOKUP(A1030,'2021'!A:A,'2021'!V:V,"")</f>
        <v>1</v>
      </c>
      <c r="D1030" t="str">
        <f>_xlfn.XLOOKUP(A1030,'2022'!A:A,'2022'!V:V,"")</f>
        <v/>
      </c>
      <c r="E1030">
        <f>_xlfn.XLOOKUP(A1030,'2022'!A:A,'2022'!W:W,"")</f>
        <v>1</v>
      </c>
      <c r="F1030" t="str">
        <f>_xlfn.XLOOKUP(A1030,'2023'!B:B,'2023'!AD:AD,"")</f>
        <v/>
      </c>
      <c r="G1030">
        <f>_xlfn.XLOOKUP(A1030,'2023'!B:B,'2023'!AE:AE,"")</f>
        <v>1</v>
      </c>
      <c r="H1030" t="str">
        <f>_xlfn.XLOOKUP(A1030,'2024'!B:B,'2024'!AV:AV,"")</f>
        <v/>
      </c>
      <c r="I1030" t="str">
        <f>_xlfn.XLOOKUP(A1030,'2024'!B:B,'2024'!AZ:AZ,"")</f>
        <v/>
      </c>
      <c r="J1030" t="str">
        <f>_xlfn.XLOOKUP(A1030,'2025'!A:A,'2025'!E:E,"")</f>
        <v/>
      </c>
      <c r="K1030" t="str">
        <f>_xlfn.XLOOKUP(A1030,'2025'!A:A,'2025'!F:F,"")</f>
        <v/>
      </c>
    </row>
    <row r="1031" spans="1:11">
      <c r="A1031" t="str">
        <v>Shanxi Coking Coal Group</v>
      </c>
      <c r="B1031" t="str">
        <f>_xlfn.XLOOKUP(A1031,'2021'!A:A,'2021'!U:U, "")</f>
        <v/>
      </c>
      <c r="C1031" t="str">
        <f>_xlfn.XLOOKUP(A1031,'2021'!A:A,'2021'!V:V,"")</f>
        <v/>
      </c>
      <c r="D1031" t="str">
        <f>_xlfn.XLOOKUP(A1031,'2022'!A:A,'2022'!V:V,"")</f>
        <v/>
      </c>
      <c r="E1031" t="str">
        <f>_xlfn.XLOOKUP(A1031,'2022'!A:A,'2022'!W:W,"")</f>
        <v/>
      </c>
      <c r="F1031" t="str">
        <f>_xlfn.XLOOKUP(A1031,'2023'!B:B,'2023'!AD:AD,"")</f>
        <v/>
      </c>
      <c r="G1031" t="str">
        <f>_xlfn.XLOOKUP(A1031,'2023'!B:B,'2023'!AE:AE,"")</f>
        <v/>
      </c>
      <c r="H1031" t="str">
        <f>_xlfn.XLOOKUP(A1031,'2024'!B:B,'2024'!AV:AV,"")</f>
        <v/>
      </c>
      <c r="I1031">
        <f>_xlfn.XLOOKUP(A1031,'2024'!B:B,'2024'!AZ:AZ,"")</f>
        <v>0</v>
      </c>
      <c r="J1031" t="str">
        <f>_xlfn.XLOOKUP(A1031,'2025'!A:A,'2025'!E:E,"")</f>
        <v/>
      </c>
      <c r="K1031" t="str">
        <f>_xlfn.XLOOKUP(A1031,'2025'!A:A,'2025'!F:F,"")</f>
        <v/>
      </c>
    </row>
    <row r="1032" spans="1:11">
      <c r="A1032" t="str">
        <v>Nucor</v>
      </c>
      <c r="B1032" t="str">
        <f>_xlfn.XLOOKUP(A1032,'2021'!A:A,'2021'!U:U, "")</f>
        <v/>
      </c>
      <c r="C1032" t="str">
        <f>_xlfn.XLOOKUP(A1032,'2021'!A:A,'2021'!V:V,"")</f>
        <v/>
      </c>
      <c r="D1032" t="str">
        <f>_xlfn.XLOOKUP(A1032,'2022'!A:A,'2022'!V:V,"")</f>
        <v/>
      </c>
      <c r="E1032" t="str">
        <f>_xlfn.XLOOKUP(A1032,'2022'!A:A,'2022'!W:W,"")</f>
        <v/>
      </c>
      <c r="F1032" t="str">
        <f>_xlfn.XLOOKUP(A1032,'2023'!B:B,'2023'!AD:AD,"")</f>
        <v/>
      </c>
      <c r="G1032" t="str">
        <f>_xlfn.XLOOKUP(A1032,'2023'!B:B,'2023'!AE:AE,"")</f>
        <v/>
      </c>
      <c r="H1032" t="str">
        <f>_xlfn.XLOOKUP(A1032,'2024'!B:B,'2024'!AV:AV,"")</f>
        <v/>
      </c>
      <c r="I1032">
        <f>_xlfn.XLOOKUP(A1032,'2024'!B:B,'2024'!AZ:AZ,"")</f>
        <v>1</v>
      </c>
      <c r="J1032" t="str">
        <f>_xlfn.XLOOKUP(A1032,'2025'!A:A,'2025'!E:E,"")</f>
        <v/>
      </c>
      <c r="K1032" t="str">
        <f>_xlfn.XLOOKUP(A1032,'2025'!A:A,'2025'!F:F,"")</f>
        <v/>
      </c>
    </row>
    <row r="1033" spans="1:11">
      <c r="A1033" t="str">
        <v>Kuehne + Nagel International</v>
      </c>
      <c r="B1033" t="str">
        <f>_xlfn.XLOOKUP(A1033,'2021'!A:A,'2021'!U:U, "")</f>
        <v/>
      </c>
      <c r="C1033" t="str">
        <f>_xlfn.XLOOKUP(A1033,'2021'!A:A,'2021'!V:V,"")</f>
        <v/>
      </c>
      <c r="D1033">
        <f>_xlfn.XLOOKUP(A1033,'2022'!A:A,'2022'!V:V,"")</f>
        <v>1</v>
      </c>
      <c r="E1033" t="str">
        <f>_xlfn.XLOOKUP(A1033,'2022'!A:A,'2022'!W:W,"")</f>
        <v/>
      </c>
      <c r="F1033" t="str">
        <f>_xlfn.XLOOKUP(A1033,'2023'!B:B,'2023'!AD:AD,"")</f>
        <v/>
      </c>
      <c r="G1033">
        <f>_xlfn.XLOOKUP(A1033,'2023'!B:B,'2023'!AE:AE,"")</f>
        <v>1</v>
      </c>
      <c r="H1033" t="str">
        <f>_xlfn.XLOOKUP(A1033,'2024'!B:B,'2024'!AV:AV,"")</f>
        <v/>
      </c>
      <c r="I1033" t="str">
        <f>_xlfn.XLOOKUP(A1033,'2024'!B:B,'2024'!AZ:AZ,"")</f>
        <v/>
      </c>
      <c r="J1033" t="str">
        <f>_xlfn.XLOOKUP(A1033,'2025'!A:A,'2025'!E:E,"")</f>
        <v/>
      </c>
      <c r="K1033" t="str">
        <f>_xlfn.XLOOKUP(A1033,'2025'!A:A,'2025'!F:F,"")</f>
        <v/>
      </c>
    </row>
    <row r="1034" spans="1:11">
      <c r="A1034" t="str">
        <v>RWE</v>
      </c>
      <c r="B1034" t="str">
        <f>_xlfn.XLOOKUP(A1034,'2021'!A:A,'2021'!U:U, "")</f>
        <v/>
      </c>
      <c r="C1034" t="str">
        <f>_xlfn.XLOOKUP(A1034,'2021'!A:A,'2021'!V:V,"")</f>
        <v/>
      </c>
      <c r="D1034">
        <f>_xlfn.XLOOKUP(A1034,'2022'!A:A,'2022'!V:V,"")</f>
        <v>1</v>
      </c>
      <c r="E1034" t="str">
        <f>_xlfn.XLOOKUP(A1034,'2022'!A:A,'2022'!W:W,"")</f>
        <v/>
      </c>
      <c r="F1034">
        <f>_xlfn.XLOOKUP(A1034,'2023'!B:B,'2023'!AD:AD,"")</f>
        <v>1</v>
      </c>
      <c r="G1034" t="str">
        <f>_xlfn.XLOOKUP(A1034,'2023'!B:B,'2023'!AE:AE,"")</f>
        <v/>
      </c>
      <c r="H1034" t="str">
        <f>_xlfn.XLOOKUP(A1034,'2024'!B:B,'2024'!AV:AV,"")</f>
        <v/>
      </c>
      <c r="I1034" t="str">
        <f>_xlfn.XLOOKUP(A1034,'2024'!B:B,'2024'!AZ:AZ,"")</f>
        <v/>
      </c>
      <c r="J1034" t="str">
        <f>_xlfn.XLOOKUP(A1034,'2025'!A:A,'2025'!E:E,"")</f>
        <v/>
      </c>
      <c r="K1034" t="str">
        <f>_xlfn.XLOOKUP(A1034,'2025'!A:A,'2025'!F:F,"")</f>
        <v/>
      </c>
    </row>
    <row r="1035" spans="1:11">
      <c r="A1035" t="str">
        <v>Korea Gas</v>
      </c>
      <c r="B1035" t="str">
        <f>_xlfn.XLOOKUP(A1035,'2021'!A:A,'2021'!U:U, "")</f>
        <v/>
      </c>
      <c r="C1035" t="str">
        <f>_xlfn.XLOOKUP(A1035,'2021'!A:A,'2021'!V:V,"")</f>
        <v/>
      </c>
      <c r="D1035" t="str">
        <f>_xlfn.XLOOKUP(A1035,'2022'!A:A,'2022'!V:V,"")</f>
        <v/>
      </c>
      <c r="E1035" t="str">
        <f>_xlfn.XLOOKUP(A1035,'2022'!A:A,'2022'!W:W,"")</f>
        <v/>
      </c>
      <c r="F1035">
        <f>_xlfn.XLOOKUP(A1035,'2023'!B:B,'2023'!AD:AD,"")</f>
        <v>1</v>
      </c>
      <c r="G1035" t="str">
        <f>_xlfn.XLOOKUP(A1035,'2023'!B:B,'2023'!AE:AE,"")</f>
        <v/>
      </c>
      <c r="H1035" t="str">
        <f>_xlfn.XLOOKUP(A1035,'2024'!B:B,'2024'!AV:AV,"")</f>
        <v/>
      </c>
      <c r="I1035">
        <f>_xlfn.XLOOKUP(A1035,'2024'!B:B,'2024'!AZ:AZ,"")</f>
        <v>0</v>
      </c>
      <c r="J1035" t="str">
        <f>_xlfn.XLOOKUP(A1035,'2025'!A:A,'2025'!E:E,"")</f>
        <v/>
      </c>
      <c r="K1035" t="str">
        <f>_xlfn.XLOOKUP(A1035,'2025'!A:A,'2025'!F:F,"")</f>
        <v/>
      </c>
    </row>
    <row r="1036" spans="1:11">
      <c r="A1036" t="str">
        <v>China National Nuclear</v>
      </c>
      <c r="B1036" t="str">
        <f>_xlfn.XLOOKUP(A1036,'2021'!A:A,'2021'!U:U, "")</f>
        <v/>
      </c>
      <c r="C1036" t="str">
        <f>_xlfn.XLOOKUP(A1036,'2021'!A:A,'2021'!V:V,"")</f>
        <v/>
      </c>
      <c r="D1036" t="str">
        <f>_xlfn.XLOOKUP(A1036,'2022'!A:A,'2022'!V:V,"")</f>
        <v/>
      </c>
      <c r="E1036" t="str">
        <f>_xlfn.XLOOKUP(A1036,'2022'!A:A,'2022'!W:W,"")</f>
        <v/>
      </c>
      <c r="F1036" t="str">
        <f>_xlfn.XLOOKUP(A1036,'2023'!B:B,'2023'!AD:AD,"")</f>
        <v/>
      </c>
      <c r="G1036" t="str">
        <f>_xlfn.XLOOKUP(A1036,'2023'!B:B,'2023'!AE:AE,"")</f>
        <v/>
      </c>
      <c r="H1036" t="str">
        <f>_xlfn.XLOOKUP(A1036,'2024'!B:B,'2024'!AV:AV,"")</f>
        <v/>
      </c>
      <c r="I1036">
        <f>_xlfn.XLOOKUP(A1036,'2024'!B:B,'2024'!AZ:AZ,"")</f>
        <v>0</v>
      </c>
      <c r="J1036" t="str">
        <f>_xlfn.XLOOKUP(A1036,'2025'!A:A,'2025'!E:E,"")</f>
        <v/>
      </c>
      <c r="K1036" t="str">
        <f>_xlfn.XLOOKUP(A1036,'2025'!A:A,'2025'!F:F,"")</f>
        <v/>
      </c>
    </row>
    <row r="1037" spans="1:11">
      <c r="A1037" t="str">
        <v>JFE Holdings</v>
      </c>
      <c r="B1037" t="str">
        <f>_xlfn.XLOOKUP(A1037,'2021'!A:A,'2021'!U:U, "")</f>
        <v/>
      </c>
      <c r="C1037" t="str">
        <f>_xlfn.XLOOKUP(A1037,'2021'!A:A,'2021'!V:V,"")</f>
        <v/>
      </c>
      <c r="D1037">
        <f>_xlfn.XLOOKUP(A1037,'2022'!A:A,'2022'!V:V,"")</f>
        <v>1</v>
      </c>
      <c r="E1037" t="str">
        <f>_xlfn.XLOOKUP(A1037,'2022'!A:A,'2022'!W:W,"")</f>
        <v/>
      </c>
      <c r="F1037">
        <f>_xlfn.XLOOKUP(A1037,'2023'!B:B,'2023'!AD:AD,"")</f>
        <v>1</v>
      </c>
      <c r="G1037" t="str">
        <f>_xlfn.XLOOKUP(A1037,'2023'!B:B,'2023'!AE:AE,"")</f>
        <v/>
      </c>
      <c r="H1037">
        <f>_xlfn.XLOOKUP(A1037,'2024'!B:B,'2024'!AV:AV,"")</f>
        <v>1</v>
      </c>
      <c r="I1037">
        <f>_xlfn.XLOOKUP(A1037,'2024'!B:B,'2024'!AZ:AZ,"")</f>
        <v>0</v>
      </c>
      <c r="J1037" t="str">
        <f>_xlfn.XLOOKUP(A1037,'2025'!A:A,'2025'!E:E,"")</f>
        <v/>
      </c>
      <c r="K1037" t="str">
        <f>_xlfn.XLOOKUP(A1037,'2025'!A:A,'2025'!F:F,"")</f>
        <v/>
      </c>
    </row>
    <row r="1038" spans="1:11">
      <c r="A1038" t="str">
        <v>China Taiping Insurance Group</v>
      </c>
      <c r="B1038" t="str">
        <f>_xlfn.XLOOKUP(A1038,'2021'!A:A,'2021'!U:U, "")</f>
        <v/>
      </c>
      <c r="C1038" t="str">
        <f>_xlfn.XLOOKUP(A1038,'2021'!A:A,'2021'!V:V,"")</f>
        <v/>
      </c>
      <c r="D1038" t="str">
        <f>_xlfn.XLOOKUP(A1038,'2022'!A:A,'2022'!V:V,"")</f>
        <v/>
      </c>
      <c r="E1038" t="str">
        <f>_xlfn.XLOOKUP(A1038,'2022'!A:A,'2022'!W:W,"")</f>
        <v/>
      </c>
      <c r="F1038" t="str">
        <f>_xlfn.XLOOKUP(A1038,'2023'!B:B,'2023'!AD:AD,"")</f>
        <v/>
      </c>
      <c r="G1038">
        <f>_xlfn.XLOOKUP(A1038,'2023'!B:B,'2023'!AE:AE,"")</f>
        <v>1</v>
      </c>
      <c r="H1038" t="str">
        <f>_xlfn.XLOOKUP(A1038,'2024'!B:B,'2024'!AV:AV,"")</f>
        <v/>
      </c>
      <c r="I1038" t="str">
        <f>_xlfn.XLOOKUP(A1038,'2024'!B:B,'2024'!AZ:AZ,"")</f>
        <v/>
      </c>
      <c r="J1038" t="str">
        <f>_xlfn.XLOOKUP(A1038,'2025'!A:A,'2025'!E:E,"")</f>
        <v/>
      </c>
      <c r="K1038" t="str">
        <f>_xlfn.XLOOKUP(A1038,'2025'!A:A,'2025'!F:F,"")</f>
        <v/>
      </c>
    </row>
    <row r="1039" spans="1:11">
      <c r="A1039" t="str">
        <v>HF Sinclair</v>
      </c>
      <c r="B1039" t="str">
        <f>_xlfn.XLOOKUP(A1039,'2021'!A:A,'2021'!U:U, "")</f>
        <v/>
      </c>
      <c r="C1039" t="str">
        <f>_xlfn.XLOOKUP(A1039,'2021'!A:A,'2021'!V:V,"")</f>
        <v/>
      </c>
      <c r="D1039" t="str">
        <f>_xlfn.XLOOKUP(A1039,'2022'!A:A,'2022'!V:V,"")</f>
        <v/>
      </c>
      <c r="E1039" t="str">
        <f>_xlfn.XLOOKUP(A1039,'2022'!A:A,'2022'!W:W,"")</f>
        <v/>
      </c>
      <c r="F1039" t="str">
        <f>_xlfn.XLOOKUP(A1039,'2023'!B:B,'2023'!AD:AD,"")</f>
        <v/>
      </c>
      <c r="G1039" t="str">
        <f>_xlfn.XLOOKUP(A1039,'2023'!B:B,'2023'!AE:AE,"")</f>
        <v/>
      </c>
      <c r="H1039" t="str">
        <f>_xlfn.XLOOKUP(A1039,'2024'!B:B,'2024'!AV:AV,"")</f>
        <v/>
      </c>
      <c r="I1039" t="str">
        <f>_xlfn.XLOOKUP(A1039,'2024'!B:B,'2024'!AZ:AZ,"")</f>
        <v/>
      </c>
      <c r="J1039" t="str">
        <f>_xlfn.XLOOKUP(A1039,'2025'!A:A,'2025'!E:E,"")</f>
        <v/>
      </c>
      <c r="K1039" t="str">
        <f>_xlfn.XLOOKUP(A1039,'2025'!A:A,'2025'!F:F,"")</f>
        <v/>
      </c>
    </row>
    <row r="1040" spans="1:11">
      <c r="A1040" t="str">
        <v>Nutrien</v>
      </c>
      <c r="B1040" t="str">
        <f>_xlfn.XLOOKUP(A1040,'2021'!A:A,'2021'!U:U, "")</f>
        <v/>
      </c>
      <c r="C1040" t="str">
        <f>_xlfn.XLOOKUP(A1040,'2021'!A:A,'2021'!V:V,"")</f>
        <v/>
      </c>
      <c r="D1040" t="str">
        <f>_xlfn.XLOOKUP(A1040,'2022'!A:A,'2022'!V:V,"")</f>
        <v/>
      </c>
      <c r="E1040" t="str">
        <f>_xlfn.XLOOKUP(A1040,'2022'!A:A,'2022'!W:W,"")</f>
        <v/>
      </c>
      <c r="F1040" t="str">
        <f>_xlfn.XLOOKUP(A1040,'2023'!B:B,'2023'!AD:AD,"")</f>
        <v/>
      </c>
      <c r="G1040" t="str">
        <f>_xlfn.XLOOKUP(A1040,'2023'!B:B,'2023'!AE:AE,"")</f>
        <v/>
      </c>
      <c r="H1040" t="str">
        <f>_xlfn.XLOOKUP(A1040,'2024'!B:B,'2024'!AV:AV,"")</f>
        <v/>
      </c>
      <c r="I1040" t="str">
        <f>_xlfn.XLOOKUP(A1040,'2024'!B:B,'2024'!AZ:AZ,"")</f>
        <v/>
      </c>
      <c r="J1040" t="str">
        <f>_xlfn.XLOOKUP(A1040,'2025'!A:A,'2025'!E:E,"")</f>
        <v/>
      </c>
      <c r="K1040" t="str">
        <f>_xlfn.XLOOKUP(A1040,'2025'!A:A,'2025'!F:F,"")</f>
        <v/>
      </c>
    </row>
    <row r="1041" spans="1:11">
      <c r="A1041" t="str">
        <v>Power Corp. of Canada</v>
      </c>
      <c r="B1041" t="str">
        <f>_xlfn.XLOOKUP(A1041,'2021'!A:A,'2021'!U:U, "")</f>
        <v/>
      </c>
      <c r="C1041" t="str">
        <f>_xlfn.XLOOKUP(A1041,'2021'!A:A,'2021'!V:V,"")</f>
        <v/>
      </c>
      <c r="D1041" t="str">
        <f>_xlfn.XLOOKUP(A1041,'2022'!A:A,'2022'!V:V,"")</f>
        <v/>
      </c>
      <c r="E1041" t="str">
        <f>_xlfn.XLOOKUP(A1041,'2022'!A:A,'2022'!W:W,"")</f>
        <v/>
      </c>
      <c r="F1041" t="str">
        <f>_xlfn.XLOOKUP(A1041,'2023'!B:B,'2023'!AD:AD,"")</f>
        <v/>
      </c>
      <c r="G1041">
        <f>_xlfn.XLOOKUP(A1041,'2023'!B:B,'2023'!AE:AE,"")</f>
        <v>1</v>
      </c>
      <c r="H1041" t="str">
        <f>_xlfn.XLOOKUP(A1041,'2024'!B:B,'2024'!AV:AV,"")</f>
        <v/>
      </c>
      <c r="I1041">
        <f>_xlfn.XLOOKUP(A1041,'2024'!B:B,'2024'!AZ:AZ,"")</f>
        <v>0</v>
      </c>
      <c r="J1041" t="str">
        <f>_xlfn.XLOOKUP(A1041,'2025'!A:A,'2025'!E:E,"")</f>
        <v/>
      </c>
      <c r="K1041" t="str">
        <f>_xlfn.XLOOKUP(A1041,'2025'!A:A,'2025'!F:F,"")</f>
        <v/>
      </c>
    </row>
    <row r="1042" spans="1:11">
      <c r="A1042" t="str">
        <v>China Aerospace Science &amp; Industry</v>
      </c>
      <c r="B1042" t="str">
        <f>_xlfn.XLOOKUP(A1042,'2021'!A:A,'2021'!U:U, "")</f>
        <v/>
      </c>
      <c r="C1042" t="str">
        <f>_xlfn.XLOOKUP(A1042,'2021'!A:A,'2021'!V:V,"")</f>
        <v/>
      </c>
      <c r="D1042" t="str">
        <f>_xlfn.XLOOKUP(A1042,'2022'!A:A,'2022'!V:V,"")</f>
        <v/>
      </c>
      <c r="E1042" t="str">
        <f>_xlfn.XLOOKUP(A1042,'2022'!A:A,'2022'!W:W,"")</f>
        <v/>
      </c>
      <c r="F1042" t="str">
        <f>_xlfn.XLOOKUP(A1042,'2023'!B:B,'2023'!AD:AD,"")</f>
        <v/>
      </c>
      <c r="G1042" t="str">
        <f>_xlfn.XLOOKUP(A1042,'2023'!B:B,'2023'!AE:AE,"")</f>
        <v/>
      </c>
      <c r="H1042" t="str">
        <f>_xlfn.XLOOKUP(A1042,'2024'!B:B,'2024'!AV:AV,"")</f>
        <v/>
      </c>
      <c r="I1042" t="str">
        <f>_xlfn.XLOOKUP(A1042,'2024'!B:B,'2024'!AZ:AZ,"")</f>
        <v/>
      </c>
      <c r="J1042" t="str">
        <f>_xlfn.XLOOKUP(A1042,'2025'!A:A,'2025'!E:E,"")</f>
        <v/>
      </c>
      <c r="K1042" t="str">
        <f>_xlfn.XLOOKUP(A1042,'2025'!A:A,'2025'!F:F,"")</f>
        <v/>
      </c>
    </row>
    <row r="1043" spans="1:11">
      <c r="A1043" t="str">
        <v>GasTerra</v>
      </c>
      <c r="B1043" t="str">
        <f>_xlfn.XLOOKUP(A1043,'2021'!A:A,'2021'!U:U, "")</f>
        <v/>
      </c>
      <c r="C1043" t="str">
        <f>_xlfn.XLOOKUP(A1043,'2021'!A:A,'2021'!V:V,"")</f>
        <v/>
      </c>
      <c r="D1043" t="str">
        <f>_xlfn.XLOOKUP(A1043,'2022'!A:A,'2022'!V:V,"")</f>
        <v/>
      </c>
      <c r="E1043" t="str">
        <f>_xlfn.XLOOKUP(A1043,'2022'!A:A,'2022'!W:W,"")</f>
        <v/>
      </c>
      <c r="F1043" t="str">
        <f>_xlfn.XLOOKUP(A1043,'2023'!B:B,'2023'!AD:AD,"")</f>
        <v/>
      </c>
      <c r="G1043" t="str">
        <f>_xlfn.XLOOKUP(A1043,'2023'!B:B,'2023'!AE:AE,"")</f>
        <v/>
      </c>
      <c r="H1043" t="str">
        <f>_xlfn.XLOOKUP(A1043,'2024'!B:B,'2024'!AV:AV,"")</f>
        <v/>
      </c>
      <c r="I1043" t="str">
        <f>_xlfn.XLOOKUP(A1043,'2024'!B:B,'2024'!AZ:AZ,"")</f>
        <v/>
      </c>
      <c r="J1043" t="str">
        <f>_xlfn.XLOOKUP(A1043,'2025'!A:A,'2025'!E:E,"")</f>
        <v/>
      </c>
      <c r="K1043" t="str">
        <f>_xlfn.XLOOKUP(A1043,'2025'!A:A,'2025'!F:F,"")</f>
        <v/>
      </c>
    </row>
    <row r="1044" spans="1:11">
      <c r="A1044" t="str">
        <v>Longfor Group Holdings</v>
      </c>
      <c r="B1044" t="str">
        <f>_xlfn.XLOOKUP(A1044,'2021'!A:A,'2021'!U:U, "")</f>
        <v/>
      </c>
      <c r="C1044" t="str">
        <f>_xlfn.XLOOKUP(A1044,'2021'!A:A,'2021'!V:V,"")</f>
        <v/>
      </c>
      <c r="D1044" t="str">
        <f>_xlfn.XLOOKUP(A1044,'2022'!A:A,'2022'!V:V,"")</f>
        <v/>
      </c>
      <c r="E1044" t="str">
        <f>_xlfn.XLOOKUP(A1044,'2022'!A:A,'2022'!W:W,"")</f>
        <v/>
      </c>
      <c r="F1044" t="str">
        <f>_xlfn.XLOOKUP(A1044,'2023'!B:B,'2023'!AD:AD,"")</f>
        <v/>
      </c>
      <c r="G1044" t="str">
        <f>_xlfn.XLOOKUP(A1044,'2023'!B:B,'2023'!AE:AE,"")</f>
        <v/>
      </c>
      <c r="H1044" t="str">
        <f>_xlfn.XLOOKUP(A1044,'2024'!B:B,'2024'!AV:AV,"")</f>
        <v/>
      </c>
      <c r="I1044" t="str">
        <f>_xlfn.XLOOKUP(A1044,'2024'!B:B,'2024'!AZ:AZ,"")</f>
        <v/>
      </c>
      <c r="J1044" t="str">
        <f>_xlfn.XLOOKUP(A1044,'2025'!A:A,'2025'!E:E,"")</f>
        <v/>
      </c>
      <c r="K1044" t="str">
        <f>_xlfn.XLOOKUP(A1044,'2025'!A:A,'2025'!F:F,"")</f>
        <v/>
      </c>
    </row>
    <row r="1045" spans="1:11">
      <c r="A1045" t="str">
        <v>Arrow Electronics</v>
      </c>
      <c r="B1045" t="str">
        <f>_xlfn.XLOOKUP(A1045,'2021'!A:A,'2021'!U:U, "")</f>
        <v/>
      </c>
      <c r="C1045" t="str">
        <f>_xlfn.XLOOKUP(A1045,'2021'!A:A,'2021'!V:V,"")</f>
        <v/>
      </c>
      <c r="D1045" t="str">
        <f>_xlfn.XLOOKUP(A1045,'2022'!A:A,'2022'!V:V,"")</f>
        <v/>
      </c>
      <c r="E1045" t="str">
        <f>_xlfn.XLOOKUP(A1045,'2022'!A:A,'2022'!W:W,"")</f>
        <v/>
      </c>
      <c r="F1045" t="str">
        <f>_xlfn.XLOOKUP(A1045,'2023'!B:B,'2023'!AD:AD,"")</f>
        <v/>
      </c>
      <c r="G1045" t="str">
        <f>_xlfn.XLOOKUP(A1045,'2023'!B:B,'2023'!AE:AE,"")</f>
        <v/>
      </c>
      <c r="H1045" t="str">
        <f>_xlfn.XLOOKUP(A1045,'2024'!B:B,'2024'!AV:AV,"")</f>
        <v/>
      </c>
      <c r="I1045">
        <f>_xlfn.XLOOKUP(A1045,'2024'!B:B,'2024'!AZ:AZ,"")</f>
        <v>0</v>
      </c>
      <c r="J1045" t="str">
        <f>_xlfn.XLOOKUP(A1045,'2025'!A:A,'2025'!E:E,"")</f>
        <v/>
      </c>
      <c r="K1045" t="str">
        <f>_xlfn.XLOOKUP(A1045,'2025'!A:A,'2025'!F:F,"")</f>
        <v/>
      </c>
    </row>
    <row r="1046" spans="1:11">
      <c r="A1046" t="str">
        <v>Occidental Petroleum</v>
      </c>
      <c r="B1046" t="str">
        <f>_xlfn.XLOOKUP(A1046,'2021'!A:A,'2021'!U:U, "")</f>
        <v/>
      </c>
      <c r="C1046" t="str">
        <f>_xlfn.XLOOKUP(A1046,'2021'!A:A,'2021'!V:V,"")</f>
        <v/>
      </c>
      <c r="D1046" t="str">
        <f>_xlfn.XLOOKUP(A1046,'2022'!A:A,'2022'!V:V,"")</f>
        <v/>
      </c>
      <c r="E1046" t="str">
        <f>_xlfn.XLOOKUP(A1046,'2022'!A:A,'2022'!W:W,"")</f>
        <v/>
      </c>
      <c r="F1046" t="str">
        <f>_xlfn.XLOOKUP(A1046,'2023'!B:B,'2023'!AD:AD,"")</f>
        <v/>
      </c>
      <c r="G1046">
        <f>_xlfn.XLOOKUP(A1046,'2023'!B:B,'2023'!AE:AE,"")</f>
        <v>1</v>
      </c>
      <c r="H1046" t="str">
        <f>_xlfn.XLOOKUP(A1046,'2024'!B:B,'2024'!AV:AV,"")</f>
        <v/>
      </c>
      <c r="I1046" t="str">
        <f>_xlfn.XLOOKUP(A1046,'2024'!B:B,'2024'!AZ:AZ,"")</f>
        <v/>
      </c>
      <c r="J1046" t="str">
        <f>_xlfn.XLOOKUP(A1046,'2025'!A:A,'2025'!E:E,"")</f>
        <v/>
      </c>
      <c r="K1046" t="str">
        <f>_xlfn.XLOOKUP(A1046,'2025'!A:A,'2025'!F:F,"")</f>
        <v/>
      </c>
    </row>
    <row r="1047" spans="1:11">
      <c r="A1047" t="str">
        <v>Shougang Group</v>
      </c>
      <c r="B1047" t="str">
        <f>_xlfn.XLOOKUP(A1047,'2021'!A:A,'2021'!U:U, "")</f>
        <v/>
      </c>
      <c r="C1047" t="str">
        <f>_xlfn.XLOOKUP(A1047,'2021'!A:A,'2021'!V:V,"")</f>
        <v/>
      </c>
      <c r="D1047" t="str">
        <f>_xlfn.XLOOKUP(A1047,'2022'!A:A,'2022'!V:V,"")</f>
        <v/>
      </c>
      <c r="E1047" t="str">
        <f>_xlfn.XLOOKUP(A1047,'2022'!A:A,'2022'!W:W,"")</f>
        <v/>
      </c>
      <c r="F1047" t="str">
        <f>_xlfn.XLOOKUP(A1047,'2023'!B:B,'2023'!AD:AD,"")</f>
        <v/>
      </c>
      <c r="G1047" t="str">
        <f>_xlfn.XLOOKUP(A1047,'2023'!B:B,'2023'!AE:AE,"")</f>
        <v/>
      </c>
      <c r="H1047" t="str">
        <f>_xlfn.XLOOKUP(A1047,'2024'!B:B,'2024'!AV:AV,"")</f>
        <v/>
      </c>
      <c r="I1047">
        <f>_xlfn.XLOOKUP(A1047,'2024'!B:B,'2024'!AZ:AZ,"")</f>
        <v>0</v>
      </c>
      <c r="J1047" t="str">
        <f>_xlfn.XLOOKUP(A1047,'2025'!A:A,'2025'!E:E,"")</f>
        <v/>
      </c>
      <c r="K1047" t="str">
        <f>_xlfn.XLOOKUP(A1047,'2025'!A:A,'2025'!F:F,"")</f>
        <v/>
      </c>
    </row>
    <row r="1048" spans="1:11">
      <c r="A1048" t="str">
        <v>Xinjiang Zhongtai Group</v>
      </c>
      <c r="B1048" t="str">
        <f>_xlfn.XLOOKUP(A1048,'2021'!A:A,'2021'!U:U, "")</f>
        <v/>
      </c>
      <c r="C1048" t="str">
        <f>_xlfn.XLOOKUP(A1048,'2021'!A:A,'2021'!V:V,"")</f>
        <v/>
      </c>
      <c r="D1048" t="str">
        <f>_xlfn.XLOOKUP(A1048,'2022'!A:A,'2022'!V:V,"")</f>
        <v/>
      </c>
      <c r="E1048" t="str">
        <f>_xlfn.XLOOKUP(A1048,'2022'!A:A,'2022'!W:W,"")</f>
        <v/>
      </c>
      <c r="F1048" t="str">
        <f>_xlfn.XLOOKUP(A1048,'2023'!B:B,'2023'!AD:AD,"")</f>
        <v/>
      </c>
      <c r="G1048" t="str">
        <f>_xlfn.XLOOKUP(A1048,'2023'!B:B,'2023'!AE:AE,"")</f>
        <v/>
      </c>
      <c r="H1048" t="str">
        <f>_xlfn.XLOOKUP(A1048,'2024'!B:B,'2024'!AV:AV,"")</f>
        <v/>
      </c>
      <c r="I1048" t="str">
        <f>_xlfn.XLOOKUP(A1048,'2024'!B:B,'2024'!AZ:AZ,"")</f>
        <v/>
      </c>
      <c r="J1048" t="str">
        <f>_xlfn.XLOOKUP(A1048,'2025'!A:A,'2025'!E:E,"")</f>
        <v/>
      </c>
      <c r="K1048" t="str">
        <f>_xlfn.XLOOKUP(A1048,'2025'!A:A,'2025'!F:F,"")</f>
        <v/>
      </c>
    </row>
    <row r="1049" spans="1:11">
      <c r="A1049" t="str">
        <v>Hapag-Lloyd</v>
      </c>
      <c r="B1049" t="str">
        <f>_xlfn.XLOOKUP(A1049,'2021'!A:A,'2021'!U:U, "")</f>
        <v/>
      </c>
      <c r="C1049" t="str">
        <f>_xlfn.XLOOKUP(A1049,'2021'!A:A,'2021'!V:V,"")</f>
        <v/>
      </c>
      <c r="D1049" t="str">
        <f>_xlfn.XLOOKUP(A1049,'2022'!A:A,'2022'!V:V,"")</f>
        <v/>
      </c>
      <c r="E1049" t="str">
        <f>_xlfn.XLOOKUP(A1049,'2022'!A:A,'2022'!W:W,"")</f>
        <v/>
      </c>
      <c r="F1049">
        <f>_xlfn.XLOOKUP(A1049,'2023'!B:B,'2023'!AD:AD,"")</f>
        <v>1</v>
      </c>
      <c r="G1049" t="str">
        <f>_xlfn.XLOOKUP(A1049,'2023'!B:B,'2023'!AE:AE,"")</f>
        <v/>
      </c>
      <c r="H1049" t="str">
        <f>_xlfn.XLOOKUP(A1049,'2024'!B:B,'2024'!AV:AV,"")</f>
        <v/>
      </c>
      <c r="I1049" t="str">
        <f>_xlfn.XLOOKUP(A1049,'2024'!B:B,'2024'!AZ:AZ,"")</f>
        <v/>
      </c>
      <c r="J1049" t="str">
        <f>_xlfn.XLOOKUP(A1049,'2025'!A:A,'2025'!E:E,"")</f>
        <v/>
      </c>
      <c r="K1049" t="str">
        <f>_xlfn.XLOOKUP(A1049,'2025'!A:A,'2025'!F:F,"")</f>
        <v/>
      </c>
    </row>
    <row r="1050" spans="1:11">
      <c r="A1050" t="str">
        <v>Compal Electronics</v>
      </c>
      <c r="B1050" t="str">
        <f>_xlfn.XLOOKUP(A1050,'2021'!A:A,'2021'!U:U, "")</f>
        <v/>
      </c>
      <c r="C1050" t="str">
        <f>_xlfn.XLOOKUP(A1050,'2021'!A:A,'2021'!V:V,"")</f>
        <v/>
      </c>
      <c r="D1050" t="str">
        <f>_xlfn.XLOOKUP(A1050,'2022'!A:A,'2022'!V:V,"")</f>
        <v/>
      </c>
      <c r="E1050">
        <f>_xlfn.XLOOKUP(A1050,'2022'!A:A,'2022'!W:W,"")</f>
        <v>1</v>
      </c>
      <c r="F1050" t="str">
        <f>_xlfn.XLOOKUP(A1050,'2023'!B:B,'2023'!AD:AD,"")</f>
        <v/>
      </c>
      <c r="G1050">
        <f>_xlfn.XLOOKUP(A1050,'2023'!B:B,'2023'!AE:AE,"")</f>
        <v>1</v>
      </c>
      <c r="H1050" t="str">
        <f>_xlfn.XLOOKUP(A1050,'2024'!B:B,'2024'!AV:AV,"")</f>
        <v/>
      </c>
      <c r="I1050" t="str">
        <f>_xlfn.XLOOKUP(A1050,'2024'!B:B,'2024'!AZ:AZ,"")</f>
        <v/>
      </c>
      <c r="J1050" t="str">
        <f>_xlfn.XLOOKUP(A1050,'2025'!A:A,'2025'!E:E,"")</f>
        <v/>
      </c>
      <c r="K1050" t="str">
        <f>_xlfn.XLOOKUP(A1050,'2025'!A:A,'2025'!F:F,"")</f>
        <v/>
      </c>
    </row>
    <row r="1051" spans="1:11">
      <c r="A1051" t="str">
        <v>Finatis</v>
      </c>
      <c r="B1051" t="str">
        <f>_xlfn.XLOOKUP(A1051,'2021'!A:A,'2021'!U:U, "")</f>
        <v/>
      </c>
      <c r="C1051" t="str">
        <f>_xlfn.XLOOKUP(A1051,'2021'!A:A,'2021'!V:V,"")</f>
        <v/>
      </c>
      <c r="D1051" t="str">
        <f>_xlfn.XLOOKUP(A1051,'2022'!A:A,'2022'!V:V,"")</f>
        <v/>
      </c>
      <c r="E1051" t="str">
        <f>_xlfn.XLOOKUP(A1051,'2022'!A:A,'2022'!W:W,"")</f>
        <v/>
      </c>
      <c r="F1051" t="str">
        <f>_xlfn.XLOOKUP(A1051,'2023'!B:B,'2023'!AD:AD,"")</f>
        <v/>
      </c>
      <c r="G1051" t="str">
        <f>_xlfn.XLOOKUP(A1051,'2023'!B:B,'2023'!AE:AE,"")</f>
        <v/>
      </c>
      <c r="H1051" t="str">
        <f>_xlfn.XLOOKUP(A1051,'2024'!B:B,'2024'!AV:AV,"")</f>
        <v/>
      </c>
      <c r="I1051" t="str">
        <f>_xlfn.XLOOKUP(A1051,'2024'!B:B,'2024'!AZ:AZ,"")</f>
        <v/>
      </c>
      <c r="J1051" t="str">
        <f>_xlfn.XLOOKUP(A1051,'2025'!A:A,'2025'!E:E,"")</f>
        <v/>
      </c>
      <c r="K1051" t="str">
        <f>_xlfn.XLOOKUP(A1051,'2025'!A:A,'2025'!F:F,"")</f>
        <v/>
      </c>
    </row>
    <row r="1052" spans="1:11">
      <c r="A1052" t="str">
        <v>Naturgy Energy Group</v>
      </c>
      <c r="B1052" t="str">
        <f>_xlfn.XLOOKUP(A1052,'2021'!A:A,'2021'!U:U, "")</f>
        <v/>
      </c>
      <c r="C1052" t="str">
        <f>_xlfn.XLOOKUP(A1052,'2021'!A:A,'2021'!V:V,"")</f>
        <v/>
      </c>
      <c r="D1052" t="str">
        <f>_xlfn.XLOOKUP(A1052,'2022'!A:A,'2022'!V:V,"")</f>
        <v/>
      </c>
      <c r="E1052" t="str">
        <f>_xlfn.XLOOKUP(A1052,'2022'!A:A,'2022'!W:W,"")</f>
        <v/>
      </c>
      <c r="F1052">
        <f>_xlfn.XLOOKUP(A1052,'2023'!B:B,'2023'!AD:AD,"")</f>
        <v>1</v>
      </c>
      <c r="G1052" t="str">
        <f>_xlfn.XLOOKUP(A1052,'2023'!B:B,'2023'!AE:AE,"")</f>
        <v/>
      </c>
      <c r="H1052" t="str">
        <f>_xlfn.XLOOKUP(A1052,'2024'!B:B,'2024'!AV:AV,"")</f>
        <v/>
      </c>
      <c r="I1052" t="str">
        <f>_xlfn.XLOOKUP(A1052,'2024'!B:B,'2024'!AZ:AZ,"")</f>
        <v/>
      </c>
      <c r="J1052" t="str">
        <f>_xlfn.XLOOKUP(A1052,'2025'!A:A,'2025'!E:E,"")</f>
        <v/>
      </c>
      <c r="K1052" t="str">
        <f>_xlfn.XLOOKUP(A1052,'2025'!A:A,'2025'!F:F,"")</f>
        <v/>
      </c>
    </row>
    <row r="1053" spans="1:11">
      <c r="A1053" t="str">
        <v>Vibra Energia</v>
      </c>
      <c r="B1053" t="str">
        <f>_xlfn.XLOOKUP(A1053,'2021'!A:A,'2021'!U:U, "")</f>
        <v/>
      </c>
      <c r="C1053" t="str">
        <f>_xlfn.XLOOKUP(A1053,'2021'!A:A,'2021'!V:V,"")</f>
        <v/>
      </c>
      <c r="D1053" t="str">
        <f>_xlfn.XLOOKUP(A1053,'2022'!A:A,'2022'!V:V,"")</f>
        <v/>
      </c>
      <c r="E1053" t="str">
        <f>_xlfn.XLOOKUP(A1053,'2022'!A:A,'2022'!W:W,"")</f>
        <v/>
      </c>
      <c r="F1053">
        <f>_xlfn.XLOOKUP(A1053,'2023'!B:B,'2023'!AD:AD,"")</f>
        <v>1</v>
      </c>
      <c r="G1053" t="str">
        <f>_xlfn.XLOOKUP(A1053,'2023'!B:B,'2023'!AE:AE,"")</f>
        <v/>
      </c>
      <c r="H1053">
        <f>_xlfn.XLOOKUP(A1053,'2024'!B:B,'2024'!AV:AV,"")</f>
        <v>1</v>
      </c>
      <c r="I1053">
        <f>_xlfn.XLOOKUP(A1053,'2024'!B:B,'2024'!AZ:AZ,"")</f>
        <v>0</v>
      </c>
      <c r="J1053" t="str">
        <f>_xlfn.XLOOKUP(A1053,'2025'!A:A,'2025'!E:E,"")</f>
        <v/>
      </c>
      <c r="K1053" t="str">
        <f>_xlfn.XLOOKUP(A1053,'2025'!A:A,'2025'!F:F,"")</f>
        <v/>
      </c>
    </row>
    <row r="1054" spans="1:11">
      <c r="A1054" t="str">
        <v>Anglo American</v>
      </c>
      <c r="B1054">
        <f>_xlfn.XLOOKUP(A1054,'2021'!A:A,'2021'!U:U, "")</f>
        <v>1</v>
      </c>
      <c r="C1054" t="str">
        <f>_xlfn.XLOOKUP(A1054,'2021'!A:A,'2021'!V:V,"")</f>
        <v/>
      </c>
      <c r="D1054">
        <f>_xlfn.XLOOKUP(A1054,'2022'!A:A,'2022'!V:V,"")</f>
        <v>1</v>
      </c>
      <c r="E1054" t="str">
        <f>_xlfn.XLOOKUP(A1054,'2022'!A:A,'2022'!W:W,"")</f>
        <v/>
      </c>
      <c r="F1054">
        <f>_xlfn.XLOOKUP(A1054,'2023'!B:B,'2023'!AD:AD,"")</f>
        <v>1</v>
      </c>
      <c r="G1054" t="str">
        <f>_xlfn.XLOOKUP(A1054,'2023'!B:B,'2023'!AE:AE,"")</f>
        <v/>
      </c>
      <c r="H1054" t="str">
        <f>_xlfn.XLOOKUP(A1054,'2024'!B:B,'2024'!AV:AV,"")</f>
        <v/>
      </c>
      <c r="I1054" t="str">
        <f>_xlfn.XLOOKUP(A1054,'2024'!B:B,'2024'!AZ:AZ,"")</f>
        <v/>
      </c>
      <c r="J1054" t="str">
        <f>_xlfn.XLOOKUP(A1054,'2025'!A:A,'2025'!E:E,"")</f>
        <v/>
      </c>
      <c r="K1054" t="str">
        <f>_xlfn.XLOOKUP(A1054,'2025'!A:A,'2025'!F:F,"")</f>
        <v/>
      </c>
    </row>
    <row r="1055" spans="1:11">
      <c r="A1055" t="str">
        <v>Shaanxi Construction Engineering Holding</v>
      </c>
      <c r="B1055" t="str">
        <f>_xlfn.XLOOKUP(A1055,'2021'!A:A,'2021'!U:U, "")</f>
        <v/>
      </c>
      <c r="C1055" t="str">
        <f>_xlfn.XLOOKUP(A1055,'2021'!A:A,'2021'!V:V,"")</f>
        <v/>
      </c>
      <c r="D1055" t="str">
        <f>_xlfn.XLOOKUP(A1055,'2022'!A:A,'2022'!V:V,"")</f>
        <v/>
      </c>
      <c r="E1055" t="str">
        <f>_xlfn.XLOOKUP(A1055,'2022'!A:A,'2022'!W:W,"")</f>
        <v/>
      </c>
      <c r="F1055" t="str">
        <f>_xlfn.XLOOKUP(A1055,'2023'!B:B,'2023'!AD:AD,"")</f>
        <v/>
      </c>
      <c r="G1055" t="str">
        <f>_xlfn.XLOOKUP(A1055,'2023'!B:B,'2023'!AE:AE,"")</f>
        <v/>
      </c>
      <c r="H1055" t="str">
        <f>_xlfn.XLOOKUP(A1055,'2024'!B:B,'2024'!AV:AV,"")</f>
        <v/>
      </c>
      <c r="I1055">
        <f>_xlfn.XLOOKUP(A1055,'2024'!B:B,'2024'!AZ:AZ,"")</f>
        <v>0</v>
      </c>
      <c r="J1055" t="str">
        <f>_xlfn.XLOOKUP(A1055,'2025'!A:A,'2025'!E:E,"")</f>
        <v/>
      </c>
      <c r="K1055" t="str">
        <f>_xlfn.XLOOKUP(A1055,'2025'!A:A,'2025'!F:F,"")</f>
        <v/>
      </c>
    </row>
    <row r="1056" spans="1:11">
      <c r="A1056" t="str">
        <v>Mitsubishi Chemical Holdings</v>
      </c>
      <c r="B1056" t="str">
        <f>_xlfn.XLOOKUP(A1056,'2021'!A:A,'2021'!U:U, "")</f>
        <v/>
      </c>
      <c r="C1056" t="str">
        <f>_xlfn.XLOOKUP(A1056,'2021'!A:A,'2021'!V:V,"")</f>
        <v/>
      </c>
      <c r="D1056">
        <f>_xlfn.XLOOKUP(A1056,'2022'!A:A,'2022'!V:V,"")</f>
        <v>1</v>
      </c>
      <c r="E1056" t="str">
        <f>_xlfn.XLOOKUP(A1056,'2022'!A:A,'2022'!W:W,"")</f>
        <v/>
      </c>
      <c r="F1056">
        <f>_xlfn.XLOOKUP(A1056,'2023'!B:B,'2023'!AD:AD,"")</f>
        <v>1</v>
      </c>
      <c r="G1056" t="str">
        <f>_xlfn.XLOOKUP(A1056,'2023'!B:B,'2023'!AE:AE,"")</f>
        <v/>
      </c>
      <c r="H1056" t="str">
        <f>_xlfn.XLOOKUP(A1056,'2024'!B:B,'2024'!AV:AV,"")</f>
        <v/>
      </c>
      <c r="I1056" t="str">
        <f>_xlfn.XLOOKUP(A1056,'2024'!B:B,'2024'!AZ:AZ,"")</f>
        <v/>
      </c>
      <c r="J1056" t="str">
        <f>_xlfn.XLOOKUP(A1056,'2025'!A:A,'2025'!E:E,"")</f>
        <v/>
      </c>
      <c r="K1056" t="str">
        <f>_xlfn.XLOOKUP(A1056,'2025'!A:A,'2025'!F:F,"")</f>
        <v/>
      </c>
    </row>
    <row r="1057" spans="1:11">
      <c r="A1057" t="str">
        <v>3M</v>
      </c>
      <c r="B1057">
        <f>_xlfn.XLOOKUP(A1057,'2021'!A:A,'2021'!U:U, "")</f>
        <v>1</v>
      </c>
      <c r="C1057" t="str">
        <f>_xlfn.XLOOKUP(A1057,'2021'!A:A,'2021'!V:V,"")</f>
        <v/>
      </c>
      <c r="D1057">
        <f>_xlfn.XLOOKUP(A1057,'2022'!A:A,'2022'!V:V,"")</f>
        <v>1</v>
      </c>
      <c r="E1057" t="str">
        <f>_xlfn.XLOOKUP(A1057,'2022'!A:A,'2022'!W:W,"")</f>
        <v/>
      </c>
      <c r="F1057">
        <f>_xlfn.XLOOKUP(A1057,'2023'!B:B,'2023'!AD:AD,"")</f>
        <v>1</v>
      </c>
      <c r="G1057" t="str">
        <f>_xlfn.XLOOKUP(A1057,'2023'!B:B,'2023'!AE:AE,"")</f>
        <v/>
      </c>
      <c r="H1057">
        <f>_xlfn.XLOOKUP(A1057,'2024'!B:B,'2024'!AV:AV,"")</f>
        <v>1</v>
      </c>
      <c r="I1057">
        <f>_xlfn.XLOOKUP(A1057,'2024'!B:B,'2024'!AZ:AZ,"")</f>
        <v>0</v>
      </c>
      <c r="J1057" t="str">
        <f>_xlfn.XLOOKUP(A1057,'2025'!A:A,'2025'!E:E,"")</f>
        <v/>
      </c>
      <c r="K1057" t="str">
        <f>_xlfn.XLOOKUP(A1057,'2025'!A:A,'2025'!F:F,"")</f>
        <v/>
      </c>
    </row>
    <row r="1058" spans="1:11">
      <c r="A1058" t="str">
        <v>Poste Italiane</v>
      </c>
      <c r="B1058" t="str">
        <f>_xlfn.XLOOKUP(A1058,'2021'!A:A,'2021'!U:U, "")</f>
        <v/>
      </c>
      <c r="C1058">
        <f>_xlfn.XLOOKUP(A1058,'2021'!A:A,'2021'!V:V,"")</f>
        <v>1</v>
      </c>
      <c r="D1058">
        <f>_xlfn.XLOOKUP(A1058,'2022'!A:A,'2022'!V:V,"")</f>
        <v>1</v>
      </c>
      <c r="E1058" t="str">
        <f>_xlfn.XLOOKUP(A1058,'2022'!A:A,'2022'!W:W,"")</f>
        <v/>
      </c>
      <c r="F1058">
        <f>_xlfn.XLOOKUP(A1058,'2023'!B:B,'2023'!AD:AD,"")</f>
        <v>1</v>
      </c>
      <c r="G1058" t="str">
        <f>_xlfn.XLOOKUP(A1058,'2023'!B:B,'2023'!AE:AE,"")</f>
        <v/>
      </c>
      <c r="H1058" t="str">
        <f>_xlfn.XLOOKUP(A1058,'2024'!B:B,'2024'!AV:AV,"")</f>
        <v/>
      </c>
      <c r="I1058" t="str">
        <f>_xlfn.XLOOKUP(A1058,'2024'!B:B,'2024'!AZ:AZ,"")</f>
        <v/>
      </c>
      <c r="J1058" t="str">
        <f>_xlfn.XLOOKUP(A1058,'2025'!A:A,'2025'!E:E,"")</f>
        <v/>
      </c>
      <c r="K1058" t="str">
        <f>_xlfn.XLOOKUP(A1058,'2025'!A:A,'2025'!F:F,"")</f>
        <v/>
      </c>
    </row>
    <row r="1059" spans="1:11">
      <c r="A1059" t="str">
        <v>Jabil</v>
      </c>
      <c r="B1059" t="str">
        <f>_xlfn.XLOOKUP(A1059,'2021'!A:A,'2021'!U:U, "")</f>
        <v/>
      </c>
      <c r="C1059" t="str">
        <f>_xlfn.XLOOKUP(A1059,'2021'!A:A,'2021'!V:V,"")</f>
        <v/>
      </c>
      <c r="D1059">
        <f>_xlfn.XLOOKUP(A1059,'2022'!A:A,'2022'!V:V,"")</f>
        <v>1</v>
      </c>
      <c r="E1059" t="str">
        <f>_xlfn.XLOOKUP(A1059,'2022'!A:A,'2022'!W:W,"")</f>
        <v/>
      </c>
      <c r="F1059">
        <f>_xlfn.XLOOKUP(A1059,'2023'!B:B,'2023'!AD:AD,"")</f>
        <v>1</v>
      </c>
      <c r="G1059" t="str">
        <f>_xlfn.XLOOKUP(A1059,'2023'!B:B,'2023'!AE:AE,"")</f>
        <v/>
      </c>
      <c r="H1059">
        <f>_xlfn.XLOOKUP(A1059,'2024'!B:B,'2024'!AV:AV,"")</f>
        <v>1</v>
      </c>
      <c r="I1059">
        <f>_xlfn.XLOOKUP(A1059,'2024'!B:B,'2024'!AZ:AZ,"")</f>
        <v>0</v>
      </c>
      <c r="J1059" t="str">
        <f>_xlfn.XLOOKUP(A1059,'2025'!A:A,'2025'!E:E,"")</f>
        <v/>
      </c>
      <c r="K1059" t="str">
        <f>_xlfn.XLOOKUP(A1059,'2025'!A:A,'2025'!F:F,"")</f>
        <v/>
      </c>
    </row>
    <row r="1060" spans="1:11">
      <c r="A1060" t="str">
        <v>Samsung C&amp;T</v>
      </c>
      <c r="B1060" t="str">
        <f>_xlfn.XLOOKUP(A1060,'2021'!A:A,'2021'!U:U, "")</f>
        <v/>
      </c>
      <c r="C1060" t="str">
        <f>_xlfn.XLOOKUP(A1060,'2021'!A:A,'2021'!V:V,"")</f>
        <v/>
      </c>
      <c r="D1060" t="str">
        <f>_xlfn.XLOOKUP(A1060,'2022'!A:A,'2022'!V:V,"")</f>
        <v/>
      </c>
      <c r="E1060" t="str">
        <f>_xlfn.XLOOKUP(A1060,'2022'!A:A,'2022'!W:W,"")</f>
        <v/>
      </c>
      <c r="F1060">
        <f>_xlfn.XLOOKUP(A1060,'2023'!B:B,'2023'!AD:AD,"")</f>
        <v>1</v>
      </c>
      <c r="G1060" t="str">
        <f>_xlfn.XLOOKUP(A1060,'2023'!B:B,'2023'!AE:AE,"")</f>
        <v/>
      </c>
      <c r="H1060">
        <f>_xlfn.XLOOKUP(A1060,'2024'!B:B,'2024'!AV:AV,"")</f>
        <v>1</v>
      </c>
      <c r="I1060">
        <f>_xlfn.XLOOKUP(A1060,'2024'!B:B,'2024'!AZ:AZ,"")</f>
        <v>0</v>
      </c>
      <c r="J1060" t="str">
        <f>_xlfn.XLOOKUP(A1060,'2025'!A:A,'2025'!E:E,"")</f>
        <v/>
      </c>
      <c r="K1060" t="str">
        <f>_xlfn.XLOOKUP(A1060,'2025'!A:A,'2025'!F:F,"")</f>
        <v/>
      </c>
    </row>
    <row r="1061" spans="1:11">
      <c r="A1061" t="str">
        <v>Cheniere Energy</v>
      </c>
      <c r="B1061" t="str">
        <f>_xlfn.XLOOKUP(A1061,'2021'!A:A,'2021'!U:U, "")</f>
        <v/>
      </c>
      <c r="C1061" t="str">
        <f>_xlfn.XLOOKUP(A1061,'2021'!A:A,'2021'!V:V,"")</f>
        <v/>
      </c>
      <c r="D1061" t="str">
        <f>_xlfn.XLOOKUP(A1061,'2022'!A:A,'2022'!V:V,"")</f>
        <v/>
      </c>
      <c r="E1061" t="str">
        <f>_xlfn.XLOOKUP(A1061,'2022'!A:A,'2022'!W:W,"")</f>
        <v/>
      </c>
      <c r="F1061" t="str">
        <f>_xlfn.XLOOKUP(A1061,'2023'!B:B,'2023'!AD:AD,"")</f>
        <v/>
      </c>
      <c r="G1061" t="str">
        <f>_xlfn.XLOOKUP(A1061,'2023'!B:B,'2023'!AE:AE,"")</f>
        <v/>
      </c>
      <c r="H1061" t="str">
        <f>_xlfn.XLOOKUP(A1061,'2024'!B:B,'2024'!AV:AV,"")</f>
        <v/>
      </c>
      <c r="I1061" t="str">
        <f>_xlfn.XLOOKUP(A1061,'2024'!B:B,'2024'!AZ:AZ,"")</f>
        <v/>
      </c>
      <c r="J1061" t="str">
        <f>_xlfn.XLOOKUP(A1061,'2025'!A:A,'2025'!E:E,"")</f>
        <v/>
      </c>
      <c r="K1061" t="str">
        <f>_xlfn.XLOOKUP(A1061,'2025'!A:A,'2025'!F:F,"")</f>
        <v/>
      </c>
    </row>
    <row r="1062" spans="1:11">
      <c r="A1062" t="str">
        <v>DSV</v>
      </c>
      <c r="B1062" t="str">
        <f>_xlfn.XLOOKUP(A1062,'2021'!A:A,'2021'!U:U, "")</f>
        <v/>
      </c>
      <c r="C1062" t="str">
        <f>_xlfn.XLOOKUP(A1062,'2021'!A:A,'2021'!V:V,"")</f>
        <v/>
      </c>
      <c r="D1062" t="str">
        <f>_xlfn.XLOOKUP(A1062,'2022'!A:A,'2022'!V:V,"")</f>
        <v/>
      </c>
      <c r="E1062" t="str">
        <f>_xlfn.XLOOKUP(A1062,'2022'!A:A,'2022'!W:W,"")</f>
        <v/>
      </c>
      <c r="F1062" t="str">
        <f>_xlfn.XLOOKUP(A1062,'2023'!B:B,'2023'!AD:AD,"")</f>
        <v/>
      </c>
      <c r="G1062">
        <f>_xlfn.XLOOKUP(A1062,'2023'!B:B,'2023'!AE:AE,"")</f>
        <v>1</v>
      </c>
      <c r="H1062" t="str">
        <f>_xlfn.XLOOKUP(A1062,'2024'!B:B,'2024'!AV:AV,"")</f>
        <v/>
      </c>
      <c r="I1062" t="str">
        <f>_xlfn.XLOOKUP(A1062,'2024'!B:B,'2024'!AZ:AZ,"")</f>
        <v/>
      </c>
      <c r="J1062" t="str">
        <f>_xlfn.XLOOKUP(A1062,'2025'!A:A,'2025'!E:E,"")</f>
        <v/>
      </c>
      <c r="K1062" t="str">
        <f>_xlfn.XLOOKUP(A1062,'2025'!A:A,'2025'!F:F,"")</f>
        <v/>
      </c>
    </row>
    <row r="1063" spans="1:11">
      <c r="A1063" t="str">
        <v>Anhui Conch Group</v>
      </c>
      <c r="B1063" t="str">
        <f>_xlfn.XLOOKUP(A1063,'2021'!A:A,'2021'!U:U, "")</f>
        <v/>
      </c>
      <c r="C1063" t="str">
        <f>_xlfn.XLOOKUP(A1063,'2021'!A:A,'2021'!V:V,"")</f>
        <v/>
      </c>
      <c r="D1063" t="str">
        <f>_xlfn.XLOOKUP(A1063,'2022'!A:A,'2022'!V:V,"")</f>
        <v/>
      </c>
      <c r="E1063" t="str">
        <f>_xlfn.XLOOKUP(A1063,'2022'!A:A,'2022'!W:W,"")</f>
        <v/>
      </c>
      <c r="F1063" t="str">
        <f>_xlfn.XLOOKUP(A1063,'2023'!B:B,'2023'!AD:AD,"")</f>
        <v/>
      </c>
      <c r="G1063" t="str">
        <f>_xlfn.XLOOKUP(A1063,'2023'!B:B,'2023'!AE:AE,"")</f>
        <v/>
      </c>
      <c r="H1063" t="str">
        <f>_xlfn.XLOOKUP(A1063,'2024'!B:B,'2024'!AV:AV,"")</f>
        <v/>
      </c>
      <c r="I1063" t="str">
        <f>_xlfn.XLOOKUP(A1063,'2024'!B:B,'2024'!AZ:AZ,"")</f>
        <v/>
      </c>
      <c r="J1063" t="str">
        <f>_xlfn.XLOOKUP(A1063,'2025'!A:A,'2025'!E:E,"")</f>
        <v/>
      </c>
      <c r="K1063" t="str">
        <f>_xlfn.XLOOKUP(A1063,'2025'!A:A,'2025'!F:F,"")</f>
        <v/>
      </c>
    </row>
    <row r="1064" spans="1:11">
      <c r="A1064" t="str">
        <v>Lu'an Chemical Group</v>
      </c>
      <c r="B1064" t="str">
        <f>_xlfn.XLOOKUP(A1064,'2021'!A:A,'2021'!U:U, "")</f>
        <v/>
      </c>
      <c r="C1064" t="str">
        <f>_xlfn.XLOOKUP(A1064,'2021'!A:A,'2021'!V:V,"")</f>
        <v/>
      </c>
      <c r="D1064" t="str">
        <f>_xlfn.XLOOKUP(A1064,'2022'!A:A,'2022'!V:V,"")</f>
        <v/>
      </c>
      <c r="E1064" t="str">
        <f>_xlfn.XLOOKUP(A1064,'2022'!A:A,'2022'!W:W,"")</f>
        <v/>
      </c>
      <c r="F1064" t="str">
        <f>_xlfn.XLOOKUP(A1064,'2023'!B:B,'2023'!AD:AD,"")</f>
        <v/>
      </c>
      <c r="G1064" t="str">
        <f>_xlfn.XLOOKUP(A1064,'2023'!B:B,'2023'!AE:AE,"")</f>
        <v/>
      </c>
      <c r="H1064" t="str">
        <f>_xlfn.XLOOKUP(A1064,'2024'!B:B,'2024'!AV:AV,"")</f>
        <v/>
      </c>
      <c r="I1064" t="str">
        <f>_xlfn.XLOOKUP(A1064,'2024'!B:B,'2024'!AZ:AZ,"")</f>
        <v/>
      </c>
      <c r="J1064" t="str">
        <f>_xlfn.XLOOKUP(A1064,'2025'!A:A,'2025'!E:E,"")</f>
        <v/>
      </c>
      <c r="K1064" t="str">
        <f>_xlfn.XLOOKUP(A1064,'2025'!A:A,'2025'!F:F,"")</f>
        <v/>
      </c>
    </row>
    <row r="1065" spans="1:11">
      <c r="A1065" t="str">
        <v>Aisin</v>
      </c>
      <c r="B1065">
        <f>_xlfn.XLOOKUP(A1065,'2021'!A:A,'2021'!U:U, "")</f>
        <v>1</v>
      </c>
      <c r="C1065">
        <f>_xlfn.XLOOKUP(A1065,'2021'!A:A,'2021'!V:V,"")</f>
        <v>1</v>
      </c>
      <c r="D1065">
        <f>_xlfn.XLOOKUP(A1065,'2022'!A:A,'2022'!V:V,"")</f>
        <v>1</v>
      </c>
      <c r="E1065" t="str">
        <f>_xlfn.XLOOKUP(A1065,'2022'!A:A,'2022'!W:W,"")</f>
        <v/>
      </c>
      <c r="F1065">
        <f>_xlfn.XLOOKUP(A1065,'2023'!B:B,'2023'!AD:AD,"")</f>
        <v>1</v>
      </c>
      <c r="G1065" t="str">
        <f>_xlfn.XLOOKUP(A1065,'2023'!B:B,'2023'!AE:AE,"")</f>
        <v/>
      </c>
      <c r="H1065">
        <f>_xlfn.XLOOKUP(A1065,'2024'!B:B,'2024'!AV:AV,"")</f>
        <v>1</v>
      </c>
      <c r="I1065">
        <f>_xlfn.XLOOKUP(A1065,'2024'!B:B,'2024'!AZ:AZ,"")</f>
        <v>0</v>
      </c>
      <c r="J1065" t="str">
        <f>_xlfn.XLOOKUP(A1065,'2025'!A:A,'2025'!E:E,"")</f>
        <v/>
      </c>
      <c r="K1065" t="str">
        <f>_xlfn.XLOOKUP(A1065,'2025'!A:A,'2025'!F:F,"")</f>
        <v/>
      </c>
    </row>
    <row r="1066" spans="1:11">
      <c r="A1066" t="str">
        <v>Canadian Natural Resources</v>
      </c>
      <c r="B1066" t="str">
        <f>_xlfn.XLOOKUP(A1066,'2021'!A:A,'2021'!U:U, "")</f>
        <v/>
      </c>
      <c r="C1066" t="str">
        <f>_xlfn.XLOOKUP(A1066,'2021'!A:A,'2021'!V:V,"")</f>
        <v/>
      </c>
      <c r="D1066" t="str">
        <f>_xlfn.XLOOKUP(A1066,'2022'!A:A,'2022'!V:V,"")</f>
        <v/>
      </c>
      <c r="E1066" t="str">
        <f>_xlfn.XLOOKUP(A1066,'2022'!A:A,'2022'!W:W,"")</f>
        <v/>
      </c>
      <c r="F1066" t="str">
        <f>_xlfn.XLOOKUP(A1066,'2023'!B:B,'2023'!AD:AD,"")</f>
        <v/>
      </c>
      <c r="G1066" t="str">
        <f>_xlfn.XLOOKUP(A1066,'2023'!B:B,'2023'!AE:AE,"")</f>
        <v/>
      </c>
      <c r="H1066" t="str">
        <f>_xlfn.XLOOKUP(A1066,'2024'!B:B,'2024'!AV:AV,"")</f>
        <v/>
      </c>
      <c r="I1066" t="str">
        <f>_xlfn.XLOOKUP(A1066,'2024'!B:B,'2024'!AZ:AZ,"")</f>
        <v/>
      </c>
      <c r="J1066" t="str">
        <f>_xlfn.XLOOKUP(A1066,'2025'!A:A,'2025'!E:E,"")</f>
        <v/>
      </c>
      <c r="K1066" t="str">
        <f>_xlfn.XLOOKUP(A1066,'2025'!A:A,'2025'!F:F,"")</f>
        <v/>
      </c>
    </row>
    <row r="1067" spans="1:11">
      <c r="A1067" t="str">
        <v>CJ Corp.</v>
      </c>
      <c r="B1067" t="str">
        <f>_xlfn.XLOOKUP(A1067,'2021'!A:A,'2021'!U:U, "")</f>
        <v/>
      </c>
      <c r="C1067" t="str">
        <f>_xlfn.XLOOKUP(A1067,'2021'!A:A,'2021'!V:V,"")</f>
        <v/>
      </c>
      <c r="D1067">
        <f>_xlfn.XLOOKUP(A1067,'2022'!A:A,'2022'!V:V,"")</f>
        <v>1</v>
      </c>
      <c r="E1067" t="str">
        <f>_xlfn.XLOOKUP(A1067,'2022'!A:A,'2022'!W:W,"")</f>
        <v/>
      </c>
      <c r="F1067">
        <f>_xlfn.XLOOKUP(A1067,'2023'!B:B,'2023'!AD:AD,"")</f>
        <v>1</v>
      </c>
      <c r="G1067" t="str">
        <f>_xlfn.XLOOKUP(A1067,'2023'!B:B,'2023'!AE:AE,"")</f>
        <v/>
      </c>
      <c r="H1067" t="str">
        <f>_xlfn.XLOOKUP(A1067,'2024'!B:B,'2024'!AV:AV,"")</f>
        <v/>
      </c>
      <c r="I1067" t="str">
        <f>_xlfn.XLOOKUP(A1067,'2024'!B:B,'2024'!AZ:AZ,"")</f>
        <v/>
      </c>
      <c r="J1067" t="str">
        <f>_xlfn.XLOOKUP(A1067,'2025'!A:A,'2025'!E:E,"")</f>
        <v/>
      </c>
      <c r="K1067" t="str">
        <f>_xlfn.XLOOKUP(A1067,'2025'!A:A,'2025'!F:F,"")</f>
        <v/>
      </c>
    </row>
    <row r="1068" spans="1:11">
      <c r="A1068" t="str">
        <v>NRG Energy</v>
      </c>
      <c r="B1068" t="str">
        <f>_xlfn.XLOOKUP(A1068,'2021'!A:A,'2021'!U:U, "")</f>
        <v/>
      </c>
      <c r="C1068" t="str">
        <f>_xlfn.XLOOKUP(A1068,'2021'!A:A,'2021'!V:V,"")</f>
        <v/>
      </c>
      <c r="D1068" t="str">
        <f>_xlfn.XLOOKUP(A1068,'2022'!A:A,'2022'!V:V,"")</f>
        <v/>
      </c>
      <c r="E1068" t="str">
        <f>_xlfn.XLOOKUP(A1068,'2022'!A:A,'2022'!W:W,"")</f>
        <v/>
      </c>
      <c r="F1068" t="str">
        <f>_xlfn.XLOOKUP(A1068,'2023'!B:B,'2023'!AD:AD,"")</f>
        <v/>
      </c>
      <c r="G1068">
        <f>_xlfn.XLOOKUP(A1068,'2023'!B:B,'2023'!AE:AE,"")</f>
        <v>1</v>
      </c>
      <c r="H1068" t="str">
        <f>_xlfn.XLOOKUP(A1068,'2024'!B:B,'2024'!AV:AV,"")</f>
        <v/>
      </c>
      <c r="I1068" t="str">
        <f>_xlfn.XLOOKUP(A1068,'2024'!B:B,'2024'!AZ:AZ,"")</f>
        <v/>
      </c>
      <c r="J1068" t="str">
        <f>_xlfn.XLOOKUP(A1068,'2025'!A:A,'2025'!E:E,"")</f>
        <v/>
      </c>
      <c r="K1068" t="str">
        <f>_xlfn.XLOOKUP(A1068,'2025'!A:A,'2025'!F:F,"")</f>
        <v/>
      </c>
    </row>
    <row r="1069" spans="1:11">
      <c r="A1069" t="str">
        <v>Air Liquide</v>
      </c>
      <c r="B1069" t="str">
        <f>_xlfn.XLOOKUP(A1069,'2021'!A:A,'2021'!U:U, "")</f>
        <v/>
      </c>
      <c r="C1069" t="str">
        <f>_xlfn.XLOOKUP(A1069,'2021'!A:A,'2021'!V:V,"")</f>
        <v/>
      </c>
      <c r="D1069" t="str">
        <f>_xlfn.XLOOKUP(A1069,'2022'!A:A,'2022'!V:V,"")</f>
        <v/>
      </c>
      <c r="E1069" t="str">
        <f>_xlfn.XLOOKUP(A1069,'2022'!A:A,'2022'!W:W,"")</f>
        <v/>
      </c>
      <c r="F1069">
        <f>_xlfn.XLOOKUP(A1069,'2023'!B:B,'2023'!AD:AD,"")</f>
        <v>1</v>
      </c>
      <c r="G1069" t="str">
        <f>_xlfn.XLOOKUP(A1069,'2023'!B:B,'2023'!AE:AE,"")</f>
        <v/>
      </c>
      <c r="H1069" t="str">
        <f>_xlfn.XLOOKUP(A1069,'2024'!B:B,'2024'!AV:AV,"")</f>
        <v/>
      </c>
      <c r="I1069" t="str">
        <f>_xlfn.XLOOKUP(A1069,'2024'!B:B,'2024'!AZ:AZ,"")</f>
        <v/>
      </c>
      <c r="J1069" t="str">
        <f>_xlfn.XLOOKUP(A1069,'2025'!A:A,'2025'!E:E,"")</f>
        <v/>
      </c>
      <c r="K1069" t="str">
        <f>_xlfn.XLOOKUP(A1069,'2025'!A:A,'2025'!F:F,"")</f>
        <v/>
      </c>
    </row>
    <row r="1070" spans="1:11">
      <c r="A1070" t="str">
        <v>Danaher</v>
      </c>
      <c r="B1070" t="str">
        <f>_xlfn.XLOOKUP(A1070,'2021'!A:A,'2021'!U:U, "")</f>
        <v/>
      </c>
      <c r="C1070" t="str">
        <f>_xlfn.XLOOKUP(A1070,'2021'!A:A,'2021'!V:V,"")</f>
        <v/>
      </c>
      <c r="D1070" t="str">
        <f>_xlfn.XLOOKUP(A1070,'2022'!A:A,'2022'!V:V,"")</f>
        <v/>
      </c>
      <c r="E1070" t="str">
        <f>_xlfn.XLOOKUP(A1070,'2022'!A:A,'2022'!W:W,"")</f>
        <v/>
      </c>
      <c r="F1070" t="str">
        <f>_xlfn.XLOOKUP(A1070,'2023'!B:B,'2023'!AD:AD,"")</f>
        <v/>
      </c>
      <c r="G1070" t="str">
        <f>_xlfn.XLOOKUP(A1070,'2023'!B:B,'2023'!AE:AE,"")</f>
        <v/>
      </c>
      <c r="H1070" t="str">
        <f>_xlfn.XLOOKUP(A1070,'2024'!B:B,'2024'!AV:AV,"")</f>
        <v/>
      </c>
      <c r="I1070" t="str">
        <f>_xlfn.XLOOKUP(A1070,'2024'!B:B,'2024'!AZ:AZ,"")</f>
        <v/>
      </c>
      <c r="J1070" t="str">
        <f>_xlfn.XLOOKUP(A1070,'2025'!A:A,'2025'!E:E,"")</f>
        <v/>
      </c>
      <c r="K1070" t="str">
        <f>_xlfn.XLOOKUP(A1070,'2025'!A:A,'2025'!F:F,"")</f>
        <v/>
      </c>
    </row>
    <row r="1071" spans="1:11">
      <c r="A1071" t="str">
        <v>Paramount Global</v>
      </c>
      <c r="B1071" t="str">
        <f>_xlfn.XLOOKUP(A1071,'2021'!A:A,'2021'!U:U, "")</f>
        <v/>
      </c>
      <c r="C1071" t="str">
        <f>_xlfn.XLOOKUP(A1071,'2021'!A:A,'2021'!V:V,"")</f>
        <v/>
      </c>
      <c r="D1071" t="str">
        <f>_xlfn.XLOOKUP(A1071,'2022'!A:A,'2022'!V:V,"")</f>
        <v/>
      </c>
      <c r="E1071" t="str">
        <f>_xlfn.XLOOKUP(A1071,'2022'!A:A,'2022'!W:W,"")</f>
        <v/>
      </c>
      <c r="F1071" t="str">
        <f>_xlfn.XLOOKUP(A1071,'2023'!B:B,'2023'!AD:AD,"")</f>
        <v/>
      </c>
      <c r="G1071" t="str">
        <f>_xlfn.XLOOKUP(A1071,'2023'!B:B,'2023'!AE:AE,"")</f>
        <v/>
      </c>
      <c r="H1071" t="str">
        <f>_xlfn.XLOOKUP(A1071,'2024'!B:B,'2024'!AV:AV,"")</f>
        <v/>
      </c>
      <c r="I1071" t="str">
        <f>_xlfn.XLOOKUP(A1071,'2024'!B:B,'2024'!AZ:AZ,"")</f>
        <v/>
      </c>
      <c r="J1071" t="str">
        <f>_xlfn.XLOOKUP(A1071,'2025'!A:A,'2025'!E:E,"")</f>
        <v/>
      </c>
      <c r="K1071" t="str">
        <f>_xlfn.XLOOKUP(A1071,'2025'!A:A,'2025'!F:F,"")</f>
        <v/>
      </c>
    </row>
    <row r="1072" spans="1:11">
      <c r="A1072" t="str">
        <v>Chengdu Xingcheng Investment Group</v>
      </c>
      <c r="B1072" t="str">
        <f>_xlfn.XLOOKUP(A1072,'2021'!A:A,'2021'!U:U, "")</f>
        <v/>
      </c>
      <c r="C1072" t="str">
        <f>_xlfn.XLOOKUP(A1072,'2021'!A:A,'2021'!V:V,"")</f>
        <v/>
      </c>
      <c r="D1072" t="str">
        <f>_xlfn.XLOOKUP(A1072,'2022'!A:A,'2022'!V:V,"")</f>
        <v/>
      </c>
      <c r="E1072" t="str">
        <f>_xlfn.XLOOKUP(A1072,'2022'!A:A,'2022'!W:W,"")</f>
        <v/>
      </c>
      <c r="F1072" t="str">
        <f>_xlfn.XLOOKUP(A1072,'2023'!B:B,'2023'!AD:AD,"")</f>
        <v/>
      </c>
      <c r="G1072" t="str">
        <f>_xlfn.XLOOKUP(A1072,'2023'!B:B,'2023'!AE:AE,"")</f>
        <v/>
      </c>
      <c r="H1072" t="str">
        <f>_xlfn.XLOOKUP(A1072,'2024'!B:B,'2024'!AV:AV,"")</f>
        <v/>
      </c>
      <c r="I1072" t="str">
        <f>_xlfn.XLOOKUP(A1072,'2024'!B:B,'2024'!AZ:AZ,"")</f>
        <v/>
      </c>
      <c r="J1072" t="str">
        <f>_xlfn.XLOOKUP(A1072,'2025'!A:A,'2025'!E:E,"")</f>
        <v/>
      </c>
      <c r="K1072" t="str">
        <f>_xlfn.XLOOKUP(A1072,'2025'!A:A,'2025'!F:F,"")</f>
        <v/>
      </c>
    </row>
    <row r="1073" spans="1:11">
      <c r="A1073" t="str">
        <v>Bridgestone</v>
      </c>
      <c r="B1073">
        <f>_xlfn.XLOOKUP(A1073,'2021'!A:A,'2021'!U:U, "")</f>
        <v>1</v>
      </c>
      <c r="C1073" t="str">
        <f>_xlfn.XLOOKUP(A1073,'2021'!A:A,'2021'!V:V,"")</f>
        <v/>
      </c>
      <c r="D1073">
        <f>_xlfn.XLOOKUP(A1073,'2022'!A:A,'2022'!V:V,"")</f>
        <v>1</v>
      </c>
      <c r="E1073" t="str">
        <f>_xlfn.XLOOKUP(A1073,'2022'!A:A,'2022'!W:W,"")</f>
        <v/>
      </c>
      <c r="F1073">
        <f>_xlfn.XLOOKUP(A1073,'2023'!B:B,'2023'!AD:AD,"")</f>
        <v>1</v>
      </c>
      <c r="G1073" t="str">
        <f>_xlfn.XLOOKUP(A1073,'2023'!B:B,'2023'!AE:AE,"")</f>
        <v/>
      </c>
      <c r="H1073" t="str">
        <f>_xlfn.XLOOKUP(A1073,'2024'!B:B,'2024'!AV:AV,"")</f>
        <v/>
      </c>
      <c r="I1073" t="str">
        <f>_xlfn.XLOOKUP(A1073,'2024'!B:B,'2024'!AZ:AZ,"")</f>
        <v/>
      </c>
      <c r="J1073" t="str">
        <f>_xlfn.XLOOKUP(A1073,'2025'!A:A,'2025'!E:E,"")</f>
        <v/>
      </c>
      <c r="K1073" t="str">
        <f>_xlfn.XLOOKUP(A1073,'2025'!A:A,'2025'!F:F,"")</f>
        <v/>
      </c>
    </row>
    <row r="1074" spans="1:11">
      <c r="A1074" t="str">
        <v>Samsung Life Insurance</v>
      </c>
      <c r="B1074" t="str">
        <f>_xlfn.XLOOKUP(A1074,'2021'!A:A,'2021'!U:U, "")</f>
        <v/>
      </c>
      <c r="C1074" t="str">
        <f>_xlfn.XLOOKUP(A1074,'2021'!A:A,'2021'!V:V,"")</f>
        <v/>
      </c>
      <c r="D1074">
        <f>_xlfn.XLOOKUP(A1074,'2022'!A:A,'2022'!V:V,"")</f>
        <v>1</v>
      </c>
      <c r="E1074" t="str">
        <f>_xlfn.XLOOKUP(A1074,'2022'!A:A,'2022'!W:W,"")</f>
        <v/>
      </c>
      <c r="F1074">
        <f>_xlfn.XLOOKUP(A1074,'2023'!B:B,'2023'!AD:AD,"")</f>
        <v>1</v>
      </c>
      <c r="G1074" t="str">
        <f>_xlfn.XLOOKUP(A1074,'2023'!B:B,'2023'!AE:AE,"")</f>
        <v/>
      </c>
      <c r="H1074" t="str">
        <f>_xlfn.XLOOKUP(A1074,'2024'!B:B,'2024'!AV:AV,"")</f>
        <v/>
      </c>
      <c r="I1074" t="str">
        <f>_xlfn.XLOOKUP(A1074,'2024'!B:B,'2024'!AZ:AZ,"")</f>
        <v/>
      </c>
      <c r="J1074" t="str">
        <f>_xlfn.XLOOKUP(A1074,'2025'!A:A,'2025'!E:E,"")</f>
        <v/>
      </c>
      <c r="K1074" t="str">
        <f>_xlfn.XLOOKUP(A1074,'2025'!A:A,'2025'!F:F,"")</f>
        <v/>
      </c>
    </row>
    <row r="1075" spans="1:11">
      <c r="A1075" t="str">
        <v>CarMax</v>
      </c>
      <c r="B1075" t="str">
        <f>_xlfn.XLOOKUP(A1075,'2021'!A:A,'2021'!U:U, "")</f>
        <v/>
      </c>
      <c r="C1075" t="str">
        <f>_xlfn.XLOOKUP(A1075,'2021'!A:A,'2021'!V:V,"")</f>
        <v/>
      </c>
      <c r="D1075" t="str">
        <f>_xlfn.XLOOKUP(A1075,'2022'!A:A,'2022'!V:V,"")</f>
        <v/>
      </c>
      <c r="E1075">
        <f>_xlfn.XLOOKUP(A1075,'2022'!A:A,'2022'!W:W,"")</f>
        <v>1</v>
      </c>
      <c r="F1075" t="str">
        <f>_xlfn.XLOOKUP(A1075,'2023'!B:B,'2023'!AD:AD,"")</f>
        <v/>
      </c>
      <c r="G1075">
        <f>_xlfn.XLOOKUP(A1075,'2023'!B:B,'2023'!AE:AE,"")</f>
        <v>1</v>
      </c>
      <c r="H1075" t="str">
        <f>_xlfn.XLOOKUP(A1075,'2024'!B:B,'2024'!AV:AV,"")</f>
        <v/>
      </c>
      <c r="I1075" t="str">
        <f>_xlfn.XLOOKUP(A1075,'2024'!B:B,'2024'!AZ:AZ,"")</f>
        <v/>
      </c>
      <c r="J1075" t="str">
        <f>_xlfn.XLOOKUP(A1075,'2025'!A:A,'2025'!E:E,"")</f>
        <v/>
      </c>
      <c r="K1075" t="str">
        <f>_xlfn.XLOOKUP(A1075,'2025'!A:A,'2025'!F:F,"")</f>
        <v/>
      </c>
    </row>
    <row r="1076" spans="1:11">
      <c r="A1076" t="str">
        <v>Xinjiang Guanghui Industry Investment</v>
      </c>
      <c r="B1076" t="str">
        <f>_xlfn.XLOOKUP(A1076,'2021'!A:A,'2021'!U:U, "")</f>
        <v/>
      </c>
      <c r="C1076" t="str">
        <f>_xlfn.XLOOKUP(A1076,'2021'!A:A,'2021'!V:V,"")</f>
        <v/>
      </c>
      <c r="D1076" t="str">
        <f>_xlfn.XLOOKUP(A1076,'2022'!A:A,'2022'!V:V,"")</f>
        <v/>
      </c>
      <c r="E1076" t="str">
        <f>_xlfn.XLOOKUP(A1076,'2022'!A:A,'2022'!W:W,"")</f>
        <v/>
      </c>
      <c r="F1076" t="str">
        <f>_xlfn.XLOOKUP(A1076,'2023'!B:B,'2023'!AD:AD,"")</f>
        <v/>
      </c>
      <c r="G1076" t="str">
        <f>_xlfn.XLOOKUP(A1076,'2023'!B:B,'2023'!AE:AE,"")</f>
        <v/>
      </c>
      <c r="H1076" t="str">
        <f>_xlfn.XLOOKUP(A1076,'2024'!B:B,'2024'!AV:AV,"")</f>
        <v/>
      </c>
      <c r="I1076" t="str">
        <f>_xlfn.XLOOKUP(A1076,'2024'!B:B,'2024'!AZ:AZ,"")</f>
        <v/>
      </c>
      <c r="J1076" t="str">
        <f>_xlfn.XLOOKUP(A1076,'2025'!A:A,'2025'!E:E,"")</f>
        <v/>
      </c>
      <c r="K1076" t="str">
        <f>_xlfn.XLOOKUP(A1076,'2025'!A:A,'2025'!F:F,"")</f>
        <v/>
      </c>
    </row>
    <row r="1077" spans="1:11">
      <c r="A1077" t="str">
        <v>Fortum</v>
      </c>
      <c r="B1077">
        <f>_xlfn.XLOOKUP(A1077,'2021'!A:A,'2021'!U:U, "")</f>
        <v>1</v>
      </c>
      <c r="C1077" t="str">
        <f>_xlfn.XLOOKUP(A1077,'2021'!A:A,'2021'!V:V,"")</f>
        <v/>
      </c>
      <c r="D1077">
        <f>_xlfn.XLOOKUP(A1077,'2022'!A:A,'2022'!V:V,"")</f>
        <v>1</v>
      </c>
      <c r="E1077" t="str">
        <f>_xlfn.XLOOKUP(A1077,'2022'!A:A,'2022'!W:W,"")</f>
        <v/>
      </c>
      <c r="F1077" t="str">
        <f>_xlfn.XLOOKUP(A1077,'2023'!B:B,'2023'!AD:AD,"")</f>
        <v/>
      </c>
      <c r="G1077" t="str">
        <f>_xlfn.XLOOKUP(A1077,'2023'!B:B,'2023'!AE:AE,"")</f>
        <v/>
      </c>
      <c r="H1077" t="str">
        <f>_xlfn.XLOOKUP(A1077,'2024'!B:B,'2024'!AV:AV,"")</f>
        <v/>
      </c>
      <c r="I1077" t="str">
        <f>_xlfn.XLOOKUP(A1077,'2024'!B:B,'2024'!AZ:AZ,"")</f>
        <v/>
      </c>
      <c r="J1077" t="str">
        <f>_xlfn.XLOOKUP(A1077,'2025'!A:A,'2025'!E:E,"")</f>
        <v/>
      </c>
      <c r="K1077" t="str">
        <f>_xlfn.XLOOKUP(A1077,'2025'!A:A,'2025'!F:F,"")</f>
        <v/>
      </c>
    </row>
    <row r="1078" spans="1:11">
      <c r="A1078" t="str">
        <v>International Business Machines</v>
      </c>
      <c r="B1078" t="str">
        <f>_xlfn.XLOOKUP(A1078,'2021'!A:A,'2021'!U:U, "")</f>
        <v/>
      </c>
      <c r="C1078">
        <f>_xlfn.XLOOKUP(A1078,'2021'!A:A,'2021'!V:V,"")</f>
        <v>1</v>
      </c>
      <c r="D1078" t="str">
        <f>_xlfn.XLOOKUP(A1078,'2022'!A:A,'2022'!V:V,"")</f>
        <v/>
      </c>
      <c r="E1078">
        <f>_xlfn.XLOOKUP(A1078,'2022'!A:A,'2022'!W:W,"")</f>
        <v>1</v>
      </c>
      <c r="F1078" t="str">
        <f>_xlfn.XLOOKUP(A1078,'2023'!B:B,'2023'!AD:AD,"")</f>
        <v/>
      </c>
      <c r="G1078" t="str">
        <f>_xlfn.XLOOKUP(A1078,'2023'!B:B,'2023'!AE:AE,"")</f>
        <v/>
      </c>
      <c r="H1078" t="str">
        <f>_xlfn.XLOOKUP(A1078,'2024'!B:B,'2024'!AV:AV,"")</f>
        <v/>
      </c>
      <c r="I1078" t="str">
        <f>_xlfn.XLOOKUP(A1078,'2024'!B:B,'2024'!AZ:AZ,"")</f>
        <v/>
      </c>
      <c r="J1078" t="str">
        <f>_xlfn.XLOOKUP(A1078,'2025'!A:A,'2025'!E:E,"")</f>
        <v/>
      </c>
      <c r="K1078" t="str">
        <f>_xlfn.XLOOKUP(A1078,'2025'!A:A,'2025'!F:F,"")</f>
        <v/>
      </c>
    </row>
    <row r="1079" spans="1:11">
      <c r="A1079" t="str">
        <v>Raytheon Technologies</v>
      </c>
      <c r="B1079" t="str">
        <f>_xlfn.XLOOKUP(A1079,'2021'!A:A,'2021'!U:U, "")</f>
        <v/>
      </c>
      <c r="C1079" t="str">
        <f>_xlfn.XLOOKUP(A1079,'2021'!A:A,'2021'!V:V,"")</f>
        <v/>
      </c>
      <c r="D1079" t="str">
        <f>_xlfn.XLOOKUP(A1079,'2022'!A:A,'2022'!V:V,"")</f>
        <v/>
      </c>
      <c r="E1079" t="str">
        <f>_xlfn.XLOOKUP(A1079,'2022'!A:A,'2022'!W:W,"")</f>
        <v/>
      </c>
      <c r="F1079" t="str">
        <f>_xlfn.XLOOKUP(A1079,'2023'!B:B,'2023'!AD:AD,"")</f>
        <v/>
      </c>
      <c r="G1079" t="str">
        <f>_xlfn.XLOOKUP(A1079,'2023'!B:B,'2023'!AE:AE,"")</f>
        <v/>
      </c>
      <c r="H1079" t="str">
        <f>_xlfn.XLOOKUP(A1079,'2024'!B:B,'2024'!AV:AV,"")</f>
        <v/>
      </c>
      <c r="I1079" t="str">
        <f>_xlfn.XLOOKUP(A1079,'2024'!B:B,'2024'!AZ:AZ,"")</f>
        <v/>
      </c>
      <c r="J1079" t="str">
        <f>_xlfn.XLOOKUP(A1079,'2025'!A:A,'2025'!E:E,"")</f>
        <v/>
      </c>
      <c r="K1079" t="str">
        <f>_xlfn.XLOOKUP(A1079,'2025'!A:A,'2025'!F:F,"")</f>
        <v/>
      </c>
    </row>
    <row r="1080" spans="1:11">
      <c r="A1080" t="str">
        <v>Aviva</v>
      </c>
      <c r="B1080">
        <f>_xlfn.XLOOKUP(A1080,'2021'!A:A,'2021'!U:U, "")</f>
        <v>1</v>
      </c>
      <c r="C1080">
        <f>_xlfn.XLOOKUP(A1080,'2021'!A:A,'2021'!V:V,"")</f>
        <v>1</v>
      </c>
      <c r="D1080">
        <f>_xlfn.XLOOKUP(A1080,'2022'!A:A,'2022'!V:V,"")</f>
        <v>1</v>
      </c>
      <c r="E1080">
        <f>_xlfn.XLOOKUP(A1080,'2022'!A:A,'2022'!W:W,"")</f>
        <v>1</v>
      </c>
      <c r="F1080" t="str">
        <f>_xlfn.XLOOKUP(A1080,'2023'!B:B,'2023'!AD:AD,"")</f>
        <v/>
      </c>
      <c r="G1080" t="str">
        <f>_xlfn.XLOOKUP(A1080,'2023'!B:B,'2023'!AE:AE,"")</f>
        <v/>
      </c>
      <c r="H1080" t="str">
        <f>_xlfn.XLOOKUP(A1080,'2024'!B:B,'2024'!AV:AV,"")</f>
        <v/>
      </c>
      <c r="I1080" t="str">
        <f>_xlfn.XLOOKUP(A1080,'2024'!B:B,'2024'!AZ:AZ,"")</f>
        <v/>
      </c>
      <c r="J1080" t="str">
        <f>_xlfn.XLOOKUP(A1080,'2025'!A:A,'2025'!E:E,"")</f>
        <v/>
      </c>
      <c r="K1080" t="str">
        <f>_xlfn.XLOOKUP(A1080,'2025'!A:A,'2025'!F:F,"")</f>
        <v/>
      </c>
    </row>
    <row r="1081" spans="1:11">
      <c r="A1081" t="str">
        <v>Aegon</v>
      </c>
      <c r="B1081">
        <f>_xlfn.XLOOKUP(A1081,'2021'!A:A,'2021'!U:U, "")</f>
        <v>1</v>
      </c>
      <c r="C1081" t="str">
        <f>_xlfn.XLOOKUP(A1081,'2021'!A:A,'2021'!V:V,"")</f>
        <v/>
      </c>
      <c r="D1081">
        <f>_xlfn.XLOOKUP(A1081,'2022'!A:A,'2022'!V:V,"")</f>
        <v>1</v>
      </c>
      <c r="E1081">
        <f>_xlfn.XLOOKUP(A1081,'2022'!A:A,'2022'!W:W,"")</f>
        <v>1</v>
      </c>
      <c r="F1081" t="str">
        <f>_xlfn.XLOOKUP(A1081,'2023'!B:B,'2023'!AD:AD,"")</f>
        <v/>
      </c>
      <c r="G1081" t="str">
        <f>_xlfn.XLOOKUP(A1081,'2023'!B:B,'2023'!AE:AE,"")</f>
        <v/>
      </c>
      <c r="H1081" t="str">
        <f>_xlfn.XLOOKUP(A1081,'2024'!B:B,'2024'!AV:AV,"")</f>
        <v/>
      </c>
      <c r="I1081" t="str">
        <f>_xlfn.XLOOKUP(A1081,'2024'!B:B,'2024'!AZ:AZ,"")</f>
        <v/>
      </c>
      <c r="J1081" t="str">
        <f>_xlfn.XLOOKUP(A1081,'2025'!A:A,'2025'!E:E,"")</f>
        <v/>
      </c>
      <c r="K1081" t="str">
        <f>_xlfn.XLOOKUP(A1081,'2025'!A:A,'2025'!F:F,"")</f>
        <v/>
      </c>
    </row>
    <row r="1082" spans="1:11">
      <c r="A1082" t="str">
        <v>Legal &amp; General Group</v>
      </c>
      <c r="B1082" t="str">
        <f>_xlfn.XLOOKUP(A1082,'2021'!A:A,'2021'!U:U, "")</f>
        <v/>
      </c>
      <c r="C1082">
        <f>_xlfn.XLOOKUP(A1082,'2021'!A:A,'2021'!V:V,"")</f>
        <v>1</v>
      </c>
      <c r="D1082" t="str">
        <f>_xlfn.XLOOKUP(A1082,'2022'!A:A,'2022'!V:V,"")</f>
        <v/>
      </c>
      <c r="E1082">
        <f>_xlfn.XLOOKUP(A1082,'2022'!A:A,'2022'!W:W,"")</f>
        <v>1</v>
      </c>
      <c r="F1082" t="str">
        <f>_xlfn.XLOOKUP(A1082,'2023'!B:B,'2023'!AD:AD,"")</f>
        <v/>
      </c>
      <c r="G1082" t="str">
        <f>_xlfn.XLOOKUP(A1082,'2023'!B:B,'2023'!AE:AE,"")</f>
        <v/>
      </c>
      <c r="H1082" t="str">
        <f>_xlfn.XLOOKUP(A1082,'2024'!B:B,'2024'!AV:AV,"")</f>
        <v/>
      </c>
      <c r="I1082" t="str">
        <f>_xlfn.XLOOKUP(A1082,'2024'!B:B,'2024'!AZ:AZ,"")</f>
        <v/>
      </c>
      <c r="J1082" t="str">
        <f>_xlfn.XLOOKUP(A1082,'2025'!A:A,'2025'!E:E,"")</f>
        <v/>
      </c>
      <c r="K1082" t="str">
        <f>_xlfn.XLOOKUP(A1082,'2025'!A:A,'2025'!F:F,"")</f>
        <v/>
      </c>
    </row>
    <row r="1083" spans="1:11">
      <c r="A1083" t="str">
        <v>China Everbright Group</v>
      </c>
      <c r="B1083" t="str">
        <f>_xlfn.XLOOKUP(A1083,'2021'!A:A,'2021'!U:U, "")</f>
        <v/>
      </c>
      <c r="C1083" t="str">
        <f>_xlfn.XLOOKUP(A1083,'2021'!A:A,'2021'!V:V,"")</f>
        <v/>
      </c>
      <c r="D1083">
        <f>_xlfn.XLOOKUP(A1083,'2022'!A:A,'2022'!V:V,"")</f>
        <v>1</v>
      </c>
      <c r="E1083" t="str">
        <f>_xlfn.XLOOKUP(A1083,'2022'!A:A,'2022'!W:W,"")</f>
        <v/>
      </c>
      <c r="F1083" t="str">
        <f>_xlfn.XLOOKUP(A1083,'2023'!B:B,'2023'!AD:AD,"")</f>
        <v/>
      </c>
      <c r="G1083" t="str">
        <f>_xlfn.XLOOKUP(A1083,'2023'!B:B,'2023'!AE:AE,"")</f>
        <v/>
      </c>
      <c r="H1083" t="str">
        <f>_xlfn.XLOOKUP(A1083,'2024'!B:B,'2024'!AV:AV,"")</f>
        <v/>
      </c>
      <c r="I1083" t="str">
        <f>_xlfn.XLOOKUP(A1083,'2024'!B:B,'2024'!AZ:AZ,"")</f>
        <v/>
      </c>
      <c r="J1083" t="str">
        <f>_xlfn.XLOOKUP(A1083,'2025'!A:A,'2025'!E:E,"")</f>
        <v/>
      </c>
      <c r="K1083" t="str">
        <f>_xlfn.XLOOKUP(A1083,'2025'!A:A,'2025'!F:F,"")</f>
        <v/>
      </c>
    </row>
    <row r="1084" spans="1:11">
      <c r="A1084" t="str">
        <v>CMA CGM</v>
      </c>
      <c r="B1084">
        <f>_xlfn.XLOOKUP(A1084,'2021'!A:A,'2021'!U:U, "")</f>
        <v>1</v>
      </c>
      <c r="C1084" t="str">
        <f>_xlfn.XLOOKUP(A1084,'2021'!A:A,'2021'!V:V,"")</f>
        <v/>
      </c>
      <c r="D1084" t="str">
        <f>_xlfn.XLOOKUP(A1084,'2022'!A:A,'2022'!V:V,"")</f>
        <v/>
      </c>
      <c r="E1084">
        <f>_xlfn.XLOOKUP(A1084,'2022'!A:A,'2022'!W:W,"")</f>
        <v>1</v>
      </c>
      <c r="F1084" t="str">
        <f>_xlfn.XLOOKUP(A1084,'2023'!B:B,'2023'!AD:AD,"")</f>
        <v/>
      </c>
      <c r="G1084" t="str">
        <f>_xlfn.XLOOKUP(A1084,'2023'!B:B,'2023'!AE:AE,"")</f>
        <v/>
      </c>
      <c r="H1084" t="str">
        <f>_xlfn.XLOOKUP(A1084,'2024'!B:B,'2024'!AV:AV,"")</f>
        <v/>
      </c>
      <c r="I1084" t="str">
        <f>_xlfn.XLOOKUP(A1084,'2024'!B:B,'2024'!AZ:AZ,"")</f>
        <v/>
      </c>
      <c r="J1084" t="str">
        <f>_xlfn.XLOOKUP(A1084,'2025'!A:A,'2025'!E:E,"")</f>
        <v/>
      </c>
      <c r="K1084" t="str">
        <f>_xlfn.XLOOKUP(A1084,'2025'!A:A,'2025'!F:F,"")</f>
        <v/>
      </c>
    </row>
    <row r="1085" spans="1:11">
      <c r="A1085" t="str">
        <v>Manulife Financial</v>
      </c>
      <c r="B1085" t="str">
        <f>_xlfn.XLOOKUP(A1085,'2021'!A:A,'2021'!U:U, "")</f>
        <v/>
      </c>
      <c r="C1085">
        <f>_xlfn.XLOOKUP(A1085,'2021'!A:A,'2021'!V:V,"")</f>
        <v>1</v>
      </c>
      <c r="D1085" t="str">
        <f>_xlfn.XLOOKUP(A1085,'2022'!A:A,'2022'!V:V,"")</f>
        <v/>
      </c>
      <c r="E1085">
        <f>_xlfn.XLOOKUP(A1085,'2022'!A:A,'2022'!W:W,"")</f>
        <v>1</v>
      </c>
      <c r="F1085" t="str">
        <f>_xlfn.XLOOKUP(A1085,'2023'!B:B,'2023'!AD:AD,"")</f>
        <v/>
      </c>
      <c r="G1085" t="str">
        <f>_xlfn.XLOOKUP(A1085,'2023'!B:B,'2023'!AE:AE,"")</f>
        <v/>
      </c>
      <c r="H1085" t="str">
        <f>_xlfn.XLOOKUP(A1085,'2024'!B:B,'2024'!AV:AV,"")</f>
        <v/>
      </c>
      <c r="I1085" t="str">
        <f>_xlfn.XLOOKUP(A1085,'2024'!B:B,'2024'!AZ:AZ,"")</f>
        <v/>
      </c>
      <c r="J1085" t="str">
        <f>_xlfn.XLOOKUP(A1085,'2025'!A:A,'2025'!E:E,"")</f>
        <v/>
      </c>
      <c r="K1085" t="str">
        <f>_xlfn.XLOOKUP(A1085,'2025'!A:A,'2025'!F:F,"")</f>
        <v/>
      </c>
    </row>
    <row r="1086" spans="1:11">
      <c r="A1086" t="str">
        <v>China Aerospace Science &amp; Technology</v>
      </c>
      <c r="B1086" t="str">
        <f>_xlfn.XLOOKUP(A1086,'2021'!A:A,'2021'!U:U, "")</f>
        <v/>
      </c>
      <c r="C1086" t="str">
        <f>_xlfn.XLOOKUP(A1086,'2021'!A:A,'2021'!V:V,"")</f>
        <v/>
      </c>
      <c r="D1086" t="str">
        <f>_xlfn.XLOOKUP(A1086,'2022'!A:A,'2022'!V:V,"")</f>
        <v/>
      </c>
      <c r="E1086" t="str">
        <f>_xlfn.XLOOKUP(A1086,'2022'!A:A,'2022'!W:W,"")</f>
        <v/>
      </c>
      <c r="F1086" t="str">
        <f>_xlfn.XLOOKUP(A1086,'2023'!B:B,'2023'!AD:AD,"")</f>
        <v/>
      </c>
      <c r="G1086" t="str">
        <f>_xlfn.XLOOKUP(A1086,'2023'!B:B,'2023'!AE:AE,"")</f>
        <v/>
      </c>
      <c r="H1086" t="str">
        <f>_xlfn.XLOOKUP(A1086,'2024'!B:B,'2024'!AV:AV,"")</f>
        <v/>
      </c>
      <c r="I1086" t="str">
        <f>_xlfn.XLOOKUP(A1086,'2024'!B:B,'2024'!AZ:AZ,"")</f>
        <v/>
      </c>
      <c r="J1086" t="str">
        <f>_xlfn.XLOOKUP(A1086,'2025'!A:A,'2025'!E:E,"")</f>
        <v/>
      </c>
      <c r="K1086" t="str">
        <f>_xlfn.XLOOKUP(A1086,'2025'!A:A,'2025'!F:F,"")</f>
        <v/>
      </c>
    </row>
    <row r="1087" spans="1:11">
      <c r="A1087" t="str">
        <v>Shandong Iron &amp; Steel Group</v>
      </c>
      <c r="B1087" t="str">
        <f>_xlfn.XLOOKUP(A1087,'2021'!A:A,'2021'!U:U, "")</f>
        <v/>
      </c>
      <c r="C1087" t="str">
        <f>_xlfn.XLOOKUP(A1087,'2021'!A:A,'2021'!V:V,"")</f>
        <v/>
      </c>
      <c r="D1087" t="str">
        <f>_xlfn.XLOOKUP(A1087,'2022'!A:A,'2022'!V:V,"")</f>
        <v/>
      </c>
      <c r="E1087" t="str">
        <f>_xlfn.XLOOKUP(A1087,'2022'!A:A,'2022'!W:W,"")</f>
        <v/>
      </c>
      <c r="F1087" t="str">
        <f>_xlfn.XLOOKUP(A1087,'2023'!B:B,'2023'!AD:AD,"")</f>
        <v/>
      </c>
      <c r="G1087" t="str">
        <f>_xlfn.XLOOKUP(A1087,'2023'!B:B,'2023'!AE:AE,"")</f>
        <v/>
      </c>
      <c r="H1087" t="str">
        <f>_xlfn.XLOOKUP(A1087,'2024'!B:B,'2024'!AV:AV,"")</f>
        <v/>
      </c>
      <c r="I1087" t="str">
        <f>_xlfn.XLOOKUP(A1087,'2024'!B:B,'2024'!AZ:AZ,"")</f>
        <v/>
      </c>
      <c r="J1087" t="str">
        <f>_xlfn.XLOOKUP(A1087,'2025'!A:A,'2025'!E:E,"")</f>
        <v/>
      </c>
      <c r="K1087" t="str">
        <f>_xlfn.XLOOKUP(A1087,'2025'!A:A,'2025'!F:F,"")</f>
        <v/>
      </c>
    </row>
    <row r="1088" spans="1:11">
      <c r="A1088" t="str">
        <v>Cathay Financial Holding</v>
      </c>
      <c r="B1088" t="str">
        <f>_xlfn.XLOOKUP(A1088,'2021'!A:A,'2021'!U:U, "")</f>
        <v/>
      </c>
      <c r="C1088" t="str">
        <f>_xlfn.XLOOKUP(A1088,'2021'!A:A,'2021'!V:V,"")</f>
        <v/>
      </c>
      <c r="D1088" t="str">
        <f>_xlfn.XLOOKUP(A1088,'2022'!A:A,'2022'!V:V,"")</f>
        <v/>
      </c>
      <c r="E1088" t="str">
        <f>_xlfn.XLOOKUP(A1088,'2022'!A:A,'2022'!W:W,"")</f>
        <v/>
      </c>
      <c r="F1088" t="str">
        <f>_xlfn.XLOOKUP(A1088,'2023'!B:B,'2023'!AD:AD,"")</f>
        <v/>
      </c>
      <c r="G1088" t="str">
        <f>_xlfn.XLOOKUP(A1088,'2023'!B:B,'2023'!AE:AE,"")</f>
        <v/>
      </c>
      <c r="H1088" t="str">
        <f>_xlfn.XLOOKUP(A1088,'2024'!B:B,'2024'!AV:AV,"")</f>
        <v/>
      </c>
      <c r="I1088" t="str">
        <f>_xlfn.XLOOKUP(A1088,'2024'!B:B,'2024'!AZ:AZ,"")</f>
        <v/>
      </c>
      <c r="J1088" t="str">
        <f>_xlfn.XLOOKUP(A1088,'2025'!A:A,'2025'!E:E,"")</f>
        <v/>
      </c>
      <c r="K1088" t="str">
        <f>_xlfn.XLOOKUP(A1088,'2025'!A:A,'2025'!F:F,"")</f>
        <v/>
      </c>
    </row>
    <row r="1089" spans="1:11">
      <c r="A1089" t="str">
        <v>Exelon</v>
      </c>
      <c r="B1089" t="str">
        <f>_xlfn.XLOOKUP(A1089,'2021'!A:A,'2021'!U:U, "")</f>
        <v/>
      </c>
      <c r="C1089">
        <f>_xlfn.XLOOKUP(A1089,'2021'!A:A,'2021'!V:V,"")</f>
        <v>1</v>
      </c>
      <c r="D1089" t="str">
        <f>_xlfn.XLOOKUP(A1089,'2022'!A:A,'2022'!V:V,"")</f>
        <v/>
      </c>
      <c r="E1089">
        <f>_xlfn.XLOOKUP(A1089,'2022'!A:A,'2022'!W:W,"")</f>
        <v>1</v>
      </c>
      <c r="F1089" t="str">
        <f>_xlfn.XLOOKUP(A1089,'2023'!B:B,'2023'!AD:AD,"")</f>
        <v/>
      </c>
      <c r="G1089" t="str">
        <f>_xlfn.XLOOKUP(A1089,'2023'!B:B,'2023'!AE:AE,"")</f>
        <v/>
      </c>
      <c r="H1089" t="str">
        <f>_xlfn.XLOOKUP(A1089,'2024'!B:B,'2024'!AV:AV,"")</f>
        <v/>
      </c>
      <c r="I1089" t="str">
        <f>_xlfn.XLOOKUP(A1089,'2024'!B:B,'2024'!AZ:AZ,"")</f>
        <v/>
      </c>
      <c r="J1089" t="str">
        <f>_xlfn.XLOOKUP(A1089,'2025'!A:A,'2025'!E:E,"")</f>
        <v/>
      </c>
      <c r="K1089" t="str">
        <f>_xlfn.XLOOKUP(A1089,'2025'!A:A,'2025'!F:F,"")</f>
        <v/>
      </c>
    </row>
    <row r="1090" spans="1:11">
      <c r="A1090" t="str">
        <v>Mitsubishi Corp</v>
      </c>
      <c r="B1090" t="str">
        <f>_xlfn.XLOOKUP(A1090,'2021'!A:A,'2021'!U:U, "")</f>
        <v/>
      </c>
      <c r="C1090" t="str">
        <f>_xlfn.XLOOKUP(A1090,'2021'!A:A,'2021'!V:V,"")</f>
        <v/>
      </c>
      <c r="D1090" t="str">
        <f>_xlfn.XLOOKUP(A1090,'2022'!A:A,'2022'!V:V,"")</f>
        <v/>
      </c>
      <c r="E1090">
        <f>_xlfn.XLOOKUP(A1090,'2022'!A:A,'2022'!W:W,"")</f>
        <v>1</v>
      </c>
      <c r="F1090" t="str">
        <f>_xlfn.XLOOKUP(A1090,'2023'!B:B,'2023'!AD:AD,"")</f>
        <v/>
      </c>
      <c r="G1090" t="str">
        <f>_xlfn.XLOOKUP(A1090,'2023'!B:B,'2023'!AE:AE,"")</f>
        <v/>
      </c>
      <c r="H1090" t="str">
        <f>_xlfn.XLOOKUP(A1090,'2024'!B:B,'2024'!AV:AV,"")</f>
        <v/>
      </c>
      <c r="I1090" t="str">
        <f>_xlfn.XLOOKUP(A1090,'2024'!B:B,'2024'!AZ:AZ,"")</f>
        <v/>
      </c>
      <c r="J1090" t="str">
        <f>_xlfn.XLOOKUP(A1090,'2025'!A:A,'2025'!E:E,"")</f>
        <v/>
      </c>
      <c r="K1090" t="str">
        <f>_xlfn.XLOOKUP(A1090,'2025'!A:A,'2025'!F:F,"")</f>
        <v/>
      </c>
    </row>
    <row r="1091" spans="1:11">
      <c r="A1091" t="str">
        <v>Heraeus Holding</v>
      </c>
      <c r="B1091" t="str">
        <f>_xlfn.XLOOKUP(A1091,'2021'!A:A,'2021'!U:U, "")</f>
        <v/>
      </c>
      <c r="C1091" t="str">
        <f>_xlfn.XLOOKUP(A1091,'2021'!A:A,'2021'!V:V,"")</f>
        <v/>
      </c>
      <c r="D1091">
        <f>_xlfn.XLOOKUP(A1091,'2022'!A:A,'2022'!V:V,"")</f>
        <v>1</v>
      </c>
      <c r="E1091" t="str">
        <f>_xlfn.XLOOKUP(A1091,'2022'!A:A,'2022'!W:W,"")</f>
        <v/>
      </c>
      <c r="F1091" t="str">
        <f>_xlfn.XLOOKUP(A1091,'2023'!B:B,'2023'!AD:AD,"")</f>
        <v/>
      </c>
      <c r="G1091" t="str">
        <f>_xlfn.XLOOKUP(A1091,'2023'!B:B,'2023'!AE:AE,"")</f>
        <v/>
      </c>
      <c r="H1091" t="str">
        <f>_xlfn.XLOOKUP(A1091,'2024'!B:B,'2024'!AV:AV,"")</f>
        <v/>
      </c>
      <c r="I1091" t="str">
        <f>_xlfn.XLOOKUP(A1091,'2024'!B:B,'2024'!AZ:AZ,"")</f>
        <v/>
      </c>
      <c r="J1091" t="str">
        <f>_xlfn.XLOOKUP(A1091,'2025'!A:A,'2025'!E:E,"")</f>
        <v/>
      </c>
      <c r="K1091" t="str">
        <f>_xlfn.XLOOKUP(A1091,'2025'!A:A,'2025'!F:F,"")</f>
        <v/>
      </c>
    </row>
    <row r="1092" spans="1:11">
      <c r="A1092" t="str">
        <v>Phoenix Group Holdings</v>
      </c>
      <c r="B1092">
        <f>_xlfn.XLOOKUP(A1092,'2021'!A:A,'2021'!U:U, "")</f>
        <v>1</v>
      </c>
      <c r="C1092">
        <f>_xlfn.XLOOKUP(A1092,'2021'!A:A,'2021'!V:V,"")</f>
        <v>1</v>
      </c>
      <c r="D1092" t="str">
        <f>_xlfn.XLOOKUP(A1092,'2022'!A:A,'2022'!V:V,"")</f>
        <v/>
      </c>
      <c r="E1092">
        <f>_xlfn.XLOOKUP(A1092,'2022'!A:A,'2022'!W:W,"")</f>
        <v>1</v>
      </c>
      <c r="F1092" t="str">
        <f>_xlfn.XLOOKUP(A1092,'2023'!B:B,'2023'!AD:AD,"")</f>
        <v/>
      </c>
      <c r="G1092" t="str">
        <f>_xlfn.XLOOKUP(A1092,'2023'!B:B,'2023'!AE:AE,"")</f>
        <v/>
      </c>
      <c r="H1092" t="str">
        <f>_xlfn.XLOOKUP(A1092,'2024'!B:B,'2024'!AV:AV,"")</f>
        <v/>
      </c>
      <c r="I1092" t="str">
        <f>_xlfn.XLOOKUP(A1092,'2024'!B:B,'2024'!AZ:AZ,"")</f>
        <v/>
      </c>
      <c r="J1092" t="str">
        <f>_xlfn.XLOOKUP(A1092,'2025'!A:A,'2025'!E:E,"")</f>
        <v/>
      </c>
      <c r="K1092" t="str">
        <f>_xlfn.XLOOKUP(A1092,'2025'!A:A,'2025'!F:F,"")</f>
        <v/>
      </c>
    </row>
    <row r="1093" spans="1:11">
      <c r="A1093" t="str">
        <v>Tata Steel</v>
      </c>
      <c r="B1093" t="str">
        <f>_xlfn.XLOOKUP(A1093,'2021'!A:A,'2021'!U:U, "")</f>
        <v/>
      </c>
      <c r="C1093" t="str">
        <f>_xlfn.XLOOKUP(A1093,'2021'!A:A,'2021'!V:V,"")</f>
        <v/>
      </c>
      <c r="D1093" t="str">
        <f>_xlfn.XLOOKUP(A1093,'2022'!A:A,'2022'!V:V,"")</f>
        <v/>
      </c>
      <c r="E1093" t="str">
        <f>_xlfn.XLOOKUP(A1093,'2022'!A:A,'2022'!W:W,"")</f>
        <v/>
      </c>
      <c r="F1093" t="str">
        <f>_xlfn.XLOOKUP(A1093,'2023'!B:B,'2023'!AD:AD,"")</f>
        <v/>
      </c>
      <c r="G1093" t="str">
        <f>_xlfn.XLOOKUP(A1093,'2023'!B:B,'2023'!AE:AE,"")</f>
        <v/>
      </c>
      <c r="H1093" t="str">
        <f>_xlfn.XLOOKUP(A1093,'2024'!B:B,'2024'!AV:AV,"")</f>
        <v/>
      </c>
      <c r="I1093" t="str">
        <f>_xlfn.XLOOKUP(A1093,'2024'!B:B,'2024'!AZ:AZ,"")</f>
        <v/>
      </c>
      <c r="J1093" t="str">
        <f>_xlfn.XLOOKUP(A1093,'2025'!A:A,'2025'!E:E,"")</f>
        <v/>
      </c>
      <c r="K1093" t="str">
        <f>_xlfn.XLOOKUP(A1093,'2025'!A:A,'2025'!F:F,"")</f>
        <v/>
      </c>
    </row>
    <row r="1094" spans="1:11">
      <c r="A1094" t="str">
        <v>Fubon Financial Holding</v>
      </c>
      <c r="B1094" t="str">
        <f>_xlfn.XLOOKUP(A1094,'2021'!A:A,'2021'!U:U, "")</f>
        <v/>
      </c>
      <c r="C1094" t="str">
        <f>_xlfn.XLOOKUP(A1094,'2021'!A:A,'2021'!V:V,"")</f>
        <v/>
      </c>
      <c r="D1094" t="str">
        <f>_xlfn.XLOOKUP(A1094,'2022'!A:A,'2022'!V:V,"")</f>
        <v/>
      </c>
      <c r="E1094" t="str">
        <f>_xlfn.XLOOKUP(A1094,'2022'!A:A,'2022'!W:W,"")</f>
        <v/>
      </c>
      <c r="F1094" t="str">
        <f>_xlfn.XLOOKUP(A1094,'2023'!B:B,'2023'!AD:AD,"")</f>
        <v/>
      </c>
      <c r="G1094" t="str">
        <f>_xlfn.XLOOKUP(A1094,'2023'!B:B,'2023'!AE:AE,"")</f>
        <v/>
      </c>
      <c r="H1094" t="str">
        <f>_xlfn.XLOOKUP(A1094,'2024'!B:B,'2024'!AV:AV,"")</f>
        <v/>
      </c>
      <c r="I1094" t="str">
        <f>_xlfn.XLOOKUP(A1094,'2024'!B:B,'2024'!AZ:AZ,"")</f>
        <v/>
      </c>
      <c r="J1094" t="str">
        <f>_xlfn.XLOOKUP(A1094,'2025'!A:A,'2025'!E:E,"")</f>
        <v/>
      </c>
      <c r="K1094" t="str">
        <f>_xlfn.XLOOKUP(A1094,'2025'!A:A,'2025'!F:F,"")</f>
        <v/>
      </c>
    </row>
    <row r="1095" spans="1:11">
      <c r="A1095" t="str">
        <v>Canon</v>
      </c>
      <c r="B1095" t="str">
        <f>_xlfn.XLOOKUP(A1095,'2021'!A:A,'2021'!U:U, "")</f>
        <v/>
      </c>
      <c r="C1095">
        <f>_xlfn.XLOOKUP(A1095,'2021'!A:A,'2021'!V:V,"")</f>
        <v>1</v>
      </c>
      <c r="D1095" t="str">
        <f>_xlfn.XLOOKUP(A1095,'2022'!A:A,'2022'!V:V,"")</f>
        <v/>
      </c>
      <c r="E1095">
        <f>_xlfn.XLOOKUP(A1095,'2022'!A:A,'2022'!W:W,"")</f>
        <v>1</v>
      </c>
      <c r="F1095" t="str">
        <f>_xlfn.XLOOKUP(A1095,'2023'!B:B,'2023'!AD:AD,"")</f>
        <v/>
      </c>
      <c r="G1095" t="str">
        <f>_xlfn.XLOOKUP(A1095,'2023'!B:B,'2023'!AE:AE,"")</f>
        <v/>
      </c>
      <c r="H1095" t="str">
        <f>_xlfn.XLOOKUP(A1095,'2024'!B:B,'2024'!AV:AV,"")</f>
        <v/>
      </c>
      <c r="I1095" t="str">
        <f>_xlfn.XLOOKUP(A1095,'2024'!B:B,'2024'!AZ:AZ,"")</f>
        <v/>
      </c>
      <c r="J1095" t="str">
        <f>_xlfn.XLOOKUP(A1095,'2025'!A:A,'2025'!E:E,"")</f>
        <v/>
      </c>
      <c r="K1095" t="str">
        <f>_xlfn.XLOOKUP(A1095,'2025'!A:A,'2025'!F:F,"")</f>
        <v/>
      </c>
    </row>
    <row r="1096" spans="1:11">
      <c r="A1096" t="str">
        <v>Fujitsu</v>
      </c>
      <c r="B1096" t="str">
        <f>_xlfn.XLOOKUP(A1096,'2021'!A:A,'2021'!U:U, "")</f>
        <v/>
      </c>
      <c r="C1096">
        <f>_xlfn.XLOOKUP(A1096,'2021'!A:A,'2021'!V:V,"")</f>
        <v>1</v>
      </c>
      <c r="D1096" t="str">
        <f>_xlfn.XLOOKUP(A1096,'2022'!A:A,'2022'!V:V,"")</f>
        <v/>
      </c>
      <c r="E1096">
        <f>_xlfn.XLOOKUP(A1096,'2022'!A:A,'2022'!W:W,"")</f>
        <v>1</v>
      </c>
      <c r="F1096" t="str">
        <f>_xlfn.XLOOKUP(A1096,'2023'!B:B,'2023'!AD:AD,"")</f>
        <v/>
      </c>
      <c r="G1096" t="str">
        <f>_xlfn.XLOOKUP(A1096,'2023'!B:B,'2023'!AE:AE,"")</f>
        <v/>
      </c>
      <c r="H1096" t="str">
        <f>_xlfn.XLOOKUP(A1096,'2024'!B:B,'2024'!AV:AV,"")</f>
        <v/>
      </c>
      <c r="I1096" t="str">
        <f>_xlfn.XLOOKUP(A1096,'2024'!B:B,'2024'!AZ:AZ,"")</f>
        <v/>
      </c>
      <c r="J1096" t="str">
        <f>_xlfn.XLOOKUP(A1096,'2025'!A:A,'2025'!E:E,"")</f>
        <v/>
      </c>
      <c r="K1096" t="str">
        <f>_xlfn.XLOOKUP(A1096,'2025'!A:A,'2025'!F:F,"")</f>
        <v/>
      </c>
    </row>
    <row r="1097" spans="1:11">
      <c r="A1097" t="str">
        <v>Yunnan Provincial Investment Holding Group</v>
      </c>
      <c r="B1097" t="str">
        <f>_xlfn.XLOOKUP(A1097,'2021'!A:A,'2021'!U:U, "")</f>
        <v/>
      </c>
      <c r="C1097" t="str">
        <f>_xlfn.XLOOKUP(A1097,'2021'!A:A,'2021'!V:V,"")</f>
        <v/>
      </c>
      <c r="D1097" t="str">
        <f>_xlfn.XLOOKUP(A1097,'2022'!A:A,'2022'!V:V,"")</f>
        <v/>
      </c>
      <c r="E1097" t="str">
        <f>_xlfn.XLOOKUP(A1097,'2022'!A:A,'2022'!W:W,"")</f>
        <v/>
      </c>
      <c r="F1097" t="str">
        <f>_xlfn.XLOOKUP(A1097,'2023'!B:B,'2023'!AD:AD,"")</f>
        <v/>
      </c>
      <c r="G1097" t="str">
        <f>_xlfn.XLOOKUP(A1097,'2023'!B:B,'2023'!AE:AE,"")</f>
        <v/>
      </c>
      <c r="H1097" t="str">
        <f>_xlfn.XLOOKUP(A1097,'2024'!B:B,'2024'!AV:AV,"")</f>
        <v/>
      </c>
      <c r="I1097" t="str">
        <f>_xlfn.XLOOKUP(A1097,'2024'!B:B,'2024'!AZ:AZ,"")</f>
        <v/>
      </c>
      <c r="J1097" t="str">
        <f>_xlfn.XLOOKUP(A1097,'2025'!A:A,'2025'!E:E,"")</f>
        <v/>
      </c>
      <c r="K1097" t="str">
        <f>_xlfn.XLOOKUP(A1097,'2025'!A:A,'2025'!F:F,"")</f>
        <v/>
      </c>
    </row>
    <row r="1098" spans="1:11">
      <c r="A1098" t="str">
        <v>Takeda Pharmaceutical</v>
      </c>
      <c r="B1098">
        <f>_xlfn.XLOOKUP(A1098,'2021'!A:A,'2021'!U:U, "")</f>
        <v>1</v>
      </c>
      <c r="C1098">
        <f>_xlfn.XLOOKUP(A1098,'2021'!A:A,'2021'!V:V,"")</f>
        <v>1</v>
      </c>
      <c r="D1098">
        <f>_xlfn.XLOOKUP(A1098,'2022'!A:A,'2022'!V:V,"")</f>
        <v>1</v>
      </c>
      <c r="E1098">
        <f>_xlfn.XLOOKUP(A1098,'2022'!A:A,'2022'!W:W,"")</f>
        <v>1</v>
      </c>
      <c r="F1098" t="str">
        <f>_xlfn.XLOOKUP(A1098,'2023'!B:B,'2023'!AD:AD,"")</f>
        <v/>
      </c>
      <c r="G1098" t="str">
        <f>_xlfn.XLOOKUP(A1098,'2023'!B:B,'2023'!AE:AE,"")</f>
        <v/>
      </c>
      <c r="H1098" t="str">
        <f>_xlfn.XLOOKUP(A1098,'2024'!B:B,'2024'!AV:AV,"")</f>
        <v/>
      </c>
      <c r="I1098" t="str">
        <f>_xlfn.XLOOKUP(A1098,'2024'!B:B,'2024'!AZ:AZ,"")</f>
        <v/>
      </c>
      <c r="J1098" t="str">
        <f>_xlfn.XLOOKUP(A1098,'2025'!A:A,'2025'!E:E,"")</f>
        <v/>
      </c>
      <c r="K1098" t="str">
        <f>_xlfn.XLOOKUP(A1098,'2025'!A:A,'2025'!F:F,"")</f>
        <v/>
      </c>
    </row>
    <row r="1099" spans="1:11">
      <c r="A1099" t="str">
        <v>Weichai Power</v>
      </c>
      <c r="B1099" t="str">
        <f>_xlfn.XLOOKUP(A1099,'2021'!A:A,'2021'!U:U, "")</f>
        <v/>
      </c>
      <c r="C1099" t="str">
        <f>_xlfn.XLOOKUP(A1099,'2021'!A:A,'2021'!V:V,"")</f>
        <v/>
      </c>
      <c r="D1099" t="str">
        <f>_xlfn.XLOOKUP(A1099,'2022'!A:A,'2022'!V:V,"")</f>
        <v/>
      </c>
      <c r="E1099" t="str">
        <f>_xlfn.XLOOKUP(A1099,'2022'!A:A,'2022'!W:W,"")</f>
        <v/>
      </c>
      <c r="F1099" t="str">
        <f>_xlfn.XLOOKUP(A1099,'2023'!B:B,'2023'!AD:AD,"")</f>
        <v/>
      </c>
      <c r="G1099" t="str">
        <f>_xlfn.XLOOKUP(A1099,'2023'!B:B,'2023'!AE:AE,"")</f>
        <v/>
      </c>
      <c r="H1099" t="str">
        <f>_xlfn.XLOOKUP(A1099,'2024'!B:B,'2024'!AV:AV,"")</f>
        <v/>
      </c>
      <c r="I1099" t="str">
        <f>_xlfn.XLOOKUP(A1099,'2024'!B:B,'2024'!AZ:AZ,"")</f>
        <v/>
      </c>
      <c r="J1099" t="str">
        <f>_xlfn.XLOOKUP(A1099,'2025'!A:A,'2025'!E:E,"")</f>
        <v/>
      </c>
      <c r="K1099" t="str">
        <f>_xlfn.XLOOKUP(A1099,'2025'!A:A,'2025'!F:F,"")</f>
        <v/>
      </c>
    </row>
    <row r="1100" spans="1:11">
      <c r="A1100" t="str">
        <v>World Fuel Services</v>
      </c>
      <c r="B1100" t="str">
        <f>_xlfn.XLOOKUP(A1100,'2021'!A:A,'2021'!U:U, "")</f>
        <v/>
      </c>
      <c r="C1100" t="str">
        <f>_xlfn.XLOOKUP(A1100,'2021'!A:A,'2021'!V:V,"")</f>
        <v/>
      </c>
      <c r="D1100">
        <f>_xlfn.XLOOKUP(A1100,'2022'!A:A,'2022'!V:V,"")</f>
        <v>1</v>
      </c>
      <c r="E1100" t="str">
        <f>_xlfn.XLOOKUP(A1100,'2022'!A:A,'2022'!W:W,"")</f>
        <v/>
      </c>
      <c r="F1100" t="str">
        <f>_xlfn.XLOOKUP(A1100,'2023'!B:B,'2023'!AD:AD,"")</f>
        <v/>
      </c>
      <c r="G1100" t="str">
        <f>_xlfn.XLOOKUP(A1100,'2023'!B:B,'2023'!AE:AE,"")</f>
        <v/>
      </c>
      <c r="H1100" t="str">
        <f>_xlfn.XLOOKUP(A1100,'2024'!B:B,'2024'!AV:AV,"")</f>
        <v/>
      </c>
      <c r="I1100" t="str">
        <f>_xlfn.XLOOKUP(A1100,'2024'!B:B,'2024'!AZ:AZ,"")</f>
        <v/>
      </c>
      <c r="J1100" t="str">
        <f>_xlfn.XLOOKUP(A1100,'2025'!A:A,'2025'!E:E,"")</f>
        <v/>
      </c>
      <c r="K1100" t="str">
        <f>_xlfn.XLOOKUP(A1100,'2025'!A:A,'2025'!F:F,"")</f>
        <v/>
      </c>
    </row>
    <row r="1101" spans="1:11">
      <c r="A1101" t="str">
        <v>Investor</v>
      </c>
      <c r="B1101" t="str">
        <f>_xlfn.XLOOKUP(A1101,'2021'!A:A,'2021'!U:U, "")</f>
        <v/>
      </c>
      <c r="C1101" t="str">
        <f>_xlfn.XLOOKUP(A1101,'2021'!A:A,'2021'!V:V,"")</f>
        <v/>
      </c>
      <c r="D1101" t="str">
        <f>_xlfn.XLOOKUP(A1101,'2022'!A:A,'2022'!V:V,"")</f>
        <v/>
      </c>
      <c r="E1101">
        <f>_xlfn.XLOOKUP(A1101,'2022'!A:A,'2022'!W:W,"")</f>
        <v>1</v>
      </c>
      <c r="F1101" t="str">
        <f>_xlfn.XLOOKUP(A1101,'2023'!B:B,'2023'!AD:AD,"")</f>
        <v/>
      </c>
      <c r="G1101" t="str">
        <f>_xlfn.XLOOKUP(A1101,'2023'!B:B,'2023'!AE:AE,"")</f>
        <v/>
      </c>
      <c r="H1101" t="str">
        <f>_xlfn.XLOOKUP(A1101,'2024'!B:B,'2024'!AV:AV,"")</f>
        <v/>
      </c>
      <c r="I1101" t="str">
        <f>_xlfn.XLOOKUP(A1101,'2024'!B:B,'2024'!AZ:AZ,"")</f>
        <v/>
      </c>
      <c r="J1101" t="str">
        <f>_xlfn.XLOOKUP(A1101,'2025'!A:A,'2025'!E:E,"")</f>
        <v/>
      </c>
      <c r="K1101" t="str">
        <f>_xlfn.XLOOKUP(A1101,'2025'!A:A,'2025'!F:F,"")</f>
        <v/>
      </c>
    </row>
    <row r="1102" spans="1:11">
      <c r="A1102" t="str">
        <v>Sumitomo Electric Industries</v>
      </c>
      <c r="B1102">
        <f>_xlfn.XLOOKUP(A1102,'2021'!A:A,'2021'!U:U, "")</f>
        <v>1</v>
      </c>
      <c r="C1102" t="str">
        <f>_xlfn.XLOOKUP(A1102,'2021'!A:A,'2021'!V:V,"")</f>
        <v/>
      </c>
      <c r="D1102">
        <f>_xlfn.XLOOKUP(A1102,'2022'!A:A,'2022'!V:V,"")</f>
        <v>1</v>
      </c>
      <c r="E1102" t="str">
        <f>_xlfn.XLOOKUP(A1102,'2022'!A:A,'2022'!W:W,"")</f>
        <v/>
      </c>
      <c r="F1102" t="str">
        <f>_xlfn.XLOOKUP(A1102,'2023'!B:B,'2023'!AD:AD,"")</f>
        <v/>
      </c>
      <c r="G1102" t="str">
        <f>_xlfn.XLOOKUP(A1102,'2023'!B:B,'2023'!AE:AE,"")</f>
        <v/>
      </c>
      <c r="H1102" t="str">
        <f>_xlfn.XLOOKUP(A1102,'2024'!B:B,'2024'!AV:AV,"")</f>
        <v/>
      </c>
      <c r="I1102" t="str">
        <f>_xlfn.XLOOKUP(A1102,'2024'!B:B,'2024'!AZ:AZ,"")</f>
        <v/>
      </c>
      <c r="J1102" t="str">
        <f>_xlfn.XLOOKUP(A1102,'2025'!A:A,'2025'!E:E,"")</f>
        <v/>
      </c>
      <c r="K1102" t="str">
        <f>_xlfn.XLOOKUP(A1102,'2025'!A:A,'2025'!F:F,"")</f>
        <v/>
      </c>
    </row>
    <row r="1103" spans="1:11">
      <c r="A1103" t="str">
        <v>Toshiba</v>
      </c>
      <c r="B1103" t="str">
        <f>_xlfn.XLOOKUP(A1103,'2021'!A:A,'2021'!U:U, "")</f>
        <v/>
      </c>
      <c r="C1103" t="str">
        <f>_xlfn.XLOOKUP(A1103,'2021'!A:A,'2021'!V:V,"")</f>
        <v/>
      </c>
      <c r="D1103" t="str">
        <f>_xlfn.XLOOKUP(A1103,'2022'!A:A,'2022'!V:V,"")</f>
        <v/>
      </c>
      <c r="E1103">
        <f>_xlfn.XLOOKUP(A1103,'2022'!A:A,'2022'!W:W,"")</f>
        <v>1</v>
      </c>
      <c r="F1103" t="str">
        <f>_xlfn.XLOOKUP(A1103,'2023'!B:B,'2023'!AD:AD,"")</f>
        <v/>
      </c>
      <c r="G1103" t="str">
        <f>_xlfn.XLOOKUP(A1103,'2023'!B:B,'2023'!AE:AE,"")</f>
        <v/>
      </c>
      <c r="H1103" t="str">
        <f>_xlfn.XLOOKUP(A1103,'2024'!B:B,'2024'!AV:AV,"")</f>
        <v/>
      </c>
      <c r="I1103" t="str">
        <f>_xlfn.XLOOKUP(A1103,'2024'!B:B,'2024'!AZ:AZ,"")</f>
        <v/>
      </c>
      <c r="J1103" t="str">
        <f>_xlfn.XLOOKUP(A1103,'2025'!A:A,'2025'!E:E,"")</f>
        <v/>
      </c>
      <c r="K1103" t="str">
        <f>_xlfn.XLOOKUP(A1103,'2025'!A:A,'2025'!F:F,"")</f>
        <v/>
      </c>
    </row>
    <row r="1104" spans="1:11">
      <c r="A1104" t="str">
        <v>Gree Electric Appliances</v>
      </c>
      <c r="B1104" t="str">
        <f>_xlfn.XLOOKUP(A1104,'2021'!A:A,'2021'!U:U, "")</f>
        <v/>
      </c>
      <c r="C1104" t="str">
        <f>_xlfn.XLOOKUP(A1104,'2021'!A:A,'2021'!V:V,"")</f>
        <v/>
      </c>
      <c r="D1104" t="str">
        <f>_xlfn.XLOOKUP(A1104,'2022'!A:A,'2022'!V:V,"")</f>
        <v/>
      </c>
      <c r="E1104" t="str">
        <f>_xlfn.XLOOKUP(A1104,'2022'!A:A,'2022'!W:W,"")</f>
        <v/>
      </c>
      <c r="F1104" t="str">
        <f>_xlfn.XLOOKUP(A1104,'2023'!B:B,'2023'!AD:AD,"")</f>
        <v/>
      </c>
      <c r="G1104" t="str">
        <f>_xlfn.XLOOKUP(A1104,'2023'!B:B,'2023'!AE:AE,"")</f>
        <v/>
      </c>
      <c r="H1104" t="str">
        <f>_xlfn.XLOOKUP(A1104,'2024'!B:B,'2024'!AV:AV,"")</f>
        <v/>
      </c>
      <c r="I1104" t="str">
        <f>_xlfn.XLOOKUP(A1104,'2024'!B:B,'2024'!AZ:AZ,"")</f>
        <v/>
      </c>
      <c r="J1104" t="str">
        <f>_xlfn.XLOOKUP(A1104,'2025'!A:A,'2025'!E:E,"")</f>
        <v/>
      </c>
      <c r="K1104" t="str">
        <f>_xlfn.XLOOKUP(A1104,'2025'!A:A,'2025'!F:F,"")</f>
        <v/>
      </c>
    </row>
    <row r="1105" spans="1:11">
      <c r="A1105" t="str">
        <v>Holcim</v>
      </c>
      <c r="B1105" t="str">
        <f>_xlfn.XLOOKUP(A1105,'2021'!A:A,'2021'!U:U, "")</f>
        <v/>
      </c>
      <c r="C1105">
        <f>_xlfn.XLOOKUP(A1105,'2021'!A:A,'2021'!V:V,"")</f>
        <v>1</v>
      </c>
      <c r="D1105" t="str">
        <f>_xlfn.XLOOKUP(A1105,'2022'!A:A,'2022'!V:V,"")</f>
        <v/>
      </c>
      <c r="E1105">
        <f>_xlfn.XLOOKUP(A1105,'2022'!A:A,'2022'!W:W,"")</f>
        <v>1</v>
      </c>
      <c r="F1105" t="str">
        <f>_xlfn.XLOOKUP(A1105,'2023'!B:B,'2023'!AD:AD,"")</f>
        <v/>
      </c>
      <c r="G1105" t="str">
        <f>_xlfn.XLOOKUP(A1105,'2023'!B:B,'2023'!AE:AE,"")</f>
        <v/>
      </c>
      <c r="H1105" t="str">
        <f>_xlfn.XLOOKUP(A1105,'2024'!B:B,'2024'!AV:AV,"")</f>
        <v/>
      </c>
      <c r="I1105" t="str">
        <f>_xlfn.XLOOKUP(A1105,'2024'!B:B,'2024'!AZ:AZ,"")</f>
        <v/>
      </c>
      <c r="J1105" t="str">
        <f>_xlfn.XLOOKUP(A1105,'2025'!A:A,'2025'!E:E,"")</f>
        <v/>
      </c>
      <c r="K1105" t="str">
        <f>_xlfn.XLOOKUP(A1105,'2025'!A:A,'2025'!F:F,"")</f>
        <v/>
      </c>
    </row>
    <row r="1106" spans="1:11">
      <c r="A1106" t="str">
        <v>Medipal Holdings</v>
      </c>
      <c r="B1106" t="str">
        <f>_xlfn.XLOOKUP(A1106,'2021'!A:A,'2021'!U:U, "")</f>
        <v/>
      </c>
      <c r="C1106" t="str">
        <f>_xlfn.XLOOKUP(A1106,'2021'!A:A,'2021'!V:V,"")</f>
        <v/>
      </c>
      <c r="D1106" t="str">
        <f>_xlfn.XLOOKUP(A1106,'2022'!A:A,'2022'!V:V,"")</f>
        <v/>
      </c>
      <c r="E1106" t="str">
        <f>_xlfn.XLOOKUP(A1106,'2022'!A:A,'2022'!W:W,"")</f>
        <v/>
      </c>
      <c r="F1106" t="str">
        <f>_xlfn.XLOOKUP(A1106,'2023'!B:B,'2023'!AD:AD,"")</f>
        <v/>
      </c>
      <c r="G1106" t="str">
        <f>_xlfn.XLOOKUP(A1106,'2023'!B:B,'2023'!AE:AE,"")</f>
        <v/>
      </c>
      <c r="H1106" t="str">
        <f>_xlfn.XLOOKUP(A1106,'2024'!B:B,'2024'!AV:AV,"")</f>
        <v/>
      </c>
      <c r="I1106" t="str">
        <f>_xlfn.XLOOKUP(A1106,'2024'!B:B,'2024'!AZ:AZ,"")</f>
        <v/>
      </c>
      <c r="J1106" t="str">
        <f>_xlfn.XLOOKUP(A1106,'2025'!A:A,'2025'!E:E,"")</f>
        <v/>
      </c>
      <c r="K1106" t="str">
        <f>_xlfn.XLOOKUP(A1106,'2025'!A:A,'2025'!F:F,"")</f>
        <v/>
      </c>
    </row>
    <row r="1107" spans="1:11">
      <c r="A1107" t="str">
        <v>Randstad</v>
      </c>
      <c r="B1107" t="str">
        <f>_xlfn.XLOOKUP(A1107,'2021'!A:A,'2021'!U:U, "")</f>
        <v/>
      </c>
      <c r="C1107" t="str">
        <f>_xlfn.XLOOKUP(A1107,'2021'!A:A,'2021'!V:V,"")</f>
        <v/>
      </c>
      <c r="D1107" t="str">
        <f>_xlfn.XLOOKUP(A1107,'2022'!A:A,'2022'!V:V,"")</f>
        <v/>
      </c>
      <c r="E1107">
        <f>_xlfn.XLOOKUP(A1107,'2022'!A:A,'2022'!W:W,"")</f>
        <v>1</v>
      </c>
      <c r="F1107" t="str">
        <f>_xlfn.XLOOKUP(A1107,'2023'!B:B,'2023'!AD:AD,"")</f>
        <v/>
      </c>
      <c r="G1107" t="str">
        <f>_xlfn.XLOOKUP(A1107,'2023'!B:B,'2023'!AE:AE,"")</f>
        <v/>
      </c>
      <c r="H1107" t="str">
        <f>_xlfn.XLOOKUP(A1107,'2024'!B:B,'2024'!AV:AV,"")</f>
        <v/>
      </c>
      <c r="I1107" t="str">
        <f>_xlfn.XLOOKUP(A1107,'2024'!B:B,'2024'!AZ:AZ,"")</f>
        <v/>
      </c>
      <c r="J1107" t="str">
        <f>_xlfn.XLOOKUP(A1107,'2025'!A:A,'2025'!E:E,"")</f>
        <v/>
      </c>
      <c r="K1107" t="str">
        <f>_xlfn.XLOOKUP(A1107,'2025'!A:A,'2025'!F:F,"")</f>
        <v/>
      </c>
    </row>
    <row r="1108" spans="1:11">
      <c r="A1108" t="str">
        <v>Coles Group</v>
      </c>
      <c r="B1108" t="str">
        <f>_xlfn.XLOOKUP(A1108,'2021'!A:A,'2021'!U:U, "")</f>
        <v/>
      </c>
      <c r="C1108">
        <f>_xlfn.XLOOKUP(A1108,'2021'!A:A,'2021'!V:V,"")</f>
        <v>1</v>
      </c>
      <c r="D1108" t="str">
        <f>_xlfn.XLOOKUP(A1108,'2022'!A:A,'2022'!V:V,"")</f>
        <v/>
      </c>
      <c r="E1108">
        <f>_xlfn.XLOOKUP(A1108,'2022'!A:A,'2022'!W:W,"")</f>
        <v>1</v>
      </c>
      <c r="F1108" t="str">
        <f>_xlfn.XLOOKUP(A1108,'2023'!B:B,'2023'!AD:AD,"")</f>
        <v/>
      </c>
      <c r="G1108" t="str">
        <f>_xlfn.XLOOKUP(A1108,'2023'!B:B,'2023'!AE:AE,"")</f>
        <v/>
      </c>
      <c r="H1108" t="str">
        <f>_xlfn.XLOOKUP(A1108,'2024'!B:B,'2024'!AV:AV,"")</f>
        <v/>
      </c>
      <c r="I1108" t="str">
        <f>_xlfn.XLOOKUP(A1108,'2024'!B:B,'2024'!AZ:AZ,"")</f>
        <v/>
      </c>
      <c r="J1108" t="str">
        <f>_xlfn.XLOOKUP(A1108,'2025'!A:A,'2025'!E:E,"")</f>
        <v/>
      </c>
      <c r="K1108" t="str">
        <f>_xlfn.XLOOKUP(A1108,'2025'!A:A,'2025'!F:F,"")</f>
        <v/>
      </c>
    </row>
    <row r="1109" spans="1:11">
      <c r="A1109" t="str">
        <v>Credit Suisse Group</v>
      </c>
      <c r="B1109">
        <f>_xlfn.XLOOKUP(A1109,'2021'!A:A,'2021'!U:U, "")</f>
        <v>1</v>
      </c>
      <c r="C1109">
        <f>_xlfn.XLOOKUP(A1109,'2021'!A:A,'2021'!V:V,"")</f>
        <v>1</v>
      </c>
      <c r="D1109">
        <f>_xlfn.XLOOKUP(A1109,'2022'!A:A,'2022'!V:V,"")</f>
        <v>1</v>
      </c>
      <c r="E1109">
        <f>_xlfn.XLOOKUP(A1109,'2022'!A:A,'2022'!W:W,"")</f>
        <v>1</v>
      </c>
      <c r="F1109" t="str">
        <f>_xlfn.XLOOKUP(A1109,'2023'!B:B,'2023'!AD:AD,"")</f>
        <v/>
      </c>
      <c r="G1109" t="str">
        <f>_xlfn.XLOOKUP(A1109,'2023'!B:B,'2023'!AE:AE,"")</f>
        <v/>
      </c>
      <c r="H1109" t="str">
        <f>_xlfn.XLOOKUP(A1109,'2024'!B:B,'2024'!AV:AV,"")</f>
        <v/>
      </c>
      <c r="I1109" t="str">
        <f>_xlfn.XLOOKUP(A1109,'2024'!B:B,'2024'!AZ:AZ,"")</f>
        <v/>
      </c>
      <c r="J1109" t="str">
        <f>_xlfn.XLOOKUP(A1109,'2025'!A:A,'2025'!E:E,"")</f>
        <v/>
      </c>
      <c r="K1109" t="str">
        <f>_xlfn.XLOOKUP(A1109,'2025'!A:A,'2025'!F:F,"")</f>
        <v/>
      </c>
    </row>
    <row r="1110" spans="1:11">
      <c r="A1110" t="str">
        <v>Danone</v>
      </c>
      <c r="B1110">
        <f>_xlfn.XLOOKUP(A1110,'2021'!A:A,'2021'!U:U, "")</f>
        <v>1</v>
      </c>
      <c r="C1110" t="str">
        <f>_xlfn.XLOOKUP(A1110,'2021'!A:A,'2021'!V:V,"")</f>
        <v/>
      </c>
      <c r="D1110">
        <f>_xlfn.XLOOKUP(A1110,'2022'!A:A,'2022'!V:V,"")</f>
        <v>1</v>
      </c>
      <c r="E1110" t="str">
        <f>_xlfn.XLOOKUP(A1110,'2022'!A:A,'2022'!W:W,"")</f>
        <v/>
      </c>
      <c r="F1110" t="str">
        <f>_xlfn.XLOOKUP(A1110,'2023'!B:B,'2023'!AD:AD,"")</f>
        <v/>
      </c>
      <c r="G1110" t="str">
        <f>_xlfn.XLOOKUP(A1110,'2023'!B:B,'2023'!AE:AE,"")</f>
        <v/>
      </c>
      <c r="H1110" t="str">
        <f>_xlfn.XLOOKUP(A1110,'2024'!B:B,'2024'!AV:AV,"")</f>
        <v/>
      </c>
      <c r="I1110" t="str">
        <f>_xlfn.XLOOKUP(A1110,'2024'!B:B,'2024'!AZ:AZ,"")</f>
        <v/>
      </c>
      <c r="J1110" t="str">
        <f>_xlfn.XLOOKUP(A1110,'2025'!A:A,'2025'!E:E,"")</f>
        <v/>
      </c>
      <c r="K1110" t="str">
        <f>_xlfn.XLOOKUP(A1110,'2025'!A:A,'2025'!F:F,"")</f>
        <v/>
      </c>
    </row>
    <row r="1111" spans="1:11">
      <c r="A1111" t="str">
        <v>Umicore</v>
      </c>
      <c r="B1111" t="str">
        <f>_xlfn.XLOOKUP(A1111,'2021'!A:A,'2021'!U:U, "")</f>
        <v/>
      </c>
      <c r="C1111" t="str">
        <f>_xlfn.XLOOKUP(A1111,'2021'!A:A,'2021'!V:V,"")</f>
        <v/>
      </c>
      <c r="D1111" t="str">
        <f>_xlfn.XLOOKUP(A1111,'2022'!A:A,'2022'!V:V,"")</f>
        <v/>
      </c>
      <c r="E1111">
        <f>_xlfn.XLOOKUP(A1111,'2022'!A:A,'2022'!W:W,"")</f>
        <v>1</v>
      </c>
      <c r="F1111" t="str">
        <f>_xlfn.XLOOKUP(A1111,'2023'!B:B,'2023'!AD:AD,"")</f>
        <v/>
      </c>
      <c r="G1111" t="str">
        <f>_xlfn.XLOOKUP(A1111,'2023'!B:B,'2023'!AE:AE,"")</f>
        <v/>
      </c>
      <c r="H1111" t="str">
        <f>_xlfn.XLOOKUP(A1111,'2024'!B:B,'2024'!AV:AV,"")</f>
        <v/>
      </c>
      <c r="I1111" t="str">
        <f>_xlfn.XLOOKUP(A1111,'2024'!B:B,'2024'!AZ:AZ,"")</f>
        <v/>
      </c>
      <c r="J1111" t="str">
        <f>_xlfn.XLOOKUP(A1111,'2025'!A:A,'2025'!E:E,"")</f>
        <v/>
      </c>
      <c r="K1111" t="str">
        <f>_xlfn.XLOOKUP(A1111,'2025'!A:A,'2025'!F:F,"")</f>
        <v/>
      </c>
    </row>
    <row r="1112" spans="1:11">
      <c r="A1112" t="str">
        <v>Achmea</v>
      </c>
      <c r="B1112">
        <f>_xlfn.XLOOKUP(A1112,'2021'!A:A,'2021'!U:U, "")</f>
        <v>1</v>
      </c>
      <c r="C1112" t="str">
        <f>_xlfn.XLOOKUP(A1112,'2021'!A:A,'2021'!V:V,"")</f>
        <v/>
      </c>
      <c r="D1112" t="str">
        <f>_xlfn.XLOOKUP(A1112,'2022'!A:A,'2022'!V:V,"")</f>
        <v/>
      </c>
      <c r="E1112" t="str">
        <f>_xlfn.XLOOKUP(A1112,'2022'!A:A,'2022'!W:W,"")</f>
        <v/>
      </c>
      <c r="F1112" t="str">
        <f>_xlfn.XLOOKUP(A1112,'2023'!B:B,'2023'!AD:AD,"")</f>
        <v/>
      </c>
      <c r="G1112" t="str">
        <f>_xlfn.XLOOKUP(A1112,'2023'!B:B,'2023'!AE:AE,"")</f>
        <v/>
      </c>
      <c r="H1112" t="str">
        <f>_xlfn.XLOOKUP(A1112,'2024'!B:B,'2024'!AV:AV,"")</f>
        <v/>
      </c>
      <c r="I1112" t="str">
        <f>_xlfn.XLOOKUP(A1112,'2024'!B:B,'2024'!AZ:AZ,"")</f>
        <v/>
      </c>
      <c r="J1112" t="str">
        <f>_xlfn.XLOOKUP(A1112,'2025'!A:A,'2025'!E:E,"")</f>
        <v/>
      </c>
      <c r="K1112" t="str">
        <f>_xlfn.XLOOKUP(A1112,'2025'!A:A,'2025'!F:F,"")</f>
        <v/>
      </c>
    </row>
    <row r="1113" spans="1:11">
      <c r="A1113" t="str">
        <v>Alfresa Holdings</v>
      </c>
      <c r="B1113" t="str">
        <f>_xlfn.XLOOKUP(A1113,'2021'!A:A,'2021'!U:U, "")</f>
        <v/>
      </c>
      <c r="C1113" t="str">
        <f>_xlfn.XLOOKUP(A1113,'2021'!A:A,'2021'!V:V,"")</f>
        <v/>
      </c>
      <c r="D1113" t="str">
        <f>_xlfn.XLOOKUP(A1113,'2022'!A:A,'2022'!V:V,"")</f>
        <v/>
      </c>
      <c r="E1113" t="str">
        <f>_xlfn.XLOOKUP(A1113,'2022'!A:A,'2022'!W:W,"")</f>
        <v/>
      </c>
      <c r="F1113" t="str">
        <f>_xlfn.XLOOKUP(A1113,'2023'!B:B,'2023'!AD:AD,"")</f>
        <v/>
      </c>
      <c r="G1113" t="str">
        <f>_xlfn.XLOOKUP(A1113,'2023'!B:B,'2023'!AE:AE,"")</f>
        <v/>
      </c>
      <c r="H1113" t="str">
        <f>_xlfn.XLOOKUP(A1113,'2024'!B:B,'2024'!AV:AV,"")</f>
        <v/>
      </c>
      <c r="I1113" t="str">
        <f>_xlfn.XLOOKUP(A1113,'2024'!B:B,'2024'!AZ:AZ,"")</f>
        <v/>
      </c>
      <c r="J1113" t="str">
        <f>_xlfn.XLOOKUP(A1113,'2025'!A:A,'2025'!E:E,"")</f>
        <v/>
      </c>
      <c r="K1113" t="str">
        <f>_xlfn.XLOOKUP(A1113,'2025'!A:A,'2025'!F:F,"")</f>
        <v/>
      </c>
    </row>
    <row r="1114" spans="1:11">
      <c r="A1114" t="str">
        <v>Anthem</v>
      </c>
      <c r="B1114" t="str">
        <f>_xlfn.XLOOKUP(A1114,'2021'!A:A,'2021'!U:U, "")</f>
        <v/>
      </c>
      <c r="C1114" t="str">
        <f>_xlfn.XLOOKUP(A1114,'2021'!A:A,'2021'!V:V,"")</f>
        <v/>
      </c>
      <c r="D1114" t="str">
        <f>_xlfn.XLOOKUP(A1114,'2022'!A:A,'2022'!V:V,"")</f>
        <v/>
      </c>
      <c r="E1114" t="str">
        <f>_xlfn.XLOOKUP(A1114,'2022'!A:A,'2022'!W:W,"")</f>
        <v/>
      </c>
      <c r="F1114" t="str">
        <f>_xlfn.XLOOKUP(A1114,'2023'!B:B,'2023'!AD:AD,"")</f>
        <v/>
      </c>
      <c r="G1114" t="str">
        <f>_xlfn.XLOOKUP(A1114,'2023'!B:B,'2023'!AE:AE,"")</f>
        <v/>
      </c>
      <c r="H1114" t="str">
        <f>_xlfn.XLOOKUP(A1114,'2024'!B:B,'2024'!AV:AV,"")</f>
        <v/>
      </c>
      <c r="I1114" t="str">
        <f>_xlfn.XLOOKUP(A1114,'2024'!B:B,'2024'!AZ:AZ,"")</f>
        <v/>
      </c>
      <c r="J1114" t="str">
        <f>_xlfn.XLOOKUP(A1114,'2025'!A:A,'2025'!E:E,"")</f>
        <v/>
      </c>
      <c r="K1114" t="str">
        <f>_xlfn.XLOOKUP(A1114,'2025'!A:A,'2025'!F:F,"")</f>
        <v/>
      </c>
    </row>
    <row r="1115" spans="1:11">
      <c r="A1115" t="str">
        <v>Boehringer Ingelheim</v>
      </c>
      <c r="B1115" t="str">
        <f>_xlfn.XLOOKUP(A1115,'2021'!A:A,'2021'!U:U, "")</f>
        <v/>
      </c>
      <c r="C1115" t="str">
        <f>_xlfn.XLOOKUP(A1115,'2021'!A:A,'2021'!V:V,"")</f>
        <v/>
      </c>
      <c r="D1115" t="str">
        <f>_xlfn.XLOOKUP(A1115,'2022'!A:A,'2022'!V:V,"")</f>
        <v/>
      </c>
      <c r="E1115" t="str">
        <f>_xlfn.XLOOKUP(A1115,'2022'!A:A,'2022'!W:W,"")</f>
        <v/>
      </c>
      <c r="F1115" t="str">
        <f>_xlfn.XLOOKUP(A1115,'2023'!B:B,'2023'!AD:AD,"")</f>
        <v/>
      </c>
      <c r="G1115" t="str">
        <f>_xlfn.XLOOKUP(A1115,'2023'!B:B,'2023'!AE:AE,"")</f>
        <v/>
      </c>
      <c r="H1115" t="str">
        <f>_xlfn.XLOOKUP(A1115,'2024'!B:B,'2024'!AV:AV,"")</f>
        <v/>
      </c>
      <c r="I1115" t="str">
        <f>_xlfn.XLOOKUP(A1115,'2024'!B:B,'2024'!AZ:AZ,"")</f>
        <v/>
      </c>
      <c r="J1115" t="str">
        <f>_xlfn.XLOOKUP(A1115,'2025'!A:A,'2025'!E:E,"")</f>
        <v/>
      </c>
      <c r="K1115" t="str">
        <f>_xlfn.XLOOKUP(A1115,'2025'!A:A,'2025'!F:F,"")</f>
        <v/>
      </c>
    </row>
    <row r="1116" spans="1:11">
      <c r="A1116" t="str">
        <v>BT Group</v>
      </c>
      <c r="B1116" t="str">
        <f>_xlfn.XLOOKUP(A1116,'2021'!A:A,'2021'!U:U, "")</f>
        <v/>
      </c>
      <c r="C1116">
        <f>_xlfn.XLOOKUP(A1116,'2021'!A:A,'2021'!V:V,"")</f>
        <v>1</v>
      </c>
      <c r="D1116" t="str">
        <f>_xlfn.XLOOKUP(A1116,'2022'!A:A,'2022'!V:V,"")</f>
        <v/>
      </c>
      <c r="E1116" t="str">
        <f>_xlfn.XLOOKUP(A1116,'2022'!A:A,'2022'!W:W,"")</f>
        <v/>
      </c>
      <c r="F1116" t="str">
        <f>_xlfn.XLOOKUP(A1116,'2023'!B:B,'2023'!AD:AD,"")</f>
        <v/>
      </c>
      <c r="G1116" t="str">
        <f>_xlfn.XLOOKUP(A1116,'2023'!B:B,'2023'!AE:AE,"")</f>
        <v/>
      </c>
      <c r="H1116" t="str">
        <f>_xlfn.XLOOKUP(A1116,'2024'!B:B,'2024'!AV:AV,"")</f>
        <v/>
      </c>
      <c r="I1116" t="str">
        <f>_xlfn.XLOOKUP(A1116,'2024'!B:B,'2024'!AZ:AZ,"")</f>
        <v/>
      </c>
      <c r="J1116" t="str">
        <f>_xlfn.XLOOKUP(A1116,'2025'!A:A,'2025'!E:E,"")</f>
        <v/>
      </c>
      <c r="K1116" t="str">
        <f>_xlfn.XLOOKUP(A1116,'2025'!A:A,'2025'!F:F,"")</f>
        <v/>
      </c>
    </row>
    <row r="1117" spans="1:11">
      <c r="A1117" t="str">
        <v>Cedar Holdings Group</v>
      </c>
      <c r="B1117" t="str">
        <f>_xlfn.XLOOKUP(A1117,'2021'!A:A,'2021'!U:U, "")</f>
        <v/>
      </c>
      <c r="C1117" t="str">
        <f>_xlfn.XLOOKUP(A1117,'2021'!A:A,'2021'!V:V,"")</f>
        <v/>
      </c>
      <c r="D1117" t="str">
        <f>_xlfn.XLOOKUP(A1117,'2022'!A:A,'2022'!V:V,"")</f>
        <v/>
      </c>
      <c r="E1117" t="str">
        <f>_xlfn.XLOOKUP(A1117,'2022'!A:A,'2022'!W:W,"")</f>
        <v/>
      </c>
      <c r="F1117" t="str">
        <f>_xlfn.XLOOKUP(A1117,'2023'!B:B,'2023'!AD:AD,"")</f>
        <v/>
      </c>
      <c r="G1117" t="str">
        <f>_xlfn.XLOOKUP(A1117,'2023'!B:B,'2023'!AE:AE,"")</f>
        <v/>
      </c>
      <c r="H1117" t="str">
        <f>_xlfn.XLOOKUP(A1117,'2024'!B:B,'2024'!AV:AV,"")</f>
        <v/>
      </c>
      <c r="I1117" t="str">
        <f>_xlfn.XLOOKUP(A1117,'2024'!B:B,'2024'!AZ:AZ,"")</f>
        <v/>
      </c>
      <c r="J1117" t="str">
        <f>_xlfn.XLOOKUP(A1117,'2025'!A:A,'2025'!E:E,"")</f>
        <v/>
      </c>
      <c r="K1117" t="str">
        <f>_xlfn.XLOOKUP(A1117,'2025'!A:A,'2025'!F:F,"")</f>
        <v/>
      </c>
    </row>
    <row r="1118" spans="1:11">
      <c r="A1118" t="str">
        <v>Centrica</v>
      </c>
      <c r="B1118" t="str">
        <f>_xlfn.XLOOKUP(A1118,'2021'!A:A,'2021'!U:U, "")</f>
        <v/>
      </c>
      <c r="C1118">
        <f>_xlfn.XLOOKUP(A1118,'2021'!A:A,'2021'!V:V,"")</f>
        <v>1</v>
      </c>
      <c r="D1118" t="str">
        <f>_xlfn.XLOOKUP(A1118,'2022'!A:A,'2022'!V:V,"")</f>
        <v/>
      </c>
      <c r="E1118" t="str">
        <f>_xlfn.XLOOKUP(A1118,'2022'!A:A,'2022'!W:W,"")</f>
        <v/>
      </c>
      <c r="F1118" t="str">
        <f>_xlfn.XLOOKUP(A1118,'2023'!B:B,'2023'!AD:AD,"")</f>
        <v/>
      </c>
      <c r="G1118" t="str">
        <f>_xlfn.XLOOKUP(A1118,'2023'!B:B,'2023'!AE:AE,"")</f>
        <v/>
      </c>
      <c r="H1118" t="str">
        <f>_xlfn.XLOOKUP(A1118,'2024'!B:B,'2024'!AV:AV,"")</f>
        <v/>
      </c>
      <c r="I1118">
        <f>_xlfn.XLOOKUP(A1118,'2024'!B:B,'2024'!AZ:AZ,"")</f>
        <v>1</v>
      </c>
      <c r="J1118" t="str">
        <f>_xlfn.XLOOKUP(A1118,'2025'!A:A,'2025'!E:E,"")</f>
        <v/>
      </c>
      <c r="K1118" t="str">
        <f>_xlfn.XLOOKUP(A1118,'2025'!A:A,'2025'!F:F,"")</f>
        <v/>
      </c>
    </row>
    <row r="1119" spans="1:11">
      <c r="A1119" t="str">
        <v>ChemChina</v>
      </c>
      <c r="B1119" t="str">
        <f>_xlfn.XLOOKUP(A1119,'2021'!A:A,'2021'!U:U, "")</f>
        <v/>
      </c>
      <c r="C1119" t="str">
        <f>_xlfn.XLOOKUP(A1119,'2021'!A:A,'2021'!V:V,"")</f>
        <v/>
      </c>
      <c r="D1119" t="str">
        <f>_xlfn.XLOOKUP(A1119,'2022'!A:A,'2022'!V:V,"")</f>
        <v/>
      </c>
      <c r="E1119" t="str">
        <f>_xlfn.XLOOKUP(A1119,'2022'!A:A,'2022'!W:W,"")</f>
        <v/>
      </c>
      <c r="F1119" t="str">
        <f>_xlfn.XLOOKUP(A1119,'2023'!B:B,'2023'!AD:AD,"")</f>
        <v/>
      </c>
      <c r="G1119" t="str">
        <f>_xlfn.XLOOKUP(A1119,'2023'!B:B,'2023'!AE:AE,"")</f>
        <v/>
      </c>
      <c r="H1119" t="str">
        <f>_xlfn.XLOOKUP(A1119,'2024'!B:B,'2024'!AV:AV,"")</f>
        <v/>
      </c>
      <c r="I1119" t="str">
        <f>_xlfn.XLOOKUP(A1119,'2024'!B:B,'2024'!AZ:AZ,"")</f>
        <v/>
      </c>
      <c r="J1119" t="str">
        <f>_xlfn.XLOOKUP(A1119,'2025'!A:A,'2025'!E:E,"")</f>
        <v/>
      </c>
      <c r="K1119" t="str">
        <f>_xlfn.XLOOKUP(A1119,'2025'!A:A,'2025'!F:F,"")</f>
        <v/>
      </c>
    </row>
    <row r="1120" spans="1:11">
      <c r="A1120" t="str">
        <v>China COSCO Shipping</v>
      </c>
      <c r="B1120" t="str">
        <f>_xlfn.XLOOKUP(A1120,'2021'!A:A,'2021'!U:U, "")</f>
        <v/>
      </c>
      <c r="C1120" t="str">
        <f>_xlfn.XLOOKUP(A1120,'2021'!A:A,'2021'!V:V,"")</f>
        <v/>
      </c>
      <c r="D1120" t="str">
        <f>_xlfn.XLOOKUP(A1120,'2022'!A:A,'2022'!V:V,"")</f>
        <v/>
      </c>
      <c r="E1120" t="str">
        <f>_xlfn.XLOOKUP(A1120,'2022'!A:A,'2022'!W:W,"")</f>
        <v/>
      </c>
      <c r="F1120" t="str">
        <f>_xlfn.XLOOKUP(A1120,'2023'!B:B,'2023'!AD:AD,"")</f>
        <v/>
      </c>
      <c r="G1120" t="str">
        <f>_xlfn.XLOOKUP(A1120,'2023'!B:B,'2023'!AE:AE,"")</f>
        <v/>
      </c>
      <c r="H1120" t="str">
        <f>_xlfn.XLOOKUP(A1120,'2024'!B:B,'2024'!AV:AV,"")</f>
        <v/>
      </c>
      <c r="I1120" t="str">
        <f>_xlfn.XLOOKUP(A1120,'2024'!B:B,'2024'!AZ:AZ,"")</f>
        <v/>
      </c>
      <c r="J1120" t="str">
        <f>_xlfn.XLOOKUP(A1120,'2025'!A:A,'2025'!E:E,"")</f>
        <v/>
      </c>
      <c r="K1120" t="str">
        <f>_xlfn.XLOOKUP(A1120,'2025'!A:A,'2025'!F:F,"")</f>
        <v/>
      </c>
    </row>
    <row r="1121" spans="1:11">
      <c r="A1121" t="str">
        <v>China Evergrande Group</v>
      </c>
      <c r="B1121" t="str">
        <f>_xlfn.XLOOKUP(A1121,'2021'!A:A,'2021'!U:U, "")</f>
        <v/>
      </c>
      <c r="C1121" t="str">
        <f>_xlfn.XLOOKUP(A1121,'2021'!A:A,'2021'!V:V,"")</f>
        <v/>
      </c>
      <c r="D1121" t="str">
        <f>_xlfn.XLOOKUP(A1121,'2022'!A:A,'2022'!V:V,"")</f>
        <v/>
      </c>
      <c r="E1121" t="str">
        <f>_xlfn.XLOOKUP(A1121,'2022'!A:A,'2022'!W:W,"")</f>
        <v/>
      </c>
      <c r="F1121" t="str">
        <f>_xlfn.XLOOKUP(A1121,'2023'!B:B,'2023'!AD:AD,"")</f>
        <v/>
      </c>
      <c r="G1121" t="str">
        <f>_xlfn.XLOOKUP(A1121,'2023'!B:B,'2023'!AE:AE,"")</f>
        <v/>
      </c>
      <c r="H1121" t="str">
        <f>_xlfn.XLOOKUP(A1121,'2024'!B:B,'2024'!AV:AV,"")</f>
        <v/>
      </c>
      <c r="I1121" t="str">
        <f>_xlfn.XLOOKUP(A1121,'2024'!B:B,'2024'!AZ:AZ,"")</f>
        <v/>
      </c>
      <c r="J1121" t="str">
        <f>_xlfn.XLOOKUP(A1121,'2025'!A:A,'2025'!E:E,"")</f>
        <v/>
      </c>
      <c r="K1121" t="str">
        <f>_xlfn.XLOOKUP(A1121,'2025'!A:A,'2025'!F:F,"")</f>
        <v/>
      </c>
    </row>
    <row r="1122" spans="1:11">
      <c r="A1122" t="str">
        <v>China Reinsurance (Group)</v>
      </c>
      <c r="B1122" t="str">
        <f>_xlfn.XLOOKUP(A1122,'2021'!A:A,'2021'!U:U, "")</f>
        <v/>
      </c>
      <c r="C1122" t="str">
        <f>_xlfn.XLOOKUP(A1122,'2021'!A:A,'2021'!V:V,"")</f>
        <v/>
      </c>
      <c r="D1122" t="str">
        <f>_xlfn.XLOOKUP(A1122,'2022'!A:A,'2022'!V:V,"")</f>
        <v/>
      </c>
      <c r="E1122" t="str">
        <f>_xlfn.XLOOKUP(A1122,'2022'!A:A,'2022'!W:W,"")</f>
        <v/>
      </c>
      <c r="F1122" t="str">
        <f>_xlfn.XLOOKUP(A1122,'2023'!B:B,'2023'!AD:AD,"")</f>
        <v/>
      </c>
      <c r="G1122" t="str">
        <f>_xlfn.XLOOKUP(A1122,'2023'!B:B,'2023'!AE:AE,"")</f>
        <v/>
      </c>
      <c r="H1122" t="str">
        <f>_xlfn.XLOOKUP(A1122,'2024'!B:B,'2024'!AV:AV,"")</f>
        <v/>
      </c>
      <c r="I1122" t="str">
        <f>_xlfn.XLOOKUP(A1122,'2024'!B:B,'2024'!AZ:AZ,"")</f>
        <v/>
      </c>
      <c r="J1122" t="str">
        <f>_xlfn.XLOOKUP(A1122,'2025'!A:A,'2025'!E:E,"")</f>
        <v/>
      </c>
      <c r="K1122" t="str">
        <f>_xlfn.XLOOKUP(A1122,'2025'!A:A,'2025'!F:F,"")</f>
        <v/>
      </c>
    </row>
    <row r="1123" spans="1:11">
      <c r="A1123" t="str">
        <v>China Resources Land</v>
      </c>
      <c r="B1123" t="str">
        <f>_xlfn.XLOOKUP(A1123,'2021'!A:A,'2021'!U:U, "")</f>
        <v/>
      </c>
      <c r="C1123" t="str">
        <f>_xlfn.XLOOKUP(A1123,'2021'!A:A,'2021'!V:V,"")</f>
        <v/>
      </c>
      <c r="D1123" t="str">
        <f>_xlfn.XLOOKUP(A1123,'2022'!A:A,'2022'!V:V,"")</f>
        <v/>
      </c>
      <c r="E1123" t="str">
        <f>_xlfn.XLOOKUP(A1123,'2022'!A:A,'2022'!W:W,"")</f>
        <v/>
      </c>
      <c r="F1123" t="str">
        <f>_xlfn.XLOOKUP(A1123,'2023'!B:B,'2023'!AD:AD,"")</f>
        <v/>
      </c>
      <c r="G1123" t="str">
        <f>_xlfn.XLOOKUP(A1123,'2023'!B:B,'2023'!AE:AE,"")</f>
        <v/>
      </c>
      <c r="H1123" t="str">
        <f>_xlfn.XLOOKUP(A1123,'2024'!B:B,'2024'!AV:AV,"")</f>
        <v/>
      </c>
      <c r="I1123" t="str">
        <f>_xlfn.XLOOKUP(A1123,'2024'!B:B,'2024'!AZ:AZ,"")</f>
        <v/>
      </c>
      <c r="J1123" t="str">
        <f>_xlfn.XLOOKUP(A1123,'2025'!A:A,'2025'!E:E,"")</f>
        <v/>
      </c>
      <c r="K1123" t="str">
        <f>_xlfn.XLOOKUP(A1123,'2025'!A:A,'2025'!F:F,"")</f>
        <v/>
      </c>
    </row>
    <row r="1124" spans="1:11">
      <c r="A1124" t="str">
        <v>Chubu Electric Power</v>
      </c>
      <c r="B1124" t="str">
        <f>_xlfn.XLOOKUP(A1124,'2021'!A:A,'2021'!U:U, "")</f>
        <v/>
      </c>
      <c r="C1124">
        <f>_xlfn.XLOOKUP(A1124,'2021'!A:A,'2021'!V:V,"")</f>
        <v>1</v>
      </c>
      <c r="D1124" t="str">
        <f>_xlfn.XLOOKUP(A1124,'2022'!A:A,'2022'!V:V,"")</f>
        <v/>
      </c>
      <c r="E1124" t="str">
        <f>_xlfn.XLOOKUP(A1124,'2022'!A:A,'2022'!W:W,"")</f>
        <v/>
      </c>
      <c r="F1124" t="str">
        <f>_xlfn.XLOOKUP(A1124,'2023'!B:B,'2023'!AD:AD,"")</f>
        <v/>
      </c>
      <c r="G1124" t="str">
        <f>_xlfn.XLOOKUP(A1124,'2023'!B:B,'2023'!AE:AE,"")</f>
        <v/>
      </c>
      <c r="H1124" t="str">
        <f>_xlfn.XLOOKUP(A1124,'2024'!B:B,'2024'!AV:AV,"")</f>
        <v/>
      </c>
      <c r="I1124" t="str">
        <f>_xlfn.XLOOKUP(A1124,'2024'!B:B,'2024'!AZ:AZ,"")</f>
        <v/>
      </c>
      <c r="J1124" t="str">
        <f>_xlfn.XLOOKUP(A1124,'2025'!A:A,'2025'!E:E,"")</f>
        <v/>
      </c>
      <c r="K1124" t="str">
        <f>_xlfn.XLOOKUP(A1124,'2025'!A:A,'2025'!F:F,"")</f>
        <v/>
      </c>
    </row>
    <row r="1125" spans="1:11">
      <c r="A1125" t="str">
        <v>Daimler</v>
      </c>
      <c r="B1125">
        <f>_xlfn.XLOOKUP(A1125,'2021'!A:A,'2021'!U:U, "")</f>
        <v>1</v>
      </c>
      <c r="C1125" t="str">
        <f>_xlfn.XLOOKUP(A1125,'2021'!A:A,'2021'!V:V,"")</f>
        <v/>
      </c>
      <c r="D1125" t="str">
        <f>_xlfn.XLOOKUP(A1125,'2022'!A:A,'2022'!V:V,"")</f>
        <v/>
      </c>
      <c r="E1125" t="str">
        <f>_xlfn.XLOOKUP(A1125,'2022'!A:A,'2022'!W:W,"")</f>
        <v/>
      </c>
      <c r="F1125" t="str">
        <f>_xlfn.XLOOKUP(A1125,'2023'!B:B,'2023'!AD:AD,"")</f>
        <v/>
      </c>
      <c r="G1125" t="str">
        <f>_xlfn.XLOOKUP(A1125,'2023'!B:B,'2023'!AE:AE,"")</f>
        <v/>
      </c>
      <c r="H1125" t="str">
        <f>_xlfn.XLOOKUP(A1125,'2024'!B:B,'2024'!AV:AV,"")</f>
        <v/>
      </c>
      <c r="I1125" t="str">
        <f>_xlfn.XLOOKUP(A1125,'2024'!B:B,'2024'!AZ:AZ,"")</f>
        <v/>
      </c>
      <c r="J1125" t="str">
        <f>_xlfn.XLOOKUP(A1125,'2025'!A:A,'2025'!E:E,"")</f>
        <v/>
      </c>
      <c r="K1125" t="str">
        <f>_xlfn.XLOOKUP(A1125,'2025'!A:A,'2025'!F:F,"")</f>
        <v/>
      </c>
    </row>
    <row r="1126" spans="1:11">
      <c r="A1126" t="str">
        <v>Dollar Tree</v>
      </c>
      <c r="B1126" t="str">
        <f>_xlfn.XLOOKUP(A1126,'2021'!A:A,'2021'!U:U, "")</f>
        <v/>
      </c>
      <c r="C1126" t="str">
        <f>_xlfn.XLOOKUP(A1126,'2021'!A:A,'2021'!V:V,"")</f>
        <v/>
      </c>
      <c r="D1126" t="str">
        <f>_xlfn.XLOOKUP(A1126,'2022'!A:A,'2022'!V:V,"")</f>
        <v/>
      </c>
      <c r="E1126" t="str">
        <f>_xlfn.XLOOKUP(A1126,'2022'!A:A,'2022'!W:W,"")</f>
        <v/>
      </c>
      <c r="F1126" t="str">
        <f>_xlfn.XLOOKUP(A1126,'2023'!B:B,'2023'!AD:AD,"")</f>
        <v/>
      </c>
      <c r="G1126" t="str">
        <f>_xlfn.XLOOKUP(A1126,'2023'!B:B,'2023'!AE:AE,"")</f>
        <v/>
      </c>
      <c r="H1126" t="str">
        <f>_xlfn.XLOOKUP(A1126,'2024'!B:B,'2024'!AV:AV,"")</f>
        <v/>
      </c>
      <c r="I1126" t="str">
        <f>_xlfn.XLOOKUP(A1126,'2024'!B:B,'2024'!AZ:AZ,"")</f>
        <v/>
      </c>
      <c r="J1126" t="str">
        <f>_xlfn.XLOOKUP(A1126,'2025'!A:A,'2025'!E:E,"")</f>
        <v/>
      </c>
      <c r="K1126" t="str">
        <f>_xlfn.XLOOKUP(A1126,'2025'!A:A,'2025'!F:F,"")</f>
        <v/>
      </c>
    </row>
    <row r="1127" spans="1:11">
      <c r="A1127" t="str">
        <v>Ericsson</v>
      </c>
      <c r="B1127">
        <f>_xlfn.XLOOKUP(A1127,'2021'!A:A,'2021'!U:U, "")</f>
        <v>1</v>
      </c>
      <c r="C1127" t="str">
        <f>_xlfn.XLOOKUP(A1127,'2021'!A:A,'2021'!V:V,"")</f>
        <v/>
      </c>
      <c r="D1127" t="str">
        <f>_xlfn.XLOOKUP(A1127,'2022'!A:A,'2022'!V:V,"")</f>
        <v/>
      </c>
      <c r="E1127" t="str">
        <f>_xlfn.XLOOKUP(A1127,'2022'!A:A,'2022'!W:W,"")</f>
        <v/>
      </c>
      <c r="F1127" t="str">
        <f>_xlfn.XLOOKUP(A1127,'2023'!B:B,'2023'!AD:AD,"")</f>
        <v/>
      </c>
      <c r="G1127" t="str">
        <f>_xlfn.XLOOKUP(A1127,'2023'!B:B,'2023'!AE:AE,"")</f>
        <v/>
      </c>
      <c r="H1127" t="str">
        <f>_xlfn.XLOOKUP(A1127,'2024'!B:B,'2024'!AV:AV,"")</f>
        <v/>
      </c>
      <c r="I1127" t="str">
        <f>_xlfn.XLOOKUP(A1127,'2024'!B:B,'2024'!AZ:AZ,"")</f>
        <v/>
      </c>
      <c r="J1127" t="str">
        <f>_xlfn.XLOOKUP(A1127,'2025'!A:A,'2025'!E:E,"")</f>
        <v/>
      </c>
      <c r="K1127" t="str">
        <f>_xlfn.XLOOKUP(A1127,'2025'!A:A,'2025'!F:F,"")</f>
        <v/>
      </c>
    </row>
    <row r="1128" spans="1:11">
      <c r="A1128" t="str">
        <v>Facebook</v>
      </c>
      <c r="B1128" t="str">
        <f>_xlfn.XLOOKUP(A1128,'2021'!A:A,'2021'!U:U, "")</f>
        <v/>
      </c>
      <c r="C1128">
        <f>_xlfn.XLOOKUP(A1128,'2021'!A:A,'2021'!V:V,"")</f>
        <v>1</v>
      </c>
      <c r="D1128" t="str">
        <f>_xlfn.XLOOKUP(A1128,'2022'!A:A,'2022'!V:V,"")</f>
        <v/>
      </c>
      <c r="E1128" t="str">
        <f>_xlfn.XLOOKUP(A1128,'2022'!A:A,'2022'!W:W,"")</f>
        <v/>
      </c>
      <c r="F1128" t="str">
        <f>_xlfn.XLOOKUP(A1128,'2023'!B:B,'2023'!AD:AD,"")</f>
        <v/>
      </c>
      <c r="G1128" t="str">
        <f>_xlfn.XLOOKUP(A1128,'2023'!B:B,'2023'!AE:AE,"")</f>
        <v/>
      </c>
      <c r="H1128" t="str">
        <f>_xlfn.XLOOKUP(A1128,'2024'!B:B,'2024'!AV:AV,"")</f>
        <v/>
      </c>
      <c r="I1128" t="str">
        <f>_xlfn.XLOOKUP(A1128,'2024'!B:B,'2024'!AZ:AZ,"")</f>
        <v/>
      </c>
      <c r="J1128" t="str">
        <f>_xlfn.XLOOKUP(A1128,'2025'!A:A,'2025'!E:E,"")</f>
        <v/>
      </c>
      <c r="K1128" t="str">
        <f>_xlfn.XLOOKUP(A1128,'2025'!A:A,'2025'!F:F,"")</f>
        <v/>
      </c>
    </row>
    <row r="1129" spans="1:11">
      <c r="A1129" t="str">
        <v>Financière de l'Odet</v>
      </c>
      <c r="B1129">
        <f>_xlfn.XLOOKUP(A1129,'2021'!A:A,'2021'!U:U, "")</f>
        <v>1</v>
      </c>
      <c r="C1129" t="str">
        <f>_xlfn.XLOOKUP(A1129,'2021'!A:A,'2021'!V:V,"")</f>
        <v/>
      </c>
      <c r="D1129" t="str">
        <f>_xlfn.XLOOKUP(A1129,'2022'!A:A,'2022'!V:V,"")</f>
        <v/>
      </c>
      <c r="E1129" t="str">
        <f>_xlfn.XLOOKUP(A1129,'2022'!A:A,'2022'!W:W,"")</f>
        <v/>
      </c>
      <c r="F1129" t="str">
        <f>_xlfn.XLOOKUP(A1129,'2023'!B:B,'2023'!AD:AD,"")</f>
        <v/>
      </c>
      <c r="G1129" t="str">
        <f>_xlfn.XLOOKUP(A1129,'2023'!B:B,'2023'!AE:AE,"")</f>
        <v/>
      </c>
      <c r="H1129" t="str">
        <f>_xlfn.XLOOKUP(A1129,'2024'!B:B,'2024'!AV:AV,"")</f>
        <v/>
      </c>
      <c r="I1129" t="str">
        <f>_xlfn.XLOOKUP(A1129,'2024'!B:B,'2024'!AZ:AZ,"")</f>
        <v/>
      </c>
      <c r="J1129" t="str">
        <f>_xlfn.XLOOKUP(A1129,'2025'!A:A,'2025'!E:E,"")</f>
        <v/>
      </c>
      <c r="K1129" t="str">
        <f>_xlfn.XLOOKUP(A1129,'2025'!A:A,'2025'!F:F,"")</f>
        <v/>
      </c>
    </row>
    <row r="1130" spans="1:11">
      <c r="A1130" t="str">
        <v>Flex</v>
      </c>
      <c r="B1130" t="str">
        <f>_xlfn.XLOOKUP(A1130,'2021'!A:A,'2021'!U:U, "")</f>
        <v/>
      </c>
      <c r="C1130" t="str">
        <f>_xlfn.XLOOKUP(A1130,'2021'!A:A,'2021'!V:V,"")</f>
        <v/>
      </c>
      <c r="D1130" t="str">
        <f>_xlfn.XLOOKUP(A1130,'2022'!A:A,'2022'!V:V,"")</f>
        <v/>
      </c>
      <c r="E1130" t="str">
        <f>_xlfn.XLOOKUP(A1130,'2022'!A:A,'2022'!W:W,"")</f>
        <v/>
      </c>
      <c r="F1130" t="str">
        <f>_xlfn.XLOOKUP(A1130,'2023'!B:B,'2023'!AD:AD,"")</f>
        <v/>
      </c>
      <c r="G1130" t="str">
        <f>_xlfn.XLOOKUP(A1130,'2023'!B:B,'2023'!AE:AE,"")</f>
        <v/>
      </c>
      <c r="H1130" t="str">
        <f>_xlfn.XLOOKUP(A1130,'2024'!B:B,'2024'!AV:AV,"")</f>
        <v/>
      </c>
      <c r="I1130" t="str">
        <f>_xlfn.XLOOKUP(A1130,'2024'!B:B,'2024'!AZ:AZ,"")</f>
        <v/>
      </c>
      <c r="J1130" t="str">
        <f>_xlfn.XLOOKUP(A1130,'2025'!A:A,'2025'!E:E,"")</f>
        <v/>
      </c>
      <c r="K1130" t="str">
        <f>_xlfn.XLOOKUP(A1130,'2025'!A:A,'2025'!F:F,"")</f>
        <v/>
      </c>
    </row>
    <row r="1131" spans="1:11">
      <c r="A1131" t="str">
        <v>Gilead Sciences</v>
      </c>
      <c r="B1131" t="str">
        <f>_xlfn.XLOOKUP(A1131,'2021'!A:A,'2021'!U:U, "")</f>
        <v/>
      </c>
      <c r="C1131" t="str">
        <f>_xlfn.XLOOKUP(A1131,'2021'!A:A,'2021'!V:V,"")</f>
        <v/>
      </c>
      <c r="D1131" t="str">
        <f>_xlfn.XLOOKUP(A1131,'2022'!A:A,'2022'!V:V,"")</f>
        <v/>
      </c>
      <c r="E1131" t="str">
        <f>_xlfn.XLOOKUP(A1131,'2022'!A:A,'2022'!W:W,"")</f>
        <v/>
      </c>
      <c r="F1131" t="str">
        <f>_xlfn.XLOOKUP(A1131,'2023'!B:B,'2023'!AD:AD,"")</f>
        <v/>
      </c>
      <c r="G1131" t="str">
        <f>_xlfn.XLOOKUP(A1131,'2023'!B:B,'2023'!AE:AE,"")</f>
        <v/>
      </c>
      <c r="H1131" t="str">
        <f>_xlfn.XLOOKUP(A1131,'2024'!B:B,'2024'!AV:AV,"")</f>
        <v/>
      </c>
      <c r="I1131" t="str">
        <f>_xlfn.XLOOKUP(A1131,'2024'!B:B,'2024'!AZ:AZ,"")</f>
        <v/>
      </c>
      <c r="J1131" t="str">
        <f>_xlfn.XLOOKUP(A1131,'2025'!A:A,'2025'!E:E,"")</f>
        <v/>
      </c>
      <c r="K1131" t="str">
        <f>_xlfn.XLOOKUP(A1131,'2025'!A:A,'2025'!F:F,"")</f>
        <v/>
      </c>
    </row>
    <row r="1132" spans="1:11">
      <c r="A1132" t="str">
        <v>GlaxoSmithKline</v>
      </c>
      <c r="B1132" t="str">
        <f>_xlfn.XLOOKUP(A1132,'2021'!A:A,'2021'!U:U, "")</f>
        <v/>
      </c>
      <c r="C1132">
        <f>_xlfn.XLOOKUP(A1132,'2021'!A:A,'2021'!V:V,"")</f>
        <v>1</v>
      </c>
      <c r="D1132" t="str">
        <f>_xlfn.XLOOKUP(A1132,'2022'!A:A,'2022'!V:V,"")</f>
        <v/>
      </c>
      <c r="E1132" t="str">
        <f>_xlfn.XLOOKUP(A1132,'2022'!A:A,'2022'!W:W,"")</f>
        <v/>
      </c>
      <c r="F1132" t="str">
        <f>_xlfn.XLOOKUP(A1132,'2023'!B:B,'2023'!AD:AD,"")</f>
        <v/>
      </c>
      <c r="G1132" t="str">
        <f>_xlfn.XLOOKUP(A1132,'2023'!B:B,'2023'!AE:AE,"")</f>
        <v/>
      </c>
      <c r="H1132" t="str">
        <f>_xlfn.XLOOKUP(A1132,'2024'!B:B,'2024'!AV:AV,"")</f>
        <v/>
      </c>
      <c r="I1132" t="str">
        <f>_xlfn.XLOOKUP(A1132,'2024'!B:B,'2024'!AZ:AZ,"")</f>
        <v/>
      </c>
      <c r="J1132" t="str">
        <f>_xlfn.XLOOKUP(A1132,'2025'!A:A,'2025'!E:E,"")</f>
        <v/>
      </c>
      <c r="K1132" t="str">
        <f>_xlfn.XLOOKUP(A1132,'2025'!A:A,'2025'!F:F,"")</f>
        <v/>
      </c>
    </row>
    <row r="1133" spans="1:11">
      <c r="A1133" t="str">
        <v>Hewlett Packard Enterprise</v>
      </c>
      <c r="B1133" t="str">
        <f>_xlfn.XLOOKUP(A1133,'2021'!A:A,'2021'!U:U, "")</f>
        <v/>
      </c>
      <c r="C1133">
        <f>_xlfn.XLOOKUP(A1133,'2021'!A:A,'2021'!V:V,"")</f>
        <v>1</v>
      </c>
      <c r="D1133" t="str">
        <f>_xlfn.XLOOKUP(A1133,'2022'!A:A,'2022'!V:V,"")</f>
        <v/>
      </c>
      <c r="E1133" t="str">
        <f>_xlfn.XLOOKUP(A1133,'2022'!A:A,'2022'!W:W,"")</f>
        <v/>
      </c>
      <c r="F1133" t="str">
        <f>_xlfn.XLOOKUP(A1133,'2023'!B:B,'2023'!AD:AD,"")</f>
        <v/>
      </c>
      <c r="G1133" t="str">
        <f>_xlfn.XLOOKUP(A1133,'2023'!B:B,'2023'!AE:AE,"")</f>
        <v/>
      </c>
      <c r="H1133" t="str">
        <f>_xlfn.XLOOKUP(A1133,'2024'!B:B,'2024'!AV:AV,"")</f>
        <v/>
      </c>
      <c r="I1133" t="str">
        <f>_xlfn.XLOOKUP(A1133,'2024'!B:B,'2024'!AZ:AZ,"")</f>
        <v/>
      </c>
      <c r="J1133" t="str">
        <f>_xlfn.XLOOKUP(A1133,'2025'!A:A,'2025'!E:E,"")</f>
        <v/>
      </c>
      <c r="K1133" t="str">
        <f>_xlfn.XLOOKUP(A1133,'2025'!A:A,'2025'!F:F,"")</f>
        <v/>
      </c>
    </row>
    <row r="1134" spans="1:11">
      <c r="A1134" t="str">
        <v>Huayang New Material Technology Group</v>
      </c>
      <c r="B1134" t="str">
        <f>_xlfn.XLOOKUP(A1134,'2021'!A:A,'2021'!U:U, "")</f>
        <v/>
      </c>
      <c r="C1134" t="str">
        <f>_xlfn.XLOOKUP(A1134,'2021'!A:A,'2021'!V:V,"")</f>
        <v/>
      </c>
      <c r="D1134" t="str">
        <f>_xlfn.XLOOKUP(A1134,'2022'!A:A,'2022'!V:V,"")</f>
        <v/>
      </c>
      <c r="E1134" t="str">
        <f>_xlfn.XLOOKUP(A1134,'2022'!A:A,'2022'!W:W,"")</f>
        <v/>
      </c>
      <c r="F1134" t="str">
        <f>_xlfn.XLOOKUP(A1134,'2023'!B:B,'2023'!AD:AD,"")</f>
        <v/>
      </c>
      <c r="G1134" t="str">
        <f>_xlfn.XLOOKUP(A1134,'2023'!B:B,'2023'!AE:AE,"")</f>
        <v/>
      </c>
      <c r="H1134" t="str">
        <f>_xlfn.XLOOKUP(A1134,'2024'!B:B,'2024'!AV:AV,"")</f>
        <v/>
      </c>
      <c r="I1134" t="str">
        <f>_xlfn.XLOOKUP(A1134,'2024'!B:B,'2024'!AZ:AZ,"")</f>
        <v/>
      </c>
      <c r="J1134" t="str">
        <f>_xlfn.XLOOKUP(A1134,'2025'!A:A,'2025'!E:E,"")</f>
        <v/>
      </c>
      <c r="K1134" t="str">
        <f>_xlfn.XLOOKUP(A1134,'2025'!A:A,'2025'!F:F,"")</f>
        <v/>
      </c>
    </row>
    <row r="1135" spans="1:11">
      <c r="A1135" t="str">
        <v>Kansai Electric Power</v>
      </c>
      <c r="B1135" t="str">
        <f>_xlfn.XLOOKUP(A1135,'2021'!A:A,'2021'!U:U, "")</f>
        <v/>
      </c>
      <c r="C1135" t="str">
        <f>_xlfn.XLOOKUP(A1135,'2021'!A:A,'2021'!V:V,"")</f>
        <v/>
      </c>
      <c r="D1135" t="str">
        <f>_xlfn.XLOOKUP(A1135,'2022'!A:A,'2022'!V:V,"")</f>
        <v/>
      </c>
      <c r="E1135" t="str">
        <f>_xlfn.XLOOKUP(A1135,'2022'!A:A,'2022'!W:W,"")</f>
        <v/>
      </c>
      <c r="F1135" t="str">
        <f>_xlfn.XLOOKUP(A1135,'2023'!B:B,'2023'!AD:AD,"")</f>
        <v/>
      </c>
      <c r="G1135" t="str">
        <f>_xlfn.XLOOKUP(A1135,'2023'!B:B,'2023'!AE:AE,"")</f>
        <v/>
      </c>
      <c r="H1135" t="str">
        <f>_xlfn.XLOOKUP(A1135,'2024'!B:B,'2024'!AV:AV,"")</f>
        <v/>
      </c>
      <c r="I1135" t="str">
        <f>_xlfn.XLOOKUP(A1135,'2024'!B:B,'2024'!AZ:AZ,"")</f>
        <v/>
      </c>
      <c r="J1135" t="str">
        <f>_xlfn.XLOOKUP(A1135,'2025'!A:A,'2025'!E:E,"")</f>
        <v/>
      </c>
      <c r="K1135" t="str">
        <f>_xlfn.XLOOKUP(A1135,'2025'!A:A,'2025'!F:F,"")</f>
        <v/>
      </c>
    </row>
    <row r="1136" spans="1:11">
      <c r="A1136" t="str">
        <v>Kraft Heinz</v>
      </c>
      <c r="B1136" t="str">
        <f>_xlfn.XLOOKUP(A1136,'2021'!A:A,'2021'!U:U, "")</f>
        <v/>
      </c>
      <c r="C1136" t="str">
        <f>_xlfn.XLOOKUP(A1136,'2021'!A:A,'2021'!V:V,"")</f>
        <v/>
      </c>
      <c r="D1136" t="str">
        <f>_xlfn.XLOOKUP(A1136,'2022'!A:A,'2022'!V:V,"")</f>
        <v/>
      </c>
      <c r="E1136" t="str">
        <f>_xlfn.XLOOKUP(A1136,'2022'!A:A,'2022'!W:W,"")</f>
        <v/>
      </c>
      <c r="F1136" t="str">
        <f>_xlfn.XLOOKUP(A1136,'2023'!B:B,'2023'!AD:AD,"")</f>
        <v/>
      </c>
      <c r="G1136" t="str">
        <f>_xlfn.XLOOKUP(A1136,'2023'!B:B,'2023'!AE:AE,"")</f>
        <v/>
      </c>
      <c r="H1136" t="str">
        <f>_xlfn.XLOOKUP(A1136,'2024'!B:B,'2024'!AV:AV,"")</f>
        <v/>
      </c>
      <c r="I1136" t="str">
        <f>_xlfn.XLOOKUP(A1136,'2024'!B:B,'2024'!AZ:AZ,"")</f>
        <v/>
      </c>
      <c r="J1136" t="str">
        <f>_xlfn.XLOOKUP(A1136,'2025'!A:A,'2025'!E:E,"")</f>
        <v/>
      </c>
      <c r="K1136" t="str">
        <f>_xlfn.XLOOKUP(A1136,'2025'!A:A,'2025'!F:F,"")</f>
        <v/>
      </c>
    </row>
    <row r="1137" spans="1:11">
      <c r="A1137" t="str">
        <v>NEC</v>
      </c>
      <c r="B1137">
        <f>_xlfn.XLOOKUP(A1137,'2021'!A:A,'2021'!U:U, "")</f>
        <v>1</v>
      </c>
      <c r="C1137" t="str">
        <f>_xlfn.XLOOKUP(A1137,'2021'!A:A,'2021'!V:V,"")</f>
        <v/>
      </c>
      <c r="D1137" t="str">
        <f>_xlfn.XLOOKUP(A1137,'2022'!A:A,'2022'!V:V,"")</f>
        <v/>
      </c>
      <c r="E1137" t="str">
        <f>_xlfn.XLOOKUP(A1137,'2022'!A:A,'2022'!W:W,"")</f>
        <v/>
      </c>
      <c r="F1137" t="str">
        <f>_xlfn.XLOOKUP(A1137,'2023'!B:B,'2023'!AD:AD,"")</f>
        <v/>
      </c>
      <c r="G1137" t="str">
        <f>_xlfn.XLOOKUP(A1137,'2023'!B:B,'2023'!AE:AE,"")</f>
        <v/>
      </c>
      <c r="H1137" t="str">
        <f>_xlfn.XLOOKUP(A1137,'2024'!B:B,'2024'!AV:AV,"")</f>
        <v/>
      </c>
      <c r="I1137" t="str">
        <f>_xlfn.XLOOKUP(A1137,'2024'!B:B,'2024'!AZ:AZ,"")</f>
        <v/>
      </c>
      <c r="J1137" t="str">
        <f>_xlfn.XLOOKUP(A1137,'2025'!A:A,'2025'!E:E,"")</f>
        <v/>
      </c>
      <c r="K1137" t="str">
        <f>_xlfn.XLOOKUP(A1137,'2025'!A:A,'2025'!F:F,"")</f>
        <v/>
      </c>
    </row>
    <row r="1138" spans="1:11">
      <c r="A1138" t="str">
        <v>Nokia</v>
      </c>
      <c r="B1138" t="str">
        <f>_xlfn.XLOOKUP(A1138,'2021'!A:A,'2021'!U:U, "")</f>
        <v/>
      </c>
      <c r="C1138" t="str">
        <f>_xlfn.XLOOKUP(A1138,'2021'!A:A,'2021'!V:V,"")</f>
        <v/>
      </c>
      <c r="D1138" t="str">
        <f>_xlfn.XLOOKUP(A1138,'2022'!A:A,'2022'!V:V,"")</f>
        <v/>
      </c>
      <c r="E1138" t="str">
        <f>_xlfn.XLOOKUP(A1138,'2022'!A:A,'2022'!W:W,"")</f>
        <v/>
      </c>
      <c r="F1138" t="str">
        <f>_xlfn.XLOOKUP(A1138,'2023'!B:B,'2023'!AD:AD,"")</f>
        <v/>
      </c>
      <c r="G1138" t="str">
        <f>_xlfn.XLOOKUP(A1138,'2023'!B:B,'2023'!AE:AE,"")</f>
        <v/>
      </c>
      <c r="H1138" t="str">
        <f>_xlfn.XLOOKUP(A1138,'2024'!B:B,'2024'!AV:AV,"")</f>
        <v/>
      </c>
      <c r="I1138" t="str">
        <f>_xlfn.XLOOKUP(A1138,'2024'!B:B,'2024'!AZ:AZ,"")</f>
        <v/>
      </c>
      <c r="J1138" t="str">
        <f>_xlfn.XLOOKUP(A1138,'2025'!A:A,'2025'!E:E,"")</f>
        <v/>
      </c>
      <c r="K1138" t="str">
        <f>_xlfn.XLOOKUP(A1138,'2025'!A:A,'2025'!F:F,"")</f>
        <v/>
      </c>
    </row>
    <row r="1139" spans="1:11">
      <c r="A1139" t="str">
        <v>Olam International</v>
      </c>
      <c r="B1139" t="str">
        <f>_xlfn.XLOOKUP(A1139,'2021'!A:A,'2021'!U:U, "")</f>
        <v/>
      </c>
      <c r="C1139" t="str">
        <f>_xlfn.XLOOKUP(A1139,'2021'!A:A,'2021'!V:V,"")</f>
        <v/>
      </c>
      <c r="D1139" t="str">
        <f>_xlfn.XLOOKUP(A1139,'2022'!A:A,'2022'!V:V,"")</f>
        <v/>
      </c>
      <c r="E1139" t="str">
        <f>_xlfn.XLOOKUP(A1139,'2022'!A:A,'2022'!W:W,"")</f>
        <v/>
      </c>
      <c r="F1139" t="str">
        <f>_xlfn.XLOOKUP(A1139,'2023'!B:B,'2023'!AD:AD,"")</f>
        <v/>
      </c>
      <c r="G1139" t="str">
        <f>_xlfn.XLOOKUP(A1139,'2023'!B:B,'2023'!AE:AE,"")</f>
        <v/>
      </c>
      <c r="H1139" t="str">
        <f>_xlfn.XLOOKUP(A1139,'2024'!B:B,'2024'!AV:AV,"")</f>
        <v/>
      </c>
      <c r="I1139" t="str">
        <f>_xlfn.XLOOKUP(A1139,'2024'!B:B,'2024'!AZ:AZ,"")</f>
        <v/>
      </c>
      <c r="J1139" t="str">
        <f>_xlfn.XLOOKUP(A1139,'2025'!A:A,'2025'!E:E,"")</f>
        <v/>
      </c>
      <c r="K1139" t="str">
        <f>_xlfn.XLOOKUP(A1139,'2025'!A:A,'2025'!F:F,"")</f>
        <v/>
      </c>
    </row>
    <row r="1140" spans="1:11">
      <c r="A1140" t="str">
        <v>Panasonic</v>
      </c>
      <c r="B1140" t="str">
        <f>_xlfn.XLOOKUP(A1140,'2021'!A:A,'2021'!U:U, "")</f>
        <v/>
      </c>
      <c r="C1140">
        <f>_xlfn.XLOOKUP(A1140,'2021'!A:A,'2021'!V:V,"")</f>
        <v>1</v>
      </c>
      <c r="D1140" t="str">
        <f>_xlfn.XLOOKUP(A1140,'2022'!A:A,'2022'!V:V,"")</f>
        <v/>
      </c>
      <c r="E1140" t="str">
        <f>_xlfn.XLOOKUP(A1140,'2022'!A:A,'2022'!W:W,"")</f>
        <v/>
      </c>
      <c r="F1140" t="str">
        <f>_xlfn.XLOOKUP(A1140,'2023'!B:B,'2023'!AD:AD,"")</f>
        <v/>
      </c>
      <c r="G1140" t="str">
        <f>_xlfn.XLOOKUP(A1140,'2023'!B:B,'2023'!AE:AE,"")</f>
        <v/>
      </c>
      <c r="H1140" t="str">
        <f>_xlfn.XLOOKUP(A1140,'2024'!B:B,'2024'!AV:AV,"")</f>
        <v/>
      </c>
      <c r="I1140" t="str">
        <f>_xlfn.XLOOKUP(A1140,'2024'!B:B,'2024'!AZ:AZ,"")</f>
        <v/>
      </c>
      <c r="J1140" t="str">
        <f>_xlfn.XLOOKUP(A1140,'2025'!A:A,'2025'!E:E,"")</f>
        <v/>
      </c>
      <c r="K1140" t="str">
        <f>_xlfn.XLOOKUP(A1140,'2025'!A:A,'2025'!F:F,"")</f>
        <v/>
      </c>
    </row>
    <row r="1141" spans="1:11">
      <c r="A1141" t="str">
        <v>Prudential</v>
      </c>
      <c r="B1141" t="str">
        <f>_xlfn.XLOOKUP(A1141,'2021'!A:A,'2021'!U:U, "")</f>
        <v/>
      </c>
      <c r="C1141" t="str">
        <f>_xlfn.XLOOKUP(A1141,'2021'!A:A,'2021'!V:V,"")</f>
        <v/>
      </c>
      <c r="D1141" t="str">
        <f>_xlfn.XLOOKUP(A1141,'2022'!A:A,'2022'!V:V,"")</f>
        <v/>
      </c>
      <c r="E1141" t="str">
        <f>_xlfn.XLOOKUP(A1141,'2022'!A:A,'2022'!W:W,"")</f>
        <v/>
      </c>
      <c r="F1141" t="str">
        <f>_xlfn.XLOOKUP(A1141,'2023'!B:B,'2023'!AD:AD,"")</f>
        <v/>
      </c>
      <c r="G1141" t="str">
        <f>_xlfn.XLOOKUP(A1141,'2023'!B:B,'2023'!AE:AE,"")</f>
        <v/>
      </c>
      <c r="H1141" t="str">
        <f>_xlfn.XLOOKUP(A1141,'2024'!B:B,'2024'!AV:AV,"")</f>
        <v/>
      </c>
      <c r="I1141" t="str">
        <f>_xlfn.XLOOKUP(A1141,'2024'!B:B,'2024'!AZ:AZ,"")</f>
        <v/>
      </c>
      <c r="J1141" t="str">
        <f>_xlfn.XLOOKUP(A1141,'2025'!A:A,'2025'!E:E,"")</f>
        <v/>
      </c>
      <c r="K1141" t="str">
        <f>_xlfn.XLOOKUP(A1141,'2025'!A:A,'2025'!F:F,"")</f>
        <v/>
      </c>
    </row>
    <row r="1142" spans="1:11">
      <c r="A1142" t="str">
        <v>Rite Aid</v>
      </c>
      <c r="B1142" t="str">
        <f>_xlfn.XLOOKUP(A1142,'2021'!A:A,'2021'!U:U, "")</f>
        <v/>
      </c>
      <c r="C1142" t="str">
        <f>_xlfn.XLOOKUP(A1142,'2021'!A:A,'2021'!V:V,"")</f>
        <v/>
      </c>
      <c r="D1142" t="str">
        <f>_xlfn.XLOOKUP(A1142,'2022'!A:A,'2022'!V:V,"")</f>
        <v/>
      </c>
      <c r="E1142" t="str">
        <f>_xlfn.XLOOKUP(A1142,'2022'!A:A,'2022'!W:W,"")</f>
        <v/>
      </c>
      <c r="F1142" t="str">
        <f>_xlfn.XLOOKUP(A1142,'2023'!B:B,'2023'!AD:AD,"")</f>
        <v/>
      </c>
      <c r="G1142" t="str">
        <f>_xlfn.XLOOKUP(A1142,'2023'!B:B,'2023'!AE:AE,"")</f>
        <v/>
      </c>
      <c r="H1142" t="str">
        <f>_xlfn.XLOOKUP(A1142,'2024'!B:B,'2024'!AV:AV,"")</f>
        <v/>
      </c>
      <c r="I1142" t="str">
        <f>_xlfn.XLOOKUP(A1142,'2024'!B:B,'2024'!AZ:AZ,"")</f>
        <v/>
      </c>
      <c r="J1142" t="str">
        <f>_xlfn.XLOOKUP(A1142,'2025'!A:A,'2025'!E:E,"")</f>
        <v/>
      </c>
      <c r="K1142" t="str">
        <f>_xlfn.XLOOKUP(A1142,'2025'!A:A,'2025'!F:F,"")</f>
        <v/>
      </c>
    </row>
    <row r="1143" spans="1:11">
      <c r="A1143" t="str">
        <v>Royal Dutch Shell</v>
      </c>
      <c r="B1143" t="str">
        <f>_xlfn.XLOOKUP(A1143,'2021'!A:A,'2021'!U:U, "")</f>
        <v/>
      </c>
      <c r="C1143">
        <f>_xlfn.XLOOKUP(A1143,'2021'!A:A,'2021'!V:V,"")</f>
        <v>1</v>
      </c>
      <c r="D1143" t="str">
        <f>_xlfn.XLOOKUP(A1143,'2022'!A:A,'2022'!V:V,"")</f>
        <v/>
      </c>
      <c r="E1143" t="str">
        <f>_xlfn.XLOOKUP(A1143,'2022'!A:A,'2022'!W:W,"")</f>
        <v/>
      </c>
      <c r="F1143" t="str">
        <f>_xlfn.XLOOKUP(A1143,'2023'!B:B,'2023'!AD:AD,"")</f>
        <v/>
      </c>
      <c r="G1143" t="str">
        <f>_xlfn.XLOOKUP(A1143,'2023'!B:B,'2023'!AE:AE,"")</f>
        <v/>
      </c>
      <c r="H1143" t="str">
        <f>_xlfn.XLOOKUP(A1143,'2024'!B:B,'2024'!AV:AV,"")</f>
        <v/>
      </c>
      <c r="I1143" t="str">
        <f>_xlfn.XLOOKUP(A1143,'2024'!B:B,'2024'!AZ:AZ,"")</f>
        <v/>
      </c>
      <c r="J1143" t="str">
        <f>_xlfn.XLOOKUP(A1143,'2025'!A:A,'2025'!E:E,"")</f>
        <v/>
      </c>
      <c r="K1143" t="str">
        <f>_xlfn.XLOOKUP(A1143,'2025'!A:A,'2025'!F:F,"")</f>
        <v/>
      </c>
    </row>
    <row r="1144" spans="1:11">
      <c r="A1144" t="str">
        <v>Sinochem</v>
      </c>
      <c r="B1144" t="str">
        <f>_xlfn.XLOOKUP(A1144,'2021'!A:A,'2021'!U:U, "")</f>
        <v/>
      </c>
      <c r="C1144" t="str">
        <f>_xlfn.XLOOKUP(A1144,'2021'!A:A,'2021'!V:V,"")</f>
        <v/>
      </c>
      <c r="D1144" t="str">
        <f>_xlfn.XLOOKUP(A1144,'2022'!A:A,'2022'!V:V,"")</f>
        <v/>
      </c>
      <c r="E1144" t="str">
        <f>_xlfn.XLOOKUP(A1144,'2022'!A:A,'2022'!W:W,"")</f>
        <v/>
      </c>
      <c r="F1144" t="str">
        <f>_xlfn.XLOOKUP(A1144,'2023'!B:B,'2023'!AD:AD,"")</f>
        <v/>
      </c>
      <c r="G1144" t="str">
        <f>_xlfn.XLOOKUP(A1144,'2023'!B:B,'2023'!AE:AE,"")</f>
        <v/>
      </c>
      <c r="H1144" t="str">
        <f>_xlfn.XLOOKUP(A1144,'2024'!B:B,'2024'!AV:AV,"")</f>
        <v/>
      </c>
      <c r="I1144" t="str">
        <f>_xlfn.XLOOKUP(A1144,'2024'!B:B,'2024'!AZ:AZ,"")</f>
        <v/>
      </c>
      <c r="J1144" t="str">
        <f>_xlfn.XLOOKUP(A1144,'2025'!A:A,'2025'!E:E,"")</f>
        <v/>
      </c>
      <c r="K1144" t="str">
        <f>_xlfn.XLOOKUP(A1144,'2025'!A:A,'2025'!F:F,"")</f>
        <v/>
      </c>
    </row>
    <row r="1145" spans="1:11">
      <c r="A1145" t="str">
        <v>Subaru</v>
      </c>
      <c r="B1145">
        <f>_xlfn.XLOOKUP(A1145,'2021'!A:A,'2021'!U:U, "")</f>
        <v>1</v>
      </c>
      <c r="C1145" t="str">
        <f>_xlfn.XLOOKUP(A1145,'2021'!A:A,'2021'!V:V,"")</f>
        <v/>
      </c>
      <c r="D1145" t="str">
        <f>_xlfn.XLOOKUP(A1145,'2022'!A:A,'2022'!V:V,"")</f>
        <v/>
      </c>
      <c r="E1145" t="str">
        <f>_xlfn.XLOOKUP(A1145,'2022'!A:A,'2022'!W:W,"")</f>
        <v/>
      </c>
      <c r="F1145" t="str">
        <f>_xlfn.XLOOKUP(A1145,'2023'!B:B,'2023'!AD:AD,"")</f>
        <v/>
      </c>
      <c r="G1145" t="str">
        <f>_xlfn.XLOOKUP(A1145,'2023'!B:B,'2023'!AE:AE,"")</f>
        <v/>
      </c>
      <c r="H1145">
        <f>_xlfn.XLOOKUP(A1145,'2024'!B:B,'2024'!AV:AV,"")</f>
        <v>1</v>
      </c>
      <c r="I1145">
        <f>_xlfn.XLOOKUP(A1145,'2024'!B:B,'2024'!AZ:AZ,"")</f>
        <v>0</v>
      </c>
      <c r="J1145" t="str">
        <f>_xlfn.XLOOKUP(A1145,'2025'!A:A,'2025'!E:E,"")</f>
        <v/>
      </c>
      <c r="K1145" t="str">
        <f>_xlfn.XLOOKUP(A1145,'2025'!A:A,'2025'!F:F,"")</f>
        <v/>
      </c>
    </row>
    <row r="1146" spans="1:11">
      <c r="A1146" t="str">
        <v>Sun Life Financial</v>
      </c>
      <c r="B1146">
        <f>_xlfn.XLOOKUP(A1146,'2021'!A:A,'2021'!U:U, "")</f>
        <v>1</v>
      </c>
      <c r="C1146" t="str">
        <f>_xlfn.XLOOKUP(A1146,'2021'!A:A,'2021'!V:V,"")</f>
        <v/>
      </c>
      <c r="D1146" t="str">
        <f>_xlfn.XLOOKUP(A1146,'2022'!A:A,'2022'!V:V,"")</f>
        <v/>
      </c>
      <c r="E1146" t="str">
        <f>_xlfn.XLOOKUP(A1146,'2022'!A:A,'2022'!W:W,"")</f>
        <v/>
      </c>
      <c r="F1146" t="str">
        <f>_xlfn.XLOOKUP(A1146,'2023'!B:B,'2023'!AD:AD,"")</f>
        <v/>
      </c>
      <c r="G1146" t="str">
        <f>_xlfn.XLOOKUP(A1146,'2023'!B:B,'2023'!AE:AE,"")</f>
        <v/>
      </c>
      <c r="H1146" t="str">
        <f>_xlfn.XLOOKUP(A1146,'2024'!B:B,'2024'!AV:AV,"")</f>
        <v/>
      </c>
      <c r="I1146" t="str">
        <f>_xlfn.XLOOKUP(A1146,'2024'!B:B,'2024'!AZ:AZ,"")</f>
        <v/>
      </c>
      <c r="J1146" t="str">
        <f>_xlfn.XLOOKUP(A1146,'2025'!A:A,'2025'!E:E,"")</f>
        <v/>
      </c>
      <c r="K1146" t="str">
        <f>_xlfn.XLOOKUP(A1146,'2025'!A:A,'2025'!F:F,"")</f>
        <v/>
      </c>
    </row>
    <row r="1147" spans="1:11">
      <c r="A1147" t="str">
        <v>Sunac China Holdings</v>
      </c>
      <c r="B1147" t="str">
        <f>_xlfn.XLOOKUP(A1147,'2021'!A:A,'2021'!U:U, "")</f>
        <v/>
      </c>
      <c r="C1147" t="str">
        <f>_xlfn.XLOOKUP(A1147,'2021'!A:A,'2021'!V:V,"")</f>
        <v/>
      </c>
      <c r="D1147" t="str">
        <f>_xlfn.XLOOKUP(A1147,'2022'!A:A,'2022'!V:V,"")</f>
        <v/>
      </c>
      <c r="E1147" t="str">
        <f>_xlfn.XLOOKUP(A1147,'2022'!A:A,'2022'!W:W,"")</f>
        <v/>
      </c>
      <c r="F1147" t="str">
        <f>_xlfn.XLOOKUP(A1147,'2023'!B:B,'2023'!AD:AD,"")</f>
        <v/>
      </c>
      <c r="G1147" t="str">
        <f>_xlfn.XLOOKUP(A1147,'2023'!B:B,'2023'!AE:AE,"")</f>
        <v/>
      </c>
      <c r="H1147" t="str">
        <f>_xlfn.XLOOKUP(A1147,'2024'!B:B,'2024'!AV:AV,"")</f>
        <v/>
      </c>
      <c r="I1147" t="str">
        <f>_xlfn.XLOOKUP(A1147,'2024'!B:B,'2024'!AZ:AZ,"")</f>
        <v/>
      </c>
      <c r="J1147" t="str">
        <f>_xlfn.XLOOKUP(A1147,'2025'!A:A,'2025'!E:E,"")</f>
        <v/>
      </c>
      <c r="K1147" t="str">
        <f>_xlfn.XLOOKUP(A1147,'2025'!A:A,'2025'!F:F,"")</f>
        <v/>
      </c>
    </row>
    <row r="1148" spans="1:11">
      <c r="A1148" t="str">
        <v>Suning.com Group</v>
      </c>
      <c r="B1148" t="str">
        <f>_xlfn.XLOOKUP(A1148,'2021'!A:A,'2021'!U:U, "")</f>
        <v/>
      </c>
      <c r="C1148" t="str">
        <f>_xlfn.XLOOKUP(A1148,'2021'!A:A,'2021'!V:V,"")</f>
        <v/>
      </c>
      <c r="D1148" t="str">
        <f>_xlfn.XLOOKUP(A1148,'2022'!A:A,'2022'!V:V,"")</f>
        <v/>
      </c>
      <c r="E1148" t="str">
        <f>_xlfn.XLOOKUP(A1148,'2022'!A:A,'2022'!W:W,"")</f>
        <v/>
      </c>
      <c r="F1148" t="str">
        <f>_xlfn.XLOOKUP(A1148,'2023'!B:B,'2023'!AD:AD,"")</f>
        <v/>
      </c>
      <c r="G1148" t="str">
        <f>_xlfn.XLOOKUP(A1148,'2023'!B:B,'2023'!AE:AE,"")</f>
        <v/>
      </c>
      <c r="H1148" t="str">
        <f>_xlfn.XLOOKUP(A1148,'2024'!B:B,'2024'!AV:AV,"")</f>
        <v/>
      </c>
      <c r="I1148" t="str">
        <f>_xlfn.XLOOKUP(A1148,'2024'!B:B,'2024'!AZ:AZ,"")</f>
        <v/>
      </c>
      <c r="J1148" t="str">
        <f>_xlfn.XLOOKUP(A1148,'2025'!A:A,'2025'!E:E,"")</f>
        <v/>
      </c>
      <c r="K1148" t="str">
        <f>_xlfn.XLOOKUP(A1148,'2025'!A:A,'2025'!F:F,"")</f>
        <v/>
      </c>
    </row>
    <row r="1149" spans="1:11">
      <c r="A1149" t="str">
        <v>Synnex</v>
      </c>
      <c r="B1149" t="str">
        <f>_xlfn.XLOOKUP(A1149,'2021'!A:A,'2021'!U:U, "")</f>
        <v/>
      </c>
      <c r="C1149" t="str">
        <f>_xlfn.XLOOKUP(A1149,'2021'!A:A,'2021'!V:V,"")</f>
        <v/>
      </c>
      <c r="D1149" t="str">
        <f>_xlfn.XLOOKUP(A1149,'2022'!A:A,'2022'!V:V,"")</f>
        <v/>
      </c>
      <c r="E1149" t="str">
        <f>_xlfn.XLOOKUP(A1149,'2022'!A:A,'2022'!W:W,"")</f>
        <v/>
      </c>
      <c r="F1149" t="str">
        <f>_xlfn.XLOOKUP(A1149,'2023'!B:B,'2023'!AD:AD,"")</f>
        <v/>
      </c>
      <c r="G1149" t="str">
        <f>_xlfn.XLOOKUP(A1149,'2023'!B:B,'2023'!AE:AE,"")</f>
        <v/>
      </c>
      <c r="H1149" t="str">
        <f>_xlfn.XLOOKUP(A1149,'2024'!B:B,'2024'!AV:AV,"")</f>
        <v/>
      </c>
      <c r="I1149" t="str">
        <f>_xlfn.XLOOKUP(A1149,'2024'!B:B,'2024'!AZ:AZ,"")</f>
        <v/>
      </c>
      <c r="J1149" t="str">
        <f>_xlfn.XLOOKUP(A1149,'2025'!A:A,'2025'!E:E,"")</f>
        <v/>
      </c>
      <c r="K1149" t="str">
        <f>_xlfn.XLOOKUP(A1149,'2025'!A:A,'2025'!F:F,"")</f>
        <v/>
      </c>
    </row>
    <row r="1150" spans="1:11">
      <c r="A1150" t="str">
        <v>Truist Financial</v>
      </c>
      <c r="B1150" t="str">
        <f>_xlfn.XLOOKUP(A1150,'2021'!A:A,'2021'!U:U, "")</f>
        <v/>
      </c>
      <c r="C1150" t="str">
        <f>_xlfn.XLOOKUP(A1150,'2021'!A:A,'2021'!V:V,"")</f>
        <v/>
      </c>
      <c r="D1150" t="str">
        <f>_xlfn.XLOOKUP(A1150,'2022'!A:A,'2022'!V:V,"")</f>
        <v/>
      </c>
      <c r="E1150" t="str">
        <f>_xlfn.XLOOKUP(A1150,'2022'!A:A,'2022'!W:W,"")</f>
        <v/>
      </c>
      <c r="F1150" t="str">
        <f>_xlfn.XLOOKUP(A1150,'2023'!B:B,'2023'!AD:AD,"")</f>
        <v/>
      </c>
      <c r="G1150" t="str">
        <f>_xlfn.XLOOKUP(A1150,'2023'!B:B,'2023'!AE:AE,"")</f>
        <v/>
      </c>
      <c r="H1150" t="str">
        <f>_xlfn.XLOOKUP(A1150,'2024'!B:B,'2024'!AV:AV,"")</f>
        <v/>
      </c>
      <c r="I1150">
        <f>_xlfn.XLOOKUP(A1150,'2024'!B:B,'2024'!AZ:AZ,"")</f>
        <v>1</v>
      </c>
      <c r="J1150" t="str">
        <f>_xlfn.XLOOKUP(A1150,'2025'!A:A,'2025'!E:E,"")</f>
        <v/>
      </c>
      <c r="K1150" t="str">
        <f>_xlfn.XLOOKUP(A1150,'2025'!A:A,'2025'!F:F,"")</f>
        <v/>
      </c>
    </row>
    <row r="1151" spans="1:11">
      <c r="A1151" t="str">
        <v>United Natural Foods</v>
      </c>
      <c r="B1151" t="str">
        <f>_xlfn.XLOOKUP(A1151,'2021'!A:A,'2021'!U:U, "")</f>
        <v/>
      </c>
      <c r="C1151" t="str">
        <f>_xlfn.XLOOKUP(A1151,'2021'!A:A,'2021'!V:V,"")</f>
        <v/>
      </c>
      <c r="D1151" t="str">
        <f>_xlfn.XLOOKUP(A1151,'2022'!A:A,'2022'!V:V,"")</f>
        <v/>
      </c>
      <c r="E1151" t="str">
        <f>_xlfn.XLOOKUP(A1151,'2022'!A:A,'2022'!W:W,"")</f>
        <v/>
      </c>
      <c r="F1151" t="str">
        <f>_xlfn.XLOOKUP(A1151,'2023'!B:B,'2023'!AD:AD,"")</f>
        <v/>
      </c>
      <c r="G1151" t="str">
        <f>_xlfn.XLOOKUP(A1151,'2023'!B:B,'2023'!AE:AE,"")</f>
        <v/>
      </c>
      <c r="H1151" t="str">
        <f>_xlfn.XLOOKUP(A1151,'2024'!B:B,'2024'!AV:AV,"")</f>
        <v/>
      </c>
      <c r="I1151" t="str">
        <f>_xlfn.XLOOKUP(A1151,'2024'!B:B,'2024'!AZ:AZ,"")</f>
        <v/>
      </c>
      <c r="J1151" t="str">
        <f>_xlfn.XLOOKUP(A1151,'2025'!A:A,'2025'!E:E,"")</f>
        <v/>
      </c>
      <c r="K1151" t="str">
        <f>_xlfn.XLOOKUP(A1151,'2025'!A:A,'2025'!F:F,"")</f>
        <v/>
      </c>
    </row>
    <row r="1152" spans="1:11">
      <c r="A1152" t="str">
        <v>ViacomCBS</v>
      </c>
      <c r="B1152" t="str">
        <f>_xlfn.XLOOKUP(A1152,'2021'!A:A,'2021'!U:U, "")</f>
        <v/>
      </c>
      <c r="C1152" t="str">
        <f>_xlfn.XLOOKUP(A1152,'2021'!A:A,'2021'!V:V,"")</f>
        <v/>
      </c>
      <c r="D1152" t="str">
        <f>_xlfn.XLOOKUP(A1152,'2022'!A:A,'2022'!V:V,"")</f>
        <v/>
      </c>
      <c r="E1152" t="str">
        <f>_xlfn.XLOOKUP(A1152,'2022'!A:A,'2022'!W:W,"")</f>
        <v/>
      </c>
      <c r="F1152" t="str">
        <f>_xlfn.XLOOKUP(A1152,'2023'!B:B,'2023'!AD:AD,"")</f>
        <v/>
      </c>
      <c r="G1152" t="str">
        <f>_xlfn.XLOOKUP(A1152,'2023'!B:B,'2023'!AE:AE,"")</f>
        <v/>
      </c>
      <c r="H1152" t="str">
        <f>_xlfn.XLOOKUP(A1152,'2024'!B:B,'2024'!AV:AV,"")</f>
        <v/>
      </c>
      <c r="I1152" t="str">
        <f>_xlfn.XLOOKUP(A1152,'2024'!B:B,'2024'!AZ:AZ,"")</f>
        <v/>
      </c>
      <c r="J1152" t="str">
        <f>_xlfn.XLOOKUP(A1152,'2025'!A:A,'2025'!E:E,"")</f>
        <v/>
      </c>
      <c r="K1152" t="str">
        <f>_xlfn.XLOOKUP(A1152,'2025'!A:A,'2025'!F:F,"")</f>
        <v/>
      </c>
    </row>
    <row r="1153" spans="1:11">
      <c r="A1153" t="str">
        <v>WH Group</v>
      </c>
      <c r="B1153" t="str">
        <f>_xlfn.XLOOKUP(A1153,'2021'!A:A,'2021'!U:U, "")</f>
        <v/>
      </c>
      <c r="C1153" t="str">
        <f>_xlfn.XLOOKUP(A1153,'2021'!A:A,'2021'!V:V,"")</f>
        <v/>
      </c>
      <c r="D1153" t="str">
        <f>_xlfn.XLOOKUP(A1153,'2022'!A:A,'2022'!V:V,"")</f>
        <v/>
      </c>
      <c r="E1153" t="str">
        <f>_xlfn.XLOOKUP(A1153,'2022'!A:A,'2022'!W:W,"")</f>
        <v/>
      </c>
      <c r="F1153" t="str">
        <f>_xlfn.XLOOKUP(A1153,'2023'!B:B,'2023'!AD:AD,"")</f>
        <v/>
      </c>
      <c r="G1153" t="str">
        <f>_xlfn.XLOOKUP(A1153,'2023'!B:B,'2023'!AE:AE,"")</f>
        <v/>
      </c>
      <c r="H1153" t="str">
        <f>_xlfn.XLOOKUP(A1153,'2024'!B:B,'2024'!AV:AV,"")</f>
        <v/>
      </c>
      <c r="I1153" t="str">
        <f>_xlfn.XLOOKUP(A1153,'2024'!B:B,'2024'!AZ:AZ,"")</f>
        <v/>
      </c>
      <c r="J1153" t="str">
        <f>_xlfn.XLOOKUP(A1153,'2025'!A:A,'2025'!E:E,"")</f>
        <v/>
      </c>
      <c r="K1153" t="str">
        <f>_xlfn.XLOOKUP(A1153,'2025'!A:A,'2025'!F:F,"")</f>
        <v/>
      </c>
    </row>
    <row r="1154" spans="1:11">
      <c r="A1154" t="str">
        <v>Yango Longking Group</v>
      </c>
      <c r="B1154" t="str">
        <f>_xlfn.XLOOKUP(A1154,'2021'!A:A,'2021'!U:U, "")</f>
        <v/>
      </c>
      <c r="C1154" t="str">
        <f>_xlfn.XLOOKUP(A1154,'2021'!A:A,'2021'!V:V,"")</f>
        <v/>
      </c>
      <c r="D1154" t="str">
        <f>_xlfn.XLOOKUP(A1154,'2022'!A:A,'2022'!V:V,"")</f>
        <v/>
      </c>
      <c r="E1154" t="str">
        <f>_xlfn.XLOOKUP(A1154,'2022'!A:A,'2022'!W:W,"")</f>
        <v/>
      </c>
      <c r="F1154" t="str">
        <f>_xlfn.XLOOKUP(A1154,'2023'!B:B,'2023'!AD:AD,"")</f>
        <v/>
      </c>
      <c r="G1154" t="str">
        <f>_xlfn.XLOOKUP(A1154,'2023'!B:B,'2023'!AE:AE,"")</f>
        <v/>
      </c>
      <c r="H1154" t="str">
        <f>_xlfn.XLOOKUP(A1154,'2024'!B:B,'2024'!AV:AV,"")</f>
        <v/>
      </c>
      <c r="I1154" t="str">
        <f>_xlfn.XLOOKUP(A1154,'2024'!B:B,'2024'!AZ:AZ,"")</f>
        <v/>
      </c>
      <c r="J1154" t="str">
        <f>_xlfn.XLOOKUP(A1154,'2025'!A:A,'2025'!E:E,"")</f>
        <v/>
      </c>
      <c r="K1154" t="str">
        <f>_xlfn.XLOOKUP(A1154,'2025'!A:A,'2025'!F:F,"")</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64"/>
  <sheetViews>
    <sheetView workbookViewId="0">
      <selection activeCell="I580" sqref="I580"/>
    </sheetView>
  </sheetViews>
  <sheetFormatPr defaultRowHeight="14.5"/>
  <sheetData>
    <row r="1" spans="1:11">
      <c r="A1" t="s">
        <v>0</v>
      </c>
      <c r="B1" t="s">
        <v>18</v>
      </c>
      <c r="C1" t="s">
        <v>23</v>
      </c>
      <c r="D1" t="s">
        <v>19</v>
      </c>
      <c r="E1" t="s">
        <v>24</v>
      </c>
      <c r="F1" t="s">
        <v>20</v>
      </c>
      <c r="G1" t="s">
        <v>25</v>
      </c>
      <c r="H1" t="s">
        <v>38</v>
      </c>
      <c r="I1" t="s">
        <v>26</v>
      </c>
      <c r="J1" t="s">
        <v>22</v>
      </c>
      <c r="K1" t="s">
        <v>27</v>
      </c>
    </row>
    <row r="2" spans="1:11">
      <c r="A2" t="str">
        <f t="array" ref="A2:A664">_xlfn.UNIQUE(_xlfn.VSTACK(sbti!A3:A502,sbti!F3:F503,sbti!L3:L502,sbti!R3:R502,sbti!W3:W502))</f>
        <v>Walmart</v>
      </c>
      <c r="B2">
        <f>_xlfn.XLOOKUP(A2,'2021'!A:A,'2021'!X:X,"")</f>
        <v>1</v>
      </c>
      <c r="C2">
        <f>_xlfn.XLOOKUP(A2,'2021'!A:A,'2021'!V:V,"")</f>
        <v>1</v>
      </c>
      <c r="D2">
        <f>_xlfn.XLOOKUP(A2,'2022'!A:A,'2022'!X:X,"")</f>
        <v>1</v>
      </c>
      <c r="E2">
        <f>_xlfn.XLOOKUP(A2,'2022'!A:A,'2022'!W:W,"")</f>
        <v>1</v>
      </c>
      <c r="F2">
        <f>_xlfn.XLOOKUP(A2,'2023'!B:B,'2023'!AF:AF,"")</f>
        <v>1</v>
      </c>
      <c r="G2">
        <f>_xlfn.XLOOKUP(A2,'2023'!B:B,'2023'!AE:AE,"")</f>
        <v>1</v>
      </c>
      <c r="H2">
        <f>_xlfn.XLOOKUP(A2,'2024'!B:B,'2024'!BW:BW,"")</f>
        <v>1</v>
      </c>
      <c r="I2">
        <f>_xlfn.XLOOKUP(A2,'2024'!B:B,'2024'!AZ:AZ,"")</f>
        <v>1</v>
      </c>
      <c r="J2">
        <f>_xlfn.XLOOKUP(A2,'2025'!A:A,'2025'!C:C,"")</f>
        <v>1</v>
      </c>
      <c r="K2">
        <f>_xlfn.XLOOKUP(A2,'2025'!A:A,'2025'!F:F,"")</f>
        <v>1</v>
      </c>
    </row>
    <row r="3" spans="1:11">
      <c r="A3" t="str">
        <v>Amazon</v>
      </c>
      <c r="B3" t="str">
        <f>_xlfn.XLOOKUP(A3,'2021'!A:A,'2021'!X:X,"")</f>
        <v/>
      </c>
      <c r="C3">
        <f>_xlfn.XLOOKUP(A3,'2021'!A:A,'2021'!V:V,"")</f>
        <v>1</v>
      </c>
      <c r="D3" t="str">
        <f>_xlfn.XLOOKUP(A3,'2022'!A:A,'2022'!X:X,"")</f>
        <v/>
      </c>
      <c r="E3">
        <f>_xlfn.XLOOKUP(A3,'2022'!A:A,'2022'!W:W,"")</f>
        <v>1</v>
      </c>
      <c r="F3" t="str">
        <f>_xlfn.XLOOKUP(A3,'2023'!B:B,'2023'!AF:AF,"")</f>
        <v/>
      </c>
      <c r="G3">
        <f>_xlfn.XLOOKUP(A3,'2023'!B:B,'2023'!AE:AE,"")</f>
        <v>1</v>
      </c>
      <c r="H3" t="str">
        <f>_xlfn.XLOOKUP(A3,'2024'!B:B,'2024'!BW:BW,"")</f>
        <v/>
      </c>
      <c r="I3">
        <f>_xlfn.XLOOKUP(A3,'2024'!B:B,'2024'!AZ:AZ,"")</f>
        <v>1</v>
      </c>
      <c r="J3">
        <f>_xlfn.XLOOKUP(A3,'2025'!A:A,'2025'!C:C,"")</f>
        <v>0</v>
      </c>
      <c r="K3">
        <f>_xlfn.XLOOKUP(A3,'2025'!A:A,'2025'!F:F,"")</f>
        <v>1</v>
      </c>
    </row>
    <row r="4" spans="1:11">
      <c r="A4" t="str">
        <v>State Grid</v>
      </c>
      <c r="B4" t="str">
        <f>_xlfn.XLOOKUP(A4,'2021'!A:A,'2021'!X:X,"")</f>
        <v/>
      </c>
      <c r="C4" t="str">
        <f>_xlfn.XLOOKUP(A4,'2021'!A:A,'2021'!V:V,"")</f>
        <v/>
      </c>
      <c r="D4" t="str">
        <f>_xlfn.XLOOKUP(A4,'2022'!A:A,'2022'!X:X,"")</f>
        <v/>
      </c>
      <c r="E4" t="str">
        <f>_xlfn.XLOOKUP(A4,'2022'!A:A,'2022'!W:W,"")</f>
        <v/>
      </c>
      <c r="F4" t="str">
        <f>_xlfn.XLOOKUP(A4,'2023'!B:B,'2023'!AF:AF,"")</f>
        <v/>
      </c>
      <c r="G4" t="str">
        <f>_xlfn.XLOOKUP(A4,'2023'!B:B,'2023'!AE:AE,"")</f>
        <v/>
      </c>
      <c r="H4" t="str">
        <f>_xlfn.XLOOKUP(A4,'2024'!B:B,'2024'!BW:BW,"")</f>
        <v/>
      </c>
      <c r="I4">
        <f>_xlfn.XLOOKUP(A4,'2024'!B:B,'2024'!AZ:AZ,"")</f>
        <v>0</v>
      </c>
      <c r="J4">
        <f>_xlfn.XLOOKUP(A4,'2025'!A:A,'2025'!C:C,"")</f>
        <v>0</v>
      </c>
      <c r="K4">
        <f>_xlfn.XLOOKUP(A4,'2025'!A:A,'2025'!F:F,"")</f>
        <v>0</v>
      </c>
    </row>
    <row r="5" spans="1:11">
      <c r="A5" t="str">
        <v>Saudi Aramco</v>
      </c>
      <c r="B5" t="str">
        <f>_xlfn.XLOOKUP(A5,'2021'!A:A,'2021'!X:X,"")</f>
        <v/>
      </c>
      <c r="C5" t="str">
        <f>_xlfn.XLOOKUP(A5,'2021'!A:A,'2021'!V:V,"")</f>
        <v/>
      </c>
      <c r="D5" t="str">
        <f>_xlfn.XLOOKUP(A5,'2022'!A:A,'2022'!X:X,"")</f>
        <v/>
      </c>
      <c r="E5">
        <f>_xlfn.XLOOKUP(A5,'2022'!A:A,'2022'!W:W,"")</f>
        <v>1</v>
      </c>
      <c r="F5" t="str">
        <f>_xlfn.XLOOKUP(A5,'2023'!B:B,'2023'!AF:AF,"")</f>
        <v/>
      </c>
      <c r="G5">
        <f>_xlfn.XLOOKUP(A5,'2023'!B:B,'2023'!AE:AE,"")</f>
        <v>1</v>
      </c>
      <c r="H5" t="str">
        <f>_xlfn.XLOOKUP(A5,'2024'!B:B,'2024'!BW:BW,"")</f>
        <v/>
      </c>
      <c r="I5">
        <f>_xlfn.XLOOKUP(A5,'2024'!B:B,'2024'!AZ:AZ,"")</f>
        <v>1</v>
      </c>
      <c r="J5">
        <f>_xlfn.XLOOKUP(A5,'2025'!A:A,'2025'!C:C,"")</f>
        <v>0</v>
      </c>
      <c r="K5">
        <f>_xlfn.XLOOKUP(A5,'2025'!A:A,'2025'!F:F,"")</f>
        <v>1</v>
      </c>
    </row>
    <row r="6" spans="1:11">
      <c r="A6" t="str">
        <v>China National Petroleum</v>
      </c>
      <c r="B6" t="str">
        <f>_xlfn.XLOOKUP(A6,'2021'!A:A,'2021'!X:X,"")</f>
        <v/>
      </c>
      <c r="C6">
        <f>_xlfn.XLOOKUP(A6,'2021'!A:A,'2021'!V:V,"")</f>
        <v>1</v>
      </c>
      <c r="D6" t="str">
        <f>_xlfn.XLOOKUP(A6,'2022'!A:A,'2022'!X:X,"")</f>
        <v/>
      </c>
      <c r="E6">
        <f>_xlfn.XLOOKUP(A6,'2022'!A:A,'2022'!W:W,"")</f>
        <v>1</v>
      </c>
      <c r="F6" t="str">
        <f>_xlfn.XLOOKUP(A6,'2023'!B:B,'2023'!AF:AF,"")</f>
        <v/>
      </c>
      <c r="G6" t="str">
        <f>_xlfn.XLOOKUP(A6,'2023'!B:B,'2023'!AE:AE,"")</f>
        <v/>
      </c>
      <c r="H6" t="str">
        <f>_xlfn.XLOOKUP(A6,'2024'!B:B,'2024'!BW:BW,"")</f>
        <v/>
      </c>
      <c r="I6">
        <f>_xlfn.XLOOKUP(A6,'2024'!B:B,'2024'!AZ:AZ,"")</f>
        <v>0</v>
      </c>
      <c r="J6">
        <f>_xlfn.XLOOKUP(A6,'2025'!A:A,'2025'!C:C,"")</f>
        <v>0</v>
      </c>
      <c r="K6">
        <f>_xlfn.XLOOKUP(A6,'2025'!A:A,'2025'!F:F,"")</f>
        <v>1</v>
      </c>
    </row>
    <row r="7" spans="1:11">
      <c r="A7" t="str">
        <v>Sinopec Group</v>
      </c>
      <c r="B7" t="str">
        <f>_xlfn.XLOOKUP(A7,'2021'!A:A,'2021'!X:X,"")</f>
        <v/>
      </c>
      <c r="C7" t="str">
        <f>_xlfn.XLOOKUP(A7,'2021'!A:A,'2021'!V:V,"")</f>
        <v/>
      </c>
      <c r="D7" t="str">
        <f>_xlfn.XLOOKUP(A7,'2022'!A:A,'2022'!X:X,"")</f>
        <v/>
      </c>
      <c r="E7" t="str">
        <f>_xlfn.XLOOKUP(A7,'2022'!A:A,'2022'!W:W,"")</f>
        <v/>
      </c>
      <c r="F7" t="str">
        <f>_xlfn.XLOOKUP(A7,'2023'!B:B,'2023'!AF:AF,"")</f>
        <v/>
      </c>
      <c r="G7" t="str">
        <f>_xlfn.XLOOKUP(A7,'2023'!B:B,'2023'!AE:AE,"")</f>
        <v/>
      </c>
      <c r="H7" t="str">
        <f>_xlfn.XLOOKUP(A7,'2024'!B:B,'2024'!BW:BW,"")</f>
        <v/>
      </c>
      <c r="I7">
        <f>_xlfn.XLOOKUP(A7,'2024'!B:B,'2024'!AZ:AZ,"")</f>
        <v>0</v>
      </c>
      <c r="J7">
        <f>_xlfn.XLOOKUP(A7,'2025'!A:A,'2025'!C:C,"")</f>
        <v>0</v>
      </c>
      <c r="K7">
        <f>_xlfn.XLOOKUP(A7,'2025'!A:A,'2025'!F:F,"")</f>
        <v>0</v>
      </c>
    </row>
    <row r="8" spans="1:11">
      <c r="A8" t="str">
        <v>UnitedHealth Group</v>
      </c>
      <c r="B8" t="str">
        <f>_xlfn.XLOOKUP(A8,'2021'!A:A,'2021'!X:X,"")</f>
        <v/>
      </c>
      <c r="C8" t="str">
        <f>_xlfn.XLOOKUP(A8,'2021'!A:A,'2021'!V:V,"")</f>
        <v/>
      </c>
      <c r="D8" t="str">
        <f>_xlfn.XLOOKUP(A8,'2022'!A:A,'2022'!X:X,"")</f>
        <v/>
      </c>
      <c r="E8">
        <f>_xlfn.XLOOKUP(A8,'2022'!A:A,'2022'!W:W,"")</f>
        <v>1</v>
      </c>
      <c r="F8" t="str">
        <f>_xlfn.XLOOKUP(A8,'2023'!B:B,'2023'!AF:AF,"")</f>
        <v/>
      </c>
      <c r="G8">
        <f>_xlfn.XLOOKUP(A8,'2023'!B:B,'2023'!AE:AE,"")</f>
        <v>1</v>
      </c>
      <c r="H8" t="str">
        <f>_xlfn.XLOOKUP(A8,'2024'!B:B,'2024'!BW:BW,"")</f>
        <v/>
      </c>
      <c r="I8">
        <f>_xlfn.XLOOKUP(A8,'2024'!B:B,'2024'!AZ:AZ,"")</f>
        <v>1</v>
      </c>
      <c r="J8">
        <f>_xlfn.XLOOKUP(A8,'2025'!A:A,'2025'!C:C,"")</f>
        <v>1</v>
      </c>
      <c r="K8">
        <f>_xlfn.XLOOKUP(A8,'2025'!A:A,'2025'!F:F,"")</f>
        <v>1</v>
      </c>
    </row>
    <row r="9" spans="1:11">
      <c r="A9" t="str">
        <v>Apple</v>
      </c>
      <c r="B9">
        <f>_xlfn.XLOOKUP(A9,'2021'!A:A,'2021'!X:X,"")</f>
        <v>1</v>
      </c>
      <c r="C9">
        <f>_xlfn.XLOOKUP(A9,'2021'!A:A,'2021'!V:V,"")</f>
        <v>1</v>
      </c>
      <c r="D9">
        <f>_xlfn.XLOOKUP(A9,'2022'!A:A,'2022'!X:X,"")</f>
        <v>1</v>
      </c>
      <c r="E9" t="str">
        <f>_xlfn.XLOOKUP(A9,'2022'!A:A,'2022'!W:W,"")</f>
        <v/>
      </c>
      <c r="F9">
        <f>_xlfn.XLOOKUP(A9,'2023'!B:B,'2023'!AF:AF,"")</f>
        <v>1</v>
      </c>
      <c r="G9" t="str">
        <f>_xlfn.XLOOKUP(A9,'2023'!B:B,'2023'!AE:AE,"")</f>
        <v/>
      </c>
      <c r="H9">
        <f>_xlfn.XLOOKUP(A9,'2024'!B:B,'2024'!BW:BW,"")</f>
        <v>1</v>
      </c>
      <c r="I9">
        <f>_xlfn.XLOOKUP(A9,'2024'!B:B,'2024'!AZ:AZ,"")</f>
        <v>0</v>
      </c>
      <c r="J9">
        <f>_xlfn.XLOOKUP(A9,'2025'!A:A,'2025'!C:C,"")</f>
        <v>1</v>
      </c>
      <c r="K9">
        <f>_xlfn.XLOOKUP(A9,'2025'!A:A,'2025'!F:F,"")</f>
        <v>0</v>
      </c>
    </row>
    <row r="10" spans="1:11">
      <c r="A10" t="str">
        <v>CVS Health</v>
      </c>
      <c r="B10">
        <f>_xlfn.XLOOKUP(A10,'2021'!A:A,'2021'!X:X,"")</f>
        <v>1</v>
      </c>
      <c r="C10" t="str">
        <f>_xlfn.XLOOKUP(A10,'2021'!A:A,'2021'!V:V,"")</f>
        <v/>
      </c>
      <c r="D10">
        <f>_xlfn.XLOOKUP(A10,'2022'!A:A,'2022'!X:X,"")</f>
        <v>1</v>
      </c>
      <c r="E10">
        <f>_xlfn.XLOOKUP(A10,'2022'!A:A,'2022'!W:W,"")</f>
        <v>1</v>
      </c>
      <c r="F10">
        <f>_xlfn.XLOOKUP(A10,'2023'!B:B,'2023'!AF:AF,"")</f>
        <v>1</v>
      </c>
      <c r="G10">
        <f>_xlfn.XLOOKUP(A10,'2023'!B:B,'2023'!AE:AE,"")</f>
        <v>1</v>
      </c>
      <c r="H10">
        <f>_xlfn.XLOOKUP(A10,'2024'!B:B,'2024'!BW:BW,"")</f>
        <v>1</v>
      </c>
      <c r="I10">
        <f>_xlfn.XLOOKUP(A10,'2024'!B:B,'2024'!AZ:AZ,"")</f>
        <v>1</v>
      </c>
      <c r="J10">
        <f>_xlfn.XLOOKUP(A10,'2025'!A:A,'2025'!C:C,"")</f>
        <v>1</v>
      </c>
      <c r="K10">
        <f>_xlfn.XLOOKUP(A10,'2025'!A:A,'2025'!F:F,"")</f>
        <v>1</v>
      </c>
    </row>
    <row r="11" spans="1:11">
      <c r="A11" t="str">
        <v>Berkshire Hathaway</v>
      </c>
      <c r="B11" t="str">
        <f>_xlfn.XLOOKUP(A11,'2021'!A:A,'2021'!X:X,"")</f>
        <v/>
      </c>
      <c r="C11" t="str">
        <f>_xlfn.XLOOKUP(A11,'2021'!A:A,'2021'!V:V,"")</f>
        <v/>
      </c>
      <c r="D11" t="str">
        <f>_xlfn.XLOOKUP(A11,'2022'!A:A,'2022'!X:X,"")</f>
        <v/>
      </c>
      <c r="E11" t="str">
        <f>_xlfn.XLOOKUP(A11,'2022'!A:A,'2022'!W:W,"")</f>
        <v/>
      </c>
      <c r="F11" t="str">
        <f>_xlfn.XLOOKUP(A11,'2023'!B:B,'2023'!AF:AF,"")</f>
        <v/>
      </c>
      <c r="G11" t="str">
        <f>_xlfn.XLOOKUP(A11,'2023'!B:B,'2023'!AE:AE,"")</f>
        <v/>
      </c>
      <c r="H11" t="str">
        <f>_xlfn.XLOOKUP(A11,'2024'!B:B,'2024'!BW:BW,"")</f>
        <v/>
      </c>
      <c r="I11">
        <f>_xlfn.XLOOKUP(A11,'2024'!B:B,'2024'!AZ:AZ,"")</f>
        <v>0</v>
      </c>
      <c r="J11">
        <f>_xlfn.XLOOKUP(A11,'2025'!A:A,'2025'!C:C,"")</f>
        <v>0</v>
      </c>
      <c r="K11">
        <f>_xlfn.XLOOKUP(A11,'2025'!A:A,'2025'!F:F,"")</f>
        <v>0</v>
      </c>
    </row>
    <row r="12" spans="1:11">
      <c r="A12" t="str">
        <v>McKesson</v>
      </c>
      <c r="B12" t="str">
        <f>_xlfn.XLOOKUP(A12,'2021'!A:A,'2021'!X:X,"")</f>
        <v/>
      </c>
      <c r="C12" t="str">
        <f>_xlfn.XLOOKUP(A12,'2021'!A:A,'2021'!V:V,"")</f>
        <v/>
      </c>
      <c r="D12" t="str">
        <f>_xlfn.XLOOKUP(A12,'2022'!A:A,'2022'!X:X,"")</f>
        <v/>
      </c>
      <c r="E12" t="str">
        <f>_xlfn.XLOOKUP(A12,'2022'!A:A,'2022'!W:W,"")</f>
        <v/>
      </c>
      <c r="F12">
        <f>_xlfn.XLOOKUP(A12,'2023'!B:B,'2023'!AF:AF,"")</f>
        <v>1</v>
      </c>
      <c r="G12" t="str">
        <f>_xlfn.XLOOKUP(A12,'2023'!B:B,'2023'!AE:AE,"")</f>
        <v/>
      </c>
      <c r="H12">
        <f>_xlfn.XLOOKUP(A12,'2024'!B:B,'2024'!BW:BW,"")</f>
        <v>1</v>
      </c>
      <c r="I12">
        <f>_xlfn.XLOOKUP(A12,'2024'!B:B,'2024'!AZ:AZ,"")</f>
        <v>0</v>
      </c>
      <c r="J12">
        <f>_xlfn.XLOOKUP(A12,'2025'!A:A,'2025'!C:C,"")</f>
        <v>1</v>
      </c>
      <c r="K12">
        <f>_xlfn.XLOOKUP(A12,'2025'!A:A,'2025'!F:F,"")</f>
        <v>0</v>
      </c>
    </row>
    <row r="13" spans="1:11">
      <c r="A13" t="str">
        <v>Volkswagen</v>
      </c>
      <c r="B13">
        <f>_xlfn.XLOOKUP(A13,'2021'!A:A,'2021'!X:X,"")</f>
        <v>1</v>
      </c>
      <c r="C13" t="str">
        <f>_xlfn.XLOOKUP(A13,'2021'!A:A,'2021'!V:V,"")</f>
        <v/>
      </c>
      <c r="D13">
        <f>_xlfn.XLOOKUP(A13,'2022'!A:A,'2022'!X:X,"")</f>
        <v>1</v>
      </c>
      <c r="E13" t="str">
        <f>_xlfn.XLOOKUP(A13,'2022'!A:A,'2022'!W:W,"")</f>
        <v/>
      </c>
      <c r="F13">
        <f>_xlfn.XLOOKUP(A13,'2023'!B:B,'2023'!AF:AF,"")</f>
        <v>1</v>
      </c>
      <c r="G13" t="str">
        <f>_xlfn.XLOOKUP(A13,'2023'!B:B,'2023'!AE:AE,"")</f>
        <v/>
      </c>
      <c r="H13">
        <f>_xlfn.XLOOKUP(A13,'2024'!B:B,'2024'!BW:BW,"")</f>
        <v>1</v>
      </c>
      <c r="I13">
        <f>_xlfn.XLOOKUP(A13,'2024'!B:B,'2024'!AZ:AZ,"")</f>
        <v>0</v>
      </c>
      <c r="J13">
        <f>_xlfn.XLOOKUP(A13,'2025'!A:A,'2025'!C:C,"")</f>
        <v>1</v>
      </c>
      <c r="K13">
        <f>_xlfn.XLOOKUP(A13,'2025'!A:A,'2025'!F:F,"")</f>
        <v>0</v>
      </c>
    </row>
    <row r="14" spans="1:11">
      <c r="A14" t="str">
        <v>Alphabet</v>
      </c>
      <c r="B14" t="str">
        <f>_xlfn.XLOOKUP(A14,'2021'!A:A,'2021'!X:X,"")</f>
        <v/>
      </c>
      <c r="C14" t="str">
        <f>_xlfn.XLOOKUP(A14,'2021'!A:A,'2021'!V:V,"")</f>
        <v/>
      </c>
      <c r="D14" t="str">
        <f>_xlfn.XLOOKUP(A14,'2022'!A:A,'2022'!X:X,"")</f>
        <v/>
      </c>
      <c r="E14">
        <f>_xlfn.XLOOKUP(A14,'2022'!A:A,'2022'!W:W,"")</f>
        <v>1</v>
      </c>
      <c r="F14" t="str">
        <f>_xlfn.XLOOKUP(A14,'2023'!B:B,'2023'!AF:AF,"")</f>
        <v/>
      </c>
      <c r="G14">
        <f>_xlfn.XLOOKUP(A14,'2023'!B:B,'2023'!AE:AE,"")</f>
        <v>1</v>
      </c>
      <c r="H14" t="str">
        <f>_xlfn.XLOOKUP(A14,'2024'!B:B,'2024'!BW:BW,"")</f>
        <v/>
      </c>
      <c r="I14">
        <f>_xlfn.XLOOKUP(A14,'2024'!B:B,'2024'!AZ:AZ,"")</f>
        <v>1</v>
      </c>
      <c r="J14">
        <f>_xlfn.XLOOKUP(A14,'2025'!A:A,'2025'!C:C,"")</f>
        <v>1</v>
      </c>
      <c r="K14">
        <f>_xlfn.XLOOKUP(A14,'2025'!A:A,'2025'!F:F,"")</f>
        <v>1</v>
      </c>
    </row>
    <row r="15" spans="1:11">
      <c r="A15" t="str">
        <v>Exxon Mobil</v>
      </c>
      <c r="B15" t="str">
        <f>_xlfn.XLOOKUP(A15,'2021'!A:A,'2021'!X:X,"")</f>
        <v/>
      </c>
      <c r="C15" t="str">
        <f>_xlfn.XLOOKUP(A15,'2021'!A:A,'2021'!V:V,"")</f>
        <v/>
      </c>
      <c r="D15" t="str">
        <f>_xlfn.XLOOKUP(A15,'2022'!A:A,'2022'!X:X,"")</f>
        <v/>
      </c>
      <c r="E15">
        <f>_xlfn.XLOOKUP(A15,'2022'!A:A,'2022'!W:W,"")</f>
        <v>1</v>
      </c>
      <c r="F15" t="str">
        <f>_xlfn.XLOOKUP(A15,'2023'!B:B,'2023'!AF:AF,"")</f>
        <v/>
      </c>
      <c r="G15">
        <f>_xlfn.XLOOKUP(A15,'2023'!B:B,'2023'!AE:AE,"")</f>
        <v>1</v>
      </c>
      <c r="H15" t="str">
        <f>_xlfn.XLOOKUP(A15,'2024'!B:B,'2024'!BW:BW,"")</f>
        <v/>
      </c>
      <c r="I15">
        <f>_xlfn.XLOOKUP(A15,'2024'!B:B,'2024'!AZ:AZ,"")</f>
        <v>1</v>
      </c>
      <c r="J15">
        <f>_xlfn.XLOOKUP(A15,'2025'!A:A,'2025'!C:C,"")</f>
        <v>0</v>
      </c>
      <c r="K15">
        <f>_xlfn.XLOOKUP(A15,'2025'!A:A,'2025'!F:F,"")</f>
        <v>1</v>
      </c>
    </row>
    <row r="16" spans="1:11">
      <c r="A16" t="str">
        <v>Toyota Motor</v>
      </c>
      <c r="B16" t="str">
        <f>_xlfn.XLOOKUP(A16,'2021'!A:A,'2021'!X:X,"")</f>
        <v/>
      </c>
      <c r="C16" t="str">
        <f>_xlfn.XLOOKUP(A16,'2021'!A:A,'2021'!V:V,"")</f>
        <v/>
      </c>
      <c r="D16" t="str">
        <f>_xlfn.XLOOKUP(A16,'2022'!A:A,'2022'!X:X,"")</f>
        <v/>
      </c>
      <c r="E16" t="str">
        <f>_xlfn.XLOOKUP(A16,'2022'!A:A,'2022'!W:W,"")</f>
        <v/>
      </c>
      <c r="F16">
        <f>_xlfn.XLOOKUP(A16,'2023'!B:B,'2023'!AF:AF,"")</f>
        <v>1</v>
      </c>
      <c r="G16" t="str">
        <f>_xlfn.XLOOKUP(A16,'2023'!B:B,'2023'!AE:AE,"")</f>
        <v/>
      </c>
      <c r="H16">
        <f>_xlfn.XLOOKUP(A16,'2024'!B:B,'2024'!BW:BW,"")</f>
        <v>1</v>
      </c>
      <c r="I16">
        <f>_xlfn.XLOOKUP(A16,'2024'!B:B,'2024'!AZ:AZ,"")</f>
        <v>0</v>
      </c>
      <c r="J16">
        <f>_xlfn.XLOOKUP(A16,'2025'!A:A,'2025'!C:C,"")</f>
        <v>1</v>
      </c>
      <c r="K16">
        <f>_xlfn.XLOOKUP(A16,'2025'!A:A,'2025'!F:F,"")</f>
        <v>0</v>
      </c>
    </row>
    <row r="17" spans="1:11">
      <c r="A17" t="str">
        <v>China State Construction Engineering</v>
      </c>
      <c r="B17" t="str">
        <f>_xlfn.XLOOKUP(A17,'2021'!A:A,'2021'!X:X,"")</f>
        <v/>
      </c>
      <c r="C17" t="str">
        <f>_xlfn.XLOOKUP(A17,'2021'!A:A,'2021'!V:V,"")</f>
        <v/>
      </c>
      <c r="D17" t="str">
        <f>_xlfn.XLOOKUP(A17,'2022'!A:A,'2022'!X:X,"")</f>
        <v/>
      </c>
      <c r="E17" t="str">
        <f>_xlfn.XLOOKUP(A17,'2022'!A:A,'2022'!W:W,"")</f>
        <v/>
      </c>
      <c r="F17" t="str">
        <f>_xlfn.XLOOKUP(A17,'2023'!B:B,'2023'!AF:AF,"")</f>
        <v/>
      </c>
      <c r="G17" t="str">
        <f>_xlfn.XLOOKUP(A17,'2023'!B:B,'2023'!AE:AE,"")</f>
        <v/>
      </c>
      <c r="H17" t="str">
        <f>_xlfn.XLOOKUP(A17,'2024'!B:B,'2024'!BW:BW,"")</f>
        <v/>
      </c>
      <c r="I17">
        <f>_xlfn.XLOOKUP(A17,'2024'!B:B,'2024'!AZ:AZ,"")</f>
        <v>0</v>
      </c>
      <c r="J17">
        <f>_xlfn.XLOOKUP(A17,'2025'!A:A,'2025'!C:C,"")</f>
        <v>0</v>
      </c>
      <c r="K17">
        <f>_xlfn.XLOOKUP(A17,'2025'!A:A,'2025'!F:F,"")</f>
        <v>0</v>
      </c>
    </row>
    <row r="18" spans="1:11">
      <c r="A18" t="str">
        <v>Cencora</v>
      </c>
      <c r="B18" t="str">
        <f>_xlfn.XLOOKUP(A18,'2021'!A:A,'2021'!X:X,"")</f>
        <v/>
      </c>
      <c r="C18" t="str">
        <f>_xlfn.XLOOKUP(A18,'2021'!A:A,'2021'!V:V,"")</f>
        <v/>
      </c>
      <c r="D18" t="str">
        <f>_xlfn.XLOOKUP(A18,'2022'!A:A,'2022'!X:X,"")</f>
        <v/>
      </c>
      <c r="E18" t="str">
        <f>_xlfn.XLOOKUP(A18,'2022'!A:A,'2022'!W:W,"")</f>
        <v/>
      </c>
      <c r="F18" t="str">
        <f>_xlfn.XLOOKUP(A18,'2023'!B:B,'2023'!AF:AF,"")</f>
        <v/>
      </c>
      <c r="G18" t="str">
        <f>_xlfn.XLOOKUP(A18,'2023'!B:B,'2023'!AE:AE,"")</f>
        <v/>
      </c>
      <c r="H18">
        <f>_xlfn.XLOOKUP(A18,'2024'!B:B,'2024'!BW:BW,"")</f>
        <v>1</v>
      </c>
      <c r="I18">
        <f>_xlfn.XLOOKUP(A18,'2024'!B:B,'2024'!AZ:AZ,"")</f>
        <v>0</v>
      </c>
      <c r="J18">
        <f>_xlfn.XLOOKUP(A18,'2025'!A:A,'2025'!C:C,"")</f>
        <v>1</v>
      </c>
      <c r="K18">
        <f>_xlfn.XLOOKUP(A18,'2025'!A:A,'2025'!F:F,"")</f>
        <v>0</v>
      </c>
    </row>
    <row r="19" spans="1:11">
      <c r="A19" t="str">
        <v>Shell</v>
      </c>
      <c r="B19" t="str">
        <f>_xlfn.XLOOKUP(A19,'2021'!A:A,'2021'!X:X,"")</f>
        <v/>
      </c>
      <c r="C19" t="str">
        <f>_xlfn.XLOOKUP(A19,'2021'!A:A,'2021'!V:V,"")</f>
        <v/>
      </c>
      <c r="D19" t="str">
        <f>_xlfn.XLOOKUP(A19,'2022'!A:A,'2022'!X:X,"")</f>
        <v/>
      </c>
      <c r="E19">
        <f>_xlfn.XLOOKUP(A19,'2022'!A:A,'2022'!W:W,"")</f>
        <v>1</v>
      </c>
      <c r="F19" t="str">
        <f>_xlfn.XLOOKUP(A19,'2023'!B:B,'2023'!AF:AF,"")</f>
        <v/>
      </c>
      <c r="G19">
        <f>_xlfn.XLOOKUP(A19,'2023'!B:B,'2023'!AE:AE,"")</f>
        <v>1</v>
      </c>
      <c r="H19" t="str">
        <f>_xlfn.XLOOKUP(A19,'2024'!B:B,'2024'!BW:BW,"")</f>
        <v/>
      </c>
      <c r="I19">
        <f>_xlfn.XLOOKUP(A19,'2024'!B:B,'2024'!AZ:AZ,"")</f>
        <v>1</v>
      </c>
      <c r="J19">
        <f>_xlfn.XLOOKUP(A19,'2025'!A:A,'2025'!C:C,"")</f>
        <v>0</v>
      </c>
      <c r="K19">
        <f>_xlfn.XLOOKUP(A19,'2025'!A:A,'2025'!F:F,"")</f>
        <v>1</v>
      </c>
    </row>
    <row r="20" spans="1:11">
      <c r="A20" t="str">
        <v>JPMorgan Chase</v>
      </c>
      <c r="B20" t="str">
        <f>_xlfn.XLOOKUP(A20,'2021'!A:A,'2021'!X:X,"")</f>
        <v/>
      </c>
      <c r="C20" t="str">
        <f>_xlfn.XLOOKUP(A20,'2021'!A:A,'2021'!V:V,"")</f>
        <v/>
      </c>
      <c r="D20" t="str">
        <f>_xlfn.XLOOKUP(A20,'2022'!A:A,'2022'!X:X,"")</f>
        <v/>
      </c>
      <c r="E20" t="str">
        <f>_xlfn.XLOOKUP(A20,'2022'!A:A,'2022'!W:W,"")</f>
        <v/>
      </c>
      <c r="F20" t="str">
        <f>_xlfn.XLOOKUP(A20,'2023'!B:B,'2023'!AF:AF,"")</f>
        <v/>
      </c>
      <c r="G20">
        <f>_xlfn.XLOOKUP(A20,'2023'!B:B,'2023'!AE:AE,"")</f>
        <v>1</v>
      </c>
      <c r="H20" t="str">
        <f>_xlfn.XLOOKUP(A20,'2024'!B:B,'2024'!BW:BW,"")</f>
        <v/>
      </c>
      <c r="I20">
        <f>_xlfn.XLOOKUP(A20,'2024'!B:B,'2024'!AZ:AZ,"")</f>
        <v>1</v>
      </c>
      <c r="J20">
        <f>_xlfn.XLOOKUP(A20,'2025'!A:A,'2025'!C:C,"")</f>
        <v>0</v>
      </c>
      <c r="K20">
        <f>_xlfn.XLOOKUP(A20,'2025'!A:A,'2025'!F:F,"")</f>
        <v>1</v>
      </c>
    </row>
    <row r="21" spans="1:11">
      <c r="A21" t="str">
        <v>Costco Wholesale</v>
      </c>
      <c r="B21" t="str">
        <f>_xlfn.XLOOKUP(A21,'2021'!A:A,'2021'!X:X,"")</f>
        <v/>
      </c>
      <c r="C21" t="str">
        <f>_xlfn.XLOOKUP(A21,'2021'!A:A,'2021'!V:V,"")</f>
        <v/>
      </c>
      <c r="D21" t="str">
        <f>_xlfn.XLOOKUP(A21,'2022'!A:A,'2022'!X:X,"")</f>
        <v/>
      </c>
      <c r="E21" t="str">
        <f>_xlfn.XLOOKUP(A21,'2022'!A:A,'2022'!W:W,"")</f>
        <v/>
      </c>
      <c r="F21" t="str">
        <f>_xlfn.XLOOKUP(A21,'2023'!B:B,'2023'!AF:AF,"")</f>
        <v/>
      </c>
      <c r="G21" t="str">
        <f>_xlfn.XLOOKUP(A21,'2023'!B:B,'2023'!AE:AE,"")</f>
        <v/>
      </c>
      <c r="H21" t="str">
        <f>_xlfn.XLOOKUP(A21,'2024'!B:B,'2024'!BW:BW,"")</f>
        <v/>
      </c>
      <c r="I21">
        <f>_xlfn.XLOOKUP(A21,'2024'!B:B,'2024'!AZ:AZ,"")</f>
        <v>0</v>
      </c>
      <c r="J21">
        <f>_xlfn.XLOOKUP(A21,'2025'!A:A,'2025'!C:C,"")</f>
        <v>0</v>
      </c>
      <c r="K21">
        <f>_xlfn.XLOOKUP(A21,'2025'!A:A,'2025'!F:F,"")</f>
        <v>0</v>
      </c>
    </row>
    <row r="22" spans="1:11">
      <c r="A22" t="str">
        <v>Cigna</v>
      </c>
      <c r="B22" t="str">
        <f>_xlfn.XLOOKUP(A22,'2021'!A:A,'2021'!X:X,"")</f>
        <v/>
      </c>
      <c r="C22" t="str">
        <f>_xlfn.XLOOKUP(A22,'2021'!A:A,'2021'!V:V,"")</f>
        <v/>
      </c>
      <c r="D22" t="str">
        <f>_xlfn.XLOOKUP(A22,'2022'!A:A,'2022'!X:X,"")</f>
        <v/>
      </c>
      <c r="E22" t="str">
        <f>_xlfn.XLOOKUP(A22,'2022'!A:A,'2022'!W:W,"")</f>
        <v/>
      </c>
      <c r="F22" t="str">
        <f>_xlfn.XLOOKUP(A22,'2023'!B:B,'2023'!AF:AF,"")</f>
        <v/>
      </c>
      <c r="G22" t="str">
        <f>_xlfn.XLOOKUP(A22,'2023'!B:B,'2023'!AE:AE,"")</f>
        <v/>
      </c>
      <c r="H22" t="str">
        <f>_xlfn.XLOOKUP(A22,'2024'!B:B,'2024'!BW:BW,"")</f>
        <v/>
      </c>
      <c r="I22">
        <f>_xlfn.XLOOKUP(A22,'2024'!B:B,'2024'!AZ:AZ,"")</f>
        <v>0</v>
      </c>
      <c r="J22">
        <f>_xlfn.XLOOKUP(A22,'2025'!A:A,'2025'!C:C,"")</f>
        <v>0</v>
      </c>
      <c r="K22">
        <f>_xlfn.XLOOKUP(A22,'2025'!A:A,'2025'!F:F,"")</f>
        <v>0</v>
      </c>
    </row>
    <row r="23" spans="1:11">
      <c r="A23" t="str">
        <v>Microsoft</v>
      </c>
      <c r="B23">
        <f>_xlfn.XLOOKUP(A23,'2021'!A:A,'2021'!X:X,"")</f>
        <v>1</v>
      </c>
      <c r="C23">
        <f>_xlfn.XLOOKUP(A23,'2021'!A:A,'2021'!V:V,"")</f>
        <v>1</v>
      </c>
      <c r="D23">
        <f>_xlfn.XLOOKUP(A23,'2022'!A:A,'2022'!X:X,"")</f>
        <v>1</v>
      </c>
      <c r="E23">
        <f>_xlfn.XLOOKUP(A23,'2022'!A:A,'2022'!W:W,"")</f>
        <v>1</v>
      </c>
      <c r="F23">
        <f>_xlfn.XLOOKUP(A23,'2023'!B:B,'2023'!AF:AF,"")</f>
        <v>1</v>
      </c>
      <c r="G23">
        <f>_xlfn.XLOOKUP(A23,'2023'!B:B,'2023'!AE:AE,"")</f>
        <v>1</v>
      </c>
      <c r="H23">
        <f>_xlfn.XLOOKUP(A23,'2024'!B:B,'2024'!BW:BW,"")</f>
        <v>1</v>
      </c>
      <c r="I23">
        <f>_xlfn.XLOOKUP(A23,'2024'!B:B,'2024'!AZ:AZ,"")</f>
        <v>0</v>
      </c>
      <c r="J23">
        <f>_xlfn.XLOOKUP(A23,'2025'!A:A,'2025'!C:C,"")</f>
        <v>1</v>
      </c>
      <c r="K23">
        <f>_xlfn.XLOOKUP(A23,'2025'!A:A,'2025'!F:F,"")</f>
        <v>0</v>
      </c>
    </row>
    <row r="24" spans="1:11">
      <c r="A24" t="str">
        <v>Trafigura Group</v>
      </c>
      <c r="B24" t="str">
        <f>_xlfn.XLOOKUP(A24,'2021'!A:A,'2021'!X:X,"")</f>
        <v/>
      </c>
      <c r="C24" t="str">
        <f>_xlfn.XLOOKUP(A24,'2021'!A:A,'2021'!V:V,"")</f>
        <v/>
      </c>
      <c r="D24" t="str">
        <f>_xlfn.XLOOKUP(A24,'2022'!A:A,'2022'!X:X,"")</f>
        <v/>
      </c>
      <c r="E24" t="str">
        <f>_xlfn.XLOOKUP(A24,'2022'!A:A,'2022'!W:W,"")</f>
        <v/>
      </c>
      <c r="F24" t="str">
        <f>_xlfn.XLOOKUP(A24,'2023'!B:B,'2023'!AF:AF,"")</f>
        <v/>
      </c>
      <c r="G24" t="str">
        <f>_xlfn.XLOOKUP(A24,'2023'!B:B,'2023'!AE:AE,"")</f>
        <v/>
      </c>
      <c r="H24" t="str">
        <f>_xlfn.XLOOKUP(A24,'2024'!B:B,'2024'!BW:BW,"")</f>
        <v/>
      </c>
      <c r="I24">
        <f>_xlfn.XLOOKUP(A24,'2024'!B:B,'2024'!AZ:AZ,"")</f>
        <v>0</v>
      </c>
      <c r="J24">
        <f>_xlfn.XLOOKUP(A24,'2025'!A:A,'2025'!C:C,"")</f>
        <v>0</v>
      </c>
      <c r="K24">
        <f>_xlfn.XLOOKUP(A24,'2025'!A:A,'2025'!F:F,"")</f>
        <v>0</v>
      </c>
    </row>
    <row r="25" spans="1:11">
      <c r="A25" t="str">
        <v>Glencore</v>
      </c>
      <c r="B25" t="str">
        <f>_xlfn.XLOOKUP(A25,'2021'!A:A,'2021'!X:X,"")</f>
        <v/>
      </c>
      <c r="C25">
        <f>_xlfn.XLOOKUP(A25,'2021'!A:A,'2021'!V:V,"")</f>
        <v>1</v>
      </c>
      <c r="D25" t="str">
        <f>_xlfn.XLOOKUP(A25,'2022'!A:A,'2022'!X:X,"")</f>
        <v/>
      </c>
      <c r="E25">
        <f>_xlfn.XLOOKUP(A25,'2022'!A:A,'2022'!W:W,"")</f>
        <v>1</v>
      </c>
      <c r="F25" t="str">
        <f>_xlfn.XLOOKUP(A25,'2023'!B:B,'2023'!AF:AF,"")</f>
        <v/>
      </c>
      <c r="G25">
        <f>_xlfn.XLOOKUP(A25,'2023'!B:B,'2023'!AE:AE,"")</f>
        <v>1</v>
      </c>
      <c r="H25" t="str">
        <f>_xlfn.XLOOKUP(A25,'2024'!B:B,'2024'!BW:BW,"")</f>
        <v/>
      </c>
      <c r="I25">
        <f>_xlfn.XLOOKUP(A25,'2024'!B:B,'2024'!AZ:AZ,"")</f>
        <v>1</v>
      </c>
      <c r="J25">
        <f>_xlfn.XLOOKUP(A25,'2025'!A:A,'2025'!C:C,"")</f>
        <v>0</v>
      </c>
      <c r="K25">
        <f>_xlfn.XLOOKUP(A25,'2025'!A:A,'2025'!F:F,"")</f>
        <v>1</v>
      </c>
    </row>
    <row r="26" spans="1:11">
      <c r="A26" t="str">
        <v>Cardinal Health</v>
      </c>
      <c r="B26" t="str">
        <f>_xlfn.XLOOKUP(A26,'2021'!A:A,'2021'!X:X,"")</f>
        <v/>
      </c>
      <c r="C26" t="str">
        <f>_xlfn.XLOOKUP(A26,'2021'!A:A,'2021'!V:V,"")</f>
        <v/>
      </c>
      <c r="D26" t="str">
        <f>_xlfn.XLOOKUP(A26,'2022'!A:A,'2022'!X:X,"")</f>
        <v/>
      </c>
      <c r="E26" t="str">
        <f>_xlfn.XLOOKUP(A26,'2022'!A:A,'2022'!W:W,"")</f>
        <v/>
      </c>
      <c r="F26" t="str">
        <f>_xlfn.XLOOKUP(A26,'2023'!B:B,'2023'!AF:AF,"")</f>
        <v/>
      </c>
      <c r="G26" t="str">
        <f>_xlfn.XLOOKUP(A26,'2023'!B:B,'2023'!AE:AE,"")</f>
        <v/>
      </c>
      <c r="H26">
        <f>_xlfn.XLOOKUP(A26,'2024'!B:B,'2024'!BW:BW,"")</f>
        <v>1</v>
      </c>
      <c r="I26">
        <f>_xlfn.XLOOKUP(A26,'2024'!B:B,'2024'!AZ:AZ,"")</f>
        <v>0</v>
      </c>
      <c r="J26">
        <f>_xlfn.XLOOKUP(A26,'2025'!A:A,'2025'!C:C,"")</f>
        <v>1</v>
      </c>
      <c r="K26">
        <f>_xlfn.XLOOKUP(A26,'2025'!A:A,'2025'!F:F,"")</f>
        <v>0</v>
      </c>
    </row>
    <row r="27" spans="1:11">
      <c r="A27" t="str">
        <v>Industrial &amp; Commercial Bank of China</v>
      </c>
      <c r="B27" t="str">
        <f>_xlfn.XLOOKUP(A27,'2021'!A:A,'2021'!X:X,"")</f>
        <v/>
      </c>
      <c r="C27" t="str">
        <f>_xlfn.XLOOKUP(A27,'2021'!A:A,'2021'!V:V,"")</f>
        <v/>
      </c>
      <c r="D27" t="str">
        <f>_xlfn.XLOOKUP(A27,'2022'!A:A,'2022'!X:X,"")</f>
        <v/>
      </c>
      <c r="E27" t="str">
        <f>_xlfn.XLOOKUP(A27,'2022'!A:A,'2022'!W:W,"")</f>
        <v/>
      </c>
      <c r="F27" t="str">
        <f>_xlfn.XLOOKUP(A27,'2023'!B:B,'2023'!AF:AF,"")</f>
        <v/>
      </c>
      <c r="G27" t="str">
        <f>_xlfn.XLOOKUP(A27,'2023'!B:B,'2023'!AE:AE,"")</f>
        <v/>
      </c>
      <c r="H27" t="str">
        <f>_xlfn.XLOOKUP(A27,'2024'!B:B,'2024'!BW:BW,"")</f>
        <v/>
      </c>
      <c r="I27">
        <f>_xlfn.XLOOKUP(A27,'2024'!B:B,'2024'!AZ:AZ,"")</f>
        <v>0</v>
      </c>
      <c r="J27">
        <f>_xlfn.XLOOKUP(A27,'2025'!A:A,'2025'!C:C,"")</f>
        <v>0</v>
      </c>
      <c r="K27">
        <f>_xlfn.XLOOKUP(A27,'2025'!A:A,'2025'!F:F,"")</f>
        <v>0</v>
      </c>
    </row>
    <row r="28" spans="1:11">
      <c r="A28" t="str">
        <v>Samsung Electronics</v>
      </c>
      <c r="B28" t="str">
        <f>_xlfn.XLOOKUP(A28,'2021'!A:A,'2021'!X:X,"")</f>
        <v/>
      </c>
      <c r="C28" t="str">
        <f>_xlfn.XLOOKUP(A28,'2021'!A:A,'2021'!V:V,"")</f>
        <v/>
      </c>
      <c r="D28" t="str">
        <f>_xlfn.XLOOKUP(A28,'2022'!A:A,'2022'!X:X,"")</f>
        <v/>
      </c>
      <c r="E28" t="str">
        <f>_xlfn.XLOOKUP(A28,'2022'!A:A,'2022'!W:W,"")</f>
        <v/>
      </c>
      <c r="F28" t="str">
        <f>_xlfn.XLOOKUP(A28,'2023'!B:B,'2023'!AF:AF,"")</f>
        <v/>
      </c>
      <c r="G28">
        <f>_xlfn.XLOOKUP(A28,'2023'!B:B,'2023'!AE:AE,"")</f>
        <v>1</v>
      </c>
      <c r="H28" t="str">
        <f>_xlfn.XLOOKUP(A28,'2024'!B:B,'2024'!BW:BW,"")</f>
        <v/>
      </c>
      <c r="I28">
        <f>_xlfn.XLOOKUP(A28,'2024'!B:B,'2024'!AZ:AZ,"")</f>
        <v>1</v>
      </c>
      <c r="J28">
        <f>_xlfn.XLOOKUP(A28,'2025'!A:A,'2025'!C:C,"")</f>
        <v>0</v>
      </c>
      <c r="K28">
        <f>_xlfn.XLOOKUP(A28,'2025'!A:A,'2025'!F:F,"")</f>
        <v>1</v>
      </c>
    </row>
    <row r="29" spans="1:11">
      <c r="A29" t="str">
        <v>Hon Hai Precision Industry</v>
      </c>
      <c r="B29" t="str">
        <f>_xlfn.XLOOKUP(A29,'2021'!A:A,'2021'!X:X,"")</f>
        <v/>
      </c>
      <c r="C29">
        <f>_xlfn.XLOOKUP(A29,'2021'!A:A,'2021'!V:V,"")</f>
        <v>1</v>
      </c>
      <c r="D29" t="str">
        <f>_xlfn.XLOOKUP(A29,'2022'!A:A,'2022'!X:X,"")</f>
        <v/>
      </c>
      <c r="E29">
        <f>_xlfn.XLOOKUP(A29,'2022'!A:A,'2022'!W:W,"")</f>
        <v>1</v>
      </c>
      <c r="F29">
        <f>_xlfn.XLOOKUP(A29,'2023'!B:B,'2023'!AF:AF,"")</f>
        <v>1</v>
      </c>
      <c r="G29">
        <f>_xlfn.XLOOKUP(A29,'2023'!B:B,'2023'!AE:AE,"")</f>
        <v>1</v>
      </c>
      <c r="H29">
        <f>_xlfn.XLOOKUP(A29,'2024'!B:B,'2024'!BW:BW,"")</f>
        <v>1</v>
      </c>
      <c r="I29">
        <f>_xlfn.XLOOKUP(A29,'2024'!B:B,'2024'!AZ:AZ,"")</f>
        <v>1</v>
      </c>
      <c r="J29">
        <f>_xlfn.XLOOKUP(A29,'2025'!A:A,'2025'!C:C,"")</f>
        <v>1</v>
      </c>
      <c r="K29">
        <f>_xlfn.XLOOKUP(A29,'2025'!A:A,'2025'!F:F,"")</f>
        <v>1</v>
      </c>
    </row>
    <row r="30" spans="1:11">
      <c r="A30" t="str">
        <v>Chevron</v>
      </c>
      <c r="B30" t="str">
        <f>_xlfn.XLOOKUP(A30,'2021'!A:A,'2021'!X:X,"")</f>
        <v/>
      </c>
      <c r="C30" t="str">
        <f>_xlfn.XLOOKUP(A30,'2021'!A:A,'2021'!V:V,"")</f>
        <v/>
      </c>
      <c r="D30" t="str">
        <f>_xlfn.XLOOKUP(A30,'2022'!A:A,'2022'!X:X,"")</f>
        <v/>
      </c>
      <c r="E30">
        <f>_xlfn.XLOOKUP(A30,'2022'!A:A,'2022'!W:W,"")</f>
        <v>1</v>
      </c>
      <c r="F30" t="str">
        <f>_xlfn.XLOOKUP(A30,'2023'!B:B,'2023'!AF:AF,"")</f>
        <v/>
      </c>
      <c r="G30">
        <f>_xlfn.XLOOKUP(A30,'2023'!B:B,'2023'!AE:AE,"")</f>
        <v>1</v>
      </c>
      <c r="H30" t="str">
        <f>_xlfn.XLOOKUP(A30,'2024'!B:B,'2024'!BW:BW,"")</f>
        <v/>
      </c>
      <c r="I30">
        <f>_xlfn.XLOOKUP(A30,'2024'!B:B,'2024'!AZ:AZ,"")</f>
        <v>1</v>
      </c>
      <c r="J30">
        <f>_xlfn.XLOOKUP(A30,'2025'!A:A,'2025'!C:C,"")</f>
        <v>0</v>
      </c>
      <c r="K30">
        <f>_xlfn.XLOOKUP(A30,'2025'!A:A,'2025'!F:F,"")</f>
        <v>1</v>
      </c>
    </row>
    <row r="31" spans="1:11">
      <c r="A31" t="str">
        <v>Agricultural Bank of China</v>
      </c>
      <c r="B31" t="str">
        <f>_xlfn.XLOOKUP(A31,'2021'!A:A,'2021'!X:X,"")</f>
        <v/>
      </c>
      <c r="C31" t="str">
        <f>_xlfn.XLOOKUP(A31,'2021'!A:A,'2021'!V:V,"")</f>
        <v/>
      </c>
      <c r="D31" t="str">
        <f>_xlfn.XLOOKUP(A31,'2022'!A:A,'2022'!X:X,"")</f>
        <v/>
      </c>
      <c r="E31" t="str">
        <f>_xlfn.XLOOKUP(A31,'2022'!A:A,'2022'!W:W,"")</f>
        <v/>
      </c>
      <c r="F31" t="str">
        <f>_xlfn.XLOOKUP(A31,'2023'!B:B,'2023'!AF:AF,"")</f>
        <v/>
      </c>
      <c r="G31" t="str">
        <f>_xlfn.XLOOKUP(A31,'2023'!B:B,'2023'!AE:AE,"")</f>
        <v/>
      </c>
      <c r="H31" t="str">
        <f>_xlfn.XLOOKUP(A31,'2024'!B:B,'2024'!BW:BW,"")</f>
        <v/>
      </c>
      <c r="I31">
        <f>_xlfn.XLOOKUP(A31,'2024'!B:B,'2024'!AZ:AZ,"")</f>
        <v>0</v>
      </c>
      <c r="J31">
        <f>_xlfn.XLOOKUP(A31,'2025'!A:A,'2025'!C:C,"")</f>
        <v>0</v>
      </c>
      <c r="K31">
        <f>_xlfn.XLOOKUP(A31,'2025'!A:A,'2025'!F:F,"")</f>
        <v>0</v>
      </c>
    </row>
    <row r="32" spans="1:11">
      <c r="A32" t="str">
        <v>China Construction Bank</v>
      </c>
      <c r="B32" t="str">
        <f>_xlfn.XLOOKUP(A32,'2021'!A:A,'2021'!X:X,"")</f>
        <v/>
      </c>
      <c r="C32" t="str">
        <f>_xlfn.XLOOKUP(A32,'2021'!A:A,'2021'!V:V,"")</f>
        <v/>
      </c>
      <c r="D32" t="str">
        <f>_xlfn.XLOOKUP(A32,'2022'!A:A,'2022'!X:X,"")</f>
        <v/>
      </c>
      <c r="E32" t="str">
        <f>_xlfn.XLOOKUP(A32,'2022'!A:A,'2022'!W:W,"")</f>
        <v/>
      </c>
      <c r="F32" t="str">
        <f>_xlfn.XLOOKUP(A32,'2023'!B:B,'2023'!AF:AF,"")</f>
        <v/>
      </c>
      <c r="G32" t="str">
        <f>_xlfn.XLOOKUP(A32,'2023'!B:B,'2023'!AE:AE,"")</f>
        <v/>
      </c>
      <c r="H32" t="str">
        <f>_xlfn.XLOOKUP(A32,'2024'!B:B,'2024'!BW:BW,"")</f>
        <v/>
      </c>
      <c r="I32">
        <f>_xlfn.XLOOKUP(A32,'2024'!B:B,'2024'!AZ:AZ,"")</f>
        <v>0</v>
      </c>
      <c r="J32">
        <f>_xlfn.XLOOKUP(A32,'2025'!A:A,'2025'!C:C,"")</f>
        <v>0</v>
      </c>
      <c r="K32">
        <f>_xlfn.XLOOKUP(A32,'2025'!A:A,'2025'!F:F,"")</f>
        <v>0</v>
      </c>
    </row>
    <row r="33" spans="1:11">
      <c r="A33" t="str">
        <v>TotalEnergies</v>
      </c>
      <c r="B33" t="str">
        <f>_xlfn.XLOOKUP(A33,'2021'!A:A,'2021'!X:X,"")</f>
        <v/>
      </c>
      <c r="C33">
        <f>_xlfn.XLOOKUP(A33,'2021'!A:A,'2021'!V:V,"")</f>
        <v>1</v>
      </c>
      <c r="D33" t="str">
        <f>_xlfn.XLOOKUP(A33,'2022'!A:A,'2022'!X:X,"")</f>
        <v/>
      </c>
      <c r="E33">
        <f>_xlfn.XLOOKUP(A33,'2022'!A:A,'2022'!W:W,"")</f>
        <v>1</v>
      </c>
      <c r="F33" t="str">
        <f>_xlfn.XLOOKUP(A33,'2023'!B:B,'2023'!AF:AF,"")</f>
        <v/>
      </c>
      <c r="G33">
        <f>_xlfn.XLOOKUP(A33,'2023'!B:B,'2023'!AE:AE,"")</f>
        <v>1</v>
      </c>
      <c r="H33" t="str">
        <f>_xlfn.XLOOKUP(A33,'2024'!B:B,'2024'!BW:BW,"")</f>
        <v/>
      </c>
      <c r="I33">
        <f>_xlfn.XLOOKUP(A33,'2024'!B:B,'2024'!AZ:AZ,"")</f>
        <v>0</v>
      </c>
      <c r="J33">
        <f>_xlfn.XLOOKUP(A33,'2025'!A:A,'2025'!C:C,"")</f>
        <v>0</v>
      </c>
      <c r="K33">
        <f>_xlfn.XLOOKUP(A33,'2025'!A:A,'2025'!F:F,"")</f>
        <v>1</v>
      </c>
    </row>
    <row r="34" spans="1:11">
      <c r="A34" t="str">
        <v>BP</v>
      </c>
      <c r="B34" t="str">
        <f>_xlfn.XLOOKUP(A34,'2021'!A:A,'2021'!X:X,"")</f>
        <v/>
      </c>
      <c r="C34">
        <f>_xlfn.XLOOKUP(A34,'2021'!A:A,'2021'!V:V,"")</f>
        <v>1</v>
      </c>
      <c r="D34" t="str">
        <f>_xlfn.XLOOKUP(A34,'2022'!A:A,'2022'!X:X,"")</f>
        <v/>
      </c>
      <c r="E34">
        <f>_xlfn.XLOOKUP(A34,'2022'!A:A,'2022'!W:W,"")</f>
        <v>1</v>
      </c>
      <c r="F34" t="str">
        <f>_xlfn.XLOOKUP(A34,'2023'!B:B,'2023'!AF:AF,"")</f>
        <v/>
      </c>
      <c r="G34">
        <f>_xlfn.XLOOKUP(A34,'2023'!B:B,'2023'!AE:AE,"")</f>
        <v>1</v>
      </c>
      <c r="H34" t="str">
        <f>_xlfn.XLOOKUP(A34,'2024'!B:B,'2024'!BW:BW,"")</f>
        <v/>
      </c>
      <c r="I34">
        <f>_xlfn.XLOOKUP(A34,'2024'!B:B,'2024'!AZ:AZ,"")</f>
        <v>1</v>
      </c>
      <c r="J34">
        <f>_xlfn.XLOOKUP(A34,'2025'!A:A,'2025'!C:C,"")</f>
        <v>0</v>
      </c>
      <c r="K34">
        <f>_xlfn.XLOOKUP(A34,'2025'!A:A,'2025'!F:F,"")</f>
        <v>1</v>
      </c>
    </row>
    <row r="35" spans="1:11">
      <c r="A35" t="str">
        <v>Bank of America</v>
      </c>
      <c r="B35" t="str">
        <f>_xlfn.XLOOKUP(A35,'2021'!A:A,'2021'!X:X,"")</f>
        <v/>
      </c>
      <c r="C35">
        <f>_xlfn.XLOOKUP(A35,'2021'!A:A,'2021'!V:V,"")</f>
        <v>1</v>
      </c>
      <c r="D35" t="str">
        <f>_xlfn.XLOOKUP(A35,'2022'!A:A,'2022'!X:X,"")</f>
        <v/>
      </c>
      <c r="E35">
        <f>_xlfn.XLOOKUP(A35,'2022'!A:A,'2022'!W:W,"")</f>
        <v>1</v>
      </c>
      <c r="F35" t="str">
        <f>_xlfn.XLOOKUP(A35,'2023'!B:B,'2023'!AF:AF,"")</f>
        <v/>
      </c>
      <c r="G35">
        <f>_xlfn.XLOOKUP(A35,'2023'!B:B,'2023'!AE:AE,"")</f>
        <v>1</v>
      </c>
      <c r="H35" t="str">
        <f>_xlfn.XLOOKUP(A35,'2024'!B:B,'2024'!BW:BW,"")</f>
        <v/>
      </c>
      <c r="I35">
        <f>_xlfn.XLOOKUP(A35,'2024'!B:B,'2024'!AZ:AZ,"")</f>
        <v>1</v>
      </c>
      <c r="J35">
        <f>_xlfn.XLOOKUP(A35,'2025'!A:A,'2025'!C:C,"")</f>
        <v>0</v>
      </c>
      <c r="K35">
        <f>_xlfn.XLOOKUP(A35,'2025'!A:A,'2025'!F:F,"")</f>
        <v>1</v>
      </c>
    </row>
    <row r="36" spans="1:11">
      <c r="A36" t="str">
        <v>General Motors</v>
      </c>
      <c r="B36">
        <f>_xlfn.XLOOKUP(A36,'2021'!A:A,'2021'!X:X,"")</f>
        <v>1</v>
      </c>
      <c r="C36" t="str">
        <f>_xlfn.XLOOKUP(A36,'2021'!A:A,'2021'!V:V,"")</f>
        <v/>
      </c>
      <c r="D36">
        <f>_xlfn.XLOOKUP(A36,'2022'!A:A,'2022'!X:X,"")</f>
        <v>1</v>
      </c>
      <c r="E36" t="str">
        <f>_xlfn.XLOOKUP(A36,'2022'!A:A,'2022'!W:W,"")</f>
        <v/>
      </c>
      <c r="F36">
        <f>_xlfn.XLOOKUP(A36,'2023'!B:B,'2023'!AF:AF,"")</f>
        <v>1</v>
      </c>
      <c r="G36" t="str">
        <f>_xlfn.XLOOKUP(A36,'2023'!B:B,'2023'!AE:AE,"")</f>
        <v/>
      </c>
      <c r="H36">
        <f>_xlfn.XLOOKUP(A36,'2024'!B:B,'2024'!BW:BW,"")</f>
        <v>1</v>
      </c>
      <c r="I36">
        <f>_xlfn.XLOOKUP(A36,'2024'!B:B,'2024'!AZ:AZ,"")</f>
        <v>0</v>
      </c>
      <c r="J36">
        <f>_xlfn.XLOOKUP(A36,'2025'!A:A,'2025'!C:C,"")</f>
        <v>1</v>
      </c>
      <c r="K36">
        <f>_xlfn.XLOOKUP(A36,'2025'!A:A,'2025'!F:F,"")</f>
        <v>0</v>
      </c>
    </row>
    <row r="37" spans="1:11">
      <c r="A37" t="str">
        <v>Ford Motor</v>
      </c>
      <c r="B37">
        <f>_xlfn.XLOOKUP(A37,'2021'!A:A,'2021'!X:X,"")</f>
        <v>1</v>
      </c>
      <c r="C37" t="str">
        <f>_xlfn.XLOOKUP(A37,'2021'!A:A,'2021'!V:V,"")</f>
        <v/>
      </c>
      <c r="D37">
        <f>_xlfn.XLOOKUP(A37,'2022'!A:A,'2022'!X:X,"")</f>
        <v>1</v>
      </c>
      <c r="E37" t="str">
        <f>_xlfn.XLOOKUP(A37,'2022'!A:A,'2022'!W:W,"")</f>
        <v/>
      </c>
      <c r="F37">
        <f>_xlfn.XLOOKUP(A37,'2023'!B:B,'2023'!AF:AF,"")</f>
        <v>1</v>
      </c>
      <c r="G37" t="str">
        <f>_xlfn.XLOOKUP(A37,'2023'!B:B,'2023'!AE:AE,"")</f>
        <v/>
      </c>
      <c r="H37">
        <f>_xlfn.XLOOKUP(A37,'2024'!B:B,'2024'!BW:BW,"")</f>
        <v>1</v>
      </c>
      <c r="I37">
        <f>_xlfn.XLOOKUP(A37,'2024'!B:B,'2024'!AZ:AZ,"")</f>
        <v>0</v>
      </c>
      <c r="J37">
        <f>_xlfn.XLOOKUP(A37,'2025'!A:A,'2025'!C:C,"")</f>
        <v>1</v>
      </c>
      <c r="K37">
        <f>_xlfn.XLOOKUP(A37,'2025'!A:A,'2025'!F:F,"")</f>
        <v>0</v>
      </c>
    </row>
    <row r="38" spans="1:11">
      <c r="A38" t="str">
        <v>Elevance Health</v>
      </c>
      <c r="B38" t="str">
        <f>_xlfn.XLOOKUP(A38,'2021'!A:A,'2021'!X:X,"")</f>
        <v/>
      </c>
      <c r="C38" t="str">
        <f>_xlfn.XLOOKUP(A38,'2021'!A:A,'2021'!V:V,"")</f>
        <v/>
      </c>
      <c r="D38" t="str">
        <f>_xlfn.XLOOKUP(A38,'2022'!A:A,'2022'!X:X,"")</f>
        <v/>
      </c>
      <c r="E38" t="str">
        <f>_xlfn.XLOOKUP(A38,'2022'!A:A,'2022'!W:W,"")</f>
        <v/>
      </c>
      <c r="F38" t="str">
        <f>_xlfn.XLOOKUP(A38,'2023'!B:B,'2023'!AF:AF,"")</f>
        <v/>
      </c>
      <c r="G38">
        <f>_xlfn.XLOOKUP(A38,'2023'!B:B,'2023'!AE:AE,"")</f>
        <v>1</v>
      </c>
      <c r="H38" t="str">
        <f>_xlfn.XLOOKUP(A38,'2024'!B:B,'2024'!BW:BW,"")</f>
        <v/>
      </c>
      <c r="I38">
        <f>_xlfn.XLOOKUP(A38,'2024'!B:B,'2024'!AZ:AZ,"")</f>
        <v>1</v>
      </c>
      <c r="J38">
        <f>_xlfn.XLOOKUP(A38,'2025'!A:A,'2025'!C:C,"")</f>
        <v>1</v>
      </c>
      <c r="K38">
        <f>_xlfn.XLOOKUP(A38,'2025'!A:A,'2025'!F:F,"")</f>
        <v>1</v>
      </c>
    </row>
    <row r="39" spans="1:11">
      <c r="A39" t="str">
        <v>Bank of China</v>
      </c>
      <c r="B39" t="str">
        <f>_xlfn.XLOOKUP(A39,'2021'!A:A,'2021'!X:X,"")</f>
        <v/>
      </c>
      <c r="C39" t="str">
        <f>_xlfn.XLOOKUP(A39,'2021'!A:A,'2021'!V:V,"")</f>
        <v/>
      </c>
      <c r="D39" t="str">
        <f>_xlfn.XLOOKUP(A39,'2022'!A:A,'2022'!X:X,"")</f>
        <v/>
      </c>
      <c r="E39" t="str">
        <f>_xlfn.XLOOKUP(A39,'2022'!A:A,'2022'!W:W,"")</f>
        <v/>
      </c>
      <c r="F39" t="str">
        <f>_xlfn.XLOOKUP(A39,'2023'!B:B,'2023'!AF:AF,"")</f>
        <v/>
      </c>
      <c r="G39" t="str">
        <f>_xlfn.XLOOKUP(A39,'2023'!B:B,'2023'!AE:AE,"")</f>
        <v/>
      </c>
      <c r="H39" t="str">
        <f>_xlfn.XLOOKUP(A39,'2024'!B:B,'2024'!BW:BW,"")</f>
        <v/>
      </c>
      <c r="I39">
        <f>_xlfn.XLOOKUP(A39,'2024'!B:B,'2024'!AZ:AZ,"")</f>
        <v>0</v>
      </c>
      <c r="J39">
        <f>_xlfn.XLOOKUP(A39,'2025'!A:A,'2025'!C:C,"")</f>
        <v>0</v>
      </c>
      <c r="K39">
        <f>_xlfn.XLOOKUP(A39,'2025'!A:A,'2025'!F:F,"")</f>
        <v>0</v>
      </c>
    </row>
    <row r="40" spans="1:11">
      <c r="A40" t="str">
        <v>Citigroup</v>
      </c>
      <c r="B40" t="str">
        <f>_xlfn.XLOOKUP(A40,'2021'!A:A,'2021'!X:X,"")</f>
        <v/>
      </c>
      <c r="C40">
        <f>_xlfn.XLOOKUP(A40,'2021'!A:A,'2021'!V:V,"")</f>
        <v>1</v>
      </c>
      <c r="D40" t="str">
        <f>_xlfn.XLOOKUP(A40,'2022'!A:A,'2022'!X:X,"")</f>
        <v/>
      </c>
      <c r="E40">
        <f>_xlfn.XLOOKUP(A40,'2022'!A:A,'2022'!W:W,"")</f>
        <v>1</v>
      </c>
      <c r="F40" t="str">
        <f>_xlfn.XLOOKUP(A40,'2023'!B:B,'2023'!AF:AF,"")</f>
        <v/>
      </c>
      <c r="G40">
        <f>_xlfn.XLOOKUP(A40,'2023'!B:B,'2023'!AE:AE,"")</f>
        <v>1</v>
      </c>
      <c r="H40" t="str">
        <f>_xlfn.XLOOKUP(A40,'2024'!B:B,'2024'!BW:BW,"")</f>
        <v/>
      </c>
      <c r="I40">
        <f>_xlfn.XLOOKUP(A40,'2024'!B:B,'2024'!AZ:AZ,"")</f>
        <v>1</v>
      </c>
      <c r="J40">
        <f>_xlfn.XLOOKUP(A40,'2025'!A:A,'2025'!C:C,"")</f>
        <v>0</v>
      </c>
      <c r="K40">
        <f>_xlfn.XLOOKUP(A40,'2025'!A:A,'2025'!F:F,"")</f>
        <v>1</v>
      </c>
    </row>
    <row r="41" spans="1:11">
      <c r="A41" t="str">
        <v>Stellantis</v>
      </c>
      <c r="B41" t="str">
        <f>_xlfn.XLOOKUP(A41,'2021'!A:A,'2021'!X:X,"")</f>
        <v/>
      </c>
      <c r="C41" t="str">
        <f>_xlfn.XLOOKUP(A41,'2021'!A:A,'2021'!V:V,"")</f>
        <v/>
      </c>
      <c r="D41" t="str">
        <f>_xlfn.XLOOKUP(A41,'2022'!A:A,'2022'!X:X,"")</f>
        <v/>
      </c>
      <c r="E41">
        <f>_xlfn.XLOOKUP(A41,'2022'!A:A,'2022'!W:W,"")</f>
        <v>1</v>
      </c>
      <c r="F41" t="str">
        <f>_xlfn.XLOOKUP(A41,'2023'!B:B,'2023'!AF:AF,"")</f>
        <v/>
      </c>
      <c r="G41">
        <f>_xlfn.XLOOKUP(A41,'2023'!B:B,'2023'!AE:AE,"")</f>
        <v>1</v>
      </c>
      <c r="H41" t="str">
        <f>_xlfn.XLOOKUP(A41,'2024'!B:B,'2024'!BW:BW,"")</f>
        <v/>
      </c>
      <c r="I41">
        <f>_xlfn.XLOOKUP(A41,'2024'!B:B,'2024'!AZ:AZ,"")</f>
        <v>1</v>
      </c>
      <c r="J41">
        <f>_xlfn.XLOOKUP(A41,'2025'!A:A,'2025'!C:C,"")</f>
        <v>0</v>
      </c>
      <c r="K41">
        <f>_xlfn.XLOOKUP(A41,'2025'!A:A,'2025'!F:F,"")</f>
        <v>1</v>
      </c>
    </row>
    <row r="42" spans="1:11">
      <c r="A42" t="str">
        <v>Meta Platforms</v>
      </c>
      <c r="B42" t="str">
        <f>_xlfn.XLOOKUP(A42,'2021'!A:A,'2021'!X:X,"")</f>
        <v/>
      </c>
      <c r="C42" t="str">
        <f>_xlfn.XLOOKUP(A42,'2021'!A:A,'2021'!V:V,"")</f>
        <v/>
      </c>
      <c r="D42" t="str">
        <f>_xlfn.XLOOKUP(A42,'2022'!A:A,'2022'!X:X,"")</f>
        <v/>
      </c>
      <c r="E42">
        <f>_xlfn.XLOOKUP(A42,'2022'!A:A,'2022'!W:W,"")</f>
        <v>1</v>
      </c>
      <c r="F42" t="str">
        <f>_xlfn.XLOOKUP(A42,'2023'!B:B,'2023'!AF:AF,"")</f>
        <v/>
      </c>
      <c r="G42">
        <f>_xlfn.XLOOKUP(A42,'2023'!B:B,'2023'!AE:AE,"")</f>
        <v>1</v>
      </c>
      <c r="H42">
        <f>_xlfn.XLOOKUP(A42,'2024'!B:B,'2024'!BW:BW,"")</f>
        <v>1</v>
      </c>
      <c r="I42">
        <f>_xlfn.XLOOKUP(A42,'2024'!B:B,'2024'!AZ:AZ,"")</f>
        <v>1</v>
      </c>
      <c r="J42">
        <f>_xlfn.XLOOKUP(A42,'2025'!A:A,'2025'!C:C,"")</f>
        <v>1</v>
      </c>
      <c r="K42">
        <f>_xlfn.XLOOKUP(A42,'2025'!A:A,'2025'!F:F,"")</f>
        <v>1</v>
      </c>
    </row>
    <row r="43" spans="1:11">
      <c r="A43" t="str">
        <v>Centene</v>
      </c>
      <c r="B43" t="str">
        <f>_xlfn.XLOOKUP(A43,'2021'!A:A,'2021'!X:X,"")</f>
        <v/>
      </c>
      <c r="C43" t="str">
        <f>_xlfn.XLOOKUP(A43,'2021'!A:A,'2021'!V:V,"")</f>
        <v/>
      </c>
      <c r="D43" t="str">
        <f>_xlfn.XLOOKUP(A43,'2022'!A:A,'2022'!X:X,"")</f>
        <v/>
      </c>
      <c r="E43" t="str">
        <f>_xlfn.XLOOKUP(A43,'2022'!A:A,'2022'!W:W,"")</f>
        <v/>
      </c>
      <c r="F43" t="str">
        <f>_xlfn.XLOOKUP(A43,'2023'!B:B,'2023'!AF:AF,"")</f>
        <v/>
      </c>
      <c r="G43" t="str">
        <f>_xlfn.XLOOKUP(A43,'2023'!B:B,'2023'!AE:AE,"")</f>
        <v/>
      </c>
      <c r="H43" t="str">
        <f>_xlfn.XLOOKUP(A43,'2024'!B:B,'2024'!BW:BW,"")</f>
        <v/>
      </c>
      <c r="I43">
        <f>_xlfn.XLOOKUP(A43,'2024'!B:B,'2024'!AZ:AZ,"")</f>
        <v>0</v>
      </c>
      <c r="J43">
        <f>_xlfn.XLOOKUP(A43,'2025'!A:A,'2025'!C:C,"")</f>
        <v>0</v>
      </c>
      <c r="K43">
        <f>_xlfn.XLOOKUP(A43,'2025'!A:A,'2025'!F:F,"")</f>
        <v>0</v>
      </c>
    </row>
    <row r="44" spans="1:11">
      <c r="A44" t="str">
        <v>China Railway Engineering Group</v>
      </c>
      <c r="B44" t="str">
        <f>_xlfn.XLOOKUP(A44,'2021'!A:A,'2021'!X:X,"")</f>
        <v/>
      </c>
      <c r="C44" t="str">
        <f>_xlfn.XLOOKUP(A44,'2021'!A:A,'2021'!V:V,"")</f>
        <v/>
      </c>
      <c r="D44" t="str">
        <f>_xlfn.XLOOKUP(A44,'2022'!A:A,'2022'!X:X,"")</f>
        <v/>
      </c>
      <c r="E44" t="str">
        <f>_xlfn.XLOOKUP(A44,'2022'!A:A,'2022'!W:W,"")</f>
        <v/>
      </c>
      <c r="F44" t="str">
        <f>_xlfn.XLOOKUP(A44,'2023'!B:B,'2023'!AF:AF,"")</f>
        <v/>
      </c>
      <c r="G44" t="str">
        <f>_xlfn.XLOOKUP(A44,'2023'!B:B,'2023'!AE:AE,"")</f>
        <v/>
      </c>
      <c r="H44" t="str">
        <f>_xlfn.XLOOKUP(A44,'2024'!B:B,'2024'!BW:BW,"")</f>
        <v/>
      </c>
      <c r="I44">
        <f>_xlfn.XLOOKUP(A44,'2024'!B:B,'2024'!AZ:AZ,"")</f>
        <v>0</v>
      </c>
      <c r="J44">
        <f>_xlfn.XLOOKUP(A44,'2025'!A:A,'2025'!C:C,"")</f>
        <v>0</v>
      </c>
      <c r="K44">
        <f>_xlfn.XLOOKUP(A44,'2025'!A:A,'2025'!F:F,"")</f>
        <v>0</v>
      </c>
    </row>
    <row r="45" spans="1:11">
      <c r="A45" t="str">
        <v>JD.com</v>
      </c>
      <c r="B45" t="str">
        <f>_xlfn.XLOOKUP(A45,'2021'!A:A,'2021'!X:X,"")</f>
        <v/>
      </c>
      <c r="C45" t="str">
        <f>_xlfn.XLOOKUP(A45,'2021'!A:A,'2021'!V:V,"")</f>
        <v/>
      </c>
      <c r="D45" t="str">
        <f>_xlfn.XLOOKUP(A45,'2022'!A:A,'2022'!X:X,"")</f>
        <v/>
      </c>
      <c r="E45" t="str">
        <f>_xlfn.XLOOKUP(A45,'2022'!A:A,'2022'!W:W,"")</f>
        <v/>
      </c>
      <c r="F45" t="str">
        <f>_xlfn.XLOOKUP(A45,'2023'!B:B,'2023'!AF:AF,"")</f>
        <v/>
      </c>
      <c r="G45" t="str">
        <f>_xlfn.XLOOKUP(A45,'2023'!B:B,'2023'!AE:AE,"")</f>
        <v/>
      </c>
      <c r="H45" t="str">
        <f>_xlfn.XLOOKUP(A45,'2024'!B:B,'2024'!BW:BW,"")</f>
        <v/>
      </c>
      <c r="I45">
        <f>_xlfn.XLOOKUP(A45,'2024'!B:B,'2024'!AZ:AZ,"")</f>
        <v>0</v>
      </c>
      <c r="J45">
        <f>_xlfn.XLOOKUP(A45,'2025'!A:A,'2025'!C:C,"")</f>
        <v>0</v>
      </c>
      <c r="K45">
        <f>_xlfn.XLOOKUP(A45,'2025'!A:A,'2025'!F:F,"")</f>
        <v>0</v>
      </c>
    </row>
    <row r="46" spans="1:11">
      <c r="A46" t="str">
        <v>China Life Insurance</v>
      </c>
      <c r="B46" t="str">
        <f>_xlfn.XLOOKUP(A46,'2021'!A:A,'2021'!X:X,"")</f>
        <v/>
      </c>
      <c r="C46" t="str">
        <f>_xlfn.XLOOKUP(A46,'2021'!A:A,'2021'!V:V,"")</f>
        <v/>
      </c>
      <c r="D46" t="str">
        <f>_xlfn.XLOOKUP(A46,'2022'!A:A,'2022'!X:X,"")</f>
        <v/>
      </c>
      <c r="E46" t="str">
        <f>_xlfn.XLOOKUP(A46,'2022'!A:A,'2022'!W:W,"")</f>
        <v/>
      </c>
      <c r="F46" t="str">
        <f>_xlfn.XLOOKUP(A46,'2023'!B:B,'2023'!AF:AF,"")</f>
        <v/>
      </c>
      <c r="G46" t="str">
        <f>_xlfn.XLOOKUP(A46,'2023'!B:B,'2023'!AE:AE,"")</f>
        <v/>
      </c>
      <c r="H46" t="str">
        <f>_xlfn.XLOOKUP(A46,'2024'!B:B,'2024'!BW:BW,"")</f>
        <v/>
      </c>
      <c r="I46">
        <f>_xlfn.XLOOKUP(A46,'2024'!B:B,'2024'!AZ:AZ,"")</f>
        <v>0</v>
      </c>
      <c r="J46">
        <f>_xlfn.XLOOKUP(A46,'2025'!A:A,'2025'!C:C,"")</f>
        <v>0</v>
      </c>
      <c r="K46">
        <f>_xlfn.XLOOKUP(A46,'2025'!A:A,'2025'!F:F,"")</f>
        <v>0</v>
      </c>
    </row>
    <row r="47" spans="1:11">
      <c r="A47" t="str">
        <v>Home Depot</v>
      </c>
      <c r="B47" t="str">
        <f>_xlfn.XLOOKUP(A47,'2021'!A:A,'2021'!X:X,"")</f>
        <v/>
      </c>
      <c r="C47" t="str">
        <f>_xlfn.XLOOKUP(A47,'2021'!A:A,'2021'!V:V,"")</f>
        <v/>
      </c>
      <c r="D47" t="str">
        <f>_xlfn.XLOOKUP(A47,'2022'!A:A,'2022'!X:X,"")</f>
        <v/>
      </c>
      <c r="E47" t="str">
        <f>_xlfn.XLOOKUP(A47,'2022'!A:A,'2022'!W:W,"")</f>
        <v/>
      </c>
      <c r="F47" t="str">
        <f>_xlfn.XLOOKUP(A47,'2023'!B:B,'2023'!AF:AF,"")</f>
        <v/>
      </c>
      <c r="G47" t="str">
        <f>_xlfn.XLOOKUP(A47,'2023'!B:B,'2023'!AE:AE,"")</f>
        <v/>
      </c>
      <c r="H47">
        <f>_xlfn.XLOOKUP(A47,'2024'!B:B,'2024'!BW:BW,"")</f>
        <v>1</v>
      </c>
      <c r="I47">
        <f>_xlfn.XLOOKUP(A47,'2024'!B:B,'2024'!AZ:AZ,"")</f>
        <v>0</v>
      </c>
      <c r="J47">
        <f>_xlfn.XLOOKUP(A47,'2025'!A:A,'2025'!C:C,"")</f>
        <v>1</v>
      </c>
      <c r="K47">
        <f>_xlfn.XLOOKUP(A47,'2025'!A:A,'2025'!F:F,"")</f>
        <v>0</v>
      </c>
    </row>
    <row r="48" spans="1:11">
      <c r="A48" t="str">
        <v>Ping An Insurance</v>
      </c>
      <c r="B48" t="str">
        <f>_xlfn.XLOOKUP(A48,'2021'!A:A,'2021'!X:X,"")</f>
        <v/>
      </c>
      <c r="C48" t="str">
        <f>_xlfn.XLOOKUP(A48,'2021'!A:A,'2021'!V:V,"")</f>
        <v/>
      </c>
      <c r="D48" t="str">
        <f>_xlfn.XLOOKUP(A48,'2022'!A:A,'2022'!X:X,"")</f>
        <v/>
      </c>
      <c r="E48" t="str">
        <f>_xlfn.XLOOKUP(A48,'2022'!A:A,'2022'!W:W,"")</f>
        <v/>
      </c>
      <c r="F48" t="str">
        <f>_xlfn.XLOOKUP(A48,'2023'!B:B,'2023'!AF:AF,"")</f>
        <v/>
      </c>
      <c r="G48" t="str">
        <f>_xlfn.XLOOKUP(A48,'2023'!B:B,'2023'!AE:AE,"")</f>
        <v/>
      </c>
      <c r="H48" t="str">
        <f>_xlfn.XLOOKUP(A48,'2024'!B:B,'2024'!BW:BW,"")</f>
        <v/>
      </c>
      <c r="I48">
        <f>_xlfn.XLOOKUP(A48,'2024'!B:B,'2024'!AZ:AZ,"")</f>
        <v>0</v>
      </c>
      <c r="J48">
        <f>_xlfn.XLOOKUP(A48,'2025'!A:A,'2025'!C:C,"")</f>
        <v>0</v>
      </c>
      <c r="K48">
        <f>_xlfn.XLOOKUP(A48,'2025'!A:A,'2025'!F:F,"")</f>
        <v>0</v>
      </c>
    </row>
    <row r="49" spans="1:11">
      <c r="A49" t="str">
        <v>Mercedes-Benz Group</v>
      </c>
      <c r="B49" t="str">
        <f>_xlfn.XLOOKUP(A49,'2021'!A:A,'2021'!X:X,"")</f>
        <v/>
      </c>
      <c r="C49" t="str">
        <f>_xlfn.XLOOKUP(A49,'2021'!A:A,'2021'!V:V,"")</f>
        <v/>
      </c>
      <c r="D49" t="str">
        <f>_xlfn.XLOOKUP(A49,'2022'!A:A,'2022'!X:X,"")</f>
        <v/>
      </c>
      <c r="E49" t="str">
        <f>_xlfn.XLOOKUP(A49,'2022'!A:A,'2022'!W:W,"")</f>
        <v/>
      </c>
      <c r="F49" t="str">
        <f>_xlfn.XLOOKUP(A49,'2023'!B:B,'2023'!AF:AF,"")</f>
        <v/>
      </c>
      <c r="G49" t="str">
        <f>_xlfn.XLOOKUP(A49,'2023'!B:B,'2023'!AE:AE,"")</f>
        <v/>
      </c>
      <c r="H49">
        <f>_xlfn.XLOOKUP(A49,'2024'!B:B,'2024'!BW:BW,"")</f>
        <v>1</v>
      </c>
      <c r="I49">
        <f>_xlfn.XLOOKUP(A49,'2024'!B:B,'2024'!AZ:AZ,"")</f>
        <v>0</v>
      </c>
      <c r="J49">
        <f>_xlfn.XLOOKUP(A49,'2025'!A:A,'2025'!C:C,"")</f>
        <v>1</v>
      </c>
      <c r="K49">
        <f>_xlfn.XLOOKUP(A49,'2025'!A:A,'2025'!F:F,"")</f>
        <v>0</v>
      </c>
    </row>
    <row r="50" spans="1:11">
      <c r="A50" t="str">
        <v>BMW Group</v>
      </c>
      <c r="B50">
        <f>_xlfn.XLOOKUP(A50,'2021'!A:A,'2021'!X:X,"")</f>
        <v>1</v>
      </c>
      <c r="C50" t="str">
        <f>_xlfn.XLOOKUP(A50,'2021'!A:A,'2021'!V:V,"")</f>
        <v/>
      </c>
      <c r="D50">
        <f>_xlfn.XLOOKUP(A50,'2022'!A:A,'2022'!X:X,"")</f>
        <v>1</v>
      </c>
      <c r="E50" t="str">
        <f>_xlfn.XLOOKUP(A50,'2022'!A:A,'2022'!W:W,"")</f>
        <v/>
      </c>
      <c r="F50">
        <f>_xlfn.XLOOKUP(A50,'2023'!B:B,'2023'!AF:AF,"")</f>
        <v>1</v>
      </c>
      <c r="G50" t="str">
        <f>_xlfn.XLOOKUP(A50,'2023'!B:B,'2023'!AE:AE,"")</f>
        <v/>
      </c>
      <c r="H50">
        <f>_xlfn.XLOOKUP(A50,'2024'!B:B,'2024'!BW:BW,"")</f>
        <v>1</v>
      </c>
      <c r="I50">
        <f>_xlfn.XLOOKUP(A50,'2024'!B:B,'2024'!AZ:AZ,"")</f>
        <v>1</v>
      </c>
      <c r="J50">
        <f>_xlfn.XLOOKUP(A50,'2025'!A:A,'2025'!C:C,"")</f>
        <v>1</v>
      </c>
      <c r="K50">
        <f>_xlfn.XLOOKUP(A50,'2025'!A:A,'2025'!F:F,"")</f>
        <v>1</v>
      </c>
    </row>
    <row r="51" spans="1:11">
      <c r="A51" t="str">
        <v>Fannie Mae</v>
      </c>
      <c r="B51" t="str">
        <f>_xlfn.XLOOKUP(A51,'2021'!A:A,'2021'!X:X,"")</f>
        <v/>
      </c>
      <c r="C51" t="str">
        <f>_xlfn.XLOOKUP(A51,'2021'!A:A,'2021'!V:V,"")</f>
        <v/>
      </c>
      <c r="D51" t="str">
        <f>_xlfn.XLOOKUP(A51,'2022'!A:A,'2022'!X:X,"")</f>
        <v/>
      </c>
      <c r="E51" t="str">
        <f>_xlfn.XLOOKUP(A51,'2022'!A:A,'2022'!W:W,"")</f>
        <v/>
      </c>
      <c r="F51" t="str">
        <f>_xlfn.XLOOKUP(A51,'2023'!B:B,'2023'!AF:AF,"")</f>
        <v/>
      </c>
      <c r="G51" t="str">
        <f>_xlfn.XLOOKUP(A51,'2023'!B:B,'2023'!AE:AE,"")</f>
        <v/>
      </c>
      <c r="H51" t="str">
        <f>_xlfn.XLOOKUP(A51,'2024'!B:B,'2024'!BW:BW,"")</f>
        <v/>
      </c>
      <c r="I51">
        <f>_xlfn.XLOOKUP(A51,'2024'!B:B,'2024'!AZ:AZ,"")</f>
        <v>0</v>
      </c>
      <c r="J51">
        <f>_xlfn.XLOOKUP(A51,'2025'!A:A,'2025'!C:C,"")</f>
        <v>0</v>
      </c>
      <c r="K51">
        <f>_xlfn.XLOOKUP(A51,'2025'!A:A,'2025'!F:F,"")</f>
        <v>0</v>
      </c>
    </row>
    <row r="52" spans="1:11">
      <c r="A52" t="str">
        <v>China Railway Construction</v>
      </c>
      <c r="B52" t="str">
        <f>_xlfn.XLOOKUP(A52,'2021'!A:A,'2021'!X:X,"")</f>
        <v/>
      </c>
      <c r="C52" t="str">
        <f>_xlfn.XLOOKUP(A52,'2021'!A:A,'2021'!V:V,"")</f>
        <v/>
      </c>
      <c r="D52" t="str">
        <f>_xlfn.XLOOKUP(A52,'2022'!A:A,'2022'!X:X,"")</f>
        <v/>
      </c>
      <c r="E52" t="str">
        <f>_xlfn.XLOOKUP(A52,'2022'!A:A,'2022'!W:W,"")</f>
        <v/>
      </c>
      <c r="F52" t="str">
        <f>_xlfn.XLOOKUP(A52,'2023'!B:B,'2023'!AF:AF,"")</f>
        <v/>
      </c>
      <c r="G52" t="str">
        <f>_xlfn.XLOOKUP(A52,'2023'!B:B,'2023'!AE:AE,"")</f>
        <v/>
      </c>
      <c r="H52" t="str">
        <f>_xlfn.XLOOKUP(A52,'2024'!B:B,'2024'!BW:BW,"")</f>
        <v/>
      </c>
      <c r="I52">
        <f>_xlfn.XLOOKUP(A52,'2024'!B:B,'2024'!AZ:AZ,"")</f>
        <v>0</v>
      </c>
      <c r="J52">
        <f>_xlfn.XLOOKUP(A52,'2025'!A:A,'2025'!C:C,"")</f>
        <v>0</v>
      </c>
      <c r="K52">
        <f>_xlfn.XLOOKUP(A52,'2025'!A:A,'2025'!F:F,"")</f>
        <v>0</v>
      </c>
    </row>
    <row r="53" spans="1:11">
      <c r="A53" t="str">
        <v>Walgreens Boots Alliance</v>
      </c>
      <c r="B53" t="str">
        <f>_xlfn.XLOOKUP(A53,'2021'!A:A,'2021'!X:X,"")</f>
        <v/>
      </c>
      <c r="C53" t="str">
        <f>_xlfn.XLOOKUP(A53,'2021'!A:A,'2021'!V:V,"")</f>
        <v/>
      </c>
      <c r="D53" t="str">
        <f>_xlfn.XLOOKUP(A53,'2022'!A:A,'2022'!X:X,"")</f>
        <v/>
      </c>
      <c r="E53" t="str">
        <f>_xlfn.XLOOKUP(A53,'2022'!A:A,'2022'!W:W,"")</f>
        <v/>
      </c>
      <c r="F53" t="str">
        <f>_xlfn.XLOOKUP(A53,'2023'!B:B,'2023'!AF:AF,"")</f>
        <v/>
      </c>
      <c r="G53" t="str">
        <f>_xlfn.XLOOKUP(A53,'2023'!B:B,'2023'!AE:AE,"")</f>
        <v/>
      </c>
      <c r="H53" t="str">
        <f>_xlfn.XLOOKUP(A53,'2024'!B:B,'2024'!BW:BW,"")</f>
        <v/>
      </c>
      <c r="I53">
        <f>_xlfn.XLOOKUP(A53,'2024'!B:B,'2024'!AZ:AZ,"")</f>
        <v>1</v>
      </c>
      <c r="J53">
        <f>_xlfn.XLOOKUP(A53,'2025'!A:A,'2025'!C:C,"")</f>
        <v>0</v>
      </c>
      <c r="K53">
        <f>_xlfn.XLOOKUP(A53,'2025'!A:A,'2025'!F:F,"")</f>
        <v>0</v>
      </c>
    </row>
    <row r="54" spans="1:11">
      <c r="A54" t="str">
        <v>Kroger</v>
      </c>
      <c r="B54" t="str">
        <f>_xlfn.XLOOKUP(A54,'2021'!A:A,'2021'!X:X,"")</f>
        <v/>
      </c>
      <c r="C54" t="str">
        <f>_xlfn.XLOOKUP(A54,'2021'!A:A,'2021'!V:V,"")</f>
        <v/>
      </c>
      <c r="D54" t="str">
        <f>_xlfn.XLOOKUP(A54,'2022'!A:A,'2022'!X:X,"")</f>
        <v/>
      </c>
      <c r="E54" t="str">
        <f>_xlfn.XLOOKUP(A54,'2022'!A:A,'2022'!W:W,"")</f>
        <v/>
      </c>
      <c r="F54" t="str">
        <f>_xlfn.XLOOKUP(A54,'2023'!B:B,'2023'!AF:AF,"")</f>
        <v/>
      </c>
      <c r="G54" t="str">
        <f>_xlfn.XLOOKUP(A54,'2023'!B:B,'2023'!AE:AE,"")</f>
        <v/>
      </c>
      <c r="H54" t="str">
        <f>_xlfn.XLOOKUP(A54,'2024'!B:B,'2024'!BW:BW,"")</f>
        <v/>
      </c>
      <c r="I54">
        <f>_xlfn.XLOOKUP(A54,'2024'!B:B,'2024'!AZ:AZ,"")</f>
        <v>0</v>
      </c>
      <c r="J54">
        <f>_xlfn.XLOOKUP(A54,'2025'!A:A,'2025'!C:C,"")</f>
        <v>0</v>
      </c>
      <c r="K54">
        <f>_xlfn.XLOOKUP(A54,'2025'!A:A,'2025'!F:F,"")</f>
        <v>0</v>
      </c>
    </row>
    <row r="55" spans="1:11">
      <c r="A55" t="str">
        <v>BNP Paribas</v>
      </c>
      <c r="B55" t="str">
        <f>_xlfn.XLOOKUP(A55,'2021'!A:A,'2021'!X:X,"")</f>
        <v/>
      </c>
      <c r="C55">
        <f>_xlfn.XLOOKUP(A55,'2021'!A:A,'2021'!V:V,"")</f>
        <v>1</v>
      </c>
      <c r="D55" t="str">
        <f>_xlfn.XLOOKUP(A55,'2022'!A:A,'2022'!X:X,"")</f>
        <v/>
      </c>
      <c r="E55">
        <f>_xlfn.XLOOKUP(A55,'2022'!A:A,'2022'!W:W,"")</f>
        <v>1</v>
      </c>
      <c r="F55" t="str">
        <f>_xlfn.XLOOKUP(A55,'2023'!B:B,'2023'!AF:AF,"")</f>
        <v/>
      </c>
      <c r="G55" t="str">
        <f>_xlfn.XLOOKUP(A55,'2023'!B:B,'2023'!AE:AE,"")</f>
        <v/>
      </c>
      <c r="H55" t="str">
        <f>_xlfn.XLOOKUP(A55,'2024'!B:B,'2024'!BW:BW,"")</f>
        <v/>
      </c>
      <c r="I55">
        <f>_xlfn.XLOOKUP(A55,'2024'!B:B,'2024'!AZ:AZ,"")</f>
        <v>0</v>
      </c>
      <c r="J55">
        <f>_xlfn.XLOOKUP(A55,'2025'!A:A,'2025'!C:C,"")</f>
        <v>0</v>
      </c>
      <c r="K55">
        <f>_xlfn.XLOOKUP(A55,'2025'!A:A,'2025'!F:F,"")</f>
        <v>0</v>
      </c>
    </row>
    <row r="56" spans="1:11">
      <c r="A56" t="str">
        <v>Banco Santander</v>
      </c>
      <c r="B56" t="str">
        <f>_xlfn.XLOOKUP(A56,'2021'!A:A,'2021'!X:X,"")</f>
        <v/>
      </c>
      <c r="C56">
        <f>_xlfn.XLOOKUP(A56,'2021'!A:A,'2021'!V:V,"")</f>
        <v>1</v>
      </c>
      <c r="D56" t="str">
        <f>_xlfn.XLOOKUP(A56,'2022'!A:A,'2022'!X:X,"")</f>
        <v/>
      </c>
      <c r="E56">
        <f>_xlfn.XLOOKUP(A56,'2022'!A:A,'2022'!W:W,"")</f>
        <v>1</v>
      </c>
      <c r="F56" t="str">
        <f>_xlfn.XLOOKUP(A56,'2023'!B:B,'2023'!AF:AF,"")</f>
        <v/>
      </c>
      <c r="G56">
        <f>_xlfn.XLOOKUP(A56,'2023'!B:B,'2023'!AE:AE,"")</f>
        <v>1</v>
      </c>
      <c r="H56" t="str">
        <f>_xlfn.XLOOKUP(A56,'2024'!B:B,'2024'!BW:BW,"")</f>
        <v/>
      </c>
      <c r="I56">
        <f>_xlfn.XLOOKUP(A56,'2024'!B:B,'2024'!AZ:AZ,"")</f>
        <v>1</v>
      </c>
      <c r="J56">
        <f>_xlfn.XLOOKUP(A56,'2025'!A:A,'2025'!C:C,"")</f>
        <v>0</v>
      </c>
      <c r="K56">
        <f>_xlfn.XLOOKUP(A56,'2025'!A:A,'2025'!F:F,"")</f>
        <v>1</v>
      </c>
    </row>
    <row r="57" spans="1:11">
      <c r="A57" t="str">
        <v>HSBC Holdings</v>
      </c>
      <c r="B57" t="str">
        <f>_xlfn.XLOOKUP(A57,'2021'!A:A,'2021'!X:X,"")</f>
        <v/>
      </c>
      <c r="C57">
        <f>_xlfn.XLOOKUP(A57,'2021'!A:A,'2021'!V:V,"")</f>
        <v>1</v>
      </c>
      <c r="D57" t="str">
        <f>_xlfn.XLOOKUP(A57,'2022'!A:A,'2022'!X:X,"")</f>
        <v/>
      </c>
      <c r="E57">
        <f>_xlfn.XLOOKUP(A57,'2022'!A:A,'2022'!W:W,"")</f>
        <v>1</v>
      </c>
      <c r="F57" t="str">
        <f>_xlfn.XLOOKUP(A57,'2023'!B:B,'2023'!AF:AF,"")</f>
        <v/>
      </c>
      <c r="G57">
        <f>_xlfn.XLOOKUP(A57,'2023'!B:B,'2023'!AE:AE,"")</f>
        <v>1</v>
      </c>
      <c r="H57" t="str">
        <f>_xlfn.XLOOKUP(A57,'2024'!B:B,'2024'!BW:BW,"")</f>
        <v/>
      </c>
      <c r="I57">
        <f>_xlfn.XLOOKUP(A57,'2024'!B:B,'2024'!AZ:AZ,"")</f>
        <v>1</v>
      </c>
      <c r="J57">
        <f>_xlfn.XLOOKUP(A57,'2025'!A:A,'2025'!C:C,"")</f>
        <v>0</v>
      </c>
      <c r="K57">
        <f>_xlfn.XLOOKUP(A57,'2025'!A:A,'2025'!F:F,"")</f>
        <v>1</v>
      </c>
    </row>
    <row r="58" spans="1:11">
      <c r="A58" t="str">
        <v>Phillips 66</v>
      </c>
      <c r="B58" t="str">
        <f>_xlfn.XLOOKUP(A58,'2021'!A:A,'2021'!X:X,"")</f>
        <v/>
      </c>
      <c r="C58" t="str">
        <f>_xlfn.XLOOKUP(A58,'2021'!A:A,'2021'!V:V,"")</f>
        <v/>
      </c>
      <c r="D58" t="str">
        <f>_xlfn.XLOOKUP(A58,'2022'!A:A,'2022'!X:X,"")</f>
        <v/>
      </c>
      <c r="E58" t="str">
        <f>_xlfn.XLOOKUP(A58,'2022'!A:A,'2022'!W:W,"")</f>
        <v/>
      </c>
      <c r="F58" t="str">
        <f>_xlfn.XLOOKUP(A58,'2023'!B:B,'2023'!AF:AF,"")</f>
        <v/>
      </c>
      <c r="G58" t="str">
        <f>_xlfn.XLOOKUP(A58,'2023'!B:B,'2023'!AE:AE,"")</f>
        <v/>
      </c>
      <c r="H58" t="str">
        <f>_xlfn.XLOOKUP(A58,'2024'!B:B,'2024'!BW:BW,"")</f>
        <v/>
      </c>
      <c r="I58">
        <f>_xlfn.XLOOKUP(A58,'2024'!B:B,'2024'!AZ:AZ,"")</f>
        <v>0</v>
      </c>
      <c r="J58">
        <f>_xlfn.XLOOKUP(A58,'2025'!A:A,'2025'!C:C,"")</f>
        <v>0</v>
      </c>
      <c r="K58">
        <f>_xlfn.XLOOKUP(A58,'2025'!A:A,'2025'!F:F,"")</f>
        <v>0</v>
      </c>
    </row>
    <row r="59" spans="1:11">
      <c r="A59" t="str">
        <v>China Mobile Communications</v>
      </c>
      <c r="B59" t="str">
        <f>_xlfn.XLOOKUP(A59,'2021'!A:A,'2021'!X:X,"")</f>
        <v/>
      </c>
      <c r="C59" t="str">
        <f>_xlfn.XLOOKUP(A59,'2021'!A:A,'2021'!V:V,"")</f>
        <v/>
      </c>
      <c r="D59" t="str">
        <f>_xlfn.XLOOKUP(A59,'2022'!A:A,'2022'!X:X,"")</f>
        <v/>
      </c>
      <c r="E59" t="str">
        <f>_xlfn.XLOOKUP(A59,'2022'!A:A,'2022'!W:W,"")</f>
        <v/>
      </c>
      <c r="F59" t="str">
        <f>_xlfn.XLOOKUP(A59,'2023'!B:B,'2023'!AF:AF,"")</f>
        <v/>
      </c>
      <c r="G59" t="str">
        <f>_xlfn.XLOOKUP(A59,'2023'!B:B,'2023'!AE:AE,"")</f>
        <v/>
      </c>
      <c r="H59" t="str">
        <f>_xlfn.XLOOKUP(A59,'2024'!B:B,'2024'!BW:BW,"")</f>
        <v/>
      </c>
      <c r="I59">
        <f>_xlfn.XLOOKUP(A59,'2024'!B:B,'2024'!AZ:AZ,"")</f>
        <v>0</v>
      </c>
      <c r="J59">
        <f>_xlfn.XLOOKUP(A59,'2025'!A:A,'2025'!C:C,"")</f>
        <v>0</v>
      </c>
      <c r="K59">
        <f>_xlfn.XLOOKUP(A59,'2025'!A:A,'2025'!F:F,"")</f>
        <v>0</v>
      </c>
    </row>
    <row r="60" spans="1:11">
      <c r="A60" t="str">
        <v>Honda Motor</v>
      </c>
      <c r="B60" t="str">
        <f>_xlfn.XLOOKUP(A60,'2021'!A:A,'2021'!X:X,"")</f>
        <v/>
      </c>
      <c r="C60" t="str">
        <f>_xlfn.XLOOKUP(A60,'2021'!A:A,'2021'!V:V,"")</f>
        <v/>
      </c>
      <c r="D60" t="str">
        <f>_xlfn.XLOOKUP(A60,'2022'!A:A,'2022'!X:X,"")</f>
        <v/>
      </c>
      <c r="E60" t="str">
        <f>_xlfn.XLOOKUP(A60,'2022'!A:A,'2022'!W:W,"")</f>
        <v/>
      </c>
      <c r="F60" t="str">
        <f>_xlfn.XLOOKUP(A60,'2023'!B:B,'2023'!AF:AF,"")</f>
        <v/>
      </c>
      <c r="G60" t="str">
        <f>_xlfn.XLOOKUP(A60,'2023'!B:B,'2023'!AE:AE,"")</f>
        <v/>
      </c>
      <c r="H60" t="str">
        <f>_xlfn.XLOOKUP(A60,'2024'!B:B,'2024'!BW:BW,"")</f>
        <v/>
      </c>
      <c r="I60">
        <f>_xlfn.XLOOKUP(A60,'2024'!B:B,'2024'!AZ:AZ,"")</f>
        <v>0</v>
      </c>
      <c r="J60">
        <f>_xlfn.XLOOKUP(A60,'2025'!A:A,'2025'!C:C,"")</f>
        <v>0</v>
      </c>
      <c r="K60">
        <f>_xlfn.XLOOKUP(A60,'2025'!A:A,'2025'!F:F,"")</f>
        <v>0</v>
      </c>
    </row>
    <row r="61" spans="1:11">
      <c r="A61" t="str">
        <v>Marathon Petroleum</v>
      </c>
      <c r="B61" t="str">
        <f>_xlfn.XLOOKUP(A61,'2021'!A:A,'2021'!X:X,"")</f>
        <v/>
      </c>
      <c r="C61" t="str">
        <f>_xlfn.XLOOKUP(A61,'2021'!A:A,'2021'!V:V,"")</f>
        <v/>
      </c>
      <c r="D61" t="str">
        <f>_xlfn.XLOOKUP(A61,'2022'!A:A,'2022'!X:X,"")</f>
        <v/>
      </c>
      <c r="E61" t="str">
        <f>_xlfn.XLOOKUP(A61,'2022'!A:A,'2022'!W:W,"")</f>
        <v/>
      </c>
      <c r="F61" t="str">
        <f>_xlfn.XLOOKUP(A61,'2023'!B:B,'2023'!AF:AF,"")</f>
        <v/>
      </c>
      <c r="G61" t="str">
        <f>_xlfn.XLOOKUP(A61,'2023'!B:B,'2023'!AE:AE,"")</f>
        <v/>
      </c>
      <c r="H61" t="str">
        <f>_xlfn.XLOOKUP(A61,'2024'!B:B,'2024'!BW:BW,"")</f>
        <v/>
      </c>
      <c r="I61">
        <f>_xlfn.XLOOKUP(A61,'2024'!B:B,'2024'!AZ:AZ,"")</f>
        <v>0</v>
      </c>
      <c r="J61">
        <f>_xlfn.XLOOKUP(A61,'2025'!A:A,'2025'!C:C,"")</f>
        <v>0</v>
      </c>
      <c r="K61">
        <f>_xlfn.XLOOKUP(A61,'2025'!A:A,'2025'!F:F,"")</f>
        <v>0</v>
      </c>
    </row>
    <row r="62" spans="1:11">
      <c r="A62" t="str">
        <v>China Communications Construction</v>
      </c>
      <c r="B62" t="str">
        <f>_xlfn.XLOOKUP(A62,'2021'!A:A,'2021'!X:X,"")</f>
        <v/>
      </c>
      <c r="C62" t="str">
        <f>_xlfn.XLOOKUP(A62,'2021'!A:A,'2021'!V:V,"")</f>
        <v/>
      </c>
      <c r="D62" t="str">
        <f>_xlfn.XLOOKUP(A62,'2022'!A:A,'2022'!X:X,"")</f>
        <v/>
      </c>
      <c r="E62" t="str">
        <f>_xlfn.XLOOKUP(A62,'2022'!A:A,'2022'!W:W,"")</f>
        <v/>
      </c>
      <c r="F62" t="str">
        <f>_xlfn.XLOOKUP(A62,'2023'!B:B,'2023'!AF:AF,"")</f>
        <v/>
      </c>
      <c r="G62" t="str">
        <f>_xlfn.XLOOKUP(A62,'2023'!B:B,'2023'!AE:AE,"")</f>
        <v/>
      </c>
      <c r="H62" t="str">
        <f>_xlfn.XLOOKUP(A62,'2024'!B:B,'2024'!BW:BW,"")</f>
        <v/>
      </c>
      <c r="I62">
        <f>_xlfn.XLOOKUP(A62,'2024'!B:B,'2024'!AZ:AZ,"")</f>
        <v>0</v>
      </c>
      <c r="J62">
        <f>_xlfn.XLOOKUP(A62,'2025'!A:A,'2025'!C:C,"")</f>
        <v>0</v>
      </c>
      <c r="K62">
        <f>_xlfn.XLOOKUP(A62,'2025'!A:A,'2025'!F:F,"")</f>
        <v>0</v>
      </c>
    </row>
    <row r="63" spans="1:11">
      <c r="A63" t="str">
        <v>CITIC Group</v>
      </c>
      <c r="B63" t="str">
        <f>_xlfn.XLOOKUP(A63,'2021'!A:A,'2021'!X:X,"")</f>
        <v/>
      </c>
      <c r="C63" t="str">
        <f>_xlfn.XLOOKUP(A63,'2021'!A:A,'2021'!V:V,"")</f>
        <v/>
      </c>
      <c r="D63" t="str">
        <f>_xlfn.XLOOKUP(A63,'2022'!A:A,'2022'!X:X,"")</f>
        <v/>
      </c>
      <c r="E63" t="str">
        <f>_xlfn.XLOOKUP(A63,'2022'!A:A,'2022'!W:W,"")</f>
        <v/>
      </c>
      <c r="F63" t="str">
        <f>_xlfn.XLOOKUP(A63,'2023'!B:B,'2023'!AF:AF,"")</f>
        <v/>
      </c>
      <c r="G63" t="str">
        <f>_xlfn.XLOOKUP(A63,'2023'!B:B,'2023'!AE:AE,"")</f>
        <v/>
      </c>
      <c r="H63" t="str">
        <f>_xlfn.XLOOKUP(A63,'2024'!B:B,'2024'!BW:BW,"")</f>
        <v/>
      </c>
      <c r="I63">
        <f>_xlfn.XLOOKUP(A63,'2024'!B:B,'2024'!AZ:AZ,"")</f>
        <v>0</v>
      </c>
      <c r="J63">
        <f>_xlfn.XLOOKUP(A63,'2025'!A:A,'2025'!C:C,"")</f>
        <v>0</v>
      </c>
      <c r="K63">
        <f>_xlfn.XLOOKUP(A63,'2025'!A:A,'2025'!F:F,"")</f>
        <v>0</v>
      </c>
    </row>
    <row r="64" spans="1:11">
      <c r="A64" t="str">
        <v>Alibaba Group Holding</v>
      </c>
      <c r="B64" t="str">
        <f>_xlfn.XLOOKUP(A64,'2021'!A:A,'2021'!X:X,"")</f>
        <v/>
      </c>
      <c r="C64" t="str">
        <f>_xlfn.XLOOKUP(A64,'2021'!A:A,'2021'!V:V,"")</f>
        <v/>
      </c>
      <c r="D64" t="str">
        <f>_xlfn.XLOOKUP(A64,'2022'!A:A,'2022'!X:X,"")</f>
        <v/>
      </c>
      <c r="E64" t="str">
        <f>_xlfn.XLOOKUP(A64,'2022'!A:A,'2022'!W:W,"")</f>
        <v/>
      </c>
      <c r="F64" t="str">
        <f>_xlfn.XLOOKUP(A64,'2023'!B:B,'2023'!AF:AF,"")</f>
        <v/>
      </c>
      <c r="G64" t="str">
        <f>_xlfn.XLOOKUP(A64,'2023'!B:B,'2023'!AE:AE,"")</f>
        <v/>
      </c>
      <c r="H64" t="str">
        <f>_xlfn.XLOOKUP(A64,'2024'!B:B,'2024'!BW:BW,"")</f>
        <v/>
      </c>
      <c r="I64">
        <f>_xlfn.XLOOKUP(A64,'2024'!B:B,'2024'!AZ:AZ,"")</f>
        <v>0</v>
      </c>
      <c r="J64">
        <f>_xlfn.XLOOKUP(A64,'2025'!A:A,'2025'!C:C,"")</f>
        <v>0</v>
      </c>
      <c r="K64">
        <f>_xlfn.XLOOKUP(A64,'2025'!A:A,'2025'!F:F,"")</f>
        <v>0</v>
      </c>
    </row>
    <row r="65" spans="1:11">
      <c r="A65" t="str">
        <v>Verizon Communications</v>
      </c>
      <c r="B65">
        <f>_xlfn.XLOOKUP(A65,'2021'!A:A,'2021'!X:X,"")</f>
        <v>1</v>
      </c>
      <c r="C65" t="str">
        <f>_xlfn.XLOOKUP(A65,'2021'!A:A,'2021'!V:V,"")</f>
        <v/>
      </c>
      <c r="D65">
        <f>_xlfn.XLOOKUP(A65,'2022'!A:A,'2022'!X:X,"")</f>
        <v>1</v>
      </c>
      <c r="E65">
        <f>_xlfn.XLOOKUP(A65,'2022'!A:A,'2022'!W:W,"")</f>
        <v>1</v>
      </c>
      <c r="F65">
        <f>_xlfn.XLOOKUP(A65,'2023'!B:B,'2023'!AF:AF,"")</f>
        <v>1</v>
      </c>
      <c r="G65">
        <f>_xlfn.XLOOKUP(A65,'2023'!B:B,'2023'!AE:AE,"")</f>
        <v>1</v>
      </c>
      <c r="H65">
        <f>_xlfn.XLOOKUP(A65,'2024'!B:B,'2024'!BW:BW,"")</f>
        <v>1</v>
      </c>
      <c r="I65">
        <f>_xlfn.XLOOKUP(A65,'2024'!B:B,'2024'!AZ:AZ,"")</f>
        <v>1</v>
      </c>
      <c r="J65">
        <f>_xlfn.XLOOKUP(A65,'2025'!A:A,'2025'!C:C,"")</f>
        <v>0</v>
      </c>
      <c r="K65">
        <f>_xlfn.XLOOKUP(A65,'2025'!A:A,'2025'!F:F,"")</f>
        <v>1</v>
      </c>
    </row>
    <row r="66" spans="1:11">
      <c r="A66" t="str">
        <v>China National Offshore Oil</v>
      </c>
      <c r="B66" t="str">
        <f>_xlfn.XLOOKUP(A66,'2021'!A:A,'2021'!X:X,"")</f>
        <v/>
      </c>
      <c r="C66" t="str">
        <f>_xlfn.XLOOKUP(A66,'2021'!A:A,'2021'!V:V,"")</f>
        <v/>
      </c>
      <c r="D66" t="str">
        <f>_xlfn.XLOOKUP(A66,'2022'!A:A,'2022'!X:X,"")</f>
        <v/>
      </c>
      <c r="E66" t="str">
        <f>_xlfn.XLOOKUP(A66,'2022'!A:A,'2022'!W:W,"")</f>
        <v/>
      </c>
      <c r="F66" t="str">
        <f>_xlfn.XLOOKUP(A66,'2023'!B:B,'2023'!AF:AF,"")</f>
        <v/>
      </c>
      <c r="G66" t="str">
        <f>_xlfn.XLOOKUP(A66,'2023'!B:B,'2023'!AE:AE,"")</f>
        <v/>
      </c>
      <c r="H66" t="str">
        <f>_xlfn.XLOOKUP(A66,'2024'!B:B,'2024'!BW:BW,"")</f>
        <v/>
      </c>
      <c r="I66">
        <f>_xlfn.XLOOKUP(A66,'2024'!B:B,'2024'!AZ:AZ,"")</f>
        <v>0</v>
      </c>
      <c r="J66">
        <f>_xlfn.XLOOKUP(A66,'2025'!A:A,'2025'!C:C,"")</f>
        <v>0</v>
      </c>
      <c r="K66">
        <f>_xlfn.XLOOKUP(A66,'2025'!A:A,'2025'!F:F,"")</f>
        <v>0</v>
      </c>
    </row>
    <row r="67" spans="1:11">
      <c r="A67" t="str">
        <v>Nvidia</v>
      </c>
      <c r="B67" t="str">
        <f>_xlfn.XLOOKUP(A67,'2021'!A:A,'2021'!X:X,"")</f>
        <v/>
      </c>
      <c r="C67" t="str">
        <f>_xlfn.XLOOKUP(A67,'2021'!A:A,'2021'!V:V,"")</f>
        <v/>
      </c>
      <c r="D67" t="str">
        <f>_xlfn.XLOOKUP(A67,'2022'!A:A,'2022'!X:X,"")</f>
        <v/>
      </c>
      <c r="E67" t="str">
        <f>_xlfn.XLOOKUP(A67,'2022'!A:A,'2022'!W:W,"")</f>
        <v/>
      </c>
      <c r="F67" t="str">
        <f>_xlfn.XLOOKUP(A67,'2023'!B:B,'2023'!AF:AF,"")</f>
        <v/>
      </c>
      <c r="G67" t="str">
        <f>_xlfn.XLOOKUP(A67,'2023'!B:B,'2023'!AE:AE,"")</f>
        <v/>
      </c>
      <c r="H67" t="str">
        <f>_xlfn.XLOOKUP(A67,'2024'!B:B,'2024'!BW:BW,"")</f>
        <v/>
      </c>
      <c r="I67">
        <f>_xlfn.XLOOKUP(A67,'2024'!B:B,'2024'!AZ:AZ,"")</f>
        <v>0</v>
      </c>
      <c r="J67">
        <f>_xlfn.XLOOKUP(A67,'2025'!A:A,'2025'!C:C,"")</f>
        <v>1</v>
      </c>
      <c r="K67">
        <f>_xlfn.XLOOKUP(A67,'2025'!A:A,'2025'!F:F,"")</f>
        <v>0</v>
      </c>
    </row>
    <row r="68" spans="1:11">
      <c r="A68" t="str">
        <v>China Resources</v>
      </c>
      <c r="B68" t="str">
        <f>_xlfn.XLOOKUP(A68,'2021'!A:A,'2021'!X:X,"")</f>
        <v/>
      </c>
      <c r="C68" t="str">
        <f>_xlfn.XLOOKUP(A68,'2021'!A:A,'2021'!V:V,"")</f>
        <v/>
      </c>
      <c r="D68" t="str">
        <f>_xlfn.XLOOKUP(A68,'2022'!A:A,'2022'!X:X,"")</f>
        <v/>
      </c>
      <c r="E68" t="str">
        <f>_xlfn.XLOOKUP(A68,'2022'!A:A,'2022'!W:W,"")</f>
        <v/>
      </c>
      <c r="F68" t="str">
        <f>_xlfn.XLOOKUP(A68,'2023'!B:B,'2023'!AF:AF,"")</f>
        <v/>
      </c>
      <c r="G68" t="str">
        <f>_xlfn.XLOOKUP(A68,'2023'!B:B,'2023'!AE:AE,"")</f>
        <v/>
      </c>
      <c r="H68" t="str">
        <f>_xlfn.XLOOKUP(A68,'2024'!B:B,'2024'!BW:BW,"")</f>
        <v/>
      </c>
      <c r="I68">
        <f>_xlfn.XLOOKUP(A68,'2024'!B:B,'2024'!AZ:AZ,"")</f>
        <v>0</v>
      </c>
      <c r="J68">
        <f>_xlfn.XLOOKUP(A68,'2025'!A:A,'2025'!C:C,"")</f>
        <v>0</v>
      </c>
      <c r="K68">
        <f>_xlfn.XLOOKUP(A68,'2025'!A:A,'2025'!F:F,"")</f>
        <v>0</v>
      </c>
    </row>
    <row r="69" spans="1:11">
      <c r="A69" t="str">
        <v>Hyundai Motor</v>
      </c>
      <c r="B69" t="str">
        <f>_xlfn.XLOOKUP(A69,'2021'!A:A,'2021'!X:X,"")</f>
        <v/>
      </c>
      <c r="C69" t="str">
        <f>_xlfn.XLOOKUP(A69,'2021'!A:A,'2021'!V:V,"")</f>
        <v/>
      </c>
      <c r="D69" t="str">
        <f>_xlfn.XLOOKUP(A69,'2022'!A:A,'2022'!X:X,"")</f>
        <v/>
      </c>
      <c r="E69" t="str">
        <f>_xlfn.XLOOKUP(A69,'2022'!A:A,'2022'!W:W,"")</f>
        <v/>
      </c>
      <c r="F69" t="str">
        <f>_xlfn.XLOOKUP(A69,'2023'!B:B,'2023'!AF:AF,"")</f>
        <v/>
      </c>
      <c r="G69">
        <f>_xlfn.XLOOKUP(A69,'2023'!B:B,'2023'!AE:AE,"")</f>
        <v>1</v>
      </c>
      <c r="H69" t="str">
        <f>_xlfn.XLOOKUP(A69,'2024'!B:B,'2024'!BW:BW,"")</f>
        <v/>
      </c>
      <c r="I69">
        <f>_xlfn.XLOOKUP(A69,'2024'!B:B,'2024'!AZ:AZ,"")</f>
        <v>0</v>
      </c>
      <c r="J69">
        <f>_xlfn.XLOOKUP(A69,'2025'!A:A,'2025'!C:C,"")</f>
        <v>0</v>
      </c>
      <c r="K69">
        <f>_xlfn.XLOOKUP(A69,'2025'!A:A,'2025'!F:F,"")</f>
        <v>0</v>
      </c>
    </row>
    <row r="70" spans="1:11">
      <c r="A70" t="str">
        <v>Electricite de France</v>
      </c>
      <c r="B70" t="str">
        <f>_xlfn.XLOOKUP(A70,'2021'!A:A,'2021'!X:X,"")</f>
        <v/>
      </c>
      <c r="C70" t="str">
        <f>_xlfn.XLOOKUP(A70,'2021'!A:A,'2021'!V:V,"")</f>
        <v/>
      </c>
      <c r="D70" t="str">
        <f>_xlfn.XLOOKUP(A70,'2022'!A:A,'2022'!X:X,"")</f>
        <v/>
      </c>
      <c r="E70" t="str">
        <f>_xlfn.XLOOKUP(A70,'2022'!A:A,'2022'!W:W,"")</f>
        <v/>
      </c>
      <c r="F70" t="str">
        <f>_xlfn.XLOOKUP(A70,'2023'!B:B,'2023'!AF:AF,"")</f>
        <v/>
      </c>
      <c r="G70" t="str">
        <f>_xlfn.XLOOKUP(A70,'2023'!B:B,'2023'!AE:AE,"")</f>
        <v/>
      </c>
      <c r="H70">
        <f>_xlfn.XLOOKUP(A70,'2024'!B:B,'2024'!BW:BW,"")</f>
        <v>1</v>
      </c>
      <c r="I70">
        <f>_xlfn.XLOOKUP(A70,'2024'!B:B,'2024'!AZ:AZ,"")</f>
        <v>1</v>
      </c>
      <c r="J70">
        <f>_xlfn.XLOOKUP(A70,'2025'!A:A,'2025'!C:C,"")</f>
        <v>1</v>
      </c>
      <c r="K70">
        <f>_xlfn.XLOOKUP(A70,'2025'!A:A,'2025'!F:F,"")</f>
        <v>1</v>
      </c>
    </row>
    <row r="71" spans="1:11">
      <c r="A71" t="str">
        <v>Goldman Sachs Group</v>
      </c>
      <c r="B71" t="str">
        <f>_xlfn.XLOOKUP(A71,'2021'!A:A,'2021'!X:X,"")</f>
        <v/>
      </c>
      <c r="C71">
        <f>_xlfn.XLOOKUP(A71,'2021'!A:A,'2021'!V:V,"")</f>
        <v>1</v>
      </c>
      <c r="D71" t="str">
        <f>_xlfn.XLOOKUP(A71,'2022'!A:A,'2022'!X:X,"")</f>
        <v/>
      </c>
      <c r="E71">
        <f>_xlfn.XLOOKUP(A71,'2022'!A:A,'2022'!W:W,"")</f>
        <v>1</v>
      </c>
      <c r="F71" t="str">
        <f>_xlfn.XLOOKUP(A71,'2023'!B:B,'2023'!AF:AF,"")</f>
        <v/>
      </c>
      <c r="G71">
        <f>_xlfn.XLOOKUP(A71,'2023'!B:B,'2023'!AE:AE,"")</f>
        <v>1</v>
      </c>
      <c r="H71" t="str">
        <f>_xlfn.XLOOKUP(A71,'2024'!B:B,'2024'!BW:BW,"")</f>
        <v/>
      </c>
      <c r="I71">
        <f>_xlfn.XLOOKUP(A71,'2024'!B:B,'2024'!AZ:AZ,"")</f>
        <v>1</v>
      </c>
      <c r="J71">
        <f>_xlfn.XLOOKUP(A71,'2025'!A:A,'2025'!C:C,"")</f>
        <v>0</v>
      </c>
      <c r="K71">
        <f>_xlfn.XLOOKUP(A71,'2025'!A:A,'2025'!F:F,"")</f>
        <v>1</v>
      </c>
    </row>
    <row r="72" spans="1:11">
      <c r="A72" t="str">
        <v>Wells Fargo</v>
      </c>
      <c r="B72" t="str">
        <f>_xlfn.XLOOKUP(A72,'2021'!A:A,'2021'!X:X,"")</f>
        <v/>
      </c>
      <c r="C72">
        <f>_xlfn.XLOOKUP(A72,'2021'!A:A,'2021'!V:V,"")</f>
        <v>1</v>
      </c>
      <c r="D72" t="str">
        <f>_xlfn.XLOOKUP(A72,'2022'!A:A,'2022'!X:X,"")</f>
        <v/>
      </c>
      <c r="E72">
        <f>_xlfn.XLOOKUP(A72,'2022'!A:A,'2022'!W:W,"")</f>
        <v>1</v>
      </c>
      <c r="F72" t="str">
        <f>_xlfn.XLOOKUP(A72,'2023'!B:B,'2023'!AF:AF,"")</f>
        <v/>
      </c>
      <c r="G72">
        <f>_xlfn.XLOOKUP(A72,'2023'!B:B,'2023'!AE:AE,"")</f>
        <v>1</v>
      </c>
      <c r="H72" t="str">
        <f>_xlfn.XLOOKUP(A72,'2024'!B:B,'2024'!BW:BW,"")</f>
        <v/>
      </c>
      <c r="I72">
        <f>_xlfn.XLOOKUP(A72,'2024'!B:B,'2024'!AZ:AZ,"")</f>
        <v>1</v>
      </c>
      <c r="J72">
        <f>_xlfn.XLOOKUP(A72,'2025'!A:A,'2025'!C:C,"")</f>
        <v>0</v>
      </c>
      <c r="K72">
        <f>_xlfn.XLOOKUP(A72,'2025'!A:A,'2025'!F:F,"")</f>
        <v>0</v>
      </c>
    </row>
    <row r="73" spans="1:11">
      <c r="A73" t="str">
        <v>Deutsche Telekom</v>
      </c>
      <c r="B73">
        <f>_xlfn.XLOOKUP(A73,'2021'!A:A,'2021'!X:X,"")</f>
        <v>1</v>
      </c>
      <c r="C73">
        <f>_xlfn.XLOOKUP(A73,'2021'!A:A,'2021'!V:V,"")</f>
        <v>1</v>
      </c>
      <c r="D73">
        <f>_xlfn.XLOOKUP(A73,'2022'!A:A,'2022'!X:X,"")</f>
        <v>1</v>
      </c>
      <c r="E73">
        <f>_xlfn.XLOOKUP(A73,'2022'!A:A,'2022'!W:W,"")</f>
        <v>1</v>
      </c>
      <c r="F73">
        <f>_xlfn.XLOOKUP(A73,'2023'!B:B,'2023'!AF:AF,"")</f>
        <v>1</v>
      </c>
      <c r="G73">
        <f>_xlfn.XLOOKUP(A73,'2023'!B:B,'2023'!AE:AE,"")</f>
        <v>1</v>
      </c>
      <c r="H73">
        <f>_xlfn.XLOOKUP(A73,'2024'!B:B,'2024'!BW:BW,"")</f>
        <v>1</v>
      </c>
      <c r="I73">
        <f>_xlfn.XLOOKUP(A73,'2024'!B:B,'2024'!AZ:AZ,"")</f>
        <v>1</v>
      </c>
      <c r="J73">
        <f>_xlfn.XLOOKUP(A73,'2025'!A:A,'2025'!C:C,"")</f>
        <v>1</v>
      </c>
      <c r="K73">
        <f>_xlfn.XLOOKUP(A73,'2025'!A:A,'2025'!F:F,"")</f>
        <v>1</v>
      </c>
    </row>
    <row r="74" spans="1:11">
      <c r="A74" t="str">
        <v>China Baowu Steel Group</v>
      </c>
      <c r="B74" t="str">
        <f>_xlfn.XLOOKUP(A74,'2021'!A:A,'2021'!X:X,"")</f>
        <v/>
      </c>
      <c r="C74" t="str">
        <f>_xlfn.XLOOKUP(A74,'2021'!A:A,'2021'!V:V,"")</f>
        <v/>
      </c>
      <c r="D74" t="str">
        <f>_xlfn.XLOOKUP(A74,'2022'!A:A,'2022'!X:X,"")</f>
        <v/>
      </c>
      <c r="E74" t="str">
        <f>_xlfn.XLOOKUP(A74,'2022'!A:A,'2022'!W:W,"")</f>
        <v/>
      </c>
      <c r="F74" t="str">
        <f>_xlfn.XLOOKUP(A74,'2023'!B:B,'2023'!AF:AF,"")</f>
        <v/>
      </c>
      <c r="G74" t="str">
        <f>_xlfn.XLOOKUP(A74,'2023'!B:B,'2023'!AE:AE,"")</f>
        <v/>
      </c>
      <c r="H74" t="str">
        <f>_xlfn.XLOOKUP(A74,'2024'!B:B,'2024'!BW:BW,"")</f>
        <v/>
      </c>
      <c r="I74">
        <f>_xlfn.XLOOKUP(A74,'2024'!B:B,'2024'!AZ:AZ,"")</f>
        <v>0</v>
      </c>
      <c r="J74">
        <f>_xlfn.XLOOKUP(A74,'2025'!A:A,'2025'!C:C,"")</f>
        <v>0</v>
      </c>
      <c r="K74">
        <f>_xlfn.XLOOKUP(A74,'2025'!A:A,'2025'!F:F,"")</f>
        <v>0</v>
      </c>
    </row>
    <row r="75" spans="1:11">
      <c r="A75" t="str">
        <v>Valero Energy</v>
      </c>
      <c r="B75" t="str">
        <f>_xlfn.XLOOKUP(A75,'2021'!A:A,'2021'!X:X,"")</f>
        <v/>
      </c>
      <c r="C75" t="str">
        <f>_xlfn.XLOOKUP(A75,'2021'!A:A,'2021'!V:V,"")</f>
        <v/>
      </c>
      <c r="D75" t="str">
        <f>_xlfn.XLOOKUP(A75,'2022'!A:A,'2022'!X:X,"")</f>
        <v/>
      </c>
      <c r="E75" t="str">
        <f>_xlfn.XLOOKUP(A75,'2022'!A:A,'2022'!W:W,"")</f>
        <v/>
      </c>
      <c r="F75" t="str">
        <f>_xlfn.XLOOKUP(A75,'2023'!B:B,'2023'!AF:AF,"")</f>
        <v/>
      </c>
      <c r="G75" t="str">
        <f>_xlfn.XLOOKUP(A75,'2023'!B:B,'2023'!AE:AE,"")</f>
        <v/>
      </c>
      <c r="H75" t="str">
        <f>_xlfn.XLOOKUP(A75,'2024'!B:B,'2024'!BW:BW,"")</f>
        <v/>
      </c>
      <c r="I75">
        <f>_xlfn.XLOOKUP(A75,'2024'!B:B,'2024'!AZ:AZ,"")</f>
        <v>0</v>
      </c>
      <c r="J75">
        <f>_xlfn.XLOOKUP(A75,'2025'!A:A,'2025'!C:C,"")</f>
        <v>0</v>
      </c>
      <c r="K75">
        <f>_xlfn.XLOOKUP(A75,'2025'!A:A,'2025'!F:F,"")</f>
        <v>0</v>
      </c>
    </row>
    <row r="76" spans="1:11">
      <c r="A76" t="str">
        <v>Comcast</v>
      </c>
      <c r="B76" t="str">
        <f>_xlfn.XLOOKUP(A76,'2021'!A:A,'2021'!X:X,"")</f>
        <v/>
      </c>
      <c r="C76" t="str">
        <f>_xlfn.XLOOKUP(A76,'2021'!A:A,'2021'!V:V,"")</f>
        <v/>
      </c>
      <c r="D76" t="str">
        <f>_xlfn.XLOOKUP(A76,'2022'!A:A,'2022'!X:X,"")</f>
        <v/>
      </c>
      <c r="E76" t="str">
        <f>_xlfn.XLOOKUP(A76,'2022'!A:A,'2022'!W:W,"")</f>
        <v/>
      </c>
      <c r="F76" t="str">
        <f>_xlfn.XLOOKUP(A76,'2023'!B:B,'2023'!AF:AF,"")</f>
        <v/>
      </c>
      <c r="G76" t="str">
        <f>_xlfn.XLOOKUP(A76,'2023'!B:B,'2023'!AE:AE,"")</f>
        <v/>
      </c>
      <c r="H76" t="str">
        <f>_xlfn.XLOOKUP(A76,'2024'!B:B,'2024'!BW:BW,"")</f>
        <v/>
      </c>
      <c r="I76">
        <f>_xlfn.XLOOKUP(A76,'2024'!B:B,'2024'!AZ:AZ,"")</f>
        <v>0</v>
      </c>
      <c r="J76">
        <f>_xlfn.XLOOKUP(A76,'2025'!A:A,'2025'!C:C,"")</f>
        <v>1</v>
      </c>
      <c r="K76">
        <f>_xlfn.XLOOKUP(A76,'2025'!A:A,'2025'!F:F,"")</f>
        <v>0</v>
      </c>
    </row>
    <row r="77" spans="1:11">
      <c r="A77" t="str">
        <v>Allianz</v>
      </c>
      <c r="B77" t="str">
        <f>_xlfn.XLOOKUP(A77,'2021'!A:A,'2021'!X:X,"")</f>
        <v/>
      </c>
      <c r="C77">
        <f>_xlfn.XLOOKUP(A77,'2021'!A:A,'2021'!V:V,"")</f>
        <v>1</v>
      </c>
      <c r="D77" t="str">
        <f>_xlfn.XLOOKUP(A77,'2022'!A:A,'2022'!X:X,"")</f>
        <v/>
      </c>
      <c r="E77">
        <f>_xlfn.XLOOKUP(A77,'2022'!A:A,'2022'!W:W,"")</f>
        <v>1</v>
      </c>
      <c r="F77" t="str">
        <f>_xlfn.XLOOKUP(A77,'2023'!B:B,'2023'!AF:AF,"")</f>
        <v/>
      </c>
      <c r="G77">
        <f>_xlfn.XLOOKUP(A77,'2023'!B:B,'2023'!AE:AE,"")</f>
        <v>1</v>
      </c>
      <c r="H77" t="str">
        <f>_xlfn.XLOOKUP(A77,'2024'!B:B,'2024'!BW:BW,"")</f>
        <v/>
      </c>
      <c r="I77">
        <f>_xlfn.XLOOKUP(A77,'2024'!B:B,'2024'!AZ:AZ,"")</f>
        <v>1</v>
      </c>
      <c r="J77">
        <f>_xlfn.XLOOKUP(A77,'2025'!A:A,'2025'!C:C,"")</f>
        <v>0</v>
      </c>
      <c r="K77">
        <f>_xlfn.XLOOKUP(A77,'2025'!A:A,'2025'!F:F,"")</f>
        <v>1</v>
      </c>
    </row>
    <row r="78" spans="1:11">
      <c r="A78" t="str">
        <v>State Farm Insurance</v>
      </c>
      <c r="B78" t="str">
        <f>_xlfn.XLOOKUP(A78,'2021'!A:A,'2021'!X:X,"")</f>
        <v/>
      </c>
      <c r="C78" t="str">
        <f>_xlfn.XLOOKUP(A78,'2021'!A:A,'2021'!V:V,"")</f>
        <v/>
      </c>
      <c r="D78" t="str">
        <f>_xlfn.XLOOKUP(A78,'2022'!A:A,'2022'!X:X,"")</f>
        <v/>
      </c>
      <c r="E78" t="str">
        <f>_xlfn.XLOOKUP(A78,'2022'!A:A,'2022'!W:W,"")</f>
        <v/>
      </c>
      <c r="F78" t="str">
        <f>_xlfn.XLOOKUP(A78,'2023'!B:B,'2023'!AF:AF,"")</f>
        <v/>
      </c>
      <c r="G78" t="str">
        <f>_xlfn.XLOOKUP(A78,'2023'!B:B,'2023'!AE:AE,"")</f>
        <v/>
      </c>
      <c r="H78" t="str">
        <f>_xlfn.XLOOKUP(A78,'2024'!B:B,'2024'!BW:BW,"")</f>
        <v/>
      </c>
      <c r="I78">
        <f>_xlfn.XLOOKUP(A78,'2024'!B:B,'2024'!AZ:AZ,"")</f>
        <v>0</v>
      </c>
      <c r="J78">
        <f>_xlfn.XLOOKUP(A78,'2025'!A:A,'2025'!C:C,"")</f>
        <v>0</v>
      </c>
      <c r="K78">
        <f>_xlfn.XLOOKUP(A78,'2025'!A:A,'2025'!F:F,"")</f>
        <v>0</v>
      </c>
    </row>
    <row r="79" spans="1:11">
      <c r="A79" t="str">
        <v>AT&amp;T</v>
      </c>
      <c r="B79">
        <f>_xlfn.XLOOKUP(A79,'2021'!A:A,'2021'!X:X,"")</f>
        <v>1</v>
      </c>
      <c r="C79" t="str">
        <f>_xlfn.XLOOKUP(A79,'2021'!A:A,'2021'!V:V,"")</f>
        <v/>
      </c>
      <c r="D79">
        <f>_xlfn.XLOOKUP(A79,'2022'!A:A,'2022'!X:X,"")</f>
        <v>1</v>
      </c>
      <c r="E79" t="str">
        <f>_xlfn.XLOOKUP(A79,'2022'!A:A,'2022'!W:W,"")</f>
        <v/>
      </c>
      <c r="F79">
        <f>_xlfn.XLOOKUP(A79,'2023'!B:B,'2023'!AF:AF,"")</f>
        <v>1</v>
      </c>
      <c r="G79" t="str">
        <f>_xlfn.XLOOKUP(A79,'2023'!B:B,'2023'!AE:AE,"")</f>
        <v/>
      </c>
      <c r="H79">
        <f>_xlfn.XLOOKUP(A79,'2024'!B:B,'2024'!BW:BW,"")</f>
        <v>1</v>
      </c>
      <c r="I79">
        <f>_xlfn.XLOOKUP(A79,'2024'!B:B,'2024'!AZ:AZ,"")</f>
        <v>0</v>
      </c>
      <c r="J79">
        <f>_xlfn.XLOOKUP(A79,'2025'!A:A,'2025'!C:C,"")</f>
        <v>1</v>
      </c>
      <c r="K79">
        <f>_xlfn.XLOOKUP(A79,'2025'!A:A,'2025'!F:F,"")</f>
        <v>1</v>
      </c>
    </row>
    <row r="80" spans="1:11">
      <c r="A80" t="str">
        <v>Mitsubishi</v>
      </c>
      <c r="B80" t="str">
        <f>_xlfn.XLOOKUP(A80,'2021'!A:A,'2021'!X:X,"")</f>
        <v/>
      </c>
      <c r="C80" t="str">
        <f>_xlfn.XLOOKUP(A80,'2021'!A:A,'2021'!V:V,"")</f>
        <v/>
      </c>
      <c r="D80" t="str">
        <f>_xlfn.XLOOKUP(A80,'2022'!A:A,'2022'!X:X,"")</f>
        <v/>
      </c>
      <c r="E80" t="str">
        <f>_xlfn.XLOOKUP(A80,'2022'!A:A,'2022'!W:W,"")</f>
        <v/>
      </c>
      <c r="F80" t="str">
        <f>_xlfn.XLOOKUP(A80,'2023'!B:B,'2023'!AF:AF,"")</f>
        <v/>
      </c>
      <c r="G80">
        <f>_xlfn.XLOOKUP(A80,'2023'!B:B,'2023'!AE:AE,"")</f>
        <v>1</v>
      </c>
      <c r="H80" t="str">
        <f>_xlfn.XLOOKUP(A80,'2024'!B:B,'2024'!BW:BW,"")</f>
        <v/>
      </c>
      <c r="I80">
        <f>_xlfn.XLOOKUP(A80,'2024'!B:B,'2024'!AZ:AZ,"")</f>
        <v>1</v>
      </c>
      <c r="J80">
        <f>_xlfn.XLOOKUP(A80,'2025'!A:A,'2025'!C:C,"")</f>
        <v>0</v>
      </c>
      <c r="K80">
        <f>_xlfn.XLOOKUP(A80,'2025'!A:A,'2025'!F:F,"")</f>
        <v>1</v>
      </c>
    </row>
    <row r="81" spans="1:11">
      <c r="A81" t="str">
        <v>Freddie Mac</v>
      </c>
      <c r="B81" t="str">
        <f>_xlfn.XLOOKUP(A81,'2021'!A:A,'2021'!X:X,"")</f>
        <v/>
      </c>
      <c r="C81" t="str">
        <f>_xlfn.XLOOKUP(A81,'2021'!A:A,'2021'!V:V,"")</f>
        <v/>
      </c>
      <c r="D81" t="str">
        <f>_xlfn.XLOOKUP(A81,'2022'!A:A,'2022'!X:X,"")</f>
        <v/>
      </c>
      <c r="E81" t="str">
        <f>_xlfn.XLOOKUP(A81,'2022'!A:A,'2022'!W:W,"")</f>
        <v/>
      </c>
      <c r="F81" t="str">
        <f>_xlfn.XLOOKUP(A81,'2023'!B:B,'2023'!AF:AF,"")</f>
        <v/>
      </c>
      <c r="G81" t="str">
        <f>_xlfn.XLOOKUP(A81,'2023'!B:B,'2023'!AE:AE,"")</f>
        <v/>
      </c>
      <c r="H81" t="str">
        <f>_xlfn.XLOOKUP(A81,'2024'!B:B,'2024'!BW:BW,"")</f>
        <v/>
      </c>
      <c r="I81">
        <f>_xlfn.XLOOKUP(A81,'2024'!B:B,'2024'!AZ:AZ,"")</f>
        <v>0</v>
      </c>
      <c r="J81">
        <f>_xlfn.XLOOKUP(A81,'2025'!A:A,'2025'!C:C,"")</f>
        <v>0</v>
      </c>
      <c r="K81">
        <f>_xlfn.XLOOKUP(A81,'2025'!A:A,'2025'!F:F,"")</f>
        <v>0</v>
      </c>
    </row>
    <row r="82" spans="1:11">
      <c r="A82" t="str">
        <v>Hengli Group</v>
      </c>
      <c r="B82" t="str">
        <f>_xlfn.XLOOKUP(A82,'2021'!A:A,'2021'!X:X,"")</f>
        <v/>
      </c>
      <c r="C82" t="str">
        <f>_xlfn.XLOOKUP(A82,'2021'!A:A,'2021'!V:V,"")</f>
        <v/>
      </c>
      <c r="D82" t="str">
        <f>_xlfn.XLOOKUP(A82,'2022'!A:A,'2022'!X:X,"")</f>
        <v/>
      </c>
      <c r="E82" t="str">
        <f>_xlfn.XLOOKUP(A82,'2022'!A:A,'2022'!W:W,"")</f>
        <v/>
      </c>
      <c r="F82" t="str">
        <f>_xlfn.XLOOKUP(A82,'2023'!B:B,'2023'!AF:AF,"")</f>
        <v/>
      </c>
      <c r="G82" t="str">
        <f>_xlfn.XLOOKUP(A82,'2023'!B:B,'2023'!AE:AE,"")</f>
        <v/>
      </c>
      <c r="H82" t="str">
        <f>_xlfn.XLOOKUP(A82,'2024'!B:B,'2024'!BW:BW,"")</f>
        <v/>
      </c>
      <c r="I82">
        <f>_xlfn.XLOOKUP(A82,'2024'!B:B,'2024'!AZ:AZ,"")</f>
        <v>0</v>
      </c>
      <c r="J82">
        <f>_xlfn.XLOOKUP(A82,'2025'!A:A,'2025'!C:C,"")</f>
        <v>0</v>
      </c>
      <c r="K82">
        <f>_xlfn.XLOOKUP(A82,'2025'!A:A,'2025'!F:F,"")</f>
        <v>0</v>
      </c>
    </row>
    <row r="83" spans="1:11">
      <c r="A83" t="str">
        <v>Shandong Energy Group</v>
      </c>
      <c r="B83" t="str">
        <f>_xlfn.XLOOKUP(A83,'2021'!A:A,'2021'!X:X,"")</f>
        <v/>
      </c>
      <c r="C83" t="str">
        <f>_xlfn.XLOOKUP(A83,'2021'!A:A,'2021'!V:V,"")</f>
        <v/>
      </c>
      <c r="D83" t="str">
        <f>_xlfn.XLOOKUP(A83,'2022'!A:A,'2022'!X:X,"")</f>
        <v/>
      </c>
      <c r="E83" t="str">
        <f>_xlfn.XLOOKUP(A83,'2022'!A:A,'2022'!W:W,"")</f>
        <v/>
      </c>
      <c r="F83" t="str">
        <f>_xlfn.XLOOKUP(A83,'2023'!B:B,'2023'!AF:AF,"")</f>
        <v/>
      </c>
      <c r="G83" t="str">
        <f>_xlfn.XLOOKUP(A83,'2023'!B:B,'2023'!AE:AE,"")</f>
        <v/>
      </c>
      <c r="H83" t="str">
        <f>_xlfn.XLOOKUP(A83,'2024'!B:B,'2024'!BW:BW,"")</f>
        <v/>
      </c>
      <c r="I83">
        <f>_xlfn.XLOOKUP(A83,'2024'!B:B,'2024'!AZ:AZ,"")</f>
        <v>0</v>
      </c>
      <c r="J83">
        <f>_xlfn.XLOOKUP(A83,'2025'!A:A,'2025'!C:C,"")</f>
        <v>0</v>
      </c>
      <c r="K83">
        <f>_xlfn.XLOOKUP(A83,'2025'!A:A,'2025'!F:F,"")</f>
        <v>0</v>
      </c>
    </row>
    <row r="84" spans="1:11">
      <c r="A84" t="str">
        <v>Huawei Investment &amp; Holding</v>
      </c>
      <c r="B84" t="str">
        <f>_xlfn.XLOOKUP(A84,'2021'!A:A,'2021'!X:X,"")</f>
        <v/>
      </c>
      <c r="C84" t="str">
        <f>_xlfn.XLOOKUP(A84,'2021'!A:A,'2021'!V:V,"")</f>
        <v/>
      </c>
      <c r="D84" t="str">
        <f>_xlfn.XLOOKUP(A84,'2022'!A:A,'2022'!X:X,"")</f>
        <v/>
      </c>
      <c r="E84" t="str">
        <f>_xlfn.XLOOKUP(A84,'2022'!A:A,'2022'!W:W,"")</f>
        <v/>
      </c>
      <c r="F84" t="str">
        <f>_xlfn.XLOOKUP(A84,'2023'!B:B,'2023'!AF:AF,"")</f>
        <v/>
      </c>
      <c r="G84" t="str">
        <f>_xlfn.XLOOKUP(A84,'2023'!B:B,'2023'!AE:AE,"")</f>
        <v/>
      </c>
      <c r="H84" t="str">
        <f>_xlfn.XLOOKUP(A84,'2024'!B:B,'2024'!BW:BW,"")</f>
        <v/>
      </c>
      <c r="I84">
        <f>_xlfn.XLOOKUP(A84,'2024'!B:B,'2024'!AZ:AZ,"")</f>
        <v>0</v>
      </c>
      <c r="J84">
        <f>_xlfn.XLOOKUP(A84,'2025'!A:A,'2025'!C:C,"")</f>
        <v>0</v>
      </c>
      <c r="K84">
        <f>_xlfn.XLOOKUP(A84,'2025'!A:A,'2025'!F:F,"")</f>
        <v>0</v>
      </c>
    </row>
    <row r="85" spans="1:11">
      <c r="A85" t="str">
        <v>China Southern Power Grid</v>
      </c>
      <c r="B85" t="str">
        <f>_xlfn.XLOOKUP(A85,'2021'!A:A,'2021'!X:X,"")</f>
        <v/>
      </c>
      <c r="C85" t="str">
        <f>_xlfn.XLOOKUP(A85,'2021'!A:A,'2021'!V:V,"")</f>
        <v/>
      </c>
      <c r="D85" t="str">
        <f>_xlfn.XLOOKUP(A85,'2022'!A:A,'2022'!X:X,"")</f>
        <v/>
      </c>
      <c r="E85" t="str">
        <f>_xlfn.XLOOKUP(A85,'2022'!A:A,'2022'!W:W,"")</f>
        <v/>
      </c>
      <c r="F85" t="str">
        <f>_xlfn.XLOOKUP(A85,'2023'!B:B,'2023'!AF:AF,"")</f>
        <v/>
      </c>
      <c r="G85" t="str">
        <f>_xlfn.XLOOKUP(A85,'2023'!B:B,'2023'!AE:AE,"")</f>
        <v/>
      </c>
      <c r="H85" t="str">
        <f>_xlfn.XLOOKUP(A85,'2024'!B:B,'2024'!BW:BW,"")</f>
        <v/>
      </c>
      <c r="I85">
        <f>_xlfn.XLOOKUP(A85,'2024'!B:B,'2024'!AZ:AZ,"")</f>
        <v>0</v>
      </c>
      <c r="J85">
        <f>_xlfn.XLOOKUP(A85,'2025'!A:A,'2025'!C:C,"")</f>
        <v>0</v>
      </c>
      <c r="K85">
        <f>_xlfn.XLOOKUP(A85,'2025'!A:A,'2025'!F:F,"")</f>
        <v>0</v>
      </c>
    </row>
    <row r="86" spans="1:11">
      <c r="A86" t="str">
        <v>Humana</v>
      </c>
      <c r="B86" t="str">
        <f>_xlfn.XLOOKUP(A86,'2021'!A:A,'2021'!X:X,"")</f>
        <v/>
      </c>
      <c r="C86" t="str">
        <f>_xlfn.XLOOKUP(A86,'2021'!A:A,'2021'!V:V,"")</f>
        <v/>
      </c>
      <c r="D86" t="str">
        <f>_xlfn.XLOOKUP(A86,'2022'!A:A,'2022'!X:X,"")</f>
        <v/>
      </c>
      <c r="E86" t="str">
        <f>_xlfn.XLOOKUP(A86,'2022'!A:A,'2022'!W:W,"")</f>
        <v/>
      </c>
      <c r="F86" t="str">
        <f>_xlfn.XLOOKUP(A86,'2023'!B:B,'2023'!AF:AF,"")</f>
        <v/>
      </c>
      <c r="G86" t="str">
        <f>_xlfn.XLOOKUP(A86,'2023'!B:B,'2023'!AE:AE,"")</f>
        <v/>
      </c>
      <c r="H86">
        <f>_xlfn.XLOOKUP(A86,'2024'!B:B,'2024'!BW:BW,"")</f>
        <v>1</v>
      </c>
      <c r="I86">
        <f>_xlfn.XLOOKUP(A86,'2024'!B:B,'2024'!AZ:AZ,"")</f>
        <v>0</v>
      </c>
      <c r="J86">
        <f>_xlfn.XLOOKUP(A86,'2025'!A:A,'2025'!C:C,"")</f>
        <v>1</v>
      </c>
      <c r="K86">
        <f>_xlfn.XLOOKUP(A86,'2025'!A:A,'2025'!F:F,"")</f>
        <v>0</v>
      </c>
    </row>
    <row r="87" spans="1:11">
      <c r="A87" t="str">
        <v>China Minmetals</v>
      </c>
      <c r="B87" t="str">
        <f>_xlfn.XLOOKUP(A87,'2021'!A:A,'2021'!X:X,"")</f>
        <v/>
      </c>
      <c r="C87" t="str">
        <f>_xlfn.XLOOKUP(A87,'2021'!A:A,'2021'!V:V,"")</f>
        <v/>
      </c>
      <c r="D87" t="str">
        <f>_xlfn.XLOOKUP(A87,'2022'!A:A,'2022'!X:X,"")</f>
        <v/>
      </c>
      <c r="E87" t="str">
        <f>_xlfn.XLOOKUP(A87,'2022'!A:A,'2022'!W:W,"")</f>
        <v/>
      </c>
      <c r="F87" t="str">
        <f>_xlfn.XLOOKUP(A87,'2023'!B:B,'2023'!AF:AF,"")</f>
        <v/>
      </c>
      <c r="G87">
        <f>_xlfn.XLOOKUP(A87,'2023'!B:B,'2023'!AE:AE,"")</f>
        <v>1</v>
      </c>
      <c r="H87" t="str">
        <f>_xlfn.XLOOKUP(A87,'2024'!B:B,'2024'!BW:BW,"")</f>
        <v/>
      </c>
      <c r="I87">
        <f>_xlfn.XLOOKUP(A87,'2024'!B:B,'2024'!AZ:AZ,"")</f>
        <v>0</v>
      </c>
      <c r="J87">
        <f>_xlfn.XLOOKUP(A87,'2025'!A:A,'2025'!C:C,"")</f>
        <v>0</v>
      </c>
      <c r="K87">
        <f>_xlfn.XLOOKUP(A87,'2025'!A:A,'2025'!F:F,"")</f>
        <v>0</v>
      </c>
    </row>
    <row r="88" spans="1:11">
      <c r="A88" t="str">
        <v>Gazprom</v>
      </c>
      <c r="B88" t="str">
        <f>_xlfn.XLOOKUP(A88,'2021'!A:A,'2021'!X:X,"")</f>
        <v/>
      </c>
      <c r="C88" t="str">
        <f>_xlfn.XLOOKUP(A88,'2021'!A:A,'2021'!V:V,"")</f>
        <v/>
      </c>
      <c r="D88" t="str">
        <f>_xlfn.XLOOKUP(A88,'2022'!A:A,'2022'!X:X,"")</f>
        <v/>
      </c>
      <c r="E88" t="str">
        <f>_xlfn.XLOOKUP(A88,'2022'!A:A,'2022'!W:W,"")</f>
        <v/>
      </c>
      <c r="F88" t="str">
        <f>_xlfn.XLOOKUP(A88,'2023'!B:B,'2023'!AF:AF,"")</f>
        <v/>
      </c>
      <c r="G88" t="str">
        <f>_xlfn.XLOOKUP(A88,'2023'!B:B,'2023'!AE:AE,"")</f>
        <v/>
      </c>
      <c r="H88" t="str">
        <f>_xlfn.XLOOKUP(A88,'2024'!B:B,'2024'!BW:BW,"")</f>
        <v/>
      </c>
      <c r="I88">
        <f>_xlfn.XLOOKUP(A88,'2024'!B:B,'2024'!AZ:AZ,"")</f>
        <v>0</v>
      </c>
      <c r="J88">
        <f>_xlfn.XLOOKUP(A88,'2025'!A:A,'2025'!C:C,"")</f>
        <v>0</v>
      </c>
      <c r="K88">
        <f>_xlfn.XLOOKUP(A88,'2025'!A:A,'2025'!F:F,"")</f>
        <v>0</v>
      </c>
    </row>
    <row r="89" spans="1:11">
      <c r="A89" t="str">
        <v>Reliance Industries</v>
      </c>
      <c r="B89" t="str">
        <f>_xlfn.XLOOKUP(A89,'2021'!A:A,'2021'!X:X,"")</f>
        <v/>
      </c>
      <c r="C89">
        <f>_xlfn.XLOOKUP(A89,'2021'!A:A,'2021'!V:V,"")</f>
        <v>1</v>
      </c>
      <c r="D89" t="str">
        <f>_xlfn.XLOOKUP(A89,'2022'!A:A,'2022'!X:X,"")</f>
        <v/>
      </c>
      <c r="E89" t="str">
        <f>_xlfn.XLOOKUP(A89,'2022'!A:A,'2022'!W:W,"")</f>
        <v/>
      </c>
      <c r="F89" t="str">
        <f>_xlfn.XLOOKUP(A89,'2023'!B:B,'2023'!AF:AF,"")</f>
        <v/>
      </c>
      <c r="G89">
        <f>_xlfn.XLOOKUP(A89,'2023'!B:B,'2023'!AE:AE,"")</f>
        <v>1</v>
      </c>
      <c r="H89" t="str">
        <f>_xlfn.XLOOKUP(A89,'2024'!B:B,'2024'!BW:BW,"")</f>
        <v/>
      </c>
      <c r="I89">
        <f>_xlfn.XLOOKUP(A89,'2024'!B:B,'2024'!AZ:AZ,"")</f>
        <v>1</v>
      </c>
      <c r="J89">
        <f>_xlfn.XLOOKUP(A89,'2025'!A:A,'2025'!C:C,"")</f>
        <v>0</v>
      </c>
      <c r="K89">
        <f>_xlfn.XLOOKUP(A89,'2025'!A:A,'2025'!F:F,"")</f>
        <v>1</v>
      </c>
    </row>
    <row r="90" spans="1:11">
      <c r="A90" t="str">
        <v>Societe Generale</v>
      </c>
      <c r="B90" t="str">
        <f>_xlfn.XLOOKUP(A90,'2021'!A:A,'2021'!X:X,"")</f>
        <v/>
      </c>
      <c r="C90" t="str">
        <f>_xlfn.XLOOKUP(A90,'2021'!A:A,'2021'!V:V,"")</f>
        <v/>
      </c>
      <c r="D90" t="str">
        <f>_xlfn.XLOOKUP(A90,'2022'!A:A,'2022'!X:X,"")</f>
        <v/>
      </c>
      <c r="E90" t="str">
        <f>_xlfn.XLOOKUP(A90,'2022'!A:A,'2022'!W:W,"")</f>
        <v/>
      </c>
      <c r="F90" t="str">
        <f>_xlfn.XLOOKUP(A90,'2023'!B:B,'2023'!AF:AF,"")</f>
        <v/>
      </c>
      <c r="G90" t="str">
        <f>_xlfn.XLOOKUP(A90,'2023'!B:B,'2023'!AE:AE,"")</f>
        <v/>
      </c>
      <c r="H90" t="str">
        <f>_xlfn.XLOOKUP(A90,'2024'!B:B,'2024'!BW:BW,"")</f>
        <v/>
      </c>
      <c r="I90">
        <f>_xlfn.XLOOKUP(A90,'2024'!B:B,'2024'!AZ:AZ,"")</f>
        <v>0</v>
      </c>
      <c r="J90">
        <f>_xlfn.XLOOKUP(A90,'2025'!A:A,'2025'!C:C,"")</f>
        <v>0</v>
      </c>
      <c r="K90">
        <f>_xlfn.XLOOKUP(A90,'2025'!A:A,'2025'!F:F,"")</f>
        <v>0</v>
      </c>
    </row>
    <row r="91" spans="1:11">
      <c r="A91" t="str">
        <v>Rosneft Oil</v>
      </c>
      <c r="B91" t="str">
        <f>_xlfn.XLOOKUP(A91,'2021'!A:A,'2021'!X:X,"")</f>
        <v/>
      </c>
      <c r="C91" t="str">
        <f>_xlfn.XLOOKUP(A91,'2021'!A:A,'2021'!V:V,"")</f>
        <v/>
      </c>
      <c r="D91" t="str">
        <f>_xlfn.XLOOKUP(A91,'2022'!A:A,'2022'!X:X,"")</f>
        <v/>
      </c>
      <c r="E91">
        <f>_xlfn.XLOOKUP(A91,'2022'!A:A,'2022'!W:W,"")</f>
        <v>1</v>
      </c>
      <c r="F91" t="str">
        <f>_xlfn.XLOOKUP(A91,'2023'!B:B,'2023'!AF:AF,"")</f>
        <v/>
      </c>
      <c r="G91" t="str">
        <f>_xlfn.XLOOKUP(A91,'2023'!B:B,'2023'!AE:AE,"")</f>
        <v/>
      </c>
      <c r="H91" t="str">
        <f>_xlfn.XLOOKUP(A91,'2024'!B:B,'2024'!BW:BW,"")</f>
        <v/>
      </c>
      <c r="I91">
        <f>_xlfn.XLOOKUP(A91,'2024'!B:B,'2024'!AZ:AZ,"")</f>
        <v>0</v>
      </c>
      <c r="J91">
        <f>_xlfn.XLOOKUP(A91,'2025'!A:A,'2025'!C:C,"")</f>
        <v>0</v>
      </c>
      <c r="K91">
        <f>_xlfn.XLOOKUP(A91,'2025'!A:A,'2025'!F:F,"")</f>
        <v>0</v>
      </c>
    </row>
    <row r="92" spans="1:11">
      <c r="A92" t="str">
        <v>BYD</v>
      </c>
      <c r="B92" t="str">
        <f>_xlfn.XLOOKUP(A92,'2021'!A:A,'2021'!X:X,"")</f>
        <v/>
      </c>
      <c r="C92" t="str">
        <f>_xlfn.XLOOKUP(A92,'2021'!A:A,'2021'!V:V,"")</f>
        <v/>
      </c>
      <c r="D92" t="str">
        <f>_xlfn.XLOOKUP(A92,'2022'!A:A,'2022'!X:X,"")</f>
        <v/>
      </c>
      <c r="E92" t="str">
        <f>_xlfn.XLOOKUP(A92,'2022'!A:A,'2022'!W:W,"")</f>
        <v/>
      </c>
      <c r="F92" t="str">
        <f>_xlfn.XLOOKUP(A92,'2023'!B:B,'2023'!AF:AF,"")</f>
        <v/>
      </c>
      <c r="G92" t="str">
        <f>_xlfn.XLOOKUP(A92,'2023'!B:B,'2023'!AE:AE,"")</f>
        <v/>
      </c>
      <c r="H92" t="str">
        <f>_xlfn.XLOOKUP(A92,'2024'!B:B,'2024'!BW:BW,"")</f>
        <v/>
      </c>
      <c r="I92">
        <f>_xlfn.XLOOKUP(A92,'2024'!B:B,'2024'!AZ:AZ,"")</f>
        <v>0</v>
      </c>
      <c r="J92">
        <f>_xlfn.XLOOKUP(A92,'2025'!A:A,'2025'!C:C,"")</f>
        <v>0</v>
      </c>
      <c r="K92">
        <f>_xlfn.XLOOKUP(A92,'2025'!A:A,'2025'!F:F,"")</f>
        <v>0</v>
      </c>
    </row>
    <row r="93" spans="1:11">
      <c r="A93" t="str">
        <v>China Energy Investment</v>
      </c>
      <c r="B93" t="str">
        <f>_xlfn.XLOOKUP(A93,'2021'!A:A,'2021'!X:X,"")</f>
        <v/>
      </c>
      <c r="C93" t="str">
        <f>_xlfn.XLOOKUP(A93,'2021'!A:A,'2021'!V:V,"")</f>
        <v/>
      </c>
      <c r="D93" t="str">
        <f>_xlfn.XLOOKUP(A93,'2022'!A:A,'2022'!X:X,"")</f>
        <v/>
      </c>
      <c r="E93" t="str">
        <f>_xlfn.XLOOKUP(A93,'2022'!A:A,'2022'!W:W,"")</f>
        <v/>
      </c>
      <c r="F93" t="str">
        <f>_xlfn.XLOOKUP(A93,'2023'!B:B,'2023'!AF:AF,"")</f>
        <v/>
      </c>
      <c r="G93" t="str">
        <f>_xlfn.XLOOKUP(A93,'2023'!B:B,'2023'!AE:AE,"")</f>
        <v/>
      </c>
      <c r="H93" t="str">
        <f>_xlfn.XLOOKUP(A93,'2024'!B:B,'2024'!BW:BW,"")</f>
        <v/>
      </c>
      <c r="I93">
        <f>_xlfn.XLOOKUP(A93,'2024'!B:B,'2024'!AZ:AZ,"")</f>
        <v>0</v>
      </c>
      <c r="J93">
        <f>_xlfn.XLOOKUP(A93,'2025'!A:A,'2025'!C:C,"")</f>
        <v>0</v>
      </c>
      <c r="K93">
        <f>_xlfn.XLOOKUP(A93,'2025'!A:A,'2025'!F:F,"")</f>
        <v>0</v>
      </c>
    </row>
    <row r="94" spans="1:11">
      <c r="A94" t="str">
        <v>Morgan Stanley</v>
      </c>
      <c r="B94" t="str">
        <f>_xlfn.XLOOKUP(A94,'2021'!A:A,'2021'!X:X,"")</f>
        <v/>
      </c>
      <c r="C94">
        <f>_xlfn.XLOOKUP(A94,'2021'!A:A,'2021'!V:V,"")</f>
        <v>1</v>
      </c>
      <c r="D94" t="str">
        <f>_xlfn.XLOOKUP(A94,'2022'!A:A,'2022'!X:X,"")</f>
        <v/>
      </c>
      <c r="E94">
        <f>_xlfn.XLOOKUP(A94,'2022'!A:A,'2022'!W:W,"")</f>
        <v>1</v>
      </c>
      <c r="F94" t="str">
        <f>_xlfn.XLOOKUP(A94,'2023'!B:B,'2023'!AF:AF,"")</f>
        <v/>
      </c>
      <c r="G94">
        <f>_xlfn.XLOOKUP(A94,'2023'!B:B,'2023'!AE:AE,"")</f>
        <v>1</v>
      </c>
      <c r="H94" t="str">
        <f>_xlfn.XLOOKUP(A94,'2024'!B:B,'2024'!BW:BW,"")</f>
        <v/>
      </c>
      <c r="I94">
        <f>_xlfn.XLOOKUP(A94,'2024'!B:B,'2024'!AZ:AZ,"")</f>
        <v>1</v>
      </c>
      <c r="J94">
        <f>_xlfn.XLOOKUP(A94,'2025'!A:A,'2025'!C:C,"")</f>
        <v>0</v>
      </c>
      <c r="K94">
        <f>_xlfn.XLOOKUP(A94,'2025'!A:A,'2025'!F:F,"")</f>
        <v>1</v>
      </c>
    </row>
    <row r="95" spans="1:11">
      <c r="A95" t="str">
        <v>Target</v>
      </c>
      <c r="B95">
        <f>_xlfn.XLOOKUP(A95,'2021'!A:A,'2021'!X:X,"")</f>
        <v>1</v>
      </c>
      <c r="C95">
        <f>_xlfn.XLOOKUP(A95,'2021'!A:A,'2021'!V:V,"")</f>
        <v>1</v>
      </c>
      <c r="D95">
        <f>_xlfn.XLOOKUP(A95,'2022'!A:A,'2022'!X:X,"")</f>
        <v>1</v>
      </c>
      <c r="E95">
        <f>_xlfn.XLOOKUP(A95,'2022'!A:A,'2022'!W:W,"")</f>
        <v>1</v>
      </c>
      <c r="F95">
        <f>_xlfn.XLOOKUP(A95,'2023'!B:B,'2023'!AF:AF,"")</f>
        <v>1</v>
      </c>
      <c r="G95">
        <f>_xlfn.XLOOKUP(A95,'2023'!B:B,'2023'!AE:AE,"")</f>
        <v>1</v>
      </c>
      <c r="H95">
        <f>_xlfn.XLOOKUP(A95,'2024'!B:B,'2024'!BW:BW,"")</f>
        <v>1</v>
      </c>
      <c r="I95">
        <f>_xlfn.XLOOKUP(A95,'2024'!B:B,'2024'!AZ:AZ,"")</f>
        <v>1</v>
      </c>
      <c r="J95">
        <f>_xlfn.XLOOKUP(A95,'2025'!A:A,'2025'!C:C,"")</f>
        <v>1</v>
      </c>
      <c r="K95">
        <f>_xlfn.XLOOKUP(A95,'2025'!A:A,'2025'!F:F,"")</f>
        <v>1</v>
      </c>
    </row>
    <row r="96" spans="1:11">
      <c r="A96" t="str">
        <v>Life Insurance Corp. of India</v>
      </c>
      <c r="B96" t="str">
        <f>_xlfn.XLOOKUP(A96,'2021'!A:A,'2021'!X:X,"")</f>
        <v/>
      </c>
      <c r="C96" t="str">
        <f>_xlfn.XLOOKUP(A96,'2021'!A:A,'2021'!V:V,"")</f>
        <v/>
      </c>
      <c r="D96" t="str">
        <f>_xlfn.XLOOKUP(A96,'2022'!A:A,'2022'!X:X,"")</f>
        <v/>
      </c>
      <c r="E96" t="str">
        <f>_xlfn.XLOOKUP(A96,'2022'!A:A,'2022'!W:W,"")</f>
        <v/>
      </c>
      <c r="F96" t="str">
        <f>_xlfn.XLOOKUP(A96,'2023'!B:B,'2023'!AF:AF,"")</f>
        <v/>
      </c>
      <c r="G96" t="str">
        <f>_xlfn.XLOOKUP(A96,'2023'!B:B,'2023'!AE:AE,"")</f>
        <v/>
      </c>
      <c r="H96" t="str">
        <f>_xlfn.XLOOKUP(A96,'2024'!B:B,'2024'!BW:BW,"")</f>
        <v/>
      </c>
      <c r="I96">
        <f>_xlfn.XLOOKUP(A96,'2024'!B:B,'2024'!AZ:AZ,"")</f>
        <v>0</v>
      </c>
      <c r="J96">
        <f>_xlfn.XLOOKUP(A96,'2025'!A:A,'2025'!C:C,"")</f>
        <v>0</v>
      </c>
      <c r="K96">
        <f>_xlfn.XLOOKUP(A96,'2025'!A:A,'2025'!F:F,"")</f>
        <v>0</v>
      </c>
    </row>
    <row r="97" spans="1:11">
      <c r="A97" t="str">
        <v>Equinor</v>
      </c>
      <c r="B97" t="str">
        <f>_xlfn.XLOOKUP(A97,'2021'!A:A,'2021'!X:X,"")</f>
        <v/>
      </c>
      <c r="C97">
        <f>_xlfn.XLOOKUP(A97,'2021'!A:A,'2021'!V:V,"")</f>
        <v>1</v>
      </c>
      <c r="D97" t="str">
        <f>_xlfn.XLOOKUP(A97,'2022'!A:A,'2022'!X:X,"")</f>
        <v/>
      </c>
      <c r="E97">
        <f>_xlfn.XLOOKUP(A97,'2022'!A:A,'2022'!W:W,"")</f>
        <v>1</v>
      </c>
      <c r="F97" t="str">
        <f>_xlfn.XLOOKUP(A97,'2023'!B:B,'2023'!AF:AF,"")</f>
        <v/>
      </c>
      <c r="G97">
        <f>_xlfn.XLOOKUP(A97,'2023'!B:B,'2023'!AE:AE,"")</f>
        <v>1</v>
      </c>
      <c r="H97" t="str">
        <f>_xlfn.XLOOKUP(A97,'2024'!B:B,'2024'!BW:BW,"")</f>
        <v/>
      </c>
      <c r="I97">
        <f>_xlfn.XLOOKUP(A97,'2024'!B:B,'2024'!AZ:AZ,"")</f>
        <v>1</v>
      </c>
      <c r="J97">
        <f>_xlfn.XLOOKUP(A97,'2025'!A:A,'2025'!C:C,"")</f>
        <v>0</v>
      </c>
      <c r="K97">
        <f>_xlfn.XLOOKUP(A97,'2025'!A:A,'2025'!F:F,"")</f>
        <v>1</v>
      </c>
    </row>
    <row r="98" spans="1:11">
      <c r="A98" t="str">
        <v>Nestlé</v>
      </c>
      <c r="B98">
        <f>_xlfn.XLOOKUP(A98,'2021'!A:A,'2021'!X:X,"")</f>
        <v>1</v>
      </c>
      <c r="C98">
        <f>_xlfn.XLOOKUP(A98,'2021'!A:A,'2021'!V:V,"")</f>
        <v>1</v>
      </c>
      <c r="D98">
        <f>_xlfn.XLOOKUP(A98,'2022'!A:A,'2022'!X:X,"")</f>
        <v>1</v>
      </c>
      <c r="E98">
        <f>_xlfn.XLOOKUP(A98,'2022'!A:A,'2022'!W:W,"")</f>
        <v>1</v>
      </c>
      <c r="F98">
        <f>_xlfn.XLOOKUP(A98,'2023'!B:B,'2023'!AF:AF,"")</f>
        <v>1</v>
      </c>
      <c r="G98">
        <f>_xlfn.XLOOKUP(A98,'2023'!B:B,'2023'!AE:AE,"")</f>
        <v>1</v>
      </c>
      <c r="H98" t="str">
        <f>_xlfn.XLOOKUP(A98,'2024'!B:B,'2024'!BW:BW,"")</f>
        <v/>
      </c>
      <c r="I98" t="str">
        <f>_xlfn.XLOOKUP(A98,'2024'!B:B,'2024'!AZ:AZ,"")</f>
        <v/>
      </c>
      <c r="J98">
        <f>_xlfn.XLOOKUP(A98,'2025'!A:A,'2025'!C:C,"")</f>
        <v>1</v>
      </c>
      <c r="K98">
        <f>_xlfn.XLOOKUP(A98,'2025'!A:A,'2025'!F:F,"")</f>
        <v>1</v>
      </c>
    </row>
    <row r="99" spans="1:11">
      <c r="A99" t="str">
        <v>Xiamen C&amp;D</v>
      </c>
      <c r="B99" t="str">
        <f>_xlfn.XLOOKUP(A99,'2021'!A:A,'2021'!X:X,"")</f>
        <v/>
      </c>
      <c r="C99" t="str">
        <f>_xlfn.XLOOKUP(A99,'2021'!A:A,'2021'!V:V,"")</f>
        <v/>
      </c>
      <c r="D99" t="str">
        <f>_xlfn.XLOOKUP(A99,'2022'!A:A,'2022'!X:X,"")</f>
        <v/>
      </c>
      <c r="E99" t="str">
        <f>_xlfn.XLOOKUP(A99,'2022'!A:A,'2022'!W:W,"")</f>
        <v/>
      </c>
      <c r="F99" t="str">
        <f>_xlfn.XLOOKUP(A99,'2023'!B:B,'2023'!AF:AF,"")</f>
        <v/>
      </c>
      <c r="G99" t="str">
        <f>_xlfn.XLOOKUP(A99,'2023'!B:B,'2023'!AE:AE,"")</f>
        <v/>
      </c>
      <c r="H99" t="str">
        <f>_xlfn.XLOOKUP(A99,'2024'!B:B,'2024'!BW:BW,"")</f>
        <v/>
      </c>
      <c r="I99">
        <f>_xlfn.XLOOKUP(A99,'2024'!B:B,'2024'!AZ:AZ,"")</f>
        <v>0</v>
      </c>
      <c r="J99">
        <f>_xlfn.XLOOKUP(A99,'2025'!A:A,'2025'!C:C,"")</f>
        <v>0</v>
      </c>
      <c r="K99">
        <f>_xlfn.XLOOKUP(A99,'2025'!A:A,'2025'!F:F,"")</f>
        <v>0</v>
      </c>
    </row>
    <row r="100" spans="1:11">
      <c r="A100" t="str">
        <v>StoneX Group</v>
      </c>
      <c r="B100" t="str">
        <f>_xlfn.XLOOKUP(A100,'2021'!A:A,'2021'!X:X,"")</f>
        <v/>
      </c>
      <c r="C100" t="str">
        <f>_xlfn.XLOOKUP(A100,'2021'!A:A,'2021'!V:V,"")</f>
        <v/>
      </c>
      <c r="D100" t="str">
        <f>_xlfn.XLOOKUP(A100,'2022'!A:A,'2022'!X:X,"")</f>
        <v/>
      </c>
      <c r="E100" t="str">
        <f>_xlfn.XLOOKUP(A100,'2022'!A:A,'2022'!W:W,"")</f>
        <v/>
      </c>
      <c r="F100" t="str">
        <f>_xlfn.XLOOKUP(A100,'2023'!B:B,'2023'!AF:AF,"")</f>
        <v/>
      </c>
      <c r="G100" t="str">
        <f>_xlfn.XLOOKUP(A100,'2023'!B:B,'2023'!AE:AE,"")</f>
        <v/>
      </c>
      <c r="H100" t="str">
        <f>_xlfn.XLOOKUP(A100,'2024'!B:B,'2024'!BW:BW,"")</f>
        <v/>
      </c>
      <c r="I100">
        <f>_xlfn.XLOOKUP(A100,'2024'!B:B,'2024'!AZ:AZ,"")</f>
        <v>0</v>
      </c>
      <c r="J100">
        <f>_xlfn.XLOOKUP(A100,'2025'!A:A,'2025'!C:C,"")</f>
        <v>0</v>
      </c>
      <c r="K100">
        <f>_xlfn.XLOOKUP(A100,'2025'!A:A,'2025'!F:F,"")</f>
        <v>1</v>
      </c>
    </row>
    <row r="101" spans="1:11">
      <c r="A101" t="str">
        <v>PowerChina</v>
      </c>
      <c r="B101" t="str">
        <f>_xlfn.XLOOKUP(A101,'2021'!A:A,'2021'!X:X,"")</f>
        <v/>
      </c>
      <c r="C101" t="str">
        <f>_xlfn.XLOOKUP(A101,'2021'!A:A,'2021'!V:V,"")</f>
        <v/>
      </c>
      <c r="D101" t="str">
        <f>_xlfn.XLOOKUP(A101,'2022'!A:A,'2022'!X:X,"")</f>
        <v/>
      </c>
      <c r="E101" t="str">
        <f>_xlfn.XLOOKUP(A101,'2022'!A:A,'2022'!W:W,"")</f>
        <v/>
      </c>
      <c r="F101" t="str">
        <f>_xlfn.XLOOKUP(A101,'2023'!B:B,'2023'!AF:AF,"")</f>
        <v/>
      </c>
      <c r="G101" t="str">
        <f>_xlfn.XLOOKUP(A101,'2023'!B:B,'2023'!AE:AE,"")</f>
        <v/>
      </c>
      <c r="H101" t="str">
        <f>_xlfn.XLOOKUP(A101,'2024'!B:B,'2024'!BW:BW,"")</f>
        <v/>
      </c>
      <c r="I101">
        <f>_xlfn.XLOOKUP(A101,'2024'!B:B,'2024'!AZ:AZ,"")</f>
        <v>0</v>
      </c>
      <c r="J101">
        <f>_xlfn.XLOOKUP(A101,'2025'!A:A,'2025'!C:C,"")</f>
        <v>0</v>
      </c>
      <c r="K101">
        <f>_xlfn.XLOOKUP(A101,'2025'!A:A,'2025'!F:F,"")</f>
        <v>0</v>
      </c>
    </row>
    <row r="102" spans="1:11">
      <c r="A102" t="str">
        <v>Royal Bank of Canada</v>
      </c>
      <c r="B102" t="str">
        <f>_xlfn.XLOOKUP(A102,'2021'!A:A,'2021'!X:X,"")</f>
        <v/>
      </c>
      <c r="C102">
        <f>_xlfn.XLOOKUP(A102,'2021'!A:A,'2021'!V:V,"")</f>
        <v>1</v>
      </c>
      <c r="D102" t="str">
        <f>_xlfn.XLOOKUP(A102,'2022'!A:A,'2022'!X:X,"")</f>
        <v/>
      </c>
      <c r="E102">
        <f>_xlfn.XLOOKUP(A102,'2022'!A:A,'2022'!W:W,"")</f>
        <v>1</v>
      </c>
      <c r="F102" t="str">
        <f>_xlfn.XLOOKUP(A102,'2023'!B:B,'2023'!AF:AF,"")</f>
        <v/>
      </c>
      <c r="G102">
        <f>_xlfn.XLOOKUP(A102,'2023'!B:B,'2023'!AE:AE,"")</f>
        <v>1</v>
      </c>
      <c r="H102" t="str">
        <f>_xlfn.XLOOKUP(A102,'2024'!B:B,'2024'!BW:BW,"")</f>
        <v/>
      </c>
      <c r="I102">
        <f>_xlfn.XLOOKUP(A102,'2024'!B:B,'2024'!AZ:AZ,"")</f>
        <v>1</v>
      </c>
      <c r="J102">
        <f>_xlfn.XLOOKUP(A102,'2025'!A:A,'2025'!C:C,"")</f>
        <v>0</v>
      </c>
      <c r="K102">
        <f>_xlfn.XLOOKUP(A102,'2025'!A:A,'2025'!F:F,"")</f>
        <v>1</v>
      </c>
    </row>
    <row r="103" spans="1:11">
      <c r="A103" t="str">
        <v>Sberbank</v>
      </c>
      <c r="B103" t="str">
        <f>_xlfn.XLOOKUP(A103,'2021'!A:A,'2021'!X:X,"")</f>
        <v/>
      </c>
      <c r="C103" t="str">
        <f>_xlfn.XLOOKUP(A103,'2021'!A:A,'2021'!V:V,"")</f>
        <v/>
      </c>
      <c r="D103" t="str">
        <f>_xlfn.XLOOKUP(A103,'2022'!A:A,'2022'!X:X,"")</f>
        <v/>
      </c>
      <c r="E103" t="str">
        <f>_xlfn.XLOOKUP(A103,'2022'!A:A,'2022'!W:W,"")</f>
        <v/>
      </c>
      <c r="F103" t="str">
        <f>_xlfn.XLOOKUP(A103,'2023'!B:B,'2023'!AF:AF,"")</f>
        <v/>
      </c>
      <c r="G103" t="str">
        <f>_xlfn.XLOOKUP(A103,'2023'!B:B,'2023'!AE:AE,"")</f>
        <v/>
      </c>
      <c r="H103" t="str">
        <f>_xlfn.XLOOKUP(A103,'2024'!B:B,'2024'!BW:BW,"")</f>
        <v/>
      </c>
      <c r="I103">
        <f>_xlfn.XLOOKUP(A103,'2024'!B:B,'2024'!AZ:AZ,"")</f>
        <v>0</v>
      </c>
      <c r="J103">
        <f>_xlfn.XLOOKUP(A103,'2025'!A:A,'2025'!C:C,"")</f>
        <v>0</v>
      </c>
      <c r="K103">
        <f>_xlfn.XLOOKUP(A103,'2025'!A:A,'2025'!F:F,"")</f>
        <v>0</v>
      </c>
    </row>
    <row r="104" spans="1:11">
      <c r="A104" t="str">
        <v>AXA</v>
      </c>
      <c r="B104" t="str">
        <f>_xlfn.XLOOKUP(A104,'2021'!A:A,'2021'!X:X,"")</f>
        <v/>
      </c>
      <c r="C104">
        <f>_xlfn.XLOOKUP(A104,'2021'!A:A,'2021'!V:V,"")</f>
        <v>1</v>
      </c>
      <c r="D104" t="str">
        <f>_xlfn.XLOOKUP(A104,'2022'!A:A,'2022'!X:X,"")</f>
        <v/>
      </c>
      <c r="E104">
        <f>_xlfn.XLOOKUP(A104,'2022'!A:A,'2022'!W:W,"")</f>
        <v>1</v>
      </c>
      <c r="F104" t="str">
        <f>_xlfn.XLOOKUP(A104,'2023'!B:B,'2023'!AF:AF,"")</f>
        <v/>
      </c>
      <c r="G104">
        <f>_xlfn.XLOOKUP(A104,'2023'!B:B,'2023'!AE:AE,"")</f>
        <v>1</v>
      </c>
      <c r="H104" t="str">
        <f>_xlfn.XLOOKUP(A104,'2024'!B:B,'2024'!BW:BW,"")</f>
        <v/>
      </c>
      <c r="I104">
        <f>_xlfn.XLOOKUP(A104,'2024'!B:B,'2024'!AZ:AZ,"")</f>
        <v>1</v>
      </c>
      <c r="J104">
        <f>_xlfn.XLOOKUP(A104,'2025'!A:A,'2025'!C:C,"")</f>
        <v>0</v>
      </c>
      <c r="K104">
        <f>_xlfn.XLOOKUP(A104,'2025'!A:A,'2025'!F:F,"")</f>
        <v>1</v>
      </c>
    </row>
    <row r="105" spans="1:11">
      <c r="A105" t="str">
        <v>ENI</v>
      </c>
      <c r="B105" t="str">
        <f>_xlfn.XLOOKUP(A105,'2021'!A:A,'2021'!X:X,"")</f>
        <v/>
      </c>
      <c r="C105">
        <f>_xlfn.XLOOKUP(A105,'2021'!A:A,'2021'!V:V,"")</f>
        <v>1</v>
      </c>
      <c r="D105" t="str">
        <f>_xlfn.XLOOKUP(A105,'2022'!A:A,'2022'!X:X,"")</f>
        <v/>
      </c>
      <c r="E105">
        <f>_xlfn.XLOOKUP(A105,'2022'!A:A,'2022'!W:W,"")</f>
        <v>1</v>
      </c>
      <c r="F105" t="str">
        <f>_xlfn.XLOOKUP(A105,'2023'!B:B,'2023'!AF:AF,"")</f>
        <v/>
      </c>
      <c r="G105" t="str">
        <f>_xlfn.XLOOKUP(A105,'2023'!B:B,'2023'!AE:AE,"")</f>
        <v/>
      </c>
      <c r="H105" t="str">
        <f>_xlfn.XLOOKUP(A105,'2024'!B:B,'2024'!BW:BW,"")</f>
        <v/>
      </c>
      <c r="I105">
        <f>_xlfn.XLOOKUP(A105,'2024'!B:B,'2024'!AZ:AZ,"")</f>
        <v>1</v>
      </c>
      <c r="J105">
        <f>_xlfn.XLOOKUP(A105,'2025'!A:A,'2025'!C:C,"")</f>
        <v>0</v>
      </c>
      <c r="K105">
        <f>_xlfn.XLOOKUP(A105,'2025'!A:A,'2025'!F:F,"")</f>
        <v>1</v>
      </c>
    </row>
    <row r="106" spans="1:11">
      <c r="A106" t="str">
        <v>Bosch Group</v>
      </c>
      <c r="B106" t="str">
        <f>_xlfn.XLOOKUP(A106,'2021'!A:A,'2021'!X:X,"")</f>
        <v/>
      </c>
      <c r="C106" t="str">
        <f>_xlfn.XLOOKUP(A106,'2021'!A:A,'2021'!V:V,"")</f>
        <v/>
      </c>
      <c r="D106" t="str">
        <f>_xlfn.XLOOKUP(A106,'2022'!A:A,'2022'!X:X,"")</f>
        <v/>
      </c>
      <c r="E106" t="str">
        <f>_xlfn.XLOOKUP(A106,'2022'!A:A,'2022'!W:W,"")</f>
        <v/>
      </c>
      <c r="F106" t="str">
        <f>_xlfn.XLOOKUP(A106,'2023'!B:B,'2023'!AF:AF,"")</f>
        <v/>
      </c>
      <c r="G106" t="str">
        <f>_xlfn.XLOOKUP(A106,'2023'!B:B,'2023'!AE:AE,"")</f>
        <v/>
      </c>
      <c r="H106" t="str">
        <f>_xlfn.XLOOKUP(A106,'2024'!B:B,'2024'!BW:BW,"")</f>
        <v/>
      </c>
      <c r="I106">
        <f>_xlfn.XLOOKUP(A106,'2024'!B:B,'2024'!AZ:AZ,"")</f>
        <v>0</v>
      </c>
      <c r="J106">
        <f>_xlfn.XLOOKUP(A106,'2025'!A:A,'2025'!C:C,"")</f>
        <v>1</v>
      </c>
      <c r="K106">
        <f>_xlfn.XLOOKUP(A106,'2025'!A:A,'2025'!F:F,"")</f>
        <v>0</v>
      </c>
    </row>
    <row r="107" spans="1:11">
      <c r="A107" t="str">
        <v>Tesla</v>
      </c>
      <c r="B107" t="str">
        <f>_xlfn.XLOOKUP(A107,'2021'!A:A,'2021'!X:X,"")</f>
        <v/>
      </c>
      <c r="C107" t="str">
        <f>_xlfn.XLOOKUP(A107,'2021'!A:A,'2021'!V:V,"")</f>
        <v/>
      </c>
      <c r="D107" t="str">
        <f>_xlfn.XLOOKUP(A107,'2022'!A:A,'2022'!X:X,"")</f>
        <v/>
      </c>
      <c r="E107" t="str">
        <f>_xlfn.XLOOKUP(A107,'2022'!A:A,'2022'!W:W,"")</f>
        <v/>
      </c>
      <c r="F107" t="str">
        <f>_xlfn.XLOOKUP(A107,'2023'!B:B,'2023'!AF:AF,"")</f>
        <v/>
      </c>
      <c r="G107" t="str">
        <f>_xlfn.XLOOKUP(A107,'2023'!B:B,'2023'!AE:AE,"")</f>
        <v/>
      </c>
      <c r="H107" t="str">
        <f>_xlfn.XLOOKUP(A107,'2024'!B:B,'2024'!BW:BW,"")</f>
        <v/>
      </c>
      <c r="I107">
        <f>_xlfn.XLOOKUP(A107,'2024'!B:B,'2024'!AZ:AZ,"")</f>
        <v>0</v>
      </c>
      <c r="J107">
        <f>_xlfn.XLOOKUP(A107,'2025'!A:A,'2025'!C:C,"")</f>
        <v>0</v>
      </c>
      <c r="K107">
        <f>_xlfn.XLOOKUP(A107,'2025'!A:A,'2025'!F:F,"")</f>
        <v>0</v>
      </c>
    </row>
    <row r="108" spans="1:11">
      <c r="A108" t="str">
        <v>China Post Group</v>
      </c>
      <c r="B108" t="str">
        <f>_xlfn.XLOOKUP(A108,'2021'!A:A,'2021'!X:X,"")</f>
        <v/>
      </c>
      <c r="C108" t="str">
        <f>_xlfn.XLOOKUP(A108,'2021'!A:A,'2021'!V:V,"")</f>
        <v/>
      </c>
      <c r="D108" t="str">
        <f>_xlfn.XLOOKUP(A108,'2022'!A:A,'2022'!X:X,"")</f>
        <v/>
      </c>
      <c r="E108" t="str">
        <f>_xlfn.XLOOKUP(A108,'2022'!A:A,'2022'!W:W,"")</f>
        <v/>
      </c>
      <c r="F108" t="str">
        <f>_xlfn.XLOOKUP(A108,'2023'!B:B,'2023'!AF:AF,"")</f>
        <v/>
      </c>
      <c r="G108" t="str">
        <f>_xlfn.XLOOKUP(A108,'2023'!B:B,'2023'!AE:AE,"")</f>
        <v/>
      </c>
      <c r="H108" t="str">
        <f>_xlfn.XLOOKUP(A108,'2024'!B:B,'2024'!BW:BW,"")</f>
        <v/>
      </c>
      <c r="I108">
        <f>_xlfn.XLOOKUP(A108,'2024'!B:B,'2024'!AZ:AZ,"")</f>
        <v>0</v>
      </c>
      <c r="J108">
        <f>_xlfn.XLOOKUP(A108,'2025'!A:A,'2025'!C:C,"")</f>
        <v>0</v>
      </c>
      <c r="K108">
        <f>_xlfn.XLOOKUP(A108,'2025'!A:A,'2025'!F:F,"")</f>
        <v>0</v>
      </c>
    </row>
    <row r="109" spans="1:11">
      <c r="A109" t="str">
        <v>Royal Ahold Delhaize</v>
      </c>
      <c r="B109">
        <f>_xlfn.XLOOKUP(A109,'2021'!A:A,'2021'!X:X,"")</f>
        <v>1</v>
      </c>
      <c r="C109">
        <f>_xlfn.XLOOKUP(A109,'2021'!A:A,'2021'!V:V,"")</f>
        <v>1</v>
      </c>
      <c r="D109">
        <f>_xlfn.XLOOKUP(A109,'2022'!A:A,'2022'!X:X,"")</f>
        <v>1</v>
      </c>
      <c r="E109">
        <f>_xlfn.XLOOKUP(A109,'2022'!A:A,'2022'!W:W,"")</f>
        <v>1</v>
      </c>
      <c r="F109">
        <f>_xlfn.XLOOKUP(A109,'2023'!B:B,'2023'!AF:AF,"")</f>
        <v>1</v>
      </c>
      <c r="G109">
        <f>_xlfn.XLOOKUP(A109,'2023'!B:B,'2023'!AE:AE,"")</f>
        <v>1</v>
      </c>
      <c r="H109">
        <f>_xlfn.XLOOKUP(A109,'2024'!B:B,'2024'!BW:BW,"")</f>
        <v>1</v>
      </c>
      <c r="I109">
        <f>_xlfn.XLOOKUP(A109,'2024'!B:B,'2024'!AZ:AZ,"")</f>
        <v>1</v>
      </c>
      <c r="J109">
        <f>_xlfn.XLOOKUP(A109,'2025'!A:A,'2025'!C:C,"")</f>
        <v>1</v>
      </c>
      <c r="K109">
        <f>_xlfn.XLOOKUP(A109,'2025'!A:A,'2025'!F:F,"")</f>
        <v>1</v>
      </c>
    </row>
    <row r="110" spans="1:11">
      <c r="A110" t="str">
        <v>Itochu</v>
      </c>
      <c r="B110" t="str">
        <f>_xlfn.XLOOKUP(A110,'2021'!A:A,'2021'!X:X,"")</f>
        <v/>
      </c>
      <c r="C110">
        <f>_xlfn.XLOOKUP(A110,'2021'!A:A,'2021'!V:V,"")</f>
        <v>1</v>
      </c>
      <c r="D110" t="str">
        <f>_xlfn.XLOOKUP(A110,'2022'!A:A,'2022'!X:X,"")</f>
        <v/>
      </c>
      <c r="E110">
        <f>_xlfn.XLOOKUP(A110,'2022'!A:A,'2022'!W:W,"")</f>
        <v>1</v>
      </c>
      <c r="F110" t="str">
        <f>_xlfn.XLOOKUP(A110,'2023'!B:B,'2023'!AF:AF,"")</f>
        <v/>
      </c>
      <c r="G110">
        <f>_xlfn.XLOOKUP(A110,'2023'!B:B,'2023'!AE:AE,"")</f>
        <v>1</v>
      </c>
      <c r="H110" t="str">
        <f>_xlfn.XLOOKUP(A110,'2024'!B:B,'2024'!BW:BW,"")</f>
        <v/>
      </c>
      <c r="I110">
        <f>_xlfn.XLOOKUP(A110,'2024'!B:B,'2024'!AZ:AZ,"")</f>
        <v>1</v>
      </c>
      <c r="J110">
        <f>_xlfn.XLOOKUP(A110,'2025'!A:A,'2025'!C:C,"")</f>
        <v>0</v>
      </c>
      <c r="K110">
        <f>_xlfn.XLOOKUP(A110,'2025'!A:A,'2025'!F:F,"")</f>
        <v>1</v>
      </c>
    </row>
    <row r="111" spans="1:11">
      <c r="A111" t="str">
        <v>Mitsui</v>
      </c>
      <c r="B111" t="str">
        <f>_xlfn.XLOOKUP(A111,'2021'!A:A,'2021'!X:X,"")</f>
        <v/>
      </c>
      <c r="C111">
        <f>_xlfn.XLOOKUP(A111,'2021'!A:A,'2021'!V:V,"")</f>
        <v>1</v>
      </c>
      <c r="D111">
        <f>_xlfn.XLOOKUP(A111,'2022'!A:A,'2022'!X:X,"")</f>
        <v>1</v>
      </c>
      <c r="E111">
        <f>_xlfn.XLOOKUP(A111,'2022'!A:A,'2022'!W:W,"")</f>
        <v>1</v>
      </c>
      <c r="F111" t="str">
        <f>_xlfn.XLOOKUP(A111,'2023'!B:B,'2023'!AF:AF,"")</f>
        <v/>
      </c>
      <c r="G111">
        <f>_xlfn.XLOOKUP(A111,'2023'!B:B,'2023'!AE:AE,"")</f>
        <v>1</v>
      </c>
      <c r="H111" t="str">
        <f>_xlfn.XLOOKUP(A111,'2024'!B:B,'2024'!BW:BW,"")</f>
        <v/>
      </c>
      <c r="I111">
        <f>_xlfn.XLOOKUP(A111,'2024'!B:B,'2024'!AZ:AZ,"")</f>
        <v>0</v>
      </c>
      <c r="J111">
        <f>_xlfn.XLOOKUP(A111,'2025'!A:A,'2025'!C:C,"")</f>
        <v>0</v>
      </c>
      <c r="K111">
        <f>_xlfn.XLOOKUP(A111,'2025'!A:A,'2025'!F:F,"")</f>
        <v>1</v>
      </c>
    </row>
    <row r="112" spans="1:11">
      <c r="A112" t="str">
        <v>Dell Technologies</v>
      </c>
      <c r="B112">
        <f>_xlfn.XLOOKUP(A112,'2021'!A:A,'2021'!X:X,"")</f>
        <v>1</v>
      </c>
      <c r="C112">
        <f>_xlfn.XLOOKUP(A112,'2021'!A:A,'2021'!V:V,"")</f>
        <v>1</v>
      </c>
      <c r="D112">
        <f>_xlfn.XLOOKUP(A112,'2022'!A:A,'2022'!X:X,"")</f>
        <v>1</v>
      </c>
      <c r="E112">
        <f>_xlfn.XLOOKUP(A112,'2022'!A:A,'2022'!W:W,"")</f>
        <v>1</v>
      </c>
      <c r="F112">
        <f>_xlfn.XLOOKUP(A112,'2023'!B:B,'2023'!AF:AF,"")</f>
        <v>1</v>
      </c>
      <c r="G112">
        <f>_xlfn.XLOOKUP(A112,'2023'!B:B,'2023'!AE:AE,"")</f>
        <v>1</v>
      </c>
      <c r="H112">
        <f>_xlfn.XLOOKUP(A112,'2024'!B:B,'2024'!BW:BW,"")</f>
        <v>1</v>
      </c>
      <c r="I112">
        <f>_xlfn.XLOOKUP(A112,'2024'!B:B,'2024'!AZ:AZ,"")</f>
        <v>1</v>
      </c>
      <c r="J112">
        <f>_xlfn.XLOOKUP(A112,'2025'!A:A,'2025'!C:C,"")</f>
        <v>1</v>
      </c>
      <c r="K112">
        <f>_xlfn.XLOOKUP(A112,'2025'!A:A,'2025'!F:F,"")</f>
        <v>1</v>
      </c>
    </row>
    <row r="113" spans="1:11">
      <c r="A113" t="str">
        <v>REWE Group</v>
      </c>
      <c r="B113" t="str">
        <f>_xlfn.XLOOKUP(A113,'2021'!A:A,'2021'!X:X,"")</f>
        <v/>
      </c>
      <c r="C113" t="str">
        <f>_xlfn.XLOOKUP(A113,'2021'!A:A,'2021'!V:V,"")</f>
        <v/>
      </c>
      <c r="D113" t="str">
        <f>_xlfn.XLOOKUP(A113,'2022'!A:A,'2022'!X:X,"")</f>
        <v/>
      </c>
      <c r="E113" t="str">
        <f>_xlfn.XLOOKUP(A113,'2022'!A:A,'2022'!W:W,"")</f>
        <v/>
      </c>
      <c r="F113" t="str">
        <f>_xlfn.XLOOKUP(A113,'2023'!B:B,'2023'!AF:AF,"")</f>
        <v/>
      </c>
      <c r="G113" t="str">
        <f>_xlfn.XLOOKUP(A113,'2023'!B:B,'2023'!AE:AE,"")</f>
        <v/>
      </c>
      <c r="H113" t="str">
        <f>_xlfn.XLOOKUP(A113,'2024'!B:B,'2024'!BW:BW,"")</f>
        <v/>
      </c>
      <c r="I113" t="str">
        <f>_xlfn.XLOOKUP(A113,'2024'!B:B,'2024'!AZ:AZ,"")</f>
        <v/>
      </c>
      <c r="J113">
        <f>_xlfn.XLOOKUP(A113,'2025'!A:A,'2025'!C:C,"")</f>
        <v>0</v>
      </c>
      <c r="K113">
        <f>_xlfn.XLOOKUP(A113,'2025'!A:A,'2025'!F:F,"")</f>
        <v>1</v>
      </c>
    </row>
    <row r="114" spans="1:11">
      <c r="A114" t="str">
        <v>Carrefour</v>
      </c>
      <c r="B114">
        <f>_xlfn.XLOOKUP(A114,'2021'!A:A,'2021'!X:X,"")</f>
        <v>1</v>
      </c>
      <c r="C114" t="str">
        <f>_xlfn.XLOOKUP(A114,'2021'!A:A,'2021'!V:V,"")</f>
        <v/>
      </c>
      <c r="D114">
        <f>_xlfn.XLOOKUP(A114,'2022'!A:A,'2022'!X:X,"")</f>
        <v>1</v>
      </c>
      <c r="E114" t="str">
        <f>_xlfn.XLOOKUP(A114,'2022'!A:A,'2022'!W:W,"")</f>
        <v/>
      </c>
      <c r="F114">
        <f>_xlfn.XLOOKUP(A114,'2023'!B:B,'2023'!AF:AF,"")</f>
        <v>1</v>
      </c>
      <c r="G114" t="str">
        <f>_xlfn.XLOOKUP(A114,'2023'!B:B,'2023'!AE:AE,"")</f>
        <v/>
      </c>
      <c r="H114">
        <f>_xlfn.XLOOKUP(A114,'2024'!B:B,'2024'!BW:BW,"")</f>
        <v>1</v>
      </c>
      <c r="I114">
        <f>_xlfn.XLOOKUP(A114,'2024'!B:B,'2024'!AZ:AZ,"")</f>
        <v>0</v>
      </c>
      <c r="J114">
        <f>_xlfn.XLOOKUP(A114,'2025'!A:A,'2025'!C:C,"")</f>
        <v>1</v>
      </c>
      <c r="K114">
        <f>_xlfn.XLOOKUP(A114,'2025'!A:A,'2025'!F:F,"")</f>
        <v>0</v>
      </c>
    </row>
    <row r="115" spans="1:11">
      <c r="A115" t="str">
        <v>SK</v>
      </c>
      <c r="B115" t="str">
        <f>_xlfn.XLOOKUP(A115,'2021'!A:A,'2021'!X:X,"")</f>
        <v/>
      </c>
      <c r="C115">
        <f>_xlfn.XLOOKUP(A115,'2021'!A:A,'2021'!V:V,"")</f>
        <v>1</v>
      </c>
      <c r="D115" t="str">
        <f>_xlfn.XLOOKUP(A115,'2022'!A:A,'2022'!X:X,"")</f>
        <v/>
      </c>
      <c r="E115" t="str">
        <f>_xlfn.XLOOKUP(A115,'2022'!A:A,'2022'!W:W,"")</f>
        <v/>
      </c>
      <c r="F115" t="str">
        <f>_xlfn.XLOOKUP(A115,'2023'!B:B,'2023'!AF:AF,"")</f>
        <v/>
      </c>
      <c r="G115" t="str">
        <f>_xlfn.XLOOKUP(A115,'2023'!B:B,'2023'!AE:AE,"")</f>
        <v/>
      </c>
      <c r="H115" t="str">
        <f>_xlfn.XLOOKUP(A115,'2024'!B:B,'2024'!BW:BW,"")</f>
        <v/>
      </c>
      <c r="I115">
        <f>_xlfn.XLOOKUP(A115,'2024'!B:B,'2024'!AZ:AZ,"")</f>
        <v>0</v>
      </c>
      <c r="J115">
        <f>_xlfn.XLOOKUP(A115,'2025'!A:A,'2025'!C:C,"")</f>
        <v>0</v>
      </c>
      <c r="K115">
        <f>_xlfn.XLOOKUP(A115,'2025'!A:A,'2025'!F:F,"")</f>
        <v>1</v>
      </c>
    </row>
    <row r="116" spans="1:11">
      <c r="A116" t="str">
        <v>PepsiCo</v>
      </c>
      <c r="B116">
        <f>_xlfn.XLOOKUP(A116,'2021'!A:A,'2021'!X:X,"")</f>
        <v>1</v>
      </c>
      <c r="C116">
        <f>_xlfn.XLOOKUP(A116,'2021'!A:A,'2021'!V:V,"")</f>
        <v>1</v>
      </c>
      <c r="D116">
        <f>_xlfn.XLOOKUP(A116,'2022'!A:A,'2022'!X:X,"")</f>
        <v>1</v>
      </c>
      <c r="E116">
        <f>_xlfn.XLOOKUP(A116,'2022'!A:A,'2022'!W:W,"")</f>
        <v>1</v>
      </c>
      <c r="F116">
        <f>_xlfn.XLOOKUP(A116,'2023'!B:B,'2023'!AF:AF,"")</f>
        <v>1</v>
      </c>
      <c r="G116">
        <f>_xlfn.XLOOKUP(A116,'2023'!B:B,'2023'!AE:AE,"")</f>
        <v>1</v>
      </c>
      <c r="H116">
        <f>_xlfn.XLOOKUP(A116,'2024'!B:B,'2024'!BW:BW,"")</f>
        <v>1</v>
      </c>
      <c r="I116">
        <f>_xlfn.XLOOKUP(A116,'2024'!B:B,'2024'!AZ:AZ,"")</f>
        <v>1</v>
      </c>
      <c r="J116">
        <f>_xlfn.XLOOKUP(A116,'2025'!A:A,'2025'!C:C,"")</f>
        <v>1</v>
      </c>
      <c r="K116">
        <f>_xlfn.XLOOKUP(A116,'2025'!A:A,'2025'!F:F,"")</f>
        <v>1</v>
      </c>
    </row>
    <row r="117" spans="1:11">
      <c r="A117" t="str">
        <v>Tencent Holdings</v>
      </c>
      <c r="B117" t="str">
        <f>_xlfn.XLOOKUP(A117,'2021'!A:A,'2021'!X:X,"")</f>
        <v/>
      </c>
      <c r="C117" t="str">
        <f>_xlfn.XLOOKUP(A117,'2021'!A:A,'2021'!V:V,"")</f>
        <v/>
      </c>
      <c r="D117" t="str">
        <f>_xlfn.XLOOKUP(A117,'2022'!A:A,'2022'!X:X,"")</f>
        <v/>
      </c>
      <c r="E117" t="str">
        <f>_xlfn.XLOOKUP(A117,'2022'!A:A,'2022'!W:W,"")</f>
        <v/>
      </c>
      <c r="F117">
        <f>_xlfn.XLOOKUP(A117,'2023'!B:B,'2023'!AF:AF,"")</f>
        <v>1</v>
      </c>
      <c r="G117">
        <f>_xlfn.XLOOKUP(A117,'2023'!B:B,'2023'!AE:AE,"")</f>
        <v>1</v>
      </c>
      <c r="H117">
        <f>_xlfn.XLOOKUP(A117,'2024'!B:B,'2024'!BW:BW,"")</f>
        <v>1</v>
      </c>
      <c r="I117">
        <f>_xlfn.XLOOKUP(A117,'2024'!B:B,'2024'!AZ:AZ,"")</f>
        <v>0</v>
      </c>
      <c r="J117">
        <f>_xlfn.XLOOKUP(A117,'2025'!A:A,'2025'!C:C,"")</f>
        <v>1</v>
      </c>
      <c r="K117">
        <f>_xlfn.XLOOKUP(A117,'2025'!A:A,'2025'!F:F,"")</f>
        <v>1</v>
      </c>
    </row>
    <row r="118" spans="1:11">
      <c r="A118" t="str">
        <v>Christian Dior</v>
      </c>
      <c r="B118" t="str">
        <f>_xlfn.XLOOKUP(A118,'2021'!A:A,'2021'!X:X,"")</f>
        <v/>
      </c>
      <c r="C118" t="str">
        <f>_xlfn.XLOOKUP(A118,'2021'!A:A,'2021'!V:V,"")</f>
        <v/>
      </c>
      <c r="D118" t="str">
        <f>_xlfn.XLOOKUP(A118,'2022'!A:A,'2022'!X:X,"")</f>
        <v/>
      </c>
      <c r="E118" t="str">
        <f>_xlfn.XLOOKUP(A118,'2022'!A:A,'2022'!W:W,"")</f>
        <v/>
      </c>
      <c r="F118" t="str">
        <f>_xlfn.XLOOKUP(A118,'2023'!B:B,'2023'!AF:AF,"")</f>
        <v/>
      </c>
      <c r="G118" t="str">
        <f>_xlfn.XLOOKUP(A118,'2023'!B:B,'2023'!AE:AE,"")</f>
        <v/>
      </c>
      <c r="H118" t="str">
        <f>_xlfn.XLOOKUP(A118,'2024'!B:B,'2024'!BW:BW,"")</f>
        <v/>
      </c>
      <c r="I118">
        <f>_xlfn.XLOOKUP(A118,'2024'!B:B,'2024'!AZ:AZ,"")</f>
        <v>0</v>
      </c>
      <c r="J118">
        <f>_xlfn.XLOOKUP(A118,'2025'!A:A,'2025'!C:C,"")</f>
        <v>1</v>
      </c>
      <c r="K118">
        <f>_xlfn.XLOOKUP(A118,'2025'!A:A,'2025'!F:F,"")</f>
        <v>0</v>
      </c>
    </row>
    <row r="119" spans="1:11">
      <c r="A119" t="str">
        <v>Zhejiang Rongsheng Holding Group</v>
      </c>
      <c r="B119" t="str">
        <f>_xlfn.XLOOKUP(A119,'2021'!A:A,'2021'!X:X,"")</f>
        <v/>
      </c>
      <c r="C119" t="str">
        <f>_xlfn.XLOOKUP(A119,'2021'!A:A,'2021'!V:V,"")</f>
        <v/>
      </c>
      <c r="D119" t="str">
        <f>_xlfn.XLOOKUP(A119,'2022'!A:A,'2022'!X:X,"")</f>
        <v/>
      </c>
      <c r="E119" t="str">
        <f>_xlfn.XLOOKUP(A119,'2022'!A:A,'2022'!W:W,"")</f>
        <v/>
      </c>
      <c r="F119" t="str">
        <f>_xlfn.XLOOKUP(A119,'2023'!B:B,'2023'!AF:AF,"")</f>
        <v/>
      </c>
      <c r="G119" t="str">
        <f>_xlfn.XLOOKUP(A119,'2023'!B:B,'2023'!AE:AE,"")</f>
        <v/>
      </c>
      <c r="H119" t="str">
        <f>_xlfn.XLOOKUP(A119,'2024'!B:B,'2024'!BW:BW,"")</f>
        <v/>
      </c>
      <c r="I119">
        <f>_xlfn.XLOOKUP(A119,'2024'!B:B,'2024'!AZ:AZ,"")</f>
        <v>0</v>
      </c>
      <c r="J119">
        <f>_xlfn.XLOOKUP(A119,'2025'!A:A,'2025'!C:C,"")</f>
        <v>0</v>
      </c>
      <c r="K119">
        <f>_xlfn.XLOOKUP(A119,'2025'!A:A,'2025'!F:F,"")</f>
        <v>0</v>
      </c>
    </row>
    <row r="120" spans="1:11">
      <c r="A120" t="str">
        <v>Sinopharm</v>
      </c>
      <c r="B120" t="str">
        <f>_xlfn.XLOOKUP(A120,'2021'!A:A,'2021'!X:X,"")</f>
        <v/>
      </c>
      <c r="C120" t="str">
        <f>_xlfn.XLOOKUP(A120,'2021'!A:A,'2021'!V:V,"")</f>
        <v/>
      </c>
      <c r="D120" t="str">
        <f>_xlfn.XLOOKUP(A120,'2022'!A:A,'2022'!X:X,"")</f>
        <v/>
      </c>
      <c r="E120" t="str">
        <f>_xlfn.XLOOKUP(A120,'2022'!A:A,'2022'!W:W,"")</f>
        <v/>
      </c>
      <c r="F120" t="str">
        <f>_xlfn.XLOOKUP(A120,'2023'!B:B,'2023'!AF:AF,"")</f>
        <v/>
      </c>
      <c r="G120" t="str">
        <f>_xlfn.XLOOKUP(A120,'2023'!B:B,'2023'!AE:AE,"")</f>
        <v/>
      </c>
      <c r="H120" t="str">
        <f>_xlfn.XLOOKUP(A120,'2024'!B:B,'2024'!BW:BW,"")</f>
        <v/>
      </c>
      <c r="I120">
        <f>_xlfn.XLOOKUP(A120,'2024'!B:B,'2024'!AZ:AZ,"")</f>
        <v>0</v>
      </c>
      <c r="J120">
        <f>_xlfn.XLOOKUP(A120,'2025'!A:A,'2025'!C:C,"")</f>
        <v>0</v>
      </c>
      <c r="K120">
        <f>_xlfn.XLOOKUP(A120,'2025'!A:A,'2025'!F:F,"")</f>
        <v>0</v>
      </c>
    </row>
    <row r="121" spans="1:11">
      <c r="A121" t="str">
        <v>Petrobras</v>
      </c>
      <c r="B121" t="str">
        <f>_xlfn.XLOOKUP(A121,'2021'!A:A,'2021'!X:X,"")</f>
        <v/>
      </c>
      <c r="C121" t="str">
        <f>_xlfn.XLOOKUP(A121,'2021'!A:A,'2021'!V:V,"")</f>
        <v/>
      </c>
      <c r="D121" t="str">
        <f>_xlfn.XLOOKUP(A121,'2022'!A:A,'2022'!X:X,"")</f>
        <v/>
      </c>
      <c r="E121">
        <f>_xlfn.XLOOKUP(A121,'2022'!A:A,'2022'!W:W,"")</f>
        <v>1</v>
      </c>
      <c r="F121" t="str">
        <f>_xlfn.XLOOKUP(A121,'2023'!B:B,'2023'!AF:AF,"")</f>
        <v/>
      </c>
      <c r="G121" t="str">
        <f>_xlfn.XLOOKUP(A121,'2023'!B:B,'2023'!AE:AE,"")</f>
        <v/>
      </c>
      <c r="H121" t="str">
        <f>_xlfn.XLOOKUP(A121,'2024'!B:B,'2024'!BW:BW,"")</f>
        <v/>
      </c>
      <c r="I121">
        <f>_xlfn.XLOOKUP(A121,'2024'!B:B,'2024'!AZ:AZ,"")</f>
        <v>0</v>
      </c>
      <c r="J121">
        <f>_xlfn.XLOOKUP(A121,'2025'!A:A,'2025'!C:C,"")</f>
        <v>0</v>
      </c>
      <c r="K121">
        <f>_xlfn.XLOOKUP(A121,'2025'!A:A,'2025'!F:F,"")</f>
        <v>1</v>
      </c>
    </row>
    <row r="122" spans="1:11">
      <c r="A122" t="str">
        <v>Pemex</v>
      </c>
      <c r="B122" t="str">
        <f>_xlfn.XLOOKUP(A122,'2021'!A:A,'2021'!X:X,"")</f>
        <v/>
      </c>
      <c r="C122" t="str">
        <f>_xlfn.XLOOKUP(A122,'2021'!A:A,'2021'!V:V,"")</f>
        <v/>
      </c>
      <c r="D122" t="str">
        <f>_xlfn.XLOOKUP(A122,'2022'!A:A,'2022'!X:X,"")</f>
        <v/>
      </c>
      <c r="E122" t="str">
        <f>_xlfn.XLOOKUP(A122,'2022'!A:A,'2022'!W:W,"")</f>
        <v/>
      </c>
      <c r="F122" t="str">
        <f>_xlfn.XLOOKUP(A122,'2023'!B:B,'2023'!AF:AF,"")</f>
        <v/>
      </c>
      <c r="G122" t="str">
        <f>_xlfn.XLOOKUP(A122,'2023'!B:B,'2023'!AE:AE,"")</f>
        <v/>
      </c>
      <c r="H122" t="str">
        <f>_xlfn.XLOOKUP(A122,'2024'!B:B,'2024'!BW:BW,"")</f>
        <v/>
      </c>
      <c r="I122">
        <f>_xlfn.XLOOKUP(A122,'2024'!B:B,'2024'!AZ:AZ,"")</f>
        <v>1</v>
      </c>
      <c r="J122">
        <f>_xlfn.XLOOKUP(A122,'2025'!A:A,'2025'!C:C,"")</f>
        <v>0</v>
      </c>
      <c r="K122">
        <f>_xlfn.XLOOKUP(A122,'2025'!A:A,'2025'!F:F,"")</f>
        <v>1</v>
      </c>
    </row>
    <row r="123" spans="1:11">
      <c r="A123" t="str">
        <v>Walt Disney</v>
      </c>
      <c r="B123" t="str">
        <f>_xlfn.XLOOKUP(A123,'2021'!A:A,'2021'!X:X,"")</f>
        <v/>
      </c>
      <c r="C123">
        <f>_xlfn.XLOOKUP(A123,'2021'!A:A,'2021'!V:V,"")</f>
        <v>1</v>
      </c>
      <c r="D123" t="str">
        <f>_xlfn.XLOOKUP(A123,'2022'!A:A,'2022'!X:X,"")</f>
        <v/>
      </c>
      <c r="E123">
        <f>_xlfn.XLOOKUP(A123,'2022'!A:A,'2022'!W:W,"")</f>
        <v>1</v>
      </c>
      <c r="F123" t="str">
        <f>_xlfn.XLOOKUP(A123,'2023'!B:B,'2023'!AF:AF,"")</f>
        <v/>
      </c>
      <c r="G123">
        <f>_xlfn.XLOOKUP(A123,'2023'!B:B,'2023'!AE:AE,"")</f>
        <v>1</v>
      </c>
      <c r="H123">
        <f>_xlfn.XLOOKUP(A123,'2024'!B:B,'2024'!BW:BW,"")</f>
        <v>1</v>
      </c>
      <c r="I123">
        <f>_xlfn.XLOOKUP(A123,'2024'!B:B,'2024'!AZ:AZ,"")</f>
        <v>1</v>
      </c>
      <c r="J123">
        <f>_xlfn.XLOOKUP(A123,'2025'!A:A,'2025'!C:C,"")</f>
        <v>1</v>
      </c>
      <c r="K123">
        <f>_xlfn.XLOOKUP(A123,'2025'!A:A,'2025'!F:F,"")</f>
        <v>1</v>
      </c>
    </row>
    <row r="124" spans="1:11">
      <c r="A124" t="str">
        <v>United Parcel Service</v>
      </c>
      <c r="B124" t="str">
        <f>_xlfn.XLOOKUP(A124,'2021'!A:A,'2021'!X:X,"")</f>
        <v/>
      </c>
      <c r="C124" t="str">
        <f>_xlfn.XLOOKUP(A124,'2021'!A:A,'2021'!V:V,"")</f>
        <v/>
      </c>
      <c r="D124" t="str">
        <f>_xlfn.XLOOKUP(A124,'2022'!A:A,'2022'!X:X,"")</f>
        <v/>
      </c>
      <c r="E124" t="str">
        <f>_xlfn.XLOOKUP(A124,'2022'!A:A,'2022'!W:W,"")</f>
        <v/>
      </c>
      <c r="F124" t="str">
        <f>_xlfn.XLOOKUP(A124,'2023'!B:B,'2023'!AF:AF,"")</f>
        <v/>
      </c>
      <c r="G124" t="str">
        <f>_xlfn.XLOOKUP(A124,'2023'!B:B,'2023'!AE:AE,"")</f>
        <v/>
      </c>
      <c r="H124" t="str">
        <f>_xlfn.XLOOKUP(A124,'2024'!B:B,'2024'!BW:BW,"")</f>
        <v/>
      </c>
      <c r="I124">
        <f>_xlfn.XLOOKUP(A124,'2024'!B:B,'2024'!AZ:AZ,"")</f>
        <v>0</v>
      </c>
      <c r="J124">
        <f>_xlfn.XLOOKUP(A124,'2025'!A:A,'2025'!C:C,"")</f>
        <v>0</v>
      </c>
      <c r="K124">
        <f>_xlfn.XLOOKUP(A124,'2025'!A:A,'2025'!F:F,"")</f>
        <v>0</v>
      </c>
    </row>
    <row r="125" spans="1:11">
      <c r="A125" t="str">
        <v>DHL Group</v>
      </c>
      <c r="B125" t="str">
        <f>_xlfn.XLOOKUP(A125,'2021'!A:A,'2021'!X:X,"")</f>
        <v/>
      </c>
      <c r="C125" t="str">
        <f>_xlfn.XLOOKUP(A125,'2021'!A:A,'2021'!V:V,"")</f>
        <v/>
      </c>
      <c r="D125" t="str">
        <f>_xlfn.XLOOKUP(A125,'2022'!A:A,'2022'!X:X,"")</f>
        <v/>
      </c>
      <c r="E125" t="str">
        <f>_xlfn.XLOOKUP(A125,'2022'!A:A,'2022'!W:W,"")</f>
        <v/>
      </c>
      <c r="F125" t="str">
        <f>_xlfn.XLOOKUP(A125,'2023'!B:B,'2023'!AF:AF,"")</f>
        <v/>
      </c>
      <c r="G125" t="str">
        <f>_xlfn.XLOOKUP(A125,'2023'!B:B,'2023'!AE:AE,"")</f>
        <v/>
      </c>
      <c r="H125">
        <f>_xlfn.XLOOKUP(A125,'2024'!B:B,'2024'!BW:BW,"")</f>
        <v>1</v>
      </c>
      <c r="I125">
        <f>_xlfn.XLOOKUP(A125,'2024'!B:B,'2024'!AZ:AZ,"")</f>
        <v>1</v>
      </c>
      <c r="J125">
        <f>_xlfn.XLOOKUP(A125,'2025'!A:A,'2025'!C:C,"")</f>
        <v>1</v>
      </c>
      <c r="K125">
        <f>_xlfn.XLOOKUP(A125,'2025'!A:A,'2025'!F:F,"")</f>
        <v>1</v>
      </c>
    </row>
    <row r="126" spans="1:11">
      <c r="A126" t="str">
        <v>Credit Agricole</v>
      </c>
      <c r="B126" t="str">
        <f>_xlfn.XLOOKUP(A126,'2021'!A:A,'2021'!X:X,"")</f>
        <v/>
      </c>
      <c r="C126" t="str">
        <f>_xlfn.XLOOKUP(A126,'2021'!A:A,'2021'!V:V,"")</f>
        <v/>
      </c>
      <c r="D126" t="str">
        <f>_xlfn.XLOOKUP(A126,'2022'!A:A,'2022'!X:X,"")</f>
        <v/>
      </c>
      <c r="E126" t="str">
        <f>_xlfn.XLOOKUP(A126,'2022'!A:A,'2022'!W:W,"")</f>
        <v/>
      </c>
      <c r="F126" t="str">
        <f>_xlfn.XLOOKUP(A126,'2023'!B:B,'2023'!AF:AF,"")</f>
        <v/>
      </c>
      <c r="G126" t="str">
        <f>_xlfn.XLOOKUP(A126,'2023'!B:B,'2023'!AE:AE,"")</f>
        <v/>
      </c>
      <c r="H126" t="str">
        <f>_xlfn.XLOOKUP(A126,'2024'!B:B,'2024'!BW:BW,"")</f>
        <v/>
      </c>
      <c r="I126">
        <f>_xlfn.XLOOKUP(A126,'2024'!B:B,'2024'!AZ:AZ,"")</f>
        <v>0</v>
      </c>
      <c r="J126">
        <f>_xlfn.XLOOKUP(A126,'2025'!A:A,'2025'!C:C,"")</f>
        <v>0</v>
      </c>
      <c r="K126">
        <f>_xlfn.XLOOKUP(A126,'2025'!A:A,'2025'!F:F,"")</f>
        <v>1</v>
      </c>
    </row>
    <row r="127" spans="1:11">
      <c r="A127" t="str">
        <v>Taiwan Semiconductor Manufacturing</v>
      </c>
      <c r="B127" t="str">
        <f>_xlfn.XLOOKUP(A127,'2021'!A:A,'2021'!X:X,"")</f>
        <v/>
      </c>
      <c r="C127">
        <f>_xlfn.XLOOKUP(A127,'2021'!A:A,'2021'!V:V,"")</f>
        <v>1</v>
      </c>
      <c r="D127" t="str">
        <f>_xlfn.XLOOKUP(A127,'2022'!A:A,'2022'!X:X,"")</f>
        <v/>
      </c>
      <c r="E127" t="str">
        <f>_xlfn.XLOOKUP(A127,'2022'!A:A,'2022'!W:W,"")</f>
        <v/>
      </c>
      <c r="F127" t="str">
        <f>_xlfn.XLOOKUP(A127,'2023'!B:B,'2023'!AF:AF,"")</f>
        <v/>
      </c>
      <c r="G127">
        <f>_xlfn.XLOOKUP(A127,'2023'!B:B,'2023'!AE:AE,"")</f>
        <v>1</v>
      </c>
      <c r="H127" t="str">
        <f>_xlfn.XLOOKUP(A127,'2024'!B:B,'2024'!BW:BW,"")</f>
        <v/>
      </c>
      <c r="I127">
        <f>_xlfn.XLOOKUP(A127,'2024'!B:B,'2024'!AZ:AZ,"")</f>
        <v>1</v>
      </c>
      <c r="J127">
        <f>_xlfn.XLOOKUP(A127,'2025'!A:A,'2025'!C:C,"")</f>
        <v>0</v>
      </c>
      <c r="K127">
        <f>_xlfn.XLOOKUP(A127,'2025'!A:A,'2025'!F:F,"")</f>
        <v>1</v>
      </c>
    </row>
    <row r="128" spans="1:11">
      <c r="A128" t="str">
        <v>Indian Oil</v>
      </c>
      <c r="B128" t="str">
        <f>_xlfn.XLOOKUP(A128,'2021'!A:A,'2021'!X:X,"")</f>
        <v/>
      </c>
      <c r="C128" t="str">
        <f>_xlfn.XLOOKUP(A128,'2021'!A:A,'2021'!V:V,"")</f>
        <v/>
      </c>
      <c r="D128" t="str">
        <f>_xlfn.XLOOKUP(A128,'2022'!A:A,'2022'!X:X,"")</f>
        <v/>
      </c>
      <c r="E128" t="str">
        <f>_xlfn.XLOOKUP(A128,'2022'!A:A,'2022'!W:W,"")</f>
        <v/>
      </c>
      <c r="F128" t="str">
        <f>_xlfn.XLOOKUP(A128,'2023'!B:B,'2023'!AF:AF,"")</f>
        <v/>
      </c>
      <c r="G128">
        <f>_xlfn.XLOOKUP(A128,'2023'!B:B,'2023'!AE:AE,"")</f>
        <v>1</v>
      </c>
      <c r="H128" t="str">
        <f>_xlfn.XLOOKUP(A128,'2024'!B:B,'2024'!BW:BW,"")</f>
        <v/>
      </c>
      <c r="I128">
        <f>_xlfn.XLOOKUP(A128,'2024'!B:B,'2024'!AZ:AZ,"")</f>
        <v>1</v>
      </c>
      <c r="J128">
        <f>_xlfn.XLOOKUP(A128,'2025'!A:A,'2025'!C:C,"")</f>
        <v>0</v>
      </c>
      <c r="K128">
        <f>_xlfn.XLOOKUP(A128,'2025'!A:A,'2025'!F:F,"")</f>
        <v>1</v>
      </c>
    </row>
    <row r="129" spans="1:11">
      <c r="A129" t="str">
        <v>NTT</v>
      </c>
      <c r="B129" t="str">
        <f>_xlfn.XLOOKUP(A129,'2021'!A:A,'2021'!X:X,"")</f>
        <v/>
      </c>
      <c r="C129" t="str">
        <f>_xlfn.XLOOKUP(A129,'2021'!A:A,'2021'!V:V,"")</f>
        <v/>
      </c>
      <c r="D129" t="str">
        <f>_xlfn.XLOOKUP(A129,'2022'!A:A,'2022'!X:X,"")</f>
        <v/>
      </c>
      <c r="E129" t="str">
        <f>_xlfn.XLOOKUP(A129,'2022'!A:A,'2022'!W:W,"")</f>
        <v/>
      </c>
      <c r="F129" t="str">
        <f>_xlfn.XLOOKUP(A129,'2023'!B:B,'2023'!AF:AF,"")</f>
        <v/>
      </c>
      <c r="G129" t="str">
        <f>_xlfn.XLOOKUP(A129,'2023'!B:B,'2023'!AE:AE,"")</f>
        <v/>
      </c>
      <c r="H129" t="str">
        <f>_xlfn.XLOOKUP(A129,'2024'!B:B,'2024'!BW:BW,"")</f>
        <v/>
      </c>
      <c r="I129" t="str">
        <f>_xlfn.XLOOKUP(A129,'2024'!B:B,'2024'!AZ:AZ,"")</f>
        <v/>
      </c>
      <c r="J129">
        <f>_xlfn.XLOOKUP(A129,'2025'!A:A,'2025'!C:C,"")</f>
        <v>1</v>
      </c>
      <c r="K129">
        <f>_xlfn.XLOOKUP(A129,'2025'!A:A,'2025'!F:F,"")</f>
        <v>1</v>
      </c>
    </row>
    <row r="130" spans="1:11">
      <c r="A130" t="str">
        <v>Tesco</v>
      </c>
      <c r="B130">
        <f>_xlfn.XLOOKUP(A130,'2021'!A:A,'2021'!X:X,"")</f>
        <v>1</v>
      </c>
      <c r="C130">
        <f>_xlfn.XLOOKUP(A130,'2021'!A:A,'2021'!V:V,"")</f>
        <v>1</v>
      </c>
      <c r="D130">
        <f>_xlfn.XLOOKUP(A130,'2022'!A:A,'2022'!X:X,"")</f>
        <v>1</v>
      </c>
      <c r="E130">
        <f>_xlfn.XLOOKUP(A130,'2022'!A:A,'2022'!W:W,"")</f>
        <v>1</v>
      </c>
      <c r="F130">
        <f>_xlfn.XLOOKUP(A130,'2023'!B:B,'2023'!AF:AF,"")</f>
        <v>1</v>
      </c>
      <c r="G130">
        <f>_xlfn.XLOOKUP(A130,'2023'!B:B,'2023'!AE:AE,"")</f>
        <v>1</v>
      </c>
      <c r="H130">
        <f>_xlfn.XLOOKUP(A130,'2024'!B:B,'2024'!BW:BW,"")</f>
        <v>1</v>
      </c>
      <c r="I130">
        <f>_xlfn.XLOOKUP(A130,'2024'!B:B,'2024'!AZ:AZ,"")</f>
        <v>1</v>
      </c>
      <c r="J130">
        <f>_xlfn.XLOOKUP(A130,'2025'!A:A,'2025'!C:C,"")</f>
        <v>1</v>
      </c>
      <c r="K130">
        <f>_xlfn.XLOOKUP(A130,'2025'!A:A,'2025'!F:F,"")</f>
        <v>1</v>
      </c>
    </row>
    <row r="131" spans="1:11">
      <c r="A131" t="str">
        <v>Mitsubishi UFJ Financial Group</v>
      </c>
      <c r="B131" t="str">
        <f>_xlfn.XLOOKUP(A131,'2021'!A:A,'2021'!X:X,"")</f>
        <v/>
      </c>
      <c r="C131">
        <f>_xlfn.XLOOKUP(A131,'2021'!A:A,'2021'!V:V,"")</f>
        <v>1</v>
      </c>
      <c r="D131" t="str">
        <f>_xlfn.XLOOKUP(A131,'2022'!A:A,'2022'!X:X,"")</f>
        <v/>
      </c>
      <c r="E131">
        <f>_xlfn.XLOOKUP(A131,'2022'!A:A,'2022'!W:W,"")</f>
        <v>1</v>
      </c>
      <c r="F131" t="str">
        <f>_xlfn.XLOOKUP(A131,'2023'!B:B,'2023'!AF:AF,"")</f>
        <v/>
      </c>
      <c r="G131" t="str">
        <f>_xlfn.XLOOKUP(A131,'2023'!B:B,'2023'!AE:AE,"")</f>
        <v/>
      </c>
      <c r="H131" t="str">
        <f>_xlfn.XLOOKUP(A131,'2024'!B:B,'2024'!BW:BW,"")</f>
        <v/>
      </c>
      <c r="I131">
        <f>_xlfn.XLOOKUP(A131,'2024'!B:B,'2024'!AZ:AZ,"")</f>
        <v>1</v>
      </c>
      <c r="J131">
        <f>_xlfn.XLOOKUP(A131,'2025'!A:A,'2025'!C:C,"")</f>
        <v>0</v>
      </c>
      <c r="K131">
        <f>_xlfn.XLOOKUP(A131,'2025'!A:A,'2025'!F:F,"")</f>
        <v>1</v>
      </c>
    </row>
    <row r="132" spans="1:11">
      <c r="A132" t="str">
        <v>Johnson &amp; Johnson</v>
      </c>
      <c r="B132">
        <f>_xlfn.XLOOKUP(A132,'2021'!A:A,'2021'!X:X,"")</f>
        <v>1</v>
      </c>
      <c r="C132">
        <f>_xlfn.XLOOKUP(A132,'2021'!A:A,'2021'!V:V,"")</f>
        <v>1</v>
      </c>
      <c r="D132">
        <f>_xlfn.XLOOKUP(A132,'2022'!A:A,'2022'!X:X,"")</f>
        <v>1</v>
      </c>
      <c r="E132" t="str">
        <f>_xlfn.XLOOKUP(A132,'2022'!A:A,'2022'!W:W,"")</f>
        <v/>
      </c>
      <c r="F132">
        <f>_xlfn.XLOOKUP(A132,'2023'!B:B,'2023'!AF:AF,"")</f>
        <v>1</v>
      </c>
      <c r="G132">
        <f>_xlfn.XLOOKUP(A132,'2023'!B:B,'2023'!AE:AE,"")</f>
        <v>1</v>
      </c>
      <c r="H132">
        <f>_xlfn.XLOOKUP(A132,'2024'!B:B,'2024'!BW:BW,"")</f>
        <v>1</v>
      </c>
      <c r="I132">
        <f>_xlfn.XLOOKUP(A132,'2024'!B:B,'2024'!AZ:AZ,"")</f>
        <v>1</v>
      </c>
      <c r="J132">
        <f>_xlfn.XLOOKUP(A132,'2025'!A:A,'2025'!C:C,"")</f>
        <v>1</v>
      </c>
      <c r="K132">
        <f>_xlfn.XLOOKUP(A132,'2025'!A:A,'2025'!F:F,"")</f>
        <v>1</v>
      </c>
    </row>
    <row r="133" spans="1:11">
      <c r="A133" t="str">
        <v>Toronto-Dominion Bank</v>
      </c>
      <c r="B133" t="str">
        <f>_xlfn.XLOOKUP(A133,'2021'!A:A,'2021'!X:X,"")</f>
        <v/>
      </c>
      <c r="C133">
        <f>_xlfn.XLOOKUP(A133,'2021'!A:A,'2021'!V:V,"")</f>
        <v>1</v>
      </c>
      <c r="D133" t="str">
        <f>_xlfn.XLOOKUP(A133,'2022'!A:A,'2022'!X:X,"")</f>
        <v/>
      </c>
      <c r="E133">
        <f>_xlfn.XLOOKUP(A133,'2022'!A:A,'2022'!W:W,"")</f>
        <v>1</v>
      </c>
      <c r="F133" t="str">
        <f>_xlfn.XLOOKUP(A133,'2023'!B:B,'2023'!AF:AF,"")</f>
        <v/>
      </c>
      <c r="G133">
        <f>_xlfn.XLOOKUP(A133,'2023'!B:B,'2023'!AE:AE,"")</f>
        <v>1</v>
      </c>
      <c r="H133" t="str">
        <f>_xlfn.XLOOKUP(A133,'2024'!B:B,'2024'!BW:BW,"")</f>
        <v/>
      </c>
      <c r="I133">
        <f>_xlfn.XLOOKUP(A133,'2024'!B:B,'2024'!AZ:AZ,"")</f>
        <v>1</v>
      </c>
      <c r="J133">
        <f>_xlfn.XLOOKUP(A133,'2025'!A:A,'2025'!C:C,"")</f>
        <v>0</v>
      </c>
      <c r="K133">
        <f>_xlfn.XLOOKUP(A133,'2025'!A:A,'2025'!F:F,"")</f>
        <v>1</v>
      </c>
    </row>
    <row r="134" spans="1:11">
      <c r="A134" t="str">
        <v>COFCO</v>
      </c>
      <c r="B134" t="str">
        <f>_xlfn.XLOOKUP(A134,'2021'!A:A,'2021'!X:X,"")</f>
        <v/>
      </c>
      <c r="C134" t="str">
        <f>_xlfn.XLOOKUP(A134,'2021'!A:A,'2021'!V:V,"")</f>
        <v/>
      </c>
      <c r="D134" t="str">
        <f>_xlfn.XLOOKUP(A134,'2022'!A:A,'2022'!X:X,"")</f>
        <v/>
      </c>
      <c r="E134" t="str">
        <f>_xlfn.XLOOKUP(A134,'2022'!A:A,'2022'!W:W,"")</f>
        <v/>
      </c>
      <c r="F134" t="str">
        <f>_xlfn.XLOOKUP(A134,'2023'!B:B,'2023'!AF:AF,"")</f>
        <v/>
      </c>
      <c r="G134" t="str">
        <f>_xlfn.XLOOKUP(A134,'2023'!B:B,'2023'!AE:AE,"")</f>
        <v/>
      </c>
      <c r="H134">
        <f>_xlfn.XLOOKUP(A134,'2024'!B:B,'2024'!BW:BW,"")</f>
        <v>1</v>
      </c>
      <c r="I134">
        <f>_xlfn.XLOOKUP(A134,'2024'!B:B,'2024'!AZ:AZ,"")</f>
        <v>0</v>
      </c>
      <c r="J134">
        <f>_xlfn.XLOOKUP(A134,'2025'!A:A,'2025'!C:C,"")</f>
        <v>1</v>
      </c>
      <c r="K134">
        <f>_xlfn.XLOOKUP(A134,'2025'!A:A,'2025'!F:F,"")</f>
        <v>0</v>
      </c>
    </row>
    <row r="135" spans="1:11">
      <c r="A135" t="str">
        <v>China Telecommunications</v>
      </c>
      <c r="B135" t="str">
        <f>_xlfn.XLOOKUP(A135,'2021'!A:A,'2021'!X:X,"")</f>
        <v/>
      </c>
      <c r="C135" t="str">
        <f>_xlfn.XLOOKUP(A135,'2021'!A:A,'2021'!V:V,"")</f>
        <v/>
      </c>
      <c r="D135" t="str">
        <f>_xlfn.XLOOKUP(A135,'2022'!A:A,'2022'!X:X,"")</f>
        <v/>
      </c>
      <c r="E135" t="str">
        <f>_xlfn.XLOOKUP(A135,'2022'!A:A,'2022'!W:W,"")</f>
        <v/>
      </c>
      <c r="F135" t="str">
        <f>_xlfn.XLOOKUP(A135,'2023'!B:B,'2023'!AF:AF,"")</f>
        <v/>
      </c>
      <c r="G135" t="str">
        <f>_xlfn.XLOOKUP(A135,'2023'!B:B,'2023'!AE:AE,"")</f>
        <v/>
      </c>
      <c r="H135" t="str">
        <f>_xlfn.XLOOKUP(A135,'2024'!B:B,'2024'!BW:BW,"")</f>
        <v/>
      </c>
      <c r="I135">
        <f>_xlfn.XLOOKUP(A135,'2024'!B:B,'2024'!AZ:AZ,"")</f>
        <v>0</v>
      </c>
      <c r="J135">
        <f>_xlfn.XLOOKUP(A135,'2025'!A:A,'2025'!C:C,"")</f>
        <v>0</v>
      </c>
      <c r="K135">
        <f>_xlfn.XLOOKUP(A135,'2025'!A:A,'2025'!F:F,"")</f>
        <v>0</v>
      </c>
    </row>
    <row r="136" spans="1:11">
      <c r="A136" t="str">
        <v>FedEx</v>
      </c>
      <c r="B136" t="str">
        <f>_xlfn.XLOOKUP(A136,'2021'!A:A,'2021'!X:X,"")</f>
        <v/>
      </c>
      <c r="C136" t="str">
        <f>_xlfn.XLOOKUP(A136,'2021'!A:A,'2021'!V:V,"")</f>
        <v/>
      </c>
      <c r="D136" t="str">
        <f>_xlfn.XLOOKUP(A136,'2022'!A:A,'2022'!X:X,"")</f>
        <v/>
      </c>
      <c r="E136" t="str">
        <f>_xlfn.XLOOKUP(A136,'2022'!A:A,'2022'!W:W,"")</f>
        <v/>
      </c>
      <c r="F136" t="str">
        <f>_xlfn.XLOOKUP(A136,'2023'!B:B,'2023'!AF:AF,"")</f>
        <v/>
      </c>
      <c r="G136" t="str">
        <f>_xlfn.XLOOKUP(A136,'2023'!B:B,'2023'!AE:AE,"")</f>
        <v/>
      </c>
      <c r="H136" t="str">
        <f>_xlfn.XLOOKUP(A136,'2024'!B:B,'2024'!BW:BW,"")</f>
        <v/>
      </c>
      <c r="I136">
        <f>_xlfn.XLOOKUP(A136,'2024'!B:B,'2024'!AZ:AZ,"")</f>
        <v>0</v>
      </c>
      <c r="J136">
        <f>_xlfn.XLOOKUP(A136,'2025'!A:A,'2025'!C:C,"")</f>
        <v>0</v>
      </c>
      <c r="K136">
        <f>_xlfn.XLOOKUP(A136,'2025'!A:A,'2025'!F:F,"")</f>
        <v>0</v>
      </c>
    </row>
    <row r="137" spans="1:11">
      <c r="A137" t="str">
        <v>PTT</v>
      </c>
      <c r="B137" t="str">
        <f>_xlfn.XLOOKUP(A137,'2021'!A:A,'2021'!X:X,"")</f>
        <v/>
      </c>
      <c r="C137" t="str">
        <f>_xlfn.XLOOKUP(A137,'2021'!A:A,'2021'!V:V,"")</f>
        <v/>
      </c>
      <c r="D137" t="str">
        <f>_xlfn.XLOOKUP(A137,'2022'!A:A,'2022'!X:X,"")</f>
        <v/>
      </c>
      <c r="E137">
        <f>_xlfn.XLOOKUP(A137,'2022'!A:A,'2022'!W:W,"")</f>
        <v>1</v>
      </c>
      <c r="F137" t="str">
        <f>_xlfn.XLOOKUP(A137,'2023'!B:B,'2023'!AF:AF,"")</f>
        <v/>
      </c>
      <c r="G137">
        <f>_xlfn.XLOOKUP(A137,'2023'!B:B,'2023'!AE:AE,"")</f>
        <v>1</v>
      </c>
      <c r="H137" t="str">
        <f>_xlfn.XLOOKUP(A137,'2024'!B:B,'2024'!BW:BW,"")</f>
        <v/>
      </c>
      <c r="I137">
        <f>_xlfn.XLOOKUP(A137,'2024'!B:B,'2024'!AZ:AZ,"")</f>
        <v>1</v>
      </c>
      <c r="J137">
        <f>_xlfn.XLOOKUP(A137,'2025'!A:A,'2025'!C:C,"")</f>
        <v>0</v>
      </c>
      <c r="K137">
        <f>_xlfn.XLOOKUP(A137,'2025'!A:A,'2025'!F:F,"")</f>
        <v>1</v>
      </c>
    </row>
    <row r="138" spans="1:11">
      <c r="A138" t="str">
        <v>Banco Bilbao Vizcaya Argentaria</v>
      </c>
      <c r="B138" t="str">
        <f>_xlfn.XLOOKUP(A138,'2021'!A:A,'2021'!X:X,"")</f>
        <v/>
      </c>
      <c r="C138">
        <f>_xlfn.XLOOKUP(A138,'2021'!A:A,'2021'!V:V,"")</f>
        <v>1</v>
      </c>
      <c r="D138" t="str">
        <f>_xlfn.XLOOKUP(A138,'2022'!A:A,'2022'!X:X,"")</f>
        <v/>
      </c>
      <c r="E138">
        <f>_xlfn.XLOOKUP(A138,'2022'!A:A,'2022'!W:W,"")</f>
        <v>1</v>
      </c>
      <c r="F138" t="str">
        <f>_xlfn.XLOOKUP(A138,'2023'!B:B,'2023'!AF:AF,"")</f>
        <v/>
      </c>
      <c r="G138">
        <f>_xlfn.XLOOKUP(A138,'2023'!B:B,'2023'!AE:AE,"")</f>
        <v>1</v>
      </c>
      <c r="H138" t="str">
        <f>_xlfn.XLOOKUP(A138,'2024'!B:B,'2024'!BW:BW,"")</f>
        <v/>
      </c>
      <c r="I138">
        <f>_xlfn.XLOOKUP(A138,'2024'!B:B,'2024'!AZ:AZ,"")</f>
        <v>1</v>
      </c>
      <c r="J138">
        <f>_xlfn.XLOOKUP(A138,'2025'!A:A,'2025'!C:C,"")</f>
        <v>0</v>
      </c>
      <c r="K138">
        <f>_xlfn.XLOOKUP(A138,'2025'!A:A,'2025'!F:F,"")</f>
        <v>1</v>
      </c>
    </row>
    <row r="139" spans="1:11">
      <c r="A139" t="str">
        <v>SAIC Motor</v>
      </c>
      <c r="B139" t="str">
        <f>_xlfn.XLOOKUP(A139,'2021'!A:A,'2021'!X:X,"")</f>
        <v/>
      </c>
      <c r="C139" t="str">
        <f>_xlfn.XLOOKUP(A139,'2021'!A:A,'2021'!V:V,"")</f>
        <v/>
      </c>
      <c r="D139" t="str">
        <f>_xlfn.XLOOKUP(A139,'2022'!A:A,'2022'!X:X,"")</f>
        <v/>
      </c>
      <c r="E139" t="str">
        <f>_xlfn.XLOOKUP(A139,'2022'!A:A,'2022'!W:W,"")</f>
        <v/>
      </c>
      <c r="F139" t="str">
        <f>_xlfn.XLOOKUP(A139,'2023'!B:B,'2023'!AF:AF,"")</f>
        <v/>
      </c>
      <c r="G139" t="str">
        <f>_xlfn.XLOOKUP(A139,'2023'!B:B,'2023'!AE:AE,"")</f>
        <v/>
      </c>
      <c r="H139" t="str">
        <f>_xlfn.XLOOKUP(A139,'2024'!B:B,'2024'!BW:BW,"")</f>
        <v/>
      </c>
      <c r="I139">
        <f>_xlfn.XLOOKUP(A139,'2024'!B:B,'2024'!AZ:AZ,"")</f>
        <v>0</v>
      </c>
      <c r="J139">
        <f>_xlfn.XLOOKUP(A139,'2025'!A:A,'2025'!C:C,"")</f>
        <v>0</v>
      </c>
      <c r="K139">
        <f>_xlfn.XLOOKUP(A139,'2025'!A:A,'2025'!F:F,"")</f>
        <v>0</v>
      </c>
    </row>
    <row r="140" spans="1:11">
      <c r="A140" t="str">
        <v>UBS Group</v>
      </c>
      <c r="B140" t="str">
        <f>_xlfn.XLOOKUP(A140,'2021'!A:A,'2021'!X:X,"")</f>
        <v/>
      </c>
      <c r="C140">
        <f>_xlfn.XLOOKUP(A140,'2021'!A:A,'2021'!V:V,"")</f>
        <v>1</v>
      </c>
      <c r="D140" t="str">
        <f>_xlfn.XLOOKUP(A140,'2022'!A:A,'2022'!X:X,"")</f>
        <v/>
      </c>
      <c r="E140">
        <f>_xlfn.XLOOKUP(A140,'2022'!A:A,'2022'!W:W,"")</f>
        <v>1</v>
      </c>
      <c r="F140" t="str">
        <f>_xlfn.XLOOKUP(A140,'2023'!B:B,'2023'!AF:AF,"")</f>
        <v/>
      </c>
      <c r="G140">
        <f>_xlfn.XLOOKUP(A140,'2023'!B:B,'2023'!AE:AE,"")</f>
        <v>1</v>
      </c>
      <c r="H140" t="str">
        <f>_xlfn.XLOOKUP(A140,'2024'!B:B,'2024'!BW:BW,"")</f>
        <v/>
      </c>
      <c r="I140">
        <f>_xlfn.XLOOKUP(A140,'2024'!B:B,'2024'!AZ:AZ,"")</f>
        <v>1</v>
      </c>
      <c r="J140">
        <f>_xlfn.XLOOKUP(A140,'2025'!A:A,'2025'!C:C,"")</f>
        <v>0</v>
      </c>
      <c r="K140">
        <f>_xlfn.XLOOKUP(A140,'2025'!A:A,'2025'!F:F,"")</f>
        <v>1</v>
      </c>
    </row>
    <row r="141" spans="1:11">
      <c r="A141" t="str">
        <v>E.ON</v>
      </c>
      <c r="B141" t="str">
        <f>_xlfn.XLOOKUP(A141,'2021'!A:A,'2021'!X:X,"")</f>
        <v/>
      </c>
      <c r="C141" t="str">
        <f>_xlfn.XLOOKUP(A141,'2021'!A:A,'2021'!V:V,"")</f>
        <v/>
      </c>
      <c r="D141">
        <f>_xlfn.XLOOKUP(A141,'2022'!A:A,'2022'!X:X,"")</f>
        <v>1</v>
      </c>
      <c r="E141" t="str">
        <f>_xlfn.XLOOKUP(A141,'2022'!A:A,'2022'!W:W,"")</f>
        <v/>
      </c>
      <c r="F141">
        <f>_xlfn.XLOOKUP(A141,'2023'!B:B,'2023'!AF:AF,"")</f>
        <v>1</v>
      </c>
      <c r="G141" t="str">
        <f>_xlfn.XLOOKUP(A141,'2023'!B:B,'2023'!AE:AE,"")</f>
        <v/>
      </c>
      <c r="H141">
        <f>_xlfn.XLOOKUP(A141,'2024'!B:B,'2024'!BW:BW,"")</f>
        <v>1</v>
      </c>
      <c r="I141">
        <f>_xlfn.XLOOKUP(A141,'2024'!B:B,'2024'!AZ:AZ,"")</f>
        <v>0</v>
      </c>
      <c r="J141">
        <f>_xlfn.XLOOKUP(A141,'2025'!A:A,'2025'!C:C,"")</f>
        <v>1</v>
      </c>
      <c r="K141">
        <f>_xlfn.XLOOKUP(A141,'2025'!A:A,'2025'!F:F,"")</f>
        <v>0</v>
      </c>
    </row>
    <row r="142" spans="1:11">
      <c r="A142" t="str">
        <v>People's Insurance Co. of China</v>
      </c>
      <c r="B142" t="str">
        <f>_xlfn.XLOOKUP(A142,'2021'!A:A,'2021'!X:X,"")</f>
        <v/>
      </c>
      <c r="C142" t="str">
        <f>_xlfn.XLOOKUP(A142,'2021'!A:A,'2021'!V:V,"")</f>
        <v/>
      </c>
      <c r="D142" t="str">
        <f>_xlfn.XLOOKUP(A142,'2022'!A:A,'2022'!X:X,"")</f>
        <v/>
      </c>
      <c r="E142" t="str">
        <f>_xlfn.XLOOKUP(A142,'2022'!A:A,'2022'!W:W,"")</f>
        <v/>
      </c>
      <c r="F142" t="str">
        <f>_xlfn.XLOOKUP(A142,'2023'!B:B,'2023'!AF:AF,"")</f>
        <v/>
      </c>
      <c r="G142" t="str">
        <f>_xlfn.XLOOKUP(A142,'2023'!B:B,'2023'!AE:AE,"")</f>
        <v/>
      </c>
      <c r="H142" t="str">
        <f>_xlfn.XLOOKUP(A142,'2024'!B:B,'2024'!BW:BW,"")</f>
        <v/>
      </c>
      <c r="I142">
        <f>_xlfn.XLOOKUP(A142,'2024'!B:B,'2024'!AZ:AZ,"")</f>
        <v>0</v>
      </c>
      <c r="J142">
        <f>_xlfn.XLOOKUP(A142,'2025'!A:A,'2025'!C:C,"")</f>
        <v>0</v>
      </c>
      <c r="K142">
        <f>_xlfn.XLOOKUP(A142,'2025'!A:A,'2025'!F:F,"")</f>
        <v>0</v>
      </c>
    </row>
    <row r="143" spans="1:11">
      <c r="A143" t="str">
        <v>Brookfield</v>
      </c>
      <c r="B143" t="str">
        <f>_xlfn.XLOOKUP(A143,'2021'!A:A,'2021'!X:X,"")</f>
        <v/>
      </c>
      <c r="C143" t="str">
        <f>_xlfn.XLOOKUP(A143,'2021'!A:A,'2021'!V:V,"")</f>
        <v/>
      </c>
      <c r="D143" t="str">
        <f>_xlfn.XLOOKUP(A143,'2022'!A:A,'2022'!X:X,"")</f>
        <v/>
      </c>
      <c r="E143" t="str">
        <f>_xlfn.XLOOKUP(A143,'2022'!A:A,'2022'!W:W,"")</f>
        <v/>
      </c>
      <c r="F143" t="str">
        <f>_xlfn.XLOOKUP(A143,'2023'!B:B,'2023'!AF:AF,"")</f>
        <v/>
      </c>
      <c r="G143" t="str">
        <f>_xlfn.XLOOKUP(A143,'2023'!B:B,'2023'!AE:AE,"")</f>
        <v/>
      </c>
      <c r="H143" t="str">
        <f>_xlfn.XLOOKUP(A143,'2024'!B:B,'2024'!BW:BW,"")</f>
        <v/>
      </c>
      <c r="I143">
        <f>_xlfn.XLOOKUP(A143,'2024'!B:B,'2024'!AZ:AZ,"")</f>
        <v>1</v>
      </c>
      <c r="J143">
        <f>_xlfn.XLOOKUP(A143,'2025'!A:A,'2025'!C:C,"")</f>
        <v>0</v>
      </c>
      <c r="K143">
        <f>_xlfn.XLOOKUP(A143,'2025'!A:A,'2025'!F:F,"")</f>
        <v>1</v>
      </c>
    </row>
    <row r="144" spans="1:11">
      <c r="A144" t="str">
        <v>Archer Daniels Midland</v>
      </c>
      <c r="B144" t="str">
        <f>_xlfn.XLOOKUP(A144,'2021'!A:A,'2021'!X:X,"")</f>
        <v/>
      </c>
      <c r="C144" t="str">
        <f>_xlfn.XLOOKUP(A144,'2021'!A:A,'2021'!V:V,"")</f>
        <v/>
      </c>
      <c r="D144" t="str">
        <f>_xlfn.XLOOKUP(A144,'2022'!A:A,'2022'!X:X,"")</f>
        <v/>
      </c>
      <c r="E144" t="str">
        <f>_xlfn.XLOOKUP(A144,'2022'!A:A,'2022'!W:W,"")</f>
        <v/>
      </c>
      <c r="F144" t="str">
        <f>_xlfn.XLOOKUP(A144,'2023'!B:B,'2023'!AF:AF,"")</f>
        <v/>
      </c>
      <c r="G144" t="str">
        <f>_xlfn.XLOOKUP(A144,'2023'!B:B,'2023'!AE:AE,"")</f>
        <v/>
      </c>
      <c r="H144" t="str">
        <f>_xlfn.XLOOKUP(A144,'2024'!B:B,'2024'!BW:BW,"")</f>
        <v/>
      </c>
      <c r="I144">
        <f>_xlfn.XLOOKUP(A144,'2024'!B:B,'2024'!AZ:AZ,"")</f>
        <v>0</v>
      </c>
      <c r="J144">
        <f>_xlfn.XLOOKUP(A144,'2025'!A:A,'2025'!C:C,"")</f>
        <v>0</v>
      </c>
      <c r="K144">
        <f>_xlfn.XLOOKUP(A144,'2025'!A:A,'2025'!F:F,"")</f>
        <v>0</v>
      </c>
    </row>
    <row r="145" spans="1:11">
      <c r="A145" t="str">
        <v>Siemens</v>
      </c>
      <c r="B145">
        <f>_xlfn.XLOOKUP(A145,'2021'!A:A,'2021'!X:X,"")</f>
        <v>1</v>
      </c>
      <c r="C145" t="str">
        <f>_xlfn.XLOOKUP(A145,'2021'!A:A,'2021'!V:V,"")</f>
        <v/>
      </c>
      <c r="D145">
        <f>_xlfn.XLOOKUP(A145,'2022'!A:A,'2022'!X:X,"")</f>
        <v>1</v>
      </c>
      <c r="E145">
        <f>_xlfn.XLOOKUP(A145,'2022'!A:A,'2022'!W:W,"")</f>
        <v>1</v>
      </c>
      <c r="F145">
        <f>_xlfn.XLOOKUP(A145,'2023'!B:B,'2023'!AF:AF,"")</f>
        <v>1</v>
      </c>
      <c r="G145">
        <f>_xlfn.XLOOKUP(A145,'2023'!B:B,'2023'!AE:AE,"")</f>
        <v>1</v>
      </c>
      <c r="H145">
        <f>_xlfn.XLOOKUP(A145,'2024'!B:B,'2024'!BW:BW,"")</f>
        <v>1</v>
      </c>
      <c r="I145">
        <f>_xlfn.XLOOKUP(A145,'2024'!B:B,'2024'!AZ:AZ,"")</f>
        <v>1</v>
      </c>
      <c r="J145">
        <f>_xlfn.XLOOKUP(A145,'2025'!A:A,'2025'!C:C,"")</f>
        <v>1</v>
      </c>
      <c r="K145">
        <f>_xlfn.XLOOKUP(A145,'2025'!A:A,'2025'!F:F,"")</f>
        <v>1</v>
      </c>
    </row>
    <row r="146" spans="1:11">
      <c r="A146" t="str">
        <v>Enel</v>
      </c>
      <c r="B146">
        <f>_xlfn.XLOOKUP(A146,'2021'!A:A,'2021'!X:X,"")</f>
        <v>1</v>
      </c>
      <c r="C146">
        <f>_xlfn.XLOOKUP(A146,'2021'!A:A,'2021'!V:V,"")</f>
        <v>1</v>
      </c>
      <c r="D146">
        <f>_xlfn.XLOOKUP(A146,'2022'!A:A,'2022'!X:X,"")</f>
        <v>1</v>
      </c>
      <c r="E146">
        <f>_xlfn.XLOOKUP(A146,'2022'!A:A,'2022'!W:W,"")</f>
        <v>1</v>
      </c>
      <c r="F146">
        <f>_xlfn.XLOOKUP(A146,'2023'!B:B,'2023'!AF:AF,"")</f>
        <v>1</v>
      </c>
      <c r="G146">
        <f>_xlfn.XLOOKUP(A146,'2023'!B:B,'2023'!AE:AE,"")</f>
        <v>1</v>
      </c>
      <c r="H146">
        <f>_xlfn.XLOOKUP(A146,'2024'!B:B,'2024'!BW:BW,"")</f>
        <v>1</v>
      </c>
      <c r="I146">
        <f>_xlfn.XLOOKUP(A146,'2024'!B:B,'2024'!AZ:AZ,"")</f>
        <v>1</v>
      </c>
      <c r="J146">
        <f>_xlfn.XLOOKUP(A146,'2025'!A:A,'2025'!C:C,"")</f>
        <v>1</v>
      </c>
      <c r="K146">
        <f>_xlfn.XLOOKUP(A146,'2025'!A:A,'2025'!F:F,"")</f>
        <v>1</v>
      </c>
    </row>
    <row r="147" spans="1:11">
      <c r="A147" t="str">
        <v>Sony</v>
      </c>
      <c r="B147">
        <f>_xlfn.XLOOKUP(A147,'2021'!A:A,'2021'!X:X,"")</f>
        <v>1</v>
      </c>
      <c r="C147">
        <f>_xlfn.XLOOKUP(A147,'2021'!A:A,'2021'!V:V,"")</f>
        <v>1</v>
      </c>
      <c r="D147">
        <f>_xlfn.XLOOKUP(A147,'2022'!A:A,'2022'!X:X,"")</f>
        <v>1</v>
      </c>
      <c r="E147" t="str">
        <f>_xlfn.XLOOKUP(A147,'2022'!A:A,'2022'!W:W,"")</f>
        <v/>
      </c>
      <c r="F147">
        <f>_xlfn.XLOOKUP(A147,'2023'!B:B,'2023'!AF:AF,"")</f>
        <v>1</v>
      </c>
      <c r="G147">
        <f>_xlfn.XLOOKUP(A147,'2023'!B:B,'2023'!AE:AE,"")</f>
        <v>1</v>
      </c>
      <c r="H147">
        <f>_xlfn.XLOOKUP(A147,'2024'!B:B,'2024'!BW:BW,"")</f>
        <v>1</v>
      </c>
      <c r="I147">
        <f>_xlfn.XLOOKUP(A147,'2024'!B:B,'2024'!AZ:AZ,"")</f>
        <v>1</v>
      </c>
      <c r="J147">
        <f>_xlfn.XLOOKUP(A147,'2025'!A:A,'2025'!C:C,"")</f>
        <v>1</v>
      </c>
      <c r="K147">
        <f>_xlfn.XLOOKUP(A147,'2025'!A:A,'2025'!F:F,"")</f>
        <v>1</v>
      </c>
    </row>
    <row r="148" spans="1:11">
      <c r="A148" t="str">
        <v>Procter &amp; Gamble</v>
      </c>
      <c r="B148">
        <f>_xlfn.XLOOKUP(A148,'2021'!A:A,'2021'!X:X,"")</f>
        <v>1</v>
      </c>
      <c r="C148" t="str">
        <f>_xlfn.XLOOKUP(A148,'2021'!A:A,'2021'!V:V,"")</f>
        <v/>
      </c>
      <c r="D148">
        <f>_xlfn.XLOOKUP(A148,'2022'!A:A,'2022'!X:X,"")</f>
        <v>1</v>
      </c>
      <c r="E148">
        <f>_xlfn.XLOOKUP(A148,'2022'!A:A,'2022'!W:W,"")</f>
        <v>1</v>
      </c>
      <c r="F148">
        <f>_xlfn.XLOOKUP(A148,'2023'!B:B,'2023'!AF:AF,"")</f>
        <v>1</v>
      </c>
      <c r="G148">
        <f>_xlfn.XLOOKUP(A148,'2023'!B:B,'2023'!AE:AE,"")</f>
        <v>1</v>
      </c>
      <c r="H148">
        <f>_xlfn.XLOOKUP(A148,'2024'!B:B,'2024'!BW:BW,"")</f>
        <v>1</v>
      </c>
      <c r="I148">
        <f>_xlfn.XLOOKUP(A148,'2024'!B:B,'2024'!AZ:AZ,"")</f>
        <v>1</v>
      </c>
      <c r="J148">
        <f>_xlfn.XLOOKUP(A148,'2025'!A:A,'2025'!C:C,"")</f>
        <v>1</v>
      </c>
      <c r="K148">
        <f>_xlfn.XLOOKUP(A148,'2025'!A:A,'2025'!F:F,"")</f>
        <v>1</v>
      </c>
    </row>
    <row r="149" spans="1:11">
      <c r="A149" t="str">
        <v>Lowe's</v>
      </c>
      <c r="B149" t="str">
        <f>_xlfn.XLOOKUP(A149,'2021'!A:A,'2021'!X:X,"")</f>
        <v/>
      </c>
      <c r="C149" t="str">
        <f>_xlfn.XLOOKUP(A149,'2021'!A:A,'2021'!V:V,"")</f>
        <v/>
      </c>
      <c r="D149" t="str">
        <f>_xlfn.XLOOKUP(A149,'2022'!A:A,'2022'!X:X,"")</f>
        <v/>
      </c>
      <c r="E149">
        <f>_xlfn.XLOOKUP(A149,'2022'!A:A,'2022'!W:W,"")</f>
        <v>1</v>
      </c>
      <c r="F149" t="str">
        <f>_xlfn.XLOOKUP(A149,'2023'!B:B,'2023'!AF:AF,"")</f>
        <v/>
      </c>
      <c r="G149">
        <f>_xlfn.XLOOKUP(A149,'2023'!B:B,'2023'!AE:AE,"")</f>
        <v>1</v>
      </c>
      <c r="H149" t="str">
        <f>_xlfn.XLOOKUP(A149,'2024'!B:B,'2024'!BW:BW,"")</f>
        <v/>
      </c>
      <c r="I149">
        <f>_xlfn.XLOOKUP(A149,'2024'!B:B,'2024'!AZ:AZ,"")</f>
        <v>1</v>
      </c>
      <c r="J149">
        <f>_xlfn.XLOOKUP(A149,'2025'!A:A,'2025'!C:C,"")</f>
        <v>0</v>
      </c>
      <c r="K149">
        <f>_xlfn.XLOOKUP(A149,'2025'!A:A,'2025'!F:F,"")</f>
        <v>1</v>
      </c>
    </row>
    <row r="150" spans="1:11">
      <c r="A150" t="str">
        <v>Wuchan Zhongda Group</v>
      </c>
      <c r="B150" t="str">
        <f>_xlfn.XLOOKUP(A150,'2021'!A:A,'2021'!X:X,"")</f>
        <v/>
      </c>
      <c r="C150" t="str">
        <f>_xlfn.XLOOKUP(A150,'2021'!A:A,'2021'!V:V,"")</f>
        <v/>
      </c>
      <c r="D150" t="str">
        <f>_xlfn.XLOOKUP(A150,'2022'!A:A,'2022'!X:X,"")</f>
        <v/>
      </c>
      <c r="E150" t="str">
        <f>_xlfn.XLOOKUP(A150,'2022'!A:A,'2022'!W:W,"")</f>
        <v/>
      </c>
      <c r="F150" t="str">
        <f>_xlfn.XLOOKUP(A150,'2023'!B:B,'2023'!AF:AF,"")</f>
        <v/>
      </c>
      <c r="G150" t="str">
        <f>_xlfn.XLOOKUP(A150,'2023'!B:B,'2023'!AE:AE,"")</f>
        <v/>
      </c>
      <c r="H150" t="str">
        <f>_xlfn.XLOOKUP(A150,'2024'!B:B,'2024'!BW:BW,"")</f>
        <v/>
      </c>
      <c r="I150">
        <f>_xlfn.XLOOKUP(A150,'2024'!B:B,'2024'!AZ:AZ,"")</f>
        <v>0</v>
      </c>
      <c r="J150">
        <f>_xlfn.XLOOKUP(A150,'2025'!A:A,'2025'!C:C,"")</f>
        <v>0</v>
      </c>
      <c r="K150">
        <f>_xlfn.XLOOKUP(A150,'2025'!A:A,'2025'!F:F,"")</f>
        <v>0</v>
      </c>
    </row>
    <row r="151" spans="1:11">
      <c r="A151" t="str">
        <v>Nissan Motor</v>
      </c>
      <c r="B151">
        <f>_xlfn.XLOOKUP(A151,'2021'!A:A,'2021'!X:X,"")</f>
        <v>1</v>
      </c>
      <c r="C151" t="str">
        <f>_xlfn.XLOOKUP(A151,'2021'!A:A,'2021'!V:V,"")</f>
        <v/>
      </c>
      <c r="D151">
        <f>_xlfn.XLOOKUP(A151,'2022'!A:A,'2022'!X:X,"")</f>
        <v>1</v>
      </c>
      <c r="E151" t="str">
        <f>_xlfn.XLOOKUP(A151,'2022'!A:A,'2022'!W:W,"")</f>
        <v/>
      </c>
      <c r="F151">
        <f>_xlfn.XLOOKUP(A151,'2023'!B:B,'2023'!AF:AF,"")</f>
        <v>1</v>
      </c>
      <c r="G151" t="str">
        <f>_xlfn.XLOOKUP(A151,'2023'!B:B,'2023'!AE:AE,"")</f>
        <v/>
      </c>
      <c r="H151">
        <f>_xlfn.XLOOKUP(A151,'2024'!B:B,'2024'!BW:BW,"")</f>
        <v>1</v>
      </c>
      <c r="I151">
        <f>_xlfn.XLOOKUP(A151,'2024'!B:B,'2024'!AZ:AZ,"")</f>
        <v>0</v>
      </c>
      <c r="J151">
        <f>_xlfn.XLOOKUP(A151,'2025'!A:A,'2025'!C:C,"")</f>
        <v>1</v>
      </c>
      <c r="K151">
        <f>_xlfn.XLOOKUP(A151,'2025'!A:A,'2025'!F:F,"")</f>
        <v>0</v>
      </c>
    </row>
    <row r="152" spans="1:11">
      <c r="A152" t="str">
        <v>Energy Transfer</v>
      </c>
      <c r="B152" t="str">
        <f>_xlfn.XLOOKUP(A152,'2021'!A:A,'2021'!X:X,"")</f>
        <v/>
      </c>
      <c r="C152" t="str">
        <f>_xlfn.XLOOKUP(A152,'2021'!A:A,'2021'!V:V,"")</f>
        <v/>
      </c>
      <c r="D152" t="str">
        <f>_xlfn.XLOOKUP(A152,'2022'!A:A,'2022'!X:X,"")</f>
        <v/>
      </c>
      <c r="E152" t="str">
        <f>_xlfn.XLOOKUP(A152,'2022'!A:A,'2022'!W:W,"")</f>
        <v/>
      </c>
      <c r="F152" t="str">
        <f>_xlfn.XLOOKUP(A152,'2023'!B:B,'2023'!AF:AF,"")</f>
        <v/>
      </c>
      <c r="G152" t="str">
        <f>_xlfn.XLOOKUP(A152,'2023'!B:B,'2023'!AE:AE,"")</f>
        <v/>
      </c>
      <c r="H152" t="str">
        <f>_xlfn.XLOOKUP(A152,'2024'!B:B,'2024'!BW:BW,"")</f>
        <v/>
      </c>
      <c r="I152">
        <f>_xlfn.XLOOKUP(A152,'2024'!B:B,'2024'!AZ:AZ,"")</f>
        <v>0</v>
      </c>
      <c r="J152">
        <f>_xlfn.XLOOKUP(A152,'2025'!A:A,'2025'!C:C,"")</f>
        <v>0</v>
      </c>
      <c r="K152">
        <f>_xlfn.XLOOKUP(A152,'2025'!A:A,'2025'!F:F,"")</f>
        <v>0</v>
      </c>
    </row>
    <row r="153" spans="1:11">
      <c r="A153" t="str">
        <v>Groupe BPCE</v>
      </c>
      <c r="B153" t="str">
        <f>_xlfn.XLOOKUP(A153,'2021'!A:A,'2021'!X:X,"")</f>
        <v/>
      </c>
      <c r="C153">
        <f>_xlfn.XLOOKUP(A153,'2021'!A:A,'2021'!V:V,"")</f>
        <v>1</v>
      </c>
      <c r="D153" t="str">
        <f>_xlfn.XLOOKUP(A153,'2022'!A:A,'2022'!X:X,"")</f>
        <v/>
      </c>
      <c r="E153">
        <f>_xlfn.XLOOKUP(A153,'2022'!A:A,'2022'!W:W,"")</f>
        <v>1</v>
      </c>
      <c r="F153" t="str">
        <f>_xlfn.XLOOKUP(A153,'2023'!B:B,'2023'!AF:AF,"")</f>
        <v/>
      </c>
      <c r="G153" t="str">
        <f>_xlfn.XLOOKUP(A153,'2023'!B:B,'2023'!AE:AE,"")</f>
        <v/>
      </c>
      <c r="H153" t="str">
        <f>_xlfn.XLOOKUP(A153,'2024'!B:B,'2024'!BW:BW,"")</f>
        <v/>
      </c>
      <c r="I153">
        <f>_xlfn.XLOOKUP(A153,'2024'!B:B,'2024'!AZ:AZ,"")</f>
        <v>0</v>
      </c>
      <c r="J153">
        <f>_xlfn.XLOOKUP(A153,'2025'!A:A,'2025'!C:C,"")</f>
        <v>0</v>
      </c>
      <c r="K153">
        <f>_xlfn.XLOOKUP(A153,'2025'!A:A,'2025'!F:F,"")</f>
        <v>1</v>
      </c>
    </row>
    <row r="154" spans="1:11">
      <c r="A154" t="str">
        <v>RTX</v>
      </c>
      <c r="B154" t="str">
        <f>_xlfn.XLOOKUP(A154,'2021'!A:A,'2021'!X:X,"")</f>
        <v/>
      </c>
      <c r="C154" t="str">
        <f>_xlfn.XLOOKUP(A154,'2021'!A:A,'2021'!V:V,"")</f>
        <v/>
      </c>
      <c r="D154" t="str">
        <f>_xlfn.XLOOKUP(A154,'2022'!A:A,'2022'!X:X,"")</f>
        <v/>
      </c>
      <c r="E154" t="str">
        <f>_xlfn.XLOOKUP(A154,'2022'!A:A,'2022'!W:W,"")</f>
        <v/>
      </c>
      <c r="F154" t="str">
        <f>_xlfn.XLOOKUP(A154,'2023'!B:B,'2023'!AF:AF,"")</f>
        <v/>
      </c>
      <c r="G154">
        <f>_xlfn.XLOOKUP(A154,'2023'!B:B,'2023'!AE:AE,"")</f>
        <v>1</v>
      </c>
      <c r="H154" t="str">
        <f>_xlfn.XLOOKUP(A154,'2024'!B:B,'2024'!BW:BW,"")</f>
        <v/>
      </c>
      <c r="I154">
        <f>_xlfn.XLOOKUP(A154,'2024'!B:B,'2024'!AZ:AZ,"")</f>
        <v>1</v>
      </c>
      <c r="J154">
        <f>_xlfn.XLOOKUP(A154,'2025'!A:A,'2025'!C:C,"")</f>
        <v>0</v>
      </c>
      <c r="K154">
        <f>_xlfn.XLOOKUP(A154,'2025'!A:A,'2025'!F:F,"")</f>
        <v>0</v>
      </c>
    </row>
    <row r="155" spans="1:11">
      <c r="A155" t="str">
        <v>Albertsons</v>
      </c>
      <c r="B155" t="str">
        <f>_xlfn.XLOOKUP(A155,'2021'!A:A,'2021'!X:X,"")</f>
        <v/>
      </c>
      <c r="C155" t="str">
        <f>_xlfn.XLOOKUP(A155,'2021'!A:A,'2021'!V:V,"")</f>
        <v/>
      </c>
      <c r="D155">
        <f>_xlfn.XLOOKUP(A155,'2022'!A:A,'2022'!X:X,"")</f>
        <v>1</v>
      </c>
      <c r="E155" t="str">
        <f>_xlfn.XLOOKUP(A155,'2022'!A:A,'2022'!W:W,"")</f>
        <v/>
      </c>
      <c r="F155">
        <f>_xlfn.XLOOKUP(A155,'2023'!B:B,'2023'!AF:AF,"")</f>
        <v>1</v>
      </c>
      <c r="G155">
        <f>_xlfn.XLOOKUP(A155,'2023'!B:B,'2023'!AE:AE,"")</f>
        <v>1</v>
      </c>
      <c r="H155">
        <f>_xlfn.XLOOKUP(A155,'2024'!B:B,'2024'!BW:BW,"")</f>
        <v>1</v>
      </c>
      <c r="I155">
        <f>_xlfn.XLOOKUP(A155,'2024'!B:B,'2024'!AZ:AZ,"")</f>
        <v>1</v>
      </c>
      <c r="J155">
        <f>_xlfn.XLOOKUP(A155,'2025'!A:A,'2025'!C:C,"")</f>
        <v>1</v>
      </c>
      <c r="K155">
        <f>_xlfn.XLOOKUP(A155,'2025'!A:A,'2025'!F:F,"")</f>
        <v>1</v>
      </c>
    </row>
    <row r="156" spans="1:11">
      <c r="A156" t="str">
        <v>Zhejiang Geely Holding Group</v>
      </c>
      <c r="B156" t="str">
        <f>_xlfn.XLOOKUP(A156,'2021'!A:A,'2021'!X:X,"")</f>
        <v/>
      </c>
      <c r="C156" t="str">
        <f>_xlfn.XLOOKUP(A156,'2021'!A:A,'2021'!V:V,"")</f>
        <v/>
      </c>
      <c r="D156" t="str">
        <f>_xlfn.XLOOKUP(A156,'2022'!A:A,'2022'!X:X,"")</f>
        <v/>
      </c>
      <c r="E156" t="str">
        <f>_xlfn.XLOOKUP(A156,'2022'!A:A,'2022'!W:W,"")</f>
        <v/>
      </c>
      <c r="F156" t="str">
        <f>_xlfn.XLOOKUP(A156,'2023'!B:B,'2023'!AF:AF,"")</f>
        <v/>
      </c>
      <c r="G156" t="str">
        <f>_xlfn.XLOOKUP(A156,'2023'!B:B,'2023'!AE:AE,"")</f>
        <v/>
      </c>
      <c r="H156" t="str">
        <f>_xlfn.XLOOKUP(A156,'2024'!B:B,'2024'!BW:BW,"")</f>
        <v/>
      </c>
      <c r="I156">
        <f>_xlfn.XLOOKUP(A156,'2024'!B:B,'2024'!AZ:AZ,"")</f>
        <v>0</v>
      </c>
      <c r="J156">
        <f>_xlfn.XLOOKUP(A156,'2025'!A:A,'2025'!C:C,"")</f>
        <v>0</v>
      </c>
      <c r="K156">
        <f>_xlfn.XLOOKUP(A156,'2025'!A:A,'2025'!F:F,"")</f>
        <v>0</v>
      </c>
    </row>
    <row r="157" spans="1:11">
      <c r="A157" t="str">
        <v>Engie</v>
      </c>
      <c r="B157">
        <f>_xlfn.XLOOKUP(A157,'2021'!A:A,'2021'!X:X,"")</f>
        <v>1</v>
      </c>
      <c r="C157">
        <f>_xlfn.XLOOKUP(A157,'2021'!A:A,'2021'!V:V,"")</f>
        <v>1</v>
      </c>
      <c r="D157">
        <f>_xlfn.XLOOKUP(A157,'2022'!A:A,'2022'!X:X,"")</f>
        <v>1</v>
      </c>
      <c r="E157">
        <f>_xlfn.XLOOKUP(A157,'2022'!A:A,'2022'!W:W,"")</f>
        <v>1</v>
      </c>
      <c r="F157">
        <f>_xlfn.XLOOKUP(A157,'2023'!B:B,'2023'!AF:AF,"")</f>
        <v>1</v>
      </c>
      <c r="G157">
        <f>_xlfn.XLOOKUP(A157,'2023'!B:B,'2023'!AE:AE,"")</f>
        <v>1</v>
      </c>
      <c r="H157">
        <f>_xlfn.XLOOKUP(A157,'2024'!B:B,'2024'!BW:BW,"")</f>
        <v>1</v>
      </c>
      <c r="I157">
        <f>_xlfn.XLOOKUP(A157,'2024'!B:B,'2024'!AZ:AZ,"")</f>
        <v>1</v>
      </c>
      <c r="J157">
        <f>_xlfn.XLOOKUP(A157,'2025'!A:A,'2025'!C:C,"")</f>
        <v>1</v>
      </c>
      <c r="K157">
        <f>_xlfn.XLOOKUP(A157,'2025'!A:A,'2025'!F:F,"")</f>
        <v>1</v>
      </c>
    </row>
    <row r="158" spans="1:11">
      <c r="A158" t="str">
        <v>U.S. Postal Service</v>
      </c>
      <c r="B158" t="str">
        <f>_xlfn.XLOOKUP(A158,'2021'!A:A,'2021'!X:X,"")</f>
        <v/>
      </c>
      <c r="C158" t="str">
        <f>_xlfn.XLOOKUP(A158,'2021'!A:A,'2021'!V:V,"")</f>
        <v/>
      </c>
      <c r="D158" t="str">
        <f>_xlfn.XLOOKUP(A158,'2022'!A:A,'2022'!X:X,"")</f>
        <v/>
      </c>
      <c r="E158" t="str">
        <f>_xlfn.XLOOKUP(A158,'2022'!A:A,'2022'!W:W,"")</f>
        <v/>
      </c>
      <c r="F158" t="str">
        <f>_xlfn.XLOOKUP(A158,'2023'!B:B,'2023'!AF:AF,"")</f>
        <v/>
      </c>
      <c r="G158" t="str">
        <f>_xlfn.XLOOKUP(A158,'2023'!B:B,'2023'!AE:AE,"")</f>
        <v/>
      </c>
      <c r="H158" t="str">
        <f>_xlfn.XLOOKUP(A158,'2024'!B:B,'2024'!BW:BW,"")</f>
        <v/>
      </c>
      <c r="I158">
        <f>_xlfn.XLOOKUP(A158,'2024'!B:B,'2024'!AZ:AZ,"")</f>
        <v>0</v>
      </c>
      <c r="J158">
        <f>_xlfn.XLOOKUP(A158,'2025'!A:A,'2025'!C:C,"")</f>
        <v>0</v>
      </c>
      <c r="K158">
        <f>_xlfn.XLOOKUP(A158,'2025'!A:A,'2025'!F:F,"")</f>
        <v>0</v>
      </c>
    </row>
    <row r="159" spans="1:11">
      <c r="A159" t="str">
        <v>Sysco</v>
      </c>
      <c r="B159" t="str">
        <f>_xlfn.XLOOKUP(A159,'2021'!A:A,'2021'!X:X,"")</f>
        <v/>
      </c>
      <c r="C159" t="str">
        <f>_xlfn.XLOOKUP(A159,'2021'!A:A,'2021'!V:V,"")</f>
        <v/>
      </c>
      <c r="D159" t="str">
        <f>_xlfn.XLOOKUP(A159,'2022'!A:A,'2022'!X:X,"")</f>
        <v/>
      </c>
      <c r="E159" t="str">
        <f>_xlfn.XLOOKUP(A159,'2022'!A:A,'2022'!W:W,"")</f>
        <v/>
      </c>
      <c r="F159">
        <f>_xlfn.XLOOKUP(A159,'2023'!B:B,'2023'!AF:AF,"")</f>
        <v>1</v>
      </c>
      <c r="G159" t="str">
        <f>_xlfn.XLOOKUP(A159,'2023'!B:B,'2023'!AE:AE,"")</f>
        <v/>
      </c>
      <c r="H159">
        <f>_xlfn.XLOOKUP(A159,'2024'!B:B,'2024'!BW:BW,"")</f>
        <v>1</v>
      </c>
      <c r="I159">
        <f>_xlfn.XLOOKUP(A159,'2024'!B:B,'2024'!AZ:AZ,"")</f>
        <v>0</v>
      </c>
      <c r="J159">
        <f>_xlfn.XLOOKUP(A159,'2025'!A:A,'2025'!C:C,"")</f>
        <v>1</v>
      </c>
      <c r="K159">
        <f>_xlfn.XLOOKUP(A159,'2025'!A:A,'2025'!F:F,"")</f>
        <v>0</v>
      </c>
    </row>
    <row r="160" spans="1:11">
      <c r="A160" t="str">
        <v>Kia</v>
      </c>
      <c r="B160" t="str">
        <f>_xlfn.XLOOKUP(A160,'2021'!A:A,'2021'!X:X,"")</f>
        <v/>
      </c>
      <c r="C160" t="str">
        <f>_xlfn.XLOOKUP(A160,'2021'!A:A,'2021'!V:V,"")</f>
        <v/>
      </c>
      <c r="D160" t="str">
        <f>_xlfn.XLOOKUP(A160,'2022'!A:A,'2022'!X:X,"")</f>
        <v/>
      </c>
      <c r="E160" t="str">
        <f>_xlfn.XLOOKUP(A160,'2022'!A:A,'2022'!W:W,"")</f>
        <v/>
      </c>
      <c r="F160" t="str">
        <f>_xlfn.XLOOKUP(A160,'2023'!B:B,'2023'!AF:AF,"")</f>
        <v/>
      </c>
      <c r="G160" t="str">
        <f>_xlfn.XLOOKUP(A160,'2023'!B:B,'2023'!AE:AE,"")</f>
        <v/>
      </c>
      <c r="H160" t="str">
        <f>_xlfn.XLOOKUP(A160,'2024'!B:B,'2024'!BW:BW,"")</f>
        <v/>
      </c>
      <c r="I160">
        <f>_xlfn.XLOOKUP(A160,'2024'!B:B,'2024'!AZ:AZ,"")</f>
        <v>1</v>
      </c>
      <c r="J160">
        <f>_xlfn.XLOOKUP(A160,'2025'!A:A,'2025'!C:C,"")</f>
        <v>0</v>
      </c>
      <c r="K160">
        <f>_xlfn.XLOOKUP(A160,'2025'!A:A,'2025'!F:F,"")</f>
        <v>0</v>
      </c>
    </row>
    <row r="161" spans="1:11">
      <c r="A161" t="str">
        <v>Vinci</v>
      </c>
      <c r="B161" t="str">
        <f>_xlfn.XLOOKUP(A161,'2021'!A:A,'2021'!X:X,"")</f>
        <v/>
      </c>
      <c r="C161" t="str">
        <f>_xlfn.XLOOKUP(A161,'2021'!A:A,'2021'!V:V,"")</f>
        <v/>
      </c>
      <c r="D161">
        <f>_xlfn.XLOOKUP(A161,'2022'!A:A,'2022'!X:X,"")</f>
        <v>1</v>
      </c>
      <c r="E161" t="str">
        <f>_xlfn.XLOOKUP(A161,'2022'!A:A,'2022'!W:W,"")</f>
        <v/>
      </c>
      <c r="F161">
        <f>_xlfn.XLOOKUP(A161,'2023'!B:B,'2023'!AF:AF,"")</f>
        <v>1</v>
      </c>
      <c r="G161" t="str">
        <f>_xlfn.XLOOKUP(A161,'2023'!B:B,'2023'!AE:AE,"")</f>
        <v/>
      </c>
      <c r="H161">
        <f>_xlfn.XLOOKUP(A161,'2024'!B:B,'2024'!BW:BW,"")</f>
        <v>1</v>
      </c>
      <c r="I161">
        <f>_xlfn.XLOOKUP(A161,'2024'!B:B,'2024'!AZ:AZ,"")</f>
        <v>0</v>
      </c>
      <c r="J161">
        <f>_xlfn.XLOOKUP(A161,'2025'!A:A,'2025'!C:C,"")</f>
        <v>1</v>
      </c>
      <c r="K161">
        <f>_xlfn.XLOOKUP(A161,'2025'!A:A,'2025'!F:F,"")</f>
        <v>1</v>
      </c>
    </row>
    <row r="162" spans="1:11">
      <c r="A162" t="str">
        <v>Shenghong Holding Group</v>
      </c>
      <c r="B162" t="str">
        <f>_xlfn.XLOOKUP(A162,'2021'!A:A,'2021'!X:X,"")</f>
        <v/>
      </c>
      <c r="C162" t="str">
        <f>_xlfn.XLOOKUP(A162,'2021'!A:A,'2021'!V:V,"")</f>
        <v/>
      </c>
      <c r="D162" t="str">
        <f>_xlfn.XLOOKUP(A162,'2022'!A:A,'2022'!X:X,"")</f>
        <v/>
      </c>
      <c r="E162" t="str">
        <f>_xlfn.XLOOKUP(A162,'2022'!A:A,'2022'!W:W,"")</f>
        <v/>
      </c>
      <c r="F162" t="str">
        <f>_xlfn.XLOOKUP(A162,'2023'!B:B,'2023'!AF:AF,"")</f>
        <v/>
      </c>
      <c r="G162" t="str">
        <f>_xlfn.XLOOKUP(A162,'2023'!B:B,'2023'!AE:AE,"")</f>
        <v/>
      </c>
      <c r="H162" t="str">
        <f>_xlfn.XLOOKUP(A162,'2024'!B:B,'2024'!BW:BW,"")</f>
        <v/>
      </c>
      <c r="I162">
        <f>_xlfn.XLOOKUP(A162,'2024'!B:B,'2024'!AZ:AZ,"")</f>
        <v>0</v>
      </c>
      <c r="J162">
        <f>_xlfn.XLOOKUP(A162,'2025'!A:A,'2025'!C:C,"")</f>
        <v>0</v>
      </c>
      <c r="K162">
        <f>_xlfn.XLOOKUP(A162,'2025'!A:A,'2025'!F:F,"")</f>
        <v>0</v>
      </c>
    </row>
    <row r="163" spans="1:11">
      <c r="A163" t="str">
        <v>Seven &amp; I Holdings</v>
      </c>
      <c r="B163" t="str">
        <f>_xlfn.XLOOKUP(A163,'2021'!A:A,'2021'!X:X,"")</f>
        <v/>
      </c>
      <c r="C163">
        <f>_xlfn.XLOOKUP(A163,'2021'!A:A,'2021'!V:V,"")</f>
        <v>1</v>
      </c>
      <c r="D163" t="str">
        <f>_xlfn.XLOOKUP(A163,'2022'!A:A,'2022'!X:X,"")</f>
        <v/>
      </c>
      <c r="E163">
        <f>_xlfn.XLOOKUP(A163,'2022'!A:A,'2022'!W:W,"")</f>
        <v>1</v>
      </c>
      <c r="F163" t="str">
        <f>_xlfn.XLOOKUP(A163,'2023'!B:B,'2023'!AF:AF,"")</f>
        <v/>
      </c>
      <c r="G163" t="str">
        <f>_xlfn.XLOOKUP(A163,'2023'!B:B,'2023'!AE:AE,"")</f>
        <v/>
      </c>
      <c r="H163" t="str">
        <f>_xlfn.XLOOKUP(A163,'2024'!B:B,'2024'!BW:BW,"")</f>
        <v/>
      </c>
      <c r="I163">
        <f>_xlfn.XLOOKUP(A163,'2024'!B:B,'2024'!AZ:AZ,"")</f>
        <v>1</v>
      </c>
      <c r="J163">
        <f>_xlfn.XLOOKUP(A163,'2025'!A:A,'2025'!C:C,"")</f>
        <v>0</v>
      </c>
      <c r="K163">
        <f>_xlfn.XLOOKUP(A163,'2025'!A:A,'2025'!F:F,"")</f>
        <v>1</v>
      </c>
    </row>
    <row r="164" spans="1:11">
      <c r="A164" t="str">
        <v>State Bank of India</v>
      </c>
      <c r="B164" t="str">
        <f>_xlfn.XLOOKUP(A164,'2021'!A:A,'2021'!X:X,"")</f>
        <v/>
      </c>
      <c r="C164" t="str">
        <f>_xlfn.XLOOKUP(A164,'2021'!A:A,'2021'!V:V,"")</f>
        <v/>
      </c>
      <c r="D164" t="str">
        <f>_xlfn.XLOOKUP(A164,'2022'!A:A,'2022'!X:X,"")</f>
        <v/>
      </c>
      <c r="E164" t="str">
        <f>_xlfn.XLOOKUP(A164,'2022'!A:A,'2022'!W:W,"")</f>
        <v/>
      </c>
      <c r="F164" t="str">
        <f>_xlfn.XLOOKUP(A164,'2023'!B:B,'2023'!AF:AF,"")</f>
        <v/>
      </c>
      <c r="G164" t="str">
        <f>_xlfn.XLOOKUP(A164,'2023'!B:B,'2023'!AE:AE,"")</f>
        <v/>
      </c>
      <c r="H164" t="str">
        <f>_xlfn.XLOOKUP(A164,'2024'!B:B,'2024'!BW:BW,"")</f>
        <v/>
      </c>
      <c r="I164">
        <f>_xlfn.XLOOKUP(A164,'2024'!B:B,'2024'!AZ:AZ,"")</f>
        <v>1</v>
      </c>
      <c r="J164">
        <f>_xlfn.XLOOKUP(A164,'2025'!A:A,'2025'!C:C,"")</f>
        <v>0</v>
      </c>
      <c r="K164">
        <f>_xlfn.XLOOKUP(A164,'2025'!A:A,'2025'!F:F,"")</f>
        <v>0</v>
      </c>
    </row>
    <row r="165" spans="1:11">
      <c r="A165" t="str">
        <v>China FAW Group</v>
      </c>
      <c r="B165" t="str">
        <f>_xlfn.XLOOKUP(A165,'2021'!A:A,'2021'!X:X,"")</f>
        <v/>
      </c>
      <c r="C165" t="str">
        <f>_xlfn.XLOOKUP(A165,'2021'!A:A,'2021'!V:V,"")</f>
        <v/>
      </c>
      <c r="D165" t="str">
        <f>_xlfn.XLOOKUP(A165,'2022'!A:A,'2022'!X:X,"")</f>
        <v/>
      </c>
      <c r="E165" t="str">
        <f>_xlfn.XLOOKUP(A165,'2022'!A:A,'2022'!W:W,"")</f>
        <v/>
      </c>
      <c r="F165" t="str">
        <f>_xlfn.XLOOKUP(A165,'2023'!B:B,'2023'!AF:AF,"")</f>
        <v/>
      </c>
      <c r="G165" t="str">
        <f>_xlfn.XLOOKUP(A165,'2023'!B:B,'2023'!AE:AE,"")</f>
        <v/>
      </c>
      <c r="H165" t="str">
        <f>_xlfn.XLOOKUP(A165,'2024'!B:B,'2024'!BW:BW,"")</f>
        <v/>
      </c>
      <c r="I165">
        <f>_xlfn.XLOOKUP(A165,'2024'!B:B,'2024'!AZ:AZ,"")</f>
        <v>0</v>
      </c>
      <c r="J165">
        <f>_xlfn.XLOOKUP(A165,'2025'!A:A,'2025'!C:C,"")</f>
        <v>0</v>
      </c>
      <c r="K165">
        <f>_xlfn.XLOOKUP(A165,'2025'!A:A,'2025'!F:F,"")</f>
        <v>0</v>
      </c>
    </row>
    <row r="166" spans="1:11">
      <c r="A166" t="str">
        <v>Jiangxi Copper</v>
      </c>
      <c r="B166" t="str">
        <f>_xlfn.XLOOKUP(A166,'2021'!A:A,'2021'!X:X,"")</f>
        <v/>
      </c>
      <c r="C166" t="str">
        <f>_xlfn.XLOOKUP(A166,'2021'!A:A,'2021'!V:V,"")</f>
        <v/>
      </c>
      <c r="D166" t="str">
        <f>_xlfn.XLOOKUP(A166,'2022'!A:A,'2022'!X:X,"")</f>
        <v/>
      </c>
      <c r="E166" t="str">
        <f>_xlfn.XLOOKUP(A166,'2022'!A:A,'2022'!W:W,"")</f>
        <v/>
      </c>
      <c r="F166" t="str">
        <f>_xlfn.XLOOKUP(A166,'2023'!B:B,'2023'!AF:AF,"")</f>
        <v/>
      </c>
      <c r="G166" t="str">
        <f>_xlfn.XLOOKUP(A166,'2023'!B:B,'2023'!AE:AE,"")</f>
        <v/>
      </c>
      <c r="H166" t="str">
        <f>_xlfn.XLOOKUP(A166,'2024'!B:B,'2024'!BW:BW,"")</f>
        <v/>
      </c>
      <c r="I166">
        <f>_xlfn.XLOOKUP(A166,'2024'!B:B,'2024'!AZ:AZ,"")</f>
        <v>0</v>
      </c>
      <c r="J166">
        <f>_xlfn.XLOOKUP(A166,'2025'!A:A,'2025'!C:C,"")</f>
        <v>0</v>
      </c>
      <c r="K166">
        <f>_xlfn.XLOOKUP(A166,'2025'!A:A,'2025'!F:F,"")</f>
        <v>0</v>
      </c>
    </row>
    <row r="167" spans="1:11">
      <c r="A167" t="str">
        <v>Shandong Weiqiao Pioneering Group</v>
      </c>
      <c r="B167" t="str">
        <f>_xlfn.XLOOKUP(A167,'2021'!A:A,'2021'!X:X,"")</f>
        <v/>
      </c>
      <c r="C167" t="str">
        <f>_xlfn.XLOOKUP(A167,'2021'!A:A,'2021'!V:V,"")</f>
        <v/>
      </c>
      <c r="D167" t="str">
        <f>_xlfn.XLOOKUP(A167,'2022'!A:A,'2022'!X:X,"")</f>
        <v/>
      </c>
      <c r="E167" t="str">
        <f>_xlfn.XLOOKUP(A167,'2022'!A:A,'2022'!W:W,"")</f>
        <v/>
      </c>
      <c r="F167" t="str">
        <f>_xlfn.XLOOKUP(A167,'2023'!B:B,'2023'!AF:AF,"")</f>
        <v/>
      </c>
      <c r="G167" t="str">
        <f>_xlfn.XLOOKUP(A167,'2023'!B:B,'2023'!AE:AE,"")</f>
        <v/>
      </c>
      <c r="H167" t="str">
        <f>_xlfn.XLOOKUP(A167,'2024'!B:B,'2024'!BW:BW,"")</f>
        <v/>
      </c>
      <c r="I167">
        <f>_xlfn.XLOOKUP(A167,'2024'!B:B,'2024'!AZ:AZ,"")</f>
        <v>1</v>
      </c>
      <c r="J167">
        <f>_xlfn.XLOOKUP(A167,'2025'!A:A,'2025'!C:C,"")</f>
        <v>0</v>
      </c>
      <c r="K167">
        <f>_xlfn.XLOOKUP(A167,'2025'!A:A,'2025'!F:F,"")</f>
        <v>0</v>
      </c>
    </row>
    <row r="168" spans="1:11">
      <c r="A168" t="str">
        <v>JBS</v>
      </c>
      <c r="B168" t="str">
        <f>_xlfn.XLOOKUP(A168,'2021'!A:A,'2021'!X:X,"")</f>
        <v/>
      </c>
      <c r="C168">
        <f>_xlfn.XLOOKUP(A168,'2021'!A:A,'2021'!V:V,"")</f>
        <v>1</v>
      </c>
      <c r="D168" t="str">
        <f>_xlfn.XLOOKUP(A168,'2022'!A:A,'2022'!X:X,"")</f>
        <v/>
      </c>
      <c r="E168">
        <f>_xlfn.XLOOKUP(A168,'2022'!A:A,'2022'!W:W,"")</f>
        <v>1</v>
      </c>
      <c r="F168" t="str">
        <f>_xlfn.XLOOKUP(A168,'2023'!B:B,'2023'!AF:AF,"")</f>
        <v/>
      </c>
      <c r="G168">
        <f>_xlfn.XLOOKUP(A168,'2023'!B:B,'2023'!AE:AE,"")</f>
        <v>1</v>
      </c>
      <c r="H168" t="str">
        <f>_xlfn.XLOOKUP(A168,'2024'!B:B,'2024'!BW:BW,"")</f>
        <v/>
      </c>
      <c r="I168">
        <f>_xlfn.XLOOKUP(A168,'2024'!B:B,'2024'!AZ:AZ,"")</f>
        <v>1</v>
      </c>
      <c r="J168">
        <f>_xlfn.XLOOKUP(A168,'2025'!A:A,'2025'!C:C,"")</f>
        <v>0</v>
      </c>
      <c r="K168">
        <f>_xlfn.XLOOKUP(A168,'2025'!A:A,'2025'!F:F,"")</f>
        <v>1</v>
      </c>
    </row>
    <row r="169" spans="1:11">
      <c r="A169" t="str">
        <v>Bank of Communications</v>
      </c>
      <c r="B169" t="str">
        <f>_xlfn.XLOOKUP(A169,'2021'!A:A,'2021'!X:X,"")</f>
        <v/>
      </c>
      <c r="C169" t="str">
        <f>_xlfn.XLOOKUP(A169,'2021'!A:A,'2021'!V:V,"")</f>
        <v/>
      </c>
      <c r="D169" t="str">
        <f>_xlfn.XLOOKUP(A169,'2022'!A:A,'2022'!X:X,"")</f>
        <v/>
      </c>
      <c r="E169" t="str">
        <f>_xlfn.XLOOKUP(A169,'2022'!A:A,'2022'!W:W,"")</f>
        <v/>
      </c>
      <c r="F169" t="str">
        <f>_xlfn.XLOOKUP(A169,'2023'!B:B,'2023'!AF:AF,"")</f>
        <v/>
      </c>
      <c r="G169" t="str">
        <f>_xlfn.XLOOKUP(A169,'2023'!B:B,'2023'!AE:AE,"")</f>
        <v/>
      </c>
      <c r="H169" t="str">
        <f>_xlfn.XLOOKUP(A169,'2024'!B:B,'2024'!BW:BW,"")</f>
        <v/>
      </c>
      <c r="I169">
        <f>_xlfn.XLOOKUP(A169,'2024'!B:B,'2024'!AZ:AZ,"")</f>
        <v>0</v>
      </c>
      <c r="J169">
        <f>_xlfn.XLOOKUP(A169,'2025'!A:A,'2025'!C:C,"")</f>
        <v>0</v>
      </c>
      <c r="K169">
        <f>_xlfn.XLOOKUP(A169,'2025'!A:A,'2025'!F:F,"")</f>
        <v>0</v>
      </c>
    </row>
    <row r="170" spans="1:11">
      <c r="A170" t="str">
        <v>Progressive</v>
      </c>
      <c r="B170" t="str">
        <f>_xlfn.XLOOKUP(A170,'2021'!A:A,'2021'!X:X,"")</f>
        <v/>
      </c>
      <c r="C170" t="str">
        <f>_xlfn.XLOOKUP(A170,'2021'!A:A,'2021'!V:V,"")</f>
        <v/>
      </c>
      <c r="D170" t="str">
        <f>_xlfn.XLOOKUP(A170,'2022'!A:A,'2022'!X:X,"")</f>
        <v/>
      </c>
      <c r="E170" t="str">
        <f>_xlfn.XLOOKUP(A170,'2022'!A:A,'2022'!W:W,"")</f>
        <v/>
      </c>
      <c r="F170" t="str">
        <f>_xlfn.XLOOKUP(A170,'2023'!B:B,'2023'!AF:AF,"")</f>
        <v/>
      </c>
      <c r="G170">
        <f>_xlfn.XLOOKUP(A170,'2023'!B:B,'2023'!AE:AE,"")</f>
        <v>1</v>
      </c>
      <c r="H170" t="str">
        <f>_xlfn.XLOOKUP(A170,'2024'!B:B,'2024'!BW:BW,"")</f>
        <v/>
      </c>
      <c r="I170">
        <f>_xlfn.XLOOKUP(A170,'2024'!B:B,'2024'!AZ:AZ,"")</f>
        <v>1</v>
      </c>
      <c r="J170">
        <f>_xlfn.XLOOKUP(A170,'2025'!A:A,'2025'!C:C,"")</f>
        <v>0</v>
      </c>
      <c r="K170">
        <f>_xlfn.XLOOKUP(A170,'2025'!A:A,'2025'!F:F,"")</f>
        <v>0</v>
      </c>
    </row>
    <row r="171" spans="1:11">
      <c r="A171" t="str">
        <v>Pacific Construction Group</v>
      </c>
      <c r="B171" t="str">
        <f>_xlfn.XLOOKUP(A171,'2021'!A:A,'2021'!X:X,"")</f>
        <v/>
      </c>
      <c r="C171" t="str">
        <f>_xlfn.XLOOKUP(A171,'2021'!A:A,'2021'!V:V,"")</f>
        <v/>
      </c>
      <c r="D171" t="str">
        <f>_xlfn.XLOOKUP(A171,'2022'!A:A,'2022'!X:X,"")</f>
        <v/>
      </c>
      <c r="E171" t="str">
        <f>_xlfn.XLOOKUP(A171,'2022'!A:A,'2022'!W:W,"")</f>
        <v/>
      </c>
      <c r="F171" t="str">
        <f>_xlfn.XLOOKUP(A171,'2023'!B:B,'2023'!AF:AF,"")</f>
        <v/>
      </c>
      <c r="G171" t="str">
        <f>_xlfn.XLOOKUP(A171,'2023'!B:B,'2023'!AE:AE,"")</f>
        <v/>
      </c>
      <c r="H171" t="str">
        <f>_xlfn.XLOOKUP(A171,'2024'!B:B,'2024'!BW:BW,"")</f>
        <v/>
      </c>
      <c r="I171">
        <f>_xlfn.XLOOKUP(A171,'2024'!B:B,'2024'!AZ:AZ,"")</f>
        <v>0</v>
      </c>
      <c r="J171">
        <f>_xlfn.XLOOKUP(A171,'2025'!A:A,'2025'!C:C,"")</f>
        <v>0</v>
      </c>
      <c r="K171">
        <f>_xlfn.XLOOKUP(A171,'2025'!A:A,'2025'!F:F,"")</f>
        <v>1</v>
      </c>
    </row>
    <row r="172" spans="1:11">
      <c r="A172" t="str">
        <v>Pertamina</v>
      </c>
      <c r="B172" t="str">
        <f>_xlfn.XLOOKUP(A172,'2021'!A:A,'2021'!X:X,"")</f>
        <v/>
      </c>
      <c r="C172" t="str">
        <f>_xlfn.XLOOKUP(A172,'2021'!A:A,'2021'!V:V,"")</f>
        <v/>
      </c>
      <c r="D172" t="str">
        <f>_xlfn.XLOOKUP(A172,'2022'!A:A,'2022'!X:X,"")</f>
        <v/>
      </c>
      <c r="E172" t="str">
        <f>_xlfn.XLOOKUP(A172,'2022'!A:A,'2022'!W:W,"")</f>
        <v/>
      </c>
      <c r="F172" t="str">
        <f>_xlfn.XLOOKUP(A172,'2023'!B:B,'2023'!AF:AF,"")</f>
        <v/>
      </c>
      <c r="G172">
        <f>_xlfn.XLOOKUP(A172,'2023'!B:B,'2023'!AE:AE,"")</f>
        <v>1</v>
      </c>
      <c r="H172" t="str">
        <f>_xlfn.XLOOKUP(A172,'2024'!B:B,'2024'!BW:BW,"")</f>
        <v/>
      </c>
      <c r="I172">
        <f>_xlfn.XLOOKUP(A172,'2024'!B:B,'2024'!AZ:AZ,"")</f>
        <v>0</v>
      </c>
      <c r="J172">
        <f>_xlfn.XLOOKUP(A172,'2025'!A:A,'2025'!C:C,"")</f>
        <v>0</v>
      </c>
      <c r="K172">
        <f>_xlfn.XLOOKUP(A172,'2025'!A:A,'2025'!F:F,"")</f>
        <v>1</v>
      </c>
    </row>
    <row r="173" spans="1:11">
      <c r="A173" t="str">
        <v>Uniper</v>
      </c>
      <c r="B173" t="str">
        <f>_xlfn.XLOOKUP(A173,'2021'!A:A,'2021'!X:X,"")</f>
        <v/>
      </c>
      <c r="C173" t="str">
        <f>_xlfn.XLOOKUP(A173,'2021'!A:A,'2021'!V:V,"")</f>
        <v/>
      </c>
      <c r="D173" t="str">
        <f>_xlfn.XLOOKUP(A173,'2022'!A:A,'2022'!X:X,"")</f>
        <v/>
      </c>
      <c r="E173" t="str">
        <f>_xlfn.XLOOKUP(A173,'2022'!A:A,'2022'!W:W,"")</f>
        <v/>
      </c>
      <c r="F173" t="str">
        <f>_xlfn.XLOOKUP(A173,'2023'!B:B,'2023'!AF:AF,"")</f>
        <v/>
      </c>
      <c r="G173" t="str">
        <f>_xlfn.XLOOKUP(A173,'2023'!B:B,'2023'!AE:AE,"")</f>
        <v/>
      </c>
      <c r="H173" t="str">
        <f>_xlfn.XLOOKUP(A173,'2024'!B:B,'2024'!BW:BW,"")</f>
        <v/>
      </c>
      <c r="I173">
        <f>_xlfn.XLOOKUP(A173,'2024'!B:B,'2024'!AZ:AZ,"")</f>
        <v>0</v>
      </c>
      <c r="J173">
        <f>_xlfn.XLOOKUP(A173,'2025'!A:A,'2025'!C:C,"")</f>
        <v>0</v>
      </c>
      <c r="K173">
        <f>_xlfn.XLOOKUP(A173,'2025'!A:A,'2025'!F:F,"")</f>
        <v>0</v>
      </c>
    </row>
    <row r="174" spans="1:11">
      <c r="A174" t="str">
        <v>Japan Post Holdings</v>
      </c>
      <c r="B174" t="str">
        <f>_xlfn.XLOOKUP(A174,'2021'!A:A,'2021'!X:X,"")</f>
        <v/>
      </c>
      <c r="C174" t="str">
        <f>_xlfn.XLOOKUP(A174,'2021'!A:A,'2021'!V:V,"")</f>
        <v/>
      </c>
      <c r="D174" t="str">
        <f>_xlfn.XLOOKUP(A174,'2022'!A:A,'2022'!X:X,"")</f>
        <v/>
      </c>
      <c r="E174" t="str">
        <f>_xlfn.XLOOKUP(A174,'2022'!A:A,'2022'!W:W,"")</f>
        <v/>
      </c>
      <c r="F174" t="str">
        <f>_xlfn.XLOOKUP(A174,'2023'!B:B,'2023'!AF:AF,"")</f>
        <v/>
      </c>
      <c r="G174" t="str">
        <f>_xlfn.XLOOKUP(A174,'2023'!B:B,'2023'!AE:AE,"")</f>
        <v/>
      </c>
      <c r="H174" t="str">
        <f>_xlfn.XLOOKUP(A174,'2024'!B:B,'2024'!BW:BW,"")</f>
        <v/>
      </c>
      <c r="I174">
        <f>_xlfn.XLOOKUP(A174,'2024'!B:B,'2024'!AZ:AZ,"")</f>
        <v>0</v>
      </c>
      <c r="J174">
        <f>_xlfn.XLOOKUP(A174,'2025'!A:A,'2025'!C:C,"")</f>
        <v>0</v>
      </c>
      <c r="K174">
        <f>_xlfn.XLOOKUP(A174,'2025'!A:A,'2025'!F:F,"")</f>
        <v>0</v>
      </c>
    </row>
    <row r="175" spans="1:11">
      <c r="A175" t="str">
        <v>Airbus</v>
      </c>
      <c r="B175" t="str">
        <f>_xlfn.XLOOKUP(A175,'2021'!A:A,'2021'!X:X,"")</f>
        <v/>
      </c>
      <c r="C175" t="str">
        <f>_xlfn.XLOOKUP(A175,'2021'!A:A,'2021'!V:V,"")</f>
        <v/>
      </c>
      <c r="D175" t="str">
        <f>_xlfn.XLOOKUP(A175,'2022'!A:A,'2022'!X:X,"")</f>
        <v/>
      </c>
      <c r="E175">
        <f>_xlfn.XLOOKUP(A175,'2022'!A:A,'2022'!W:W,"")</f>
        <v>1</v>
      </c>
      <c r="F175">
        <f>_xlfn.XLOOKUP(A175,'2023'!B:B,'2023'!AF:AF,"")</f>
        <v>1</v>
      </c>
      <c r="G175">
        <f>_xlfn.XLOOKUP(A175,'2023'!B:B,'2023'!AE:AE,"")</f>
        <v>1</v>
      </c>
      <c r="H175">
        <f>_xlfn.XLOOKUP(A175,'2024'!B:B,'2024'!BW:BW,"")</f>
        <v>1</v>
      </c>
      <c r="I175">
        <f>_xlfn.XLOOKUP(A175,'2024'!B:B,'2024'!AZ:AZ,"")</f>
        <v>1</v>
      </c>
      <c r="J175">
        <f>_xlfn.XLOOKUP(A175,'2025'!A:A,'2025'!C:C,"")</f>
        <v>1</v>
      </c>
      <c r="K175">
        <f>_xlfn.XLOOKUP(A175,'2025'!A:A,'2025'!F:F,"")</f>
        <v>0</v>
      </c>
    </row>
    <row r="176" spans="1:11">
      <c r="A176" t="str">
        <v>American Express</v>
      </c>
      <c r="B176" t="str">
        <f>_xlfn.XLOOKUP(A176,'2021'!A:A,'2021'!X:X,"")</f>
        <v/>
      </c>
      <c r="C176" t="str">
        <f>_xlfn.XLOOKUP(A176,'2021'!A:A,'2021'!V:V,"")</f>
        <v/>
      </c>
      <c r="D176" t="str">
        <f>_xlfn.XLOOKUP(A176,'2022'!A:A,'2022'!X:X,"")</f>
        <v/>
      </c>
      <c r="E176">
        <f>_xlfn.XLOOKUP(A176,'2022'!A:A,'2022'!W:W,"")</f>
        <v>1</v>
      </c>
      <c r="F176" t="str">
        <f>_xlfn.XLOOKUP(A176,'2023'!B:B,'2023'!AF:AF,"")</f>
        <v/>
      </c>
      <c r="G176">
        <f>_xlfn.XLOOKUP(A176,'2023'!B:B,'2023'!AE:AE,"")</f>
        <v>1</v>
      </c>
      <c r="H176" t="str">
        <f>_xlfn.XLOOKUP(A176,'2024'!B:B,'2024'!BW:BW,"")</f>
        <v/>
      </c>
      <c r="I176">
        <f>_xlfn.XLOOKUP(A176,'2024'!B:B,'2024'!AZ:AZ,"")</f>
        <v>1</v>
      </c>
      <c r="J176">
        <f>_xlfn.XLOOKUP(A176,'2025'!A:A,'2025'!C:C,"")</f>
        <v>1</v>
      </c>
      <c r="K176">
        <f>_xlfn.XLOOKUP(A176,'2025'!A:A,'2025'!F:F,"")</f>
        <v>1</v>
      </c>
    </row>
    <row r="177" spans="1:11">
      <c r="A177" t="str">
        <v>Orlen</v>
      </c>
      <c r="B177" t="str">
        <f>_xlfn.XLOOKUP(A177,'2021'!A:A,'2021'!X:X,"")</f>
        <v/>
      </c>
      <c r="C177" t="str">
        <f>_xlfn.XLOOKUP(A177,'2021'!A:A,'2021'!V:V,"")</f>
        <v/>
      </c>
      <c r="D177" t="str">
        <f>_xlfn.XLOOKUP(A177,'2022'!A:A,'2022'!X:X,"")</f>
        <v/>
      </c>
      <c r="E177" t="str">
        <f>_xlfn.XLOOKUP(A177,'2022'!A:A,'2022'!W:W,"")</f>
        <v/>
      </c>
      <c r="F177" t="str">
        <f>_xlfn.XLOOKUP(A177,'2023'!B:B,'2023'!AF:AF,"")</f>
        <v/>
      </c>
      <c r="G177" t="str">
        <f>_xlfn.XLOOKUP(A177,'2023'!B:B,'2023'!AE:AE,"")</f>
        <v/>
      </c>
      <c r="H177" t="str">
        <f>_xlfn.XLOOKUP(A177,'2024'!B:B,'2024'!BW:BW,"")</f>
        <v/>
      </c>
      <c r="I177">
        <f>_xlfn.XLOOKUP(A177,'2024'!B:B,'2024'!AZ:AZ,"")</f>
        <v>1</v>
      </c>
      <c r="J177">
        <f>_xlfn.XLOOKUP(A177,'2025'!A:A,'2025'!C:C,"")</f>
        <v>0</v>
      </c>
      <c r="K177">
        <f>_xlfn.XLOOKUP(A177,'2025'!A:A,'2025'!F:F,"")</f>
        <v>1</v>
      </c>
    </row>
    <row r="178" spans="1:11">
      <c r="A178" t="str">
        <v>Deutsche Bank</v>
      </c>
      <c r="B178" t="str">
        <f>_xlfn.XLOOKUP(A178,'2021'!A:A,'2021'!X:X,"")</f>
        <v/>
      </c>
      <c r="C178">
        <f>_xlfn.XLOOKUP(A178,'2021'!A:A,'2021'!V:V,"")</f>
        <v>1</v>
      </c>
      <c r="D178" t="str">
        <f>_xlfn.XLOOKUP(A178,'2022'!A:A,'2022'!X:X,"")</f>
        <v/>
      </c>
      <c r="E178">
        <f>_xlfn.XLOOKUP(A178,'2022'!A:A,'2022'!W:W,"")</f>
        <v>1</v>
      </c>
      <c r="F178" t="str">
        <f>_xlfn.XLOOKUP(A178,'2023'!B:B,'2023'!AF:AF,"")</f>
        <v/>
      </c>
      <c r="G178">
        <f>_xlfn.XLOOKUP(A178,'2023'!B:B,'2023'!AE:AE,"")</f>
        <v>1</v>
      </c>
      <c r="H178" t="str">
        <f>_xlfn.XLOOKUP(A178,'2024'!B:B,'2024'!BW:BW,"")</f>
        <v/>
      </c>
      <c r="I178">
        <f>_xlfn.XLOOKUP(A178,'2024'!B:B,'2024'!AZ:AZ,"")</f>
        <v>1</v>
      </c>
      <c r="J178">
        <f>_xlfn.XLOOKUP(A178,'2025'!A:A,'2025'!C:C,"")</f>
        <v>0</v>
      </c>
      <c r="K178">
        <f>_xlfn.XLOOKUP(A178,'2025'!A:A,'2025'!F:F,"")</f>
        <v>1</v>
      </c>
    </row>
    <row r="179" spans="1:11">
      <c r="A179" t="str">
        <v>Shaanxi Coal &amp; Chemical Industry</v>
      </c>
      <c r="B179" t="str">
        <f>_xlfn.XLOOKUP(A179,'2021'!A:A,'2021'!X:X,"")</f>
        <v/>
      </c>
      <c r="C179" t="str">
        <f>_xlfn.XLOOKUP(A179,'2021'!A:A,'2021'!V:V,"")</f>
        <v/>
      </c>
      <c r="D179" t="str">
        <f>_xlfn.XLOOKUP(A179,'2022'!A:A,'2022'!X:X,"")</f>
        <v/>
      </c>
      <c r="E179" t="str">
        <f>_xlfn.XLOOKUP(A179,'2022'!A:A,'2022'!W:W,"")</f>
        <v/>
      </c>
      <c r="F179" t="str">
        <f>_xlfn.XLOOKUP(A179,'2023'!B:B,'2023'!AF:AF,"")</f>
        <v/>
      </c>
      <c r="G179" t="str">
        <f>_xlfn.XLOOKUP(A179,'2023'!B:B,'2023'!AE:AE,"")</f>
        <v/>
      </c>
      <c r="H179" t="str">
        <f>_xlfn.XLOOKUP(A179,'2024'!B:B,'2024'!BW:BW,"")</f>
        <v/>
      </c>
      <c r="I179">
        <f>_xlfn.XLOOKUP(A179,'2024'!B:B,'2024'!AZ:AZ,"")</f>
        <v>0</v>
      </c>
      <c r="J179">
        <f>_xlfn.XLOOKUP(A179,'2025'!A:A,'2025'!C:C,"")</f>
        <v>0</v>
      </c>
      <c r="K179">
        <f>_xlfn.XLOOKUP(A179,'2025'!A:A,'2025'!F:F,"")</f>
        <v>0</v>
      </c>
    </row>
    <row r="180" spans="1:11">
      <c r="A180" t="str">
        <v>Lloyds Banking Group</v>
      </c>
      <c r="B180" t="str">
        <f>_xlfn.XLOOKUP(A180,'2021'!A:A,'2021'!X:X,"")</f>
        <v/>
      </c>
      <c r="C180">
        <f>_xlfn.XLOOKUP(A180,'2021'!A:A,'2021'!V:V,"")</f>
        <v>1</v>
      </c>
      <c r="D180" t="str">
        <f>_xlfn.XLOOKUP(A180,'2022'!A:A,'2022'!X:X,"")</f>
        <v/>
      </c>
      <c r="E180">
        <f>_xlfn.XLOOKUP(A180,'2022'!A:A,'2022'!W:W,"")</f>
        <v>1</v>
      </c>
      <c r="F180" t="str">
        <f>_xlfn.XLOOKUP(A180,'2023'!B:B,'2023'!AF:AF,"")</f>
        <v/>
      </c>
      <c r="G180" t="str">
        <f>_xlfn.XLOOKUP(A180,'2023'!B:B,'2023'!AE:AE,"")</f>
        <v/>
      </c>
      <c r="H180" t="str">
        <f>_xlfn.XLOOKUP(A180,'2024'!B:B,'2024'!BW:BW,"")</f>
        <v/>
      </c>
      <c r="I180">
        <f>_xlfn.XLOOKUP(A180,'2024'!B:B,'2024'!AZ:AZ,"")</f>
        <v>1</v>
      </c>
      <c r="J180">
        <f>_xlfn.XLOOKUP(A180,'2025'!A:A,'2025'!C:C,"")</f>
        <v>0</v>
      </c>
      <c r="K180">
        <f>_xlfn.XLOOKUP(A180,'2025'!A:A,'2025'!F:F,"")</f>
        <v>1</v>
      </c>
    </row>
    <row r="181" spans="1:11">
      <c r="A181" t="str">
        <v>ENEOS Holdings</v>
      </c>
      <c r="B181" t="str">
        <f>_xlfn.XLOOKUP(A181,'2021'!A:A,'2021'!X:X,"")</f>
        <v/>
      </c>
      <c r="C181" t="str">
        <f>_xlfn.XLOOKUP(A181,'2021'!A:A,'2021'!V:V,"")</f>
        <v/>
      </c>
      <c r="D181" t="str">
        <f>_xlfn.XLOOKUP(A181,'2022'!A:A,'2022'!X:X,"")</f>
        <v/>
      </c>
      <c r="E181" t="str">
        <f>_xlfn.XLOOKUP(A181,'2022'!A:A,'2022'!W:W,"")</f>
        <v/>
      </c>
      <c r="F181" t="str">
        <f>_xlfn.XLOOKUP(A181,'2023'!B:B,'2023'!AF:AF,"")</f>
        <v/>
      </c>
      <c r="G181" t="str">
        <f>_xlfn.XLOOKUP(A181,'2023'!B:B,'2023'!AE:AE,"")</f>
        <v/>
      </c>
      <c r="H181" t="str">
        <f>_xlfn.XLOOKUP(A181,'2024'!B:B,'2024'!BW:BW,"")</f>
        <v/>
      </c>
      <c r="I181">
        <f>_xlfn.XLOOKUP(A181,'2024'!B:B,'2024'!AZ:AZ,"")</f>
        <v>0</v>
      </c>
      <c r="J181">
        <f>_xlfn.XLOOKUP(A181,'2025'!A:A,'2025'!C:C,"")</f>
        <v>0</v>
      </c>
      <c r="K181">
        <f>_xlfn.XLOOKUP(A181,'2025'!A:A,'2025'!F:F,"")</f>
        <v>0</v>
      </c>
    </row>
    <row r="182" spans="1:11">
      <c r="A182" t="str">
        <v>Oil &amp; Natural Gas</v>
      </c>
      <c r="B182" t="str">
        <f>_xlfn.XLOOKUP(A182,'2021'!A:A,'2021'!X:X,"")</f>
        <v/>
      </c>
      <c r="C182" t="str">
        <f>_xlfn.XLOOKUP(A182,'2021'!A:A,'2021'!V:V,"")</f>
        <v/>
      </c>
      <c r="D182" t="str">
        <f>_xlfn.XLOOKUP(A182,'2022'!A:A,'2022'!X:X,"")</f>
        <v/>
      </c>
      <c r="E182" t="str">
        <f>_xlfn.XLOOKUP(A182,'2022'!A:A,'2022'!W:W,"")</f>
        <v/>
      </c>
      <c r="F182" t="str">
        <f>_xlfn.XLOOKUP(A182,'2023'!B:B,'2023'!AF:AF,"")</f>
        <v/>
      </c>
      <c r="G182">
        <f>_xlfn.XLOOKUP(A182,'2023'!B:B,'2023'!AE:AE,"")</f>
        <v>1</v>
      </c>
      <c r="H182" t="str">
        <f>_xlfn.XLOOKUP(A182,'2024'!B:B,'2024'!BW:BW,"")</f>
        <v/>
      </c>
      <c r="I182">
        <f>_xlfn.XLOOKUP(A182,'2024'!B:B,'2024'!AZ:AZ,"")</f>
        <v>0</v>
      </c>
      <c r="J182">
        <f>_xlfn.XLOOKUP(A182,'2025'!A:A,'2025'!C:C,"")</f>
        <v>0</v>
      </c>
      <c r="K182">
        <f>_xlfn.XLOOKUP(A182,'2025'!A:A,'2025'!F:F,"")</f>
        <v>1</v>
      </c>
    </row>
    <row r="183" spans="1:11">
      <c r="A183" t="str">
        <v>Lukoil</v>
      </c>
      <c r="B183" t="str">
        <f>_xlfn.XLOOKUP(A183,'2021'!A:A,'2021'!X:X,"")</f>
        <v/>
      </c>
      <c r="C183" t="str">
        <f>_xlfn.XLOOKUP(A183,'2021'!A:A,'2021'!V:V,"")</f>
        <v/>
      </c>
      <c r="D183" t="str">
        <f>_xlfn.XLOOKUP(A183,'2022'!A:A,'2022'!X:X,"")</f>
        <v/>
      </c>
      <c r="E183" t="str">
        <f>_xlfn.XLOOKUP(A183,'2022'!A:A,'2022'!W:W,"")</f>
        <v/>
      </c>
      <c r="F183" t="str">
        <f>_xlfn.XLOOKUP(A183,'2023'!B:B,'2023'!AF:AF,"")</f>
        <v/>
      </c>
      <c r="G183" t="str">
        <f>_xlfn.XLOOKUP(A183,'2023'!B:B,'2023'!AE:AE,"")</f>
        <v/>
      </c>
      <c r="H183" t="str">
        <f>_xlfn.XLOOKUP(A183,'2024'!B:B,'2024'!BW:BW,"")</f>
        <v/>
      </c>
      <c r="I183">
        <f>_xlfn.XLOOKUP(A183,'2024'!B:B,'2024'!AZ:AZ,"")</f>
        <v>1</v>
      </c>
      <c r="J183">
        <f>_xlfn.XLOOKUP(A183,'2025'!A:A,'2025'!C:C,"")</f>
        <v>0</v>
      </c>
      <c r="K183">
        <f>_xlfn.XLOOKUP(A183,'2025'!A:A,'2025'!F:F,"")</f>
        <v>0</v>
      </c>
    </row>
    <row r="184" spans="1:11">
      <c r="A184" t="str">
        <v>Nippon Life Insurance</v>
      </c>
      <c r="B184" t="str">
        <f>_xlfn.XLOOKUP(A184,'2021'!A:A,'2021'!X:X,"")</f>
        <v/>
      </c>
      <c r="C184" t="str">
        <f>_xlfn.XLOOKUP(A184,'2021'!A:A,'2021'!V:V,"")</f>
        <v/>
      </c>
      <c r="D184" t="str">
        <f>_xlfn.XLOOKUP(A184,'2022'!A:A,'2022'!X:X,"")</f>
        <v/>
      </c>
      <c r="E184">
        <f>_xlfn.XLOOKUP(A184,'2022'!A:A,'2022'!W:W,"")</f>
        <v>1</v>
      </c>
      <c r="F184" t="str">
        <f>_xlfn.XLOOKUP(A184,'2023'!B:B,'2023'!AF:AF,"")</f>
        <v/>
      </c>
      <c r="G184">
        <f>_xlfn.XLOOKUP(A184,'2023'!B:B,'2023'!AE:AE,"")</f>
        <v>1</v>
      </c>
      <c r="H184" t="str">
        <f>_xlfn.XLOOKUP(A184,'2024'!B:B,'2024'!BW:BW,"")</f>
        <v/>
      </c>
      <c r="I184">
        <f>_xlfn.XLOOKUP(A184,'2024'!B:B,'2024'!AZ:AZ,"")</f>
        <v>1</v>
      </c>
      <c r="J184">
        <f>_xlfn.XLOOKUP(A184,'2025'!A:A,'2025'!C:C,"")</f>
        <v>0</v>
      </c>
      <c r="K184">
        <f>_xlfn.XLOOKUP(A184,'2025'!A:A,'2025'!F:F,"")</f>
        <v>1</v>
      </c>
    </row>
    <row r="185" spans="1:11">
      <c r="A185" t="str">
        <v>ING Group</v>
      </c>
      <c r="B185" t="str">
        <f>_xlfn.XLOOKUP(A185,'2021'!A:A,'2021'!X:X,"")</f>
        <v/>
      </c>
      <c r="C185" t="str">
        <f>_xlfn.XLOOKUP(A185,'2021'!A:A,'2021'!V:V,"")</f>
        <v/>
      </c>
      <c r="D185" t="str">
        <f>_xlfn.XLOOKUP(A185,'2022'!A:A,'2022'!X:X,"")</f>
        <v/>
      </c>
      <c r="E185">
        <f>_xlfn.XLOOKUP(A185,'2022'!A:A,'2022'!W:W,"")</f>
        <v>1</v>
      </c>
      <c r="F185" t="str">
        <f>_xlfn.XLOOKUP(A185,'2023'!B:B,'2023'!AF:AF,"")</f>
        <v/>
      </c>
      <c r="G185">
        <f>_xlfn.XLOOKUP(A185,'2023'!B:B,'2023'!AE:AE,"")</f>
        <v>1</v>
      </c>
      <c r="H185" t="str">
        <f>_xlfn.XLOOKUP(A185,'2024'!B:B,'2024'!BW:BW,"")</f>
        <v/>
      </c>
      <c r="I185">
        <f>_xlfn.XLOOKUP(A185,'2024'!B:B,'2024'!AZ:AZ,"")</f>
        <v>1</v>
      </c>
      <c r="J185">
        <f>_xlfn.XLOOKUP(A185,'2025'!A:A,'2025'!C:C,"")</f>
        <v>1</v>
      </c>
      <c r="K185">
        <f>_xlfn.XLOOKUP(A185,'2025'!A:A,'2025'!F:F,"")</f>
        <v>1</v>
      </c>
    </row>
    <row r="186" spans="1:11">
      <c r="A186" t="str">
        <v>Barclays</v>
      </c>
      <c r="B186" t="str">
        <f>_xlfn.XLOOKUP(A186,'2021'!A:A,'2021'!X:X,"")</f>
        <v/>
      </c>
      <c r="C186">
        <f>_xlfn.XLOOKUP(A186,'2021'!A:A,'2021'!V:V,"")</f>
        <v>1</v>
      </c>
      <c r="D186" t="str">
        <f>_xlfn.XLOOKUP(A186,'2022'!A:A,'2022'!X:X,"")</f>
        <v/>
      </c>
      <c r="E186">
        <f>_xlfn.XLOOKUP(A186,'2022'!A:A,'2022'!W:W,"")</f>
        <v>1</v>
      </c>
      <c r="F186" t="str">
        <f>_xlfn.XLOOKUP(A186,'2023'!B:B,'2023'!AF:AF,"")</f>
        <v/>
      </c>
      <c r="G186">
        <f>_xlfn.XLOOKUP(A186,'2023'!B:B,'2023'!AE:AE,"")</f>
        <v>1</v>
      </c>
      <c r="H186" t="str">
        <f>_xlfn.XLOOKUP(A186,'2024'!B:B,'2024'!BW:BW,"")</f>
        <v/>
      </c>
      <c r="I186">
        <f>_xlfn.XLOOKUP(A186,'2024'!B:B,'2024'!AZ:AZ,"")</f>
        <v>1</v>
      </c>
      <c r="J186">
        <f>_xlfn.XLOOKUP(A186,'2025'!A:A,'2025'!C:C,"")</f>
        <v>0</v>
      </c>
      <c r="K186">
        <f>_xlfn.XLOOKUP(A186,'2025'!A:A,'2025'!F:F,"")</f>
        <v>1</v>
      </c>
    </row>
    <row r="187" spans="1:11">
      <c r="A187" t="str">
        <v>Lockheed Martin</v>
      </c>
      <c r="B187" t="str">
        <f>_xlfn.XLOOKUP(A187,'2021'!A:A,'2021'!X:X,"")</f>
        <v/>
      </c>
      <c r="C187" t="str">
        <f>_xlfn.XLOOKUP(A187,'2021'!A:A,'2021'!V:V,"")</f>
        <v/>
      </c>
      <c r="D187" t="str">
        <f>_xlfn.XLOOKUP(A187,'2022'!A:A,'2022'!X:X,"")</f>
        <v/>
      </c>
      <c r="E187" t="str">
        <f>_xlfn.XLOOKUP(A187,'2022'!A:A,'2022'!W:W,"")</f>
        <v/>
      </c>
      <c r="F187" t="str">
        <f>_xlfn.XLOOKUP(A187,'2023'!B:B,'2023'!AF:AF,"")</f>
        <v/>
      </c>
      <c r="G187" t="str">
        <f>_xlfn.XLOOKUP(A187,'2023'!B:B,'2023'!AE:AE,"")</f>
        <v/>
      </c>
      <c r="H187" t="str">
        <f>_xlfn.XLOOKUP(A187,'2024'!B:B,'2024'!BW:BW,"")</f>
        <v/>
      </c>
      <c r="I187">
        <f>_xlfn.XLOOKUP(A187,'2024'!B:B,'2024'!AZ:AZ,"")</f>
        <v>0</v>
      </c>
      <c r="J187">
        <f>_xlfn.XLOOKUP(A187,'2025'!A:A,'2025'!C:C,"")</f>
        <v>0</v>
      </c>
      <c r="K187">
        <f>_xlfn.XLOOKUP(A187,'2025'!A:A,'2025'!F:F,"")</f>
        <v>0</v>
      </c>
    </row>
    <row r="188" spans="1:11">
      <c r="A188" t="str">
        <v>MetLife</v>
      </c>
      <c r="B188" t="str">
        <f>_xlfn.XLOOKUP(A188,'2021'!A:A,'2021'!X:X,"")</f>
        <v/>
      </c>
      <c r="C188" t="str">
        <f>_xlfn.XLOOKUP(A188,'2021'!A:A,'2021'!V:V,"")</f>
        <v/>
      </c>
      <c r="D188" t="str">
        <f>_xlfn.XLOOKUP(A188,'2022'!A:A,'2022'!X:X,"")</f>
        <v/>
      </c>
      <c r="E188">
        <f>_xlfn.XLOOKUP(A188,'2022'!A:A,'2022'!W:W,"")</f>
        <v>1</v>
      </c>
      <c r="F188" t="str">
        <f>_xlfn.XLOOKUP(A188,'2023'!B:B,'2023'!AF:AF,"")</f>
        <v/>
      </c>
      <c r="G188">
        <f>_xlfn.XLOOKUP(A188,'2023'!B:B,'2023'!AE:AE,"")</f>
        <v>1</v>
      </c>
      <c r="H188" t="str">
        <f>_xlfn.XLOOKUP(A188,'2024'!B:B,'2024'!BW:BW,"")</f>
        <v/>
      </c>
      <c r="I188">
        <f>_xlfn.XLOOKUP(A188,'2024'!B:B,'2024'!AZ:AZ,"")</f>
        <v>1</v>
      </c>
      <c r="J188">
        <f>_xlfn.XLOOKUP(A188,'2025'!A:A,'2025'!C:C,"")</f>
        <v>0</v>
      </c>
      <c r="K188">
        <f>_xlfn.XLOOKUP(A188,'2025'!A:A,'2025'!F:F,"")</f>
        <v>1</v>
      </c>
    </row>
    <row r="189" spans="1:11">
      <c r="A189" t="str">
        <v>Roche Group</v>
      </c>
      <c r="B189" t="str">
        <f>_xlfn.XLOOKUP(A189,'2021'!A:A,'2021'!X:X,"")</f>
        <v/>
      </c>
      <c r="C189">
        <f>_xlfn.XLOOKUP(A189,'2021'!A:A,'2021'!V:V,"")</f>
        <v>1</v>
      </c>
      <c r="D189" t="str">
        <f>_xlfn.XLOOKUP(A189,'2022'!A:A,'2022'!X:X,"")</f>
        <v/>
      </c>
      <c r="E189">
        <f>_xlfn.XLOOKUP(A189,'2022'!A:A,'2022'!W:W,"")</f>
        <v>1</v>
      </c>
      <c r="F189" t="str">
        <f>_xlfn.XLOOKUP(A189,'2023'!B:B,'2023'!AF:AF,"")</f>
        <v/>
      </c>
      <c r="G189">
        <f>_xlfn.XLOOKUP(A189,'2023'!B:B,'2023'!AE:AE,"")</f>
        <v>1</v>
      </c>
      <c r="H189" t="str">
        <f>_xlfn.XLOOKUP(A189,'2024'!B:B,'2024'!BW:BW,"")</f>
        <v/>
      </c>
      <c r="I189">
        <f>_xlfn.XLOOKUP(A189,'2024'!B:B,'2024'!AZ:AZ,"")</f>
        <v>1</v>
      </c>
      <c r="J189">
        <f>_xlfn.XLOOKUP(A189,'2025'!A:A,'2025'!C:C,"")</f>
        <v>1</v>
      </c>
      <c r="K189">
        <f>_xlfn.XLOOKUP(A189,'2025'!A:A,'2025'!F:F,"")</f>
        <v>1</v>
      </c>
    </row>
    <row r="190" spans="1:11">
      <c r="A190" t="str">
        <v>HCA Healthcare</v>
      </c>
      <c r="B190" t="str">
        <f>_xlfn.XLOOKUP(A190,'2021'!A:A,'2021'!X:X,"")</f>
        <v/>
      </c>
      <c r="C190" t="str">
        <f>_xlfn.XLOOKUP(A190,'2021'!A:A,'2021'!V:V,"")</f>
        <v/>
      </c>
      <c r="D190" t="str">
        <f>_xlfn.XLOOKUP(A190,'2022'!A:A,'2022'!X:X,"")</f>
        <v/>
      </c>
      <c r="E190" t="str">
        <f>_xlfn.XLOOKUP(A190,'2022'!A:A,'2022'!W:W,"")</f>
        <v/>
      </c>
      <c r="F190" t="str">
        <f>_xlfn.XLOOKUP(A190,'2023'!B:B,'2023'!AF:AF,"")</f>
        <v/>
      </c>
      <c r="G190" t="str">
        <f>_xlfn.XLOOKUP(A190,'2023'!B:B,'2023'!AE:AE,"")</f>
        <v/>
      </c>
      <c r="H190" t="str">
        <f>_xlfn.XLOOKUP(A190,'2024'!B:B,'2024'!BW:BW,"")</f>
        <v/>
      </c>
      <c r="I190">
        <f>_xlfn.XLOOKUP(A190,'2024'!B:B,'2024'!AZ:AZ,"")</f>
        <v>1</v>
      </c>
      <c r="J190">
        <f>_xlfn.XLOOKUP(A190,'2025'!A:A,'2025'!C:C,"")</f>
        <v>0</v>
      </c>
      <c r="K190">
        <f>_xlfn.XLOOKUP(A190,'2025'!A:A,'2025'!F:F,"")</f>
        <v>1</v>
      </c>
    </row>
    <row r="191" spans="1:11">
      <c r="A191" t="str">
        <v>BASF</v>
      </c>
      <c r="B191" t="str">
        <f>_xlfn.XLOOKUP(A191,'2021'!A:A,'2021'!X:X,"")</f>
        <v/>
      </c>
      <c r="C191" t="str">
        <f>_xlfn.XLOOKUP(A191,'2021'!A:A,'2021'!V:V,"")</f>
        <v/>
      </c>
      <c r="D191" t="str">
        <f>_xlfn.XLOOKUP(A191,'2022'!A:A,'2022'!X:X,"")</f>
        <v/>
      </c>
      <c r="E191">
        <f>_xlfn.XLOOKUP(A191,'2022'!A:A,'2022'!W:W,"")</f>
        <v>1</v>
      </c>
      <c r="F191" t="str">
        <f>_xlfn.XLOOKUP(A191,'2023'!B:B,'2023'!AF:AF,"")</f>
        <v/>
      </c>
      <c r="G191">
        <f>_xlfn.XLOOKUP(A191,'2023'!B:B,'2023'!AE:AE,"")</f>
        <v>1</v>
      </c>
      <c r="H191" t="str">
        <f>_xlfn.XLOOKUP(A191,'2024'!B:B,'2024'!BW:BW,"")</f>
        <v/>
      </c>
      <c r="I191">
        <f>_xlfn.XLOOKUP(A191,'2024'!B:B,'2024'!AZ:AZ,"")</f>
        <v>1</v>
      </c>
      <c r="J191">
        <f>_xlfn.XLOOKUP(A191,'2025'!A:A,'2025'!C:C,"")</f>
        <v>0</v>
      </c>
      <c r="K191">
        <f>_xlfn.XLOOKUP(A191,'2025'!A:A,'2025'!F:F,"")</f>
        <v>1</v>
      </c>
    </row>
    <row r="192" spans="1:11">
      <c r="A192" t="str">
        <v>Koc Holding</v>
      </c>
      <c r="B192" t="str">
        <f>_xlfn.XLOOKUP(A192,'2021'!A:A,'2021'!X:X,"")</f>
        <v/>
      </c>
      <c r="C192" t="str">
        <f>_xlfn.XLOOKUP(A192,'2021'!A:A,'2021'!V:V,"")</f>
        <v/>
      </c>
      <c r="D192" t="str">
        <f>_xlfn.XLOOKUP(A192,'2022'!A:A,'2022'!X:X,"")</f>
        <v/>
      </c>
      <c r="E192" t="str">
        <f>_xlfn.XLOOKUP(A192,'2022'!A:A,'2022'!W:W,"")</f>
        <v/>
      </c>
      <c r="F192" t="str">
        <f>_xlfn.XLOOKUP(A192,'2023'!B:B,'2023'!AF:AF,"")</f>
        <v/>
      </c>
      <c r="G192" t="str">
        <f>_xlfn.XLOOKUP(A192,'2023'!B:B,'2023'!AE:AE,"")</f>
        <v/>
      </c>
      <c r="H192" t="str">
        <f>_xlfn.XLOOKUP(A192,'2024'!B:B,'2024'!BW:BW,"")</f>
        <v/>
      </c>
      <c r="I192">
        <f>_xlfn.XLOOKUP(A192,'2024'!B:B,'2024'!AZ:AZ,"")</f>
        <v>0</v>
      </c>
      <c r="J192">
        <f>_xlfn.XLOOKUP(A192,'2025'!A:A,'2025'!C:C,"")</f>
        <v>0</v>
      </c>
      <c r="K192">
        <f>_xlfn.XLOOKUP(A192,'2025'!A:A,'2025'!F:F,"")</f>
        <v>0</v>
      </c>
    </row>
    <row r="193" spans="1:11">
      <c r="A193" t="str">
        <v>Prudential Financial</v>
      </c>
      <c r="B193" t="str">
        <f>_xlfn.XLOOKUP(A193,'2021'!A:A,'2021'!X:X,"")</f>
        <v/>
      </c>
      <c r="C193">
        <f>_xlfn.XLOOKUP(A193,'2021'!A:A,'2021'!V:V,"")</f>
        <v>1</v>
      </c>
      <c r="D193" t="str">
        <f>_xlfn.XLOOKUP(A193,'2022'!A:A,'2022'!X:X,"")</f>
        <v/>
      </c>
      <c r="E193" t="str">
        <f>_xlfn.XLOOKUP(A193,'2022'!A:A,'2022'!W:W,"")</f>
        <v/>
      </c>
      <c r="F193" t="str">
        <f>_xlfn.XLOOKUP(A193,'2023'!B:B,'2023'!AF:AF,"")</f>
        <v/>
      </c>
      <c r="G193">
        <f>_xlfn.XLOOKUP(A193,'2023'!B:B,'2023'!AE:AE,"")</f>
        <v>1</v>
      </c>
      <c r="H193" t="str">
        <f>_xlfn.XLOOKUP(A193,'2024'!B:B,'2024'!BW:BW,"")</f>
        <v/>
      </c>
      <c r="I193">
        <f>_xlfn.XLOOKUP(A193,'2024'!B:B,'2024'!AZ:AZ,"")</f>
        <v>1</v>
      </c>
      <c r="J193">
        <f>_xlfn.XLOOKUP(A193,'2025'!A:A,'2025'!C:C,"")</f>
        <v>0</v>
      </c>
      <c r="K193">
        <f>_xlfn.XLOOKUP(A193,'2025'!A:A,'2025'!F:F,"")</f>
        <v>1</v>
      </c>
    </row>
    <row r="194" spans="1:11">
      <c r="A194" t="str">
        <v>China Merchants Bank</v>
      </c>
      <c r="B194" t="str">
        <f>_xlfn.XLOOKUP(A194,'2021'!A:A,'2021'!X:X,"")</f>
        <v/>
      </c>
      <c r="C194" t="str">
        <f>_xlfn.XLOOKUP(A194,'2021'!A:A,'2021'!V:V,"")</f>
        <v/>
      </c>
      <c r="D194" t="str">
        <f>_xlfn.XLOOKUP(A194,'2022'!A:A,'2022'!X:X,"")</f>
        <v/>
      </c>
      <c r="E194" t="str">
        <f>_xlfn.XLOOKUP(A194,'2022'!A:A,'2022'!W:W,"")</f>
        <v/>
      </c>
      <c r="F194" t="str">
        <f>_xlfn.XLOOKUP(A194,'2023'!B:B,'2023'!AF:AF,"")</f>
        <v/>
      </c>
      <c r="G194" t="str">
        <f>_xlfn.XLOOKUP(A194,'2023'!B:B,'2023'!AE:AE,"")</f>
        <v/>
      </c>
      <c r="H194" t="str">
        <f>_xlfn.XLOOKUP(A194,'2024'!B:B,'2024'!BW:BW,"")</f>
        <v/>
      </c>
      <c r="I194">
        <f>_xlfn.XLOOKUP(A194,'2024'!B:B,'2024'!AZ:AZ,"")</f>
        <v>0</v>
      </c>
      <c r="J194">
        <f>_xlfn.XLOOKUP(A194,'2025'!A:A,'2025'!C:C,"")</f>
        <v>0</v>
      </c>
      <c r="K194">
        <f>_xlfn.XLOOKUP(A194,'2025'!A:A,'2025'!F:F,"")</f>
        <v>0</v>
      </c>
    </row>
    <row r="195" spans="1:11">
      <c r="A195" t="str">
        <v>Petronas</v>
      </c>
      <c r="B195" t="str">
        <f>_xlfn.XLOOKUP(A195,'2021'!A:A,'2021'!X:X,"")</f>
        <v/>
      </c>
      <c r="C195">
        <f>_xlfn.XLOOKUP(A195,'2021'!A:A,'2021'!V:V,"")</f>
        <v>1</v>
      </c>
      <c r="D195" t="str">
        <f>_xlfn.XLOOKUP(A195,'2022'!A:A,'2022'!X:X,"")</f>
        <v/>
      </c>
      <c r="E195">
        <f>_xlfn.XLOOKUP(A195,'2022'!A:A,'2022'!W:W,"")</f>
        <v>1</v>
      </c>
      <c r="F195" t="str">
        <f>_xlfn.XLOOKUP(A195,'2023'!B:B,'2023'!AF:AF,"")</f>
        <v/>
      </c>
      <c r="G195">
        <f>_xlfn.XLOOKUP(A195,'2023'!B:B,'2023'!AE:AE,"")</f>
        <v>1</v>
      </c>
      <c r="H195" t="str">
        <f>_xlfn.XLOOKUP(A195,'2024'!B:B,'2024'!BW:BW,"")</f>
        <v/>
      </c>
      <c r="I195">
        <f>_xlfn.XLOOKUP(A195,'2024'!B:B,'2024'!AZ:AZ,"")</f>
        <v>1</v>
      </c>
      <c r="J195">
        <f>_xlfn.XLOOKUP(A195,'2025'!A:A,'2025'!C:C,"")</f>
        <v>0</v>
      </c>
      <c r="K195">
        <f>_xlfn.XLOOKUP(A195,'2025'!A:A,'2025'!F:F,"")</f>
        <v>1</v>
      </c>
    </row>
    <row r="196" spans="1:11">
      <c r="A196" t="str">
        <v>Alimentation Couche-Tard</v>
      </c>
      <c r="B196" t="str">
        <f>_xlfn.XLOOKUP(A196,'2021'!A:A,'2021'!X:X,"")</f>
        <v/>
      </c>
      <c r="C196" t="str">
        <f>_xlfn.XLOOKUP(A196,'2021'!A:A,'2021'!V:V,"")</f>
        <v/>
      </c>
      <c r="D196" t="str">
        <f>_xlfn.XLOOKUP(A196,'2022'!A:A,'2022'!X:X,"")</f>
        <v/>
      </c>
      <c r="E196" t="str">
        <f>_xlfn.XLOOKUP(A196,'2022'!A:A,'2022'!W:W,"")</f>
        <v/>
      </c>
      <c r="F196" t="str">
        <f>_xlfn.XLOOKUP(A196,'2023'!B:B,'2023'!AF:AF,"")</f>
        <v/>
      </c>
      <c r="G196" t="str">
        <f>_xlfn.XLOOKUP(A196,'2023'!B:B,'2023'!AE:AE,"")</f>
        <v/>
      </c>
      <c r="H196" t="str">
        <f>_xlfn.XLOOKUP(A196,'2024'!B:B,'2024'!BW:BW,"")</f>
        <v/>
      </c>
      <c r="I196">
        <f>_xlfn.XLOOKUP(A196,'2024'!B:B,'2024'!AZ:AZ,"")</f>
        <v>0</v>
      </c>
      <c r="J196">
        <f>_xlfn.XLOOKUP(A196,'2025'!A:A,'2025'!C:C,"")</f>
        <v>0</v>
      </c>
      <c r="K196">
        <f>_xlfn.XLOOKUP(A196,'2025'!A:A,'2025'!F:F,"")</f>
        <v>0</v>
      </c>
    </row>
    <row r="197" spans="1:11">
      <c r="A197" t="str">
        <v>Lenovo Group</v>
      </c>
      <c r="B197">
        <f>_xlfn.XLOOKUP(A197,'2021'!A:A,'2021'!X:X,"")</f>
        <v>1</v>
      </c>
      <c r="C197" t="str">
        <f>_xlfn.XLOOKUP(A197,'2021'!A:A,'2021'!V:V,"")</f>
        <v/>
      </c>
      <c r="D197">
        <f>_xlfn.XLOOKUP(A197,'2022'!A:A,'2022'!X:X,"")</f>
        <v>1</v>
      </c>
      <c r="E197">
        <f>_xlfn.XLOOKUP(A197,'2022'!A:A,'2022'!W:W,"")</f>
        <v>1</v>
      </c>
      <c r="F197">
        <f>_xlfn.XLOOKUP(A197,'2023'!B:B,'2023'!AF:AF,"")</f>
        <v>1</v>
      </c>
      <c r="G197">
        <f>_xlfn.XLOOKUP(A197,'2023'!B:B,'2023'!AE:AE,"")</f>
        <v>1</v>
      </c>
      <c r="H197">
        <f>_xlfn.XLOOKUP(A197,'2024'!B:B,'2024'!BW:BW,"")</f>
        <v>1</v>
      </c>
      <c r="I197">
        <f>_xlfn.XLOOKUP(A197,'2024'!B:B,'2024'!AZ:AZ,"")</f>
        <v>1</v>
      </c>
      <c r="J197">
        <f>_xlfn.XLOOKUP(A197,'2025'!A:A,'2025'!C:C,"")</f>
        <v>1</v>
      </c>
      <c r="K197">
        <f>_xlfn.XLOOKUP(A197,'2025'!A:A,'2025'!F:F,"")</f>
        <v>1</v>
      </c>
    </row>
    <row r="198" spans="1:11">
      <c r="A198" t="str">
        <v>Korea Electric Power</v>
      </c>
      <c r="B198" t="str">
        <f>_xlfn.XLOOKUP(A198,'2021'!A:A,'2021'!X:X,"")</f>
        <v/>
      </c>
      <c r="C198" t="str">
        <f>_xlfn.XLOOKUP(A198,'2021'!A:A,'2021'!V:V,"")</f>
        <v/>
      </c>
      <c r="D198" t="str">
        <f>_xlfn.XLOOKUP(A198,'2022'!A:A,'2022'!X:X,"")</f>
        <v/>
      </c>
      <c r="E198" t="str">
        <f>_xlfn.XLOOKUP(A198,'2022'!A:A,'2022'!W:W,"")</f>
        <v/>
      </c>
      <c r="F198" t="str">
        <f>_xlfn.XLOOKUP(A198,'2023'!B:B,'2023'!AF:AF,"")</f>
        <v/>
      </c>
      <c r="G198" t="str">
        <f>_xlfn.XLOOKUP(A198,'2023'!B:B,'2023'!AE:AE,"")</f>
        <v/>
      </c>
      <c r="H198" t="str">
        <f>_xlfn.XLOOKUP(A198,'2024'!B:B,'2024'!BW:BW,"")</f>
        <v/>
      </c>
      <c r="I198">
        <f>_xlfn.XLOOKUP(A198,'2024'!B:B,'2024'!AZ:AZ,"")</f>
        <v>0</v>
      </c>
      <c r="J198">
        <f>_xlfn.XLOOKUP(A198,'2025'!A:A,'2025'!C:C,"")</f>
        <v>0</v>
      </c>
      <c r="K198">
        <f>_xlfn.XLOOKUP(A198,'2025'!A:A,'2025'!F:F,"")</f>
        <v>0</v>
      </c>
    </row>
    <row r="199" spans="1:11">
      <c r="A199" t="str">
        <v>Toyota Tsusho</v>
      </c>
      <c r="B199" t="str">
        <f>_xlfn.XLOOKUP(A199,'2021'!A:A,'2021'!X:X,"")</f>
        <v/>
      </c>
      <c r="C199" t="str">
        <f>_xlfn.XLOOKUP(A199,'2021'!A:A,'2021'!V:V,"")</f>
        <v/>
      </c>
      <c r="D199" t="str">
        <f>_xlfn.XLOOKUP(A199,'2022'!A:A,'2022'!X:X,"")</f>
        <v/>
      </c>
      <c r="E199" t="str">
        <f>_xlfn.XLOOKUP(A199,'2022'!A:A,'2022'!W:W,"")</f>
        <v/>
      </c>
      <c r="F199" t="str">
        <f>_xlfn.XLOOKUP(A199,'2023'!B:B,'2023'!AF:AF,"")</f>
        <v/>
      </c>
      <c r="G199" t="str">
        <f>_xlfn.XLOOKUP(A199,'2023'!B:B,'2023'!AE:AE,"")</f>
        <v/>
      </c>
      <c r="H199" t="str">
        <f>_xlfn.XLOOKUP(A199,'2024'!B:B,'2024'!BW:BW,"")</f>
        <v/>
      </c>
      <c r="I199">
        <f>_xlfn.XLOOKUP(A199,'2024'!B:B,'2024'!AZ:AZ,"")</f>
        <v>1</v>
      </c>
      <c r="J199">
        <f>_xlfn.XLOOKUP(A199,'2025'!A:A,'2025'!C:C,"")</f>
        <v>1</v>
      </c>
      <c r="K199">
        <f>_xlfn.XLOOKUP(A199,'2025'!A:A,'2025'!F:F,"")</f>
        <v>1</v>
      </c>
    </row>
    <row r="200" spans="1:11">
      <c r="A200" t="str">
        <v>China Poly Group</v>
      </c>
      <c r="B200" t="str">
        <f>_xlfn.XLOOKUP(A200,'2021'!A:A,'2021'!X:X,"")</f>
        <v/>
      </c>
      <c r="C200" t="str">
        <f>_xlfn.XLOOKUP(A200,'2021'!A:A,'2021'!V:V,"")</f>
        <v/>
      </c>
      <c r="D200" t="str">
        <f>_xlfn.XLOOKUP(A200,'2022'!A:A,'2022'!X:X,"")</f>
        <v/>
      </c>
      <c r="E200" t="str">
        <f>_xlfn.XLOOKUP(A200,'2022'!A:A,'2022'!W:W,"")</f>
        <v/>
      </c>
      <c r="F200" t="str">
        <f>_xlfn.XLOOKUP(A200,'2023'!B:B,'2023'!AF:AF,"")</f>
        <v/>
      </c>
      <c r="G200" t="str">
        <f>_xlfn.XLOOKUP(A200,'2023'!B:B,'2023'!AE:AE,"")</f>
        <v/>
      </c>
      <c r="H200" t="str">
        <f>_xlfn.XLOOKUP(A200,'2024'!B:B,'2024'!BW:BW,"")</f>
        <v/>
      </c>
      <c r="I200">
        <f>_xlfn.XLOOKUP(A200,'2024'!B:B,'2024'!AZ:AZ,"")</f>
        <v>0</v>
      </c>
      <c r="J200">
        <f>_xlfn.XLOOKUP(A200,'2025'!A:A,'2025'!C:C,"")</f>
        <v>0</v>
      </c>
      <c r="K200">
        <f>_xlfn.XLOOKUP(A200,'2025'!A:A,'2025'!F:F,"")</f>
        <v>0</v>
      </c>
    </row>
    <row r="201" spans="1:11">
      <c r="A201" t="str">
        <v>Wilmar International</v>
      </c>
      <c r="B201" t="str">
        <f>_xlfn.XLOOKUP(A201,'2021'!A:A,'2021'!X:X,"")</f>
        <v/>
      </c>
      <c r="C201" t="str">
        <f>_xlfn.XLOOKUP(A201,'2021'!A:A,'2021'!V:V,"")</f>
        <v/>
      </c>
      <c r="D201" t="str">
        <f>_xlfn.XLOOKUP(A201,'2022'!A:A,'2022'!X:X,"")</f>
        <v/>
      </c>
      <c r="E201" t="str">
        <f>_xlfn.XLOOKUP(A201,'2022'!A:A,'2022'!W:W,"")</f>
        <v/>
      </c>
      <c r="F201" t="str">
        <f>_xlfn.XLOOKUP(A201,'2023'!B:B,'2023'!AF:AF,"")</f>
        <v/>
      </c>
      <c r="G201" t="str">
        <f>_xlfn.XLOOKUP(A201,'2023'!B:B,'2023'!AE:AE,"")</f>
        <v/>
      </c>
      <c r="H201" t="str">
        <f>_xlfn.XLOOKUP(A201,'2024'!B:B,'2024'!BW:BW,"")</f>
        <v/>
      </c>
      <c r="I201">
        <f>_xlfn.XLOOKUP(A201,'2024'!B:B,'2024'!AZ:AZ,"")</f>
        <v>0</v>
      </c>
      <c r="J201">
        <f>_xlfn.XLOOKUP(A201,'2025'!A:A,'2025'!C:C,"")</f>
        <v>1</v>
      </c>
      <c r="K201">
        <f>_xlfn.XLOOKUP(A201,'2025'!A:A,'2025'!F:F,"")</f>
        <v>1</v>
      </c>
    </row>
    <row r="202" spans="1:11">
      <c r="A202" t="str">
        <v>Beijing Automotive Group</v>
      </c>
      <c r="B202" t="str">
        <f>_xlfn.XLOOKUP(A202,'2021'!A:A,'2021'!X:X,"")</f>
        <v/>
      </c>
      <c r="C202" t="str">
        <f>_xlfn.XLOOKUP(A202,'2021'!A:A,'2021'!V:V,"")</f>
        <v/>
      </c>
      <c r="D202" t="str">
        <f>_xlfn.XLOOKUP(A202,'2022'!A:A,'2022'!X:X,"")</f>
        <v/>
      </c>
      <c r="E202" t="str">
        <f>_xlfn.XLOOKUP(A202,'2022'!A:A,'2022'!W:W,"")</f>
        <v/>
      </c>
      <c r="F202" t="str">
        <f>_xlfn.XLOOKUP(A202,'2023'!B:B,'2023'!AF:AF,"")</f>
        <v/>
      </c>
      <c r="G202" t="str">
        <f>_xlfn.XLOOKUP(A202,'2023'!B:B,'2023'!AE:AE,"")</f>
        <v/>
      </c>
      <c r="H202" t="str">
        <f>_xlfn.XLOOKUP(A202,'2024'!B:B,'2024'!BW:BW,"")</f>
        <v/>
      </c>
      <c r="I202">
        <f>_xlfn.XLOOKUP(A202,'2024'!B:B,'2024'!AZ:AZ,"")</f>
        <v>0</v>
      </c>
      <c r="J202">
        <f>_xlfn.XLOOKUP(A202,'2025'!A:A,'2025'!C:C,"")</f>
        <v>0</v>
      </c>
      <c r="K202">
        <f>_xlfn.XLOOKUP(A202,'2025'!A:A,'2025'!F:F,"")</f>
        <v>0</v>
      </c>
    </row>
    <row r="203" spans="1:11">
      <c r="A203" t="str">
        <v>Munich Re Group</v>
      </c>
      <c r="B203" t="str">
        <f>_xlfn.XLOOKUP(A203,'2021'!A:A,'2021'!X:X,"")</f>
        <v/>
      </c>
      <c r="C203">
        <f>_xlfn.XLOOKUP(A203,'2021'!A:A,'2021'!V:V,"")</f>
        <v>1</v>
      </c>
      <c r="D203" t="str">
        <f>_xlfn.XLOOKUP(A203,'2022'!A:A,'2022'!X:X,"")</f>
        <v/>
      </c>
      <c r="E203">
        <f>_xlfn.XLOOKUP(A203,'2022'!A:A,'2022'!W:W,"")</f>
        <v>1</v>
      </c>
      <c r="F203" t="str">
        <f>_xlfn.XLOOKUP(A203,'2023'!B:B,'2023'!AF:AF,"")</f>
        <v/>
      </c>
      <c r="G203">
        <f>_xlfn.XLOOKUP(A203,'2023'!B:B,'2023'!AE:AE,"")</f>
        <v>1</v>
      </c>
      <c r="H203" t="str">
        <f>_xlfn.XLOOKUP(A203,'2024'!B:B,'2024'!BW:BW,"")</f>
        <v/>
      </c>
      <c r="I203">
        <f>_xlfn.XLOOKUP(A203,'2024'!B:B,'2024'!AZ:AZ,"")</f>
        <v>1</v>
      </c>
      <c r="J203">
        <f>_xlfn.XLOOKUP(A203,'2025'!A:A,'2025'!C:C,"")</f>
        <v>0</v>
      </c>
      <c r="K203">
        <f>_xlfn.XLOOKUP(A203,'2025'!A:A,'2025'!F:F,"")</f>
        <v>1</v>
      </c>
    </row>
    <row r="204" spans="1:11">
      <c r="A204" t="str">
        <v>Aluminum Corp. of China</v>
      </c>
      <c r="B204" t="str">
        <f>_xlfn.XLOOKUP(A204,'2021'!A:A,'2021'!X:X,"")</f>
        <v/>
      </c>
      <c r="C204" t="str">
        <f>_xlfn.XLOOKUP(A204,'2021'!A:A,'2021'!V:V,"")</f>
        <v/>
      </c>
      <c r="D204" t="str">
        <f>_xlfn.XLOOKUP(A204,'2022'!A:A,'2022'!X:X,"")</f>
        <v/>
      </c>
      <c r="E204" t="str">
        <f>_xlfn.XLOOKUP(A204,'2022'!A:A,'2022'!W:W,"")</f>
        <v/>
      </c>
      <c r="F204" t="str">
        <f>_xlfn.XLOOKUP(A204,'2023'!B:B,'2023'!AF:AF,"")</f>
        <v/>
      </c>
      <c r="G204" t="str">
        <f>_xlfn.XLOOKUP(A204,'2023'!B:B,'2023'!AE:AE,"")</f>
        <v/>
      </c>
      <c r="H204" t="str">
        <f>_xlfn.XLOOKUP(A204,'2024'!B:B,'2024'!BW:BW,"")</f>
        <v/>
      </c>
      <c r="I204">
        <f>_xlfn.XLOOKUP(A204,'2024'!B:B,'2024'!AZ:AZ,"")</f>
        <v>0</v>
      </c>
      <c r="J204">
        <f>_xlfn.XLOOKUP(A204,'2025'!A:A,'2025'!C:C,"")</f>
        <v>0</v>
      </c>
      <c r="K204">
        <f>_xlfn.XLOOKUP(A204,'2025'!A:A,'2025'!F:F,"")</f>
        <v>0</v>
      </c>
    </row>
    <row r="205" spans="1:11">
      <c r="A205" t="str">
        <v>Sumitomo Mitsui Financial Group</v>
      </c>
      <c r="B205" t="str">
        <f>_xlfn.XLOOKUP(A205,'2021'!A:A,'2021'!X:X,"")</f>
        <v/>
      </c>
      <c r="C205">
        <f>_xlfn.XLOOKUP(A205,'2021'!A:A,'2021'!V:V,"")</f>
        <v>1</v>
      </c>
      <c r="D205" t="str">
        <f>_xlfn.XLOOKUP(A205,'2022'!A:A,'2022'!X:X,"")</f>
        <v/>
      </c>
      <c r="E205">
        <f>_xlfn.XLOOKUP(A205,'2022'!A:A,'2022'!W:W,"")</f>
        <v>1</v>
      </c>
      <c r="F205" t="str">
        <f>_xlfn.XLOOKUP(A205,'2023'!B:B,'2023'!AF:AF,"")</f>
        <v/>
      </c>
      <c r="G205">
        <f>_xlfn.XLOOKUP(A205,'2023'!B:B,'2023'!AE:AE,"")</f>
        <v>1</v>
      </c>
      <c r="H205" t="str">
        <f>_xlfn.XLOOKUP(A205,'2024'!B:B,'2024'!BW:BW,"")</f>
        <v/>
      </c>
      <c r="I205">
        <f>_xlfn.XLOOKUP(A205,'2024'!B:B,'2024'!AZ:AZ,"")</f>
        <v>1</v>
      </c>
      <c r="J205">
        <f>_xlfn.XLOOKUP(A205,'2025'!A:A,'2025'!C:C,"")</f>
        <v>0</v>
      </c>
      <c r="K205">
        <f>_xlfn.XLOOKUP(A205,'2025'!A:A,'2025'!F:F,"")</f>
        <v>1</v>
      </c>
    </row>
    <row r="206" spans="1:11">
      <c r="A206" t="str">
        <v>Itau Unibanco Holding</v>
      </c>
      <c r="B206" t="str">
        <f>_xlfn.XLOOKUP(A206,'2021'!A:A,'2021'!X:X,"")</f>
        <v/>
      </c>
      <c r="C206" t="str">
        <f>_xlfn.XLOOKUP(A206,'2021'!A:A,'2021'!V:V,"")</f>
        <v/>
      </c>
      <c r="D206" t="str">
        <f>_xlfn.XLOOKUP(A206,'2022'!A:A,'2022'!X:X,"")</f>
        <v/>
      </c>
      <c r="E206" t="str">
        <f>_xlfn.XLOOKUP(A206,'2022'!A:A,'2022'!W:W,"")</f>
        <v/>
      </c>
      <c r="F206" t="str">
        <f>_xlfn.XLOOKUP(A206,'2023'!B:B,'2023'!AF:AF,"")</f>
        <v/>
      </c>
      <c r="G206" t="str">
        <f>_xlfn.XLOOKUP(A206,'2023'!B:B,'2023'!AE:AE,"")</f>
        <v/>
      </c>
      <c r="H206" t="str">
        <f>_xlfn.XLOOKUP(A206,'2024'!B:B,'2024'!BW:BW,"")</f>
        <v/>
      </c>
      <c r="I206">
        <f>_xlfn.XLOOKUP(A206,'2024'!B:B,'2024'!AZ:AZ,"")</f>
        <v>1</v>
      </c>
      <c r="J206">
        <f>_xlfn.XLOOKUP(A206,'2025'!A:A,'2025'!C:C,"")</f>
        <v>0</v>
      </c>
      <c r="K206">
        <f>_xlfn.XLOOKUP(A206,'2025'!A:A,'2025'!F:F,"")</f>
        <v>1</v>
      </c>
    </row>
    <row r="207" spans="1:11">
      <c r="A207" t="str">
        <v>Boeing</v>
      </c>
      <c r="B207" t="str">
        <f>_xlfn.XLOOKUP(A207,'2021'!A:A,'2021'!X:X,"")</f>
        <v/>
      </c>
      <c r="C207">
        <f>_xlfn.XLOOKUP(A207,'2021'!A:A,'2021'!V:V,"")</f>
        <v>1</v>
      </c>
      <c r="D207" t="str">
        <f>_xlfn.XLOOKUP(A207,'2022'!A:A,'2022'!X:X,"")</f>
        <v/>
      </c>
      <c r="E207">
        <f>_xlfn.XLOOKUP(A207,'2022'!A:A,'2022'!W:W,"")</f>
        <v>1</v>
      </c>
      <c r="F207" t="str">
        <f>_xlfn.XLOOKUP(A207,'2023'!B:B,'2023'!AF:AF,"")</f>
        <v/>
      </c>
      <c r="G207">
        <f>_xlfn.XLOOKUP(A207,'2023'!B:B,'2023'!AE:AE,"")</f>
        <v>1</v>
      </c>
      <c r="H207" t="str">
        <f>_xlfn.XLOOKUP(A207,'2024'!B:B,'2024'!BW:BW,"")</f>
        <v/>
      </c>
      <c r="I207">
        <f>_xlfn.XLOOKUP(A207,'2024'!B:B,'2024'!AZ:AZ,"")</f>
        <v>0</v>
      </c>
      <c r="J207">
        <f>_xlfn.XLOOKUP(A207,'2025'!A:A,'2025'!C:C,"")</f>
        <v>0</v>
      </c>
      <c r="K207">
        <f>_xlfn.XLOOKUP(A207,'2025'!A:A,'2025'!F:F,"")</f>
        <v>0</v>
      </c>
    </row>
    <row r="208" spans="1:11">
      <c r="A208" t="str">
        <v>AEON</v>
      </c>
      <c r="B208">
        <f>_xlfn.XLOOKUP(A208,'2021'!A:A,'2021'!X:X,"")</f>
        <v>1</v>
      </c>
      <c r="C208">
        <f>_xlfn.XLOOKUP(A208,'2021'!A:A,'2021'!V:V,"")</f>
        <v>1</v>
      </c>
      <c r="D208">
        <f>_xlfn.XLOOKUP(A208,'2022'!A:A,'2022'!X:X,"")</f>
        <v>1</v>
      </c>
      <c r="E208">
        <f>_xlfn.XLOOKUP(A208,'2022'!A:A,'2022'!W:W,"")</f>
        <v>1</v>
      </c>
      <c r="F208">
        <f>_xlfn.XLOOKUP(A208,'2023'!B:B,'2023'!AF:AF,"")</f>
        <v>1</v>
      </c>
      <c r="G208">
        <f>_xlfn.XLOOKUP(A208,'2023'!B:B,'2023'!AE:AE,"")</f>
        <v>1</v>
      </c>
      <c r="H208">
        <f>_xlfn.XLOOKUP(A208,'2024'!B:B,'2024'!BW:BW,"")</f>
        <v>1</v>
      </c>
      <c r="I208">
        <f>_xlfn.XLOOKUP(A208,'2024'!B:B,'2024'!AZ:AZ,"")</f>
        <v>1</v>
      </c>
      <c r="J208">
        <f>_xlfn.XLOOKUP(A208,'2025'!A:A,'2025'!C:C,"")</f>
        <v>1</v>
      </c>
      <c r="K208">
        <f>_xlfn.XLOOKUP(A208,'2025'!A:A,'2025'!F:F,"")</f>
        <v>1</v>
      </c>
    </row>
    <row r="209" spans="1:11">
      <c r="A209" t="str">
        <v>Xiamen ITG Holding Group</v>
      </c>
      <c r="B209" t="str">
        <f>_xlfn.XLOOKUP(A209,'2021'!A:A,'2021'!X:X,"")</f>
        <v/>
      </c>
      <c r="C209" t="str">
        <f>_xlfn.XLOOKUP(A209,'2021'!A:A,'2021'!V:V,"")</f>
        <v/>
      </c>
      <c r="D209" t="str">
        <f>_xlfn.XLOOKUP(A209,'2022'!A:A,'2022'!X:X,"")</f>
        <v/>
      </c>
      <c r="E209" t="str">
        <f>_xlfn.XLOOKUP(A209,'2022'!A:A,'2022'!W:W,"")</f>
        <v/>
      </c>
      <c r="F209" t="str">
        <f>_xlfn.XLOOKUP(A209,'2023'!B:B,'2023'!AF:AF,"")</f>
        <v/>
      </c>
      <c r="G209" t="str">
        <f>_xlfn.XLOOKUP(A209,'2023'!B:B,'2023'!AE:AE,"")</f>
        <v/>
      </c>
      <c r="H209" t="str">
        <f>_xlfn.XLOOKUP(A209,'2024'!B:B,'2024'!BW:BW,"")</f>
        <v/>
      </c>
      <c r="I209">
        <f>_xlfn.XLOOKUP(A209,'2024'!B:B,'2024'!AZ:AZ,"")</f>
        <v>0</v>
      </c>
      <c r="J209">
        <f>_xlfn.XLOOKUP(A209,'2025'!A:A,'2025'!C:C,"")</f>
        <v>0</v>
      </c>
      <c r="K209">
        <f>_xlfn.XLOOKUP(A209,'2025'!A:A,'2025'!F:F,"")</f>
        <v>0</v>
      </c>
    </row>
    <row r="210" spans="1:11">
      <c r="A210" t="str">
        <v>Zurich Insurance Group</v>
      </c>
      <c r="B210" t="str">
        <f>_xlfn.XLOOKUP(A210,'2021'!A:A,'2021'!X:X,"")</f>
        <v/>
      </c>
      <c r="C210">
        <f>_xlfn.XLOOKUP(A210,'2021'!A:A,'2021'!V:V,"")</f>
        <v>1</v>
      </c>
      <c r="D210" t="str">
        <f>_xlfn.XLOOKUP(A210,'2022'!A:A,'2022'!X:X,"")</f>
        <v/>
      </c>
      <c r="E210">
        <f>_xlfn.XLOOKUP(A210,'2022'!A:A,'2022'!W:W,"")</f>
        <v>1</v>
      </c>
      <c r="F210" t="str">
        <f>_xlfn.XLOOKUP(A210,'2023'!B:B,'2023'!AF:AF,"")</f>
        <v/>
      </c>
      <c r="G210">
        <f>_xlfn.XLOOKUP(A210,'2023'!B:B,'2023'!AE:AE,"")</f>
        <v>1</v>
      </c>
      <c r="H210" t="str">
        <f>_xlfn.XLOOKUP(A210,'2024'!B:B,'2024'!BW:BW,"")</f>
        <v/>
      </c>
      <c r="I210">
        <f>_xlfn.XLOOKUP(A210,'2024'!B:B,'2024'!AZ:AZ,"")</f>
        <v>1</v>
      </c>
      <c r="J210">
        <f>_xlfn.XLOOKUP(A210,'2025'!A:A,'2025'!C:C,"")</f>
        <v>0</v>
      </c>
      <c r="K210">
        <f>_xlfn.XLOOKUP(A210,'2025'!A:A,'2025'!F:F,"")</f>
        <v>1</v>
      </c>
    </row>
    <row r="211" spans="1:11">
      <c r="A211" t="str">
        <v>Unilever</v>
      </c>
      <c r="B211">
        <f>_xlfn.XLOOKUP(A211,'2021'!A:A,'2021'!X:X,"")</f>
        <v>1</v>
      </c>
      <c r="C211">
        <f>_xlfn.XLOOKUP(A211,'2021'!A:A,'2021'!V:V,"")</f>
        <v>1</v>
      </c>
      <c r="D211">
        <f>_xlfn.XLOOKUP(A211,'2022'!A:A,'2022'!X:X,"")</f>
        <v>1</v>
      </c>
      <c r="E211">
        <f>_xlfn.XLOOKUP(A211,'2022'!A:A,'2022'!W:W,"")</f>
        <v>1</v>
      </c>
      <c r="F211">
        <f>_xlfn.XLOOKUP(A211,'2023'!B:B,'2023'!AF:AF,"")</f>
        <v>1</v>
      </c>
      <c r="G211">
        <f>_xlfn.XLOOKUP(A211,'2023'!B:B,'2023'!AE:AE,"")</f>
        <v>1</v>
      </c>
      <c r="H211">
        <f>_xlfn.XLOOKUP(A211,'2024'!B:B,'2024'!BW:BW,"")</f>
        <v>1</v>
      </c>
      <c r="I211">
        <f>_xlfn.XLOOKUP(A211,'2024'!B:B,'2024'!AZ:AZ,"")</f>
        <v>1</v>
      </c>
      <c r="J211">
        <f>_xlfn.XLOOKUP(A211,'2025'!A:A,'2025'!C:C,"")</f>
        <v>1</v>
      </c>
      <c r="K211">
        <f>_xlfn.XLOOKUP(A211,'2025'!A:A,'2025'!F:F,"")</f>
        <v>1</v>
      </c>
    </row>
    <row r="212" spans="1:11">
      <c r="A212" t="str">
        <v>Accenture</v>
      </c>
      <c r="B212">
        <f>_xlfn.XLOOKUP(A212,'2021'!A:A,'2021'!X:X,"")</f>
        <v>1</v>
      </c>
      <c r="C212">
        <f>_xlfn.XLOOKUP(A212,'2021'!A:A,'2021'!V:V,"")</f>
        <v>1</v>
      </c>
      <c r="D212">
        <f>_xlfn.XLOOKUP(A212,'2022'!A:A,'2022'!X:X,"")</f>
        <v>1</v>
      </c>
      <c r="E212">
        <f>_xlfn.XLOOKUP(A212,'2022'!A:A,'2022'!W:W,"")</f>
        <v>1</v>
      </c>
      <c r="F212">
        <f>_xlfn.XLOOKUP(A212,'2023'!B:B,'2023'!AF:AF,"")</f>
        <v>1</v>
      </c>
      <c r="G212">
        <f>_xlfn.XLOOKUP(A212,'2023'!B:B,'2023'!AE:AE,"")</f>
        <v>1</v>
      </c>
      <c r="H212">
        <f>_xlfn.XLOOKUP(A212,'2024'!B:B,'2024'!BW:BW,"")</f>
        <v>1</v>
      </c>
      <c r="I212">
        <f>_xlfn.XLOOKUP(A212,'2024'!B:B,'2024'!AZ:AZ,"")</f>
        <v>1</v>
      </c>
      <c r="J212">
        <f>_xlfn.XLOOKUP(A212,'2025'!A:A,'2025'!C:C,"")</f>
        <v>1</v>
      </c>
      <c r="K212">
        <f>_xlfn.XLOOKUP(A212,'2025'!A:A,'2025'!F:F,"")</f>
        <v>1</v>
      </c>
    </row>
    <row r="213" spans="1:11">
      <c r="A213" t="str">
        <v>COSCO Shipping</v>
      </c>
      <c r="B213" t="str">
        <f>_xlfn.XLOOKUP(A213,'2021'!A:A,'2021'!X:X,"")</f>
        <v/>
      </c>
      <c r="C213" t="str">
        <f>_xlfn.XLOOKUP(A213,'2021'!A:A,'2021'!V:V,"")</f>
        <v/>
      </c>
      <c r="D213" t="str">
        <f>_xlfn.XLOOKUP(A213,'2022'!A:A,'2022'!X:X,"")</f>
        <v/>
      </c>
      <c r="E213" t="str">
        <f>_xlfn.XLOOKUP(A213,'2022'!A:A,'2022'!W:W,"")</f>
        <v/>
      </c>
      <c r="F213">
        <f>_xlfn.XLOOKUP(A213,'2023'!B:B,'2023'!AF:AF,"")</f>
        <v>1</v>
      </c>
      <c r="G213">
        <f>_xlfn.XLOOKUP(A213,'2023'!B:B,'2023'!AE:AE,"")</f>
        <v>1</v>
      </c>
      <c r="H213">
        <f>_xlfn.XLOOKUP(A213,'2024'!B:B,'2024'!BW:BW,"")</f>
        <v>1</v>
      </c>
      <c r="I213">
        <f>_xlfn.XLOOKUP(A213,'2024'!B:B,'2024'!AZ:AZ,"")</f>
        <v>1</v>
      </c>
      <c r="J213">
        <f>_xlfn.XLOOKUP(A213,'2025'!A:A,'2025'!C:C,"")</f>
        <v>1</v>
      </c>
      <c r="K213">
        <f>_xlfn.XLOOKUP(A213,'2025'!A:A,'2025'!F:F,"")</f>
        <v>1</v>
      </c>
    </row>
    <row r="214" spans="1:11">
      <c r="A214" t="str">
        <v>Caterpillar</v>
      </c>
      <c r="B214" t="str">
        <f>_xlfn.XLOOKUP(A214,'2021'!A:A,'2021'!X:X,"")</f>
        <v/>
      </c>
      <c r="C214" t="str">
        <f>_xlfn.XLOOKUP(A214,'2021'!A:A,'2021'!V:V,"")</f>
        <v/>
      </c>
      <c r="D214" t="str">
        <f>_xlfn.XLOOKUP(A214,'2022'!A:A,'2022'!X:X,"")</f>
        <v/>
      </c>
      <c r="E214" t="str">
        <f>_xlfn.XLOOKUP(A214,'2022'!A:A,'2022'!W:W,"")</f>
        <v/>
      </c>
      <c r="F214" t="str">
        <f>_xlfn.XLOOKUP(A214,'2023'!B:B,'2023'!AF:AF,"")</f>
        <v/>
      </c>
      <c r="G214" t="str">
        <f>_xlfn.XLOOKUP(A214,'2023'!B:B,'2023'!AE:AE,"")</f>
        <v/>
      </c>
      <c r="H214" t="str">
        <f>_xlfn.XLOOKUP(A214,'2024'!B:B,'2024'!BW:BW,"")</f>
        <v/>
      </c>
      <c r="I214">
        <f>_xlfn.XLOOKUP(A214,'2024'!B:B,'2024'!AZ:AZ,"")</f>
        <v>0</v>
      </c>
      <c r="J214">
        <f>_xlfn.XLOOKUP(A214,'2025'!A:A,'2025'!C:C,"")</f>
        <v>0</v>
      </c>
      <c r="K214">
        <f>_xlfn.XLOOKUP(A214,'2025'!A:A,'2025'!F:F,"")</f>
        <v>0</v>
      </c>
    </row>
    <row r="215" spans="1:11">
      <c r="A215" t="str">
        <v>Dai-ichi Life Holdings</v>
      </c>
      <c r="B215" t="str">
        <f>_xlfn.XLOOKUP(A215,'2021'!A:A,'2021'!X:X,"")</f>
        <v/>
      </c>
      <c r="C215">
        <f>_xlfn.XLOOKUP(A215,'2021'!A:A,'2021'!V:V,"")</f>
        <v>1</v>
      </c>
      <c r="D215" t="str">
        <f>_xlfn.XLOOKUP(A215,'2022'!A:A,'2022'!X:X,"")</f>
        <v/>
      </c>
      <c r="E215">
        <f>_xlfn.XLOOKUP(A215,'2022'!A:A,'2022'!W:W,"")</f>
        <v>1</v>
      </c>
      <c r="F215" t="str">
        <f>_xlfn.XLOOKUP(A215,'2023'!B:B,'2023'!AF:AF,"")</f>
        <v/>
      </c>
      <c r="G215">
        <f>_xlfn.XLOOKUP(A215,'2023'!B:B,'2023'!AE:AE,"")</f>
        <v>1</v>
      </c>
      <c r="H215" t="str">
        <f>_xlfn.XLOOKUP(A215,'2024'!B:B,'2024'!BW:BW,"")</f>
        <v/>
      </c>
      <c r="I215">
        <f>_xlfn.XLOOKUP(A215,'2024'!B:B,'2024'!AZ:AZ,"")</f>
        <v>1</v>
      </c>
      <c r="J215">
        <f>_xlfn.XLOOKUP(A215,'2025'!A:A,'2025'!C:C,"")</f>
        <v>0</v>
      </c>
      <c r="K215">
        <f>_xlfn.XLOOKUP(A215,'2025'!A:A,'2025'!F:F,"")</f>
        <v>1</v>
      </c>
    </row>
    <row r="216" spans="1:11">
      <c r="A216" t="str">
        <v>LG Electronics</v>
      </c>
      <c r="B216" t="str">
        <f>_xlfn.XLOOKUP(A216,'2021'!A:A,'2021'!X:X,"")</f>
        <v/>
      </c>
      <c r="C216" t="str">
        <f>_xlfn.XLOOKUP(A216,'2021'!A:A,'2021'!V:V,"")</f>
        <v/>
      </c>
      <c r="D216">
        <f>_xlfn.XLOOKUP(A216,'2022'!A:A,'2022'!X:X,"")</f>
        <v>1</v>
      </c>
      <c r="E216" t="str">
        <f>_xlfn.XLOOKUP(A216,'2022'!A:A,'2022'!W:W,"")</f>
        <v/>
      </c>
      <c r="F216">
        <f>_xlfn.XLOOKUP(A216,'2023'!B:B,'2023'!AF:AF,"")</f>
        <v>1</v>
      </c>
      <c r="G216" t="str">
        <f>_xlfn.XLOOKUP(A216,'2023'!B:B,'2023'!AE:AE,"")</f>
        <v/>
      </c>
      <c r="H216">
        <f>_xlfn.XLOOKUP(A216,'2024'!B:B,'2024'!BW:BW,"")</f>
        <v>1</v>
      </c>
      <c r="I216">
        <f>_xlfn.XLOOKUP(A216,'2024'!B:B,'2024'!AZ:AZ,"")</f>
        <v>0</v>
      </c>
      <c r="J216">
        <f>_xlfn.XLOOKUP(A216,'2025'!A:A,'2025'!C:C,"")</f>
        <v>1</v>
      </c>
      <c r="K216">
        <f>_xlfn.XLOOKUP(A216,'2025'!A:A,'2025'!F:F,"")</f>
        <v>0</v>
      </c>
    </row>
    <row r="217" spans="1:11">
      <c r="A217" t="str">
        <v>Hitachi</v>
      </c>
      <c r="B217">
        <f>_xlfn.XLOOKUP(A217,'2021'!A:A,'2021'!X:X,"")</f>
        <v>1</v>
      </c>
      <c r="C217" t="str">
        <f>_xlfn.XLOOKUP(A217,'2021'!A:A,'2021'!V:V,"")</f>
        <v/>
      </c>
      <c r="D217">
        <f>_xlfn.XLOOKUP(A217,'2022'!A:A,'2022'!X:X,"")</f>
        <v>1</v>
      </c>
      <c r="E217" t="str">
        <f>_xlfn.XLOOKUP(A217,'2022'!A:A,'2022'!W:W,"")</f>
        <v/>
      </c>
      <c r="F217">
        <f>_xlfn.XLOOKUP(A217,'2023'!B:B,'2023'!AF:AF,"")</f>
        <v>1</v>
      </c>
      <c r="G217" t="str">
        <f>_xlfn.XLOOKUP(A217,'2023'!B:B,'2023'!AE:AE,"")</f>
        <v/>
      </c>
      <c r="H217">
        <f>_xlfn.XLOOKUP(A217,'2024'!B:B,'2024'!BW:BW,"")</f>
        <v>1</v>
      </c>
      <c r="I217">
        <f>_xlfn.XLOOKUP(A217,'2024'!B:B,'2024'!AZ:AZ,"")</f>
        <v>0</v>
      </c>
      <c r="J217">
        <f>_xlfn.XLOOKUP(A217,'2025'!A:A,'2025'!C:C,"")</f>
        <v>1</v>
      </c>
      <c r="K217">
        <f>_xlfn.XLOOKUP(A217,'2025'!A:A,'2025'!F:F,"")</f>
        <v>1</v>
      </c>
    </row>
    <row r="218" spans="1:11">
      <c r="A218" t="str">
        <v>Merck</v>
      </c>
      <c r="B218" t="str">
        <f>_xlfn.XLOOKUP(A218,'2021'!A:A,'2021'!X:X,"")</f>
        <v/>
      </c>
      <c r="C218" t="str">
        <f>_xlfn.XLOOKUP(A218,'2021'!A:A,'2021'!V:V,"")</f>
        <v/>
      </c>
      <c r="D218">
        <f>_xlfn.XLOOKUP(A218,'2022'!A:A,'2022'!X:X,"")</f>
        <v>1</v>
      </c>
      <c r="E218" t="str">
        <f>_xlfn.XLOOKUP(A218,'2022'!A:A,'2022'!W:W,"")</f>
        <v/>
      </c>
      <c r="F218">
        <f>_xlfn.XLOOKUP(A218,'2023'!B:B,'2023'!AF:AF,"")</f>
        <v>1</v>
      </c>
      <c r="G218" t="str">
        <f>_xlfn.XLOOKUP(A218,'2023'!B:B,'2023'!AE:AE,"")</f>
        <v/>
      </c>
      <c r="H218">
        <f>_xlfn.XLOOKUP(A218,'2024'!B:B,'2024'!BW:BW,"")</f>
        <v>1</v>
      </c>
      <c r="I218">
        <f>_xlfn.XLOOKUP(A218,'2024'!B:B,'2024'!AZ:AZ,"")</f>
        <v>0</v>
      </c>
      <c r="J218">
        <f>_xlfn.XLOOKUP(A218,'2025'!A:A,'2025'!C:C,"")</f>
        <v>1</v>
      </c>
      <c r="K218">
        <f>_xlfn.XLOOKUP(A218,'2025'!A:A,'2025'!F:F,"")</f>
        <v>1</v>
      </c>
    </row>
    <row r="219" spans="1:11">
      <c r="A219" t="str">
        <v>Allstate</v>
      </c>
      <c r="B219" t="str">
        <f>_xlfn.XLOOKUP(A219,'2021'!A:A,'2021'!X:X,"")</f>
        <v/>
      </c>
      <c r="C219" t="str">
        <f>_xlfn.XLOOKUP(A219,'2021'!A:A,'2021'!V:V,"")</f>
        <v/>
      </c>
      <c r="D219" t="str">
        <f>_xlfn.XLOOKUP(A219,'2022'!A:A,'2022'!X:X,"")</f>
        <v/>
      </c>
      <c r="E219" t="str">
        <f>_xlfn.XLOOKUP(A219,'2022'!A:A,'2022'!W:W,"")</f>
        <v/>
      </c>
      <c r="F219" t="str">
        <f>_xlfn.XLOOKUP(A219,'2023'!B:B,'2023'!AF:AF,"")</f>
        <v/>
      </c>
      <c r="G219">
        <f>_xlfn.XLOOKUP(A219,'2023'!B:B,'2023'!AE:AE,"")</f>
        <v>1</v>
      </c>
      <c r="H219" t="str">
        <f>_xlfn.XLOOKUP(A219,'2024'!B:B,'2024'!BW:BW,"")</f>
        <v/>
      </c>
      <c r="I219">
        <f>_xlfn.XLOOKUP(A219,'2024'!B:B,'2024'!AZ:AZ,"")</f>
        <v>1</v>
      </c>
      <c r="J219">
        <f>_xlfn.XLOOKUP(A219,'2025'!A:A,'2025'!C:C,"")</f>
        <v>0</v>
      </c>
      <c r="K219">
        <f>_xlfn.XLOOKUP(A219,'2025'!A:A,'2025'!F:F,"")</f>
        <v>1</v>
      </c>
    </row>
    <row r="220" spans="1:11">
      <c r="A220" t="str">
        <v>Pfizer</v>
      </c>
      <c r="B220">
        <f>_xlfn.XLOOKUP(A220,'2021'!A:A,'2021'!X:X,"")</f>
        <v>1</v>
      </c>
      <c r="C220" t="str">
        <f>_xlfn.XLOOKUP(A220,'2021'!A:A,'2021'!V:V,"")</f>
        <v/>
      </c>
      <c r="D220">
        <f>_xlfn.XLOOKUP(A220,'2022'!A:A,'2022'!X:X,"")</f>
        <v>1</v>
      </c>
      <c r="E220">
        <f>_xlfn.XLOOKUP(A220,'2022'!A:A,'2022'!W:W,"")</f>
        <v>1</v>
      </c>
      <c r="F220">
        <f>_xlfn.XLOOKUP(A220,'2023'!B:B,'2023'!AF:AF,"")</f>
        <v>1</v>
      </c>
      <c r="G220">
        <f>_xlfn.XLOOKUP(A220,'2023'!B:B,'2023'!AE:AE,"")</f>
        <v>1</v>
      </c>
      <c r="H220">
        <f>_xlfn.XLOOKUP(A220,'2024'!B:B,'2024'!BW:BW,"")</f>
        <v>1</v>
      </c>
      <c r="I220">
        <f>_xlfn.XLOOKUP(A220,'2024'!B:B,'2024'!AZ:AZ,"")</f>
        <v>1</v>
      </c>
      <c r="J220">
        <f>_xlfn.XLOOKUP(A220,'2025'!A:A,'2025'!C:C,"")</f>
        <v>1</v>
      </c>
      <c r="K220">
        <f>_xlfn.XLOOKUP(A220,'2025'!A:A,'2025'!F:F,"")</f>
        <v>1</v>
      </c>
    </row>
    <row r="221" spans="1:11">
      <c r="A221" t="str">
        <v>Zhejiang Hengyi Group</v>
      </c>
      <c r="B221" t="str">
        <f>_xlfn.XLOOKUP(A221,'2021'!A:A,'2021'!X:X,"")</f>
        <v/>
      </c>
      <c r="C221" t="str">
        <f>_xlfn.XLOOKUP(A221,'2021'!A:A,'2021'!V:V,"")</f>
        <v/>
      </c>
      <c r="D221" t="str">
        <f>_xlfn.XLOOKUP(A221,'2022'!A:A,'2022'!X:X,"")</f>
        <v/>
      </c>
      <c r="E221" t="str">
        <f>_xlfn.XLOOKUP(A221,'2022'!A:A,'2022'!W:W,"")</f>
        <v/>
      </c>
      <c r="F221" t="str">
        <f>_xlfn.XLOOKUP(A221,'2023'!B:B,'2023'!AF:AF,"")</f>
        <v/>
      </c>
      <c r="G221" t="str">
        <f>_xlfn.XLOOKUP(A221,'2023'!B:B,'2023'!AE:AE,"")</f>
        <v/>
      </c>
      <c r="H221" t="str">
        <f>_xlfn.XLOOKUP(A221,'2024'!B:B,'2024'!BW:BW,"")</f>
        <v/>
      </c>
      <c r="I221">
        <f>_xlfn.XLOOKUP(A221,'2024'!B:B,'2024'!AZ:AZ,"")</f>
        <v>0</v>
      </c>
      <c r="J221">
        <f>_xlfn.XLOOKUP(A221,'2025'!A:A,'2025'!C:C,"")</f>
        <v>0</v>
      </c>
      <c r="K221">
        <f>_xlfn.XLOOKUP(A221,'2025'!A:A,'2025'!F:F,"")</f>
        <v>0</v>
      </c>
    </row>
    <row r="222" spans="1:11">
      <c r="A222" t="str">
        <v>IBM</v>
      </c>
      <c r="B222" t="str">
        <f>_xlfn.XLOOKUP(A222,'2021'!A:A,'2021'!X:X,"")</f>
        <v/>
      </c>
      <c r="C222" t="str">
        <f>_xlfn.XLOOKUP(A222,'2021'!A:A,'2021'!V:V,"")</f>
        <v/>
      </c>
      <c r="D222" t="str">
        <f>_xlfn.XLOOKUP(A222,'2022'!A:A,'2022'!X:X,"")</f>
        <v/>
      </c>
      <c r="E222" t="str">
        <f>_xlfn.XLOOKUP(A222,'2022'!A:A,'2022'!W:W,"")</f>
        <v/>
      </c>
      <c r="F222" t="str">
        <f>_xlfn.XLOOKUP(A222,'2023'!B:B,'2023'!AF:AF,"")</f>
        <v/>
      </c>
      <c r="G222">
        <f>_xlfn.XLOOKUP(A222,'2023'!B:B,'2023'!AE:AE,"")</f>
        <v>1</v>
      </c>
      <c r="H222" t="str">
        <f>_xlfn.XLOOKUP(A222,'2024'!B:B,'2024'!BW:BW,"")</f>
        <v/>
      </c>
      <c r="I222">
        <f>_xlfn.XLOOKUP(A222,'2024'!B:B,'2024'!AZ:AZ,"")</f>
        <v>1</v>
      </c>
      <c r="J222">
        <f>_xlfn.XLOOKUP(A222,'2025'!A:A,'2025'!C:C,"")</f>
        <v>0</v>
      </c>
      <c r="K222">
        <f>_xlfn.XLOOKUP(A222,'2025'!A:A,'2025'!F:F,"")</f>
        <v>1</v>
      </c>
    </row>
    <row r="223" spans="1:11">
      <c r="A223" t="str">
        <v>New York Life Insurance</v>
      </c>
      <c r="B223" t="str">
        <f>_xlfn.XLOOKUP(A223,'2021'!A:A,'2021'!X:X,"")</f>
        <v/>
      </c>
      <c r="C223" t="str">
        <f>_xlfn.XLOOKUP(A223,'2021'!A:A,'2021'!V:V,"")</f>
        <v/>
      </c>
      <c r="D223" t="str">
        <f>_xlfn.XLOOKUP(A223,'2022'!A:A,'2022'!X:X,"")</f>
        <v/>
      </c>
      <c r="E223" t="str">
        <f>_xlfn.XLOOKUP(A223,'2022'!A:A,'2022'!W:W,"")</f>
        <v/>
      </c>
      <c r="F223" t="str">
        <f>_xlfn.XLOOKUP(A223,'2023'!B:B,'2023'!AF:AF,"")</f>
        <v/>
      </c>
      <c r="G223">
        <f>_xlfn.XLOOKUP(A223,'2023'!B:B,'2023'!AE:AE,"")</f>
        <v>1</v>
      </c>
      <c r="H223" t="str">
        <f>_xlfn.XLOOKUP(A223,'2024'!B:B,'2024'!BW:BW,"")</f>
        <v/>
      </c>
      <c r="I223">
        <f>_xlfn.XLOOKUP(A223,'2024'!B:B,'2024'!AZ:AZ,"")</f>
        <v>1</v>
      </c>
      <c r="J223">
        <f>_xlfn.XLOOKUP(A223,'2025'!A:A,'2025'!C:C,"")</f>
        <v>0</v>
      </c>
      <c r="K223">
        <f>_xlfn.XLOOKUP(A223,'2025'!A:A,'2025'!F:F,"")</f>
        <v>0</v>
      </c>
    </row>
    <row r="224" spans="1:11">
      <c r="A224" t="str">
        <v>ArcelorMittal</v>
      </c>
      <c r="B224" t="str">
        <f>_xlfn.XLOOKUP(A224,'2021'!A:A,'2021'!X:X,"")</f>
        <v/>
      </c>
      <c r="C224" t="str">
        <f>_xlfn.XLOOKUP(A224,'2021'!A:A,'2021'!V:V,"")</f>
        <v/>
      </c>
      <c r="D224" t="str">
        <f>_xlfn.XLOOKUP(A224,'2022'!A:A,'2022'!X:X,"")</f>
        <v/>
      </c>
      <c r="E224">
        <f>_xlfn.XLOOKUP(A224,'2022'!A:A,'2022'!W:W,"")</f>
        <v>1</v>
      </c>
      <c r="F224" t="str">
        <f>_xlfn.XLOOKUP(A224,'2023'!B:B,'2023'!AF:AF,"")</f>
        <v/>
      </c>
      <c r="G224" t="str">
        <f>_xlfn.XLOOKUP(A224,'2023'!B:B,'2023'!AE:AE,"")</f>
        <v/>
      </c>
      <c r="H224" t="str">
        <f>_xlfn.XLOOKUP(A224,'2024'!B:B,'2024'!BW:BW,"")</f>
        <v/>
      </c>
      <c r="I224">
        <f>_xlfn.XLOOKUP(A224,'2024'!B:B,'2024'!AZ:AZ,"")</f>
        <v>1</v>
      </c>
      <c r="J224">
        <f>_xlfn.XLOOKUP(A224,'2025'!A:A,'2025'!C:C,"")</f>
        <v>0</v>
      </c>
      <c r="K224">
        <f>_xlfn.XLOOKUP(A224,'2025'!A:A,'2025'!F:F,"")</f>
        <v>1</v>
      </c>
    </row>
    <row r="225" spans="1:11">
      <c r="A225" t="str">
        <v>Assicurazioni Generali</v>
      </c>
      <c r="B225" t="str">
        <f>_xlfn.XLOOKUP(A225,'2021'!A:A,'2021'!X:X,"")</f>
        <v/>
      </c>
      <c r="C225">
        <f>_xlfn.XLOOKUP(A225,'2021'!A:A,'2021'!V:V,"")</f>
        <v>1</v>
      </c>
      <c r="D225" t="str">
        <f>_xlfn.XLOOKUP(A225,'2022'!A:A,'2022'!X:X,"")</f>
        <v/>
      </c>
      <c r="E225">
        <f>_xlfn.XLOOKUP(A225,'2022'!A:A,'2022'!W:W,"")</f>
        <v>1</v>
      </c>
      <c r="F225" t="str">
        <f>_xlfn.XLOOKUP(A225,'2023'!B:B,'2023'!AF:AF,"")</f>
        <v/>
      </c>
      <c r="G225">
        <f>_xlfn.XLOOKUP(A225,'2023'!B:B,'2023'!AE:AE,"")</f>
        <v>1</v>
      </c>
      <c r="H225" t="str">
        <f>_xlfn.XLOOKUP(A225,'2024'!B:B,'2024'!BW:BW,"")</f>
        <v/>
      </c>
      <c r="I225">
        <f>_xlfn.XLOOKUP(A225,'2024'!B:B,'2024'!AZ:AZ,"")</f>
        <v>1</v>
      </c>
      <c r="J225">
        <f>_xlfn.XLOOKUP(A225,'2025'!A:A,'2025'!C:C,"")</f>
        <v>0</v>
      </c>
      <c r="K225">
        <f>_xlfn.XLOOKUP(A225,'2025'!A:A,'2025'!F:F,"")</f>
        <v>1</v>
      </c>
    </row>
    <row r="226" spans="1:11">
      <c r="A226" t="str">
        <v>Delta Air Lines</v>
      </c>
      <c r="B226" t="str">
        <f>_xlfn.XLOOKUP(A226,'2021'!A:A,'2021'!X:X,"")</f>
        <v/>
      </c>
      <c r="C226" t="str">
        <f>_xlfn.XLOOKUP(A226,'2021'!A:A,'2021'!V:V,"")</f>
        <v/>
      </c>
      <c r="D226" t="str">
        <f>_xlfn.XLOOKUP(A226,'2022'!A:A,'2022'!X:X,"")</f>
        <v/>
      </c>
      <c r="E226">
        <f>_xlfn.XLOOKUP(A226,'2022'!A:A,'2022'!W:W,"")</f>
        <v>1</v>
      </c>
      <c r="F226">
        <f>_xlfn.XLOOKUP(A226,'2023'!B:B,'2023'!AF:AF,"")</f>
        <v>1</v>
      </c>
      <c r="G226">
        <f>_xlfn.XLOOKUP(A226,'2023'!B:B,'2023'!AE:AE,"")</f>
        <v>1</v>
      </c>
      <c r="H226">
        <f>_xlfn.XLOOKUP(A226,'2024'!B:B,'2024'!BW:BW,"")</f>
        <v>1</v>
      </c>
      <c r="I226">
        <f>_xlfn.XLOOKUP(A226,'2024'!B:B,'2024'!AZ:AZ,"")</f>
        <v>1</v>
      </c>
      <c r="J226">
        <f>_xlfn.XLOOKUP(A226,'2025'!A:A,'2025'!C:C,"")</f>
        <v>1</v>
      </c>
      <c r="K226">
        <f>_xlfn.XLOOKUP(A226,'2025'!A:A,'2025'!F:F,"")</f>
        <v>1</v>
      </c>
    </row>
    <row r="227" spans="1:11">
      <c r="A227" t="str">
        <v>China North Industries Group</v>
      </c>
      <c r="B227" t="str">
        <f>_xlfn.XLOOKUP(A227,'2021'!A:A,'2021'!X:X,"")</f>
        <v/>
      </c>
      <c r="C227" t="str">
        <f>_xlfn.XLOOKUP(A227,'2021'!A:A,'2021'!V:V,"")</f>
        <v/>
      </c>
      <c r="D227" t="str">
        <f>_xlfn.XLOOKUP(A227,'2022'!A:A,'2022'!X:X,"")</f>
        <v/>
      </c>
      <c r="E227" t="str">
        <f>_xlfn.XLOOKUP(A227,'2022'!A:A,'2022'!W:W,"")</f>
        <v/>
      </c>
      <c r="F227" t="str">
        <f>_xlfn.XLOOKUP(A227,'2023'!B:B,'2023'!AF:AF,"")</f>
        <v/>
      </c>
      <c r="G227" t="str">
        <f>_xlfn.XLOOKUP(A227,'2023'!B:B,'2023'!AE:AE,"")</f>
        <v/>
      </c>
      <c r="H227" t="str">
        <f>_xlfn.XLOOKUP(A227,'2024'!B:B,'2024'!BW:BW,"")</f>
        <v/>
      </c>
      <c r="I227">
        <f>_xlfn.XLOOKUP(A227,'2024'!B:B,'2024'!AZ:AZ,"")</f>
        <v>0</v>
      </c>
      <c r="J227">
        <f>_xlfn.XLOOKUP(A227,'2025'!A:A,'2025'!C:C,"")</f>
        <v>0</v>
      </c>
      <c r="K227">
        <f>_xlfn.XLOOKUP(A227,'2025'!A:A,'2025'!F:F,"")</f>
        <v>0</v>
      </c>
    </row>
    <row r="228" spans="1:11">
      <c r="A228" t="str">
        <v>Bouygues</v>
      </c>
      <c r="B228" t="str">
        <f>_xlfn.XLOOKUP(A228,'2021'!A:A,'2021'!X:X,"")</f>
        <v/>
      </c>
      <c r="C228" t="str">
        <f>_xlfn.XLOOKUP(A228,'2021'!A:A,'2021'!V:V,"")</f>
        <v/>
      </c>
      <c r="D228" t="str">
        <f>_xlfn.XLOOKUP(A228,'2022'!A:A,'2022'!X:X,"")</f>
        <v/>
      </c>
      <c r="E228" t="str">
        <f>_xlfn.XLOOKUP(A228,'2022'!A:A,'2022'!W:W,"")</f>
        <v/>
      </c>
      <c r="F228" t="str">
        <f>_xlfn.XLOOKUP(A228,'2023'!B:B,'2023'!AF:AF,"")</f>
        <v/>
      </c>
      <c r="G228" t="str">
        <f>_xlfn.XLOOKUP(A228,'2023'!B:B,'2023'!AE:AE,"")</f>
        <v/>
      </c>
      <c r="H228">
        <f>_xlfn.XLOOKUP(A228,'2024'!B:B,'2024'!BW:BW,"")</f>
        <v>1</v>
      </c>
      <c r="I228">
        <f>_xlfn.XLOOKUP(A228,'2024'!B:B,'2024'!AZ:AZ,"")</f>
        <v>0</v>
      </c>
      <c r="J228">
        <f>_xlfn.XLOOKUP(A228,'2025'!A:A,'2025'!C:C,"")</f>
        <v>0</v>
      </c>
      <c r="K228">
        <f>_xlfn.XLOOKUP(A228,'2025'!A:A,'2025'!F:F,"")</f>
        <v>1</v>
      </c>
    </row>
    <row r="229" spans="1:11">
      <c r="A229" t="str">
        <v>China Energy Engineering Group</v>
      </c>
      <c r="B229" t="str">
        <f>_xlfn.XLOOKUP(A229,'2021'!A:A,'2021'!X:X,"")</f>
        <v/>
      </c>
      <c r="C229" t="str">
        <f>_xlfn.XLOOKUP(A229,'2021'!A:A,'2021'!V:V,"")</f>
        <v/>
      </c>
      <c r="D229" t="str">
        <f>_xlfn.XLOOKUP(A229,'2022'!A:A,'2022'!X:X,"")</f>
        <v/>
      </c>
      <c r="E229" t="str">
        <f>_xlfn.XLOOKUP(A229,'2022'!A:A,'2022'!W:W,"")</f>
        <v/>
      </c>
      <c r="F229" t="str">
        <f>_xlfn.XLOOKUP(A229,'2023'!B:B,'2023'!AF:AF,"")</f>
        <v/>
      </c>
      <c r="G229" t="str">
        <f>_xlfn.XLOOKUP(A229,'2023'!B:B,'2023'!AE:AE,"")</f>
        <v/>
      </c>
      <c r="H229" t="str">
        <f>_xlfn.XLOOKUP(A229,'2024'!B:B,'2024'!BW:BW,"")</f>
        <v/>
      </c>
      <c r="I229">
        <f>_xlfn.XLOOKUP(A229,'2024'!B:B,'2024'!AZ:AZ,"")</f>
        <v>0</v>
      </c>
      <c r="J229">
        <f>_xlfn.XLOOKUP(A229,'2025'!A:A,'2025'!C:C,"")</f>
        <v>0</v>
      </c>
      <c r="K229">
        <f>_xlfn.XLOOKUP(A229,'2025'!A:A,'2025'!F:F,"")</f>
        <v>0</v>
      </c>
    </row>
    <row r="230" spans="1:11">
      <c r="A230" t="str">
        <v>Renault</v>
      </c>
      <c r="B230">
        <f>_xlfn.XLOOKUP(A230,'2021'!A:A,'2021'!X:X,"")</f>
        <v>1</v>
      </c>
      <c r="C230" t="str">
        <f>_xlfn.XLOOKUP(A230,'2021'!A:A,'2021'!V:V,"")</f>
        <v/>
      </c>
      <c r="D230">
        <f>_xlfn.XLOOKUP(A230,'2022'!A:A,'2022'!X:X,"")</f>
        <v>1</v>
      </c>
      <c r="E230" t="str">
        <f>_xlfn.XLOOKUP(A230,'2022'!A:A,'2022'!W:W,"")</f>
        <v/>
      </c>
      <c r="F230">
        <f>_xlfn.XLOOKUP(A230,'2023'!B:B,'2023'!AF:AF,"")</f>
        <v>1</v>
      </c>
      <c r="G230" t="str">
        <f>_xlfn.XLOOKUP(A230,'2023'!B:B,'2023'!AE:AE,"")</f>
        <v/>
      </c>
      <c r="H230">
        <f>_xlfn.XLOOKUP(A230,'2024'!B:B,'2024'!BW:BW,"")</f>
        <v>1</v>
      </c>
      <c r="I230">
        <f>_xlfn.XLOOKUP(A230,'2024'!B:B,'2024'!AZ:AZ,"")</f>
        <v>1</v>
      </c>
      <c r="J230">
        <f>_xlfn.XLOOKUP(A230,'2025'!A:A,'2025'!C:C,"")</f>
        <v>1</v>
      </c>
      <c r="K230">
        <f>_xlfn.XLOOKUP(A230,'2025'!A:A,'2025'!F:F,"")</f>
        <v>0</v>
      </c>
    </row>
    <row r="231" spans="1:11">
      <c r="A231" t="str">
        <v>Banco do Brasil</v>
      </c>
      <c r="B231" t="str">
        <f>_xlfn.XLOOKUP(A231,'2021'!A:A,'2021'!X:X,"")</f>
        <v/>
      </c>
      <c r="C231" t="str">
        <f>_xlfn.XLOOKUP(A231,'2021'!A:A,'2021'!V:V,"")</f>
        <v/>
      </c>
      <c r="D231" t="str">
        <f>_xlfn.XLOOKUP(A231,'2022'!A:A,'2022'!X:X,"")</f>
        <v/>
      </c>
      <c r="E231" t="str">
        <f>_xlfn.XLOOKUP(A231,'2022'!A:A,'2022'!W:W,"")</f>
        <v/>
      </c>
      <c r="F231" t="str">
        <f>_xlfn.XLOOKUP(A231,'2023'!B:B,'2023'!AF:AF,"")</f>
        <v/>
      </c>
      <c r="G231" t="str">
        <f>_xlfn.XLOOKUP(A231,'2023'!B:B,'2023'!AE:AE,"")</f>
        <v/>
      </c>
      <c r="H231" t="str">
        <f>_xlfn.XLOOKUP(A231,'2024'!B:B,'2024'!BW:BW,"")</f>
        <v/>
      </c>
      <c r="I231">
        <f>_xlfn.XLOOKUP(A231,'2024'!B:B,'2024'!AZ:AZ,"")</f>
        <v>0</v>
      </c>
      <c r="J231">
        <f>_xlfn.XLOOKUP(A231,'2025'!A:A,'2025'!C:C,"")</f>
        <v>0</v>
      </c>
      <c r="K231">
        <f>_xlfn.XLOOKUP(A231,'2025'!A:A,'2025'!F:F,"")</f>
        <v>0</v>
      </c>
    </row>
    <row r="232" spans="1:11">
      <c r="A232" t="str">
        <v>Publix Super Markets</v>
      </c>
      <c r="B232" t="str">
        <f>_xlfn.XLOOKUP(A232,'2021'!A:A,'2021'!X:X,"")</f>
        <v/>
      </c>
      <c r="C232" t="str">
        <f>_xlfn.XLOOKUP(A232,'2021'!A:A,'2021'!V:V,"")</f>
        <v/>
      </c>
      <c r="D232" t="str">
        <f>_xlfn.XLOOKUP(A232,'2022'!A:A,'2022'!X:X,"")</f>
        <v/>
      </c>
      <c r="E232" t="str">
        <f>_xlfn.XLOOKUP(A232,'2022'!A:A,'2022'!W:W,"")</f>
        <v/>
      </c>
      <c r="F232" t="str">
        <f>_xlfn.XLOOKUP(A232,'2023'!B:B,'2023'!AF:AF,"")</f>
        <v/>
      </c>
      <c r="G232" t="str">
        <f>_xlfn.XLOOKUP(A232,'2023'!B:B,'2023'!AE:AE,"")</f>
        <v/>
      </c>
      <c r="H232" t="str">
        <f>_xlfn.XLOOKUP(A232,'2024'!B:B,'2024'!BW:BW,"")</f>
        <v/>
      </c>
      <c r="I232">
        <f>_xlfn.XLOOKUP(A232,'2024'!B:B,'2024'!AZ:AZ,"")</f>
        <v>0</v>
      </c>
      <c r="J232">
        <f>_xlfn.XLOOKUP(A232,'2025'!A:A,'2025'!C:C,"")</f>
        <v>0</v>
      </c>
      <c r="K232">
        <f>_xlfn.XLOOKUP(A232,'2025'!A:A,'2025'!F:F,"")</f>
        <v>0</v>
      </c>
    </row>
    <row r="233" spans="1:11">
      <c r="A233" t="str">
        <v>Anheuser-Busch InBev</v>
      </c>
      <c r="B233">
        <f>_xlfn.XLOOKUP(A233,'2021'!A:A,'2021'!X:X,"")</f>
        <v>1</v>
      </c>
      <c r="C233" t="str">
        <f>_xlfn.XLOOKUP(A233,'2021'!A:A,'2021'!V:V,"")</f>
        <v/>
      </c>
      <c r="D233">
        <f>_xlfn.XLOOKUP(A233,'2022'!A:A,'2022'!X:X,"")</f>
        <v>1</v>
      </c>
      <c r="E233">
        <f>_xlfn.XLOOKUP(A233,'2022'!A:A,'2022'!W:W,"")</f>
        <v>1</v>
      </c>
      <c r="F233">
        <f>_xlfn.XLOOKUP(A233,'2023'!B:B,'2023'!AF:AF,"")</f>
        <v>1</v>
      </c>
      <c r="G233">
        <f>_xlfn.XLOOKUP(A233,'2023'!B:B,'2023'!AE:AE,"")</f>
        <v>1</v>
      </c>
      <c r="H233">
        <f>_xlfn.XLOOKUP(A233,'2024'!B:B,'2024'!BW:BW,"")</f>
        <v>1</v>
      </c>
      <c r="I233">
        <f>_xlfn.XLOOKUP(A233,'2024'!B:B,'2024'!AZ:AZ,"")</f>
        <v>1</v>
      </c>
      <c r="J233">
        <f>_xlfn.XLOOKUP(A233,'2025'!A:A,'2025'!C:C,"")</f>
        <v>1</v>
      </c>
      <c r="K233">
        <f>_xlfn.XLOOKUP(A233,'2025'!A:A,'2025'!F:F,"")</f>
        <v>1</v>
      </c>
    </row>
    <row r="234" spans="1:11">
      <c r="A234" t="str">
        <v>Chery Holding Group</v>
      </c>
      <c r="B234" t="str">
        <f>_xlfn.XLOOKUP(A234,'2021'!A:A,'2021'!X:X,"")</f>
        <v/>
      </c>
      <c r="C234" t="str">
        <f>_xlfn.XLOOKUP(A234,'2021'!A:A,'2021'!V:V,"")</f>
        <v/>
      </c>
      <c r="D234" t="str">
        <f>_xlfn.XLOOKUP(A234,'2022'!A:A,'2022'!X:X,"")</f>
        <v/>
      </c>
      <c r="E234" t="str">
        <f>_xlfn.XLOOKUP(A234,'2022'!A:A,'2022'!W:W,"")</f>
        <v/>
      </c>
      <c r="F234" t="str">
        <f>_xlfn.XLOOKUP(A234,'2023'!B:B,'2023'!AF:AF,"")</f>
        <v/>
      </c>
      <c r="G234" t="str">
        <f>_xlfn.XLOOKUP(A234,'2023'!B:B,'2023'!AE:AE,"")</f>
        <v/>
      </c>
      <c r="H234" t="str">
        <f>_xlfn.XLOOKUP(A234,'2024'!B:B,'2024'!BW:BW,"")</f>
        <v/>
      </c>
      <c r="I234">
        <f>_xlfn.XLOOKUP(A234,'2024'!B:B,'2024'!AZ:AZ,"")</f>
        <v>0</v>
      </c>
      <c r="J234">
        <f>_xlfn.XLOOKUP(A234,'2025'!A:A,'2025'!C:C,"")</f>
        <v>0</v>
      </c>
      <c r="K234">
        <f>_xlfn.XLOOKUP(A234,'2025'!A:A,'2025'!F:F,"")</f>
        <v>0</v>
      </c>
    </row>
    <row r="235" spans="1:11">
      <c r="A235" t="str">
        <v>Mizuho Financial Group</v>
      </c>
      <c r="B235" t="str">
        <f>_xlfn.XLOOKUP(A235,'2021'!A:A,'2021'!X:X,"")</f>
        <v/>
      </c>
      <c r="C235" t="str">
        <f>_xlfn.XLOOKUP(A235,'2021'!A:A,'2021'!V:V,"")</f>
        <v/>
      </c>
      <c r="D235" t="str">
        <f>_xlfn.XLOOKUP(A235,'2022'!A:A,'2022'!X:X,"")</f>
        <v/>
      </c>
      <c r="E235">
        <f>_xlfn.XLOOKUP(A235,'2022'!A:A,'2022'!W:W,"")</f>
        <v>1</v>
      </c>
      <c r="F235" t="str">
        <f>_xlfn.XLOOKUP(A235,'2023'!B:B,'2023'!AF:AF,"")</f>
        <v/>
      </c>
      <c r="G235">
        <f>_xlfn.XLOOKUP(A235,'2023'!B:B,'2023'!AE:AE,"")</f>
        <v>1</v>
      </c>
      <c r="H235" t="str">
        <f>_xlfn.XLOOKUP(A235,'2024'!B:B,'2024'!BW:BW,"")</f>
        <v/>
      </c>
      <c r="I235">
        <f>_xlfn.XLOOKUP(A235,'2024'!B:B,'2024'!AZ:AZ,"")</f>
        <v>1</v>
      </c>
      <c r="J235">
        <f>_xlfn.XLOOKUP(A235,'2025'!A:A,'2025'!C:C,"")</f>
        <v>0</v>
      </c>
      <c r="K235">
        <f>_xlfn.XLOOKUP(A235,'2025'!A:A,'2025'!F:F,"")</f>
        <v>1</v>
      </c>
    </row>
    <row r="236" spans="1:11">
      <c r="A236" t="str">
        <v>Jinchuan Group</v>
      </c>
      <c r="B236" t="str">
        <f>_xlfn.XLOOKUP(A236,'2021'!A:A,'2021'!X:X,"")</f>
        <v/>
      </c>
      <c r="C236" t="str">
        <f>_xlfn.XLOOKUP(A236,'2021'!A:A,'2021'!V:V,"")</f>
        <v/>
      </c>
      <c r="D236" t="str">
        <f>_xlfn.XLOOKUP(A236,'2022'!A:A,'2022'!X:X,"")</f>
        <v/>
      </c>
      <c r="E236" t="str">
        <f>_xlfn.XLOOKUP(A236,'2022'!A:A,'2022'!W:W,"")</f>
        <v/>
      </c>
      <c r="F236" t="str">
        <f>_xlfn.XLOOKUP(A236,'2023'!B:B,'2023'!AF:AF,"")</f>
        <v/>
      </c>
      <c r="G236" t="str">
        <f>_xlfn.XLOOKUP(A236,'2023'!B:B,'2023'!AE:AE,"")</f>
        <v/>
      </c>
      <c r="H236" t="str">
        <f>_xlfn.XLOOKUP(A236,'2024'!B:B,'2024'!BW:BW,"")</f>
        <v/>
      </c>
      <c r="I236">
        <f>_xlfn.XLOOKUP(A236,'2024'!B:B,'2024'!AZ:AZ,"")</f>
        <v>0</v>
      </c>
      <c r="J236">
        <f>_xlfn.XLOOKUP(A236,'2025'!A:A,'2025'!C:C,"")</f>
        <v>0</v>
      </c>
      <c r="K236">
        <f>_xlfn.XLOOKUP(A236,'2025'!A:A,'2025'!F:F,"")</f>
        <v>0</v>
      </c>
    </row>
    <row r="237" spans="1:11">
      <c r="A237" t="str">
        <v>Nationwide</v>
      </c>
      <c r="B237" t="str">
        <f>_xlfn.XLOOKUP(A237,'2021'!A:A,'2021'!X:X,"")</f>
        <v/>
      </c>
      <c r="C237" t="str">
        <f>_xlfn.XLOOKUP(A237,'2021'!A:A,'2021'!V:V,"")</f>
        <v/>
      </c>
      <c r="D237" t="str">
        <f>_xlfn.XLOOKUP(A237,'2022'!A:A,'2022'!X:X,"")</f>
        <v/>
      </c>
      <c r="E237" t="str">
        <f>_xlfn.XLOOKUP(A237,'2022'!A:A,'2022'!W:W,"")</f>
        <v/>
      </c>
      <c r="F237" t="str">
        <f>_xlfn.XLOOKUP(A237,'2023'!B:B,'2023'!AF:AF,"")</f>
        <v/>
      </c>
      <c r="G237">
        <f>_xlfn.XLOOKUP(A237,'2023'!B:B,'2023'!AE:AE,"")</f>
        <v>1</v>
      </c>
      <c r="H237" t="str">
        <f>_xlfn.XLOOKUP(A237,'2024'!B:B,'2024'!BW:BW,"")</f>
        <v/>
      </c>
      <c r="I237">
        <f>_xlfn.XLOOKUP(A237,'2024'!B:B,'2024'!AZ:AZ,"")</f>
        <v>1</v>
      </c>
      <c r="J237">
        <f>_xlfn.XLOOKUP(A237,'2025'!A:A,'2025'!C:C,"")</f>
        <v>0</v>
      </c>
      <c r="K237">
        <f>_xlfn.XLOOKUP(A237,'2025'!A:A,'2025'!F:F,"")</f>
        <v>1</v>
      </c>
    </row>
    <row r="238" spans="1:11">
      <c r="A238" t="str">
        <v>Edeka Zentrale</v>
      </c>
      <c r="B238" t="str">
        <f>_xlfn.XLOOKUP(A238,'2021'!A:A,'2021'!X:X,"")</f>
        <v/>
      </c>
      <c r="C238" t="str">
        <f>_xlfn.XLOOKUP(A238,'2021'!A:A,'2021'!V:V,"")</f>
        <v/>
      </c>
      <c r="D238" t="str">
        <f>_xlfn.XLOOKUP(A238,'2022'!A:A,'2022'!X:X,"")</f>
        <v/>
      </c>
      <c r="E238" t="str">
        <f>_xlfn.XLOOKUP(A238,'2022'!A:A,'2022'!W:W,"")</f>
        <v/>
      </c>
      <c r="F238" t="str">
        <f>_xlfn.XLOOKUP(A238,'2023'!B:B,'2023'!AF:AF,"")</f>
        <v/>
      </c>
      <c r="G238" t="str">
        <f>_xlfn.XLOOKUP(A238,'2023'!B:B,'2023'!AE:AE,"")</f>
        <v/>
      </c>
      <c r="H238" t="str">
        <f>_xlfn.XLOOKUP(A238,'2024'!B:B,'2024'!BW:BW,"")</f>
        <v/>
      </c>
      <c r="I238">
        <f>_xlfn.XLOOKUP(A238,'2024'!B:B,'2024'!AZ:AZ,"")</f>
        <v>1</v>
      </c>
      <c r="J238">
        <f>_xlfn.XLOOKUP(A238,'2025'!A:A,'2025'!C:C,"")</f>
        <v>1</v>
      </c>
      <c r="K238">
        <f>_xlfn.XLOOKUP(A238,'2025'!A:A,'2025'!F:F,"")</f>
        <v>1</v>
      </c>
    </row>
    <row r="239" spans="1:11">
      <c r="A239" t="str">
        <v>Daimler Truck Holding</v>
      </c>
      <c r="B239" t="str">
        <f>_xlfn.XLOOKUP(A239,'2021'!A:A,'2021'!X:X,"")</f>
        <v/>
      </c>
      <c r="C239" t="str">
        <f>_xlfn.XLOOKUP(A239,'2021'!A:A,'2021'!V:V,"")</f>
        <v/>
      </c>
      <c r="D239" t="str">
        <f>_xlfn.XLOOKUP(A239,'2022'!A:A,'2022'!X:X,"")</f>
        <v/>
      </c>
      <c r="E239" t="str">
        <f>_xlfn.XLOOKUP(A239,'2022'!A:A,'2022'!W:W,"")</f>
        <v/>
      </c>
      <c r="F239" t="str">
        <f>_xlfn.XLOOKUP(A239,'2023'!B:B,'2023'!AF:AF,"")</f>
        <v/>
      </c>
      <c r="G239" t="str">
        <f>_xlfn.XLOOKUP(A239,'2023'!B:B,'2023'!AE:AE,"")</f>
        <v/>
      </c>
      <c r="H239" t="str">
        <f>_xlfn.XLOOKUP(A239,'2024'!B:B,'2024'!BW:BW,"")</f>
        <v/>
      </c>
      <c r="I239">
        <f>_xlfn.XLOOKUP(A239,'2024'!B:B,'2024'!AZ:AZ,"")</f>
        <v>0</v>
      </c>
      <c r="J239">
        <f>_xlfn.XLOOKUP(A239,'2025'!A:A,'2025'!C:C,"")</f>
        <v>0</v>
      </c>
      <c r="K239">
        <f>_xlfn.XLOOKUP(A239,'2025'!A:A,'2025'!F:F,"")</f>
        <v>0</v>
      </c>
    </row>
    <row r="240" spans="1:11">
      <c r="A240" t="str">
        <v>TD Synnex</v>
      </c>
      <c r="B240" t="str">
        <f>_xlfn.XLOOKUP(A240,'2021'!A:A,'2021'!X:X,"")</f>
        <v/>
      </c>
      <c r="C240" t="str">
        <f>_xlfn.XLOOKUP(A240,'2021'!A:A,'2021'!V:V,"")</f>
        <v/>
      </c>
      <c r="D240" t="str">
        <f>_xlfn.XLOOKUP(A240,'2022'!A:A,'2022'!X:X,"")</f>
        <v/>
      </c>
      <c r="E240">
        <f>_xlfn.XLOOKUP(A240,'2022'!A:A,'2022'!W:W,"")</f>
        <v>1</v>
      </c>
      <c r="F240" t="str">
        <f>_xlfn.XLOOKUP(A240,'2023'!B:B,'2023'!AF:AF,"")</f>
        <v/>
      </c>
      <c r="G240">
        <f>_xlfn.XLOOKUP(A240,'2023'!B:B,'2023'!AE:AE,"")</f>
        <v>1</v>
      </c>
      <c r="H240">
        <f>_xlfn.XLOOKUP(A240,'2024'!B:B,'2024'!BW:BW,"")</f>
        <v>1</v>
      </c>
      <c r="I240">
        <f>_xlfn.XLOOKUP(A240,'2024'!B:B,'2024'!AZ:AZ,"")</f>
        <v>1</v>
      </c>
      <c r="J240">
        <f>_xlfn.XLOOKUP(A240,'2025'!A:A,'2025'!C:C,"")</f>
        <v>1</v>
      </c>
      <c r="K240">
        <f>_xlfn.XLOOKUP(A240,'2025'!A:A,'2025'!F:F,"")</f>
        <v>1</v>
      </c>
    </row>
    <row r="241" spans="1:11">
      <c r="A241" t="str">
        <v>Bank of Montreal</v>
      </c>
      <c r="B241" t="str">
        <f>_xlfn.XLOOKUP(A241,'2021'!A:A,'2021'!X:X,"")</f>
        <v/>
      </c>
      <c r="C241">
        <f>_xlfn.XLOOKUP(A241,'2021'!A:A,'2021'!V:V,"")</f>
        <v>1</v>
      </c>
      <c r="D241" t="str">
        <f>_xlfn.XLOOKUP(A241,'2022'!A:A,'2022'!X:X,"")</f>
        <v/>
      </c>
      <c r="E241" t="str">
        <f>_xlfn.XLOOKUP(A241,'2022'!A:A,'2022'!W:W,"")</f>
        <v/>
      </c>
      <c r="F241" t="str">
        <f>_xlfn.XLOOKUP(A241,'2023'!B:B,'2023'!AF:AF,"")</f>
        <v/>
      </c>
      <c r="G241">
        <f>_xlfn.XLOOKUP(A241,'2023'!B:B,'2023'!AE:AE,"")</f>
        <v>1</v>
      </c>
      <c r="H241" t="str">
        <f>_xlfn.XLOOKUP(A241,'2024'!B:B,'2024'!BW:BW,"")</f>
        <v/>
      </c>
      <c r="I241">
        <f>_xlfn.XLOOKUP(A241,'2024'!B:B,'2024'!AZ:AZ,"")</f>
        <v>1</v>
      </c>
      <c r="J241">
        <f>_xlfn.XLOOKUP(A241,'2025'!A:A,'2025'!C:C,"")</f>
        <v>0</v>
      </c>
      <c r="K241">
        <f>_xlfn.XLOOKUP(A241,'2025'!A:A,'2025'!F:F,"")</f>
        <v>1</v>
      </c>
    </row>
    <row r="242" spans="1:11">
      <c r="A242" t="str">
        <v>XMXYG</v>
      </c>
      <c r="B242" t="str">
        <f>_xlfn.XLOOKUP(A242,'2021'!A:A,'2021'!X:X,"")</f>
        <v/>
      </c>
      <c r="C242" t="str">
        <f>_xlfn.XLOOKUP(A242,'2021'!A:A,'2021'!V:V,"")</f>
        <v/>
      </c>
      <c r="D242" t="str">
        <f>_xlfn.XLOOKUP(A242,'2022'!A:A,'2022'!X:X,"")</f>
        <v/>
      </c>
      <c r="E242" t="str">
        <f>_xlfn.XLOOKUP(A242,'2022'!A:A,'2022'!W:W,"")</f>
        <v/>
      </c>
      <c r="F242" t="str">
        <f>_xlfn.XLOOKUP(A242,'2023'!B:B,'2023'!AF:AF,"")</f>
        <v/>
      </c>
      <c r="G242" t="str">
        <f>_xlfn.XLOOKUP(A242,'2023'!B:B,'2023'!AE:AE,"")</f>
        <v/>
      </c>
      <c r="H242" t="str">
        <f>_xlfn.XLOOKUP(A242,'2024'!B:B,'2024'!BW:BW,"")</f>
        <v/>
      </c>
      <c r="I242">
        <f>_xlfn.XLOOKUP(A242,'2024'!B:B,'2024'!AZ:AZ,"")</f>
        <v>0</v>
      </c>
      <c r="J242">
        <f>_xlfn.XLOOKUP(A242,'2025'!A:A,'2025'!C:C,"")</f>
        <v>0</v>
      </c>
      <c r="K242">
        <f>_xlfn.XLOOKUP(A242,'2025'!A:A,'2025'!F:F,"")</f>
        <v>0</v>
      </c>
    </row>
    <row r="243" spans="1:11">
      <c r="A243" t="str">
        <v>Industrial Bank</v>
      </c>
      <c r="B243" t="str">
        <f>_xlfn.XLOOKUP(A243,'2021'!A:A,'2021'!X:X,"")</f>
        <v/>
      </c>
      <c r="C243" t="str">
        <f>_xlfn.XLOOKUP(A243,'2021'!A:A,'2021'!V:V,"")</f>
        <v/>
      </c>
      <c r="D243" t="str">
        <f>_xlfn.XLOOKUP(A243,'2022'!A:A,'2022'!X:X,"")</f>
        <v/>
      </c>
      <c r="E243" t="str">
        <f>_xlfn.XLOOKUP(A243,'2022'!A:A,'2022'!W:W,"")</f>
        <v/>
      </c>
      <c r="F243" t="str">
        <f>_xlfn.XLOOKUP(A243,'2023'!B:B,'2023'!AF:AF,"")</f>
        <v/>
      </c>
      <c r="G243" t="str">
        <f>_xlfn.XLOOKUP(A243,'2023'!B:B,'2023'!AE:AE,"")</f>
        <v/>
      </c>
      <c r="H243" t="str">
        <f>_xlfn.XLOOKUP(A243,'2024'!B:B,'2024'!BW:BW,"")</f>
        <v/>
      </c>
      <c r="I243">
        <f>_xlfn.XLOOKUP(A243,'2024'!B:B,'2024'!AZ:AZ,"")</f>
        <v>0</v>
      </c>
      <c r="J243">
        <f>_xlfn.XLOOKUP(A243,'2025'!A:A,'2025'!C:C,"")</f>
        <v>0</v>
      </c>
      <c r="K243">
        <f>_xlfn.XLOOKUP(A243,'2025'!A:A,'2025'!F:F,"")</f>
        <v>0</v>
      </c>
    </row>
    <row r="244" spans="1:11">
      <c r="A244" t="str">
        <v>United Airlines Holdings</v>
      </c>
      <c r="B244" t="str">
        <f>_xlfn.XLOOKUP(A244,'2021'!A:A,'2021'!X:X,"")</f>
        <v/>
      </c>
      <c r="C244" t="str">
        <f>_xlfn.XLOOKUP(A244,'2021'!A:A,'2021'!V:V,"")</f>
        <v/>
      </c>
      <c r="D244" t="str">
        <f>_xlfn.XLOOKUP(A244,'2022'!A:A,'2022'!X:X,"")</f>
        <v/>
      </c>
      <c r="E244" t="str">
        <f>_xlfn.XLOOKUP(A244,'2022'!A:A,'2022'!W:W,"")</f>
        <v/>
      </c>
      <c r="F244" t="str">
        <f>_xlfn.XLOOKUP(A244,'2023'!B:B,'2023'!AF:AF,"")</f>
        <v/>
      </c>
      <c r="G244">
        <f>_xlfn.XLOOKUP(A244,'2023'!B:B,'2023'!AE:AE,"")</f>
        <v>1</v>
      </c>
      <c r="H244">
        <f>_xlfn.XLOOKUP(A244,'2024'!B:B,'2024'!BW:BW,"")</f>
        <v>1</v>
      </c>
      <c r="I244">
        <f>_xlfn.XLOOKUP(A244,'2024'!B:B,'2024'!AZ:AZ,"")</f>
        <v>1</v>
      </c>
      <c r="J244">
        <f>_xlfn.XLOOKUP(A244,'2025'!A:A,'2025'!C:C,"")</f>
        <v>1</v>
      </c>
      <c r="K244">
        <f>_xlfn.XLOOKUP(A244,'2025'!A:A,'2025'!F:F,"")</f>
        <v>1</v>
      </c>
    </row>
    <row r="245" spans="1:11">
      <c r="A245" t="str">
        <v>Nippon Steel</v>
      </c>
      <c r="B245" t="str">
        <f>_xlfn.XLOOKUP(A245,'2021'!A:A,'2021'!X:X,"")</f>
        <v/>
      </c>
      <c r="C245" t="str">
        <f>_xlfn.XLOOKUP(A245,'2021'!A:A,'2021'!V:V,"")</f>
        <v/>
      </c>
      <c r="D245" t="str">
        <f>_xlfn.XLOOKUP(A245,'2022'!A:A,'2022'!X:X,"")</f>
        <v/>
      </c>
      <c r="E245" t="str">
        <f>_xlfn.XLOOKUP(A245,'2022'!A:A,'2022'!W:W,"")</f>
        <v/>
      </c>
      <c r="F245" t="str">
        <f>_xlfn.XLOOKUP(A245,'2023'!B:B,'2023'!AF:AF,"")</f>
        <v/>
      </c>
      <c r="G245" t="str">
        <f>_xlfn.XLOOKUP(A245,'2023'!B:B,'2023'!AE:AE,"")</f>
        <v/>
      </c>
      <c r="H245" t="str">
        <f>_xlfn.XLOOKUP(A245,'2024'!B:B,'2024'!BW:BW,"")</f>
        <v/>
      </c>
      <c r="I245" t="str">
        <f>_xlfn.XLOOKUP(A245,'2024'!B:B,'2024'!AZ:AZ,"")</f>
        <v/>
      </c>
      <c r="J245">
        <f>_xlfn.XLOOKUP(A245,'2025'!A:A,'2025'!C:C,"")</f>
        <v>0</v>
      </c>
      <c r="K245">
        <f>_xlfn.XLOOKUP(A245,'2025'!A:A,'2025'!F:F,"")</f>
        <v>0</v>
      </c>
    </row>
    <row r="246" spans="1:11">
      <c r="A246" t="str">
        <v>ConocoPhillips</v>
      </c>
      <c r="B246" t="str">
        <f>_xlfn.XLOOKUP(A246,'2021'!A:A,'2021'!X:X,"")</f>
        <v/>
      </c>
      <c r="C246" t="str">
        <f>_xlfn.XLOOKUP(A246,'2021'!A:A,'2021'!V:V,"")</f>
        <v/>
      </c>
      <c r="D246" t="str">
        <f>_xlfn.XLOOKUP(A246,'2022'!A:A,'2022'!X:X,"")</f>
        <v/>
      </c>
      <c r="E246">
        <f>_xlfn.XLOOKUP(A246,'2022'!A:A,'2022'!W:W,"")</f>
        <v>1</v>
      </c>
      <c r="F246" t="str">
        <f>_xlfn.XLOOKUP(A246,'2023'!B:B,'2023'!AF:AF,"")</f>
        <v/>
      </c>
      <c r="G246">
        <f>_xlfn.XLOOKUP(A246,'2023'!B:B,'2023'!AE:AE,"")</f>
        <v>1</v>
      </c>
      <c r="H246" t="str">
        <f>_xlfn.XLOOKUP(A246,'2024'!B:B,'2024'!BW:BW,"")</f>
        <v/>
      </c>
      <c r="I246">
        <f>_xlfn.XLOOKUP(A246,'2024'!B:B,'2024'!AZ:AZ,"")</f>
        <v>1</v>
      </c>
      <c r="J246">
        <f>_xlfn.XLOOKUP(A246,'2025'!A:A,'2025'!C:C,"")</f>
        <v>0</v>
      </c>
      <c r="K246">
        <f>_xlfn.XLOOKUP(A246,'2025'!A:A,'2025'!F:F,"")</f>
        <v>1</v>
      </c>
    </row>
    <row r="247" spans="1:11">
      <c r="A247" t="str">
        <v>Midea Group</v>
      </c>
      <c r="B247" t="str">
        <f>_xlfn.XLOOKUP(A247,'2021'!A:A,'2021'!X:X,"")</f>
        <v/>
      </c>
      <c r="C247" t="str">
        <f>_xlfn.XLOOKUP(A247,'2021'!A:A,'2021'!V:V,"")</f>
        <v/>
      </c>
      <c r="D247" t="str">
        <f>_xlfn.XLOOKUP(A247,'2022'!A:A,'2022'!X:X,"")</f>
        <v/>
      </c>
      <c r="E247" t="str">
        <f>_xlfn.XLOOKUP(A247,'2022'!A:A,'2022'!W:W,"")</f>
        <v/>
      </c>
      <c r="F247" t="str">
        <f>_xlfn.XLOOKUP(A247,'2023'!B:B,'2023'!AF:AF,"")</f>
        <v/>
      </c>
      <c r="G247" t="str">
        <f>_xlfn.XLOOKUP(A247,'2023'!B:B,'2023'!AE:AE,"")</f>
        <v/>
      </c>
      <c r="H247" t="str">
        <f>_xlfn.XLOOKUP(A247,'2024'!B:B,'2024'!BW:BW,"")</f>
        <v/>
      </c>
      <c r="I247">
        <f>_xlfn.XLOOKUP(A247,'2024'!B:B,'2024'!AZ:AZ,"")</f>
        <v>0</v>
      </c>
      <c r="J247">
        <f>_xlfn.XLOOKUP(A247,'2025'!A:A,'2025'!C:C,"")</f>
        <v>0</v>
      </c>
      <c r="K247">
        <f>_xlfn.XLOOKUP(A247,'2025'!A:A,'2025'!F:F,"")</f>
        <v>0</v>
      </c>
    </row>
    <row r="248" spans="1:11">
      <c r="A248" t="str">
        <v>Tsingshan Holding Group</v>
      </c>
      <c r="B248" t="str">
        <f>_xlfn.XLOOKUP(A248,'2021'!A:A,'2021'!X:X,"")</f>
        <v/>
      </c>
      <c r="C248" t="str">
        <f>_xlfn.XLOOKUP(A248,'2021'!A:A,'2021'!V:V,"")</f>
        <v/>
      </c>
      <c r="D248" t="str">
        <f>_xlfn.XLOOKUP(A248,'2022'!A:A,'2022'!X:X,"")</f>
        <v/>
      </c>
      <c r="E248" t="str">
        <f>_xlfn.XLOOKUP(A248,'2022'!A:A,'2022'!W:W,"")</f>
        <v/>
      </c>
      <c r="F248" t="str">
        <f>_xlfn.XLOOKUP(A248,'2023'!B:B,'2023'!AF:AF,"")</f>
        <v/>
      </c>
      <c r="G248" t="str">
        <f>_xlfn.XLOOKUP(A248,'2023'!B:B,'2023'!AE:AE,"")</f>
        <v/>
      </c>
      <c r="H248" t="str">
        <f>_xlfn.XLOOKUP(A248,'2024'!B:B,'2024'!BW:BW,"")</f>
        <v/>
      </c>
      <c r="I248">
        <f>_xlfn.XLOOKUP(A248,'2024'!B:B,'2024'!AZ:AZ,"")</f>
        <v>0</v>
      </c>
      <c r="J248">
        <f>_xlfn.XLOOKUP(A248,'2025'!A:A,'2025'!C:C,"")</f>
        <v>0</v>
      </c>
      <c r="K248">
        <f>_xlfn.XLOOKUP(A248,'2025'!A:A,'2025'!F:F,"")</f>
        <v>0</v>
      </c>
    </row>
    <row r="249" spans="1:11">
      <c r="A249" t="str">
        <v>TJX</v>
      </c>
      <c r="B249" t="str">
        <f>_xlfn.XLOOKUP(A249,'2021'!A:A,'2021'!X:X,"")</f>
        <v/>
      </c>
      <c r="C249" t="str">
        <f>_xlfn.XLOOKUP(A249,'2021'!A:A,'2021'!V:V,"")</f>
        <v/>
      </c>
      <c r="D249" t="str">
        <f>_xlfn.XLOOKUP(A249,'2022'!A:A,'2022'!X:X,"")</f>
        <v/>
      </c>
      <c r="E249">
        <f>_xlfn.XLOOKUP(A249,'2022'!A:A,'2022'!W:W,"")</f>
        <v>1</v>
      </c>
      <c r="F249" t="str">
        <f>_xlfn.XLOOKUP(A249,'2023'!B:B,'2023'!AF:AF,"")</f>
        <v/>
      </c>
      <c r="G249">
        <f>_xlfn.XLOOKUP(A249,'2023'!B:B,'2023'!AE:AE,"")</f>
        <v>1</v>
      </c>
      <c r="H249" t="str">
        <f>_xlfn.XLOOKUP(A249,'2024'!B:B,'2024'!BW:BW,"")</f>
        <v/>
      </c>
      <c r="I249">
        <f>_xlfn.XLOOKUP(A249,'2024'!B:B,'2024'!AZ:AZ,"")</f>
        <v>1</v>
      </c>
      <c r="J249">
        <f>_xlfn.XLOOKUP(A249,'2025'!A:A,'2025'!C:C,"")</f>
        <v>0</v>
      </c>
      <c r="K249">
        <f>_xlfn.XLOOKUP(A249,'2025'!A:A,'2025'!F:F,"")</f>
        <v>1</v>
      </c>
    </row>
    <row r="250" spans="1:11">
      <c r="A250" t="str">
        <v>AbbVie</v>
      </c>
      <c r="B250" t="str">
        <f>_xlfn.XLOOKUP(A250,'2021'!A:A,'2021'!X:X,"")</f>
        <v/>
      </c>
      <c r="C250" t="str">
        <f>_xlfn.XLOOKUP(A250,'2021'!A:A,'2021'!V:V,"")</f>
        <v/>
      </c>
      <c r="D250" t="str">
        <f>_xlfn.XLOOKUP(A250,'2022'!A:A,'2022'!X:X,"")</f>
        <v/>
      </c>
      <c r="E250" t="str">
        <f>_xlfn.XLOOKUP(A250,'2022'!A:A,'2022'!W:W,"")</f>
        <v/>
      </c>
      <c r="F250">
        <f>_xlfn.XLOOKUP(A250,'2023'!B:B,'2023'!AF:AF,"")</f>
        <v>1</v>
      </c>
      <c r="G250" t="str">
        <f>_xlfn.XLOOKUP(A250,'2023'!B:B,'2023'!AE:AE,"")</f>
        <v/>
      </c>
      <c r="H250">
        <f>_xlfn.XLOOKUP(A250,'2024'!B:B,'2024'!BW:BW,"")</f>
        <v>1</v>
      </c>
      <c r="I250">
        <f>_xlfn.XLOOKUP(A250,'2024'!B:B,'2024'!AZ:AZ,"")</f>
        <v>1</v>
      </c>
      <c r="J250">
        <f>_xlfn.XLOOKUP(A250,'2025'!A:A,'2025'!C:C,"")</f>
        <v>1</v>
      </c>
      <c r="K250">
        <f>_xlfn.XLOOKUP(A250,'2025'!A:A,'2025'!F:F,"")</f>
        <v>0</v>
      </c>
    </row>
    <row r="251" spans="1:11">
      <c r="A251" t="str">
        <v>Enterprise Products Partners</v>
      </c>
      <c r="B251" t="str">
        <f>_xlfn.XLOOKUP(A251,'2021'!A:A,'2021'!X:X,"")</f>
        <v/>
      </c>
      <c r="C251" t="str">
        <f>_xlfn.XLOOKUP(A251,'2021'!A:A,'2021'!V:V,"")</f>
        <v/>
      </c>
      <c r="D251" t="str">
        <f>_xlfn.XLOOKUP(A251,'2022'!A:A,'2022'!X:X,"")</f>
        <v/>
      </c>
      <c r="E251" t="str">
        <f>_xlfn.XLOOKUP(A251,'2022'!A:A,'2022'!W:W,"")</f>
        <v/>
      </c>
      <c r="F251" t="str">
        <f>_xlfn.XLOOKUP(A251,'2023'!B:B,'2023'!AF:AF,"")</f>
        <v/>
      </c>
      <c r="G251" t="str">
        <f>_xlfn.XLOOKUP(A251,'2023'!B:B,'2023'!AE:AE,"")</f>
        <v/>
      </c>
      <c r="H251" t="str">
        <f>_xlfn.XLOOKUP(A251,'2024'!B:B,'2024'!BW:BW,"")</f>
        <v/>
      </c>
      <c r="I251">
        <f>_xlfn.XLOOKUP(A251,'2024'!B:B,'2024'!AZ:AZ,"")</f>
        <v>0</v>
      </c>
      <c r="J251">
        <f>_xlfn.XLOOKUP(A251,'2025'!A:A,'2025'!C:C,"")</f>
        <v>0</v>
      </c>
      <c r="K251">
        <f>_xlfn.XLOOKUP(A251,'2025'!A:A,'2025'!F:F,"")</f>
        <v>0</v>
      </c>
    </row>
    <row r="252" spans="1:11">
      <c r="A252" t="str">
        <v>China Pacific Insurance (Group)</v>
      </c>
      <c r="B252" t="str">
        <f>_xlfn.XLOOKUP(A252,'2021'!A:A,'2021'!X:X,"")</f>
        <v/>
      </c>
      <c r="C252" t="str">
        <f>_xlfn.XLOOKUP(A252,'2021'!A:A,'2021'!V:V,"")</f>
        <v/>
      </c>
      <c r="D252" t="str">
        <f>_xlfn.XLOOKUP(A252,'2022'!A:A,'2022'!X:X,"")</f>
        <v/>
      </c>
      <c r="E252" t="str">
        <f>_xlfn.XLOOKUP(A252,'2022'!A:A,'2022'!W:W,"")</f>
        <v/>
      </c>
      <c r="F252" t="str">
        <f>_xlfn.XLOOKUP(A252,'2023'!B:B,'2023'!AF:AF,"")</f>
        <v/>
      </c>
      <c r="G252" t="str">
        <f>_xlfn.XLOOKUP(A252,'2023'!B:B,'2023'!AE:AE,"")</f>
        <v/>
      </c>
      <c r="H252" t="str">
        <f>_xlfn.XLOOKUP(A252,'2024'!B:B,'2024'!BW:BW,"")</f>
        <v/>
      </c>
      <c r="I252">
        <f>_xlfn.XLOOKUP(A252,'2024'!B:B,'2024'!AZ:AZ,"")</f>
        <v>0</v>
      </c>
      <c r="J252">
        <f>_xlfn.XLOOKUP(A252,'2025'!A:A,'2025'!C:C,"")</f>
        <v>0</v>
      </c>
      <c r="K252">
        <f>_xlfn.XLOOKUP(A252,'2025'!A:A,'2025'!F:F,"")</f>
        <v>0</v>
      </c>
    </row>
    <row r="253" spans="1:11">
      <c r="A253" t="str">
        <v>Guangzhou Automobile Industry Group</v>
      </c>
      <c r="B253" t="str">
        <f>_xlfn.XLOOKUP(A253,'2021'!A:A,'2021'!X:X,"")</f>
        <v/>
      </c>
      <c r="C253" t="str">
        <f>_xlfn.XLOOKUP(A253,'2021'!A:A,'2021'!V:V,"")</f>
        <v/>
      </c>
      <c r="D253" t="str">
        <f>_xlfn.XLOOKUP(A253,'2022'!A:A,'2022'!X:X,"")</f>
        <v/>
      </c>
      <c r="E253" t="str">
        <f>_xlfn.XLOOKUP(A253,'2022'!A:A,'2022'!W:W,"")</f>
        <v/>
      </c>
      <c r="F253" t="str">
        <f>_xlfn.XLOOKUP(A253,'2023'!B:B,'2023'!AF:AF,"")</f>
        <v/>
      </c>
      <c r="G253" t="str">
        <f>_xlfn.XLOOKUP(A253,'2023'!B:B,'2023'!AE:AE,"")</f>
        <v/>
      </c>
      <c r="H253" t="str">
        <f>_xlfn.XLOOKUP(A253,'2024'!B:B,'2024'!BW:BW,"")</f>
        <v/>
      </c>
      <c r="I253">
        <f>_xlfn.XLOOKUP(A253,'2024'!B:B,'2024'!AZ:AZ,"")</f>
        <v>0</v>
      </c>
      <c r="J253">
        <f>_xlfn.XLOOKUP(A253,'2025'!A:A,'2025'!C:C,"")</f>
        <v>0</v>
      </c>
      <c r="K253">
        <f>_xlfn.XLOOKUP(A253,'2025'!A:A,'2025'!F:F,"")</f>
        <v>0</v>
      </c>
    </row>
    <row r="254" spans="1:11">
      <c r="A254" t="str">
        <v>Bank of Nova Scotia</v>
      </c>
      <c r="B254" t="str">
        <f>_xlfn.XLOOKUP(A254,'2021'!A:A,'2021'!X:X,"")</f>
        <v/>
      </c>
      <c r="C254" t="str">
        <f>_xlfn.XLOOKUP(A254,'2021'!A:A,'2021'!V:V,"")</f>
        <v/>
      </c>
      <c r="D254" t="str">
        <f>_xlfn.XLOOKUP(A254,'2022'!A:A,'2022'!X:X,"")</f>
        <v/>
      </c>
      <c r="E254">
        <f>_xlfn.XLOOKUP(A254,'2022'!A:A,'2022'!W:W,"")</f>
        <v>1</v>
      </c>
      <c r="F254" t="str">
        <f>_xlfn.XLOOKUP(A254,'2023'!B:B,'2023'!AF:AF,"")</f>
        <v/>
      </c>
      <c r="G254">
        <f>_xlfn.XLOOKUP(A254,'2023'!B:B,'2023'!AE:AE,"")</f>
        <v>1</v>
      </c>
      <c r="H254" t="str">
        <f>_xlfn.XLOOKUP(A254,'2024'!B:B,'2024'!BW:BW,"")</f>
        <v/>
      </c>
      <c r="I254">
        <f>_xlfn.XLOOKUP(A254,'2024'!B:B,'2024'!AZ:AZ,"")</f>
        <v>1</v>
      </c>
      <c r="J254">
        <f>_xlfn.XLOOKUP(A254,'2025'!A:A,'2025'!C:C,"")</f>
        <v>0</v>
      </c>
      <c r="K254">
        <f>_xlfn.XLOOKUP(A254,'2025'!A:A,'2025'!F:F,"")</f>
        <v>1</v>
      </c>
    </row>
    <row r="255" spans="1:11">
      <c r="A255" t="str">
        <v>HBIS Group</v>
      </c>
      <c r="B255" t="str">
        <f>_xlfn.XLOOKUP(A255,'2021'!A:A,'2021'!X:X,"")</f>
        <v/>
      </c>
      <c r="C255" t="str">
        <f>_xlfn.XLOOKUP(A255,'2021'!A:A,'2021'!V:V,"")</f>
        <v/>
      </c>
      <c r="D255" t="str">
        <f>_xlfn.XLOOKUP(A255,'2022'!A:A,'2022'!X:X,"")</f>
        <v/>
      </c>
      <c r="E255" t="str">
        <f>_xlfn.XLOOKUP(A255,'2022'!A:A,'2022'!W:W,"")</f>
        <v/>
      </c>
      <c r="F255" t="str">
        <f>_xlfn.XLOOKUP(A255,'2023'!B:B,'2023'!AF:AF,"")</f>
        <v/>
      </c>
      <c r="G255" t="str">
        <f>_xlfn.XLOOKUP(A255,'2023'!B:B,'2023'!AE:AE,"")</f>
        <v/>
      </c>
      <c r="H255" t="str">
        <f>_xlfn.XLOOKUP(A255,'2024'!B:B,'2024'!BW:BW,"")</f>
        <v/>
      </c>
      <c r="I255">
        <f>_xlfn.XLOOKUP(A255,'2024'!B:B,'2024'!AZ:AZ,"")</f>
        <v>0</v>
      </c>
      <c r="J255">
        <f>_xlfn.XLOOKUP(A255,'2025'!A:A,'2025'!C:C,"")</f>
        <v>0</v>
      </c>
      <c r="K255">
        <f>_xlfn.XLOOKUP(A255,'2025'!A:A,'2025'!F:F,"")</f>
        <v>0</v>
      </c>
    </row>
    <row r="256" spans="1:11">
      <c r="A256" t="str">
        <v>Intesa Sanpaolo</v>
      </c>
      <c r="B256" t="str">
        <f>_xlfn.XLOOKUP(A256,'2021'!A:A,'2021'!X:X,"")</f>
        <v/>
      </c>
      <c r="C256" t="str">
        <f>_xlfn.XLOOKUP(A256,'2021'!A:A,'2021'!V:V,"")</f>
        <v/>
      </c>
      <c r="D256" t="str">
        <f>_xlfn.XLOOKUP(A256,'2022'!A:A,'2022'!X:X,"")</f>
        <v/>
      </c>
      <c r="E256">
        <f>_xlfn.XLOOKUP(A256,'2022'!A:A,'2022'!W:W,"")</f>
        <v>1</v>
      </c>
      <c r="F256" t="str">
        <f>_xlfn.XLOOKUP(A256,'2023'!B:B,'2023'!AF:AF,"")</f>
        <v/>
      </c>
      <c r="G256">
        <f>_xlfn.XLOOKUP(A256,'2023'!B:B,'2023'!AE:AE,"")</f>
        <v>1</v>
      </c>
      <c r="H256" t="str">
        <f>_xlfn.XLOOKUP(A256,'2024'!B:B,'2024'!BW:BW,"")</f>
        <v/>
      </c>
      <c r="I256">
        <f>_xlfn.XLOOKUP(A256,'2024'!B:B,'2024'!AZ:AZ,"")</f>
        <v>1</v>
      </c>
      <c r="J256">
        <f>_xlfn.XLOOKUP(A256,'2025'!A:A,'2025'!C:C,"")</f>
        <v>1</v>
      </c>
      <c r="K256">
        <f>_xlfn.XLOOKUP(A256,'2025'!A:A,'2025'!F:F,"")</f>
        <v>1</v>
      </c>
    </row>
    <row r="257" spans="1:11">
      <c r="A257" t="str">
        <v>China Huaneng Group</v>
      </c>
      <c r="B257" t="str">
        <f>_xlfn.XLOOKUP(A257,'2021'!A:A,'2021'!X:X,"")</f>
        <v/>
      </c>
      <c r="C257" t="str">
        <f>_xlfn.XLOOKUP(A257,'2021'!A:A,'2021'!V:V,"")</f>
        <v/>
      </c>
      <c r="D257" t="str">
        <f>_xlfn.XLOOKUP(A257,'2022'!A:A,'2022'!X:X,"")</f>
        <v/>
      </c>
      <c r="E257" t="str">
        <f>_xlfn.XLOOKUP(A257,'2022'!A:A,'2022'!W:W,"")</f>
        <v/>
      </c>
      <c r="F257" t="str">
        <f>_xlfn.XLOOKUP(A257,'2023'!B:B,'2023'!AF:AF,"")</f>
        <v/>
      </c>
      <c r="G257" t="str">
        <f>_xlfn.XLOOKUP(A257,'2023'!B:B,'2023'!AE:AE,"")</f>
        <v/>
      </c>
      <c r="H257" t="str">
        <f>_xlfn.XLOOKUP(A257,'2024'!B:B,'2024'!BW:BW,"")</f>
        <v/>
      </c>
      <c r="I257">
        <f>_xlfn.XLOOKUP(A257,'2024'!B:B,'2024'!AZ:AZ,"")</f>
        <v>0</v>
      </c>
      <c r="J257">
        <f>_xlfn.XLOOKUP(A257,'2025'!A:A,'2025'!C:C,"")</f>
        <v>0</v>
      </c>
      <c r="K257">
        <f>_xlfn.XLOOKUP(A257,'2025'!A:A,'2025'!F:F,"")</f>
        <v>0</v>
      </c>
    </row>
    <row r="258" spans="1:11">
      <c r="A258" t="str">
        <v>Chubb</v>
      </c>
      <c r="B258" t="str">
        <f>_xlfn.XLOOKUP(A258,'2021'!A:A,'2021'!X:X,"")</f>
        <v/>
      </c>
      <c r="C258" t="str">
        <f>_xlfn.XLOOKUP(A258,'2021'!A:A,'2021'!V:V,"")</f>
        <v/>
      </c>
      <c r="D258" t="str">
        <f>_xlfn.XLOOKUP(A258,'2022'!A:A,'2022'!X:X,"")</f>
        <v/>
      </c>
      <c r="E258" t="str">
        <f>_xlfn.XLOOKUP(A258,'2022'!A:A,'2022'!W:W,"")</f>
        <v/>
      </c>
      <c r="F258" t="str">
        <f>_xlfn.XLOOKUP(A258,'2023'!B:B,'2023'!AF:AF,"")</f>
        <v/>
      </c>
      <c r="G258" t="str">
        <f>_xlfn.XLOOKUP(A258,'2023'!B:B,'2023'!AE:AE,"")</f>
        <v/>
      </c>
      <c r="H258" t="str">
        <f>_xlfn.XLOOKUP(A258,'2024'!B:B,'2024'!BW:BW,"")</f>
        <v/>
      </c>
      <c r="I258">
        <f>_xlfn.XLOOKUP(A258,'2024'!B:B,'2024'!AZ:AZ,"")</f>
        <v>0</v>
      </c>
      <c r="J258">
        <f>_xlfn.XLOOKUP(A258,'2025'!A:A,'2025'!C:C,"")</f>
        <v>0</v>
      </c>
      <c r="K258">
        <f>_xlfn.XLOOKUP(A258,'2025'!A:A,'2025'!F:F,"")</f>
        <v>0</v>
      </c>
    </row>
    <row r="259" spans="1:11">
      <c r="A259" t="str">
        <v>HDFC Bank</v>
      </c>
      <c r="B259" t="str">
        <f>_xlfn.XLOOKUP(A259,'2021'!A:A,'2021'!X:X,"")</f>
        <v/>
      </c>
      <c r="C259" t="str">
        <f>_xlfn.XLOOKUP(A259,'2021'!A:A,'2021'!V:V,"")</f>
        <v/>
      </c>
      <c r="D259" t="str">
        <f>_xlfn.XLOOKUP(A259,'2022'!A:A,'2022'!X:X,"")</f>
        <v/>
      </c>
      <c r="E259" t="str">
        <f>_xlfn.XLOOKUP(A259,'2022'!A:A,'2022'!W:W,"")</f>
        <v/>
      </c>
      <c r="F259" t="str">
        <f>_xlfn.XLOOKUP(A259,'2023'!B:B,'2023'!AF:AF,"")</f>
        <v/>
      </c>
      <c r="G259" t="str">
        <f>_xlfn.XLOOKUP(A259,'2023'!B:B,'2023'!AE:AE,"")</f>
        <v/>
      </c>
      <c r="H259" t="str">
        <f>_xlfn.XLOOKUP(A259,'2024'!B:B,'2024'!BW:BW,"")</f>
        <v/>
      </c>
      <c r="I259">
        <f>_xlfn.XLOOKUP(A259,'2024'!B:B,'2024'!AZ:AZ,"")</f>
        <v>0</v>
      </c>
      <c r="J259">
        <f>_xlfn.XLOOKUP(A259,'2025'!A:A,'2025'!C:C,"")</f>
        <v>0</v>
      </c>
      <c r="K259">
        <f>_xlfn.XLOOKUP(A259,'2025'!A:A,'2025'!F:F,"")</f>
        <v>0</v>
      </c>
    </row>
    <row r="260" spans="1:11">
      <c r="A260" t="str">
        <v>BHP Group</v>
      </c>
      <c r="B260" t="str">
        <f>_xlfn.XLOOKUP(A260,'2021'!A:A,'2021'!X:X,"")</f>
        <v/>
      </c>
      <c r="C260">
        <f>_xlfn.XLOOKUP(A260,'2021'!A:A,'2021'!V:V,"")</f>
        <v>1</v>
      </c>
      <c r="D260" t="str">
        <f>_xlfn.XLOOKUP(A260,'2022'!A:A,'2022'!X:X,"")</f>
        <v/>
      </c>
      <c r="E260">
        <f>_xlfn.XLOOKUP(A260,'2022'!A:A,'2022'!W:W,"")</f>
        <v>1</v>
      </c>
      <c r="F260" t="str">
        <f>_xlfn.XLOOKUP(A260,'2023'!B:B,'2023'!AF:AF,"")</f>
        <v/>
      </c>
      <c r="G260">
        <f>_xlfn.XLOOKUP(A260,'2023'!B:B,'2023'!AE:AE,"")</f>
        <v>1</v>
      </c>
      <c r="H260" t="str">
        <f>_xlfn.XLOOKUP(A260,'2024'!B:B,'2024'!BW:BW,"")</f>
        <v/>
      </c>
      <c r="I260">
        <f>_xlfn.XLOOKUP(A260,'2024'!B:B,'2024'!AZ:AZ,"")</f>
        <v>1</v>
      </c>
      <c r="J260">
        <f>_xlfn.XLOOKUP(A260,'2025'!A:A,'2025'!C:C,"")</f>
        <v>0</v>
      </c>
      <c r="K260">
        <f>_xlfn.XLOOKUP(A260,'2025'!A:A,'2025'!F:F,"")</f>
        <v>1</v>
      </c>
    </row>
    <row r="261" spans="1:11">
      <c r="A261" t="str">
        <v>Repsol</v>
      </c>
      <c r="B261" t="str">
        <f>_xlfn.XLOOKUP(A261,'2021'!A:A,'2021'!X:X,"")</f>
        <v/>
      </c>
      <c r="C261">
        <f>_xlfn.XLOOKUP(A261,'2021'!A:A,'2021'!V:V,"")</f>
        <v>1</v>
      </c>
      <c r="D261" t="str">
        <f>_xlfn.XLOOKUP(A261,'2022'!A:A,'2022'!X:X,"")</f>
        <v/>
      </c>
      <c r="E261">
        <f>_xlfn.XLOOKUP(A261,'2022'!A:A,'2022'!W:W,"")</f>
        <v>1</v>
      </c>
      <c r="F261" t="str">
        <f>_xlfn.XLOOKUP(A261,'2023'!B:B,'2023'!AF:AF,"")</f>
        <v/>
      </c>
      <c r="G261">
        <f>_xlfn.XLOOKUP(A261,'2023'!B:B,'2023'!AE:AE,"")</f>
        <v>1</v>
      </c>
      <c r="H261" t="str">
        <f>_xlfn.XLOOKUP(A261,'2024'!B:B,'2024'!BW:BW,"")</f>
        <v/>
      </c>
      <c r="I261">
        <f>_xlfn.XLOOKUP(A261,'2024'!B:B,'2024'!AZ:AZ,"")</f>
        <v>1</v>
      </c>
      <c r="J261">
        <f>_xlfn.XLOOKUP(A261,'2025'!A:A,'2025'!C:C,"")</f>
        <v>0</v>
      </c>
      <c r="K261">
        <f>_xlfn.XLOOKUP(A261,'2025'!A:A,'2025'!F:F,"")</f>
        <v>1</v>
      </c>
    </row>
    <row r="262" spans="1:11">
      <c r="A262" t="str">
        <v>Panasonic Holdings</v>
      </c>
      <c r="B262" t="str">
        <f>_xlfn.XLOOKUP(A262,'2021'!A:A,'2021'!X:X,"")</f>
        <v/>
      </c>
      <c r="C262" t="str">
        <f>_xlfn.XLOOKUP(A262,'2021'!A:A,'2021'!V:V,"")</f>
        <v/>
      </c>
      <c r="D262">
        <f>_xlfn.XLOOKUP(A262,'2022'!A:A,'2022'!X:X,"")</f>
        <v>1</v>
      </c>
      <c r="E262" t="str">
        <f>_xlfn.XLOOKUP(A262,'2022'!A:A,'2022'!W:W,"")</f>
        <v/>
      </c>
      <c r="F262">
        <f>_xlfn.XLOOKUP(A262,'2023'!B:B,'2023'!AF:AF,"")</f>
        <v>1</v>
      </c>
      <c r="G262">
        <f>_xlfn.XLOOKUP(A262,'2023'!B:B,'2023'!AE:AE,"")</f>
        <v>1</v>
      </c>
      <c r="H262">
        <f>_xlfn.XLOOKUP(A262,'2024'!B:B,'2024'!BW:BW,"")</f>
        <v>1</v>
      </c>
      <c r="I262">
        <f>_xlfn.XLOOKUP(A262,'2024'!B:B,'2024'!AZ:AZ,"")</f>
        <v>1</v>
      </c>
      <c r="J262">
        <f>_xlfn.XLOOKUP(A262,'2025'!A:A,'2025'!C:C,"")</f>
        <v>1</v>
      </c>
      <c r="K262">
        <f>_xlfn.XLOOKUP(A262,'2025'!A:A,'2025'!F:F,"")</f>
        <v>1</v>
      </c>
    </row>
    <row r="263" spans="1:11">
      <c r="A263" t="str">
        <v>Maersk Group</v>
      </c>
      <c r="B263" t="str">
        <f>_xlfn.XLOOKUP(A263,'2021'!A:A,'2021'!X:X,"")</f>
        <v/>
      </c>
      <c r="C263">
        <f>_xlfn.XLOOKUP(A263,'2021'!A:A,'2021'!V:V,"")</f>
        <v>1</v>
      </c>
      <c r="D263" t="str">
        <f>_xlfn.XLOOKUP(A263,'2022'!A:A,'2022'!X:X,"")</f>
        <v/>
      </c>
      <c r="E263">
        <f>_xlfn.XLOOKUP(A263,'2022'!A:A,'2022'!W:W,"")</f>
        <v>1</v>
      </c>
      <c r="F263" t="str">
        <f>_xlfn.XLOOKUP(A263,'2023'!B:B,'2023'!AF:AF,"")</f>
        <v/>
      </c>
      <c r="G263">
        <f>_xlfn.XLOOKUP(A263,'2023'!B:B,'2023'!AE:AE,"")</f>
        <v>1</v>
      </c>
      <c r="H263">
        <f>_xlfn.XLOOKUP(A263,'2024'!B:B,'2024'!BW:BW,"")</f>
        <v>1</v>
      </c>
      <c r="I263">
        <f>_xlfn.XLOOKUP(A263,'2024'!B:B,'2024'!AZ:AZ,"")</f>
        <v>1</v>
      </c>
      <c r="J263">
        <f>_xlfn.XLOOKUP(A263,'2025'!A:A,'2025'!C:C,"")</f>
        <v>1</v>
      </c>
      <c r="K263">
        <f>_xlfn.XLOOKUP(A263,'2025'!A:A,'2025'!F:F,"")</f>
        <v>1</v>
      </c>
    </row>
    <row r="264" spans="1:11">
      <c r="A264" t="str">
        <v>Tokio Marine Holdings</v>
      </c>
      <c r="B264" t="str">
        <f>_xlfn.XLOOKUP(A264,'2021'!A:A,'2021'!X:X,"")</f>
        <v/>
      </c>
      <c r="C264" t="str">
        <f>_xlfn.XLOOKUP(A264,'2021'!A:A,'2021'!V:V,"")</f>
        <v/>
      </c>
      <c r="D264" t="str">
        <f>_xlfn.XLOOKUP(A264,'2022'!A:A,'2022'!X:X,"")</f>
        <v/>
      </c>
      <c r="E264">
        <f>_xlfn.XLOOKUP(A264,'2022'!A:A,'2022'!W:W,"")</f>
        <v>1</v>
      </c>
      <c r="F264" t="str">
        <f>_xlfn.XLOOKUP(A264,'2023'!B:B,'2023'!AF:AF,"")</f>
        <v/>
      </c>
      <c r="G264">
        <f>_xlfn.XLOOKUP(A264,'2023'!B:B,'2023'!AE:AE,"")</f>
        <v>1</v>
      </c>
      <c r="H264" t="str">
        <f>_xlfn.XLOOKUP(A264,'2024'!B:B,'2024'!BW:BW,"")</f>
        <v/>
      </c>
      <c r="I264">
        <f>_xlfn.XLOOKUP(A264,'2024'!B:B,'2024'!AZ:AZ,"")</f>
        <v>1</v>
      </c>
      <c r="J264">
        <f>_xlfn.XLOOKUP(A264,'2025'!A:A,'2025'!C:C,"")</f>
        <v>0</v>
      </c>
      <c r="K264">
        <f>_xlfn.XLOOKUP(A264,'2025'!A:A,'2025'!F:F,"")</f>
        <v>1</v>
      </c>
    </row>
    <row r="265" spans="1:11">
      <c r="A265" t="str">
        <v>Charter Communications</v>
      </c>
      <c r="B265" t="str">
        <f>_xlfn.XLOOKUP(A265,'2021'!A:A,'2021'!X:X,"")</f>
        <v/>
      </c>
      <c r="C265" t="str">
        <f>_xlfn.XLOOKUP(A265,'2021'!A:A,'2021'!V:V,"")</f>
        <v/>
      </c>
      <c r="D265" t="str">
        <f>_xlfn.XLOOKUP(A265,'2022'!A:A,'2022'!X:X,"")</f>
        <v/>
      </c>
      <c r="E265" t="str">
        <f>_xlfn.XLOOKUP(A265,'2022'!A:A,'2022'!W:W,"")</f>
        <v/>
      </c>
      <c r="F265" t="str">
        <f>_xlfn.XLOOKUP(A265,'2023'!B:B,'2023'!AF:AF,"")</f>
        <v/>
      </c>
      <c r="G265" t="str">
        <f>_xlfn.XLOOKUP(A265,'2023'!B:B,'2023'!AE:AE,"")</f>
        <v/>
      </c>
      <c r="H265" t="str">
        <f>_xlfn.XLOOKUP(A265,'2024'!B:B,'2024'!BW:BW,"")</f>
        <v/>
      </c>
      <c r="I265">
        <f>_xlfn.XLOOKUP(A265,'2024'!B:B,'2024'!AZ:AZ,"")</f>
        <v>0</v>
      </c>
      <c r="J265">
        <f>_xlfn.XLOOKUP(A265,'2025'!A:A,'2025'!C:C,"")</f>
        <v>0</v>
      </c>
      <c r="K265">
        <f>_xlfn.XLOOKUP(A265,'2025'!A:A,'2025'!F:F,"")</f>
        <v>0</v>
      </c>
    </row>
    <row r="266" spans="1:11">
      <c r="A266" t="str">
        <v>State Power Investment</v>
      </c>
      <c r="B266" t="str">
        <f>_xlfn.XLOOKUP(A266,'2021'!A:A,'2021'!X:X,"")</f>
        <v/>
      </c>
      <c r="C266" t="str">
        <f>_xlfn.XLOOKUP(A266,'2021'!A:A,'2021'!V:V,"")</f>
        <v/>
      </c>
      <c r="D266" t="str">
        <f>_xlfn.XLOOKUP(A266,'2022'!A:A,'2022'!X:X,"")</f>
        <v/>
      </c>
      <c r="E266" t="str">
        <f>_xlfn.XLOOKUP(A266,'2022'!A:A,'2022'!W:W,"")</f>
        <v/>
      </c>
      <c r="F266" t="str">
        <f>_xlfn.XLOOKUP(A266,'2023'!B:B,'2023'!AF:AF,"")</f>
        <v/>
      </c>
      <c r="G266" t="str">
        <f>_xlfn.XLOOKUP(A266,'2023'!B:B,'2023'!AE:AE,"")</f>
        <v/>
      </c>
      <c r="H266" t="str">
        <f>_xlfn.XLOOKUP(A266,'2024'!B:B,'2024'!BW:BW,"")</f>
        <v/>
      </c>
      <c r="I266">
        <f>_xlfn.XLOOKUP(A266,'2024'!B:B,'2024'!AZ:AZ,"")</f>
        <v>0</v>
      </c>
      <c r="J266">
        <f>_xlfn.XLOOKUP(A266,'2025'!A:A,'2025'!C:C,"")</f>
        <v>0</v>
      </c>
      <c r="K266">
        <f>_xlfn.XLOOKUP(A266,'2025'!A:A,'2025'!F:F,"")</f>
        <v>0</v>
      </c>
    </row>
    <row r="267" spans="1:11">
      <c r="A267" t="str">
        <v>PDD Holdings</v>
      </c>
      <c r="B267" t="str">
        <f>_xlfn.XLOOKUP(A267,'2021'!A:A,'2021'!X:X,"")</f>
        <v/>
      </c>
      <c r="C267" t="str">
        <f>_xlfn.XLOOKUP(A267,'2021'!A:A,'2021'!V:V,"")</f>
        <v/>
      </c>
      <c r="D267" t="str">
        <f>_xlfn.XLOOKUP(A267,'2022'!A:A,'2022'!X:X,"")</f>
        <v/>
      </c>
      <c r="E267" t="str">
        <f>_xlfn.XLOOKUP(A267,'2022'!A:A,'2022'!W:W,"")</f>
        <v/>
      </c>
      <c r="F267" t="str">
        <f>_xlfn.XLOOKUP(A267,'2023'!B:B,'2023'!AF:AF,"")</f>
        <v/>
      </c>
      <c r="G267" t="str">
        <f>_xlfn.XLOOKUP(A267,'2023'!B:B,'2023'!AE:AE,"")</f>
        <v/>
      </c>
      <c r="H267" t="str">
        <f>_xlfn.XLOOKUP(A267,'2024'!B:B,'2024'!BW:BW,"")</f>
        <v/>
      </c>
      <c r="I267">
        <f>_xlfn.XLOOKUP(A267,'2024'!B:B,'2024'!AZ:AZ,"")</f>
        <v>0</v>
      </c>
      <c r="J267">
        <f>_xlfn.XLOOKUP(A267,'2025'!A:A,'2025'!C:C,"")</f>
        <v>0</v>
      </c>
      <c r="K267">
        <f>_xlfn.XLOOKUP(A267,'2025'!A:A,'2025'!F:F,"")</f>
        <v>0</v>
      </c>
    </row>
    <row r="268" spans="1:11">
      <c r="A268" t="str">
        <v>Performance Food Group</v>
      </c>
      <c r="B268" t="str">
        <f>_xlfn.XLOOKUP(A268,'2021'!A:A,'2021'!X:X,"")</f>
        <v/>
      </c>
      <c r="C268" t="str">
        <f>_xlfn.XLOOKUP(A268,'2021'!A:A,'2021'!V:V,"")</f>
        <v/>
      </c>
      <c r="D268" t="str">
        <f>_xlfn.XLOOKUP(A268,'2022'!A:A,'2022'!X:X,"")</f>
        <v/>
      </c>
      <c r="E268" t="str">
        <f>_xlfn.XLOOKUP(A268,'2022'!A:A,'2022'!W:W,"")</f>
        <v/>
      </c>
      <c r="F268" t="str">
        <f>_xlfn.XLOOKUP(A268,'2023'!B:B,'2023'!AF:AF,"")</f>
        <v/>
      </c>
      <c r="G268" t="str">
        <f>_xlfn.XLOOKUP(A268,'2023'!B:B,'2023'!AE:AE,"")</f>
        <v/>
      </c>
      <c r="H268" t="str">
        <f>_xlfn.XLOOKUP(A268,'2024'!B:B,'2024'!BW:BW,"")</f>
        <v/>
      </c>
      <c r="I268">
        <f>_xlfn.XLOOKUP(A268,'2024'!B:B,'2024'!AZ:AZ,"")</f>
        <v>1</v>
      </c>
      <c r="J268">
        <f>_xlfn.XLOOKUP(A268,'2025'!A:A,'2025'!C:C,"")</f>
        <v>0</v>
      </c>
      <c r="K268">
        <f>_xlfn.XLOOKUP(A268,'2025'!A:A,'2025'!F:F,"")</f>
        <v>0</v>
      </c>
    </row>
    <row r="269" spans="1:11">
      <c r="A269" t="str">
        <v>American Airlines Group</v>
      </c>
      <c r="B269" t="str">
        <f>_xlfn.XLOOKUP(A269,'2021'!A:A,'2021'!X:X,"")</f>
        <v/>
      </c>
      <c r="C269" t="str">
        <f>_xlfn.XLOOKUP(A269,'2021'!A:A,'2021'!V:V,"")</f>
        <v/>
      </c>
      <c r="D269">
        <f>_xlfn.XLOOKUP(A269,'2022'!A:A,'2022'!X:X,"")</f>
        <v>1</v>
      </c>
      <c r="E269">
        <f>_xlfn.XLOOKUP(A269,'2022'!A:A,'2022'!W:W,"")</f>
        <v>1</v>
      </c>
      <c r="F269">
        <f>_xlfn.XLOOKUP(A269,'2023'!B:B,'2023'!AF:AF,"")</f>
        <v>1</v>
      </c>
      <c r="G269">
        <f>_xlfn.XLOOKUP(A269,'2023'!B:B,'2023'!AE:AE,"")</f>
        <v>1</v>
      </c>
      <c r="H269">
        <f>_xlfn.XLOOKUP(A269,'2024'!B:B,'2024'!BW:BW,"")</f>
        <v>1</v>
      </c>
      <c r="I269">
        <f>_xlfn.XLOOKUP(A269,'2024'!B:B,'2024'!AZ:AZ,"")</f>
        <v>1</v>
      </c>
      <c r="J269">
        <f>_xlfn.XLOOKUP(A269,'2025'!A:A,'2025'!C:C,"")</f>
        <v>1</v>
      </c>
      <c r="K269">
        <f>_xlfn.XLOOKUP(A269,'2025'!A:A,'2025'!F:F,"")</f>
        <v>1</v>
      </c>
    </row>
    <row r="270" spans="1:11">
      <c r="A270" t="str">
        <v>China United Network Communications</v>
      </c>
      <c r="B270" t="str">
        <f>_xlfn.XLOOKUP(A270,'2021'!A:A,'2021'!X:X,"")</f>
        <v/>
      </c>
      <c r="C270" t="str">
        <f>_xlfn.XLOOKUP(A270,'2021'!A:A,'2021'!V:V,"")</f>
        <v/>
      </c>
      <c r="D270" t="str">
        <f>_xlfn.XLOOKUP(A270,'2022'!A:A,'2022'!X:X,"")</f>
        <v/>
      </c>
      <c r="E270" t="str">
        <f>_xlfn.XLOOKUP(A270,'2022'!A:A,'2022'!W:W,"")</f>
        <v/>
      </c>
      <c r="F270" t="str">
        <f>_xlfn.XLOOKUP(A270,'2023'!B:B,'2023'!AF:AF,"")</f>
        <v/>
      </c>
      <c r="G270" t="str">
        <f>_xlfn.XLOOKUP(A270,'2023'!B:B,'2023'!AE:AE,"")</f>
        <v/>
      </c>
      <c r="H270" t="str">
        <f>_xlfn.XLOOKUP(A270,'2024'!B:B,'2024'!BW:BW,"")</f>
        <v/>
      </c>
      <c r="I270">
        <f>_xlfn.XLOOKUP(A270,'2024'!B:B,'2024'!AZ:AZ,"")</f>
        <v>0</v>
      </c>
      <c r="J270">
        <f>_xlfn.XLOOKUP(A270,'2025'!A:A,'2025'!C:C,"")</f>
        <v>0</v>
      </c>
      <c r="K270">
        <f>_xlfn.XLOOKUP(A270,'2025'!A:A,'2025'!F:F,"")</f>
        <v>0</v>
      </c>
    </row>
    <row r="271" spans="1:11">
      <c r="A271" t="str">
        <v>AstraZeneca</v>
      </c>
      <c r="B271" t="str">
        <f>_xlfn.XLOOKUP(A271,'2021'!A:A,'2021'!X:X,"")</f>
        <v/>
      </c>
      <c r="C271">
        <f>_xlfn.XLOOKUP(A271,'2021'!A:A,'2021'!V:V,"")</f>
        <v>1</v>
      </c>
      <c r="D271">
        <f>_xlfn.XLOOKUP(A271,'2022'!A:A,'2022'!X:X,"")</f>
        <v>1</v>
      </c>
      <c r="E271">
        <f>_xlfn.XLOOKUP(A271,'2022'!A:A,'2022'!W:W,"")</f>
        <v>1</v>
      </c>
      <c r="F271">
        <f>_xlfn.XLOOKUP(A271,'2023'!B:B,'2023'!AF:AF,"")</f>
        <v>1</v>
      </c>
      <c r="G271">
        <f>_xlfn.XLOOKUP(A271,'2023'!B:B,'2023'!AE:AE,"")</f>
        <v>1</v>
      </c>
      <c r="H271">
        <f>_xlfn.XLOOKUP(A271,'2024'!B:B,'2024'!BW:BW,"")</f>
        <v>1</v>
      </c>
      <c r="I271">
        <f>_xlfn.XLOOKUP(A271,'2024'!B:B,'2024'!AZ:AZ,"")</f>
        <v>1</v>
      </c>
      <c r="J271">
        <f>_xlfn.XLOOKUP(A271,'2025'!A:A,'2025'!C:C,"")</f>
        <v>1</v>
      </c>
      <c r="K271">
        <f>_xlfn.XLOOKUP(A271,'2025'!A:A,'2025'!F:F,"")</f>
        <v>1</v>
      </c>
    </row>
    <row r="272" spans="1:11">
      <c r="A272" t="str">
        <v>Capital One Financial</v>
      </c>
      <c r="B272" t="str">
        <f>_xlfn.XLOOKUP(A272,'2021'!A:A,'2021'!X:X,"")</f>
        <v/>
      </c>
      <c r="C272" t="str">
        <f>_xlfn.XLOOKUP(A272,'2021'!A:A,'2021'!V:V,"")</f>
        <v/>
      </c>
      <c r="D272" t="str">
        <f>_xlfn.XLOOKUP(A272,'2022'!A:A,'2022'!X:X,"")</f>
        <v/>
      </c>
      <c r="E272" t="str">
        <f>_xlfn.XLOOKUP(A272,'2022'!A:A,'2022'!W:W,"")</f>
        <v/>
      </c>
      <c r="F272" t="str">
        <f>_xlfn.XLOOKUP(A272,'2023'!B:B,'2023'!AF:AF,"")</f>
        <v/>
      </c>
      <c r="G272" t="str">
        <f>_xlfn.XLOOKUP(A272,'2023'!B:B,'2023'!AE:AE,"")</f>
        <v/>
      </c>
      <c r="H272" t="str">
        <f>_xlfn.XLOOKUP(A272,'2024'!B:B,'2024'!BW:BW,"")</f>
        <v/>
      </c>
      <c r="I272">
        <f>_xlfn.XLOOKUP(A272,'2024'!B:B,'2024'!AZ:AZ,"")</f>
        <v>0</v>
      </c>
      <c r="J272">
        <f>_xlfn.XLOOKUP(A272,'2025'!A:A,'2025'!C:C,"")</f>
        <v>0</v>
      </c>
      <c r="K272">
        <f>_xlfn.XLOOKUP(A272,'2025'!A:A,'2025'!F:F,"")</f>
        <v>1</v>
      </c>
    </row>
    <row r="273" spans="1:11">
      <c r="A273" t="str">
        <v>POSCO Holdings</v>
      </c>
      <c r="B273" t="str">
        <f>_xlfn.XLOOKUP(A273,'2021'!A:A,'2021'!X:X,"")</f>
        <v/>
      </c>
      <c r="C273" t="str">
        <f>_xlfn.XLOOKUP(A273,'2021'!A:A,'2021'!V:V,"")</f>
        <v/>
      </c>
      <c r="D273" t="str">
        <f>_xlfn.XLOOKUP(A273,'2022'!A:A,'2022'!X:X,"")</f>
        <v/>
      </c>
      <c r="E273" t="str">
        <f>_xlfn.XLOOKUP(A273,'2022'!A:A,'2022'!W:W,"")</f>
        <v/>
      </c>
      <c r="F273" t="str">
        <f>_xlfn.XLOOKUP(A273,'2023'!B:B,'2023'!AF:AF,"")</f>
        <v/>
      </c>
      <c r="G273" t="str">
        <f>_xlfn.XLOOKUP(A273,'2023'!B:B,'2023'!AE:AE,"")</f>
        <v/>
      </c>
      <c r="H273" t="str">
        <f>_xlfn.XLOOKUP(A273,'2024'!B:B,'2024'!BW:BW,"")</f>
        <v/>
      </c>
      <c r="I273">
        <f>_xlfn.XLOOKUP(A273,'2024'!B:B,'2024'!AZ:AZ,"")</f>
        <v>0</v>
      </c>
      <c r="J273">
        <f>_xlfn.XLOOKUP(A273,'2025'!A:A,'2025'!C:C,"")</f>
        <v>0</v>
      </c>
      <c r="K273">
        <f>_xlfn.XLOOKUP(A273,'2025'!A:A,'2025'!F:F,"")</f>
        <v>1</v>
      </c>
    </row>
    <row r="274" spans="1:11">
      <c r="A274" t="str">
        <v>Cisco Systems</v>
      </c>
      <c r="B274">
        <f>_xlfn.XLOOKUP(A274,'2021'!A:A,'2021'!X:X,"")</f>
        <v>1</v>
      </c>
      <c r="C274" t="str">
        <f>_xlfn.XLOOKUP(A274,'2021'!A:A,'2021'!V:V,"")</f>
        <v/>
      </c>
      <c r="D274">
        <f>_xlfn.XLOOKUP(A274,'2022'!A:A,'2022'!X:X,"")</f>
        <v>1</v>
      </c>
      <c r="E274">
        <f>_xlfn.XLOOKUP(A274,'2022'!A:A,'2022'!W:W,"")</f>
        <v>1</v>
      </c>
      <c r="F274">
        <f>_xlfn.XLOOKUP(A274,'2023'!B:B,'2023'!AF:AF,"")</f>
        <v>1</v>
      </c>
      <c r="G274">
        <f>_xlfn.XLOOKUP(A274,'2023'!B:B,'2023'!AE:AE,"")</f>
        <v>1</v>
      </c>
      <c r="H274">
        <f>_xlfn.XLOOKUP(A274,'2024'!B:B,'2024'!BW:BW,"")</f>
        <v>1</v>
      </c>
      <c r="I274">
        <f>_xlfn.XLOOKUP(A274,'2024'!B:B,'2024'!AZ:AZ,"")</f>
        <v>1</v>
      </c>
      <c r="J274">
        <f>_xlfn.XLOOKUP(A274,'2025'!A:A,'2025'!C:C,"")</f>
        <v>1</v>
      </c>
      <c r="K274">
        <f>_xlfn.XLOOKUP(A274,'2025'!A:A,'2025'!F:F,"")</f>
        <v>1</v>
      </c>
    </row>
    <row r="275" spans="1:11">
      <c r="A275" t="str">
        <v>Rio Tinto Group</v>
      </c>
      <c r="B275" t="str">
        <f>_xlfn.XLOOKUP(A275,'2021'!A:A,'2021'!X:X,"")</f>
        <v/>
      </c>
      <c r="C275">
        <f>_xlfn.XLOOKUP(A275,'2021'!A:A,'2021'!V:V,"")</f>
        <v>1</v>
      </c>
      <c r="D275" t="str">
        <f>_xlfn.XLOOKUP(A275,'2022'!A:A,'2022'!X:X,"")</f>
        <v/>
      </c>
      <c r="E275">
        <f>_xlfn.XLOOKUP(A275,'2022'!A:A,'2022'!W:W,"")</f>
        <v>1</v>
      </c>
      <c r="F275" t="str">
        <f>_xlfn.XLOOKUP(A275,'2023'!B:B,'2023'!AF:AF,"")</f>
        <v/>
      </c>
      <c r="G275">
        <f>_xlfn.XLOOKUP(A275,'2023'!B:B,'2023'!AE:AE,"")</f>
        <v>1</v>
      </c>
      <c r="H275" t="str">
        <f>_xlfn.XLOOKUP(A275,'2024'!B:B,'2024'!BW:BW,"")</f>
        <v/>
      </c>
      <c r="I275">
        <f>_xlfn.XLOOKUP(A275,'2024'!B:B,'2024'!AZ:AZ,"")</f>
        <v>1</v>
      </c>
      <c r="J275">
        <f>_xlfn.XLOOKUP(A275,'2025'!A:A,'2025'!C:C,"")</f>
        <v>0</v>
      </c>
      <c r="K275">
        <f>_xlfn.XLOOKUP(A275,'2025'!A:A,'2025'!F:F,"")</f>
        <v>1</v>
      </c>
    </row>
    <row r="276" spans="1:11">
      <c r="A276" t="str">
        <v>HP</v>
      </c>
      <c r="B276">
        <f>_xlfn.XLOOKUP(A276,'2021'!A:A,'2021'!X:X,"")</f>
        <v>1</v>
      </c>
      <c r="C276">
        <f>_xlfn.XLOOKUP(A276,'2021'!A:A,'2021'!V:V,"")</f>
        <v>1</v>
      </c>
      <c r="D276">
        <f>_xlfn.XLOOKUP(A276,'2022'!A:A,'2022'!X:X,"")</f>
        <v>1</v>
      </c>
      <c r="E276">
        <f>_xlfn.XLOOKUP(A276,'2022'!A:A,'2022'!W:W,"")</f>
        <v>1</v>
      </c>
      <c r="F276">
        <f>_xlfn.XLOOKUP(A276,'2023'!B:B,'2023'!AF:AF,"")</f>
        <v>1</v>
      </c>
      <c r="G276">
        <f>_xlfn.XLOOKUP(A276,'2023'!B:B,'2023'!AE:AE,"")</f>
        <v>1</v>
      </c>
      <c r="H276">
        <f>_xlfn.XLOOKUP(A276,'2024'!B:B,'2024'!BW:BW,"")</f>
        <v>1</v>
      </c>
      <c r="I276">
        <f>_xlfn.XLOOKUP(A276,'2024'!B:B,'2024'!AZ:AZ,"")</f>
        <v>1</v>
      </c>
      <c r="J276">
        <f>_xlfn.XLOOKUP(A276,'2025'!A:A,'2025'!C:C,"")</f>
        <v>1</v>
      </c>
      <c r="K276">
        <f>_xlfn.XLOOKUP(A276,'2025'!A:A,'2025'!F:F,"")</f>
        <v>1</v>
      </c>
    </row>
    <row r="277" spans="1:11">
      <c r="A277" t="str">
        <v>Phoenix Pharma</v>
      </c>
      <c r="B277" t="str">
        <f>_xlfn.XLOOKUP(A277,'2021'!A:A,'2021'!X:X,"")</f>
        <v/>
      </c>
      <c r="C277" t="str">
        <f>_xlfn.XLOOKUP(A277,'2021'!A:A,'2021'!V:V,"")</f>
        <v/>
      </c>
      <c r="D277" t="str">
        <f>_xlfn.XLOOKUP(A277,'2022'!A:A,'2022'!X:X,"")</f>
        <v/>
      </c>
      <c r="E277">
        <f>_xlfn.XLOOKUP(A277,'2022'!A:A,'2022'!W:W,"")</f>
        <v>1</v>
      </c>
      <c r="F277" t="str">
        <f>_xlfn.XLOOKUP(A277,'2023'!B:B,'2023'!AF:AF,"")</f>
        <v/>
      </c>
      <c r="G277" t="str">
        <f>_xlfn.XLOOKUP(A277,'2023'!B:B,'2023'!AE:AE,"")</f>
        <v/>
      </c>
      <c r="H277" t="str">
        <f>_xlfn.XLOOKUP(A277,'2024'!B:B,'2024'!BW:BW,"")</f>
        <v/>
      </c>
      <c r="I277">
        <f>_xlfn.XLOOKUP(A277,'2024'!B:B,'2024'!AZ:AZ,"")</f>
        <v>1</v>
      </c>
      <c r="J277">
        <f>_xlfn.XLOOKUP(A277,'2025'!A:A,'2025'!C:C,"")</f>
        <v>0</v>
      </c>
      <c r="K277">
        <f>_xlfn.XLOOKUP(A277,'2025'!A:A,'2025'!F:F,"")</f>
        <v>0</v>
      </c>
    </row>
    <row r="278" spans="1:11">
      <c r="A278" t="str">
        <v>Sanofi</v>
      </c>
      <c r="B278">
        <f>_xlfn.XLOOKUP(A278,'2021'!A:A,'2021'!X:X,"")</f>
        <v>1</v>
      </c>
      <c r="C278" t="str">
        <f>_xlfn.XLOOKUP(A278,'2021'!A:A,'2021'!V:V,"")</f>
        <v/>
      </c>
      <c r="D278">
        <f>_xlfn.XLOOKUP(A278,'2022'!A:A,'2022'!X:X,"")</f>
        <v>1</v>
      </c>
      <c r="E278">
        <f>_xlfn.XLOOKUP(A278,'2022'!A:A,'2022'!W:W,"")</f>
        <v>1</v>
      </c>
      <c r="F278">
        <f>_xlfn.XLOOKUP(A278,'2023'!B:B,'2023'!AF:AF,"")</f>
        <v>1</v>
      </c>
      <c r="G278">
        <f>_xlfn.XLOOKUP(A278,'2023'!B:B,'2023'!AE:AE,"")</f>
        <v>1</v>
      </c>
      <c r="H278">
        <f>_xlfn.XLOOKUP(A278,'2024'!B:B,'2024'!BW:BW,"")</f>
        <v>1</v>
      </c>
      <c r="I278">
        <f>_xlfn.XLOOKUP(A278,'2024'!B:B,'2024'!AZ:AZ,"")</f>
        <v>1</v>
      </c>
      <c r="J278">
        <f>_xlfn.XLOOKUP(A278,'2025'!A:A,'2025'!C:C,"")</f>
        <v>1</v>
      </c>
      <c r="K278">
        <f>_xlfn.XLOOKUP(A278,'2025'!A:A,'2025'!F:F,"")</f>
        <v>1</v>
      </c>
    </row>
    <row r="279" spans="1:11">
      <c r="A279" t="str">
        <v>Tyson Foods</v>
      </c>
      <c r="B279">
        <f>_xlfn.XLOOKUP(A279,'2021'!A:A,'2021'!X:X,"")</f>
        <v>1</v>
      </c>
      <c r="C279">
        <f>_xlfn.XLOOKUP(A279,'2021'!A:A,'2021'!V:V,"")</f>
        <v>1</v>
      </c>
      <c r="D279">
        <f>_xlfn.XLOOKUP(A279,'2022'!A:A,'2022'!X:X,"")</f>
        <v>1</v>
      </c>
      <c r="E279">
        <f>_xlfn.XLOOKUP(A279,'2022'!A:A,'2022'!W:W,"")</f>
        <v>1</v>
      </c>
      <c r="F279">
        <f>_xlfn.XLOOKUP(A279,'2023'!B:B,'2023'!AF:AF,"")</f>
        <v>1</v>
      </c>
      <c r="G279">
        <f>_xlfn.XLOOKUP(A279,'2023'!B:B,'2023'!AE:AE,"")</f>
        <v>1</v>
      </c>
      <c r="H279">
        <f>_xlfn.XLOOKUP(A279,'2024'!B:B,'2024'!BW:BW,"")</f>
        <v>1</v>
      </c>
      <c r="I279">
        <f>_xlfn.XLOOKUP(A279,'2024'!B:B,'2024'!AZ:AZ,"")</f>
        <v>1</v>
      </c>
      <c r="J279">
        <f>_xlfn.XLOOKUP(A279,'2025'!A:A,'2025'!C:C,"")</f>
        <v>1</v>
      </c>
      <c r="K279">
        <f>_xlfn.XLOOKUP(A279,'2025'!A:A,'2025'!F:F,"")</f>
        <v>1</v>
      </c>
    </row>
    <row r="280" spans="1:11">
      <c r="A280" t="str">
        <v>Bunge Global</v>
      </c>
      <c r="B280" t="str">
        <f>_xlfn.XLOOKUP(A280,'2021'!A:A,'2021'!X:X,"")</f>
        <v/>
      </c>
      <c r="C280" t="str">
        <f>_xlfn.XLOOKUP(A280,'2021'!A:A,'2021'!V:V,"")</f>
        <v/>
      </c>
      <c r="D280" t="str">
        <f>_xlfn.XLOOKUP(A280,'2022'!A:A,'2022'!X:X,"")</f>
        <v/>
      </c>
      <c r="E280" t="str">
        <f>_xlfn.XLOOKUP(A280,'2022'!A:A,'2022'!W:W,"")</f>
        <v/>
      </c>
      <c r="F280" t="str">
        <f>_xlfn.XLOOKUP(A280,'2023'!B:B,'2023'!AF:AF,"")</f>
        <v/>
      </c>
      <c r="G280" t="str">
        <f>_xlfn.XLOOKUP(A280,'2023'!B:B,'2023'!AE:AE,"")</f>
        <v/>
      </c>
      <c r="H280" t="str">
        <f>_xlfn.XLOOKUP(A280,'2024'!B:B,'2024'!BW:BW,"")</f>
        <v/>
      </c>
      <c r="I280" t="str">
        <f>_xlfn.XLOOKUP(A280,'2024'!B:B,'2024'!AZ:AZ,"")</f>
        <v/>
      </c>
      <c r="J280">
        <f>_xlfn.XLOOKUP(A280,'2025'!A:A,'2025'!C:C,"")</f>
        <v>1</v>
      </c>
      <c r="K280">
        <f>_xlfn.XLOOKUP(A280,'2025'!A:A,'2025'!F:F,"")</f>
        <v>0</v>
      </c>
    </row>
    <row r="281" spans="1:11">
      <c r="A281" t="str">
        <v>Intel</v>
      </c>
      <c r="B281" t="str">
        <f>_xlfn.XLOOKUP(A281,'2021'!A:A,'2021'!X:X,"")</f>
        <v/>
      </c>
      <c r="C281" t="str">
        <f>_xlfn.XLOOKUP(A281,'2021'!A:A,'2021'!V:V,"")</f>
        <v/>
      </c>
      <c r="D281" t="str">
        <f>_xlfn.XLOOKUP(A281,'2022'!A:A,'2022'!X:X,"")</f>
        <v/>
      </c>
      <c r="E281">
        <f>_xlfn.XLOOKUP(A281,'2022'!A:A,'2022'!W:W,"")</f>
        <v>1</v>
      </c>
      <c r="F281" t="str">
        <f>_xlfn.XLOOKUP(A281,'2023'!B:B,'2023'!AF:AF,"")</f>
        <v/>
      </c>
      <c r="G281">
        <f>_xlfn.XLOOKUP(A281,'2023'!B:B,'2023'!AE:AE,"")</f>
        <v>1</v>
      </c>
      <c r="H281" t="str">
        <f>_xlfn.XLOOKUP(A281,'2024'!B:B,'2024'!BW:BW,"")</f>
        <v/>
      </c>
      <c r="I281">
        <f>_xlfn.XLOOKUP(A281,'2024'!B:B,'2024'!AZ:AZ,"")</f>
        <v>1</v>
      </c>
      <c r="J281">
        <f>_xlfn.XLOOKUP(A281,'2025'!A:A,'2025'!C:C,"")</f>
        <v>0</v>
      </c>
      <c r="K281">
        <f>_xlfn.XLOOKUP(A281,'2025'!A:A,'2025'!F:F,"")</f>
        <v>1</v>
      </c>
    </row>
    <row r="282" spans="1:11">
      <c r="A282" t="str">
        <v>Idemitsu Kosan</v>
      </c>
      <c r="B282" t="str">
        <f>_xlfn.XLOOKUP(A282,'2021'!A:A,'2021'!X:X,"")</f>
        <v/>
      </c>
      <c r="C282" t="str">
        <f>_xlfn.XLOOKUP(A282,'2021'!A:A,'2021'!V:V,"")</f>
        <v/>
      </c>
      <c r="D282" t="str">
        <f>_xlfn.XLOOKUP(A282,'2022'!A:A,'2022'!X:X,"")</f>
        <v/>
      </c>
      <c r="E282" t="str">
        <f>_xlfn.XLOOKUP(A282,'2022'!A:A,'2022'!W:W,"")</f>
        <v/>
      </c>
      <c r="F282" t="str">
        <f>_xlfn.XLOOKUP(A282,'2023'!B:B,'2023'!AF:AF,"")</f>
        <v/>
      </c>
      <c r="G282" t="str">
        <f>_xlfn.XLOOKUP(A282,'2023'!B:B,'2023'!AE:AE,"")</f>
        <v/>
      </c>
      <c r="H282" t="str">
        <f>_xlfn.XLOOKUP(A282,'2024'!B:B,'2024'!BW:BW,"")</f>
        <v/>
      </c>
      <c r="I282">
        <f>_xlfn.XLOOKUP(A282,'2024'!B:B,'2024'!AZ:AZ,"")</f>
        <v>0</v>
      </c>
      <c r="J282">
        <f>_xlfn.XLOOKUP(A282,'2025'!A:A,'2025'!C:C,"")</f>
        <v>0</v>
      </c>
      <c r="K282">
        <f>_xlfn.XLOOKUP(A282,'2025'!A:A,'2025'!F:F,"")</f>
        <v>0</v>
      </c>
    </row>
    <row r="283" spans="1:11">
      <c r="A283" t="str">
        <v>Oracle</v>
      </c>
      <c r="B283" t="str">
        <f>_xlfn.XLOOKUP(A283,'2021'!A:A,'2021'!X:X,"")</f>
        <v/>
      </c>
      <c r="C283" t="str">
        <f>_xlfn.XLOOKUP(A283,'2021'!A:A,'2021'!V:V,"")</f>
        <v/>
      </c>
      <c r="D283" t="str">
        <f>_xlfn.XLOOKUP(A283,'2022'!A:A,'2022'!X:X,"")</f>
        <v/>
      </c>
      <c r="E283">
        <f>_xlfn.XLOOKUP(A283,'2022'!A:A,'2022'!W:W,"")</f>
        <v>1</v>
      </c>
      <c r="F283" t="str">
        <f>_xlfn.XLOOKUP(A283,'2023'!B:B,'2023'!AF:AF,"")</f>
        <v/>
      </c>
      <c r="G283">
        <f>_xlfn.XLOOKUP(A283,'2023'!B:B,'2023'!AE:AE,"")</f>
        <v>1</v>
      </c>
      <c r="H283" t="str">
        <f>_xlfn.XLOOKUP(A283,'2024'!B:B,'2024'!BW:BW,"")</f>
        <v/>
      </c>
      <c r="I283">
        <f>_xlfn.XLOOKUP(A283,'2024'!B:B,'2024'!AZ:AZ,"")</f>
        <v>1</v>
      </c>
      <c r="J283">
        <f>_xlfn.XLOOKUP(A283,'2025'!A:A,'2025'!C:C,"")</f>
        <v>0</v>
      </c>
      <c r="K283">
        <f>_xlfn.XLOOKUP(A283,'2025'!A:A,'2025'!F:F,"")</f>
        <v>1</v>
      </c>
    </row>
    <row r="284" spans="1:11">
      <c r="A284" t="str">
        <v>Tata Motors</v>
      </c>
      <c r="B284" t="str">
        <f>_xlfn.XLOOKUP(A284,'2021'!A:A,'2021'!X:X,"")</f>
        <v/>
      </c>
      <c r="C284">
        <f>_xlfn.XLOOKUP(A284,'2021'!A:A,'2021'!V:V,"")</f>
        <v>1</v>
      </c>
      <c r="D284">
        <f>_xlfn.XLOOKUP(A284,'2022'!A:A,'2022'!X:X,"")</f>
        <v>1</v>
      </c>
      <c r="E284" t="str">
        <f>_xlfn.XLOOKUP(A284,'2022'!A:A,'2022'!W:W,"")</f>
        <v/>
      </c>
      <c r="F284" t="str">
        <f>_xlfn.XLOOKUP(A284,'2023'!B:B,'2023'!AF:AF,"")</f>
        <v/>
      </c>
      <c r="G284">
        <f>_xlfn.XLOOKUP(A284,'2023'!B:B,'2023'!AE:AE,"")</f>
        <v>1</v>
      </c>
      <c r="H284" t="str">
        <f>_xlfn.XLOOKUP(A284,'2024'!B:B,'2024'!BW:BW,"")</f>
        <v/>
      </c>
      <c r="I284">
        <f>_xlfn.XLOOKUP(A284,'2024'!B:B,'2024'!AZ:AZ,"")</f>
        <v>0</v>
      </c>
      <c r="J284">
        <f>_xlfn.XLOOKUP(A284,'2025'!A:A,'2025'!C:C,"")</f>
        <v>0</v>
      </c>
      <c r="K284">
        <f>_xlfn.XLOOKUP(A284,'2025'!A:A,'2025'!F:F,"")</f>
        <v>1</v>
      </c>
    </row>
    <row r="285" spans="1:11">
      <c r="A285" t="str">
        <v>Broadcom</v>
      </c>
      <c r="B285" t="str">
        <f>_xlfn.XLOOKUP(A285,'2021'!A:A,'2021'!X:X,"")</f>
        <v/>
      </c>
      <c r="C285" t="str">
        <f>_xlfn.XLOOKUP(A285,'2021'!A:A,'2021'!V:V,"")</f>
        <v/>
      </c>
      <c r="D285" t="str">
        <f>_xlfn.XLOOKUP(A285,'2022'!A:A,'2022'!X:X,"")</f>
        <v/>
      </c>
      <c r="E285" t="str">
        <f>_xlfn.XLOOKUP(A285,'2022'!A:A,'2022'!W:W,"")</f>
        <v/>
      </c>
      <c r="F285" t="str">
        <f>_xlfn.XLOOKUP(A285,'2023'!B:B,'2023'!AF:AF,"")</f>
        <v/>
      </c>
      <c r="G285" t="str">
        <f>_xlfn.XLOOKUP(A285,'2023'!B:B,'2023'!AE:AE,"")</f>
        <v/>
      </c>
      <c r="H285" t="str">
        <f>_xlfn.XLOOKUP(A285,'2024'!B:B,'2024'!BW:BW,"")</f>
        <v/>
      </c>
      <c r="I285">
        <f>_xlfn.XLOOKUP(A285,'2024'!B:B,'2024'!AZ:AZ,"")</f>
        <v>0</v>
      </c>
      <c r="J285">
        <f>_xlfn.XLOOKUP(A285,'2025'!A:A,'2025'!C:C,"")</f>
        <v>0</v>
      </c>
      <c r="K285">
        <f>_xlfn.XLOOKUP(A285,'2025'!A:A,'2025'!F:F,"")</f>
        <v>0</v>
      </c>
    </row>
    <row r="286" spans="1:11">
      <c r="A286" t="str">
        <v>Bharat Petroleum</v>
      </c>
      <c r="B286" t="str">
        <f>_xlfn.XLOOKUP(A286,'2021'!A:A,'2021'!X:X,"")</f>
        <v/>
      </c>
      <c r="C286" t="str">
        <f>_xlfn.XLOOKUP(A286,'2021'!A:A,'2021'!V:V,"")</f>
        <v/>
      </c>
      <c r="D286" t="str">
        <f>_xlfn.XLOOKUP(A286,'2022'!A:A,'2022'!X:X,"")</f>
        <v/>
      </c>
      <c r="E286">
        <f>_xlfn.XLOOKUP(A286,'2022'!A:A,'2022'!W:W,"")</f>
        <v>1</v>
      </c>
      <c r="F286" t="str">
        <f>_xlfn.XLOOKUP(A286,'2023'!B:B,'2023'!AF:AF,"")</f>
        <v/>
      </c>
      <c r="G286">
        <f>_xlfn.XLOOKUP(A286,'2023'!B:B,'2023'!AE:AE,"")</f>
        <v>1</v>
      </c>
      <c r="H286" t="str">
        <f>_xlfn.XLOOKUP(A286,'2024'!B:B,'2024'!BW:BW,"")</f>
        <v/>
      </c>
      <c r="I286">
        <f>_xlfn.XLOOKUP(A286,'2024'!B:B,'2024'!AZ:AZ,"")</f>
        <v>1</v>
      </c>
      <c r="J286">
        <f>_xlfn.XLOOKUP(A286,'2025'!A:A,'2025'!C:C,"")</f>
        <v>0</v>
      </c>
      <c r="K286">
        <f>_xlfn.XLOOKUP(A286,'2025'!A:A,'2025'!F:F,"")</f>
        <v>1</v>
      </c>
    </row>
    <row r="287" spans="1:11">
      <c r="A287" t="str">
        <v>VTB Bank</v>
      </c>
      <c r="B287" t="str">
        <f>_xlfn.XLOOKUP(A287,'2021'!A:A,'2021'!X:X,"")</f>
        <v/>
      </c>
      <c r="C287" t="str">
        <f>_xlfn.XLOOKUP(A287,'2021'!A:A,'2021'!V:V,"")</f>
        <v/>
      </c>
      <c r="D287" t="str">
        <f>_xlfn.XLOOKUP(A287,'2022'!A:A,'2022'!X:X,"")</f>
        <v/>
      </c>
      <c r="E287" t="str">
        <f>_xlfn.XLOOKUP(A287,'2022'!A:A,'2022'!W:W,"")</f>
        <v/>
      </c>
      <c r="F287" t="str">
        <f>_xlfn.XLOOKUP(A287,'2023'!B:B,'2023'!AF:AF,"")</f>
        <v/>
      </c>
      <c r="G287" t="str">
        <f>_xlfn.XLOOKUP(A287,'2023'!B:B,'2023'!AE:AE,"")</f>
        <v/>
      </c>
      <c r="H287" t="str">
        <f>_xlfn.XLOOKUP(A287,'2024'!B:B,'2024'!BW:BW,"")</f>
        <v/>
      </c>
      <c r="I287">
        <f>_xlfn.XLOOKUP(A287,'2024'!B:B,'2024'!AZ:AZ,"")</f>
        <v>0</v>
      </c>
      <c r="J287">
        <f>_xlfn.XLOOKUP(A287,'2025'!A:A,'2025'!C:C,"")</f>
        <v>0</v>
      </c>
      <c r="K287">
        <f>_xlfn.XLOOKUP(A287,'2025'!A:A,'2025'!F:F,"")</f>
        <v>0</v>
      </c>
    </row>
    <row r="288" spans="1:11">
      <c r="A288" t="str">
        <v>Novartis</v>
      </c>
      <c r="B288">
        <f>_xlfn.XLOOKUP(A288,'2021'!A:A,'2021'!X:X,"")</f>
        <v>1</v>
      </c>
      <c r="C288">
        <f>_xlfn.XLOOKUP(A288,'2021'!A:A,'2021'!V:V,"")</f>
        <v>1</v>
      </c>
      <c r="D288">
        <f>_xlfn.XLOOKUP(A288,'2022'!A:A,'2022'!X:X,"")</f>
        <v>1</v>
      </c>
      <c r="E288">
        <f>_xlfn.XLOOKUP(A288,'2022'!A:A,'2022'!W:W,"")</f>
        <v>1</v>
      </c>
      <c r="F288">
        <f>_xlfn.XLOOKUP(A288,'2023'!B:B,'2023'!AF:AF,"")</f>
        <v>1</v>
      </c>
      <c r="G288">
        <f>_xlfn.XLOOKUP(A288,'2023'!B:B,'2023'!AE:AE,"")</f>
        <v>1</v>
      </c>
      <c r="H288">
        <f>_xlfn.XLOOKUP(A288,'2024'!B:B,'2024'!BW:BW,"")</f>
        <v>1</v>
      </c>
      <c r="I288">
        <f>_xlfn.XLOOKUP(A288,'2024'!B:B,'2024'!AZ:AZ,"")</f>
        <v>1</v>
      </c>
      <c r="J288">
        <f>_xlfn.XLOOKUP(A288,'2025'!A:A,'2025'!C:C,"")</f>
        <v>1</v>
      </c>
      <c r="K288">
        <f>_xlfn.XLOOKUP(A288,'2025'!A:A,'2025'!F:F,"")</f>
        <v>1</v>
      </c>
    </row>
    <row r="289" spans="1:11">
      <c r="A289" t="str">
        <v>Deere</v>
      </c>
      <c r="B289" t="str">
        <f>_xlfn.XLOOKUP(A289,'2021'!A:A,'2021'!X:X,"")</f>
        <v/>
      </c>
      <c r="C289" t="str">
        <f>_xlfn.XLOOKUP(A289,'2021'!A:A,'2021'!V:V,"")</f>
        <v/>
      </c>
      <c r="D289" t="str">
        <f>_xlfn.XLOOKUP(A289,'2022'!A:A,'2022'!X:X,"")</f>
        <v/>
      </c>
      <c r="E289" t="str">
        <f>_xlfn.XLOOKUP(A289,'2022'!A:A,'2022'!W:W,"")</f>
        <v/>
      </c>
      <c r="F289">
        <f>_xlfn.XLOOKUP(A289,'2023'!B:B,'2023'!AF:AF,"")</f>
        <v>1</v>
      </c>
      <c r="G289" t="str">
        <f>_xlfn.XLOOKUP(A289,'2023'!B:B,'2023'!AE:AE,"")</f>
        <v/>
      </c>
      <c r="H289">
        <f>_xlfn.XLOOKUP(A289,'2024'!B:B,'2024'!BW:BW,"")</f>
        <v>1</v>
      </c>
      <c r="I289">
        <f>_xlfn.XLOOKUP(A289,'2024'!B:B,'2024'!AZ:AZ,"")</f>
        <v>0</v>
      </c>
      <c r="J289">
        <f>_xlfn.XLOOKUP(A289,'2025'!A:A,'2025'!C:C,"")</f>
        <v>1</v>
      </c>
      <c r="K289">
        <f>_xlfn.XLOOKUP(A289,'2025'!A:A,'2025'!F:F,"")</f>
        <v>1</v>
      </c>
    </row>
    <row r="290" spans="1:11">
      <c r="A290" t="str">
        <v>Jinneng Holding Group</v>
      </c>
      <c r="B290" t="str">
        <f>_xlfn.XLOOKUP(A290,'2021'!A:A,'2021'!X:X,"")</f>
        <v/>
      </c>
      <c r="C290" t="str">
        <f>_xlfn.XLOOKUP(A290,'2021'!A:A,'2021'!V:V,"")</f>
        <v/>
      </c>
      <c r="D290" t="str">
        <f>_xlfn.XLOOKUP(A290,'2022'!A:A,'2022'!X:X,"")</f>
        <v/>
      </c>
      <c r="E290" t="str">
        <f>_xlfn.XLOOKUP(A290,'2022'!A:A,'2022'!W:W,"")</f>
        <v/>
      </c>
      <c r="F290" t="str">
        <f>_xlfn.XLOOKUP(A290,'2023'!B:B,'2023'!AF:AF,"")</f>
        <v/>
      </c>
      <c r="G290" t="str">
        <f>_xlfn.XLOOKUP(A290,'2023'!B:B,'2023'!AE:AE,"")</f>
        <v/>
      </c>
      <c r="H290" t="str">
        <f>_xlfn.XLOOKUP(A290,'2024'!B:B,'2024'!BW:BW,"")</f>
        <v/>
      </c>
      <c r="I290">
        <f>_xlfn.XLOOKUP(A290,'2024'!B:B,'2024'!AZ:AZ,"")</f>
        <v>0</v>
      </c>
      <c r="J290">
        <f>_xlfn.XLOOKUP(A290,'2025'!A:A,'2025'!C:C,"")</f>
        <v>0</v>
      </c>
      <c r="K290">
        <f>_xlfn.XLOOKUP(A290,'2025'!A:A,'2025'!F:F,"")</f>
        <v>0</v>
      </c>
    </row>
    <row r="291" spans="1:11">
      <c r="A291" t="str">
        <v>Nike</v>
      </c>
      <c r="B291">
        <f>_xlfn.XLOOKUP(A291,'2021'!A:A,'2021'!X:X,"")</f>
        <v>1</v>
      </c>
      <c r="C291" t="str">
        <f>_xlfn.XLOOKUP(A291,'2021'!A:A,'2021'!V:V,"")</f>
        <v/>
      </c>
      <c r="D291">
        <f>_xlfn.XLOOKUP(A291,'2022'!A:A,'2022'!X:X,"")</f>
        <v>1</v>
      </c>
      <c r="E291" t="str">
        <f>_xlfn.XLOOKUP(A291,'2022'!A:A,'2022'!W:W,"")</f>
        <v/>
      </c>
      <c r="F291">
        <f>_xlfn.XLOOKUP(A291,'2023'!B:B,'2023'!AF:AF,"")</f>
        <v>1</v>
      </c>
      <c r="G291">
        <f>_xlfn.XLOOKUP(A291,'2023'!B:B,'2023'!AE:AE,"")</f>
        <v>1</v>
      </c>
      <c r="H291">
        <f>_xlfn.XLOOKUP(A291,'2024'!B:B,'2024'!BW:BW,"")</f>
        <v>1</v>
      </c>
      <c r="I291">
        <f>_xlfn.XLOOKUP(A291,'2024'!B:B,'2024'!AZ:AZ,"")</f>
        <v>1</v>
      </c>
      <c r="J291">
        <f>_xlfn.XLOOKUP(A291,'2025'!A:A,'2025'!C:C,"")</f>
        <v>1</v>
      </c>
      <c r="K291">
        <f>_xlfn.XLOOKUP(A291,'2025'!A:A,'2025'!F:F,"")</f>
        <v>0</v>
      </c>
    </row>
    <row r="292" spans="1:11">
      <c r="A292" t="str">
        <v>Dongfeng Motor</v>
      </c>
      <c r="B292" t="str">
        <f>_xlfn.XLOOKUP(A292,'2021'!A:A,'2021'!X:X,"")</f>
        <v/>
      </c>
      <c r="C292" t="str">
        <f>_xlfn.XLOOKUP(A292,'2021'!A:A,'2021'!V:V,"")</f>
        <v/>
      </c>
      <c r="D292" t="str">
        <f>_xlfn.XLOOKUP(A292,'2022'!A:A,'2022'!X:X,"")</f>
        <v/>
      </c>
      <c r="E292" t="str">
        <f>_xlfn.XLOOKUP(A292,'2022'!A:A,'2022'!W:W,"")</f>
        <v/>
      </c>
      <c r="F292" t="str">
        <f>_xlfn.XLOOKUP(A292,'2023'!B:B,'2023'!AF:AF,"")</f>
        <v/>
      </c>
      <c r="G292" t="str">
        <f>_xlfn.XLOOKUP(A292,'2023'!B:B,'2023'!AE:AE,"")</f>
        <v/>
      </c>
      <c r="H292" t="str">
        <f>_xlfn.XLOOKUP(A292,'2024'!B:B,'2024'!BW:BW,"")</f>
        <v/>
      </c>
      <c r="I292">
        <f>_xlfn.XLOOKUP(A292,'2024'!B:B,'2024'!AZ:AZ,"")</f>
        <v>0</v>
      </c>
      <c r="J292">
        <f>_xlfn.XLOOKUP(A292,'2025'!A:A,'2025'!C:C,"")</f>
        <v>0</v>
      </c>
      <c r="K292">
        <f>_xlfn.XLOOKUP(A292,'2025'!A:A,'2025'!F:F,"")</f>
        <v>0</v>
      </c>
    </row>
    <row r="293" spans="1:11">
      <c r="A293" t="str">
        <v>Jingye Group</v>
      </c>
      <c r="B293" t="str">
        <f>_xlfn.XLOOKUP(A293,'2021'!A:A,'2021'!X:X,"")</f>
        <v/>
      </c>
      <c r="C293" t="str">
        <f>_xlfn.XLOOKUP(A293,'2021'!A:A,'2021'!V:V,"")</f>
        <v/>
      </c>
      <c r="D293" t="str">
        <f>_xlfn.XLOOKUP(A293,'2022'!A:A,'2022'!X:X,"")</f>
        <v/>
      </c>
      <c r="E293" t="str">
        <f>_xlfn.XLOOKUP(A293,'2022'!A:A,'2022'!W:W,"")</f>
        <v/>
      </c>
      <c r="F293" t="str">
        <f>_xlfn.XLOOKUP(A293,'2023'!B:B,'2023'!AF:AF,"")</f>
        <v/>
      </c>
      <c r="G293" t="str">
        <f>_xlfn.XLOOKUP(A293,'2023'!B:B,'2023'!AE:AE,"")</f>
        <v/>
      </c>
      <c r="H293" t="str">
        <f>_xlfn.XLOOKUP(A293,'2024'!B:B,'2024'!BW:BW,"")</f>
        <v/>
      </c>
      <c r="I293">
        <f>_xlfn.XLOOKUP(A293,'2024'!B:B,'2024'!AZ:AZ,"")</f>
        <v>0</v>
      </c>
      <c r="J293">
        <f>_xlfn.XLOOKUP(A293,'2025'!A:A,'2025'!C:C,"")</f>
        <v>0</v>
      </c>
      <c r="K293">
        <f>_xlfn.XLOOKUP(A293,'2025'!A:A,'2025'!F:F,"")</f>
        <v>0</v>
      </c>
    </row>
    <row r="294" spans="1:11">
      <c r="A294" t="str">
        <v>Banco Bradesco</v>
      </c>
      <c r="B294" t="str">
        <f>_xlfn.XLOOKUP(A294,'2021'!A:A,'2021'!X:X,"")</f>
        <v/>
      </c>
      <c r="C294">
        <f>_xlfn.XLOOKUP(A294,'2021'!A:A,'2021'!V:V,"")</f>
        <v>1</v>
      </c>
      <c r="D294" t="str">
        <f>_xlfn.XLOOKUP(A294,'2022'!A:A,'2022'!X:X,"")</f>
        <v/>
      </c>
      <c r="E294">
        <f>_xlfn.XLOOKUP(A294,'2022'!A:A,'2022'!W:W,"")</f>
        <v>1</v>
      </c>
      <c r="F294" t="str">
        <f>_xlfn.XLOOKUP(A294,'2023'!B:B,'2023'!AF:AF,"")</f>
        <v/>
      </c>
      <c r="G294">
        <f>_xlfn.XLOOKUP(A294,'2023'!B:B,'2023'!AE:AE,"")</f>
        <v>1</v>
      </c>
      <c r="H294" t="str">
        <f>_xlfn.XLOOKUP(A294,'2024'!B:B,'2024'!BW:BW,"")</f>
        <v/>
      </c>
      <c r="I294">
        <f>_xlfn.XLOOKUP(A294,'2024'!B:B,'2024'!AZ:AZ,"")</f>
        <v>1</v>
      </c>
      <c r="J294">
        <f>_xlfn.XLOOKUP(A294,'2025'!A:A,'2025'!C:C,"")</f>
        <v>0</v>
      </c>
      <c r="K294">
        <f>_xlfn.XLOOKUP(A294,'2025'!A:A,'2025'!F:F,"")</f>
        <v>1</v>
      </c>
    </row>
    <row r="295" spans="1:11">
      <c r="A295" t="str">
        <v>Marubeni</v>
      </c>
      <c r="B295" t="str">
        <f>_xlfn.XLOOKUP(A295,'2021'!A:A,'2021'!X:X,"")</f>
        <v/>
      </c>
      <c r="C295">
        <f>_xlfn.XLOOKUP(A295,'2021'!A:A,'2021'!V:V,"")</f>
        <v>1</v>
      </c>
      <c r="D295" t="str">
        <f>_xlfn.XLOOKUP(A295,'2022'!A:A,'2022'!X:X,"")</f>
        <v/>
      </c>
      <c r="E295">
        <f>_xlfn.XLOOKUP(A295,'2022'!A:A,'2022'!W:W,"")</f>
        <v>1</v>
      </c>
      <c r="F295" t="str">
        <f>_xlfn.XLOOKUP(A295,'2023'!B:B,'2023'!AF:AF,"")</f>
        <v/>
      </c>
      <c r="G295">
        <f>_xlfn.XLOOKUP(A295,'2023'!B:B,'2023'!AE:AE,"")</f>
        <v>1</v>
      </c>
      <c r="H295" t="str">
        <f>_xlfn.XLOOKUP(A295,'2024'!B:B,'2024'!BW:BW,"")</f>
        <v/>
      </c>
      <c r="I295">
        <f>_xlfn.XLOOKUP(A295,'2024'!B:B,'2024'!AZ:AZ,"")</f>
        <v>1</v>
      </c>
      <c r="J295">
        <f>_xlfn.XLOOKUP(A295,'2025'!A:A,'2025'!C:C,"")</f>
        <v>0</v>
      </c>
      <c r="K295">
        <f>_xlfn.XLOOKUP(A295,'2025'!A:A,'2025'!F:F,"")</f>
        <v>1</v>
      </c>
    </row>
    <row r="296" spans="1:11">
      <c r="A296" t="str">
        <v>Shaanxi Yanchang Petroleum (Group)</v>
      </c>
      <c r="B296" t="str">
        <f>_xlfn.XLOOKUP(A296,'2021'!A:A,'2021'!X:X,"")</f>
        <v/>
      </c>
      <c r="C296" t="str">
        <f>_xlfn.XLOOKUP(A296,'2021'!A:A,'2021'!V:V,"")</f>
        <v/>
      </c>
      <c r="D296" t="str">
        <f>_xlfn.XLOOKUP(A296,'2022'!A:A,'2022'!X:X,"")</f>
        <v/>
      </c>
      <c r="E296" t="str">
        <f>_xlfn.XLOOKUP(A296,'2022'!A:A,'2022'!W:W,"")</f>
        <v/>
      </c>
      <c r="F296" t="str">
        <f>_xlfn.XLOOKUP(A296,'2023'!B:B,'2023'!AF:AF,"")</f>
        <v/>
      </c>
      <c r="G296" t="str">
        <f>_xlfn.XLOOKUP(A296,'2023'!B:B,'2023'!AE:AE,"")</f>
        <v/>
      </c>
      <c r="H296" t="str">
        <f>_xlfn.XLOOKUP(A296,'2024'!B:B,'2024'!BW:BW,"")</f>
        <v/>
      </c>
      <c r="I296">
        <f>_xlfn.XLOOKUP(A296,'2024'!B:B,'2024'!AZ:AZ,"")</f>
        <v>0</v>
      </c>
      <c r="J296">
        <f>_xlfn.XLOOKUP(A296,'2025'!A:A,'2025'!C:C,"")</f>
        <v>0</v>
      </c>
      <c r="K296">
        <f>_xlfn.XLOOKUP(A296,'2025'!A:A,'2025'!F:F,"")</f>
        <v>0</v>
      </c>
    </row>
    <row r="297" spans="1:11">
      <c r="A297" t="str">
        <v>Deutsche Bahn</v>
      </c>
      <c r="B297">
        <f>_xlfn.XLOOKUP(A297,'2021'!A:A,'2021'!X:X,"")</f>
        <v>1</v>
      </c>
      <c r="C297" t="str">
        <f>_xlfn.XLOOKUP(A297,'2021'!A:A,'2021'!V:V,"")</f>
        <v/>
      </c>
      <c r="D297">
        <f>_xlfn.XLOOKUP(A297,'2022'!A:A,'2022'!X:X,"")</f>
        <v>1</v>
      </c>
      <c r="E297" t="str">
        <f>_xlfn.XLOOKUP(A297,'2022'!A:A,'2022'!W:W,"")</f>
        <v/>
      </c>
      <c r="F297">
        <f>_xlfn.XLOOKUP(A297,'2023'!B:B,'2023'!AF:AF,"")</f>
        <v>1</v>
      </c>
      <c r="G297" t="str">
        <f>_xlfn.XLOOKUP(A297,'2023'!B:B,'2023'!AE:AE,"")</f>
        <v/>
      </c>
      <c r="H297">
        <f>_xlfn.XLOOKUP(A297,'2024'!B:B,'2024'!BW:BW,"")</f>
        <v>1</v>
      </c>
      <c r="I297">
        <f>_xlfn.XLOOKUP(A297,'2024'!B:B,'2024'!AZ:AZ,"")</f>
        <v>0</v>
      </c>
      <c r="J297">
        <f>_xlfn.XLOOKUP(A297,'2025'!A:A,'2025'!C:C,"")</f>
        <v>1</v>
      </c>
      <c r="K297">
        <f>_xlfn.XLOOKUP(A297,'2025'!A:A,'2025'!F:F,"")</f>
        <v>1</v>
      </c>
    </row>
    <row r="298" spans="1:11">
      <c r="A298" t="str">
        <v>Xiaomi</v>
      </c>
      <c r="B298" t="str">
        <f>_xlfn.XLOOKUP(A298,'2021'!A:A,'2021'!X:X,"")</f>
        <v/>
      </c>
      <c r="C298" t="str">
        <f>_xlfn.XLOOKUP(A298,'2021'!A:A,'2021'!V:V,"")</f>
        <v/>
      </c>
      <c r="D298" t="str">
        <f>_xlfn.XLOOKUP(A298,'2022'!A:A,'2022'!X:X,"")</f>
        <v/>
      </c>
      <c r="E298" t="str">
        <f>_xlfn.XLOOKUP(A298,'2022'!A:A,'2022'!W:W,"")</f>
        <v/>
      </c>
      <c r="F298" t="str">
        <f>_xlfn.XLOOKUP(A298,'2023'!B:B,'2023'!AF:AF,"")</f>
        <v/>
      </c>
      <c r="G298" t="str">
        <f>_xlfn.XLOOKUP(A298,'2023'!B:B,'2023'!AE:AE,"")</f>
        <v/>
      </c>
      <c r="H298" t="str">
        <f>_xlfn.XLOOKUP(A298,'2024'!B:B,'2024'!BW:BW,"")</f>
        <v/>
      </c>
      <c r="I298">
        <f>_xlfn.XLOOKUP(A298,'2024'!B:B,'2024'!AZ:AZ,"")</f>
        <v>0</v>
      </c>
      <c r="J298">
        <f>_xlfn.XLOOKUP(A298,'2025'!A:A,'2025'!C:C,"")</f>
        <v>0</v>
      </c>
      <c r="K298">
        <f>_xlfn.XLOOKUP(A298,'2025'!A:A,'2025'!F:F,"")</f>
        <v>0</v>
      </c>
    </row>
    <row r="299" spans="1:11">
      <c r="A299" t="str">
        <v>Crédit Mutuel Group</v>
      </c>
      <c r="B299" t="str">
        <f>_xlfn.XLOOKUP(A299,'2021'!A:A,'2021'!X:X,"")</f>
        <v/>
      </c>
      <c r="C299" t="str">
        <f>_xlfn.XLOOKUP(A299,'2021'!A:A,'2021'!V:V,"")</f>
        <v/>
      </c>
      <c r="D299" t="str">
        <f>_xlfn.XLOOKUP(A299,'2022'!A:A,'2022'!X:X,"")</f>
        <v/>
      </c>
      <c r="E299" t="str">
        <f>_xlfn.XLOOKUP(A299,'2022'!A:A,'2022'!W:W,"")</f>
        <v/>
      </c>
      <c r="F299" t="str">
        <f>_xlfn.XLOOKUP(A299,'2023'!B:B,'2023'!AF:AF,"")</f>
        <v/>
      </c>
      <c r="G299" t="str">
        <f>_xlfn.XLOOKUP(A299,'2023'!B:B,'2023'!AE:AE,"")</f>
        <v/>
      </c>
      <c r="H299" t="str">
        <f>_xlfn.XLOOKUP(A299,'2024'!B:B,'2024'!BW:BW,"")</f>
        <v/>
      </c>
      <c r="I299" t="str">
        <f>_xlfn.XLOOKUP(A299,'2024'!B:B,'2024'!AZ:AZ,"")</f>
        <v/>
      </c>
      <c r="J299">
        <f>_xlfn.XLOOKUP(A299,'2025'!A:A,'2025'!C:C,"")</f>
        <v>0</v>
      </c>
      <c r="K299">
        <f>_xlfn.XLOOKUP(A299,'2025'!A:A,'2025'!F:F,"")</f>
        <v>1</v>
      </c>
    </row>
    <row r="300" spans="1:11">
      <c r="A300" t="str">
        <v>Louis Dreyfus</v>
      </c>
      <c r="B300" t="str">
        <f>_xlfn.XLOOKUP(A300,'2021'!A:A,'2021'!X:X,"")</f>
        <v/>
      </c>
      <c r="C300" t="str">
        <f>_xlfn.XLOOKUP(A300,'2021'!A:A,'2021'!V:V,"")</f>
        <v/>
      </c>
      <c r="D300" t="str">
        <f>_xlfn.XLOOKUP(A300,'2022'!A:A,'2022'!X:X,"")</f>
        <v/>
      </c>
      <c r="E300" t="str">
        <f>_xlfn.XLOOKUP(A300,'2022'!A:A,'2022'!W:W,"")</f>
        <v/>
      </c>
      <c r="F300" t="str">
        <f>_xlfn.XLOOKUP(A300,'2023'!B:B,'2023'!AF:AF,"")</f>
        <v/>
      </c>
      <c r="G300" t="str">
        <f>_xlfn.XLOOKUP(A300,'2023'!B:B,'2023'!AE:AE,"")</f>
        <v/>
      </c>
      <c r="H300" t="str">
        <f>_xlfn.XLOOKUP(A300,'2024'!B:B,'2024'!BW:BW,"")</f>
        <v/>
      </c>
      <c r="I300">
        <f>_xlfn.XLOOKUP(A300,'2024'!B:B,'2024'!AZ:AZ,"")</f>
        <v>0</v>
      </c>
      <c r="J300">
        <f>_xlfn.XLOOKUP(A300,'2025'!A:A,'2025'!C:C,"")</f>
        <v>0</v>
      </c>
      <c r="K300">
        <f>_xlfn.XLOOKUP(A300,'2025'!A:A,'2025'!F:F,"")</f>
        <v>0</v>
      </c>
    </row>
    <row r="301" spans="1:11">
      <c r="A301" t="str">
        <v>Liberty Mutual Insurance Group</v>
      </c>
      <c r="B301" t="str">
        <f>_xlfn.XLOOKUP(A301,'2021'!A:A,'2021'!X:X,"")</f>
        <v/>
      </c>
      <c r="C301" t="str">
        <f>_xlfn.XLOOKUP(A301,'2021'!A:A,'2021'!V:V,"")</f>
        <v/>
      </c>
      <c r="D301" t="str">
        <f>_xlfn.XLOOKUP(A301,'2022'!A:A,'2022'!X:X,"")</f>
        <v/>
      </c>
      <c r="E301" t="str">
        <f>_xlfn.XLOOKUP(A301,'2022'!A:A,'2022'!W:W,"")</f>
        <v/>
      </c>
      <c r="F301" t="str">
        <f>_xlfn.XLOOKUP(A301,'2023'!B:B,'2023'!AF:AF,"")</f>
        <v/>
      </c>
      <c r="G301" t="str">
        <f>_xlfn.XLOOKUP(A301,'2023'!B:B,'2023'!AE:AE,"")</f>
        <v/>
      </c>
      <c r="H301" t="str">
        <f>_xlfn.XLOOKUP(A301,'2024'!B:B,'2024'!BW:BW,"")</f>
        <v/>
      </c>
      <c r="I301">
        <f>_xlfn.XLOOKUP(A301,'2024'!B:B,'2024'!AZ:AZ,"")</f>
        <v>0</v>
      </c>
      <c r="J301">
        <f>_xlfn.XLOOKUP(A301,'2025'!A:A,'2025'!C:C,"")</f>
        <v>0</v>
      </c>
      <c r="K301">
        <f>_xlfn.XLOOKUP(A301,'2025'!A:A,'2025'!F:F,"")</f>
        <v>0</v>
      </c>
    </row>
    <row r="302" spans="1:11">
      <c r="A302" t="str">
        <v>Bayer</v>
      </c>
      <c r="B302">
        <f>_xlfn.XLOOKUP(A302,'2021'!A:A,'2021'!X:X,"")</f>
        <v>1</v>
      </c>
      <c r="C302">
        <f>_xlfn.XLOOKUP(A302,'2021'!A:A,'2021'!V:V,"")</f>
        <v>1</v>
      </c>
      <c r="D302">
        <f>_xlfn.XLOOKUP(A302,'2022'!A:A,'2022'!X:X,"")</f>
        <v>1</v>
      </c>
      <c r="E302">
        <f>_xlfn.XLOOKUP(A302,'2022'!A:A,'2022'!W:W,"")</f>
        <v>1</v>
      </c>
      <c r="F302">
        <f>_xlfn.XLOOKUP(A302,'2023'!B:B,'2023'!AF:AF,"")</f>
        <v>1</v>
      </c>
      <c r="G302">
        <f>_xlfn.XLOOKUP(A302,'2023'!B:B,'2023'!AE:AE,"")</f>
        <v>1</v>
      </c>
      <c r="H302">
        <f>_xlfn.XLOOKUP(A302,'2024'!B:B,'2024'!BW:BW,"")</f>
        <v>1</v>
      </c>
      <c r="I302">
        <f>_xlfn.XLOOKUP(A302,'2024'!B:B,'2024'!AZ:AZ,"")</f>
        <v>1</v>
      </c>
      <c r="J302">
        <f>_xlfn.XLOOKUP(A302,'2025'!A:A,'2025'!C:C,"")</f>
        <v>1</v>
      </c>
      <c r="K302">
        <f>_xlfn.XLOOKUP(A302,'2025'!A:A,'2025'!F:F,"")</f>
        <v>1</v>
      </c>
    </row>
    <row r="303" spans="1:11">
      <c r="A303" t="str">
        <v>Saint-Gobain</v>
      </c>
      <c r="B303">
        <f>_xlfn.XLOOKUP(A303,'2021'!A:A,'2021'!X:X,"")</f>
        <v>1</v>
      </c>
      <c r="C303" t="str">
        <f>_xlfn.XLOOKUP(A303,'2021'!A:A,'2021'!V:V,"")</f>
        <v/>
      </c>
      <c r="D303">
        <f>_xlfn.XLOOKUP(A303,'2022'!A:A,'2022'!X:X,"")</f>
        <v>1</v>
      </c>
      <c r="E303">
        <f>_xlfn.XLOOKUP(A303,'2022'!A:A,'2022'!W:W,"")</f>
        <v>1</v>
      </c>
      <c r="F303">
        <f>_xlfn.XLOOKUP(A303,'2023'!B:B,'2023'!AF:AF,"")</f>
        <v>1</v>
      </c>
      <c r="G303">
        <f>_xlfn.XLOOKUP(A303,'2023'!B:B,'2023'!AE:AE,"")</f>
        <v>1</v>
      </c>
      <c r="H303">
        <f>_xlfn.XLOOKUP(A303,'2024'!B:B,'2024'!BW:BW,"")</f>
        <v>1</v>
      </c>
      <c r="I303">
        <f>_xlfn.XLOOKUP(A303,'2024'!B:B,'2024'!AZ:AZ,"")</f>
        <v>1</v>
      </c>
      <c r="J303">
        <f>_xlfn.XLOOKUP(A303,'2025'!A:A,'2025'!C:C,"")</f>
        <v>1</v>
      </c>
      <c r="K303">
        <f>_xlfn.XLOOKUP(A303,'2025'!A:A,'2025'!F:F,"")</f>
        <v>1</v>
      </c>
    </row>
    <row r="304" spans="1:11">
      <c r="A304" t="str">
        <v>Contemporary Amperex Technology</v>
      </c>
      <c r="B304" t="str">
        <f>_xlfn.XLOOKUP(A304,'2021'!A:A,'2021'!X:X,"")</f>
        <v/>
      </c>
      <c r="C304" t="str">
        <f>_xlfn.XLOOKUP(A304,'2021'!A:A,'2021'!V:V,"")</f>
        <v/>
      </c>
      <c r="D304" t="str">
        <f>_xlfn.XLOOKUP(A304,'2022'!A:A,'2022'!X:X,"")</f>
        <v/>
      </c>
      <c r="E304" t="str">
        <f>_xlfn.XLOOKUP(A304,'2022'!A:A,'2022'!W:W,"")</f>
        <v/>
      </c>
      <c r="F304" t="str">
        <f>_xlfn.XLOOKUP(A304,'2023'!B:B,'2023'!AF:AF,"")</f>
        <v/>
      </c>
      <c r="G304" t="str">
        <f>_xlfn.XLOOKUP(A304,'2023'!B:B,'2023'!AE:AE,"")</f>
        <v/>
      </c>
      <c r="H304" t="str">
        <f>_xlfn.XLOOKUP(A304,'2024'!B:B,'2024'!BW:BW,"")</f>
        <v/>
      </c>
      <c r="I304">
        <f>_xlfn.XLOOKUP(A304,'2024'!B:B,'2024'!AZ:AZ,"")</f>
        <v>0</v>
      </c>
      <c r="J304">
        <f>_xlfn.XLOOKUP(A304,'2025'!A:A,'2025'!C:C,"")</f>
        <v>0</v>
      </c>
      <c r="K304">
        <f>_xlfn.XLOOKUP(A304,'2025'!A:A,'2025'!F:F,"")</f>
        <v>0</v>
      </c>
    </row>
    <row r="305" spans="1:11">
      <c r="A305" t="str">
        <v>Plains GP Holdings</v>
      </c>
      <c r="B305" t="str">
        <f>_xlfn.XLOOKUP(A305,'2021'!A:A,'2021'!X:X,"")</f>
        <v/>
      </c>
      <c r="C305" t="str">
        <f>_xlfn.XLOOKUP(A305,'2021'!A:A,'2021'!V:V,"")</f>
        <v/>
      </c>
      <c r="D305" t="str">
        <f>_xlfn.XLOOKUP(A305,'2022'!A:A,'2022'!X:X,"")</f>
        <v/>
      </c>
      <c r="E305" t="str">
        <f>_xlfn.XLOOKUP(A305,'2022'!A:A,'2022'!W:W,"")</f>
        <v/>
      </c>
      <c r="F305" t="str">
        <f>_xlfn.XLOOKUP(A305,'2023'!B:B,'2023'!AF:AF,"")</f>
        <v/>
      </c>
      <c r="G305" t="str">
        <f>_xlfn.XLOOKUP(A305,'2023'!B:B,'2023'!AE:AE,"")</f>
        <v/>
      </c>
      <c r="H305" t="str">
        <f>_xlfn.XLOOKUP(A305,'2024'!B:B,'2024'!BW:BW,"")</f>
        <v/>
      </c>
      <c r="I305">
        <f>_xlfn.XLOOKUP(A305,'2024'!B:B,'2024'!AZ:AZ,"")</f>
        <v>0</v>
      </c>
      <c r="J305">
        <f>_xlfn.XLOOKUP(A305,'2025'!A:A,'2025'!C:C,"")</f>
        <v>0</v>
      </c>
      <c r="K305">
        <f>_xlfn.XLOOKUP(A305,'2025'!A:A,'2025'!F:F,"")</f>
        <v>0</v>
      </c>
    </row>
    <row r="306" spans="1:11">
      <c r="A306" t="str">
        <v>Talanx</v>
      </c>
      <c r="B306" t="str">
        <f>_xlfn.XLOOKUP(A306,'2021'!A:A,'2021'!X:X,"")</f>
        <v/>
      </c>
      <c r="C306" t="str">
        <f>_xlfn.XLOOKUP(A306,'2021'!A:A,'2021'!V:V,"")</f>
        <v/>
      </c>
      <c r="D306" t="str">
        <f>_xlfn.XLOOKUP(A306,'2022'!A:A,'2022'!X:X,"")</f>
        <v/>
      </c>
      <c r="E306">
        <f>_xlfn.XLOOKUP(A306,'2022'!A:A,'2022'!W:W,"")</f>
        <v>1</v>
      </c>
      <c r="F306" t="str">
        <f>_xlfn.XLOOKUP(A306,'2023'!B:B,'2023'!AF:AF,"")</f>
        <v/>
      </c>
      <c r="G306">
        <f>_xlfn.XLOOKUP(A306,'2023'!B:B,'2023'!AE:AE,"")</f>
        <v>1</v>
      </c>
      <c r="H306" t="str">
        <f>_xlfn.XLOOKUP(A306,'2024'!B:B,'2024'!BW:BW,"")</f>
        <v/>
      </c>
      <c r="I306">
        <f>_xlfn.XLOOKUP(A306,'2024'!B:B,'2024'!AZ:AZ,"")</f>
        <v>1</v>
      </c>
      <c r="J306">
        <f>_xlfn.XLOOKUP(A306,'2025'!A:A,'2025'!C:C,"")</f>
        <v>0</v>
      </c>
      <c r="K306">
        <f>_xlfn.XLOOKUP(A306,'2025'!A:A,'2025'!F:F,"")</f>
        <v>1</v>
      </c>
    </row>
    <row r="307" spans="1:11">
      <c r="A307" t="str">
        <v>UniCredit Group</v>
      </c>
      <c r="B307" t="str">
        <f>_xlfn.XLOOKUP(A307,'2021'!A:A,'2021'!X:X,"")</f>
        <v/>
      </c>
      <c r="C307" t="str">
        <f>_xlfn.XLOOKUP(A307,'2021'!A:A,'2021'!V:V,"")</f>
        <v/>
      </c>
      <c r="D307" t="str">
        <f>_xlfn.XLOOKUP(A307,'2022'!A:A,'2022'!X:X,"")</f>
        <v/>
      </c>
      <c r="E307" t="str">
        <f>_xlfn.XLOOKUP(A307,'2022'!A:A,'2022'!W:W,"")</f>
        <v/>
      </c>
      <c r="F307" t="str">
        <f>_xlfn.XLOOKUP(A307,'2023'!B:B,'2023'!AF:AF,"")</f>
        <v/>
      </c>
      <c r="G307" t="str">
        <f>_xlfn.XLOOKUP(A307,'2023'!B:B,'2023'!AE:AE,"")</f>
        <v/>
      </c>
      <c r="H307" t="str">
        <f>_xlfn.XLOOKUP(A307,'2024'!B:B,'2024'!BW:BW,"")</f>
        <v/>
      </c>
      <c r="I307">
        <f>_xlfn.XLOOKUP(A307,'2024'!B:B,'2024'!AZ:AZ,"")</f>
        <v>1</v>
      </c>
      <c r="J307">
        <f>_xlfn.XLOOKUP(A307,'2025'!A:A,'2025'!C:C,"")</f>
        <v>0</v>
      </c>
      <c r="K307">
        <f>_xlfn.XLOOKUP(A307,'2025'!A:A,'2025'!F:F,"")</f>
        <v>1</v>
      </c>
    </row>
    <row r="308" spans="1:11">
      <c r="A308" t="str">
        <v>Volvo</v>
      </c>
      <c r="B308">
        <f>_xlfn.XLOOKUP(A308,'2021'!A:A,'2021'!X:X,"")</f>
        <v>1</v>
      </c>
      <c r="C308">
        <f>_xlfn.XLOOKUP(A308,'2021'!A:A,'2021'!V:V,"")</f>
        <v>1</v>
      </c>
      <c r="D308">
        <f>_xlfn.XLOOKUP(A308,'2022'!A:A,'2022'!X:X,"")</f>
        <v>1</v>
      </c>
      <c r="E308">
        <f>_xlfn.XLOOKUP(A308,'2022'!A:A,'2022'!W:W,"")</f>
        <v>1</v>
      </c>
      <c r="F308">
        <f>_xlfn.XLOOKUP(A308,'2023'!B:B,'2023'!AF:AF,"")</f>
        <v>1</v>
      </c>
      <c r="G308">
        <f>_xlfn.XLOOKUP(A308,'2023'!B:B,'2023'!AE:AE,"")</f>
        <v>1</v>
      </c>
      <c r="H308">
        <f>_xlfn.XLOOKUP(A308,'2024'!B:B,'2024'!BW:BW,"")</f>
        <v>1</v>
      </c>
      <c r="I308">
        <f>_xlfn.XLOOKUP(A308,'2024'!B:B,'2024'!AZ:AZ,"")</f>
        <v>0</v>
      </c>
      <c r="J308">
        <f>_xlfn.XLOOKUP(A308,'2025'!A:A,'2025'!C:C,"")</f>
        <v>1</v>
      </c>
      <c r="K308">
        <f>_xlfn.XLOOKUP(A308,'2025'!A:A,'2025'!F:F,"")</f>
        <v>1</v>
      </c>
    </row>
    <row r="309" spans="1:11">
      <c r="A309" t="str">
        <v>HD Hyundai</v>
      </c>
      <c r="B309" t="str">
        <f>_xlfn.XLOOKUP(A309,'2021'!A:A,'2021'!X:X,"")</f>
        <v/>
      </c>
      <c r="C309" t="str">
        <f>_xlfn.XLOOKUP(A309,'2021'!A:A,'2021'!V:V,"")</f>
        <v/>
      </c>
      <c r="D309" t="str">
        <f>_xlfn.XLOOKUP(A309,'2022'!A:A,'2022'!X:X,"")</f>
        <v/>
      </c>
      <c r="E309" t="str">
        <f>_xlfn.XLOOKUP(A309,'2022'!A:A,'2022'!W:W,"")</f>
        <v/>
      </c>
      <c r="F309" t="str">
        <f>_xlfn.XLOOKUP(A309,'2023'!B:B,'2023'!AF:AF,"")</f>
        <v/>
      </c>
      <c r="G309" t="str">
        <f>_xlfn.XLOOKUP(A309,'2023'!B:B,'2023'!AE:AE,"")</f>
        <v/>
      </c>
      <c r="H309" t="str">
        <f>_xlfn.XLOOKUP(A309,'2024'!B:B,'2024'!BW:BW,"")</f>
        <v/>
      </c>
      <c r="I309">
        <f>_xlfn.XLOOKUP(A309,'2024'!B:B,'2024'!AZ:AZ,"")</f>
        <v>0</v>
      </c>
      <c r="J309">
        <f>_xlfn.XLOOKUP(A309,'2025'!A:A,'2025'!C:C,"")</f>
        <v>0</v>
      </c>
      <c r="K309">
        <f>_xlfn.XLOOKUP(A309,'2025'!A:A,'2025'!F:F,"")</f>
        <v>0</v>
      </c>
    </row>
    <row r="310" spans="1:11">
      <c r="A310" t="str">
        <v>Shanghai Pudong Development Bank</v>
      </c>
      <c r="B310" t="str">
        <f>_xlfn.XLOOKUP(A310,'2021'!A:A,'2021'!X:X,"")</f>
        <v/>
      </c>
      <c r="C310" t="str">
        <f>_xlfn.XLOOKUP(A310,'2021'!A:A,'2021'!V:V,"")</f>
        <v/>
      </c>
      <c r="D310" t="str">
        <f>_xlfn.XLOOKUP(A310,'2022'!A:A,'2022'!X:X,"")</f>
        <v/>
      </c>
      <c r="E310" t="str">
        <f>_xlfn.XLOOKUP(A310,'2022'!A:A,'2022'!W:W,"")</f>
        <v/>
      </c>
      <c r="F310" t="str">
        <f>_xlfn.XLOOKUP(A310,'2023'!B:B,'2023'!AF:AF,"")</f>
        <v/>
      </c>
      <c r="G310" t="str">
        <f>_xlfn.XLOOKUP(A310,'2023'!B:B,'2023'!AE:AE,"")</f>
        <v/>
      </c>
      <c r="H310" t="str">
        <f>_xlfn.XLOOKUP(A310,'2024'!B:B,'2024'!BW:BW,"")</f>
        <v/>
      </c>
      <c r="I310">
        <f>_xlfn.XLOOKUP(A310,'2024'!B:B,'2024'!AZ:AZ,"")</f>
        <v>0</v>
      </c>
      <c r="J310">
        <f>_xlfn.XLOOKUP(A310,'2025'!A:A,'2025'!C:C,"")</f>
        <v>0</v>
      </c>
      <c r="K310">
        <f>_xlfn.XLOOKUP(A310,'2025'!A:A,'2025'!F:F,"")</f>
        <v>0</v>
      </c>
    </row>
    <row r="311" spans="1:11">
      <c r="A311" t="str">
        <v>USAA</v>
      </c>
      <c r="B311" t="str">
        <f>_xlfn.XLOOKUP(A311,'2021'!A:A,'2021'!X:X,"")</f>
        <v/>
      </c>
      <c r="C311" t="str">
        <f>_xlfn.XLOOKUP(A311,'2021'!A:A,'2021'!V:V,"")</f>
        <v/>
      </c>
      <c r="D311" t="str">
        <f>_xlfn.XLOOKUP(A311,'2022'!A:A,'2022'!X:X,"")</f>
        <v/>
      </c>
      <c r="E311" t="str">
        <f>_xlfn.XLOOKUP(A311,'2022'!A:A,'2022'!W:W,"")</f>
        <v/>
      </c>
      <c r="F311" t="str">
        <f>_xlfn.XLOOKUP(A311,'2023'!B:B,'2023'!AF:AF,"")</f>
        <v/>
      </c>
      <c r="G311" t="str">
        <f>_xlfn.XLOOKUP(A311,'2023'!B:B,'2023'!AE:AE,"")</f>
        <v/>
      </c>
      <c r="H311" t="str">
        <f>_xlfn.XLOOKUP(A311,'2024'!B:B,'2024'!BW:BW,"")</f>
        <v/>
      </c>
      <c r="I311">
        <f>_xlfn.XLOOKUP(A311,'2024'!B:B,'2024'!AZ:AZ,"")</f>
        <v>0</v>
      </c>
      <c r="J311">
        <f>_xlfn.XLOOKUP(A311,'2025'!A:A,'2025'!C:C,"")</f>
        <v>0</v>
      </c>
      <c r="K311">
        <f>_xlfn.XLOOKUP(A311,'2025'!A:A,'2025'!F:F,"")</f>
        <v>0</v>
      </c>
    </row>
    <row r="312" spans="1:11">
      <c r="A312" t="str">
        <v>SK Hynix</v>
      </c>
      <c r="B312" t="str">
        <f>_xlfn.XLOOKUP(A312,'2021'!A:A,'2021'!X:X,"")</f>
        <v/>
      </c>
      <c r="C312" t="str">
        <f>_xlfn.XLOOKUP(A312,'2021'!A:A,'2021'!V:V,"")</f>
        <v/>
      </c>
      <c r="D312" t="str">
        <f>_xlfn.XLOOKUP(A312,'2022'!A:A,'2022'!X:X,"")</f>
        <v/>
      </c>
      <c r="E312">
        <f>_xlfn.XLOOKUP(A312,'2022'!A:A,'2022'!W:W,"")</f>
        <v>1</v>
      </c>
      <c r="F312" t="str">
        <f>_xlfn.XLOOKUP(A312,'2023'!B:B,'2023'!AF:AF,"")</f>
        <v/>
      </c>
      <c r="G312">
        <f>_xlfn.XLOOKUP(A312,'2023'!B:B,'2023'!AE:AE,"")</f>
        <v>1</v>
      </c>
      <c r="H312" t="str">
        <f>_xlfn.XLOOKUP(A312,'2024'!B:B,'2024'!BW:BW,"")</f>
        <v/>
      </c>
      <c r="I312" t="str">
        <f>_xlfn.XLOOKUP(A312,'2024'!B:B,'2024'!AZ:AZ,"")</f>
        <v/>
      </c>
      <c r="J312">
        <f>_xlfn.XLOOKUP(A312,'2025'!A:A,'2025'!C:C,"")</f>
        <v>0</v>
      </c>
      <c r="K312">
        <f>_xlfn.XLOOKUP(A312,'2025'!A:A,'2025'!F:F,"")</f>
        <v>1</v>
      </c>
    </row>
    <row r="313" spans="1:11">
      <c r="A313" t="str">
        <v>Iberdrola</v>
      </c>
      <c r="B313">
        <f>_xlfn.XLOOKUP(A313,'2021'!A:A,'2021'!X:X,"")</f>
        <v>1</v>
      </c>
      <c r="C313" t="str">
        <f>_xlfn.XLOOKUP(A313,'2021'!A:A,'2021'!V:V,"")</f>
        <v/>
      </c>
      <c r="D313">
        <f>_xlfn.XLOOKUP(A313,'2022'!A:A,'2022'!X:X,"")</f>
        <v>1</v>
      </c>
      <c r="E313" t="str">
        <f>_xlfn.XLOOKUP(A313,'2022'!A:A,'2022'!W:W,"")</f>
        <v/>
      </c>
      <c r="F313">
        <f>_xlfn.XLOOKUP(A313,'2023'!B:B,'2023'!AF:AF,"")</f>
        <v>1</v>
      </c>
      <c r="G313">
        <f>_xlfn.XLOOKUP(A313,'2023'!B:B,'2023'!AE:AE,"")</f>
        <v>1</v>
      </c>
      <c r="H313">
        <f>_xlfn.XLOOKUP(A313,'2024'!B:B,'2024'!BW:BW,"")</f>
        <v>1</v>
      </c>
      <c r="I313">
        <f>_xlfn.XLOOKUP(A313,'2024'!B:B,'2024'!AZ:AZ,"")</f>
        <v>1</v>
      </c>
      <c r="J313">
        <f>_xlfn.XLOOKUP(A313,'2025'!A:A,'2025'!C:C,"")</f>
        <v>1</v>
      </c>
      <c r="K313">
        <f>_xlfn.XLOOKUP(A313,'2025'!A:A,'2025'!F:F,"")</f>
        <v>1</v>
      </c>
    </row>
    <row r="314" spans="1:11">
      <c r="A314" t="str">
        <v>Veolia Environnement</v>
      </c>
      <c r="B314">
        <f>_xlfn.XLOOKUP(A314,'2021'!A:A,'2021'!X:X,"")</f>
        <v>1</v>
      </c>
      <c r="C314" t="str">
        <f>_xlfn.XLOOKUP(A314,'2021'!A:A,'2021'!V:V,"")</f>
        <v/>
      </c>
      <c r="D314">
        <f>_xlfn.XLOOKUP(A314,'2022'!A:A,'2022'!X:X,"")</f>
        <v>1</v>
      </c>
      <c r="E314">
        <f>_xlfn.XLOOKUP(A314,'2022'!A:A,'2022'!W:W,"")</f>
        <v>1</v>
      </c>
      <c r="F314">
        <f>_xlfn.XLOOKUP(A314,'2023'!B:B,'2023'!AF:AF,"")</f>
        <v>1</v>
      </c>
      <c r="G314">
        <f>_xlfn.XLOOKUP(A314,'2023'!B:B,'2023'!AE:AE,"")</f>
        <v>1</v>
      </c>
      <c r="H314">
        <f>_xlfn.XLOOKUP(A314,'2024'!B:B,'2024'!BW:BW,"")</f>
        <v>1</v>
      </c>
      <c r="I314">
        <f>_xlfn.XLOOKUP(A314,'2024'!B:B,'2024'!AZ:AZ,"")</f>
        <v>1</v>
      </c>
      <c r="J314">
        <f>_xlfn.XLOOKUP(A314,'2025'!A:A,'2025'!C:C,"")</f>
        <v>1</v>
      </c>
      <c r="K314">
        <f>_xlfn.XLOOKUP(A314,'2025'!A:A,'2025'!F:F,"")</f>
        <v>1</v>
      </c>
    </row>
    <row r="315" spans="1:11">
      <c r="A315" t="str">
        <v>Bristol-Myers Squibb</v>
      </c>
      <c r="B315" t="str">
        <f>_xlfn.XLOOKUP(A315,'2021'!A:A,'2021'!X:X,"")</f>
        <v/>
      </c>
      <c r="C315" t="str">
        <f>_xlfn.XLOOKUP(A315,'2021'!A:A,'2021'!V:V,"")</f>
        <v/>
      </c>
      <c r="D315" t="str">
        <f>_xlfn.XLOOKUP(A315,'2022'!A:A,'2022'!X:X,"")</f>
        <v/>
      </c>
      <c r="E315" t="str">
        <f>_xlfn.XLOOKUP(A315,'2022'!A:A,'2022'!W:W,"")</f>
        <v/>
      </c>
      <c r="F315" t="str">
        <f>_xlfn.XLOOKUP(A315,'2023'!B:B,'2023'!AF:AF,"")</f>
        <v/>
      </c>
      <c r="G315" t="str">
        <f>_xlfn.XLOOKUP(A315,'2023'!B:B,'2023'!AE:AE,"")</f>
        <v/>
      </c>
      <c r="H315">
        <f>_xlfn.XLOOKUP(A315,'2024'!B:B,'2024'!BW:BW,"")</f>
        <v>1</v>
      </c>
      <c r="I315">
        <f>_xlfn.XLOOKUP(A315,'2024'!B:B,'2024'!AZ:AZ,"")</f>
        <v>1</v>
      </c>
      <c r="J315">
        <f>_xlfn.XLOOKUP(A315,'2025'!A:A,'2025'!C:C,"")</f>
        <v>1</v>
      </c>
      <c r="K315">
        <f>_xlfn.XLOOKUP(A315,'2025'!A:A,'2025'!F:F,"")</f>
        <v>1</v>
      </c>
    </row>
    <row r="316" spans="1:11">
      <c r="A316" t="str">
        <v>Landesbank Baden-Wurttemberg</v>
      </c>
      <c r="B316" t="str">
        <f>_xlfn.XLOOKUP(A316,'2021'!A:A,'2021'!X:X,"")</f>
        <v/>
      </c>
      <c r="C316" t="str">
        <f>_xlfn.XLOOKUP(A316,'2021'!A:A,'2021'!V:V,"")</f>
        <v/>
      </c>
      <c r="D316" t="str">
        <f>_xlfn.XLOOKUP(A316,'2022'!A:A,'2022'!X:X,"")</f>
        <v/>
      </c>
      <c r="E316" t="str">
        <f>_xlfn.XLOOKUP(A316,'2022'!A:A,'2022'!W:W,"")</f>
        <v/>
      </c>
      <c r="F316" t="str">
        <f>_xlfn.XLOOKUP(A316,'2023'!B:B,'2023'!AF:AF,"")</f>
        <v/>
      </c>
      <c r="G316" t="str">
        <f>_xlfn.XLOOKUP(A316,'2023'!B:B,'2023'!AE:AE,"")</f>
        <v/>
      </c>
      <c r="H316" t="str">
        <f>_xlfn.XLOOKUP(A316,'2024'!B:B,'2024'!BW:BW,"")</f>
        <v/>
      </c>
      <c r="I316">
        <f>_xlfn.XLOOKUP(A316,'2024'!B:B,'2024'!AZ:AZ,"")</f>
        <v>1</v>
      </c>
      <c r="J316">
        <f>_xlfn.XLOOKUP(A316,'2025'!A:A,'2025'!C:C,"")</f>
        <v>0</v>
      </c>
      <c r="K316">
        <f>_xlfn.XLOOKUP(A316,'2025'!A:A,'2025'!F:F,"")</f>
        <v>1</v>
      </c>
    </row>
    <row r="317" spans="1:11">
      <c r="A317" t="str">
        <v>Ingram Micro Holding</v>
      </c>
      <c r="B317" t="str">
        <f>_xlfn.XLOOKUP(A317,'2021'!A:A,'2021'!X:X,"")</f>
        <v/>
      </c>
      <c r="C317" t="str">
        <f>_xlfn.XLOOKUP(A317,'2021'!A:A,'2021'!V:V,"")</f>
        <v/>
      </c>
      <c r="D317" t="str">
        <f>_xlfn.XLOOKUP(A317,'2022'!A:A,'2022'!X:X,"")</f>
        <v/>
      </c>
      <c r="E317" t="str">
        <f>_xlfn.XLOOKUP(A317,'2022'!A:A,'2022'!W:W,"")</f>
        <v/>
      </c>
      <c r="F317" t="str">
        <f>_xlfn.XLOOKUP(A317,'2023'!B:B,'2023'!AF:AF,"")</f>
        <v/>
      </c>
      <c r="G317" t="str">
        <f>_xlfn.XLOOKUP(A317,'2023'!B:B,'2023'!AE:AE,"")</f>
        <v/>
      </c>
      <c r="H317" t="str">
        <f>_xlfn.XLOOKUP(A317,'2024'!B:B,'2024'!BW:BW,"")</f>
        <v/>
      </c>
      <c r="I317" t="str">
        <f>_xlfn.XLOOKUP(A317,'2024'!B:B,'2024'!AZ:AZ,"")</f>
        <v/>
      </c>
      <c r="J317">
        <f>_xlfn.XLOOKUP(A317,'2025'!A:A,'2025'!C:C,"")</f>
        <v>1</v>
      </c>
      <c r="K317">
        <f>_xlfn.XLOOKUP(A317,'2025'!A:A,'2025'!F:F,"")</f>
        <v>0</v>
      </c>
    </row>
    <row r="318" spans="1:11">
      <c r="A318" t="str">
        <v>Sumitomo</v>
      </c>
      <c r="B318" t="str">
        <f>_xlfn.XLOOKUP(A318,'2021'!A:A,'2021'!X:X,"")</f>
        <v/>
      </c>
      <c r="C318" t="str">
        <f>_xlfn.XLOOKUP(A318,'2021'!A:A,'2021'!V:V,"")</f>
        <v/>
      </c>
      <c r="D318" t="str">
        <f>_xlfn.XLOOKUP(A318,'2022'!A:A,'2022'!X:X,"")</f>
        <v/>
      </c>
      <c r="E318" t="str">
        <f>_xlfn.XLOOKUP(A318,'2022'!A:A,'2022'!W:W,"")</f>
        <v/>
      </c>
      <c r="F318" t="str">
        <f>_xlfn.XLOOKUP(A318,'2023'!B:B,'2023'!AF:AF,"")</f>
        <v/>
      </c>
      <c r="G318" t="str">
        <f>_xlfn.XLOOKUP(A318,'2023'!B:B,'2023'!AE:AE,"")</f>
        <v/>
      </c>
      <c r="H318" t="str">
        <f>_xlfn.XLOOKUP(A318,'2024'!B:B,'2024'!BW:BW,"")</f>
        <v/>
      </c>
      <c r="I318">
        <f>_xlfn.XLOOKUP(A318,'2024'!B:B,'2024'!AZ:AZ,"")</f>
        <v>0</v>
      </c>
      <c r="J318">
        <f>_xlfn.XLOOKUP(A318,'2025'!A:A,'2025'!C:C,"")</f>
        <v>0</v>
      </c>
      <c r="K318">
        <f>_xlfn.XLOOKUP(A318,'2025'!A:A,'2025'!F:F,"")</f>
        <v>0</v>
      </c>
    </row>
    <row r="319" spans="1:11">
      <c r="A319" t="str">
        <v>General Dynamics</v>
      </c>
      <c r="B319" t="str">
        <f>_xlfn.XLOOKUP(A319,'2021'!A:A,'2021'!X:X,"")</f>
        <v/>
      </c>
      <c r="C319" t="str">
        <f>_xlfn.XLOOKUP(A319,'2021'!A:A,'2021'!V:V,"")</f>
        <v/>
      </c>
      <c r="D319" t="str">
        <f>_xlfn.XLOOKUP(A319,'2022'!A:A,'2022'!X:X,"")</f>
        <v/>
      </c>
      <c r="E319" t="str">
        <f>_xlfn.XLOOKUP(A319,'2022'!A:A,'2022'!W:W,"")</f>
        <v/>
      </c>
      <c r="F319" t="str">
        <f>_xlfn.XLOOKUP(A319,'2023'!B:B,'2023'!AF:AF,"")</f>
        <v/>
      </c>
      <c r="G319" t="str">
        <f>_xlfn.XLOOKUP(A319,'2023'!B:B,'2023'!AE:AE,"")</f>
        <v/>
      </c>
      <c r="H319" t="str">
        <f>_xlfn.XLOOKUP(A319,'2024'!B:B,'2024'!BW:BW,"")</f>
        <v/>
      </c>
      <c r="I319">
        <f>_xlfn.XLOOKUP(A319,'2024'!B:B,'2024'!AZ:AZ,"")</f>
        <v>0</v>
      </c>
      <c r="J319">
        <f>_xlfn.XLOOKUP(A319,'2025'!A:A,'2025'!C:C,"")</f>
        <v>0</v>
      </c>
      <c r="K319">
        <f>_xlfn.XLOOKUP(A319,'2025'!A:A,'2025'!F:F,"")</f>
        <v>0</v>
      </c>
    </row>
    <row r="320" spans="1:11">
      <c r="A320" t="str">
        <v>China Vanke</v>
      </c>
      <c r="B320" t="str">
        <f>_xlfn.XLOOKUP(A320,'2021'!A:A,'2021'!X:X,"")</f>
        <v/>
      </c>
      <c r="C320" t="str">
        <f>_xlfn.XLOOKUP(A320,'2021'!A:A,'2021'!V:V,"")</f>
        <v/>
      </c>
      <c r="D320" t="str">
        <f>_xlfn.XLOOKUP(A320,'2022'!A:A,'2022'!X:X,"")</f>
        <v/>
      </c>
      <c r="E320" t="str">
        <f>_xlfn.XLOOKUP(A320,'2022'!A:A,'2022'!W:W,"")</f>
        <v/>
      </c>
      <c r="F320" t="str">
        <f>_xlfn.XLOOKUP(A320,'2023'!B:B,'2023'!AF:AF,"")</f>
        <v/>
      </c>
      <c r="G320" t="str">
        <f>_xlfn.XLOOKUP(A320,'2023'!B:B,'2023'!AE:AE,"")</f>
        <v/>
      </c>
      <c r="H320" t="str">
        <f>_xlfn.XLOOKUP(A320,'2024'!B:B,'2024'!BW:BW,"")</f>
        <v/>
      </c>
      <c r="I320">
        <f>_xlfn.XLOOKUP(A320,'2024'!B:B,'2024'!AZ:AZ,"")</f>
        <v>0</v>
      </c>
      <c r="J320">
        <f>_xlfn.XLOOKUP(A320,'2025'!A:A,'2025'!C:C,"")</f>
        <v>0</v>
      </c>
      <c r="K320">
        <f>_xlfn.XLOOKUP(A320,'2025'!A:A,'2025'!F:F,"")</f>
        <v>0</v>
      </c>
    </row>
    <row r="321" spans="1:11">
      <c r="A321" t="str">
        <v>SoftBank Group</v>
      </c>
      <c r="B321">
        <f>_xlfn.XLOOKUP(A321,'2021'!A:A,'2021'!X:X,"")</f>
        <v>1</v>
      </c>
      <c r="C321" t="str">
        <f>_xlfn.XLOOKUP(A321,'2021'!A:A,'2021'!V:V,"")</f>
        <v/>
      </c>
      <c r="D321">
        <f>_xlfn.XLOOKUP(A321,'2022'!A:A,'2022'!X:X,"")</f>
        <v>1</v>
      </c>
      <c r="E321" t="str">
        <f>_xlfn.XLOOKUP(A321,'2022'!A:A,'2022'!W:W,"")</f>
        <v/>
      </c>
      <c r="F321">
        <f>_xlfn.XLOOKUP(A321,'2023'!B:B,'2023'!AF:AF,"")</f>
        <v>1</v>
      </c>
      <c r="G321" t="str">
        <f>_xlfn.XLOOKUP(A321,'2023'!B:B,'2023'!AE:AE,"")</f>
        <v/>
      </c>
      <c r="H321">
        <f>_xlfn.XLOOKUP(A321,'2024'!B:B,'2024'!BW:BW,"")</f>
        <v>1</v>
      </c>
      <c r="I321">
        <f>_xlfn.XLOOKUP(A321,'2024'!B:B,'2024'!AZ:AZ,"")</f>
        <v>1</v>
      </c>
      <c r="J321">
        <f>_xlfn.XLOOKUP(A321,'2025'!A:A,'2025'!C:C,"")</f>
        <v>1</v>
      </c>
      <c r="K321">
        <f>_xlfn.XLOOKUP(A321,'2025'!A:A,'2025'!F:F,"")</f>
        <v>1</v>
      </c>
    </row>
    <row r="322" spans="1:11">
      <c r="A322" t="str">
        <v>America Movil</v>
      </c>
      <c r="B322" t="str">
        <f>_xlfn.XLOOKUP(A322,'2021'!A:A,'2021'!X:X,"")</f>
        <v/>
      </c>
      <c r="C322" t="str">
        <f>_xlfn.XLOOKUP(A322,'2021'!A:A,'2021'!V:V,"")</f>
        <v/>
      </c>
      <c r="D322" t="str">
        <f>_xlfn.XLOOKUP(A322,'2022'!A:A,'2022'!X:X,"")</f>
        <v/>
      </c>
      <c r="E322" t="str">
        <f>_xlfn.XLOOKUP(A322,'2022'!A:A,'2022'!W:W,"")</f>
        <v/>
      </c>
      <c r="F322" t="str">
        <f>_xlfn.XLOOKUP(A322,'2023'!B:B,'2023'!AF:AF,"")</f>
        <v/>
      </c>
      <c r="G322" t="str">
        <f>_xlfn.XLOOKUP(A322,'2023'!B:B,'2023'!AE:AE,"")</f>
        <v/>
      </c>
      <c r="H322">
        <f>_xlfn.XLOOKUP(A322,'2024'!B:B,'2024'!BW:BW,"")</f>
        <v>1</v>
      </c>
      <c r="I322">
        <f>_xlfn.XLOOKUP(A322,'2024'!B:B,'2024'!AZ:AZ,"")</f>
        <v>0</v>
      </c>
      <c r="J322">
        <f>_xlfn.XLOOKUP(A322,'2025'!A:A,'2025'!C:C,"")</f>
        <v>0</v>
      </c>
      <c r="K322">
        <f>_xlfn.XLOOKUP(A322,'2025'!A:A,'2025'!F:F,"")</f>
        <v>1</v>
      </c>
    </row>
    <row r="323" spans="1:11">
      <c r="A323" t="str">
        <v>Canadian Imperial Bank of Commerce</v>
      </c>
      <c r="B323" t="str">
        <f>_xlfn.XLOOKUP(A323,'2021'!A:A,'2021'!X:X,"")</f>
        <v/>
      </c>
      <c r="C323" t="str">
        <f>_xlfn.XLOOKUP(A323,'2021'!A:A,'2021'!V:V,"")</f>
        <v/>
      </c>
      <c r="D323" t="str">
        <f>_xlfn.XLOOKUP(A323,'2022'!A:A,'2022'!X:X,"")</f>
        <v/>
      </c>
      <c r="E323" t="str">
        <f>_xlfn.XLOOKUP(A323,'2022'!A:A,'2022'!W:W,"")</f>
        <v/>
      </c>
      <c r="F323" t="str">
        <f>_xlfn.XLOOKUP(A323,'2023'!B:B,'2023'!AF:AF,"")</f>
        <v/>
      </c>
      <c r="G323" t="str">
        <f>_xlfn.XLOOKUP(A323,'2023'!B:B,'2023'!AE:AE,"")</f>
        <v/>
      </c>
      <c r="H323" t="str">
        <f>_xlfn.XLOOKUP(A323,'2024'!B:B,'2024'!BW:BW,"")</f>
        <v/>
      </c>
      <c r="I323">
        <f>_xlfn.XLOOKUP(A323,'2024'!B:B,'2024'!AZ:AZ,"")</f>
        <v>1</v>
      </c>
      <c r="J323">
        <f>_xlfn.XLOOKUP(A323,'2025'!A:A,'2025'!C:C,"")</f>
        <v>0</v>
      </c>
      <c r="K323">
        <f>_xlfn.XLOOKUP(A323,'2025'!A:A,'2025'!F:F,"")</f>
        <v>1</v>
      </c>
    </row>
    <row r="324" spans="1:11">
      <c r="A324" t="str">
        <v>Coca-Cola</v>
      </c>
      <c r="B324">
        <f>_xlfn.XLOOKUP(A324,'2021'!A:A,'2021'!X:X,"")</f>
        <v>1</v>
      </c>
      <c r="C324">
        <f>_xlfn.XLOOKUP(A324,'2021'!A:A,'2021'!V:V,"")</f>
        <v>1</v>
      </c>
      <c r="D324">
        <f>_xlfn.XLOOKUP(A324,'2022'!A:A,'2022'!X:X,"")</f>
        <v>1</v>
      </c>
      <c r="E324">
        <f>_xlfn.XLOOKUP(A324,'2022'!A:A,'2022'!W:W,"")</f>
        <v>1</v>
      </c>
      <c r="F324">
        <f>_xlfn.XLOOKUP(A324,'2023'!B:B,'2023'!AF:AF,"")</f>
        <v>1</v>
      </c>
      <c r="G324">
        <f>_xlfn.XLOOKUP(A324,'2023'!B:B,'2023'!AE:AE,"")</f>
        <v>1</v>
      </c>
      <c r="H324">
        <f>_xlfn.XLOOKUP(A324,'2024'!B:B,'2024'!BW:BW,"")</f>
        <v>1</v>
      </c>
      <c r="I324">
        <f>_xlfn.XLOOKUP(A324,'2024'!B:B,'2024'!AZ:AZ,"")</f>
        <v>1</v>
      </c>
      <c r="J324">
        <f>_xlfn.XLOOKUP(A324,'2025'!A:A,'2025'!C:C,"")</f>
        <v>1</v>
      </c>
      <c r="K324">
        <f>_xlfn.XLOOKUP(A324,'2025'!A:A,'2025'!F:F,"")</f>
        <v>1</v>
      </c>
    </row>
    <row r="325" spans="1:11">
      <c r="A325" t="str">
        <v>L'Oréal</v>
      </c>
      <c r="B325">
        <f>_xlfn.XLOOKUP(A325,'2021'!A:A,'2021'!X:X,"")</f>
        <v>1</v>
      </c>
      <c r="C325">
        <f>_xlfn.XLOOKUP(A325,'2021'!A:A,'2021'!V:V,"")</f>
        <v>1</v>
      </c>
      <c r="D325">
        <f>_xlfn.XLOOKUP(A325,'2022'!A:A,'2022'!X:X,"")</f>
        <v>1</v>
      </c>
      <c r="E325">
        <f>_xlfn.XLOOKUP(A325,'2022'!A:A,'2022'!W:W,"")</f>
        <v>1</v>
      </c>
      <c r="F325">
        <f>_xlfn.XLOOKUP(A325,'2023'!B:B,'2023'!AF:AF,"")</f>
        <v>1</v>
      </c>
      <c r="G325">
        <f>_xlfn.XLOOKUP(A325,'2023'!B:B,'2023'!AE:AE,"")</f>
        <v>1</v>
      </c>
      <c r="H325" t="str">
        <f>_xlfn.XLOOKUP(A325,'2024'!B:B,'2024'!BW:BW,"")</f>
        <v/>
      </c>
      <c r="I325" t="str">
        <f>_xlfn.XLOOKUP(A325,'2024'!B:B,'2024'!AZ:AZ,"")</f>
        <v/>
      </c>
      <c r="J325">
        <f>_xlfn.XLOOKUP(A325,'2025'!A:A,'2025'!C:C,"")</f>
        <v>1</v>
      </c>
      <c r="K325">
        <f>_xlfn.XLOOKUP(A325,'2025'!A:A,'2025'!F:F,"")</f>
        <v>1</v>
      </c>
    </row>
    <row r="326" spans="1:11">
      <c r="A326" t="str">
        <v>Denso</v>
      </c>
      <c r="B326" t="str">
        <f>_xlfn.XLOOKUP(A326,'2021'!A:A,'2021'!X:X,"")</f>
        <v/>
      </c>
      <c r="C326" t="str">
        <f>_xlfn.XLOOKUP(A326,'2021'!A:A,'2021'!V:V,"")</f>
        <v/>
      </c>
      <c r="D326" t="str">
        <f>_xlfn.XLOOKUP(A326,'2022'!A:A,'2022'!X:X,"")</f>
        <v/>
      </c>
      <c r="E326" t="str">
        <f>_xlfn.XLOOKUP(A326,'2022'!A:A,'2022'!W:W,"")</f>
        <v/>
      </c>
      <c r="F326" t="str">
        <f>_xlfn.XLOOKUP(A326,'2023'!B:B,'2023'!AF:AF,"")</f>
        <v/>
      </c>
      <c r="G326" t="str">
        <f>_xlfn.XLOOKUP(A326,'2023'!B:B,'2023'!AE:AE,"")</f>
        <v/>
      </c>
      <c r="H326">
        <f>_xlfn.XLOOKUP(A326,'2024'!B:B,'2024'!BW:BW,"")</f>
        <v>1</v>
      </c>
      <c r="I326">
        <f>_xlfn.XLOOKUP(A326,'2024'!B:B,'2024'!AZ:AZ,"")</f>
        <v>0</v>
      </c>
      <c r="J326">
        <f>_xlfn.XLOOKUP(A326,'2025'!A:A,'2025'!C:C,"")</f>
        <v>1</v>
      </c>
      <c r="K326">
        <f>_xlfn.XLOOKUP(A326,'2025'!A:A,'2025'!F:F,"")</f>
        <v>0</v>
      </c>
    </row>
    <row r="327" spans="1:11">
      <c r="A327" t="str">
        <v>TIAA</v>
      </c>
      <c r="B327" t="str">
        <f>_xlfn.XLOOKUP(A327,'2021'!A:A,'2021'!X:X,"")</f>
        <v/>
      </c>
      <c r="C327" t="str">
        <f>_xlfn.XLOOKUP(A327,'2021'!A:A,'2021'!V:V,"")</f>
        <v/>
      </c>
      <c r="D327" t="str">
        <f>_xlfn.XLOOKUP(A327,'2022'!A:A,'2022'!X:X,"")</f>
        <v/>
      </c>
      <c r="E327">
        <f>_xlfn.XLOOKUP(A327,'2022'!A:A,'2022'!W:W,"")</f>
        <v>1</v>
      </c>
      <c r="F327" t="str">
        <f>_xlfn.XLOOKUP(A327,'2023'!B:B,'2023'!AF:AF,"")</f>
        <v/>
      </c>
      <c r="G327">
        <f>_xlfn.XLOOKUP(A327,'2023'!B:B,'2023'!AE:AE,"")</f>
        <v>1</v>
      </c>
      <c r="H327" t="str">
        <f>_xlfn.XLOOKUP(A327,'2024'!B:B,'2024'!BW:BW,"")</f>
        <v/>
      </c>
      <c r="I327">
        <f>_xlfn.XLOOKUP(A327,'2024'!B:B,'2024'!AZ:AZ,"")</f>
        <v>1</v>
      </c>
      <c r="J327">
        <f>_xlfn.XLOOKUP(A327,'2025'!A:A,'2025'!C:C,"")</f>
        <v>0</v>
      </c>
      <c r="K327">
        <f>_xlfn.XLOOKUP(A327,'2025'!A:A,'2025'!F:F,"")</f>
        <v>1</v>
      </c>
    </row>
    <row r="328" spans="1:11">
      <c r="A328" t="str">
        <v>Meituan</v>
      </c>
      <c r="B328" t="str">
        <f>_xlfn.XLOOKUP(A328,'2021'!A:A,'2021'!X:X,"")</f>
        <v/>
      </c>
      <c r="C328" t="str">
        <f>_xlfn.XLOOKUP(A328,'2021'!A:A,'2021'!V:V,"")</f>
        <v/>
      </c>
      <c r="D328" t="str">
        <f>_xlfn.XLOOKUP(A328,'2022'!A:A,'2022'!X:X,"")</f>
        <v/>
      </c>
      <c r="E328" t="str">
        <f>_xlfn.XLOOKUP(A328,'2022'!A:A,'2022'!W:W,"")</f>
        <v/>
      </c>
      <c r="F328" t="str">
        <f>_xlfn.XLOOKUP(A328,'2023'!B:B,'2023'!AF:AF,"")</f>
        <v/>
      </c>
      <c r="G328" t="str">
        <f>_xlfn.XLOOKUP(A328,'2023'!B:B,'2023'!AE:AE,"")</f>
        <v/>
      </c>
      <c r="H328" t="str">
        <f>_xlfn.XLOOKUP(A328,'2024'!B:B,'2024'!BW:BW,"")</f>
        <v/>
      </c>
      <c r="I328">
        <f>_xlfn.XLOOKUP(A328,'2024'!B:B,'2024'!AZ:AZ,"")</f>
        <v>0</v>
      </c>
      <c r="J328">
        <f>_xlfn.XLOOKUP(A328,'2025'!A:A,'2025'!C:C,"")</f>
        <v>0</v>
      </c>
      <c r="K328">
        <f>_xlfn.XLOOKUP(A328,'2025'!A:A,'2025'!F:F,"")</f>
        <v>0</v>
      </c>
    </row>
    <row r="329" spans="1:11">
      <c r="A329" t="str">
        <v>SNCF Group</v>
      </c>
      <c r="B329">
        <f>_xlfn.XLOOKUP(A329,'2021'!A:A,'2021'!X:X,"")</f>
        <v>1</v>
      </c>
      <c r="C329" t="str">
        <f>_xlfn.XLOOKUP(A329,'2021'!A:A,'2021'!V:V,"")</f>
        <v/>
      </c>
      <c r="D329" t="str">
        <f>_xlfn.XLOOKUP(A329,'2022'!A:A,'2022'!X:X,"")</f>
        <v/>
      </c>
      <c r="E329" t="str">
        <f>_xlfn.XLOOKUP(A329,'2022'!A:A,'2022'!W:W,"")</f>
        <v/>
      </c>
      <c r="F329">
        <f>_xlfn.XLOOKUP(A329,'2023'!B:B,'2023'!AF:AF,"")</f>
        <v>1</v>
      </c>
      <c r="G329" t="str">
        <f>_xlfn.XLOOKUP(A329,'2023'!B:B,'2023'!AE:AE,"")</f>
        <v/>
      </c>
      <c r="H329" t="str">
        <f>_xlfn.XLOOKUP(A329,'2024'!B:B,'2024'!BW:BW,"")</f>
        <v/>
      </c>
      <c r="I329">
        <f>_xlfn.XLOOKUP(A329,'2024'!B:B,'2024'!AZ:AZ,"")</f>
        <v>1</v>
      </c>
      <c r="J329">
        <f>_xlfn.XLOOKUP(A329,'2025'!A:A,'2025'!C:C,"")</f>
        <v>1</v>
      </c>
      <c r="K329">
        <f>_xlfn.XLOOKUP(A329,'2025'!A:A,'2025'!F:F,"")</f>
        <v>0</v>
      </c>
    </row>
    <row r="330" spans="1:11">
      <c r="A330" t="str">
        <v>Travelers</v>
      </c>
      <c r="B330" t="str">
        <f>_xlfn.XLOOKUP(A330,'2021'!A:A,'2021'!X:X,"")</f>
        <v/>
      </c>
      <c r="C330" t="str">
        <f>_xlfn.XLOOKUP(A330,'2021'!A:A,'2021'!V:V,"")</f>
        <v/>
      </c>
      <c r="D330" t="str">
        <f>_xlfn.XLOOKUP(A330,'2022'!A:A,'2022'!X:X,"")</f>
        <v/>
      </c>
      <c r="E330" t="str">
        <f>_xlfn.XLOOKUP(A330,'2022'!A:A,'2022'!W:W,"")</f>
        <v/>
      </c>
      <c r="F330" t="str">
        <f>_xlfn.XLOOKUP(A330,'2023'!B:B,'2023'!AF:AF,"")</f>
        <v/>
      </c>
      <c r="G330" t="str">
        <f>_xlfn.XLOOKUP(A330,'2023'!B:B,'2023'!AE:AE,"")</f>
        <v/>
      </c>
      <c r="H330" t="str">
        <f>_xlfn.XLOOKUP(A330,'2024'!B:B,'2024'!BW:BW,"")</f>
        <v/>
      </c>
      <c r="I330">
        <f>_xlfn.XLOOKUP(A330,'2024'!B:B,'2024'!AZ:AZ,"")</f>
        <v>0</v>
      </c>
      <c r="J330">
        <f>_xlfn.XLOOKUP(A330,'2025'!A:A,'2025'!C:C,"")</f>
        <v>0</v>
      </c>
      <c r="K330">
        <f>_xlfn.XLOOKUP(A330,'2025'!A:A,'2025'!F:F,"")</f>
        <v>0</v>
      </c>
    </row>
    <row r="331" spans="1:11">
      <c r="A331" t="str">
        <v>Zhejiang Communications Investment Group</v>
      </c>
      <c r="B331" t="str">
        <f>_xlfn.XLOOKUP(A331,'2021'!A:A,'2021'!X:X,"")</f>
        <v/>
      </c>
      <c r="C331" t="str">
        <f>_xlfn.XLOOKUP(A331,'2021'!A:A,'2021'!V:V,"")</f>
        <v/>
      </c>
      <c r="D331" t="str">
        <f>_xlfn.XLOOKUP(A331,'2022'!A:A,'2022'!X:X,"")</f>
        <v/>
      </c>
      <c r="E331" t="str">
        <f>_xlfn.XLOOKUP(A331,'2022'!A:A,'2022'!W:W,"")</f>
        <v/>
      </c>
      <c r="F331" t="str">
        <f>_xlfn.XLOOKUP(A331,'2023'!B:B,'2023'!AF:AF,"")</f>
        <v/>
      </c>
      <c r="G331" t="str">
        <f>_xlfn.XLOOKUP(A331,'2023'!B:B,'2023'!AE:AE,"")</f>
        <v/>
      </c>
      <c r="H331" t="str">
        <f>_xlfn.XLOOKUP(A331,'2024'!B:B,'2024'!BW:BW,"")</f>
        <v/>
      </c>
      <c r="I331">
        <f>_xlfn.XLOOKUP(A331,'2024'!B:B,'2024'!AZ:AZ,"")</f>
        <v>0</v>
      </c>
      <c r="J331">
        <f>_xlfn.XLOOKUP(A331,'2025'!A:A,'2025'!C:C,"")</f>
        <v>0</v>
      </c>
      <c r="K331">
        <f>_xlfn.XLOOKUP(A331,'2025'!A:A,'2025'!F:F,"")</f>
        <v>0</v>
      </c>
    </row>
    <row r="332" spans="1:11">
      <c r="A332" t="str">
        <v>Swiss Re</v>
      </c>
      <c r="B332" t="str">
        <f>_xlfn.XLOOKUP(A332,'2021'!A:A,'2021'!X:X,"")</f>
        <v/>
      </c>
      <c r="C332">
        <f>_xlfn.XLOOKUP(A332,'2021'!A:A,'2021'!V:V,"")</f>
        <v>1</v>
      </c>
      <c r="D332" t="str">
        <f>_xlfn.XLOOKUP(A332,'2022'!A:A,'2022'!X:X,"")</f>
        <v/>
      </c>
      <c r="E332">
        <f>_xlfn.XLOOKUP(A332,'2022'!A:A,'2022'!W:W,"")</f>
        <v>1</v>
      </c>
      <c r="F332" t="str">
        <f>_xlfn.XLOOKUP(A332,'2023'!B:B,'2023'!AF:AF,"")</f>
        <v/>
      </c>
      <c r="G332">
        <f>_xlfn.XLOOKUP(A332,'2023'!B:B,'2023'!AE:AE,"")</f>
        <v>1</v>
      </c>
      <c r="H332" t="str">
        <f>_xlfn.XLOOKUP(A332,'2024'!B:B,'2024'!BW:BW,"")</f>
        <v/>
      </c>
      <c r="I332">
        <f>_xlfn.XLOOKUP(A332,'2024'!B:B,'2024'!AZ:AZ,"")</f>
        <v>1</v>
      </c>
      <c r="J332">
        <f>_xlfn.XLOOKUP(A332,'2025'!A:A,'2025'!C:C,"")</f>
        <v>0</v>
      </c>
      <c r="K332">
        <f>_xlfn.XLOOKUP(A332,'2025'!A:A,'2025'!F:F,"")</f>
        <v>1</v>
      </c>
    </row>
    <row r="333" spans="1:11">
      <c r="A333" t="str">
        <v>China South Industries Group</v>
      </c>
      <c r="B333" t="str">
        <f>_xlfn.XLOOKUP(A333,'2021'!A:A,'2021'!X:X,"")</f>
        <v/>
      </c>
      <c r="C333" t="str">
        <f>_xlfn.XLOOKUP(A333,'2021'!A:A,'2021'!V:V,"")</f>
        <v/>
      </c>
      <c r="D333" t="str">
        <f>_xlfn.XLOOKUP(A333,'2022'!A:A,'2022'!X:X,"")</f>
        <v/>
      </c>
      <c r="E333" t="str">
        <f>_xlfn.XLOOKUP(A333,'2022'!A:A,'2022'!W:W,"")</f>
        <v/>
      </c>
      <c r="F333" t="str">
        <f>_xlfn.XLOOKUP(A333,'2023'!B:B,'2023'!AF:AF,"")</f>
        <v/>
      </c>
      <c r="G333" t="str">
        <f>_xlfn.XLOOKUP(A333,'2023'!B:B,'2023'!AE:AE,"")</f>
        <v/>
      </c>
      <c r="H333" t="str">
        <f>_xlfn.XLOOKUP(A333,'2024'!B:B,'2024'!BW:BW,"")</f>
        <v/>
      </c>
      <c r="I333">
        <f>_xlfn.XLOOKUP(A333,'2024'!B:B,'2024'!AZ:AZ,"")</f>
        <v>0</v>
      </c>
      <c r="J333">
        <f>_xlfn.XLOOKUP(A333,'2025'!A:A,'2025'!C:C,"")</f>
        <v>0</v>
      </c>
      <c r="K333">
        <f>_xlfn.XLOOKUP(A333,'2025'!A:A,'2025'!F:F,"")</f>
        <v>0</v>
      </c>
    </row>
    <row r="334" spans="1:11">
      <c r="A334" t="str">
        <v>Raizen</v>
      </c>
      <c r="B334" t="str">
        <f>_xlfn.XLOOKUP(A334,'2021'!A:A,'2021'!X:X,"")</f>
        <v/>
      </c>
      <c r="C334" t="str">
        <f>_xlfn.XLOOKUP(A334,'2021'!A:A,'2021'!V:V,"")</f>
        <v/>
      </c>
      <c r="D334" t="str">
        <f>_xlfn.XLOOKUP(A334,'2022'!A:A,'2022'!X:X,"")</f>
        <v/>
      </c>
      <c r="E334" t="str">
        <f>_xlfn.XLOOKUP(A334,'2022'!A:A,'2022'!W:W,"")</f>
        <v/>
      </c>
      <c r="F334" t="str">
        <f>_xlfn.XLOOKUP(A334,'2023'!B:B,'2023'!AF:AF,"")</f>
        <v/>
      </c>
      <c r="G334" t="str">
        <f>_xlfn.XLOOKUP(A334,'2023'!B:B,'2023'!AE:AE,"")</f>
        <v/>
      </c>
      <c r="H334" t="str">
        <f>_xlfn.XLOOKUP(A334,'2024'!B:B,'2024'!BW:BW,"")</f>
        <v/>
      </c>
      <c r="I334">
        <f>_xlfn.XLOOKUP(A334,'2024'!B:B,'2024'!AZ:AZ,"")</f>
        <v>0</v>
      </c>
      <c r="J334">
        <f>_xlfn.XLOOKUP(A334,'2025'!A:A,'2025'!C:C,"")</f>
        <v>0</v>
      </c>
      <c r="K334">
        <f>_xlfn.XLOOKUP(A334,'2025'!A:A,'2025'!F:F,"")</f>
        <v>0</v>
      </c>
    </row>
    <row r="335" spans="1:11">
      <c r="A335" t="str">
        <v>Taikang Insurance Group</v>
      </c>
      <c r="B335" t="str">
        <f>_xlfn.XLOOKUP(A335,'2021'!A:A,'2021'!X:X,"")</f>
        <v/>
      </c>
      <c r="C335" t="str">
        <f>_xlfn.XLOOKUP(A335,'2021'!A:A,'2021'!V:V,"")</f>
        <v/>
      </c>
      <c r="D335" t="str">
        <f>_xlfn.XLOOKUP(A335,'2022'!A:A,'2022'!X:X,"")</f>
        <v/>
      </c>
      <c r="E335" t="str">
        <f>_xlfn.XLOOKUP(A335,'2022'!A:A,'2022'!W:W,"")</f>
        <v/>
      </c>
      <c r="F335" t="str">
        <f>_xlfn.XLOOKUP(A335,'2023'!B:B,'2023'!AF:AF,"")</f>
        <v/>
      </c>
      <c r="G335" t="str">
        <f>_xlfn.XLOOKUP(A335,'2023'!B:B,'2023'!AE:AE,"")</f>
        <v/>
      </c>
      <c r="H335" t="str">
        <f>_xlfn.XLOOKUP(A335,'2024'!B:B,'2024'!BW:BW,"")</f>
        <v/>
      </c>
      <c r="I335">
        <f>_xlfn.XLOOKUP(A335,'2024'!B:B,'2024'!AZ:AZ,"")</f>
        <v>0</v>
      </c>
      <c r="J335">
        <f>_xlfn.XLOOKUP(A335,'2025'!A:A,'2025'!C:C,"")</f>
        <v>0</v>
      </c>
      <c r="K335">
        <f>_xlfn.XLOOKUP(A335,'2025'!A:A,'2025'!F:F,"")</f>
        <v>0</v>
      </c>
    </row>
    <row r="336" spans="1:11">
      <c r="A336" t="str">
        <v>Ingka Group</v>
      </c>
      <c r="B336">
        <f>_xlfn.XLOOKUP(A336,'2021'!A:A,'2021'!X:X,"")</f>
        <v>1</v>
      </c>
      <c r="C336">
        <f>_xlfn.XLOOKUP(A336,'2021'!A:A,'2021'!V:V,"")</f>
        <v>1</v>
      </c>
      <c r="D336">
        <f>_xlfn.XLOOKUP(A336,'2022'!A:A,'2022'!X:X,"")</f>
        <v>1</v>
      </c>
      <c r="E336">
        <f>_xlfn.XLOOKUP(A336,'2022'!A:A,'2022'!W:W,"")</f>
        <v>1</v>
      </c>
      <c r="F336">
        <f>_xlfn.XLOOKUP(A336,'2023'!B:B,'2023'!AF:AF,"")</f>
        <v>1</v>
      </c>
      <c r="G336">
        <f>_xlfn.XLOOKUP(A336,'2023'!B:B,'2023'!AE:AE,"")</f>
        <v>1</v>
      </c>
      <c r="H336">
        <f>_xlfn.XLOOKUP(A336,'2024'!B:B,'2024'!BW:BW,"")</f>
        <v>1</v>
      </c>
      <c r="I336">
        <f>_xlfn.XLOOKUP(A336,'2024'!B:B,'2024'!AZ:AZ,"")</f>
        <v>1</v>
      </c>
      <c r="J336">
        <f>_xlfn.XLOOKUP(A336,'2025'!A:A,'2025'!C:C,"")</f>
        <v>1</v>
      </c>
      <c r="K336">
        <f>_xlfn.XLOOKUP(A336,'2025'!A:A,'2025'!F:F,"")</f>
        <v>1</v>
      </c>
    </row>
    <row r="337" spans="1:11">
      <c r="A337" t="str">
        <v>Eli Lilly</v>
      </c>
      <c r="B337" t="str">
        <f>_xlfn.XLOOKUP(A337,'2021'!A:A,'2021'!X:X,"")</f>
        <v/>
      </c>
      <c r="C337" t="str">
        <f>_xlfn.XLOOKUP(A337,'2021'!A:A,'2021'!V:V,"")</f>
        <v/>
      </c>
      <c r="D337" t="str">
        <f>_xlfn.XLOOKUP(A337,'2022'!A:A,'2022'!X:X,"")</f>
        <v/>
      </c>
      <c r="E337" t="str">
        <f>_xlfn.XLOOKUP(A337,'2022'!A:A,'2022'!W:W,"")</f>
        <v/>
      </c>
      <c r="F337" t="str">
        <f>_xlfn.XLOOKUP(A337,'2023'!B:B,'2023'!AF:AF,"")</f>
        <v/>
      </c>
      <c r="G337" t="str">
        <f>_xlfn.XLOOKUP(A337,'2023'!B:B,'2023'!AE:AE,"")</f>
        <v/>
      </c>
      <c r="H337" t="str">
        <f>_xlfn.XLOOKUP(A337,'2024'!B:B,'2024'!BW:BW,"")</f>
        <v/>
      </c>
      <c r="I337">
        <f>_xlfn.XLOOKUP(A337,'2024'!B:B,'2024'!AZ:AZ,"")</f>
        <v>0</v>
      </c>
      <c r="J337">
        <f>_xlfn.XLOOKUP(A337,'2025'!A:A,'2025'!C:C,"")</f>
        <v>0</v>
      </c>
      <c r="K337">
        <f>_xlfn.XLOOKUP(A337,'2025'!A:A,'2025'!F:F,"")</f>
        <v>0</v>
      </c>
    </row>
    <row r="338" spans="1:11">
      <c r="A338" t="str">
        <v>ACS</v>
      </c>
      <c r="B338" t="str">
        <f>_xlfn.XLOOKUP(A338,'2021'!A:A,'2021'!X:X,"")</f>
        <v/>
      </c>
      <c r="C338" t="str">
        <f>_xlfn.XLOOKUP(A338,'2021'!A:A,'2021'!V:V,"")</f>
        <v/>
      </c>
      <c r="D338" t="str">
        <f>_xlfn.XLOOKUP(A338,'2022'!A:A,'2022'!X:X,"")</f>
        <v/>
      </c>
      <c r="E338" t="str">
        <f>_xlfn.XLOOKUP(A338,'2022'!A:A,'2022'!W:W,"")</f>
        <v/>
      </c>
      <c r="F338" t="str">
        <f>_xlfn.XLOOKUP(A338,'2023'!B:B,'2023'!AF:AF,"")</f>
        <v/>
      </c>
      <c r="G338" t="str">
        <f>_xlfn.XLOOKUP(A338,'2023'!B:B,'2023'!AE:AE,"")</f>
        <v/>
      </c>
      <c r="H338" t="str">
        <f>_xlfn.XLOOKUP(A338,'2024'!B:B,'2024'!BW:BW,"")</f>
        <v/>
      </c>
      <c r="I338">
        <f>_xlfn.XLOOKUP(A338,'2024'!B:B,'2024'!AZ:AZ,"")</f>
        <v>0</v>
      </c>
      <c r="J338">
        <f>_xlfn.XLOOKUP(A338,'2025'!A:A,'2025'!C:C,"")</f>
        <v>0</v>
      </c>
      <c r="K338">
        <f>_xlfn.XLOOKUP(A338,'2025'!A:A,'2025'!F:F,"")</f>
        <v>1</v>
      </c>
    </row>
    <row r="339" spans="1:11">
      <c r="A339" t="str">
        <v>Susun Construction Group</v>
      </c>
      <c r="B339" t="str">
        <f>_xlfn.XLOOKUP(A339,'2021'!A:A,'2021'!X:X,"")</f>
        <v/>
      </c>
      <c r="C339" t="str">
        <f>_xlfn.XLOOKUP(A339,'2021'!A:A,'2021'!V:V,"")</f>
        <v/>
      </c>
      <c r="D339" t="str">
        <f>_xlfn.XLOOKUP(A339,'2022'!A:A,'2022'!X:X,"")</f>
        <v/>
      </c>
      <c r="E339" t="str">
        <f>_xlfn.XLOOKUP(A339,'2022'!A:A,'2022'!W:W,"")</f>
        <v/>
      </c>
      <c r="F339" t="str">
        <f>_xlfn.XLOOKUP(A339,'2023'!B:B,'2023'!AF:AF,"")</f>
        <v/>
      </c>
      <c r="G339" t="str">
        <f>_xlfn.XLOOKUP(A339,'2023'!B:B,'2023'!AE:AE,"")</f>
        <v/>
      </c>
      <c r="H339" t="str">
        <f>_xlfn.XLOOKUP(A339,'2024'!B:B,'2024'!BW:BW,"")</f>
        <v/>
      </c>
      <c r="I339">
        <f>_xlfn.XLOOKUP(A339,'2024'!B:B,'2024'!AZ:AZ,"")</f>
        <v>0</v>
      </c>
      <c r="J339">
        <f>_xlfn.XLOOKUP(A339,'2025'!A:A,'2025'!C:C,"")</f>
        <v>0</v>
      </c>
      <c r="K339">
        <f>_xlfn.XLOOKUP(A339,'2025'!A:A,'2025'!F:F,"")</f>
        <v>0</v>
      </c>
    </row>
    <row r="340" spans="1:11">
      <c r="A340" t="str">
        <v>China Huadian</v>
      </c>
      <c r="B340" t="str">
        <f>_xlfn.XLOOKUP(A340,'2021'!A:A,'2021'!X:X,"")</f>
        <v/>
      </c>
      <c r="C340" t="str">
        <f>_xlfn.XLOOKUP(A340,'2021'!A:A,'2021'!V:V,"")</f>
        <v/>
      </c>
      <c r="D340" t="str">
        <f>_xlfn.XLOOKUP(A340,'2022'!A:A,'2022'!X:X,"")</f>
        <v/>
      </c>
      <c r="E340" t="str">
        <f>_xlfn.XLOOKUP(A340,'2022'!A:A,'2022'!W:W,"")</f>
        <v/>
      </c>
      <c r="F340" t="str">
        <f>_xlfn.XLOOKUP(A340,'2023'!B:B,'2023'!AF:AF,"")</f>
        <v/>
      </c>
      <c r="G340" t="str">
        <f>_xlfn.XLOOKUP(A340,'2023'!B:B,'2023'!AE:AE,"")</f>
        <v/>
      </c>
      <c r="H340" t="str">
        <f>_xlfn.XLOOKUP(A340,'2024'!B:B,'2024'!BW:BW,"")</f>
        <v/>
      </c>
      <c r="I340">
        <f>_xlfn.XLOOKUP(A340,'2024'!B:B,'2024'!AZ:AZ,"")</f>
        <v>0</v>
      </c>
      <c r="J340">
        <f>_xlfn.XLOOKUP(A340,'2025'!A:A,'2025'!C:C,"")</f>
        <v>0</v>
      </c>
      <c r="K340">
        <f>_xlfn.XLOOKUP(A340,'2025'!A:A,'2025'!F:F,"")</f>
        <v>0</v>
      </c>
    </row>
    <row r="341" spans="1:11">
      <c r="A341" t="str">
        <v>George Weston</v>
      </c>
      <c r="B341" t="str">
        <f>_xlfn.XLOOKUP(A341,'2021'!A:A,'2021'!X:X,"")</f>
        <v/>
      </c>
      <c r="C341" t="str">
        <f>_xlfn.XLOOKUP(A341,'2021'!A:A,'2021'!V:V,"")</f>
        <v/>
      </c>
      <c r="D341" t="str">
        <f>_xlfn.XLOOKUP(A341,'2022'!A:A,'2022'!X:X,"")</f>
        <v/>
      </c>
      <c r="E341">
        <f>_xlfn.XLOOKUP(A341,'2022'!A:A,'2022'!W:W,"")</f>
        <v>1</v>
      </c>
      <c r="F341" t="str">
        <f>_xlfn.XLOOKUP(A341,'2023'!B:B,'2023'!AF:AF,"")</f>
        <v/>
      </c>
      <c r="G341">
        <f>_xlfn.XLOOKUP(A341,'2023'!B:B,'2023'!AE:AE,"")</f>
        <v>1</v>
      </c>
      <c r="H341" t="str">
        <f>_xlfn.XLOOKUP(A341,'2024'!B:B,'2024'!BW:BW,"")</f>
        <v/>
      </c>
      <c r="I341">
        <f>_xlfn.XLOOKUP(A341,'2024'!B:B,'2024'!AZ:AZ,"")</f>
        <v>1</v>
      </c>
      <c r="J341">
        <f>_xlfn.XLOOKUP(A341,'2025'!A:A,'2025'!C:C,"")</f>
        <v>0</v>
      </c>
      <c r="K341">
        <f>_xlfn.XLOOKUP(A341,'2025'!A:A,'2025'!F:F,"")</f>
        <v>1</v>
      </c>
    </row>
    <row r="342" spans="1:11">
      <c r="A342" t="str">
        <v>Orange</v>
      </c>
      <c r="B342">
        <f>_xlfn.XLOOKUP(A342,'2021'!A:A,'2021'!X:X,"")</f>
        <v>1</v>
      </c>
      <c r="C342">
        <f>_xlfn.XLOOKUP(A342,'2021'!A:A,'2021'!V:V,"")</f>
        <v>1</v>
      </c>
      <c r="D342">
        <f>_xlfn.XLOOKUP(A342,'2022'!A:A,'2022'!X:X,"")</f>
        <v>1</v>
      </c>
      <c r="E342">
        <f>_xlfn.XLOOKUP(A342,'2022'!A:A,'2022'!W:W,"")</f>
        <v>1</v>
      </c>
      <c r="F342">
        <f>_xlfn.XLOOKUP(A342,'2023'!B:B,'2023'!AF:AF,"")</f>
        <v>1</v>
      </c>
      <c r="G342">
        <f>_xlfn.XLOOKUP(A342,'2023'!B:B,'2023'!AE:AE,"")</f>
        <v>1</v>
      </c>
      <c r="H342">
        <f>_xlfn.XLOOKUP(A342,'2024'!B:B,'2024'!BW:BW,"")</f>
        <v>1</v>
      </c>
      <c r="I342">
        <f>_xlfn.XLOOKUP(A342,'2024'!B:B,'2024'!AZ:AZ,"")</f>
        <v>1</v>
      </c>
      <c r="J342">
        <f>_xlfn.XLOOKUP(A342,'2025'!A:A,'2025'!C:C,"")</f>
        <v>1</v>
      </c>
      <c r="K342">
        <f>_xlfn.XLOOKUP(A342,'2025'!A:A,'2025'!F:F,"")</f>
        <v>1</v>
      </c>
    </row>
    <row r="343" spans="1:11">
      <c r="A343" t="str">
        <v>ZF Friedrichshafen</v>
      </c>
      <c r="B343" t="str">
        <f>_xlfn.XLOOKUP(A343,'2021'!A:A,'2021'!X:X,"")</f>
        <v/>
      </c>
      <c r="C343" t="str">
        <f>_xlfn.XLOOKUP(A343,'2021'!A:A,'2021'!V:V,"")</f>
        <v/>
      </c>
      <c r="D343">
        <f>_xlfn.XLOOKUP(A343,'2022'!A:A,'2022'!X:X,"")</f>
        <v>1</v>
      </c>
      <c r="E343" t="str">
        <f>_xlfn.XLOOKUP(A343,'2022'!A:A,'2022'!W:W,"")</f>
        <v/>
      </c>
      <c r="F343">
        <f>_xlfn.XLOOKUP(A343,'2023'!B:B,'2023'!AF:AF,"")</f>
        <v>1</v>
      </c>
      <c r="G343">
        <f>_xlfn.XLOOKUP(A343,'2023'!B:B,'2023'!AE:AE,"")</f>
        <v>1</v>
      </c>
      <c r="H343">
        <f>_xlfn.XLOOKUP(A343,'2024'!B:B,'2024'!BW:BW,"")</f>
        <v>1</v>
      </c>
      <c r="I343">
        <f>_xlfn.XLOOKUP(A343,'2024'!B:B,'2024'!AZ:AZ,"")</f>
        <v>0</v>
      </c>
      <c r="J343">
        <f>_xlfn.XLOOKUP(A343,'2025'!A:A,'2025'!C:C,"")</f>
        <v>1</v>
      </c>
      <c r="K343">
        <f>_xlfn.XLOOKUP(A343,'2025'!A:A,'2025'!F:F,"")</f>
        <v>0</v>
      </c>
    </row>
    <row r="344" spans="1:11">
      <c r="A344" t="str">
        <v>Telefonica</v>
      </c>
      <c r="B344" t="str">
        <f>_xlfn.XLOOKUP(A344,'2021'!A:A,'2021'!X:X,"")</f>
        <v/>
      </c>
      <c r="C344" t="str">
        <f>_xlfn.XLOOKUP(A344,'2021'!A:A,'2021'!V:V,"")</f>
        <v/>
      </c>
      <c r="D344" t="str">
        <f>_xlfn.XLOOKUP(A344,'2022'!A:A,'2022'!X:X,"")</f>
        <v/>
      </c>
      <c r="E344" t="str">
        <f>_xlfn.XLOOKUP(A344,'2022'!A:A,'2022'!W:W,"")</f>
        <v/>
      </c>
      <c r="F344" t="str">
        <f>_xlfn.XLOOKUP(A344,'2023'!B:B,'2023'!AF:AF,"")</f>
        <v/>
      </c>
      <c r="G344" t="str">
        <f>_xlfn.XLOOKUP(A344,'2023'!B:B,'2023'!AE:AE,"")</f>
        <v/>
      </c>
      <c r="H344">
        <f>_xlfn.XLOOKUP(A344,'2024'!B:B,'2024'!BW:BW,"")</f>
        <v>1</v>
      </c>
      <c r="I344">
        <f>_xlfn.XLOOKUP(A344,'2024'!B:B,'2024'!AZ:AZ,"")</f>
        <v>1</v>
      </c>
      <c r="J344">
        <f>_xlfn.XLOOKUP(A344,'2025'!A:A,'2025'!C:C,"")</f>
        <v>1</v>
      </c>
      <c r="K344">
        <f>_xlfn.XLOOKUP(A344,'2025'!A:A,'2025'!F:F,"")</f>
        <v>1</v>
      </c>
    </row>
    <row r="345" spans="1:11">
      <c r="A345" t="str">
        <v>Tokyo Electric Power</v>
      </c>
      <c r="B345" t="str">
        <f>_xlfn.XLOOKUP(A345,'2021'!A:A,'2021'!X:X,"")</f>
        <v/>
      </c>
      <c r="C345">
        <f>_xlfn.XLOOKUP(A345,'2021'!A:A,'2021'!V:V,"")</f>
        <v>1</v>
      </c>
      <c r="D345" t="str">
        <f>_xlfn.XLOOKUP(A345,'2022'!A:A,'2022'!X:X,"")</f>
        <v/>
      </c>
      <c r="E345">
        <f>_xlfn.XLOOKUP(A345,'2022'!A:A,'2022'!W:W,"")</f>
        <v>1</v>
      </c>
      <c r="F345" t="str">
        <f>_xlfn.XLOOKUP(A345,'2023'!B:B,'2023'!AF:AF,"")</f>
        <v/>
      </c>
      <c r="G345">
        <f>_xlfn.XLOOKUP(A345,'2023'!B:B,'2023'!AE:AE,"")</f>
        <v>1</v>
      </c>
      <c r="H345" t="str">
        <f>_xlfn.XLOOKUP(A345,'2024'!B:B,'2024'!BW:BW,"")</f>
        <v/>
      </c>
      <c r="I345">
        <f>_xlfn.XLOOKUP(A345,'2024'!B:B,'2024'!AZ:AZ,"")</f>
        <v>1</v>
      </c>
      <c r="J345">
        <f>_xlfn.XLOOKUP(A345,'2025'!A:A,'2025'!C:C,"")</f>
        <v>0</v>
      </c>
      <c r="K345">
        <f>_xlfn.XLOOKUP(A345,'2025'!A:A,'2025'!F:F,"")</f>
        <v>0</v>
      </c>
    </row>
    <row r="346" spans="1:11">
      <c r="A346" t="str">
        <v>Woolworths Group</v>
      </c>
      <c r="B346">
        <f>_xlfn.XLOOKUP(A346,'2021'!A:A,'2021'!X:X,"")</f>
        <v>1</v>
      </c>
      <c r="C346">
        <f>_xlfn.XLOOKUP(A346,'2021'!A:A,'2021'!V:V,"")</f>
        <v>1</v>
      </c>
      <c r="D346">
        <f>_xlfn.XLOOKUP(A346,'2022'!A:A,'2022'!X:X,"")</f>
        <v>1</v>
      </c>
      <c r="E346">
        <f>_xlfn.XLOOKUP(A346,'2022'!A:A,'2022'!W:W,"")</f>
        <v>1</v>
      </c>
      <c r="F346">
        <f>_xlfn.XLOOKUP(A346,'2023'!B:B,'2023'!AF:AF,"")</f>
        <v>1</v>
      </c>
      <c r="G346">
        <f>_xlfn.XLOOKUP(A346,'2023'!B:B,'2023'!AE:AE,"")</f>
        <v>1</v>
      </c>
      <c r="H346">
        <f>_xlfn.XLOOKUP(A346,'2024'!B:B,'2024'!BW:BW,"")</f>
        <v>1</v>
      </c>
      <c r="I346">
        <f>_xlfn.XLOOKUP(A346,'2024'!B:B,'2024'!AZ:AZ,"")</f>
        <v>1</v>
      </c>
      <c r="J346">
        <f>_xlfn.XLOOKUP(A346,'2025'!A:A,'2025'!C:C,"")</f>
        <v>1</v>
      </c>
      <c r="K346">
        <f>_xlfn.XLOOKUP(A346,'2025'!A:A,'2025'!F:F,"")</f>
        <v>1</v>
      </c>
    </row>
    <row r="347" spans="1:11">
      <c r="A347" t="str">
        <v>Vodafone Group</v>
      </c>
      <c r="B347">
        <f>_xlfn.XLOOKUP(A347,'2021'!A:A,'2021'!X:X,"")</f>
        <v>1</v>
      </c>
      <c r="C347">
        <f>_xlfn.XLOOKUP(A347,'2021'!A:A,'2021'!V:V,"")</f>
        <v>1</v>
      </c>
      <c r="D347">
        <f>_xlfn.XLOOKUP(A347,'2022'!A:A,'2022'!X:X,"")</f>
        <v>1</v>
      </c>
      <c r="E347">
        <f>_xlfn.XLOOKUP(A347,'2022'!A:A,'2022'!W:W,"")</f>
        <v>1</v>
      </c>
      <c r="F347">
        <f>_xlfn.XLOOKUP(A347,'2023'!B:B,'2023'!AF:AF,"")</f>
        <v>1</v>
      </c>
      <c r="G347">
        <f>_xlfn.XLOOKUP(A347,'2023'!B:B,'2023'!AE:AE,"")</f>
        <v>1</v>
      </c>
      <c r="H347">
        <f>_xlfn.XLOOKUP(A347,'2024'!B:B,'2024'!BW:BW,"")</f>
        <v>1</v>
      </c>
      <c r="I347">
        <f>_xlfn.XLOOKUP(A347,'2024'!B:B,'2024'!AZ:AZ,"")</f>
        <v>1</v>
      </c>
      <c r="J347">
        <f>_xlfn.XLOOKUP(A347,'2025'!A:A,'2025'!C:C,"")</f>
        <v>1</v>
      </c>
      <c r="K347">
        <f>_xlfn.XLOOKUP(A347,'2025'!A:A,'2025'!F:F,"")</f>
        <v>1</v>
      </c>
    </row>
    <row r="348" spans="1:11">
      <c r="A348" t="str">
        <v>Uber Technologies</v>
      </c>
      <c r="B348" t="str">
        <f>_xlfn.XLOOKUP(A348,'2021'!A:A,'2021'!X:X,"")</f>
        <v/>
      </c>
      <c r="C348" t="str">
        <f>_xlfn.XLOOKUP(A348,'2021'!A:A,'2021'!V:V,"")</f>
        <v/>
      </c>
      <c r="D348" t="str">
        <f>_xlfn.XLOOKUP(A348,'2022'!A:A,'2022'!X:X,"")</f>
        <v/>
      </c>
      <c r="E348" t="str">
        <f>_xlfn.XLOOKUP(A348,'2022'!A:A,'2022'!W:W,"")</f>
        <v/>
      </c>
      <c r="F348" t="str">
        <f>_xlfn.XLOOKUP(A348,'2023'!B:B,'2023'!AF:AF,"")</f>
        <v/>
      </c>
      <c r="G348">
        <f>_xlfn.XLOOKUP(A348,'2023'!B:B,'2023'!AE:AE,"")</f>
        <v>1</v>
      </c>
      <c r="H348">
        <f>_xlfn.XLOOKUP(A348,'2024'!B:B,'2024'!BW:BW,"")</f>
        <v>1</v>
      </c>
      <c r="I348">
        <f>_xlfn.XLOOKUP(A348,'2024'!B:B,'2024'!AZ:AZ,"")</f>
        <v>1</v>
      </c>
      <c r="J348">
        <f>_xlfn.XLOOKUP(A348,'2025'!A:A,'2025'!C:C,"")</f>
        <v>1</v>
      </c>
      <c r="K348">
        <f>_xlfn.XLOOKUP(A348,'2025'!A:A,'2025'!F:F,"")</f>
        <v>1</v>
      </c>
    </row>
    <row r="349" spans="1:11">
      <c r="A349" t="str">
        <v>Quanta Computer</v>
      </c>
      <c r="B349" t="str">
        <f>_xlfn.XLOOKUP(A349,'2021'!A:A,'2021'!X:X,"")</f>
        <v/>
      </c>
      <c r="C349" t="str">
        <f>_xlfn.XLOOKUP(A349,'2021'!A:A,'2021'!V:V,"")</f>
        <v/>
      </c>
      <c r="D349" t="str">
        <f>_xlfn.XLOOKUP(A349,'2022'!A:A,'2022'!X:X,"")</f>
        <v/>
      </c>
      <c r="E349" t="str">
        <f>_xlfn.XLOOKUP(A349,'2022'!A:A,'2022'!W:W,"")</f>
        <v/>
      </c>
      <c r="F349" t="str">
        <f>_xlfn.XLOOKUP(A349,'2023'!B:B,'2023'!AF:AF,"")</f>
        <v/>
      </c>
      <c r="G349" t="str">
        <f>_xlfn.XLOOKUP(A349,'2023'!B:B,'2023'!AE:AE,"")</f>
        <v/>
      </c>
      <c r="H349" t="str">
        <f>_xlfn.XLOOKUP(A349,'2024'!B:B,'2024'!BW:BW,"")</f>
        <v/>
      </c>
      <c r="I349">
        <f>_xlfn.XLOOKUP(A349,'2024'!B:B,'2024'!AZ:AZ,"")</f>
        <v>0</v>
      </c>
      <c r="J349">
        <f>_xlfn.XLOOKUP(A349,'2025'!A:A,'2025'!C:C,"")</f>
        <v>1</v>
      </c>
      <c r="K349">
        <f>_xlfn.XLOOKUP(A349,'2025'!A:A,'2025'!F:F,"")</f>
        <v>1</v>
      </c>
    </row>
    <row r="350" spans="1:11">
      <c r="A350" t="str">
        <v>Fomento Económico Mexicano</v>
      </c>
      <c r="B350" t="str">
        <f>_xlfn.XLOOKUP(A350,'2021'!A:A,'2021'!X:X,"")</f>
        <v/>
      </c>
      <c r="C350" t="str">
        <f>_xlfn.XLOOKUP(A350,'2021'!A:A,'2021'!V:V,"")</f>
        <v/>
      </c>
      <c r="D350" t="str">
        <f>_xlfn.XLOOKUP(A350,'2022'!A:A,'2022'!X:X,"")</f>
        <v/>
      </c>
      <c r="E350" t="str">
        <f>_xlfn.XLOOKUP(A350,'2022'!A:A,'2022'!W:W,"")</f>
        <v/>
      </c>
      <c r="F350" t="str">
        <f>_xlfn.XLOOKUP(A350,'2023'!B:B,'2023'!AF:AF,"")</f>
        <v/>
      </c>
      <c r="G350" t="str">
        <f>_xlfn.XLOOKUP(A350,'2023'!B:B,'2023'!AE:AE,"")</f>
        <v/>
      </c>
      <c r="H350" t="str">
        <f>_xlfn.XLOOKUP(A350,'2024'!B:B,'2024'!BW:BW,"")</f>
        <v/>
      </c>
      <c r="I350" t="str">
        <f>_xlfn.XLOOKUP(A350,'2024'!B:B,'2024'!AZ:AZ,"")</f>
        <v/>
      </c>
      <c r="J350">
        <f>_xlfn.XLOOKUP(A350,'2025'!A:A,'2025'!C:C,"")</f>
        <v>0</v>
      </c>
      <c r="K350">
        <f>_xlfn.XLOOKUP(A350,'2025'!A:A,'2025'!F:F,"")</f>
        <v>0</v>
      </c>
    </row>
    <row r="351" spans="1:11">
      <c r="A351" t="str">
        <v>MS&amp;AD Insurance Group Holdings</v>
      </c>
      <c r="B351" t="str">
        <f>_xlfn.XLOOKUP(A351,'2021'!A:A,'2021'!X:X,"")</f>
        <v/>
      </c>
      <c r="C351">
        <f>_xlfn.XLOOKUP(A351,'2021'!A:A,'2021'!V:V,"")</f>
        <v>1</v>
      </c>
      <c r="D351" t="str">
        <f>_xlfn.XLOOKUP(A351,'2022'!A:A,'2022'!X:X,"")</f>
        <v/>
      </c>
      <c r="E351">
        <f>_xlfn.XLOOKUP(A351,'2022'!A:A,'2022'!W:W,"")</f>
        <v>1</v>
      </c>
      <c r="F351" t="str">
        <f>_xlfn.XLOOKUP(A351,'2023'!B:B,'2023'!AF:AF,"")</f>
        <v/>
      </c>
      <c r="G351">
        <f>_xlfn.XLOOKUP(A351,'2023'!B:B,'2023'!AE:AE,"")</f>
        <v>1</v>
      </c>
      <c r="H351" t="str">
        <f>_xlfn.XLOOKUP(A351,'2024'!B:B,'2024'!BW:BW,"")</f>
        <v/>
      </c>
      <c r="I351">
        <f>_xlfn.XLOOKUP(A351,'2024'!B:B,'2024'!AZ:AZ,"")</f>
        <v>1</v>
      </c>
      <c r="J351">
        <f>_xlfn.XLOOKUP(A351,'2025'!A:A,'2025'!C:C,"")</f>
        <v>0</v>
      </c>
      <c r="K351">
        <f>_xlfn.XLOOKUP(A351,'2025'!A:A,'2025'!F:F,"")</f>
        <v>1</v>
      </c>
    </row>
    <row r="352" spans="1:11">
      <c r="A352" t="str">
        <v>China National Building Material Group</v>
      </c>
      <c r="B352" t="str">
        <f>_xlfn.XLOOKUP(A352,'2021'!A:A,'2021'!X:X,"")</f>
        <v/>
      </c>
      <c r="C352" t="str">
        <f>_xlfn.XLOOKUP(A352,'2021'!A:A,'2021'!V:V,"")</f>
        <v/>
      </c>
      <c r="D352" t="str">
        <f>_xlfn.XLOOKUP(A352,'2022'!A:A,'2022'!X:X,"")</f>
        <v/>
      </c>
      <c r="E352" t="str">
        <f>_xlfn.XLOOKUP(A352,'2022'!A:A,'2022'!W:W,"")</f>
        <v/>
      </c>
      <c r="F352" t="str">
        <f>_xlfn.XLOOKUP(A352,'2023'!B:B,'2023'!AF:AF,"")</f>
        <v/>
      </c>
      <c r="G352" t="str">
        <f>_xlfn.XLOOKUP(A352,'2023'!B:B,'2023'!AE:AE,"")</f>
        <v/>
      </c>
      <c r="H352" t="str">
        <f>_xlfn.XLOOKUP(A352,'2024'!B:B,'2024'!BW:BW,"")</f>
        <v/>
      </c>
      <c r="I352">
        <f>_xlfn.XLOOKUP(A352,'2024'!B:B,'2024'!AZ:AZ,"")</f>
        <v>1</v>
      </c>
      <c r="J352">
        <f>_xlfn.XLOOKUP(A352,'2025'!A:A,'2025'!C:C,"")</f>
        <v>0</v>
      </c>
      <c r="K352">
        <f>_xlfn.XLOOKUP(A352,'2025'!A:A,'2025'!F:F,"")</f>
        <v>0</v>
      </c>
    </row>
    <row r="353" spans="1:11">
      <c r="A353" t="str">
        <v>Sinomach</v>
      </c>
      <c r="B353" t="str">
        <f>_xlfn.XLOOKUP(A353,'2021'!A:A,'2021'!X:X,"")</f>
        <v/>
      </c>
      <c r="C353" t="str">
        <f>_xlfn.XLOOKUP(A353,'2021'!A:A,'2021'!V:V,"")</f>
        <v/>
      </c>
      <c r="D353" t="str">
        <f>_xlfn.XLOOKUP(A353,'2022'!A:A,'2022'!X:X,"")</f>
        <v/>
      </c>
      <c r="E353" t="str">
        <f>_xlfn.XLOOKUP(A353,'2022'!A:A,'2022'!W:W,"")</f>
        <v/>
      </c>
      <c r="F353" t="str">
        <f>_xlfn.XLOOKUP(A353,'2023'!B:B,'2023'!AF:AF,"")</f>
        <v/>
      </c>
      <c r="G353" t="str">
        <f>_xlfn.XLOOKUP(A353,'2023'!B:B,'2023'!AE:AE,"")</f>
        <v/>
      </c>
      <c r="H353" t="str">
        <f>_xlfn.XLOOKUP(A353,'2024'!B:B,'2024'!BW:BW,"")</f>
        <v/>
      </c>
      <c r="I353">
        <f>_xlfn.XLOOKUP(A353,'2024'!B:B,'2024'!AZ:AZ,"")</f>
        <v>0</v>
      </c>
      <c r="J353">
        <f>_xlfn.XLOOKUP(A353,'2025'!A:A,'2025'!C:C,"")</f>
        <v>0</v>
      </c>
      <c r="K353">
        <f>_xlfn.XLOOKUP(A353,'2025'!A:A,'2025'!F:F,"")</f>
        <v>0</v>
      </c>
    </row>
    <row r="354" spans="1:11">
      <c r="A354" t="str">
        <v>DZ Bank</v>
      </c>
      <c r="B354" t="str">
        <f>_xlfn.XLOOKUP(A354,'2021'!A:A,'2021'!X:X,"")</f>
        <v/>
      </c>
      <c r="C354" t="str">
        <f>_xlfn.XLOOKUP(A354,'2021'!A:A,'2021'!V:V,"")</f>
        <v/>
      </c>
      <c r="D354" t="str">
        <f>_xlfn.XLOOKUP(A354,'2022'!A:A,'2022'!X:X,"")</f>
        <v/>
      </c>
      <c r="E354" t="str">
        <f>_xlfn.XLOOKUP(A354,'2022'!A:A,'2022'!W:W,"")</f>
        <v/>
      </c>
      <c r="F354" t="str">
        <f>_xlfn.XLOOKUP(A354,'2023'!B:B,'2023'!AF:AF,"")</f>
        <v/>
      </c>
      <c r="G354" t="str">
        <f>_xlfn.XLOOKUP(A354,'2023'!B:B,'2023'!AE:AE,"")</f>
        <v/>
      </c>
      <c r="H354" t="str">
        <f>_xlfn.XLOOKUP(A354,'2024'!B:B,'2024'!BW:BW,"")</f>
        <v/>
      </c>
      <c r="I354">
        <f>_xlfn.XLOOKUP(A354,'2024'!B:B,'2024'!AZ:AZ,"")</f>
        <v>0</v>
      </c>
      <c r="J354">
        <f>_xlfn.XLOOKUP(A354,'2025'!A:A,'2025'!C:C,"")</f>
        <v>0</v>
      </c>
      <c r="K354">
        <f>_xlfn.XLOOKUP(A354,'2025'!A:A,'2025'!F:F,"")</f>
        <v>1</v>
      </c>
    </row>
    <row r="355" spans="1:11">
      <c r="A355" t="str">
        <v>Massachusetts Mutual Life Insurance</v>
      </c>
      <c r="B355" t="str">
        <f>_xlfn.XLOOKUP(A355,'2021'!A:A,'2021'!X:X,"")</f>
        <v/>
      </c>
      <c r="C355" t="str">
        <f>_xlfn.XLOOKUP(A355,'2021'!A:A,'2021'!V:V,"")</f>
        <v/>
      </c>
      <c r="D355" t="str">
        <f>_xlfn.XLOOKUP(A355,'2022'!A:A,'2022'!X:X,"")</f>
        <v/>
      </c>
      <c r="E355">
        <f>_xlfn.XLOOKUP(A355,'2022'!A:A,'2022'!W:W,"")</f>
        <v>1</v>
      </c>
      <c r="F355" t="str">
        <f>_xlfn.XLOOKUP(A355,'2023'!B:B,'2023'!AF:AF,"")</f>
        <v/>
      </c>
      <c r="G355">
        <f>_xlfn.XLOOKUP(A355,'2023'!B:B,'2023'!AE:AE,"")</f>
        <v>1</v>
      </c>
      <c r="H355" t="str">
        <f>_xlfn.XLOOKUP(A355,'2024'!B:B,'2024'!BW:BW,"")</f>
        <v/>
      </c>
      <c r="I355">
        <f>_xlfn.XLOOKUP(A355,'2024'!B:B,'2024'!AZ:AZ,"")</f>
        <v>1</v>
      </c>
      <c r="J355">
        <f>_xlfn.XLOOKUP(A355,'2025'!A:A,'2025'!C:C,"")</f>
        <v>0</v>
      </c>
      <c r="K355">
        <f>_xlfn.XLOOKUP(A355,'2025'!A:A,'2025'!F:F,"")</f>
        <v>1</v>
      </c>
    </row>
    <row r="356" spans="1:11">
      <c r="A356" t="str">
        <v>Dow</v>
      </c>
      <c r="B356" t="str">
        <f>_xlfn.XLOOKUP(A356,'2021'!A:A,'2021'!X:X,"")</f>
        <v/>
      </c>
      <c r="C356" t="str">
        <f>_xlfn.XLOOKUP(A356,'2021'!A:A,'2021'!V:V,"")</f>
        <v/>
      </c>
      <c r="D356" t="str">
        <f>_xlfn.XLOOKUP(A356,'2022'!A:A,'2022'!X:X,"")</f>
        <v/>
      </c>
      <c r="E356" t="str">
        <f>_xlfn.XLOOKUP(A356,'2022'!A:A,'2022'!W:W,"")</f>
        <v/>
      </c>
      <c r="F356" t="str">
        <f>_xlfn.XLOOKUP(A356,'2023'!B:B,'2023'!AF:AF,"")</f>
        <v/>
      </c>
      <c r="G356" t="str">
        <f>_xlfn.XLOOKUP(A356,'2023'!B:B,'2023'!AE:AE,"")</f>
        <v/>
      </c>
      <c r="H356" t="str">
        <f>_xlfn.XLOOKUP(A356,'2024'!B:B,'2024'!BW:BW,"")</f>
        <v/>
      </c>
      <c r="I356">
        <f>_xlfn.XLOOKUP(A356,'2024'!B:B,'2024'!AZ:AZ,"")</f>
        <v>0</v>
      </c>
      <c r="J356">
        <f>_xlfn.XLOOKUP(A356,'2025'!A:A,'2025'!C:C,"")</f>
        <v>0</v>
      </c>
      <c r="K356">
        <f>_xlfn.XLOOKUP(A356,'2025'!A:A,'2025'!F:F,"")</f>
        <v>0</v>
      </c>
    </row>
    <row r="357" spans="1:11">
      <c r="A357" t="str">
        <v>ANZ Group Holdings</v>
      </c>
      <c r="B357" t="str">
        <f>_xlfn.XLOOKUP(A357,'2021'!A:A,'2021'!X:X,"")</f>
        <v/>
      </c>
      <c r="C357" t="str">
        <f>_xlfn.XLOOKUP(A357,'2021'!A:A,'2021'!V:V,"")</f>
        <v/>
      </c>
      <c r="D357" t="str">
        <f>_xlfn.XLOOKUP(A357,'2022'!A:A,'2022'!X:X,"")</f>
        <v/>
      </c>
      <c r="E357" t="str">
        <f>_xlfn.XLOOKUP(A357,'2022'!A:A,'2022'!W:W,"")</f>
        <v/>
      </c>
      <c r="F357" t="str">
        <f>_xlfn.XLOOKUP(A357,'2023'!B:B,'2023'!AF:AF,"")</f>
        <v/>
      </c>
      <c r="G357" t="str">
        <f>_xlfn.XLOOKUP(A357,'2023'!B:B,'2023'!AE:AE,"")</f>
        <v/>
      </c>
      <c r="H357" t="str">
        <f>_xlfn.XLOOKUP(A357,'2024'!B:B,'2024'!BW:BW,"")</f>
        <v/>
      </c>
      <c r="I357">
        <f>_xlfn.XLOOKUP(A357,'2024'!B:B,'2024'!AZ:AZ,"")</f>
        <v>1</v>
      </c>
      <c r="J357">
        <f>_xlfn.XLOOKUP(A357,'2025'!A:A,'2025'!C:C,"")</f>
        <v>0</v>
      </c>
      <c r="K357">
        <f>_xlfn.XLOOKUP(A357,'2025'!A:A,'2025'!F:F,"")</f>
        <v>0</v>
      </c>
    </row>
    <row r="358" spans="1:11">
      <c r="A358" t="str">
        <v>Continental</v>
      </c>
      <c r="B358">
        <f>_xlfn.XLOOKUP(A358,'2021'!A:A,'2021'!X:X,"")</f>
        <v>1</v>
      </c>
      <c r="C358" t="str">
        <f>_xlfn.XLOOKUP(A358,'2021'!A:A,'2021'!V:V,"")</f>
        <v/>
      </c>
      <c r="D358">
        <f>_xlfn.XLOOKUP(A358,'2022'!A:A,'2022'!X:X,"")</f>
        <v>1</v>
      </c>
      <c r="E358" t="str">
        <f>_xlfn.XLOOKUP(A358,'2022'!A:A,'2022'!W:W,"")</f>
        <v/>
      </c>
      <c r="F358">
        <f>_xlfn.XLOOKUP(A358,'2023'!B:B,'2023'!AF:AF,"")</f>
        <v>1</v>
      </c>
      <c r="G358" t="str">
        <f>_xlfn.XLOOKUP(A358,'2023'!B:B,'2023'!AE:AE,"")</f>
        <v/>
      </c>
      <c r="H358">
        <f>_xlfn.XLOOKUP(A358,'2024'!B:B,'2024'!BW:BW,"")</f>
        <v>1</v>
      </c>
      <c r="I358">
        <f>_xlfn.XLOOKUP(A358,'2024'!B:B,'2024'!AZ:AZ,"")</f>
        <v>0</v>
      </c>
      <c r="J358">
        <f>_xlfn.XLOOKUP(A358,'2025'!A:A,'2025'!C:C,"")</f>
        <v>1</v>
      </c>
      <c r="K358">
        <f>_xlfn.XLOOKUP(A358,'2025'!A:A,'2025'!F:F,"")</f>
        <v>0</v>
      </c>
    </row>
    <row r="359" spans="1:11">
      <c r="A359" t="str">
        <v>Commonwealth Bank of Australia</v>
      </c>
      <c r="B359" t="str">
        <f>_xlfn.XLOOKUP(A359,'2021'!A:A,'2021'!X:X,"")</f>
        <v/>
      </c>
      <c r="C359" t="str">
        <f>_xlfn.XLOOKUP(A359,'2021'!A:A,'2021'!V:V,"")</f>
        <v/>
      </c>
      <c r="D359" t="str">
        <f>_xlfn.XLOOKUP(A359,'2022'!A:A,'2022'!X:X,"")</f>
        <v/>
      </c>
      <c r="E359" t="str">
        <f>_xlfn.XLOOKUP(A359,'2022'!A:A,'2022'!W:W,"")</f>
        <v/>
      </c>
      <c r="F359" t="str">
        <f>_xlfn.XLOOKUP(A359,'2023'!B:B,'2023'!AF:AF,"")</f>
        <v/>
      </c>
      <c r="G359" t="str">
        <f>_xlfn.XLOOKUP(A359,'2023'!B:B,'2023'!AE:AE,"")</f>
        <v/>
      </c>
      <c r="H359" t="str">
        <f>_xlfn.XLOOKUP(A359,'2024'!B:B,'2024'!BW:BW,"")</f>
        <v/>
      </c>
      <c r="I359">
        <f>_xlfn.XLOOKUP(A359,'2024'!B:B,'2024'!AZ:AZ,"")</f>
        <v>1</v>
      </c>
      <c r="J359">
        <f>_xlfn.XLOOKUP(A359,'2025'!A:A,'2025'!C:C,"")</f>
        <v>0</v>
      </c>
      <c r="K359">
        <f>_xlfn.XLOOKUP(A359,'2025'!A:A,'2025'!F:F,"")</f>
        <v>1</v>
      </c>
    </row>
    <row r="360" spans="1:11">
      <c r="A360" t="str">
        <v>Thermo Fisher Scientific</v>
      </c>
      <c r="B360" t="str">
        <f>_xlfn.XLOOKUP(A360,'2021'!A:A,'2021'!X:X,"")</f>
        <v/>
      </c>
      <c r="C360">
        <f>_xlfn.XLOOKUP(A360,'2021'!A:A,'2021'!V:V,"")</f>
        <v>1</v>
      </c>
      <c r="D360" t="str">
        <f>_xlfn.XLOOKUP(A360,'2022'!A:A,'2022'!X:X,"")</f>
        <v/>
      </c>
      <c r="E360">
        <f>_xlfn.XLOOKUP(A360,'2022'!A:A,'2022'!W:W,"")</f>
        <v>1</v>
      </c>
      <c r="F360">
        <f>_xlfn.XLOOKUP(A360,'2023'!B:B,'2023'!AF:AF,"")</f>
        <v>1</v>
      </c>
      <c r="G360">
        <f>_xlfn.XLOOKUP(A360,'2023'!B:B,'2023'!AE:AE,"")</f>
        <v>1</v>
      </c>
      <c r="H360">
        <f>_xlfn.XLOOKUP(A360,'2024'!B:B,'2024'!BW:BW,"")</f>
        <v>1</v>
      </c>
      <c r="I360">
        <f>_xlfn.XLOOKUP(A360,'2024'!B:B,'2024'!AZ:AZ,"")</f>
        <v>1</v>
      </c>
      <c r="J360">
        <f>_xlfn.XLOOKUP(A360,'2025'!A:A,'2025'!C:C,"")</f>
        <v>1</v>
      </c>
      <c r="K360">
        <f>_xlfn.XLOOKUP(A360,'2025'!A:A,'2025'!F:F,"")</f>
        <v>1</v>
      </c>
    </row>
    <row r="361" spans="1:11">
      <c r="A361" t="str">
        <v>Magna International</v>
      </c>
      <c r="B361" t="str">
        <f>_xlfn.XLOOKUP(A361,'2021'!A:A,'2021'!X:X,"")</f>
        <v/>
      </c>
      <c r="C361" t="str">
        <f>_xlfn.XLOOKUP(A361,'2021'!A:A,'2021'!V:V,"")</f>
        <v/>
      </c>
      <c r="D361" t="str">
        <f>_xlfn.XLOOKUP(A361,'2022'!A:A,'2022'!X:X,"")</f>
        <v/>
      </c>
      <c r="E361" t="str">
        <f>_xlfn.XLOOKUP(A361,'2022'!A:A,'2022'!W:W,"")</f>
        <v/>
      </c>
      <c r="F361" t="str">
        <f>_xlfn.XLOOKUP(A361,'2023'!B:B,'2023'!AF:AF,"")</f>
        <v/>
      </c>
      <c r="G361" t="str">
        <f>_xlfn.XLOOKUP(A361,'2023'!B:B,'2023'!AE:AE,"")</f>
        <v/>
      </c>
      <c r="H361">
        <f>_xlfn.XLOOKUP(A361,'2024'!B:B,'2024'!BW:BW,"")</f>
        <v>1</v>
      </c>
      <c r="I361">
        <f>_xlfn.XLOOKUP(A361,'2024'!B:B,'2024'!AZ:AZ,"")</f>
        <v>1</v>
      </c>
      <c r="J361">
        <f>_xlfn.XLOOKUP(A361,'2025'!A:A,'2025'!C:C,"")</f>
        <v>1</v>
      </c>
      <c r="K361">
        <f>_xlfn.XLOOKUP(A361,'2025'!A:A,'2025'!F:F,"")</f>
        <v>1</v>
      </c>
    </row>
    <row r="362" spans="1:11">
      <c r="A362" t="str">
        <v>U.S. Bancorp</v>
      </c>
      <c r="B362" t="str">
        <f>_xlfn.XLOOKUP(A362,'2021'!A:A,'2021'!X:X,"")</f>
        <v/>
      </c>
      <c r="C362" t="str">
        <f>_xlfn.XLOOKUP(A362,'2021'!A:A,'2021'!V:V,"")</f>
        <v/>
      </c>
      <c r="D362" t="str">
        <f>_xlfn.XLOOKUP(A362,'2022'!A:A,'2022'!X:X,"")</f>
        <v/>
      </c>
      <c r="E362" t="str">
        <f>_xlfn.XLOOKUP(A362,'2022'!A:A,'2022'!W:W,"")</f>
        <v/>
      </c>
      <c r="F362" t="str">
        <f>_xlfn.XLOOKUP(A362,'2023'!B:B,'2023'!AF:AF,"")</f>
        <v/>
      </c>
      <c r="G362" t="str">
        <f>_xlfn.XLOOKUP(A362,'2023'!B:B,'2023'!AE:AE,"")</f>
        <v/>
      </c>
      <c r="H362" t="str">
        <f>_xlfn.XLOOKUP(A362,'2024'!B:B,'2024'!BW:BW,"")</f>
        <v/>
      </c>
      <c r="I362">
        <f>_xlfn.XLOOKUP(A362,'2024'!B:B,'2024'!AZ:AZ,"")</f>
        <v>1</v>
      </c>
      <c r="J362">
        <f>_xlfn.XLOOKUP(A362,'2025'!A:A,'2025'!C:C,"")</f>
        <v>0</v>
      </c>
      <c r="K362">
        <f>_xlfn.XLOOKUP(A362,'2025'!A:A,'2025'!F:F,"")</f>
        <v>1</v>
      </c>
    </row>
    <row r="363" spans="1:11">
      <c r="A363" t="str">
        <v>Caixa Econômica Federal</v>
      </c>
      <c r="B363" t="str">
        <f>_xlfn.XLOOKUP(A363,'2021'!A:A,'2021'!X:X,"")</f>
        <v/>
      </c>
      <c r="C363" t="str">
        <f>_xlfn.XLOOKUP(A363,'2021'!A:A,'2021'!V:V,"")</f>
        <v/>
      </c>
      <c r="D363" t="str">
        <f>_xlfn.XLOOKUP(A363,'2022'!A:A,'2022'!X:X,"")</f>
        <v/>
      </c>
      <c r="E363" t="str">
        <f>_xlfn.XLOOKUP(A363,'2022'!A:A,'2022'!W:W,"")</f>
        <v/>
      </c>
      <c r="F363" t="str">
        <f>_xlfn.XLOOKUP(A363,'2023'!B:B,'2023'!AF:AF,"")</f>
        <v/>
      </c>
      <c r="G363" t="str">
        <f>_xlfn.XLOOKUP(A363,'2023'!B:B,'2023'!AE:AE,"")</f>
        <v/>
      </c>
      <c r="H363" t="str">
        <f>_xlfn.XLOOKUP(A363,'2024'!B:B,'2024'!BW:BW,"")</f>
        <v/>
      </c>
      <c r="I363" t="str">
        <f>_xlfn.XLOOKUP(A363,'2024'!B:B,'2024'!AZ:AZ,"")</f>
        <v/>
      </c>
      <c r="J363">
        <f>_xlfn.XLOOKUP(A363,'2025'!A:A,'2025'!C:C,"")</f>
        <v>0</v>
      </c>
      <c r="K363">
        <f>_xlfn.XLOOKUP(A363,'2025'!A:A,'2025'!F:F,"")</f>
        <v>1</v>
      </c>
    </row>
    <row r="364" spans="1:11">
      <c r="A364" t="str">
        <v>Fairfax Financial Holdings</v>
      </c>
      <c r="B364" t="str">
        <f>_xlfn.XLOOKUP(A364,'2021'!A:A,'2021'!X:X,"")</f>
        <v/>
      </c>
      <c r="C364" t="str">
        <f>_xlfn.XLOOKUP(A364,'2021'!A:A,'2021'!V:V,"")</f>
        <v/>
      </c>
      <c r="D364" t="str">
        <f>_xlfn.XLOOKUP(A364,'2022'!A:A,'2022'!X:X,"")</f>
        <v/>
      </c>
      <c r="E364" t="str">
        <f>_xlfn.XLOOKUP(A364,'2022'!A:A,'2022'!W:W,"")</f>
        <v/>
      </c>
      <c r="F364" t="str">
        <f>_xlfn.XLOOKUP(A364,'2023'!B:B,'2023'!AF:AF,"")</f>
        <v/>
      </c>
      <c r="G364" t="str">
        <f>_xlfn.XLOOKUP(A364,'2023'!B:B,'2023'!AE:AE,"")</f>
        <v/>
      </c>
      <c r="H364" t="str">
        <f>_xlfn.XLOOKUP(A364,'2024'!B:B,'2024'!BW:BW,"")</f>
        <v/>
      </c>
      <c r="I364">
        <f>_xlfn.XLOOKUP(A364,'2024'!B:B,'2024'!AZ:AZ,"")</f>
        <v>0</v>
      </c>
      <c r="J364">
        <f>_xlfn.XLOOKUP(A364,'2025'!A:A,'2025'!C:C,"")</f>
        <v>0</v>
      </c>
      <c r="K364">
        <f>_xlfn.XLOOKUP(A364,'2025'!A:A,'2025'!F:F,"")</f>
        <v>0</v>
      </c>
    </row>
    <row r="365" spans="1:11">
      <c r="A365" t="str">
        <v>J. Sainsbury</v>
      </c>
      <c r="B365">
        <f>_xlfn.XLOOKUP(A365,'2021'!A:A,'2021'!X:X,"")</f>
        <v>1</v>
      </c>
      <c r="C365">
        <f>_xlfn.XLOOKUP(A365,'2021'!A:A,'2021'!V:V,"")</f>
        <v>1</v>
      </c>
      <c r="D365">
        <f>_xlfn.XLOOKUP(A365,'2022'!A:A,'2022'!X:X,"")</f>
        <v>1</v>
      </c>
      <c r="E365">
        <f>_xlfn.XLOOKUP(A365,'2022'!A:A,'2022'!W:W,"")</f>
        <v>1</v>
      </c>
      <c r="F365">
        <f>_xlfn.XLOOKUP(A365,'2023'!B:B,'2023'!AF:AF,"")</f>
        <v>1</v>
      </c>
      <c r="G365">
        <f>_xlfn.XLOOKUP(A365,'2023'!B:B,'2023'!AE:AE,"")</f>
        <v>1</v>
      </c>
      <c r="H365">
        <f>_xlfn.XLOOKUP(A365,'2024'!B:B,'2024'!BW:BW,"")</f>
        <v>1</v>
      </c>
      <c r="I365">
        <f>_xlfn.XLOOKUP(A365,'2024'!B:B,'2024'!AZ:AZ,"")</f>
        <v>1</v>
      </c>
      <c r="J365">
        <f>_xlfn.XLOOKUP(A365,'2025'!A:A,'2025'!C:C,"")</f>
        <v>1</v>
      </c>
      <c r="K365">
        <f>_xlfn.XLOOKUP(A365,'2025'!A:A,'2025'!F:F,"")</f>
        <v>1</v>
      </c>
    </row>
    <row r="366" spans="1:11">
      <c r="A366" t="str">
        <v>Zijin Mining Group</v>
      </c>
      <c r="B366" t="str">
        <f>_xlfn.XLOOKUP(A366,'2021'!A:A,'2021'!X:X,"")</f>
        <v/>
      </c>
      <c r="C366" t="str">
        <f>_xlfn.XLOOKUP(A366,'2021'!A:A,'2021'!V:V,"")</f>
        <v/>
      </c>
      <c r="D366" t="str">
        <f>_xlfn.XLOOKUP(A366,'2022'!A:A,'2022'!X:X,"")</f>
        <v/>
      </c>
      <c r="E366" t="str">
        <f>_xlfn.XLOOKUP(A366,'2022'!A:A,'2022'!W:W,"")</f>
        <v/>
      </c>
      <c r="F366" t="str">
        <f>_xlfn.XLOOKUP(A366,'2023'!B:B,'2023'!AF:AF,"")</f>
        <v/>
      </c>
      <c r="G366" t="str">
        <f>_xlfn.XLOOKUP(A366,'2023'!B:B,'2023'!AE:AE,"")</f>
        <v/>
      </c>
      <c r="H366" t="str">
        <f>_xlfn.XLOOKUP(A366,'2024'!B:B,'2024'!BW:BW,"")</f>
        <v/>
      </c>
      <c r="I366">
        <f>_xlfn.XLOOKUP(A366,'2024'!B:B,'2024'!AZ:AZ,"")</f>
        <v>0</v>
      </c>
      <c r="J366">
        <f>_xlfn.XLOOKUP(A366,'2025'!A:A,'2025'!C:C,"")</f>
        <v>0</v>
      </c>
      <c r="K366">
        <f>_xlfn.XLOOKUP(A366,'2025'!A:A,'2025'!F:F,"")</f>
        <v>0</v>
      </c>
    </row>
    <row r="367" spans="1:11">
      <c r="A367" t="str">
        <v>World Kinect</v>
      </c>
      <c r="B367" t="str">
        <f>_xlfn.XLOOKUP(A367,'2021'!A:A,'2021'!X:X,"")</f>
        <v/>
      </c>
      <c r="C367" t="str">
        <f>_xlfn.XLOOKUP(A367,'2021'!A:A,'2021'!V:V,"")</f>
        <v/>
      </c>
      <c r="D367" t="str">
        <f>_xlfn.XLOOKUP(A367,'2022'!A:A,'2022'!X:X,"")</f>
        <v/>
      </c>
      <c r="E367" t="str">
        <f>_xlfn.XLOOKUP(A367,'2022'!A:A,'2022'!W:W,"")</f>
        <v/>
      </c>
      <c r="F367" t="str">
        <f>_xlfn.XLOOKUP(A367,'2023'!B:B,'2023'!AF:AF,"")</f>
        <v/>
      </c>
      <c r="G367" t="str">
        <f>_xlfn.XLOOKUP(A367,'2023'!B:B,'2023'!AE:AE,"")</f>
        <v/>
      </c>
      <c r="H367" t="str">
        <f>_xlfn.XLOOKUP(A367,'2024'!B:B,'2024'!BW:BW,"")</f>
        <v/>
      </c>
      <c r="I367">
        <f>_xlfn.XLOOKUP(A367,'2024'!B:B,'2024'!AZ:AZ,"")</f>
        <v>0</v>
      </c>
      <c r="J367">
        <f>_xlfn.XLOOKUP(A367,'2025'!A:A,'2025'!C:C,"")</f>
        <v>0</v>
      </c>
      <c r="K367">
        <f>_xlfn.XLOOKUP(A367,'2025'!A:A,'2025'!F:F,"")</f>
        <v>1</v>
      </c>
    </row>
    <row r="368" spans="1:11">
      <c r="A368" t="str">
        <v>X5 Retail Group</v>
      </c>
      <c r="B368" t="str">
        <f>_xlfn.XLOOKUP(A368,'2021'!A:A,'2021'!X:X,"")</f>
        <v/>
      </c>
      <c r="C368" t="str">
        <f>_xlfn.XLOOKUP(A368,'2021'!A:A,'2021'!V:V,"")</f>
        <v/>
      </c>
      <c r="D368" t="str">
        <f>_xlfn.XLOOKUP(A368,'2022'!A:A,'2022'!X:X,"")</f>
        <v/>
      </c>
      <c r="E368" t="str">
        <f>_xlfn.XLOOKUP(A368,'2022'!A:A,'2022'!W:W,"")</f>
        <v/>
      </c>
      <c r="F368" t="str">
        <f>_xlfn.XLOOKUP(A368,'2023'!B:B,'2023'!AF:AF,"")</f>
        <v/>
      </c>
      <c r="G368" t="str">
        <f>_xlfn.XLOOKUP(A368,'2023'!B:B,'2023'!AE:AE,"")</f>
        <v/>
      </c>
      <c r="H368" t="str">
        <f>_xlfn.XLOOKUP(A368,'2024'!B:B,'2024'!BW:BW,"")</f>
        <v/>
      </c>
      <c r="I368">
        <f>_xlfn.XLOOKUP(A368,'2024'!B:B,'2024'!AZ:AZ,"")</f>
        <v>0</v>
      </c>
      <c r="J368">
        <f>_xlfn.XLOOKUP(A368,'2025'!A:A,'2025'!C:C,"")</f>
        <v>0</v>
      </c>
      <c r="K368">
        <f>_xlfn.XLOOKUP(A368,'2025'!A:A,'2025'!F:F,"")</f>
        <v>0</v>
      </c>
    </row>
    <row r="369" spans="1:11">
      <c r="A369" t="str">
        <v>Novo Nordisk</v>
      </c>
      <c r="B369" t="str">
        <f>_xlfn.XLOOKUP(A369,'2021'!A:A,'2021'!X:X,"")</f>
        <v/>
      </c>
      <c r="C369" t="str">
        <f>_xlfn.XLOOKUP(A369,'2021'!A:A,'2021'!V:V,"")</f>
        <v/>
      </c>
      <c r="D369" t="str">
        <f>_xlfn.XLOOKUP(A369,'2022'!A:A,'2022'!X:X,"")</f>
        <v/>
      </c>
      <c r="E369" t="str">
        <f>_xlfn.XLOOKUP(A369,'2022'!A:A,'2022'!W:W,"")</f>
        <v/>
      </c>
      <c r="F369" t="str">
        <f>_xlfn.XLOOKUP(A369,'2023'!B:B,'2023'!AF:AF,"")</f>
        <v/>
      </c>
      <c r="G369" t="str">
        <f>_xlfn.XLOOKUP(A369,'2023'!B:B,'2023'!AE:AE,"")</f>
        <v/>
      </c>
      <c r="H369">
        <f>_xlfn.XLOOKUP(A369,'2024'!B:B,'2024'!BW:BW,"")</f>
        <v>1</v>
      </c>
      <c r="I369">
        <f>_xlfn.XLOOKUP(A369,'2024'!B:B,'2024'!AZ:AZ,"")</f>
        <v>1</v>
      </c>
      <c r="J369">
        <f>_xlfn.XLOOKUP(A369,'2025'!A:A,'2025'!C:C,"")</f>
        <v>0</v>
      </c>
      <c r="K369">
        <f>_xlfn.XLOOKUP(A369,'2025'!A:A,'2025'!F:F,"")</f>
        <v>1</v>
      </c>
    </row>
    <row r="370" spans="1:11">
      <c r="A370" t="str">
        <v>Olam Group</v>
      </c>
      <c r="B370" t="str">
        <f>_xlfn.XLOOKUP(A370,'2021'!A:A,'2021'!X:X,"")</f>
        <v/>
      </c>
      <c r="C370" t="str">
        <f>_xlfn.XLOOKUP(A370,'2021'!A:A,'2021'!V:V,"")</f>
        <v/>
      </c>
      <c r="D370">
        <f>_xlfn.XLOOKUP(A370,'2022'!A:A,'2022'!X:X,"")</f>
        <v>1</v>
      </c>
      <c r="E370" t="str">
        <f>_xlfn.XLOOKUP(A370,'2022'!A:A,'2022'!W:W,"")</f>
        <v/>
      </c>
      <c r="F370">
        <f>_xlfn.XLOOKUP(A370,'2023'!B:B,'2023'!AF:AF,"")</f>
        <v>1</v>
      </c>
      <c r="G370" t="str">
        <f>_xlfn.XLOOKUP(A370,'2023'!B:B,'2023'!AE:AE,"")</f>
        <v/>
      </c>
      <c r="H370">
        <f>_xlfn.XLOOKUP(A370,'2024'!B:B,'2024'!BW:BW,"")</f>
        <v>1</v>
      </c>
      <c r="I370">
        <f>_xlfn.XLOOKUP(A370,'2024'!B:B,'2024'!AZ:AZ,"")</f>
        <v>1</v>
      </c>
      <c r="J370">
        <f>_xlfn.XLOOKUP(A370,'2025'!A:A,'2025'!C:C,"")</f>
        <v>1</v>
      </c>
      <c r="K370">
        <f>_xlfn.XLOOKUP(A370,'2025'!A:A,'2025'!F:F,"")</f>
        <v>1</v>
      </c>
    </row>
    <row r="371" spans="1:11">
      <c r="A371" t="str">
        <v>Compass Group</v>
      </c>
      <c r="B371" t="str">
        <f>_xlfn.XLOOKUP(A371,'2021'!A:A,'2021'!X:X,"")</f>
        <v/>
      </c>
      <c r="C371" t="str">
        <f>_xlfn.XLOOKUP(A371,'2021'!A:A,'2021'!V:V,"")</f>
        <v/>
      </c>
      <c r="D371" t="str">
        <f>_xlfn.XLOOKUP(A371,'2022'!A:A,'2022'!X:X,"")</f>
        <v/>
      </c>
      <c r="E371" t="str">
        <f>_xlfn.XLOOKUP(A371,'2022'!A:A,'2022'!W:W,"")</f>
        <v/>
      </c>
      <c r="F371">
        <f>_xlfn.XLOOKUP(A371,'2023'!B:B,'2023'!AF:AF,"")</f>
        <v>1</v>
      </c>
      <c r="G371">
        <f>_xlfn.XLOOKUP(A371,'2023'!B:B,'2023'!AE:AE,"")</f>
        <v>1</v>
      </c>
      <c r="H371">
        <f>_xlfn.XLOOKUP(A371,'2024'!B:B,'2024'!BW:BW,"")</f>
        <v>1</v>
      </c>
      <c r="I371">
        <f>_xlfn.XLOOKUP(A371,'2024'!B:B,'2024'!AZ:AZ,"")</f>
        <v>1</v>
      </c>
      <c r="J371">
        <f>_xlfn.XLOOKUP(A371,'2025'!A:A,'2025'!C:C,"")</f>
        <v>1</v>
      </c>
      <c r="K371">
        <f>_xlfn.XLOOKUP(A371,'2025'!A:A,'2025'!F:F,"")</f>
        <v>1</v>
      </c>
    </row>
    <row r="372" spans="1:11">
      <c r="A372" t="str">
        <v>Hyundai Mobis</v>
      </c>
      <c r="B372" t="str">
        <f>_xlfn.XLOOKUP(A372,'2021'!A:A,'2021'!X:X,"")</f>
        <v/>
      </c>
      <c r="C372" t="str">
        <f>_xlfn.XLOOKUP(A372,'2021'!A:A,'2021'!V:V,"")</f>
        <v/>
      </c>
      <c r="D372" t="str">
        <f>_xlfn.XLOOKUP(A372,'2022'!A:A,'2022'!X:X,"")</f>
        <v/>
      </c>
      <c r="E372" t="str">
        <f>_xlfn.XLOOKUP(A372,'2022'!A:A,'2022'!W:W,"")</f>
        <v/>
      </c>
      <c r="F372" t="str">
        <f>_xlfn.XLOOKUP(A372,'2023'!B:B,'2023'!AF:AF,"")</f>
        <v/>
      </c>
      <c r="G372">
        <f>_xlfn.XLOOKUP(A372,'2023'!B:B,'2023'!AE:AE,"")</f>
        <v>1</v>
      </c>
      <c r="H372" t="str">
        <f>_xlfn.XLOOKUP(A372,'2024'!B:B,'2024'!BW:BW,"")</f>
        <v/>
      </c>
      <c r="I372">
        <f>_xlfn.XLOOKUP(A372,'2024'!B:B,'2024'!AZ:AZ,"")</f>
        <v>1</v>
      </c>
      <c r="J372">
        <f>_xlfn.XLOOKUP(A372,'2025'!A:A,'2025'!C:C,"")</f>
        <v>1</v>
      </c>
      <c r="K372">
        <f>_xlfn.XLOOKUP(A372,'2025'!A:A,'2025'!F:F,"")</f>
        <v>1</v>
      </c>
    </row>
    <row r="373" spans="1:11">
      <c r="A373" t="str">
        <v>Abbott Laboratories</v>
      </c>
      <c r="B373" t="str">
        <f>_xlfn.XLOOKUP(A373,'2021'!A:A,'2021'!X:X,"")</f>
        <v/>
      </c>
      <c r="C373" t="str">
        <f>_xlfn.XLOOKUP(A373,'2021'!A:A,'2021'!V:V,"")</f>
        <v/>
      </c>
      <c r="D373" t="str">
        <f>_xlfn.XLOOKUP(A373,'2022'!A:A,'2022'!X:X,"")</f>
        <v/>
      </c>
      <c r="E373" t="str">
        <f>_xlfn.XLOOKUP(A373,'2022'!A:A,'2022'!W:W,"")</f>
        <v/>
      </c>
      <c r="F373">
        <f>_xlfn.XLOOKUP(A373,'2023'!B:B,'2023'!AF:AF,"")</f>
        <v>1</v>
      </c>
      <c r="G373" t="str">
        <f>_xlfn.XLOOKUP(A373,'2023'!B:B,'2023'!AE:AE,"")</f>
        <v/>
      </c>
      <c r="H373">
        <f>_xlfn.XLOOKUP(A373,'2024'!B:B,'2024'!BW:BW,"")</f>
        <v>1</v>
      </c>
      <c r="I373">
        <f>_xlfn.XLOOKUP(A373,'2024'!B:B,'2024'!AZ:AZ,"")</f>
        <v>0</v>
      </c>
      <c r="J373">
        <f>_xlfn.XLOOKUP(A373,'2025'!A:A,'2025'!C:C,"")</f>
        <v>0</v>
      </c>
      <c r="K373">
        <f>_xlfn.XLOOKUP(A373,'2025'!A:A,'2025'!F:F,"")</f>
        <v>1</v>
      </c>
    </row>
    <row r="374" spans="1:11">
      <c r="A374" t="str">
        <v>Standard Chartered</v>
      </c>
      <c r="B374" t="str">
        <f>_xlfn.XLOOKUP(A374,'2021'!A:A,'2021'!X:X,"")</f>
        <v/>
      </c>
      <c r="C374" t="str">
        <f>_xlfn.XLOOKUP(A374,'2021'!A:A,'2021'!V:V,"")</f>
        <v/>
      </c>
      <c r="D374" t="str">
        <f>_xlfn.XLOOKUP(A374,'2022'!A:A,'2022'!X:X,"")</f>
        <v/>
      </c>
      <c r="E374" t="str">
        <f>_xlfn.XLOOKUP(A374,'2022'!A:A,'2022'!W:W,"")</f>
        <v/>
      </c>
      <c r="F374" t="str">
        <f>_xlfn.XLOOKUP(A374,'2023'!B:B,'2023'!AF:AF,"")</f>
        <v/>
      </c>
      <c r="G374" t="str">
        <f>_xlfn.XLOOKUP(A374,'2023'!B:B,'2023'!AE:AE,"")</f>
        <v/>
      </c>
      <c r="H374" t="str">
        <f>_xlfn.XLOOKUP(A374,'2024'!B:B,'2024'!BW:BW,"")</f>
        <v/>
      </c>
      <c r="I374">
        <f>_xlfn.XLOOKUP(A374,'2024'!B:B,'2024'!AZ:AZ,"")</f>
        <v>1</v>
      </c>
      <c r="J374">
        <f>_xlfn.XLOOKUP(A374,'2025'!A:A,'2025'!C:C,"")</f>
        <v>0</v>
      </c>
      <c r="K374">
        <f>_xlfn.XLOOKUP(A374,'2025'!A:A,'2025'!F:F,"")</f>
        <v>1</v>
      </c>
    </row>
    <row r="375" spans="1:11">
      <c r="A375" t="str">
        <v>Shanghai Construction Group</v>
      </c>
      <c r="B375" t="str">
        <f>_xlfn.XLOOKUP(A375,'2021'!A:A,'2021'!X:X,"")</f>
        <v/>
      </c>
      <c r="C375" t="str">
        <f>_xlfn.XLOOKUP(A375,'2021'!A:A,'2021'!V:V,"")</f>
        <v/>
      </c>
      <c r="D375" t="str">
        <f>_xlfn.XLOOKUP(A375,'2022'!A:A,'2022'!X:X,"")</f>
        <v/>
      </c>
      <c r="E375" t="str">
        <f>_xlfn.XLOOKUP(A375,'2022'!A:A,'2022'!W:W,"")</f>
        <v/>
      </c>
      <c r="F375" t="str">
        <f>_xlfn.XLOOKUP(A375,'2023'!B:B,'2023'!AF:AF,"")</f>
        <v/>
      </c>
      <c r="G375" t="str">
        <f>_xlfn.XLOOKUP(A375,'2023'!B:B,'2023'!AE:AE,"")</f>
        <v/>
      </c>
      <c r="H375" t="str">
        <f>_xlfn.XLOOKUP(A375,'2024'!B:B,'2024'!BW:BW,"")</f>
        <v/>
      </c>
      <c r="I375">
        <f>_xlfn.XLOOKUP(A375,'2024'!B:B,'2024'!AZ:AZ,"")</f>
        <v>0</v>
      </c>
      <c r="J375">
        <f>_xlfn.XLOOKUP(A375,'2025'!A:A,'2025'!C:C,"")</f>
        <v>0</v>
      </c>
      <c r="K375">
        <f>_xlfn.XLOOKUP(A375,'2025'!A:A,'2025'!F:F,"")</f>
        <v>0</v>
      </c>
    </row>
    <row r="376" spans="1:11">
      <c r="A376" t="str">
        <v>Inditex</v>
      </c>
      <c r="B376" t="str">
        <f>_xlfn.XLOOKUP(A376,'2021'!A:A,'2021'!X:X,"")</f>
        <v/>
      </c>
      <c r="C376" t="str">
        <f>_xlfn.XLOOKUP(A376,'2021'!A:A,'2021'!V:V,"")</f>
        <v/>
      </c>
      <c r="D376">
        <f>_xlfn.XLOOKUP(A376,'2022'!A:A,'2022'!X:X,"")</f>
        <v>1</v>
      </c>
      <c r="E376">
        <f>_xlfn.XLOOKUP(A376,'2022'!A:A,'2022'!W:W,"")</f>
        <v>1</v>
      </c>
      <c r="F376">
        <f>_xlfn.XLOOKUP(A376,'2023'!B:B,'2023'!AF:AF,"")</f>
        <v>1</v>
      </c>
      <c r="G376">
        <f>_xlfn.XLOOKUP(A376,'2023'!B:B,'2023'!AE:AE,"")</f>
        <v>1</v>
      </c>
      <c r="H376">
        <f>_xlfn.XLOOKUP(A376,'2024'!B:B,'2024'!BW:BW,"")</f>
        <v>1</v>
      </c>
      <c r="I376">
        <f>_xlfn.XLOOKUP(A376,'2024'!B:B,'2024'!AZ:AZ,"")</f>
        <v>1</v>
      </c>
      <c r="J376">
        <f>_xlfn.XLOOKUP(A376,'2025'!A:A,'2025'!C:C,"")</f>
        <v>1</v>
      </c>
      <c r="K376">
        <f>_xlfn.XLOOKUP(A376,'2025'!A:A,'2025'!F:F,"")</f>
        <v>1</v>
      </c>
    </row>
    <row r="377" spans="1:11">
      <c r="A377" t="str">
        <v>Best Buy</v>
      </c>
      <c r="B377">
        <f>_xlfn.XLOOKUP(A377,'2021'!A:A,'2021'!X:X,"")</f>
        <v>1</v>
      </c>
      <c r="C377" t="str">
        <f>_xlfn.XLOOKUP(A377,'2021'!A:A,'2021'!V:V,"")</f>
        <v/>
      </c>
      <c r="D377">
        <f>_xlfn.XLOOKUP(A377,'2022'!A:A,'2022'!X:X,"")</f>
        <v>1</v>
      </c>
      <c r="E377" t="str">
        <f>_xlfn.XLOOKUP(A377,'2022'!A:A,'2022'!W:W,"")</f>
        <v/>
      </c>
      <c r="F377">
        <f>_xlfn.XLOOKUP(A377,'2023'!B:B,'2023'!AF:AF,"")</f>
        <v>1</v>
      </c>
      <c r="G377">
        <f>_xlfn.XLOOKUP(A377,'2023'!B:B,'2023'!AE:AE,"")</f>
        <v>1</v>
      </c>
      <c r="H377">
        <f>_xlfn.XLOOKUP(A377,'2024'!B:B,'2024'!BW:BW,"")</f>
        <v>1</v>
      </c>
      <c r="I377">
        <f>_xlfn.XLOOKUP(A377,'2024'!B:B,'2024'!AZ:AZ,"")</f>
        <v>1</v>
      </c>
      <c r="J377">
        <f>_xlfn.XLOOKUP(A377,'2025'!A:A,'2025'!C:C,"")</f>
        <v>1</v>
      </c>
      <c r="K377">
        <f>_xlfn.XLOOKUP(A377,'2025'!A:A,'2025'!F:F,"")</f>
        <v>1</v>
      </c>
    </row>
    <row r="378" spans="1:11">
      <c r="A378" t="str">
        <v>Northwestern Mutual</v>
      </c>
      <c r="B378" t="str">
        <f>_xlfn.XLOOKUP(A378,'2021'!A:A,'2021'!X:X,"")</f>
        <v/>
      </c>
      <c r="C378" t="str">
        <f>_xlfn.XLOOKUP(A378,'2021'!A:A,'2021'!V:V,"")</f>
        <v/>
      </c>
      <c r="D378" t="str">
        <f>_xlfn.XLOOKUP(A378,'2022'!A:A,'2022'!X:X,"")</f>
        <v/>
      </c>
      <c r="E378" t="str">
        <f>_xlfn.XLOOKUP(A378,'2022'!A:A,'2022'!W:W,"")</f>
        <v/>
      </c>
      <c r="F378" t="str">
        <f>_xlfn.XLOOKUP(A378,'2023'!B:B,'2023'!AF:AF,"")</f>
        <v/>
      </c>
      <c r="G378" t="str">
        <f>_xlfn.XLOOKUP(A378,'2023'!B:B,'2023'!AE:AE,"")</f>
        <v/>
      </c>
      <c r="H378" t="str">
        <f>_xlfn.XLOOKUP(A378,'2024'!B:B,'2024'!BW:BW,"")</f>
        <v/>
      </c>
      <c r="I378">
        <f>_xlfn.XLOOKUP(A378,'2024'!B:B,'2024'!AZ:AZ,"")</f>
        <v>0</v>
      </c>
      <c r="J378">
        <f>_xlfn.XLOOKUP(A378,'2025'!A:A,'2025'!C:C,"")</f>
        <v>0</v>
      </c>
      <c r="K378">
        <f>_xlfn.XLOOKUP(A378,'2025'!A:A,'2025'!F:F,"")</f>
        <v>0</v>
      </c>
    </row>
    <row r="379" spans="1:11">
      <c r="A379" t="str">
        <v>Schneider Electric</v>
      </c>
      <c r="B379">
        <f>_xlfn.XLOOKUP(A379,'2021'!A:A,'2021'!X:X,"")</f>
        <v>1</v>
      </c>
      <c r="C379" t="str">
        <f>_xlfn.XLOOKUP(A379,'2021'!A:A,'2021'!V:V,"")</f>
        <v/>
      </c>
      <c r="D379">
        <f>_xlfn.XLOOKUP(A379,'2022'!A:A,'2022'!X:X,"")</f>
        <v>1</v>
      </c>
      <c r="E379">
        <f>_xlfn.XLOOKUP(A379,'2022'!A:A,'2022'!W:W,"")</f>
        <v>1</v>
      </c>
      <c r="F379">
        <f>_xlfn.XLOOKUP(A379,'2023'!B:B,'2023'!AF:AF,"")</f>
        <v>1</v>
      </c>
      <c r="G379">
        <f>_xlfn.XLOOKUP(A379,'2023'!B:B,'2023'!AE:AE,"")</f>
        <v>1</v>
      </c>
      <c r="H379">
        <f>_xlfn.XLOOKUP(A379,'2024'!B:B,'2024'!BW:BW,"")</f>
        <v>1</v>
      </c>
      <c r="I379">
        <f>_xlfn.XLOOKUP(A379,'2024'!B:B,'2024'!AZ:AZ,"")</f>
        <v>1</v>
      </c>
      <c r="J379">
        <f>_xlfn.XLOOKUP(A379,'2025'!A:A,'2025'!C:C,"")</f>
        <v>1</v>
      </c>
      <c r="K379">
        <f>_xlfn.XLOOKUP(A379,'2025'!A:A,'2025'!F:F,"")</f>
        <v>1</v>
      </c>
    </row>
    <row r="380" spans="1:11">
      <c r="A380" t="str">
        <v>KB Financial Group</v>
      </c>
      <c r="B380" t="str">
        <f>_xlfn.XLOOKUP(A380,'2021'!A:A,'2021'!X:X,"")</f>
        <v/>
      </c>
      <c r="C380">
        <f>_xlfn.XLOOKUP(A380,'2021'!A:A,'2021'!V:V,"")</f>
        <v>1</v>
      </c>
      <c r="D380">
        <f>_xlfn.XLOOKUP(A380,'2022'!A:A,'2022'!X:X,"")</f>
        <v>1</v>
      </c>
      <c r="E380" t="str">
        <f>_xlfn.XLOOKUP(A380,'2022'!A:A,'2022'!W:W,"")</f>
        <v/>
      </c>
      <c r="F380">
        <f>_xlfn.XLOOKUP(A380,'2023'!B:B,'2023'!AF:AF,"")</f>
        <v>1</v>
      </c>
      <c r="G380">
        <f>_xlfn.XLOOKUP(A380,'2023'!B:B,'2023'!AE:AE,"")</f>
        <v>1</v>
      </c>
      <c r="H380">
        <f>_xlfn.XLOOKUP(A380,'2024'!B:B,'2024'!BW:BW,"")</f>
        <v>1</v>
      </c>
      <c r="I380">
        <f>_xlfn.XLOOKUP(A380,'2024'!B:B,'2024'!AZ:AZ,"")</f>
        <v>1</v>
      </c>
      <c r="J380">
        <f>_xlfn.XLOOKUP(A380,'2025'!A:A,'2025'!C:C,"")</f>
        <v>1</v>
      </c>
      <c r="K380">
        <f>_xlfn.XLOOKUP(A380,'2025'!A:A,'2025'!F:F,"")</f>
        <v>1</v>
      </c>
    </row>
    <row r="381" spans="1:11">
      <c r="A381" t="str">
        <v>Northrop Grumman</v>
      </c>
      <c r="B381" t="str">
        <f>_xlfn.XLOOKUP(A381,'2021'!A:A,'2021'!X:X,"")</f>
        <v/>
      </c>
      <c r="C381" t="str">
        <f>_xlfn.XLOOKUP(A381,'2021'!A:A,'2021'!V:V,"")</f>
        <v/>
      </c>
      <c r="D381" t="str">
        <f>_xlfn.XLOOKUP(A381,'2022'!A:A,'2022'!X:X,"")</f>
        <v/>
      </c>
      <c r="E381">
        <f>_xlfn.XLOOKUP(A381,'2022'!A:A,'2022'!W:W,"")</f>
        <v>1</v>
      </c>
      <c r="F381" t="str">
        <f>_xlfn.XLOOKUP(A381,'2023'!B:B,'2023'!AF:AF,"")</f>
        <v/>
      </c>
      <c r="G381">
        <f>_xlfn.XLOOKUP(A381,'2023'!B:B,'2023'!AE:AE,"")</f>
        <v>1</v>
      </c>
      <c r="H381" t="str">
        <f>_xlfn.XLOOKUP(A381,'2024'!B:B,'2024'!BW:BW,"")</f>
        <v/>
      </c>
      <c r="I381">
        <f>_xlfn.XLOOKUP(A381,'2024'!B:B,'2024'!AZ:AZ,"")</f>
        <v>1</v>
      </c>
      <c r="J381">
        <f>_xlfn.XLOOKUP(A381,'2025'!A:A,'2025'!C:C,"")</f>
        <v>0</v>
      </c>
      <c r="K381">
        <f>_xlfn.XLOOKUP(A381,'2025'!A:A,'2025'!F:F,"")</f>
        <v>1</v>
      </c>
    </row>
    <row r="382" spans="1:11">
      <c r="A382" t="str">
        <v>National Australia Bank</v>
      </c>
      <c r="B382" t="str">
        <f>_xlfn.XLOOKUP(A382,'2021'!A:A,'2021'!X:X,"")</f>
        <v/>
      </c>
      <c r="C382" t="str">
        <f>_xlfn.XLOOKUP(A382,'2021'!A:A,'2021'!V:V,"")</f>
        <v/>
      </c>
      <c r="D382" t="str">
        <f>_xlfn.XLOOKUP(A382,'2022'!A:A,'2022'!X:X,"")</f>
        <v/>
      </c>
      <c r="E382" t="str">
        <f>_xlfn.XLOOKUP(A382,'2022'!A:A,'2022'!W:W,"")</f>
        <v/>
      </c>
      <c r="F382" t="str">
        <f>_xlfn.XLOOKUP(A382,'2023'!B:B,'2023'!AF:AF,"")</f>
        <v/>
      </c>
      <c r="G382" t="str">
        <f>_xlfn.XLOOKUP(A382,'2023'!B:B,'2023'!AE:AE,"")</f>
        <v/>
      </c>
      <c r="H382" t="str">
        <f>_xlfn.XLOOKUP(A382,'2024'!B:B,'2024'!BW:BW,"")</f>
        <v/>
      </c>
      <c r="I382">
        <f>_xlfn.XLOOKUP(A382,'2024'!B:B,'2024'!AZ:AZ,"")</f>
        <v>1</v>
      </c>
      <c r="J382">
        <f>_xlfn.XLOOKUP(A382,'2025'!A:A,'2025'!C:C,"")</f>
        <v>0</v>
      </c>
      <c r="K382">
        <f>_xlfn.XLOOKUP(A382,'2025'!A:A,'2025'!F:F,"")</f>
        <v>1</v>
      </c>
    </row>
    <row r="383" spans="1:11">
      <c r="A383" t="str">
        <v>Hanwha</v>
      </c>
      <c r="B383" t="str">
        <f>_xlfn.XLOOKUP(A383,'2021'!A:A,'2021'!X:X,"")</f>
        <v/>
      </c>
      <c r="C383" t="str">
        <f>_xlfn.XLOOKUP(A383,'2021'!A:A,'2021'!V:V,"")</f>
        <v/>
      </c>
      <c r="D383" t="str">
        <f>_xlfn.XLOOKUP(A383,'2022'!A:A,'2022'!X:X,"")</f>
        <v/>
      </c>
      <c r="E383" t="str">
        <f>_xlfn.XLOOKUP(A383,'2022'!A:A,'2022'!W:W,"")</f>
        <v/>
      </c>
      <c r="F383" t="str">
        <f>_xlfn.XLOOKUP(A383,'2023'!B:B,'2023'!AF:AF,"")</f>
        <v/>
      </c>
      <c r="G383" t="str">
        <f>_xlfn.XLOOKUP(A383,'2023'!B:B,'2023'!AE:AE,"")</f>
        <v/>
      </c>
      <c r="H383" t="str">
        <f>_xlfn.XLOOKUP(A383,'2024'!B:B,'2024'!BW:BW,"")</f>
        <v/>
      </c>
      <c r="I383">
        <f>_xlfn.XLOOKUP(A383,'2024'!B:B,'2024'!AZ:AZ,"")</f>
        <v>1</v>
      </c>
      <c r="J383">
        <f>_xlfn.XLOOKUP(A383,'2025'!A:A,'2025'!C:C,"")</f>
        <v>0</v>
      </c>
      <c r="K383">
        <f>_xlfn.XLOOKUP(A383,'2025'!A:A,'2025'!F:F,"")</f>
        <v>1</v>
      </c>
    </row>
    <row r="384" spans="1:11">
      <c r="A384" t="str">
        <v>Molina Healthcare</v>
      </c>
      <c r="B384" t="str">
        <f>_xlfn.XLOOKUP(A384,'2021'!A:A,'2021'!X:X,"")</f>
        <v/>
      </c>
      <c r="C384" t="str">
        <f>_xlfn.XLOOKUP(A384,'2021'!A:A,'2021'!V:V,"")</f>
        <v/>
      </c>
      <c r="D384" t="str">
        <f>_xlfn.XLOOKUP(A384,'2022'!A:A,'2022'!X:X,"")</f>
        <v/>
      </c>
      <c r="E384" t="str">
        <f>_xlfn.XLOOKUP(A384,'2022'!A:A,'2022'!W:W,"")</f>
        <v/>
      </c>
      <c r="F384" t="str">
        <f>_xlfn.XLOOKUP(A384,'2023'!B:B,'2023'!AF:AF,"")</f>
        <v/>
      </c>
      <c r="G384" t="str">
        <f>_xlfn.XLOOKUP(A384,'2023'!B:B,'2023'!AE:AE,"")</f>
        <v/>
      </c>
      <c r="H384" t="str">
        <f>_xlfn.XLOOKUP(A384,'2024'!B:B,'2024'!BW:BW,"")</f>
        <v/>
      </c>
      <c r="I384">
        <f>_xlfn.XLOOKUP(A384,'2024'!B:B,'2024'!AZ:AZ,"")</f>
        <v>0</v>
      </c>
      <c r="J384">
        <f>_xlfn.XLOOKUP(A384,'2025'!A:A,'2025'!C:C,"")</f>
        <v>0</v>
      </c>
      <c r="K384">
        <f>_xlfn.XLOOKUP(A384,'2025'!A:A,'2025'!F:F,"")</f>
        <v>0</v>
      </c>
    </row>
    <row r="385" spans="1:11">
      <c r="A385" t="str">
        <v>Lufthansa Group</v>
      </c>
      <c r="B385" t="str">
        <f>_xlfn.XLOOKUP(A385,'2021'!A:A,'2021'!X:X,"")</f>
        <v/>
      </c>
      <c r="C385" t="str">
        <f>_xlfn.XLOOKUP(A385,'2021'!A:A,'2021'!V:V,"")</f>
        <v/>
      </c>
      <c r="D385" t="str">
        <f>_xlfn.XLOOKUP(A385,'2022'!A:A,'2022'!X:X,"")</f>
        <v/>
      </c>
      <c r="E385" t="str">
        <f>_xlfn.XLOOKUP(A385,'2022'!A:A,'2022'!W:W,"")</f>
        <v/>
      </c>
      <c r="F385" t="str">
        <f>_xlfn.XLOOKUP(A385,'2023'!B:B,'2023'!AF:AF,"")</f>
        <v/>
      </c>
      <c r="G385" t="str">
        <f>_xlfn.XLOOKUP(A385,'2023'!B:B,'2023'!AE:AE,"")</f>
        <v/>
      </c>
      <c r="H385">
        <f>_xlfn.XLOOKUP(A385,'2024'!B:B,'2024'!BW:BW,"")</f>
        <v>1</v>
      </c>
      <c r="I385">
        <f>_xlfn.XLOOKUP(A385,'2024'!B:B,'2024'!AZ:AZ,"")</f>
        <v>0</v>
      </c>
      <c r="J385">
        <f>_xlfn.XLOOKUP(A385,'2025'!A:A,'2025'!C:C,"")</f>
        <v>1</v>
      </c>
      <c r="K385">
        <f>_xlfn.XLOOKUP(A385,'2025'!A:A,'2025'!F:F,"")</f>
        <v>0</v>
      </c>
    </row>
    <row r="386" spans="1:11">
      <c r="A386" t="str">
        <v>Dollar General</v>
      </c>
      <c r="B386" t="str">
        <f>_xlfn.XLOOKUP(A386,'2021'!A:A,'2021'!X:X,"")</f>
        <v/>
      </c>
      <c r="C386" t="str">
        <f>_xlfn.XLOOKUP(A386,'2021'!A:A,'2021'!V:V,"")</f>
        <v/>
      </c>
      <c r="D386" t="str">
        <f>_xlfn.XLOOKUP(A386,'2022'!A:A,'2022'!X:X,"")</f>
        <v/>
      </c>
      <c r="E386" t="str">
        <f>_xlfn.XLOOKUP(A386,'2022'!A:A,'2022'!W:W,"")</f>
        <v/>
      </c>
      <c r="F386" t="str">
        <f>_xlfn.XLOOKUP(A386,'2023'!B:B,'2023'!AF:AF,"")</f>
        <v/>
      </c>
      <c r="G386" t="str">
        <f>_xlfn.XLOOKUP(A386,'2023'!B:B,'2023'!AE:AE,"")</f>
        <v/>
      </c>
      <c r="H386" t="str">
        <f>_xlfn.XLOOKUP(A386,'2024'!B:B,'2024'!BW:BW,"")</f>
        <v/>
      </c>
      <c r="I386">
        <f>_xlfn.XLOOKUP(A386,'2024'!B:B,'2024'!AZ:AZ,"")</f>
        <v>0</v>
      </c>
      <c r="J386">
        <f>_xlfn.XLOOKUP(A386,'2025'!A:A,'2025'!C:C,"")</f>
        <v>0</v>
      </c>
      <c r="K386">
        <f>_xlfn.XLOOKUP(A386,'2025'!A:A,'2025'!F:F,"")</f>
        <v>0</v>
      </c>
    </row>
    <row r="387" spans="1:11">
      <c r="A387" t="str">
        <v>LyondellBasell Industries</v>
      </c>
      <c r="B387" t="str">
        <f>_xlfn.XLOOKUP(A387,'2021'!A:A,'2021'!X:X,"")</f>
        <v/>
      </c>
      <c r="C387" t="str">
        <f>_xlfn.XLOOKUP(A387,'2021'!A:A,'2021'!V:V,"")</f>
        <v/>
      </c>
      <c r="D387" t="str">
        <f>_xlfn.XLOOKUP(A387,'2022'!A:A,'2022'!X:X,"")</f>
        <v/>
      </c>
      <c r="E387">
        <f>_xlfn.XLOOKUP(A387,'2022'!A:A,'2022'!W:W,"")</f>
        <v>1</v>
      </c>
      <c r="F387" t="str">
        <f>_xlfn.XLOOKUP(A387,'2023'!B:B,'2023'!AF:AF,"")</f>
        <v/>
      </c>
      <c r="G387">
        <f>_xlfn.XLOOKUP(A387,'2023'!B:B,'2023'!AE:AE,"")</f>
        <v>1</v>
      </c>
      <c r="H387" t="str">
        <f>_xlfn.XLOOKUP(A387,'2024'!B:B,'2024'!BW:BW,"")</f>
        <v/>
      </c>
      <c r="I387">
        <f>_xlfn.XLOOKUP(A387,'2024'!B:B,'2024'!AZ:AZ,"")</f>
        <v>1</v>
      </c>
      <c r="J387">
        <f>_xlfn.XLOOKUP(A387,'2025'!A:A,'2025'!C:C,"")</f>
        <v>0</v>
      </c>
      <c r="K387">
        <f>_xlfn.XLOOKUP(A387,'2025'!A:A,'2025'!F:F,"")</f>
        <v>1</v>
      </c>
    </row>
    <row r="388" spans="1:11">
      <c r="A388" t="str">
        <v>China Minsheng Banking</v>
      </c>
      <c r="B388" t="str">
        <f>_xlfn.XLOOKUP(A388,'2021'!A:A,'2021'!X:X,"")</f>
        <v/>
      </c>
      <c r="C388" t="str">
        <f>_xlfn.XLOOKUP(A388,'2021'!A:A,'2021'!V:V,"")</f>
        <v/>
      </c>
      <c r="D388" t="str">
        <f>_xlfn.XLOOKUP(A388,'2022'!A:A,'2022'!X:X,"")</f>
        <v/>
      </c>
      <c r="E388" t="str">
        <f>_xlfn.XLOOKUP(A388,'2022'!A:A,'2022'!W:W,"")</f>
        <v/>
      </c>
      <c r="F388" t="str">
        <f>_xlfn.XLOOKUP(A388,'2023'!B:B,'2023'!AF:AF,"")</f>
        <v/>
      </c>
      <c r="G388" t="str">
        <f>_xlfn.XLOOKUP(A388,'2023'!B:B,'2023'!AE:AE,"")</f>
        <v/>
      </c>
      <c r="H388" t="str">
        <f>_xlfn.XLOOKUP(A388,'2024'!B:B,'2024'!BW:BW,"")</f>
        <v/>
      </c>
      <c r="I388">
        <f>_xlfn.XLOOKUP(A388,'2024'!B:B,'2024'!AZ:AZ,"")</f>
        <v>0</v>
      </c>
      <c r="J388">
        <f>_xlfn.XLOOKUP(A388,'2025'!A:A,'2025'!C:C,"")</f>
        <v>0</v>
      </c>
      <c r="K388">
        <f>_xlfn.XLOOKUP(A388,'2025'!A:A,'2025'!F:F,"")</f>
        <v>0</v>
      </c>
    </row>
    <row r="389" spans="1:11">
      <c r="A389" t="str">
        <v>GSK</v>
      </c>
      <c r="B389" t="str">
        <f>_xlfn.XLOOKUP(A389,'2021'!A:A,'2021'!X:X,"")</f>
        <v/>
      </c>
      <c r="C389" t="str">
        <f>_xlfn.XLOOKUP(A389,'2021'!A:A,'2021'!V:V,"")</f>
        <v/>
      </c>
      <c r="D389">
        <f>_xlfn.XLOOKUP(A389,'2022'!A:A,'2022'!X:X,"")</f>
        <v>1</v>
      </c>
      <c r="E389">
        <f>_xlfn.XLOOKUP(A389,'2022'!A:A,'2022'!W:W,"")</f>
        <v>1</v>
      </c>
      <c r="F389">
        <f>_xlfn.XLOOKUP(A389,'2023'!B:B,'2023'!AF:AF,"")</f>
        <v>1</v>
      </c>
      <c r="G389">
        <f>_xlfn.XLOOKUP(A389,'2023'!B:B,'2023'!AE:AE,"")</f>
        <v>1</v>
      </c>
      <c r="H389">
        <f>_xlfn.XLOOKUP(A389,'2024'!B:B,'2024'!BW:BW,"")</f>
        <v>1</v>
      </c>
      <c r="I389">
        <f>_xlfn.XLOOKUP(A389,'2024'!B:B,'2024'!AZ:AZ,"")</f>
        <v>1</v>
      </c>
      <c r="J389">
        <f>_xlfn.XLOOKUP(A389,'2025'!A:A,'2025'!C:C,"")</f>
        <v>1</v>
      </c>
      <c r="K389">
        <f>_xlfn.XLOOKUP(A389,'2025'!A:A,'2025'!F:F,"")</f>
        <v>1</v>
      </c>
    </row>
    <row r="390" spans="1:11">
      <c r="A390" t="str">
        <v>Bank of New York (BNY)</v>
      </c>
      <c r="B390" t="str">
        <f>_xlfn.XLOOKUP(A390,'2021'!A:A,'2021'!X:X,"")</f>
        <v/>
      </c>
      <c r="C390" t="str">
        <f>_xlfn.XLOOKUP(A390,'2021'!A:A,'2021'!V:V,"")</f>
        <v/>
      </c>
      <c r="D390" t="str">
        <f>_xlfn.XLOOKUP(A390,'2022'!A:A,'2022'!X:X,"")</f>
        <v/>
      </c>
      <c r="E390" t="str">
        <f>_xlfn.XLOOKUP(A390,'2022'!A:A,'2022'!W:W,"")</f>
        <v/>
      </c>
      <c r="F390" t="str">
        <f>_xlfn.XLOOKUP(A390,'2023'!B:B,'2023'!AF:AF,"")</f>
        <v/>
      </c>
      <c r="G390" t="str">
        <f>_xlfn.XLOOKUP(A390,'2023'!B:B,'2023'!AE:AE,"")</f>
        <v/>
      </c>
      <c r="H390" t="str">
        <f>_xlfn.XLOOKUP(A390,'2024'!B:B,'2024'!BW:BW,"")</f>
        <v/>
      </c>
      <c r="I390" t="str">
        <f>_xlfn.XLOOKUP(A390,'2024'!B:B,'2024'!AZ:AZ,"")</f>
        <v/>
      </c>
      <c r="J390">
        <f>_xlfn.XLOOKUP(A390,'2025'!A:A,'2025'!C:C,"")</f>
        <v>0</v>
      </c>
      <c r="K390">
        <f>_xlfn.XLOOKUP(A390,'2025'!A:A,'2025'!F:F,"")</f>
        <v>0</v>
      </c>
    </row>
    <row r="391" spans="1:11">
      <c r="A391" t="str">
        <v>Haier Smart Home</v>
      </c>
      <c r="B391" t="str">
        <f>_xlfn.XLOOKUP(A391,'2021'!A:A,'2021'!X:X,"")</f>
        <v/>
      </c>
      <c r="C391" t="str">
        <f>_xlfn.XLOOKUP(A391,'2021'!A:A,'2021'!V:V,"")</f>
        <v/>
      </c>
      <c r="D391" t="str">
        <f>_xlfn.XLOOKUP(A391,'2022'!A:A,'2022'!X:X,"")</f>
        <v/>
      </c>
      <c r="E391" t="str">
        <f>_xlfn.XLOOKUP(A391,'2022'!A:A,'2022'!W:W,"")</f>
        <v/>
      </c>
      <c r="F391" t="str">
        <f>_xlfn.XLOOKUP(A391,'2023'!B:B,'2023'!AF:AF,"")</f>
        <v/>
      </c>
      <c r="G391">
        <f>_xlfn.XLOOKUP(A391,'2023'!B:B,'2023'!AE:AE,"")</f>
        <v>1</v>
      </c>
      <c r="H391" t="str">
        <f>_xlfn.XLOOKUP(A391,'2024'!B:B,'2024'!BW:BW,"")</f>
        <v/>
      </c>
      <c r="I391">
        <f>_xlfn.XLOOKUP(A391,'2024'!B:B,'2024'!AZ:AZ,"")</f>
        <v>0</v>
      </c>
      <c r="J391">
        <f>_xlfn.XLOOKUP(A391,'2025'!A:A,'2025'!C:C,"")</f>
        <v>0</v>
      </c>
      <c r="K391">
        <f>_xlfn.XLOOKUP(A391,'2025'!A:A,'2025'!F:F,"")</f>
        <v>1</v>
      </c>
    </row>
    <row r="392" spans="1:11">
      <c r="A392" t="str">
        <v>Cenovus Energy</v>
      </c>
      <c r="B392" t="str">
        <f>_xlfn.XLOOKUP(A392,'2021'!A:A,'2021'!X:X,"")</f>
        <v/>
      </c>
      <c r="C392" t="str">
        <f>_xlfn.XLOOKUP(A392,'2021'!A:A,'2021'!V:V,"")</f>
        <v/>
      </c>
      <c r="D392" t="str">
        <f>_xlfn.XLOOKUP(A392,'2022'!A:A,'2022'!X:X,"")</f>
        <v/>
      </c>
      <c r="E392">
        <f>_xlfn.XLOOKUP(A392,'2022'!A:A,'2022'!W:W,"")</f>
        <v>1</v>
      </c>
      <c r="F392" t="str">
        <f>_xlfn.XLOOKUP(A392,'2023'!B:B,'2023'!AF:AF,"")</f>
        <v/>
      </c>
      <c r="G392">
        <f>_xlfn.XLOOKUP(A392,'2023'!B:B,'2023'!AE:AE,"")</f>
        <v>1</v>
      </c>
      <c r="H392" t="str">
        <f>_xlfn.XLOOKUP(A392,'2024'!B:B,'2024'!BW:BW,"")</f>
        <v/>
      </c>
      <c r="I392">
        <f>_xlfn.XLOOKUP(A392,'2024'!B:B,'2024'!AZ:AZ,"")</f>
        <v>1</v>
      </c>
      <c r="J392">
        <f>_xlfn.XLOOKUP(A392,'2025'!A:A,'2025'!C:C,"")</f>
        <v>0</v>
      </c>
      <c r="K392">
        <f>_xlfn.XLOOKUP(A392,'2025'!A:A,'2025'!F:F,"")</f>
        <v>1</v>
      </c>
    </row>
    <row r="393" spans="1:11">
      <c r="A393" t="str">
        <v>Coop Group</v>
      </c>
      <c r="B393" t="str">
        <f>_xlfn.XLOOKUP(A393,'2021'!A:A,'2021'!X:X,"")</f>
        <v/>
      </c>
      <c r="C393" t="str">
        <f>_xlfn.XLOOKUP(A393,'2021'!A:A,'2021'!V:V,"")</f>
        <v/>
      </c>
      <c r="D393" t="str">
        <f>_xlfn.XLOOKUP(A393,'2022'!A:A,'2022'!X:X,"")</f>
        <v/>
      </c>
      <c r="E393">
        <f>_xlfn.XLOOKUP(A393,'2022'!A:A,'2022'!W:W,"")</f>
        <v>1</v>
      </c>
      <c r="F393">
        <f>_xlfn.XLOOKUP(A393,'2023'!B:B,'2023'!AF:AF,"")</f>
        <v>1</v>
      </c>
      <c r="G393">
        <f>_xlfn.XLOOKUP(A393,'2023'!B:B,'2023'!AE:AE,"")</f>
        <v>1</v>
      </c>
      <c r="H393" t="str">
        <f>_xlfn.XLOOKUP(A393,'2024'!B:B,'2024'!BW:BW,"")</f>
        <v/>
      </c>
      <c r="I393">
        <f>_xlfn.XLOOKUP(A393,'2024'!B:B,'2024'!AZ:AZ,"")</f>
        <v>1</v>
      </c>
      <c r="J393">
        <f>_xlfn.XLOOKUP(A393,'2025'!A:A,'2025'!C:C,"")</f>
        <v>0</v>
      </c>
      <c r="K393">
        <f>_xlfn.XLOOKUP(A393,'2025'!A:A,'2025'!F:F,"")</f>
        <v>1</v>
      </c>
    </row>
    <row r="394" spans="1:11">
      <c r="A394" t="str">
        <v>S.F. Holding</v>
      </c>
      <c r="B394" t="str">
        <f>_xlfn.XLOOKUP(A394,'2021'!A:A,'2021'!X:X,"")</f>
        <v/>
      </c>
      <c r="C394" t="str">
        <f>_xlfn.XLOOKUP(A394,'2021'!A:A,'2021'!V:V,"")</f>
        <v/>
      </c>
      <c r="D394" t="str">
        <f>_xlfn.XLOOKUP(A394,'2022'!A:A,'2022'!X:X,"")</f>
        <v/>
      </c>
      <c r="E394" t="str">
        <f>_xlfn.XLOOKUP(A394,'2022'!A:A,'2022'!W:W,"")</f>
        <v/>
      </c>
      <c r="F394" t="str">
        <f>_xlfn.XLOOKUP(A394,'2023'!B:B,'2023'!AF:AF,"")</f>
        <v/>
      </c>
      <c r="G394" t="str">
        <f>_xlfn.XLOOKUP(A394,'2023'!B:B,'2023'!AE:AE,"")</f>
        <v/>
      </c>
      <c r="H394" t="str">
        <f>_xlfn.XLOOKUP(A394,'2024'!B:B,'2024'!BW:BW,"")</f>
        <v/>
      </c>
      <c r="I394">
        <f>_xlfn.XLOOKUP(A394,'2024'!B:B,'2024'!AZ:AZ,"")</f>
        <v>0</v>
      </c>
      <c r="J394">
        <f>_xlfn.XLOOKUP(A394,'2025'!A:A,'2025'!C:C,"")</f>
        <v>1</v>
      </c>
      <c r="K394">
        <f>_xlfn.XLOOKUP(A394,'2025'!A:A,'2025'!F:F,"")</f>
        <v>1</v>
      </c>
    </row>
    <row r="395" spans="1:11">
      <c r="A395" t="str">
        <v>Hangzhou Industrial Investment Group</v>
      </c>
      <c r="B395" t="str">
        <f>_xlfn.XLOOKUP(A395,'2021'!A:A,'2021'!X:X,"")</f>
        <v/>
      </c>
      <c r="C395" t="str">
        <f>_xlfn.XLOOKUP(A395,'2021'!A:A,'2021'!V:V,"")</f>
        <v/>
      </c>
      <c r="D395" t="str">
        <f>_xlfn.XLOOKUP(A395,'2022'!A:A,'2022'!X:X,"")</f>
        <v/>
      </c>
      <c r="E395" t="str">
        <f>_xlfn.XLOOKUP(A395,'2022'!A:A,'2022'!W:W,"")</f>
        <v/>
      </c>
      <c r="F395" t="str">
        <f>_xlfn.XLOOKUP(A395,'2023'!B:B,'2023'!AF:AF,"")</f>
        <v/>
      </c>
      <c r="G395" t="str">
        <f>_xlfn.XLOOKUP(A395,'2023'!B:B,'2023'!AE:AE,"")</f>
        <v/>
      </c>
      <c r="H395" t="str">
        <f>_xlfn.XLOOKUP(A395,'2024'!B:B,'2024'!BW:BW,"")</f>
        <v/>
      </c>
      <c r="I395">
        <f>_xlfn.XLOOKUP(A395,'2024'!B:B,'2024'!AZ:AZ,"")</f>
        <v>0</v>
      </c>
      <c r="J395">
        <f>_xlfn.XLOOKUP(A395,'2025'!A:A,'2025'!C:C,"")</f>
        <v>0</v>
      </c>
      <c r="K395">
        <f>_xlfn.XLOOKUP(A395,'2025'!A:A,'2025'!F:F,"")</f>
        <v>0</v>
      </c>
    </row>
    <row r="396" spans="1:11">
      <c r="A396" t="str">
        <v>Warner Bros. Discovery</v>
      </c>
      <c r="B396" t="str">
        <f>_xlfn.XLOOKUP(A396,'2021'!A:A,'2021'!X:X,"")</f>
        <v/>
      </c>
      <c r="C396" t="str">
        <f>_xlfn.XLOOKUP(A396,'2021'!A:A,'2021'!V:V,"")</f>
        <v/>
      </c>
      <c r="D396" t="str">
        <f>_xlfn.XLOOKUP(A396,'2022'!A:A,'2022'!X:X,"")</f>
        <v/>
      </c>
      <c r="E396" t="str">
        <f>_xlfn.XLOOKUP(A396,'2022'!A:A,'2022'!W:W,"")</f>
        <v/>
      </c>
      <c r="F396" t="str">
        <f>_xlfn.XLOOKUP(A396,'2023'!B:B,'2023'!AF:AF,"")</f>
        <v/>
      </c>
      <c r="G396" t="str">
        <f>_xlfn.XLOOKUP(A396,'2023'!B:B,'2023'!AE:AE,"")</f>
        <v/>
      </c>
      <c r="H396" t="str">
        <f>_xlfn.XLOOKUP(A396,'2024'!B:B,'2024'!BW:BW,"")</f>
        <v/>
      </c>
      <c r="I396">
        <f>_xlfn.XLOOKUP(A396,'2024'!B:B,'2024'!AZ:AZ,"")</f>
        <v>0</v>
      </c>
      <c r="J396">
        <f>_xlfn.XLOOKUP(A396,'2025'!A:A,'2025'!C:C,"")</f>
        <v>0</v>
      </c>
      <c r="K396">
        <f>_xlfn.XLOOKUP(A396,'2025'!A:A,'2025'!F:F,"")</f>
        <v>1</v>
      </c>
    </row>
    <row r="397" spans="1:11">
      <c r="A397" t="str">
        <v>CHS</v>
      </c>
      <c r="B397" t="str">
        <f>_xlfn.XLOOKUP(A397,'2021'!A:A,'2021'!X:X,"")</f>
        <v/>
      </c>
      <c r="C397" t="str">
        <f>_xlfn.XLOOKUP(A397,'2021'!A:A,'2021'!V:V,"")</f>
        <v/>
      </c>
      <c r="D397" t="str">
        <f>_xlfn.XLOOKUP(A397,'2022'!A:A,'2022'!X:X,"")</f>
        <v/>
      </c>
      <c r="E397" t="str">
        <f>_xlfn.XLOOKUP(A397,'2022'!A:A,'2022'!W:W,"")</f>
        <v/>
      </c>
      <c r="F397" t="str">
        <f>_xlfn.XLOOKUP(A397,'2023'!B:B,'2023'!AF:AF,"")</f>
        <v/>
      </c>
      <c r="G397" t="str">
        <f>_xlfn.XLOOKUP(A397,'2023'!B:B,'2023'!AE:AE,"")</f>
        <v/>
      </c>
      <c r="H397" t="str">
        <f>_xlfn.XLOOKUP(A397,'2024'!B:B,'2024'!BW:BW,"")</f>
        <v/>
      </c>
      <c r="I397">
        <f>_xlfn.XLOOKUP(A397,'2024'!B:B,'2024'!AZ:AZ,"")</f>
        <v>0</v>
      </c>
      <c r="J397">
        <f>_xlfn.XLOOKUP(A397,'2025'!A:A,'2025'!C:C,"")</f>
        <v>0</v>
      </c>
      <c r="K397">
        <f>_xlfn.XLOOKUP(A397,'2025'!A:A,'2025'!F:F,"")</f>
        <v>0</v>
      </c>
    </row>
    <row r="398" spans="1:11">
      <c r="A398" t="str">
        <v>Enbridge</v>
      </c>
      <c r="B398" t="str">
        <f>_xlfn.XLOOKUP(A398,'2021'!A:A,'2021'!X:X,"")</f>
        <v/>
      </c>
      <c r="C398">
        <f>_xlfn.XLOOKUP(A398,'2021'!A:A,'2021'!V:V,"")</f>
        <v>1</v>
      </c>
      <c r="D398" t="str">
        <f>_xlfn.XLOOKUP(A398,'2022'!A:A,'2022'!X:X,"")</f>
        <v/>
      </c>
      <c r="E398">
        <f>_xlfn.XLOOKUP(A398,'2022'!A:A,'2022'!W:W,"")</f>
        <v>1</v>
      </c>
      <c r="F398" t="str">
        <f>_xlfn.XLOOKUP(A398,'2023'!B:B,'2023'!AF:AF,"")</f>
        <v/>
      </c>
      <c r="G398">
        <f>_xlfn.XLOOKUP(A398,'2023'!B:B,'2023'!AE:AE,"")</f>
        <v>1</v>
      </c>
      <c r="H398" t="str">
        <f>_xlfn.XLOOKUP(A398,'2024'!B:B,'2024'!BW:BW,"")</f>
        <v/>
      </c>
      <c r="I398">
        <f>_xlfn.XLOOKUP(A398,'2024'!B:B,'2024'!AZ:AZ,"")</f>
        <v>1</v>
      </c>
      <c r="J398">
        <f>_xlfn.XLOOKUP(A398,'2025'!A:A,'2025'!C:C,"")</f>
        <v>0</v>
      </c>
      <c r="K398">
        <f>_xlfn.XLOOKUP(A398,'2025'!A:A,'2025'!F:F,"")</f>
        <v>1</v>
      </c>
    </row>
    <row r="399" spans="1:11">
      <c r="A399" t="str">
        <v>Netflix</v>
      </c>
      <c r="B399">
        <f>_xlfn.XLOOKUP(A399,'2021'!A:A,'2021'!X:X,"")</f>
        <v>1</v>
      </c>
      <c r="C399">
        <f>_xlfn.XLOOKUP(A399,'2021'!A:A,'2021'!V:V,"")</f>
        <v>1</v>
      </c>
      <c r="D399">
        <f>_xlfn.XLOOKUP(A399,'2022'!A:A,'2022'!X:X,"")</f>
        <v>1</v>
      </c>
      <c r="E399">
        <f>_xlfn.XLOOKUP(A399,'2022'!A:A,'2022'!W:W,"")</f>
        <v>1</v>
      </c>
      <c r="F399">
        <f>_xlfn.XLOOKUP(A399,'2023'!B:B,'2023'!AF:AF,"")</f>
        <v>1</v>
      </c>
      <c r="G399">
        <f>_xlfn.XLOOKUP(A399,'2023'!B:B,'2023'!AE:AE,"")</f>
        <v>1</v>
      </c>
      <c r="H399">
        <f>_xlfn.XLOOKUP(A399,'2024'!B:B,'2024'!BW:BW,"")</f>
        <v>1</v>
      </c>
      <c r="I399">
        <f>_xlfn.XLOOKUP(A399,'2024'!B:B,'2024'!AZ:AZ,"")</f>
        <v>1</v>
      </c>
      <c r="J399">
        <f>_xlfn.XLOOKUP(A399,'2025'!A:A,'2025'!C:C,"")</f>
        <v>1</v>
      </c>
      <c r="K399">
        <f>_xlfn.XLOOKUP(A399,'2025'!A:A,'2025'!F:F,"")</f>
        <v>1</v>
      </c>
    </row>
    <row r="400" spans="1:11">
      <c r="A400" t="str">
        <v>Qualcomm</v>
      </c>
      <c r="B400" t="str">
        <f>_xlfn.XLOOKUP(A400,'2021'!A:A,'2021'!X:X,"")</f>
        <v/>
      </c>
      <c r="C400" t="str">
        <f>_xlfn.XLOOKUP(A400,'2021'!A:A,'2021'!V:V,"")</f>
        <v/>
      </c>
      <c r="D400" t="str">
        <f>_xlfn.XLOOKUP(A400,'2022'!A:A,'2022'!X:X,"")</f>
        <v/>
      </c>
      <c r="E400">
        <f>_xlfn.XLOOKUP(A400,'2022'!A:A,'2022'!W:W,"")</f>
        <v>1</v>
      </c>
      <c r="F400">
        <f>_xlfn.XLOOKUP(A400,'2023'!B:B,'2023'!AF:AF,"")</f>
        <v>1</v>
      </c>
      <c r="G400">
        <f>_xlfn.XLOOKUP(A400,'2023'!B:B,'2023'!AE:AE,"")</f>
        <v>1</v>
      </c>
      <c r="H400">
        <f>_xlfn.XLOOKUP(A400,'2024'!B:B,'2024'!BW:BW,"")</f>
        <v>1</v>
      </c>
      <c r="I400">
        <f>_xlfn.XLOOKUP(A400,'2024'!B:B,'2024'!AZ:AZ,"")</f>
        <v>1</v>
      </c>
      <c r="J400">
        <f>_xlfn.XLOOKUP(A400,'2025'!A:A,'2025'!C:C,"")</f>
        <v>1</v>
      </c>
      <c r="K400">
        <f>_xlfn.XLOOKUP(A400,'2025'!A:A,'2025'!F:F,"")</f>
        <v>1</v>
      </c>
    </row>
    <row r="401" spans="1:11">
      <c r="A401" t="str">
        <v>KDDI</v>
      </c>
      <c r="B401" t="str">
        <f>_xlfn.XLOOKUP(A401,'2021'!A:A,'2021'!X:X,"")</f>
        <v/>
      </c>
      <c r="C401">
        <f>_xlfn.XLOOKUP(A401,'2021'!A:A,'2021'!V:V,"")</f>
        <v>1</v>
      </c>
      <c r="D401">
        <f>_xlfn.XLOOKUP(A401,'2022'!A:A,'2022'!X:X,"")</f>
        <v>1</v>
      </c>
      <c r="E401">
        <f>_xlfn.XLOOKUP(A401,'2022'!A:A,'2022'!W:W,"")</f>
        <v>1</v>
      </c>
      <c r="F401">
        <f>_xlfn.XLOOKUP(A401,'2023'!B:B,'2023'!AF:AF,"")</f>
        <v>1</v>
      </c>
      <c r="G401">
        <f>_xlfn.XLOOKUP(A401,'2023'!B:B,'2023'!AE:AE,"")</f>
        <v>1</v>
      </c>
      <c r="H401">
        <f>_xlfn.XLOOKUP(A401,'2024'!B:B,'2024'!BW:BW,"")</f>
        <v>1</v>
      </c>
      <c r="I401">
        <f>_xlfn.XLOOKUP(A401,'2024'!B:B,'2024'!AZ:AZ,"")</f>
        <v>0</v>
      </c>
      <c r="J401">
        <f>_xlfn.XLOOKUP(A401,'2025'!A:A,'2025'!C:C,"")</f>
        <v>1</v>
      </c>
      <c r="K401">
        <f>_xlfn.XLOOKUP(A401,'2025'!A:A,'2025'!F:F,"")</f>
        <v>1</v>
      </c>
    </row>
    <row r="402" spans="1:11">
      <c r="A402" t="str">
        <v>Shandong Hi-Speed Group</v>
      </c>
      <c r="B402" t="str">
        <f>_xlfn.XLOOKUP(A402,'2021'!A:A,'2021'!X:X,"")</f>
        <v/>
      </c>
      <c r="C402" t="str">
        <f>_xlfn.XLOOKUP(A402,'2021'!A:A,'2021'!V:V,"")</f>
        <v/>
      </c>
      <c r="D402" t="str">
        <f>_xlfn.XLOOKUP(A402,'2022'!A:A,'2022'!X:X,"")</f>
        <v/>
      </c>
      <c r="E402" t="str">
        <f>_xlfn.XLOOKUP(A402,'2022'!A:A,'2022'!W:W,"")</f>
        <v/>
      </c>
      <c r="F402" t="str">
        <f>_xlfn.XLOOKUP(A402,'2023'!B:B,'2023'!AF:AF,"")</f>
        <v/>
      </c>
      <c r="G402" t="str">
        <f>_xlfn.XLOOKUP(A402,'2023'!B:B,'2023'!AE:AE,"")</f>
        <v/>
      </c>
      <c r="H402" t="str">
        <f>_xlfn.XLOOKUP(A402,'2024'!B:B,'2024'!BW:BW,"")</f>
        <v/>
      </c>
      <c r="I402">
        <f>_xlfn.XLOOKUP(A402,'2024'!B:B,'2024'!AZ:AZ,"")</f>
        <v>0</v>
      </c>
      <c r="J402">
        <f>_xlfn.XLOOKUP(A402,'2025'!A:A,'2025'!C:C,"")</f>
        <v>0</v>
      </c>
      <c r="K402">
        <f>_xlfn.XLOOKUP(A402,'2025'!A:A,'2025'!F:F,"")</f>
        <v>0</v>
      </c>
    </row>
    <row r="403" spans="1:11">
      <c r="A403" t="str">
        <v>General Electric (GE Aerospace)</v>
      </c>
      <c r="B403" t="str">
        <f>_xlfn.XLOOKUP(A403,'2021'!A:A,'2021'!X:X,"")</f>
        <v/>
      </c>
      <c r="C403" t="str">
        <f>_xlfn.XLOOKUP(A403,'2021'!A:A,'2021'!V:V,"")</f>
        <v/>
      </c>
      <c r="D403" t="str">
        <f>_xlfn.XLOOKUP(A403,'2022'!A:A,'2022'!X:X,"")</f>
        <v/>
      </c>
      <c r="E403" t="str">
        <f>_xlfn.XLOOKUP(A403,'2022'!A:A,'2022'!W:W,"")</f>
        <v/>
      </c>
      <c r="F403" t="str">
        <f>_xlfn.XLOOKUP(A403,'2023'!B:B,'2023'!AF:AF,"")</f>
        <v/>
      </c>
      <c r="G403" t="str">
        <f>_xlfn.XLOOKUP(A403,'2023'!B:B,'2023'!AE:AE,"")</f>
        <v/>
      </c>
      <c r="H403" t="str">
        <f>_xlfn.XLOOKUP(A403,'2024'!B:B,'2024'!BW:BW,"")</f>
        <v/>
      </c>
      <c r="I403" t="str">
        <f>_xlfn.XLOOKUP(A403,'2024'!B:B,'2024'!AZ:AZ,"")</f>
        <v/>
      </c>
      <c r="J403">
        <f>_xlfn.XLOOKUP(A403,'2025'!A:A,'2025'!C:C,"")</f>
        <v>0</v>
      </c>
      <c r="K403">
        <f>_xlfn.XLOOKUP(A403,'2025'!A:A,'2025'!F:F,"")</f>
        <v>1</v>
      </c>
    </row>
    <row r="404" spans="1:11">
      <c r="A404" t="str">
        <v>Mercadona</v>
      </c>
      <c r="B404" t="str">
        <f>_xlfn.XLOOKUP(A404,'2021'!A:A,'2021'!X:X,"")</f>
        <v/>
      </c>
      <c r="C404" t="str">
        <f>_xlfn.XLOOKUP(A404,'2021'!A:A,'2021'!V:V,"")</f>
        <v/>
      </c>
      <c r="D404" t="str">
        <f>_xlfn.XLOOKUP(A404,'2022'!A:A,'2022'!X:X,"")</f>
        <v/>
      </c>
      <c r="E404" t="str">
        <f>_xlfn.XLOOKUP(A404,'2022'!A:A,'2022'!W:W,"")</f>
        <v/>
      </c>
      <c r="F404" t="str">
        <f>_xlfn.XLOOKUP(A404,'2023'!B:B,'2023'!AF:AF,"")</f>
        <v/>
      </c>
      <c r="G404" t="str">
        <f>_xlfn.XLOOKUP(A404,'2023'!B:B,'2023'!AE:AE,"")</f>
        <v/>
      </c>
      <c r="H404" t="str">
        <f>_xlfn.XLOOKUP(A404,'2024'!B:B,'2024'!BW:BW,"")</f>
        <v/>
      </c>
      <c r="I404">
        <f>_xlfn.XLOOKUP(A404,'2024'!B:B,'2024'!AZ:AZ,"")</f>
        <v>0</v>
      </c>
      <c r="J404">
        <f>_xlfn.XLOOKUP(A404,'2025'!A:A,'2025'!C:C,"")</f>
        <v>0</v>
      </c>
      <c r="K404">
        <f>_xlfn.XLOOKUP(A404,'2025'!A:A,'2025'!F:F,"")</f>
        <v>0</v>
      </c>
    </row>
    <row r="405" spans="1:11">
      <c r="A405" t="str">
        <v>Honeywell International</v>
      </c>
      <c r="B405" t="str">
        <f>_xlfn.XLOOKUP(A405,'2021'!A:A,'2021'!X:X,"")</f>
        <v/>
      </c>
      <c r="C405" t="str">
        <f>_xlfn.XLOOKUP(A405,'2021'!A:A,'2021'!V:V,"")</f>
        <v/>
      </c>
      <c r="D405" t="str">
        <f>_xlfn.XLOOKUP(A405,'2022'!A:A,'2022'!X:X,"")</f>
        <v/>
      </c>
      <c r="E405" t="str">
        <f>_xlfn.XLOOKUP(A405,'2022'!A:A,'2022'!W:W,"")</f>
        <v/>
      </c>
      <c r="F405">
        <f>_xlfn.XLOOKUP(A405,'2023'!B:B,'2023'!AF:AF,"")</f>
        <v>1</v>
      </c>
      <c r="G405" t="str">
        <f>_xlfn.XLOOKUP(A405,'2023'!B:B,'2023'!AE:AE,"")</f>
        <v/>
      </c>
      <c r="H405">
        <f>_xlfn.XLOOKUP(A405,'2024'!B:B,'2024'!BW:BW,"")</f>
        <v>1</v>
      </c>
      <c r="I405">
        <f>_xlfn.XLOOKUP(A405,'2024'!B:B,'2024'!AZ:AZ,"")</f>
        <v>0</v>
      </c>
      <c r="J405">
        <f>_xlfn.XLOOKUP(A405,'2025'!A:A,'2025'!C:C,"")</f>
        <v>1</v>
      </c>
      <c r="K405">
        <f>_xlfn.XLOOKUP(A405,'2025'!A:A,'2025'!F:F,"")</f>
        <v>0</v>
      </c>
    </row>
    <row r="406" spans="1:11">
      <c r="A406" t="str">
        <v>Hangzhou Iron and Steel Group</v>
      </c>
      <c r="B406" t="str">
        <f>_xlfn.XLOOKUP(A406,'2021'!A:A,'2021'!X:X,"")</f>
        <v/>
      </c>
      <c r="C406" t="str">
        <f>_xlfn.XLOOKUP(A406,'2021'!A:A,'2021'!V:V,"")</f>
        <v/>
      </c>
      <c r="D406" t="str">
        <f>_xlfn.XLOOKUP(A406,'2022'!A:A,'2022'!X:X,"")</f>
        <v/>
      </c>
      <c r="E406" t="str">
        <f>_xlfn.XLOOKUP(A406,'2022'!A:A,'2022'!W:W,"")</f>
        <v/>
      </c>
      <c r="F406" t="str">
        <f>_xlfn.XLOOKUP(A406,'2023'!B:B,'2023'!AF:AF,"")</f>
        <v/>
      </c>
      <c r="G406" t="str">
        <f>_xlfn.XLOOKUP(A406,'2023'!B:B,'2023'!AE:AE,"")</f>
        <v/>
      </c>
      <c r="H406" t="str">
        <f>_xlfn.XLOOKUP(A406,'2024'!B:B,'2024'!BW:BW,"")</f>
        <v/>
      </c>
      <c r="I406">
        <f>_xlfn.XLOOKUP(A406,'2024'!B:B,'2024'!AZ:AZ,"")</f>
        <v>0</v>
      </c>
      <c r="J406">
        <f>_xlfn.XLOOKUP(A406,'2025'!A:A,'2025'!C:C,"")</f>
        <v>0</v>
      </c>
      <c r="K406">
        <f>_xlfn.XLOOKUP(A406,'2025'!A:A,'2025'!F:F,"")</f>
        <v>0</v>
      </c>
    </row>
    <row r="407" spans="1:11">
      <c r="A407" t="str">
        <v>Guangzhou Industrial Investment Holdings</v>
      </c>
      <c r="B407" t="str">
        <f>_xlfn.XLOOKUP(A407,'2021'!A:A,'2021'!X:X,"")</f>
        <v/>
      </c>
      <c r="C407" t="str">
        <f>_xlfn.XLOOKUP(A407,'2021'!A:A,'2021'!V:V,"")</f>
        <v/>
      </c>
      <c r="D407" t="str">
        <f>_xlfn.XLOOKUP(A407,'2022'!A:A,'2022'!X:X,"")</f>
        <v/>
      </c>
      <c r="E407" t="str">
        <f>_xlfn.XLOOKUP(A407,'2022'!A:A,'2022'!W:W,"")</f>
        <v/>
      </c>
      <c r="F407" t="str">
        <f>_xlfn.XLOOKUP(A407,'2023'!B:B,'2023'!AF:AF,"")</f>
        <v/>
      </c>
      <c r="G407" t="str">
        <f>_xlfn.XLOOKUP(A407,'2023'!B:B,'2023'!AE:AE,"")</f>
        <v/>
      </c>
      <c r="H407" t="str">
        <f>_xlfn.XLOOKUP(A407,'2024'!B:B,'2024'!BW:BW,"")</f>
        <v/>
      </c>
      <c r="I407">
        <f>_xlfn.XLOOKUP(A407,'2024'!B:B,'2024'!AZ:AZ,"")</f>
        <v>0</v>
      </c>
      <c r="J407">
        <f>_xlfn.XLOOKUP(A407,'2025'!A:A,'2025'!C:C,"")</f>
        <v>0</v>
      </c>
      <c r="K407">
        <f>_xlfn.XLOOKUP(A407,'2025'!A:A,'2025'!F:F,"")</f>
        <v>0</v>
      </c>
    </row>
    <row r="408" spans="1:11">
      <c r="A408" t="str">
        <v>Shanghai Pharmaceuticals Holding</v>
      </c>
      <c r="B408" t="str">
        <f>_xlfn.XLOOKUP(A408,'2021'!A:A,'2021'!X:X,"")</f>
        <v/>
      </c>
      <c r="C408" t="str">
        <f>_xlfn.XLOOKUP(A408,'2021'!A:A,'2021'!V:V,"")</f>
        <v/>
      </c>
      <c r="D408" t="str">
        <f>_xlfn.XLOOKUP(A408,'2022'!A:A,'2022'!X:X,"")</f>
        <v/>
      </c>
      <c r="E408" t="str">
        <f>_xlfn.XLOOKUP(A408,'2022'!A:A,'2022'!W:W,"")</f>
        <v/>
      </c>
      <c r="F408" t="str">
        <f>_xlfn.XLOOKUP(A408,'2023'!B:B,'2023'!AF:AF,"")</f>
        <v/>
      </c>
      <c r="G408" t="str">
        <f>_xlfn.XLOOKUP(A408,'2023'!B:B,'2023'!AE:AE,"")</f>
        <v/>
      </c>
      <c r="H408" t="str">
        <f>_xlfn.XLOOKUP(A408,'2024'!B:B,'2024'!BW:BW,"")</f>
        <v/>
      </c>
      <c r="I408">
        <f>_xlfn.XLOOKUP(A408,'2024'!B:B,'2024'!AZ:AZ,"")</f>
        <v>0</v>
      </c>
      <c r="J408">
        <f>_xlfn.XLOOKUP(A408,'2025'!A:A,'2025'!C:C,"")</f>
        <v>0</v>
      </c>
      <c r="K408">
        <f>_xlfn.XLOOKUP(A408,'2025'!A:A,'2025'!F:F,"")</f>
        <v>0</v>
      </c>
    </row>
    <row r="409" spans="1:11">
      <c r="A409" t="str">
        <v>Suzuki Motor</v>
      </c>
      <c r="B409" t="str">
        <f>_xlfn.XLOOKUP(A409,'2021'!A:A,'2021'!X:X,"")</f>
        <v/>
      </c>
      <c r="C409" t="str">
        <f>_xlfn.XLOOKUP(A409,'2021'!A:A,'2021'!V:V,"")</f>
        <v/>
      </c>
      <c r="D409" t="str">
        <f>_xlfn.XLOOKUP(A409,'2022'!A:A,'2022'!X:X,"")</f>
        <v/>
      </c>
      <c r="E409">
        <f>_xlfn.XLOOKUP(A409,'2022'!A:A,'2022'!W:W,"")</f>
        <v>1</v>
      </c>
      <c r="F409" t="str">
        <f>_xlfn.XLOOKUP(A409,'2023'!B:B,'2023'!AF:AF,"")</f>
        <v/>
      </c>
      <c r="G409" t="str">
        <f>_xlfn.XLOOKUP(A409,'2023'!B:B,'2023'!AE:AE,"")</f>
        <v/>
      </c>
      <c r="H409" t="str">
        <f>_xlfn.XLOOKUP(A409,'2024'!B:B,'2024'!BW:BW,"")</f>
        <v/>
      </c>
      <c r="I409">
        <f>_xlfn.XLOOKUP(A409,'2024'!B:B,'2024'!AZ:AZ,"")</f>
        <v>0</v>
      </c>
      <c r="J409">
        <f>_xlfn.XLOOKUP(A409,'2025'!A:A,'2025'!C:C,"")</f>
        <v>0</v>
      </c>
      <c r="K409">
        <f>_xlfn.XLOOKUP(A409,'2025'!A:A,'2025'!F:F,"")</f>
        <v>0</v>
      </c>
    </row>
    <row r="410" spans="1:11">
      <c r="A410" t="str">
        <v>Vale</v>
      </c>
      <c r="B410" t="str">
        <f>_xlfn.XLOOKUP(A410,'2021'!A:A,'2021'!X:X,"")</f>
        <v/>
      </c>
      <c r="C410" t="str">
        <f>_xlfn.XLOOKUP(A410,'2021'!A:A,'2021'!V:V,"")</f>
        <v/>
      </c>
      <c r="D410" t="str">
        <f>_xlfn.XLOOKUP(A410,'2022'!A:A,'2022'!X:X,"")</f>
        <v/>
      </c>
      <c r="E410">
        <f>_xlfn.XLOOKUP(A410,'2022'!A:A,'2022'!W:W,"")</f>
        <v>1</v>
      </c>
      <c r="F410" t="str">
        <f>_xlfn.XLOOKUP(A410,'2023'!B:B,'2023'!AF:AF,"")</f>
        <v/>
      </c>
      <c r="G410">
        <f>_xlfn.XLOOKUP(A410,'2023'!B:B,'2023'!AE:AE,"")</f>
        <v>1</v>
      </c>
      <c r="H410" t="str">
        <f>_xlfn.XLOOKUP(A410,'2024'!B:B,'2024'!BW:BW,"")</f>
        <v/>
      </c>
      <c r="I410">
        <f>_xlfn.XLOOKUP(A410,'2024'!B:B,'2024'!AZ:AZ,"")</f>
        <v>1</v>
      </c>
      <c r="J410">
        <f>_xlfn.XLOOKUP(A410,'2025'!A:A,'2025'!C:C,"")</f>
        <v>0</v>
      </c>
      <c r="K410">
        <f>_xlfn.XLOOKUP(A410,'2025'!A:A,'2025'!F:F,"")</f>
        <v>1</v>
      </c>
    </row>
    <row r="411" spans="1:11">
      <c r="A411" t="str">
        <v>ThyssenKrupp</v>
      </c>
      <c r="B411">
        <f>_xlfn.XLOOKUP(A411,'2021'!A:A,'2021'!X:X,"")</f>
        <v>1</v>
      </c>
      <c r="C411" t="str">
        <f>_xlfn.XLOOKUP(A411,'2021'!A:A,'2021'!V:V,"")</f>
        <v/>
      </c>
      <c r="D411">
        <f>_xlfn.XLOOKUP(A411,'2022'!A:A,'2022'!X:X,"")</f>
        <v>1</v>
      </c>
      <c r="E411" t="str">
        <f>_xlfn.XLOOKUP(A411,'2022'!A:A,'2022'!W:W,"")</f>
        <v/>
      </c>
      <c r="F411">
        <f>_xlfn.XLOOKUP(A411,'2023'!B:B,'2023'!AF:AF,"")</f>
        <v>1</v>
      </c>
      <c r="G411" t="str">
        <f>_xlfn.XLOOKUP(A411,'2023'!B:B,'2023'!AE:AE,"")</f>
        <v/>
      </c>
      <c r="H411">
        <f>_xlfn.XLOOKUP(A411,'2024'!B:B,'2024'!BW:BW,"")</f>
        <v>1</v>
      </c>
      <c r="I411">
        <f>_xlfn.XLOOKUP(A411,'2024'!B:B,'2024'!AZ:AZ,"")</f>
        <v>0</v>
      </c>
      <c r="J411">
        <f>_xlfn.XLOOKUP(A411,'2025'!A:A,'2025'!C:C,"")</f>
        <v>1</v>
      </c>
      <c r="K411">
        <f>_xlfn.XLOOKUP(A411,'2025'!A:A,'2025'!F:F,"")</f>
        <v>1</v>
      </c>
    </row>
    <row r="412" spans="1:11">
      <c r="A412" t="str">
        <v>Salesforce</v>
      </c>
      <c r="B412" t="str">
        <f>_xlfn.XLOOKUP(A412,'2021'!A:A,'2021'!X:X,"")</f>
        <v/>
      </c>
      <c r="C412" t="str">
        <f>_xlfn.XLOOKUP(A412,'2021'!A:A,'2021'!V:V,"")</f>
        <v/>
      </c>
      <c r="D412" t="str">
        <f>_xlfn.XLOOKUP(A412,'2022'!A:A,'2022'!X:X,"")</f>
        <v/>
      </c>
      <c r="E412" t="str">
        <f>_xlfn.XLOOKUP(A412,'2022'!A:A,'2022'!W:W,"")</f>
        <v/>
      </c>
      <c r="F412" t="str">
        <f>_xlfn.XLOOKUP(A412,'2023'!B:B,'2023'!AF:AF,"")</f>
        <v/>
      </c>
      <c r="G412">
        <f>_xlfn.XLOOKUP(A412,'2023'!B:B,'2023'!AE:AE,"")</f>
        <v>1</v>
      </c>
      <c r="H412">
        <f>_xlfn.XLOOKUP(A412,'2024'!B:B,'2024'!BW:BW,"")</f>
        <v>1</v>
      </c>
      <c r="I412">
        <f>_xlfn.XLOOKUP(A412,'2024'!B:B,'2024'!AZ:AZ,"")</f>
        <v>1</v>
      </c>
      <c r="J412">
        <f>_xlfn.XLOOKUP(A412,'2025'!A:A,'2025'!C:C,"")</f>
        <v>1</v>
      </c>
      <c r="K412">
        <f>_xlfn.XLOOKUP(A412,'2025'!A:A,'2025'!F:F,"")</f>
        <v>1</v>
      </c>
    </row>
    <row r="413" spans="1:11">
      <c r="A413" t="str">
        <v>Philip Morris International</v>
      </c>
      <c r="B413">
        <f>_xlfn.XLOOKUP(A413,'2021'!A:A,'2021'!X:X,"")</f>
        <v>1</v>
      </c>
      <c r="C413">
        <f>_xlfn.XLOOKUP(A413,'2021'!A:A,'2021'!V:V,"")</f>
        <v>1</v>
      </c>
      <c r="D413">
        <f>_xlfn.XLOOKUP(A413,'2022'!A:A,'2022'!X:X,"")</f>
        <v>1</v>
      </c>
      <c r="E413">
        <f>_xlfn.XLOOKUP(A413,'2022'!A:A,'2022'!W:W,"")</f>
        <v>1</v>
      </c>
      <c r="F413">
        <f>_xlfn.XLOOKUP(A413,'2023'!B:B,'2023'!AF:AF,"")</f>
        <v>1</v>
      </c>
      <c r="G413">
        <f>_xlfn.XLOOKUP(A413,'2023'!B:B,'2023'!AE:AE,"")</f>
        <v>1</v>
      </c>
      <c r="H413">
        <f>_xlfn.XLOOKUP(A413,'2024'!B:B,'2024'!BW:BW,"")</f>
        <v>1</v>
      </c>
      <c r="I413">
        <f>_xlfn.XLOOKUP(A413,'2024'!B:B,'2024'!AZ:AZ,"")</f>
        <v>1</v>
      </c>
      <c r="J413">
        <f>_xlfn.XLOOKUP(A413,'2025'!A:A,'2025'!C:C,"")</f>
        <v>1</v>
      </c>
      <c r="K413">
        <f>_xlfn.XLOOKUP(A413,'2025'!A:A,'2025'!F:F,"")</f>
        <v>1</v>
      </c>
    </row>
    <row r="414" spans="1:11">
      <c r="A414" t="str">
        <v>US Foods Holding</v>
      </c>
      <c r="B414" t="str">
        <f>_xlfn.XLOOKUP(A414,'2021'!A:A,'2021'!X:X,"")</f>
        <v/>
      </c>
      <c r="C414" t="str">
        <f>_xlfn.XLOOKUP(A414,'2021'!A:A,'2021'!V:V,"")</f>
        <v/>
      </c>
      <c r="D414" t="str">
        <f>_xlfn.XLOOKUP(A414,'2022'!A:A,'2022'!X:X,"")</f>
        <v/>
      </c>
      <c r="E414" t="str">
        <f>_xlfn.XLOOKUP(A414,'2022'!A:A,'2022'!W:W,"")</f>
        <v/>
      </c>
      <c r="F414">
        <f>_xlfn.XLOOKUP(A414,'2023'!B:B,'2023'!AF:AF,"")</f>
        <v>1</v>
      </c>
      <c r="G414" t="str">
        <f>_xlfn.XLOOKUP(A414,'2023'!B:B,'2023'!AE:AE,"")</f>
        <v/>
      </c>
      <c r="H414">
        <f>_xlfn.XLOOKUP(A414,'2024'!B:B,'2024'!BW:BW,"")</f>
        <v>1</v>
      </c>
      <c r="I414">
        <f>_xlfn.XLOOKUP(A414,'2024'!B:B,'2024'!AZ:AZ,"")</f>
        <v>0</v>
      </c>
      <c r="J414">
        <f>_xlfn.XLOOKUP(A414,'2025'!A:A,'2025'!C:C,"")</f>
        <v>1</v>
      </c>
      <c r="K414">
        <f>_xlfn.XLOOKUP(A414,'2025'!A:A,'2025'!F:F,"")</f>
        <v>0</v>
      </c>
    </row>
    <row r="415" spans="1:11">
      <c r="A415" t="str">
        <v>Shenzhen Investment Holdings</v>
      </c>
      <c r="B415" t="str">
        <f>_xlfn.XLOOKUP(A415,'2021'!A:A,'2021'!X:X,"")</f>
        <v/>
      </c>
      <c r="C415" t="str">
        <f>_xlfn.XLOOKUP(A415,'2021'!A:A,'2021'!V:V,"")</f>
        <v/>
      </c>
      <c r="D415" t="str">
        <f>_xlfn.XLOOKUP(A415,'2022'!A:A,'2022'!X:X,"")</f>
        <v/>
      </c>
      <c r="E415" t="str">
        <f>_xlfn.XLOOKUP(A415,'2022'!A:A,'2022'!W:W,"")</f>
        <v/>
      </c>
      <c r="F415" t="str">
        <f>_xlfn.XLOOKUP(A415,'2023'!B:B,'2023'!AF:AF,"")</f>
        <v/>
      </c>
      <c r="G415" t="str">
        <f>_xlfn.XLOOKUP(A415,'2023'!B:B,'2023'!AE:AE,"")</f>
        <v/>
      </c>
      <c r="H415" t="str">
        <f>_xlfn.XLOOKUP(A415,'2024'!B:B,'2024'!BW:BW,"")</f>
        <v/>
      </c>
      <c r="I415">
        <f>_xlfn.XLOOKUP(A415,'2024'!B:B,'2024'!AZ:AZ,"")</f>
        <v>0</v>
      </c>
      <c r="J415">
        <f>_xlfn.XLOOKUP(A415,'2025'!A:A,'2025'!C:C,"")</f>
        <v>0</v>
      </c>
      <c r="K415">
        <f>_xlfn.XLOOKUP(A415,'2025'!A:A,'2025'!F:F,"")</f>
        <v>0</v>
      </c>
    </row>
    <row r="416" spans="1:11">
      <c r="A416" t="str">
        <v>Westpac Banking</v>
      </c>
      <c r="B416" t="str">
        <f>_xlfn.XLOOKUP(A416,'2021'!A:A,'2021'!X:X,"")</f>
        <v/>
      </c>
      <c r="C416" t="str">
        <f>_xlfn.XLOOKUP(A416,'2021'!A:A,'2021'!V:V,"")</f>
        <v/>
      </c>
      <c r="D416" t="str">
        <f>_xlfn.XLOOKUP(A416,'2022'!A:A,'2022'!X:X,"")</f>
        <v/>
      </c>
      <c r="E416" t="str">
        <f>_xlfn.XLOOKUP(A416,'2022'!A:A,'2022'!W:W,"")</f>
        <v/>
      </c>
      <c r="F416" t="str">
        <f>_xlfn.XLOOKUP(A416,'2023'!B:B,'2023'!AF:AF,"")</f>
        <v/>
      </c>
      <c r="G416" t="str">
        <f>_xlfn.XLOOKUP(A416,'2023'!B:B,'2023'!AE:AE,"")</f>
        <v/>
      </c>
      <c r="H416" t="str">
        <f>_xlfn.XLOOKUP(A416,'2024'!B:B,'2024'!BW:BW,"")</f>
        <v/>
      </c>
      <c r="I416" t="str">
        <f>_xlfn.XLOOKUP(A416,'2024'!B:B,'2024'!AZ:AZ,"")</f>
        <v/>
      </c>
      <c r="J416">
        <f>_xlfn.XLOOKUP(A416,'2025'!A:A,'2025'!C:C,"")</f>
        <v>0</v>
      </c>
      <c r="K416">
        <f>_xlfn.XLOOKUP(A416,'2025'!A:A,'2025'!F:F,"")</f>
        <v>1</v>
      </c>
    </row>
    <row r="417" spans="1:11">
      <c r="A417" t="str">
        <v>Jiangsu Shagang Group</v>
      </c>
      <c r="B417" t="str">
        <f>_xlfn.XLOOKUP(A417,'2021'!A:A,'2021'!X:X,"")</f>
        <v/>
      </c>
      <c r="C417" t="str">
        <f>_xlfn.XLOOKUP(A417,'2021'!A:A,'2021'!V:V,"")</f>
        <v/>
      </c>
      <c r="D417" t="str">
        <f>_xlfn.XLOOKUP(A417,'2022'!A:A,'2022'!X:X,"")</f>
        <v/>
      </c>
      <c r="E417" t="str">
        <f>_xlfn.XLOOKUP(A417,'2022'!A:A,'2022'!W:W,"")</f>
        <v/>
      </c>
      <c r="F417" t="str">
        <f>_xlfn.XLOOKUP(A417,'2023'!B:B,'2023'!AF:AF,"")</f>
        <v/>
      </c>
      <c r="G417" t="str">
        <f>_xlfn.XLOOKUP(A417,'2023'!B:B,'2023'!AE:AE,"")</f>
        <v/>
      </c>
      <c r="H417" t="str">
        <f>_xlfn.XLOOKUP(A417,'2024'!B:B,'2024'!BW:BW,"")</f>
        <v/>
      </c>
      <c r="I417">
        <f>_xlfn.XLOOKUP(A417,'2024'!B:B,'2024'!AZ:AZ,"")</f>
        <v>0</v>
      </c>
      <c r="J417">
        <f>_xlfn.XLOOKUP(A417,'2025'!A:A,'2025'!C:C,"")</f>
        <v>0</v>
      </c>
      <c r="K417">
        <f>_xlfn.XLOOKUP(A417,'2025'!A:A,'2025'!F:F,"")</f>
        <v>0</v>
      </c>
    </row>
    <row r="418" spans="1:11">
      <c r="A418" t="str">
        <v>AIA Group</v>
      </c>
      <c r="B418" t="str">
        <f>_xlfn.XLOOKUP(A418,'2021'!A:A,'2021'!X:X,"")</f>
        <v/>
      </c>
      <c r="C418" t="str">
        <f>_xlfn.XLOOKUP(A418,'2021'!A:A,'2021'!V:V,"")</f>
        <v/>
      </c>
      <c r="D418" t="str">
        <f>_xlfn.XLOOKUP(A418,'2022'!A:A,'2022'!X:X,"")</f>
        <v/>
      </c>
      <c r="E418">
        <f>_xlfn.XLOOKUP(A418,'2022'!A:A,'2022'!W:W,"")</f>
        <v>1</v>
      </c>
      <c r="F418" t="str">
        <f>_xlfn.XLOOKUP(A418,'2023'!B:B,'2023'!AF:AF,"")</f>
        <v/>
      </c>
      <c r="G418" t="str">
        <f>_xlfn.XLOOKUP(A418,'2023'!B:B,'2023'!AE:AE,"")</f>
        <v/>
      </c>
      <c r="H418">
        <f>_xlfn.XLOOKUP(A418,'2024'!B:B,'2024'!BW:BW,"")</f>
        <v>1</v>
      </c>
      <c r="I418">
        <f>_xlfn.XLOOKUP(A418,'2024'!B:B,'2024'!AZ:AZ,"")</f>
        <v>1</v>
      </c>
      <c r="J418">
        <f>_xlfn.XLOOKUP(A418,'2025'!A:A,'2025'!C:C,"")</f>
        <v>1</v>
      </c>
      <c r="K418">
        <f>_xlfn.XLOOKUP(A418,'2025'!A:A,'2025'!F:F,"")</f>
        <v>1</v>
      </c>
    </row>
    <row r="419" spans="1:11">
      <c r="A419" t="str">
        <v>Guangdong Guangxin Holdings</v>
      </c>
      <c r="B419" t="str">
        <f>_xlfn.XLOOKUP(A419,'2021'!A:A,'2021'!X:X,"")</f>
        <v/>
      </c>
      <c r="C419" t="str">
        <f>_xlfn.XLOOKUP(A419,'2021'!A:A,'2021'!V:V,"")</f>
        <v/>
      </c>
      <c r="D419" t="str">
        <f>_xlfn.XLOOKUP(A419,'2022'!A:A,'2022'!X:X,"")</f>
        <v/>
      </c>
      <c r="E419" t="str">
        <f>_xlfn.XLOOKUP(A419,'2022'!A:A,'2022'!W:W,"")</f>
        <v/>
      </c>
      <c r="F419" t="str">
        <f>_xlfn.XLOOKUP(A419,'2023'!B:B,'2023'!AF:AF,"")</f>
        <v/>
      </c>
      <c r="G419" t="str">
        <f>_xlfn.XLOOKUP(A419,'2023'!B:B,'2023'!AE:AE,"")</f>
        <v/>
      </c>
      <c r="H419" t="str">
        <f>_xlfn.XLOOKUP(A419,'2024'!B:B,'2024'!BW:BW,"")</f>
        <v/>
      </c>
      <c r="I419">
        <f>_xlfn.XLOOKUP(A419,'2024'!B:B,'2024'!AZ:AZ,"")</f>
        <v>0</v>
      </c>
      <c r="J419">
        <f>_xlfn.XLOOKUP(A419,'2025'!A:A,'2025'!C:C,"")</f>
        <v>0</v>
      </c>
      <c r="K419">
        <f>_xlfn.XLOOKUP(A419,'2025'!A:A,'2025'!F:F,"")</f>
        <v>0</v>
      </c>
    </row>
    <row r="420" spans="1:11">
      <c r="A420" t="str">
        <v>QNB Group</v>
      </c>
      <c r="B420" t="str">
        <f>_xlfn.XLOOKUP(A420,'2021'!A:A,'2021'!X:X,"")</f>
        <v/>
      </c>
      <c r="C420" t="str">
        <f>_xlfn.XLOOKUP(A420,'2021'!A:A,'2021'!V:V,"")</f>
        <v/>
      </c>
      <c r="D420" t="str">
        <f>_xlfn.XLOOKUP(A420,'2022'!A:A,'2022'!X:X,"")</f>
        <v/>
      </c>
      <c r="E420" t="str">
        <f>_xlfn.XLOOKUP(A420,'2022'!A:A,'2022'!W:W,"")</f>
        <v/>
      </c>
      <c r="F420" t="str">
        <f>_xlfn.XLOOKUP(A420,'2023'!B:B,'2023'!AF:AF,"")</f>
        <v/>
      </c>
      <c r="G420" t="str">
        <f>_xlfn.XLOOKUP(A420,'2023'!B:B,'2023'!AE:AE,"")</f>
        <v/>
      </c>
      <c r="H420" t="str">
        <f>_xlfn.XLOOKUP(A420,'2024'!B:B,'2024'!BW:BW,"")</f>
        <v/>
      </c>
      <c r="I420" t="str">
        <f>_xlfn.XLOOKUP(A420,'2024'!B:B,'2024'!AZ:AZ,"")</f>
        <v/>
      </c>
      <c r="J420">
        <f>_xlfn.XLOOKUP(A420,'2025'!A:A,'2025'!C:C,"")</f>
        <v>0</v>
      </c>
      <c r="K420">
        <f>_xlfn.XLOOKUP(A420,'2025'!A:A,'2025'!F:F,"")</f>
        <v>0</v>
      </c>
    </row>
    <row r="421" spans="1:11">
      <c r="A421" t="str">
        <v>NatWest Group</v>
      </c>
      <c r="B421" t="str">
        <f>_xlfn.XLOOKUP(A421,'2021'!A:A,'2021'!X:X,"")</f>
        <v/>
      </c>
      <c r="C421" t="str">
        <f>_xlfn.XLOOKUP(A421,'2021'!A:A,'2021'!V:V,"")</f>
        <v/>
      </c>
      <c r="D421" t="str">
        <f>_xlfn.XLOOKUP(A421,'2022'!A:A,'2022'!X:X,"")</f>
        <v/>
      </c>
      <c r="E421" t="str">
        <f>_xlfn.XLOOKUP(A421,'2022'!A:A,'2022'!W:W,"")</f>
        <v/>
      </c>
      <c r="F421" t="str">
        <f>_xlfn.XLOOKUP(A421,'2023'!B:B,'2023'!AF:AF,"")</f>
        <v/>
      </c>
      <c r="G421" t="str">
        <f>_xlfn.XLOOKUP(A421,'2023'!B:B,'2023'!AE:AE,"")</f>
        <v/>
      </c>
      <c r="H421" t="str">
        <f>_xlfn.XLOOKUP(A421,'2024'!B:B,'2024'!BW:BW,"")</f>
        <v/>
      </c>
      <c r="I421" t="str">
        <f>_xlfn.XLOOKUP(A421,'2024'!B:B,'2024'!AZ:AZ,"")</f>
        <v/>
      </c>
      <c r="J421">
        <f>_xlfn.XLOOKUP(A421,'2025'!A:A,'2025'!C:C,"")</f>
        <v>1</v>
      </c>
      <c r="K421">
        <f>_xlfn.XLOOKUP(A421,'2025'!A:A,'2025'!F:F,"")</f>
        <v>1</v>
      </c>
    </row>
    <row r="422" spans="1:11">
      <c r="A422" t="str">
        <v>La Poste</v>
      </c>
      <c r="B422">
        <f>_xlfn.XLOOKUP(A422,'2021'!A:A,'2021'!X:X,"")</f>
        <v>1</v>
      </c>
      <c r="C422" t="str">
        <f>_xlfn.XLOOKUP(A422,'2021'!A:A,'2021'!V:V,"")</f>
        <v/>
      </c>
      <c r="D422">
        <f>_xlfn.XLOOKUP(A422,'2022'!A:A,'2022'!X:X,"")</f>
        <v>1</v>
      </c>
      <c r="E422">
        <f>_xlfn.XLOOKUP(A422,'2022'!A:A,'2022'!W:W,"")</f>
        <v>1</v>
      </c>
      <c r="F422">
        <f>_xlfn.XLOOKUP(A422,'2023'!B:B,'2023'!AF:AF,"")</f>
        <v>1</v>
      </c>
      <c r="G422">
        <f>_xlfn.XLOOKUP(A422,'2023'!B:B,'2023'!AE:AE,"")</f>
        <v>1</v>
      </c>
      <c r="H422">
        <f>_xlfn.XLOOKUP(A422,'2024'!B:B,'2024'!BW:BW,"")</f>
        <v>1</v>
      </c>
      <c r="I422">
        <f>_xlfn.XLOOKUP(A422,'2024'!B:B,'2024'!AZ:AZ,"")</f>
        <v>1</v>
      </c>
      <c r="J422">
        <f>_xlfn.XLOOKUP(A422,'2025'!A:A,'2025'!C:C,"")</f>
        <v>1</v>
      </c>
      <c r="K422">
        <f>_xlfn.XLOOKUP(A422,'2025'!A:A,'2025'!F:F,"")</f>
        <v>1</v>
      </c>
    </row>
    <row r="423" spans="1:11">
      <c r="A423" t="str">
        <v>Siemens Energy</v>
      </c>
      <c r="B423" t="str">
        <f>_xlfn.XLOOKUP(A423,'2021'!A:A,'2021'!X:X,"")</f>
        <v/>
      </c>
      <c r="C423" t="str">
        <f>_xlfn.XLOOKUP(A423,'2021'!A:A,'2021'!V:V,"")</f>
        <v/>
      </c>
      <c r="D423">
        <f>_xlfn.XLOOKUP(A423,'2022'!A:A,'2022'!X:X,"")</f>
        <v>1</v>
      </c>
      <c r="E423">
        <f>_xlfn.XLOOKUP(A423,'2022'!A:A,'2022'!W:W,"")</f>
        <v>1</v>
      </c>
      <c r="F423">
        <f>_xlfn.XLOOKUP(A423,'2023'!B:B,'2023'!AF:AF,"")</f>
        <v>1</v>
      </c>
      <c r="G423" t="str">
        <f>_xlfn.XLOOKUP(A423,'2023'!B:B,'2023'!AE:AE,"")</f>
        <v/>
      </c>
      <c r="H423">
        <f>_xlfn.XLOOKUP(A423,'2024'!B:B,'2024'!BW:BW,"")</f>
        <v>1</v>
      </c>
      <c r="I423">
        <f>_xlfn.XLOOKUP(A423,'2024'!B:B,'2024'!AZ:AZ,"")</f>
        <v>1</v>
      </c>
      <c r="J423">
        <f>_xlfn.XLOOKUP(A423,'2025'!A:A,'2025'!C:C,"")</f>
        <v>1</v>
      </c>
      <c r="K423">
        <f>_xlfn.XLOOKUP(A423,'2025'!A:A,'2025'!F:F,"")</f>
        <v>0</v>
      </c>
    </row>
    <row r="424" spans="1:11">
      <c r="A424" t="str">
        <v>Luxshare Precision Industry</v>
      </c>
      <c r="B424" t="str">
        <f>_xlfn.XLOOKUP(A424,'2021'!A:A,'2021'!X:X,"")</f>
        <v/>
      </c>
      <c r="C424" t="str">
        <f>_xlfn.XLOOKUP(A424,'2021'!A:A,'2021'!V:V,"")</f>
        <v/>
      </c>
      <c r="D424" t="str">
        <f>_xlfn.XLOOKUP(A424,'2022'!A:A,'2022'!X:X,"")</f>
        <v/>
      </c>
      <c r="E424" t="str">
        <f>_xlfn.XLOOKUP(A424,'2022'!A:A,'2022'!W:W,"")</f>
        <v/>
      </c>
      <c r="F424" t="str">
        <f>_xlfn.XLOOKUP(A424,'2023'!B:B,'2023'!AF:AF,"")</f>
        <v/>
      </c>
      <c r="G424" t="str">
        <f>_xlfn.XLOOKUP(A424,'2023'!B:B,'2023'!AE:AE,"")</f>
        <v/>
      </c>
      <c r="H424">
        <f>_xlfn.XLOOKUP(A424,'2024'!B:B,'2024'!BW:BW,"")</f>
        <v>1</v>
      </c>
      <c r="I424">
        <f>_xlfn.XLOOKUP(A424,'2024'!B:B,'2024'!AZ:AZ,"")</f>
        <v>0</v>
      </c>
      <c r="J424">
        <f>_xlfn.XLOOKUP(A424,'2025'!A:A,'2025'!C:C,"")</f>
        <v>1</v>
      </c>
      <c r="K424">
        <f>_xlfn.XLOOKUP(A424,'2025'!A:A,'2025'!F:F,"")</f>
        <v>0</v>
      </c>
    </row>
    <row r="425" spans="1:11">
      <c r="A425" t="str">
        <v>Energie Baden-Wurttemberg</v>
      </c>
      <c r="B425" t="str">
        <f>_xlfn.XLOOKUP(A425,'2021'!A:A,'2021'!X:X,"")</f>
        <v/>
      </c>
      <c r="C425" t="str">
        <f>_xlfn.XLOOKUP(A425,'2021'!A:A,'2021'!V:V,"")</f>
        <v/>
      </c>
      <c r="D425" t="str">
        <f>_xlfn.XLOOKUP(A425,'2022'!A:A,'2022'!X:X,"")</f>
        <v/>
      </c>
      <c r="E425" t="str">
        <f>_xlfn.XLOOKUP(A425,'2022'!A:A,'2022'!W:W,"")</f>
        <v/>
      </c>
      <c r="F425">
        <f>_xlfn.XLOOKUP(A425,'2023'!B:B,'2023'!AF:AF,"")</f>
        <v>1</v>
      </c>
      <c r="G425" t="str">
        <f>_xlfn.XLOOKUP(A425,'2023'!B:B,'2023'!AE:AE,"")</f>
        <v/>
      </c>
      <c r="H425">
        <f>_xlfn.XLOOKUP(A425,'2024'!B:B,'2024'!BW:BW,"")</f>
        <v>1</v>
      </c>
      <c r="I425">
        <f>_xlfn.XLOOKUP(A425,'2024'!B:B,'2024'!AZ:AZ,"")</f>
        <v>0</v>
      </c>
      <c r="J425">
        <f>_xlfn.XLOOKUP(A425,'2025'!A:A,'2025'!C:C,"")</f>
        <v>1</v>
      </c>
      <c r="K425">
        <f>_xlfn.XLOOKUP(A425,'2025'!A:A,'2025'!F:F,"")</f>
        <v>0</v>
      </c>
    </row>
    <row r="426" spans="1:11">
      <c r="A426" t="str">
        <v>Suncor Energy</v>
      </c>
      <c r="B426" t="str">
        <f>_xlfn.XLOOKUP(A426,'2021'!A:A,'2021'!X:X,"")</f>
        <v/>
      </c>
      <c r="C426" t="str">
        <f>_xlfn.XLOOKUP(A426,'2021'!A:A,'2021'!V:V,"")</f>
        <v/>
      </c>
      <c r="D426" t="str">
        <f>_xlfn.XLOOKUP(A426,'2022'!A:A,'2022'!X:X,"")</f>
        <v/>
      </c>
      <c r="E426">
        <f>_xlfn.XLOOKUP(A426,'2022'!A:A,'2022'!W:W,"")</f>
        <v>1</v>
      </c>
      <c r="F426" t="str">
        <f>_xlfn.XLOOKUP(A426,'2023'!B:B,'2023'!AF:AF,"")</f>
        <v/>
      </c>
      <c r="G426">
        <f>_xlfn.XLOOKUP(A426,'2023'!B:B,'2023'!AE:AE,"")</f>
        <v>1</v>
      </c>
      <c r="H426" t="str">
        <f>_xlfn.XLOOKUP(A426,'2024'!B:B,'2024'!BW:BW,"")</f>
        <v/>
      </c>
      <c r="I426">
        <f>_xlfn.XLOOKUP(A426,'2024'!B:B,'2024'!AZ:AZ,"")</f>
        <v>0</v>
      </c>
      <c r="J426">
        <f>_xlfn.XLOOKUP(A426,'2025'!A:A,'2025'!C:C,"")</f>
        <v>0</v>
      </c>
      <c r="K426">
        <f>_xlfn.XLOOKUP(A426,'2025'!A:A,'2025'!F:F,"")</f>
        <v>1</v>
      </c>
    </row>
    <row r="427" spans="1:11">
      <c r="A427" t="str">
        <v>New Hope Holding Group</v>
      </c>
      <c r="B427" t="str">
        <f>_xlfn.XLOOKUP(A427,'2021'!A:A,'2021'!X:X,"")</f>
        <v/>
      </c>
      <c r="C427" t="str">
        <f>_xlfn.XLOOKUP(A427,'2021'!A:A,'2021'!V:V,"")</f>
        <v/>
      </c>
      <c r="D427" t="str">
        <f>_xlfn.XLOOKUP(A427,'2022'!A:A,'2022'!X:X,"")</f>
        <v/>
      </c>
      <c r="E427" t="str">
        <f>_xlfn.XLOOKUP(A427,'2022'!A:A,'2022'!W:W,"")</f>
        <v/>
      </c>
      <c r="F427" t="str">
        <f>_xlfn.XLOOKUP(A427,'2023'!B:B,'2023'!AF:AF,"")</f>
        <v/>
      </c>
      <c r="G427" t="str">
        <f>_xlfn.XLOOKUP(A427,'2023'!B:B,'2023'!AE:AE,"")</f>
        <v/>
      </c>
      <c r="H427" t="str">
        <f>_xlfn.XLOOKUP(A427,'2024'!B:B,'2024'!BW:BW,"")</f>
        <v/>
      </c>
      <c r="I427">
        <f>_xlfn.XLOOKUP(A427,'2024'!B:B,'2024'!AZ:AZ,"")</f>
        <v>0</v>
      </c>
      <c r="J427">
        <f>_xlfn.XLOOKUP(A427,'2025'!A:A,'2025'!C:C,"")</f>
        <v>0</v>
      </c>
      <c r="K427">
        <f>_xlfn.XLOOKUP(A427,'2025'!A:A,'2025'!F:F,"")</f>
        <v>0</v>
      </c>
    </row>
    <row r="428" spans="1:11">
      <c r="A428" t="str">
        <v>China Electronics</v>
      </c>
      <c r="B428" t="str">
        <f>_xlfn.XLOOKUP(A428,'2021'!A:A,'2021'!X:X,"")</f>
        <v/>
      </c>
      <c r="C428" t="str">
        <f>_xlfn.XLOOKUP(A428,'2021'!A:A,'2021'!V:V,"")</f>
        <v/>
      </c>
      <c r="D428" t="str">
        <f>_xlfn.XLOOKUP(A428,'2022'!A:A,'2022'!X:X,"")</f>
        <v/>
      </c>
      <c r="E428" t="str">
        <f>_xlfn.XLOOKUP(A428,'2022'!A:A,'2022'!W:W,"")</f>
        <v/>
      </c>
      <c r="F428" t="str">
        <f>_xlfn.XLOOKUP(A428,'2023'!B:B,'2023'!AF:AF,"")</f>
        <v/>
      </c>
      <c r="G428" t="str">
        <f>_xlfn.XLOOKUP(A428,'2023'!B:B,'2023'!AE:AE,"")</f>
        <v/>
      </c>
      <c r="H428" t="str">
        <f>_xlfn.XLOOKUP(A428,'2024'!B:B,'2024'!BW:BW,"")</f>
        <v/>
      </c>
      <c r="I428">
        <f>_xlfn.XLOOKUP(A428,'2024'!B:B,'2024'!AZ:AZ,"")</f>
        <v>0</v>
      </c>
      <c r="J428">
        <f>_xlfn.XLOOKUP(A428,'2025'!A:A,'2025'!C:C,"")</f>
        <v>0</v>
      </c>
      <c r="K428">
        <f>_xlfn.XLOOKUP(A428,'2025'!A:A,'2025'!F:F,"")</f>
        <v>0</v>
      </c>
    </row>
    <row r="429" spans="1:11">
      <c r="A429" t="str">
        <v>LG Chem</v>
      </c>
      <c r="B429" t="str">
        <f>_xlfn.XLOOKUP(A429,'2021'!A:A,'2021'!X:X,"")</f>
        <v/>
      </c>
      <c r="C429" t="str">
        <f>_xlfn.XLOOKUP(A429,'2021'!A:A,'2021'!V:V,"")</f>
        <v/>
      </c>
      <c r="D429" t="str">
        <f>_xlfn.XLOOKUP(A429,'2022'!A:A,'2022'!X:X,"")</f>
        <v/>
      </c>
      <c r="E429">
        <f>_xlfn.XLOOKUP(A429,'2022'!A:A,'2022'!W:W,"")</f>
        <v>1</v>
      </c>
      <c r="F429" t="str">
        <f>_xlfn.XLOOKUP(A429,'2023'!B:B,'2023'!AF:AF,"")</f>
        <v/>
      </c>
      <c r="G429">
        <f>_xlfn.XLOOKUP(A429,'2023'!B:B,'2023'!AE:AE,"")</f>
        <v>1</v>
      </c>
      <c r="H429" t="str">
        <f>_xlfn.XLOOKUP(A429,'2024'!B:B,'2024'!BW:BW,"")</f>
        <v/>
      </c>
      <c r="I429">
        <f>_xlfn.XLOOKUP(A429,'2024'!B:B,'2024'!AZ:AZ,"")</f>
        <v>1</v>
      </c>
      <c r="J429">
        <f>_xlfn.XLOOKUP(A429,'2025'!A:A,'2025'!C:C,"")</f>
        <v>0</v>
      </c>
      <c r="K429">
        <f>_xlfn.XLOOKUP(A429,'2025'!A:A,'2025'!F:F,"")</f>
        <v>1</v>
      </c>
    </row>
    <row r="430" spans="1:11">
      <c r="A430" t="str">
        <v>SAP</v>
      </c>
      <c r="B430">
        <f>_xlfn.XLOOKUP(A430,'2021'!A:A,'2021'!X:X,"")</f>
        <v>1</v>
      </c>
      <c r="C430" t="str">
        <f>_xlfn.XLOOKUP(A430,'2021'!A:A,'2021'!V:V,"")</f>
        <v/>
      </c>
      <c r="D430">
        <f>_xlfn.XLOOKUP(A430,'2022'!A:A,'2022'!X:X,"")</f>
        <v>1</v>
      </c>
      <c r="E430">
        <f>_xlfn.XLOOKUP(A430,'2022'!A:A,'2022'!W:W,"")</f>
        <v>1</v>
      </c>
      <c r="F430">
        <f>_xlfn.XLOOKUP(A430,'2023'!B:B,'2023'!AF:AF,"")</f>
        <v>1</v>
      </c>
      <c r="G430">
        <f>_xlfn.XLOOKUP(A430,'2023'!B:B,'2023'!AE:AE,"")</f>
        <v>1</v>
      </c>
      <c r="H430">
        <f>_xlfn.XLOOKUP(A430,'2024'!B:B,'2024'!BW:BW,"")</f>
        <v>1</v>
      </c>
      <c r="I430">
        <f>_xlfn.XLOOKUP(A430,'2024'!B:B,'2024'!AZ:AZ,"")</f>
        <v>1</v>
      </c>
      <c r="J430">
        <f>_xlfn.XLOOKUP(A430,'2025'!A:A,'2025'!C:C,"")</f>
        <v>1</v>
      </c>
      <c r="K430">
        <f>_xlfn.XLOOKUP(A430,'2025'!A:A,'2025'!F:F,"")</f>
        <v>1</v>
      </c>
    </row>
    <row r="431" spans="1:11">
      <c r="A431" t="str">
        <v>Migros Group</v>
      </c>
      <c r="B431" t="str">
        <f>_xlfn.XLOOKUP(A431,'2021'!A:A,'2021'!X:X,"")</f>
        <v/>
      </c>
      <c r="C431" t="str">
        <f>_xlfn.XLOOKUP(A431,'2021'!A:A,'2021'!V:V,"")</f>
        <v/>
      </c>
      <c r="D431">
        <f>_xlfn.XLOOKUP(A431,'2022'!A:A,'2022'!X:X,"")</f>
        <v>1</v>
      </c>
      <c r="E431">
        <f>_xlfn.XLOOKUP(A431,'2022'!A:A,'2022'!W:W,"")</f>
        <v>1</v>
      </c>
      <c r="F431">
        <f>_xlfn.XLOOKUP(A431,'2023'!B:B,'2023'!AF:AF,"")</f>
        <v>1</v>
      </c>
      <c r="G431">
        <f>_xlfn.XLOOKUP(A431,'2023'!B:B,'2023'!AE:AE,"")</f>
        <v>1</v>
      </c>
      <c r="H431">
        <f>_xlfn.XLOOKUP(A431,'2024'!B:B,'2024'!BW:BW,"")</f>
        <v>1</v>
      </c>
      <c r="I431">
        <f>_xlfn.XLOOKUP(A431,'2024'!B:B,'2024'!AZ:AZ,"")</f>
        <v>1</v>
      </c>
      <c r="J431">
        <f>_xlfn.XLOOKUP(A431,'2025'!A:A,'2025'!C:C,"")</f>
        <v>1</v>
      </c>
      <c r="K431">
        <f>_xlfn.XLOOKUP(A431,'2025'!A:A,'2025'!F:F,"")</f>
        <v>1</v>
      </c>
    </row>
    <row r="432" spans="1:11">
      <c r="A432" t="str">
        <v>Meiji Yasuda Life Insurance</v>
      </c>
      <c r="B432" t="str">
        <f>_xlfn.XLOOKUP(A432,'2021'!A:A,'2021'!X:X,"")</f>
        <v/>
      </c>
      <c r="C432">
        <f>_xlfn.XLOOKUP(A432,'2021'!A:A,'2021'!V:V,"")</f>
        <v>1</v>
      </c>
      <c r="D432" t="str">
        <f>_xlfn.XLOOKUP(A432,'2022'!A:A,'2022'!X:X,"")</f>
        <v/>
      </c>
      <c r="E432">
        <f>_xlfn.XLOOKUP(A432,'2022'!A:A,'2022'!W:W,"")</f>
        <v>1</v>
      </c>
      <c r="F432" t="str">
        <f>_xlfn.XLOOKUP(A432,'2023'!B:B,'2023'!AF:AF,"")</f>
        <v/>
      </c>
      <c r="G432">
        <f>_xlfn.XLOOKUP(A432,'2023'!B:B,'2023'!AE:AE,"")</f>
        <v>1</v>
      </c>
      <c r="H432" t="str">
        <f>_xlfn.XLOOKUP(A432,'2024'!B:B,'2024'!BW:BW,"")</f>
        <v/>
      </c>
      <c r="I432">
        <f>_xlfn.XLOOKUP(A432,'2024'!B:B,'2024'!AZ:AZ,"")</f>
        <v>1</v>
      </c>
      <c r="J432">
        <f>_xlfn.XLOOKUP(A432,'2025'!A:A,'2025'!C:C,"")</f>
        <v>0</v>
      </c>
      <c r="K432">
        <f>_xlfn.XLOOKUP(A432,'2025'!A:A,'2025'!F:F,"")</f>
        <v>1</v>
      </c>
    </row>
    <row r="433" spans="1:11">
      <c r="A433" t="str">
        <v>D.R. Horton</v>
      </c>
      <c r="B433" t="str">
        <f>_xlfn.XLOOKUP(A433,'2021'!A:A,'2021'!X:X,"")</f>
        <v/>
      </c>
      <c r="C433" t="str">
        <f>_xlfn.XLOOKUP(A433,'2021'!A:A,'2021'!V:V,"")</f>
        <v/>
      </c>
      <c r="D433" t="str">
        <f>_xlfn.XLOOKUP(A433,'2022'!A:A,'2022'!X:X,"")</f>
        <v/>
      </c>
      <c r="E433" t="str">
        <f>_xlfn.XLOOKUP(A433,'2022'!A:A,'2022'!W:W,"")</f>
        <v/>
      </c>
      <c r="F433" t="str">
        <f>_xlfn.XLOOKUP(A433,'2023'!B:B,'2023'!AF:AF,"")</f>
        <v/>
      </c>
      <c r="G433" t="str">
        <f>_xlfn.XLOOKUP(A433,'2023'!B:B,'2023'!AE:AE,"")</f>
        <v/>
      </c>
      <c r="H433" t="str">
        <f>_xlfn.XLOOKUP(A433,'2024'!B:B,'2024'!BW:BW,"")</f>
        <v/>
      </c>
      <c r="I433">
        <f>_xlfn.XLOOKUP(A433,'2024'!B:B,'2024'!AZ:AZ,"")</f>
        <v>0</v>
      </c>
      <c r="J433">
        <f>_xlfn.XLOOKUP(A433,'2025'!A:A,'2025'!C:C,"")</f>
        <v>0</v>
      </c>
      <c r="K433">
        <f>_xlfn.XLOOKUP(A433,'2025'!A:A,'2025'!F:F,"")</f>
        <v>0</v>
      </c>
    </row>
    <row r="434" spans="1:11">
      <c r="A434" t="str">
        <v>OMV Group</v>
      </c>
      <c r="B434" t="str">
        <f>_xlfn.XLOOKUP(A434,'2021'!A:A,'2021'!X:X,"")</f>
        <v/>
      </c>
      <c r="C434" t="str">
        <f>_xlfn.XLOOKUP(A434,'2021'!A:A,'2021'!V:V,"")</f>
        <v/>
      </c>
      <c r="D434" t="str">
        <f>_xlfn.XLOOKUP(A434,'2022'!A:A,'2022'!X:X,"")</f>
        <v/>
      </c>
      <c r="E434">
        <f>_xlfn.XLOOKUP(A434,'2022'!A:A,'2022'!W:W,"")</f>
        <v>1</v>
      </c>
      <c r="F434" t="str">
        <f>_xlfn.XLOOKUP(A434,'2023'!B:B,'2023'!AF:AF,"")</f>
        <v/>
      </c>
      <c r="G434">
        <f>_xlfn.XLOOKUP(A434,'2023'!B:B,'2023'!AE:AE,"")</f>
        <v>1</v>
      </c>
      <c r="H434" t="str">
        <f>_xlfn.XLOOKUP(A434,'2024'!B:B,'2024'!BW:BW,"")</f>
        <v/>
      </c>
      <c r="I434">
        <f>_xlfn.XLOOKUP(A434,'2024'!B:B,'2024'!AZ:AZ,"")</f>
        <v>1</v>
      </c>
      <c r="J434">
        <f>_xlfn.XLOOKUP(A434,'2025'!A:A,'2025'!C:C,"")</f>
        <v>0</v>
      </c>
      <c r="K434">
        <f>_xlfn.XLOOKUP(A434,'2025'!A:A,'2025'!F:F,"")</f>
        <v>1</v>
      </c>
    </row>
    <row r="435" spans="1:11">
      <c r="A435" t="str">
        <v>Lithia Motors</v>
      </c>
      <c r="B435" t="str">
        <f>_xlfn.XLOOKUP(A435,'2021'!A:A,'2021'!X:X,"")</f>
        <v/>
      </c>
      <c r="C435" t="str">
        <f>_xlfn.XLOOKUP(A435,'2021'!A:A,'2021'!V:V,"")</f>
        <v/>
      </c>
      <c r="D435" t="str">
        <f>_xlfn.XLOOKUP(A435,'2022'!A:A,'2022'!X:X,"")</f>
        <v/>
      </c>
      <c r="E435" t="str">
        <f>_xlfn.XLOOKUP(A435,'2022'!A:A,'2022'!W:W,"")</f>
        <v/>
      </c>
      <c r="F435" t="str">
        <f>_xlfn.XLOOKUP(A435,'2023'!B:B,'2023'!AF:AF,"")</f>
        <v/>
      </c>
      <c r="G435" t="str">
        <f>_xlfn.XLOOKUP(A435,'2023'!B:B,'2023'!AE:AE,"")</f>
        <v/>
      </c>
      <c r="H435" t="str">
        <f>_xlfn.XLOOKUP(A435,'2024'!B:B,'2024'!BW:BW,"")</f>
        <v/>
      </c>
      <c r="I435" t="str">
        <f>_xlfn.XLOOKUP(A435,'2024'!B:B,'2024'!AZ:AZ,"")</f>
        <v/>
      </c>
      <c r="J435">
        <f>_xlfn.XLOOKUP(A435,'2025'!A:A,'2025'!C:C,"")</f>
        <v>0</v>
      </c>
      <c r="K435">
        <f>_xlfn.XLOOKUP(A435,'2025'!A:A,'2025'!F:F,"")</f>
        <v>0</v>
      </c>
    </row>
    <row r="436" spans="1:11">
      <c r="A436" t="str">
        <v>CFE</v>
      </c>
      <c r="B436" t="str">
        <f>_xlfn.XLOOKUP(A436,'2021'!A:A,'2021'!X:X,"")</f>
        <v/>
      </c>
      <c r="C436" t="str">
        <f>_xlfn.XLOOKUP(A436,'2021'!A:A,'2021'!V:V,"")</f>
        <v/>
      </c>
      <c r="D436" t="str">
        <f>_xlfn.XLOOKUP(A436,'2022'!A:A,'2022'!X:X,"")</f>
        <v/>
      </c>
      <c r="E436" t="str">
        <f>_xlfn.XLOOKUP(A436,'2022'!A:A,'2022'!W:W,"")</f>
        <v/>
      </c>
      <c r="F436" t="str">
        <f>_xlfn.XLOOKUP(A436,'2023'!B:B,'2023'!AF:AF,"")</f>
        <v/>
      </c>
      <c r="G436" t="str">
        <f>_xlfn.XLOOKUP(A436,'2023'!B:B,'2023'!AE:AE,"")</f>
        <v/>
      </c>
      <c r="H436" t="str">
        <f>_xlfn.XLOOKUP(A436,'2024'!B:B,'2024'!BW:BW,"")</f>
        <v/>
      </c>
      <c r="I436">
        <f>_xlfn.XLOOKUP(A436,'2024'!B:B,'2024'!AZ:AZ,"")</f>
        <v>0</v>
      </c>
      <c r="J436">
        <f>_xlfn.XLOOKUP(A436,'2025'!A:A,'2025'!C:C,"")</f>
        <v>0</v>
      </c>
      <c r="K436">
        <f>_xlfn.XLOOKUP(A436,'2025'!A:A,'2025'!F:F,"")</f>
        <v>0</v>
      </c>
    </row>
    <row r="437" spans="1:11">
      <c r="A437" t="str">
        <v>Mondelez International</v>
      </c>
      <c r="B437">
        <f>_xlfn.XLOOKUP(A437,'2021'!A:A,'2021'!X:X,"")</f>
        <v>1</v>
      </c>
      <c r="C437" t="str">
        <f>_xlfn.XLOOKUP(A437,'2021'!A:A,'2021'!V:V,"")</f>
        <v/>
      </c>
      <c r="D437">
        <f>_xlfn.XLOOKUP(A437,'2022'!A:A,'2022'!X:X,"")</f>
        <v>1</v>
      </c>
      <c r="E437">
        <f>_xlfn.XLOOKUP(A437,'2022'!A:A,'2022'!W:W,"")</f>
        <v>1</v>
      </c>
      <c r="F437">
        <f>_xlfn.XLOOKUP(A437,'2023'!B:B,'2023'!AF:AF,"")</f>
        <v>1</v>
      </c>
      <c r="G437">
        <f>_xlfn.XLOOKUP(A437,'2023'!B:B,'2023'!AE:AE,"")</f>
        <v>1</v>
      </c>
      <c r="H437">
        <f>_xlfn.XLOOKUP(A437,'2024'!B:B,'2024'!BW:BW,"")</f>
        <v>1</v>
      </c>
      <c r="I437">
        <f>_xlfn.XLOOKUP(A437,'2024'!B:B,'2024'!AZ:AZ,"")</f>
        <v>1</v>
      </c>
      <c r="J437">
        <f>_xlfn.XLOOKUP(A437,'2025'!A:A,'2025'!C:C,"")</f>
        <v>1</v>
      </c>
      <c r="K437">
        <f>_xlfn.XLOOKUP(A437,'2025'!A:A,'2025'!F:F,"")</f>
        <v>1</v>
      </c>
    </row>
    <row r="438" spans="1:11">
      <c r="A438" t="str">
        <v>Schlumberger</v>
      </c>
      <c r="B438" t="str">
        <f>_xlfn.XLOOKUP(A438,'2021'!A:A,'2021'!X:X,"")</f>
        <v/>
      </c>
      <c r="C438" t="str">
        <f>_xlfn.XLOOKUP(A438,'2021'!A:A,'2021'!V:V,"")</f>
        <v/>
      </c>
      <c r="D438" t="str">
        <f>_xlfn.XLOOKUP(A438,'2022'!A:A,'2022'!X:X,"")</f>
        <v/>
      </c>
      <c r="E438" t="str">
        <f>_xlfn.XLOOKUP(A438,'2022'!A:A,'2022'!W:W,"")</f>
        <v/>
      </c>
      <c r="F438" t="str">
        <f>_xlfn.XLOOKUP(A438,'2023'!B:B,'2023'!AF:AF,"")</f>
        <v/>
      </c>
      <c r="G438" t="str">
        <f>_xlfn.XLOOKUP(A438,'2023'!B:B,'2023'!AE:AE,"")</f>
        <v/>
      </c>
      <c r="H438" t="str">
        <f>_xlfn.XLOOKUP(A438,'2024'!B:B,'2024'!BW:BW,"")</f>
        <v/>
      </c>
      <c r="I438">
        <f>_xlfn.XLOOKUP(A438,'2024'!B:B,'2024'!AZ:AZ,"")</f>
        <v>1</v>
      </c>
      <c r="J438">
        <f>_xlfn.XLOOKUP(A438,'2025'!A:A,'2025'!C:C,"")</f>
        <v>0</v>
      </c>
      <c r="K438">
        <f>_xlfn.XLOOKUP(A438,'2025'!A:A,'2025'!F:F,"")</f>
        <v>1</v>
      </c>
    </row>
    <row r="439" spans="1:11">
      <c r="A439" t="str">
        <v>Ansteel Group</v>
      </c>
      <c r="B439" t="str">
        <f>_xlfn.XLOOKUP(A439,'2021'!A:A,'2021'!X:X,"")</f>
        <v/>
      </c>
      <c r="C439" t="str">
        <f>_xlfn.XLOOKUP(A439,'2021'!A:A,'2021'!V:V,"")</f>
        <v/>
      </c>
      <c r="D439" t="str">
        <f>_xlfn.XLOOKUP(A439,'2022'!A:A,'2022'!X:X,"")</f>
        <v/>
      </c>
      <c r="E439" t="str">
        <f>_xlfn.XLOOKUP(A439,'2022'!A:A,'2022'!W:W,"")</f>
        <v/>
      </c>
      <c r="F439" t="str">
        <f>_xlfn.XLOOKUP(A439,'2023'!B:B,'2023'!AF:AF,"")</f>
        <v/>
      </c>
      <c r="G439" t="str">
        <f>_xlfn.XLOOKUP(A439,'2023'!B:B,'2023'!AE:AE,"")</f>
        <v/>
      </c>
      <c r="H439" t="str">
        <f>_xlfn.XLOOKUP(A439,'2024'!B:B,'2024'!BW:BW,"")</f>
        <v/>
      </c>
      <c r="I439">
        <f>_xlfn.XLOOKUP(A439,'2024'!B:B,'2024'!AZ:AZ,"")</f>
        <v>0</v>
      </c>
      <c r="J439">
        <f>_xlfn.XLOOKUP(A439,'2025'!A:A,'2025'!C:C,"")</f>
        <v>0</v>
      </c>
      <c r="K439">
        <f>_xlfn.XLOOKUP(A439,'2025'!A:A,'2025'!F:F,"")</f>
        <v>0</v>
      </c>
    </row>
    <row r="440" spans="1:11">
      <c r="A440" t="str">
        <v>Mitsubishi Electric</v>
      </c>
      <c r="B440">
        <f>_xlfn.XLOOKUP(A440,'2021'!A:A,'2021'!X:X,"")</f>
        <v>1</v>
      </c>
      <c r="C440">
        <f>_xlfn.XLOOKUP(A440,'2021'!A:A,'2021'!V:V,"")</f>
        <v>1</v>
      </c>
      <c r="D440">
        <f>_xlfn.XLOOKUP(A440,'2022'!A:A,'2022'!X:X,"")</f>
        <v>1</v>
      </c>
      <c r="E440">
        <f>_xlfn.XLOOKUP(A440,'2022'!A:A,'2022'!W:W,"")</f>
        <v>1</v>
      </c>
      <c r="F440">
        <f>_xlfn.XLOOKUP(A440,'2023'!B:B,'2023'!AF:AF,"")</f>
        <v>1</v>
      </c>
      <c r="G440">
        <f>_xlfn.XLOOKUP(A440,'2023'!B:B,'2023'!AE:AE,"")</f>
        <v>1</v>
      </c>
      <c r="H440">
        <f>_xlfn.XLOOKUP(A440,'2024'!B:B,'2024'!BW:BW,"")</f>
        <v>1</v>
      </c>
      <c r="I440">
        <f>_xlfn.XLOOKUP(A440,'2024'!B:B,'2024'!AZ:AZ,"")</f>
        <v>1</v>
      </c>
      <c r="J440">
        <f>_xlfn.XLOOKUP(A440,'2025'!A:A,'2025'!C:C,"")</f>
        <v>1</v>
      </c>
      <c r="K440">
        <f>_xlfn.XLOOKUP(A440,'2025'!A:A,'2025'!F:F,"")</f>
        <v>1</v>
      </c>
    </row>
    <row r="441" spans="1:11">
      <c r="A441" t="str">
        <v>Jerónimo Martins</v>
      </c>
      <c r="B441" t="str">
        <f>_xlfn.XLOOKUP(A441,'2021'!A:A,'2021'!X:X,"")</f>
        <v/>
      </c>
      <c r="C441" t="str">
        <f>_xlfn.XLOOKUP(A441,'2021'!A:A,'2021'!V:V,"")</f>
        <v/>
      </c>
      <c r="D441" t="str">
        <f>_xlfn.XLOOKUP(A441,'2022'!A:A,'2022'!X:X,"")</f>
        <v/>
      </c>
      <c r="E441" t="str">
        <f>_xlfn.XLOOKUP(A441,'2022'!A:A,'2022'!W:W,"")</f>
        <v/>
      </c>
      <c r="F441" t="str">
        <f>_xlfn.XLOOKUP(A441,'2023'!B:B,'2023'!AF:AF,"")</f>
        <v/>
      </c>
      <c r="G441" t="str">
        <f>_xlfn.XLOOKUP(A441,'2023'!B:B,'2023'!AE:AE,"")</f>
        <v/>
      </c>
      <c r="H441" t="str">
        <f>_xlfn.XLOOKUP(A441,'2024'!B:B,'2024'!BW:BW,"")</f>
        <v/>
      </c>
      <c r="I441" t="str">
        <f>_xlfn.XLOOKUP(A441,'2024'!B:B,'2024'!AZ:AZ,"")</f>
        <v/>
      </c>
      <c r="J441">
        <f>_xlfn.XLOOKUP(A441,'2025'!A:A,'2025'!C:C,"")</f>
        <v>1</v>
      </c>
      <c r="K441">
        <f>_xlfn.XLOOKUP(A441,'2025'!A:A,'2025'!F:F,"")</f>
        <v>1</v>
      </c>
    </row>
    <row r="442" spans="1:11">
      <c r="A442" t="str">
        <v>Starbucks</v>
      </c>
      <c r="B442" t="str">
        <f>_xlfn.XLOOKUP(A442,'2021'!A:A,'2021'!X:X,"")</f>
        <v/>
      </c>
      <c r="C442" t="str">
        <f>_xlfn.XLOOKUP(A442,'2021'!A:A,'2021'!V:V,"")</f>
        <v/>
      </c>
      <c r="D442">
        <f>_xlfn.XLOOKUP(A442,'2022'!A:A,'2022'!X:X,"")</f>
        <v>1</v>
      </c>
      <c r="E442" t="str">
        <f>_xlfn.XLOOKUP(A442,'2022'!A:A,'2022'!W:W,"")</f>
        <v/>
      </c>
      <c r="F442">
        <f>_xlfn.XLOOKUP(A442,'2023'!B:B,'2023'!AF:AF,"")</f>
        <v>1</v>
      </c>
      <c r="G442" t="str">
        <f>_xlfn.XLOOKUP(A442,'2023'!B:B,'2023'!AE:AE,"")</f>
        <v/>
      </c>
      <c r="H442">
        <f>_xlfn.XLOOKUP(A442,'2024'!B:B,'2024'!BW:BW,"")</f>
        <v>1</v>
      </c>
      <c r="I442">
        <f>_xlfn.XLOOKUP(A442,'2024'!B:B,'2024'!AZ:AZ,"")</f>
        <v>1</v>
      </c>
      <c r="J442">
        <f>_xlfn.XLOOKUP(A442,'2025'!A:A,'2025'!C:C,"")</f>
        <v>1</v>
      </c>
      <c r="K442">
        <f>_xlfn.XLOOKUP(A442,'2025'!A:A,'2025'!F:F,"")</f>
        <v>1</v>
      </c>
    </row>
    <row r="443" spans="1:11">
      <c r="A443" t="str">
        <v>Hailiang Group</v>
      </c>
      <c r="B443" t="str">
        <f>_xlfn.XLOOKUP(A443,'2021'!A:A,'2021'!X:X,"")</f>
        <v/>
      </c>
      <c r="C443" t="str">
        <f>_xlfn.XLOOKUP(A443,'2021'!A:A,'2021'!V:V,"")</f>
        <v/>
      </c>
      <c r="D443" t="str">
        <f>_xlfn.XLOOKUP(A443,'2022'!A:A,'2022'!X:X,"")</f>
        <v/>
      </c>
      <c r="E443" t="str">
        <f>_xlfn.XLOOKUP(A443,'2022'!A:A,'2022'!W:W,"")</f>
        <v/>
      </c>
      <c r="F443" t="str">
        <f>_xlfn.XLOOKUP(A443,'2023'!B:B,'2023'!AF:AF,"")</f>
        <v/>
      </c>
      <c r="G443" t="str">
        <f>_xlfn.XLOOKUP(A443,'2023'!B:B,'2023'!AE:AE,"")</f>
        <v/>
      </c>
      <c r="H443" t="str">
        <f>_xlfn.XLOOKUP(A443,'2024'!B:B,'2024'!BW:BW,"")</f>
        <v/>
      </c>
      <c r="I443">
        <f>_xlfn.XLOOKUP(A443,'2024'!B:B,'2024'!AZ:AZ,"")</f>
        <v>0</v>
      </c>
      <c r="J443">
        <f>_xlfn.XLOOKUP(A443,'2025'!A:A,'2025'!C:C,"")</f>
        <v>0</v>
      </c>
      <c r="K443">
        <f>_xlfn.XLOOKUP(A443,'2025'!A:A,'2025'!F:F,"")</f>
        <v>1</v>
      </c>
    </row>
    <row r="444" spans="1:11">
      <c r="A444" t="str">
        <v>Mapfre Group</v>
      </c>
      <c r="B444" t="str">
        <f>_xlfn.XLOOKUP(A444,'2021'!A:A,'2021'!X:X,"")</f>
        <v/>
      </c>
      <c r="C444" t="str">
        <f>_xlfn.XLOOKUP(A444,'2021'!A:A,'2021'!V:V,"")</f>
        <v/>
      </c>
      <c r="D444" t="str">
        <f>_xlfn.XLOOKUP(A444,'2022'!A:A,'2022'!X:X,"")</f>
        <v/>
      </c>
      <c r="E444" t="str">
        <f>_xlfn.XLOOKUP(A444,'2022'!A:A,'2022'!W:W,"")</f>
        <v/>
      </c>
      <c r="F444" t="str">
        <f>_xlfn.XLOOKUP(A444,'2023'!B:B,'2023'!AF:AF,"")</f>
        <v/>
      </c>
      <c r="G444" t="str">
        <f>_xlfn.XLOOKUP(A444,'2023'!B:B,'2023'!AE:AE,"")</f>
        <v/>
      </c>
      <c r="H444" t="str">
        <f>_xlfn.XLOOKUP(A444,'2024'!B:B,'2024'!BW:BW,"")</f>
        <v/>
      </c>
      <c r="I444">
        <f>_xlfn.XLOOKUP(A444,'2024'!B:B,'2024'!AZ:AZ,"")</f>
        <v>0</v>
      </c>
      <c r="J444">
        <f>_xlfn.XLOOKUP(A444,'2025'!A:A,'2025'!C:C,"")</f>
        <v>0</v>
      </c>
      <c r="K444">
        <f>_xlfn.XLOOKUP(A444,'2025'!A:A,'2025'!F:F,"")</f>
        <v>0</v>
      </c>
    </row>
    <row r="445" spans="1:11">
      <c r="A445" t="str">
        <v>CK Hutchison Holdings</v>
      </c>
      <c r="B445" t="str">
        <f>_xlfn.XLOOKUP(A445,'2021'!A:A,'2021'!X:X,"")</f>
        <v/>
      </c>
      <c r="C445">
        <f>_xlfn.XLOOKUP(A445,'2021'!A:A,'2021'!V:V,"")</f>
        <v>1</v>
      </c>
      <c r="D445" t="str">
        <f>_xlfn.XLOOKUP(A445,'2022'!A:A,'2022'!X:X,"")</f>
        <v/>
      </c>
      <c r="E445" t="str">
        <f>_xlfn.XLOOKUP(A445,'2022'!A:A,'2022'!W:W,"")</f>
        <v/>
      </c>
      <c r="F445">
        <f>_xlfn.XLOOKUP(A445,'2023'!B:B,'2023'!AF:AF,"")</f>
        <v>1</v>
      </c>
      <c r="G445">
        <f>_xlfn.XLOOKUP(A445,'2023'!B:B,'2023'!AE:AE,"")</f>
        <v>1</v>
      </c>
      <c r="H445">
        <f>_xlfn.XLOOKUP(A445,'2024'!B:B,'2024'!BW:BW,"")</f>
        <v>1</v>
      </c>
      <c r="I445">
        <f>_xlfn.XLOOKUP(A445,'2024'!B:B,'2024'!AZ:AZ,"")</f>
        <v>1</v>
      </c>
      <c r="J445">
        <f>_xlfn.XLOOKUP(A445,'2025'!A:A,'2025'!C:C,"")</f>
        <v>0</v>
      </c>
      <c r="K445">
        <f>_xlfn.XLOOKUP(A445,'2025'!A:A,'2025'!F:F,"")</f>
        <v>1</v>
      </c>
    </row>
    <row r="446" spans="1:11">
      <c r="A446" t="str">
        <v>ELO Group</v>
      </c>
      <c r="B446" t="str">
        <f>_xlfn.XLOOKUP(A446,'2021'!A:A,'2021'!X:X,"")</f>
        <v/>
      </c>
      <c r="C446" t="str">
        <f>_xlfn.XLOOKUP(A446,'2021'!A:A,'2021'!V:V,"")</f>
        <v/>
      </c>
      <c r="D446" t="str">
        <f>_xlfn.XLOOKUP(A446,'2022'!A:A,'2022'!X:X,"")</f>
        <v/>
      </c>
      <c r="E446" t="str">
        <f>_xlfn.XLOOKUP(A446,'2022'!A:A,'2022'!W:W,"")</f>
        <v/>
      </c>
      <c r="F446">
        <f>_xlfn.XLOOKUP(A446,'2023'!B:B,'2023'!AF:AF,"")</f>
        <v>1</v>
      </c>
      <c r="G446" t="str">
        <f>_xlfn.XLOOKUP(A446,'2023'!B:B,'2023'!AE:AE,"")</f>
        <v/>
      </c>
      <c r="H446" t="str">
        <f>_xlfn.XLOOKUP(A446,'2024'!B:B,'2024'!BW:BW,"")</f>
        <v/>
      </c>
      <c r="I446">
        <f>_xlfn.XLOOKUP(A446,'2024'!B:B,'2024'!AZ:AZ,"")</f>
        <v>0</v>
      </c>
      <c r="J446">
        <f>_xlfn.XLOOKUP(A446,'2025'!A:A,'2025'!C:C,"")</f>
        <v>0</v>
      </c>
      <c r="K446">
        <f>_xlfn.XLOOKUP(A446,'2025'!A:A,'2025'!F:F,"")</f>
        <v>0</v>
      </c>
    </row>
    <row r="447" spans="1:11">
      <c r="A447" t="str">
        <v>Visa</v>
      </c>
      <c r="B447" t="str">
        <f>_xlfn.XLOOKUP(A447,'2021'!A:A,'2021'!X:X,"")</f>
        <v/>
      </c>
      <c r="C447" t="str">
        <f>_xlfn.XLOOKUP(A447,'2021'!A:A,'2021'!V:V,"")</f>
        <v/>
      </c>
      <c r="D447" t="str">
        <f>_xlfn.XLOOKUP(A447,'2022'!A:A,'2022'!X:X,"")</f>
        <v/>
      </c>
      <c r="E447" t="str">
        <f>_xlfn.XLOOKUP(A447,'2022'!A:A,'2022'!W:W,"")</f>
        <v/>
      </c>
      <c r="F447" t="str">
        <f>_xlfn.XLOOKUP(A447,'2023'!B:B,'2023'!AF:AF,"")</f>
        <v/>
      </c>
      <c r="G447" t="str">
        <f>_xlfn.XLOOKUP(A447,'2023'!B:B,'2023'!AE:AE,"")</f>
        <v/>
      </c>
      <c r="H447">
        <f>_xlfn.XLOOKUP(A447,'2024'!B:B,'2024'!BW:BW,"")</f>
        <v>1</v>
      </c>
      <c r="I447">
        <f>_xlfn.XLOOKUP(A447,'2024'!B:B,'2024'!AZ:AZ,"")</f>
        <v>0</v>
      </c>
      <c r="J447">
        <f>_xlfn.XLOOKUP(A447,'2025'!A:A,'2025'!C:C,"")</f>
        <v>1</v>
      </c>
      <c r="K447">
        <f>_xlfn.XLOOKUP(A447,'2025'!A:A,'2025'!F:F,"")</f>
        <v>1</v>
      </c>
    </row>
    <row r="448" spans="1:11">
      <c r="A448" t="str">
        <v>China Datang</v>
      </c>
      <c r="B448" t="str">
        <f>_xlfn.XLOOKUP(A448,'2021'!A:A,'2021'!X:X,"")</f>
        <v/>
      </c>
      <c r="C448" t="str">
        <f>_xlfn.XLOOKUP(A448,'2021'!A:A,'2021'!V:V,"")</f>
        <v/>
      </c>
      <c r="D448" t="str">
        <f>_xlfn.XLOOKUP(A448,'2022'!A:A,'2022'!X:X,"")</f>
        <v/>
      </c>
      <c r="E448" t="str">
        <f>_xlfn.XLOOKUP(A448,'2022'!A:A,'2022'!W:W,"")</f>
        <v/>
      </c>
      <c r="F448" t="str">
        <f>_xlfn.XLOOKUP(A448,'2023'!B:B,'2023'!AF:AF,"")</f>
        <v/>
      </c>
      <c r="G448" t="str">
        <f>_xlfn.XLOOKUP(A448,'2023'!B:B,'2023'!AE:AE,"")</f>
        <v/>
      </c>
      <c r="H448" t="str">
        <f>_xlfn.XLOOKUP(A448,'2024'!B:B,'2024'!BW:BW,"")</f>
        <v/>
      </c>
      <c r="I448">
        <f>_xlfn.XLOOKUP(A448,'2024'!B:B,'2024'!AZ:AZ,"")</f>
        <v>0</v>
      </c>
      <c r="J448">
        <f>_xlfn.XLOOKUP(A448,'2025'!A:A,'2025'!C:C,"")</f>
        <v>0</v>
      </c>
      <c r="K448">
        <f>_xlfn.XLOOKUP(A448,'2025'!A:A,'2025'!F:F,"")</f>
        <v>0</v>
      </c>
    </row>
    <row r="449" spans="1:11">
      <c r="A449" t="str">
        <v>CRRC Group</v>
      </c>
      <c r="B449" t="str">
        <f>_xlfn.XLOOKUP(A449,'2021'!A:A,'2021'!X:X,"")</f>
        <v/>
      </c>
      <c r="C449" t="str">
        <f>_xlfn.XLOOKUP(A449,'2021'!A:A,'2021'!V:V,"")</f>
        <v/>
      </c>
      <c r="D449" t="str">
        <f>_xlfn.XLOOKUP(A449,'2022'!A:A,'2022'!X:X,"")</f>
        <v/>
      </c>
      <c r="E449" t="str">
        <f>_xlfn.XLOOKUP(A449,'2022'!A:A,'2022'!W:W,"")</f>
        <v/>
      </c>
      <c r="F449" t="str">
        <f>_xlfn.XLOOKUP(A449,'2023'!B:B,'2023'!AF:AF,"")</f>
        <v/>
      </c>
      <c r="G449" t="str">
        <f>_xlfn.XLOOKUP(A449,'2023'!B:B,'2023'!AE:AE,"")</f>
        <v/>
      </c>
      <c r="H449" t="str">
        <f>_xlfn.XLOOKUP(A449,'2024'!B:B,'2024'!BW:BW,"")</f>
        <v/>
      </c>
      <c r="I449">
        <f>_xlfn.XLOOKUP(A449,'2024'!B:B,'2024'!AZ:AZ,"")</f>
        <v>0</v>
      </c>
      <c r="J449">
        <f>_xlfn.XLOOKUP(A449,'2025'!A:A,'2025'!C:C,"")</f>
        <v>0</v>
      </c>
      <c r="K449">
        <f>_xlfn.XLOOKUP(A449,'2025'!A:A,'2025'!F:F,"")</f>
        <v>0</v>
      </c>
    </row>
    <row r="450" spans="1:11">
      <c r="A450" t="str">
        <v>Jardine Matheson</v>
      </c>
      <c r="B450" t="str">
        <f>_xlfn.XLOOKUP(A450,'2021'!A:A,'2021'!X:X,"")</f>
        <v/>
      </c>
      <c r="C450" t="str">
        <f>_xlfn.XLOOKUP(A450,'2021'!A:A,'2021'!V:V,"")</f>
        <v/>
      </c>
      <c r="D450" t="str">
        <f>_xlfn.XLOOKUP(A450,'2022'!A:A,'2022'!X:X,"")</f>
        <v/>
      </c>
      <c r="E450" t="str">
        <f>_xlfn.XLOOKUP(A450,'2022'!A:A,'2022'!W:W,"")</f>
        <v/>
      </c>
      <c r="F450" t="str">
        <f>_xlfn.XLOOKUP(A450,'2023'!B:B,'2023'!AF:AF,"")</f>
        <v/>
      </c>
      <c r="G450" t="str">
        <f>_xlfn.XLOOKUP(A450,'2023'!B:B,'2023'!AE:AE,"")</f>
        <v/>
      </c>
      <c r="H450" t="str">
        <f>_xlfn.XLOOKUP(A450,'2024'!B:B,'2024'!BW:BW,"")</f>
        <v/>
      </c>
      <c r="I450">
        <f>_xlfn.XLOOKUP(A450,'2024'!B:B,'2024'!AZ:AZ,"")</f>
        <v>1</v>
      </c>
      <c r="J450">
        <f>_xlfn.XLOOKUP(A450,'2025'!A:A,'2025'!C:C,"")</f>
        <v>0</v>
      </c>
      <c r="K450">
        <f>_xlfn.XLOOKUP(A450,'2025'!A:A,'2025'!F:F,"")</f>
        <v>1</v>
      </c>
    </row>
    <row r="451" spans="1:11">
      <c r="A451" t="str">
        <v>Sompo Holdings</v>
      </c>
      <c r="B451" t="str">
        <f>_xlfn.XLOOKUP(A451,'2021'!A:A,'2021'!X:X,"")</f>
        <v/>
      </c>
      <c r="C451">
        <f>_xlfn.XLOOKUP(A451,'2021'!A:A,'2021'!V:V,"")</f>
        <v>1</v>
      </c>
      <c r="D451" t="str">
        <f>_xlfn.XLOOKUP(A451,'2022'!A:A,'2022'!X:X,"")</f>
        <v/>
      </c>
      <c r="E451">
        <f>_xlfn.XLOOKUP(A451,'2022'!A:A,'2022'!W:W,"")</f>
        <v>1</v>
      </c>
      <c r="F451" t="str">
        <f>_xlfn.XLOOKUP(A451,'2023'!B:B,'2023'!AF:AF,"")</f>
        <v/>
      </c>
      <c r="G451">
        <f>_xlfn.XLOOKUP(A451,'2023'!B:B,'2023'!AE:AE,"")</f>
        <v>1</v>
      </c>
      <c r="H451" t="str">
        <f>_xlfn.XLOOKUP(A451,'2024'!B:B,'2024'!BW:BW,"")</f>
        <v/>
      </c>
      <c r="I451">
        <f>_xlfn.XLOOKUP(A451,'2024'!B:B,'2024'!AZ:AZ,"")</f>
        <v>1</v>
      </c>
      <c r="J451">
        <f>_xlfn.XLOOKUP(A451,'2025'!A:A,'2025'!C:C,"")</f>
        <v>0</v>
      </c>
      <c r="K451">
        <f>_xlfn.XLOOKUP(A451,'2025'!A:A,'2025'!F:F,"")</f>
        <v>1</v>
      </c>
    </row>
    <row r="452" spans="1:11">
      <c r="A452" t="str">
        <v>TongLing Nonferrous Metals Group</v>
      </c>
      <c r="B452" t="str">
        <f>_xlfn.XLOOKUP(A452,'2021'!A:A,'2021'!X:X,"")</f>
        <v/>
      </c>
      <c r="C452" t="str">
        <f>_xlfn.XLOOKUP(A452,'2021'!A:A,'2021'!V:V,"")</f>
        <v/>
      </c>
      <c r="D452" t="str">
        <f>_xlfn.XLOOKUP(A452,'2022'!A:A,'2022'!X:X,"")</f>
        <v/>
      </c>
      <c r="E452" t="str">
        <f>_xlfn.XLOOKUP(A452,'2022'!A:A,'2022'!W:W,"")</f>
        <v/>
      </c>
      <c r="F452" t="str">
        <f>_xlfn.XLOOKUP(A452,'2023'!B:B,'2023'!AF:AF,"")</f>
        <v/>
      </c>
      <c r="G452" t="str">
        <f>_xlfn.XLOOKUP(A452,'2023'!B:B,'2023'!AE:AE,"")</f>
        <v/>
      </c>
      <c r="H452" t="str">
        <f>_xlfn.XLOOKUP(A452,'2024'!B:B,'2024'!BW:BW,"")</f>
        <v/>
      </c>
      <c r="I452">
        <f>_xlfn.XLOOKUP(A452,'2024'!B:B,'2024'!AZ:AZ,"")</f>
        <v>0</v>
      </c>
      <c r="J452">
        <f>_xlfn.XLOOKUP(A452,'2025'!A:A,'2025'!C:C,"")</f>
        <v>0</v>
      </c>
      <c r="K452">
        <f>_xlfn.XLOOKUP(A452,'2025'!A:A,'2025'!F:F,"")</f>
        <v>0</v>
      </c>
    </row>
    <row r="453" spans="1:11">
      <c r="A453" t="str">
        <v>CBRE Group</v>
      </c>
      <c r="B453" t="str">
        <f>_xlfn.XLOOKUP(A453,'2021'!A:A,'2021'!X:X,"")</f>
        <v/>
      </c>
      <c r="C453" t="str">
        <f>_xlfn.XLOOKUP(A453,'2021'!A:A,'2021'!V:V,"")</f>
        <v/>
      </c>
      <c r="D453" t="str">
        <f>_xlfn.XLOOKUP(A453,'2022'!A:A,'2022'!X:X,"")</f>
        <v/>
      </c>
      <c r="E453" t="str">
        <f>_xlfn.XLOOKUP(A453,'2022'!A:A,'2022'!W:W,"")</f>
        <v/>
      </c>
      <c r="F453" t="str">
        <f>_xlfn.XLOOKUP(A453,'2023'!B:B,'2023'!AF:AF,"")</f>
        <v/>
      </c>
      <c r="G453" t="str">
        <f>_xlfn.XLOOKUP(A453,'2023'!B:B,'2023'!AE:AE,"")</f>
        <v/>
      </c>
      <c r="H453" t="str">
        <f>_xlfn.XLOOKUP(A453,'2024'!B:B,'2024'!BW:BW,"")</f>
        <v/>
      </c>
      <c r="I453" t="str">
        <f>_xlfn.XLOOKUP(A453,'2024'!B:B,'2024'!AZ:AZ,"")</f>
        <v/>
      </c>
      <c r="J453">
        <f>_xlfn.XLOOKUP(A453,'2025'!A:A,'2025'!C:C,"")</f>
        <v>1</v>
      </c>
      <c r="K453">
        <f>_xlfn.XLOOKUP(A453,'2025'!A:A,'2025'!F:F,"")</f>
        <v>1</v>
      </c>
    </row>
    <row r="454" spans="1:11">
      <c r="A454" t="str">
        <v>Rabobank Group</v>
      </c>
      <c r="B454" t="str">
        <f>_xlfn.XLOOKUP(A454,'2021'!A:A,'2021'!X:X,"")</f>
        <v/>
      </c>
      <c r="C454" t="str">
        <f>_xlfn.XLOOKUP(A454,'2021'!A:A,'2021'!V:V,"")</f>
        <v/>
      </c>
      <c r="D454" t="str">
        <f>_xlfn.XLOOKUP(A454,'2022'!A:A,'2022'!X:X,"")</f>
        <v/>
      </c>
      <c r="E454" t="str">
        <f>_xlfn.XLOOKUP(A454,'2022'!A:A,'2022'!W:W,"")</f>
        <v/>
      </c>
      <c r="F454" t="str">
        <f>_xlfn.XLOOKUP(A454,'2023'!B:B,'2023'!AF:AF,"")</f>
        <v/>
      </c>
      <c r="G454" t="str">
        <f>_xlfn.XLOOKUP(A454,'2023'!B:B,'2023'!AE:AE,"")</f>
        <v/>
      </c>
      <c r="H454" t="str">
        <f>_xlfn.XLOOKUP(A454,'2024'!B:B,'2024'!BW:BW,"")</f>
        <v/>
      </c>
      <c r="I454">
        <f>_xlfn.XLOOKUP(A454,'2024'!B:B,'2024'!AZ:AZ,"")</f>
        <v>0</v>
      </c>
      <c r="J454">
        <f>_xlfn.XLOOKUP(A454,'2025'!A:A,'2025'!C:C,"")</f>
        <v>0</v>
      </c>
      <c r="K454">
        <f>_xlfn.XLOOKUP(A454,'2025'!A:A,'2025'!F:F,"")</f>
        <v>0</v>
      </c>
    </row>
    <row r="455" spans="1:11">
      <c r="A455" t="str">
        <v>Shudao Investment Group</v>
      </c>
      <c r="B455" t="str">
        <f>_xlfn.XLOOKUP(A455,'2021'!A:A,'2021'!X:X,"")</f>
        <v/>
      </c>
      <c r="C455" t="str">
        <f>_xlfn.XLOOKUP(A455,'2021'!A:A,'2021'!V:V,"")</f>
        <v/>
      </c>
      <c r="D455" t="str">
        <f>_xlfn.XLOOKUP(A455,'2022'!A:A,'2022'!X:X,"")</f>
        <v/>
      </c>
      <c r="E455" t="str">
        <f>_xlfn.XLOOKUP(A455,'2022'!A:A,'2022'!W:W,"")</f>
        <v/>
      </c>
      <c r="F455" t="str">
        <f>_xlfn.XLOOKUP(A455,'2023'!B:B,'2023'!AF:AF,"")</f>
        <v/>
      </c>
      <c r="G455" t="str">
        <f>_xlfn.XLOOKUP(A455,'2023'!B:B,'2023'!AE:AE,"")</f>
        <v/>
      </c>
      <c r="H455" t="str">
        <f>_xlfn.XLOOKUP(A455,'2024'!B:B,'2024'!BW:BW,"")</f>
        <v/>
      </c>
      <c r="I455">
        <f>_xlfn.XLOOKUP(A455,'2024'!B:B,'2024'!AZ:AZ,"")</f>
        <v>0</v>
      </c>
      <c r="J455">
        <f>_xlfn.XLOOKUP(A455,'2025'!A:A,'2025'!C:C,"")</f>
        <v>0</v>
      </c>
      <c r="K455">
        <f>_xlfn.XLOOKUP(A455,'2025'!A:A,'2025'!F:F,"")</f>
        <v>0</v>
      </c>
    </row>
    <row r="456" spans="1:11">
      <c r="A456" t="str">
        <v>Guangzhou Municipal Construction Group</v>
      </c>
      <c r="B456" t="str">
        <f>_xlfn.XLOOKUP(A456,'2021'!A:A,'2021'!X:X,"")</f>
        <v/>
      </c>
      <c r="C456" t="str">
        <f>_xlfn.XLOOKUP(A456,'2021'!A:A,'2021'!V:V,"")</f>
        <v/>
      </c>
      <c r="D456" t="str">
        <f>_xlfn.XLOOKUP(A456,'2022'!A:A,'2022'!X:X,"")</f>
        <v/>
      </c>
      <c r="E456" t="str">
        <f>_xlfn.XLOOKUP(A456,'2022'!A:A,'2022'!W:W,"")</f>
        <v/>
      </c>
      <c r="F456" t="str">
        <f>_xlfn.XLOOKUP(A456,'2023'!B:B,'2023'!AF:AF,"")</f>
        <v/>
      </c>
      <c r="G456" t="str">
        <f>_xlfn.XLOOKUP(A456,'2023'!B:B,'2023'!AE:AE,"")</f>
        <v/>
      </c>
      <c r="H456" t="str">
        <f>_xlfn.XLOOKUP(A456,'2024'!B:B,'2024'!BW:BW,"")</f>
        <v/>
      </c>
      <c r="I456">
        <f>_xlfn.XLOOKUP(A456,'2024'!B:B,'2024'!AZ:AZ,"")</f>
        <v>0</v>
      </c>
      <c r="J456">
        <f>_xlfn.XLOOKUP(A456,'2025'!A:A,'2025'!C:C,"")</f>
        <v>0</v>
      </c>
      <c r="K456">
        <f>_xlfn.XLOOKUP(A456,'2025'!A:A,'2025'!F:F,"")</f>
        <v>0</v>
      </c>
    </row>
    <row r="457" spans="1:11">
      <c r="A457" t="str">
        <v>Daiwa House Industry</v>
      </c>
      <c r="B457">
        <f>_xlfn.XLOOKUP(A457,'2021'!A:A,'2021'!X:X,"")</f>
        <v>1</v>
      </c>
      <c r="C457">
        <f>_xlfn.XLOOKUP(A457,'2021'!A:A,'2021'!V:V,"")</f>
        <v>1</v>
      </c>
      <c r="D457">
        <f>_xlfn.XLOOKUP(A457,'2022'!A:A,'2022'!X:X,"")</f>
        <v>1</v>
      </c>
      <c r="E457" t="str">
        <f>_xlfn.XLOOKUP(A457,'2022'!A:A,'2022'!W:W,"")</f>
        <v/>
      </c>
      <c r="F457">
        <f>_xlfn.XLOOKUP(A457,'2023'!B:B,'2023'!AF:AF,"")</f>
        <v>1</v>
      </c>
      <c r="G457">
        <f>_xlfn.XLOOKUP(A457,'2023'!B:B,'2023'!AE:AE,"")</f>
        <v>1</v>
      </c>
      <c r="H457">
        <f>_xlfn.XLOOKUP(A457,'2024'!B:B,'2024'!BW:BW,"")</f>
        <v>1</v>
      </c>
      <c r="I457">
        <f>_xlfn.XLOOKUP(A457,'2024'!B:B,'2024'!AZ:AZ,"")</f>
        <v>1</v>
      </c>
      <c r="J457">
        <f>_xlfn.XLOOKUP(A457,'2025'!A:A,'2025'!C:C,"")</f>
        <v>1</v>
      </c>
      <c r="K457">
        <f>_xlfn.XLOOKUP(A457,'2025'!A:A,'2025'!F:F,"")</f>
        <v>1</v>
      </c>
    </row>
    <row r="458" spans="1:11">
      <c r="A458" t="str">
        <v>CRH</v>
      </c>
      <c r="B458" t="str">
        <f>_xlfn.XLOOKUP(A458,'2021'!A:A,'2021'!X:X,"")</f>
        <v/>
      </c>
      <c r="C458" t="str">
        <f>_xlfn.XLOOKUP(A458,'2021'!A:A,'2021'!V:V,"")</f>
        <v/>
      </c>
      <c r="D458">
        <f>_xlfn.XLOOKUP(A458,'2022'!A:A,'2022'!X:X,"")</f>
        <v>1</v>
      </c>
      <c r="E458" t="str">
        <f>_xlfn.XLOOKUP(A458,'2022'!A:A,'2022'!W:W,"")</f>
        <v/>
      </c>
      <c r="F458">
        <f>_xlfn.XLOOKUP(A458,'2023'!B:B,'2023'!AF:AF,"")</f>
        <v>1</v>
      </c>
      <c r="G458">
        <f>_xlfn.XLOOKUP(A458,'2023'!B:B,'2023'!AE:AE,"")</f>
        <v>1</v>
      </c>
      <c r="H458">
        <f>_xlfn.XLOOKUP(A458,'2024'!B:B,'2024'!BW:BW,"")</f>
        <v>1</v>
      </c>
      <c r="I458">
        <f>_xlfn.XLOOKUP(A458,'2024'!B:B,'2024'!AZ:AZ,"")</f>
        <v>1</v>
      </c>
      <c r="J458">
        <f>_xlfn.XLOOKUP(A458,'2025'!A:A,'2025'!C:C,"")</f>
        <v>1</v>
      </c>
      <c r="K458">
        <f>_xlfn.XLOOKUP(A458,'2025'!A:A,'2025'!F:F,"")</f>
        <v>1</v>
      </c>
    </row>
    <row r="459" spans="1:11">
      <c r="A459" t="str">
        <v>Lennar</v>
      </c>
      <c r="B459" t="str">
        <f>_xlfn.XLOOKUP(A459,'2021'!A:A,'2021'!X:X,"")</f>
        <v/>
      </c>
      <c r="C459" t="str">
        <f>_xlfn.XLOOKUP(A459,'2021'!A:A,'2021'!V:V,"")</f>
        <v/>
      </c>
      <c r="D459" t="str">
        <f>_xlfn.XLOOKUP(A459,'2022'!A:A,'2022'!X:X,"")</f>
        <v/>
      </c>
      <c r="E459" t="str">
        <f>_xlfn.XLOOKUP(A459,'2022'!A:A,'2022'!W:W,"")</f>
        <v/>
      </c>
      <c r="F459" t="str">
        <f>_xlfn.XLOOKUP(A459,'2023'!B:B,'2023'!AF:AF,"")</f>
        <v/>
      </c>
      <c r="G459" t="str">
        <f>_xlfn.XLOOKUP(A459,'2023'!B:B,'2023'!AE:AE,"")</f>
        <v/>
      </c>
      <c r="H459" t="str">
        <f>_xlfn.XLOOKUP(A459,'2024'!B:B,'2024'!BW:BW,"")</f>
        <v/>
      </c>
      <c r="I459">
        <f>_xlfn.XLOOKUP(A459,'2024'!B:B,'2024'!AZ:AZ,"")</f>
        <v>0</v>
      </c>
      <c r="J459">
        <f>_xlfn.XLOOKUP(A459,'2025'!A:A,'2025'!C:C,"")</f>
        <v>0</v>
      </c>
      <c r="K459">
        <f>_xlfn.XLOOKUP(A459,'2025'!A:A,'2025'!F:F,"")</f>
        <v>0</v>
      </c>
    </row>
    <row r="460" spans="1:11">
      <c r="A460" t="str">
        <v>Guangzhou Pharmaceutical Holdings</v>
      </c>
      <c r="B460" t="str">
        <f>_xlfn.XLOOKUP(A460,'2021'!A:A,'2021'!X:X,"")</f>
        <v/>
      </c>
      <c r="C460" t="str">
        <f>_xlfn.XLOOKUP(A460,'2021'!A:A,'2021'!V:V,"")</f>
        <v/>
      </c>
      <c r="D460" t="str">
        <f>_xlfn.XLOOKUP(A460,'2022'!A:A,'2022'!X:X,"")</f>
        <v/>
      </c>
      <c r="E460" t="str">
        <f>_xlfn.XLOOKUP(A460,'2022'!A:A,'2022'!W:W,"")</f>
        <v/>
      </c>
      <c r="F460" t="str">
        <f>_xlfn.XLOOKUP(A460,'2023'!B:B,'2023'!AF:AF,"")</f>
        <v/>
      </c>
      <c r="G460" t="str">
        <f>_xlfn.XLOOKUP(A460,'2023'!B:B,'2023'!AE:AE,"")</f>
        <v/>
      </c>
      <c r="H460" t="str">
        <f>_xlfn.XLOOKUP(A460,'2024'!B:B,'2024'!BW:BW,"")</f>
        <v/>
      </c>
      <c r="I460">
        <f>_xlfn.XLOOKUP(A460,'2024'!B:B,'2024'!AZ:AZ,"")</f>
        <v>0</v>
      </c>
      <c r="J460">
        <f>_xlfn.XLOOKUP(A460,'2025'!A:A,'2025'!C:C,"")</f>
        <v>0</v>
      </c>
      <c r="K460">
        <f>_xlfn.XLOOKUP(A460,'2025'!A:A,'2025'!F:F,"")</f>
        <v>0</v>
      </c>
    </row>
    <row r="461" spans="1:11">
      <c r="A461" t="str">
        <v>Country Garden Holdings</v>
      </c>
      <c r="B461" t="str">
        <f>_xlfn.XLOOKUP(A461,'2021'!A:A,'2021'!X:X,"")</f>
        <v/>
      </c>
      <c r="C461" t="str">
        <f>_xlfn.XLOOKUP(A461,'2021'!A:A,'2021'!V:V,"")</f>
        <v/>
      </c>
      <c r="D461" t="str">
        <f>_xlfn.XLOOKUP(A461,'2022'!A:A,'2022'!X:X,"")</f>
        <v/>
      </c>
      <c r="E461" t="str">
        <f>_xlfn.XLOOKUP(A461,'2022'!A:A,'2022'!W:W,"")</f>
        <v/>
      </c>
      <c r="F461" t="str">
        <f>_xlfn.XLOOKUP(A461,'2023'!B:B,'2023'!AF:AF,"")</f>
        <v/>
      </c>
      <c r="G461" t="str">
        <f>_xlfn.XLOOKUP(A461,'2023'!B:B,'2023'!AE:AE,"")</f>
        <v/>
      </c>
      <c r="H461" t="str">
        <f>_xlfn.XLOOKUP(A461,'2024'!B:B,'2024'!BW:BW,"")</f>
        <v/>
      </c>
      <c r="I461" t="str">
        <f>_xlfn.XLOOKUP(A461,'2024'!B:B,'2024'!AZ:AZ,"")</f>
        <v/>
      </c>
      <c r="J461">
        <f>_xlfn.XLOOKUP(A461,'2025'!A:A,'2025'!C:C,"")</f>
        <v>0</v>
      </c>
      <c r="K461">
        <f>_xlfn.XLOOKUP(A461,'2025'!A:A,'2025'!F:F,"")</f>
        <v>0</v>
      </c>
    </row>
    <row r="462" spans="1:11">
      <c r="A462" t="str">
        <v>Pegatron</v>
      </c>
      <c r="B462" t="str">
        <f>_xlfn.XLOOKUP(A462,'2021'!A:A,'2021'!X:X,"")</f>
        <v/>
      </c>
      <c r="C462" t="str">
        <f>_xlfn.XLOOKUP(A462,'2021'!A:A,'2021'!V:V,"")</f>
        <v/>
      </c>
      <c r="D462" t="str">
        <f>_xlfn.XLOOKUP(A462,'2022'!A:A,'2022'!X:X,"")</f>
        <v/>
      </c>
      <c r="E462" t="str">
        <f>_xlfn.XLOOKUP(A462,'2022'!A:A,'2022'!W:W,"")</f>
        <v/>
      </c>
      <c r="F462" t="str">
        <f>_xlfn.XLOOKUP(A462,'2023'!B:B,'2023'!AF:AF,"")</f>
        <v/>
      </c>
      <c r="G462" t="str">
        <f>_xlfn.XLOOKUP(A462,'2023'!B:B,'2023'!AE:AE,"")</f>
        <v/>
      </c>
      <c r="H462" t="str">
        <f>_xlfn.XLOOKUP(A462,'2024'!B:B,'2024'!BW:BW,"")</f>
        <v/>
      </c>
      <c r="I462">
        <f>_xlfn.XLOOKUP(A462,'2024'!B:B,'2024'!AZ:AZ,"")</f>
        <v>1</v>
      </c>
      <c r="J462">
        <f>_xlfn.XLOOKUP(A462,'2025'!A:A,'2025'!C:C,"")</f>
        <v>1</v>
      </c>
      <c r="K462">
        <f>_xlfn.XLOOKUP(A462,'2025'!A:A,'2025'!F:F,"")</f>
        <v>1</v>
      </c>
    </row>
    <row r="463" spans="1:11">
      <c r="A463" t="str">
        <v>GE Vernova</v>
      </c>
      <c r="B463" t="str">
        <f>_xlfn.XLOOKUP(A463,'2021'!A:A,'2021'!X:X,"")</f>
        <v/>
      </c>
      <c r="C463" t="str">
        <f>_xlfn.XLOOKUP(A463,'2021'!A:A,'2021'!V:V,"")</f>
        <v/>
      </c>
      <c r="D463" t="str">
        <f>_xlfn.XLOOKUP(A463,'2022'!A:A,'2022'!X:X,"")</f>
        <v/>
      </c>
      <c r="E463" t="str">
        <f>_xlfn.XLOOKUP(A463,'2022'!A:A,'2022'!W:W,"")</f>
        <v/>
      </c>
      <c r="F463" t="str">
        <f>_xlfn.XLOOKUP(A463,'2023'!B:B,'2023'!AF:AF,"")</f>
        <v/>
      </c>
      <c r="G463" t="str">
        <f>_xlfn.XLOOKUP(A463,'2023'!B:B,'2023'!AE:AE,"")</f>
        <v/>
      </c>
      <c r="H463" t="str">
        <f>_xlfn.XLOOKUP(A463,'2024'!B:B,'2024'!BW:BW,"")</f>
        <v/>
      </c>
      <c r="I463" t="str">
        <f>_xlfn.XLOOKUP(A463,'2024'!B:B,'2024'!AZ:AZ,"")</f>
        <v/>
      </c>
      <c r="J463">
        <f>_xlfn.XLOOKUP(A463,'2025'!A:A,'2025'!C:C,"")</f>
        <v>0</v>
      </c>
      <c r="K463">
        <f>_xlfn.XLOOKUP(A463,'2025'!A:A,'2025'!F:F,"")</f>
        <v>1</v>
      </c>
    </row>
    <row r="464" spans="1:11">
      <c r="A464" t="str">
        <v>GS Caltex</v>
      </c>
      <c r="B464" t="str">
        <f>_xlfn.XLOOKUP(A464,'2021'!A:A,'2021'!X:X,"")</f>
        <v/>
      </c>
      <c r="C464" t="str">
        <f>_xlfn.XLOOKUP(A464,'2021'!A:A,'2021'!V:V,"")</f>
        <v/>
      </c>
      <c r="D464" t="str">
        <f>_xlfn.XLOOKUP(A464,'2022'!A:A,'2022'!X:X,"")</f>
        <v/>
      </c>
      <c r="E464" t="str">
        <f>_xlfn.XLOOKUP(A464,'2022'!A:A,'2022'!W:W,"")</f>
        <v/>
      </c>
      <c r="F464" t="str">
        <f>_xlfn.XLOOKUP(A464,'2023'!B:B,'2023'!AF:AF,"")</f>
        <v/>
      </c>
      <c r="G464" t="str">
        <f>_xlfn.XLOOKUP(A464,'2023'!B:B,'2023'!AE:AE,"")</f>
        <v/>
      </c>
      <c r="H464" t="str">
        <f>_xlfn.XLOOKUP(A464,'2024'!B:B,'2024'!BW:BW,"")</f>
        <v/>
      </c>
      <c r="I464">
        <f>_xlfn.XLOOKUP(A464,'2024'!B:B,'2024'!AZ:AZ,"")</f>
        <v>0</v>
      </c>
      <c r="J464">
        <f>_xlfn.XLOOKUP(A464,'2025'!A:A,'2025'!C:C,"")</f>
        <v>0</v>
      </c>
      <c r="K464">
        <f>_xlfn.XLOOKUP(A464,'2025'!A:A,'2025'!F:F,"")</f>
        <v>0</v>
      </c>
    </row>
    <row r="465" spans="1:11">
      <c r="A465" t="str">
        <v>ICICI Bank</v>
      </c>
      <c r="B465" t="str">
        <f>_xlfn.XLOOKUP(A465,'2021'!A:A,'2021'!X:X,"")</f>
        <v/>
      </c>
      <c r="C465" t="str">
        <f>_xlfn.XLOOKUP(A465,'2021'!A:A,'2021'!V:V,"")</f>
        <v/>
      </c>
      <c r="D465" t="str">
        <f>_xlfn.XLOOKUP(A465,'2022'!A:A,'2022'!X:X,"")</f>
        <v/>
      </c>
      <c r="E465" t="str">
        <f>_xlfn.XLOOKUP(A465,'2022'!A:A,'2022'!W:W,"")</f>
        <v/>
      </c>
      <c r="F465" t="str">
        <f>_xlfn.XLOOKUP(A465,'2023'!B:B,'2023'!AF:AF,"")</f>
        <v/>
      </c>
      <c r="G465" t="str">
        <f>_xlfn.XLOOKUP(A465,'2023'!B:B,'2023'!AE:AE,"")</f>
        <v/>
      </c>
      <c r="H465" t="str">
        <f>_xlfn.XLOOKUP(A465,'2024'!B:B,'2024'!BW:BW,"")</f>
        <v/>
      </c>
      <c r="I465" t="str">
        <f>_xlfn.XLOOKUP(A465,'2024'!B:B,'2024'!AZ:AZ,"")</f>
        <v/>
      </c>
      <c r="J465">
        <f>_xlfn.XLOOKUP(A465,'2025'!A:A,'2025'!C:C,"")</f>
        <v>0</v>
      </c>
      <c r="K465">
        <f>_xlfn.XLOOKUP(A465,'2025'!A:A,'2025'!F:F,"")</f>
        <v>0</v>
      </c>
    </row>
    <row r="466" spans="1:11">
      <c r="A466" t="str">
        <v>Shandong Gold Group</v>
      </c>
      <c r="B466" t="str">
        <f>_xlfn.XLOOKUP(A466,'2021'!A:A,'2021'!X:X,"")</f>
        <v/>
      </c>
      <c r="C466" t="str">
        <f>_xlfn.XLOOKUP(A466,'2021'!A:A,'2021'!V:V,"")</f>
        <v/>
      </c>
      <c r="D466" t="str">
        <f>_xlfn.XLOOKUP(A466,'2022'!A:A,'2022'!X:X,"")</f>
        <v/>
      </c>
      <c r="E466" t="str">
        <f>_xlfn.XLOOKUP(A466,'2022'!A:A,'2022'!W:W,"")</f>
        <v/>
      </c>
      <c r="F466" t="str">
        <f>_xlfn.XLOOKUP(A466,'2023'!B:B,'2023'!AF:AF,"")</f>
        <v/>
      </c>
      <c r="G466" t="str">
        <f>_xlfn.XLOOKUP(A466,'2023'!B:B,'2023'!AE:AE,"")</f>
        <v/>
      </c>
      <c r="H466" t="str">
        <f>_xlfn.XLOOKUP(A466,'2024'!B:B,'2024'!BW:BW,"")</f>
        <v/>
      </c>
      <c r="I466" t="str">
        <f>_xlfn.XLOOKUP(A466,'2024'!B:B,'2024'!AZ:AZ,"")</f>
        <v/>
      </c>
      <c r="J466">
        <f>_xlfn.XLOOKUP(A466,'2025'!A:A,'2025'!C:C,"")</f>
        <v>0</v>
      </c>
      <c r="K466">
        <f>_xlfn.XLOOKUP(A466,'2025'!A:A,'2025'!F:F,"")</f>
        <v>0</v>
      </c>
    </row>
    <row r="467" spans="1:11">
      <c r="A467" t="str">
        <v>International Airlines Group</v>
      </c>
      <c r="B467" t="str">
        <f>_xlfn.XLOOKUP(A467,'2021'!A:A,'2021'!X:X,"")</f>
        <v/>
      </c>
      <c r="C467" t="str">
        <f>_xlfn.XLOOKUP(A467,'2021'!A:A,'2021'!V:V,"")</f>
        <v/>
      </c>
      <c r="D467" t="str">
        <f>_xlfn.XLOOKUP(A467,'2022'!A:A,'2022'!X:X,"")</f>
        <v/>
      </c>
      <c r="E467" t="str">
        <f>_xlfn.XLOOKUP(A467,'2022'!A:A,'2022'!W:W,"")</f>
        <v/>
      </c>
      <c r="F467" t="str">
        <f>_xlfn.XLOOKUP(A467,'2023'!B:B,'2023'!AF:AF,"")</f>
        <v/>
      </c>
      <c r="G467" t="str">
        <f>_xlfn.XLOOKUP(A467,'2023'!B:B,'2023'!AE:AE,"")</f>
        <v/>
      </c>
      <c r="H467" t="str">
        <f>_xlfn.XLOOKUP(A467,'2024'!B:B,'2024'!BW:BW,"")</f>
        <v/>
      </c>
      <c r="I467" t="str">
        <f>_xlfn.XLOOKUP(A467,'2024'!B:B,'2024'!AZ:AZ,"")</f>
        <v/>
      </c>
      <c r="J467">
        <f>_xlfn.XLOOKUP(A467,'2025'!A:A,'2025'!C:C,"")</f>
        <v>0</v>
      </c>
      <c r="K467">
        <f>_xlfn.XLOOKUP(A467,'2025'!A:A,'2025'!F:F,"")</f>
        <v>1</v>
      </c>
    </row>
    <row r="468" spans="1:11">
      <c r="A468" t="str">
        <v>Shanghai Delong Steel Group</v>
      </c>
      <c r="B468" t="str">
        <f>_xlfn.XLOOKUP(A468,'2021'!A:A,'2021'!X:X,"")</f>
        <v/>
      </c>
      <c r="C468" t="str">
        <f>_xlfn.XLOOKUP(A468,'2021'!A:A,'2021'!V:V,"")</f>
        <v/>
      </c>
      <c r="D468" t="str">
        <f>_xlfn.XLOOKUP(A468,'2022'!A:A,'2022'!X:X,"")</f>
        <v/>
      </c>
      <c r="E468" t="str">
        <f>_xlfn.XLOOKUP(A468,'2022'!A:A,'2022'!W:W,"")</f>
        <v/>
      </c>
      <c r="F468" t="str">
        <f>_xlfn.XLOOKUP(A468,'2023'!B:B,'2023'!AF:AF,"")</f>
        <v/>
      </c>
      <c r="G468" t="str">
        <f>_xlfn.XLOOKUP(A468,'2023'!B:B,'2023'!AE:AE,"")</f>
        <v/>
      </c>
      <c r="H468" t="str">
        <f>_xlfn.XLOOKUP(A468,'2024'!B:B,'2024'!BW:BW,"")</f>
        <v/>
      </c>
      <c r="I468">
        <f>_xlfn.XLOOKUP(A468,'2024'!B:B,'2024'!AZ:AZ,"")</f>
        <v>0</v>
      </c>
      <c r="J468">
        <f>_xlfn.XLOOKUP(A468,'2025'!A:A,'2025'!C:C,"")</f>
        <v>0</v>
      </c>
      <c r="K468">
        <f>_xlfn.XLOOKUP(A468,'2025'!A:A,'2025'!F:F,"")</f>
        <v>0</v>
      </c>
    </row>
    <row r="469" spans="1:11">
      <c r="A469" t="str">
        <v>PNC Financial Services Group</v>
      </c>
      <c r="B469" t="str">
        <f>_xlfn.XLOOKUP(A469,'2021'!A:A,'2021'!X:X,"")</f>
        <v/>
      </c>
      <c r="C469" t="str">
        <f>_xlfn.XLOOKUP(A469,'2021'!A:A,'2021'!V:V,"")</f>
        <v/>
      </c>
      <c r="D469" t="str">
        <f>_xlfn.XLOOKUP(A469,'2022'!A:A,'2022'!X:X,"")</f>
        <v/>
      </c>
      <c r="E469" t="str">
        <f>_xlfn.XLOOKUP(A469,'2022'!A:A,'2022'!W:W,"")</f>
        <v/>
      </c>
      <c r="F469" t="str">
        <f>_xlfn.XLOOKUP(A469,'2023'!B:B,'2023'!AF:AF,"")</f>
        <v/>
      </c>
      <c r="G469" t="str">
        <f>_xlfn.XLOOKUP(A469,'2023'!B:B,'2023'!AE:AE,"")</f>
        <v/>
      </c>
      <c r="H469" t="str">
        <f>_xlfn.XLOOKUP(A469,'2024'!B:B,'2024'!BW:BW,"")</f>
        <v/>
      </c>
      <c r="I469" t="str">
        <f>_xlfn.XLOOKUP(A469,'2024'!B:B,'2024'!AZ:AZ,"")</f>
        <v/>
      </c>
      <c r="J469">
        <f>_xlfn.XLOOKUP(A469,'2025'!A:A,'2025'!C:C,"")</f>
        <v>0</v>
      </c>
      <c r="K469">
        <f>_xlfn.XLOOKUP(A469,'2025'!A:A,'2025'!F:F,"")</f>
        <v>0</v>
      </c>
    </row>
    <row r="470" spans="1:11">
      <c r="A470" t="str">
        <v>Perusahaan Listrik Negara</v>
      </c>
      <c r="B470" t="str">
        <f>_xlfn.XLOOKUP(A470,'2021'!A:A,'2021'!X:X,"")</f>
        <v/>
      </c>
      <c r="C470" t="str">
        <f>_xlfn.XLOOKUP(A470,'2021'!A:A,'2021'!V:V,"")</f>
        <v/>
      </c>
      <c r="D470" t="str">
        <f>_xlfn.XLOOKUP(A470,'2022'!A:A,'2022'!X:X,"")</f>
        <v/>
      </c>
      <c r="E470" t="str">
        <f>_xlfn.XLOOKUP(A470,'2022'!A:A,'2022'!W:W,"")</f>
        <v/>
      </c>
      <c r="F470" t="str">
        <f>_xlfn.XLOOKUP(A470,'2023'!B:B,'2023'!AF:AF,"")</f>
        <v/>
      </c>
      <c r="G470" t="str">
        <f>_xlfn.XLOOKUP(A470,'2023'!B:B,'2023'!AE:AE,"")</f>
        <v/>
      </c>
      <c r="H470" t="str">
        <f>_xlfn.XLOOKUP(A470,'2024'!B:B,'2024'!BW:BW,"")</f>
        <v/>
      </c>
      <c r="I470" t="str">
        <f>_xlfn.XLOOKUP(A470,'2024'!B:B,'2024'!AZ:AZ,"")</f>
        <v/>
      </c>
      <c r="J470">
        <f>_xlfn.XLOOKUP(A470,'2025'!A:A,'2025'!C:C,"")</f>
        <v>0</v>
      </c>
      <c r="K470">
        <f>_xlfn.XLOOKUP(A470,'2025'!A:A,'2025'!F:F,"")</f>
        <v>1</v>
      </c>
    </row>
    <row r="471" spans="1:11">
      <c r="A471" t="str">
        <v>Emirates Group</v>
      </c>
      <c r="B471" t="str">
        <f>_xlfn.XLOOKUP(A471,'2021'!A:A,'2021'!X:X,"")</f>
        <v/>
      </c>
      <c r="C471" t="str">
        <f>_xlfn.XLOOKUP(A471,'2021'!A:A,'2021'!V:V,"")</f>
        <v/>
      </c>
      <c r="D471" t="str">
        <f>_xlfn.XLOOKUP(A471,'2022'!A:A,'2022'!X:X,"")</f>
        <v/>
      </c>
      <c r="E471" t="str">
        <f>_xlfn.XLOOKUP(A471,'2022'!A:A,'2022'!W:W,"")</f>
        <v/>
      </c>
      <c r="F471" t="str">
        <f>_xlfn.XLOOKUP(A471,'2023'!B:B,'2023'!AF:AF,"")</f>
        <v/>
      </c>
      <c r="G471" t="str">
        <f>_xlfn.XLOOKUP(A471,'2023'!B:B,'2023'!AE:AE,"")</f>
        <v/>
      </c>
      <c r="H471" t="str">
        <f>_xlfn.XLOOKUP(A471,'2024'!B:B,'2024'!BW:BW,"")</f>
        <v/>
      </c>
      <c r="I471">
        <f>_xlfn.XLOOKUP(A471,'2024'!B:B,'2024'!AZ:AZ,"")</f>
        <v>0</v>
      </c>
      <c r="J471">
        <f>_xlfn.XLOOKUP(A471,'2025'!A:A,'2025'!C:C,"")</f>
        <v>0</v>
      </c>
      <c r="K471">
        <f>_xlfn.XLOOKUP(A471,'2025'!A:A,'2025'!F:F,"")</f>
        <v>0</v>
      </c>
    </row>
    <row r="472" spans="1:11">
      <c r="A472" t="str">
        <v>Beijing Jianlong Heavy Industry Group</v>
      </c>
      <c r="B472" t="str">
        <f>_xlfn.XLOOKUP(A472,'2021'!A:A,'2021'!X:X,"")</f>
        <v/>
      </c>
      <c r="C472" t="str">
        <f>_xlfn.XLOOKUP(A472,'2021'!A:A,'2021'!V:V,"")</f>
        <v/>
      </c>
      <c r="D472" t="str">
        <f>_xlfn.XLOOKUP(A472,'2022'!A:A,'2022'!X:X,"")</f>
        <v/>
      </c>
      <c r="E472" t="str">
        <f>_xlfn.XLOOKUP(A472,'2022'!A:A,'2022'!W:W,"")</f>
        <v/>
      </c>
      <c r="F472" t="str">
        <f>_xlfn.XLOOKUP(A472,'2023'!B:B,'2023'!AF:AF,"")</f>
        <v/>
      </c>
      <c r="G472" t="str">
        <f>_xlfn.XLOOKUP(A472,'2023'!B:B,'2023'!AE:AE,"")</f>
        <v/>
      </c>
      <c r="H472" t="str">
        <f>_xlfn.XLOOKUP(A472,'2024'!B:B,'2024'!BW:BW,"")</f>
        <v/>
      </c>
      <c r="I472">
        <f>_xlfn.XLOOKUP(A472,'2024'!B:B,'2024'!AZ:AZ,"")</f>
        <v>0</v>
      </c>
      <c r="J472">
        <f>_xlfn.XLOOKUP(A472,'2025'!A:A,'2025'!C:C,"")</f>
        <v>0</v>
      </c>
      <c r="K472">
        <f>_xlfn.XLOOKUP(A472,'2025'!A:A,'2025'!F:F,"")</f>
        <v>0</v>
      </c>
    </row>
    <row r="473" spans="1:11">
      <c r="A473" t="str">
        <v>Cummins</v>
      </c>
      <c r="B473" t="str">
        <f>_xlfn.XLOOKUP(A473,'2021'!A:A,'2021'!X:X,"")</f>
        <v/>
      </c>
      <c r="C473" t="str">
        <f>_xlfn.XLOOKUP(A473,'2021'!A:A,'2021'!V:V,"")</f>
        <v/>
      </c>
      <c r="D473" t="str">
        <f>_xlfn.XLOOKUP(A473,'2022'!A:A,'2022'!X:X,"")</f>
        <v/>
      </c>
      <c r="E473" t="str">
        <f>_xlfn.XLOOKUP(A473,'2022'!A:A,'2022'!W:W,"")</f>
        <v/>
      </c>
      <c r="F473" t="str">
        <f>_xlfn.XLOOKUP(A473,'2023'!B:B,'2023'!AF:AF,"")</f>
        <v/>
      </c>
      <c r="G473" t="str">
        <f>_xlfn.XLOOKUP(A473,'2023'!B:B,'2023'!AE:AE,"")</f>
        <v/>
      </c>
      <c r="H473">
        <f>_xlfn.XLOOKUP(A473,'2024'!B:B,'2024'!BW:BW,"")</f>
        <v>1</v>
      </c>
      <c r="I473">
        <f>_xlfn.XLOOKUP(A473,'2024'!B:B,'2024'!AZ:AZ,"")</f>
        <v>1</v>
      </c>
      <c r="J473">
        <f>_xlfn.XLOOKUP(A473,'2025'!A:A,'2025'!C:C,"")</f>
        <v>1</v>
      </c>
      <c r="K473">
        <f>_xlfn.XLOOKUP(A473,'2025'!A:A,'2025'!F:F,"")</f>
        <v>1</v>
      </c>
    </row>
    <row r="474" spans="1:11">
      <c r="A474" t="str">
        <v>China National Coal Group</v>
      </c>
      <c r="B474" t="str">
        <f>_xlfn.XLOOKUP(A474,'2021'!A:A,'2021'!X:X,"")</f>
        <v/>
      </c>
      <c r="C474" t="str">
        <f>_xlfn.XLOOKUP(A474,'2021'!A:A,'2021'!V:V,"")</f>
        <v/>
      </c>
      <c r="D474" t="str">
        <f>_xlfn.XLOOKUP(A474,'2022'!A:A,'2022'!X:X,"")</f>
        <v/>
      </c>
      <c r="E474" t="str">
        <f>_xlfn.XLOOKUP(A474,'2022'!A:A,'2022'!W:W,"")</f>
        <v/>
      </c>
      <c r="F474" t="str">
        <f>_xlfn.XLOOKUP(A474,'2023'!B:B,'2023'!AF:AF,"")</f>
        <v/>
      </c>
      <c r="G474" t="str">
        <f>_xlfn.XLOOKUP(A474,'2023'!B:B,'2023'!AE:AE,"")</f>
        <v/>
      </c>
      <c r="H474" t="str">
        <f>_xlfn.XLOOKUP(A474,'2024'!B:B,'2024'!BW:BW,"")</f>
        <v/>
      </c>
      <c r="I474">
        <f>_xlfn.XLOOKUP(A474,'2024'!B:B,'2024'!AZ:AZ,"")</f>
        <v>0</v>
      </c>
      <c r="J474">
        <f>_xlfn.XLOOKUP(A474,'2025'!A:A,'2025'!C:C,"")</f>
        <v>0</v>
      </c>
      <c r="K474">
        <f>_xlfn.XLOOKUP(A474,'2025'!A:A,'2025'!F:F,"")</f>
        <v>0</v>
      </c>
    </row>
    <row r="475" spans="1:11">
      <c r="A475" t="str">
        <v>Air France-KLM Group</v>
      </c>
      <c r="B475" t="str">
        <f>_xlfn.XLOOKUP(A475,'2021'!A:A,'2021'!X:X,"")</f>
        <v/>
      </c>
      <c r="C475" t="str">
        <f>_xlfn.XLOOKUP(A475,'2021'!A:A,'2021'!V:V,"")</f>
        <v/>
      </c>
      <c r="D475" t="str">
        <f>_xlfn.XLOOKUP(A475,'2022'!A:A,'2022'!X:X,"")</f>
        <v/>
      </c>
      <c r="E475" t="str">
        <f>_xlfn.XLOOKUP(A475,'2022'!A:A,'2022'!W:W,"")</f>
        <v/>
      </c>
      <c r="F475" t="str">
        <f>_xlfn.XLOOKUP(A475,'2023'!B:B,'2023'!AF:AF,"")</f>
        <v/>
      </c>
      <c r="G475" t="str">
        <f>_xlfn.XLOOKUP(A475,'2023'!B:B,'2023'!AE:AE,"")</f>
        <v/>
      </c>
      <c r="H475">
        <f>_xlfn.XLOOKUP(A475,'2024'!B:B,'2024'!BW:BW,"")</f>
        <v>1</v>
      </c>
      <c r="I475">
        <f>_xlfn.XLOOKUP(A475,'2024'!B:B,'2024'!AZ:AZ,"")</f>
        <v>1</v>
      </c>
      <c r="J475">
        <f>_xlfn.XLOOKUP(A475,'2025'!A:A,'2025'!C:C,"")</f>
        <v>1</v>
      </c>
      <c r="K475">
        <f>_xlfn.XLOOKUP(A475,'2025'!A:A,'2025'!F:F,"")</f>
        <v>1</v>
      </c>
    </row>
    <row r="476" spans="1:11">
      <c r="A476" t="str">
        <v>Sumitomo Life Insurance</v>
      </c>
      <c r="B476" t="str">
        <f>_xlfn.XLOOKUP(A476,'2021'!A:A,'2021'!X:X,"")</f>
        <v/>
      </c>
      <c r="C476">
        <f>_xlfn.XLOOKUP(A476,'2021'!A:A,'2021'!V:V,"")</f>
        <v>1</v>
      </c>
      <c r="D476" t="str">
        <f>_xlfn.XLOOKUP(A476,'2022'!A:A,'2022'!X:X,"")</f>
        <v/>
      </c>
      <c r="E476">
        <f>_xlfn.XLOOKUP(A476,'2022'!A:A,'2022'!W:W,"")</f>
        <v>1</v>
      </c>
      <c r="F476" t="str">
        <f>_xlfn.XLOOKUP(A476,'2023'!B:B,'2023'!AF:AF,"")</f>
        <v/>
      </c>
      <c r="G476">
        <f>_xlfn.XLOOKUP(A476,'2023'!B:B,'2023'!AE:AE,"")</f>
        <v>1</v>
      </c>
      <c r="H476" t="str">
        <f>_xlfn.XLOOKUP(A476,'2024'!B:B,'2024'!BW:BW,"")</f>
        <v/>
      </c>
      <c r="I476" t="str">
        <f>_xlfn.XLOOKUP(A476,'2024'!B:B,'2024'!AZ:AZ,"")</f>
        <v/>
      </c>
      <c r="J476">
        <f>_xlfn.XLOOKUP(A476,'2025'!A:A,'2025'!C:C,"")</f>
        <v>0</v>
      </c>
      <c r="K476">
        <f>_xlfn.XLOOKUP(A476,'2025'!A:A,'2025'!F:F,"")</f>
        <v>1</v>
      </c>
    </row>
    <row r="477" spans="1:11">
      <c r="A477" t="str">
        <v>Paccar</v>
      </c>
      <c r="B477" t="str">
        <f>_xlfn.XLOOKUP(A477,'2021'!A:A,'2021'!X:X,"")</f>
        <v/>
      </c>
      <c r="C477" t="str">
        <f>_xlfn.XLOOKUP(A477,'2021'!A:A,'2021'!V:V,"")</f>
        <v/>
      </c>
      <c r="D477" t="str">
        <f>_xlfn.XLOOKUP(A477,'2022'!A:A,'2022'!X:X,"")</f>
        <v/>
      </c>
      <c r="E477" t="str">
        <f>_xlfn.XLOOKUP(A477,'2022'!A:A,'2022'!W:W,"")</f>
        <v/>
      </c>
      <c r="F477" t="str">
        <f>_xlfn.XLOOKUP(A477,'2023'!B:B,'2023'!AF:AF,"")</f>
        <v/>
      </c>
      <c r="G477" t="str">
        <f>_xlfn.XLOOKUP(A477,'2023'!B:B,'2023'!AE:AE,"")</f>
        <v/>
      </c>
      <c r="H477">
        <f>_xlfn.XLOOKUP(A477,'2024'!B:B,'2024'!BW:BW,"")</f>
        <v>1</v>
      </c>
      <c r="I477">
        <f>_xlfn.XLOOKUP(A477,'2024'!B:B,'2024'!AZ:AZ,"")</f>
        <v>0</v>
      </c>
      <c r="J477">
        <f>_xlfn.XLOOKUP(A477,'2025'!A:A,'2025'!C:C,"")</f>
        <v>1</v>
      </c>
      <c r="K477">
        <f>_xlfn.XLOOKUP(A477,'2025'!A:A,'2025'!F:F,"")</f>
        <v>0</v>
      </c>
    </row>
    <row r="478" spans="1:11">
      <c r="A478" t="str">
        <v>Metro</v>
      </c>
      <c r="B478">
        <f>_xlfn.XLOOKUP(A478,'2021'!A:A,'2021'!X:X,"")</f>
        <v>1</v>
      </c>
      <c r="C478" t="str">
        <f>_xlfn.XLOOKUP(A478,'2021'!A:A,'2021'!V:V,"")</f>
        <v/>
      </c>
      <c r="D478">
        <f>_xlfn.XLOOKUP(A478,'2022'!A:A,'2022'!X:X,"")</f>
        <v>1</v>
      </c>
      <c r="E478" t="str">
        <f>_xlfn.XLOOKUP(A478,'2022'!A:A,'2022'!W:W,"")</f>
        <v/>
      </c>
      <c r="F478">
        <f>_xlfn.XLOOKUP(A478,'2023'!B:B,'2023'!AF:AF,"")</f>
        <v>1</v>
      </c>
      <c r="G478" t="str">
        <f>_xlfn.XLOOKUP(A478,'2023'!B:B,'2023'!AE:AE,"")</f>
        <v/>
      </c>
      <c r="H478">
        <f>_xlfn.XLOOKUP(A478,'2024'!B:B,'2024'!BW:BW,"")</f>
        <v>1</v>
      </c>
      <c r="I478">
        <f>_xlfn.XLOOKUP(A478,'2024'!B:B,'2024'!AZ:AZ,"")</f>
        <v>0</v>
      </c>
      <c r="J478">
        <f>_xlfn.XLOOKUP(A478,'2025'!A:A,'2025'!C:C,"")</f>
        <v>0</v>
      </c>
      <c r="K478">
        <f>_xlfn.XLOOKUP(A478,'2025'!A:A,'2025'!F:F,"")</f>
        <v>0</v>
      </c>
    </row>
    <row r="479" spans="1:11">
      <c r="A479" t="str">
        <v>BAE Systems</v>
      </c>
      <c r="B479" t="str">
        <f>_xlfn.XLOOKUP(A479,'2021'!A:A,'2021'!X:X,"")</f>
        <v/>
      </c>
      <c r="C479">
        <f>_xlfn.XLOOKUP(A479,'2021'!A:A,'2021'!V:V,"")</f>
        <v>1</v>
      </c>
      <c r="D479" t="str">
        <f>_xlfn.XLOOKUP(A479,'2022'!A:A,'2022'!X:X,"")</f>
        <v/>
      </c>
      <c r="E479" t="str">
        <f>_xlfn.XLOOKUP(A479,'2022'!A:A,'2022'!W:W,"")</f>
        <v/>
      </c>
      <c r="F479" t="str">
        <f>_xlfn.XLOOKUP(A479,'2023'!B:B,'2023'!AF:AF,"")</f>
        <v/>
      </c>
      <c r="G479" t="str">
        <f>_xlfn.XLOOKUP(A479,'2023'!B:B,'2023'!AE:AE,"")</f>
        <v/>
      </c>
      <c r="H479" t="str">
        <f>_xlfn.XLOOKUP(A479,'2024'!B:B,'2024'!BW:BW,"")</f>
        <v/>
      </c>
      <c r="I479" t="str">
        <f>_xlfn.XLOOKUP(A479,'2024'!B:B,'2024'!AZ:AZ,"")</f>
        <v/>
      </c>
      <c r="J479">
        <f>_xlfn.XLOOKUP(A479,'2025'!A:A,'2025'!C:C,"")</f>
        <v>1</v>
      </c>
      <c r="K479">
        <f>_xlfn.XLOOKUP(A479,'2025'!A:A,'2025'!F:F,"")</f>
        <v>1</v>
      </c>
    </row>
    <row r="480" spans="1:11">
      <c r="A480" t="str">
        <v>Tongwei Group</v>
      </c>
      <c r="B480" t="str">
        <f>_xlfn.XLOOKUP(A480,'2021'!A:A,'2021'!X:X,"")</f>
        <v/>
      </c>
      <c r="C480" t="str">
        <f>_xlfn.XLOOKUP(A480,'2021'!A:A,'2021'!V:V,"")</f>
        <v/>
      </c>
      <c r="D480" t="str">
        <f>_xlfn.XLOOKUP(A480,'2022'!A:A,'2022'!X:X,"")</f>
        <v/>
      </c>
      <c r="E480" t="str">
        <f>_xlfn.XLOOKUP(A480,'2022'!A:A,'2022'!W:W,"")</f>
        <v/>
      </c>
      <c r="F480" t="str">
        <f>_xlfn.XLOOKUP(A480,'2023'!B:B,'2023'!AF:AF,"")</f>
        <v/>
      </c>
      <c r="G480" t="str">
        <f>_xlfn.XLOOKUP(A480,'2023'!B:B,'2023'!AE:AE,"")</f>
        <v/>
      </c>
      <c r="H480" t="str">
        <f>_xlfn.XLOOKUP(A480,'2024'!B:B,'2024'!BW:BW,"")</f>
        <v/>
      </c>
      <c r="I480">
        <f>_xlfn.XLOOKUP(A480,'2024'!B:B,'2024'!AZ:AZ,"")</f>
        <v>0</v>
      </c>
      <c r="J480">
        <f>_xlfn.XLOOKUP(A480,'2025'!A:A,'2025'!C:C,"")</f>
        <v>0</v>
      </c>
      <c r="K480">
        <f>_xlfn.XLOOKUP(A480,'2025'!A:A,'2025'!F:F,"")</f>
        <v>0</v>
      </c>
    </row>
    <row r="481" spans="1:11">
      <c r="A481" t="str">
        <v>Greenland Holding Group</v>
      </c>
      <c r="B481" t="str">
        <f>_xlfn.XLOOKUP(A481,'2021'!A:A,'2021'!X:X,"")</f>
        <v/>
      </c>
      <c r="C481" t="str">
        <f>_xlfn.XLOOKUP(A481,'2021'!A:A,'2021'!V:V,"")</f>
        <v/>
      </c>
      <c r="D481" t="str">
        <f>_xlfn.XLOOKUP(A481,'2022'!A:A,'2022'!X:X,"")</f>
        <v/>
      </c>
      <c r="E481" t="str">
        <f>_xlfn.XLOOKUP(A481,'2022'!A:A,'2022'!W:W,"")</f>
        <v/>
      </c>
      <c r="F481" t="str">
        <f>_xlfn.XLOOKUP(A481,'2023'!B:B,'2023'!AF:AF,"")</f>
        <v/>
      </c>
      <c r="G481" t="str">
        <f>_xlfn.XLOOKUP(A481,'2023'!B:B,'2023'!AE:AE,"")</f>
        <v/>
      </c>
      <c r="H481" t="str">
        <f>_xlfn.XLOOKUP(A481,'2024'!B:B,'2024'!BW:BW,"")</f>
        <v/>
      </c>
      <c r="I481">
        <f>_xlfn.XLOOKUP(A481,'2024'!B:B,'2024'!AZ:AZ,"")</f>
        <v>0</v>
      </c>
      <c r="J481">
        <f>_xlfn.XLOOKUP(A481,'2025'!A:A,'2025'!C:C,"")</f>
        <v>0</v>
      </c>
      <c r="K481">
        <f>_xlfn.XLOOKUP(A481,'2025'!A:A,'2025'!F:F,"")</f>
        <v>0</v>
      </c>
    </row>
    <row r="482" spans="1:11">
      <c r="A482" t="str">
        <v>China National Aviation Fuel Group</v>
      </c>
      <c r="B482" t="str">
        <f>_xlfn.XLOOKUP(A482,'2021'!A:A,'2021'!X:X,"")</f>
        <v/>
      </c>
      <c r="C482" t="str">
        <f>_xlfn.XLOOKUP(A482,'2021'!A:A,'2021'!V:V,"")</f>
        <v/>
      </c>
      <c r="D482" t="str">
        <f>_xlfn.XLOOKUP(A482,'2022'!A:A,'2022'!X:X,"")</f>
        <v/>
      </c>
      <c r="E482" t="str">
        <f>_xlfn.XLOOKUP(A482,'2022'!A:A,'2022'!W:W,"")</f>
        <v/>
      </c>
      <c r="F482" t="str">
        <f>_xlfn.XLOOKUP(A482,'2023'!B:B,'2023'!AF:AF,"")</f>
        <v/>
      </c>
      <c r="G482" t="str">
        <f>_xlfn.XLOOKUP(A482,'2023'!B:B,'2023'!AE:AE,"")</f>
        <v/>
      </c>
      <c r="H482" t="str">
        <f>_xlfn.XLOOKUP(A482,'2024'!B:B,'2024'!BW:BW,"")</f>
        <v/>
      </c>
      <c r="I482">
        <f>_xlfn.XLOOKUP(A482,'2024'!B:B,'2024'!AZ:AZ,"")</f>
        <v>0</v>
      </c>
      <c r="J482">
        <f>_xlfn.XLOOKUP(A482,'2025'!A:A,'2025'!C:C,"")</f>
        <v>0</v>
      </c>
      <c r="K482">
        <f>_xlfn.XLOOKUP(A482,'2025'!A:A,'2025'!F:F,"")</f>
        <v>0</v>
      </c>
    </row>
    <row r="483" spans="1:11">
      <c r="A483" t="str">
        <v>Amgen</v>
      </c>
      <c r="B483" t="str">
        <f>_xlfn.XLOOKUP(A483,'2021'!A:A,'2021'!X:X,"")</f>
        <v/>
      </c>
      <c r="C483" t="str">
        <f>_xlfn.XLOOKUP(A483,'2021'!A:A,'2021'!V:V,"")</f>
        <v/>
      </c>
      <c r="D483" t="str">
        <f>_xlfn.XLOOKUP(A483,'2022'!A:A,'2022'!X:X,"")</f>
        <v/>
      </c>
      <c r="E483" t="str">
        <f>_xlfn.XLOOKUP(A483,'2022'!A:A,'2022'!W:W,"")</f>
        <v/>
      </c>
      <c r="F483" t="str">
        <f>_xlfn.XLOOKUP(A483,'2023'!B:B,'2023'!AF:AF,"")</f>
        <v/>
      </c>
      <c r="G483" t="str">
        <f>_xlfn.XLOOKUP(A483,'2023'!B:B,'2023'!AE:AE,"")</f>
        <v/>
      </c>
      <c r="H483" t="str">
        <f>_xlfn.XLOOKUP(A483,'2024'!B:B,'2024'!BW:BW,"")</f>
        <v/>
      </c>
      <c r="I483" t="str">
        <f>_xlfn.XLOOKUP(A483,'2024'!B:B,'2024'!AZ:AZ,"")</f>
        <v/>
      </c>
      <c r="J483">
        <f>_xlfn.XLOOKUP(A483,'2025'!A:A,'2025'!C:C,"")</f>
        <v>1</v>
      </c>
      <c r="K483">
        <f>_xlfn.XLOOKUP(A483,'2025'!A:A,'2025'!F:F,"")</f>
        <v>0</v>
      </c>
    </row>
    <row r="484" spans="1:11">
      <c r="A484" t="str">
        <v>Hunan Iron &amp; Steel Group</v>
      </c>
      <c r="B484" t="str">
        <f>_xlfn.XLOOKUP(A484,'2021'!A:A,'2021'!X:X,"")</f>
        <v/>
      </c>
      <c r="C484" t="str">
        <f>_xlfn.XLOOKUP(A484,'2021'!A:A,'2021'!V:V,"")</f>
        <v/>
      </c>
      <c r="D484" t="str">
        <f>_xlfn.XLOOKUP(A484,'2022'!A:A,'2022'!X:X,"")</f>
        <v/>
      </c>
      <c r="E484" t="str">
        <f>_xlfn.XLOOKUP(A484,'2022'!A:A,'2022'!W:W,"")</f>
        <v/>
      </c>
      <c r="F484" t="str">
        <f>_xlfn.XLOOKUP(A484,'2023'!B:B,'2023'!AF:AF,"")</f>
        <v/>
      </c>
      <c r="G484" t="str">
        <f>_xlfn.XLOOKUP(A484,'2023'!B:B,'2023'!AE:AE,"")</f>
        <v/>
      </c>
      <c r="H484" t="str">
        <f>_xlfn.XLOOKUP(A484,'2024'!B:B,'2024'!BW:BW,"")</f>
        <v/>
      </c>
      <c r="I484">
        <f>_xlfn.XLOOKUP(A484,'2024'!B:B,'2024'!AZ:AZ,"")</f>
        <v>0</v>
      </c>
      <c r="J484">
        <f>_xlfn.XLOOKUP(A484,'2025'!A:A,'2025'!C:C,"")</f>
        <v>0</v>
      </c>
      <c r="K484">
        <f>_xlfn.XLOOKUP(A484,'2025'!A:A,'2025'!F:F,"")</f>
        <v>0</v>
      </c>
    </row>
    <row r="485" spans="1:11">
      <c r="A485" t="str">
        <v>St. James's Place</v>
      </c>
      <c r="B485" t="str">
        <f>_xlfn.XLOOKUP(A485,'2021'!A:A,'2021'!X:X,"")</f>
        <v/>
      </c>
      <c r="C485" t="str">
        <f>_xlfn.XLOOKUP(A485,'2021'!A:A,'2021'!V:V,"")</f>
        <v/>
      </c>
      <c r="D485" t="str">
        <f>_xlfn.XLOOKUP(A485,'2022'!A:A,'2022'!X:X,"")</f>
        <v/>
      </c>
      <c r="E485" t="str">
        <f>_xlfn.XLOOKUP(A485,'2022'!A:A,'2022'!W:W,"")</f>
        <v/>
      </c>
      <c r="F485" t="str">
        <f>_xlfn.XLOOKUP(A485,'2023'!B:B,'2023'!AF:AF,"")</f>
        <v/>
      </c>
      <c r="G485" t="str">
        <f>_xlfn.XLOOKUP(A485,'2023'!B:B,'2023'!AE:AE,"")</f>
        <v/>
      </c>
      <c r="H485" t="str">
        <f>_xlfn.XLOOKUP(A485,'2024'!B:B,'2024'!BW:BW,"")</f>
        <v/>
      </c>
      <c r="I485" t="str">
        <f>_xlfn.XLOOKUP(A485,'2024'!B:B,'2024'!AZ:AZ,"")</f>
        <v/>
      </c>
      <c r="J485">
        <f>_xlfn.XLOOKUP(A485,'2025'!A:A,'2025'!C:C,"")</f>
        <v>0</v>
      </c>
      <c r="K485">
        <f>_xlfn.XLOOKUP(A485,'2025'!A:A,'2025'!F:F,"")</f>
        <v>1</v>
      </c>
    </row>
    <row r="486" spans="1:11">
      <c r="A486" t="str">
        <v>PBF Energy</v>
      </c>
      <c r="B486" t="str">
        <f>_xlfn.XLOOKUP(A486,'2021'!A:A,'2021'!X:X,"")</f>
        <v/>
      </c>
      <c r="C486" t="str">
        <f>_xlfn.XLOOKUP(A486,'2021'!A:A,'2021'!V:V,"")</f>
        <v/>
      </c>
      <c r="D486" t="str">
        <f>_xlfn.XLOOKUP(A486,'2022'!A:A,'2022'!X:X,"")</f>
        <v/>
      </c>
      <c r="E486" t="str">
        <f>_xlfn.XLOOKUP(A486,'2022'!A:A,'2022'!W:W,"")</f>
        <v/>
      </c>
      <c r="F486" t="str">
        <f>_xlfn.XLOOKUP(A486,'2023'!B:B,'2023'!AF:AF,"")</f>
        <v/>
      </c>
      <c r="G486" t="str">
        <f>_xlfn.XLOOKUP(A486,'2023'!B:B,'2023'!AE:AE,"")</f>
        <v/>
      </c>
      <c r="H486" t="str">
        <f>_xlfn.XLOOKUP(A486,'2024'!B:B,'2024'!BW:BW,"")</f>
        <v/>
      </c>
      <c r="I486">
        <f>_xlfn.XLOOKUP(A486,'2024'!B:B,'2024'!AZ:AZ,"")</f>
        <v>0</v>
      </c>
      <c r="J486">
        <f>_xlfn.XLOOKUP(A486,'2025'!A:A,'2025'!C:C,"")</f>
        <v>0</v>
      </c>
      <c r="K486">
        <f>_xlfn.XLOOKUP(A486,'2025'!A:A,'2025'!F:F,"")</f>
        <v>0</v>
      </c>
    </row>
    <row r="487" spans="1:11">
      <c r="A487" t="str">
        <v>British American Tobacco</v>
      </c>
      <c r="B487">
        <f>_xlfn.XLOOKUP(A487,'2021'!A:A,'2021'!X:X,"")</f>
        <v>1</v>
      </c>
      <c r="C487" t="str">
        <f>_xlfn.XLOOKUP(A487,'2021'!A:A,'2021'!V:V,"")</f>
        <v/>
      </c>
      <c r="D487">
        <f>_xlfn.XLOOKUP(A487,'2022'!A:A,'2022'!X:X,"")</f>
        <v>1</v>
      </c>
      <c r="E487">
        <f>_xlfn.XLOOKUP(A487,'2022'!A:A,'2022'!W:W,"")</f>
        <v>1</v>
      </c>
      <c r="F487">
        <f>_xlfn.XLOOKUP(A487,'2023'!B:B,'2023'!AF:AF,"")</f>
        <v>1</v>
      </c>
      <c r="G487">
        <f>_xlfn.XLOOKUP(A487,'2023'!B:B,'2023'!AE:AE,"")</f>
        <v>1</v>
      </c>
      <c r="H487">
        <f>_xlfn.XLOOKUP(A487,'2024'!B:B,'2024'!BW:BW,"")</f>
        <v>1</v>
      </c>
      <c r="I487">
        <f>_xlfn.XLOOKUP(A487,'2024'!B:B,'2024'!AZ:AZ,"")</f>
        <v>1</v>
      </c>
      <c r="J487">
        <f>_xlfn.XLOOKUP(A487,'2025'!A:A,'2025'!C:C,"")</f>
        <v>1</v>
      </c>
      <c r="K487">
        <f>_xlfn.XLOOKUP(A487,'2025'!A:A,'2025'!F:F,"")</f>
        <v>1</v>
      </c>
    </row>
    <row r="488" spans="1:11">
      <c r="A488" t="str">
        <v>Linde</v>
      </c>
      <c r="B488" t="str">
        <f>_xlfn.XLOOKUP(A488,'2021'!A:A,'2021'!X:X,"")</f>
        <v/>
      </c>
      <c r="C488" t="str">
        <f>_xlfn.XLOOKUP(A488,'2021'!A:A,'2021'!V:V,"")</f>
        <v/>
      </c>
      <c r="D488" t="str">
        <f>_xlfn.XLOOKUP(A488,'2022'!A:A,'2022'!X:X,"")</f>
        <v/>
      </c>
      <c r="E488" t="str">
        <f>_xlfn.XLOOKUP(A488,'2022'!A:A,'2022'!W:W,"")</f>
        <v/>
      </c>
      <c r="F488">
        <f>_xlfn.XLOOKUP(A488,'2023'!B:B,'2023'!AF:AF,"")</f>
        <v>1</v>
      </c>
      <c r="G488" t="str">
        <f>_xlfn.XLOOKUP(A488,'2023'!B:B,'2023'!AE:AE,"")</f>
        <v/>
      </c>
      <c r="H488">
        <f>_xlfn.XLOOKUP(A488,'2024'!B:B,'2024'!BW:BW,"")</f>
        <v>1</v>
      </c>
      <c r="I488">
        <f>_xlfn.XLOOKUP(A488,'2024'!B:B,'2024'!AZ:AZ,"")</f>
        <v>0</v>
      </c>
      <c r="J488">
        <f>_xlfn.XLOOKUP(A488,'2025'!A:A,'2025'!C:C,"")</f>
        <v>1</v>
      </c>
      <c r="K488">
        <f>_xlfn.XLOOKUP(A488,'2025'!A:A,'2025'!F:F,"")</f>
        <v>0</v>
      </c>
    </row>
    <row r="489" spans="1:11">
      <c r="A489" t="str">
        <v>Mitsubishi Heavy Industries</v>
      </c>
      <c r="B489" t="str">
        <f>_xlfn.XLOOKUP(A489,'2021'!A:A,'2021'!X:X,"")</f>
        <v/>
      </c>
      <c r="C489" t="str">
        <f>_xlfn.XLOOKUP(A489,'2021'!A:A,'2021'!V:V,"")</f>
        <v/>
      </c>
      <c r="D489" t="str">
        <f>_xlfn.XLOOKUP(A489,'2022'!A:A,'2022'!X:X,"")</f>
        <v/>
      </c>
      <c r="E489">
        <f>_xlfn.XLOOKUP(A489,'2022'!A:A,'2022'!W:W,"")</f>
        <v>1</v>
      </c>
      <c r="F489" t="str">
        <f>_xlfn.XLOOKUP(A489,'2023'!B:B,'2023'!AF:AF,"")</f>
        <v/>
      </c>
      <c r="G489" t="str">
        <f>_xlfn.XLOOKUP(A489,'2023'!B:B,'2023'!AE:AE,"")</f>
        <v/>
      </c>
      <c r="H489" t="str">
        <f>_xlfn.XLOOKUP(A489,'2024'!B:B,'2024'!BW:BW,"")</f>
        <v/>
      </c>
      <c r="I489">
        <f>_xlfn.XLOOKUP(A489,'2024'!B:B,'2024'!AZ:AZ,"")</f>
        <v>1</v>
      </c>
      <c r="J489">
        <f>_xlfn.XLOOKUP(A489,'2025'!A:A,'2025'!C:C,"")</f>
        <v>0</v>
      </c>
      <c r="K489">
        <f>_xlfn.XLOOKUP(A489,'2025'!A:A,'2025'!F:F,"")</f>
        <v>1</v>
      </c>
    </row>
    <row r="490" spans="1:11">
      <c r="A490" t="str">
        <v>Guangxi Investment Group</v>
      </c>
      <c r="B490" t="str">
        <f>_xlfn.XLOOKUP(A490,'2021'!A:A,'2021'!X:X,"")</f>
        <v/>
      </c>
      <c r="C490" t="str">
        <f>_xlfn.XLOOKUP(A490,'2021'!A:A,'2021'!V:V,"")</f>
        <v/>
      </c>
      <c r="D490" t="str">
        <f>_xlfn.XLOOKUP(A490,'2022'!A:A,'2022'!X:X,"")</f>
        <v/>
      </c>
      <c r="E490" t="str">
        <f>_xlfn.XLOOKUP(A490,'2022'!A:A,'2022'!W:W,"")</f>
        <v/>
      </c>
      <c r="F490" t="str">
        <f>_xlfn.XLOOKUP(A490,'2023'!B:B,'2023'!AF:AF,"")</f>
        <v/>
      </c>
      <c r="G490" t="str">
        <f>_xlfn.XLOOKUP(A490,'2023'!B:B,'2023'!AE:AE,"")</f>
        <v/>
      </c>
      <c r="H490" t="str">
        <f>_xlfn.XLOOKUP(A490,'2024'!B:B,'2024'!BW:BW,"")</f>
        <v/>
      </c>
      <c r="I490">
        <f>_xlfn.XLOOKUP(A490,'2024'!B:B,'2024'!AZ:AZ,"")</f>
        <v>0</v>
      </c>
      <c r="J490">
        <f>_xlfn.XLOOKUP(A490,'2025'!A:A,'2025'!C:C,"")</f>
        <v>0</v>
      </c>
      <c r="K490">
        <f>_xlfn.XLOOKUP(A490,'2025'!A:A,'2025'!F:F,"")</f>
        <v>0</v>
      </c>
    </row>
    <row r="491" spans="1:11">
      <c r="A491" t="str">
        <v>GuideWell Mutual Holding</v>
      </c>
      <c r="B491" t="str">
        <f>_xlfn.XLOOKUP(A491,'2021'!A:A,'2021'!X:X,"")</f>
        <v/>
      </c>
      <c r="C491" t="str">
        <f>_xlfn.XLOOKUP(A491,'2021'!A:A,'2021'!V:V,"")</f>
        <v/>
      </c>
      <c r="D491" t="str">
        <f>_xlfn.XLOOKUP(A491,'2022'!A:A,'2022'!X:X,"")</f>
        <v/>
      </c>
      <c r="E491" t="str">
        <f>_xlfn.XLOOKUP(A491,'2022'!A:A,'2022'!W:W,"")</f>
        <v/>
      </c>
      <c r="F491" t="str">
        <f>_xlfn.XLOOKUP(A491,'2023'!B:B,'2023'!AF:AF,"")</f>
        <v/>
      </c>
      <c r="G491" t="str">
        <f>_xlfn.XLOOKUP(A491,'2023'!B:B,'2023'!AE:AE,"")</f>
        <v/>
      </c>
      <c r="H491" t="str">
        <f>_xlfn.XLOOKUP(A491,'2024'!B:B,'2024'!BW:BW,"")</f>
        <v/>
      </c>
      <c r="I491" t="str">
        <f>_xlfn.XLOOKUP(A491,'2024'!B:B,'2024'!AZ:AZ,"")</f>
        <v/>
      </c>
      <c r="J491">
        <f>_xlfn.XLOOKUP(A491,'2025'!A:A,'2025'!C:C,"")</f>
        <v>0</v>
      </c>
      <c r="K491">
        <f>_xlfn.XLOOKUP(A491,'2025'!A:A,'2025'!F:F,"")</f>
        <v>0</v>
      </c>
    </row>
    <row r="492" spans="1:11">
      <c r="A492" t="str">
        <v>Mazda Motor</v>
      </c>
      <c r="B492" t="str">
        <f>_xlfn.XLOOKUP(A492,'2021'!A:A,'2021'!X:X,"")</f>
        <v/>
      </c>
      <c r="C492" t="str">
        <f>_xlfn.XLOOKUP(A492,'2021'!A:A,'2021'!V:V,"")</f>
        <v/>
      </c>
      <c r="D492" t="str">
        <f>_xlfn.XLOOKUP(A492,'2022'!A:A,'2022'!X:X,"")</f>
        <v/>
      </c>
      <c r="E492" t="str">
        <f>_xlfn.XLOOKUP(A492,'2022'!A:A,'2022'!W:W,"")</f>
        <v/>
      </c>
      <c r="F492" t="str">
        <f>_xlfn.XLOOKUP(A492,'2023'!B:B,'2023'!AF:AF,"")</f>
        <v/>
      </c>
      <c r="G492" t="str">
        <f>_xlfn.XLOOKUP(A492,'2023'!B:B,'2023'!AE:AE,"")</f>
        <v/>
      </c>
      <c r="H492" t="str">
        <f>_xlfn.XLOOKUP(A492,'2024'!B:B,'2024'!BW:BW,"")</f>
        <v/>
      </c>
      <c r="I492">
        <f>_xlfn.XLOOKUP(A492,'2024'!B:B,'2024'!AZ:AZ,"")</f>
        <v>0</v>
      </c>
      <c r="J492">
        <f>_xlfn.XLOOKUP(A492,'2025'!A:A,'2025'!C:C,"")</f>
        <v>0</v>
      </c>
      <c r="K492">
        <f>_xlfn.XLOOKUP(A492,'2025'!A:A,'2025'!F:F,"")</f>
        <v>0</v>
      </c>
    </row>
    <row r="493" spans="1:11">
      <c r="A493" t="str">
        <v>ABB</v>
      </c>
      <c r="B493">
        <f>_xlfn.XLOOKUP(A493,'2021'!A:A,'2021'!X:X,"")</f>
        <v>1</v>
      </c>
      <c r="C493" t="str">
        <f>_xlfn.XLOOKUP(A493,'2021'!A:A,'2021'!V:V,"")</f>
        <v/>
      </c>
      <c r="D493">
        <f>_xlfn.XLOOKUP(A493,'2022'!A:A,'2022'!X:X,"")</f>
        <v>1</v>
      </c>
      <c r="E493" t="str">
        <f>_xlfn.XLOOKUP(A493,'2022'!A:A,'2022'!W:W,"")</f>
        <v/>
      </c>
      <c r="F493" t="str">
        <f>_xlfn.XLOOKUP(A493,'2023'!B:B,'2023'!AF:AF,"")</f>
        <v/>
      </c>
      <c r="G493" t="str">
        <f>_xlfn.XLOOKUP(A493,'2023'!B:B,'2023'!AE:AE,"")</f>
        <v/>
      </c>
      <c r="H493">
        <f>_xlfn.XLOOKUP(A493,'2024'!B:B,'2024'!BW:BW,"")</f>
        <v>1</v>
      </c>
      <c r="I493">
        <f>_xlfn.XLOOKUP(A493,'2024'!B:B,'2024'!AZ:AZ,"")</f>
        <v>1</v>
      </c>
      <c r="J493">
        <f>_xlfn.XLOOKUP(A493,'2025'!A:A,'2025'!C:C,"")</f>
        <v>1</v>
      </c>
      <c r="K493">
        <f>_xlfn.XLOOKUP(A493,'2025'!A:A,'2025'!F:F,"")</f>
        <v>1</v>
      </c>
    </row>
    <row r="494" spans="1:11">
      <c r="A494" t="str">
        <v>Magnit</v>
      </c>
      <c r="B494" t="str">
        <f>_xlfn.XLOOKUP(A494,'2021'!A:A,'2021'!X:X,"")</f>
        <v/>
      </c>
      <c r="C494" t="str">
        <f>_xlfn.XLOOKUP(A494,'2021'!A:A,'2021'!V:V,"")</f>
        <v/>
      </c>
      <c r="D494" t="str">
        <f>_xlfn.XLOOKUP(A494,'2022'!A:A,'2022'!X:X,"")</f>
        <v/>
      </c>
      <c r="E494" t="str">
        <f>_xlfn.XLOOKUP(A494,'2022'!A:A,'2022'!W:W,"")</f>
        <v/>
      </c>
      <c r="F494" t="str">
        <f>_xlfn.XLOOKUP(A494,'2023'!B:B,'2023'!AF:AF,"")</f>
        <v/>
      </c>
      <c r="G494" t="str">
        <f>_xlfn.XLOOKUP(A494,'2023'!B:B,'2023'!AE:AE,"")</f>
        <v/>
      </c>
      <c r="H494" t="str">
        <f>_xlfn.XLOOKUP(A494,'2024'!B:B,'2024'!BW:BW,"")</f>
        <v/>
      </c>
      <c r="I494" t="str">
        <f>_xlfn.XLOOKUP(A494,'2024'!B:B,'2024'!AZ:AZ,"")</f>
        <v/>
      </c>
      <c r="J494">
        <f>_xlfn.XLOOKUP(A494,'2025'!A:A,'2025'!C:C,"")</f>
        <v>1</v>
      </c>
      <c r="K494">
        <f>_xlfn.XLOOKUP(A494,'2025'!A:A,'2025'!F:F,"")</f>
        <v>1</v>
      </c>
    </row>
    <row r="495" spans="1:11">
      <c r="A495" t="str">
        <v>CPC</v>
      </c>
      <c r="B495" t="str">
        <f>_xlfn.XLOOKUP(A495,'2021'!A:A,'2021'!X:X,"")</f>
        <v/>
      </c>
      <c r="C495" t="str">
        <f>_xlfn.XLOOKUP(A495,'2021'!A:A,'2021'!V:V,"")</f>
        <v/>
      </c>
      <c r="D495" t="str">
        <f>_xlfn.XLOOKUP(A495,'2022'!A:A,'2022'!X:X,"")</f>
        <v/>
      </c>
      <c r="E495" t="str">
        <f>_xlfn.XLOOKUP(A495,'2022'!A:A,'2022'!W:W,"")</f>
        <v/>
      </c>
      <c r="F495" t="str">
        <f>_xlfn.XLOOKUP(A495,'2023'!B:B,'2023'!AF:AF,"")</f>
        <v/>
      </c>
      <c r="G495" t="str">
        <f>_xlfn.XLOOKUP(A495,'2023'!B:B,'2023'!AE:AE,"")</f>
        <v/>
      </c>
      <c r="H495" t="str">
        <f>_xlfn.XLOOKUP(A495,'2024'!B:B,'2024'!BW:BW,"")</f>
        <v/>
      </c>
      <c r="I495">
        <f>_xlfn.XLOOKUP(A495,'2024'!B:B,'2024'!AZ:AZ,"")</f>
        <v>1</v>
      </c>
      <c r="J495">
        <f>_xlfn.XLOOKUP(A495,'2025'!A:A,'2025'!C:C,"")</f>
        <v>0</v>
      </c>
      <c r="K495">
        <f>_xlfn.XLOOKUP(A495,'2025'!A:A,'2025'!F:F,"")</f>
        <v>1</v>
      </c>
    </row>
    <row r="496" spans="1:11">
      <c r="A496" t="str">
        <v>Ecopetrol</v>
      </c>
      <c r="B496" t="str">
        <f>_xlfn.XLOOKUP(A496,'2021'!A:A,'2021'!X:X,"")</f>
        <v/>
      </c>
      <c r="C496" t="str">
        <f>_xlfn.XLOOKUP(A496,'2021'!A:A,'2021'!V:V,"")</f>
        <v/>
      </c>
      <c r="D496" t="str">
        <f>_xlfn.XLOOKUP(A496,'2022'!A:A,'2022'!X:X,"")</f>
        <v/>
      </c>
      <c r="E496" t="str">
        <f>_xlfn.XLOOKUP(A496,'2022'!A:A,'2022'!W:W,"")</f>
        <v/>
      </c>
      <c r="F496" t="str">
        <f>_xlfn.XLOOKUP(A496,'2023'!B:B,'2023'!AF:AF,"")</f>
        <v/>
      </c>
      <c r="G496">
        <f>_xlfn.XLOOKUP(A496,'2023'!B:B,'2023'!AE:AE,"")</f>
        <v>1</v>
      </c>
      <c r="H496" t="str">
        <f>_xlfn.XLOOKUP(A496,'2024'!B:B,'2024'!BW:BW,"")</f>
        <v/>
      </c>
      <c r="I496">
        <f>_xlfn.XLOOKUP(A496,'2024'!B:B,'2024'!AZ:AZ,"")</f>
        <v>1</v>
      </c>
      <c r="J496">
        <f>_xlfn.XLOOKUP(A496,'2025'!A:A,'2025'!C:C,"")</f>
        <v>0</v>
      </c>
      <c r="K496">
        <f>_xlfn.XLOOKUP(A496,'2025'!A:A,'2025'!F:F,"")</f>
        <v>1</v>
      </c>
    </row>
    <row r="497" spans="1:11">
      <c r="A497" t="str">
        <v>Wistron</v>
      </c>
      <c r="B497" t="str">
        <f>_xlfn.XLOOKUP(A497,'2021'!A:A,'2021'!X:X,"")</f>
        <v/>
      </c>
      <c r="C497" t="str">
        <f>_xlfn.XLOOKUP(A497,'2021'!A:A,'2021'!V:V,"")</f>
        <v/>
      </c>
      <c r="D497" t="str">
        <f>_xlfn.XLOOKUP(A497,'2022'!A:A,'2022'!X:X,"")</f>
        <v/>
      </c>
      <c r="E497" t="str">
        <f>_xlfn.XLOOKUP(A497,'2022'!A:A,'2022'!W:W,"")</f>
        <v/>
      </c>
      <c r="F497" t="str">
        <f>_xlfn.XLOOKUP(A497,'2023'!B:B,'2023'!AF:AF,"")</f>
        <v/>
      </c>
      <c r="G497" t="str">
        <f>_xlfn.XLOOKUP(A497,'2023'!B:B,'2023'!AE:AE,"")</f>
        <v/>
      </c>
      <c r="H497" t="str">
        <f>_xlfn.XLOOKUP(A497,'2024'!B:B,'2024'!BW:BW,"")</f>
        <v/>
      </c>
      <c r="I497" t="str">
        <f>_xlfn.XLOOKUP(A497,'2024'!B:B,'2024'!AZ:AZ,"")</f>
        <v/>
      </c>
      <c r="J497">
        <f>_xlfn.XLOOKUP(A497,'2025'!A:A,'2025'!C:C,"")</f>
        <v>1</v>
      </c>
      <c r="K497">
        <f>_xlfn.XLOOKUP(A497,'2025'!A:A,'2025'!F:F,"")</f>
        <v>1</v>
      </c>
    </row>
    <row r="498" spans="1:11">
      <c r="A498" t="str">
        <v>Medtronic</v>
      </c>
      <c r="B498" t="str">
        <f>_xlfn.XLOOKUP(A498,'2021'!A:A,'2021'!X:X,"")</f>
        <v/>
      </c>
      <c r="C498" t="str">
        <f>_xlfn.XLOOKUP(A498,'2021'!A:A,'2021'!V:V,"")</f>
        <v/>
      </c>
      <c r="D498" t="str">
        <f>_xlfn.XLOOKUP(A498,'2022'!A:A,'2022'!X:X,"")</f>
        <v/>
      </c>
      <c r="E498">
        <f>_xlfn.XLOOKUP(A498,'2022'!A:A,'2022'!W:W,"")</f>
        <v>1</v>
      </c>
      <c r="F498" t="str">
        <f>_xlfn.XLOOKUP(A498,'2023'!B:B,'2023'!AF:AF,"")</f>
        <v/>
      </c>
      <c r="G498">
        <f>_xlfn.XLOOKUP(A498,'2023'!B:B,'2023'!AE:AE,"")</f>
        <v>1</v>
      </c>
      <c r="H498" t="str">
        <f>_xlfn.XLOOKUP(A498,'2024'!B:B,'2024'!BW:BW,"")</f>
        <v/>
      </c>
      <c r="I498" t="str">
        <f>_xlfn.XLOOKUP(A498,'2024'!B:B,'2024'!AZ:AZ,"")</f>
        <v/>
      </c>
      <c r="J498">
        <f>_xlfn.XLOOKUP(A498,'2025'!A:A,'2025'!C:C,"")</f>
        <v>1</v>
      </c>
      <c r="K498">
        <f>_xlfn.XLOOKUP(A498,'2025'!A:A,'2025'!F:F,"")</f>
        <v>1</v>
      </c>
    </row>
    <row r="499" spans="1:11">
      <c r="A499" t="str">
        <v>New China Life Insurance</v>
      </c>
      <c r="B499" t="str">
        <f>_xlfn.XLOOKUP(A499,'2021'!A:A,'2021'!X:X,"")</f>
        <v/>
      </c>
      <c r="C499" t="str">
        <f>_xlfn.XLOOKUP(A499,'2021'!A:A,'2021'!V:V,"")</f>
        <v/>
      </c>
      <c r="D499" t="str">
        <f>_xlfn.XLOOKUP(A499,'2022'!A:A,'2022'!X:X,"")</f>
        <v/>
      </c>
      <c r="E499" t="str">
        <f>_xlfn.XLOOKUP(A499,'2022'!A:A,'2022'!W:W,"")</f>
        <v/>
      </c>
      <c r="F499" t="str">
        <f>_xlfn.XLOOKUP(A499,'2023'!B:B,'2023'!AF:AF,"")</f>
        <v/>
      </c>
      <c r="G499" t="str">
        <f>_xlfn.XLOOKUP(A499,'2023'!B:B,'2023'!AE:AE,"")</f>
        <v/>
      </c>
      <c r="H499" t="str">
        <f>_xlfn.XLOOKUP(A499,'2024'!B:B,'2024'!BW:BW,"")</f>
        <v/>
      </c>
      <c r="I499" t="str">
        <f>_xlfn.XLOOKUP(A499,'2024'!B:B,'2024'!AZ:AZ,"")</f>
        <v/>
      </c>
      <c r="J499">
        <f>_xlfn.XLOOKUP(A499,'2025'!A:A,'2025'!C:C,"")</f>
        <v>0</v>
      </c>
      <c r="K499">
        <f>_xlfn.XLOOKUP(A499,'2025'!A:A,'2025'!F:F,"")</f>
        <v>0</v>
      </c>
    </row>
    <row r="500" spans="1:11">
      <c r="A500" t="str">
        <v>China General Technology</v>
      </c>
      <c r="B500" t="str">
        <f>_xlfn.XLOOKUP(A500,'2021'!A:A,'2021'!X:X,"")</f>
        <v/>
      </c>
      <c r="C500" t="str">
        <f>_xlfn.XLOOKUP(A500,'2021'!A:A,'2021'!V:V,"")</f>
        <v/>
      </c>
      <c r="D500" t="str">
        <f>_xlfn.XLOOKUP(A500,'2022'!A:A,'2022'!X:X,"")</f>
        <v/>
      </c>
      <c r="E500" t="str">
        <f>_xlfn.XLOOKUP(A500,'2022'!A:A,'2022'!W:W,"")</f>
        <v/>
      </c>
      <c r="F500" t="str">
        <f>_xlfn.XLOOKUP(A500,'2023'!B:B,'2023'!AF:AF,"")</f>
        <v/>
      </c>
      <c r="G500" t="str">
        <f>_xlfn.XLOOKUP(A500,'2023'!B:B,'2023'!AE:AE,"")</f>
        <v/>
      </c>
      <c r="H500" t="str">
        <f>_xlfn.XLOOKUP(A500,'2024'!B:B,'2024'!BW:BW,"")</f>
        <v/>
      </c>
      <c r="I500" t="str">
        <f>_xlfn.XLOOKUP(A500,'2024'!B:B,'2024'!AZ:AZ,"")</f>
        <v/>
      </c>
      <c r="J500">
        <f>_xlfn.XLOOKUP(A500,'2025'!A:A,'2025'!C:C,"")</f>
        <v>0</v>
      </c>
      <c r="K500">
        <f>_xlfn.XLOOKUP(A500,'2025'!A:A,'2025'!F:F,"")</f>
        <v>0</v>
      </c>
    </row>
    <row r="501" spans="1:11">
      <c r="A501" t="str">
        <v>Heineken</v>
      </c>
      <c r="B501" t="str">
        <f>_xlfn.XLOOKUP(A501,'2021'!A:A,'2021'!X:X,"")</f>
        <v/>
      </c>
      <c r="C501" t="str">
        <f>_xlfn.XLOOKUP(A501,'2021'!A:A,'2021'!V:V,"")</f>
        <v/>
      </c>
      <c r="D501" t="str">
        <f>_xlfn.XLOOKUP(A501,'2022'!A:A,'2022'!X:X,"")</f>
        <v/>
      </c>
      <c r="E501" t="str">
        <f>_xlfn.XLOOKUP(A501,'2022'!A:A,'2022'!W:W,"")</f>
        <v/>
      </c>
      <c r="F501" t="str">
        <f>_xlfn.XLOOKUP(A501,'2023'!B:B,'2023'!AF:AF,"")</f>
        <v/>
      </c>
      <c r="G501" t="str">
        <f>_xlfn.XLOOKUP(A501,'2023'!B:B,'2023'!AE:AE,"")</f>
        <v/>
      </c>
      <c r="H501">
        <f>_xlfn.XLOOKUP(A501,'2024'!B:B,'2024'!BW:BW,"")</f>
        <v>1</v>
      </c>
      <c r="I501">
        <f>_xlfn.XLOOKUP(A501,'2024'!B:B,'2024'!AZ:AZ,"")</f>
        <v>1</v>
      </c>
      <c r="J501">
        <f>_xlfn.XLOOKUP(A501,'2025'!A:A,'2025'!C:C,"")</f>
        <v>1</v>
      </c>
      <c r="K501">
        <f>_xlfn.XLOOKUP(A501,'2025'!A:A,'2025'!F:F,"")</f>
        <v>1</v>
      </c>
    </row>
    <row r="502" spans="1:11">
      <c r="A502" t="str">
        <v>3M</v>
      </c>
      <c r="B502" t="str">
        <f>_xlfn.XLOOKUP(A502,'2021'!A:A,'2021'!X:X,"")</f>
        <v/>
      </c>
      <c r="C502" t="str">
        <f>_xlfn.XLOOKUP(A502,'2021'!A:A,'2021'!V:V,"")</f>
        <v/>
      </c>
      <c r="D502" t="str">
        <f>_xlfn.XLOOKUP(A502,'2022'!A:A,'2022'!X:X,"")</f>
        <v/>
      </c>
      <c r="E502" t="str">
        <f>_xlfn.XLOOKUP(A502,'2022'!A:A,'2022'!W:W,"")</f>
        <v/>
      </c>
      <c r="F502" t="str">
        <f>_xlfn.XLOOKUP(A502,'2023'!B:B,'2023'!AF:AF,"")</f>
        <v/>
      </c>
      <c r="G502" t="str">
        <f>_xlfn.XLOOKUP(A502,'2023'!B:B,'2023'!AE:AE,"")</f>
        <v/>
      </c>
      <c r="H502" t="str">
        <f>_xlfn.XLOOKUP(A502,'2024'!B:B,'2024'!BW:BW,"")</f>
        <v/>
      </c>
      <c r="I502">
        <f>_xlfn.XLOOKUP(A502,'2024'!B:B,'2024'!AZ:AZ,"")</f>
        <v>0</v>
      </c>
      <c r="J502" t="str">
        <f>_xlfn.XLOOKUP(A502,'2025'!A:A,'2025'!C:C,"")</f>
        <v/>
      </c>
      <c r="K502" t="str">
        <f>_xlfn.XLOOKUP(A502,'2025'!A:A,'2025'!F:F,"")</f>
        <v/>
      </c>
    </row>
    <row r="503" spans="1:11">
      <c r="A503" t="str">
        <v>AIG</v>
      </c>
      <c r="B503" t="str">
        <f>_xlfn.XLOOKUP(A503,'2021'!A:A,'2021'!X:X,"")</f>
        <v/>
      </c>
      <c r="C503" t="str">
        <f>_xlfn.XLOOKUP(A503,'2021'!A:A,'2021'!V:V,"")</f>
        <v/>
      </c>
      <c r="D503" t="str">
        <f>_xlfn.XLOOKUP(A503,'2022'!A:A,'2022'!X:X,"")</f>
        <v/>
      </c>
      <c r="E503" t="str">
        <f>_xlfn.XLOOKUP(A503,'2022'!A:A,'2022'!W:W,"")</f>
        <v/>
      </c>
      <c r="F503" t="str">
        <f>_xlfn.XLOOKUP(A503,'2023'!B:B,'2023'!AF:AF,"")</f>
        <v/>
      </c>
      <c r="G503" t="str">
        <f>_xlfn.XLOOKUP(A503,'2023'!B:B,'2023'!AE:AE,"")</f>
        <v/>
      </c>
      <c r="H503" t="str">
        <f>_xlfn.XLOOKUP(A503,'2024'!B:B,'2024'!BW:BW,"")</f>
        <v/>
      </c>
      <c r="I503">
        <f>_xlfn.XLOOKUP(A503,'2024'!B:B,'2024'!AZ:AZ,"")</f>
        <v>1</v>
      </c>
      <c r="J503" t="str">
        <f>_xlfn.XLOOKUP(A503,'2025'!A:A,'2025'!C:C,"")</f>
        <v/>
      </c>
      <c r="K503" t="str">
        <f>_xlfn.XLOOKUP(A503,'2025'!A:A,'2025'!F:F,"")</f>
        <v/>
      </c>
    </row>
    <row r="504" spans="1:11">
      <c r="A504" t="str">
        <v>Aisin</v>
      </c>
      <c r="B504" t="str">
        <f>_xlfn.XLOOKUP(A504,'2021'!A:A,'2021'!X:X,"")</f>
        <v/>
      </c>
      <c r="C504">
        <f>_xlfn.XLOOKUP(A504,'2021'!A:A,'2021'!V:V,"")</f>
        <v>1</v>
      </c>
      <c r="D504" t="str">
        <f>_xlfn.XLOOKUP(A504,'2022'!A:A,'2022'!X:X,"")</f>
        <v/>
      </c>
      <c r="E504" t="str">
        <f>_xlfn.XLOOKUP(A504,'2022'!A:A,'2022'!W:W,"")</f>
        <v/>
      </c>
      <c r="F504" t="str">
        <f>_xlfn.XLOOKUP(A504,'2023'!B:B,'2023'!AF:AF,"")</f>
        <v/>
      </c>
      <c r="G504" t="str">
        <f>_xlfn.XLOOKUP(A504,'2023'!B:B,'2023'!AE:AE,"")</f>
        <v/>
      </c>
      <c r="H504">
        <f>_xlfn.XLOOKUP(A504,'2024'!B:B,'2024'!BW:BW,"")</f>
        <v>1</v>
      </c>
      <c r="I504">
        <f>_xlfn.XLOOKUP(A504,'2024'!B:B,'2024'!AZ:AZ,"")</f>
        <v>0</v>
      </c>
      <c r="J504" t="str">
        <f>_xlfn.XLOOKUP(A504,'2025'!A:A,'2025'!C:C,"")</f>
        <v/>
      </c>
      <c r="K504" t="str">
        <f>_xlfn.XLOOKUP(A504,'2025'!A:A,'2025'!F:F,"")</f>
        <v/>
      </c>
    </row>
    <row r="505" spans="1:11">
      <c r="A505" t="str">
        <v>Apollo Global Management</v>
      </c>
      <c r="B505" t="str">
        <f>_xlfn.XLOOKUP(A505,'2021'!A:A,'2021'!X:X,"")</f>
        <v/>
      </c>
      <c r="C505" t="str">
        <f>_xlfn.XLOOKUP(A505,'2021'!A:A,'2021'!V:V,"")</f>
        <v/>
      </c>
      <c r="D505" t="str">
        <f>_xlfn.XLOOKUP(A505,'2022'!A:A,'2022'!X:X,"")</f>
        <v/>
      </c>
      <c r="E505" t="str">
        <f>_xlfn.XLOOKUP(A505,'2022'!A:A,'2022'!W:W,"")</f>
        <v/>
      </c>
      <c r="F505" t="str">
        <f>_xlfn.XLOOKUP(A505,'2023'!B:B,'2023'!AF:AF,"")</f>
        <v/>
      </c>
      <c r="G505" t="str">
        <f>_xlfn.XLOOKUP(A505,'2023'!B:B,'2023'!AE:AE,"")</f>
        <v/>
      </c>
      <c r="H505" t="str">
        <f>_xlfn.XLOOKUP(A505,'2024'!B:B,'2024'!BW:BW,"")</f>
        <v/>
      </c>
      <c r="I505">
        <f>_xlfn.XLOOKUP(A505,'2024'!B:B,'2024'!AZ:AZ,"")</f>
        <v>0</v>
      </c>
      <c r="J505" t="str">
        <f>_xlfn.XLOOKUP(A505,'2025'!A:A,'2025'!C:C,"")</f>
        <v/>
      </c>
      <c r="K505" t="str">
        <f>_xlfn.XLOOKUP(A505,'2025'!A:A,'2025'!F:F,"")</f>
        <v/>
      </c>
    </row>
    <row r="506" spans="1:11">
      <c r="A506" t="str">
        <v>Arrow Electronics</v>
      </c>
      <c r="B506" t="str">
        <f>_xlfn.XLOOKUP(A506,'2021'!A:A,'2021'!X:X,"")</f>
        <v/>
      </c>
      <c r="C506" t="str">
        <f>_xlfn.XLOOKUP(A506,'2021'!A:A,'2021'!V:V,"")</f>
        <v/>
      </c>
      <c r="D506" t="str">
        <f>_xlfn.XLOOKUP(A506,'2022'!A:A,'2022'!X:X,"")</f>
        <v/>
      </c>
      <c r="E506" t="str">
        <f>_xlfn.XLOOKUP(A506,'2022'!A:A,'2022'!W:W,"")</f>
        <v/>
      </c>
      <c r="F506" t="str">
        <f>_xlfn.XLOOKUP(A506,'2023'!B:B,'2023'!AF:AF,"")</f>
        <v/>
      </c>
      <c r="G506" t="str">
        <f>_xlfn.XLOOKUP(A506,'2023'!B:B,'2023'!AE:AE,"")</f>
        <v/>
      </c>
      <c r="H506" t="str">
        <f>_xlfn.XLOOKUP(A506,'2024'!B:B,'2024'!BW:BW,"")</f>
        <v/>
      </c>
      <c r="I506">
        <f>_xlfn.XLOOKUP(A506,'2024'!B:B,'2024'!AZ:AZ,"")</f>
        <v>0</v>
      </c>
      <c r="J506" t="str">
        <f>_xlfn.XLOOKUP(A506,'2025'!A:A,'2025'!C:C,"")</f>
        <v/>
      </c>
      <c r="K506" t="str">
        <f>_xlfn.XLOOKUP(A506,'2025'!A:A,'2025'!F:F,"")</f>
        <v/>
      </c>
    </row>
    <row r="507" spans="1:11">
      <c r="A507" t="str">
        <v>Aviation Industry Corp. of China</v>
      </c>
      <c r="B507" t="str">
        <f>_xlfn.XLOOKUP(A507,'2021'!A:A,'2021'!X:X,"")</f>
        <v/>
      </c>
      <c r="C507" t="str">
        <f>_xlfn.XLOOKUP(A507,'2021'!A:A,'2021'!V:V,"")</f>
        <v/>
      </c>
      <c r="D507" t="str">
        <f>_xlfn.XLOOKUP(A507,'2022'!A:A,'2022'!X:X,"")</f>
        <v/>
      </c>
      <c r="E507">
        <f>_xlfn.XLOOKUP(A507,'2022'!A:A,'2022'!W:W,"")</f>
        <v>1</v>
      </c>
      <c r="F507" t="str">
        <f>_xlfn.XLOOKUP(A507,'2023'!B:B,'2023'!AF:AF,"")</f>
        <v/>
      </c>
      <c r="G507" t="str">
        <f>_xlfn.XLOOKUP(A507,'2023'!B:B,'2023'!AE:AE,"")</f>
        <v/>
      </c>
      <c r="H507" t="str">
        <f>_xlfn.XLOOKUP(A507,'2024'!B:B,'2024'!BW:BW,"")</f>
        <v/>
      </c>
      <c r="I507">
        <f>_xlfn.XLOOKUP(A507,'2024'!B:B,'2024'!AZ:AZ,"")</f>
        <v>1</v>
      </c>
      <c r="J507" t="str">
        <f>_xlfn.XLOOKUP(A507,'2025'!A:A,'2025'!C:C,"")</f>
        <v/>
      </c>
      <c r="K507" t="str">
        <f>_xlfn.XLOOKUP(A507,'2025'!A:A,'2025'!F:F,"")</f>
        <v/>
      </c>
    </row>
    <row r="508" spans="1:11">
      <c r="A508" t="str">
        <v>Bank of New York Mellon</v>
      </c>
      <c r="B508" t="str">
        <f>_xlfn.XLOOKUP(A508,'2021'!A:A,'2021'!X:X,"")</f>
        <v/>
      </c>
      <c r="C508" t="str">
        <f>_xlfn.XLOOKUP(A508,'2021'!A:A,'2021'!V:V,"")</f>
        <v/>
      </c>
      <c r="D508" t="str">
        <f>_xlfn.XLOOKUP(A508,'2022'!A:A,'2022'!X:X,"")</f>
        <v/>
      </c>
      <c r="E508" t="str">
        <f>_xlfn.XLOOKUP(A508,'2022'!A:A,'2022'!W:W,"")</f>
        <v/>
      </c>
      <c r="F508" t="str">
        <f>_xlfn.XLOOKUP(A508,'2023'!B:B,'2023'!AF:AF,"")</f>
        <v/>
      </c>
      <c r="G508" t="str">
        <f>_xlfn.XLOOKUP(A508,'2023'!B:B,'2023'!AE:AE,"")</f>
        <v/>
      </c>
      <c r="H508" t="str">
        <f>_xlfn.XLOOKUP(A508,'2024'!B:B,'2024'!BW:BW,"")</f>
        <v/>
      </c>
      <c r="I508">
        <f>_xlfn.XLOOKUP(A508,'2024'!B:B,'2024'!AZ:AZ,"")</f>
        <v>0</v>
      </c>
      <c r="J508" t="str">
        <f>_xlfn.XLOOKUP(A508,'2025'!A:A,'2025'!C:C,"")</f>
        <v/>
      </c>
      <c r="K508" t="str">
        <f>_xlfn.XLOOKUP(A508,'2025'!A:A,'2025'!F:F,"")</f>
        <v/>
      </c>
    </row>
    <row r="509" spans="1:11">
      <c r="A509" t="str">
        <v>Caixa Economica Federal</v>
      </c>
      <c r="B509" t="str">
        <f>_xlfn.XLOOKUP(A509,'2021'!A:A,'2021'!X:X,"")</f>
        <v/>
      </c>
      <c r="C509" t="str">
        <f>_xlfn.XLOOKUP(A509,'2021'!A:A,'2021'!V:V,"")</f>
        <v/>
      </c>
      <c r="D509" t="str">
        <f>_xlfn.XLOOKUP(A509,'2022'!A:A,'2022'!X:X,"")</f>
        <v/>
      </c>
      <c r="E509" t="str">
        <f>_xlfn.XLOOKUP(A509,'2022'!A:A,'2022'!W:W,"")</f>
        <v/>
      </c>
      <c r="F509" t="str">
        <f>_xlfn.XLOOKUP(A509,'2023'!B:B,'2023'!AF:AF,"")</f>
        <v/>
      </c>
      <c r="G509" t="str">
        <f>_xlfn.XLOOKUP(A509,'2023'!B:B,'2023'!AE:AE,"")</f>
        <v/>
      </c>
      <c r="H509" t="str">
        <f>_xlfn.XLOOKUP(A509,'2024'!B:B,'2024'!BW:BW,"")</f>
        <v/>
      </c>
      <c r="I509">
        <f>_xlfn.XLOOKUP(A509,'2024'!B:B,'2024'!AZ:AZ,"")</f>
        <v>0</v>
      </c>
      <c r="J509" t="str">
        <f>_xlfn.XLOOKUP(A509,'2025'!A:A,'2025'!C:C,"")</f>
        <v/>
      </c>
      <c r="K509" t="str">
        <f>_xlfn.XLOOKUP(A509,'2025'!A:A,'2025'!F:F,"")</f>
        <v/>
      </c>
    </row>
    <row r="510" spans="1:11">
      <c r="A510" t="str">
        <v>Centrica</v>
      </c>
      <c r="B510" t="str">
        <f>_xlfn.XLOOKUP(A510,'2021'!A:A,'2021'!X:X,"")</f>
        <v/>
      </c>
      <c r="C510">
        <f>_xlfn.XLOOKUP(A510,'2021'!A:A,'2021'!V:V,"")</f>
        <v>1</v>
      </c>
      <c r="D510" t="str">
        <f>_xlfn.XLOOKUP(A510,'2022'!A:A,'2022'!X:X,"")</f>
        <v/>
      </c>
      <c r="E510" t="str">
        <f>_xlfn.XLOOKUP(A510,'2022'!A:A,'2022'!W:W,"")</f>
        <v/>
      </c>
      <c r="F510" t="str">
        <f>_xlfn.XLOOKUP(A510,'2023'!B:B,'2023'!AF:AF,"")</f>
        <v/>
      </c>
      <c r="G510" t="str">
        <f>_xlfn.XLOOKUP(A510,'2023'!B:B,'2023'!AE:AE,"")</f>
        <v/>
      </c>
      <c r="H510" t="str">
        <f>_xlfn.XLOOKUP(A510,'2024'!B:B,'2024'!BW:BW,"")</f>
        <v/>
      </c>
      <c r="I510">
        <f>_xlfn.XLOOKUP(A510,'2024'!B:B,'2024'!AZ:AZ,"")</f>
        <v>1</v>
      </c>
      <c r="J510" t="str">
        <f>_xlfn.XLOOKUP(A510,'2025'!A:A,'2025'!C:C,"")</f>
        <v/>
      </c>
      <c r="K510" t="str">
        <f>_xlfn.XLOOKUP(A510,'2025'!A:A,'2025'!F:F,"")</f>
        <v/>
      </c>
    </row>
    <row r="511" spans="1:11">
      <c r="A511" t="str">
        <v>China Electronics Technology Group</v>
      </c>
      <c r="B511" t="str">
        <f>_xlfn.XLOOKUP(A511,'2021'!A:A,'2021'!X:X,"")</f>
        <v/>
      </c>
      <c r="C511" t="str">
        <f>_xlfn.XLOOKUP(A511,'2021'!A:A,'2021'!V:V,"")</f>
        <v/>
      </c>
      <c r="D511" t="str">
        <f>_xlfn.XLOOKUP(A511,'2022'!A:A,'2022'!X:X,"")</f>
        <v/>
      </c>
      <c r="E511" t="str">
        <f>_xlfn.XLOOKUP(A511,'2022'!A:A,'2022'!W:W,"")</f>
        <v/>
      </c>
      <c r="F511" t="str">
        <f>_xlfn.XLOOKUP(A511,'2023'!B:B,'2023'!AF:AF,"")</f>
        <v/>
      </c>
      <c r="G511" t="str">
        <f>_xlfn.XLOOKUP(A511,'2023'!B:B,'2023'!AE:AE,"")</f>
        <v/>
      </c>
      <c r="H511" t="str">
        <f>_xlfn.XLOOKUP(A511,'2024'!B:B,'2024'!BW:BW,"")</f>
        <v/>
      </c>
      <c r="I511">
        <f>_xlfn.XLOOKUP(A511,'2024'!B:B,'2024'!AZ:AZ,"")</f>
        <v>0</v>
      </c>
      <c r="J511" t="str">
        <f>_xlfn.XLOOKUP(A511,'2025'!A:A,'2025'!C:C,"")</f>
        <v/>
      </c>
      <c r="K511" t="str">
        <f>_xlfn.XLOOKUP(A511,'2025'!A:A,'2025'!F:F,"")</f>
        <v/>
      </c>
    </row>
    <row r="512" spans="1:11">
      <c r="A512" t="str">
        <v>China National Nuclear</v>
      </c>
      <c r="B512" t="str">
        <f>_xlfn.XLOOKUP(A512,'2021'!A:A,'2021'!X:X,"")</f>
        <v/>
      </c>
      <c r="C512" t="str">
        <f>_xlfn.XLOOKUP(A512,'2021'!A:A,'2021'!V:V,"")</f>
        <v/>
      </c>
      <c r="D512" t="str">
        <f>_xlfn.XLOOKUP(A512,'2022'!A:A,'2022'!X:X,"")</f>
        <v/>
      </c>
      <c r="E512" t="str">
        <f>_xlfn.XLOOKUP(A512,'2022'!A:A,'2022'!W:W,"")</f>
        <v/>
      </c>
      <c r="F512" t="str">
        <f>_xlfn.XLOOKUP(A512,'2023'!B:B,'2023'!AF:AF,"")</f>
        <v/>
      </c>
      <c r="G512" t="str">
        <f>_xlfn.XLOOKUP(A512,'2023'!B:B,'2023'!AE:AE,"")</f>
        <v/>
      </c>
      <c r="H512" t="str">
        <f>_xlfn.XLOOKUP(A512,'2024'!B:B,'2024'!BW:BW,"")</f>
        <v/>
      </c>
      <c r="I512">
        <f>_xlfn.XLOOKUP(A512,'2024'!B:B,'2024'!AZ:AZ,"")</f>
        <v>0</v>
      </c>
      <c r="J512" t="str">
        <f>_xlfn.XLOOKUP(A512,'2025'!A:A,'2025'!C:C,"")</f>
        <v/>
      </c>
      <c r="K512" t="str">
        <f>_xlfn.XLOOKUP(A512,'2025'!A:A,'2025'!F:F,"")</f>
        <v/>
      </c>
    </row>
    <row r="513" spans="1:11">
      <c r="A513" t="str">
        <v>China State Shipbuilding</v>
      </c>
      <c r="B513" t="str">
        <f>_xlfn.XLOOKUP(A513,'2021'!A:A,'2021'!X:X,"")</f>
        <v/>
      </c>
      <c r="C513" t="str">
        <f>_xlfn.XLOOKUP(A513,'2021'!A:A,'2021'!V:V,"")</f>
        <v/>
      </c>
      <c r="D513" t="str">
        <f>_xlfn.XLOOKUP(A513,'2022'!A:A,'2022'!X:X,"")</f>
        <v/>
      </c>
      <c r="E513" t="str">
        <f>_xlfn.XLOOKUP(A513,'2022'!A:A,'2022'!W:W,"")</f>
        <v/>
      </c>
      <c r="F513" t="str">
        <f>_xlfn.XLOOKUP(A513,'2023'!B:B,'2023'!AF:AF,"")</f>
        <v/>
      </c>
      <c r="G513" t="str">
        <f>_xlfn.XLOOKUP(A513,'2023'!B:B,'2023'!AE:AE,"")</f>
        <v/>
      </c>
      <c r="H513" t="str">
        <f>_xlfn.XLOOKUP(A513,'2024'!B:B,'2024'!BW:BW,"")</f>
        <v/>
      </c>
      <c r="I513">
        <f>_xlfn.XLOOKUP(A513,'2024'!B:B,'2024'!AZ:AZ,"")</f>
        <v>0</v>
      </c>
      <c r="J513" t="str">
        <f>_xlfn.XLOOKUP(A513,'2025'!A:A,'2025'!C:C,"")</f>
        <v/>
      </c>
      <c r="K513" t="str">
        <f>_xlfn.XLOOKUP(A513,'2025'!A:A,'2025'!F:F,"")</f>
        <v/>
      </c>
    </row>
    <row r="514" spans="1:11">
      <c r="A514" t="str">
        <v>Credit Mutuel Group</v>
      </c>
      <c r="B514" t="str">
        <f>_xlfn.XLOOKUP(A514,'2021'!A:A,'2021'!X:X,"")</f>
        <v/>
      </c>
      <c r="C514" t="str">
        <f>_xlfn.XLOOKUP(A514,'2021'!A:A,'2021'!V:V,"")</f>
        <v/>
      </c>
      <c r="D514" t="str">
        <f>_xlfn.XLOOKUP(A514,'2022'!A:A,'2022'!X:X,"")</f>
        <v/>
      </c>
      <c r="E514" t="str">
        <f>_xlfn.XLOOKUP(A514,'2022'!A:A,'2022'!W:W,"")</f>
        <v/>
      </c>
      <c r="F514" t="str">
        <f>_xlfn.XLOOKUP(A514,'2023'!B:B,'2023'!AF:AF,"")</f>
        <v/>
      </c>
      <c r="G514" t="str">
        <f>_xlfn.XLOOKUP(A514,'2023'!B:B,'2023'!AE:AE,"")</f>
        <v/>
      </c>
      <c r="H514" t="str">
        <f>_xlfn.XLOOKUP(A514,'2024'!B:B,'2024'!BW:BW,"")</f>
        <v/>
      </c>
      <c r="I514">
        <f>_xlfn.XLOOKUP(A514,'2024'!B:B,'2024'!AZ:AZ,"")</f>
        <v>1</v>
      </c>
      <c r="J514" t="str">
        <f>_xlfn.XLOOKUP(A514,'2025'!A:A,'2025'!C:C,"")</f>
        <v/>
      </c>
      <c r="K514" t="str">
        <f>_xlfn.XLOOKUP(A514,'2025'!A:A,'2025'!F:F,"")</f>
        <v/>
      </c>
    </row>
    <row r="515" spans="1:11">
      <c r="A515" t="str">
        <v>EXOR Group</v>
      </c>
      <c r="B515" t="str">
        <f>_xlfn.XLOOKUP(A515,'2021'!A:A,'2021'!X:X,"")</f>
        <v/>
      </c>
      <c r="C515" t="str">
        <f>_xlfn.XLOOKUP(A515,'2021'!A:A,'2021'!V:V,"")</f>
        <v/>
      </c>
      <c r="D515" t="str">
        <f>_xlfn.XLOOKUP(A515,'2022'!A:A,'2022'!X:X,"")</f>
        <v/>
      </c>
      <c r="E515">
        <f>_xlfn.XLOOKUP(A515,'2022'!A:A,'2022'!W:W,"")</f>
        <v>1</v>
      </c>
      <c r="F515" t="str">
        <f>_xlfn.XLOOKUP(A515,'2023'!B:B,'2023'!AF:AF,"")</f>
        <v/>
      </c>
      <c r="G515">
        <f>_xlfn.XLOOKUP(A515,'2023'!B:B,'2023'!AE:AE,"")</f>
        <v>1</v>
      </c>
      <c r="H515" t="str">
        <f>_xlfn.XLOOKUP(A515,'2024'!B:B,'2024'!BW:BW,"")</f>
        <v/>
      </c>
      <c r="I515">
        <f>_xlfn.XLOOKUP(A515,'2024'!B:B,'2024'!AZ:AZ,"")</f>
        <v>1</v>
      </c>
      <c r="J515" t="str">
        <f>_xlfn.XLOOKUP(A515,'2025'!A:A,'2025'!C:C,"")</f>
        <v/>
      </c>
      <c r="K515" t="str">
        <f>_xlfn.XLOOKUP(A515,'2025'!A:A,'2025'!F:F,"")</f>
        <v/>
      </c>
    </row>
    <row r="516" spans="1:11">
      <c r="A516" t="str">
        <v>Fomento Economico Mexicano</v>
      </c>
      <c r="B516" t="str">
        <f>_xlfn.XLOOKUP(A516,'2021'!A:A,'2021'!X:X,"")</f>
        <v/>
      </c>
      <c r="C516" t="str">
        <f>_xlfn.XLOOKUP(A516,'2021'!A:A,'2021'!V:V,"")</f>
        <v/>
      </c>
      <c r="D516" t="str">
        <f>_xlfn.XLOOKUP(A516,'2022'!A:A,'2022'!X:X,"")</f>
        <v/>
      </c>
      <c r="E516" t="str">
        <f>_xlfn.XLOOKUP(A516,'2022'!A:A,'2022'!W:W,"")</f>
        <v/>
      </c>
      <c r="F516" t="str">
        <f>_xlfn.XLOOKUP(A516,'2023'!B:B,'2023'!AF:AF,"")</f>
        <v/>
      </c>
      <c r="G516" t="str">
        <f>_xlfn.XLOOKUP(A516,'2023'!B:B,'2023'!AE:AE,"")</f>
        <v/>
      </c>
      <c r="H516" t="str">
        <f>_xlfn.XLOOKUP(A516,'2024'!B:B,'2024'!BW:BW,"")</f>
        <v/>
      </c>
      <c r="I516">
        <f>_xlfn.XLOOKUP(A516,'2024'!B:B,'2024'!AZ:AZ,"")</f>
        <v>0</v>
      </c>
      <c r="J516" t="str">
        <f>_xlfn.XLOOKUP(A516,'2025'!A:A,'2025'!C:C,"")</f>
        <v/>
      </c>
      <c r="K516" t="str">
        <f>_xlfn.XLOOKUP(A516,'2025'!A:A,'2025'!F:F,"")</f>
        <v/>
      </c>
    </row>
    <row r="517" spans="1:11">
      <c r="A517" t="str">
        <v>Jabil</v>
      </c>
      <c r="B517" t="str">
        <f>_xlfn.XLOOKUP(A517,'2021'!A:A,'2021'!X:X,"")</f>
        <v/>
      </c>
      <c r="C517" t="str">
        <f>_xlfn.XLOOKUP(A517,'2021'!A:A,'2021'!V:V,"")</f>
        <v/>
      </c>
      <c r="D517" t="str">
        <f>_xlfn.XLOOKUP(A517,'2022'!A:A,'2022'!X:X,"")</f>
        <v/>
      </c>
      <c r="E517" t="str">
        <f>_xlfn.XLOOKUP(A517,'2022'!A:A,'2022'!W:W,"")</f>
        <v/>
      </c>
      <c r="F517" t="str">
        <f>_xlfn.XLOOKUP(A517,'2023'!B:B,'2023'!AF:AF,"")</f>
        <v/>
      </c>
      <c r="G517" t="str">
        <f>_xlfn.XLOOKUP(A517,'2023'!B:B,'2023'!AE:AE,"")</f>
        <v/>
      </c>
      <c r="H517" t="str">
        <f>_xlfn.XLOOKUP(A517,'2024'!B:B,'2024'!BW:BW,"")</f>
        <v/>
      </c>
      <c r="I517">
        <f>_xlfn.XLOOKUP(A517,'2024'!B:B,'2024'!AZ:AZ,"")</f>
        <v>0</v>
      </c>
      <c r="J517" t="str">
        <f>_xlfn.XLOOKUP(A517,'2025'!A:A,'2025'!C:C,"")</f>
        <v/>
      </c>
      <c r="K517" t="str">
        <f>_xlfn.XLOOKUP(A517,'2025'!A:A,'2025'!F:F,"")</f>
        <v/>
      </c>
    </row>
    <row r="518" spans="1:11">
      <c r="A518" t="str">
        <v>Jeronimo Martins</v>
      </c>
      <c r="B518" t="str">
        <f>_xlfn.XLOOKUP(A518,'2021'!A:A,'2021'!X:X,"")</f>
        <v/>
      </c>
      <c r="C518" t="str">
        <f>_xlfn.XLOOKUP(A518,'2021'!A:A,'2021'!V:V,"")</f>
        <v/>
      </c>
      <c r="D518" t="str">
        <f>_xlfn.XLOOKUP(A518,'2022'!A:A,'2022'!X:X,"")</f>
        <v/>
      </c>
      <c r="E518" t="str">
        <f>_xlfn.XLOOKUP(A518,'2022'!A:A,'2022'!W:W,"")</f>
        <v/>
      </c>
      <c r="F518" t="str">
        <f>_xlfn.XLOOKUP(A518,'2023'!B:B,'2023'!AF:AF,"")</f>
        <v/>
      </c>
      <c r="G518" t="str">
        <f>_xlfn.XLOOKUP(A518,'2023'!B:B,'2023'!AE:AE,"")</f>
        <v/>
      </c>
      <c r="H518">
        <f>_xlfn.XLOOKUP(A518,'2024'!B:B,'2024'!BW:BW,"")</f>
        <v>1</v>
      </c>
      <c r="I518">
        <f>_xlfn.XLOOKUP(A518,'2024'!B:B,'2024'!AZ:AZ,"")</f>
        <v>1</v>
      </c>
      <c r="J518" t="str">
        <f>_xlfn.XLOOKUP(A518,'2025'!A:A,'2025'!C:C,"")</f>
        <v/>
      </c>
      <c r="K518" t="str">
        <f>_xlfn.XLOOKUP(A518,'2025'!A:A,'2025'!F:F,"")</f>
        <v/>
      </c>
    </row>
    <row r="519" spans="1:11">
      <c r="A519" t="str">
        <v>JFE Holdings</v>
      </c>
      <c r="B519" t="str">
        <f>_xlfn.XLOOKUP(A519,'2021'!A:A,'2021'!X:X,"")</f>
        <v/>
      </c>
      <c r="C519" t="str">
        <f>_xlfn.XLOOKUP(A519,'2021'!A:A,'2021'!V:V,"")</f>
        <v/>
      </c>
      <c r="D519" t="str">
        <f>_xlfn.XLOOKUP(A519,'2022'!A:A,'2022'!X:X,"")</f>
        <v/>
      </c>
      <c r="E519" t="str">
        <f>_xlfn.XLOOKUP(A519,'2022'!A:A,'2022'!W:W,"")</f>
        <v/>
      </c>
      <c r="F519" t="str">
        <f>_xlfn.XLOOKUP(A519,'2023'!B:B,'2023'!AF:AF,"")</f>
        <v/>
      </c>
      <c r="G519" t="str">
        <f>_xlfn.XLOOKUP(A519,'2023'!B:B,'2023'!AE:AE,"")</f>
        <v/>
      </c>
      <c r="H519" t="str">
        <f>_xlfn.XLOOKUP(A519,'2024'!B:B,'2024'!BW:BW,"")</f>
        <v/>
      </c>
      <c r="I519">
        <f>_xlfn.XLOOKUP(A519,'2024'!B:B,'2024'!AZ:AZ,"")</f>
        <v>0</v>
      </c>
      <c r="J519" t="str">
        <f>_xlfn.XLOOKUP(A519,'2025'!A:A,'2025'!C:C,"")</f>
        <v/>
      </c>
      <c r="K519" t="str">
        <f>_xlfn.XLOOKUP(A519,'2025'!A:A,'2025'!F:F,"")</f>
        <v/>
      </c>
    </row>
    <row r="520" spans="1:11">
      <c r="A520" t="str">
        <v>Korea Gas</v>
      </c>
      <c r="B520" t="str">
        <f>_xlfn.XLOOKUP(A520,'2021'!A:A,'2021'!X:X,"")</f>
        <v/>
      </c>
      <c r="C520" t="str">
        <f>_xlfn.XLOOKUP(A520,'2021'!A:A,'2021'!V:V,"")</f>
        <v/>
      </c>
      <c r="D520" t="str">
        <f>_xlfn.XLOOKUP(A520,'2022'!A:A,'2022'!X:X,"")</f>
        <v/>
      </c>
      <c r="E520" t="str">
        <f>_xlfn.XLOOKUP(A520,'2022'!A:A,'2022'!W:W,"")</f>
        <v/>
      </c>
      <c r="F520" t="str">
        <f>_xlfn.XLOOKUP(A520,'2023'!B:B,'2023'!AF:AF,"")</f>
        <v/>
      </c>
      <c r="G520" t="str">
        <f>_xlfn.XLOOKUP(A520,'2023'!B:B,'2023'!AE:AE,"")</f>
        <v/>
      </c>
      <c r="H520" t="str">
        <f>_xlfn.XLOOKUP(A520,'2024'!B:B,'2024'!BW:BW,"")</f>
        <v/>
      </c>
      <c r="I520">
        <f>_xlfn.XLOOKUP(A520,'2024'!B:B,'2024'!AZ:AZ,"")</f>
        <v>0</v>
      </c>
      <c r="J520" t="str">
        <f>_xlfn.XLOOKUP(A520,'2025'!A:A,'2025'!C:C,"")</f>
        <v/>
      </c>
      <c r="K520" t="str">
        <f>_xlfn.XLOOKUP(A520,'2025'!A:A,'2025'!F:F,"")</f>
        <v/>
      </c>
    </row>
    <row r="521" spans="1:11">
      <c r="A521" t="str">
        <v>L'Oreal</v>
      </c>
      <c r="B521" t="str">
        <f>_xlfn.XLOOKUP(A521,'2021'!A:A,'2021'!X:X,"")</f>
        <v/>
      </c>
      <c r="C521" t="str">
        <f>_xlfn.XLOOKUP(A521,'2021'!A:A,'2021'!V:V,"")</f>
        <v/>
      </c>
      <c r="D521" t="str">
        <f>_xlfn.XLOOKUP(A521,'2022'!A:A,'2022'!X:X,"")</f>
        <v/>
      </c>
      <c r="E521" t="str">
        <f>_xlfn.XLOOKUP(A521,'2022'!A:A,'2022'!W:W,"")</f>
        <v/>
      </c>
      <c r="F521" t="str">
        <f>_xlfn.XLOOKUP(A521,'2023'!B:B,'2023'!AF:AF,"")</f>
        <v/>
      </c>
      <c r="G521" t="str">
        <f>_xlfn.XLOOKUP(A521,'2023'!B:B,'2023'!AE:AE,"")</f>
        <v/>
      </c>
      <c r="H521">
        <f>_xlfn.XLOOKUP(A521,'2024'!B:B,'2024'!BW:BW,"")</f>
        <v>1</v>
      </c>
      <c r="I521">
        <f>_xlfn.XLOOKUP(A521,'2024'!B:B,'2024'!AZ:AZ,"")</f>
        <v>1</v>
      </c>
      <c r="J521" t="str">
        <f>_xlfn.XLOOKUP(A521,'2025'!A:A,'2025'!C:C,"")</f>
        <v/>
      </c>
      <c r="K521" t="str">
        <f>_xlfn.XLOOKUP(A521,'2025'!A:A,'2025'!F:F,"")</f>
        <v/>
      </c>
    </row>
    <row r="522" spans="1:11">
      <c r="A522" t="str">
        <v>Nestle</v>
      </c>
      <c r="B522" t="str">
        <f>_xlfn.XLOOKUP(A522,'2021'!A:A,'2021'!X:X,"")</f>
        <v/>
      </c>
      <c r="C522" t="str">
        <f>_xlfn.XLOOKUP(A522,'2021'!A:A,'2021'!V:V,"")</f>
        <v/>
      </c>
      <c r="D522" t="str">
        <f>_xlfn.XLOOKUP(A522,'2022'!A:A,'2022'!X:X,"")</f>
        <v/>
      </c>
      <c r="E522" t="str">
        <f>_xlfn.XLOOKUP(A522,'2022'!A:A,'2022'!W:W,"")</f>
        <v/>
      </c>
      <c r="F522" t="str">
        <f>_xlfn.XLOOKUP(A522,'2023'!B:B,'2023'!AF:AF,"")</f>
        <v/>
      </c>
      <c r="G522" t="str">
        <f>_xlfn.XLOOKUP(A522,'2023'!B:B,'2023'!AE:AE,"")</f>
        <v/>
      </c>
      <c r="H522">
        <f>_xlfn.XLOOKUP(A522,'2024'!B:B,'2024'!BW:BW,"")</f>
        <v>1</v>
      </c>
      <c r="I522">
        <f>_xlfn.XLOOKUP(A522,'2024'!B:B,'2024'!AZ:AZ,"")</f>
        <v>1</v>
      </c>
      <c r="J522" t="str">
        <f>_xlfn.XLOOKUP(A522,'2025'!A:A,'2025'!C:C,"")</f>
        <v/>
      </c>
      <c r="K522" t="str">
        <f>_xlfn.XLOOKUP(A522,'2025'!A:A,'2025'!F:F,"")</f>
        <v/>
      </c>
    </row>
    <row r="523" spans="1:11">
      <c r="A523" t="str">
        <v>Nippon Steel Corporation</v>
      </c>
      <c r="B523" t="str">
        <f>_xlfn.XLOOKUP(A523,'2021'!A:A,'2021'!X:X,"")</f>
        <v/>
      </c>
      <c r="C523" t="str">
        <f>_xlfn.XLOOKUP(A523,'2021'!A:A,'2021'!V:V,"")</f>
        <v/>
      </c>
      <c r="D523" t="str">
        <f>_xlfn.XLOOKUP(A523,'2022'!A:A,'2022'!X:X,"")</f>
        <v/>
      </c>
      <c r="E523" t="str">
        <f>_xlfn.XLOOKUP(A523,'2022'!A:A,'2022'!W:W,"")</f>
        <v/>
      </c>
      <c r="F523" t="str">
        <f>_xlfn.XLOOKUP(A523,'2023'!B:B,'2023'!AF:AF,"")</f>
        <v/>
      </c>
      <c r="G523" t="str">
        <f>_xlfn.XLOOKUP(A523,'2023'!B:B,'2023'!AE:AE,"")</f>
        <v/>
      </c>
      <c r="H523" t="str">
        <f>_xlfn.XLOOKUP(A523,'2024'!B:B,'2024'!BW:BW,"")</f>
        <v/>
      </c>
      <c r="I523">
        <f>_xlfn.XLOOKUP(A523,'2024'!B:B,'2024'!AZ:AZ,"")</f>
        <v>0</v>
      </c>
      <c r="J523" t="str">
        <f>_xlfn.XLOOKUP(A523,'2025'!A:A,'2025'!C:C,"")</f>
        <v/>
      </c>
      <c r="K523" t="str">
        <f>_xlfn.XLOOKUP(A523,'2025'!A:A,'2025'!F:F,"")</f>
        <v/>
      </c>
    </row>
    <row r="524" spans="1:11">
      <c r="A524" t="str">
        <v>Nucor</v>
      </c>
      <c r="B524" t="str">
        <f>_xlfn.XLOOKUP(A524,'2021'!A:A,'2021'!X:X,"")</f>
        <v/>
      </c>
      <c r="C524" t="str">
        <f>_xlfn.XLOOKUP(A524,'2021'!A:A,'2021'!V:V,"")</f>
        <v/>
      </c>
      <c r="D524" t="str">
        <f>_xlfn.XLOOKUP(A524,'2022'!A:A,'2022'!X:X,"")</f>
        <v/>
      </c>
      <c r="E524" t="str">
        <f>_xlfn.XLOOKUP(A524,'2022'!A:A,'2022'!W:W,"")</f>
        <v/>
      </c>
      <c r="F524" t="str">
        <f>_xlfn.XLOOKUP(A524,'2023'!B:B,'2023'!AF:AF,"")</f>
        <v/>
      </c>
      <c r="G524" t="str">
        <f>_xlfn.XLOOKUP(A524,'2023'!B:B,'2023'!AE:AE,"")</f>
        <v/>
      </c>
      <c r="H524" t="str">
        <f>_xlfn.XLOOKUP(A524,'2024'!B:B,'2024'!BW:BW,"")</f>
        <v/>
      </c>
      <c r="I524">
        <f>_xlfn.XLOOKUP(A524,'2024'!B:B,'2024'!AZ:AZ,"")</f>
        <v>1</v>
      </c>
      <c r="J524" t="str">
        <f>_xlfn.XLOOKUP(A524,'2025'!A:A,'2025'!C:C,"")</f>
        <v/>
      </c>
      <c r="K524" t="str">
        <f>_xlfn.XLOOKUP(A524,'2025'!A:A,'2025'!F:F,"")</f>
        <v/>
      </c>
    </row>
    <row r="525" spans="1:11">
      <c r="A525" t="str">
        <v>Power Corp. of Canada</v>
      </c>
      <c r="B525" t="str">
        <f>_xlfn.XLOOKUP(A525,'2021'!A:A,'2021'!X:X,"")</f>
        <v/>
      </c>
      <c r="C525" t="str">
        <f>_xlfn.XLOOKUP(A525,'2021'!A:A,'2021'!V:V,"")</f>
        <v/>
      </c>
      <c r="D525" t="str">
        <f>_xlfn.XLOOKUP(A525,'2022'!A:A,'2022'!X:X,"")</f>
        <v/>
      </c>
      <c r="E525" t="str">
        <f>_xlfn.XLOOKUP(A525,'2022'!A:A,'2022'!W:W,"")</f>
        <v/>
      </c>
      <c r="F525" t="str">
        <f>_xlfn.XLOOKUP(A525,'2023'!B:B,'2023'!AF:AF,"")</f>
        <v/>
      </c>
      <c r="G525">
        <f>_xlfn.XLOOKUP(A525,'2023'!B:B,'2023'!AE:AE,"")</f>
        <v>1</v>
      </c>
      <c r="H525" t="str">
        <f>_xlfn.XLOOKUP(A525,'2024'!B:B,'2024'!BW:BW,"")</f>
        <v/>
      </c>
      <c r="I525">
        <f>_xlfn.XLOOKUP(A525,'2024'!B:B,'2024'!AZ:AZ,"")</f>
        <v>0</v>
      </c>
      <c r="J525" t="str">
        <f>_xlfn.XLOOKUP(A525,'2025'!A:A,'2025'!C:C,"")</f>
        <v/>
      </c>
      <c r="K525" t="str">
        <f>_xlfn.XLOOKUP(A525,'2025'!A:A,'2025'!F:F,"")</f>
        <v/>
      </c>
    </row>
    <row r="526" spans="1:11">
      <c r="A526" t="str">
        <v>Rajesh Exports</v>
      </c>
      <c r="B526" t="str">
        <f>_xlfn.XLOOKUP(A526,'2021'!A:A,'2021'!X:X,"")</f>
        <v/>
      </c>
      <c r="C526" t="str">
        <f>_xlfn.XLOOKUP(A526,'2021'!A:A,'2021'!V:V,"")</f>
        <v/>
      </c>
      <c r="D526" t="str">
        <f>_xlfn.XLOOKUP(A526,'2022'!A:A,'2022'!X:X,"")</f>
        <v/>
      </c>
      <c r="E526" t="str">
        <f>_xlfn.XLOOKUP(A526,'2022'!A:A,'2022'!W:W,"")</f>
        <v/>
      </c>
      <c r="F526" t="str">
        <f>_xlfn.XLOOKUP(A526,'2023'!B:B,'2023'!AF:AF,"")</f>
        <v/>
      </c>
      <c r="G526" t="str">
        <f>_xlfn.XLOOKUP(A526,'2023'!B:B,'2023'!AE:AE,"")</f>
        <v/>
      </c>
      <c r="H526" t="str">
        <f>_xlfn.XLOOKUP(A526,'2024'!B:B,'2024'!BW:BW,"")</f>
        <v/>
      </c>
      <c r="I526">
        <f>_xlfn.XLOOKUP(A526,'2024'!B:B,'2024'!AZ:AZ,"")</f>
        <v>0</v>
      </c>
      <c r="J526" t="str">
        <f>_xlfn.XLOOKUP(A526,'2025'!A:A,'2025'!C:C,"")</f>
        <v/>
      </c>
      <c r="K526" t="str">
        <f>_xlfn.XLOOKUP(A526,'2025'!A:A,'2025'!F:F,"")</f>
        <v/>
      </c>
    </row>
    <row r="527" spans="1:11">
      <c r="A527" t="str">
        <v>Samsung C&amp;T</v>
      </c>
      <c r="B527" t="str">
        <f>_xlfn.XLOOKUP(A527,'2021'!A:A,'2021'!X:X,"")</f>
        <v/>
      </c>
      <c r="C527" t="str">
        <f>_xlfn.XLOOKUP(A527,'2021'!A:A,'2021'!V:V,"")</f>
        <v/>
      </c>
      <c r="D527" t="str">
        <f>_xlfn.XLOOKUP(A527,'2022'!A:A,'2022'!X:X,"")</f>
        <v/>
      </c>
      <c r="E527" t="str">
        <f>_xlfn.XLOOKUP(A527,'2022'!A:A,'2022'!W:W,"")</f>
        <v/>
      </c>
      <c r="F527" t="str">
        <f>_xlfn.XLOOKUP(A527,'2023'!B:B,'2023'!AF:AF,"")</f>
        <v/>
      </c>
      <c r="G527" t="str">
        <f>_xlfn.XLOOKUP(A527,'2023'!B:B,'2023'!AE:AE,"")</f>
        <v/>
      </c>
      <c r="H527" t="str">
        <f>_xlfn.XLOOKUP(A527,'2024'!B:B,'2024'!BW:BW,"")</f>
        <v/>
      </c>
      <c r="I527">
        <f>_xlfn.XLOOKUP(A527,'2024'!B:B,'2024'!AZ:AZ,"")</f>
        <v>0</v>
      </c>
      <c r="J527" t="str">
        <f>_xlfn.XLOOKUP(A527,'2025'!A:A,'2025'!C:C,"")</f>
        <v/>
      </c>
      <c r="K527" t="str">
        <f>_xlfn.XLOOKUP(A527,'2025'!A:A,'2025'!F:F,"")</f>
        <v/>
      </c>
    </row>
    <row r="528" spans="1:11">
      <c r="A528" t="str">
        <v>Shaanxi Construction Engineering Holding</v>
      </c>
      <c r="B528" t="str">
        <f>_xlfn.XLOOKUP(A528,'2021'!A:A,'2021'!X:X,"")</f>
        <v/>
      </c>
      <c r="C528" t="str">
        <f>_xlfn.XLOOKUP(A528,'2021'!A:A,'2021'!V:V,"")</f>
        <v/>
      </c>
      <c r="D528" t="str">
        <f>_xlfn.XLOOKUP(A528,'2022'!A:A,'2022'!X:X,"")</f>
        <v/>
      </c>
      <c r="E528" t="str">
        <f>_xlfn.XLOOKUP(A528,'2022'!A:A,'2022'!W:W,"")</f>
        <v/>
      </c>
      <c r="F528" t="str">
        <f>_xlfn.XLOOKUP(A528,'2023'!B:B,'2023'!AF:AF,"")</f>
        <v/>
      </c>
      <c r="G528" t="str">
        <f>_xlfn.XLOOKUP(A528,'2023'!B:B,'2023'!AE:AE,"")</f>
        <v/>
      </c>
      <c r="H528" t="str">
        <f>_xlfn.XLOOKUP(A528,'2024'!B:B,'2024'!BW:BW,"")</f>
        <v/>
      </c>
      <c r="I528">
        <f>_xlfn.XLOOKUP(A528,'2024'!B:B,'2024'!AZ:AZ,"")</f>
        <v>0</v>
      </c>
      <c r="J528" t="str">
        <f>_xlfn.XLOOKUP(A528,'2025'!A:A,'2025'!C:C,"")</f>
        <v/>
      </c>
      <c r="K528" t="str">
        <f>_xlfn.XLOOKUP(A528,'2025'!A:A,'2025'!F:F,"")</f>
        <v/>
      </c>
    </row>
    <row r="529" spans="1:11">
      <c r="A529" t="str">
        <v>Shanxi Coking Coal Group</v>
      </c>
      <c r="B529" t="str">
        <f>_xlfn.XLOOKUP(A529,'2021'!A:A,'2021'!X:X,"")</f>
        <v/>
      </c>
      <c r="C529" t="str">
        <f>_xlfn.XLOOKUP(A529,'2021'!A:A,'2021'!V:V,"")</f>
        <v/>
      </c>
      <c r="D529" t="str">
        <f>_xlfn.XLOOKUP(A529,'2022'!A:A,'2022'!X:X,"")</f>
        <v/>
      </c>
      <c r="E529" t="str">
        <f>_xlfn.XLOOKUP(A529,'2022'!A:A,'2022'!W:W,"")</f>
        <v/>
      </c>
      <c r="F529" t="str">
        <f>_xlfn.XLOOKUP(A529,'2023'!B:B,'2023'!AF:AF,"")</f>
        <v/>
      </c>
      <c r="G529" t="str">
        <f>_xlfn.XLOOKUP(A529,'2023'!B:B,'2023'!AE:AE,"")</f>
        <v/>
      </c>
      <c r="H529" t="str">
        <f>_xlfn.XLOOKUP(A529,'2024'!B:B,'2024'!BW:BW,"")</f>
        <v/>
      </c>
      <c r="I529">
        <f>_xlfn.XLOOKUP(A529,'2024'!B:B,'2024'!AZ:AZ,"")</f>
        <v>0</v>
      </c>
      <c r="J529" t="str">
        <f>_xlfn.XLOOKUP(A529,'2025'!A:A,'2025'!C:C,"")</f>
        <v/>
      </c>
      <c r="K529" t="str">
        <f>_xlfn.XLOOKUP(A529,'2025'!A:A,'2025'!F:F,"")</f>
        <v/>
      </c>
    </row>
    <row r="530" spans="1:11">
      <c r="A530" t="str">
        <v>Shougang Group</v>
      </c>
      <c r="B530" t="str">
        <f>_xlfn.XLOOKUP(A530,'2021'!A:A,'2021'!X:X,"")</f>
        <v/>
      </c>
      <c r="C530" t="str">
        <f>_xlfn.XLOOKUP(A530,'2021'!A:A,'2021'!V:V,"")</f>
        <v/>
      </c>
      <c r="D530" t="str">
        <f>_xlfn.XLOOKUP(A530,'2022'!A:A,'2022'!X:X,"")</f>
        <v/>
      </c>
      <c r="E530" t="str">
        <f>_xlfn.XLOOKUP(A530,'2022'!A:A,'2022'!W:W,"")</f>
        <v/>
      </c>
      <c r="F530" t="str">
        <f>_xlfn.XLOOKUP(A530,'2023'!B:B,'2023'!AF:AF,"")</f>
        <v/>
      </c>
      <c r="G530" t="str">
        <f>_xlfn.XLOOKUP(A530,'2023'!B:B,'2023'!AE:AE,"")</f>
        <v/>
      </c>
      <c r="H530" t="str">
        <f>_xlfn.XLOOKUP(A530,'2024'!B:B,'2024'!BW:BW,"")</f>
        <v/>
      </c>
      <c r="I530">
        <f>_xlfn.XLOOKUP(A530,'2024'!B:B,'2024'!AZ:AZ,"")</f>
        <v>0</v>
      </c>
      <c r="J530" t="str">
        <f>_xlfn.XLOOKUP(A530,'2025'!A:A,'2025'!C:C,"")</f>
        <v/>
      </c>
      <c r="K530" t="str">
        <f>_xlfn.XLOOKUP(A530,'2025'!A:A,'2025'!F:F,"")</f>
        <v/>
      </c>
    </row>
    <row r="531" spans="1:11">
      <c r="A531" t="str">
        <v>Sinochem Holdings</v>
      </c>
      <c r="B531" t="str">
        <f>_xlfn.XLOOKUP(A531,'2021'!A:A,'2021'!X:X,"")</f>
        <v/>
      </c>
      <c r="C531" t="str">
        <f>_xlfn.XLOOKUP(A531,'2021'!A:A,'2021'!V:V,"")</f>
        <v/>
      </c>
      <c r="D531" t="str">
        <f>_xlfn.XLOOKUP(A531,'2022'!A:A,'2022'!X:X,"")</f>
        <v/>
      </c>
      <c r="E531" t="str">
        <f>_xlfn.XLOOKUP(A531,'2022'!A:A,'2022'!W:W,"")</f>
        <v/>
      </c>
      <c r="F531" t="str">
        <f>_xlfn.XLOOKUP(A531,'2023'!B:B,'2023'!AF:AF,"")</f>
        <v/>
      </c>
      <c r="G531" t="str">
        <f>_xlfn.XLOOKUP(A531,'2023'!B:B,'2023'!AE:AE,"")</f>
        <v/>
      </c>
      <c r="H531" t="str">
        <f>_xlfn.XLOOKUP(A531,'2024'!B:B,'2024'!BW:BW,"")</f>
        <v/>
      </c>
      <c r="I531">
        <f>_xlfn.XLOOKUP(A531,'2024'!B:B,'2024'!AZ:AZ,"")</f>
        <v>0</v>
      </c>
      <c r="J531" t="str">
        <f>_xlfn.XLOOKUP(A531,'2025'!A:A,'2025'!C:C,"")</f>
        <v/>
      </c>
      <c r="K531" t="str">
        <f>_xlfn.XLOOKUP(A531,'2025'!A:A,'2025'!F:F,"")</f>
        <v/>
      </c>
    </row>
    <row r="532" spans="1:11">
      <c r="A532" t="str">
        <v>Subaru</v>
      </c>
      <c r="B532" t="str">
        <f>_xlfn.XLOOKUP(A532,'2021'!A:A,'2021'!X:X,"")</f>
        <v/>
      </c>
      <c r="C532" t="str">
        <f>_xlfn.XLOOKUP(A532,'2021'!A:A,'2021'!V:V,"")</f>
        <v/>
      </c>
      <c r="D532" t="str">
        <f>_xlfn.XLOOKUP(A532,'2022'!A:A,'2022'!X:X,"")</f>
        <v/>
      </c>
      <c r="E532" t="str">
        <f>_xlfn.XLOOKUP(A532,'2022'!A:A,'2022'!W:W,"")</f>
        <v/>
      </c>
      <c r="F532" t="str">
        <f>_xlfn.XLOOKUP(A532,'2023'!B:B,'2023'!AF:AF,"")</f>
        <v/>
      </c>
      <c r="G532" t="str">
        <f>_xlfn.XLOOKUP(A532,'2023'!B:B,'2023'!AE:AE,"")</f>
        <v/>
      </c>
      <c r="H532" t="str">
        <f>_xlfn.XLOOKUP(A532,'2024'!B:B,'2024'!BW:BW,"")</f>
        <v/>
      </c>
      <c r="I532">
        <f>_xlfn.XLOOKUP(A532,'2024'!B:B,'2024'!AZ:AZ,"")</f>
        <v>0</v>
      </c>
      <c r="J532" t="str">
        <f>_xlfn.XLOOKUP(A532,'2025'!A:A,'2025'!C:C,"")</f>
        <v/>
      </c>
      <c r="K532" t="str">
        <f>_xlfn.XLOOKUP(A532,'2025'!A:A,'2025'!F:F,"")</f>
        <v/>
      </c>
    </row>
    <row r="533" spans="1:11">
      <c r="A533" t="str">
        <v>Truist Financial</v>
      </c>
      <c r="B533" t="str">
        <f>_xlfn.XLOOKUP(A533,'2021'!A:A,'2021'!X:X,"")</f>
        <v/>
      </c>
      <c r="C533" t="str">
        <f>_xlfn.XLOOKUP(A533,'2021'!A:A,'2021'!V:V,"")</f>
        <v/>
      </c>
      <c r="D533" t="str">
        <f>_xlfn.XLOOKUP(A533,'2022'!A:A,'2022'!X:X,"")</f>
        <v/>
      </c>
      <c r="E533" t="str">
        <f>_xlfn.XLOOKUP(A533,'2022'!A:A,'2022'!W:W,"")</f>
        <v/>
      </c>
      <c r="F533" t="str">
        <f>_xlfn.XLOOKUP(A533,'2023'!B:B,'2023'!AF:AF,"")</f>
        <v/>
      </c>
      <c r="G533" t="str">
        <f>_xlfn.XLOOKUP(A533,'2023'!B:B,'2023'!AE:AE,"")</f>
        <v/>
      </c>
      <c r="H533" t="str">
        <f>_xlfn.XLOOKUP(A533,'2024'!B:B,'2024'!BW:BW,"")</f>
        <v/>
      </c>
      <c r="I533">
        <f>_xlfn.XLOOKUP(A533,'2024'!B:B,'2024'!AZ:AZ,"")</f>
        <v>1</v>
      </c>
      <c r="J533" t="str">
        <f>_xlfn.XLOOKUP(A533,'2025'!A:A,'2025'!C:C,"")</f>
        <v/>
      </c>
      <c r="K533" t="str">
        <f>_xlfn.XLOOKUP(A533,'2025'!A:A,'2025'!F:F,"")</f>
        <v/>
      </c>
    </row>
    <row r="534" spans="1:11">
      <c r="A534" t="str">
        <v>Vibra Energia</v>
      </c>
      <c r="B534" t="str">
        <f>_xlfn.XLOOKUP(A534,'2021'!A:A,'2021'!X:X,"")</f>
        <v/>
      </c>
      <c r="C534" t="str">
        <f>_xlfn.XLOOKUP(A534,'2021'!A:A,'2021'!V:V,"")</f>
        <v/>
      </c>
      <c r="D534" t="str">
        <f>_xlfn.XLOOKUP(A534,'2022'!A:A,'2022'!X:X,"")</f>
        <v/>
      </c>
      <c r="E534" t="str">
        <f>_xlfn.XLOOKUP(A534,'2022'!A:A,'2022'!W:W,"")</f>
        <v/>
      </c>
      <c r="F534" t="str">
        <f>_xlfn.XLOOKUP(A534,'2023'!B:B,'2023'!AF:AF,"")</f>
        <v/>
      </c>
      <c r="G534" t="str">
        <f>_xlfn.XLOOKUP(A534,'2023'!B:B,'2023'!AE:AE,"")</f>
        <v/>
      </c>
      <c r="H534" t="str">
        <f>_xlfn.XLOOKUP(A534,'2024'!B:B,'2024'!BW:BW,"")</f>
        <v/>
      </c>
      <c r="I534">
        <f>_xlfn.XLOOKUP(A534,'2024'!B:B,'2024'!AZ:AZ,"")</f>
        <v>0</v>
      </c>
      <c r="J534" t="str">
        <f>_xlfn.XLOOKUP(A534,'2025'!A:A,'2025'!C:C,"")</f>
        <v/>
      </c>
      <c r="K534" t="str">
        <f>_xlfn.XLOOKUP(A534,'2025'!A:A,'2025'!F:F,"")</f>
        <v/>
      </c>
    </row>
    <row r="535" spans="1:11">
      <c r="A535">
        <v>0</v>
      </c>
      <c r="B535" t="str">
        <f>_xlfn.XLOOKUP(A535,'2021'!A:A,'2021'!X:X,"")</f>
        <v/>
      </c>
      <c r="C535" t="str">
        <f>_xlfn.XLOOKUP(A535,'2021'!A:A,'2021'!V:V,"")</f>
        <v/>
      </c>
      <c r="D535" t="str">
        <f>_xlfn.XLOOKUP(A535,'2022'!A:A,'2022'!X:X,"")</f>
        <v/>
      </c>
      <c r="E535" t="str">
        <f>_xlfn.XLOOKUP(A535,'2022'!A:A,'2022'!W:W,"")</f>
        <v/>
      </c>
      <c r="F535" t="str">
        <f>_xlfn.XLOOKUP(A535,'2023'!B:B,'2023'!AF:AF,"")</f>
        <v/>
      </c>
      <c r="G535" t="str">
        <f>_xlfn.XLOOKUP(A535,'2023'!B:B,'2023'!AE:AE,"")</f>
        <v/>
      </c>
      <c r="H535" t="str">
        <f>_xlfn.XLOOKUP(A535,'2024'!B:B,'2024'!BW:BW,"")</f>
        <v/>
      </c>
      <c r="I535" t="str">
        <f>_xlfn.XLOOKUP(A535,'2024'!B:B,'2024'!AZ:AZ,"")</f>
        <v/>
      </c>
      <c r="J535" t="str">
        <f>_xlfn.XLOOKUP(A535,'2025'!A:A,'2025'!C:C,"")</f>
        <v/>
      </c>
      <c r="K535" t="str">
        <f>_xlfn.XLOOKUP(A535,'2025'!A:A,'2025'!F:F,"")</f>
        <v/>
      </c>
    </row>
    <row r="536" spans="1:11">
      <c r="A536" t="str">
        <v>Crédit Agricole</v>
      </c>
      <c r="B536" t="str">
        <f>_xlfn.XLOOKUP(A536,'2021'!A:A,'2021'!X:X,"")</f>
        <v/>
      </c>
      <c r="C536">
        <f>_xlfn.XLOOKUP(A536,'2021'!A:A,'2021'!V:V,"")</f>
        <v>1</v>
      </c>
      <c r="D536" t="str">
        <f>_xlfn.XLOOKUP(A536,'2022'!A:A,'2022'!X:X,"")</f>
        <v/>
      </c>
      <c r="E536" t="str">
        <f>_xlfn.XLOOKUP(A536,'2022'!A:A,'2022'!W:W,"")</f>
        <v/>
      </c>
      <c r="F536" t="str">
        <f>_xlfn.XLOOKUP(A536,'2023'!B:B,'2023'!AF:AF,"")</f>
        <v/>
      </c>
      <c r="G536" t="str">
        <f>_xlfn.XLOOKUP(A536,'2023'!B:B,'2023'!AE:AE,"")</f>
        <v/>
      </c>
      <c r="H536" t="str">
        <f>_xlfn.XLOOKUP(A536,'2024'!B:B,'2024'!BW:BW,"")</f>
        <v/>
      </c>
      <c r="I536" t="str">
        <f>_xlfn.XLOOKUP(A536,'2024'!B:B,'2024'!AZ:AZ,"")</f>
        <v/>
      </c>
      <c r="J536" t="str">
        <f>_xlfn.XLOOKUP(A536,'2025'!A:A,'2025'!C:C,"")</f>
        <v/>
      </c>
      <c r="K536" t="str">
        <f>_xlfn.XLOOKUP(A536,'2025'!A:A,'2025'!F:F,"")</f>
        <v/>
      </c>
    </row>
    <row r="537" spans="1:11">
      <c r="A537" t="str">
        <v>China Merchants Group</v>
      </c>
      <c r="B537" t="str">
        <f>_xlfn.XLOOKUP(A537,'2021'!A:A,'2021'!X:X,"")</f>
        <v/>
      </c>
      <c r="C537" t="str">
        <f>_xlfn.XLOOKUP(A537,'2021'!A:A,'2021'!V:V,"")</f>
        <v/>
      </c>
      <c r="D537" t="str">
        <f>_xlfn.XLOOKUP(A537,'2022'!A:A,'2022'!X:X,"")</f>
        <v/>
      </c>
      <c r="E537" t="str">
        <f>_xlfn.XLOOKUP(A537,'2022'!A:A,'2022'!W:W,"")</f>
        <v/>
      </c>
      <c r="F537" t="str">
        <f>_xlfn.XLOOKUP(A537,'2023'!B:B,'2023'!AF:AF,"")</f>
        <v/>
      </c>
      <c r="G537" t="str">
        <f>_xlfn.XLOOKUP(A537,'2023'!B:B,'2023'!AE:AE,"")</f>
        <v/>
      </c>
      <c r="H537" t="str">
        <f>_xlfn.XLOOKUP(A537,'2024'!B:B,'2024'!BW:BW,"")</f>
        <v/>
      </c>
      <c r="I537" t="str">
        <f>_xlfn.XLOOKUP(A537,'2024'!B:B,'2024'!AZ:AZ,"")</f>
        <v/>
      </c>
      <c r="J537" t="str">
        <f>_xlfn.XLOOKUP(A537,'2025'!A:A,'2025'!C:C,"")</f>
        <v/>
      </c>
      <c r="K537" t="str">
        <f>_xlfn.XLOOKUP(A537,'2025'!A:A,'2025'!F:F,"")</f>
        <v/>
      </c>
    </row>
    <row r="538" spans="1:11">
      <c r="A538" t="str">
        <v>Itaú Unibanco Holding</v>
      </c>
      <c r="B538" t="str">
        <f>_xlfn.XLOOKUP(A538,'2021'!A:A,'2021'!X:X,"")</f>
        <v/>
      </c>
      <c r="C538" t="str">
        <f>_xlfn.XLOOKUP(A538,'2021'!A:A,'2021'!V:V,"")</f>
        <v/>
      </c>
      <c r="D538" t="str">
        <f>_xlfn.XLOOKUP(A538,'2022'!A:A,'2022'!X:X,"")</f>
        <v/>
      </c>
      <c r="E538">
        <f>_xlfn.XLOOKUP(A538,'2022'!A:A,'2022'!W:W,"")</f>
        <v>1</v>
      </c>
      <c r="F538" t="str">
        <f>_xlfn.XLOOKUP(A538,'2023'!B:B,'2023'!AF:AF,"")</f>
        <v/>
      </c>
      <c r="G538">
        <f>_xlfn.XLOOKUP(A538,'2023'!B:B,'2023'!AE:AE,"")</f>
        <v>1</v>
      </c>
      <c r="H538" t="str">
        <f>_xlfn.XLOOKUP(A538,'2024'!B:B,'2024'!BW:BW,"")</f>
        <v/>
      </c>
      <c r="I538" t="str">
        <f>_xlfn.XLOOKUP(A538,'2024'!B:B,'2024'!AZ:AZ,"")</f>
        <v/>
      </c>
      <c r="J538" t="str">
        <f>_xlfn.XLOOKUP(A538,'2025'!A:A,'2025'!C:C,"")</f>
        <v/>
      </c>
      <c r="K538" t="str">
        <f>_xlfn.XLOOKUP(A538,'2025'!A:A,'2025'!F:F,"")</f>
        <v/>
      </c>
    </row>
    <row r="539" spans="1:11">
      <c r="A539" t="str">
        <v>Société Générale</v>
      </c>
      <c r="B539" t="str">
        <f>_xlfn.XLOOKUP(A539,'2021'!A:A,'2021'!X:X,"")</f>
        <v/>
      </c>
      <c r="C539" t="str">
        <f>_xlfn.XLOOKUP(A539,'2021'!A:A,'2021'!V:V,"")</f>
        <v/>
      </c>
      <c r="D539" t="str">
        <f>_xlfn.XLOOKUP(A539,'2022'!A:A,'2022'!X:X,"")</f>
        <v/>
      </c>
      <c r="E539" t="str">
        <f>_xlfn.XLOOKUP(A539,'2022'!A:A,'2022'!W:W,"")</f>
        <v/>
      </c>
      <c r="F539" t="str">
        <f>_xlfn.XLOOKUP(A539,'2023'!B:B,'2023'!AF:AF,"")</f>
        <v/>
      </c>
      <c r="G539" t="str">
        <f>_xlfn.XLOOKUP(A539,'2023'!B:B,'2023'!AE:AE,"")</f>
        <v/>
      </c>
      <c r="H539" t="str">
        <f>_xlfn.XLOOKUP(A539,'2024'!B:B,'2024'!BW:BW,"")</f>
        <v/>
      </c>
      <c r="I539" t="str">
        <f>_xlfn.XLOOKUP(A539,'2024'!B:B,'2024'!AZ:AZ,"")</f>
        <v/>
      </c>
      <c r="J539" t="str">
        <f>_xlfn.XLOOKUP(A539,'2025'!A:A,'2025'!C:C,"")</f>
        <v/>
      </c>
      <c r="K539" t="str">
        <f>_xlfn.XLOOKUP(A539,'2025'!A:A,'2025'!F:F,"")</f>
        <v/>
      </c>
    </row>
    <row r="540" spans="1:11">
      <c r="A540" t="str">
        <v>American International Group</v>
      </c>
      <c r="B540" t="str">
        <f>_xlfn.XLOOKUP(A540,'2021'!A:A,'2021'!X:X,"")</f>
        <v/>
      </c>
      <c r="C540">
        <f>_xlfn.XLOOKUP(A540,'2021'!A:A,'2021'!V:V,"")</f>
        <v>1</v>
      </c>
      <c r="D540" t="str">
        <f>_xlfn.XLOOKUP(A540,'2022'!A:A,'2022'!X:X,"")</f>
        <v/>
      </c>
      <c r="E540">
        <f>_xlfn.XLOOKUP(A540,'2022'!A:A,'2022'!W:W,"")</f>
        <v>1</v>
      </c>
      <c r="F540" t="str">
        <f>_xlfn.XLOOKUP(A540,'2023'!B:B,'2023'!AF:AF,"")</f>
        <v/>
      </c>
      <c r="G540">
        <f>_xlfn.XLOOKUP(A540,'2023'!B:B,'2023'!AE:AE,"")</f>
        <v>1</v>
      </c>
      <c r="H540" t="str">
        <f>_xlfn.XLOOKUP(A540,'2024'!B:B,'2024'!BW:BW,"")</f>
        <v/>
      </c>
      <c r="I540" t="str">
        <f>_xlfn.XLOOKUP(A540,'2024'!B:B,'2024'!AZ:AZ,"")</f>
        <v/>
      </c>
      <c r="J540" t="str">
        <f>_xlfn.XLOOKUP(A540,'2025'!A:A,'2025'!C:C,"")</f>
        <v/>
      </c>
      <c r="K540" t="str">
        <f>_xlfn.XLOOKUP(A540,'2025'!A:A,'2025'!F:F,"")</f>
        <v/>
      </c>
    </row>
    <row r="541" spans="1:11">
      <c r="A541" t="str">
        <v>Koç Holding</v>
      </c>
      <c r="B541" t="str">
        <f>_xlfn.XLOOKUP(A541,'2021'!A:A,'2021'!X:X,"")</f>
        <v/>
      </c>
      <c r="C541" t="str">
        <f>_xlfn.XLOOKUP(A541,'2021'!A:A,'2021'!V:V,"")</f>
        <v/>
      </c>
      <c r="D541" t="str">
        <f>_xlfn.XLOOKUP(A541,'2022'!A:A,'2022'!X:X,"")</f>
        <v/>
      </c>
      <c r="E541" t="str">
        <f>_xlfn.XLOOKUP(A541,'2022'!A:A,'2022'!W:W,"")</f>
        <v/>
      </c>
      <c r="F541" t="str">
        <f>_xlfn.XLOOKUP(A541,'2023'!B:B,'2023'!AF:AF,"")</f>
        <v/>
      </c>
      <c r="G541" t="str">
        <f>_xlfn.XLOOKUP(A541,'2023'!B:B,'2023'!AE:AE,"")</f>
        <v/>
      </c>
      <c r="H541" t="str">
        <f>_xlfn.XLOOKUP(A541,'2024'!B:B,'2024'!BW:BW,"")</f>
        <v/>
      </c>
      <c r="I541" t="str">
        <f>_xlfn.XLOOKUP(A541,'2024'!B:B,'2024'!AZ:AZ,"")</f>
        <v/>
      </c>
      <c r="J541" t="str">
        <f>_xlfn.XLOOKUP(A541,'2025'!A:A,'2025'!C:C,"")</f>
        <v/>
      </c>
      <c r="K541" t="str">
        <f>_xlfn.XLOOKUP(A541,'2025'!A:A,'2025'!F:F,"")</f>
        <v/>
      </c>
    </row>
    <row r="542" spans="1:11">
      <c r="A542" t="str">
        <v>Energi Danmark Group</v>
      </c>
      <c r="B542" t="str">
        <f>_xlfn.XLOOKUP(A542,'2021'!A:A,'2021'!X:X,"")</f>
        <v/>
      </c>
      <c r="C542" t="str">
        <f>_xlfn.XLOOKUP(A542,'2021'!A:A,'2021'!V:V,"")</f>
        <v/>
      </c>
      <c r="D542" t="str">
        <f>_xlfn.XLOOKUP(A542,'2022'!A:A,'2022'!X:X,"")</f>
        <v/>
      </c>
      <c r="E542" t="str">
        <f>_xlfn.XLOOKUP(A542,'2022'!A:A,'2022'!W:W,"")</f>
        <v/>
      </c>
      <c r="F542" t="str">
        <f>_xlfn.XLOOKUP(A542,'2023'!B:B,'2023'!AF:AF,"")</f>
        <v/>
      </c>
      <c r="G542" t="str">
        <f>_xlfn.XLOOKUP(A542,'2023'!B:B,'2023'!AE:AE,"")</f>
        <v/>
      </c>
      <c r="H542" t="str">
        <f>_xlfn.XLOOKUP(A542,'2024'!B:B,'2024'!BW:BW,"")</f>
        <v/>
      </c>
      <c r="I542" t="str">
        <f>_xlfn.XLOOKUP(A542,'2024'!B:B,'2024'!AZ:AZ,"")</f>
        <v/>
      </c>
      <c r="J542" t="str">
        <f>_xlfn.XLOOKUP(A542,'2025'!A:A,'2025'!C:C,"")</f>
        <v/>
      </c>
      <c r="K542" t="str">
        <f>_xlfn.XLOOKUP(A542,'2025'!A:A,'2025'!F:F,"")</f>
        <v/>
      </c>
    </row>
    <row r="543" spans="1:11">
      <c r="A543" t="str">
        <v>Fresenius</v>
      </c>
      <c r="B543" t="str">
        <f>_xlfn.XLOOKUP(A543,'2021'!A:A,'2021'!X:X,"")</f>
        <v/>
      </c>
      <c r="C543" t="str">
        <f>_xlfn.XLOOKUP(A543,'2021'!A:A,'2021'!V:V,"")</f>
        <v/>
      </c>
      <c r="D543" t="str">
        <f>_xlfn.XLOOKUP(A543,'2022'!A:A,'2022'!X:X,"")</f>
        <v/>
      </c>
      <c r="E543">
        <f>_xlfn.XLOOKUP(A543,'2022'!A:A,'2022'!W:W,"")</f>
        <v>1</v>
      </c>
      <c r="F543" t="str">
        <f>_xlfn.XLOOKUP(A543,'2023'!B:B,'2023'!AF:AF,"")</f>
        <v/>
      </c>
      <c r="G543" t="str">
        <f>_xlfn.XLOOKUP(A543,'2023'!B:B,'2023'!AE:AE,"")</f>
        <v/>
      </c>
      <c r="H543" t="str">
        <f>_xlfn.XLOOKUP(A543,'2024'!B:B,'2024'!BW:BW,"")</f>
        <v/>
      </c>
      <c r="I543" t="str">
        <f>_xlfn.XLOOKUP(A543,'2024'!B:B,'2024'!AZ:AZ,"")</f>
        <v/>
      </c>
      <c r="J543" t="str">
        <f>_xlfn.XLOOKUP(A543,'2025'!A:A,'2025'!C:C,"")</f>
        <v/>
      </c>
      <c r="K543" t="str">
        <f>_xlfn.XLOOKUP(A543,'2025'!A:A,'2025'!F:F,"")</f>
        <v/>
      </c>
    </row>
    <row r="544" spans="1:11">
      <c r="A544" t="str">
        <v>Telefónica</v>
      </c>
      <c r="B544">
        <f>_xlfn.XLOOKUP(A544,'2021'!A:A,'2021'!X:X,"")</f>
        <v>1</v>
      </c>
      <c r="C544">
        <f>_xlfn.XLOOKUP(A544,'2021'!A:A,'2021'!V:V,"")</f>
        <v>1</v>
      </c>
      <c r="D544">
        <f>_xlfn.XLOOKUP(A544,'2022'!A:A,'2022'!X:X,"")</f>
        <v>1</v>
      </c>
      <c r="E544">
        <f>_xlfn.XLOOKUP(A544,'2022'!A:A,'2022'!W:W,"")</f>
        <v>1</v>
      </c>
      <c r="F544">
        <f>_xlfn.XLOOKUP(A544,'2023'!B:B,'2023'!AF:AF,"")</f>
        <v>1</v>
      </c>
      <c r="G544">
        <f>_xlfn.XLOOKUP(A544,'2023'!B:B,'2023'!AE:AE,"")</f>
        <v>1</v>
      </c>
      <c r="H544" t="str">
        <f>_xlfn.XLOOKUP(A544,'2024'!B:B,'2024'!BW:BW,"")</f>
        <v/>
      </c>
      <c r="I544" t="str">
        <f>_xlfn.XLOOKUP(A544,'2024'!B:B,'2024'!AZ:AZ,"")</f>
        <v/>
      </c>
      <c r="J544" t="str">
        <f>_xlfn.XLOOKUP(A544,'2025'!A:A,'2025'!C:C,"")</f>
        <v/>
      </c>
      <c r="K544" t="str">
        <f>_xlfn.XLOOKUP(A544,'2025'!A:A,'2025'!F:F,"")</f>
        <v/>
      </c>
    </row>
    <row r="545" spans="1:11">
      <c r="A545" t="str">
        <v>Kuehne + Nagel International</v>
      </c>
      <c r="B545" t="str">
        <f>_xlfn.XLOOKUP(A545,'2021'!A:A,'2021'!X:X,"")</f>
        <v/>
      </c>
      <c r="C545" t="str">
        <f>_xlfn.XLOOKUP(A545,'2021'!A:A,'2021'!V:V,"")</f>
        <v/>
      </c>
      <c r="D545">
        <f>_xlfn.XLOOKUP(A545,'2022'!A:A,'2022'!X:X,"")</f>
        <v>1</v>
      </c>
      <c r="E545" t="str">
        <f>_xlfn.XLOOKUP(A545,'2022'!A:A,'2022'!W:W,"")</f>
        <v/>
      </c>
      <c r="F545">
        <f>_xlfn.XLOOKUP(A545,'2023'!B:B,'2023'!AF:AF,"")</f>
        <v>1</v>
      </c>
      <c r="G545">
        <f>_xlfn.XLOOKUP(A545,'2023'!B:B,'2023'!AE:AE,"")</f>
        <v>1</v>
      </c>
      <c r="H545" t="str">
        <f>_xlfn.XLOOKUP(A545,'2024'!B:B,'2024'!BW:BW,"")</f>
        <v/>
      </c>
      <c r="I545" t="str">
        <f>_xlfn.XLOOKUP(A545,'2024'!B:B,'2024'!AZ:AZ,"")</f>
        <v/>
      </c>
      <c r="J545" t="str">
        <f>_xlfn.XLOOKUP(A545,'2025'!A:A,'2025'!C:C,"")</f>
        <v/>
      </c>
      <c r="K545" t="str">
        <f>_xlfn.XLOOKUP(A545,'2025'!A:A,'2025'!F:F,"")</f>
        <v/>
      </c>
    </row>
    <row r="546" spans="1:11">
      <c r="A546" t="str">
        <v>RWE</v>
      </c>
      <c r="B546" t="str">
        <f>_xlfn.XLOOKUP(A546,'2021'!A:A,'2021'!X:X,"")</f>
        <v/>
      </c>
      <c r="C546" t="str">
        <f>_xlfn.XLOOKUP(A546,'2021'!A:A,'2021'!V:V,"")</f>
        <v/>
      </c>
      <c r="D546">
        <f>_xlfn.XLOOKUP(A546,'2022'!A:A,'2022'!X:X,"")</f>
        <v>1</v>
      </c>
      <c r="E546" t="str">
        <f>_xlfn.XLOOKUP(A546,'2022'!A:A,'2022'!W:W,"")</f>
        <v/>
      </c>
      <c r="F546">
        <f>_xlfn.XLOOKUP(A546,'2023'!B:B,'2023'!AF:AF,"")</f>
        <v>1</v>
      </c>
      <c r="G546" t="str">
        <f>_xlfn.XLOOKUP(A546,'2023'!B:B,'2023'!AE:AE,"")</f>
        <v/>
      </c>
      <c r="H546" t="str">
        <f>_xlfn.XLOOKUP(A546,'2024'!B:B,'2024'!BW:BW,"")</f>
        <v/>
      </c>
      <c r="I546" t="str">
        <f>_xlfn.XLOOKUP(A546,'2024'!B:B,'2024'!AZ:AZ,"")</f>
        <v/>
      </c>
      <c r="J546" t="str">
        <f>_xlfn.XLOOKUP(A546,'2025'!A:A,'2025'!C:C,"")</f>
        <v/>
      </c>
      <c r="K546" t="str">
        <f>_xlfn.XLOOKUP(A546,'2025'!A:A,'2025'!F:F,"")</f>
        <v/>
      </c>
    </row>
    <row r="547" spans="1:11">
      <c r="A547" t="str">
        <v>China Taiping Insurance Group</v>
      </c>
      <c r="B547" t="str">
        <f>_xlfn.XLOOKUP(A547,'2021'!A:A,'2021'!X:X,"")</f>
        <v/>
      </c>
      <c r="C547" t="str">
        <f>_xlfn.XLOOKUP(A547,'2021'!A:A,'2021'!V:V,"")</f>
        <v/>
      </c>
      <c r="D547" t="str">
        <f>_xlfn.XLOOKUP(A547,'2022'!A:A,'2022'!X:X,"")</f>
        <v/>
      </c>
      <c r="E547" t="str">
        <f>_xlfn.XLOOKUP(A547,'2022'!A:A,'2022'!W:W,"")</f>
        <v/>
      </c>
      <c r="F547" t="str">
        <f>_xlfn.XLOOKUP(A547,'2023'!B:B,'2023'!AF:AF,"")</f>
        <v/>
      </c>
      <c r="G547">
        <f>_xlfn.XLOOKUP(A547,'2023'!B:B,'2023'!AE:AE,"")</f>
        <v>1</v>
      </c>
      <c r="H547" t="str">
        <f>_xlfn.XLOOKUP(A547,'2024'!B:B,'2024'!BW:BW,"")</f>
        <v/>
      </c>
      <c r="I547" t="str">
        <f>_xlfn.XLOOKUP(A547,'2024'!B:B,'2024'!AZ:AZ,"")</f>
        <v/>
      </c>
      <c r="J547" t="str">
        <f>_xlfn.XLOOKUP(A547,'2025'!A:A,'2025'!C:C,"")</f>
        <v/>
      </c>
      <c r="K547" t="str">
        <f>_xlfn.XLOOKUP(A547,'2025'!A:A,'2025'!F:F,"")</f>
        <v/>
      </c>
    </row>
    <row r="548" spans="1:11">
      <c r="A548" t="str">
        <v>HF Sinclair</v>
      </c>
      <c r="B548" t="str">
        <f>_xlfn.XLOOKUP(A548,'2021'!A:A,'2021'!X:X,"")</f>
        <v/>
      </c>
      <c r="C548" t="str">
        <f>_xlfn.XLOOKUP(A548,'2021'!A:A,'2021'!V:V,"")</f>
        <v/>
      </c>
      <c r="D548" t="str">
        <f>_xlfn.XLOOKUP(A548,'2022'!A:A,'2022'!X:X,"")</f>
        <v/>
      </c>
      <c r="E548" t="str">
        <f>_xlfn.XLOOKUP(A548,'2022'!A:A,'2022'!W:W,"")</f>
        <v/>
      </c>
      <c r="F548" t="str">
        <f>_xlfn.XLOOKUP(A548,'2023'!B:B,'2023'!AF:AF,"")</f>
        <v/>
      </c>
      <c r="G548" t="str">
        <f>_xlfn.XLOOKUP(A548,'2023'!B:B,'2023'!AE:AE,"")</f>
        <v/>
      </c>
      <c r="H548" t="str">
        <f>_xlfn.XLOOKUP(A548,'2024'!B:B,'2024'!BW:BW,"")</f>
        <v/>
      </c>
      <c r="I548" t="str">
        <f>_xlfn.XLOOKUP(A548,'2024'!B:B,'2024'!AZ:AZ,"")</f>
        <v/>
      </c>
      <c r="J548" t="str">
        <f>_xlfn.XLOOKUP(A548,'2025'!A:A,'2025'!C:C,"")</f>
        <v/>
      </c>
      <c r="K548" t="str">
        <f>_xlfn.XLOOKUP(A548,'2025'!A:A,'2025'!F:F,"")</f>
        <v/>
      </c>
    </row>
    <row r="549" spans="1:11">
      <c r="A549" t="str">
        <v>Nutrien</v>
      </c>
      <c r="B549" t="str">
        <f>_xlfn.XLOOKUP(A549,'2021'!A:A,'2021'!X:X,"")</f>
        <v/>
      </c>
      <c r="C549" t="str">
        <f>_xlfn.XLOOKUP(A549,'2021'!A:A,'2021'!V:V,"")</f>
        <v/>
      </c>
      <c r="D549" t="str">
        <f>_xlfn.XLOOKUP(A549,'2022'!A:A,'2022'!X:X,"")</f>
        <v/>
      </c>
      <c r="E549" t="str">
        <f>_xlfn.XLOOKUP(A549,'2022'!A:A,'2022'!W:W,"")</f>
        <v/>
      </c>
      <c r="F549" t="str">
        <f>_xlfn.XLOOKUP(A549,'2023'!B:B,'2023'!AF:AF,"")</f>
        <v/>
      </c>
      <c r="G549" t="str">
        <f>_xlfn.XLOOKUP(A549,'2023'!B:B,'2023'!AE:AE,"")</f>
        <v/>
      </c>
      <c r="H549" t="str">
        <f>_xlfn.XLOOKUP(A549,'2024'!B:B,'2024'!BW:BW,"")</f>
        <v/>
      </c>
      <c r="I549" t="str">
        <f>_xlfn.XLOOKUP(A549,'2024'!B:B,'2024'!AZ:AZ,"")</f>
        <v/>
      </c>
      <c r="J549" t="str">
        <f>_xlfn.XLOOKUP(A549,'2025'!A:A,'2025'!C:C,"")</f>
        <v/>
      </c>
      <c r="K549" t="str">
        <f>_xlfn.XLOOKUP(A549,'2025'!A:A,'2025'!F:F,"")</f>
        <v/>
      </c>
    </row>
    <row r="550" spans="1:11">
      <c r="A550" t="str">
        <v>China Aerospace Science &amp; Industry</v>
      </c>
      <c r="B550" t="str">
        <f>_xlfn.XLOOKUP(A550,'2021'!A:A,'2021'!X:X,"")</f>
        <v/>
      </c>
      <c r="C550" t="str">
        <f>_xlfn.XLOOKUP(A550,'2021'!A:A,'2021'!V:V,"")</f>
        <v/>
      </c>
      <c r="D550" t="str">
        <f>_xlfn.XLOOKUP(A550,'2022'!A:A,'2022'!X:X,"")</f>
        <v/>
      </c>
      <c r="E550" t="str">
        <f>_xlfn.XLOOKUP(A550,'2022'!A:A,'2022'!W:W,"")</f>
        <v/>
      </c>
      <c r="F550" t="str">
        <f>_xlfn.XLOOKUP(A550,'2023'!B:B,'2023'!AF:AF,"")</f>
        <v/>
      </c>
      <c r="G550" t="str">
        <f>_xlfn.XLOOKUP(A550,'2023'!B:B,'2023'!AE:AE,"")</f>
        <v/>
      </c>
      <c r="H550" t="str">
        <f>_xlfn.XLOOKUP(A550,'2024'!B:B,'2024'!BW:BW,"")</f>
        <v/>
      </c>
      <c r="I550" t="str">
        <f>_xlfn.XLOOKUP(A550,'2024'!B:B,'2024'!AZ:AZ,"")</f>
        <v/>
      </c>
      <c r="J550" t="str">
        <f>_xlfn.XLOOKUP(A550,'2025'!A:A,'2025'!C:C,"")</f>
        <v/>
      </c>
      <c r="K550" t="str">
        <f>_xlfn.XLOOKUP(A550,'2025'!A:A,'2025'!F:F,"")</f>
        <v/>
      </c>
    </row>
    <row r="551" spans="1:11">
      <c r="A551" t="str">
        <v>GasTerra</v>
      </c>
      <c r="B551" t="str">
        <f>_xlfn.XLOOKUP(A551,'2021'!A:A,'2021'!X:X,"")</f>
        <v/>
      </c>
      <c r="C551" t="str">
        <f>_xlfn.XLOOKUP(A551,'2021'!A:A,'2021'!V:V,"")</f>
        <v/>
      </c>
      <c r="D551" t="str">
        <f>_xlfn.XLOOKUP(A551,'2022'!A:A,'2022'!X:X,"")</f>
        <v/>
      </c>
      <c r="E551" t="str">
        <f>_xlfn.XLOOKUP(A551,'2022'!A:A,'2022'!W:W,"")</f>
        <v/>
      </c>
      <c r="F551" t="str">
        <f>_xlfn.XLOOKUP(A551,'2023'!B:B,'2023'!AF:AF,"")</f>
        <v/>
      </c>
      <c r="G551" t="str">
        <f>_xlfn.XLOOKUP(A551,'2023'!B:B,'2023'!AE:AE,"")</f>
        <v/>
      </c>
      <c r="H551" t="str">
        <f>_xlfn.XLOOKUP(A551,'2024'!B:B,'2024'!BW:BW,"")</f>
        <v/>
      </c>
      <c r="I551" t="str">
        <f>_xlfn.XLOOKUP(A551,'2024'!B:B,'2024'!AZ:AZ,"")</f>
        <v/>
      </c>
      <c r="J551" t="str">
        <f>_xlfn.XLOOKUP(A551,'2025'!A:A,'2025'!C:C,"")</f>
        <v/>
      </c>
      <c r="K551" t="str">
        <f>_xlfn.XLOOKUP(A551,'2025'!A:A,'2025'!F:F,"")</f>
        <v/>
      </c>
    </row>
    <row r="552" spans="1:11">
      <c r="A552" t="str">
        <v>Longfor Group Holdings</v>
      </c>
      <c r="B552" t="str">
        <f>_xlfn.XLOOKUP(A552,'2021'!A:A,'2021'!X:X,"")</f>
        <v/>
      </c>
      <c r="C552" t="str">
        <f>_xlfn.XLOOKUP(A552,'2021'!A:A,'2021'!V:V,"")</f>
        <v/>
      </c>
      <c r="D552" t="str">
        <f>_xlfn.XLOOKUP(A552,'2022'!A:A,'2022'!X:X,"")</f>
        <v/>
      </c>
      <c r="E552" t="str">
        <f>_xlfn.XLOOKUP(A552,'2022'!A:A,'2022'!W:W,"")</f>
        <v/>
      </c>
      <c r="F552" t="str">
        <f>_xlfn.XLOOKUP(A552,'2023'!B:B,'2023'!AF:AF,"")</f>
        <v/>
      </c>
      <c r="G552" t="str">
        <f>_xlfn.XLOOKUP(A552,'2023'!B:B,'2023'!AE:AE,"")</f>
        <v/>
      </c>
      <c r="H552" t="str">
        <f>_xlfn.XLOOKUP(A552,'2024'!B:B,'2024'!BW:BW,"")</f>
        <v/>
      </c>
      <c r="I552" t="str">
        <f>_xlfn.XLOOKUP(A552,'2024'!B:B,'2024'!AZ:AZ,"")</f>
        <v/>
      </c>
      <c r="J552" t="str">
        <f>_xlfn.XLOOKUP(A552,'2025'!A:A,'2025'!C:C,"")</f>
        <v/>
      </c>
      <c r="K552" t="str">
        <f>_xlfn.XLOOKUP(A552,'2025'!A:A,'2025'!F:F,"")</f>
        <v/>
      </c>
    </row>
    <row r="553" spans="1:11">
      <c r="A553" t="str">
        <v>Occidental Petroleum</v>
      </c>
      <c r="B553" t="str">
        <f>_xlfn.XLOOKUP(A553,'2021'!A:A,'2021'!X:X,"")</f>
        <v/>
      </c>
      <c r="C553" t="str">
        <f>_xlfn.XLOOKUP(A553,'2021'!A:A,'2021'!V:V,"")</f>
        <v/>
      </c>
      <c r="D553" t="str">
        <f>_xlfn.XLOOKUP(A553,'2022'!A:A,'2022'!X:X,"")</f>
        <v/>
      </c>
      <c r="E553" t="str">
        <f>_xlfn.XLOOKUP(A553,'2022'!A:A,'2022'!W:W,"")</f>
        <v/>
      </c>
      <c r="F553" t="str">
        <f>_xlfn.XLOOKUP(A553,'2023'!B:B,'2023'!AF:AF,"")</f>
        <v/>
      </c>
      <c r="G553">
        <f>_xlfn.XLOOKUP(A553,'2023'!B:B,'2023'!AE:AE,"")</f>
        <v>1</v>
      </c>
      <c r="H553" t="str">
        <f>_xlfn.XLOOKUP(A553,'2024'!B:B,'2024'!BW:BW,"")</f>
        <v/>
      </c>
      <c r="I553" t="str">
        <f>_xlfn.XLOOKUP(A553,'2024'!B:B,'2024'!AZ:AZ,"")</f>
        <v/>
      </c>
      <c r="J553" t="str">
        <f>_xlfn.XLOOKUP(A553,'2025'!A:A,'2025'!C:C,"")</f>
        <v/>
      </c>
      <c r="K553" t="str">
        <f>_xlfn.XLOOKUP(A553,'2025'!A:A,'2025'!F:F,"")</f>
        <v/>
      </c>
    </row>
    <row r="554" spans="1:11">
      <c r="A554" t="str">
        <v>Xinjiang Zhongtai Group</v>
      </c>
      <c r="B554" t="str">
        <f>_xlfn.XLOOKUP(A554,'2021'!A:A,'2021'!X:X,"")</f>
        <v/>
      </c>
      <c r="C554" t="str">
        <f>_xlfn.XLOOKUP(A554,'2021'!A:A,'2021'!V:V,"")</f>
        <v/>
      </c>
      <c r="D554" t="str">
        <f>_xlfn.XLOOKUP(A554,'2022'!A:A,'2022'!X:X,"")</f>
        <v/>
      </c>
      <c r="E554" t="str">
        <f>_xlfn.XLOOKUP(A554,'2022'!A:A,'2022'!W:W,"")</f>
        <v/>
      </c>
      <c r="F554" t="str">
        <f>_xlfn.XLOOKUP(A554,'2023'!B:B,'2023'!AF:AF,"")</f>
        <v/>
      </c>
      <c r="G554" t="str">
        <f>_xlfn.XLOOKUP(A554,'2023'!B:B,'2023'!AE:AE,"")</f>
        <v/>
      </c>
      <c r="H554" t="str">
        <f>_xlfn.XLOOKUP(A554,'2024'!B:B,'2024'!BW:BW,"")</f>
        <v/>
      </c>
      <c r="I554" t="str">
        <f>_xlfn.XLOOKUP(A554,'2024'!B:B,'2024'!AZ:AZ,"")</f>
        <v/>
      </c>
      <c r="J554" t="str">
        <f>_xlfn.XLOOKUP(A554,'2025'!A:A,'2025'!C:C,"")</f>
        <v/>
      </c>
      <c r="K554" t="str">
        <f>_xlfn.XLOOKUP(A554,'2025'!A:A,'2025'!F:F,"")</f>
        <v/>
      </c>
    </row>
    <row r="555" spans="1:11">
      <c r="A555" t="str">
        <v>Hapag-Lloyd</v>
      </c>
      <c r="B555" t="str">
        <f>_xlfn.XLOOKUP(A555,'2021'!A:A,'2021'!X:X,"")</f>
        <v/>
      </c>
      <c r="C555" t="str">
        <f>_xlfn.XLOOKUP(A555,'2021'!A:A,'2021'!V:V,"")</f>
        <v/>
      </c>
      <c r="D555" t="str">
        <f>_xlfn.XLOOKUP(A555,'2022'!A:A,'2022'!X:X,"")</f>
        <v/>
      </c>
      <c r="E555" t="str">
        <f>_xlfn.XLOOKUP(A555,'2022'!A:A,'2022'!W:W,"")</f>
        <v/>
      </c>
      <c r="F555" t="str">
        <f>_xlfn.XLOOKUP(A555,'2023'!B:B,'2023'!AF:AF,"")</f>
        <v/>
      </c>
      <c r="G555" t="str">
        <f>_xlfn.XLOOKUP(A555,'2023'!B:B,'2023'!AE:AE,"")</f>
        <v/>
      </c>
      <c r="H555" t="str">
        <f>_xlfn.XLOOKUP(A555,'2024'!B:B,'2024'!BW:BW,"")</f>
        <v/>
      </c>
      <c r="I555" t="str">
        <f>_xlfn.XLOOKUP(A555,'2024'!B:B,'2024'!AZ:AZ,"")</f>
        <v/>
      </c>
      <c r="J555" t="str">
        <f>_xlfn.XLOOKUP(A555,'2025'!A:A,'2025'!C:C,"")</f>
        <v/>
      </c>
      <c r="K555" t="str">
        <f>_xlfn.XLOOKUP(A555,'2025'!A:A,'2025'!F:F,"")</f>
        <v/>
      </c>
    </row>
    <row r="556" spans="1:11">
      <c r="A556" t="str">
        <v>Compal Electronics</v>
      </c>
      <c r="B556" t="str">
        <f>_xlfn.XLOOKUP(A556,'2021'!A:A,'2021'!X:X,"")</f>
        <v/>
      </c>
      <c r="C556" t="str">
        <f>_xlfn.XLOOKUP(A556,'2021'!A:A,'2021'!V:V,"")</f>
        <v/>
      </c>
      <c r="D556" t="str">
        <f>_xlfn.XLOOKUP(A556,'2022'!A:A,'2022'!X:X,"")</f>
        <v/>
      </c>
      <c r="E556">
        <f>_xlfn.XLOOKUP(A556,'2022'!A:A,'2022'!W:W,"")</f>
        <v>1</v>
      </c>
      <c r="F556" t="str">
        <f>_xlfn.XLOOKUP(A556,'2023'!B:B,'2023'!AF:AF,"")</f>
        <v/>
      </c>
      <c r="G556">
        <f>_xlfn.XLOOKUP(A556,'2023'!B:B,'2023'!AE:AE,"")</f>
        <v>1</v>
      </c>
      <c r="H556" t="str">
        <f>_xlfn.XLOOKUP(A556,'2024'!B:B,'2024'!BW:BW,"")</f>
        <v/>
      </c>
      <c r="I556" t="str">
        <f>_xlfn.XLOOKUP(A556,'2024'!B:B,'2024'!AZ:AZ,"")</f>
        <v/>
      </c>
      <c r="J556" t="str">
        <f>_xlfn.XLOOKUP(A556,'2025'!A:A,'2025'!C:C,"")</f>
        <v/>
      </c>
      <c r="K556" t="str">
        <f>_xlfn.XLOOKUP(A556,'2025'!A:A,'2025'!F:F,"")</f>
        <v/>
      </c>
    </row>
    <row r="557" spans="1:11">
      <c r="A557" t="str">
        <v>Finatis</v>
      </c>
      <c r="B557" t="str">
        <f>_xlfn.XLOOKUP(A557,'2021'!A:A,'2021'!X:X,"")</f>
        <v/>
      </c>
      <c r="C557" t="str">
        <f>_xlfn.XLOOKUP(A557,'2021'!A:A,'2021'!V:V,"")</f>
        <v/>
      </c>
      <c r="D557" t="str">
        <f>_xlfn.XLOOKUP(A557,'2022'!A:A,'2022'!X:X,"")</f>
        <v/>
      </c>
      <c r="E557" t="str">
        <f>_xlfn.XLOOKUP(A557,'2022'!A:A,'2022'!W:W,"")</f>
        <v/>
      </c>
      <c r="F557" t="str">
        <f>_xlfn.XLOOKUP(A557,'2023'!B:B,'2023'!AF:AF,"")</f>
        <v/>
      </c>
      <c r="G557" t="str">
        <f>_xlfn.XLOOKUP(A557,'2023'!B:B,'2023'!AE:AE,"")</f>
        <v/>
      </c>
      <c r="H557" t="str">
        <f>_xlfn.XLOOKUP(A557,'2024'!B:B,'2024'!BW:BW,"")</f>
        <v/>
      </c>
      <c r="I557" t="str">
        <f>_xlfn.XLOOKUP(A557,'2024'!B:B,'2024'!AZ:AZ,"")</f>
        <v/>
      </c>
      <c r="J557" t="str">
        <f>_xlfn.XLOOKUP(A557,'2025'!A:A,'2025'!C:C,"")</f>
        <v/>
      </c>
      <c r="K557" t="str">
        <f>_xlfn.XLOOKUP(A557,'2025'!A:A,'2025'!F:F,"")</f>
        <v/>
      </c>
    </row>
    <row r="558" spans="1:11">
      <c r="A558" t="str">
        <v>Naturgy Energy Group</v>
      </c>
      <c r="B558" t="str">
        <f>_xlfn.XLOOKUP(A558,'2021'!A:A,'2021'!X:X,"")</f>
        <v/>
      </c>
      <c r="C558" t="str">
        <f>_xlfn.XLOOKUP(A558,'2021'!A:A,'2021'!V:V,"")</f>
        <v/>
      </c>
      <c r="D558" t="str">
        <f>_xlfn.XLOOKUP(A558,'2022'!A:A,'2022'!X:X,"")</f>
        <v/>
      </c>
      <c r="E558" t="str">
        <f>_xlfn.XLOOKUP(A558,'2022'!A:A,'2022'!W:W,"")</f>
        <v/>
      </c>
      <c r="F558" t="str">
        <f>_xlfn.XLOOKUP(A558,'2023'!B:B,'2023'!AF:AF,"")</f>
        <v/>
      </c>
      <c r="G558" t="str">
        <f>_xlfn.XLOOKUP(A558,'2023'!B:B,'2023'!AE:AE,"")</f>
        <v/>
      </c>
      <c r="H558" t="str">
        <f>_xlfn.XLOOKUP(A558,'2024'!B:B,'2024'!BW:BW,"")</f>
        <v/>
      </c>
      <c r="I558" t="str">
        <f>_xlfn.XLOOKUP(A558,'2024'!B:B,'2024'!AZ:AZ,"")</f>
        <v/>
      </c>
      <c r="J558" t="str">
        <f>_xlfn.XLOOKUP(A558,'2025'!A:A,'2025'!C:C,"")</f>
        <v/>
      </c>
      <c r="K558" t="str">
        <f>_xlfn.XLOOKUP(A558,'2025'!A:A,'2025'!F:F,"")</f>
        <v/>
      </c>
    </row>
    <row r="559" spans="1:11">
      <c r="A559" t="str">
        <v>Anglo American</v>
      </c>
      <c r="B559" t="str">
        <f>_xlfn.XLOOKUP(A559,'2021'!A:A,'2021'!X:X,"")</f>
        <v/>
      </c>
      <c r="C559" t="str">
        <f>_xlfn.XLOOKUP(A559,'2021'!A:A,'2021'!V:V,"")</f>
        <v/>
      </c>
      <c r="D559" t="str">
        <f>_xlfn.XLOOKUP(A559,'2022'!A:A,'2022'!X:X,"")</f>
        <v/>
      </c>
      <c r="E559" t="str">
        <f>_xlfn.XLOOKUP(A559,'2022'!A:A,'2022'!W:W,"")</f>
        <v/>
      </c>
      <c r="F559" t="str">
        <f>_xlfn.XLOOKUP(A559,'2023'!B:B,'2023'!AF:AF,"")</f>
        <v/>
      </c>
      <c r="G559" t="str">
        <f>_xlfn.XLOOKUP(A559,'2023'!B:B,'2023'!AE:AE,"")</f>
        <v/>
      </c>
      <c r="H559" t="str">
        <f>_xlfn.XLOOKUP(A559,'2024'!B:B,'2024'!BW:BW,"")</f>
        <v/>
      </c>
      <c r="I559" t="str">
        <f>_xlfn.XLOOKUP(A559,'2024'!B:B,'2024'!AZ:AZ,"")</f>
        <v/>
      </c>
      <c r="J559" t="str">
        <f>_xlfn.XLOOKUP(A559,'2025'!A:A,'2025'!C:C,"")</f>
        <v/>
      </c>
      <c r="K559" t="str">
        <f>_xlfn.XLOOKUP(A559,'2025'!A:A,'2025'!F:F,"")</f>
        <v/>
      </c>
    </row>
    <row r="560" spans="1:11">
      <c r="A560" t="str">
        <v>Mitsubishi Chemical Holdings</v>
      </c>
      <c r="B560" t="str">
        <f>_xlfn.XLOOKUP(A560,'2021'!A:A,'2021'!X:X,"")</f>
        <v/>
      </c>
      <c r="C560" t="str">
        <f>_xlfn.XLOOKUP(A560,'2021'!A:A,'2021'!V:V,"")</f>
        <v/>
      </c>
      <c r="D560" t="str">
        <f>_xlfn.XLOOKUP(A560,'2022'!A:A,'2022'!X:X,"")</f>
        <v/>
      </c>
      <c r="E560" t="str">
        <f>_xlfn.XLOOKUP(A560,'2022'!A:A,'2022'!W:W,"")</f>
        <v/>
      </c>
      <c r="F560" t="str">
        <f>_xlfn.XLOOKUP(A560,'2023'!B:B,'2023'!AF:AF,"")</f>
        <v/>
      </c>
      <c r="G560" t="str">
        <f>_xlfn.XLOOKUP(A560,'2023'!B:B,'2023'!AE:AE,"")</f>
        <v/>
      </c>
      <c r="H560" t="str">
        <f>_xlfn.XLOOKUP(A560,'2024'!B:B,'2024'!BW:BW,"")</f>
        <v/>
      </c>
      <c r="I560" t="str">
        <f>_xlfn.XLOOKUP(A560,'2024'!B:B,'2024'!AZ:AZ,"")</f>
        <v/>
      </c>
      <c r="J560" t="str">
        <f>_xlfn.XLOOKUP(A560,'2025'!A:A,'2025'!C:C,"")</f>
        <v/>
      </c>
      <c r="K560" t="str">
        <f>_xlfn.XLOOKUP(A560,'2025'!A:A,'2025'!F:F,"")</f>
        <v/>
      </c>
    </row>
    <row r="561" spans="1:11">
      <c r="A561" t="str">
        <v>Poste Italiane</v>
      </c>
      <c r="B561" t="str">
        <f>_xlfn.XLOOKUP(A561,'2021'!A:A,'2021'!X:X,"")</f>
        <v/>
      </c>
      <c r="C561">
        <f>_xlfn.XLOOKUP(A561,'2021'!A:A,'2021'!V:V,"")</f>
        <v>1</v>
      </c>
      <c r="D561" t="str">
        <f>_xlfn.XLOOKUP(A561,'2022'!A:A,'2022'!X:X,"")</f>
        <v/>
      </c>
      <c r="E561" t="str">
        <f>_xlfn.XLOOKUP(A561,'2022'!A:A,'2022'!W:W,"")</f>
        <v/>
      </c>
      <c r="F561" t="str">
        <f>_xlfn.XLOOKUP(A561,'2023'!B:B,'2023'!AF:AF,"")</f>
        <v/>
      </c>
      <c r="G561" t="str">
        <f>_xlfn.XLOOKUP(A561,'2023'!B:B,'2023'!AE:AE,"")</f>
        <v/>
      </c>
      <c r="H561" t="str">
        <f>_xlfn.XLOOKUP(A561,'2024'!B:B,'2024'!BW:BW,"")</f>
        <v/>
      </c>
      <c r="I561" t="str">
        <f>_xlfn.XLOOKUP(A561,'2024'!B:B,'2024'!AZ:AZ,"")</f>
        <v/>
      </c>
      <c r="J561" t="str">
        <f>_xlfn.XLOOKUP(A561,'2025'!A:A,'2025'!C:C,"")</f>
        <v/>
      </c>
      <c r="K561" t="str">
        <f>_xlfn.XLOOKUP(A561,'2025'!A:A,'2025'!F:F,"")</f>
        <v/>
      </c>
    </row>
    <row r="562" spans="1:11">
      <c r="A562" t="str">
        <v>Cheniere Energy</v>
      </c>
      <c r="B562" t="str">
        <f>_xlfn.XLOOKUP(A562,'2021'!A:A,'2021'!X:X,"")</f>
        <v/>
      </c>
      <c r="C562" t="str">
        <f>_xlfn.XLOOKUP(A562,'2021'!A:A,'2021'!V:V,"")</f>
        <v/>
      </c>
      <c r="D562" t="str">
        <f>_xlfn.XLOOKUP(A562,'2022'!A:A,'2022'!X:X,"")</f>
        <v/>
      </c>
      <c r="E562" t="str">
        <f>_xlfn.XLOOKUP(A562,'2022'!A:A,'2022'!W:W,"")</f>
        <v/>
      </c>
      <c r="F562" t="str">
        <f>_xlfn.XLOOKUP(A562,'2023'!B:B,'2023'!AF:AF,"")</f>
        <v/>
      </c>
      <c r="G562" t="str">
        <f>_xlfn.XLOOKUP(A562,'2023'!B:B,'2023'!AE:AE,"")</f>
        <v/>
      </c>
      <c r="H562" t="str">
        <f>_xlfn.XLOOKUP(A562,'2024'!B:B,'2024'!BW:BW,"")</f>
        <v/>
      </c>
      <c r="I562" t="str">
        <f>_xlfn.XLOOKUP(A562,'2024'!B:B,'2024'!AZ:AZ,"")</f>
        <v/>
      </c>
      <c r="J562" t="str">
        <f>_xlfn.XLOOKUP(A562,'2025'!A:A,'2025'!C:C,"")</f>
        <v/>
      </c>
      <c r="K562" t="str">
        <f>_xlfn.XLOOKUP(A562,'2025'!A:A,'2025'!F:F,"")</f>
        <v/>
      </c>
    </row>
    <row r="563" spans="1:11">
      <c r="A563" t="str">
        <v>DSV</v>
      </c>
      <c r="B563" t="str">
        <f>_xlfn.XLOOKUP(A563,'2021'!A:A,'2021'!X:X,"")</f>
        <v/>
      </c>
      <c r="C563" t="str">
        <f>_xlfn.XLOOKUP(A563,'2021'!A:A,'2021'!V:V,"")</f>
        <v/>
      </c>
      <c r="D563">
        <f>_xlfn.XLOOKUP(A563,'2022'!A:A,'2022'!X:X,"")</f>
        <v>1</v>
      </c>
      <c r="E563" t="str">
        <f>_xlfn.XLOOKUP(A563,'2022'!A:A,'2022'!W:W,"")</f>
        <v/>
      </c>
      <c r="F563">
        <f>_xlfn.XLOOKUP(A563,'2023'!B:B,'2023'!AF:AF,"")</f>
        <v>1</v>
      </c>
      <c r="G563">
        <f>_xlfn.XLOOKUP(A563,'2023'!B:B,'2023'!AE:AE,"")</f>
        <v>1</v>
      </c>
      <c r="H563" t="str">
        <f>_xlfn.XLOOKUP(A563,'2024'!B:B,'2024'!BW:BW,"")</f>
        <v/>
      </c>
      <c r="I563" t="str">
        <f>_xlfn.XLOOKUP(A563,'2024'!B:B,'2024'!AZ:AZ,"")</f>
        <v/>
      </c>
      <c r="J563" t="str">
        <f>_xlfn.XLOOKUP(A563,'2025'!A:A,'2025'!C:C,"")</f>
        <v/>
      </c>
      <c r="K563" t="str">
        <f>_xlfn.XLOOKUP(A563,'2025'!A:A,'2025'!F:F,"")</f>
        <v/>
      </c>
    </row>
    <row r="564" spans="1:11">
      <c r="A564" t="str">
        <v>Anhui Conch Group</v>
      </c>
      <c r="B564" t="str">
        <f>_xlfn.XLOOKUP(A564,'2021'!A:A,'2021'!X:X,"")</f>
        <v/>
      </c>
      <c r="C564" t="str">
        <f>_xlfn.XLOOKUP(A564,'2021'!A:A,'2021'!V:V,"")</f>
        <v/>
      </c>
      <c r="D564" t="str">
        <f>_xlfn.XLOOKUP(A564,'2022'!A:A,'2022'!X:X,"")</f>
        <v/>
      </c>
      <c r="E564" t="str">
        <f>_xlfn.XLOOKUP(A564,'2022'!A:A,'2022'!W:W,"")</f>
        <v/>
      </c>
      <c r="F564" t="str">
        <f>_xlfn.XLOOKUP(A564,'2023'!B:B,'2023'!AF:AF,"")</f>
        <v/>
      </c>
      <c r="G564" t="str">
        <f>_xlfn.XLOOKUP(A564,'2023'!B:B,'2023'!AE:AE,"")</f>
        <v/>
      </c>
      <c r="H564" t="str">
        <f>_xlfn.XLOOKUP(A564,'2024'!B:B,'2024'!BW:BW,"")</f>
        <v/>
      </c>
      <c r="I564" t="str">
        <f>_xlfn.XLOOKUP(A564,'2024'!B:B,'2024'!AZ:AZ,"")</f>
        <v/>
      </c>
      <c r="J564" t="str">
        <f>_xlfn.XLOOKUP(A564,'2025'!A:A,'2025'!C:C,"")</f>
        <v/>
      </c>
      <c r="K564" t="str">
        <f>_xlfn.XLOOKUP(A564,'2025'!A:A,'2025'!F:F,"")</f>
        <v/>
      </c>
    </row>
    <row r="565" spans="1:11">
      <c r="A565" t="str">
        <v>Lu'an Chemical Group</v>
      </c>
      <c r="B565" t="str">
        <f>_xlfn.XLOOKUP(A565,'2021'!A:A,'2021'!X:X,"")</f>
        <v/>
      </c>
      <c r="C565" t="str">
        <f>_xlfn.XLOOKUP(A565,'2021'!A:A,'2021'!V:V,"")</f>
        <v/>
      </c>
      <c r="D565" t="str">
        <f>_xlfn.XLOOKUP(A565,'2022'!A:A,'2022'!X:X,"")</f>
        <v/>
      </c>
      <c r="E565" t="str">
        <f>_xlfn.XLOOKUP(A565,'2022'!A:A,'2022'!W:W,"")</f>
        <v/>
      </c>
      <c r="F565" t="str">
        <f>_xlfn.XLOOKUP(A565,'2023'!B:B,'2023'!AF:AF,"")</f>
        <v/>
      </c>
      <c r="G565" t="str">
        <f>_xlfn.XLOOKUP(A565,'2023'!B:B,'2023'!AE:AE,"")</f>
        <v/>
      </c>
      <c r="H565" t="str">
        <f>_xlfn.XLOOKUP(A565,'2024'!B:B,'2024'!BW:BW,"")</f>
        <v/>
      </c>
      <c r="I565" t="str">
        <f>_xlfn.XLOOKUP(A565,'2024'!B:B,'2024'!AZ:AZ,"")</f>
        <v/>
      </c>
      <c r="J565" t="str">
        <f>_xlfn.XLOOKUP(A565,'2025'!A:A,'2025'!C:C,"")</f>
        <v/>
      </c>
      <c r="K565" t="str">
        <f>_xlfn.XLOOKUP(A565,'2025'!A:A,'2025'!F:F,"")</f>
        <v/>
      </c>
    </row>
    <row r="566" spans="1:11">
      <c r="A566" t="str">
        <v>Canadian Natural Resources</v>
      </c>
      <c r="B566" t="str">
        <f>_xlfn.XLOOKUP(A566,'2021'!A:A,'2021'!X:X,"")</f>
        <v/>
      </c>
      <c r="C566" t="str">
        <f>_xlfn.XLOOKUP(A566,'2021'!A:A,'2021'!V:V,"")</f>
        <v/>
      </c>
      <c r="D566" t="str">
        <f>_xlfn.XLOOKUP(A566,'2022'!A:A,'2022'!X:X,"")</f>
        <v/>
      </c>
      <c r="E566" t="str">
        <f>_xlfn.XLOOKUP(A566,'2022'!A:A,'2022'!W:W,"")</f>
        <v/>
      </c>
      <c r="F566" t="str">
        <f>_xlfn.XLOOKUP(A566,'2023'!B:B,'2023'!AF:AF,"")</f>
        <v/>
      </c>
      <c r="G566" t="str">
        <f>_xlfn.XLOOKUP(A566,'2023'!B:B,'2023'!AE:AE,"")</f>
        <v/>
      </c>
      <c r="H566" t="str">
        <f>_xlfn.XLOOKUP(A566,'2024'!B:B,'2024'!BW:BW,"")</f>
        <v/>
      </c>
      <c r="I566" t="str">
        <f>_xlfn.XLOOKUP(A566,'2024'!B:B,'2024'!AZ:AZ,"")</f>
        <v/>
      </c>
      <c r="J566" t="str">
        <f>_xlfn.XLOOKUP(A566,'2025'!A:A,'2025'!C:C,"")</f>
        <v/>
      </c>
      <c r="K566" t="str">
        <f>_xlfn.XLOOKUP(A566,'2025'!A:A,'2025'!F:F,"")</f>
        <v/>
      </c>
    </row>
    <row r="567" spans="1:11">
      <c r="A567" t="str">
        <v>CJ Corp.</v>
      </c>
      <c r="B567" t="str">
        <f>_xlfn.XLOOKUP(A567,'2021'!A:A,'2021'!X:X,"")</f>
        <v/>
      </c>
      <c r="C567" t="str">
        <f>_xlfn.XLOOKUP(A567,'2021'!A:A,'2021'!V:V,"")</f>
        <v/>
      </c>
      <c r="D567" t="str">
        <f>_xlfn.XLOOKUP(A567,'2022'!A:A,'2022'!X:X,"")</f>
        <v/>
      </c>
      <c r="E567" t="str">
        <f>_xlfn.XLOOKUP(A567,'2022'!A:A,'2022'!W:W,"")</f>
        <v/>
      </c>
      <c r="F567" t="str">
        <f>_xlfn.XLOOKUP(A567,'2023'!B:B,'2023'!AF:AF,"")</f>
        <v/>
      </c>
      <c r="G567" t="str">
        <f>_xlfn.XLOOKUP(A567,'2023'!B:B,'2023'!AE:AE,"")</f>
        <v/>
      </c>
      <c r="H567" t="str">
        <f>_xlfn.XLOOKUP(A567,'2024'!B:B,'2024'!BW:BW,"")</f>
        <v/>
      </c>
      <c r="I567" t="str">
        <f>_xlfn.XLOOKUP(A567,'2024'!B:B,'2024'!AZ:AZ,"")</f>
        <v/>
      </c>
      <c r="J567" t="str">
        <f>_xlfn.XLOOKUP(A567,'2025'!A:A,'2025'!C:C,"")</f>
        <v/>
      </c>
      <c r="K567" t="str">
        <f>_xlfn.XLOOKUP(A567,'2025'!A:A,'2025'!F:F,"")</f>
        <v/>
      </c>
    </row>
    <row r="568" spans="1:11">
      <c r="A568" t="str">
        <v>NRG Energy</v>
      </c>
      <c r="B568" t="str">
        <f>_xlfn.XLOOKUP(A568,'2021'!A:A,'2021'!X:X,"")</f>
        <v/>
      </c>
      <c r="C568" t="str">
        <f>_xlfn.XLOOKUP(A568,'2021'!A:A,'2021'!V:V,"")</f>
        <v/>
      </c>
      <c r="D568" t="str">
        <f>_xlfn.XLOOKUP(A568,'2022'!A:A,'2022'!X:X,"")</f>
        <v/>
      </c>
      <c r="E568" t="str">
        <f>_xlfn.XLOOKUP(A568,'2022'!A:A,'2022'!W:W,"")</f>
        <v/>
      </c>
      <c r="F568">
        <f>_xlfn.XLOOKUP(A568,'2023'!B:B,'2023'!AF:AF,"")</f>
        <v>1</v>
      </c>
      <c r="G568">
        <f>_xlfn.XLOOKUP(A568,'2023'!B:B,'2023'!AE:AE,"")</f>
        <v>1</v>
      </c>
      <c r="H568" t="str">
        <f>_xlfn.XLOOKUP(A568,'2024'!B:B,'2024'!BW:BW,"")</f>
        <v/>
      </c>
      <c r="I568" t="str">
        <f>_xlfn.XLOOKUP(A568,'2024'!B:B,'2024'!AZ:AZ,"")</f>
        <v/>
      </c>
      <c r="J568" t="str">
        <f>_xlfn.XLOOKUP(A568,'2025'!A:A,'2025'!C:C,"")</f>
        <v/>
      </c>
      <c r="K568" t="str">
        <f>_xlfn.XLOOKUP(A568,'2025'!A:A,'2025'!F:F,"")</f>
        <v/>
      </c>
    </row>
    <row r="569" spans="1:11">
      <c r="A569" t="str">
        <v>Air Liquide</v>
      </c>
      <c r="B569" t="str">
        <f>_xlfn.XLOOKUP(A569,'2021'!A:A,'2021'!X:X,"")</f>
        <v/>
      </c>
      <c r="C569" t="str">
        <f>_xlfn.XLOOKUP(A569,'2021'!A:A,'2021'!V:V,"")</f>
        <v/>
      </c>
      <c r="D569" t="str">
        <f>_xlfn.XLOOKUP(A569,'2022'!A:A,'2022'!X:X,"")</f>
        <v/>
      </c>
      <c r="E569" t="str">
        <f>_xlfn.XLOOKUP(A569,'2022'!A:A,'2022'!W:W,"")</f>
        <v/>
      </c>
      <c r="F569">
        <f>_xlfn.XLOOKUP(A569,'2023'!B:B,'2023'!AF:AF,"")</f>
        <v>1</v>
      </c>
      <c r="G569" t="str">
        <f>_xlfn.XLOOKUP(A569,'2023'!B:B,'2023'!AE:AE,"")</f>
        <v/>
      </c>
      <c r="H569" t="str">
        <f>_xlfn.XLOOKUP(A569,'2024'!B:B,'2024'!BW:BW,"")</f>
        <v/>
      </c>
      <c r="I569" t="str">
        <f>_xlfn.XLOOKUP(A569,'2024'!B:B,'2024'!AZ:AZ,"")</f>
        <v/>
      </c>
      <c r="J569" t="str">
        <f>_xlfn.XLOOKUP(A569,'2025'!A:A,'2025'!C:C,"")</f>
        <v/>
      </c>
      <c r="K569" t="str">
        <f>_xlfn.XLOOKUP(A569,'2025'!A:A,'2025'!F:F,"")</f>
        <v/>
      </c>
    </row>
    <row r="570" spans="1:11">
      <c r="A570" t="str">
        <v>Danaher</v>
      </c>
      <c r="B570" t="str">
        <f>_xlfn.XLOOKUP(A570,'2021'!A:A,'2021'!X:X,"")</f>
        <v/>
      </c>
      <c r="C570" t="str">
        <f>_xlfn.XLOOKUP(A570,'2021'!A:A,'2021'!V:V,"")</f>
        <v/>
      </c>
      <c r="D570" t="str">
        <f>_xlfn.XLOOKUP(A570,'2022'!A:A,'2022'!X:X,"")</f>
        <v/>
      </c>
      <c r="E570" t="str">
        <f>_xlfn.XLOOKUP(A570,'2022'!A:A,'2022'!W:W,"")</f>
        <v/>
      </c>
      <c r="F570" t="str">
        <f>_xlfn.XLOOKUP(A570,'2023'!B:B,'2023'!AF:AF,"")</f>
        <v/>
      </c>
      <c r="G570" t="str">
        <f>_xlfn.XLOOKUP(A570,'2023'!B:B,'2023'!AE:AE,"")</f>
        <v/>
      </c>
      <c r="H570" t="str">
        <f>_xlfn.XLOOKUP(A570,'2024'!B:B,'2024'!BW:BW,"")</f>
        <v/>
      </c>
      <c r="I570" t="str">
        <f>_xlfn.XLOOKUP(A570,'2024'!B:B,'2024'!AZ:AZ,"")</f>
        <v/>
      </c>
      <c r="J570" t="str">
        <f>_xlfn.XLOOKUP(A570,'2025'!A:A,'2025'!C:C,"")</f>
        <v/>
      </c>
      <c r="K570" t="str">
        <f>_xlfn.XLOOKUP(A570,'2025'!A:A,'2025'!F:F,"")</f>
        <v/>
      </c>
    </row>
    <row r="571" spans="1:11">
      <c r="A571" t="str">
        <v>Paramount Global</v>
      </c>
      <c r="B571" t="str">
        <f>_xlfn.XLOOKUP(A571,'2021'!A:A,'2021'!X:X,"")</f>
        <v/>
      </c>
      <c r="C571" t="str">
        <f>_xlfn.XLOOKUP(A571,'2021'!A:A,'2021'!V:V,"")</f>
        <v/>
      </c>
      <c r="D571" t="str">
        <f>_xlfn.XLOOKUP(A571,'2022'!A:A,'2022'!X:X,"")</f>
        <v/>
      </c>
      <c r="E571" t="str">
        <f>_xlfn.XLOOKUP(A571,'2022'!A:A,'2022'!W:W,"")</f>
        <v/>
      </c>
      <c r="F571" t="str">
        <f>_xlfn.XLOOKUP(A571,'2023'!B:B,'2023'!AF:AF,"")</f>
        <v/>
      </c>
      <c r="G571" t="str">
        <f>_xlfn.XLOOKUP(A571,'2023'!B:B,'2023'!AE:AE,"")</f>
        <v/>
      </c>
      <c r="H571" t="str">
        <f>_xlfn.XLOOKUP(A571,'2024'!B:B,'2024'!BW:BW,"")</f>
        <v/>
      </c>
      <c r="I571" t="str">
        <f>_xlfn.XLOOKUP(A571,'2024'!B:B,'2024'!AZ:AZ,"")</f>
        <v/>
      </c>
      <c r="J571" t="str">
        <f>_xlfn.XLOOKUP(A571,'2025'!A:A,'2025'!C:C,"")</f>
        <v/>
      </c>
      <c r="K571" t="str">
        <f>_xlfn.XLOOKUP(A571,'2025'!A:A,'2025'!F:F,"")</f>
        <v/>
      </c>
    </row>
    <row r="572" spans="1:11">
      <c r="A572" t="str">
        <v>Chengdu Xingcheng Investment Group</v>
      </c>
      <c r="B572" t="str">
        <f>_xlfn.XLOOKUP(A572,'2021'!A:A,'2021'!X:X,"")</f>
        <v/>
      </c>
      <c r="C572" t="str">
        <f>_xlfn.XLOOKUP(A572,'2021'!A:A,'2021'!V:V,"")</f>
        <v/>
      </c>
      <c r="D572" t="str">
        <f>_xlfn.XLOOKUP(A572,'2022'!A:A,'2022'!X:X,"")</f>
        <v/>
      </c>
      <c r="E572" t="str">
        <f>_xlfn.XLOOKUP(A572,'2022'!A:A,'2022'!W:W,"")</f>
        <v/>
      </c>
      <c r="F572" t="str">
        <f>_xlfn.XLOOKUP(A572,'2023'!B:B,'2023'!AF:AF,"")</f>
        <v/>
      </c>
      <c r="G572" t="str">
        <f>_xlfn.XLOOKUP(A572,'2023'!B:B,'2023'!AE:AE,"")</f>
        <v/>
      </c>
      <c r="H572" t="str">
        <f>_xlfn.XLOOKUP(A572,'2024'!B:B,'2024'!BW:BW,"")</f>
        <v/>
      </c>
      <c r="I572" t="str">
        <f>_xlfn.XLOOKUP(A572,'2024'!B:B,'2024'!AZ:AZ,"")</f>
        <v/>
      </c>
      <c r="J572" t="str">
        <f>_xlfn.XLOOKUP(A572,'2025'!A:A,'2025'!C:C,"")</f>
        <v/>
      </c>
      <c r="K572" t="str">
        <f>_xlfn.XLOOKUP(A572,'2025'!A:A,'2025'!F:F,"")</f>
        <v/>
      </c>
    </row>
    <row r="573" spans="1:11">
      <c r="A573" t="str">
        <v>Bridgestone</v>
      </c>
      <c r="B573" t="str">
        <f>_xlfn.XLOOKUP(A573,'2021'!A:A,'2021'!X:X,"")</f>
        <v/>
      </c>
      <c r="C573" t="str">
        <f>_xlfn.XLOOKUP(A573,'2021'!A:A,'2021'!V:V,"")</f>
        <v/>
      </c>
      <c r="D573" t="str">
        <f>_xlfn.XLOOKUP(A573,'2022'!A:A,'2022'!X:X,"")</f>
        <v/>
      </c>
      <c r="E573" t="str">
        <f>_xlfn.XLOOKUP(A573,'2022'!A:A,'2022'!W:W,"")</f>
        <v/>
      </c>
      <c r="F573">
        <f>_xlfn.XLOOKUP(A573,'2023'!B:B,'2023'!AF:AF,"")</f>
        <v>1</v>
      </c>
      <c r="G573" t="str">
        <f>_xlfn.XLOOKUP(A573,'2023'!B:B,'2023'!AE:AE,"")</f>
        <v/>
      </c>
      <c r="H573" t="str">
        <f>_xlfn.XLOOKUP(A573,'2024'!B:B,'2024'!BW:BW,"")</f>
        <v/>
      </c>
      <c r="I573" t="str">
        <f>_xlfn.XLOOKUP(A573,'2024'!B:B,'2024'!AZ:AZ,"")</f>
        <v/>
      </c>
      <c r="J573" t="str">
        <f>_xlfn.XLOOKUP(A573,'2025'!A:A,'2025'!C:C,"")</f>
        <v/>
      </c>
      <c r="K573" t="str">
        <f>_xlfn.XLOOKUP(A573,'2025'!A:A,'2025'!F:F,"")</f>
        <v/>
      </c>
    </row>
    <row r="574" spans="1:11">
      <c r="A574" t="str">
        <v>Samsung Life Insurance</v>
      </c>
      <c r="B574" t="str">
        <f>_xlfn.XLOOKUP(A574,'2021'!A:A,'2021'!X:X,"")</f>
        <v/>
      </c>
      <c r="C574" t="str">
        <f>_xlfn.XLOOKUP(A574,'2021'!A:A,'2021'!V:V,"")</f>
        <v/>
      </c>
      <c r="D574" t="str">
        <f>_xlfn.XLOOKUP(A574,'2022'!A:A,'2022'!X:X,"")</f>
        <v/>
      </c>
      <c r="E574" t="str">
        <f>_xlfn.XLOOKUP(A574,'2022'!A:A,'2022'!W:W,"")</f>
        <v/>
      </c>
      <c r="F574" t="str">
        <f>_xlfn.XLOOKUP(A574,'2023'!B:B,'2023'!AF:AF,"")</f>
        <v/>
      </c>
      <c r="G574" t="str">
        <f>_xlfn.XLOOKUP(A574,'2023'!B:B,'2023'!AE:AE,"")</f>
        <v/>
      </c>
      <c r="H574" t="str">
        <f>_xlfn.XLOOKUP(A574,'2024'!B:B,'2024'!BW:BW,"")</f>
        <v/>
      </c>
      <c r="I574" t="str">
        <f>_xlfn.XLOOKUP(A574,'2024'!B:B,'2024'!AZ:AZ,"")</f>
        <v/>
      </c>
      <c r="J574" t="str">
        <f>_xlfn.XLOOKUP(A574,'2025'!A:A,'2025'!C:C,"")</f>
        <v/>
      </c>
      <c r="K574" t="str">
        <f>_xlfn.XLOOKUP(A574,'2025'!A:A,'2025'!F:F,"")</f>
        <v/>
      </c>
    </row>
    <row r="575" spans="1:11">
      <c r="A575" t="str">
        <v>CarMax</v>
      </c>
      <c r="B575" t="str">
        <f>_xlfn.XLOOKUP(A575,'2021'!A:A,'2021'!X:X,"")</f>
        <v/>
      </c>
      <c r="C575" t="str">
        <f>_xlfn.XLOOKUP(A575,'2021'!A:A,'2021'!V:V,"")</f>
        <v/>
      </c>
      <c r="D575" t="str">
        <f>_xlfn.XLOOKUP(A575,'2022'!A:A,'2022'!X:X,"")</f>
        <v/>
      </c>
      <c r="E575">
        <f>_xlfn.XLOOKUP(A575,'2022'!A:A,'2022'!W:W,"")</f>
        <v>1</v>
      </c>
      <c r="F575" t="str">
        <f>_xlfn.XLOOKUP(A575,'2023'!B:B,'2023'!AF:AF,"")</f>
        <v/>
      </c>
      <c r="G575">
        <f>_xlfn.XLOOKUP(A575,'2023'!B:B,'2023'!AE:AE,"")</f>
        <v>1</v>
      </c>
      <c r="H575" t="str">
        <f>_xlfn.XLOOKUP(A575,'2024'!B:B,'2024'!BW:BW,"")</f>
        <v/>
      </c>
      <c r="I575" t="str">
        <f>_xlfn.XLOOKUP(A575,'2024'!B:B,'2024'!AZ:AZ,"")</f>
        <v/>
      </c>
      <c r="J575" t="str">
        <f>_xlfn.XLOOKUP(A575,'2025'!A:A,'2025'!C:C,"")</f>
        <v/>
      </c>
      <c r="K575" t="str">
        <f>_xlfn.XLOOKUP(A575,'2025'!A:A,'2025'!F:F,"")</f>
        <v/>
      </c>
    </row>
    <row r="576" spans="1:11">
      <c r="A576" t="str">
        <v>Xinjiang Guanghui Industry Investment</v>
      </c>
      <c r="B576" t="str">
        <f>_xlfn.XLOOKUP(A576,'2021'!A:A,'2021'!X:X,"")</f>
        <v/>
      </c>
      <c r="C576" t="str">
        <f>_xlfn.XLOOKUP(A576,'2021'!A:A,'2021'!V:V,"")</f>
        <v/>
      </c>
      <c r="D576" t="str">
        <f>_xlfn.XLOOKUP(A576,'2022'!A:A,'2022'!X:X,"")</f>
        <v/>
      </c>
      <c r="E576" t="str">
        <f>_xlfn.XLOOKUP(A576,'2022'!A:A,'2022'!W:W,"")</f>
        <v/>
      </c>
      <c r="F576" t="str">
        <f>_xlfn.XLOOKUP(A576,'2023'!B:B,'2023'!AF:AF,"")</f>
        <v/>
      </c>
      <c r="G576" t="str">
        <f>_xlfn.XLOOKUP(A576,'2023'!B:B,'2023'!AE:AE,"")</f>
        <v/>
      </c>
      <c r="H576" t="str">
        <f>_xlfn.XLOOKUP(A576,'2024'!B:B,'2024'!BW:BW,"")</f>
        <v/>
      </c>
      <c r="I576" t="str">
        <f>_xlfn.XLOOKUP(A576,'2024'!B:B,'2024'!AZ:AZ,"")</f>
        <v/>
      </c>
      <c r="J576" t="str">
        <f>_xlfn.XLOOKUP(A576,'2025'!A:A,'2025'!C:C,"")</f>
        <v/>
      </c>
      <c r="K576" t="str">
        <f>_xlfn.XLOOKUP(A576,'2025'!A:A,'2025'!F:F,"")</f>
        <v/>
      </c>
    </row>
    <row r="577" spans="1:11">
      <c r="A577" t="str">
        <v>Fortum</v>
      </c>
      <c r="B577" t="str">
        <f>_xlfn.XLOOKUP(A577,'2021'!A:A,'2021'!X:X,"")</f>
        <v/>
      </c>
      <c r="C577" t="str">
        <f>_xlfn.XLOOKUP(A577,'2021'!A:A,'2021'!V:V,"")</f>
        <v/>
      </c>
      <c r="D577" t="str">
        <f>_xlfn.XLOOKUP(A577,'2022'!A:A,'2022'!X:X,"")</f>
        <v/>
      </c>
      <c r="E577" t="str">
        <f>_xlfn.XLOOKUP(A577,'2022'!A:A,'2022'!W:W,"")</f>
        <v/>
      </c>
      <c r="F577" t="str">
        <f>_xlfn.XLOOKUP(A577,'2023'!B:B,'2023'!AF:AF,"")</f>
        <v/>
      </c>
      <c r="G577" t="str">
        <f>_xlfn.XLOOKUP(A577,'2023'!B:B,'2023'!AE:AE,"")</f>
        <v/>
      </c>
      <c r="H577" t="str">
        <f>_xlfn.XLOOKUP(A577,'2024'!B:B,'2024'!BW:BW,"")</f>
        <v/>
      </c>
      <c r="I577" t="str">
        <f>_xlfn.XLOOKUP(A577,'2024'!B:B,'2024'!AZ:AZ,"")</f>
        <v/>
      </c>
      <c r="J577" t="str">
        <f>_xlfn.XLOOKUP(A577,'2025'!A:A,'2025'!C:C,"")</f>
        <v/>
      </c>
      <c r="K577" t="str">
        <f>_xlfn.XLOOKUP(A577,'2025'!A:A,'2025'!F:F,"")</f>
        <v/>
      </c>
    </row>
    <row r="578" spans="1:11">
      <c r="A578" t="str">
        <v>Aviva</v>
      </c>
      <c r="B578" t="str">
        <f>_xlfn.XLOOKUP(A578,'2021'!A:A,'2021'!X:X,"")</f>
        <v/>
      </c>
      <c r="C578">
        <f>_xlfn.XLOOKUP(A578,'2021'!A:A,'2021'!V:V,"")</f>
        <v>1</v>
      </c>
      <c r="D578" t="str">
        <f>_xlfn.XLOOKUP(A578,'2022'!A:A,'2022'!X:X,"")</f>
        <v/>
      </c>
      <c r="E578">
        <f>_xlfn.XLOOKUP(A578,'2022'!A:A,'2022'!W:W,"")</f>
        <v>1</v>
      </c>
      <c r="F578" t="str">
        <f>_xlfn.XLOOKUP(A578,'2023'!B:B,'2023'!AF:AF,"")</f>
        <v/>
      </c>
      <c r="G578" t="str">
        <f>_xlfn.XLOOKUP(A578,'2023'!B:B,'2023'!AE:AE,"")</f>
        <v/>
      </c>
      <c r="H578" t="str">
        <f>_xlfn.XLOOKUP(A578,'2024'!B:B,'2024'!BW:BW,"")</f>
        <v/>
      </c>
      <c r="I578" t="str">
        <f>_xlfn.XLOOKUP(A578,'2024'!B:B,'2024'!AZ:AZ,"")</f>
        <v/>
      </c>
      <c r="J578" t="str">
        <f>_xlfn.XLOOKUP(A578,'2025'!A:A,'2025'!C:C,"")</f>
        <v/>
      </c>
      <c r="K578" t="str">
        <f>_xlfn.XLOOKUP(A578,'2025'!A:A,'2025'!F:F,"")</f>
        <v/>
      </c>
    </row>
    <row r="579" spans="1:11">
      <c r="A579" t="str">
        <v>Aegon</v>
      </c>
      <c r="B579" t="str">
        <f>_xlfn.XLOOKUP(A579,'2021'!A:A,'2021'!X:X,"")</f>
        <v/>
      </c>
      <c r="C579" t="str">
        <f>_xlfn.XLOOKUP(A579,'2021'!A:A,'2021'!V:V,"")</f>
        <v/>
      </c>
      <c r="D579" t="str">
        <f>_xlfn.XLOOKUP(A579,'2022'!A:A,'2022'!X:X,"")</f>
        <v/>
      </c>
      <c r="E579">
        <f>_xlfn.XLOOKUP(A579,'2022'!A:A,'2022'!W:W,"")</f>
        <v>1</v>
      </c>
      <c r="F579" t="str">
        <f>_xlfn.XLOOKUP(A579,'2023'!B:B,'2023'!AF:AF,"")</f>
        <v/>
      </c>
      <c r="G579" t="str">
        <f>_xlfn.XLOOKUP(A579,'2023'!B:B,'2023'!AE:AE,"")</f>
        <v/>
      </c>
      <c r="H579" t="str">
        <f>_xlfn.XLOOKUP(A579,'2024'!B:B,'2024'!BW:BW,"")</f>
        <v/>
      </c>
      <c r="I579" t="str">
        <f>_xlfn.XLOOKUP(A579,'2024'!B:B,'2024'!AZ:AZ,"")</f>
        <v/>
      </c>
      <c r="J579" t="str">
        <f>_xlfn.XLOOKUP(A579,'2025'!A:A,'2025'!C:C,"")</f>
        <v/>
      </c>
      <c r="K579" t="str">
        <f>_xlfn.XLOOKUP(A579,'2025'!A:A,'2025'!F:F,"")</f>
        <v/>
      </c>
    </row>
    <row r="580" spans="1:11">
      <c r="A580" t="str">
        <v>Legal &amp; General Group</v>
      </c>
      <c r="B580" t="str">
        <f>_xlfn.XLOOKUP(A580,'2021'!A:A,'2021'!X:X,"")</f>
        <v/>
      </c>
      <c r="C580">
        <f>_xlfn.XLOOKUP(A580,'2021'!A:A,'2021'!V:V,"")</f>
        <v>1</v>
      </c>
      <c r="D580" t="str">
        <f>_xlfn.XLOOKUP(A580,'2022'!A:A,'2022'!X:X,"")</f>
        <v/>
      </c>
      <c r="E580">
        <f>_xlfn.XLOOKUP(A580,'2022'!A:A,'2022'!W:W,"")</f>
        <v>1</v>
      </c>
      <c r="F580" t="str">
        <f>_xlfn.XLOOKUP(A580,'2023'!B:B,'2023'!AF:AF,"")</f>
        <v/>
      </c>
      <c r="G580" t="str">
        <f>_xlfn.XLOOKUP(A580,'2023'!B:B,'2023'!AE:AE,"")</f>
        <v/>
      </c>
      <c r="H580" t="str">
        <f>_xlfn.XLOOKUP(A580,'2024'!B:B,'2024'!BW:BW,"")</f>
        <v/>
      </c>
      <c r="I580" t="str">
        <f>_xlfn.XLOOKUP(A580,'2024'!B:B,'2024'!AZ:AZ,"")</f>
        <v/>
      </c>
      <c r="J580" t="str">
        <f>_xlfn.XLOOKUP(A580,'2025'!A:A,'2025'!C:C,"")</f>
        <v/>
      </c>
      <c r="K580" t="str">
        <f>_xlfn.XLOOKUP(A580,'2025'!A:A,'2025'!F:F,"")</f>
        <v/>
      </c>
    </row>
    <row r="581" spans="1:11">
      <c r="A581" t="str">
        <v>China Everbright Group</v>
      </c>
      <c r="B581" t="str">
        <f>_xlfn.XLOOKUP(A581,'2021'!A:A,'2021'!X:X,"")</f>
        <v/>
      </c>
      <c r="C581" t="str">
        <f>_xlfn.XLOOKUP(A581,'2021'!A:A,'2021'!V:V,"")</f>
        <v/>
      </c>
      <c r="D581" t="str">
        <f>_xlfn.XLOOKUP(A581,'2022'!A:A,'2022'!X:X,"")</f>
        <v/>
      </c>
      <c r="E581" t="str">
        <f>_xlfn.XLOOKUP(A581,'2022'!A:A,'2022'!W:W,"")</f>
        <v/>
      </c>
      <c r="F581" t="str">
        <f>_xlfn.XLOOKUP(A581,'2023'!B:B,'2023'!AF:AF,"")</f>
        <v/>
      </c>
      <c r="G581" t="str">
        <f>_xlfn.XLOOKUP(A581,'2023'!B:B,'2023'!AE:AE,"")</f>
        <v/>
      </c>
      <c r="H581" t="str">
        <f>_xlfn.XLOOKUP(A581,'2024'!B:B,'2024'!BW:BW,"")</f>
        <v/>
      </c>
      <c r="I581" t="str">
        <f>_xlfn.XLOOKUP(A581,'2024'!B:B,'2024'!AZ:AZ,"")</f>
        <v/>
      </c>
      <c r="J581" t="str">
        <f>_xlfn.XLOOKUP(A581,'2025'!A:A,'2025'!C:C,"")</f>
        <v/>
      </c>
      <c r="K581" t="str">
        <f>_xlfn.XLOOKUP(A581,'2025'!A:A,'2025'!F:F,"")</f>
        <v/>
      </c>
    </row>
    <row r="582" spans="1:11">
      <c r="A582" t="str">
        <v>CMA CGM</v>
      </c>
      <c r="B582" t="str">
        <f>_xlfn.XLOOKUP(A582,'2021'!A:A,'2021'!X:X,"")</f>
        <v/>
      </c>
      <c r="C582" t="str">
        <f>_xlfn.XLOOKUP(A582,'2021'!A:A,'2021'!V:V,"")</f>
        <v/>
      </c>
      <c r="D582" t="str">
        <f>_xlfn.XLOOKUP(A582,'2022'!A:A,'2022'!X:X,"")</f>
        <v/>
      </c>
      <c r="E582">
        <f>_xlfn.XLOOKUP(A582,'2022'!A:A,'2022'!W:W,"")</f>
        <v>1</v>
      </c>
      <c r="F582" t="str">
        <f>_xlfn.XLOOKUP(A582,'2023'!B:B,'2023'!AF:AF,"")</f>
        <v/>
      </c>
      <c r="G582" t="str">
        <f>_xlfn.XLOOKUP(A582,'2023'!B:B,'2023'!AE:AE,"")</f>
        <v/>
      </c>
      <c r="H582" t="str">
        <f>_xlfn.XLOOKUP(A582,'2024'!B:B,'2024'!BW:BW,"")</f>
        <v/>
      </c>
      <c r="I582" t="str">
        <f>_xlfn.XLOOKUP(A582,'2024'!B:B,'2024'!AZ:AZ,"")</f>
        <v/>
      </c>
      <c r="J582" t="str">
        <f>_xlfn.XLOOKUP(A582,'2025'!A:A,'2025'!C:C,"")</f>
        <v/>
      </c>
      <c r="K582" t="str">
        <f>_xlfn.XLOOKUP(A582,'2025'!A:A,'2025'!F:F,"")</f>
        <v/>
      </c>
    </row>
    <row r="583" spans="1:11">
      <c r="A583" t="str">
        <v>Manulife Financial</v>
      </c>
      <c r="B583" t="str">
        <f>_xlfn.XLOOKUP(A583,'2021'!A:A,'2021'!X:X,"")</f>
        <v/>
      </c>
      <c r="C583">
        <f>_xlfn.XLOOKUP(A583,'2021'!A:A,'2021'!V:V,"")</f>
        <v>1</v>
      </c>
      <c r="D583" t="str">
        <f>_xlfn.XLOOKUP(A583,'2022'!A:A,'2022'!X:X,"")</f>
        <v/>
      </c>
      <c r="E583">
        <f>_xlfn.XLOOKUP(A583,'2022'!A:A,'2022'!W:W,"")</f>
        <v>1</v>
      </c>
      <c r="F583" t="str">
        <f>_xlfn.XLOOKUP(A583,'2023'!B:B,'2023'!AF:AF,"")</f>
        <v/>
      </c>
      <c r="G583" t="str">
        <f>_xlfn.XLOOKUP(A583,'2023'!B:B,'2023'!AE:AE,"")</f>
        <v/>
      </c>
      <c r="H583" t="str">
        <f>_xlfn.XLOOKUP(A583,'2024'!B:B,'2024'!BW:BW,"")</f>
        <v/>
      </c>
      <c r="I583" t="str">
        <f>_xlfn.XLOOKUP(A583,'2024'!B:B,'2024'!AZ:AZ,"")</f>
        <v/>
      </c>
      <c r="J583" t="str">
        <f>_xlfn.XLOOKUP(A583,'2025'!A:A,'2025'!C:C,"")</f>
        <v/>
      </c>
      <c r="K583" t="str">
        <f>_xlfn.XLOOKUP(A583,'2025'!A:A,'2025'!F:F,"")</f>
        <v/>
      </c>
    </row>
    <row r="584" spans="1:11">
      <c r="A584" t="str">
        <v>China Aerospace Science &amp; Technology</v>
      </c>
      <c r="B584" t="str">
        <f>_xlfn.XLOOKUP(A584,'2021'!A:A,'2021'!X:X,"")</f>
        <v/>
      </c>
      <c r="C584" t="str">
        <f>_xlfn.XLOOKUP(A584,'2021'!A:A,'2021'!V:V,"")</f>
        <v/>
      </c>
      <c r="D584" t="str">
        <f>_xlfn.XLOOKUP(A584,'2022'!A:A,'2022'!X:X,"")</f>
        <v/>
      </c>
      <c r="E584" t="str">
        <f>_xlfn.XLOOKUP(A584,'2022'!A:A,'2022'!W:W,"")</f>
        <v/>
      </c>
      <c r="F584" t="str">
        <f>_xlfn.XLOOKUP(A584,'2023'!B:B,'2023'!AF:AF,"")</f>
        <v/>
      </c>
      <c r="G584" t="str">
        <f>_xlfn.XLOOKUP(A584,'2023'!B:B,'2023'!AE:AE,"")</f>
        <v/>
      </c>
      <c r="H584" t="str">
        <f>_xlfn.XLOOKUP(A584,'2024'!B:B,'2024'!BW:BW,"")</f>
        <v/>
      </c>
      <c r="I584" t="str">
        <f>_xlfn.XLOOKUP(A584,'2024'!B:B,'2024'!AZ:AZ,"")</f>
        <v/>
      </c>
      <c r="J584" t="str">
        <f>_xlfn.XLOOKUP(A584,'2025'!A:A,'2025'!C:C,"")</f>
        <v/>
      </c>
      <c r="K584" t="str">
        <f>_xlfn.XLOOKUP(A584,'2025'!A:A,'2025'!F:F,"")</f>
        <v/>
      </c>
    </row>
    <row r="585" spans="1:11">
      <c r="A585" t="str">
        <v>Shandong Iron &amp; Steel Group</v>
      </c>
      <c r="B585" t="str">
        <f>_xlfn.XLOOKUP(A585,'2021'!A:A,'2021'!X:X,"")</f>
        <v/>
      </c>
      <c r="C585" t="str">
        <f>_xlfn.XLOOKUP(A585,'2021'!A:A,'2021'!V:V,"")</f>
        <v/>
      </c>
      <c r="D585" t="str">
        <f>_xlfn.XLOOKUP(A585,'2022'!A:A,'2022'!X:X,"")</f>
        <v/>
      </c>
      <c r="E585" t="str">
        <f>_xlfn.XLOOKUP(A585,'2022'!A:A,'2022'!W:W,"")</f>
        <v/>
      </c>
      <c r="F585" t="str">
        <f>_xlfn.XLOOKUP(A585,'2023'!B:B,'2023'!AF:AF,"")</f>
        <v/>
      </c>
      <c r="G585" t="str">
        <f>_xlfn.XLOOKUP(A585,'2023'!B:B,'2023'!AE:AE,"")</f>
        <v/>
      </c>
      <c r="H585" t="str">
        <f>_xlfn.XLOOKUP(A585,'2024'!B:B,'2024'!BW:BW,"")</f>
        <v/>
      </c>
      <c r="I585" t="str">
        <f>_xlfn.XLOOKUP(A585,'2024'!B:B,'2024'!AZ:AZ,"")</f>
        <v/>
      </c>
      <c r="J585" t="str">
        <f>_xlfn.XLOOKUP(A585,'2025'!A:A,'2025'!C:C,"")</f>
        <v/>
      </c>
      <c r="K585" t="str">
        <f>_xlfn.XLOOKUP(A585,'2025'!A:A,'2025'!F:F,"")</f>
        <v/>
      </c>
    </row>
    <row r="586" spans="1:11">
      <c r="A586" t="str">
        <v>Cathay Financial Holding</v>
      </c>
      <c r="B586" t="str">
        <f>_xlfn.XLOOKUP(A586,'2021'!A:A,'2021'!X:X,"")</f>
        <v/>
      </c>
      <c r="C586" t="str">
        <f>_xlfn.XLOOKUP(A586,'2021'!A:A,'2021'!V:V,"")</f>
        <v/>
      </c>
      <c r="D586" t="str">
        <f>_xlfn.XLOOKUP(A586,'2022'!A:A,'2022'!X:X,"")</f>
        <v/>
      </c>
      <c r="E586" t="str">
        <f>_xlfn.XLOOKUP(A586,'2022'!A:A,'2022'!W:W,"")</f>
        <v/>
      </c>
      <c r="F586" t="str">
        <f>_xlfn.XLOOKUP(A586,'2023'!B:B,'2023'!AF:AF,"")</f>
        <v/>
      </c>
      <c r="G586" t="str">
        <f>_xlfn.XLOOKUP(A586,'2023'!B:B,'2023'!AE:AE,"")</f>
        <v/>
      </c>
      <c r="H586" t="str">
        <f>_xlfn.XLOOKUP(A586,'2024'!B:B,'2024'!BW:BW,"")</f>
        <v/>
      </c>
      <c r="I586" t="str">
        <f>_xlfn.XLOOKUP(A586,'2024'!B:B,'2024'!AZ:AZ,"")</f>
        <v/>
      </c>
      <c r="J586" t="str">
        <f>_xlfn.XLOOKUP(A586,'2025'!A:A,'2025'!C:C,"")</f>
        <v/>
      </c>
      <c r="K586" t="str">
        <f>_xlfn.XLOOKUP(A586,'2025'!A:A,'2025'!F:F,"")</f>
        <v/>
      </c>
    </row>
    <row r="587" spans="1:11">
      <c r="A587" t="str">
        <v>Exelon</v>
      </c>
      <c r="B587" t="str">
        <f>_xlfn.XLOOKUP(A587,'2021'!A:A,'2021'!X:X,"")</f>
        <v/>
      </c>
      <c r="C587">
        <f>_xlfn.XLOOKUP(A587,'2021'!A:A,'2021'!V:V,"")</f>
        <v>1</v>
      </c>
      <c r="D587" t="str">
        <f>_xlfn.XLOOKUP(A587,'2022'!A:A,'2022'!X:X,"")</f>
        <v/>
      </c>
      <c r="E587">
        <f>_xlfn.XLOOKUP(A587,'2022'!A:A,'2022'!W:W,"")</f>
        <v>1</v>
      </c>
      <c r="F587" t="str">
        <f>_xlfn.XLOOKUP(A587,'2023'!B:B,'2023'!AF:AF,"")</f>
        <v/>
      </c>
      <c r="G587" t="str">
        <f>_xlfn.XLOOKUP(A587,'2023'!B:B,'2023'!AE:AE,"")</f>
        <v/>
      </c>
      <c r="H587" t="str">
        <f>_xlfn.XLOOKUP(A587,'2024'!B:B,'2024'!BW:BW,"")</f>
        <v/>
      </c>
      <c r="I587" t="str">
        <f>_xlfn.XLOOKUP(A587,'2024'!B:B,'2024'!AZ:AZ,"")</f>
        <v/>
      </c>
      <c r="J587" t="str">
        <f>_xlfn.XLOOKUP(A587,'2025'!A:A,'2025'!C:C,"")</f>
        <v/>
      </c>
      <c r="K587" t="str">
        <f>_xlfn.XLOOKUP(A587,'2025'!A:A,'2025'!F:F,"")</f>
        <v/>
      </c>
    </row>
    <row r="588" spans="1:11">
      <c r="A588" t="str">
        <v>Heraeus Holding</v>
      </c>
      <c r="B588" t="str">
        <f>_xlfn.XLOOKUP(A588,'2021'!A:A,'2021'!X:X,"")</f>
        <v/>
      </c>
      <c r="C588" t="str">
        <f>_xlfn.XLOOKUP(A588,'2021'!A:A,'2021'!V:V,"")</f>
        <v/>
      </c>
      <c r="D588" t="str">
        <f>_xlfn.XLOOKUP(A588,'2022'!A:A,'2022'!X:X,"")</f>
        <v/>
      </c>
      <c r="E588" t="str">
        <f>_xlfn.XLOOKUP(A588,'2022'!A:A,'2022'!W:W,"")</f>
        <v/>
      </c>
      <c r="F588" t="str">
        <f>_xlfn.XLOOKUP(A588,'2023'!B:B,'2023'!AF:AF,"")</f>
        <v/>
      </c>
      <c r="G588" t="str">
        <f>_xlfn.XLOOKUP(A588,'2023'!B:B,'2023'!AE:AE,"")</f>
        <v/>
      </c>
      <c r="H588" t="str">
        <f>_xlfn.XLOOKUP(A588,'2024'!B:B,'2024'!BW:BW,"")</f>
        <v/>
      </c>
      <c r="I588" t="str">
        <f>_xlfn.XLOOKUP(A588,'2024'!B:B,'2024'!AZ:AZ,"")</f>
        <v/>
      </c>
      <c r="J588" t="str">
        <f>_xlfn.XLOOKUP(A588,'2025'!A:A,'2025'!C:C,"")</f>
        <v/>
      </c>
      <c r="K588" t="str">
        <f>_xlfn.XLOOKUP(A588,'2025'!A:A,'2025'!F:F,"")</f>
        <v/>
      </c>
    </row>
    <row r="589" spans="1:11">
      <c r="A589" t="str">
        <v>Phoenix Group Holdings</v>
      </c>
      <c r="B589" t="str">
        <f>_xlfn.XLOOKUP(A589,'2021'!A:A,'2021'!X:X,"")</f>
        <v/>
      </c>
      <c r="C589">
        <f>_xlfn.XLOOKUP(A589,'2021'!A:A,'2021'!V:V,"")</f>
        <v>1</v>
      </c>
      <c r="D589" t="str">
        <f>_xlfn.XLOOKUP(A589,'2022'!A:A,'2022'!X:X,"")</f>
        <v/>
      </c>
      <c r="E589">
        <f>_xlfn.XLOOKUP(A589,'2022'!A:A,'2022'!W:W,"")</f>
        <v>1</v>
      </c>
      <c r="F589" t="str">
        <f>_xlfn.XLOOKUP(A589,'2023'!B:B,'2023'!AF:AF,"")</f>
        <v/>
      </c>
      <c r="G589" t="str">
        <f>_xlfn.XLOOKUP(A589,'2023'!B:B,'2023'!AE:AE,"")</f>
        <v/>
      </c>
      <c r="H589" t="str">
        <f>_xlfn.XLOOKUP(A589,'2024'!B:B,'2024'!BW:BW,"")</f>
        <v/>
      </c>
      <c r="I589" t="str">
        <f>_xlfn.XLOOKUP(A589,'2024'!B:B,'2024'!AZ:AZ,"")</f>
        <v/>
      </c>
      <c r="J589" t="str">
        <f>_xlfn.XLOOKUP(A589,'2025'!A:A,'2025'!C:C,"")</f>
        <v/>
      </c>
      <c r="K589" t="str">
        <f>_xlfn.XLOOKUP(A589,'2025'!A:A,'2025'!F:F,"")</f>
        <v/>
      </c>
    </row>
    <row r="590" spans="1:11">
      <c r="A590" t="str">
        <v>Tata Steel</v>
      </c>
      <c r="B590" t="str">
        <f>_xlfn.XLOOKUP(A590,'2021'!A:A,'2021'!X:X,"")</f>
        <v/>
      </c>
      <c r="C590" t="str">
        <f>_xlfn.XLOOKUP(A590,'2021'!A:A,'2021'!V:V,"")</f>
        <v/>
      </c>
      <c r="D590" t="str">
        <f>_xlfn.XLOOKUP(A590,'2022'!A:A,'2022'!X:X,"")</f>
        <v/>
      </c>
      <c r="E590" t="str">
        <f>_xlfn.XLOOKUP(A590,'2022'!A:A,'2022'!W:W,"")</f>
        <v/>
      </c>
      <c r="F590" t="str">
        <f>_xlfn.XLOOKUP(A590,'2023'!B:B,'2023'!AF:AF,"")</f>
        <v/>
      </c>
      <c r="G590" t="str">
        <f>_xlfn.XLOOKUP(A590,'2023'!B:B,'2023'!AE:AE,"")</f>
        <v/>
      </c>
      <c r="H590" t="str">
        <f>_xlfn.XLOOKUP(A590,'2024'!B:B,'2024'!BW:BW,"")</f>
        <v/>
      </c>
      <c r="I590" t="str">
        <f>_xlfn.XLOOKUP(A590,'2024'!B:B,'2024'!AZ:AZ,"")</f>
        <v/>
      </c>
      <c r="J590" t="str">
        <f>_xlfn.XLOOKUP(A590,'2025'!A:A,'2025'!C:C,"")</f>
        <v/>
      </c>
      <c r="K590" t="str">
        <f>_xlfn.XLOOKUP(A590,'2025'!A:A,'2025'!F:F,"")</f>
        <v/>
      </c>
    </row>
    <row r="591" spans="1:11">
      <c r="A591" t="str">
        <v>Fubon Financial Holding</v>
      </c>
      <c r="B591" t="str">
        <f>_xlfn.XLOOKUP(A591,'2021'!A:A,'2021'!X:X,"")</f>
        <v/>
      </c>
      <c r="C591" t="str">
        <f>_xlfn.XLOOKUP(A591,'2021'!A:A,'2021'!V:V,"")</f>
        <v/>
      </c>
      <c r="D591" t="str">
        <f>_xlfn.XLOOKUP(A591,'2022'!A:A,'2022'!X:X,"")</f>
        <v/>
      </c>
      <c r="E591" t="str">
        <f>_xlfn.XLOOKUP(A591,'2022'!A:A,'2022'!W:W,"")</f>
        <v/>
      </c>
      <c r="F591" t="str">
        <f>_xlfn.XLOOKUP(A591,'2023'!B:B,'2023'!AF:AF,"")</f>
        <v/>
      </c>
      <c r="G591" t="str">
        <f>_xlfn.XLOOKUP(A591,'2023'!B:B,'2023'!AE:AE,"")</f>
        <v/>
      </c>
      <c r="H591" t="str">
        <f>_xlfn.XLOOKUP(A591,'2024'!B:B,'2024'!BW:BW,"")</f>
        <v/>
      </c>
      <c r="I591" t="str">
        <f>_xlfn.XLOOKUP(A591,'2024'!B:B,'2024'!AZ:AZ,"")</f>
        <v/>
      </c>
      <c r="J591" t="str">
        <f>_xlfn.XLOOKUP(A591,'2025'!A:A,'2025'!C:C,"")</f>
        <v/>
      </c>
      <c r="K591" t="str">
        <f>_xlfn.XLOOKUP(A591,'2025'!A:A,'2025'!F:F,"")</f>
        <v/>
      </c>
    </row>
    <row r="592" spans="1:11">
      <c r="A592" t="str">
        <v>Canon</v>
      </c>
      <c r="B592" t="str">
        <f>_xlfn.XLOOKUP(A592,'2021'!A:A,'2021'!X:X,"")</f>
        <v/>
      </c>
      <c r="C592">
        <f>_xlfn.XLOOKUP(A592,'2021'!A:A,'2021'!V:V,"")</f>
        <v>1</v>
      </c>
      <c r="D592" t="str">
        <f>_xlfn.XLOOKUP(A592,'2022'!A:A,'2022'!X:X,"")</f>
        <v/>
      </c>
      <c r="E592">
        <f>_xlfn.XLOOKUP(A592,'2022'!A:A,'2022'!W:W,"")</f>
        <v>1</v>
      </c>
      <c r="F592" t="str">
        <f>_xlfn.XLOOKUP(A592,'2023'!B:B,'2023'!AF:AF,"")</f>
        <v/>
      </c>
      <c r="G592" t="str">
        <f>_xlfn.XLOOKUP(A592,'2023'!B:B,'2023'!AE:AE,"")</f>
        <v/>
      </c>
      <c r="H592" t="str">
        <f>_xlfn.XLOOKUP(A592,'2024'!B:B,'2024'!BW:BW,"")</f>
        <v/>
      </c>
      <c r="I592" t="str">
        <f>_xlfn.XLOOKUP(A592,'2024'!B:B,'2024'!AZ:AZ,"")</f>
        <v/>
      </c>
      <c r="J592" t="str">
        <f>_xlfn.XLOOKUP(A592,'2025'!A:A,'2025'!C:C,"")</f>
        <v/>
      </c>
      <c r="K592" t="str">
        <f>_xlfn.XLOOKUP(A592,'2025'!A:A,'2025'!F:F,"")</f>
        <v/>
      </c>
    </row>
    <row r="593" spans="1:11">
      <c r="A593" t="str">
        <v>Fujitsu</v>
      </c>
      <c r="B593">
        <f>_xlfn.XLOOKUP(A593,'2021'!A:A,'2021'!X:X,"")</f>
        <v>1</v>
      </c>
      <c r="C593">
        <f>_xlfn.XLOOKUP(A593,'2021'!A:A,'2021'!V:V,"")</f>
        <v>1</v>
      </c>
      <c r="D593">
        <f>_xlfn.XLOOKUP(A593,'2022'!A:A,'2022'!X:X,"")</f>
        <v>1</v>
      </c>
      <c r="E593">
        <f>_xlfn.XLOOKUP(A593,'2022'!A:A,'2022'!W:W,"")</f>
        <v>1</v>
      </c>
      <c r="F593" t="str">
        <f>_xlfn.XLOOKUP(A593,'2023'!B:B,'2023'!AF:AF,"")</f>
        <v/>
      </c>
      <c r="G593" t="str">
        <f>_xlfn.XLOOKUP(A593,'2023'!B:B,'2023'!AE:AE,"")</f>
        <v/>
      </c>
      <c r="H593" t="str">
        <f>_xlfn.XLOOKUP(A593,'2024'!B:B,'2024'!BW:BW,"")</f>
        <v/>
      </c>
      <c r="I593" t="str">
        <f>_xlfn.XLOOKUP(A593,'2024'!B:B,'2024'!AZ:AZ,"")</f>
        <v/>
      </c>
      <c r="J593" t="str">
        <f>_xlfn.XLOOKUP(A593,'2025'!A:A,'2025'!C:C,"")</f>
        <v/>
      </c>
      <c r="K593" t="str">
        <f>_xlfn.XLOOKUP(A593,'2025'!A:A,'2025'!F:F,"")</f>
        <v/>
      </c>
    </row>
    <row r="594" spans="1:11">
      <c r="A594" t="str">
        <v>Yunnan Provincial Investment Holding Group</v>
      </c>
      <c r="B594" t="str">
        <f>_xlfn.XLOOKUP(A594,'2021'!A:A,'2021'!X:X,"")</f>
        <v/>
      </c>
      <c r="C594" t="str">
        <f>_xlfn.XLOOKUP(A594,'2021'!A:A,'2021'!V:V,"")</f>
        <v/>
      </c>
      <c r="D594" t="str">
        <f>_xlfn.XLOOKUP(A594,'2022'!A:A,'2022'!X:X,"")</f>
        <v/>
      </c>
      <c r="E594" t="str">
        <f>_xlfn.XLOOKUP(A594,'2022'!A:A,'2022'!W:W,"")</f>
        <v/>
      </c>
      <c r="F594" t="str">
        <f>_xlfn.XLOOKUP(A594,'2023'!B:B,'2023'!AF:AF,"")</f>
        <v/>
      </c>
      <c r="G594" t="str">
        <f>_xlfn.XLOOKUP(A594,'2023'!B:B,'2023'!AE:AE,"")</f>
        <v/>
      </c>
      <c r="H594" t="str">
        <f>_xlfn.XLOOKUP(A594,'2024'!B:B,'2024'!BW:BW,"")</f>
        <v/>
      </c>
      <c r="I594" t="str">
        <f>_xlfn.XLOOKUP(A594,'2024'!B:B,'2024'!AZ:AZ,"")</f>
        <v/>
      </c>
      <c r="J594" t="str">
        <f>_xlfn.XLOOKUP(A594,'2025'!A:A,'2025'!C:C,"")</f>
        <v/>
      </c>
      <c r="K594" t="str">
        <f>_xlfn.XLOOKUP(A594,'2025'!A:A,'2025'!F:F,"")</f>
        <v/>
      </c>
    </row>
    <row r="595" spans="1:11">
      <c r="A595" t="str">
        <v>Takeda Pharmaceutical</v>
      </c>
      <c r="B595">
        <f>_xlfn.XLOOKUP(A595,'2021'!A:A,'2021'!X:X,"")</f>
        <v>1</v>
      </c>
      <c r="C595">
        <f>_xlfn.XLOOKUP(A595,'2021'!A:A,'2021'!V:V,"")</f>
        <v>1</v>
      </c>
      <c r="D595">
        <f>_xlfn.XLOOKUP(A595,'2022'!A:A,'2022'!X:X,"")</f>
        <v>1</v>
      </c>
      <c r="E595">
        <f>_xlfn.XLOOKUP(A595,'2022'!A:A,'2022'!W:W,"")</f>
        <v>1</v>
      </c>
      <c r="F595" t="str">
        <f>_xlfn.XLOOKUP(A595,'2023'!B:B,'2023'!AF:AF,"")</f>
        <v/>
      </c>
      <c r="G595" t="str">
        <f>_xlfn.XLOOKUP(A595,'2023'!B:B,'2023'!AE:AE,"")</f>
        <v/>
      </c>
      <c r="H595" t="str">
        <f>_xlfn.XLOOKUP(A595,'2024'!B:B,'2024'!BW:BW,"")</f>
        <v/>
      </c>
      <c r="I595" t="str">
        <f>_xlfn.XLOOKUP(A595,'2024'!B:B,'2024'!AZ:AZ,"")</f>
        <v/>
      </c>
      <c r="J595" t="str">
        <f>_xlfn.XLOOKUP(A595,'2025'!A:A,'2025'!C:C,"")</f>
        <v/>
      </c>
      <c r="K595" t="str">
        <f>_xlfn.XLOOKUP(A595,'2025'!A:A,'2025'!F:F,"")</f>
        <v/>
      </c>
    </row>
    <row r="596" spans="1:11">
      <c r="A596" t="str">
        <v>Weichai Power</v>
      </c>
      <c r="B596" t="str">
        <f>_xlfn.XLOOKUP(A596,'2021'!A:A,'2021'!X:X,"")</f>
        <v/>
      </c>
      <c r="C596" t="str">
        <f>_xlfn.XLOOKUP(A596,'2021'!A:A,'2021'!V:V,"")</f>
        <v/>
      </c>
      <c r="D596" t="str">
        <f>_xlfn.XLOOKUP(A596,'2022'!A:A,'2022'!X:X,"")</f>
        <v/>
      </c>
      <c r="E596" t="str">
        <f>_xlfn.XLOOKUP(A596,'2022'!A:A,'2022'!W:W,"")</f>
        <v/>
      </c>
      <c r="F596" t="str">
        <f>_xlfn.XLOOKUP(A596,'2023'!B:B,'2023'!AF:AF,"")</f>
        <v/>
      </c>
      <c r="G596" t="str">
        <f>_xlfn.XLOOKUP(A596,'2023'!B:B,'2023'!AE:AE,"")</f>
        <v/>
      </c>
      <c r="H596" t="str">
        <f>_xlfn.XLOOKUP(A596,'2024'!B:B,'2024'!BW:BW,"")</f>
        <v/>
      </c>
      <c r="I596" t="str">
        <f>_xlfn.XLOOKUP(A596,'2024'!B:B,'2024'!AZ:AZ,"")</f>
        <v/>
      </c>
      <c r="J596" t="str">
        <f>_xlfn.XLOOKUP(A596,'2025'!A:A,'2025'!C:C,"")</f>
        <v/>
      </c>
      <c r="K596" t="str">
        <f>_xlfn.XLOOKUP(A596,'2025'!A:A,'2025'!F:F,"")</f>
        <v/>
      </c>
    </row>
    <row r="597" spans="1:11">
      <c r="A597" t="str">
        <v>Investor</v>
      </c>
      <c r="B597" t="str">
        <f>_xlfn.XLOOKUP(A597,'2021'!A:A,'2021'!X:X,"")</f>
        <v/>
      </c>
      <c r="C597" t="str">
        <f>_xlfn.XLOOKUP(A597,'2021'!A:A,'2021'!V:V,"")</f>
        <v/>
      </c>
      <c r="D597" t="str">
        <f>_xlfn.XLOOKUP(A597,'2022'!A:A,'2022'!X:X,"")</f>
        <v/>
      </c>
      <c r="E597">
        <f>_xlfn.XLOOKUP(A597,'2022'!A:A,'2022'!W:W,"")</f>
        <v>1</v>
      </c>
      <c r="F597" t="str">
        <f>_xlfn.XLOOKUP(A597,'2023'!B:B,'2023'!AF:AF,"")</f>
        <v/>
      </c>
      <c r="G597" t="str">
        <f>_xlfn.XLOOKUP(A597,'2023'!B:B,'2023'!AE:AE,"")</f>
        <v/>
      </c>
      <c r="H597" t="str">
        <f>_xlfn.XLOOKUP(A597,'2024'!B:B,'2024'!BW:BW,"")</f>
        <v/>
      </c>
      <c r="I597" t="str">
        <f>_xlfn.XLOOKUP(A597,'2024'!B:B,'2024'!AZ:AZ,"")</f>
        <v/>
      </c>
      <c r="J597" t="str">
        <f>_xlfn.XLOOKUP(A597,'2025'!A:A,'2025'!C:C,"")</f>
        <v/>
      </c>
      <c r="K597" t="str">
        <f>_xlfn.XLOOKUP(A597,'2025'!A:A,'2025'!F:F,"")</f>
        <v/>
      </c>
    </row>
    <row r="598" spans="1:11">
      <c r="A598" t="str">
        <v>Sumitomo Electric Industries</v>
      </c>
      <c r="B598">
        <f>_xlfn.XLOOKUP(A598,'2021'!A:A,'2021'!X:X,"")</f>
        <v>1</v>
      </c>
      <c r="C598" t="str">
        <f>_xlfn.XLOOKUP(A598,'2021'!A:A,'2021'!V:V,"")</f>
        <v/>
      </c>
      <c r="D598">
        <f>_xlfn.XLOOKUP(A598,'2022'!A:A,'2022'!X:X,"")</f>
        <v>1</v>
      </c>
      <c r="E598" t="str">
        <f>_xlfn.XLOOKUP(A598,'2022'!A:A,'2022'!W:W,"")</f>
        <v/>
      </c>
      <c r="F598" t="str">
        <f>_xlfn.XLOOKUP(A598,'2023'!B:B,'2023'!AF:AF,"")</f>
        <v/>
      </c>
      <c r="G598" t="str">
        <f>_xlfn.XLOOKUP(A598,'2023'!B:B,'2023'!AE:AE,"")</f>
        <v/>
      </c>
      <c r="H598" t="str">
        <f>_xlfn.XLOOKUP(A598,'2024'!B:B,'2024'!BW:BW,"")</f>
        <v/>
      </c>
      <c r="I598" t="str">
        <f>_xlfn.XLOOKUP(A598,'2024'!B:B,'2024'!AZ:AZ,"")</f>
        <v/>
      </c>
      <c r="J598" t="str">
        <f>_xlfn.XLOOKUP(A598,'2025'!A:A,'2025'!C:C,"")</f>
        <v/>
      </c>
      <c r="K598" t="str">
        <f>_xlfn.XLOOKUP(A598,'2025'!A:A,'2025'!F:F,"")</f>
        <v/>
      </c>
    </row>
    <row r="599" spans="1:11">
      <c r="A599" t="str">
        <v>Toshiba</v>
      </c>
      <c r="B599">
        <f>_xlfn.XLOOKUP(A599,'2021'!A:A,'2021'!X:X,"")</f>
        <v>1</v>
      </c>
      <c r="C599" t="str">
        <f>_xlfn.XLOOKUP(A599,'2021'!A:A,'2021'!V:V,"")</f>
        <v/>
      </c>
      <c r="D599">
        <f>_xlfn.XLOOKUP(A599,'2022'!A:A,'2022'!X:X,"")</f>
        <v>1</v>
      </c>
      <c r="E599">
        <f>_xlfn.XLOOKUP(A599,'2022'!A:A,'2022'!W:W,"")</f>
        <v>1</v>
      </c>
      <c r="F599" t="str">
        <f>_xlfn.XLOOKUP(A599,'2023'!B:B,'2023'!AF:AF,"")</f>
        <v/>
      </c>
      <c r="G599" t="str">
        <f>_xlfn.XLOOKUP(A599,'2023'!B:B,'2023'!AE:AE,"")</f>
        <v/>
      </c>
      <c r="H599" t="str">
        <f>_xlfn.XLOOKUP(A599,'2024'!B:B,'2024'!BW:BW,"")</f>
        <v/>
      </c>
      <c r="I599" t="str">
        <f>_xlfn.XLOOKUP(A599,'2024'!B:B,'2024'!AZ:AZ,"")</f>
        <v/>
      </c>
      <c r="J599" t="str">
        <f>_xlfn.XLOOKUP(A599,'2025'!A:A,'2025'!C:C,"")</f>
        <v/>
      </c>
      <c r="K599" t="str">
        <f>_xlfn.XLOOKUP(A599,'2025'!A:A,'2025'!F:F,"")</f>
        <v/>
      </c>
    </row>
    <row r="600" spans="1:11">
      <c r="A600" t="str">
        <v>Gree Electric Appliances</v>
      </c>
      <c r="B600" t="str">
        <f>_xlfn.XLOOKUP(A600,'2021'!A:A,'2021'!X:X,"")</f>
        <v/>
      </c>
      <c r="C600" t="str">
        <f>_xlfn.XLOOKUP(A600,'2021'!A:A,'2021'!V:V,"")</f>
        <v/>
      </c>
      <c r="D600" t="str">
        <f>_xlfn.XLOOKUP(A600,'2022'!A:A,'2022'!X:X,"")</f>
        <v/>
      </c>
      <c r="E600" t="str">
        <f>_xlfn.XLOOKUP(A600,'2022'!A:A,'2022'!W:W,"")</f>
        <v/>
      </c>
      <c r="F600" t="str">
        <f>_xlfn.XLOOKUP(A600,'2023'!B:B,'2023'!AF:AF,"")</f>
        <v/>
      </c>
      <c r="G600" t="str">
        <f>_xlfn.XLOOKUP(A600,'2023'!B:B,'2023'!AE:AE,"")</f>
        <v/>
      </c>
      <c r="H600" t="str">
        <f>_xlfn.XLOOKUP(A600,'2024'!B:B,'2024'!BW:BW,"")</f>
        <v/>
      </c>
      <c r="I600" t="str">
        <f>_xlfn.XLOOKUP(A600,'2024'!B:B,'2024'!AZ:AZ,"")</f>
        <v/>
      </c>
      <c r="J600" t="str">
        <f>_xlfn.XLOOKUP(A600,'2025'!A:A,'2025'!C:C,"")</f>
        <v/>
      </c>
      <c r="K600" t="str">
        <f>_xlfn.XLOOKUP(A600,'2025'!A:A,'2025'!F:F,"")</f>
        <v/>
      </c>
    </row>
    <row r="601" spans="1:11">
      <c r="A601" t="str">
        <v>Holcim</v>
      </c>
      <c r="B601" t="str">
        <f>_xlfn.XLOOKUP(A601,'2021'!A:A,'2021'!X:X,"")</f>
        <v/>
      </c>
      <c r="C601">
        <f>_xlfn.XLOOKUP(A601,'2021'!A:A,'2021'!V:V,"")</f>
        <v>1</v>
      </c>
      <c r="D601">
        <f>_xlfn.XLOOKUP(A601,'2022'!A:A,'2022'!X:X,"")</f>
        <v>1</v>
      </c>
      <c r="E601">
        <f>_xlfn.XLOOKUP(A601,'2022'!A:A,'2022'!W:W,"")</f>
        <v>1</v>
      </c>
      <c r="F601" t="str">
        <f>_xlfn.XLOOKUP(A601,'2023'!B:B,'2023'!AF:AF,"")</f>
        <v/>
      </c>
      <c r="G601" t="str">
        <f>_xlfn.XLOOKUP(A601,'2023'!B:B,'2023'!AE:AE,"")</f>
        <v/>
      </c>
      <c r="H601" t="str">
        <f>_xlfn.XLOOKUP(A601,'2024'!B:B,'2024'!BW:BW,"")</f>
        <v/>
      </c>
      <c r="I601" t="str">
        <f>_xlfn.XLOOKUP(A601,'2024'!B:B,'2024'!AZ:AZ,"")</f>
        <v/>
      </c>
      <c r="J601" t="str">
        <f>_xlfn.XLOOKUP(A601,'2025'!A:A,'2025'!C:C,"")</f>
        <v/>
      </c>
      <c r="K601" t="str">
        <f>_xlfn.XLOOKUP(A601,'2025'!A:A,'2025'!F:F,"")</f>
        <v/>
      </c>
    </row>
    <row r="602" spans="1:11">
      <c r="A602" t="str">
        <v>Medipal Holdings</v>
      </c>
      <c r="B602" t="str">
        <f>_xlfn.XLOOKUP(A602,'2021'!A:A,'2021'!X:X,"")</f>
        <v/>
      </c>
      <c r="C602" t="str">
        <f>_xlfn.XLOOKUP(A602,'2021'!A:A,'2021'!V:V,"")</f>
        <v/>
      </c>
      <c r="D602" t="str">
        <f>_xlfn.XLOOKUP(A602,'2022'!A:A,'2022'!X:X,"")</f>
        <v/>
      </c>
      <c r="E602" t="str">
        <f>_xlfn.XLOOKUP(A602,'2022'!A:A,'2022'!W:W,"")</f>
        <v/>
      </c>
      <c r="F602" t="str">
        <f>_xlfn.XLOOKUP(A602,'2023'!B:B,'2023'!AF:AF,"")</f>
        <v/>
      </c>
      <c r="G602" t="str">
        <f>_xlfn.XLOOKUP(A602,'2023'!B:B,'2023'!AE:AE,"")</f>
        <v/>
      </c>
      <c r="H602" t="str">
        <f>_xlfn.XLOOKUP(A602,'2024'!B:B,'2024'!BW:BW,"")</f>
        <v/>
      </c>
      <c r="I602" t="str">
        <f>_xlfn.XLOOKUP(A602,'2024'!B:B,'2024'!AZ:AZ,"")</f>
        <v/>
      </c>
      <c r="J602" t="str">
        <f>_xlfn.XLOOKUP(A602,'2025'!A:A,'2025'!C:C,"")</f>
        <v/>
      </c>
      <c r="K602" t="str">
        <f>_xlfn.XLOOKUP(A602,'2025'!A:A,'2025'!F:F,"")</f>
        <v/>
      </c>
    </row>
    <row r="603" spans="1:11">
      <c r="A603" t="str">
        <v>Randstad</v>
      </c>
      <c r="B603" t="str">
        <f>_xlfn.XLOOKUP(A603,'2021'!A:A,'2021'!X:X,"")</f>
        <v/>
      </c>
      <c r="C603" t="str">
        <f>_xlfn.XLOOKUP(A603,'2021'!A:A,'2021'!V:V,"")</f>
        <v/>
      </c>
      <c r="D603" t="str">
        <f>_xlfn.XLOOKUP(A603,'2022'!A:A,'2022'!X:X,"")</f>
        <v/>
      </c>
      <c r="E603">
        <f>_xlfn.XLOOKUP(A603,'2022'!A:A,'2022'!W:W,"")</f>
        <v>1</v>
      </c>
      <c r="F603" t="str">
        <f>_xlfn.XLOOKUP(A603,'2023'!B:B,'2023'!AF:AF,"")</f>
        <v/>
      </c>
      <c r="G603" t="str">
        <f>_xlfn.XLOOKUP(A603,'2023'!B:B,'2023'!AE:AE,"")</f>
        <v/>
      </c>
      <c r="H603" t="str">
        <f>_xlfn.XLOOKUP(A603,'2024'!B:B,'2024'!BW:BW,"")</f>
        <v/>
      </c>
      <c r="I603" t="str">
        <f>_xlfn.XLOOKUP(A603,'2024'!B:B,'2024'!AZ:AZ,"")</f>
        <v/>
      </c>
      <c r="J603" t="str">
        <f>_xlfn.XLOOKUP(A603,'2025'!A:A,'2025'!C:C,"")</f>
        <v/>
      </c>
      <c r="K603" t="str">
        <f>_xlfn.XLOOKUP(A603,'2025'!A:A,'2025'!F:F,"")</f>
        <v/>
      </c>
    </row>
    <row r="604" spans="1:11">
      <c r="A604" t="str">
        <v>Coles Group</v>
      </c>
      <c r="B604" t="str">
        <f>_xlfn.XLOOKUP(A604,'2021'!A:A,'2021'!X:X,"")</f>
        <v/>
      </c>
      <c r="C604">
        <f>_xlfn.XLOOKUP(A604,'2021'!A:A,'2021'!V:V,"")</f>
        <v>1</v>
      </c>
      <c r="D604" t="str">
        <f>_xlfn.XLOOKUP(A604,'2022'!A:A,'2022'!X:X,"")</f>
        <v/>
      </c>
      <c r="E604">
        <f>_xlfn.XLOOKUP(A604,'2022'!A:A,'2022'!W:W,"")</f>
        <v>1</v>
      </c>
      <c r="F604" t="str">
        <f>_xlfn.XLOOKUP(A604,'2023'!B:B,'2023'!AF:AF,"")</f>
        <v/>
      </c>
      <c r="G604" t="str">
        <f>_xlfn.XLOOKUP(A604,'2023'!B:B,'2023'!AE:AE,"")</f>
        <v/>
      </c>
      <c r="H604" t="str">
        <f>_xlfn.XLOOKUP(A604,'2024'!B:B,'2024'!BW:BW,"")</f>
        <v/>
      </c>
      <c r="I604" t="str">
        <f>_xlfn.XLOOKUP(A604,'2024'!B:B,'2024'!AZ:AZ,"")</f>
        <v/>
      </c>
      <c r="J604" t="str">
        <f>_xlfn.XLOOKUP(A604,'2025'!A:A,'2025'!C:C,"")</f>
        <v/>
      </c>
      <c r="K604" t="str">
        <f>_xlfn.XLOOKUP(A604,'2025'!A:A,'2025'!F:F,"")</f>
        <v/>
      </c>
    </row>
    <row r="605" spans="1:11">
      <c r="A605" t="str">
        <v>Credit Suisse Group</v>
      </c>
      <c r="B605" t="str">
        <f>_xlfn.XLOOKUP(A605,'2021'!A:A,'2021'!X:X,"")</f>
        <v/>
      </c>
      <c r="C605">
        <f>_xlfn.XLOOKUP(A605,'2021'!A:A,'2021'!V:V,"")</f>
        <v>1</v>
      </c>
      <c r="D605" t="str">
        <f>_xlfn.XLOOKUP(A605,'2022'!A:A,'2022'!X:X,"")</f>
        <v/>
      </c>
      <c r="E605">
        <f>_xlfn.XLOOKUP(A605,'2022'!A:A,'2022'!W:W,"")</f>
        <v>1</v>
      </c>
      <c r="F605" t="str">
        <f>_xlfn.XLOOKUP(A605,'2023'!B:B,'2023'!AF:AF,"")</f>
        <v/>
      </c>
      <c r="G605" t="str">
        <f>_xlfn.XLOOKUP(A605,'2023'!B:B,'2023'!AE:AE,"")</f>
        <v/>
      </c>
      <c r="H605" t="str">
        <f>_xlfn.XLOOKUP(A605,'2024'!B:B,'2024'!BW:BW,"")</f>
        <v/>
      </c>
      <c r="I605" t="str">
        <f>_xlfn.XLOOKUP(A605,'2024'!B:B,'2024'!AZ:AZ,"")</f>
        <v/>
      </c>
      <c r="J605" t="str">
        <f>_xlfn.XLOOKUP(A605,'2025'!A:A,'2025'!C:C,"")</f>
        <v/>
      </c>
      <c r="K605" t="str">
        <f>_xlfn.XLOOKUP(A605,'2025'!A:A,'2025'!F:F,"")</f>
        <v/>
      </c>
    </row>
    <row r="606" spans="1:11">
      <c r="A606" t="str">
        <v>Danone</v>
      </c>
      <c r="B606">
        <f>_xlfn.XLOOKUP(A606,'2021'!A:A,'2021'!X:X,"")</f>
        <v>1</v>
      </c>
      <c r="C606" t="str">
        <f>_xlfn.XLOOKUP(A606,'2021'!A:A,'2021'!V:V,"")</f>
        <v/>
      </c>
      <c r="D606">
        <f>_xlfn.XLOOKUP(A606,'2022'!A:A,'2022'!X:X,"")</f>
        <v>1</v>
      </c>
      <c r="E606" t="str">
        <f>_xlfn.XLOOKUP(A606,'2022'!A:A,'2022'!W:W,"")</f>
        <v/>
      </c>
      <c r="F606" t="str">
        <f>_xlfn.XLOOKUP(A606,'2023'!B:B,'2023'!AF:AF,"")</f>
        <v/>
      </c>
      <c r="G606" t="str">
        <f>_xlfn.XLOOKUP(A606,'2023'!B:B,'2023'!AE:AE,"")</f>
        <v/>
      </c>
      <c r="H606" t="str">
        <f>_xlfn.XLOOKUP(A606,'2024'!B:B,'2024'!BW:BW,"")</f>
        <v/>
      </c>
      <c r="I606" t="str">
        <f>_xlfn.XLOOKUP(A606,'2024'!B:B,'2024'!AZ:AZ,"")</f>
        <v/>
      </c>
      <c r="J606" t="str">
        <f>_xlfn.XLOOKUP(A606,'2025'!A:A,'2025'!C:C,"")</f>
        <v/>
      </c>
      <c r="K606" t="str">
        <f>_xlfn.XLOOKUP(A606,'2025'!A:A,'2025'!F:F,"")</f>
        <v/>
      </c>
    </row>
    <row r="607" spans="1:11">
      <c r="A607" t="str">
        <v>Umicore</v>
      </c>
      <c r="B607" t="str">
        <f>_xlfn.XLOOKUP(A607,'2021'!A:A,'2021'!X:X,"")</f>
        <v/>
      </c>
      <c r="C607" t="str">
        <f>_xlfn.XLOOKUP(A607,'2021'!A:A,'2021'!V:V,"")</f>
        <v/>
      </c>
      <c r="D607" t="str">
        <f>_xlfn.XLOOKUP(A607,'2022'!A:A,'2022'!X:X,"")</f>
        <v/>
      </c>
      <c r="E607">
        <f>_xlfn.XLOOKUP(A607,'2022'!A:A,'2022'!W:W,"")</f>
        <v>1</v>
      </c>
      <c r="F607" t="str">
        <f>_xlfn.XLOOKUP(A607,'2023'!B:B,'2023'!AF:AF,"")</f>
        <v/>
      </c>
      <c r="G607" t="str">
        <f>_xlfn.XLOOKUP(A607,'2023'!B:B,'2023'!AE:AE,"")</f>
        <v/>
      </c>
      <c r="H607" t="str">
        <f>_xlfn.XLOOKUP(A607,'2024'!B:B,'2024'!BW:BW,"")</f>
        <v/>
      </c>
      <c r="I607" t="str">
        <f>_xlfn.XLOOKUP(A607,'2024'!B:B,'2024'!AZ:AZ,"")</f>
        <v/>
      </c>
      <c r="J607" t="str">
        <f>_xlfn.XLOOKUP(A607,'2025'!A:A,'2025'!C:C,"")</f>
        <v/>
      </c>
      <c r="K607" t="str">
        <f>_xlfn.XLOOKUP(A607,'2025'!A:A,'2025'!F:F,"")</f>
        <v/>
      </c>
    </row>
    <row r="608" spans="1:11">
      <c r="A608" t="str">
        <v>Achmea</v>
      </c>
      <c r="B608" t="str">
        <f>_xlfn.XLOOKUP(A608,'2021'!A:A,'2021'!X:X,"")</f>
        <v/>
      </c>
      <c r="C608" t="str">
        <f>_xlfn.XLOOKUP(A608,'2021'!A:A,'2021'!V:V,"")</f>
        <v/>
      </c>
      <c r="D608" t="str">
        <f>_xlfn.XLOOKUP(A608,'2022'!A:A,'2022'!X:X,"")</f>
        <v/>
      </c>
      <c r="E608" t="str">
        <f>_xlfn.XLOOKUP(A608,'2022'!A:A,'2022'!W:W,"")</f>
        <v/>
      </c>
      <c r="F608" t="str">
        <f>_xlfn.XLOOKUP(A608,'2023'!B:B,'2023'!AF:AF,"")</f>
        <v/>
      </c>
      <c r="G608" t="str">
        <f>_xlfn.XLOOKUP(A608,'2023'!B:B,'2023'!AE:AE,"")</f>
        <v/>
      </c>
      <c r="H608" t="str">
        <f>_xlfn.XLOOKUP(A608,'2024'!B:B,'2024'!BW:BW,"")</f>
        <v/>
      </c>
      <c r="I608" t="str">
        <f>_xlfn.XLOOKUP(A608,'2024'!B:B,'2024'!AZ:AZ,"")</f>
        <v/>
      </c>
      <c r="J608" t="str">
        <f>_xlfn.XLOOKUP(A608,'2025'!A:A,'2025'!C:C,"")</f>
        <v/>
      </c>
      <c r="K608" t="str">
        <f>_xlfn.XLOOKUP(A608,'2025'!A:A,'2025'!F:F,"")</f>
        <v/>
      </c>
    </row>
    <row r="609" spans="1:11">
      <c r="A609" t="str">
        <v>Alfresa Holdings</v>
      </c>
      <c r="B609" t="str">
        <f>_xlfn.XLOOKUP(A609,'2021'!A:A,'2021'!X:X,"")</f>
        <v/>
      </c>
      <c r="C609" t="str">
        <f>_xlfn.XLOOKUP(A609,'2021'!A:A,'2021'!V:V,"")</f>
        <v/>
      </c>
      <c r="D609" t="str">
        <f>_xlfn.XLOOKUP(A609,'2022'!A:A,'2022'!X:X,"")</f>
        <v/>
      </c>
      <c r="E609" t="str">
        <f>_xlfn.XLOOKUP(A609,'2022'!A:A,'2022'!W:W,"")</f>
        <v/>
      </c>
      <c r="F609" t="str">
        <f>_xlfn.XLOOKUP(A609,'2023'!B:B,'2023'!AF:AF,"")</f>
        <v/>
      </c>
      <c r="G609" t="str">
        <f>_xlfn.XLOOKUP(A609,'2023'!B:B,'2023'!AE:AE,"")</f>
        <v/>
      </c>
      <c r="H609" t="str">
        <f>_xlfn.XLOOKUP(A609,'2024'!B:B,'2024'!BW:BW,"")</f>
        <v/>
      </c>
      <c r="I609" t="str">
        <f>_xlfn.XLOOKUP(A609,'2024'!B:B,'2024'!AZ:AZ,"")</f>
        <v/>
      </c>
      <c r="J609" t="str">
        <f>_xlfn.XLOOKUP(A609,'2025'!A:A,'2025'!C:C,"")</f>
        <v/>
      </c>
      <c r="K609" t="str">
        <f>_xlfn.XLOOKUP(A609,'2025'!A:A,'2025'!F:F,"")</f>
        <v/>
      </c>
    </row>
    <row r="610" spans="1:11">
      <c r="A610" t="str">
        <v>Boehringer Ingelheim</v>
      </c>
      <c r="B610" t="str">
        <f>_xlfn.XLOOKUP(A610,'2021'!A:A,'2021'!X:X,"")</f>
        <v/>
      </c>
      <c r="C610" t="str">
        <f>_xlfn.XLOOKUP(A610,'2021'!A:A,'2021'!V:V,"")</f>
        <v/>
      </c>
      <c r="D610" t="str">
        <f>_xlfn.XLOOKUP(A610,'2022'!A:A,'2022'!X:X,"")</f>
        <v/>
      </c>
      <c r="E610" t="str">
        <f>_xlfn.XLOOKUP(A610,'2022'!A:A,'2022'!W:W,"")</f>
        <v/>
      </c>
      <c r="F610" t="str">
        <f>_xlfn.XLOOKUP(A610,'2023'!B:B,'2023'!AF:AF,"")</f>
        <v/>
      </c>
      <c r="G610" t="str">
        <f>_xlfn.XLOOKUP(A610,'2023'!B:B,'2023'!AE:AE,"")</f>
        <v/>
      </c>
      <c r="H610" t="str">
        <f>_xlfn.XLOOKUP(A610,'2024'!B:B,'2024'!BW:BW,"")</f>
        <v/>
      </c>
      <c r="I610" t="str">
        <f>_xlfn.XLOOKUP(A610,'2024'!B:B,'2024'!AZ:AZ,"")</f>
        <v/>
      </c>
      <c r="J610" t="str">
        <f>_xlfn.XLOOKUP(A610,'2025'!A:A,'2025'!C:C,"")</f>
        <v/>
      </c>
      <c r="K610" t="str">
        <f>_xlfn.XLOOKUP(A610,'2025'!A:A,'2025'!F:F,"")</f>
        <v/>
      </c>
    </row>
    <row r="611" spans="1:11">
      <c r="A611" t="str">
        <v>BT Group</v>
      </c>
      <c r="B611">
        <f>_xlfn.XLOOKUP(A611,'2021'!A:A,'2021'!X:X,"")</f>
        <v>1</v>
      </c>
      <c r="C611">
        <f>_xlfn.XLOOKUP(A611,'2021'!A:A,'2021'!V:V,"")</f>
        <v>1</v>
      </c>
      <c r="D611" t="str">
        <f>_xlfn.XLOOKUP(A611,'2022'!A:A,'2022'!X:X,"")</f>
        <v/>
      </c>
      <c r="E611" t="str">
        <f>_xlfn.XLOOKUP(A611,'2022'!A:A,'2022'!W:W,"")</f>
        <v/>
      </c>
      <c r="F611" t="str">
        <f>_xlfn.XLOOKUP(A611,'2023'!B:B,'2023'!AF:AF,"")</f>
        <v/>
      </c>
      <c r="G611" t="str">
        <f>_xlfn.XLOOKUP(A611,'2023'!B:B,'2023'!AE:AE,"")</f>
        <v/>
      </c>
      <c r="H611" t="str">
        <f>_xlfn.XLOOKUP(A611,'2024'!B:B,'2024'!BW:BW,"")</f>
        <v/>
      </c>
      <c r="I611" t="str">
        <f>_xlfn.XLOOKUP(A611,'2024'!B:B,'2024'!AZ:AZ,"")</f>
        <v/>
      </c>
      <c r="J611" t="str">
        <f>_xlfn.XLOOKUP(A611,'2025'!A:A,'2025'!C:C,"")</f>
        <v/>
      </c>
      <c r="K611" t="str">
        <f>_xlfn.XLOOKUP(A611,'2025'!A:A,'2025'!F:F,"")</f>
        <v/>
      </c>
    </row>
    <row r="612" spans="1:11">
      <c r="A612" t="str">
        <v>Cedar Holdings Group</v>
      </c>
      <c r="B612" t="str">
        <f>_xlfn.XLOOKUP(A612,'2021'!A:A,'2021'!X:X,"")</f>
        <v/>
      </c>
      <c r="C612" t="str">
        <f>_xlfn.XLOOKUP(A612,'2021'!A:A,'2021'!V:V,"")</f>
        <v/>
      </c>
      <c r="D612" t="str">
        <f>_xlfn.XLOOKUP(A612,'2022'!A:A,'2022'!X:X,"")</f>
        <v/>
      </c>
      <c r="E612" t="str">
        <f>_xlfn.XLOOKUP(A612,'2022'!A:A,'2022'!W:W,"")</f>
        <v/>
      </c>
      <c r="F612" t="str">
        <f>_xlfn.XLOOKUP(A612,'2023'!B:B,'2023'!AF:AF,"")</f>
        <v/>
      </c>
      <c r="G612" t="str">
        <f>_xlfn.XLOOKUP(A612,'2023'!B:B,'2023'!AE:AE,"")</f>
        <v/>
      </c>
      <c r="H612" t="str">
        <f>_xlfn.XLOOKUP(A612,'2024'!B:B,'2024'!BW:BW,"")</f>
        <v/>
      </c>
      <c r="I612" t="str">
        <f>_xlfn.XLOOKUP(A612,'2024'!B:B,'2024'!AZ:AZ,"")</f>
        <v/>
      </c>
      <c r="J612" t="str">
        <f>_xlfn.XLOOKUP(A612,'2025'!A:A,'2025'!C:C,"")</f>
        <v/>
      </c>
      <c r="K612" t="str">
        <f>_xlfn.XLOOKUP(A612,'2025'!A:A,'2025'!F:F,"")</f>
        <v/>
      </c>
    </row>
    <row r="613" spans="1:11">
      <c r="A613" t="str">
        <v>ChemChina</v>
      </c>
      <c r="B613" t="str">
        <f>_xlfn.XLOOKUP(A613,'2021'!A:A,'2021'!X:X,"")</f>
        <v/>
      </c>
      <c r="C613" t="str">
        <f>_xlfn.XLOOKUP(A613,'2021'!A:A,'2021'!V:V,"")</f>
        <v/>
      </c>
      <c r="D613" t="str">
        <f>_xlfn.XLOOKUP(A613,'2022'!A:A,'2022'!X:X,"")</f>
        <v/>
      </c>
      <c r="E613" t="str">
        <f>_xlfn.XLOOKUP(A613,'2022'!A:A,'2022'!W:W,"")</f>
        <v/>
      </c>
      <c r="F613" t="str">
        <f>_xlfn.XLOOKUP(A613,'2023'!B:B,'2023'!AF:AF,"")</f>
        <v/>
      </c>
      <c r="G613" t="str">
        <f>_xlfn.XLOOKUP(A613,'2023'!B:B,'2023'!AE:AE,"")</f>
        <v/>
      </c>
      <c r="H613" t="str">
        <f>_xlfn.XLOOKUP(A613,'2024'!B:B,'2024'!BW:BW,"")</f>
        <v/>
      </c>
      <c r="I613" t="str">
        <f>_xlfn.XLOOKUP(A613,'2024'!B:B,'2024'!AZ:AZ,"")</f>
        <v/>
      </c>
      <c r="J613" t="str">
        <f>_xlfn.XLOOKUP(A613,'2025'!A:A,'2025'!C:C,"")</f>
        <v/>
      </c>
      <c r="K613" t="str">
        <f>_xlfn.XLOOKUP(A613,'2025'!A:A,'2025'!F:F,"")</f>
        <v/>
      </c>
    </row>
    <row r="614" spans="1:11">
      <c r="A614" t="str">
        <v>China COSCO Shipping</v>
      </c>
      <c r="B614" t="str">
        <f>_xlfn.XLOOKUP(A614,'2021'!A:A,'2021'!X:X,"")</f>
        <v/>
      </c>
      <c r="C614" t="str">
        <f>_xlfn.XLOOKUP(A614,'2021'!A:A,'2021'!V:V,"")</f>
        <v/>
      </c>
      <c r="D614" t="str">
        <f>_xlfn.XLOOKUP(A614,'2022'!A:A,'2022'!X:X,"")</f>
        <v/>
      </c>
      <c r="E614" t="str">
        <f>_xlfn.XLOOKUP(A614,'2022'!A:A,'2022'!W:W,"")</f>
        <v/>
      </c>
      <c r="F614" t="str">
        <f>_xlfn.XLOOKUP(A614,'2023'!B:B,'2023'!AF:AF,"")</f>
        <v/>
      </c>
      <c r="G614" t="str">
        <f>_xlfn.XLOOKUP(A614,'2023'!B:B,'2023'!AE:AE,"")</f>
        <v/>
      </c>
      <c r="H614" t="str">
        <f>_xlfn.XLOOKUP(A614,'2024'!B:B,'2024'!BW:BW,"")</f>
        <v/>
      </c>
      <c r="I614" t="str">
        <f>_xlfn.XLOOKUP(A614,'2024'!B:B,'2024'!AZ:AZ,"")</f>
        <v/>
      </c>
      <c r="J614" t="str">
        <f>_xlfn.XLOOKUP(A614,'2025'!A:A,'2025'!C:C,"")</f>
        <v/>
      </c>
      <c r="K614" t="str">
        <f>_xlfn.XLOOKUP(A614,'2025'!A:A,'2025'!F:F,"")</f>
        <v/>
      </c>
    </row>
    <row r="615" spans="1:11">
      <c r="A615" t="str">
        <v>China Evergrande Group</v>
      </c>
      <c r="B615" t="str">
        <f>_xlfn.XLOOKUP(A615,'2021'!A:A,'2021'!X:X,"")</f>
        <v/>
      </c>
      <c r="C615" t="str">
        <f>_xlfn.XLOOKUP(A615,'2021'!A:A,'2021'!V:V,"")</f>
        <v/>
      </c>
      <c r="D615" t="str">
        <f>_xlfn.XLOOKUP(A615,'2022'!A:A,'2022'!X:X,"")</f>
        <v/>
      </c>
      <c r="E615" t="str">
        <f>_xlfn.XLOOKUP(A615,'2022'!A:A,'2022'!W:W,"")</f>
        <v/>
      </c>
      <c r="F615" t="str">
        <f>_xlfn.XLOOKUP(A615,'2023'!B:B,'2023'!AF:AF,"")</f>
        <v/>
      </c>
      <c r="G615" t="str">
        <f>_xlfn.XLOOKUP(A615,'2023'!B:B,'2023'!AE:AE,"")</f>
        <v/>
      </c>
      <c r="H615" t="str">
        <f>_xlfn.XLOOKUP(A615,'2024'!B:B,'2024'!BW:BW,"")</f>
        <v/>
      </c>
      <c r="I615" t="str">
        <f>_xlfn.XLOOKUP(A615,'2024'!B:B,'2024'!AZ:AZ,"")</f>
        <v/>
      </c>
      <c r="J615" t="str">
        <f>_xlfn.XLOOKUP(A615,'2025'!A:A,'2025'!C:C,"")</f>
        <v/>
      </c>
      <c r="K615" t="str">
        <f>_xlfn.XLOOKUP(A615,'2025'!A:A,'2025'!F:F,"")</f>
        <v/>
      </c>
    </row>
    <row r="616" spans="1:11">
      <c r="A616" t="str">
        <v>China Reinsurance (Group)</v>
      </c>
      <c r="B616" t="str">
        <f>_xlfn.XLOOKUP(A616,'2021'!A:A,'2021'!X:X,"")</f>
        <v/>
      </c>
      <c r="C616" t="str">
        <f>_xlfn.XLOOKUP(A616,'2021'!A:A,'2021'!V:V,"")</f>
        <v/>
      </c>
      <c r="D616" t="str">
        <f>_xlfn.XLOOKUP(A616,'2022'!A:A,'2022'!X:X,"")</f>
        <v/>
      </c>
      <c r="E616" t="str">
        <f>_xlfn.XLOOKUP(A616,'2022'!A:A,'2022'!W:W,"")</f>
        <v/>
      </c>
      <c r="F616" t="str">
        <f>_xlfn.XLOOKUP(A616,'2023'!B:B,'2023'!AF:AF,"")</f>
        <v/>
      </c>
      <c r="G616" t="str">
        <f>_xlfn.XLOOKUP(A616,'2023'!B:B,'2023'!AE:AE,"")</f>
        <v/>
      </c>
      <c r="H616" t="str">
        <f>_xlfn.XLOOKUP(A616,'2024'!B:B,'2024'!BW:BW,"")</f>
        <v/>
      </c>
      <c r="I616" t="str">
        <f>_xlfn.XLOOKUP(A616,'2024'!B:B,'2024'!AZ:AZ,"")</f>
        <v/>
      </c>
      <c r="J616" t="str">
        <f>_xlfn.XLOOKUP(A616,'2025'!A:A,'2025'!C:C,"")</f>
        <v/>
      </c>
      <c r="K616" t="str">
        <f>_xlfn.XLOOKUP(A616,'2025'!A:A,'2025'!F:F,"")</f>
        <v/>
      </c>
    </row>
    <row r="617" spans="1:11">
      <c r="A617" t="str">
        <v>China Resources Land</v>
      </c>
      <c r="B617" t="str">
        <f>_xlfn.XLOOKUP(A617,'2021'!A:A,'2021'!X:X,"")</f>
        <v/>
      </c>
      <c r="C617" t="str">
        <f>_xlfn.XLOOKUP(A617,'2021'!A:A,'2021'!V:V,"")</f>
        <v/>
      </c>
      <c r="D617" t="str">
        <f>_xlfn.XLOOKUP(A617,'2022'!A:A,'2022'!X:X,"")</f>
        <v/>
      </c>
      <c r="E617" t="str">
        <f>_xlfn.XLOOKUP(A617,'2022'!A:A,'2022'!W:W,"")</f>
        <v/>
      </c>
      <c r="F617" t="str">
        <f>_xlfn.XLOOKUP(A617,'2023'!B:B,'2023'!AF:AF,"")</f>
        <v/>
      </c>
      <c r="G617" t="str">
        <f>_xlfn.XLOOKUP(A617,'2023'!B:B,'2023'!AE:AE,"")</f>
        <v/>
      </c>
      <c r="H617" t="str">
        <f>_xlfn.XLOOKUP(A617,'2024'!B:B,'2024'!BW:BW,"")</f>
        <v/>
      </c>
      <c r="I617" t="str">
        <f>_xlfn.XLOOKUP(A617,'2024'!B:B,'2024'!AZ:AZ,"")</f>
        <v/>
      </c>
      <c r="J617" t="str">
        <f>_xlfn.XLOOKUP(A617,'2025'!A:A,'2025'!C:C,"")</f>
        <v/>
      </c>
      <c r="K617" t="str">
        <f>_xlfn.XLOOKUP(A617,'2025'!A:A,'2025'!F:F,"")</f>
        <v/>
      </c>
    </row>
    <row r="618" spans="1:11">
      <c r="A618" t="str">
        <v>Chubu Electric Power</v>
      </c>
      <c r="B618" t="str">
        <f>_xlfn.XLOOKUP(A618,'2021'!A:A,'2021'!X:X,"")</f>
        <v/>
      </c>
      <c r="C618">
        <f>_xlfn.XLOOKUP(A618,'2021'!A:A,'2021'!V:V,"")</f>
        <v>1</v>
      </c>
      <c r="D618" t="str">
        <f>_xlfn.XLOOKUP(A618,'2022'!A:A,'2022'!X:X,"")</f>
        <v/>
      </c>
      <c r="E618" t="str">
        <f>_xlfn.XLOOKUP(A618,'2022'!A:A,'2022'!W:W,"")</f>
        <v/>
      </c>
      <c r="F618" t="str">
        <f>_xlfn.XLOOKUP(A618,'2023'!B:B,'2023'!AF:AF,"")</f>
        <v/>
      </c>
      <c r="G618" t="str">
        <f>_xlfn.XLOOKUP(A618,'2023'!B:B,'2023'!AE:AE,"")</f>
        <v/>
      </c>
      <c r="H618" t="str">
        <f>_xlfn.XLOOKUP(A618,'2024'!B:B,'2024'!BW:BW,"")</f>
        <v/>
      </c>
      <c r="I618" t="str">
        <f>_xlfn.XLOOKUP(A618,'2024'!B:B,'2024'!AZ:AZ,"")</f>
        <v/>
      </c>
      <c r="J618" t="str">
        <f>_xlfn.XLOOKUP(A618,'2025'!A:A,'2025'!C:C,"")</f>
        <v/>
      </c>
      <c r="K618" t="str">
        <f>_xlfn.XLOOKUP(A618,'2025'!A:A,'2025'!F:F,"")</f>
        <v/>
      </c>
    </row>
    <row r="619" spans="1:11">
      <c r="A619" t="str">
        <v>Dollar Tree</v>
      </c>
      <c r="B619" t="str">
        <f>_xlfn.XLOOKUP(A619,'2021'!A:A,'2021'!X:X,"")</f>
        <v/>
      </c>
      <c r="C619" t="str">
        <f>_xlfn.XLOOKUP(A619,'2021'!A:A,'2021'!V:V,"")</f>
        <v/>
      </c>
      <c r="D619" t="str">
        <f>_xlfn.XLOOKUP(A619,'2022'!A:A,'2022'!X:X,"")</f>
        <v/>
      </c>
      <c r="E619" t="str">
        <f>_xlfn.XLOOKUP(A619,'2022'!A:A,'2022'!W:W,"")</f>
        <v/>
      </c>
      <c r="F619" t="str">
        <f>_xlfn.XLOOKUP(A619,'2023'!B:B,'2023'!AF:AF,"")</f>
        <v/>
      </c>
      <c r="G619" t="str">
        <f>_xlfn.XLOOKUP(A619,'2023'!B:B,'2023'!AE:AE,"")</f>
        <v/>
      </c>
      <c r="H619" t="str">
        <f>_xlfn.XLOOKUP(A619,'2024'!B:B,'2024'!BW:BW,"")</f>
        <v/>
      </c>
      <c r="I619" t="str">
        <f>_xlfn.XLOOKUP(A619,'2024'!B:B,'2024'!AZ:AZ,"")</f>
        <v/>
      </c>
      <c r="J619" t="str">
        <f>_xlfn.XLOOKUP(A619,'2025'!A:A,'2025'!C:C,"")</f>
        <v/>
      </c>
      <c r="K619" t="str">
        <f>_xlfn.XLOOKUP(A619,'2025'!A:A,'2025'!F:F,"")</f>
        <v/>
      </c>
    </row>
    <row r="620" spans="1:11">
      <c r="A620" t="str">
        <v>Ericsson</v>
      </c>
      <c r="B620">
        <f>_xlfn.XLOOKUP(A620,'2021'!A:A,'2021'!X:X,"")</f>
        <v>1</v>
      </c>
      <c r="C620" t="str">
        <f>_xlfn.XLOOKUP(A620,'2021'!A:A,'2021'!V:V,"")</f>
        <v/>
      </c>
      <c r="D620" t="str">
        <f>_xlfn.XLOOKUP(A620,'2022'!A:A,'2022'!X:X,"")</f>
        <v/>
      </c>
      <c r="E620" t="str">
        <f>_xlfn.XLOOKUP(A620,'2022'!A:A,'2022'!W:W,"")</f>
        <v/>
      </c>
      <c r="F620" t="str">
        <f>_xlfn.XLOOKUP(A620,'2023'!B:B,'2023'!AF:AF,"")</f>
        <v/>
      </c>
      <c r="G620" t="str">
        <f>_xlfn.XLOOKUP(A620,'2023'!B:B,'2023'!AE:AE,"")</f>
        <v/>
      </c>
      <c r="H620" t="str">
        <f>_xlfn.XLOOKUP(A620,'2024'!B:B,'2024'!BW:BW,"")</f>
        <v/>
      </c>
      <c r="I620" t="str">
        <f>_xlfn.XLOOKUP(A620,'2024'!B:B,'2024'!AZ:AZ,"")</f>
        <v/>
      </c>
      <c r="J620" t="str">
        <f>_xlfn.XLOOKUP(A620,'2025'!A:A,'2025'!C:C,"")</f>
        <v/>
      </c>
      <c r="K620" t="str">
        <f>_xlfn.XLOOKUP(A620,'2025'!A:A,'2025'!F:F,"")</f>
        <v/>
      </c>
    </row>
    <row r="621" spans="1:11">
      <c r="A621" t="str">
        <v>Financière de l'Odet</v>
      </c>
      <c r="B621" t="str">
        <f>_xlfn.XLOOKUP(A621,'2021'!A:A,'2021'!X:X,"")</f>
        <v/>
      </c>
      <c r="C621" t="str">
        <f>_xlfn.XLOOKUP(A621,'2021'!A:A,'2021'!V:V,"")</f>
        <v/>
      </c>
      <c r="D621" t="str">
        <f>_xlfn.XLOOKUP(A621,'2022'!A:A,'2022'!X:X,"")</f>
        <v/>
      </c>
      <c r="E621" t="str">
        <f>_xlfn.XLOOKUP(A621,'2022'!A:A,'2022'!W:W,"")</f>
        <v/>
      </c>
      <c r="F621" t="str">
        <f>_xlfn.XLOOKUP(A621,'2023'!B:B,'2023'!AF:AF,"")</f>
        <v/>
      </c>
      <c r="G621" t="str">
        <f>_xlfn.XLOOKUP(A621,'2023'!B:B,'2023'!AE:AE,"")</f>
        <v/>
      </c>
      <c r="H621" t="str">
        <f>_xlfn.XLOOKUP(A621,'2024'!B:B,'2024'!BW:BW,"")</f>
        <v/>
      </c>
      <c r="I621" t="str">
        <f>_xlfn.XLOOKUP(A621,'2024'!B:B,'2024'!AZ:AZ,"")</f>
        <v/>
      </c>
      <c r="J621" t="str">
        <f>_xlfn.XLOOKUP(A621,'2025'!A:A,'2025'!C:C,"")</f>
        <v/>
      </c>
      <c r="K621" t="str">
        <f>_xlfn.XLOOKUP(A621,'2025'!A:A,'2025'!F:F,"")</f>
        <v/>
      </c>
    </row>
    <row r="622" spans="1:11">
      <c r="A622" t="str">
        <v>Flex</v>
      </c>
      <c r="B622">
        <f>_xlfn.XLOOKUP(A622,'2021'!A:A,'2021'!X:X,"")</f>
        <v>1</v>
      </c>
      <c r="C622" t="str">
        <f>_xlfn.XLOOKUP(A622,'2021'!A:A,'2021'!V:V,"")</f>
        <v/>
      </c>
      <c r="D622" t="str">
        <f>_xlfn.XLOOKUP(A622,'2022'!A:A,'2022'!X:X,"")</f>
        <v/>
      </c>
      <c r="E622" t="str">
        <f>_xlfn.XLOOKUP(A622,'2022'!A:A,'2022'!W:W,"")</f>
        <v/>
      </c>
      <c r="F622" t="str">
        <f>_xlfn.XLOOKUP(A622,'2023'!B:B,'2023'!AF:AF,"")</f>
        <v/>
      </c>
      <c r="G622" t="str">
        <f>_xlfn.XLOOKUP(A622,'2023'!B:B,'2023'!AE:AE,"")</f>
        <v/>
      </c>
      <c r="H622" t="str">
        <f>_xlfn.XLOOKUP(A622,'2024'!B:B,'2024'!BW:BW,"")</f>
        <v/>
      </c>
      <c r="I622" t="str">
        <f>_xlfn.XLOOKUP(A622,'2024'!B:B,'2024'!AZ:AZ,"")</f>
        <v/>
      </c>
      <c r="J622" t="str">
        <f>_xlfn.XLOOKUP(A622,'2025'!A:A,'2025'!C:C,"")</f>
        <v/>
      </c>
      <c r="K622" t="str">
        <f>_xlfn.XLOOKUP(A622,'2025'!A:A,'2025'!F:F,"")</f>
        <v/>
      </c>
    </row>
    <row r="623" spans="1:11">
      <c r="A623" t="str">
        <v>Gilead Sciences</v>
      </c>
      <c r="B623">
        <f>_xlfn.XLOOKUP(A623,'2021'!A:A,'2021'!X:X,"")</f>
        <v>1</v>
      </c>
      <c r="C623" t="str">
        <f>_xlfn.XLOOKUP(A623,'2021'!A:A,'2021'!V:V,"")</f>
        <v/>
      </c>
      <c r="D623" t="str">
        <f>_xlfn.XLOOKUP(A623,'2022'!A:A,'2022'!X:X,"")</f>
        <v/>
      </c>
      <c r="E623" t="str">
        <f>_xlfn.XLOOKUP(A623,'2022'!A:A,'2022'!W:W,"")</f>
        <v/>
      </c>
      <c r="F623" t="str">
        <f>_xlfn.XLOOKUP(A623,'2023'!B:B,'2023'!AF:AF,"")</f>
        <v/>
      </c>
      <c r="G623" t="str">
        <f>_xlfn.XLOOKUP(A623,'2023'!B:B,'2023'!AE:AE,"")</f>
        <v/>
      </c>
      <c r="H623" t="str">
        <f>_xlfn.XLOOKUP(A623,'2024'!B:B,'2024'!BW:BW,"")</f>
        <v/>
      </c>
      <c r="I623" t="str">
        <f>_xlfn.XLOOKUP(A623,'2024'!B:B,'2024'!AZ:AZ,"")</f>
        <v/>
      </c>
      <c r="J623" t="str">
        <f>_xlfn.XLOOKUP(A623,'2025'!A:A,'2025'!C:C,"")</f>
        <v/>
      </c>
      <c r="K623" t="str">
        <f>_xlfn.XLOOKUP(A623,'2025'!A:A,'2025'!F:F,"")</f>
        <v/>
      </c>
    </row>
    <row r="624" spans="1:11">
      <c r="A624" t="str">
        <v>Hewlett Packard Enterprise</v>
      </c>
      <c r="B624">
        <f>_xlfn.XLOOKUP(A624,'2021'!A:A,'2021'!X:X,"")</f>
        <v>1</v>
      </c>
      <c r="C624">
        <f>_xlfn.XLOOKUP(A624,'2021'!A:A,'2021'!V:V,"")</f>
        <v>1</v>
      </c>
      <c r="D624" t="str">
        <f>_xlfn.XLOOKUP(A624,'2022'!A:A,'2022'!X:X,"")</f>
        <v/>
      </c>
      <c r="E624" t="str">
        <f>_xlfn.XLOOKUP(A624,'2022'!A:A,'2022'!W:W,"")</f>
        <v/>
      </c>
      <c r="F624" t="str">
        <f>_xlfn.XLOOKUP(A624,'2023'!B:B,'2023'!AF:AF,"")</f>
        <v/>
      </c>
      <c r="G624" t="str">
        <f>_xlfn.XLOOKUP(A624,'2023'!B:B,'2023'!AE:AE,"")</f>
        <v/>
      </c>
      <c r="H624" t="str">
        <f>_xlfn.XLOOKUP(A624,'2024'!B:B,'2024'!BW:BW,"")</f>
        <v/>
      </c>
      <c r="I624" t="str">
        <f>_xlfn.XLOOKUP(A624,'2024'!B:B,'2024'!AZ:AZ,"")</f>
        <v/>
      </c>
      <c r="J624" t="str">
        <f>_xlfn.XLOOKUP(A624,'2025'!A:A,'2025'!C:C,"")</f>
        <v/>
      </c>
      <c r="K624" t="str">
        <f>_xlfn.XLOOKUP(A624,'2025'!A:A,'2025'!F:F,"")</f>
        <v/>
      </c>
    </row>
    <row r="625" spans="1:11">
      <c r="A625" t="str">
        <v>Huayang New Material Technology Group</v>
      </c>
      <c r="B625" t="str">
        <f>_xlfn.XLOOKUP(A625,'2021'!A:A,'2021'!X:X,"")</f>
        <v/>
      </c>
      <c r="C625" t="str">
        <f>_xlfn.XLOOKUP(A625,'2021'!A:A,'2021'!V:V,"")</f>
        <v/>
      </c>
      <c r="D625" t="str">
        <f>_xlfn.XLOOKUP(A625,'2022'!A:A,'2022'!X:X,"")</f>
        <v/>
      </c>
      <c r="E625" t="str">
        <f>_xlfn.XLOOKUP(A625,'2022'!A:A,'2022'!W:W,"")</f>
        <v/>
      </c>
      <c r="F625" t="str">
        <f>_xlfn.XLOOKUP(A625,'2023'!B:B,'2023'!AF:AF,"")</f>
        <v/>
      </c>
      <c r="G625" t="str">
        <f>_xlfn.XLOOKUP(A625,'2023'!B:B,'2023'!AE:AE,"")</f>
        <v/>
      </c>
      <c r="H625" t="str">
        <f>_xlfn.XLOOKUP(A625,'2024'!B:B,'2024'!BW:BW,"")</f>
        <v/>
      </c>
      <c r="I625" t="str">
        <f>_xlfn.XLOOKUP(A625,'2024'!B:B,'2024'!AZ:AZ,"")</f>
        <v/>
      </c>
      <c r="J625" t="str">
        <f>_xlfn.XLOOKUP(A625,'2025'!A:A,'2025'!C:C,"")</f>
        <v/>
      </c>
      <c r="K625" t="str">
        <f>_xlfn.XLOOKUP(A625,'2025'!A:A,'2025'!F:F,"")</f>
        <v/>
      </c>
    </row>
    <row r="626" spans="1:11">
      <c r="A626" t="str">
        <v>Kansai Electric Power</v>
      </c>
      <c r="B626" t="str">
        <f>_xlfn.XLOOKUP(A626,'2021'!A:A,'2021'!X:X,"")</f>
        <v/>
      </c>
      <c r="C626" t="str">
        <f>_xlfn.XLOOKUP(A626,'2021'!A:A,'2021'!V:V,"")</f>
        <v/>
      </c>
      <c r="D626" t="str">
        <f>_xlfn.XLOOKUP(A626,'2022'!A:A,'2022'!X:X,"")</f>
        <v/>
      </c>
      <c r="E626" t="str">
        <f>_xlfn.XLOOKUP(A626,'2022'!A:A,'2022'!W:W,"")</f>
        <v/>
      </c>
      <c r="F626" t="str">
        <f>_xlfn.XLOOKUP(A626,'2023'!B:B,'2023'!AF:AF,"")</f>
        <v/>
      </c>
      <c r="G626" t="str">
        <f>_xlfn.XLOOKUP(A626,'2023'!B:B,'2023'!AE:AE,"")</f>
        <v/>
      </c>
      <c r="H626" t="str">
        <f>_xlfn.XLOOKUP(A626,'2024'!B:B,'2024'!BW:BW,"")</f>
        <v/>
      </c>
      <c r="I626" t="str">
        <f>_xlfn.XLOOKUP(A626,'2024'!B:B,'2024'!AZ:AZ,"")</f>
        <v/>
      </c>
      <c r="J626" t="str">
        <f>_xlfn.XLOOKUP(A626,'2025'!A:A,'2025'!C:C,"")</f>
        <v/>
      </c>
      <c r="K626" t="str">
        <f>_xlfn.XLOOKUP(A626,'2025'!A:A,'2025'!F:F,"")</f>
        <v/>
      </c>
    </row>
    <row r="627" spans="1:11">
      <c r="A627" t="str">
        <v>Kraft Heinz</v>
      </c>
      <c r="B627" t="str">
        <f>_xlfn.XLOOKUP(A627,'2021'!A:A,'2021'!X:X,"")</f>
        <v/>
      </c>
      <c r="C627" t="str">
        <f>_xlfn.XLOOKUP(A627,'2021'!A:A,'2021'!V:V,"")</f>
        <v/>
      </c>
      <c r="D627" t="str">
        <f>_xlfn.XLOOKUP(A627,'2022'!A:A,'2022'!X:X,"")</f>
        <v/>
      </c>
      <c r="E627" t="str">
        <f>_xlfn.XLOOKUP(A627,'2022'!A:A,'2022'!W:W,"")</f>
        <v/>
      </c>
      <c r="F627" t="str">
        <f>_xlfn.XLOOKUP(A627,'2023'!B:B,'2023'!AF:AF,"")</f>
        <v/>
      </c>
      <c r="G627" t="str">
        <f>_xlfn.XLOOKUP(A627,'2023'!B:B,'2023'!AE:AE,"")</f>
        <v/>
      </c>
      <c r="H627" t="str">
        <f>_xlfn.XLOOKUP(A627,'2024'!B:B,'2024'!BW:BW,"")</f>
        <v/>
      </c>
      <c r="I627" t="str">
        <f>_xlfn.XLOOKUP(A627,'2024'!B:B,'2024'!AZ:AZ,"")</f>
        <v/>
      </c>
      <c r="J627" t="str">
        <f>_xlfn.XLOOKUP(A627,'2025'!A:A,'2025'!C:C,"")</f>
        <v/>
      </c>
      <c r="K627" t="str">
        <f>_xlfn.XLOOKUP(A627,'2025'!A:A,'2025'!F:F,"")</f>
        <v/>
      </c>
    </row>
    <row r="628" spans="1:11">
      <c r="A628" t="str">
        <v>NEC</v>
      </c>
      <c r="B628">
        <f>_xlfn.XLOOKUP(A628,'2021'!A:A,'2021'!X:X,"")</f>
        <v>1</v>
      </c>
      <c r="C628" t="str">
        <f>_xlfn.XLOOKUP(A628,'2021'!A:A,'2021'!V:V,"")</f>
        <v/>
      </c>
      <c r="D628" t="str">
        <f>_xlfn.XLOOKUP(A628,'2022'!A:A,'2022'!X:X,"")</f>
        <v/>
      </c>
      <c r="E628" t="str">
        <f>_xlfn.XLOOKUP(A628,'2022'!A:A,'2022'!W:W,"")</f>
        <v/>
      </c>
      <c r="F628" t="str">
        <f>_xlfn.XLOOKUP(A628,'2023'!B:B,'2023'!AF:AF,"")</f>
        <v/>
      </c>
      <c r="G628" t="str">
        <f>_xlfn.XLOOKUP(A628,'2023'!B:B,'2023'!AE:AE,"")</f>
        <v/>
      </c>
      <c r="H628" t="str">
        <f>_xlfn.XLOOKUP(A628,'2024'!B:B,'2024'!BW:BW,"")</f>
        <v/>
      </c>
      <c r="I628" t="str">
        <f>_xlfn.XLOOKUP(A628,'2024'!B:B,'2024'!AZ:AZ,"")</f>
        <v/>
      </c>
      <c r="J628" t="str">
        <f>_xlfn.XLOOKUP(A628,'2025'!A:A,'2025'!C:C,"")</f>
        <v/>
      </c>
      <c r="K628" t="str">
        <f>_xlfn.XLOOKUP(A628,'2025'!A:A,'2025'!F:F,"")</f>
        <v/>
      </c>
    </row>
    <row r="629" spans="1:11">
      <c r="A629" t="str">
        <v>Nokia</v>
      </c>
      <c r="B629">
        <f>_xlfn.XLOOKUP(A629,'2021'!A:A,'2021'!X:X,"")</f>
        <v>1</v>
      </c>
      <c r="C629" t="str">
        <f>_xlfn.XLOOKUP(A629,'2021'!A:A,'2021'!V:V,"")</f>
        <v/>
      </c>
      <c r="D629" t="str">
        <f>_xlfn.XLOOKUP(A629,'2022'!A:A,'2022'!X:X,"")</f>
        <v/>
      </c>
      <c r="E629" t="str">
        <f>_xlfn.XLOOKUP(A629,'2022'!A:A,'2022'!W:W,"")</f>
        <v/>
      </c>
      <c r="F629" t="str">
        <f>_xlfn.XLOOKUP(A629,'2023'!B:B,'2023'!AF:AF,"")</f>
        <v/>
      </c>
      <c r="G629" t="str">
        <f>_xlfn.XLOOKUP(A629,'2023'!B:B,'2023'!AE:AE,"")</f>
        <v/>
      </c>
      <c r="H629" t="str">
        <f>_xlfn.XLOOKUP(A629,'2024'!B:B,'2024'!BW:BW,"")</f>
        <v/>
      </c>
      <c r="I629" t="str">
        <f>_xlfn.XLOOKUP(A629,'2024'!B:B,'2024'!AZ:AZ,"")</f>
        <v/>
      </c>
      <c r="J629" t="str">
        <f>_xlfn.XLOOKUP(A629,'2025'!A:A,'2025'!C:C,"")</f>
        <v/>
      </c>
      <c r="K629" t="str">
        <f>_xlfn.XLOOKUP(A629,'2025'!A:A,'2025'!F:F,"")</f>
        <v/>
      </c>
    </row>
    <row r="630" spans="1:11">
      <c r="A630" t="str">
        <v>Olam International</v>
      </c>
      <c r="B630">
        <f>_xlfn.XLOOKUP(A630,'2021'!A:A,'2021'!X:X,"")</f>
        <v>1</v>
      </c>
      <c r="C630" t="str">
        <f>_xlfn.XLOOKUP(A630,'2021'!A:A,'2021'!V:V,"")</f>
        <v/>
      </c>
      <c r="D630" t="str">
        <f>_xlfn.XLOOKUP(A630,'2022'!A:A,'2022'!X:X,"")</f>
        <v/>
      </c>
      <c r="E630" t="str">
        <f>_xlfn.XLOOKUP(A630,'2022'!A:A,'2022'!W:W,"")</f>
        <v/>
      </c>
      <c r="F630" t="str">
        <f>_xlfn.XLOOKUP(A630,'2023'!B:B,'2023'!AF:AF,"")</f>
        <v/>
      </c>
      <c r="G630" t="str">
        <f>_xlfn.XLOOKUP(A630,'2023'!B:B,'2023'!AE:AE,"")</f>
        <v/>
      </c>
      <c r="H630" t="str">
        <f>_xlfn.XLOOKUP(A630,'2024'!B:B,'2024'!BW:BW,"")</f>
        <v/>
      </c>
      <c r="I630" t="str">
        <f>_xlfn.XLOOKUP(A630,'2024'!B:B,'2024'!AZ:AZ,"")</f>
        <v/>
      </c>
      <c r="J630" t="str">
        <f>_xlfn.XLOOKUP(A630,'2025'!A:A,'2025'!C:C,"")</f>
        <v/>
      </c>
      <c r="K630" t="str">
        <f>_xlfn.XLOOKUP(A630,'2025'!A:A,'2025'!F:F,"")</f>
        <v/>
      </c>
    </row>
    <row r="631" spans="1:11">
      <c r="A631" t="str">
        <v>Prudential</v>
      </c>
      <c r="B631" t="str">
        <f>_xlfn.XLOOKUP(A631,'2021'!A:A,'2021'!X:X,"")</f>
        <v/>
      </c>
      <c r="C631" t="str">
        <f>_xlfn.XLOOKUP(A631,'2021'!A:A,'2021'!V:V,"")</f>
        <v/>
      </c>
      <c r="D631" t="str">
        <f>_xlfn.XLOOKUP(A631,'2022'!A:A,'2022'!X:X,"")</f>
        <v/>
      </c>
      <c r="E631" t="str">
        <f>_xlfn.XLOOKUP(A631,'2022'!A:A,'2022'!W:W,"")</f>
        <v/>
      </c>
      <c r="F631" t="str">
        <f>_xlfn.XLOOKUP(A631,'2023'!B:B,'2023'!AF:AF,"")</f>
        <v/>
      </c>
      <c r="G631" t="str">
        <f>_xlfn.XLOOKUP(A631,'2023'!B:B,'2023'!AE:AE,"")</f>
        <v/>
      </c>
      <c r="H631" t="str">
        <f>_xlfn.XLOOKUP(A631,'2024'!B:B,'2024'!BW:BW,"")</f>
        <v/>
      </c>
      <c r="I631" t="str">
        <f>_xlfn.XLOOKUP(A631,'2024'!B:B,'2024'!AZ:AZ,"")</f>
        <v/>
      </c>
      <c r="J631" t="str">
        <f>_xlfn.XLOOKUP(A631,'2025'!A:A,'2025'!C:C,"")</f>
        <v/>
      </c>
      <c r="K631" t="str">
        <f>_xlfn.XLOOKUP(A631,'2025'!A:A,'2025'!F:F,"")</f>
        <v/>
      </c>
    </row>
    <row r="632" spans="1:11">
      <c r="A632" t="str">
        <v>Rite Aid</v>
      </c>
      <c r="B632" t="str">
        <f>_xlfn.XLOOKUP(A632,'2021'!A:A,'2021'!X:X,"")</f>
        <v/>
      </c>
      <c r="C632" t="str">
        <f>_xlfn.XLOOKUP(A632,'2021'!A:A,'2021'!V:V,"")</f>
        <v/>
      </c>
      <c r="D632" t="str">
        <f>_xlfn.XLOOKUP(A632,'2022'!A:A,'2022'!X:X,"")</f>
        <v/>
      </c>
      <c r="E632" t="str">
        <f>_xlfn.XLOOKUP(A632,'2022'!A:A,'2022'!W:W,"")</f>
        <v/>
      </c>
      <c r="F632" t="str">
        <f>_xlfn.XLOOKUP(A632,'2023'!B:B,'2023'!AF:AF,"")</f>
        <v/>
      </c>
      <c r="G632" t="str">
        <f>_xlfn.XLOOKUP(A632,'2023'!B:B,'2023'!AE:AE,"")</f>
        <v/>
      </c>
      <c r="H632" t="str">
        <f>_xlfn.XLOOKUP(A632,'2024'!B:B,'2024'!BW:BW,"")</f>
        <v/>
      </c>
      <c r="I632" t="str">
        <f>_xlfn.XLOOKUP(A632,'2024'!B:B,'2024'!AZ:AZ,"")</f>
        <v/>
      </c>
      <c r="J632" t="str">
        <f>_xlfn.XLOOKUP(A632,'2025'!A:A,'2025'!C:C,"")</f>
        <v/>
      </c>
      <c r="K632" t="str">
        <f>_xlfn.XLOOKUP(A632,'2025'!A:A,'2025'!F:F,"")</f>
        <v/>
      </c>
    </row>
    <row r="633" spans="1:11">
      <c r="A633" t="str">
        <v>Sun Life Financial</v>
      </c>
      <c r="B633" t="str">
        <f>_xlfn.XLOOKUP(A633,'2021'!A:A,'2021'!X:X,"")</f>
        <v/>
      </c>
      <c r="C633" t="str">
        <f>_xlfn.XLOOKUP(A633,'2021'!A:A,'2021'!V:V,"")</f>
        <v/>
      </c>
      <c r="D633" t="str">
        <f>_xlfn.XLOOKUP(A633,'2022'!A:A,'2022'!X:X,"")</f>
        <v/>
      </c>
      <c r="E633" t="str">
        <f>_xlfn.XLOOKUP(A633,'2022'!A:A,'2022'!W:W,"")</f>
        <v/>
      </c>
      <c r="F633" t="str">
        <f>_xlfn.XLOOKUP(A633,'2023'!B:B,'2023'!AF:AF,"")</f>
        <v/>
      </c>
      <c r="G633" t="str">
        <f>_xlfn.XLOOKUP(A633,'2023'!B:B,'2023'!AE:AE,"")</f>
        <v/>
      </c>
      <c r="H633" t="str">
        <f>_xlfn.XLOOKUP(A633,'2024'!B:B,'2024'!BW:BW,"")</f>
        <v/>
      </c>
      <c r="I633" t="str">
        <f>_xlfn.XLOOKUP(A633,'2024'!B:B,'2024'!AZ:AZ,"")</f>
        <v/>
      </c>
      <c r="J633" t="str">
        <f>_xlfn.XLOOKUP(A633,'2025'!A:A,'2025'!C:C,"")</f>
        <v/>
      </c>
      <c r="K633" t="str">
        <f>_xlfn.XLOOKUP(A633,'2025'!A:A,'2025'!F:F,"")</f>
        <v/>
      </c>
    </row>
    <row r="634" spans="1:11">
      <c r="A634" t="str">
        <v>Sunac China Holdings</v>
      </c>
      <c r="B634" t="str">
        <f>_xlfn.XLOOKUP(A634,'2021'!A:A,'2021'!X:X,"")</f>
        <v/>
      </c>
      <c r="C634" t="str">
        <f>_xlfn.XLOOKUP(A634,'2021'!A:A,'2021'!V:V,"")</f>
        <v/>
      </c>
      <c r="D634" t="str">
        <f>_xlfn.XLOOKUP(A634,'2022'!A:A,'2022'!X:X,"")</f>
        <v/>
      </c>
      <c r="E634" t="str">
        <f>_xlfn.XLOOKUP(A634,'2022'!A:A,'2022'!W:W,"")</f>
        <v/>
      </c>
      <c r="F634" t="str">
        <f>_xlfn.XLOOKUP(A634,'2023'!B:B,'2023'!AF:AF,"")</f>
        <v/>
      </c>
      <c r="G634" t="str">
        <f>_xlfn.XLOOKUP(A634,'2023'!B:B,'2023'!AE:AE,"")</f>
        <v/>
      </c>
      <c r="H634" t="str">
        <f>_xlfn.XLOOKUP(A634,'2024'!B:B,'2024'!BW:BW,"")</f>
        <v/>
      </c>
      <c r="I634" t="str">
        <f>_xlfn.XLOOKUP(A634,'2024'!B:B,'2024'!AZ:AZ,"")</f>
        <v/>
      </c>
      <c r="J634" t="str">
        <f>_xlfn.XLOOKUP(A634,'2025'!A:A,'2025'!C:C,"")</f>
        <v/>
      </c>
      <c r="K634" t="str">
        <f>_xlfn.XLOOKUP(A634,'2025'!A:A,'2025'!F:F,"")</f>
        <v/>
      </c>
    </row>
    <row r="635" spans="1:11">
      <c r="A635" t="str">
        <v>Suning.com Group</v>
      </c>
      <c r="B635" t="str">
        <f>_xlfn.XLOOKUP(A635,'2021'!A:A,'2021'!X:X,"")</f>
        <v/>
      </c>
      <c r="C635" t="str">
        <f>_xlfn.XLOOKUP(A635,'2021'!A:A,'2021'!V:V,"")</f>
        <v/>
      </c>
      <c r="D635" t="str">
        <f>_xlfn.XLOOKUP(A635,'2022'!A:A,'2022'!X:X,"")</f>
        <v/>
      </c>
      <c r="E635" t="str">
        <f>_xlfn.XLOOKUP(A635,'2022'!A:A,'2022'!W:W,"")</f>
        <v/>
      </c>
      <c r="F635" t="str">
        <f>_xlfn.XLOOKUP(A635,'2023'!B:B,'2023'!AF:AF,"")</f>
        <v/>
      </c>
      <c r="G635" t="str">
        <f>_xlfn.XLOOKUP(A635,'2023'!B:B,'2023'!AE:AE,"")</f>
        <v/>
      </c>
      <c r="H635" t="str">
        <f>_xlfn.XLOOKUP(A635,'2024'!B:B,'2024'!BW:BW,"")</f>
        <v/>
      </c>
      <c r="I635" t="str">
        <f>_xlfn.XLOOKUP(A635,'2024'!B:B,'2024'!AZ:AZ,"")</f>
        <v/>
      </c>
      <c r="J635" t="str">
        <f>_xlfn.XLOOKUP(A635,'2025'!A:A,'2025'!C:C,"")</f>
        <v/>
      </c>
      <c r="K635" t="str">
        <f>_xlfn.XLOOKUP(A635,'2025'!A:A,'2025'!F:F,"")</f>
        <v/>
      </c>
    </row>
    <row r="636" spans="1:11">
      <c r="A636" t="str">
        <v>United Natural Foods</v>
      </c>
      <c r="B636" t="str">
        <f>_xlfn.XLOOKUP(A636,'2021'!A:A,'2021'!X:X,"")</f>
        <v/>
      </c>
      <c r="C636" t="str">
        <f>_xlfn.XLOOKUP(A636,'2021'!A:A,'2021'!V:V,"")</f>
        <v/>
      </c>
      <c r="D636" t="str">
        <f>_xlfn.XLOOKUP(A636,'2022'!A:A,'2022'!X:X,"")</f>
        <v/>
      </c>
      <c r="E636" t="str">
        <f>_xlfn.XLOOKUP(A636,'2022'!A:A,'2022'!W:W,"")</f>
        <v/>
      </c>
      <c r="F636" t="str">
        <f>_xlfn.XLOOKUP(A636,'2023'!B:B,'2023'!AF:AF,"")</f>
        <v/>
      </c>
      <c r="G636" t="str">
        <f>_xlfn.XLOOKUP(A636,'2023'!B:B,'2023'!AE:AE,"")</f>
        <v/>
      </c>
      <c r="H636" t="str">
        <f>_xlfn.XLOOKUP(A636,'2024'!B:B,'2024'!BW:BW,"")</f>
        <v/>
      </c>
      <c r="I636" t="str">
        <f>_xlfn.XLOOKUP(A636,'2024'!B:B,'2024'!AZ:AZ,"")</f>
        <v/>
      </c>
      <c r="J636" t="str">
        <f>_xlfn.XLOOKUP(A636,'2025'!A:A,'2025'!C:C,"")</f>
        <v/>
      </c>
      <c r="K636" t="str">
        <f>_xlfn.XLOOKUP(A636,'2025'!A:A,'2025'!F:F,"")</f>
        <v/>
      </c>
    </row>
    <row r="637" spans="1:11">
      <c r="A637" t="str">
        <v>WH Group</v>
      </c>
      <c r="B637" t="str">
        <f>_xlfn.XLOOKUP(A637,'2021'!A:A,'2021'!X:X,"")</f>
        <v/>
      </c>
      <c r="C637" t="str">
        <f>_xlfn.XLOOKUP(A637,'2021'!A:A,'2021'!V:V,"")</f>
        <v/>
      </c>
      <c r="D637" t="str">
        <f>_xlfn.XLOOKUP(A637,'2022'!A:A,'2022'!X:X,"")</f>
        <v/>
      </c>
      <c r="E637" t="str">
        <f>_xlfn.XLOOKUP(A637,'2022'!A:A,'2022'!W:W,"")</f>
        <v/>
      </c>
      <c r="F637" t="str">
        <f>_xlfn.XLOOKUP(A637,'2023'!B:B,'2023'!AF:AF,"")</f>
        <v/>
      </c>
      <c r="G637" t="str">
        <f>_xlfn.XLOOKUP(A637,'2023'!B:B,'2023'!AE:AE,"")</f>
        <v/>
      </c>
      <c r="H637" t="str">
        <f>_xlfn.XLOOKUP(A637,'2024'!B:B,'2024'!BW:BW,"")</f>
        <v/>
      </c>
      <c r="I637" t="str">
        <f>_xlfn.XLOOKUP(A637,'2024'!B:B,'2024'!AZ:AZ,"")</f>
        <v/>
      </c>
      <c r="J637" t="str">
        <f>_xlfn.XLOOKUP(A637,'2025'!A:A,'2025'!C:C,"")</f>
        <v/>
      </c>
      <c r="K637" t="str">
        <f>_xlfn.XLOOKUP(A637,'2025'!A:A,'2025'!F:F,"")</f>
        <v/>
      </c>
    </row>
    <row r="638" spans="1:11">
      <c r="A638" t="str">
        <v>Yango Longking Group</v>
      </c>
      <c r="B638" t="str">
        <f>_xlfn.XLOOKUP(A638,'2021'!A:A,'2021'!X:X,"")</f>
        <v/>
      </c>
      <c r="C638" t="str">
        <f>_xlfn.XLOOKUP(A638,'2021'!A:A,'2021'!V:V,"")</f>
        <v/>
      </c>
      <c r="D638" t="str">
        <f>_xlfn.XLOOKUP(A638,'2022'!A:A,'2022'!X:X,"")</f>
        <v/>
      </c>
      <c r="E638" t="str">
        <f>_xlfn.XLOOKUP(A638,'2022'!A:A,'2022'!W:W,"")</f>
        <v/>
      </c>
      <c r="F638" t="str">
        <f>_xlfn.XLOOKUP(A638,'2023'!B:B,'2023'!AF:AF,"")</f>
        <v/>
      </c>
      <c r="G638" t="str">
        <f>_xlfn.XLOOKUP(A638,'2023'!B:B,'2023'!AE:AE,"")</f>
        <v/>
      </c>
      <c r="H638" t="str">
        <f>_xlfn.XLOOKUP(A638,'2024'!B:B,'2024'!BW:BW,"")</f>
        <v/>
      </c>
      <c r="I638" t="str">
        <f>_xlfn.XLOOKUP(A638,'2024'!B:B,'2024'!AZ:AZ,"")</f>
        <v/>
      </c>
      <c r="J638" t="str">
        <f>_xlfn.XLOOKUP(A638,'2025'!A:A,'2025'!C:C,"")</f>
        <v/>
      </c>
      <c r="K638" t="str">
        <f>_xlfn.XLOOKUP(A638,'2025'!A:A,'2025'!F:F,"")</f>
        <v/>
      </c>
    </row>
    <row r="639" spans="1:11">
      <c r="A639" t="e">
        <v>#N/A</v>
      </c>
      <c r="B639" t="e">
        <f>_xlfn.XLOOKUP(A639,'2021'!A:A,'2021'!X:X,"")</f>
        <v>#N/A</v>
      </c>
      <c r="C639" t="e">
        <f>_xlfn.XLOOKUP(A639,'2021'!A:A,'2021'!V:V,"")</f>
        <v>#N/A</v>
      </c>
      <c r="D639" t="e">
        <f>_xlfn.XLOOKUP(A639,'2022'!A:A,'2022'!X:X,"")</f>
        <v>#N/A</v>
      </c>
      <c r="E639" t="e">
        <f>_xlfn.XLOOKUP(A639,'2022'!A:A,'2022'!W:W,"")</f>
        <v>#N/A</v>
      </c>
      <c r="F639" t="e">
        <f>_xlfn.XLOOKUP(A639,'2023'!B:B,'2023'!AF:AF,"")</f>
        <v>#N/A</v>
      </c>
      <c r="G639" t="e">
        <f>_xlfn.XLOOKUP(A639,'2023'!B:B,'2023'!AE:AE,"")</f>
        <v>#N/A</v>
      </c>
      <c r="H639" t="e">
        <f>_xlfn.XLOOKUP(A639,'2024'!B:B,'2024'!BW:BW,"")</f>
        <v>#N/A</v>
      </c>
      <c r="I639" t="e">
        <f>_xlfn.XLOOKUP(A639,'2024'!B:B,'2024'!AZ:AZ,"")</f>
        <v>#N/A</v>
      </c>
      <c r="J639" t="e">
        <f>_xlfn.XLOOKUP(A639,'2025'!A:A,'2025'!C:C,"")</f>
        <v>#N/A</v>
      </c>
      <c r="K639" t="e">
        <f>_xlfn.XLOOKUP(A639,'2025'!A:A,'2025'!F:F,"")</f>
        <v>#N/A</v>
      </c>
    </row>
    <row r="640" spans="1:11">
      <c r="A640" t="e">
        <v>#N/A</v>
      </c>
      <c r="B640" t="e">
        <f>_xlfn.XLOOKUP(A640,'2021'!A:A,'2021'!X:X,"")</f>
        <v>#N/A</v>
      </c>
      <c r="C640" t="e">
        <f>_xlfn.XLOOKUP(A640,'2021'!A:A,'2021'!V:V,"")</f>
        <v>#N/A</v>
      </c>
      <c r="D640" t="e">
        <f>_xlfn.XLOOKUP(A640,'2022'!A:A,'2022'!X:X,"")</f>
        <v>#N/A</v>
      </c>
      <c r="E640" t="e">
        <f>_xlfn.XLOOKUP(A640,'2022'!A:A,'2022'!W:W,"")</f>
        <v>#N/A</v>
      </c>
      <c r="F640" t="e">
        <f>_xlfn.XLOOKUP(A640,'2023'!B:B,'2023'!AF:AF,"")</f>
        <v>#N/A</v>
      </c>
      <c r="G640" t="e">
        <f>_xlfn.XLOOKUP(A640,'2023'!B:B,'2023'!AE:AE,"")</f>
        <v>#N/A</v>
      </c>
      <c r="H640" t="e">
        <f>_xlfn.XLOOKUP(A640,'2024'!B:B,'2024'!BW:BW,"")</f>
        <v>#N/A</v>
      </c>
      <c r="I640" t="e">
        <f>_xlfn.XLOOKUP(A640,'2024'!B:B,'2024'!AZ:AZ,"")</f>
        <v>#N/A</v>
      </c>
      <c r="J640" t="e">
        <f>_xlfn.XLOOKUP(A640,'2025'!A:A,'2025'!C:C,"")</f>
        <v>#N/A</v>
      </c>
      <c r="K640" t="e">
        <f>_xlfn.XLOOKUP(A640,'2025'!A:A,'2025'!F:F,"")</f>
        <v>#N/A</v>
      </c>
    </row>
    <row r="641" spans="1:11">
      <c r="A641" t="e">
        <v>#N/A</v>
      </c>
      <c r="B641" t="e">
        <f>_xlfn.XLOOKUP(A641,'2021'!A:A,'2021'!X:X,"")</f>
        <v>#N/A</v>
      </c>
      <c r="C641" t="e">
        <f>_xlfn.XLOOKUP(A641,'2021'!A:A,'2021'!V:V,"")</f>
        <v>#N/A</v>
      </c>
      <c r="D641" t="e">
        <f>_xlfn.XLOOKUP(A641,'2022'!A:A,'2022'!X:X,"")</f>
        <v>#N/A</v>
      </c>
      <c r="E641" t="e">
        <f>_xlfn.XLOOKUP(A641,'2022'!A:A,'2022'!W:W,"")</f>
        <v>#N/A</v>
      </c>
      <c r="F641" t="e">
        <f>_xlfn.XLOOKUP(A641,'2023'!B:B,'2023'!AF:AF,"")</f>
        <v>#N/A</v>
      </c>
      <c r="G641" t="e">
        <f>_xlfn.XLOOKUP(A641,'2023'!B:B,'2023'!AE:AE,"")</f>
        <v>#N/A</v>
      </c>
      <c r="H641" t="e">
        <f>_xlfn.XLOOKUP(A641,'2024'!B:B,'2024'!BW:BW,"")</f>
        <v>#N/A</v>
      </c>
      <c r="I641" t="e">
        <f>_xlfn.XLOOKUP(A641,'2024'!B:B,'2024'!AZ:AZ,"")</f>
        <v>#N/A</v>
      </c>
      <c r="J641" t="e">
        <f>_xlfn.XLOOKUP(A641,'2025'!A:A,'2025'!C:C,"")</f>
        <v>#N/A</v>
      </c>
      <c r="K641" t="e">
        <f>_xlfn.XLOOKUP(A641,'2025'!A:A,'2025'!F:F,"")</f>
        <v>#N/A</v>
      </c>
    </row>
    <row r="642" spans="1:11">
      <c r="A642" t="e">
        <v>#N/A</v>
      </c>
      <c r="B642" t="e">
        <f>_xlfn.XLOOKUP(A642,'2021'!A:A,'2021'!X:X,"")</f>
        <v>#N/A</v>
      </c>
      <c r="C642" t="e">
        <f>_xlfn.XLOOKUP(A642,'2021'!A:A,'2021'!V:V,"")</f>
        <v>#N/A</v>
      </c>
      <c r="D642" t="e">
        <f>_xlfn.XLOOKUP(A642,'2022'!A:A,'2022'!X:X,"")</f>
        <v>#N/A</v>
      </c>
      <c r="E642" t="e">
        <f>_xlfn.XLOOKUP(A642,'2022'!A:A,'2022'!W:W,"")</f>
        <v>#N/A</v>
      </c>
      <c r="F642" t="e">
        <f>_xlfn.XLOOKUP(A642,'2023'!B:B,'2023'!AF:AF,"")</f>
        <v>#N/A</v>
      </c>
      <c r="G642" t="e">
        <f>_xlfn.XLOOKUP(A642,'2023'!B:B,'2023'!AE:AE,"")</f>
        <v>#N/A</v>
      </c>
      <c r="H642" t="e">
        <f>_xlfn.XLOOKUP(A642,'2024'!B:B,'2024'!BW:BW,"")</f>
        <v>#N/A</v>
      </c>
      <c r="I642" t="e">
        <f>_xlfn.XLOOKUP(A642,'2024'!B:B,'2024'!AZ:AZ,"")</f>
        <v>#N/A</v>
      </c>
      <c r="J642" t="e">
        <f>_xlfn.XLOOKUP(A642,'2025'!A:A,'2025'!C:C,"")</f>
        <v>#N/A</v>
      </c>
      <c r="K642" t="e">
        <f>_xlfn.XLOOKUP(A642,'2025'!A:A,'2025'!F:F,"")</f>
        <v>#N/A</v>
      </c>
    </row>
    <row r="643" spans="1:11">
      <c r="A643" t="e">
        <v>#N/A</v>
      </c>
      <c r="B643" t="e">
        <f>_xlfn.XLOOKUP(A643,'2021'!A:A,'2021'!X:X,"")</f>
        <v>#N/A</v>
      </c>
      <c r="C643" t="e">
        <f>_xlfn.XLOOKUP(A643,'2021'!A:A,'2021'!V:V,"")</f>
        <v>#N/A</v>
      </c>
      <c r="D643" t="e">
        <f>_xlfn.XLOOKUP(A643,'2022'!A:A,'2022'!X:X,"")</f>
        <v>#N/A</v>
      </c>
      <c r="E643" t="e">
        <f>_xlfn.XLOOKUP(A643,'2022'!A:A,'2022'!W:W,"")</f>
        <v>#N/A</v>
      </c>
      <c r="F643" t="e">
        <f>_xlfn.XLOOKUP(A643,'2023'!B:B,'2023'!AF:AF,"")</f>
        <v>#N/A</v>
      </c>
      <c r="G643" t="e">
        <f>_xlfn.XLOOKUP(A643,'2023'!B:B,'2023'!AE:AE,"")</f>
        <v>#N/A</v>
      </c>
      <c r="H643" t="e">
        <f>_xlfn.XLOOKUP(A643,'2024'!B:B,'2024'!BW:BW,"")</f>
        <v>#N/A</v>
      </c>
      <c r="I643" t="e">
        <f>_xlfn.XLOOKUP(A643,'2024'!B:B,'2024'!AZ:AZ,"")</f>
        <v>#N/A</v>
      </c>
      <c r="J643" t="e">
        <f>_xlfn.XLOOKUP(A643,'2025'!A:A,'2025'!C:C,"")</f>
        <v>#N/A</v>
      </c>
      <c r="K643" t="e">
        <f>_xlfn.XLOOKUP(A643,'2025'!A:A,'2025'!F:F,"")</f>
        <v>#N/A</v>
      </c>
    </row>
    <row r="644" spans="1:11">
      <c r="A644" t="e">
        <v>#N/A</v>
      </c>
      <c r="B644" t="e">
        <f>_xlfn.XLOOKUP(A644,'2021'!A:A,'2021'!X:X,"")</f>
        <v>#N/A</v>
      </c>
      <c r="C644" t="e">
        <f>_xlfn.XLOOKUP(A644,'2021'!A:A,'2021'!V:V,"")</f>
        <v>#N/A</v>
      </c>
      <c r="D644" t="e">
        <f>_xlfn.XLOOKUP(A644,'2022'!A:A,'2022'!X:X,"")</f>
        <v>#N/A</v>
      </c>
      <c r="E644" t="e">
        <f>_xlfn.XLOOKUP(A644,'2022'!A:A,'2022'!W:W,"")</f>
        <v>#N/A</v>
      </c>
      <c r="F644" t="e">
        <f>_xlfn.XLOOKUP(A644,'2023'!B:B,'2023'!AF:AF,"")</f>
        <v>#N/A</v>
      </c>
      <c r="G644" t="e">
        <f>_xlfn.XLOOKUP(A644,'2023'!B:B,'2023'!AE:AE,"")</f>
        <v>#N/A</v>
      </c>
      <c r="H644" t="e">
        <f>_xlfn.XLOOKUP(A644,'2024'!B:B,'2024'!BW:BW,"")</f>
        <v>#N/A</v>
      </c>
      <c r="I644" t="e">
        <f>_xlfn.XLOOKUP(A644,'2024'!B:B,'2024'!AZ:AZ,"")</f>
        <v>#N/A</v>
      </c>
      <c r="J644" t="e">
        <f>_xlfn.XLOOKUP(A644,'2025'!A:A,'2025'!C:C,"")</f>
        <v>#N/A</v>
      </c>
      <c r="K644" t="e">
        <f>_xlfn.XLOOKUP(A644,'2025'!A:A,'2025'!F:F,"")</f>
        <v>#N/A</v>
      </c>
    </row>
    <row r="645" spans="1:11">
      <c r="A645" t="e">
        <v>#N/A</v>
      </c>
      <c r="B645" t="e">
        <f>_xlfn.XLOOKUP(A645,'2021'!A:A,'2021'!X:X,"")</f>
        <v>#N/A</v>
      </c>
      <c r="C645" t="e">
        <f>_xlfn.XLOOKUP(A645,'2021'!A:A,'2021'!V:V,"")</f>
        <v>#N/A</v>
      </c>
      <c r="D645" t="e">
        <f>_xlfn.XLOOKUP(A645,'2022'!A:A,'2022'!X:X,"")</f>
        <v>#N/A</v>
      </c>
      <c r="E645" t="e">
        <f>_xlfn.XLOOKUP(A645,'2022'!A:A,'2022'!W:W,"")</f>
        <v>#N/A</v>
      </c>
      <c r="F645" t="e">
        <f>_xlfn.XLOOKUP(A645,'2023'!B:B,'2023'!AF:AF,"")</f>
        <v>#N/A</v>
      </c>
      <c r="G645" t="e">
        <f>_xlfn.XLOOKUP(A645,'2023'!B:B,'2023'!AE:AE,"")</f>
        <v>#N/A</v>
      </c>
      <c r="H645" t="e">
        <f>_xlfn.XLOOKUP(A645,'2024'!B:B,'2024'!BW:BW,"")</f>
        <v>#N/A</v>
      </c>
      <c r="I645" t="e">
        <f>_xlfn.XLOOKUP(A645,'2024'!B:B,'2024'!AZ:AZ,"")</f>
        <v>#N/A</v>
      </c>
      <c r="J645" t="e">
        <f>_xlfn.XLOOKUP(A645,'2025'!A:A,'2025'!C:C,"")</f>
        <v>#N/A</v>
      </c>
      <c r="K645" t="e">
        <f>_xlfn.XLOOKUP(A645,'2025'!A:A,'2025'!F:F,"")</f>
        <v>#N/A</v>
      </c>
    </row>
    <row r="646" spans="1:11">
      <c r="A646" t="e">
        <v>#N/A</v>
      </c>
      <c r="B646" t="e">
        <f>_xlfn.XLOOKUP(A646,'2021'!A:A,'2021'!X:X,"")</f>
        <v>#N/A</v>
      </c>
      <c r="C646" t="e">
        <f>_xlfn.XLOOKUP(A646,'2021'!A:A,'2021'!V:V,"")</f>
        <v>#N/A</v>
      </c>
      <c r="D646" t="e">
        <f>_xlfn.XLOOKUP(A646,'2022'!A:A,'2022'!X:X,"")</f>
        <v>#N/A</v>
      </c>
      <c r="E646" t="e">
        <f>_xlfn.XLOOKUP(A646,'2022'!A:A,'2022'!W:W,"")</f>
        <v>#N/A</v>
      </c>
      <c r="F646" t="e">
        <f>_xlfn.XLOOKUP(A646,'2023'!B:B,'2023'!AF:AF,"")</f>
        <v>#N/A</v>
      </c>
      <c r="G646" t="e">
        <f>_xlfn.XLOOKUP(A646,'2023'!B:B,'2023'!AE:AE,"")</f>
        <v>#N/A</v>
      </c>
      <c r="H646" t="e">
        <f>_xlfn.XLOOKUP(A646,'2024'!B:B,'2024'!BW:BW,"")</f>
        <v>#N/A</v>
      </c>
      <c r="I646" t="e">
        <f>_xlfn.XLOOKUP(A646,'2024'!B:B,'2024'!AZ:AZ,"")</f>
        <v>#N/A</v>
      </c>
      <c r="J646" t="e">
        <f>_xlfn.XLOOKUP(A646,'2025'!A:A,'2025'!C:C,"")</f>
        <v>#N/A</v>
      </c>
      <c r="K646" t="e">
        <f>_xlfn.XLOOKUP(A646,'2025'!A:A,'2025'!F:F,"")</f>
        <v>#N/A</v>
      </c>
    </row>
    <row r="647" spans="1:11">
      <c r="A647" t="e">
        <v>#N/A</v>
      </c>
      <c r="B647" t="e">
        <f>_xlfn.XLOOKUP(A647,'2021'!A:A,'2021'!X:X,"")</f>
        <v>#N/A</v>
      </c>
      <c r="C647" t="e">
        <f>_xlfn.XLOOKUP(A647,'2021'!A:A,'2021'!V:V,"")</f>
        <v>#N/A</v>
      </c>
      <c r="D647" t="e">
        <f>_xlfn.XLOOKUP(A647,'2022'!A:A,'2022'!X:X,"")</f>
        <v>#N/A</v>
      </c>
      <c r="E647" t="e">
        <f>_xlfn.XLOOKUP(A647,'2022'!A:A,'2022'!W:W,"")</f>
        <v>#N/A</v>
      </c>
      <c r="F647" t="e">
        <f>_xlfn.XLOOKUP(A647,'2023'!B:B,'2023'!AF:AF,"")</f>
        <v>#N/A</v>
      </c>
      <c r="G647" t="e">
        <f>_xlfn.XLOOKUP(A647,'2023'!B:B,'2023'!AE:AE,"")</f>
        <v>#N/A</v>
      </c>
      <c r="H647" t="e">
        <f>_xlfn.XLOOKUP(A647,'2024'!B:B,'2024'!BW:BW,"")</f>
        <v>#N/A</v>
      </c>
      <c r="I647" t="e">
        <f>_xlfn.XLOOKUP(A647,'2024'!B:B,'2024'!AZ:AZ,"")</f>
        <v>#N/A</v>
      </c>
      <c r="J647" t="e">
        <f>_xlfn.XLOOKUP(A647,'2025'!A:A,'2025'!C:C,"")</f>
        <v>#N/A</v>
      </c>
      <c r="K647" t="e">
        <f>_xlfn.XLOOKUP(A647,'2025'!A:A,'2025'!F:F,"")</f>
        <v>#N/A</v>
      </c>
    </row>
    <row r="648" spans="1:11">
      <c r="A648" t="e">
        <v>#N/A</v>
      </c>
      <c r="B648" t="e">
        <f>_xlfn.XLOOKUP(A648,'2021'!A:A,'2021'!X:X,"")</f>
        <v>#N/A</v>
      </c>
      <c r="C648" t="e">
        <f>_xlfn.XLOOKUP(A648,'2021'!A:A,'2021'!V:V,"")</f>
        <v>#N/A</v>
      </c>
      <c r="D648" t="e">
        <f>_xlfn.XLOOKUP(A648,'2022'!A:A,'2022'!X:X,"")</f>
        <v>#N/A</v>
      </c>
      <c r="E648" t="e">
        <f>_xlfn.XLOOKUP(A648,'2022'!A:A,'2022'!W:W,"")</f>
        <v>#N/A</v>
      </c>
      <c r="F648" t="e">
        <f>_xlfn.XLOOKUP(A648,'2023'!B:B,'2023'!AF:AF,"")</f>
        <v>#N/A</v>
      </c>
      <c r="G648" t="e">
        <f>_xlfn.XLOOKUP(A648,'2023'!B:B,'2023'!AE:AE,"")</f>
        <v>#N/A</v>
      </c>
      <c r="H648" t="e">
        <f>_xlfn.XLOOKUP(A648,'2024'!B:B,'2024'!BW:BW,"")</f>
        <v>#N/A</v>
      </c>
      <c r="I648" t="e">
        <f>_xlfn.XLOOKUP(A648,'2024'!B:B,'2024'!AZ:AZ,"")</f>
        <v>#N/A</v>
      </c>
      <c r="J648" t="e">
        <f>_xlfn.XLOOKUP(A648,'2025'!A:A,'2025'!C:C,"")</f>
        <v>#N/A</v>
      </c>
      <c r="K648" t="e">
        <f>_xlfn.XLOOKUP(A648,'2025'!A:A,'2025'!F:F,"")</f>
        <v>#N/A</v>
      </c>
    </row>
    <row r="649" spans="1:11">
      <c r="A649" t="e">
        <v>#N/A</v>
      </c>
      <c r="B649" t="e">
        <f>_xlfn.XLOOKUP(A649,'2021'!A:A,'2021'!X:X,"")</f>
        <v>#N/A</v>
      </c>
      <c r="C649" t="e">
        <f>_xlfn.XLOOKUP(A649,'2021'!A:A,'2021'!V:V,"")</f>
        <v>#N/A</v>
      </c>
      <c r="D649" t="e">
        <f>_xlfn.XLOOKUP(A649,'2022'!A:A,'2022'!X:X,"")</f>
        <v>#N/A</v>
      </c>
      <c r="E649" t="e">
        <f>_xlfn.XLOOKUP(A649,'2022'!A:A,'2022'!W:W,"")</f>
        <v>#N/A</v>
      </c>
      <c r="F649" t="e">
        <f>_xlfn.XLOOKUP(A649,'2023'!B:B,'2023'!AF:AF,"")</f>
        <v>#N/A</v>
      </c>
      <c r="G649" t="e">
        <f>_xlfn.XLOOKUP(A649,'2023'!B:B,'2023'!AE:AE,"")</f>
        <v>#N/A</v>
      </c>
      <c r="H649" t="e">
        <f>_xlfn.XLOOKUP(A649,'2024'!B:B,'2024'!BW:BW,"")</f>
        <v>#N/A</v>
      </c>
      <c r="I649" t="e">
        <f>_xlfn.XLOOKUP(A649,'2024'!B:B,'2024'!AZ:AZ,"")</f>
        <v>#N/A</v>
      </c>
      <c r="J649" t="e">
        <f>_xlfn.XLOOKUP(A649,'2025'!A:A,'2025'!C:C,"")</f>
        <v>#N/A</v>
      </c>
      <c r="K649" t="e">
        <f>_xlfn.XLOOKUP(A649,'2025'!A:A,'2025'!F:F,"")</f>
        <v>#N/A</v>
      </c>
    </row>
    <row r="650" spans="1:11">
      <c r="A650" t="e">
        <v>#N/A</v>
      </c>
      <c r="B650" t="e">
        <f>_xlfn.XLOOKUP(A650,'2021'!A:A,'2021'!X:X,"")</f>
        <v>#N/A</v>
      </c>
      <c r="C650" t="e">
        <f>_xlfn.XLOOKUP(A650,'2021'!A:A,'2021'!V:V,"")</f>
        <v>#N/A</v>
      </c>
      <c r="D650" t="e">
        <f>_xlfn.XLOOKUP(A650,'2022'!A:A,'2022'!X:X,"")</f>
        <v>#N/A</v>
      </c>
      <c r="E650" t="e">
        <f>_xlfn.XLOOKUP(A650,'2022'!A:A,'2022'!W:W,"")</f>
        <v>#N/A</v>
      </c>
      <c r="F650" t="e">
        <f>_xlfn.XLOOKUP(A650,'2023'!B:B,'2023'!AF:AF,"")</f>
        <v>#N/A</v>
      </c>
      <c r="G650" t="e">
        <f>_xlfn.XLOOKUP(A650,'2023'!B:B,'2023'!AE:AE,"")</f>
        <v>#N/A</v>
      </c>
      <c r="H650" t="e">
        <f>_xlfn.XLOOKUP(A650,'2024'!B:B,'2024'!BW:BW,"")</f>
        <v>#N/A</v>
      </c>
      <c r="I650" t="e">
        <f>_xlfn.XLOOKUP(A650,'2024'!B:B,'2024'!AZ:AZ,"")</f>
        <v>#N/A</v>
      </c>
      <c r="J650" t="e">
        <f>_xlfn.XLOOKUP(A650,'2025'!A:A,'2025'!C:C,"")</f>
        <v>#N/A</v>
      </c>
      <c r="K650" t="e">
        <f>_xlfn.XLOOKUP(A650,'2025'!A:A,'2025'!F:F,"")</f>
        <v>#N/A</v>
      </c>
    </row>
    <row r="651" spans="1:11">
      <c r="A651" t="e">
        <v>#N/A</v>
      </c>
      <c r="B651" t="e">
        <f>_xlfn.XLOOKUP(A651,'2021'!A:A,'2021'!X:X,"")</f>
        <v>#N/A</v>
      </c>
      <c r="C651" t="e">
        <f>_xlfn.XLOOKUP(A651,'2021'!A:A,'2021'!V:V,"")</f>
        <v>#N/A</v>
      </c>
      <c r="D651" t="e">
        <f>_xlfn.XLOOKUP(A651,'2022'!A:A,'2022'!X:X,"")</f>
        <v>#N/A</v>
      </c>
      <c r="E651" t="e">
        <f>_xlfn.XLOOKUP(A651,'2022'!A:A,'2022'!W:W,"")</f>
        <v>#N/A</v>
      </c>
      <c r="F651" t="e">
        <f>_xlfn.XLOOKUP(A651,'2023'!B:B,'2023'!AF:AF,"")</f>
        <v>#N/A</v>
      </c>
      <c r="G651" t="e">
        <f>_xlfn.XLOOKUP(A651,'2023'!B:B,'2023'!AE:AE,"")</f>
        <v>#N/A</v>
      </c>
      <c r="H651" t="e">
        <f>_xlfn.XLOOKUP(A651,'2024'!B:B,'2024'!BW:BW,"")</f>
        <v>#N/A</v>
      </c>
      <c r="I651" t="e">
        <f>_xlfn.XLOOKUP(A651,'2024'!B:B,'2024'!AZ:AZ,"")</f>
        <v>#N/A</v>
      </c>
      <c r="J651" t="e">
        <f>_xlfn.XLOOKUP(A651,'2025'!A:A,'2025'!C:C,"")</f>
        <v>#N/A</v>
      </c>
      <c r="K651" t="e">
        <f>_xlfn.XLOOKUP(A651,'2025'!A:A,'2025'!F:F,"")</f>
        <v>#N/A</v>
      </c>
    </row>
    <row r="652" spans="1:11">
      <c r="A652" t="e">
        <v>#N/A</v>
      </c>
      <c r="B652" t="e">
        <f>_xlfn.XLOOKUP(A652,'2021'!A:A,'2021'!X:X,"")</f>
        <v>#N/A</v>
      </c>
      <c r="C652" t="e">
        <f>_xlfn.XLOOKUP(A652,'2021'!A:A,'2021'!V:V,"")</f>
        <v>#N/A</v>
      </c>
      <c r="D652" t="e">
        <f>_xlfn.XLOOKUP(A652,'2022'!A:A,'2022'!X:X,"")</f>
        <v>#N/A</v>
      </c>
      <c r="E652" t="e">
        <f>_xlfn.XLOOKUP(A652,'2022'!A:A,'2022'!W:W,"")</f>
        <v>#N/A</v>
      </c>
      <c r="F652" t="e">
        <f>_xlfn.XLOOKUP(A652,'2023'!B:B,'2023'!AF:AF,"")</f>
        <v>#N/A</v>
      </c>
      <c r="G652" t="e">
        <f>_xlfn.XLOOKUP(A652,'2023'!B:B,'2023'!AE:AE,"")</f>
        <v>#N/A</v>
      </c>
      <c r="H652" t="e">
        <f>_xlfn.XLOOKUP(A652,'2024'!B:B,'2024'!BW:BW,"")</f>
        <v>#N/A</v>
      </c>
      <c r="I652" t="e">
        <f>_xlfn.XLOOKUP(A652,'2024'!B:B,'2024'!AZ:AZ,"")</f>
        <v>#N/A</v>
      </c>
      <c r="J652" t="e">
        <f>_xlfn.XLOOKUP(A652,'2025'!A:A,'2025'!C:C,"")</f>
        <v>#N/A</v>
      </c>
      <c r="K652" t="e">
        <f>_xlfn.XLOOKUP(A652,'2025'!A:A,'2025'!F:F,"")</f>
        <v>#N/A</v>
      </c>
    </row>
    <row r="653" spans="1:11">
      <c r="A653" t="e">
        <v>#N/A</v>
      </c>
      <c r="B653" t="e">
        <f>_xlfn.XLOOKUP(A653,'2021'!A:A,'2021'!X:X,"")</f>
        <v>#N/A</v>
      </c>
      <c r="C653" t="e">
        <f>_xlfn.XLOOKUP(A653,'2021'!A:A,'2021'!V:V,"")</f>
        <v>#N/A</v>
      </c>
      <c r="D653" t="e">
        <f>_xlfn.XLOOKUP(A653,'2022'!A:A,'2022'!X:X,"")</f>
        <v>#N/A</v>
      </c>
      <c r="E653" t="e">
        <f>_xlfn.XLOOKUP(A653,'2022'!A:A,'2022'!W:W,"")</f>
        <v>#N/A</v>
      </c>
      <c r="F653" t="e">
        <f>_xlfn.XLOOKUP(A653,'2023'!B:B,'2023'!AF:AF,"")</f>
        <v>#N/A</v>
      </c>
      <c r="G653" t="e">
        <f>_xlfn.XLOOKUP(A653,'2023'!B:B,'2023'!AE:AE,"")</f>
        <v>#N/A</v>
      </c>
      <c r="H653" t="e">
        <f>_xlfn.XLOOKUP(A653,'2024'!B:B,'2024'!BW:BW,"")</f>
        <v>#N/A</v>
      </c>
      <c r="I653" t="e">
        <f>_xlfn.XLOOKUP(A653,'2024'!B:B,'2024'!AZ:AZ,"")</f>
        <v>#N/A</v>
      </c>
      <c r="J653" t="e">
        <f>_xlfn.XLOOKUP(A653,'2025'!A:A,'2025'!C:C,"")</f>
        <v>#N/A</v>
      </c>
      <c r="K653" t="e">
        <f>_xlfn.XLOOKUP(A653,'2025'!A:A,'2025'!F:F,"")</f>
        <v>#N/A</v>
      </c>
    </row>
    <row r="654" spans="1:11">
      <c r="A654" t="e">
        <v>#N/A</v>
      </c>
      <c r="B654" t="e">
        <f>_xlfn.XLOOKUP(A654,'2021'!A:A,'2021'!X:X,"")</f>
        <v>#N/A</v>
      </c>
      <c r="C654" t="e">
        <f>_xlfn.XLOOKUP(A654,'2021'!A:A,'2021'!V:V,"")</f>
        <v>#N/A</v>
      </c>
      <c r="D654" t="e">
        <f>_xlfn.XLOOKUP(A654,'2022'!A:A,'2022'!X:X,"")</f>
        <v>#N/A</v>
      </c>
      <c r="E654" t="e">
        <f>_xlfn.XLOOKUP(A654,'2022'!A:A,'2022'!W:W,"")</f>
        <v>#N/A</v>
      </c>
      <c r="F654" t="e">
        <f>_xlfn.XLOOKUP(A654,'2023'!B:B,'2023'!AF:AF,"")</f>
        <v>#N/A</v>
      </c>
      <c r="G654" t="e">
        <f>_xlfn.XLOOKUP(A654,'2023'!B:B,'2023'!AE:AE,"")</f>
        <v>#N/A</v>
      </c>
      <c r="H654" t="e">
        <f>_xlfn.XLOOKUP(A654,'2024'!B:B,'2024'!BW:BW,"")</f>
        <v>#N/A</v>
      </c>
      <c r="I654" t="e">
        <f>_xlfn.XLOOKUP(A654,'2024'!B:B,'2024'!AZ:AZ,"")</f>
        <v>#N/A</v>
      </c>
      <c r="J654" t="e">
        <f>_xlfn.XLOOKUP(A654,'2025'!A:A,'2025'!C:C,"")</f>
        <v>#N/A</v>
      </c>
      <c r="K654" t="e">
        <f>_xlfn.XLOOKUP(A654,'2025'!A:A,'2025'!F:F,"")</f>
        <v>#N/A</v>
      </c>
    </row>
    <row r="655" spans="1:11">
      <c r="A655" t="e">
        <v>#N/A</v>
      </c>
      <c r="B655" t="e">
        <f>_xlfn.XLOOKUP(A655,'2021'!A:A,'2021'!X:X,"")</f>
        <v>#N/A</v>
      </c>
      <c r="C655" t="e">
        <f>_xlfn.XLOOKUP(A655,'2021'!A:A,'2021'!V:V,"")</f>
        <v>#N/A</v>
      </c>
      <c r="D655" t="e">
        <f>_xlfn.XLOOKUP(A655,'2022'!A:A,'2022'!X:X,"")</f>
        <v>#N/A</v>
      </c>
      <c r="E655" t="e">
        <f>_xlfn.XLOOKUP(A655,'2022'!A:A,'2022'!W:W,"")</f>
        <v>#N/A</v>
      </c>
      <c r="F655" t="e">
        <f>_xlfn.XLOOKUP(A655,'2023'!B:B,'2023'!AF:AF,"")</f>
        <v>#N/A</v>
      </c>
      <c r="G655" t="e">
        <f>_xlfn.XLOOKUP(A655,'2023'!B:B,'2023'!AE:AE,"")</f>
        <v>#N/A</v>
      </c>
      <c r="H655" t="e">
        <f>_xlfn.XLOOKUP(A655,'2024'!B:B,'2024'!BW:BW,"")</f>
        <v>#N/A</v>
      </c>
      <c r="I655" t="e">
        <f>_xlfn.XLOOKUP(A655,'2024'!B:B,'2024'!AZ:AZ,"")</f>
        <v>#N/A</v>
      </c>
      <c r="J655" t="e">
        <f>_xlfn.XLOOKUP(A655,'2025'!A:A,'2025'!C:C,"")</f>
        <v>#N/A</v>
      </c>
      <c r="K655" t="e">
        <f>_xlfn.XLOOKUP(A655,'2025'!A:A,'2025'!F:F,"")</f>
        <v>#N/A</v>
      </c>
    </row>
    <row r="656" spans="1:11">
      <c r="A656" t="e">
        <v>#N/A</v>
      </c>
      <c r="B656" t="e">
        <f>_xlfn.XLOOKUP(A656,'2021'!A:A,'2021'!X:X,"")</f>
        <v>#N/A</v>
      </c>
      <c r="C656" t="e">
        <f>_xlfn.XLOOKUP(A656,'2021'!A:A,'2021'!V:V,"")</f>
        <v>#N/A</v>
      </c>
      <c r="D656" t="e">
        <f>_xlfn.XLOOKUP(A656,'2022'!A:A,'2022'!X:X,"")</f>
        <v>#N/A</v>
      </c>
      <c r="E656" t="e">
        <f>_xlfn.XLOOKUP(A656,'2022'!A:A,'2022'!W:W,"")</f>
        <v>#N/A</v>
      </c>
      <c r="F656" t="e">
        <f>_xlfn.XLOOKUP(A656,'2023'!B:B,'2023'!AF:AF,"")</f>
        <v>#N/A</v>
      </c>
      <c r="G656" t="e">
        <f>_xlfn.XLOOKUP(A656,'2023'!B:B,'2023'!AE:AE,"")</f>
        <v>#N/A</v>
      </c>
      <c r="H656" t="e">
        <f>_xlfn.XLOOKUP(A656,'2024'!B:B,'2024'!BW:BW,"")</f>
        <v>#N/A</v>
      </c>
      <c r="I656" t="e">
        <f>_xlfn.XLOOKUP(A656,'2024'!B:B,'2024'!AZ:AZ,"")</f>
        <v>#N/A</v>
      </c>
      <c r="J656" t="e">
        <f>_xlfn.XLOOKUP(A656,'2025'!A:A,'2025'!C:C,"")</f>
        <v>#N/A</v>
      </c>
      <c r="K656" t="e">
        <f>_xlfn.XLOOKUP(A656,'2025'!A:A,'2025'!F:F,"")</f>
        <v>#N/A</v>
      </c>
    </row>
    <row r="657" spans="1:11">
      <c r="A657" t="e">
        <v>#N/A</v>
      </c>
      <c r="B657" t="e">
        <f>_xlfn.XLOOKUP(A657,'2021'!A:A,'2021'!X:X,"")</f>
        <v>#N/A</v>
      </c>
      <c r="C657" t="e">
        <f>_xlfn.XLOOKUP(A657,'2021'!A:A,'2021'!V:V,"")</f>
        <v>#N/A</v>
      </c>
      <c r="D657" t="e">
        <f>_xlfn.XLOOKUP(A657,'2022'!A:A,'2022'!X:X,"")</f>
        <v>#N/A</v>
      </c>
      <c r="E657" t="e">
        <f>_xlfn.XLOOKUP(A657,'2022'!A:A,'2022'!W:W,"")</f>
        <v>#N/A</v>
      </c>
      <c r="F657" t="e">
        <f>_xlfn.XLOOKUP(A657,'2023'!B:B,'2023'!AF:AF,"")</f>
        <v>#N/A</v>
      </c>
      <c r="G657" t="e">
        <f>_xlfn.XLOOKUP(A657,'2023'!B:B,'2023'!AE:AE,"")</f>
        <v>#N/A</v>
      </c>
      <c r="H657" t="e">
        <f>_xlfn.XLOOKUP(A657,'2024'!B:B,'2024'!BW:BW,"")</f>
        <v>#N/A</v>
      </c>
      <c r="I657" t="e">
        <f>_xlfn.XLOOKUP(A657,'2024'!B:B,'2024'!AZ:AZ,"")</f>
        <v>#N/A</v>
      </c>
      <c r="J657" t="e">
        <f>_xlfn.XLOOKUP(A657,'2025'!A:A,'2025'!C:C,"")</f>
        <v>#N/A</v>
      </c>
      <c r="K657" t="e">
        <f>_xlfn.XLOOKUP(A657,'2025'!A:A,'2025'!F:F,"")</f>
        <v>#N/A</v>
      </c>
    </row>
    <row r="658" spans="1:11">
      <c r="A658" t="e">
        <v>#N/A</v>
      </c>
      <c r="B658" t="e">
        <f>_xlfn.XLOOKUP(A658,'2021'!A:A,'2021'!X:X,"")</f>
        <v>#N/A</v>
      </c>
      <c r="C658" t="e">
        <f>_xlfn.XLOOKUP(A658,'2021'!A:A,'2021'!V:V,"")</f>
        <v>#N/A</v>
      </c>
      <c r="D658" t="e">
        <f>_xlfn.XLOOKUP(A658,'2022'!A:A,'2022'!X:X,"")</f>
        <v>#N/A</v>
      </c>
      <c r="E658" t="e">
        <f>_xlfn.XLOOKUP(A658,'2022'!A:A,'2022'!W:W,"")</f>
        <v>#N/A</v>
      </c>
      <c r="F658" t="e">
        <f>_xlfn.XLOOKUP(A658,'2023'!B:B,'2023'!AF:AF,"")</f>
        <v>#N/A</v>
      </c>
      <c r="G658" t="e">
        <f>_xlfn.XLOOKUP(A658,'2023'!B:B,'2023'!AE:AE,"")</f>
        <v>#N/A</v>
      </c>
      <c r="H658" t="e">
        <f>_xlfn.XLOOKUP(A658,'2024'!B:B,'2024'!BW:BW,"")</f>
        <v>#N/A</v>
      </c>
      <c r="I658" t="e">
        <f>_xlfn.XLOOKUP(A658,'2024'!B:B,'2024'!AZ:AZ,"")</f>
        <v>#N/A</v>
      </c>
      <c r="J658" t="e">
        <f>_xlfn.XLOOKUP(A658,'2025'!A:A,'2025'!C:C,"")</f>
        <v>#N/A</v>
      </c>
      <c r="K658" t="e">
        <f>_xlfn.XLOOKUP(A658,'2025'!A:A,'2025'!F:F,"")</f>
        <v>#N/A</v>
      </c>
    </row>
    <row r="659" spans="1:11">
      <c r="A659" t="e">
        <v>#N/A</v>
      </c>
      <c r="B659" t="e">
        <f>_xlfn.XLOOKUP(A659,'2021'!A:A,'2021'!X:X,"")</f>
        <v>#N/A</v>
      </c>
      <c r="C659" t="e">
        <f>_xlfn.XLOOKUP(A659,'2021'!A:A,'2021'!V:V,"")</f>
        <v>#N/A</v>
      </c>
      <c r="D659" t="e">
        <f>_xlfn.XLOOKUP(A659,'2022'!A:A,'2022'!X:X,"")</f>
        <v>#N/A</v>
      </c>
      <c r="E659" t="e">
        <f>_xlfn.XLOOKUP(A659,'2022'!A:A,'2022'!W:W,"")</f>
        <v>#N/A</v>
      </c>
      <c r="F659" t="e">
        <f>_xlfn.XLOOKUP(A659,'2023'!B:B,'2023'!AF:AF,"")</f>
        <v>#N/A</v>
      </c>
      <c r="G659" t="e">
        <f>_xlfn.XLOOKUP(A659,'2023'!B:B,'2023'!AE:AE,"")</f>
        <v>#N/A</v>
      </c>
      <c r="H659" t="e">
        <f>_xlfn.XLOOKUP(A659,'2024'!B:B,'2024'!BW:BW,"")</f>
        <v>#N/A</v>
      </c>
      <c r="I659" t="e">
        <f>_xlfn.XLOOKUP(A659,'2024'!B:B,'2024'!AZ:AZ,"")</f>
        <v>#N/A</v>
      </c>
      <c r="J659" t="e">
        <f>_xlfn.XLOOKUP(A659,'2025'!A:A,'2025'!C:C,"")</f>
        <v>#N/A</v>
      </c>
      <c r="K659" t="e">
        <f>_xlfn.XLOOKUP(A659,'2025'!A:A,'2025'!F:F,"")</f>
        <v>#N/A</v>
      </c>
    </row>
    <row r="660" spans="1:11">
      <c r="A660" t="e">
        <v>#N/A</v>
      </c>
      <c r="B660" t="e">
        <f>_xlfn.XLOOKUP(A660,'2021'!A:A,'2021'!X:X,"")</f>
        <v>#N/A</v>
      </c>
      <c r="C660" t="e">
        <f>_xlfn.XLOOKUP(A660,'2021'!A:A,'2021'!V:V,"")</f>
        <v>#N/A</v>
      </c>
      <c r="D660" t="e">
        <f>_xlfn.XLOOKUP(A660,'2022'!A:A,'2022'!X:X,"")</f>
        <v>#N/A</v>
      </c>
      <c r="E660" t="e">
        <f>_xlfn.XLOOKUP(A660,'2022'!A:A,'2022'!W:W,"")</f>
        <v>#N/A</v>
      </c>
      <c r="F660" t="e">
        <f>_xlfn.XLOOKUP(A660,'2023'!B:B,'2023'!AF:AF,"")</f>
        <v>#N/A</v>
      </c>
      <c r="G660" t="e">
        <f>_xlfn.XLOOKUP(A660,'2023'!B:B,'2023'!AE:AE,"")</f>
        <v>#N/A</v>
      </c>
      <c r="H660" t="e">
        <f>_xlfn.XLOOKUP(A660,'2024'!B:B,'2024'!BW:BW,"")</f>
        <v>#N/A</v>
      </c>
      <c r="I660" t="e">
        <f>_xlfn.XLOOKUP(A660,'2024'!B:B,'2024'!AZ:AZ,"")</f>
        <v>#N/A</v>
      </c>
      <c r="J660" t="e">
        <f>_xlfn.XLOOKUP(A660,'2025'!A:A,'2025'!C:C,"")</f>
        <v>#N/A</v>
      </c>
      <c r="K660" t="e">
        <f>_xlfn.XLOOKUP(A660,'2025'!A:A,'2025'!F:F,"")</f>
        <v>#N/A</v>
      </c>
    </row>
    <row r="661" spans="1:11">
      <c r="A661" t="e">
        <v>#N/A</v>
      </c>
      <c r="B661" t="e">
        <f>_xlfn.XLOOKUP(A661,'2021'!A:A,'2021'!X:X,"")</f>
        <v>#N/A</v>
      </c>
      <c r="C661" t="e">
        <f>_xlfn.XLOOKUP(A661,'2021'!A:A,'2021'!V:V,"")</f>
        <v>#N/A</v>
      </c>
      <c r="D661" t="e">
        <f>_xlfn.XLOOKUP(A661,'2022'!A:A,'2022'!X:X,"")</f>
        <v>#N/A</v>
      </c>
      <c r="E661" t="e">
        <f>_xlfn.XLOOKUP(A661,'2022'!A:A,'2022'!W:W,"")</f>
        <v>#N/A</v>
      </c>
      <c r="F661" t="e">
        <f>_xlfn.XLOOKUP(A661,'2023'!B:B,'2023'!AF:AF,"")</f>
        <v>#N/A</v>
      </c>
      <c r="G661" t="e">
        <f>_xlfn.XLOOKUP(A661,'2023'!B:B,'2023'!AE:AE,"")</f>
        <v>#N/A</v>
      </c>
      <c r="H661" t="e">
        <f>_xlfn.XLOOKUP(A661,'2024'!B:B,'2024'!BW:BW,"")</f>
        <v>#N/A</v>
      </c>
      <c r="I661" t="e">
        <f>_xlfn.XLOOKUP(A661,'2024'!B:B,'2024'!AZ:AZ,"")</f>
        <v>#N/A</v>
      </c>
      <c r="J661" t="e">
        <f>_xlfn.XLOOKUP(A661,'2025'!A:A,'2025'!C:C,"")</f>
        <v>#N/A</v>
      </c>
      <c r="K661" t="e">
        <f>_xlfn.XLOOKUP(A661,'2025'!A:A,'2025'!F:F,"")</f>
        <v>#N/A</v>
      </c>
    </row>
    <row r="662" spans="1:11">
      <c r="A662" t="e">
        <v>#N/A</v>
      </c>
      <c r="B662" t="e">
        <f>_xlfn.XLOOKUP(A662,'2021'!A:A,'2021'!X:X,"")</f>
        <v>#N/A</v>
      </c>
      <c r="C662" t="e">
        <f>_xlfn.XLOOKUP(A662,'2021'!A:A,'2021'!V:V,"")</f>
        <v>#N/A</v>
      </c>
      <c r="D662" t="e">
        <f>_xlfn.XLOOKUP(A662,'2022'!A:A,'2022'!X:X,"")</f>
        <v>#N/A</v>
      </c>
      <c r="E662" t="e">
        <f>_xlfn.XLOOKUP(A662,'2022'!A:A,'2022'!W:W,"")</f>
        <v>#N/A</v>
      </c>
      <c r="F662" t="e">
        <f>_xlfn.XLOOKUP(A662,'2023'!B:B,'2023'!AF:AF,"")</f>
        <v>#N/A</v>
      </c>
      <c r="G662" t="e">
        <f>_xlfn.XLOOKUP(A662,'2023'!B:B,'2023'!AE:AE,"")</f>
        <v>#N/A</v>
      </c>
      <c r="H662" t="e">
        <f>_xlfn.XLOOKUP(A662,'2024'!B:B,'2024'!BW:BW,"")</f>
        <v>#N/A</v>
      </c>
      <c r="I662" t="e">
        <f>_xlfn.XLOOKUP(A662,'2024'!B:B,'2024'!AZ:AZ,"")</f>
        <v>#N/A</v>
      </c>
      <c r="J662" t="e">
        <f>_xlfn.XLOOKUP(A662,'2025'!A:A,'2025'!C:C,"")</f>
        <v>#N/A</v>
      </c>
      <c r="K662" t="e">
        <f>_xlfn.XLOOKUP(A662,'2025'!A:A,'2025'!F:F,"")</f>
        <v>#N/A</v>
      </c>
    </row>
    <row r="663" spans="1:11">
      <c r="A663" t="e">
        <v>#N/A</v>
      </c>
      <c r="B663" t="e">
        <f>_xlfn.XLOOKUP(A663,'2021'!A:A,'2021'!X:X,"")</f>
        <v>#N/A</v>
      </c>
      <c r="C663" t="e">
        <f>_xlfn.XLOOKUP(A663,'2021'!A:A,'2021'!V:V,"")</f>
        <v>#N/A</v>
      </c>
      <c r="D663" t="e">
        <f>_xlfn.XLOOKUP(A663,'2022'!A:A,'2022'!X:X,"")</f>
        <v>#N/A</v>
      </c>
      <c r="E663" t="e">
        <f>_xlfn.XLOOKUP(A663,'2022'!A:A,'2022'!W:W,"")</f>
        <v>#N/A</v>
      </c>
      <c r="F663" t="e">
        <f>_xlfn.XLOOKUP(A663,'2023'!B:B,'2023'!AF:AF,"")</f>
        <v>#N/A</v>
      </c>
      <c r="G663" t="e">
        <f>_xlfn.XLOOKUP(A663,'2023'!B:B,'2023'!AE:AE,"")</f>
        <v>#N/A</v>
      </c>
      <c r="H663" t="e">
        <f>_xlfn.XLOOKUP(A663,'2024'!B:B,'2024'!BW:BW,"")</f>
        <v>#N/A</v>
      </c>
      <c r="I663" t="e">
        <f>_xlfn.XLOOKUP(A663,'2024'!B:B,'2024'!AZ:AZ,"")</f>
        <v>#N/A</v>
      </c>
      <c r="J663" t="e">
        <f>_xlfn.XLOOKUP(A663,'2025'!A:A,'2025'!C:C,"")</f>
        <v>#N/A</v>
      </c>
      <c r="K663" t="e">
        <f>_xlfn.XLOOKUP(A663,'2025'!A:A,'2025'!F:F,"")</f>
        <v>#N/A</v>
      </c>
    </row>
    <row r="664" spans="1:11">
      <c r="A664" t="e">
        <v>#N/A</v>
      </c>
      <c r="B664" t="e">
        <f>_xlfn.XLOOKUP(A664,'2021'!A:A,'2021'!X:X,"")</f>
        <v>#N/A</v>
      </c>
      <c r="C664" t="e">
        <f>_xlfn.XLOOKUP(A664,'2021'!A:A,'2021'!V:V,"")</f>
        <v>#N/A</v>
      </c>
      <c r="D664" t="e">
        <f>_xlfn.XLOOKUP(A664,'2022'!A:A,'2022'!X:X,"")</f>
        <v>#N/A</v>
      </c>
      <c r="E664" t="e">
        <f>_xlfn.XLOOKUP(A664,'2022'!A:A,'2022'!W:W,"")</f>
        <v>#N/A</v>
      </c>
      <c r="F664" t="e">
        <f>_xlfn.XLOOKUP(A664,'2023'!B:B,'2023'!AF:AF,"")</f>
        <v>#N/A</v>
      </c>
      <c r="G664" t="e">
        <f>_xlfn.XLOOKUP(A664,'2023'!B:B,'2023'!AE:AE,"")</f>
        <v>#N/A</v>
      </c>
      <c r="H664" t="e">
        <f>_xlfn.XLOOKUP(A664,'2024'!B:B,'2024'!BW:BW,"")</f>
        <v>#N/A</v>
      </c>
      <c r="I664" t="e">
        <f>_xlfn.XLOOKUP(A664,'2024'!B:B,'2024'!AZ:AZ,"")</f>
        <v>#N/A</v>
      </c>
      <c r="J664" t="e">
        <f>_xlfn.XLOOKUP(A664,'2025'!A:A,'2025'!C:C,"")</f>
        <v>#N/A</v>
      </c>
      <c r="K664" t="e">
        <f>_xlfn.XLOOKUP(A664,'2025'!A:A,'2025'!F:F,"")</f>
        <v>#N/A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35"/>
  <sheetViews>
    <sheetView workbookViewId="0">
      <selection activeCell="A3" sqref="A3:A502"/>
    </sheetView>
  </sheetViews>
  <sheetFormatPr defaultRowHeight="14.5"/>
  <sheetData>
    <row r="1" spans="1:9">
      <c r="A1" s="279" t="s">
        <v>39</v>
      </c>
      <c r="B1" s="278" t="s">
        <v>39</v>
      </c>
      <c r="C1" s="278" t="s">
        <v>39</v>
      </c>
      <c r="D1" s="278" t="s">
        <v>39</v>
      </c>
      <c r="E1" s="278" t="s">
        <v>39</v>
      </c>
      <c r="F1" s="278" t="s">
        <v>39</v>
      </c>
      <c r="G1" s="280" t="s">
        <v>39</v>
      </c>
      <c r="H1" s="278" t="s">
        <v>39</v>
      </c>
    </row>
    <row r="2" spans="1:9">
      <c r="A2" s="285" t="s">
        <v>40</v>
      </c>
      <c r="B2" s="287" t="s">
        <v>41</v>
      </c>
      <c r="C2" s="286" t="s">
        <v>42</v>
      </c>
      <c r="D2" s="289" t="s">
        <v>43</v>
      </c>
      <c r="E2" s="288" t="s">
        <v>44</v>
      </c>
      <c r="F2" s="290" t="s">
        <v>45</v>
      </c>
      <c r="G2" s="291" t="s">
        <v>46</v>
      </c>
      <c r="H2" s="292" t="s">
        <v>47</v>
      </c>
      <c r="I2" t="s">
        <v>48</v>
      </c>
    </row>
    <row r="3" spans="1:9">
      <c r="A3" s="365" t="s">
        <v>49</v>
      </c>
      <c r="B3" s="293">
        <v>1</v>
      </c>
      <c r="C3" s="294">
        <v>1</v>
      </c>
      <c r="D3" s="295">
        <v>0</v>
      </c>
      <c r="E3" s="296">
        <v>0</v>
      </c>
      <c r="F3" s="297">
        <v>1</v>
      </c>
      <c r="G3" s="298">
        <v>0</v>
      </c>
      <c r="H3" s="283">
        <v>1</v>
      </c>
      <c r="I3" t="str">
        <f t="shared" ref="I3:I66" si="0">IF(OR(F3=1,G3=1,C3=1),"1","")</f>
        <v>1</v>
      </c>
    </row>
    <row r="4" spans="1:9">
      <c r="A4" s="365" t="s">
        <v>50</v>
      </c>
      <c r="B4" s="293">
        <v>0</v>
      </c>
      <c r="C4" s="294">
        <v>0</v>
      </c>
      <c r="D4" s="295">
        <v>0</v>
      </c>
      <c r="E4" s="296">
        <v>0</v>
      </c>
      <c r="F4" s="297">
        <v>1</v>
      </c>
      <c r="G4" s="298">
        <v>1</v>
      </c>
      <c r="H4" s="283">
        <v>0</v>
      </c>
      <c r="I4" t="str">
        <f t="shared" si="0"/>
        <v>1</v>
      </c>
    </row>
    <row r="5" spans="1:9">
      <c r="A5" s="365" t="s">
        <v>51</v>
      </c>
      <c r="B5" s="293">
        <v>0</v>
      </c>
      <c r="C5" s="294">
        <v>0</v>
      </c>
      <c r="D5" s="295">
        <v>1</v>
      </c>
      <c r="E5" s="296">
        <v>0</v>
      </c>
      <c r="F5" s="297">
        <v>0</v>
      </c>
      <c r="G5" s="298">
        <v>0</v>
      </c>
      <c r="H5" s="283">
        <v>0</v>
      </c>
      <c r="I5" t="str">
        <f t="shared" si="0"/>
        <v/>
      </c>
    </row>
    <row r="6" spans="1:9">
      <c r="A6" s="365" t="s">
        <v>52</v>
      </c>
      <c r="B6" s="293">
        <v>0</v>
      </c>
      <c r="C6" s="294">
        <v>0</v>
      </c>
      <c r="D6" s="295">
        <v>0</v>
      </c>
      <c r="E6" s="296">
        <v>0</v>
      </c>
      <c r="F6" s="297">
        <v>1</v>
      </c>
      <c r="G6" s="298">
        <v>1</v>
      </c>
      <c r="H6" s="283">
        <v>0</v>
      </c>
      <c r="I6" t="str">
        <f t="shared" si="0"/>
        <v>1</v>
      </c>
    </row>
    <row r="7" spans="1:9">
      <c r="A7" s="365" t="s">
        <v>53</v>
      </c>
      <c r="B7" s="293">
        <v>0</v>
      </c>
      <c r="C7" s="294">
        <v>0</v>
      </c>
      <c r="D7" s="295">
        <v>1</v>
      </c>
      <c r="E7" s="296">
        <v>0</v>
      </c>
      <c r="F7" s="297">
        <v>1</v>
      </c>
      <c r="G7" s="298">
        <v>0</v>
      </c>
      <c r="H7" s="283">
        <v>0</v>
      </c>
      <c r="I7" t="str">
        <f t="shared" si="0"/>
        <v>1</v>
      </c>
    </row>
    <row r="8" spans="1:9">
      <c r="A8" s="365" t="s">
        <v>54</v>
      </c>
      <c r="B8" s="293">
        <v>0</v>
      </c>
      <c r="C8" s="294">
        <v>0</v>
      </c>
      <c r="D8" s="295">
        <v>0</v>
      </c>
      <c r="E8" s="296">
        <v>1</v>
      </c>
      <c r="F8" s="297">
        <v>0</v>
      </c>
      <c r="G8" s="298">
        <v>1</v>
      </c>
      <c r="H8" s="283">
        <v>0</v>
      </c>
      <c r="I8" t="str">
        <f t="shared" si="0"/>
        <v>1</v>
      </c>
    </row>
    <row r="9" spans="1:9">
      <c r="A9" s="366" t="s">
        <v>55</v>
      </c>
      <c r="B9" s="293">
        <v>0</v>
      </c>
      <c r="C9" s="294">
        <v>1</v>
      </c>
      <c r="D9" s="295">
        <v>0</v>
      </c>
      <c r="E9" s="296">
        <v>0</v>
      </c>
      <c r="F9" s="297">
        <v>1</v>
      </c>
      <c r="G9" s="298">
        <v>0</v>
      </c>
      <c r="H9" s="283">
        <v>0</v>
      </c>
      <c r="I9" t="str">
        <f t="shared" si="0"/>
        <v>1</v>
      </c>
    </row>
    <row r="10" spans="1:9">
      <c r="A10" s="365" t="s">
        <v>56</v>
      </c>
      <c r="B10" s="293">
        <v>1</v>
      </c>
      <c r="C10" s="294">
        <v>1</v>
      </c>
      <c r="D10" s="295">
        <v>0</v>
      </c>
      <c r="E10" s="296">
        <v>1</v>
      </c>
      <c r="F10" s="297">
        <v>0</v>
      </c>
      <c r="G10" s="298">
        <v>1</v>
      </c>
      <c r="H10" s="283">
        <v>0</v>
      </c>
      <c r="I10" t="str">
        <f t="shared" si="0"/>
        <v>1</v>
      </c>
    </row>
    <row r="11" spans="1:9">
      <c r="A11" s="365" t="s">
        <v>57</v>
      </c>
      <c r="B11" s="293">
        <v>0</v>
      </c>
      <c r="C11" s="294">
        <v>1</v>
      </c>
      <c r="D11" s="295">
        <v>0</v>
      </c>
      <c r="E11" s="296">
        <v>0</v>
      </c>
      <c r="F11" s="297">
        <v>1</v>
      </c>
      <c r="G11" s="298">
        <v>1</v>
      </c>
      <c r="H11" s="283">
        <v>0</v>
      </c>
      <c r="I11" t="str">
        <f t="shared" si="0"/>
        <v>1</v>
      </c>
    </row>
    <row r="12" spans="1:9">
      <c r="A12" s="365" t="s">
        <v>58</v>
      </c>
      <c r="B12" s="293">
        <v>0</v>
      </c>
      <c r="C12" s="294">
        <v>0</v>
      </c>
      <c r="D12" s="295">
        <v>0</v>
      </c>
      <c r="E12" s="296">
        <v>0</v>
      </c>
      <c r="F12" s="297">
        <v>0</v>
      </c>
      <c r="G12" s="298">
        <v>0</v>
      </c>
      <c r="H12" s="283">
        <v>0</v>
      </c>
      <c r="I12" t="str">
        <f t="shared" si="0"/>
        <v/>
      </c>
    </row>
    <row r="13" spans="1:9">
      <c r="A13" s="365" t="s">
        <v>59</v>
      </c>
      <c r="B13" s="293">
        <v>0</v>
      </c>
      <c r="C13" s="294">
        <v>1</v>
      </c>
      <c r="D13" s="295">
        <v>0</v>
      </c>
      <c r="E13" s="296">
        <v>0</v>
      </c>
      <c r="F13" s="297">
        <v>0</v>
      </c>
      <c r="G13" s="298">
        <v>0</v>
      </c>
      <c r="H13" s="283">
        <v>0</v>
      </c>
      <c r="I13" t="str">
        <f t="shared" si="0"/>
        <v>1</v>
      </c>
    </row>
    <row r="14" spans="1:9">
      <c r="A14" s="365" t="s">
        <v>60</v>
      </c>
      <c r="B14" s="293">
        <v>0</v>
      </c>
      <c r="C14" s="294">
        <v>1</v>
      </c>
      <c r="D14" s="295">
        <v>0</v>
      </c>
      <c r="E14" s="296">
        <v>1</v>
      </c>
      <c r="F14" s="297">
        <v>0</v>
      </c>
      <c r="G14" s="298">
        <v>1</v>
      </c>
      <c r="H14" s="283">
        <v>0</v>
      </c>
      <c r="I14" t="str">
        <f t="shared" si="0"/>
        <v>1</v>
      </c>
    </row>
    <row r="15" spans="1:9">
      <c r="A15" s="365" t="s">
        <v>61</v>
      </c>
      <c r="B15" s="293">
        <v>0</v>
      </c>
      <c r="C15" s="294">
        <v>1</v>
      </c>
      <c r="D15" s="295">
        <v>0</v>
      </c>
      <c r="E15" s="296">
        <v>0</v>
      </c>
      <c r="F15" s="297">
        <v>1</v>
      </c>
      <c r="G15" s="298">
        <v>0</v>
      </c>
      <c r="H15" s="283">
        <v>1</v>
      </c>
      <c r="I15" t="str">
        <f t="shared" si="0"/>
        <v>1</v>
      </c>
    </row>
    <row r="16" spans="1:9">
      <c r="A16" s="365" t="s">
        <v>62</v>
      </c>
      <c r="B16" s="293">
        <v>0</v>
      </c>
      <c r="C16" s="294">
        <v>0</v>
      </c>
      <c r="D16" s="295">
        <v>0</v>
      </c>
      <c r="E16" s="296">
        <v>0</v>
      </c>
      <c r="F16" s="297">
        <v>1</v>
      </c>
      <c r="G16" s="298">
        <v>1</v>
      </c>
      <c r="H16" s="283">
        <v>0</v>
      </c>
      <c r="I16" t="str">
        <f t="shared" si="0"/>
        <v>1</v>
      </c>
    </row>
    <row r="17" spans="1:9">
      <c r="A17" s="365" t="s">
        <v>63</v>
      </c>
      <c r="B17" s="293">
        <v>0</v>
      </c>
      <c r="C17" s="294">
        <v>1</v>
      </c>
      <c r="D17" s="295">
        <v>0</v>
      </c>
      <c r="E17" s="296">
        <v>1</v>
      </c>
      <c r="F17" s="297">
        <v>0</v>
      </c>
      <c r="G17" s="298">
        <v>0</v>
      </c>
      <c r="H17" s="283">
        <v>0</v>
      </c>
      <c r="I17" t="str">
        <f t="shared" si="0"/>
        <v>1</v>
      </c>
    </row>
    <row r="18" spans="1:9">
      <c r="A18" s="365" t="s">
        <v>64</v>
      </c>
      <c r="B18" s="293">
        <v>0</v>
      </c>
      <c r="C18" s="294">
        <v>0</v>
      </c>
      <c r="D18" s="295">
        <v>0</v>
      </c>
      <c r="E18" s="296">
        <v>1</v>
      </c>
      <c r="F18" s="297">
        <v>0</v>
      </c>
      <c r="G18" s="298">
        <v>0</v>
      </c>
      <c r="H18" s="283">
        <v>0</v>
      </c>
      <c r="I18" t="str">
        <f t="shared" si="0"/>
        <v/>
      </c>
    </row>
    <row r="19" spans="1:9">
      <c r="A19" s="365" t="s">
        <v>65</v>
      </c>
      <c r="B19" s="293">
        <v>0</v>
      </c>
      <c r="C19" s="294">
        <v>1</v>
      </c>
      <c r="D19" s="295">
        <v>0</v>
      </c>
      <c r="E19" s="296">
        <v>0</v>
      </c>
      <c r="F19" s="297">
        <v>0</v>
      </c>
      <c r="G19" s="298">
        <v>0</v>
      </c>
      <c r="H19" s="283">
        <v>0</v>
      </c>
      <c r="I19" t="str">
        <f t="shared" si="0"/>
        <v>1</v>
      </c>
    </row>
    <row r="20" spans="1:9">
      <c r="A20" s="365" t="s">
        <v>66</v>
      </c>
      <c r="B20" s="293">
        <v>0</v>
      </c>
      <c r="C20" s="294">
        <v>0</v>
      </c>
      <c r="D20" s="295">
        <v>0</v>
      </c>
      <c r="E20" s="296">
        <v>0</v>
      </c>
      <c r="F20" s="297">
        <v>1</v>
      </c>
      <c r="G20" s="298">
        <v>1</v>
      </c>
      <c r="H20" s="283">
        <v>0</v>
      </c>
      <c r="I20" t="str">
        <f t="shared" si="0"/>
        <v>1</v>
      </c>
    </row>
    <row r="21" spans="1:9">
      <c r="A21" s="365" t="s">
        <v>67</v>
      </c>
      <c r="B21" s="293">
        <v>0</v>
      </c>
      <c r="C21" s="294">
        <v>0</v>
      </c>
      <c r="D21" s="295">
        <v>0</v>
      </c>
      <c r="E21" s="296">
        <v>0</v>
      </c>
      <c r="F21" s="297">
        <v>1</v>
      </c>
      <c r="G21" s="298">
        <v>1</v>
      </c>
      <c r="H21" s="283">
        <v>0</v>
      </c>
      <c r="I21" t="str">
        <f t="shared" si="0"/>
        <v>1</v>
      </c>
    </row>
    <row r="22" spans="1:9">
      <c r="A22" s="365" t="s">
        <v>68</v>
      </c>
      <c r="B22" s="293">
        <v>0</v>
      </c>
      <c r="C22" s="294">
        <v>0</v>
      </c>
      <c r="D22" s="295">
        <v>0</v>
      </c>
      <c r="E22" s="296">
        <v>0</v>
      </c>
      <c r="F22" s="297">
        <v>0</v>
      </c>
      <c r="G22" s="298">
        <v>0</v>
      </c>
      <c r="H22" s="283">
        <v>0</v>
      </c>
      <c r="I22" t="str">
        <f t="shared" si="0"/>
        <v/>
      </c>
    </row>
    <row r="23" spans="1:9">
      <c r="A23" s="365" t="s">
        <v>69</v>
      </c>
      <c r="B23" s="293">
        <v>1</v>
      </c>
      <c r="C23" s="294">
        <v>0</v>
      </c>
      <c r="D23" s="295">
        <v>0</v>
      </c>
      <c r="E23" s="296">
        <v>1</v>
      </c>
      <c r="F23" s="297">
        <v>0</v>
      </c>
      <c r="G23" s="298">
        <v>0</v>
      </c>
      <c r="H23" s="283">
        <v>0</v>
      </c>
      <c r="I23" t="str">
        <f t="shared" si="0"/>
        <v/>
      </c>
    </row>
    <row r="24" spans="1:9">
      <c r="A24" s="365" t="s">
        <v>70</v>
      </c>
      <c r="B24" s="293">
        <v>1</v>
      </c>
      <c r="C24" s="294">
        <v>1</v>
      </c>
      <c r="D24" s="295">
        <v>0</v>
      </c>
      <c r="E24" s="296">
        <v>1</v>
      </c>
      <c r="F24" s="297">
        <v>0</v>
      </c>
      <c r="G24" s="298">
        <v>1</v>
      </c>
      <c r="H24" s="283">
        <v>0</v>
      </c>
      <c r="I24" t="str">
        <f t="shared" si="0"/>
        <v>1</v>
      </c>
    </row>
    <row r="25" spans="1:9">
      <c r="A25" s="365" t="s">
        <v>71</v>
      </c>
      <c r="B25" s="293">
        <v>0</v>
      </c>
      <c r="C25" s="294">
        <v>0</v>
      </c>
      <c r="D25" s="295">
        <v>0</v>
      </c>
      <c r="E25" s="296">
        <v>1</v>
      </c>
      <c r="F25" s="297">
        <v>0</v>
      </c>
      <c r="G25" s="298">
        <v>1</v>
      </c>
      <c r="H25" s="283">
        <v>0</v>
      </c>
      <c r="I25" t="str">
        <f t="shared" si="0"/>
        <v>1</v>
      </c>
    </row>
    <row r="26" spans="1:9">
      <c r="A26" s="365" t="s">
        <v>72</v>
      </c>
      <c r="B26" s="293">
        <v>0</v>
      </c>
      <c r="C26" s="294">
        <v>0</v>
      </c>
      <c r="D26" s="295">
        <v>0</v>
      </c>
      <c r="E26" s="296">
        <v>0</v>
      </c>
      <c r="F26" s="297">
        <v>1</v>
      </c>
      <c r="G26" s="298">
        <v>0</v>
      </c>
      <c r="H26" s="283">
        <v>0</v>
      </c>
      <c r="I26" t="str">
        <f t="shared" si="0"/>
        <v>1</v>
      </c>
    </row>
    <row r="27" spans="1:9">
      <c r="A27" s="365" t="s">
        <v>73</v>
      </c>
      <c r="B27" s="293">
        <v>0</v>
      </c>
      <c r="C27" s="294">
        <v>1</v>
      </c>
      <c r="D27" s="295">
        <v>0</v>
      </c>
      <c r="E27" s="296">
        <v>0</v>
      </c>
      <c r="F27" s="297">
        <v>0</v>
      </c>
      <c r="G27" s="298">
        <v>0</v>
      </c>
      <c r="H27" s="283">
        <v>0</v>
      </c>
      <c r="I27" t="str">
        <f t="shared" si="0"/>
        <v>1</v>
      </c>
    </row>
    <row r="28" spans="1:9">
      <c r="A28" s="365" t="s">
        <v>74</v>
      </c>
      <c r="B28" s="293">
        <v>0</v>
      </c>
      <c r="C28" s="294">
        <v>0</v>
      </c>
      <c r="D28" s="295">
        <v>1</v>
      </c>
      <c r="E28" s="296">
        <v>0</v>
      </c>
      <c r="F28" s="297">
        <v>0</v>
      </c>
      <c r="G28" s="298">
        <v>1</v>
      </c>
      <c r="H28" s="283">
        <v>0</v>
      </c>
      <c r="I28" t="str">
        <f t="shared" si="0"/>
        <v>1</v>
      </c>
    </row>
    <row r="29" spans="1:9">
      <c r="A29" s="365" t="s">
        <v>75</v>
      </c>
      <c r="B29" s="293">
        <v>1</v>
      </c>
      <c r="C29" s="294">
        <v>0</v>
      </c>
      <c r="D29" s="295">
        <v>0</v>
      </c>
      <c r="E29" s="296">
        <v>0</v>
      </c>
      <c r="F29" s="297">
        <v>1</v>
      </c>
      <c r="G29" s="298">
        <v>1</v>
      </c>
      <c r="H29" s="283">
        <v>0</v>
      </c>
      <c r="I29" t="str">
        <f t="shared" si="0"/>
        <v>1</v>
      </c>
    </row>
    <row r="30" spans="1:9">
      <c r="A30" s="365" t="s">
        <v>76</v>
      </c>
      <c r="B30" s="293">
        <v>1</v>
      </c>
      <c r="C30" s="294">
        <v>1</v>
      </c>
      <c r="D30" s="295">
        <v>0</v>
      </c>
      <c r="E30" s="296">
        <v>0</v>
      </c>
      <c r="F30" s="297">
        <v>1</v>
      </c>
      <c r="G30" s="298">
        <v>0</v>
      </c>
      <c r="H30" s="283">
        <v>0</v>
      </c>
      <c r="I30" t="str">
        <f t="shared" si="0"/>
        <v>1</v>
      </c>
    </row>
    <row r="31" spans="1:9">
      <c r="A31" s="365" t="s">
        <v>77</v>
      </c>
      <c r="B31" s="293">
        <v>0</v>
      </c>
      <c r="C31" s="294">
        <v>0</v>
      </c>
      <c r="D31" s="295">
        <v>0</v>
      </c>
      <c r="E31" s="296">
        <v>0</v>
      </c>
      <c r="F31" s="297">
        <v>1</v>
      </c>
      <c r="G31" s="298">
        <v>1</v>
      </c>
      <c r="H31" s="283">
        <v>0</v>
      </c>
      <c r="I31" t="str">
        <f t="shared" si="0"/>
        <v>1</v>
      </c>
    </row>
    <row r="32" spans="1:9">
      <c r="A32" s="365" t="s">
        <v>78</v>
      </c>
      <c r="B32" s="293">
        <v>0</v>
      </c>
      <c r="C32" s="294">
        <v>0</v>
      </c>
      <c r="D32" s="295">
        <v>1</v>
      </c>
      <c r="E32" s="296">
        <v>0</v>
      </c>
      <c r="F32" s="297">
        <v>0</v>
      </c>
      <c r="G32" s="298">
        <v>0</v>
      </c>
      <c r="H32" s="283">
        <v>1</v>
      </c>
      <c r="I32" t="str">
        <f t="shared" si="0"/>
        <v/>
      </c>
    </row>
    <row r="33" spans="1:9">
      <c r="A33" s="365" t="s">
        <v>79</v>
      </c>
      <c r="B33" s="293">
        <v>0</v>
      </c>
      <c r="C33" s="294">
        <v>0</v>
      </c>
      <c r="D33" s="295">
        <v>1</v>
      </c>
      <c r="E33" s="296">
        <v>0</v>
      </c>
      <c r="F33" s="297">
        <v>0</v>
      </c>
      <c r="G33" s="298">
        <v>0</v>
      </c>
      <c r="H33" s="283">
        <v>0</v>
      </c>
      <c r="I33" t="str">
        <f t="shared" si="0"/>
        <v/>
      </c>
    </row>
    <row r="34" spans="1:9">
      <c r="A34" s="365" t="s">
        <v>80</v>
      </c>
      <c r="B34" s="293">
        <v>0</v>
      </c>
      <c r="C34" s="294">
        <v>0</v>
      </c>
      <c r="D34" s="295">
        <v>0</v>
      </c>
      <c r="E34" s="296">
        <v>0</v>
      </c>
      <c r="F34" s="297">
        <v>1</v>
      </c>
      <c r="G34" s="298">
        <v>1</v>
      </c>
      <c r="H34" s="283">
        <v>0</v>
      </c>
      <c r="I34" t="str">
        <f t="shared" si="0"/>
        <v>1</v>
      </c>
    </row>
    <row r="35" spans="1:9">
      <c r="A35" s="365" t="s">
        <v>81</v>
      </c>
      <c r="B35" s="293">
        <v>0</v>
      </c>
      <c r="C35" s="294">
        <v>0</v>
      </c>
      <c r="D35" s="295">
        <v>0</v>
      </c>
      <c r="E35" s="296">
        <v>0</v>
      </c>
      <c r="F35" s="297">
        <v>1</v>
      </c>
      <c r="G35" s="298">
        <v>1</v>
      </c>
      <c r="H35" s="283">
        <v>0</v>
      </c>
      <c r="I35" t="str">
        <f t="shared" si="0"/>
        <v>1</v>
      </c>
    </row>
    <row r="36" spans="1:9">
      <c r="A36" s="365" t="s">
        <v>82</v>
      </c>
      <c r="B36" s="293">
        <v>0</v>
      </c>
      <c r="C36" s="294">
        <v>0</v>
      </c>
      <c r="D36" s="295">
        <v>0</v>
      </c>
      <c r="E36" s="296">
        <v>0</v>
      </c>
      <c r="F36" s="297">
        <v>1</v>
      </c>
      <c r="G36" s="298">
        <v>1</v>
      </c>
      <c r="H36" s="283">
        <v>0</v>
      </c>
      <c r="I36" t="str">
        <f t="shared" si="0"/>
        <v>1</v>
      </c>
    </row>
    <row r="37" spans="1:9">
      <c r="A37" s="365" t="s">
        <v>83</v>
      </c>
      <c r="B37" s="293">
        <v>1</v>
      </c>
      <c r="C37" s="294">
        <v>1</v>
      </c>
      <c r="D37" s="295">
        <v>0</v>
      </c>
      <c r="E37" s="296">
        <v>1</v>
      </c>
      <c r="F37" s="297">
        <v>0</v>
      </c>
      <c r="G37" s="298">
        <v>1</v>
      </c>
      <c r="H37" s="283">
        <v>0</v>
      </c>
      <c r="I37" t="str">
        <f t="shared" si="0"/>
        <v>1</v>
      </c>
    </row>
    <row r="38" spans="1:9">
      <c r="A38" s="365" t="s">
        <v>84</v>
      </c>
      <c r="B38" s="293">
        <v>0</v>
      </c>
      <c r="C38" s="294">
        <v>1</v>
      </c>
      <c r="D38" s="295">
        <v>0</v>
      </c>
      <c r="E38" s="296">
        <v>1</v>
      </c>
      <c r="F38" s="297">
        <v>0</v>
      </c>
      <c r="G38" s="298">
        <v>1</v>
      </c>
      <c r="H38" s="283">
        <v>0</v>
      </c>
      <c r="I38" t="str">
        <f t="shared" si="0"/>
        <v>1</v>
      </c>
    </row>
    <row r="39" spans="1:9">
      <c r="A39" s="365" t="s">
        <v>85</v>
      </c>
      <c r="B39" s="293">
        <v>1</v>
      </c>
      <c r="C39" s="294">
        <v>1</v>
      </c>
      <c r="D39" s="295">
        <v>0</v>
      </c>
      <c r="E39" s="296">
        <v>0</v>
      </c>
      <c r="F39" s="297">
        <v>1</v>
      </c>
      <c r="G39" s="298">
        <v>1</v>
      </c>
      <c r="H39" s="283">
        <v>0</v>
      </c>
      <c r="I39" t="str">
        <f t="shared" si="0"/>
        <v>1</v>
      </c>
    </row>
    <row r="40" spans="1:9">
      <c r="A40" s="365" t="s">
        <v>86</v>
      </c>
      <c r="B40" s="293">
        <v>0</v>
      </c>
      <c r="C40" s="294">
        <v>0</v>
      </c>
      <c r="D40" s="295">
        <v>0</v>
      </c>
      <c r="E40" s="296">
        <v>1</v>
      </c>
      <c r="F40" s="297">
        <v>0</v>
      </c>
      <c r="G40" s="298">
        <v>1</v>
      </c>
      <c r="H40" s="283">
        <v>0</v>
      </c>
      <c r="I40" t="str">
        <f t="shared" si="0"/>
        <v>1</v>
      </c>
    </row>
    <row r="41" spans="1:9">
      <c r="A41" s="365" t="s">
        <v>87</v>
      </c>
      <c r="B41" s="293">
        <v>0</v>
      </c>
      <c r="C41" s="294">
        <v>0</v>
      </c>
      <c r="D41" s="295">
        <v>0</v>
      </c>
      <c r="E41" s="296">
        <v>0</v>
      </c>
      <c r="F41" s="297">
        <v>1</v>
      </c>
      <c r="G41" s="298">
        <v>1</v>
      </c>
      <c r="H41" s="283">
        <v>0</v>
      </c>
      <c r="I41" t="str">
        <f t="shared" si="0"/>
        <v>1</v>
      </c>
    </row>
    <row r="42" spans="1:9">
      <c r="A42" s="365" t="s">
        <v>88</v>
      </c>
      <c r="B42" s="293">
        <v>0</v>
      </c>
      <c r="C42" s="294">
        <v>0</v>
      </c>
      <c r="D42" s="295">
        <v>0</v>
      </c>
      <c r="E42" s="296">
        <v>0</v>
      </c>
      <c r="F42" s="297">
        <v>1</v>
      </c>
      <c r="G42" s="298">
        <v>1</v>
      </c>
      <c r="H42" s="283">
        <v>0</v>
      </c>
      <c r="I42" t="str">
        <f t="shared" si="0"/>
        <v>1</v>
      </c>
    </row>
    <row r="43" spans="1:9">
      <c r="A43" s="366" t="s">
        <v>89</v>
      </c>
      <c r="B43" s="293">
        <v>0</v>
      </c>
      <c r="C43" s="294">
        <v>1</v>
      </c>
      <c r="D43" s="295">
        <v>0</v>
      </c>
      <c r="E43" s="296">
        <v>0</v>
      </c>
      <c r="F43" s="297">
        <v>1</v>
      </c>
      <c r="G43" s="298">
        <v>1</v>
      </c>
      <c r="H43" s="283">
        <v>0</v>
      </c>
      <c r="I43" t="str">
        <f t="shared" si="0"/>
        <v>1</v>
      </c>
    </row>
    <row r="44" spans="1:9">
      <c r="A44" s="365" t="s">
        <v>90</v>
      </c>
      <c r="B44" s="293">
        <v>0</v>
      </c>
      <c r="C44" s="294">
        <v>0</v>
      </c>
      <c r="D44" s="295">
        <v>0</v>
      </c>
      <c r="E44" s="296">
        <v>0</v>
      </c>
      <c r="F44" s="297">
        <v>0</v>
      </c>
      <c r="G44" s="298">
        <v>0</v>
      </c>
      <c r="H44" s="283">
        <v>0</v>
      </c>
      <c r="I44" t="str">
        <f t="shared" si="0"/>
        <v/>
      </c>
    </row>
    <row r="45" spans="1:9">
      <c r="A45" s="365" t="s">
        <v>91</v>
      </c>
      <c r="B45" s="293">
        <v>0</v>
      </c>
      <c r="C45" s="294">
        <v>0</v>
      </c>
      <c r="D45" s="295">
        <v>0</v>
      </c>
      <c r="E45" s="296">
        <v>0</v>
      </c>
      <c r="F45" s="297">
        <v>0</v>
      </c>
      <c r="G45" s="298">
        <v>0</v>
      </c>
      <c r="H45" s="283">
        <v>0</v>
      </c>
      <c r="I45" t="str">
        <f t="shared" si="0"/>
        <v/>
      </c>
    </row>
    <row r="46" spans="1:9">
      <c r="A46" s="365" t="s">
        <v>92</v>
      </c>
      <c r="B46" s="293">
        <v>0</v>
      </c>
      <c r="C46" s="294">
        <v>0</v>
      </c>
      <c r="D46" s="295">
        <v>1</v>
      </c>
      <c r="E46" s="296">
        <v>0</v>
      </c>
      <c r="F46" s="297">
        <v>0</v>
      </c>
      <c r="G46" s="298">
        <v>0</v>
      </c>
      <c r="H46" s="283">
        <v>0</v>
      </c>
      <c r="I46" t="str">
        <f t="shared" si="0"/>
        <v/>
      </c>
    </row>
    <row r="47" spans="1:9">
      <c r="A47" s="365" t="s">
        <v>93</v>
      </c>
      <c r="B47" s="293">
        <v>0</v>
      </c>
      <c r="C47" s="294">
        <v>0</v>
      </c>
      <c r="D47" s="295">
        <v>1</v>
      </c>
      <c r="E47" s="296">
        <v>0</v>
      </c>
      <c r="F47" s="297">
        <v>0</v>
      </c>
      <c r="G47" s="298">
        <v>0</v>
      </c>
      <c r="H47" s="283">
        <v>0</v>
      </c>
      <c r="I47" t="str">
        <f t="shared" si="0"/>
        <v/>
      </c>
    </row>
    <row r="48" spans="1:9">
      <c r="A48" s="365" t="s">
        <v>94</v>
      </c>
      <c r="B48" s="293">
        <v>1</v>
      </c>
      <c r="C48" s="294">
        <v>1</v>
      </c>
      <c r="D48" s="295">
        <v>0</v>
      </c>
      <c r="E48" s="296">
        <v>0</v>
      </c>
      <c r="F48" s="297">
        <v>0</v>
      </c>
      <c r="G48" s="298">
        <v>0</v>
      </c>
      <c r="H48" s="283">
        <v>0</v>
      </c>
      <c r="I48" t="str">
        <f t="shared" si="0"/>
        <v>1</v>
      </c>
    </row>
    <row r="49" spans="1:9">
      <c r="A49" s="365" t="s">
        <v>95</v>
      </c>
      <c r="B49" s="293">
        <v>0</v>
      </c>
      <c r="C49" s="294">
        <v>0</v>
      </c>
      <c r="D49" s="295">
        <v>0</v>
      </c>
      <c r="E49" s="296">
        <v>1</v>
      </c>
      <c r="F49" s="297">
        <v>0</v>
      </c>
      <c r="G49" s="298">
        <v>0</v>
      </c>
      <c r="H49" s="283">
        <v>0</v>
      </c>
      <c r="I49" t="str">
        <f t="shared" si="0"/>
        <v/>
      </c>
    </row>
    <row r="50" spans="1:9">
      <c r="A50" s="365" t="s">
        <v>96</v>
      </c>
      <c r="B50" s="293">
        <v>0</v>
      </c>
      <c r="C50" s="294">
        <v>1</v>
      </c>
      <c r="D50" s="295">
        <v>0</v>
      </c>
      <c r="E50" s="296">
        <v>1</v>
      </c>
      <c r="F50" s="297">
        <v>0</v>
      </c>
      <c r="G50" s="298">
        <v>0</v>
      </c>
      <c r="H50" s="283">
        <v>0</v>
      </c>
      <c r="I50" t="str">
        <f t="shared" si="0"/>
        <v>1</v>
      </c>
    </row>
    <row r="51" spans="1:9">
      <c r="A51" s="365" t="s">
        <v>97</v>
      </c>
      <c r="B51" s="293">
        <v>1</v>
      </c>
      <c r="C51" s="294">
        <v>1</v>
      </c>
      <c r="D51" s="295">
        <v>0</v>
      </c>
      <c r="E51" s="296">
        <v>0</v>
      </c>
      <c r="F51" s="297">
        <v>1</v>
      </c>
      <c r="G51" s="298">
        <v>1</v>
      </c>
      <c r="H51" s="283">
        <v>0</v>
      </c>
      <c r="I51" t="str">
        <f t="shared" si="0"/>
        <v>1</v>
      </c>
    </row>
    <row r="52" spans="1:9">
      <c r="A52" s="365" t="s">
        <v>98</v>
      </c>
      <c r="B52" s="293">
        <v>0</v>
      </c>
      <c r="C52" s="294">
        <v>0</v>
      </c>
      <c r="D52" s="295">
        <v>0</v>
      </c>
      <c r="E52" s="296">
        <v>0</v>
      </c>
      <c r="F52" s="297">
        <v>0</v>
      </c>
      <c r="G52" s="298">
        <v>0</v>
      </c>
      <c r="H52" s="283">
        <v>0</v>
      </c>
      <c r="I52" t="str">
        <f t="shared" si="0"/>
        <v/>
      </c>
    </row>
    <row r="53" spans="1:9">
      <c r="A53" s="365" t="s">
        <v>99</v>
      </c>
      <c r="B53" s="293">
        <v>0</v>
      </c>
      <c r="C53" s="294">
        <v>0</v>
      </c>
      <c r="D53" s="295">
        <v>0</v>
      </c>
      <c r="E53" s="296">
        <v>1</v>
      </c>
      <c r="F53" s="297">
        <v>0</v>
      </c>
      <c r="G53" s="298">
        <v>0</v>
      </c>
      <c r="H53" s="283">
        <v>0</v>
      </c>
      <c r="I53" t="str">
        <f t="shared" si="0"/>
        <v/>
      </c>
    </row>
    <row r="54" spans="1:9">
      <c r="A54" s="365" t="s">
        <v>100</v>
      </c>
      <c r="B54" s="293">
        <v>0</v>
      </c>
      <c r="C54" s="294">
        <v>0</v>
      </c>
      <c r="D54" s="295">
        <v>0</v>
      </c>
      <c r="E54" s="296">
        <v>0</v>
      </c>
      <c r="F54" s="297">
        <v>0</v>
      </c>
      <c r="G54" s="298">
        <v>0</v>
      </c>
      <c r="H54" s="283">
        <v>0</v>
      </c>
      <c r="I54" t="str">
        <f t="shared" si="0"/>
        <v/>
      </c>
    </row>
    <row r="55" spans="1:9">
      <c r="A55" s="365" t="s">
        <v>101</v>
      </c>
      <c r="B55" s="293">
        <v>0</v>
      </c>
      <c r="C55" s="294">
        <v>0</v>
      </c>
      <c r="D55" s="295">
        <v>0</v>
      </c>
      <c r="E55" s="296">
        <v>0</v>
      </c>
      <c r="F55" s="297">
        <v>0</v>
      </c>
      <c r="G55" s="298">
        <v>0</v>
      </c>
      <c r="H55" s="283">
        <v>0</v>
      </c>
      <c r="I55" t="str">
        <f t="shared" si="0"/>
        <v/>
      </c>
    </row>
    <row r="56" spans="1:9">
      <c r="A56" s="365" t="s">
        <v>102</v>
      </c>
      <c r="B56" s="293">
        <v>0</v>
      </c>
      <c r="C56" s="294">
        <v>0</v>
      </c>
      <c r="D56" s="295">
        <v>0</v>
      </c>
      <c r="E56" s="296">
        <v>1</v>
      </c>
      <c r="F56" s="297">
        <v>0</v>
      </c>
      <c r="G56" s="298">
        <v>1</v>
      </c>
      <c r="H56" s="283">
        <v>0</v>
      </c>
      <c r="I56" t="str">
        <f t="shared" si="0"/>
        <v>1</v>
      </c>
    </row>
    <row r="57" spans="1:9">
      <c r="A57" s="365" t="s">
        <v>103</v>
      </c>
      <c r="B57" s="293">
        <v>0</v>
      </c>
      <c r="C57" s="294">
        <v>0</v>
      </c>
      <c r="D57" s="295">
        <v>0</v>
      </c>
      <c r="E57" s="296">
        <v>0</v>
      </c>
      <c r="F57" s="297">
        <v>1</v>
      </c>
      <c r="G57" s="298">
        <v>1</v>
      </c>
      <c r="H57" s="283">
        <v>0</v>
      </c>
      <c r="I57" t="str">
        <f t="shared" si="0"/>
        <v>1</v>
      </c>
    </row>
    <row r="58" spans="1:9">
      <c r="A58" s="365" t="s">
        <v>104</v>
      </c>
      <c r="B58" s="293">
        <v>1</v>
      </c>
      <c r="C58" s="294">
        <v>0</v>
      </c>
      <c r="D58" s="295">
        <v>0</v>
      </c>
      <c r="E58" s="296">
        <v>0</v>
      </c>
      <c r="F58" s="297">
        <v>1</v>
      </c>
      <c r="G58" s="298">
        <v>1</v>
      </c>
      <c r="H58" s="283">
        <v>0</v>
      </c>
      <c r="I58" t="str">
        <f t="shared" si="0"/>
        <v>1</v>
      </c>
    </row>
    <row r="59" spans="1:9">
      <c r="A59" s="365" t="s">
        <v>105</v>
      </c>
      <c r="B59" s="293">
        <v>0</v>
      </c>
      <c r="C59" s="294">
        <v>0</v>
      </c>
      <c r="D59" s="295">
        <v>0</v>
      </c>
      <c r="E59" s="296">
        <v>0</v>
      </c>
      <c r="F59" s="297">
        <v>0</v>
      </c>
      <c r="G59" s="298">
        <v>0</v>
      </c>
      <c r="H59" s="283">
        <v>0</v>
      </c>
      <c r="I59" t="str">
        <f t="shared" si="0"/>
        <v/>
      </c>
    </row>
    <row r="60" spans="1:9">
      <c r="A60" s="365" t="s">
        <v>106</v>
      </c>
      <c r="B60" s="293">
        <v>0</v>
      </c>
      <c r="C60" s="294">
        <v>0</v>
      </c>
      <c r="D60" s="295">
        <v>0</v>
      </c>
      <c r="E60" s="296">
        <v>0</v>
      </c>
      <c r="F60" s="297">
        <v>0</v>
      </c>
      <c r="G60" s="298">
        <v>0</v>
      </c>
      <c r="H60" s="283">
        <v>0</v>
      </c>
      <c r="I60" t="str">
        <f t="shared" si="0"/>
        <v/>
      </c>
    </row>
    <row r="61" spans="1:9">
      <c r="A61" s="365" t="s">
        <v>107</v>
      </c>
      <c r="B61" s="293">
        <v>0</v>
      </c>
      <c r="C61" s="294">
        <v>0</v>
      </c>
      <c r="D61" s="295">
        <v>0</v>
      </c>
      <c r="E61" s="296">
        <v>1</v>
      </c>
      <c r="F61" s="297">
        <v>0</v>
      </c>
      <c r="G61" s="298">
        <v>1</v>
      </c>
      <c r="H61" s="283">
        <v>0</v>
      </c>
      <c r="I61" t="str">
        <f t="shared" si="0"/>
        <v>1</v>
      </c>
    </row>
    <row r="62" spans="1:9">
      <c r="A62" s="365" t="s">
        <v>108</v>
      </c>
      <c r="B62" s="293">
        <v>0</v>
      </c>
      <c r="C62" s="294">
        <v>0</v>
      </c>
      <c r="D62" s="295">
        <v>0</v>
      </c>
      <c r="E62" s="296">
        <v>0</v>
      </c>
      <c r="F62" s="297">
        <v>0</v>
      </c>
      <c r="G62" s="298">
        <v>0</v>
      </c>
      <c r="H62" s="283">
        <v>0</v>
      </c>
      <c r="I62" t="str">
        <f t="shared" si="0"/>
        <v/>
      </c>
    </row>
    <row r="63" spans="1:9">
      <c r="A63" s="365" t="s">
        <v>109</v>
      </c>
      <c r="B63" s="293">
        <v>0</v>
      </c>
      <c r="C63" s="294">
        <v>0</v>
      </c>
      <c r="D63" s="295">
        <v>0</v>
      </c>
      <c r="E63" s="296">
        <v>0</v>
      </c>
      <c r="F63" s="297">
        <v>0</v>
      </c>
      <c r="G63" s="298">
        <v>0</v>
      </c>
      <c r="H63" s="283">
        <v>1</v>
      </c>
      <c r="I63" t="str">
        <f t="shared" si="0"/>
        <v/>
      </c>
    </row>
    <row r="64" spans="1:9">
      <c r="A64" s="365" t="s">
        <v>110</v>
      </c>
      <c r="B64" s="293">
        <v>0</v>
      </c>
      <c r="C64" s="294">
        <v>0</v>
      </c>
      <c r="D64" s="295">
        <v>0</v>
      </c>
      <c r="E64" s="296">
        <v>1</v>
      </c>
      <c r="F64" s="297">
        <v>0</v>
      </c>
      <c r="G64" s="298">
        <v>0</v>
      </c>
      <c r="H64" s="283">
        <v>0</v>
      </c>
      <c r="I64" t="str">
        <f t="shared" si="0"/>
        <v/>
      </c>
    </row>
    <row r="65" spans="1:9">
      <c r="A65" s="365" t="s">
        <v>111</v>
      </c>
      <c r="B65" s="293">
        <v>0</v>
      </c>
      <c r="C65" s="294">
        <v>0</v>
      </c>
      <c r="D65" s="295">
        <v>0</v>
      </c>
      <c r="E65" s="296">
        <v>1</v>
      </c>
      <c r="F65" s="297">
        <v>0</v>
      </c>
      <c r="G65" s="298">
        <v>0</v>
      </c>
      <c r="H65" s="283">
        <v>0</v>
      </c>
      <c r="I65" t="str">
        <f t="shared" si="0"/>
        <v/>
      </c>
    </row>
    <row r="66" spans="1:9">
      <c r="A66" s="365" t="s">
        <v>112</v>
      </c>
      <c r="B66" s="293">
        <v>1</v>
      </c>
      <c r="C66" s="294">
        <v>0</v>
      </c>
      <c r="D66" s="295">
        <v>0</v>
      </c>
      <c r="E66" s="296">
        <v>0</v>
      </c>
      <c r="F66" s="297">
        <v>1</v>
      </c>
      <c r="G66" s="298">
        <v>0</v>
      </c>
      <c r="H66" s="283">
        <v>0</v>
      </c>
      <c r="I66" t="str">
        <f t="shared" si="0"/>
        <v>1</v>
      </c>
    </row>
    <row r="67" spans="1:9">
      <c r="A67" s="365" t="s">
        <v>113</v>
      </c>
      <c r="B67" s="293">
        <v>0</v>
      </c>
      <c r="C67" s="294">
        <v>0</v>
      </c>
      <c r="D67" s="295">
        <v>0</v>
      </c>
      <c r="E67" s="296">
        <v>0</v>
      </c>
      <c r="F67" s="297">
        <v>0</v>
      </c>
      <c r="G67" s="298">
        <v>1</v>
      </c>
      <c r="H67" s="283">
        <v>0</v>
      </c>
      <c r="I67" t="str">
        <f t="shared" ref="I67:I130" si="1">IF(OR(F67=1,G67=1,C67=1),"1","")</f>
        <v>1</v>
      </c>
    </row>
    <row r="68" spans="1:9">
      <c r="A68" s="365" t="s">
        <v>114</v>
      </c>
      <c r="B68" s="293">
        <v>0</v>
      </c>
      <c r="C68" s="294">
        <v>1</v>
      </c>
      <c r="D68" s="295">
        <v>0</v>
      </c>
      <c r="E68" s="296">
        <v>0</v>
      </c>
      <c r="F68" s="297">
        <v>0</v>
      </c>
      <c r="G68" s="298">
        <v>0</v>
      </c>
      <c r="H68" s="283">
        <v>0</v>
      </c>
      <c r="I68" t="str">
        <f t="shared" si="1"/>
        <v>1</v>
      </c>
    </row>
    <row r="69" spans="1:9">
      <c r="A69" s="365" t="s">
        <v>115</v>
      </c>
      <c r="B69" s="293">
        <v>0</v>
      </c>
      <c r="C69" s="294">
        <v>0</v>
      </c>
      <c r="D69" s="295">
        <v>0</v>
      </c>
      <c r="E69" s="296">
        <v>0</v>
      </c>
      <c r="F69" s="297">
        <v>0</v>
      </c>
      <c r="G69" s="298">
        <v>0</v>
      </c>
      <c r="H69" s="283">
        <v>0</v>
      </c>
      <c r="I69" t="str">
        <f t="shared" si="1"/>
        <v/>
      </c>
    </row>
    <row r="70" spans="1:9">
      <c r="A70" s="365" t="s">
        <v>116</v>
      </c>
      <c r="B70" s="293">
        <v>1</v>
      </c>
      <c r="C70" s="294">
        <v>0</v>
      </c>
      <c r="D70" s="295">
        <v>0</v>
      </c>
      <c r="E70" s="296">
        <v>1</v>
      </c>
      <c r="F70" s="297">
        <v>0</v>
      </c>
      <c r="G70" s="298">
        <v>0</v>
      </c>
      <c r="H70" s="283">
        <v>0</v>
      </c>
      <c r="I70" t="str">
        <f t="shared" si="1"/>
        <v/>
      </c>
    </row>
    <row r="71" spans="1:9">
      <c r="A71" s="365" t="s">
        <v>117</v>
      </c>
      <c r="B71" s="293">
        <v>0</v>
      </c>
      <c r="C71" s="294">
        <v>1</v>
      </c>
      <c r="D71" s="295">
        <v>0</v>
      </c>
      <c r="E71" s="296">
        <v>0</v>
      </c>
      <c r="F71" s="297">
        <v>1</v>
      </c>
      <c r="G71" s="298">
        <v>0</v>
      </c>
      <c r="H71" s="283">
        <v>1</v>
      </c>
      <c r="I71" t="str">
        <f t="shared" si="1"/>
        <v>1</v>
      </c>
    </row>
    <row r="72" spans="1:9">
      <c r="A72" s="365" t="s">
        <v>118</v>
      </c>
      <c r="B72" s="293">
        <v>1</v>
      </c>
      <c r="C72" s="294">
        <v>0</v>
      </c>
      <c r="D72" s="295">
        <v>0</v>
      </c>
      <c r="E72" s="296">
        <v>0</v>
      </c>
      <c r="F72" s="297">
        <v>1</v>
      </c>
      <c r="G72" s="298">
        <v>1</v>
      </c>
      <c r="H72" s="283">
        <v>0</v>
      </c>
      <c r="I72" t="str">
        <f t="shared" si="1"/>
        <v>1</v>
      </c>
    </row>
    <row r="73" spans="1:9">
      <c r="A73" s="365" t="s">
        <v>119</v>
      </c>
      <c r="B73" s="293">
        <v>0</v>
      </c>
      <c r="C73" s="294">
        <v>0</v>
      </c>
      <c r="D73" s="295">
        <v>0</v>
      </c>
      <c r="E73" s="296">
        <v>0</v>
      </c>
      <c r="F73" s="297">
        <v>0</v>
      </c>
      <c r="G73" s="298">
        <v>1</v>
      </c>
      <c r="H73" s="283">
        <v>0</v>
      </c>
      <c r="I73" t="str">
        <f t="shared" si="1"/>
        <v>1</v>
      </c>
    </row>
    <row r="74" spans="1:9">
      <c r="A74" s="365" t="s">
        <v>120</v>
      </c>
      <c r="B74" s="293">
        <v>1</v>
      </c>
      <c r="C74" s="294">
        <v>1</v>
      </c>
      <c r="D74" s="295">
        <v>0</v>
      </c>
      <c r="E74" s="296">
        <v>0</v>
      </c>
      <c r="F74" s="297">
        <v>1</v>
      </c>
      <c r="G74" s="298">
        <v>1</v>
      </c>
      <c r="H74" s="283">
        <v>0</v>
      </c>
      <c r="I74" t="str">
        <f t="shared" si="1"/>
        <v>1</v>
      </c>
    </row>
    <row r="75" spans="1:9">
      <c r="A75" s="365" t="s">
        <v>121</v>
      </c>
      <c r="B75" s="293">
        <v>0</v>
      </c>
      <c r="C75" s="294">
        <v>0</v>
      </c>
      <c r="D75" s="295">
        <v>1</v>
      </c>
      <c r="E75" s="296">
        <v>0</v>
      </c>
      <c r="F75" s="297">
        <v>0</v>
      </c>
      <c r="G75" s="298">
        <v>1</v>
      </c>
      <c r="H75" s="283">
        <v>0</v>
      </c>
      <c r="I75" t="str">
        <f t="shared" si="1"/>
        <v>1</v>
      </c>
    </row>
    <row r="76" spans="1:9">
      <c r="A76" s="365" t="s">
        <v>122</v>
      </c>
      <c r="B76" s="293">
        <v>0</v>
      </c>
      <c r="C76" s="294">
        <v>0</v>
      </c>
      <c r="D76" s="295">
        <v>0</v>
      </c>
      <c r="E76" s="296">
        <v>1</v>
      </c>
      <c r="F76" s="297">
        <v>0</v>
      </c>
      <c r="G76" s="298">
        <v>1</v>
      </c>
      <c r="H76" s="283">
        <v>0</v>
      </c>
      <c r="I76" t="str">
        <f t="shared" si="1"/>
        <v>1</v>
      </c>
    </row>
    <row r="77" spans="1:9">
      <c r="A77" s="365" t="s">
        <v>123</v>
      </c>
      <c r="B77" s="293">
        <v>0</v>
      </c>
      <c r="C77" s="294">
        <v>1</v>
      </c>
      <c r="D77" s="295">
        <v>0</v>
      </c>
      <c r="E77" s="296">
        <v>1</v>
      </c>
      <c r="F77" s="297">
        <v>0</v>
      </c>
      <c r="G77" s="298">
        <v>1</v>
      </c>
      <c r="H77" s="283">
        <v>0</v>
      </c>
      <c r="I77" t="str">
        <f t="shared" si="1"/>
        <v>1</v>
      </c>
    </row>
    <row r="78" spans="1:9">
      <c r="A78" s="365" t="s">
        <v>124</v>
      </c>
      <c r="B78" s="293">
        <v>1</v>
      </c>
      <c r="C78" s="294">
        <v>0</v>
      </c>
      <c r="D78" s="295">
        <v>0</v>
      </c>
      <c r="E78" s="296">
        <v>0</v>
      </c>
      <c r="F78" s="297">
        <v>1</v>
      </c>
      <c r="G78" s="298">
        <v>1</v>
      </c>
      <c r="H78" s="283">
        <v>0</v>
      </c>
      <c r="I78" t="str">
        <f t="shared" si="1"/>
        <v>1</v>
      </c>
    </row>
    <row r="79" spans="1:9">
      <c r="A79" s="365" t="s">
        <v>125</v>
      </c>
      <c r="B79" s="293">
        <v>0</v>
      </c>
      <c r="C79" s="294">
        <v>0</v>
      </c>
      <c r="D79" s="295">
        <v>0</v>
      </c>
      <c r="E79" s="296">
        <v>0</v>
      </c>
      <c r="F79" s="297">
        <v>0</v>
      </c>
      <c r="G79" s="298">
        <v>0</v>
      </c>
      <c r="H79" s="283">
        <v>0</v>
      </c>
      <c r="I79" t="str">
        <f t="shared" si="1"/>
        <v/>
      </c>
    </row>
    <row r="80" spans="1:9">
      <c r="A80" s="365" t="s">
        <v>126</v>
      </c>
      <c r="B80" s="293">
        <v>0</v>
      </c>
      <c r="C80" s="294">
        <v>1</v>
      </c>
      <c r="D80" s="295">
        <v>0</v>
      </c>
      <c r="E80" s="296">
        <v>0</v>
      </c>
      <c r="F80" s="297">
        <v>1</v>
      </c>
      <c r="G80" s="298">
        <v>1</v>
      </c>
      <c r="H80" s="283">
        <v>0</v>
      </c>
      <c r="I80" t="str">
        <f t="shared" si="1"/>
        <v>1</v>
      </c>
    </row>
    <row r="81" spans="1:9">
      <c r="A81" s="365" t="s">
        <v>127</v>
      </c>
      <c r="B81" s="293">
        <v>0</v>
      </c>
      <c r="C81" s="294">
        <v>0</v>
      </c>
      <c r="D81" s="295">
        <v>0</v>
      </c>
      <c r="E81" s="296">
        <v>0</v>
      </c>
      <c r="F81" s="297">
        <v>1</v>
      </c>
      <c r="G81" s="298">
        <v>1</v>
      </c>
      <c r="H81" s="283">
        <v>0</v>
      </c>
      <c r="I81" t="str">
        <f t="shared" si="1"/>
        <v>1</v>
      </c>
    </row>
    <row r="82" spans="1:9">
      <c r="A82" s="365" t="s">
        <v>128</v>
      </c>
      <c r="B82" s="293">
        <v>0</v>
      </c>
      <c r="C82" s="294">
        <v>0</v>
      </c>
      <c r="D82" s="295">
        <v>0</v>
      </c>
      <c r="E82" s="296">
        <v>0</v>
      </c>
      <c r="F82" s="297">
        <v>0</v>
      </c>
      <c r="G82" s="298">
        <v>0</v>
      </c>
      <c r="H82" s="283">
        <v>0</v>
      </c>
      <c r="I82" t="str">
        <f t="shared" si="1"/>
        <v/>
      </c>
    </row>
    <row r="83" spans="1:9">
      <c r="A83" s="365" t="s">
        <v>129</v>
      </c>
      <c r="B83" s="293">
        <v>0</v>
      </c>
      <c r="C83" s="294">
        <v>0</v>
      </c>
      <c r="D83" s="295">
        <v>1</v>
      </c>
      <c r="E83" s="296">
        <v>0</v>
      </c>
      <c r="F83" s="297">
        <v>0</v>
      </c>
      <c r="G83" s="298">
        <v>0</v>
      </c>
      <c r="H83" s="283">
        <v>0</v>
      </c>
      <c r="I83" t="str">
        <f t="shared" si="1"/>
        <v/>
      </c>
    </row>
    <row r="84" spans="1:9">
      <c r="A84" s="365" t="s">
        <v>130</v>
      </c>
      <c r="B84" s="293">
        <v>0</v>
      </c>
      <c r="C84" s="294">
        <v>0</v>
      </c>
      <c r="D84" s="295">
        <v>1</v>
      </c>
      <c r="E84" s="296">
        <v>0</v>
      </c>
      <c r="F84" s="297">
        <v>0</v>
      </c>
      <c r="G84" s="298">
        <v>0</v>
      </c>
      <c r="H84" s="283">
        <v>0</v>
      </c>
      <c r="I84" t="str">
        <f t="shared" si="1"/>
        <v/>
      </c>
    </row>
    <row r="85" spans="1:9">
      <c r="A85" s="365" t="s">
        <v>131</v>
      </c>
      <c r="B85" s="293">
        <v>0</v>
      </c>
      <c r="C85" s="294">
        <v>0</v>
      </c>
      <c r="D85" s="295">
        <v>0</v>
      </c>
      <c r="E85" s="296">
        <v>0</v>
      </c>
      <c r="F85" s="297">
        <v>0</v>
      </c>
      <c r="G85" s="298">
        <v>0</v>
      </c>
      <c r="H85" s="283">
        <v>0</v>
      </c>
      <c r="I85" t="str">
        <f t="shared" si="1"/>
        <v/>
      </c>
    </row>
    <row r="86" spans="1:9">
      <c r="A86" s="365" t="s">
        <v>132</v>
      </c>
      <c r="B86" s="293">
        <v>0</v>
      </c>
      <c r="C86" s="294">
        <v>0</v>
      </c>
      <c r="D86" s="295">
        <v>1</v>
      </c>
      <c r="E86" s="296">
        <v>0</v>
      </c>
      <c r="F86" s="297">
        <v>0</v>
      </c>
      <c r="G86" s="298">
        <v>0</v>
      </c>
      <c r="H86" s="283">
        <v>0</v>
      </c>
      <c r="I86" t="str">
        <f t="shared" si="1"/>
        <v/>
      </c>
    </row>
    <row r="87" spans="1:9">
      <c r="A87" s="365" t="s">
        <v>133</v>
      </c>
      <c r="B87" s="293">
        <v>0</v>
      </c>
      <c r="C87" s="294">
        <v>1</v>
      </c>
      <c r="D87" s="295">
        <v>0</v>
      </c>
      <c r="E87" s="296">
        <v>0</v>
      </c>
      <c r="F87" s="297">
        <v>0</v>
      </c>
      <c r="G87" s="298">
        <v>0</v>
      </c>
      <c r="H87" s="283">
        <v>0</v>
      </c>
      <c r="I87" t="str">
        <f t="shared" si="1"/>
        <v>1</v>
      </c>
    </row>
    <row r="88" spans="1:9">
      <c r="A88" s="365" t="s">
        <v>134</v>
      </c>
      <c r="B88" s="293">
        <v>0</v>
      </c>
      <c r="C88" s="294">
        <v>0</v>
      </c>
      <c r="D88" s="295">
        <v>1</v>
      </c>
      <c r="E88" s="296">
        <v>0</v>
      </c>
      <c r="F88" s="297">
        <v>0</v>
      </c>
      <c r="G88" s="298">
        <v>0</v>
      </c>
      <c r="H88" s="283">
        <v>0</v>
      </c>
      <c r="I88" t="str">
        <f t="shared" si="1"/>
        <v/>
      </c>
    </row>
    <row r="89" spans="1:9">
      <c r="A89" s="365" t="s">
        <v>135</v>
      </c>
      <c r="B89" s="293">
        <v>0</v>
      </c>
      <c r="C89" s="294">
        <v>0</v>
      </c>
      <c r="D89" s="295">
        <v>0</v>
      </c>
      <c r="E89" s="296">
        <v>0</v>
      </c>
      <c r="F89" s="297">
        <v>0</v>
      </c>
      <c r="G89" s="298">
        <v>1</v>
      </c>
      <c r="H89" s="283">
        <v>0</v>
      </c>
      <c r="I89" t="str">
        <f t="shared" si="1"/>
        <v>1</v>
      </c>
    </row>
    <row r="90" spans="1:9">
      <c r="A90" s="365" t="s">
        <v>136</v>
      </c>
      <c r="B90" s="293">
        <v>0</v>
      </c>
      <c r="C90" s="294">
        <v>0</v>
      </c>
      <c r="D90" s="295">
        <v>0</v>
      </c>
      <c r="E90" s="296">
        <v>0</v>
      </c>
      <c r="F90" s="297">
        <v>1</v>
      </c>
      <c r="G90" s="298">
        <v>1</v>
      </c>
      <c r="H90" s="283">
        <v>0</v>
      </c>
      <c r="I90" t="str">
        <f t="shared" si="1"/>
        <v>1</v>
      </c>
    </row>
    <row r="91" spans="1:9">
      <c r="A91" s="365" t="s">
        <v>137</v>
      </c>
      <c r="B91" s="293">
        <v>0</v>
      </c>
      <c r="C91" s="294">
        <v>0</v>
      </c>
      <c r="D91" s="295">
        <v>0</v>
      </c>
      <c r="E91" s="296">
        <v>1</v>
      </c>
      <c r="F91" s="297">
        <v>0</v>
      </c>
      <c r="G91" s="298">
        <v>0</v>
      </c>
      <c r="H91" s="283">
        <v>0</v>
      </c>
      <c r="I91" t="str">
        <f t="shared" si="1"/>
        <v/>
      </c>
    </row>
    <row r="92" spans="1:9">
      <c r="A92" s="365" t="s">
        <v>138</v>
      </c>
      <c r="B92" s="293">
        <v>0</v>
      </c>
      <c r="C92" s="294">
        <v>0</v>
      </c>
      <c r="D92" s="295">
        <v>0</v>
      </c>
      <c r="E92" s="296">
        <v>1</v>
      </c>
      <c r="F92" s="297">
        <v>0</v>
      </c>
      <c r="G92" s="298">
        <v>0</v>
      </c>
      <c r="H92" s="283">
        <v>0</v>
      </c>
      <c r="I92" t="str">
        <f t="shared" si="1"/>
        <v/>
      </c>
    </row>
    <row r="93" spans="1:9">
      <c r="A93" s="365" t="s">
        <v>139</v>
      </c>
      <c r="B93" s="293">
        <v>0</v>
      </c>
      <c r="C93" s="294">
        <v>0</v>
      </c>
      <c r="D93" s="295">
        <v>0</v>
      </c>
      <c r="E93" s="296">
        <v>1</v>
      </c>
      <c r="F93" s="297">
        <v>0</v>
      </c>
      <c r="G93" s="298">
        <v>0</v>
      </c>
      <c r="H93" s="283">
        <v>0</v>
      </c>
      <c r="I93" t="str">
        <f t="shared" si="1"/>
        <v/>
      </c>
    </row>
    <row r="94" spans="1:9">
      <c r="A94" s="365" t="s">
        <v>140</v>
      </c>
      <c r="B94" s="293">
        <v>0</v>
      </c>
      <c r="C94" s="294">
        <v>0</v>
      </c>
      <c r="D94" s="295">
        <v>1</v>
      </c>
      <c r="E94" s="296">
        <v>0</v>
      </c>
      <c r="F94" s="297">
        <v>0</v>
      </c>
      <c r="G94" s="298">
        <v>0</v>
      </c>
      <c r="H94" s="283">
        <v>0</v>
      </c>
      <c r="I94" t="str">
        <f t="shared" si="1"/>
        <v/>
      </c>
    </row>
    <row r="95" spans="1:9">
      <c r="A95" s="365" t="s">
        <v>141</v>
      </c>
      <c r="B95" s="293">
        <v>0</v>
      </c>
      <c r="C95" s="294">
        <v>0</v>
      </c>
      <c r="D95" s="295">
        <v>0</v>
      </c>
      <c r="E95" s="296">
        <v>0</v>
      </c>
      <c r="F95" s="297">
        <v>1</v>
      </c>
      <c r="G95" s="298">
        <v>1</v>
      </c>
      <c r="H95" s="283">
        <v>0</v>
      </c>
      <c r="I95" t="str">
        <f t="shared" si="1"/>
        <v>1</v>
      </c>
    </row>
    <row r="96" spans="1:9">
      <c r="A96" s="366" t="s">
        <v>142</v>
      </c>
      <c r="B96" s="293">
        <v>1</v>
      </c>
      <c r="C96" s="294">
        <v>1</v>
      </c>
      <c r="D96" s="295">
        <v>0</v>
      </c>
      <c r="E96" s="296">
        <v>0</v>
      </c>
      <c r="F96" s="297">
        <v>1</v>
      </c>
      <c r="G96" s="298">
        <v>0</v>
      </c>
      <c r="H96" s="283">
        <v>0</v>
      </c>
      <c r="I96" t="str">
        <f t="shared" si="1"/>
        <v>1</v>
      </c>
    </row>
    <row r="97" spans="1:9">
      <c r="A97" s="365" t="s">
        <v>143</v>
      </c>
      <c r="B97" s="293">
        <v>0</v>
      </c>
      <c r="C97" s="294">
        <v>0</v>
      </c>
      <c r="D97" s="295">
        <v>0</v>
      </c>
      <c r="E97" s="296">
        <v>0</v>
      </c>
      <c r="F97" s="297">
        <v>0</v>
      </c>
      <c r="G97" s="298">
        <v>0</v>
      </c>
      <c r="H97" s="283">
        <v>0</v>
      </c>
      <c r="I97" t="str">
        <f t="shared" si="1"/>
        <v/>
      </c>
    </row>
    <row r="98" spans="1:9">
      <c r="A98" s="365" t="s">
        <v>144</v>
      </c>
      <c r="B98" s="293">
        <v>0</v>
      </c>
      <c r="C98" s="294">
        <v>0</v>
      </c>
      <c r="D98" s="295">
        <v>0</v>
      </c>
      <c r="E98" s="296">
        <v>0</v>
      </c>
      <c r="F98" s="297">
        <v>1</v>
      </c>
      <c r="G98" s="298">
        <v>1</v>
      </c>
      <c r="H98" s="283">
        <v>0</v>
      </c>
      <c r="I98" t="str">
        <f t="shared" si="1"/>
        <v>1</v>
      </c>
    </row>
    <row r="99" spans="1:9">
      <c r="A99" s="365" t="s">
        <v>145</v>
      </c>
      <c r="B99" s="293">
        <v>1</v>
      </c>
      <c r="C99" s="294">
        <v>1</v>
      </c>
      <c r="D99" s="295">
        <v>0</v>
      </c>
      <c r="E99" s="296">
        <v>0</v>
      </c>
      <c r="F99" s="297">
        <v>1</v>
      </c>
      <c r="G99" s="298">
        <v>0</v>
      </c>
      <c r="H99" s="283">
        <v>1</v>
      </c>
      <c r="I99" t="str">
        <f t="shared" si="1"/>
        <v>1</v>
      </c>
    </row>
    <row r="100" spans="1:9">
      <c r="A100" s="365" t="s">
        <v>146</v>
      </c>
      <c r="B100" s="293">
        <v>0</v>
      </c>
      <c r="C100" s="294">
        <v>0</v>
      </c>
      <c r="D100" s="295">
        <v>1</v>
      </c>
      <c r="E100" s="296">
        <v>0</v>
      </c>
      <c r="F100" s="297">
        <v>0</v>
      </c>
      <c r="G100" s="298">
        <v>0</v>
      </c>
      <c r="H100" s="283">
        <v>0</v>
      </c>
      <c r="I100" t="str">
        <f t="shared" si="1"/>
        <v/>
      </c>
    </row>
    <row r="101" spans="1:9">
      <c r="A101" s="365" t="s">
        <v>147</v>
      </c>
      <c r="B101" s="293">
        <v>0</v>
      </c>
      <c r="C101" s="294">
        <v>0</v>
      </c>
      <c r="D101" s="295">
        <v>0</v>
      </c>
      <c r="E101" s="296">
        <v>0</v>
      </c>
      <c r="F101" s="297">
        <v>1</v>
      </c>
      <c r="G101" s="298">
        <v>1</v>
      </c>
      <c r="H101" s="283">
        <v>0</v>
      </c>
      <c r="I101" t="str">
        <f t="shared" si="1"/>
        <v>1</v>
      </c>
    </row>
    <row r="102" spans="1:9">
      <c r="A102" s="365" t="s">
        <v>148</v>
      </c>
      <c r="B102" s="293">
        <v>0</v>
      </c>
      <c r="C102" s="294">
        <v>0</v>
      </c>
      <c r="D102" s="295">
        <v>1</v>
      </c>
      <c r="E102" s="296">
        <v>0</v>
      </c>
      <c r="F102" s="297">
        <v>0</v>
      </c>
      <c r="G102" s="298">
        <v>0</v>
      </c>
      <c r="H102" s="283">
        <v>0</v>
      </c>
      <c r="I102" t="str">
        <f t="shared" si="1"/>
        <v/>
      </c>
    </row>
    <row r="103" spans="1:9">
      <c r="A103" s="365" t="s">
        <v>149</v>
      </c>
      <c r="B103" s="293">
        <v>0</v>
      </c>
      <c r="C103" s="294">
        <v>0</v>
      </c>
      <c r="D103" s="295">
        <v>0</v>
      </c>
      <c r="E103" s="296">
        <v>0</v>
      </c>
      <c r="F103" s="297">
        <v>1</v>
      </c>
      <c r="G103" s="298">
        <v>1</v>
      </c>
      <c r="H103" s="283">
        <v>0</v>
      </c>
      <c r="I103" t="str">
        <f t="shared" si="1"/>
        <v>1</v>
      </c>
    </row>
    <row r="104" spans="1:9">
      <c r="A104" s="365" t="s">
        <v>150</v>
      </c>
      <c r="B104" s="293">
        <v>0</v>
      </c>
      <c r="C104" s="294">
        <v>0</v>
      </c>
      <c r="D104" s="295">
        <v>0</v>
      </c>
      <c r="E104" s="296">
        <v>1</v>
      </c>
      <c r="F104" s="297">
        <v>0</v>
      </c>
      <c r="G104" s="298">
        <v>1</v>
      </c>
      <c r="H104" s="283">
        <v>0</v>
      </c>
      <c r="I104" t="str">
        <f t="shared" si="1"/>
        <v>1</v>
      </c>
    </row>
    <row r="105" spans="1:9">
      <c r="A105" s="365" t="s">
        <v>151</v>
      </c>
      <c r="B105" s="293">
        <v>1</v>
      </c>
      <c r="C105" s="294">
        <v>0</v>
      </c>
      <c r="D105" s="295">
        <v>0</v>
      </c>
      <c r="E105" s="296">
        <v>0</v>
      </c>
      <c r="F105" s="297">
        <v>1</v>
      </c>
      <c r="G105" s="298">
        <v>1</v>
      </c>
      <c r="H105" s="283">
        <v>0</v>
      </c>
      <c r="I105" t="str">
        <f t="shared" si="1"/>
        <v>1</v>
      </c>
    </row>
    <row r="106" spans="1:9">
      <c r="A106" s="365" t="s">
        <v>152</v>
      </c>
      <c r="B106" s="293">
        <v>0</v>
      </c>
      <c r="C106" s="294">
        <v>0</v>
      </c>
      <c r="D106" s="295">
        <v>0</v>
      </c>
      <c r="E106" s="296">
        <v>0</v>
      </c>
      <c r="F106" s="297">
        <v>1</v>
      </c>
      <c r="G106" s="298">
        <v>1</v>
      </c>
      <c r="H106" s="283">
        <v>0</v>
      </c>
      <c r="I106" t="str">
        <f t="shared" si="1"/>
        <v>1</v>
      </c>
    </row>
    <row r="107" spans="1:9">
      <c r="A107" s="365" t="s">
        <v>153</v>
      </c>
      <c r="B107" s="293">
        <v>0</v>
      </c>
      <c r="C107" s="294">
        <v>1</v>
      </c>
      <c r="D107" s="295">
        <v>0</v>
      </c>
      <c r="E107" s="296">
        <v>1</v>
      </c>
      <c r="F107" s="297">
        <v>0</v>
      </c>
      <c r="G107" s="298">
        <v>1</v>
      </c>
      <c r="H107" s="283">
        <v>0</v>
      </c>
      <c r="I107" t="str">
        <f t="shared" si="1"/>
        <v>1</v>
      </c>
    </row>
    <row r="108" spans="1:9">
      <c r="A108" s="365" t="s">
        <v>154</v>
      </c>
      <c r="B108" s="293">
        <v>0</v>
      </c>
      <c r="C108" s="294">
        <v>0</v>
      </c>
      <c r="D108" s="295">
        <v>0</v>
      </c>
      <c r="E108" s="296">
        <v>0</v>
      </c>
      <c r="F108" s="297">
        <v>0</v>
      </c>
      <c r="G108" s="298">
        <v>0</v>
      </c>
      <c r="H108" s="283">
        <v>0</v>
      </c>
      <c r="I108" t="str">
        <f t="shared" si="1"/>
        <v/>
      </c>
    </row>
    <row r="109" spans="1:9">
      <c r="A109" s="365" t="s">
        <v>155</v>
      </c>
      <c r="B109" s="293">
        <v>0</v>
      </c>
      <c r="C109" s="294">
        <v>0</v>
      </c>
      <c r="D109" s="295">
        <v>0</v>
      </c>
      <c r="E109" s="296">
        <v>0</v>
      </c>
      <c r="F109" s="297">
        <v>0</v>
      </c>
      <c r="G109" s="298">
        <v>0</v>
      </c>
      <c r="H109" s="283">
        <v>0</v>
      </c>
      <c r="I109" t="str">
        <f t="shared" si="1"/>
        <v/>
      </c>
    </row>
    <row r="110" spans="1:9">
      <c r="A110" s="365" t="s">
        <v>156</v>
      </c>
      <c r="B110" s="293">
        <v>0</v>
      </c>
      <c r="C110" s="294">
        <v>1</v>
      </c>
      <c r="D110" s="295">
        <v>0</v>
      </c>
      <c r="E110" s="296">
        <v>0</v>
      </c>
      <c r="F110" s="297">
        <v>1</v>
      </c>
      <c r="G110" s="298">
        <v>1</v>
      </c>
      <c r="H110" s="283">
        <v>0</v>
      </c>
      <c r="I110" t="str">
        <f t="shared" si="1"/>
        <v>1</v>
      </c>
    </row>
    <row r="111" spans="1:9">
      <c r="A111" s="365" t="s">
        <v>157</v>
      </c>
      <c r="B111" s="293">
        <v>0</v>
      </c>
      <c r="C111" s="294">
        <v>0</v>
      </c>
      <c r="D111" s="295">
        <v>0</v>
      </c>
      <c r="E111" s="296">
        <v>0</v>
      </c>
      <c r="F111" s="297">
        <v>1</v>
      </c>
      <c r="G111" s="298">
        <v>1</v>
      </c>
      <c r="H111" s="283">
        <v>0</v>
      </c>
      <c r="I111" t="str">
        <f t="shared" si="1"/>
        <v>1</v>
      </c>
    </row>
    <row r="112" spans="1:9">
      <c r="A112" s="365" t="s">
        <v>158</v>
      </c>
      <c r="B112" s="293">
        <v>0</v>
      </c>
      <c r="C112" s="294">
        <v>0</v>
      </c>
      <c r="D112" s="295">
        <v>0</v>
      </c>
      <c r="E112" s="296">
        <v>0</v>
      </c>
      <c r="F112" s="297">
        <v>1</v>
      </c>
      <c r="G112" s="298">
        <v>1</v>
      </c>
      <c r="H112" s="283">
        <v>0</v>
      </c>
      <c r="I112" t="str">
        <f t="shared" si="1"/>
        <v>1</v>
      </c>
    </row>
    <row r="113" spans="1:9">
      <c r="A113" s="365" t="s">
        <v>159</v>
      </c>
      <c r="B113" s="293">
        <v>1</v>
      </c>
      <c r="C113" s="294">
        <v>1</v>
      </c>
      <c r="D113" s="295">
        <v>0</v>
      </c>
      <c r="E113" s="296">
        <v>0</v>
      </c>
      <c r="F113" s="297">
        <v>1</v>
      </c>
      <c r="G113" s="298">
        <v>0</v>
      </c>
      <c r="H113" s="283">
        <v>0</v>
      </c>
      <c r="I113" t="str">
        <f t="shared" si="1"/>
        <v>1</v>
      </c>
    </row>
    <row r="114" spans="1:9">
      <c r="A114" s="365" t="s">
        <v>160</v>
      </c>
      <c r="B114" s="293">
        <v>0</v>
      </c>
      <c r="C114" s="294">
        <v>0</v>
      </c>
      <c r="D114" s="295">
        <v>0</v>
      </c>
      <c r="E114" s="296">
        <v>0</v>
      </c>
      <c r="F114" s="297">
        <v>1</v>
      </c>
      <c r="G114" s="298">
        <v>1</v>
      </c>
      <c r="H114" s="283">
        <v>0</v>
      </c>
      <c r="I114" t="str">
        <f t="shared" si="1"/>
        <v>1</v>
      </c>
    </row>
    <row r="115" spans="1:9">
      <c r="A115" s="365" t="s">
        <v>161</v>
      </c>
      <c r="B115" s="293">
        <v>0</v>
      </c>
      <c r="C115" s="294">
        <v>1</v>
      </c>
      <c r="D115" s="295">
        <v>0</v>
      </c>
      <c r="E115" s="296">
        <v>1</v>
      </c>
      <c r="F115" s="297">
        <v>0</v>
      </c>
      <c r="G115" s="298">
        <v>0</v>
      </c>
      <c r="H115" s="283">
        <v>0</v>
      </c>
      <c r="I115" t="str">
        <f t="shared" si="1"/>
        <v>1</v>
      </c>
    </row>
    <row r="116" spans="1:9">
      <c r="A116" s="365" t="s">
        <v>162</v>
      </c>
      <c r="B116" s="293">
        <v>1</v>
      </c>
      <c r="C116" s="294">
        <v>0</v>
      </c>
      <c r="D116" s="295">
        <v>0</v>
      </c>
      <c r="E116" s="296">
        <v>0</v>
      </c>
      <c r="F116" s="297">
        <v>1</v>
      </c>
      <c r="G116" s="298">
        <v>1</v>
      </c>
      <c r="H116" s="283">
        <v>0</v>
      </c>
      <c r="I116" t="str">
        <f t="shared" si="1"/>
        <v>1</v>
      </c>
    </row>
    <row r="117" spans="1:9">
      <c r="A117" s="365" t="s">
        <v>163</v>
      </c>
      <c r="B117" s="293">
        <v>1</v>
      </c>
      <c r="C117" s="294">
        <v>1</v>
      </c>
      <c r="D117" s="295">
        <v>0</v>
      </c>
      <c r="E117" s="296">
        <v>0</v>
      </c>
      <c r="F117" s="297">
        <v>1</v>
      </c>
      <c r="G117" s="298">
        <v>1</v>
      </c>
      <c r="H117" s="283">
        <v>0</v>
      </c>
      <c r="I117" t="str">
        <f t="shared" si="1"/>
        <v>1</v>
      </c>
    </row>
    <row r="118" spans="1:9">
      <c r="A118" s="365" t="s">
        <v>164</v>
      </c>
      <c r="B118" s="293">
        <v>0</v>
      </c>
      <c r="C118" s="294">
        <v>1</v>
      </c>
      <c r="D118" s="295">
        <v>0</v>
      </c>
      <c r="E118" s="296">
        <v>0</v>
      </c>
      <c r="F118" s="297">
        <v>1</v>
      </c>
      <c r="G118" s="298">
        <v>0</v>
      </c>
      <c r="H118" s="283">
        <v>0</v>
      </c>
      <c r="I118" t="str">
        <f t="shared" si="1"/>
        <v>1</v>
      </c>
    </row>
    <row r="119" spans="1:9">
      <c r="A119" s="365" t="s">
        <v>165</v>
      </c>
      <c r="B119" s="293">
        <v>0</v>
      </c>
      <c r="C119" s="294">
        <v>1</v>
      </c>
      <c r="D119" s="295">
        <v>0</v>
      </c>
      <c r="E119" s="296">
        <v>0</v>
      </c>
      <c r="F119" s="297">
        <v>0</v>
      </c>
      <c r="G119" s="298">
        <v>0</v>
      </c>
      <c r="H119" s="283">
        <v>0</v>
      </c>
      <c r="I119" t="str">
        <f t="shared" si="1"/>
        <v>1</v>
      </c>
    </row>
    <row r="120" spans="1:9">
      <c r="A120" s="365" t="s">
        <v>166</v>
      </c>
      <c r="B120" s="293">
        <v>0</v>
      </c>
      <c r="C120" s="294">
        <v>0</v>
      </c>
      <c r="D120" s="295">
        <v>1</v>
      </c>
      <c r="E120" s="296">
        <v>0</v>
      </c>
      <c r="F120" s="297">
        <v>0</v>
      </c>
      <c r="G120" s="298">
        <v>0</v>
      </c>
      <c r="H120" s="283">
        <v>0</v>
      </c>
      <c r="I120" t="str">
        <f t="shared" si="1"/>
        <v/>
      </c>
    </row>
    <row r="121" spans="1:9">
      <c r="A121" s="365" t="s">
        <v>167</v>
      </c>
      <c r="B121" s="293">
        <v>0</v>
      </c>
      <c r="C121" s="294">
        <v>0</v>
      </c>
      <c r="D121" s="295">
        <v>0</v>
      </c>
      <c r="E121" s="296">
        <v>0</v>
      </c>
      <c r="F121" s="297">
        <v>0</v>
      </c>
      <c r="G121" s="298">
        <v>0</v>
      </c>
      <c r="H121" s="283">
        <v>0</v>
      </c>
      <c r="I121" t="str">
        <f t="shared" si="1"/>
        <v/>
      </c>
    </row>
    <row r="122" spans="1:9">
      <c r="A122" s="365" t="s">
        <v>168</v>
      </c>
      <c r="B122" s="293">
        <v>0</v>
      </c>
      <c r="C122" s="294">
        <v>0</v>
      </c>
      <c r="D122" s="295">
        <v>0</v>
      </c>
      <c r="E122" s="296">
        <v>0</v>
      </c>
      <c r="F122" s="297">
        <v>1</v>
      </c>
      <c r="G122" s="298">
        <v>1</v>
      </c>
      <c r="H122" s="283">
        <v>0</v>
      </c>
      <c r="I122" t="str">
        <f t="shared" si="1"/>
        <v>1</v>
      </c>
    </row>
    <row r="123" spans="1:9">
      <c r="A123" s="365" t="s">
        <v>169</v>
      </c>
      <c r="B123" s="293">
        <v>0</v>
      </c>
      <c r="C123" s="294">
        <v>0</v>
      </c>
      <c r="D123" s="295">
        <v>0</v>
      </c>
      <c r="E123" s="296">
        <v>0</v>
      </c>
      <c r="F123" s="297">
        <v>1</v>
      </c>
      <c r="G123" s="298">
        <v>1</v>
      </c>
      <c r="H123" s="283">
        <v>0</v>
      </c>
      <c r="I123" t="str">
        <f t="shared" si="1"/>
        <v>1</v>
      </c>
    </row>
    <row r="124" spans="1:9">
      <c r="A124" s="365" t="s">
        <v>170</v>
      </c>
      <c r="B124" s="293">
        <v>0</v>
      </c>
      <c r="C124" s="294">
        <v>1</v>
      </c>
      <c r="D124" s="295">
        <v>0</v>
      </c>
      <c r="E124" s="296">
        <v>0</v>
      </c>
      <c r="F124" s="297">
        <v>1</v>
      </c>
      <c r="G124" s="298">
        <v>1</v>
      </c>
      <c r="H124" s="283">
        <v>0</v>
      </c>
      <c r="I124" t="str">
        <f t="shared" si="1"/>
        <v>1</v>
      </c>
    </row>
    <row r="125" spans="1:9">
      <c r="A125" s="365" t="s">
        <v>171</v>
      </c>
      <c r="B125" s="293">
        <v>0</v>
      </c>
      <c r="C125" s="294">
        <v>0</v>
      </c>
      <c r="D125" s="295">
        <v>0</v>
      </c>
      <c r="E125" s="296">
        <v>1</v>
      </c>
      <c r="F125" s="297">
        <v>0</v>
      </c>
      <c r="G125" s="298">
        <v>0</v>
      </c>
      <c r="H125" s="283">
        <v>1</v>
      </c>
      <c r="I125" t="str">
        <f t="shared" si="1"/>
        <v/>
      </c>
    </row>
    <row r="126" spans="1:9">
      <c r="A126" s="365" t="s">
        <v>172</v>
      </c>
      <c r="B126" s="293">
        <v>0</v>
      </c>
      <c r="C126" s="294">
        <v>1</v>
      </c>
      <c r="D126" s="295">
        <v>0</v>
      </c>
      <c r="E126" s="296">
        <v>0</v>
      </c>
      <c r="F126" s="297">
        <v>1</v>
      </c>
      <c r="G126" s="298">
        <v>1</v>
      </c>
      <c r="H126" s="283">
        <v>0</v>
      </c>
      <c r="I126" t="str">
        <f t="shared" si="1"/>
        <v>1</v>
      </c>
    </row>
    <row r="127" spans="1:9">
      <c r="A127" s="365" t="s">
        <v>173</v>
      </c>
      <c r="B127" s="293">
        <v>1</v>
      </c>
      <c r="C127" s="294">
        <v>0</v>
      </c>
      <c r="D127" s="295">
        <v>0</v>
      </c>
      <c r="E127" s="296">
        <v>0</v>
      </c>
      <c r="F127" s="297">
        <v>1</v>
      </c>
      <c r="G127" s="298">
        <v>1</v>
      </c>
      <c r="H127" s="283">
        <v>0</v>
      </c>
      <c r="I127" t="str">
        <f t="shared" si="1"/>
        <v>1</v>
      </c>
    </row>
    <row r="128" spans="1:9">
      <c r="A128" s="365" t="s">
        <v>174</v>
      </c>
      <c r="B128" s="293">
        <v>0</v>
      </c>
      <c r="C128" s="294">
        <v>0</v>
      </c>
      <c r="D128" s="295">
        <v>0</v>
      </c>
      <c r="E128" s="296">
        <v>0</v>
      </c>
      <c r="F128" s="297">
        <v>1</v>
      </c>
      <c r="G128" s="298">
        <v>1</v>
      </c>
      <c r="H128" s="283">
        <v>0</v>
      </c>
      <c r="I128" t="str">
        <f t="shared" si="1"/>
        <v>1</v>
      </c>
    </row>
    <row r="129" spans="1:9">
      <c r="A129" s="365" t="s">
        <v>175</v>
      </c>
      <c r="B129" s="293">
        <v>0</v>
      </c>
      <c r="C129" s="294">
        <v>0</v>
      </c>
      <c r="D129" s="295">
        <v>0</v>
      </c>
      <c r="E129" s="296">
        <v>0</v>
      </c>
      <c r="F129" s="297">
        <v>1</v>
      </c>
      <c r="G129" s="298">
        <v>1</v>
      </c>
      <c r="H129" s="283">
        <v>0</v>
      </c>
      <c r="I129" t="str">
        <f t="shared" si="1"/>
        <v>1</v>
      </c>
    </row>
    <row r="130" spans="1:9">
      <c r="A130" s="365" t="s">
        <v>176</v>
      </c>
      <c r="B130" s="293">
        <v>0</v>
      </c>
      <c r="C130" s="294">
        <v>1</v>
      </c>
      <c r="D130" s="295">
        <v>0</v>
      </c>
      <c r="E130" s="296">
        <v>0</v>
      </c>
      <c r="F130" s="297">
        <v>1</v>
      </c>
      <c r="G130" s="298">
        <v>1</v>
      </c>
      <c r="H130" s="283">
        <v>0</v>
      </c>
      <c r="I130" t="str">
        <f t="shared" si="1"/>
        <v>1</v>
      </c>
    </row>
    <row r="131" spans="1:9">
      <c r="A131" s="365" t="s">
        <v>177</v>
      </c>
      <c r="B131" s="293">
        <v>1</v>
      </c>
      <c r="C131" s="294">
        <v>1</v>
      </c>
      <c r="D131" s="295">
        <v>0</v>
      </c>
      <c r="E131" s="296">
        <v>0</v>
      </c>
      <c r="F131" s="297">
        <v>1</v>
      </c>
      <c r="G131" s="298">
        <v>1</v>
      </c>
      <c r="H131" s="283">
        <v>0</v>
      </c>
      <c r="I131" t="str">
        <f t="shared" ref="I131:I194" si="2">IF(OR(F131=1,G131=1,C131=1),"1","")</f>
        <v>1</v>
      </c>
    </row>
    <row r="132" spans="1:9">
      <c r="A132" s="365" t="s">
        <v>178</v>
      </c>
      <c r="B132" s="293">
        <v>0</v>
      </c>
      <c r="C132" s="294">
        <v>0</v>
      </c>
      <c r="D132" s="295">
        <v>0</v>
      </c>
      <c r="E132" s="296">
        <v>0</v>
      </c>
      <c r="F132" s="297">
        <v>1</v>
      </c>
      <c r="G132" s="298">
        <v>1</v>
      </c>
      <c r="H132" s="283">
        <v>0</v>
      </c>
      <c r="I132" t="str">
        <f t="shared" si="2"/>
        <v>1</v>
      </c>
    </row>
    <row r="133" spans="1:9">
      <c r="A133" s="365" t="s">
        <v>179</v>
      </c>
      <c r="B133" s="293">
        <v>1</v>
      </c>
      <c r="C133" s="294">
        <v>1</v>
      </c>
      <c r="D133" s="295">
        <v>0</v>
      </c>
      <c r="E133" s="296">
        <v>0</v>
      </c>
      <c r="F133" s="297">
        <v>1</v>
      </c>
      <c r="G133" s="298">
        <v>1</v>
      </c>
      <c r="H133" s="283">
        <v>0</v>
      </c>
      <c r="I133" t="str">
        <f t="shared" si="2"/>
        <v>1</v>
      </c>
    </row>
    <row r="134" spans="1:9">
      <c r="A134" s="365" t="s">
        <v>180</v>
      </c>
      <c r="B134" s="293">
        <v>1</v>
      </c>
      <c r="C134" s="294">
        <v>0</v>
      </c>
      <c r="D134" s="295">
        <v>0</v>
      </c>
      <c r="E134" s="296">
        <v>0</v>
      </c>
      <c r="F134" s="297">
        <v>1</v>
      </c>
      <c r="G134" s="298">
        <v>1</v>
      </c>
      <c r="H134" s="283">
        <v>0</v>
      </c>
      <c r="I134" t="str">
        <f t="shared" si="2"/>
        <v>1</v>
      </c>
    </row>
    <row r="135" spans="1:9">
      <c r="A135" s="365" t="s">
        <v>181</v>
      </c>
      <c r="B135" s="293">
        <v>0</v>
      </c>
      <c r="C135" s="294">
        <v>1</v>
      </c>
      <c r="D135" s="295">
        <v>0</v>
      </c>
      <c r="E135" s="296">
        <v>0</v>
      </c>
      <c r="F135" s="297">
        <v>0</v>
      </c>
      <c r="G135" s="298">
        <v>0</v>
      </c>
      <c r="H135" s="283">
        <v>0</v>
      </c>
      <c r="I135" t="str">
        <f t="shared" si="2"/>
        <v>1</v>
      </c>
    </row>
    <row r="136" spans="1:9">
      <c r="A136" s="365" t="s">
        <v>182</v>
      </c>
      <c r="B136" s="293">
        <v>0</v>
      </c>
      <c r="C136" s="294">
        <v>0</v>
      </c>
      <c r="D136" s="295">
        <v>1</v>
      </c>
      <c r="E136" s="296">
        <v>0</v>
      </c>
      <c r="F136" s="297">
        <v>0</v>
      </c>
      <c r="G136" s="298">
        <v>0</v>
      </c>
      <c r="H136" s="283">
        <v>0</v>
      </c>
      <c r="I136" t="str">
        <f t="shared" si="2"/>
        <v/>
      </c>
    </row>
    <row r="137" spans="1:9">
      <c r="A137" s="365" t="s">
        <v>183</v>
      </c>
      <c r="B137" s="293">
        <v>0</v>
      </c>
      <c r="C137" s="294">
        <v>0</v>
      </c>
      <c r="D137" s="295">
        <v>0</v>
      </c>
      <c r="E137" s="296">
        <v>1</v>
      </c>
      <c r="F137" s="297">
        <v>0</v>
      </c>
      <c r="G137" s="298">
        <v>0</v>
      </c>
      <c r="H137" s="283">
        <v>0</v>
      </c>
      <c r="I137" t="str">
        <f t="shared" si="2"/>
        <v/>
      </c>
    </row>
    <row r="138" spans="1:9">
      <c r="A138" s="365" t="s">
        <v>184</v>
      </c>
      <c r="B138" s="293">
        <v>0</v>
      </c>
      <c r="C138" s="294">
        <v>0</v>
      </c>
      <c r="D138" s="295">
        <v>0</v>
      </c>
      <c r="E138" s="296">
        <v>0</v>
      </c>
      <c r="F138" s="297">
        <v>1</v>
      </c>
      <c r="G138" s="298">
        <v>1</v>
      </c>
      <c r="H138" s="283">
        <v>0</v>
      </c>
      <c r="I138" t="str">
        <f t="shared" si="2"/>
        <v>1</v>
      </c>
    </row>
    <row r="139" spans="1:9">
      <c r="A139" s="365" t="s">
        <v>185</v>
      </c>
      <c r="B139" s="293">
        <v>0</v>
      </c>
      <c r="C139" s="294">
        <v>0</v>
      </c>
      <c r="D139" s="295">
        <v>0</v>
      </c>
      <c r="E139" s="296">
        <v>0</v>
      </c>
      <c r="F139" s="297">
        <v>1</v>
      </c>
      <c r="G139" s="298">
        <v>1</v>
      </c>
      <c r="H139" s="283">
        <v>0</v>
      </c>
      <c r="I139" t="str">
        <f t="shared" si="2"/>
        <v>1</v>
      </c>
    </row>
    <row r="140" spans="1:9">
      <c r="A140" s="365" t="s">
        <v>186</v>
      </c>
      <c r="B140" s="293">
        <v>0</v>
      </c>
      <c r="C140" s="294">
        <v>0</v>
      </c>
      <c r="D140" s="295">
        <v>0</v>
      </c>
      <c r="E140" s="296">
        <v>1</v>
      </c>
      <c r="F140" s="297">
        <v>0</v>
      </c>
      <c r="G140" s="298">
        <v>0</v>
      </c>
      <c r="H140" s="283">
        <v>0</v>
      </c>
      <c r="I140" t="str">
        <f t="shared" si="2"/>
        <v/>
      </c>
    </row>
    <row r="141" spans="1:9">
      <c r="A141" s="365" t="s">
        <v>187</v>
      </c>
      <c r="B141" s="293">
        <v>1</v>
      </c>
      <c r="C141" s="294">
        <v>0</v>
      </c>
      <c r="D141" s="295">
        <v>0</v>
      </c>
      <c r="E141" s="296">
        <v>0</v>
      </c>
      <c r="F141" s="297">
        <v>1</v>
      </c>
      <c r="G141" s="298">
        <v>1</v>
      </c>
      <c r="H141" s="283">
        <v>0</v>
      </c>
      <c r="I141" t="str">
        <f t="shared" si="2"/>
        <v>1</v>
      </c>
    </row>
    <row r="142" spans="1:9">
      <c r="A142" s="365" t="s">
        <v>188</v>
      </c>
      <c r="B142" s="293">
        <v>0</v>
      </c>
      <c r="C142" s="294">
        <v>1</v>
      </c>
      <c r="D142" s="295">
        <v>0</v>
      </c>
      <c r="E142" s="296">
        <v>1</v>
      </c>
      <c r="F142" s="297">
        <v>0</v>
      </c>
      <c r="G142" s="298">
        <v>0</v>
      </c>
      <c r="H142" s="283">
        <v>0</v>
      </c>
      <c r="I142" t="str">
        <f t="shared" si="2"/>
        <v>1</v>
      </c>
    </row>
    <row r="143" spans="1:9">
      <c r="A143" s="365" t="s">
        <v>189</v>
      </c>
      <c r="B143" s="293">
        <v>0</v>
      </c>
      <c r="C143" s="294">
        <v>0</v>
      </c>
      <c r="D143" s="295">
        <v>1</v>
      </c>
      <c r="E143" s="296">
        <v>0</v>
      </c>
      <c r="F143" s="297">
        <v>0</v>
      </c>
      <c r="G143" s="298">
        <v>0</v>
      </c>
      <c r="H143" s="283">
        <v>0</v>
      </c>
      <c r="I143" t="str">
        <f t="shared" si="2"/>
        <v/>
      </c>
    </row>
    <row r="144" spans="1:9">
      <c r="A144" s="365" t="s">
        <v>190</v>
      </c>
      <c r="B144" s="293">
        <v>0</v>
      </c>
      <c r="C144" s="294">
        <v>0</v>
      </c>
      <c r="D144" s="295">
        <v>0</v>
      </c>
      <c r="E144" s="296">
        <v>0</v>
      </c>
      <c r="F144" s="297">
        <v>1</v>
      </c>
      <c r="G144" s="298">
        <v>1</v>
      </c>
      <c r="H144" s="283">
        <v>0</v>
      </c>
      <c r="I144" t="str">
        <f t="shared" si="2"/>
        <v>1</v>
      </c>
    </row>
    <row r="145" spans="1:9">
      <c r="A145" s="365" t="s">
        <v>191</v>
      </c>
      <c r="B145" s="293">
        <v>0</v>
      </c>
      <c r="C145" s="294">
        <v>0</v>
      </c>
      <c r="D145" s="295">
        <v>0</v>
      </c>
      <c r="E145" s="296">
        <v>0</v>
      </c>
      <c r="F145" s="297">
        <v>0</v>
      </c>
      <c r="G145" s="298">
        <v>0</v>
      </c>
      <c r="H145" s="283">
        <v>0</v>
      </c>
      <c r="I145" t="str">
        <f t="shared" si="2"/>
        <v/>
      </c>
    </row>
    <row r="146" spans="1:9">
      <c r="A146" s="365" t="s">
        <v>192</v>
      </c>
      <c r="B146" s="293">
        <v>0</v>
      </c>
      <c r="C146" s="294">
        <v>1</v>
      </c>
      <c r="D146" s="295">
        <v>0</v>
      </c>
      <c r="E146" s="296">
        <v>0</v>
      </c>
      <c r="F146" s="297">
        <v>1</v>
      </c>
      <c r="G146" s="298">
        <v>1</v>
      </c>
      <c r="H146" s="283">
        <v>0</v>
      </c>
      <c r="I146" t="str">
        <f t="shared" si="2"/>
        <v>1</v>
      </c>
    </row>
    <row r="147" spans="1:9">
      <c r="A147" s="365" t="s">
        <v>193</v>
      </c>
      <c r="B147" s="293">
        <v>0</v>
      </c>
      <c r="C147" s="294">
        <v>1</v>
      </c>
      <c r="D147" s="295">
        <v>0</v>
      </c>
      <c r="E147" s="296">
        <v>0</v>
      </c>
      <c r="F147" s="297">
        <v>1</v>
      </c>
      <c r="G147" s="298">
        <v>0</v>
      </c>
      <c r="H147" s="283">
        <v>1</v>
      </c>
      <c r="I147" t="str">
        <f t="shared" si="2"/>
        <v>1</v>
      </c>
    </row>
    <row r="148" spans="1:9">
      <c r="A148" s="365" t="s">
        <v>194</v>
      </c>
      <c r="B148" s="293">
        <v>1</v>
      </c>
      <c r="C148" s="294">
        <v>1</v>
      </c>
      <c r="D148" s="295">
        <v>0</v>
      </c>
      <c r="E148" s="296">
        <v>0</v>
      </c>
      <c r="F148" s="297">
        <v>1</v>
      </c>
      <c r="G148" s="298">
        <v>1</v>
      </c>
      <c r="H148" s="283">
        <v>0</v>
      </c>
      <c r="I148" t="str">
        <f t="shared" si="2"/>
        <v>1</v>
      </c>
    </row>
    <row r="149" spans="1:9">
      <c r="A149" s="365" t="s">
        <v>195</v>
      </c>
      <c r="B149" s="293">
        <v>0</v>
      </c>
      <c r="C149" s="294">
        <v>1</v>
      </c>
      <c r="D149" s="295">
        <v>0</v>
      </c>
      <c r="E149" s="296">
        <v>0</v>
      </c>
      <c r="F149" s="297">
        <v>1</v>
      </c>
      <c r="G149" s="298">
        <v>1</v>
      </c>
      <c r="H149" s="283">
        <v>0</v>
      </c>
      <c r="I149" t="str">
        <f t="shared" si="2"/>
        <v>1</v>
      </c>
    </row>
    <row r="150" spans="1:9">
      <c r="A150" s="367" t="s">
        <v>196</v>
      </c>
      <c r="B150" s="293">
        <v>0</v>
      </c>
      <c r="C150" s="294">
        <v>0</v>
      </c>
      <c r="D150" s="295">
        <v>0</v>
      </c>
      <c r="E150" s="296">
        <v>0</v>
      </c>
      <c r="F150" s="297">
        <v>1</v>
      </c>
      <c r="G150" s="298">
        <v>0</v>
      </c>
      <c r="H150" s="283">
        <v>0</v>
      </c>
      <c r="I150" t="str">
        <f t="shared" si="2"/>
        <v>1</v>
      </c>
    </row>
    <row r="151" spans="1:9">
      <c r="A151" s="365" t="s">
        <v>197</v>
      </c>
      <c r="B151" s="293">
        <v>0</v>
      </c>
      <c r="C151" s="294">
        <v>0</v>
      </c>
      <c r="D151" s="295">
        <v>0</v>
      </c>
      <c r="E151" s="296">
        <v>0</v>
      </c>
      <c r="F151" s="297">
        <v>0</v>
      </c>
      <c r="G151" s="298">
        <v>0</v>
      </c>
      <c r="H151" s="283">
        <v>0</v>
      </c>
      <c r="I151" t="str">
        <f t="shared" si="2"/>
        <v/>
      </c>
    </row>
    <row r="152" spans="1:9">
      <c r="A152" s="365" t="s">
        <v>198</v>
      </c>
      <c r="B152" s="293">
        <v>0</v>
      </c>
      <c r="C152" s="294">
        <v>1</v>
      </c>
      <c r="D152" s="295">
        <v>0</v>
      </c>
      <c r="E152" s="296">
        <v>1</v>
      </c>
      <c r="F152" s="297">
        <v>0</v>
      </c>
      <c r="G152" s="298">
        <v>1</v>
      </c>
      <c r="H152" s="283">
        <v>0</v>
      </c>
      <c r="I152" t="str">
        <f t="shared" si="2"/>
        <v>1</v>
      </c>
    </row>
    <row r="153" spans="1:9">
      <c r="A153" s="365" t="s">
        <v>199</v>
      </c>
      <c r="B153" s="293">
        <v>0</v>
      </c>
      <c r="C153" s="294">
        <v>0</v>
      </c>
      <c r="D153" s="295">
        <v>0</v>
      </c>
      <c r="E153" s="296">
        <v>0</v>
      </c>
      <c r="F153" s="297">
        <v>0</v>
      </c>
      <c r="G153" s="298">
        <v>0</v>
      </c>
      <c r="H153" s="283">
        <v>0</v>
      </c>
      <c r="I153" t="str">
        <f t="shared" si="2"/>
        <v/>
      </c>
    </row>
    <row r="154" spans="1:9">
      <c r="A154" s="365" t="s">
        <v>200</v>
      </c>
      <c r="B154" s="293">
        <v>0</v>
      </c>
      <c r="C154" s="294">
        <v>0</v>
      </c>
      <c r="D154" s="295">
        <v>0</v>
      </c>
      <c r="E154" s="296">
        <v>0</v>
      </c>
      <c r="F154" s="297">
        <v>1</v>
      </c>
      <c r="G154" s="298">
        <v>1</v>
      </c>
      <c r="H154" s="283">
        <v>0</v>
      </c>
      <c r="I154" t="str">
        <f t="shared" si="2"/>
        <v>1</v>
      </c>
    </row>
    <row r="155" spans="1:9">
      <c r="A155" s="365" t="s">
        <v>201</v>
      </c>
      <c r="B155" s="293">
        <v>0</v>
      </c>
      <c r="C155" s="294">
        <v>0</v>
      </c>
      <c r="D155" s="295">
        <v>0</v>
      </c>
      <c r="E155" s="296">
        <v>0</v>
      </c>
      <c r="F155" s="297">
        <v>0</v>
      </c>
      <c r="G155" s="298">
        <v>0</v>
      </c>
      <c r="H155" s="283">
        <v>0</v>
      </c>
      <c r="I155" t="str">
        <f t="shared" si="2"/>
        <v/>
      </c>
    </row>
    <row r="156" spans="1:9">
      <c r="A156" s="365" t="s">
        <v>202</v>
      </c>
      <c r="B156" s="293">
        <v>0</v>
      </c>
      <c r="C156" s="294">
        <v>1</v>
      </c>
      <c r="D156" s="295">
        <v>0</v>
      </c>
      <c r="E156" s="296">
        <v>0</v>
      </c>
      <c r="F156" s="297">
        <v>1</v>
      </c>
      <c r="G156" s="298">
        <v>0</v>
      </c>
      <c r="H156" s="283">
        <v>0</v>
      </c>
      <c r="I156" t="str">
        <f t="shared" si="2"/>
        <v>1</v>
      </c>
    </row>
    <row r="157" spans="1:9">
      <c r="A157" s="365" t="s">
        <v>203</v>
      </c>
      <c r="B157" s="293">
        <v>0</v>
      </c>
      <c r="C157" s="294">
        <v>0</v>
      </c>
      <c r="D157" s="295">
        <v>0</v>
      </c>
      <c r="E157" s="296">
        <v>1</v>
      </c>
      <c r="F157" s="297">
        <v>0</v>
      </c>
      <c r="G157" s="298">
        <v>0</v>
      </c>
      <c r="H157" s="283">
        <v>0</v>
      </c>
      <c r="I157" t="str">
        <f t="shared" si="2"/>
        <v/>
      </c>
    </row>
    <row r="158" spans="1:9">
      <c r="A158" s="365" t="s">
        <v>204</v>
      </c>
      <c r="B158" s="293">
        <v>0</v>
      </c>
      <c r="C158" s="294">
        <v>1</v>
      </c>
      <c r="D158" s="295">
        <v>0</v>
      </c>
      <c r="E158" s="296">
        <v>0</v>
      </c>
      <c r="F158" s="297">
        <v>1</v>
      </c>
      <c r="G158" s="298">
        <v>1</v>
      </c>
      <c r="H158" s="283">
        <v>0</v>
      </c>
      <c r="I158" t="str">
        <f t="shared" si="2"/>
        <v>1</v>
      </c>
    </row>
    <row r="159" spans="1:9">
      <c r="A159" s="365" t="s">
        <v>205</v>
      </c>
      <c r="B159" s="293">
        <v>0</v>
      </c>
      <c r="C159" s="294">
        <v>0</v>
      </c>
      <c r="D159" s="295">
        <v>0</v>
      </c>
      <c r="E159" s="296">
        <v>0</v>
      </c>
      <c r="F159" s="297">
        <v>0</v>
      </c>
      <c r="G159" s="298">
        <v>0</v>
      </c>
      <c r="H159" s="283">
        <v>0</v>
      </c>
      <c r="I159" t="str">
        <f t="shared" si="2"/>
        <v/>
      </c>
    </row>
    <row r="160" spans="1:9">
      <c r="A160" s="365" t="s">
        <v>206</v>
      </c>
      <c r="B160" s="293">
        <v>0</v>
      </c>
      <c r="C160" s="294">
        <v>1</v>
      </c>
      <c r="D160" s="295">
        <v>0</v>
      </c>
      <c r="E160" s="296">
        <v>0</v>
      </c>
      <c r="F160" s="297">
        <v>0</v>
      </c>
      <c r="G160" s="298">
        <v>1</v>
      </c>
      <c r="H160" s="283">
        <v>0</v>
      </c>
      <c r="I160" t="str">
        <f t="shared" si="2"/>
        <v>1</v>
      </c>
    </row>
    <row r="161" spans="1:9">
      <c r="A161" s="365" t="s">
        <v>207</v>
      </c>
      <c r="B161" s="293">
        <v>1</v>
      </c>
      <c r="C161" s="294">
        <v>0</v>
      </c>
      <c r="D161" s="295">
        <v>0</v>
      </c>
      <c r="E161" s="296">
        <v>1</v>
      </c>
      <c r="F161" s="297">
        <v>0</v>
      </c>
      <c r="G161" s="298">
        <v>0</v>
      </c>
      <c r="H161" s="283">
        <v>0</v>
      </c>
      <c r="I161" t="str">
        <f t="shared" si="2"/>
        <v/>
      </c>
    </row>
    <row r="162" spans="1:9">
      <c r="A162" s="365" t="s">
        <v>208</v>
      </c>
      <c r="B162" s="293">
        <v>0</v>
      </c>
      <c r="C162" s="294">
        <v>1</v>
      </c>
      <c r="D162" s="295">
        <v>0</v>
      </c>
      <c r="E162" s="296">
        <v>0</v>
      </c>
      <c r="F162" s="297">
        <v>1</v>
      </c>
      <c r="G162" s="298">
        <v>1</v>
      </c>
      <c r="H162" s="283">
        <v>0</v>
      </c>
      <c r="I162" t="str">
        <f t="shared" si="2"/>
        <v>1</v>
      </c>
    </row>
    <row r="163" spans="1:9">
      <c r="A163" s="365" t="s">
        <v>209</v>
      </c>
      <c r="B163" s="293">
        <v>0</v>
      </c>
      <c r="C163" s="294">
        <v>0</v>
      </c>
      <c r="D163" s="295">
        <v>0</v>
      </c>
      <c r="E163" s="296">
        <v>0</v>
      </c>
      <c r="F163" s="297">
        <v>0</v>
      </c>
      <c r="G163" s="298">
        <v>0</v>
      </c>
      <c r="H163" s="283">
        <v>0</v>
      </c>
      <c r="I163" t="str">
        <f t="shared" si="2"/>
        <v/>
      </c>
    </row>
    <row r="164" spans="1:9">
      <c r="A164" s="365" t="s">
        <v>210</v>
      </c>
      <c r="B164" s="293">
        <v>1</v>
      </c>
      <c r="C164" s="294">
        <v>0</v>
      </c>
      <c r="D164" s="295">
        <v>0</v>
      </c>
      <c r="E164" s="296">
        <v>0</v>
      </c>
      <c r="F164" s="297">
        <v>1</v>
      </c>
      <c r="G164" s="298">
        <v>0</v>
      </c>
      <c r="H164" s="283">
        <v>0</v>
      </c>
      <c r="I164" t="str">
        <f t="shared" si="2"/>
        <v>1</v>
      </c>
    </row>
    <row r="165" spans="1:9">
      <c r="A165" s="365" t="s">
        <v>211</v>
      </c>
      <c r="B165" s="293">
        <v>0</v>
      </c>
      <c r="C165" s="294">
        <v>0</v>
      </c>
      <c r="D165" s="295">
        <v>0</v>
      </c>
      <c r="E165" s="296">
        <v>1</v>
      </c>
      <c r="F165" s="297">
        <v>0</v>
      </c>
      <c r="G165" s="298">
        <v>0</v>
      </c>
      <c r="H165" s="283">
        <v>0</v>
      </c>
      <c r="I165" t="str">
        <f t="shared" si="2"/>
        <v/>
      </c>
    </row>
    <row r="166" spans="1:9">
      <c r="A166" s="365" t="s">
        <v>212</v>
      </c>
      <c r="B166" s="293">
        <v>0</v>
      </c>
      <c r="C166" s="294">
        <v>0</v>
      </c>
      <c r="D166" s="295">
        <v>1</v>
      </c>
      <c r="E166" s="296">
        <v>0</v>
      </c>
      <c r="F166" s="297">
        <v>0</v>
      </c>
      <c r="G166" s="298">
        <v>0</v>
      </c>
      <c r="H166" s="283">
        <v>0</v>
      </c>
      <c r="I166" t="str">
        <f t="shared" si="2"/>
        <v/>
      </c>
    </row>
    <row r="167" spans="1:9">
      <c r="A167" s="365" t="s">
        <v>213</v>
      </c>
      <c r="B167" s="293">
        <v>0</v>
      </c>
      <c r="C167" s="294">
        <v>0</v>
      </c>
      <c r="D167" s="295">
        <v>1</v>
      </c>
      <c r="E167" s="296">
        <v>0</v>
      </c>
      <c r="F167" s="297">
        <v>0</v>
      </c>
      <c r="G167" s="298">
        <v>0</v>
      </c>
      <c r="H167" s="283">
        <v>0</v>
      </c>
      <c r="I167" t="str">
        <f t="shared" si="2"/>
        <v/>
      </c>
    </row>
    <row r="168" spans="1:9">
      <c r="A168" s="365" t="s">
        <v>214</v>
      </c>
      <c r="B168" s="293">
        <v>0</v>
      </c>
      <c r="C168" s="294">
        <v>0</v>
      </c>
      <c r="D168" s="295">
        <v>0</v>
      </c>
      <c r="E168" s="296">
        <v>1</v>
      </c>
      <c r="F168" s="297">
        <v>0</v>
      </c>
      <c r="G168" s="298">
        <v>0</v>
      </c>
      <c r="H168" s="283">
        <v>0</v>
      </c>
      <c r="I168" t="str">
        <f t="shared" si="2"/>
        <v/>
      </c>
    </row>
    <row r="169" spans="1:9">
      <c r="A169" s="365" t="s">
        <v>215</v>
      </c>
      <c r="B169" s="293">
        <v>0</v>
      </c>
      <c r="C169" s="294">
        <v>0</v>
      </c>
      <c r="D169" s="295">
        <v>0</v>
      </c>
      <c r="E169" s="296">
        <v>0</v>
      </c>
      <c r="F169" s="297">
        <v>1</v>
      </c>
      <c r="G169" s="298">
        <v>0</v>
      </c>
      <c r="H169" s="283">
        <v>0</v>
      </c>
      <c r="I169" t="str">
        <f t="shared" si="2"/>
        <v>1</v>
      </c>
    </row>
    <row r="170" spans="1:9">
      <c r="A170" s="365" t="s">
        <v>216</v>
      </c>
      <c r="B170" s="293">
        <v>0</v>
      </c>
      <c r="C170" s="294">
        <v>0</v>
      </c>
      <c r="D170" s="295">
        <v>0</v>
      </c>
      <c r="E170" s="296">
        <v>0</v>
      </c>
      <c r="F170" s="297">
        <v>0</v>
      </c>
      <c r="G170" s="298">
        <v>0</v>
      </c>
      <c r="H170" s="283">
        <v>0</v>
      </c>
      <c r="I170" t="str">
        <f t="shared" si="2"/>
        <v/>
      </c>
    </row>
    <row r="171" spans="1:9">
      <c r="A171" s="365" t="s">
        <v>217</v>
      </c>
      <c r="B171" s="293">
        <v>0</v>
      </c>
      <c r="C171" s="294">
        <v>0</v>
      </c>
      <c r="D171" s="295">
        <v>0</v>
      </c>
      <c r="E171" s="296">
        <v>1</v>
      </c>
      <c r="F171" s="297">
        <v>0</v>
      </c>
      <c r="G171" s="298">
        <v>0</v>
      </c>
      <c r="H171" s="283">
        <v>0</v>
      </c>
      <c r="I171" t="str">
        <f t="shared" si="2"/>
        <v/>
      </c>
    </row>
    <row r="172" spans="1:9">
      <c r="A172" s="365" t="s">
        <v>218</v>
      </c>
      <c r="B172" s="293">
        <v>0</v>
      </c>
      <c r="C172" s="294">
        <v>0</v>
      </c>
      <c r="D172" s="295">
        <v>0</v>
      </c>
      <c r="E172" s="296">
        <v>0</v>
      </c>
      <c r="F172" s="297">
        <v>1</v>
      </c>
      <c r="G172" s="298">
        <v>1</v>
      </c>
      <c r="H172" s="283">
        <v>0</v>
      </c>
      <c r="I172" t="str">
        <f t="shared" si="2"/>
        <v>1</v>
      </c>
    </row>
    <row r="173" spans="1:9">
      <c r="A173" s="365" t="s">
        <v>219</v>
      </c>
      <c r="B173" s="293">
        <v>0</v>
      </c>
      <c r="C173" s="294">
        <v>0</v>
      </c>
      <c r="D173" s="295">
        <v>0</v>
      </c>
      <c r="E173" s="296">
        <v>0</v>
      </c>
      <c r="F173" s="297">
        <v>1</v>
      </c>
      <c r="G173" s="298">
        <v>0</v>
      </c>
      <c r="H173" s="283">
        <v>0</v>
      </c>
      <c r="I173" t="str">
        <f t="shared" si="2"/>
        <v>1</v>
      </c>
    </row>
    <row r="174" spans="1:9">
      <c r="A174" s="365" t="s">
        <v>220</v>
      </c>
      <c r="B174" s="293">
        <v>0</v>
      </c>
      <c r="C174" s="294">
        <v>0</v>
      </c>
      <c r="D174" s="295">
        <v>0</v>
      </c>
      <c r="E174" s="296">
        <v>1</v>
      </c>
      <c r="F174" s="297">
        <v>0</v>
      </c>
      <c r="G174" s="298">
        <v>1</v>
      </c>
      <c r="H174" s="283">
        <v>0</v>
      </c>
      <c r="I174" t="str">
        <f t="shared" si="2"/>
        <v>1</v>
      </c>
    </row>
    <row r="175" spans="1:9">
      <c r="A175" s="365" t="s">
        <v>221</v>
      </c>
      <c r="B175" s="293">
        <v>0</v>
      </c>
      <c r="C175" s="294">
        <v>0</v>
      </c>
      <c r="D175" s="295">
        <v>0</v>
      </c>
      <c r="E175" s="296">
        <v>1</v>
      </c>
      <c r="F175" s="297">
        <v>0</v>
      </c>
      <c r="G175" s="298">
        <v>0</v>
      </c>
      <c r="H175" s="283">
        <v>0</v>
      </c>
      <c r="I175" t="str">
        <f t="shared" si="2"/>
        <v/>
      </c>
    </row>
    <row r="176" spans="1:9">
      <c r="A176" s="365" t="s">
        <v>222</v>
      </c>
      <c r="B176" s="293">
        <v>0</v>
      </c>
      <c r="C176" s="294">
        <v>1</v>
      </c>
      <c r="D176" s="295">
        <v>0</v>
      </c>
      <c r="E176" s="296">
        <v>0</v>
      </c>
      <c r="F176" s="297">
        <v>0</v>
      </c>
      <c r="G176" s="298">
        <v>1</v>
      </c>
      <c r="H176" s="283">
        <v>0</v>
      </c>
      <c r="I176" t="str">
        <f t="shared" si="2"/>
        <v>1</v>
      </c>
    </row>
    <row r="177" spans="1:9">
      <c r="A177" s="365" t="s">
        <v>223</v>
      </c>
      <c r="B177" s="293">
        <v>1</v>
      </c>
      <c r="C177" s="294">
        <v>1</v>
      </c>
      <c r="D177" s="295">
        <v>0</v>
      </c>
      <c r="E177" s="296">
        <v>0</v>
      </c>
      <c r="F177" s="297">
        <v>1</v>
      </c>
      <c r="G177" s="298">
        <v>1</v>
      </c>
      <c r="H177" s="283">
        <v>0</v>
      </c>
      <c r="I177" t="str">
        <f t="shared" si="2"/>
        <v>1</v>
      </c>
    </row>
    <row r="178" spans="1:9">
      <c r="A178" s="365" t="s">
        <v>224</v>
      </c>
      <c r="B178" s="293">
        <v>0</v>
      </c>
      <c r="C178" s="294">
        <v>0</v>
      </c>
      <c r="D178" s="295">
        <v>0</v>
      </c>
      <c r="E178" s="296">
        <v>0</v>
      </c>
      <c r="F178" s="297">
        <v>1</v>
      </c>
      <c r="G178" s="298">
        <v>0</v>
      </c>
      <c r="H178" s="283">
        <v>0</v>
      </c>
      <c r="I178" t="str">
        <f t="shared" si="2"/>
        <v>1</v>
      </c>
    </row>
    <row r="179" spans="1:9">
      <c r="A179" s="365" t="s">
        <v>225</v>
      </c>
      <c r="B179" s="293">
        <v>1</v>
      </c>
      <c r="C179" s="294">
        <v>0</v>
      </c>
      <c r="D179" s="295">
        <v>0</v>
      </c>
      <c r="E179" s="296">
        <v>0</v>
      </c>
      <c r="F179" s="297">
        <v>1</v>
      </c>
      <c r="G179" s="298">
        <v>1</v>
      </c>
      <c r="H179" s="283">
        <v>0</v>
      </c>
      <c r="I179" t="str">
        <f t="shared" si="2"/>
        <v>1</v>
      </c>
    </row>
    <row r="180" spans="1:9">
      <c r="A180" s="365" t="s">
        <v>226</v>
      </c>
      <c r="B180" s="293">
        <v>0</v>
      </c>
      <c r="C180" s="294">
        <v>0</v>
      </c>
      <c r="D180" s="295">
        <v>0</v>
      </c>
      <c r="E180" s="296">
        <v>1</v>
      </c>
      <c r="F180" s="297">
        <v>0</v>
      </c>
      <c r="G180" s="298">
        <v>0</v>
      </c>
      <c r="H180" s="283">
        <v>0</v>
      </c>
      <c r="I180" t="str">
        <f t="shared" si="2"/>
        <v/>
      </c>
    </row>
    <row r="181" spans="1:9">
      <c r="A181" s="365" t="s">
        <v>227</v>
      </c>
      <c r="B181" s="293">
        <v>1</v>
      </c>
      <c r="C181" s="294">
        <v>0</v>
      </c>
      <c r="D181" s="295">
        <v>0</v>
      </c>
      <c r="E181" s="296">
        <v>0</v>
      </c>
      <c r="F181" s="297">
        <v>1</v>
      </c>
      <c r="G181" s="298">
        <v>1</v>
      </c>
      <c r="H181" s="283">
        <v>0</v>
      </c>
      <c r="I181" t="str">
        <f t="shared" si="2"/>
        <v>1</v>
      </c>
    </row>
    <row r="182" spans="1:9">
      <c r="A182" s="365" t="s">
        <v>228</v>
      </c>
      <c r="B182" s="293">
        <v>0</v>
      </c>
      <c r="C182" s="294">
        <v>0</v>
      </c>
      <c r="D182" s="295">
        <v>0</v>
      </c>
      <c r="E182" s="296">
        <v>1</v>
      </c>
      <c r="F182" s="297">
        <v>0</v>
      </c>
      <c r="G182" s="298">
        <v>1</v>
      </c>
      <c r="H182" s="283">
        <v>0</v>
      </c>
      <c r="I182" t="str">
        <f t="shared" si="2"/>
        <v>1</v>
      </c>
    </row>
    <row r="183" spans="1:9">
      <c r="A183" s="365" t="s">
        <v>229</v>
      </c>
      <c r="B183" s="293">
        <v>0</v>
      </c>
      <c r="C183" s="294">
        <v>0</v>
      </c>
      <c r="D183" s="295">
        <v>0</v>
      </c>
      <c r="E183" s="296">
        <v>0</v>
      </c>
      <c r="F183" s="297">
        <v>1</v>
      </c>
      <c r="G183" s="298">
        <v>1</v>
      </c>
      <c r="H183" s="283">
        <v>0</v>
      </c>
      <c r="I183" t="str">
        <f t="shared" si="2"/>
        <v>1</v>
      </c>
    </row>
    <row r="184" spans="1:9">
      <c r="A184" s="365" t="s">
        <v>230</v>
      </c>
      <c r="B184" s="293">
        <v>0</v>
      </c>
      <c r="C184" s="294">
        <v>0</v>
      </c>
      <c r="D184" s="295">
        <v>0</v>
      </c>
      <c r="E184" s="296">
        <v>0</v>
      </c>
      <c r="F184" s="297">
        <v>0</v>
      </c>
      <c r="G184" s="298">
        <v>0</v>
      </c>
      <c r="H184" s="283">
        <v>0</v>
      </c>
      <c r="I184" t="str">
        <f t="shared" si="2"/>
        <v/>
      </c>
    </row>
    <row r="185" spans="1:9">
      <c r="A185" s="365" t="s">
        <v>231</v>
      </c>
      <c r="B185" s="293">
        <v>1</v>
      </c>
      <c r="C185" s="294">
        <v>0</v>
      </c>
      <c r="D185" s="295">
        <v>0</v>
      </c>
      <c r="E185" s="296">
        <v>0</v>
      </c>
      <c r="F185" s="297">
        <v>1</v>
      </c>
      <c r="G185" s="298">
        <v>0</v>
      </c>
      <c r="H185" s="283">
        <v>0</v>
      </c>
      <c r="I185" t="str">
        <f t="shared" si="2"/>
        <v>1</v>
      </c>
    </row>
    <row r="186" spans="1:9">
      <c r="A186" s="365" t="s">
        <v>232</v>
      </c>
      <c r="B186" s="293">
        <v>1</v>
      </c>
      <c r="C186" s="294">
        <v>1</v>
      </c>
      <c r="D186" s="295">
        <v>0</v>
      </c>
      <c r="E186" s="296">
        <v>0</v>
      </c>
      <c r="F186" s="297">
        <v>1</v>
      </c>
      <c r="G186" s="298">
        <v>0</v>
      </c>
      <c r="H186" s="283">
        <v>1</v>
      </c>
      <c r="I186" t="str">
        <f t="shared" si="2"/>
        <v>1</v>
      </c>
    </row>
    <row r="187" spans="1:9">
      <c r="A187" s="368" t="s">
        <v>233</v>
      </c>
      <c r="B187" s="293">
        <v>1</v>
      </c>
      <c r="C187" s="294">
        <v>0</v>
      </c>
      <c r="D187" s="295">
        <v>0</v>
      </c>
      <c r="E187" s="296">
        <v>0</v>
      </c>
      <c r="F187" s="297">
        <v>1</v>
      </c>
      <c r="G187" s="298">
        <v>1</v>
      </c>
      <c r="H187" s="283">
        <v>0</v>
      </c>
      <c r="I187" t="str">
        <f t="shared" si="2"/>
        <v>1</v>
      </c>
    </row>
    <row r="188" spans="1:9">
      <c r="A188" s="365" t="s">
        <v>234</v>
      </c>
      <c r="B188" s="293">
        <v>0</v>
      </c>
      <c r="C188" s="294">
        <v>0</v>
      </c>
      <c r="D188" s="295">
        <v>0</v>
      </c>
      <c r="E188" s="296">
        <v>0</v>
      </c>
      <c r="F188" s="297">
        <v>0</v>
      </c>
      <c r="G188" s="298">
        <v>0</v>
      </c>
      <c r="H188" s="283">
        <v>0</v>
      </c>
      <c r="I188" t="str">
        <f t="shared" si="2"/>
        <v/>
      </c>
    </row>
    <row r="189" spans="1:9">
      <c r="A189" s="365" t="s">
        <v>235</v>
      </c>
      <c r="B189" s="293">
        <v>0</v>
      </c>
      <c r="C189" s="294">
        <v>0</v>
      </c>
      <c r="D189" s="295">
        <v>0</v>
      </c>
      <c r="E189" s="296">
        <v>0</v>
      </c>
      <c r="F189" s="297">
        <v>1</v>
      </c>
      <c r="G189" s="298">
        <v>1</v>
      </c>
      <c r="H189" s="283">
        <v>0</v>
      </c>
      <c r="I189" t="str">
        <f t="shared" si="2"/>
        <v>1</v>
      </c>
    </row>
    <row r="190" spans="1:9">
      <c r="A190" s="365" t="s">
        <v>236</v>
      </c>
      <c r="B190" s="293">
        <v>0</v>
      </c>
      <c r="C190" s="294">
        <v>1</v>
      </c>
      <c r="D190" s="295">
        <v>0</v>
      </c>
      <c r="E190" s="296">
        <v>0</v>
      </c>
      <c r="F190" s="297">
        <v>1</v>
      </c>
      <c r="G190" s="298">
        <v>0</v>
      </c>
      <c r="H190" s="283">
        <v>0</v>
      </c>
      <c r="I190" t="str">
        <f t="shared" si="2"/>
        <v>1</v>
      </c>
    </row>
    <row r="191" spans="1:9">
      <c r="A191" s="365" t="s">
        <v>237</v>
      </c>
      <c r="B191" s="293">
        <v>0</v>
      </c>
      <c r="C191" s="294">
        <v>0</v>
      </c>
      <c r="D191" s="295">
        <v>0</v>
      </c>
      <c r="E191" s="296">
        <v>0</v>
      </c>
      <c r="F191" s="297">
        <v>1</v>
      </c>
      <c r="G191" s="298">
        <v>0</v>
      </c>
      <c r="H191" s="283">
        <v>0</v>
      </c>
      <c r="I191" t="str">
        <f t="shared" si="2"/>
        <v>1</v>
      </c>
    </row>
    <row r="192" spans="1:9">
      <c r="A192" s="365" t="s">
        <v>238</v>
      </c>
      <c r="B192" s="293">
        <v>0</v>
      </c>
      <c r="C192" s="294">
        <v>0</v>
      </c>
      <c r="D192" s="295">
        <v>0</v>
      </c>
      <c r="E192" s="296">
        <v>0</v>
      </c>
      <c r="F192" s="297">
        <v>1</v>
      </c>
      <c r="G192" s="298">
        <v>1</v>
      </c>
      <c r="H192" s="283">
        <v>0</v>
      </c>
      <c r="I192" t="str">
        <f t="shared" si="2"/>
        <v>1</v>
      </c>
    </row>
    <row r="193" spans="1:9">
      <c r="A193" s="365" t="s">
        <v>239</v>
      </c>
      <c r="B193" s="293">
        <v>0</v>
      </c>
      <c r="C193" s="294">
        <v>0</v>
      </c>
      <c r="D193" s="295">
        <v>0</v>
      </c>
      <c r="E193" s="296">
        <v>1</v>
      </c>
      <c r="F193" s="297">
        <v>0</v>
      </c>
      <c r="G193" s="298">
        <v>0</v>
      </c>
      <c r="H193" s="283">
        <v>0</v>
      </c>
      <c r="I193" t="str">
        <f t="shared" si="2"/>
        <v/>
      </c>
    </row>
    <row r="194" spans="1:9">
      <c r="A194" s="365" t="s">
        <v>240</v>
      </c>
      <c r="B194" s="293">
        <v>0</v>
      </c>
      <c r="C194" s="294">
        <v>0</v>
      </c>
      <c r="D194" s="295">
        <v>0</v>
      </c>
      <c r="E194" s="296">
        <v>0</v>
      </c>
      <c r="F194" s="297">
        <v>1</v>
      </c>
      <c r="G194" s="298">
        <v>1</v>
      </c>
      <c r="H194" s="283">
        <v>0</v>
      </c>
      <c r="I194" t="str">
        <f t="shared" si="2"/>
        <v>1</v>
      </c>
    </row>
    <row r="195" spans="1:9">
      <c r="A195" s="366" t="s">
        <v>241</v>
      </c>
      <c r="B195" s="300">
        <v>0</v>
      </c>
      <c r="C195" s="301">
        <v>0</v>
      </c>
      <c r="D195" s="295">
        <v>0</v>
      </c>
      <c r="E195" s="302">
        <v>1</v>
      </c>
      <c r="F195" s="303">
        <v>0</v>
      </c>
      <c r="G195" s="304">
        <v>0</v>
      </c>
      <c r="H195" s="299">
        <v>0</v>
      </c>
      <c r="I195" t="str">
        <f t="shared" ref="I195:I258" si="3">IF(OR(F195=1,G195=1,C195=1),"1","")</f>
        <v/>
      </c>
    </row>
    <row r="196" spans="1:9">
      <c r="A196" s="365" t="s">
        <v>242</v>
      </c>
      <c r="B196" s="293">
        <v>0</v>
      </c>
      <c r="C196" s="294">
        <v>0</v>
      </c>
      <c r="D196" s="295">
        <v>0</v>
      </c>
      <c r="E196" s="296">
        <v>0</v>
      </c>
      <c r="F196" s="297">
        <v>1</v>
      </c>
      <c r="G196" s="298">
        <v>0</v>
      </c>
      <c r="H196" s="283">
        <v>0</v>
      </c>
      <c r="I196" t="str">
        <f t="shared" si="3"/>
        <v>1</v>
      </c>
    </row>
    <row r="197" spans="1:9">
      <c r="A197" s="365" t="s">
        <v>243</v>
      </c>
      <c r="B197" s="293">
        <v>0</v>
      </c>
      <c r="C197" s="294">
        <v>0</v>
      </c>
      <c r="D197" s="295">
        <v>0</v>
      </c>
      <c r="E197" s="296">
        <v>1</v>
      </c>
      <c r="F197" s="297">
        <v>0</v>
      </c>
      <c r="G197" s="298">
        <v>0</v>
      </c>
      <c r="H197" s="283">
        <v>0</v>
      </c>
      <c r="I197" t="str">
        <f t="shared" si="3"/>
        <v/>
      </c>
    </row>
    <row r="198" spans="1:9">
      <c r="A198" s="365" t="s">
        <v>244</v>
      </c>
      <c r="B198" s="293">
        <v>0</v>
      </c>
      <c r="C198" s="294">
        <v>1</v>
      </c>
      <c r="D198" s="295">
        <v>0</v>
      </c>
      <c r="E198" s="296">
        <v>0</v>
      </c>
      <c r="F198" s="297">
        <v>1</v>
      </c>
      <c r="G198" s="298">
        <v>0</v>
      </c>
      <c r="H198" s="283">
        <v>0</v>
      </c>
      <c r="I198" t="str">
        <f t="shared" si="3"/>
        <v>1</v>
      </c>
    </row>
    <row r="199" spans="1:9">
      <c r="A199" s="365" t="s">
        <v>245</v>
      </c>
      <c r="B199" s="293">
        <v>0</v>
      </c>
      <c r="C199" s="294">
        <v>0</v>
      </c>
      <c r="D199" s="295">
        <v>0</v>
      </c>
      <c r="E199" s="296">
        <v>1</v>
      </c>
      <c r="F199" s="297">
        <v>0</v>
      </c>
      <c r="G199" s="298">
        <v>1</v>
      </c>
      <c r="H199" s="283">
        <v>0</v>
      </c>
      <c r="I199" t="str">
        <f t="shared" si="3"/>
        <v>1</v>
      </c>
    </row>
    <row r="200" spans="1:9">
      <c r="A200" s="365" t="s">
        <v>246</v>
      </c>
      <c r="B200" s="293">
        <v>0</v>
      </c>
      <c r="C200" s="294">
        <v>1</v>
      </c>
      <c r="D200" s="295">
        <v>0</v>
      </c>
      <c r="E200" s="296">
        <v>0</v>
      </c>
      <c r="F200" s="297">
        <v>1</v>
      </c>
      <c r="G200" s="298">
        <v>0</v>
      </c>
      <c r="H200" s="283">
        <v>0</v>
      </c>
      <c r="I200" t="str">
        <f t="shared" si="3"/>
        <v>1</v>
      </c>
    </row>
    <row r="201" spans="1:9">
      <c r="A201" s="365" t="s">
        <v>247</v>
      </c>
      <c r="B201" s="293">
        <v>0</v>
      </c>
      <c r="C201" s="294">
        <v>0</v>
      </c>
      <c r="D201" s="295">
        <v>1</v>
      </c>
      <c r="E201" s="296">
        <v>0</v>
      </c>
      <c r="F201" s="297">
        <v>0</v>
      </c>
      <c r="G201" s="298">
        <v>0</v>
      </c>
      <c r="H201" s="283">
        <v>0</v>
      </c>
      <c r="I201" t="str">
        <f t="shared" si="3"/>
        <v/>
      </c>
    </row>
    <row r="202" spans="1:9">
      <c r="A202" s="365" t="s">
        <v>248</v>
      </c>
      <c r="B202" s="293">
        <v>0</v>
      </c>
      <c r="C202" s="294">
        <v>1</v>
      </c>
      <c r="D202" s="295">
        <v>0</v>
      </c>
      <c r="E202" s="296">
        <v>0</v>
      </c>
      <c r="F202" s="297">
        <v>1</v>
      </c>
      <c r="G202" s="298">
        <v>0</v>
      </c>
      <c r="H202" s="283">
        <v>0</v>
      </c>
      <c r="I202" t="str">
        <f t="shared" si="3"/>
        <v>1</v>
      </c>
    </row>
    <row r="203" spans="1:9">
      <c r="A203" s="365" t="s">
        <v>249</v>
      </c>
      <c r="B203" s="293">
        <v>0</v>
      </c>
      <c r="C203" s="294">
        <v>0</v>
      </c>
      <c r="D203" s="295">
        <v>0</v>
      </c>
      <c r="E203" s="296">
        <v>1</v>
      </c>
      <c r="F203" s="297">
        <v>0</v>
      </c>
      <c r="G203" s="298">
        <v>0</v>
      </c>
      <c r="H203" s="283">
        <v>0</v>
      </c>
      <c r="I203" t="str">
        <f t="shared" si="3"/>
        <v/>
      </c>
    </row>
    <row r="204" spans="1:9">
      <c r="A204" s="365" t="s">
        <v>250</v>
      </c>
      <c r="B204" s="293">
        <v>0</v>
      </c>
      <c r="C204" s="294">
        <v>0</v>
      </c>
      <c r="D204" s="295">
        <v>0</v>
      </c>
      <c r="E204" s="296">
        <v>0</v>
      </c>
      <c r="F204" s="297">
        <v>1</v>
      </c>
      <c r="G204" s="298">
        <v>1</v>
      </c>
      <c r="H204" s="283">
        <v>0</v>
      </c>
      <c r="I204" t="str">
        <f t="shared" si="3"/>
        <v>1</v>
      </c>
    </row>
    <row r="205" spans="1:9">
      <c r="A205" s="365" t="s">
        <v>251</v>
      </c>
      <c r="B205" s="293">
        <v>0</v>
      </c>
      <c r="C205" s="294">
        <v>0</v>
      </c>
      <c r="D205" s="295">
        <v>1</v>
      </c>
      <c r="E205" s="296">
        <v>0</v>
      </c>
      <c r="F205" s="297">
        <v>0</v>
      </c>
      <c r="G205" s="298">
        <v>0</v>
      </c>
      <c r="H205" s="283">
        <v>0</v>
      </c>
      <c r="I205" t="str">
        <f t="shared" si="3"/>
        <v/>
      </c>
    </row>
    <row r="206" spans="1:9">
      <c r="A206" s="365" t="s">
        <v>252</v>
      </c>
      <c r="B206" s="293">
        <v>0</v>
      </c>
      <c r="C206" s="294">
        <v>0</v>
      </c>
      <c r="D206" s="295">
        <v>0</v>
      </c>
      <c r="E206" s="296">
        <v>0</v>
      </c>
      <c r="F206" s="297">
        <v>1</v>
      </c>
      <c r="G206" s="298">
        <v>1</v>
      </c>
      <c r="H206" s="283">
        <v>0</v>
      </c>
      <c r="I206" t="str">
        <f t="shared" si="3"/>
        <v>1</v>
      </c>
    </row>
    <row r="207" spans="1:9">
      <c r="A207" s="365" t="s">
        <v>253</v>
      </c>
      <c r="B207" s="293">
        <v>0</v>
      </c>
      <c r="C207" s="294">
        <v>0</v>
      </c>
      <c r="D207" s="295">
        <v>0</v>
      </c>
      <c r="E207" s="296">
        <v>0</v>
      </c>
      <c r="F207" s="297">
        <v>1</v>
      </c>
      <c r="G207" s="298">
        <v>1</v>
      </c>
      <c r="H207" s="283">
        <v>0</v>
      </c>
      <c r="I207" t="str">
        <f t="shared" si="3"/>
        <v>1</v>
      </c>
    </row>
    <row r="208" spans="1:9">
      <c r="A208" s="365" t="s">
        <v>254</v>
      </c>
      <c r="B208" s="293">
        <v>0</v>
      </c>
      <c r="C208" s="294">
        <v>0</v>
      </c>
      <c r="D208" s="295">
        <v>0</v>
      </c>
      <c r="E208" s="296">
        <v>0</v>
      </c>
      <c r="F208" s="297">
        <v>0</v>
      </c>
      <c r="G208" s="298">
        <v>1</v>
      </c>
      <c r="H208" s="283">
        <v>0</v>
      </c>
      <c r="I208" t="str">
        <f t="shared" si="3"/>
        <v>1</v>
      </c>
    </row>
    <row r="209" spans="1:9">
      <c r="A209" s="365" t="s">
        <v>255</v>
      </c>
      <c r="B209" s="293">
        <v>1</v>
      </c>
      <c r="C209" s="294">
        <v>1</v>
      </c>
      <c r="D209" s="295">
        <v>0</v>
      </c>
      <c r="E209" s="296">
        <v>0</v>
      </c>
      <c r="F209" s="297">
        <v>1</v>
      </c>
      <c r="G209" s="298">
        <v>0</v>
      </c>
      <c r="H209" s="283">
        <v>0</v>
      </c>
      <c r="I209" t="str">
        <f t="shared" si="3"/>
        <v>1</v>
      </c>
    </row>
    <row r="210" spans="1:9">
      <c r="A210" s="365" t="s">
        <v>256</v>
      </c>
      <c r="B210" s="293">
        <v>0</v>
      </c>
      <c r="C210" s="294">
        <v>0</v>
      </c>
      <c r="D210" s="295">
        <v>1</v>
      </c>
      <c r="E210" s="296">
        <v>0</v>
      </c>
      <c r="F210" s="297">
        <v>0</v>
      </c>
      <c r="G210" s="298">
        <v>0</v>
      </c>
      <c r="H210" s="283">
        <v>0</v>
      </c>
      <c r="I210" t="str">
        <f t="shared" si="3"/>
        <v/>
      </c>
    </row>
    <row r="211" spans="1:9">
      <c r="A211" s="365" t="s">
        <v>257</v>
      </c>
      <c r="B211" s="293">
        <v>1</v>
      </c>
      <c r="C211" s="294">
        <v>0</v>
      </c>
      <c r="D211" s="295">
        <v>0</v>
      </c>
      <c r="E211" s="296">
        <v>0</v>
      </c>
      <c r="F211" s="297">
        <v>1</v>
      </c>
      <c r="G211" s="298">
        <v>1</v>
      </c>
      <c r="H211" s="283">
        <v>0</v>
      </c>
      <c r="I211" t="str">
        <f t="shared" si="3"/>
        <v>1</v>
      </c>
    </row>
    <row r="212" spans="1:9">
      <c r="A212" s="365" t="s">
        <v>258</v>
      </c>
      <c r="B212" s="293">
        <v>1</v>
      </c>
      <c r="C212" s="294">
        <v>1</v>
      </c>
      <c r="D212" s="295">
        <v>0</v>
      </c>
      <c r="E212" s="296">
        <v>0</v>
      </c>
      <c r="F212" s="297">
        <v>1</v>
      </c>
      <c r="G212" s="298">
        <v>0</v>
      </c>
      <c r="H212" s="283">
        <v>1</v>
      </c>
      <c r="I212" t="str">
        <f t="shared" si="3"/>
        <v>1</v>
      </c>
    </row>
    <row r="213" spans="1:9">
      <c r="A213" s="365" t="s">
        <v>259</v>
      </c>
      <c r="B213" s="293">
        <v>1</v>
      </c>
      <c r="C213" s="294">
        <v>1</v>
      </c>
      <c r="D213" s="295">
        <v>0</v>
      </c>
      <c r="E213" s="296">
        <v>0</v>
      </c>
      <c r="F213" s="297">
        <v>1</v>
      </c>
      <c r="G213" s="298">
        <v>0</v>
      </c>
      <c r="H213" s="283">
        <v>0</v>
      </c>
      <c r="I213" t="str">
        <f t="shared" si="3"/>
        <v>1</v>
      </c>
    </row>
    <row r="214" spans="1:9">
      <c r="A214" s="365" t="s">
        <v>260</v>
      </c>
      <c r="B214" s="293">
        <v>0</v>
      </c>
      <c r="C214" s="294">
        <v>1</v>
      </c>
      <c r="D214" s="295">
        <v>0</v>
      </c>
      <c r="E214" s="296">
        <v>0</v>
      </c>
      <c r="F214" s="297">
        <v>1</v>
      </c>
      <c r="G214" s="298">
        <v>0</v>
      </c>
      <c r="H214" s="283">
        <v>0</v>
      </c>
      <c r="I214" t="str">
        <f t="shared" si="3"/>
        <v>1</v>
      </c>
    </row>
    <row r="215" spans="1:9">
      <c r="A215" s="365" t="s">
        <v>261</v>
      </c>
      <c r="B215" s="293">
        <v>0</v>
      </c>
      <c r="C215" s="294">
        <v>0</v>
      </c>
      <c r="D215" s="295">
        <v>0</v>
      </c>
      <c r="E215" s="296">
        <v>0</v>
      </c>
      <c r="F215" s="297">
        <v>0</v>
      </c>
      <c r="G215" s="298">
        <v>0</v>
      </c>
      <c r="H215" s="283">
        <v>0</v>
      </c>
      <c r="I215" t="str">
        <f t="shared" si="3"/>
        <v/>
      </c>
    </row>
    <row r="216" spans="1:9">
      <c r="A216" s="365" t="s">
        <v>262</v>
      </c>
      <c r="B216" s="293">
        <v>0</v>
      </c>
      <c r="C216" s="294">
        <v>0</v>
      </c>
      <c r="D216" s="295">
        <v>0</v>
      </c>
      <c r="E216" s="296">
        <v>0</v>
      </c>
      <c r="F216" s="297">
        <v>1</v>
      </c>
      <c r="G216" s="298">
        <v>0</v>
      </c>
      <c r="H216" s="283">
        <v>0</v>
      </c>
      <c r="I216" t="str">
        <f t="shared" si="3"/>
        <v>1</v>
      </c>
    </row>
    <row r="217" spans="1:9">
      <c r="A217" s="365" t="s">
        <v>263</v>
      </c>
      <c r="B217" s="293">
        <v>1</v>
      </c>
      <c r="C217" s="294">
        <v>1</v>
      </c>
      <c r="D217" s="295">
        <v>0</v>
      </c>
      <c r="E217" s="296">
        <v>1</v>
      </c>
      <c r="F217" s="297">
        <v>0</v>
      </c>
      <c r="G217" s="298">
        <v>1</v>
      </c>
      <c r="H217" s="283">
        <v>0</v>
      </c>
      <c r="I217" t="str">
        <f t="shared" si="3"/>
        <v>1</v>
      </c>
    </row>
    <row r="218" spans="1:9">
      <c r="A218" s="365" t="s">
        <v>264</v>
      </c>
      <c r="B218" s="293">
        <v>0</v>
      </c>
      <c r="C218" s="294">
        <v>1</v>
      </c>
      <c r="D218" s="295">
        <v>0</v>
      </c>
      <c r="E218" s="296">
        <v>0</v>
      </c>
      <c r="F218" s="297">
        <v>1</v>
      </c>
      <c r="G218" s="298">
        <v>0</v>
      </c>
      <c r="H218" s="283">
        <v>0</v>
      </c>
      <c r="I218" t="str">
        <f t="shared" si="3"/>
        <v>1</v>
      </c>
    </row>
    <row r="219" spans="1:9">
      <c r="A219" s="365" t="s">
        <v>265</v>
      </c>
      <c r="B219" s="293">
        <v>0</v>
      </c>
      <c r="C219" s="294">
        <v>1</v>
      </c>
      <c r="D219" s="295">
        <v>0</v>
      </c>
      <c r="E219" s="296">
        <v>0</v>
      </c>
      <c r="F219" s="297">
        <v>1</v>
      </c>
      <c r="G219" s="298">
        <v>1</v>
      </c>
      <c r="H219" s="283">
        <v>0</v>
      </c>
      <c r="I219" t="str">
        <f t="shared" si="3"/>
        <v>1</v>
      </c>
    </row>
    <row r="220" spans="1:9">
      <c r="A220" s="365" t="s">
        <v>266</v>
      </c>
      <c r="B220" s="293">
        <v>0</v>
      </c>
      <c r="C220" s="294">
        <v>0</v>
      </c>
      <c r="D220" s="295">
        <v>0</v>
      </c>
      <c r="E220" s="296">
        <v>0</v>
      </c>
      <c r="F220" s="297">
        <v>1</v>
      </c>
      <c r="G220" s="298">
        <v>0</v>
      </c>
      <c r="H220" s="283">
        <v>0</v>
      </c>
      <c r="I220" t="str">
        <f t="shared" si="3"/>
        <v>1</v>
      </c>
    </row>
    <row r="221" spans="1:9">
      <c r="A221" s="365" t="s">
        <v>267</v>
      </c>
      <c r="B221" s="293">
        <v>1</v>
      </c>
      <c r="C221" s="294">
        <v>1</v>
      </c>
      <c r="D221" s="295">
        <v>0</v>
      </c>
      <c r="E221" s="296">
        <v>0</v>
      </c>
      <c r="F221" s="297">
        <v>1</v>
      </c>
      <c r="G221" s="298">
        <v>1</v>
      </c>
      <c r="H221" s="283">
        <v>0</v>
      </c>
      <c r="I221" t="str">
        <f t="shared" si="3"/>
        <v>1</v>
      </c>
    </row>
    <row r="222" spans="1:9">
      <c r="A222" s="365" t="s">
        <v>268</v>
      </c>
      <c r="B222" s="293">
        <v>0</v>
      </c>
      <c r="C222" s="294">
        <v>0</v>
      </c>
      <c r="D222" s="295">
        <v>1</v>
      </c>
      <c r="E222" s="296">
        <v>0</v>
      </c>
      <c r="F222" s="297">
        <v>0</v>
      </c>
      <c r="G222" s="298">
        <v>0</v>
      </c>
      <c r="H222" s="283">
        <v>0</v>
      </c>
      <c r="I222" t="str">
        <f t="shared" si="3"/>
        <v/>
      </c>
    </row>
    <row r="223" spans="1:9">
      <c r="A223" s="365" t="s">
        <v>269</v>
      </c>
      <c r="B223" s="293">
        <v>0</v>
      </c>
      <c r="C223" s="294">
        <v>0</v>
      </c>
      <c r="D223" s="295">
        <v>0</v>
      </c>
      <c r="E223" s="296">
        <v>0</v>
      </c>
      <c r="F223" s="297">
        <v>1</v>
      </c>
      <c r="G223" s="298">
        <v>1</v>
      </c>
      <c r="H223" s="283">
        <v>0</v>
      </c>
      <c r="I223" t="str">
        <f t="shared" si="3"/>
        <v>1</v>
      </c>
    </row>
    <row r="224" spans="1:9">
      <c r="A224" s="365" t="s">
        <v>270</v>
      </c>
      <c r="B224" s="293">
        <v>0</v>
      </c>
      <c r="C224" s="294">
        <v>0</v>
      </c>
      <c r="D224" s="295">
        <v>0</v>
      </c>
      <c r="E224" s="296">
        <v>0</v>
      </c>
      <c r="F224" s="297">
        <v>0</v>
      </c>
      <c r="G224" s="298">
        <v>0</v>
      </c>
      <c r="H224" s="283">
        <v>0</v>
      </c>
      <c r="I224" t="str">
        <f t="shared" si="3"/>
        <v/>
      </c>
    </row>
    <row r="225" spans="1:9">
      <c r="A225" s="365" t="s">
        <v>271</v>
      </c>
      <c r="B225" s="293">
        <v>0</v>
      </c>
      <c r="C225" s="294">
        <v>0</v>
      </c>
      <c r="D225" s="295">
        <v>0</v>
      </c>
      <c r="E225" s="296">
        <v>0</v>
      </c>
      <c r="F225" s="297">
        <v>1</v>
      </c>
      <c r="G225" s="298">
        <v>1</v>
      </c>
      <c r="H225" s="283">
        <v>0</v>
      </c>
      <c r="I225" t="str">
        <f t="shared" si="3"/>
        <v>1</v>
      </c>
    </row>
    <row r="226" spans="1:9">
      <c r="A226" s="365" t="s">
        <v>272</v>
      </c>
      <c r="B226" s="293">
        <v>0</v>
      </c>
      <c r="C226" s="294">
        <v>0</v>
      </c>
      <c r="D226" s="295">
        <v>0</v>
      </c>
      <c r="E226" s="296">
        <v>0</v>
      </c>
      <c r="F226" s="297">
        <v>1</v>
      </c>
      <c r="G226" s="298">
        <v>1</v>
      </c>
      <c r="H226" s="283">
        <v>0</v>
      </c>
      <c r="I226" t="str">
        <f t="shared" si="3"/>
        <v>1</v>
      </c>
    </row>
    <row r="227" spans="1:9">
      <c r="A227" s="365" t="s">
        <v>273</v>
      </c>
      <c r="B227" s="293">
        <v>0</v>
      </c>
      <c r="C227" s="294">
        <v>1</v>
      </c>
      <c r="D227" s="295">
        <v>0</v>
      </c>
      <c r="E227" s="296">
        <v>0</v>
      </c>
      <c r="F227" s="297">
        <v>1</v>
      </c>
      <c r="G227" s="298">
        <v>1</v>
      </c>
      <c r="H227" s="283">
        <v>0</v>
      </c>
      <c r="I227" t="str">
        <f t="shared" si="3"/>
        <v>1</v>
      </c>
    </row>
    <row r="228" spans="1:9">
      <c r="A228" s="365" t="s">
        <v>274</v>
      </c>
      <c r="B228" s="293">
        <v>0</v>
      </c>
      <c r="C228" s="294">
        <v>0</v>
      </c>
      <c r="D228" s="295">
        <v>0</v>
      </c>
      <c r="E228" s="296">
        <v>0</v>
      </c>
      <c r="F228" s="297">
        <v>0</v>
      </c>
      <c r="G228" s="298">
        <v>0</v>
      </c>
      <c r="H228" s="283">
        <v>0</v>
      </c>
      <c r="I228" t="str">
        <f t="shared" si="3"/>
        <v/>
      </c>
    </row>
    <row r="229" spans="1:9">
      <c r="A229" s="365" t="s">
        <v>275</v>
      </c>
      <c r="B229" s="293">
        <v>0</v>
      </c>
      <c r="C229" s="294">
        <v>0</v>
      </c>
      <c r="D229" s="295">
        <v>0</v>
      </c>
      <c r="E229" s="296">
        <v>0</v>
      </c>
      <c r="F229" s="297">
        <v>1</v>
      </c>
      <c r="G229" s="298">
        <v>0</v>
      </c>
      <c r="H229" s="283">
        <v>0</v>
      </c>
      <c r="I229" t="str">
        <f t="shared" si="3"/>
        <v>1</v>
      </c>
    </row>
    <row r="230" spans="1:9">
      <c r="A230" s="365" t="s">
        <v>276</v>
      </c>
      <c r="B230" s="293">
        <v>0</v>
      </c>
      <c r="C230" s="294">
        <v>0</v>
      </c>
      <c r="D230" s="295">
        <v>1</v>
      </c>
      <c r="E230" s="296">
        <v>0</v>
      </c>
      <c r="F230" s="297">
        <v>0</v>
      </c>
      <c r="G230" s="298">
        <v>0</v>
      </c>
      <c r="H230" s="283">
        <v>0</v>
      </c>
      <c r="I230" t="str">
        <f t="shared" si="3"/>
        <v/>
      </c>
    </row>
    <row r="231" spans="1:9">
      <c r="A231" s="365" t="s">
        <v>277</v>
      </c>
      <c r="B231" s="293">
        <v>0</v>
      </c>
      <c r="C231" s="294">
        <v>1</v>
      </c>
      <c r="D231" s="295">
        <v>0</v>
      </c>
      <c r="E231" s="296">
        <v>1</v>
      </c>
      <c r="F231" s="297">
        <v>0</v>
      </c>
      <c r="G231" s="298">
        <v>0</v>
      </c>
      <c r="H231" s="283">
        <v>0</v>
      </c>
      <c r="I231" t="str">
        <f t="shared" si="3"/>
        <v>1</v>
      </c>
    </row>
    <row r="232" spans="1:9">
      <c r="A232" s="366" t="s">
        <v>278</v>
      </c>
      <c r="B232" s="293">
        <v>0</v>
      </c>
      <c r="C232" s="294">
        <v>0</v>
      </c>
      <c r="D232" s="295">
        <v>0</v>
      </c>
      <c r="E232" s="296">
        <v>0</v>
      </c>
      <c r="F232" s="297">
        <v>0</v>
      </c>
      <c r="G232" s="298">
        <v>1</v>
      </c>
      <c r="H232" s="283">
        <v>0</v>
      </c>
      <c r="I232" t="str">
        <f t="shared" si="3"/>
        <v>1</v>
      </c>
    </row>
    <row r="233" spans="1:9">
      <c r="A233" s="365" t="s">
        <v>279</v>
      </c>
      <c r="B233" s="293">
        <v>0</v>
      </c>
      <c r="C233" s="294">
        <v>0</v>
      </c>
      <c r="D233" s="295">
        <v>0</v>
      </c>
      <c r="E233" s="296">
        <v>0</v>
      </c>
      <c r="F233" s="297">
        <v>0</v>
      </c>
      <c r="G233" s="298">
        <v>0</v>
      </c>
      <c r="H233" s="283">
        <v>0</v>
      </c>
      <c r="I233" t="str">
        <f t="shared" si="3"/>
        <v/>
      </c>
    </row>
    <row r="234" spans="1:9">
      <c r="A234" s="365" t="s">
        <v>280</v>
      </c>
      <c r="B234" s="293">
        <v>1</v>
      </c>
      <c r="C234" s="294">
        <v>1</v>
      </c>
      <c r="D234" s="295">
        <v>0</v>
      </c>
      <c r="E234" s="296">
        <v>0</v>
      </c>
      <c r="F234" s="297">
        <v>1</v>
      </c>
      <c r="G234" s="298">
        <v>0</v>
      </c>
      <c r="H234" s="283">
        <v>0</v>
      </c>
      <c r="I234" t="str">
        <f t="shared" si="3"/>
        <v>1</v>
      </c>
    </row>
    <row r="235" spans="1:9">
      <c r="A235" s="365" t="s">
        <v>281</v>
      </c>
      <c r="B235" s="293">
        <v>0</v>
      </c>
      <c r="C235" s="294">
        <v>0</v>
      </c>
      <c r="D235" s="295">
        <v>0</v>
      </c>
      <c r="E235" s="296">
        <v>0</v>
      </c>
      <c r="F235" s="297">
        <v>0</v>
      </c>
      <c r="G235" s="298">
        <v>0</v>
      </c>
      <c r="H235" s="283">
        <v>0</v>
      </c>
      <c r="I235" t="str">
        <f t="shared" si="3"/>
        <v/>
      </c>
    </row>
    <row r="236" spans="1:9">
      <c r="A236" s="365" t="s">
        <v>282</v>
      </c>
      <c r="B236" s="293">
        <v>0</v>
      </c>
      <c r="C236" s="294">
        <v>0</v>
      </c>
      <c r="D236" s="295">
        <v>0</v>
      </c>
      <c r="E236" s="296">
        <v>0</v>
      </c>
      <c r="F236" s="297">
        <v>1</v>
      </c>
      <c r="G236" s="298">
        <v>0</v>
      </c>
      <c r="H236" s="283">
        <v>1</v>
      </c>
      <c r="I236" t="str">
        <f t="shared" si="3"/>
        <v>1</v>
      </c>
    </row>
    <row r="237" spans="1:9">
      <c r="A237" s="365" t="s">
        <v>283</v>
      </c>
      <c r="B237" s="293">
        <v>0</v>
      </c>
      <c r="C237" s="294">
        <v>0</v>
      </c>
      <c r="D237" s="295">
        <v>1</v>
      </c>
      <c r="E237" s="296">
        <v>0</v>
      </c>
      <c r="F237" s="297">
        <v>0</v>
      </c>
      <c r="G237" s="298">
        <v>0</v>
      </c>
      <c r="H237" s="283">
        <v>0</v>
      </c>
      <c r="I237" t="str">
        <f t="shared" si="3"/>
        <v/>
      </c>
    </row>
    <row r="238" spans="1:9">
      <c r="A238" s="365" t="s">
        <v>284</v>
      </c>
      <c r="B238" s="293">
        <v>0</v>
      </c>
      <c r="C238" s="294">
        <v>0</v>
      </c>
      <c r="D238" s="295">
        <v>0</v>
      </c>
      <c r="E238" s="296">
        <v>0</v>
      </c>
      <c r="F238" s="297">
        <v>1</v>
      </c>
      <c r="G238" s="298">
        <v>1</v>
      </c>
      <c r="H238" s="283">
        <v>0</v>
      </c>
      <c r="I238" t="str">
        <f t="shared" si="3"/>
        <v>1</v>
      </c>
    </row>
    <row r="239" spans="1:9">
      <c r="A239" s="365" t="s">
        <v>285</v>
      </c>
      <c r="B239" s="293">
        <v>0</v>
      </c>
      <c r="C239" s="294">
        <v>1</v>
      </c>
      <c r="D239" s="295">
        <v>0</v>
      </c>
      <c r="E239" s="296">
        <v>0</v>
      </c>
      <c r="F239" s="297">
        <v>1</v>
      </c>
      <c r="G239" s="298">
        <v>0</v>
      </c>
      <c r="H239" s="283">
        <v>0</v>
      </c>
      <c r="I239" t="str">
        <f t="shared" si="3"/>
        <v>1</v>
      </c>
    </row>
    <row r="240" spans="1:9">
      <c r="A240" s="365" t="s">
        <v>286</v>
      </c>
      <c r="B240" s="293">
        <v>0</v>
      </c>
      <c r="C240" s="294">
        <v>0</v>
      </c>
      <c r="D240" s="295">
        <v>0</v>
      </c>
      <c r="E240" s="296">
        <v>1</v>
      </c>
      <c r="F240" s="297">
        <v>0</v>
      </c>
      <c r="G240" s="298">
        <v>1</v>
      </c>
      <c r="H240" s="283">
        <v>0</v>
      </c>
      <c r="I240" t="str">
        <f t="shared" si="3"/>
        <v>1</v>
      </c>
    </row>
    <row r="241" spans="1:9">
      <c r="A241" s="365" t="s">
        <v>287</v>
      </c>
      <c r="B241" s="293">
        <v>0</v>
      </c>
      <c r="C241" s="294">
        <v>1</v>
      </c>
      <c r="D241" s="295">
        <v>0</v>
      </c>
      <c r="E241" s="296">
        <v>0</v>
      </c>
      <c r="F241" s="297">
        <v>1</v>
      </c>
      <c r="G241" s="298">
        <v>1</v>
      </c>
      <c r="H241" s="283">
        <v>0</v>
      </c>
      <c r="I241" t="str">
        <f t="shared" si="3"/>
        <v>1</v>
      </c>
    </row>
    <row r="242" spans="1:9">
      <c r="A242" s="365" t="s">
        <v>288</v>
      </c>
      <c r="B242" s="293">
        <v>0</v>
      </c>
      <c r="C242" s="294">
        <v>0</v>
      </c>
      <c r="D242" s="295">
        <v>0</v>
      </c>
      <c r="E242" s="296">
        <v>0</v>
      </c>
      <c r="F242" s="297">
        <v>1</v>
      </c>
      <c r="G242" s="298">
        <v>1</v>
      </c>
      <c r="H242" s="283">
        <v>0</v>
      </c>
      <c r="I242" t="str">
        <f t="shared" si="3"/>
        <v>1</v>
      </c>
    </row>
    <row r="243" spans="1:9">
      <c r="A243" s="365" t="s">
        <v>289</v>
      </c>
      <c r="B243" s="293">
        <v>0</v>
      </c>
      <c r="C243" s="294">
        <v>0</v>
      </c>
      <c r="D243" s="295">
        <v>1</v>
      </c>
      <c r="E243" s="296">
        <v>0</v>
      </c>
      <c r="F243" s="297">
        <v>0</v>
      </c>
      <c r="G243" s="298">
        <v>0</v>
      </c>
      <c r="H243" s="283">
        <v>0</v>
      </c>
      <c r="I243" t="str">
        <f t="shared" si="3"/>
        <v/>
      </c>
    </row>
    <row r="244" spans="1:9">
      <c r="A244" s="365" t="s">
        <v>290</v>
      </c>
      <c r="B244" s="293">
        <v>0</v>
      </c>
      <c r="C244" s="294">
        <v>0</v>
      </c>
      <c r="D244" s="295">
        <v>0</v>
      </c>
      <c r="E244" s="296">
        <v>1</v>
      </c>
      <c r="F244" s="297">
        <v>0</v>
      </c>
      <c r="G244" s="298">
        <v>1</v>
      </c>
      <c r="H244" s="283">
        <v>0</v>
      </c>
      <c r="I244" t="str">
        <f t="shared" si="3"/>
        <v>1</v>
      </c>
    </row>
    <row r="245" spans="1:9">
      <c r="A245" s="365" t="s">
        <v>291</v>
      </c>
      <c r="B245" s="293">
        <v>0</v>
      </c>
      <c r="C245" s="294">
        <v>1</v>
      </c>
      <c r="D245" s="295">
        <v>0</v>
      </c>
      <c r="E245" s="296">
        <v>0</v>
      </c>
      <c r="F245" s="297">
        <v>1</v>
      </c>
      <c r="G245" s="298">
        <v>0</v>
      </c>
      <c r="H245" s="283">
        <v>1</v>
      </c>
      <c r="I245" t="str">
        <f t="shared" si="3"/>
        <v>1</v>
      </c>
    </row>
    <row r="246" spans="1:9">
      <c r="A246" s="365" t="s">
        <v>292</v>
      </c>
      <c r="B246" s="293">
        <v>0</v>
      </c>
      <c r="C246" s="294">
        <v>0</v>
      </c>
      <c r="D246" s="295">
        <v>0</v>
      </c>
      <c r="E246" s="296">
        <v>1</v>
      </c>
      <c r="F246" s="297">
        <v>0</v>
      </c>
      <c r="G246" s="298">
        <v>1</v>
      </c>
      <c r="H246" s="283">
        <v>0</v>
      </c>
      <c r="I246" t="str">
        <f t="shared" si="3"/>
        <v>1</v>
      </c>
    </row>
    <row r="247" spans="1:9">
      <c r="A247" s="365" t="s">
        <v>293</v>
      </c>
      <c r="B247" s="293">
        <v>0</v>
      </c>
      <c r="C247" s="294">
        <v>0</v>
      </c>
      <c r="D247" s="295">
        <v>0</v>
      </c>
      <c r="E247" s="296">
        <v>0</v>
      </c>
      <c r="F247" s="297">
        <v>1</v>
      </c>
      <c r="G247" s="298">
        <v>1</v>
      </c>
      <c r="H247" s="283">
        <v>0</v>
      </c>
      <c r="I247" t="str">
        <f t="shared" si="3"/>
        <v>1</v>
      </c>
    </row>
    <row r="248" spans="1:9">
      <c r="A248" s="365" t="s">
        <v>294</v>
      </c>
      <c r="B248" s="293">
        <v>0</v>
      </c>
      <c r="C248" s="294">
        <v>0</v>
      </c>
      <c r="D248" s="295">
        <v>1</v>
      </c>
      <c r="E248" s="296">
        <v>0</v>
      </c>
      <c r="F248" s="297">
        <v>0</v>
      </c>
      <c r="G248" s="298">
        <v>0</v>
      </c>
      <c r="H248" s="283">
        <v>0</v>
      </c>
      <c r="I248" t="str">
        <f t="shared" si="3"/>
        <v/>
      </c>
    </row>
    <row r="249" spans="1:9">
      <c r="A249" s="365" t="s">
        <v>295</v>
      </c>
      <c r="B249" s="293">
        <v>0</v>
      </c>
      <c r="C249" s="294">
        <v>0</v>
      </c>
      <c r="D249" s="295">
        <v>0</v>
      </c>
      <c r="E249" s="296">
        <v>0</v>
      </c>
      <c r="F249" s="297">
        <v>0</v>
      </c>
      <c r="G249" s="298">
        <v>0</v>
      </c>
      <c r="H249" s="283">
        <v>0</v>
      </c>
      <c r="I249" t="str">
        <f t="shared" si="3"/>
        <v/>
      </c>
    </row>
    <row r="250" spans="1:9">
      <c r="A250" s="365" t="s">
        <v>296</v>
      </c>
      <c r="B250" s="293">
        <v>0</v>
      </c>
      <c r="C250" s="294">
        <v>0</v>
      </c>
      <c r="D250" s="295">
        <v>0</v>
      </c>
      <c r="E250" s="296">
        <v>0</v>
      </c>
      <c r="F250" s="297">
        <v>1</v>
      </c>
      <c r="G250" s="298">
        <v>1</v>
      </c>
      <c r="H250" s="283">
        <v>0</v>
      </c>
      <c r="I250" t="str">
        <f t="shared" si="3"/>
        <v>1</v>
      </c>
    </row>
    <row r="251" spans="1:9">
      <c r="A251" s="365" t="s">
        <v>297</v>
      </c>
      <c r="B251" s="293">
        <v>0</v>
      </c>
      <c r="C251" s="294">
        <v>1</v>
      </c>
      <c r="D251" s="295">
        <v>0</v>
      </c>
      <c r="E251" s="296">
        <v>0</v>
      </c>
      <c r="F251" s="297">
        <v>0</v>
      </c>
      <c r="G251" s="298">
        <v>0</v>
      </c>
      <c r="H251" s="283">
        <v>0</v>
      </c>
      <c r="I251" t="str">
        <f t="shared" si="3"/>
        <v>1</v>
      </c>
    </row>
    <row r="252" spans="1:9">
      <c r="A252" s="365" t="s">
        <v>298</v>
      </c>
      <c r="B252" s="293">
        <v>0</v>
      </c>
      <c r="C252" s="294">
        <v>0</v>
      </c>
      <c r="D252" s="295">
        <v>0</v>
      </c>
      <c r="E252" s="296">
        <v>0</v>
      </c>
      <c r="F252" s="297">
        <v>0</v>
      </c>
      <c r="G252" s="298">
        <v>0</v>
      </c>
      <c r="H252" s="283">
        <v>0</v>
      </c>
      <c r="I252" t="str">
        <f t="shared" si="3"/>
        <v/>
      </c>
    </row>
    <row r="253" spans="1:9">
      <c r="A253" s="365" t="s">
        <v>299</v>
      </c>
      <c r="B253" s="293">
        <v>0</v>
      </c>
      <c r="C253" s="294">
        <v>0</v>
      </c>
      <c r="D253" s="295">
        <v>1</v>
      </c>
      <c r="E253" s="296">
        <v>0</v>
      </c>
      <c r="F253" s="297">
        <v>0</v>
      </c>
      <c r="G253" s="298">
        <v>0</v>
      </c>
      <c r="H253" s="283">
        <v>0</v>
      </c>
      <c r="I253" t="str">
        <f t="shared" si="3"/>
        <v/>
      </c>
    </row>
    <row r="254" spans="1:9">
      <c r="A254" s="365" t="s">
        <v>300</v>
      </c>
      <c r="B254" s="293">
        <v>0</v>
      </c>
      <c r="C254" s="294">
        <v>0</v>
      </c>
      <c r="D254" s="295">
        <v>0</v>
      </c>
      <c r="E254" s="296">
        <v>1</v>
      </c>
      <c r="F254" s="297">
        <v>0</v>
      </c>
      <c r="G254" s="298">
        <v>0</v>
      </c>
      <c r="H254" s="283">
        <v>0</v>
      </c>
      <c r="I254" t="str">
        <f t="shared" si="3"/>
        <v/>
      </c>
    </row>
    <row r="255" spans="1:9">
      <c r="A255" s="365" t="s">
        <v>301</v>
      </c>
      <c r="B255" s="293">
        <v>0</v>
      </c>
      <c r="C255" s="294">
        <v>0</v>
      </c>
      <c r="D255" s="295">
        <v>0</v>
      </c>
      <c r="E255" s="296">
        <v>0</v>
      </c>
      <c r="F255" s="297">
        <v>1</v>
      </c>
      <c r="G255" s="298">
        <v>1</v>
      </c>
      <c r="H255" s="283">
        <v>0</v>
      </c>
      <c r="I255" t="str">
        <f t="shared" si="3"/>
        <v>1</v>
      </c>
    </row>
    <row r="256" spans="1:9">
      <c r="A256" s="365" t="s">
        <v>302</v>
      </c>
      <c r="B256" s="293">
        <v>0</v>
      </c>
      <c r="C256" s="294">
        <v>0</v>
      </c>
      <c r="D256" s="295">
        <v>0</v>
      </c>
      <c r="E256" s="296">
        <v>1</v>
      </c>
      <c r="F256" s="297">
        <v>0</v>
      </c>
      <c r="G256" s="298">
        <v>0</v>
      </c>
      <c r="H256" s="283">
        <v>0</v>
      </c>
      <c r="I256" t="str">
        <f t="shared" si="3"/>
        <v/>
      </c>
    </row>
    <row r="257" spans="1:9">
      <c r="A257" s="365" t="s">
        <v>303</v>
      </c>
      <c r="B257" s="293">
        <v>0</v>
      </c>
      <c r="C257" s="294">
        <v>1</v>
      </c>
      <c r="D257" s="295">
        <v>0</v>
      </c>
      <c r="E257" s="296">
        <v>0</v>
      </c>
      <c r="F257" s="297">
        <v>1</v>
      </c>
      <c r="G257" s="298">
        <v>1</v>
      </c>
      <c r="H257" s="283">
        <v>0</v>
      </c>
      <c r="I257" t="str">
        <f t="shared" si="3"/>
        <v>1</v>
      </c>
    </row>
    <row r="258" spans="1:9">
      <c r="A258" s="365" t="s">
        <v>304</v>
      </c>
      <c r="B258" s="293">
        <v>0</v>
      </c>
      <c r="C258" s="294">
        <v>0</v>
      </c>
      <c r="D258" s="295">
        <v>0</v>
      </c>
      <c r="E258" s="296">
        <v>1</v>
      </c>
      <c r="F258" s="297">
        <v>0</v>
      </c>
      <c r="G258" s="298">
        <v>0</v>
      </c>
      <c r="H258" s="283">
        <v>0</v>
      </c>
      <c r="I258" t="str">
        <f t="shared" si="3"/>
        <v/>
      </c>
    </row>
    <row r="259" spans="1:9">
      <c r="A259" s="365" t="s">
        <v>305</v>
      </c>
      <c r="B259" s="293">
        <v>0</v>
      </c>
      <c r="C259" s="294">
        <v>0</v>
      </c>
      <c r="D259" s="295">
        <v>0</v>
      </c>
      <c r="E259" s="296">
        <v>0</v>
      </c>
      <c r="F259" s="297">
        <v>0</v>
      </c>
      <c r="G259" s="298">
        <v>1</v>
      </c>
      <c r="H259" s="283">
        <v>0</v>
      </c>
      <c r="I259" t="str">
        <f t="shared" ref="I259:I322" si="4">IF(OR(F259=1,G259=1,C259=1),"1","")</f>
        <v>1</v>
      </c>
    </row>
    <row r="260" spans="1:9">
      <c r="A260" s="365" t="s">
        <v>306</v>
      </c>
      <c r="B260" s="293">
        <v>0</v>
      </c>
      <c r="C260" s="294">
        <v>0</v>
      </c>
      <c r="D260" s="295">
        <v>0</v>
      </c>
      <c r="E260" s="296">
        <v>1</v>
      </c>
      <c r="F260" s="297">
        <v>0</v>
      </c>
      <c r="G260" s="298">
        <v>0</v>
      </c>
      <c r="H260" s="283">
        <v>0</v>
      </c>
      <c r="I260" t="str">
        <f t="shared" si="4"/>
        <v/>
      </c>
    </row>
    <row r="261" spans="1:9">
      <c r="A261" s="365" t="s">
        <v>307</v>
      </c>
      <c r="B261" s="293">
        <v>0</v>
      </c>
      <c r="C261" s="294">
        <v>0</v>
      </c>
      <c r="D261" s="295">
        <v>0</v>
      </c>
      <c r="E261" s="296">
        <v>0</v>
      </c>
      <c r="F261" s="297">
        <v>1</v>
      </c>
      <c r="G261" s="298">
        <v>1</v>
      </c>
      <c r="H261" s="283">
        <v>0</v>
      </c>
      <c r="I261" t="str">
        <f t="shared" si="4"/>
        <v>1</v>
      </c>
    </row>
    <row r="262" spans="1:9">
      <c r="A262" s="365" t="s">
        <v>308</v>
      </c>
      <c r="B262" s="293">
        <v>0</v>
      </c>
      <c r="C262" s="294">
        <v>0</v>
      </c>
      <c r="D262" s="295">
        <v>0</v>
      </c>
      <c r="E262" s="296">
        <v>0</v>
      </c>
      <c r="F262" s="297">
        <v>1</v>
      </c>
      <c r="G262" s="298">
        <v>1</v>
      </c>
      <c r="H262" s="283">
        <v>0</v>
      </c>
      <c r="I262" t="str">
        <f t="shared" si="4"/>
        <v>1</v>
      </c>
    </row>
    <row r="263" spans="1:9">
      <c r="A263" s="365" t="s">
        <v>309</v>
      </c>
      <c r="B263" s="293">
        <v>1</v>
      </c>
      <c r="C263" s="294">
        <v>1</v>
      </c>
      <c r="D263" s="295">
        <v>0</v>
      </c>
      <c r="E263" s="296">
        <v>0</v>
      </c>
      <c r="F263" s="297">
        <v>1</v>
      </c>
      <c r="G263" s="298">
        <v>1</v>
      </c>
      <c r="H263" s="283">
        <v>0</v>
      </c>
      <c r="I263" t="str">
        <f t="shared" si="4"/>
        <v>1</v>
      </c>
    </row>
    <row r="264" spans="1:9">
      <c r="A264" s="365" t="s">
        <v>310</v>
      </c>
      <c r="B264" s="293">
        <v>0</v>
      </c>
      <c r="C264" s="294">
        <v>1</v>
      </c>
      <c r="D264" s="295">
        <v>0</v>
      </c>
      <c r="E264" s="296">
        <v>0</v>
      </c>
      <c r="F264" s="297">
        <v>1</v>
      </c>
      <c r="G264" s="298">
        <v>1</v>
      </c>
      <c r="H264" s="283">
        <v>0</v>
      </c>
      <c r="I264" t="str">
        <f t="shared" si="4"/>
        <v>1</v>
      </c>
    </row>
    <row r="265" spans="1:9">
      <c r="A265" s="365" t="s">
        <v>311</v>
      </c>
      <c r="B265" s="293">
        <v>0</v>
      </c>
      <c r="C265" s="294">
        <v>0</v>
      </c>
      <c r="D265" s="295">
        <v>0</v>
      </c>
      <c r="E265" s="296">
        <v>0</v>
      </c>
      <c r="F265" s="297">
        <v>1</v>
      </c>
      <c r="G265" s="298">
        <v>1</v>
      </c>
      <c r="H265" s="283">
        <v>0</v>
      </c>
      <c r="I265" t="str">
        <f t="shared" si="4"/>
        <v>1</v>
      </c>
    </row>
    <row r="266" spans="1:9">
      <c r="A266" s="365" t="s">
        <v>312</v>
      </c>
      <c r="B266" s="293">
        <v>0</v>
      </c>
      <c r="C266" s="294">
        <v>0</v>
      </c>
      <c r="D266" s="295">
        <v>0</v>
      </c>
      <c r="E266" s="296">
        <v>1</v>
      </c>
      <c r="F266" s="297">
        <v>0</v>
      </c>
      <c r="G266" s="298">
        <v>0</v>
      </c>
      <c r="H266" s="283">
        <v>0</v>
      </c>
      <c r="I266" t="str">
        <f t="shared" si="4"/>
        <v/>
      </c>
    </row>
    <row r="267" spans="1:9">
      <c r="A267" s="365" t="s">
        <v>313</v>
      </c>
      <c r="B267" s="293">
        <v>0</v>
      </c>
      <c r="C267" s="294">
        <v>0</v>
      </c>
      <c r="D267" s="295">
        <v>0</v>
      </c>
      <c r="E267" s="296">
        <v>0</v>
      </c>
      <c r="F267" s="297">
        <v>0</v>
      </c>
      <c r="G267" s="298">
        <v>0</v>
      </c>
      <c r="H267" s="283">
        <v>0</v>
      </c>
      <c r="I267" t="str">
        <f t="shared" si="4"/>
        <v/>
      </c>
    </row>
    <row r="268" spans="1:9">
      <c r="A268" s="365" t="s">
        <v>314</v>
      </c>
      <c r="B268" s="293">
        <v>0</v>
      </c>
      <c r="C268" s="294">
        <v>0</v>
      </c>
      <c r="D268" s="295">
        <v>0</v>
      </c>
      <c r="E268" s="296">
        <v>0</v>
      </c>
      <c r="F268" s="297">
        <v>0</v>
      </c>
      <c r="G268" s="298">
        <v>0</v>
      </c>
      <c r="H268" s="283">
        <v>0</v>
      </c>
      <c r="I268" t="str">
        <f t="shared" si="4"/>
        <v/>
      </c>
    </row>
    <row r="269" spans="1:9">
      <c r="A269" s="365" t="s">
        <v>315</v>
      </c>
      <c r="B269" s="293">
        <v>0</v>
      </c>
      <c r="C269" s="294">
        <v>0</v>
      </c>
      <c r="D269" s="295">
        <v>0</v>
      </c>
      <c r="E269" s="296">
        <v>0</v>
      </c>
      <c r="F269" s="297">
        <v>0</v>
      </c>
      <c r="G269" s="298">
        <v>0</v>
      </c>
      <c r="H269" s="283">
        <v>0</v>
      </c>
      <c r="I269" t="str">
        <f t="shared" si="4"/>
        <v/>
      </c>
    </row>
    <row r="270" spans="1:9">
      <c r="A270" s="365" t="s">
        <v>316</v>
      </c>
      <c r="B270" s="293">
        <v>0</v>
      </c>
      <c r="C270" s="294">
        <v>1</v>
      </c>
      <c r="D270" s="295">
        <v>0</v>
      </c>
      <c r="E270" s="296">
        <v>0</v>
      </c>
      <c r="F270" s="297">
        <v>1</v>
      </c>
      <c r="G270" s="298">
        <v>1</v>
      </c>
      <c r="H270" s="283">
        <v>0</v>
      </c>
      <c r="I270" t="str">
        <f t="shared" si="4"/>
        <v>1</v>
      </c>
    </row>
    <row r="271" spans="1:9">
      <c r="A271" s="365" t="s">
        <v>317</v>
      </c>
      <c r="B271" s="293">
        <v>0</v>
      </c>
      <c r="C271" s="294">
        <v>0</v>
      </c>
      <c r="D271" s="295">
        <v>1</v>
      </c>
      <c r="E271" s="296">
        <v>0</v>
      </c>
      <c r="F271" s="297">
        <v>0</v>
      </c>
      <c r="G271" s="298">
        <v>0</v>
      </c>
      <c r="H271" s="283">
        <v>0</v>
      </c>
      <c r="I271" t="str">
        <f t="shared" si="4"/>
        <v/>
      </c>
    </row>
    <row r="272" spans="1:9">
      <c r="A272" s="365" t="s">
        <v>318</v>
      </c>
      <c r="B272" s="293">
        <v>1</v>
      </c>
      <c r="C272" s="294">
        <v>1</v>
      </c>
      <c r="D272" s="295">
        <v>0</v>
      </c>
      <c r="E272" s="296">
        <v>0</v>
      </c>
      <c r="F272" s="297">
        <v>1</v>
      </c>
      <c r="G272" s="298">
        <v>0</v>
      </c>
      <c r="H272" s="283">
        <v>0</v>
      </c>
      <c r="I272" t="str">
        <f t="shared" si="4"/>
        <v>1</v>
      </c>
    </row>
    <row r="273" spans="1:9">
      <c r="A273" s="365" t="s">
        <v>319</v>
      </c>
      <c r="B273" s="293">
        <v>0</v>
      </c>
      <c r="C273" s="294">
        <v>0</v>
      </c>
      <c r="D273" s="295">
        <v>0</v>
      </c>
      <c r="E273" s="296">
        <v>0</v>
      </c>
      <c r="F273" s="297">
        <v>1</v>
      </c>
      <c r="G273" s="298">
        <v>0</v>
      </c>
      <c r="H273" s="283">
        <v>1</v>
      </c>
      <c r="I273" t="str">
        <f t="shared" si="4"/>
        <v>1</v>
      </c>
    </row>
    <row r="274" spans="1:9">
      <c r="A274" s="365" t="s">
        <v>320</v>
      </c>
      <c r="B274" s="293">
        <v>0</v>
      </c>
      <c r="C274" s="294">
        <v>0</v>
      </c>
      <c r="D274" s="295">
        <v>0</v>
      </c>
      <c r="E274" s="296">
        <v>0</v>
      </c>
      <c r="F274" s="297">
        <v>1</v>
      </c>
      <c r="G274" s="298">
        <v>1</v>
      </c>
      <c r="H274" s="283">
        <v>0</v>
      </c>
      <c r="I274" t="str">
        <f t="shared" si="4"/>
        <v>1</v>
      </c>
    </row>
    <row r="275" spans="1:9">
      <c r="A275" s="365" t="s">
        <v>321</v>
      </c>
      <c r="B275" s="293">
        <v>1</v>
      </c>
      <c r="C275" s="294">
        <v>1</v>
      </c>
      <c r="D275" s="295">
        <v>0</v>
      </c>
      <c r="E275" s="296">
        <v>0</v>
      </c>
      <c r="F275" s="297">
        <v>1</v>
      </c>
      <c r="G275" s="298">
        <v>0</v>
      </c>
      <c r="H275" s="283">
        <v>0</v>
      </c>
      <c r="I275" t="str">
        <f t="shared" si="4"/>
        <v>1</v>
      </c>
    </row>
    <row r="276" spans="1:9">
      <c r="A276" s="365" t="s">
        <v>322</v>
      </c>
      <c r="B276" s="293">
        <v>0</v>
      </c>
      <c r="C276" s="294">
        <v>0</v>
      </c>
      <c r="D276" s="295">
        <v>0</v>
      </c>
      <c r="E276" s="296">
        <v>0</v>
      </c>
      <c r="F276" s="297">
        <v>1</v>
      </c>
      <c r="G276" s="298">
        <v>1</v>
      </c>
      <c r="H276" s="283">
        <v>0</v>
      </c>
      <c r="I276" t="str">
        <f t="shared" si="4"/>
        <v>1</v>
      </c>
    </row>
    <row r="277" spans="1:9">
      <c r="A277" s="365" t="s">
        <v>323</v>
      </c>
      <c r="B277" s="293">
        <v>1</v>
      </c>
      <c r="C277" s="294">
        <v>1</v>
      </c>
      <c r="D277" s="295">
        <v>0</v>
      </c>
      <c r="E277" s="296">
        <v>0</v>
      </c>
      <c r="F277" s="297">
        <v>1</v>
      </c>
      <c r="G277" s="298">
        <v>1</v>
      </c>
      <c r="H277" s="283">
        <v>0</v>
      </c>
      <c r="I277" t="str">
        <f t="shared" si="4"/>
        <v>1</v>
      </c>
    </row>
    <row r="278" spans="1:9">
      <c r="A278" s="365" t="s">
        <v>324</v>
      </c>
      <c r="B278" s="293">
        <v>0</v>
      </c>
      <c r="C278" s="294">
        <v>0</v>
      </c>
      <c r="D278" s="295">
        <v>0</v>
      </c>
      <c r="E278" s="296">
        <v>1</v>
      </c>
      <c r="F278" s="297">
        <v>0</v>
      </c>
      <c r="G278" s="298">
        <v>1</v>
      </c>
      <c r="H278" s="283">
        <v>0</v>
      </c>
      <c r="I278" t="str">
        <f t="shared" si="4"/>
        <v>1</v>
      </c>
    </row>
    <row r="279" spans="1:9">
      <c r="A279" s="365" t="s">
        <v>325</v>
      </c>
      <c r="B279" s="293">
        <v>1</v>
      </c>
      <c r="C279" s="294">
        <v>1</v>
      </c>
      <c r="D279" s="295">
        <v>0</v>
      </c>
      <c r="E279" s="296">
        <v>0</v>
      </c>
      <c r="F279" s="297">
        <v>1</v>
      </c>
      <c r="G279" s="298">
        <v>1</v>
      </c>
      <c r="H279" s="283">
        <v>0</v>
      </c>
      <c r="I279" t="str">
        <f t="shared" si="4"/>
        <v>1</v>
      </c>
    </row>
    <row r="280" spans="1:9">
      <c r="A280" s="365" t="s">
        <v>326</v>
      </c>
      <c r="B280" s="293">
        <v>0</v>
      </c>
      <c r="C280" s="294">
        <v>1</v>
      </c>
      <c r="D280" s="295">
        <v>0</v>
      </c>
      <c r="E280" s="296">
        <v>0</v>
      </c>
      <c r="F280" s="297">
        <v>1</v>
      </c>
      <c r="G280" s="298">
        <v>1</v>
      </c>
      <c r="H280" s="283">
        <v>0</v>
      </c>
      <c r="I280" t="str">
        <f t="shared" si="4"/>
        <v>1</v>
      </c>
    </row>
    <row r="281" spans="1:9">
      <c r="A281" s="365" t="s">
        <v>327</v>
      </c>
      <c r="B281" s="293">
        <v>0</v>
      </c>
      <c r="C281" s="294">
        <v>1</v>
      </c>
      <c r="D281" s="295">
        <v>0</v>
      </c>
      <c r="E281" s="296">
        <v>0</v>
      </c>
      <c r="F281" s="297">
        <v>0</v>
      </c>
      <c r="G281" s="298">
        <v>0</v>
      </c>
      <c r="H281" s="283">
        <v>0</v>
      </c>
      <c r="I281" t="str">
        <f t="shared" si="4"/>
        <v>1</v>
      </c>
    </row>
    <row r="282" spans="1:9">
      <c r="A282" s="365" t="s">
        <v>328</v>
      </c>
      <c r="B282" s="293">
        <v>1</v>
      </c>
      <c r="C282" s="294">
        <v>0</v>
      </c>
      <c r="D282" s="295">
        <v>0</v>
      </c>
      <c r="E282" s="296">
        <v>0</v>
      </c>
      <c r="F282" s="297">
        <v>1</v>
      </c>
      <c r="G282" s="298">
        <v>1</v>
      </c>
      <c r="H282" s="283">
        <v>0</v>
      </c>
      <c r="I282" t="str">
        <f t="shared" si="4"/>
        <v>1</v>
      </c>
    </row>
    <row r="283" spans="1:9">
      <c r="A283" s="365" t="s">
        <v>329</v>
      </c>
      <c r="B283" s="293">
        <v>0</v>
      </c>
      <c r="C283" s="294">
        <v>0</v>
      </c>
      <c r="D283" s="295">
        <v>0</v>
      </c>
      <c r="E283" s="296">
        <v>1</v>
      </c>
      <c r="F283" s="297">
        <v>0</v>
      </c>
      <c r="G283" s="298">
        <v>0</v>
      </c>
      <c r="H283" s="283">
        <v>0</v>
      </c>
      <c r="I283" t="str">
        <f t="shared" si="4"/>
        <v/>
      </c>
    </row>
    <row r="284" spans="1:9">
      <c r="A284" s="365" t="s">
        <v>330</v>
      </c>
      <c r="B284" s="293">
        <v>0</v>
      </c>
      <c r="C284" s="294">
        <v>0</v>
      </c>
      <c r="D284" s="295">
        <v>0</v>
      </c>
      <c r="E284" s="296">
        <v>0</v>
      </c>
      <c r="F284" s="297">
        <v>1</v>
      </c>
      <c r="G284" s="298">
        <v>0</v>
      </c>
      <c r="H284" s="283">
        <v>0</v>
      </c>
      <c r="I284" t="str">
        <f t="shared" si="4"/>
        <v>1</v>
      </c>
    </row>
    <row r="285" spans="1:9">
      <c r="A285" s="365" t="s">
        <v>331</v>
      </c>
      <c r="B285" s="293">
        <v>1</v>
      </c>
      <c r="C285" s="294">
        <v>0</v>
      </c>
      <c r="D285" s="295">
        <v>0</v>
      </c>
      <c r="E285" s="296">
        <v>0</v>
      </c>
      <c r="F285" s="297">
        <v>1</v>
      </c>
      <c r="G285" s="298">
        <v>0</v>
      </c>
      <c r="H285" s="283">
        <v>0</v>
      </c>
      <c r="I285" t="str">
        <f t="shared" si="4"/>
        <v>1</v>
      </c>
    </row>
    <row r="286" spans="1:9">
      <c r="A286" s="365" t="s">
        <v>332</v>
      </c>
      <c r="B286" s="293">
        <v>0</v>
      </c>
      <c r="C286" s="294">
        <v>0</v>
      </c>
      <c r="D286" s="295">
        <v>0</v>
      </c>
      <c r="E286" s="296">
        <v>0</v>
      </c>
      <c r="F286" s="297">
        <v>0</v>
      </c>
      <c r="G286" s="298">
        <v>0</v>
      </c>
      <c r="H286" s="283">
        <v>0</v>
      </c>
      <c r="I286" t="str">
        <f t="shared" si="4"/>
        <v/>
      </c>
    </row>
    <row r="287" spans="1:9">
      <c r="A287" s="365" t="s">
        <v>333</v>
      </c>
      <c r="B287" s="293">
        <v>0</v>
      </c>
      <c r="C287" s="294">
        <v>0</v>
      </c>
      <c r="D287" s="295">
        <v>0</v>
      </c>
      <c r="E287" s="296">
        <v>0</v>
      </c>
      <c r="F287" s="297">
        <v>1</v>
      </c>
      <c r="G287" s="298">
        <v>0</v>
      </c>
      <c r="H287" s="283">
        <v>0</v>
      </c>
      <c r="I287" t="str">
        <f t="shared" si="4"/>
        <v>1</v>
      </c>
    </row>
    <row r="288" spans="1:9">
      <c r="A288" s="365" t="s">
        <v>334</v>
      </c>
      <c r="B288" s="293">
        <v>0</v>
      </c>
      <c r="C288" s="294">
        <v>0</v>
      </c>
      <c r="D288" s="295">
        <v>0</v>
      </c>
      <c r="E288" s="296">
        <v>1</v>
      </c>
      <c r="F288" s="297">
        <v>0</v>
      </c>
      <c r="G288" s="298">
        <v>0</v>
      </c>
      <c r="H288" s="283">
        <v>0</v>
      </c>
      <c r="I288" t="str">
        <f t="shared" si="4"/>
        <v/>
      </c>
    </row>
    <row r="289" spans="1:9">
      <c r="A289" s="365" t="s">
        <v>335</v>
      </c>
      <c r="B289" s="293">
        <v>1</v>
      </c>
      <c r="C289" s="294">
        <v>1</v>
      </c>
      <c r="D289" s="295">
        <v>0</v>
      </c>
      <c r="E289" s="296">
        <v>0</v>
      </c>
      <c r="F289" s="297">
        <v>1</v>
      </c>
      <c r="G289" s="298">
        <v>1</v>
      </c>
      <c r="H289" s="283">
        <v>0</v>
      </c>
      <c r="I289" t="str">
        <f t="shared" si="4"/>
        <v>1</v>
      </c>
    </row>
    <row r="290" spans="1:9">
      <c r="A290" s="365" t="s">
        <v>336</v>
      </c>
      <c r="B290" s="293">
        <v>0</v>
      </c>
      <c r="C290" s="294">
        <v>1</v>
      </c>
      <c r="D290" s="295">
        <v>0</v>
      </c>
      <c r="E290" s="296">
        <v>0</v>
      </c>
      <c r="F290" s="297">
        <v>1</v>
      </c>
      <c r="G290" s="298">
        <v>0</v>
      </c>
      <c r="H290" s="283">
        <v>0</v>
      </c>
      <c r="I290" t="str">
        <f t="shared" si="4"/>
        <v>1</v>
      </c>
    </row>
    <row r="291" spans="1:9">
      <c r="A291" s="365" t="s">
        <v>337</v>
      </c>
      <c r="B291" s="293">
        <v>0</v>
      </c>
      <c r="C291" s="294">
        <v>0</v>
      </c>
      <c r="D291" s="295">
        <v>0</v>
      </c>
      <c r="E291" s="296">
        <v>0</v>
      </c>
      <c r="F291" s="297">
        <v>0</v>
      </c>
      <c r="G291" s="298">
        <v>0</v>
      </c>
      <c r="H291" s="283">
        <v>0</v>
      </c>
      <c r="I291" t="str">
        <f t="shared" si="4"/>
        <v/>
      </c>
    </row>
    <row r="292" spans="1:9">
      <c r="A292" s="365" t="s">
        <v>338</v>
      </c>
      <c r="B292" s="293">
        <v>1</v>
      </c>
      <c r="C292" s="294">
        <v>1</v>
      </c>
      <c r="D292" s="295">
        <v>0</v>
      </c>
      <c r="E292" s="296">
        <v>0</v>
      </c>
      <c r="F292" s="297">
        <v>0</v>
      </c>
      <c r="G292" s="298">
        <v>0</v>
      </c>
      <c r="H292" s="283">
        <v>0</v>
      </c>
      <c r="I292" t="str">
        <f t="shared" si="4"/>
        <v>1</v>
      </c>
    </row>
    <row r="293" spans="1:9">
      <c r="A293" s="365" t="s">
        <v>339</v>
      </c>
      <c r="B293" s="293">
        <v>0</v>
      </c>
      <c r="C293" s="294">
        <v>0</v>
      </c>
      <c r="D293" s="295">
        <v>0</v>
      </c>
      <c r="E293" s="296">
        <v>1</v>
      </c>
      <c r="F293" s="297">
        <v>0</v>
      </c>
      <c r="G293" s="298">
        <v>0</v>
      </c>
      <c r="H293" s="283">
        <v>0</v>
      </c>
      <c r="I293" t="str">
        <f t="shared" si="4"/>
        <v/>
      </c>
    </row>
    <row r="294" spans="1:9">
      <c r="A294" s="365" t="s">
        <v>340</v>
      </c>
      <c r="B294" s="293">
        <v>0</v>
      </c>
      <c r="C294" s="294">
        <v>0</v>
      </c>
      <c r="D294" s="295">
        <v>0</v>
      </c>
      <c r="E294" s="296">
        <v>0</v>
      </c>
      <c r="F294" s="297">
        <v>0</v>
      </c>
      <c r="G294" s="298">
        <v>0</v>
      </c>
      <c r="H294" s="283">
        <v>0</v>
      </c>
      <c r="I294" t="str">
        <f t="shared" si="4"/>
        <v/>
      </c>
    </row>
    <row r="295" spans="1:9">
      <c r="A295" s="365" t="s">
        <v>341</v>
      </c>
      <c r="B295" s="293">
        <v>0</v>
      </c>
      <c r="C295" s="294">
        <v>0</v>
      </c>
      <c r="D295" s="295">
        <v>0</v>
      </c>
      <c r="E295" s="296">
        <v>0</v>
      </c>
      <c r="F295" s="297">
        <v>1</v>
      </c>
      <c r="G295" s="298">
        <v>1</v>
      </c>
      <c r="H295" s="283">
        <v>0</v>
      </c>
      <c r="I295" t="str">
        <f t="shared" si="4"/>
        <v>1</v>
      </c>
    </row>
    <row r="296" spans="1:9">
      <c r="A296" s="365" t="s">
        <v>342</v>
      </c>
      <c r="B296" s="293">
        <v>0</v>
      </c>
      <c r="C296" s="294">
        <v>0</v>
      </c>
      <c r="D296" s="295">
        <v>0</v>
      </c>
      <c r="E296" s="296">
        <v>0</v>
      </c>
      <c r="F296" s="297">
        <v>1</v>
      </c>
      <c r="G296" s="298">
        <v>0</v>
      </c>
      <c r="H296" s="283">
        <v>0</v>
      </c>
      <c r="I296" t="str">
        <f t="shared" si="4"/>
        <v>1</v>
      </c>
    </row>
    <row r="297" spans="1:9">
      <c r="A297" s="365" t="s">
        <v>343</v>
      </c>
      <c r="B297" s="293">
        <v>0</v>
      </c>
      <c r="C297" s="294">
        <v>0</v>
      </c>
      <c r="D297" s="295">
        <v>0</v>
      </c>
      <c r="E297" s="296">
        <v>0</v>
      </c>
      <c r="F297" s="297">
        <v>0</v>
      </c>
      <c r="G297" s="298">
        <v>0</v>
      </c>
      <c r="H297" s="283">
        <v>0</v>
      </c>
      <c r="I297" t="str">
        <f t="shared" si="4"/>
        <v/>
      </c>
    </row>
    <row r="298" spans="1:9">
      <c r="A298" s="365" t="s">
        <v>344</v>
      </c>
      <c r="B298" s="293">
        <v>0</v>
      </c>
      <c r="C298" s="294">
        <v>1</v>
      </c>
      <c r="D298" s="295">
        <v>0</v>
      </c>
      <c r="E298" s="296">
        <v>0</v>
      </c>
      <c r="F298" s="297">
        <v>1</v>
      </c>
      <c r="G298" s="298">
        <v>1</v>
      </c>
      <c r="H298" s="283">
        <v>0</v>
      </c>
      <c r="I298" t="str">
        <f t="shared" si="4"/>
        <v>1</v>
      </c>
    </row>
    <row r="299" spans="1:9">
      <c r="A299" s="365" t="s">
        <v>345</v>
      </c>
      <c r="B299" s="293">
        <v>0</v>
      </c>
      <c r="C299" s="294">
        <v>0</v>
      </c>
      <c r="D299" s="295">
        <v>0</v>
      </c>
      <c r="E299" s="296">
        <v>1</v>
      </c>
      <c r="F299" s="297">
        <v>0</v>
      </c>
      <c r="G299" s="298">
        <v>0</v>
      </c>
      <c r="H299" s="283">
        <v>0</v>
      </c>
      <c r="I299" t="str">
        <f t="shared" si="4"/>
        <v/>
      </c>
    </row>
    <row r="300" spans="1:9">
      <c r="A300" s="365" t="s">
        <v>346</v>
      </c>
      <c r="B300" s="293">
        <v>0</v>
      </c>
      <c r="C300" s="294">
        <v>0</v>
      </c>
      <c r="D300" s="295">
        <v>0</v>
      </c>
      <c r="E300" s="296">
        <v>0</v>
      </c>
      <c r="F300" s="297">
        <v>1</v>
      </c>
      <c r="G300" s="298">
        <v>1</v>
      </c>
      <c r="H300" s="283">
        <v>0</v>
      </c>
      <c r="I300" t="str">
        <f t="shared" si="4"/>
        <v>1</v>
      </c>
    </row>
    <row r="301" spans="1:9">
      <c r="A301" s="365" t="s">
        <v>347</v>
      </c>
      <c r="B301" s="293">
        <v>0</v>
      </c>
      <c r="C301" s="294">
        <v>0</v>
      </c>
      <c r="D301" s="295">
        <v>0</v>
      </c>
      <c r="E301" s="296">
        <v>0</v>
      </c>
      <c r="F301" s="297">
        <v>0</v>
      </c>
      <c r="G301" s="298">
        <v>1</v>
      </c>
      <c r="H301" s="283">
        <v>0</v>
      </c>
      <c r="I301" t="str">
        <f t="shared" si="4"/>
        <v>1</v>
      </c>
    </row>
    <row r="302" spans="1:9">
      <c r="A302" s="365" t="s">
        <v>348</v>
      </c>
      <c r="B302" s="293">
        <v>0</v>
      </c>
      <c r="C302" s="294">
        <v>0</v>
      </c>
      <c r="D302" s="295">
        <v>0</v>
      </c>
      <c r="E302" s="296">
        <v>0</v>
      </c>
      <c r="F302" s="297">
        <v>0</v>
      </c>
      <c r="G302" s="298">
        <v>0</v>
      </c>
      <c r="H302" s="283">
        <v>0</v>
      </c>
      <c r="I302" t="str">
        <f t="shared" si="4"/>
        <v/>
      </c>
    </row>
    <row r="303" spans="1:9">
      <c r="A303" s="365" t="s">
        <v>349</v>
      </c>
      <c r="B303" s="293">
        <v>0</v>
      </c>
      <c r="C303" s="294">
        <v>1</v>
      </c>
      <c r="D303" s="295">
        <v>0</v>
      </c>
      <c r="E303" s="296">
        <v>0</v>
      </c>
      <c r="F303" s="297">
        <v>1</v>
      </c>
      <c r="G303" s="298">
        <v>1</v>
      </c>
      <c r="H303" s="283">
        <v>0</v>
      </c>
      <c r="I303" t="str">
        <f t="shared" si="4"/>
        <v>1</v>
      </c>
    </row>
    <row r="304" spans="1:9">
      <c r="A304" s="365" t="s">
        <v>350</v>
      </c>
      <c r="B304" s="293">
        <v>0</v>
      </c>
      <c r="C304" s="294">
        <v>1</v>
      </c>
      <c r="D304" s="295">
        <v>0</v>
      </c>
      <c r="E304" s="296">
        <v>0</v>
      </c>
      <c r="F304" s="297">
        <v>1</v>
      </c>
      <c r="G304" s="298">
        <v>1</v>
      </c>
      <c r="H304" s="283">
        <v>0</v>
      </c>
      <c r="I304" t="str">
        <f t="shared" si="4"/>
        <v>1</v>
      </c>
    </row>
    <row r="305" spans="1:9">
      <c r="A305" s="365" t="s">
        <v>351</v>
      </c>
      <c r="B305" s="293">
        <v>0</v>
      </c>
      <c r="C305" s="294">
        <v>0</v>
      </c>
      <c r="D305" s="295">
        <v>0</v>
      </c>
      <c r="E305" s="296">
        <v>1</v>
      </c>
      <c r="F305" s="297">
        <v>0</v>
      </c>
      <c r="G305" s="298">
        <v>1</v>
      </c>
      <c r="H305" s="283">
        <v>0</v>
      </c>
      <c r="I305" t="str">
        <f t="shared" si="4"/>
        <v>1</v>
      </c>
    </row>
    <row r="306" spans="1:9">
      <c r="A306" s="365" t="s">
        <v>352</v>
      </c>
      <c r="B306" s="293">
        <v>0</v>
      </c>
      <c r="C306" s="294">
        <v>0</v>
      </c>
      <c r="D306" s="295">
        <v>0</v>
      </c>
      <c r="E306" s="296">
        <v>0</v>
      </c>
      <c r="F306" s="297">
        <v>0</v>
      </c>
      <c r="G306" s="298">
        <v>0</v>
      </c>
      <c r="H306" s="283">
        <v>0</v>
      </c>
      <c r="I306" t="str">
        <f t="shared" si="4"/>
        <v/>
      </c>
    </row>
    <row r="307" spans="1:9">
      <c r="A307" s="365" t="s">
        <v>353</v>
      </c>
      <c r="B307" s="293">
        <v>0</v>
      </c>
      <c r="C307" s="294">
        <v>0</v>
      </c>
      <c r="D307" s="295">
        <v>0</v>
      </c>
      <c r="E307" s="296">
        <v>0</v>
      </c>
      <c r="F307" s="297">
        <v>1</v>
      </c>
      <c r="G307" s="298">
        <v>1</v>
      </c>
      <c r="H307" s="283">
        <v>0</v>
      </c>
      <c r="I307" t="str">
        <f t="shared" si="4"/>
        <v>1</v>
      </c>
    </row>
    <row r="308" spans="1:9">
      <c r="A308" s="365" t="s">
        <v>354</v>
      </c>
      <c r="B308" s="293">
        <v>0</v>
      </c>
      <c r="C308" s="294">
        <v>0</v>
      </c>
      <c r="D308" s="295">
        <v>0</v>
      </c>
      <c r="E308" s="296">
        <v>0</v>
      </c>
      <c r="F308" s="297">
        <v>1</v>
      </c>
      <c r="G308" s="298">
        <v>0</v>
      </c>
      <c r="H308" s="283">
        <v>0</v>
      </c>
      <c r="I308" t="str">
        <f t="shared" si="4"/>
        <v>1</v>
      </c>
    </row>
    <row r="309" spans="1:9">
      <c r="A309" s="365" t="s">
        <v>355</v>
      </c>
      <c r="B309" s="293">
        <v>0</v>
      </c>
      <c r="C309" s="294">
        <v>1</v>
      </c>
      <c r="D309" s="295">
        <v>0</v>
      </c>
      <c r="E309" s="296">
        <v>0</v>
      </c>
      <c r="F309" s="297">
        <v>1</v>
      </c>
      <c r="G309" s="298">
        <v>1</v>
      </c>
      <c r="H309" s="283">
        <v>0</v>
      </c>
      <c r="I309" t="str">
        <f t="shared" si="4"/>
        <v>1</v>
      </c>
    </row>
    <row r="310" spans="1:9">
      <c r="A310" s="365" t="s">
        <v>356</v>
      </c>
      <c r="B310" s="293">
        <v>0</v>
      </c>
      <c r="C310" s="294">
        <v>0</v>
      </c>
      <c r="D310" s="295">
        <v>0</v>
      </c>
      <c r="E310" s="296">
        <v>1</v>
      </c>
      <c r="F310" s="297">
        <v>0</v>
      </c>
      <c r="G310" s="298">
        <v>1</v>
      </c>
      <c r="H310" s="283">
        <v>0</v>
      </c>
      <c r="I310" t="str">
        <f t="shared" si="4"/>
        <v>1</v>
      </c>
    </row>
    <row r="311" spans="1:9">
      <c r="A311" s="365" t="s">
        <v>357</v>
      </c>
      <c r="B311" s="293">
        <v>0</v>
      </c>
      <c r="C311" s="294">
        <v>0</v>
      </c>
      <c r="D311" s="295">
        <v>1</v>
      </c>
      <c r="E311" s="296">
        <v>0</v>
      </c>
      <c r="F311" s="297">
        <v>0</v>
      </c>
      <c r="G311" s="298">
        <v>0</v>
      </c>
      <c r="H311" s="283">
        <v>0</v>
      </c>
      <c r="I311" t="str">
        <f t="shared" si="4"/>
        <v/>
      </c>
    </row>
    <row r="312" spans="1:9">
      <c r="A312" s="365" t="s">
        <v>358</v>
      </c>
      <c r="B312" s="293">
        <v>0</v>
      </c>
      <c r="C312" s="294">
        <v>0</v>
      </c>
      <c r="D312" s="295">
        <v>0</v>
      </c>
      <c r="E312" s="296">
        <v>0</v>
      </c>
      <c r="F312" s="297">
        <v>0</v>
      </c>
      <c r="G312" s="298">
        <v>0</v>
      </c>
      <c r="H312" s="283">
        <v>0</v>
      </c>
      <c r="I312" t="str">
        <f t="shared" si="4"/>
        <v/>
      </c>
    </row>
    <row r="313" spans="1:9">
      <c r="A313" s="365" t="s">
        <v>359</v>
      </c>
      <c r="B313" s="293">
        <v>1</v>
      </c>
      <c r="C313" s="294">
        <v>0</v>
      </c>
      <c r="D313" s="295">
        <v>0</v>
      </c>
      <c r="E313" s="296">
        <v>0</v>
      </c>
      <c r="F313" s="297">
        <v>1</v>
      </c>
      <c r="G313" s="298">
        <v>1</v>
      </c>
      <c r="H313" s="283">
        <v>0</v>
      </c>
      <c r="I313" t="str">
        <f t="shared" si="4"/>
        <v>1</v>
      </c>
    </row>
    <row r="314" spans="1:9">
      <c r="A314" s="365" t="s">
        <v>360</v>
      </c>
      <c r="B314" s="293">
        <v>0</v>
      </c>
      <c r="C314" s="294">
        <v>1</v>
      </c>
      <c r="D314" s="295">
        <v>0</v>
      </c>
      <c r="E314" s="296">
        <v>0</v>
      </c>
      <c r="F314" s="297">
        <v>1</v>
      </c>
      <c r="G314" s="298">
        <v>1</v>
      </c>
      <c r="H314" s="283">
        <v>0</v>
      </c>
      <c r="I314" t="str">
        <f t="shared" si="4"/>
        <v>1</v>
      </c>
    </row>
    <row r="315" spans="1:9">
      <c r="A315" s="365" t="s">
        <v>361</v>
      </c>
      <c r="B315" s="293">
        <v>0</v>
      </c>
      <c r="C315" s="294">
        <v>1</v>
      </c>
      <c r="D315" s="295">
        <v>0</v>
      </c>
      <c r="E315" s="296">
        <v>0</v>
      </c>
      <c r="F315" s="297">
        <v>1</v>
      </c>
      <c r="G315" s="298">
        <v>1</v>
      </c>
      <c r="H315" s="283">
        <v>0</v>
      </c>
      <c r="I315" t="str">
        <f t="shared" si="4"/>
        <v>1</v>
      </c>
    </row>
    <row r="316" spans="1:9">
      <c r="A316" s="365" t="s">
        <v>362</v>
      </c>
      <c r="B316" s="293">
        <v>0</v>
      </c>
      <c r="C316" s="294">
        <v>1</v>
      </c>
      <c r="D316" s="295">
        <v>0</v>
      </c>
      <c r="E316" s="296">
        <v>0</v>
      </c>
      <c r="F316" s="297">
        <v>1</v>
      </c>
      <c r="G316" s="298">
        <v>0</v>
      </c>
      <c r="H316" s="283">
        <v>0</v>
      </c>
      <c r="I316" t="str">
        <f t="shared" si="4"/>
        <v>1</v>
      </c>
    </row>
    <row r="317" spans="1:9">
      <c r="A317" s="365" t="s">
        <v>363</v>
      </c>
      <c r="B317" s="293">
        <v>0</v>
      </c>
      <c r="C317" s="294">
        <v>0</v>
      </c>
      <c r="D317" s="295">
        <v>0</v>
      </c>
      <c r="E317" s="296">
        <v>0</v>
      </c>
      <c r="F317" s="297">
        <v>1</v>
      </c>
      <c r="G317" s="298">
        <v>1</v>
      </c>
      <c r="H317" s="283">
        <v>0</v>
      </c>
      <c r="I317" t="str">
        <f t="shared" si="4"/>
        <v>1</v>
      </c>
    </row>
    <row r="318" spans="1:9">
      <c r="A318" s="365" t="s">
        <v>364</v>
      </c>
      <c r="B318" s="293">
        <v>0</v>
      </c>
      <c r="C318" s="294">
        <v>1</v>
      </c>
      <c r="D318" s="295">
        <v>0</v>
      </c>
      <c r="E318" s="296">
        <v>0</v>
      </c>
      <c r="F318" s="297">
        <v>0</v>
      </c>
      <c r="G318" s="298">
        <v>1</v>
      </c>
      <c r="H318" s="283">
        <v>0</v>
      </c>
      <c r="I318" t="str">
        <f t="shared" si="4"/>
        <v>1</v>
      </c>
    </row>
    <row r="319" spans="1:9">
      <c r="A319" s="365" t="s">
        <v>365</v>
      </c>
      <c r="B319" s="293">
        <v>0</v>
      </c>
      <c r="C319" s="294">
        <v>0</v>
      </c>
      <c r="D319" s="295">
        <v>0</v>
      </c>
      <c r="E319" s="296">
        <v>1</v>
      </c>
      <c r="F319" s="297">
        <v>0</v>
      </c>
      <c r="G319" s="298">
        <v>1</v>
      </c>
      <c r="H319" s="283">
        <v>0</v>
      </c>
      <c r="I319" t="str">
        <f t="shared" si="4"/>
        <v>1</v>
      </c>
    </row>
    <row r="320" spans="1:9">
      <c r="A320" s="365" t="s">
        <v>366</v>
      </c>
      <c r="B320" s="293">
        <v>0</v>
      </c>
      <c r="C320" s="294">
        <v>0</v>
      </c>
      <c r="D320" s="295">
        <v>0</v>
      </c>
      <c r="E320" s="296">
        <v>1</v>
      </c>
      <c r="F320" s="297">
        <v>0</v>
      </c>
      <c r="G320" s="298">
        <v>0</v>
      </c>
      <c r="H320" s="283">
        <v>0</v>
      </c>
      <c r="I320" t="str">
        <f t="shared" si="4"/>
        <v/>
      </c>
    </row>
    <row r="321" spans="1:9">
      <c r="A321" s="365" t="s">
        <v>367</v>
      </c>
      <c r="B321" s="293">
        <v>0</v>
      </c>
      <c r="C321" s="294">
        <v>0</v>
      </c>
      <c r="D321" s="295">
        <v>1</v>
      </c>
      <c r="E321" s="296">
        <v>0</v>
      </c>
      <c r="F321" s="297">
        <v>0</v>
      </c>
      <c r="G321" s="298">
        <v>0</v>
      </c>
      <c r="H321" s="283">
        <v>0</v>
      </c>
      <c r="I321" t="str">
        <f t="shared" si="4"/>
        <v/>
      </c>
    </row>
    <row r="322" spans="1:9">
      <c r="A322" s="365" t="s">
        <v>368</v>
      </c>
      <c r="B322" s="293">
        <v>1</v>
      </c>
      <c r="C322" s="294">
        <v>1</v>
      </c>
      <c r="D322" s="295">
        <v>0</v>
      </c>
      <c r="E322" s="296">
        <v>0</v>
      </c>
      <c r="F322" s="297">
        <v>1</v>
      </c>
      <c r="G322" s="298">
        <v>1</v>
      </c>
      <c r="H322" s="283">
        <v>0</v>
      </c>
      <c r="I322" t="str">
        <f t="shared" si="4"/>
        <v>1</v>
      </c>
    </row>
    <row r="323" spans="1:9">
      <c r="A323" s="365" t="s">
        <v>369</v>
      </c>
      <c r="B323" s="293">
        <v>0</v>
      </c>
      <c r="C323" s="294">
        <v>0</v>
      </c>
      <c r="D323" s="295">
        <v>0</v>
      </c>
      <c r="E323" s="296">
        <v>0</v>
      </c>
      <c r="F323" s="297">
        <v>1</v>
      </c>
      <c r="G323" s="298">
        <v>0</v>
      </c>
      <c r="H323" s="283">
        <v>0</v>
      </c>
      <c r="I323" t="str">
        <f t="shared" ref="I323:I386" si="5">IF(OR(F323=1,G323=1,C323=1),"1","")</f>
        <v>1</v>
      </c>
    </row>
    <row r="324" spans="1:9">
      <c r="A324" s="365" t="s">
        <v>370</v>
      </c>
      <c r="B324" s="293">
        <v>0</v>
      </c>
      <c r="C324" s="294">
        <v>0</v>
      </c>
      <c r="D324" s="295">
        <v>0</v>
      </c>
      <c r="E324" s="296">
        <v>0</v>
      </c>
      <c r="F324" s="297">
        <v>1</v>
      </c>
      <c r="G324" s="298">
        <v>1</v>
      </c>
      <c r="H324" s="283">
        <v>0</v>
      </c>
      <c r="I324" t="str">
        <f t="shared" si="5"/>
        <v>1</v>
      </c>
    </row>
    <row r="325" spans="1:9">
      <c r="A325" s="365" t="s">
        <v>371</v>
      </c>
      <c r="B325" s="293">
        <v>0</v>
      </c>
      <c r="C325" s="294">
        <v>1</v>
      </c>
      <c r="D325" s="295">
        <v>0</v>
      </c>
      <c r="E325" s="296">
        <v>0</v>
      </c>
      <c r="F325" s="297">
        <v>1</v>
      </c>
      <c r="G325" s="298">
        <v>0</v>
      </c>
      <c r="H325" s="283">
        <v>0</v>
      </c>
      <c r="I325" t="str">
        <f t="shared" si="5"/>
        <v>1</v>
      </c>
    </row>
    <row r="326" spans="1:9">
      <c r="A326" s="365" t="s">
        <v>372</v>
      </c>
      <c r="B326" s="293">
        <v>0</v>
      </c>
      <c r="C326" s="294">
        <v>1</v>
      </c>
      <c r="D326" s="295">
        <v>0</v>
      </c>
      <c r="E326" s="296">
        <v>0</v>
      </c>
      <c r="F326" s="297">
        <v>1</v>
      </c>
      <c r="G326" s="298">
        <v>1</v>
      </c>
      <c r="H326" s="283">
        <v>0</v>
      </c>
      <c r="I326" t="str">
        <f t="shared" si="5"/>
        <v>1</v>
      </c>
    </row>
    <row r="327" spans="1:9">
      <c r="A327" s="365" t="s">
        <v>373</v>
      </c>
      <c r="B327" s="293">
        <v>0</v>
      </c>
      <c r="C327" s="294">
        <v>1</v>
      </c>
      <c r="D327" s="295">
        <v>0</v>
      </c>
      <c r="E327" s="296">
        <v>1</v>
      </c>
      <c r="F327" s="297">
        <v>0</v>
      </c>
      <c r="G327" s="298">
        <v>1</v>
      </c>
      <c r="H327" s="283">
        <v>0</v>
      </c>
      <c r="I327" t="str">
        <f t="shared" si="5"/>
        <v>1</v>
      </c>
    </row>
    <row r="328" spans="1:9">
      <c r="A328" s="365" t="s">
        <v>374</v>
      </c>
      <c r="B328" s="293">
        <v>0</v>
      </c>
      <c r="C328" s="294">
        <v>0</v>
      </c>
      <c r="D328" s="295">
        <v>0</v>
      </c>
      <c r="E328" s="296">
        <v>0</v>
      </c>
      <c r="F328" s="297">
        <v>1</v>
      </c>
      <c r="G328" s="298">
        <v>1</v>
      </c>
      <c r="H328" s="283">
        <v>0</v>
      </c>
      <c r="I328" t="str">
        <f t="shared" si="5"/>
        <v>1</v>
      </c>
    </row>
    <row r="329" spans="1:9">
      <c r="A329" s="365" t="s">
        <v>375</v>
      </c>
      <c r="B329" s="293">
        <v>0</v>
      </c>
      <c r="C329" s="294">
        <v>0</v>
      </c>
      <c r="D329" s="295">
        <v>0</v>
      </c>
      <c r="E329" s="296">
        <v>0</v>
      </c>
      <c r="F329" s="297">
        <v>0</v>
      </c>
      <c r="G329" s="298">
        <v>0</v>
      </c>
      <c r="H329" s="283">
        <v>0</v>
      </c>
      <c r="I329" t="str">
        <f t="shared" si="5"/>
        <v/>
      </c>
    </row>
    <row r="330" spans="1:9">
      <c r="A330" s="365" t="s">
        <v>376</v>
      </c>
      <c r="B330" s="293">
        <v>0</v>
      </c>
      <c r="C330" s="294">
        <v>1</v>
      </c>
      <c r="D330" s="295">
        <v>1</v>
      </c>
      <c r="E330" s="296">
        <v>0</v>
      </c>
      <c r="F330" s="297">
        <v>0</v>
      </c>
      <c r="G330" s="298">
        <v>1</v>
      </c>
      <c r="H330" s="283">
        <v>0</v>
      </c>
      <c r="I330" t="str">
        <f t="shared" si="5"/>
        <v>1</v>
      </c>
    </row>
    <row r="331" spans="1:9">
      <c r="A331" s="365" t="s">
        <v>377</v>
      </c>
      <c r="B331" s="293">
        <v>0</v>
      </c>
      <c r="C331" s="294">
        <v>0</v>
      </c>
      <c r="D331" s="295">
        <v>0</v>
      </c>
      <c r="E331" s="296">
        <v>1</v>
      </c>
      <c r="F331" s="297">
        <v>0</v>
      </c>
      <c r="G331" s="298">
        <v>0</v>
      </c>
      <c r="H331" s="283">
        <v>0</v>
      </c>
      <c r="I331" t="str">
        <f t="shared" si="5"/>
        <v/>
      </c>
    </row>
    <row r="332" spans="1:9">
      <c r="A332" s="365" t="s">
        <v>378</v>
      </c>
      <c r="B332" s="293">
        <v>0</v>
      </c>
      <c r="C332" s="294">
        <v>0</v>
      </c>
      <c r="D332" s="295">
        <v>1</v>
      </c>
      <c r="E332" s="296">
        <v>0</v>
      </c>
      <c r="F332" s="297">
        <v>0</v>
      </c>
      <c r="G332" s="298">
        <v>0</v>
      </c>
      <c r="H332" s="283">
        <v>0</v>
      </c>
      <c r="I332" t="str">
        <f t="shared" si="5"/>
        <v/>
      </c>
    </row>
    <row r="333" spans="1:9">
      <c r="A333" s="365" t="s">
        <v>379</v>
      </c>
      <c r="B333" s="293">
        <v>1</v>
      </c>
      <c r="C333" s="294">
        <v>0</v>
      </c>
      <c r="D333" s="295">
        <v>0</v>
      </c>
      <c r="E333" s="296">
        <v>0</v>
      </c>
      <c r="F333" s="297">
        <v>1</v>
      </c>
      <c r="G333" s="298">
        <v>1</v>
      </c>
      <c r="H333" s="283">
        <v>0</v>
      </c>
      <c r="I333" t="str">
        <f t="shared" si="5"/>
        <v>1</v>
      </c>
    </row>
    <row r="334" spans="1:9">
      <c r="A334" s="365" t="s">
        <v>380</v>
      </c>
      <c r="B334" s="293">
        <v>0</v>
      </c>
      <c r="C334" s="294">
        <v>0</v>
      </c>
      <c r="D334" s="295">
        <v>0</v>
      </c>
      <c r="E334" s="296">
        <v>0</v>
      </c>
      <c r="F334" s="297">
        <v>0</v>
      </c>
      <c r="G334" s="298">
        <v>0</v>
      </c>
      <c r="H334" s="283">
        <v>0</v>
      </c>
      <c r="I334" t="str">
        <f t="shared" si="5"/>
        <v/>
      </c>
    </row>
    <row r="335" spans="1:9">
      <c r="A335" s="365" t="s">
        <v>381</v>
      </c>
      <c r="B335" s="293">
        <v>0</v>
      </c>
      <c r="C335" s="294">
        <v>0</v>
      </c>
      <c r="D335" s="295">
        <v>0</v>
      </c>
      <c r="E335" s="296">
        <v>0</v>
      </c>
      <c r="F335" s="297">
        <v>0</v>
      </c>
      <c r="G335" s="298">
        <v>0</v>
      </c>
      <c r="H335" s="283">
        <v>0</v>
      </c>
      <c r="I335" t="str">
        <f t="shared" si="5"/>
        <v/>
      </c>
    </row>
    <row r="336" spans="1:9">
      <c r="A336" s="365" t="s">
        <v>382</v>
      </c>
      <c r="B336" s="293">
        <v>0</v>
      </c>
      <c r="C336" s="294">
        <v>0</v>
      </c>
      <c r="D336" s="295">
        <v>1</v>
      </c>
      <c r="E336" s="296">
        <v>0</v>
      </c>
      <c r="F336" s="297">
        <v>0</v>
      </c>
      <c r="G336" s="298">
        <v>0</v>
      </c>
      <c r="H336" s="283">
        <v>0</v>
      </c>
      <c r="I336" t="str">
        <f t="shared" si="5"/>
        <v/>
      </c>
    </row>
    <row r="337" spans="1:9">
      <c r="A337" s="365" t="s">
        <v>383</v>
      </c>
      <c r="B337" s="293">
        <v>1</v>
      </c>
      <c r="C337" s="294">
        <v>1</v>
      </c>
      <c r="D337" s="295">
        <v>0</v>
      </c>
      <c r="E337" s="296">
        <v>0</v>
      </c>
      <c r="F337" s="297">
        <v>1</v>
      </c>
      <c r="G337" s="298">
        <v>0</v>
      </c>
      <c r="H337" s="283">
        <v>1</v>
      </c>
      <c r="I337" t="str">
        <f t="shared" si="5"/>
        <v>1</v>
      </c>
    </row>
    <row r="338" spans="1:9">
      <c r="A338" s="365" t="s">
        <v>384</v>
      </c>
      <c r="B338" s="293">
        <v>0</v>
      </c>
      <c r="C338" s="294">
        <v>0</v>
      </c>
      <c r="D338" s="295">
        <v>0</v>
      </c>
      <c r="E338" s="296">
        <v>1</v>
      </c>
      <c r="F338" s="297">
        <v>0</v>
      </c>
      <c r="G338" s="298">
        <v>1</v>
      </c>
      <c r="H338" s="283">
        <v>0</v>
      </c>
      <c r="I338" t="str">
        <f t="shared" si="5"/>
        <v>1</v>
      </c>
    </row>
    <row r="339" spans="1:9">
      <c r="A339" s="365" t="s">
        <v>385</v>
      </c>
      <c r="B339" s="293">
        <v>0</v>
      </c>
      <c r="C339" s="294">
        <v>0</v>
      </c>
      <c r="D339" s="295">
        <v>0</v>
      </c>
      <c r="E339" s="296">
        <v>0</v>
      </c>
      <c r="F339" s="297">
        <v>1</v>
      </c>
      <c r="G339" s="298">
        <v>1</v>
      </c>
      <c r="H339" s="283">
        <v>0</v>
      </c>
      <c r="I339" t="str">
        <f t="shared" si="5"/>
        <v>1</v>
      </c>
    </row>
    <row r="340" spans="1:9">
      <c r="A340" s="365" t="s">
        <v>386</v>
      </c>
      <c r="B340" s="293">
        <v>0</v>
      </c>
      <c r="C340" s="294">
        <v>0</v>
      </c>
      <c r="D340" s="295">
        <v>0</v>
      </c>
      <c r="E340" s="296">
        <v>0</v>
      </c>
      <c r="F340" s="297">
        <v>0</v>
      </c>
      <c r="G340" s="298">
        <v>0</v>
      </c>
      <c r="H340" s="283">
        <v>0</v>
      </c>
      <c r="I340" t="str">
        <f t="shared" si="5"/>
        <v/>
      </c>
    </row>
    <row r="341" spans="1:9">
      <c r="A341" s="365" t="s">
        <v>387</v>
      </c>
      <c r="B341" s="293">
        <v>0</v>
      </c>
      <c r="C341" s="294">
        <v>0</v>
      </c>
      <c r="D341" s="295">
        <v>1</v>
      </c>
      <c r="E341" s="296">
        <v>0</v>
      </c>
      <c r="F341" s="297">
        <v>0</v>
      </c>
      <c r="G341" s="298">
        <v>0</v>
      </c>
      <c r="H341" s="283">
        <v>0</v>
      </c>
      <c r="I341" t="str">
        <f t="shared" si="5"/>
        <v/>
      </c>
    </row>
    <row r="342" spans="1:9">
      <c r="A342" s="365" t="s">
        <v>388</v>
      </c>
      <c r="B342" s="293">
        <v>0</v>
      </c>
      <c r="C342" s="294">
        <v>0</v>
      </c>
      <c r="D342" s="295">
        <v>0</v>
      </c>
      <c r="E342" s="296">
        <v>0</v>
      </c>
      <c r="F342" s="297">
        <v>1</v>
      </c>
      <c r="G342" s="298">
        <v>0</v>
      </c>
      <c r="H342" s="283">
        <v>0</v>
      </c>
      <c r="I342" t="str">
        <f t="shared" si="5"/>
        <v>1</v>
      </c>
    </row>
    <row r="343" spans="1:9">
      <c r="A343" s="365" t="s">
        <v>389</v>
      </c>
      <c r="B343" s="293">
        <v>0</v>
      </c>
      <c r="C343" s="294">
        <v>1</v>
      </c>
      <c r="D343" s="295">
        <v>0</v>
      </c>
      <c r="E343" s="296">
        <v>0</v>
      </c>
      <c r="F343" s="297">
        <v>1</v>
      </c>
      <c r="G343" s="298">
        <v>1</v>
      </c>
      <c r="H343" s="283">
        <v>0</v>
      </c>
      <c r="I343" t="str">
        <f t="shared" si="5"/>
        <v>1</v>
      </c>
    </row>
    <row r="344" spans="1:9">
      <c r="A344" s="365" t="s">
        <v>390</v>
      </c>
      <c r="B344" s="293">
        <v>0</v>
      </c>
      <c r="C344" s="294">
        <v>1</v>
      </c>
      <c r="D344" s="295">
        <v>0</v>
      </c>
      <c r="E344" s="296">
        <v>1</v>
      </c>
      <c r="F344" s="297">
        <v>0</v>
      </c>
      <c r="G344" s="298">
        <v>0</v>
      </c>
      <c r="H344" s="283">
        <v>0</v>
      </c>
      <c r="I344" t="str">
        <f t="shared" si="5"/>
        <v>1</v>
      </c>
    </row>
    <row r="345" spans="1:9">
      <c r="A345" s="365" t="s">
        <v>391</v>
      </c>
      <c r="B345" s="293">
        <v>1</v>
      </c>
      <c r="C345" s="294">
        <v>1</v>
      </c>
      <c r="D345" s="295">
        <v>0</v>
      </c>
      <c r="E345" s="296">
        <v>0</v>
      </c>
      <c r="F345" s="297">
        <v>1</v>
      </c>
      <c r="G345" s="298">
        <v>1</v>
      </c>
      <c r="H345" s="283">
        <v>0</v>
      </c>
      <c r="I345" t="str">
        <f t="shared" si="5"/>
        <v>1</v>
      </c>
    </row>
    <row r="346" spans="1:9">
      <c r="A346" s="365" t="s">
        <v>392</v>
      </c>
      <c r="B346" s="293">
        <v>0</v>
      </c>
      <c r="C346" s="294">
        <v>0</v>
      </c>
      <c r="D346" s="295">
        <v>0</v>
      </c>
      <c r="E346" s="296">
        <v>1</v>
      </c>
      <c r="F346" s="297">
        <v>0</v>
      </c>
      <c r="G346" s="298">
        <v>0</v>
      </c>
      <c r="H346" s="283">
        <v>0</v>
      </c>
      <c r="I346" t="str">
        <f t="shared" si="5"/>
        <v/>
      </c>
    </row>
    <row r="347" spans="1:9">
      <c r="A347" s="365" t="s">
        <v>393</v>
      </c>
      <c r="B347" s="293">
        <v>1</v>
      </c>
      <c r="C347" s="294">
        <v>1</v>
      </c>
      <c r="D347" s="295">
        <v>0</v>
      </c>
      <c r="E347" s="296">
        <v>0</v>
      </c>
      <c r="F347" s="297">
        <v>1</v>
      </c>
      <c r="G347" s="298">
        <v>1</v>
      </c>
      <c r="H347" s="283">
        <v>0</v>
      </c>
      <c r="I347" t="str">
        <f t="shared" si="5"/>
        <v>1</v>
      </c>
    </row>
    <row r="348" spans="1:9">
      <c r="A348" s="365" t="s">
        <v>394</v>
      </c>
      <c r="B348" s="293">
        <v>1</v>
      </c>
      <c r="C348" s="294">
        <v>1</v>
      </c>
      <c r="D348" s="295">
        <v>0</v>
      </c>
      <c r="E348" s="296">
        <v>0</v>
      </c>
      <c r="F348" s="297">
        <v>1</v>
      </c>
      <c r="G348" s="298">
        <v>0</v>
      </c>
      <c r="H348" s="283">
        <v>0</v>
      </c>
      <c r="I348" t="str">
        <f t="shared" si="5"/>
        <v>1</v>
      </c>
    </row>
    <row r="349" spans="1:9">
      <c r="A349" s="365" t="s">
        <v>395</v>
      </c>
      <c r="B349" s="293">
        <v>0</v>
      </c>
      <c r="C349" s="294">
        <v>1</v>
      </c>
      <c r="D349" s="295">
        <v>0</v>
      </c>
      <c r="E349" s="296">
        <v>0</v>
      </c>
      <c r="F349" s="297">
        <v>1</v>
      </c>
      <c r="G349" s="298">
        <v>1</v>
      </c>
      <c r="H349" s="283">
        <v>0</v>
      </c>
      <c r="I349" t="str">
        <f t="shared" si="5"/>
        <v>1</v>
      </c>
    </row>
    <row r="350" spans="1:9">
      <c r="A350" s="365" t="s">
        <v>396</v>
      </c>
      <c r="B350" s="293">
        <v>0</v>
      </c>
      <c r="C350" s="294">
        <v>1</v>
      </c>
      <c r="D350" s="295">
        <v>0</v>
      </c>
      <c r="E350" s="296">
        <v>0</v>
      </c>
      <c r="F350" s="297">
        <v>1</v>
      </c>
      <c r="G350" s="298">
        <v>0</v>
      </c>
      <c r="H350" s="283">
        <v>0</v>
      </c>
      <c r="I350" t="str">
        <f t="shared" si="5"/>
        <v>1</v>
      </c>
    </row>
    <row r="351" spans="1:9">
      <c r="A351" s="365" t="s">
        <v>397</v>
      </c>
      <c r="B351" s="293">
        <v>0</v>
      </c>
      <c r="C351" s="294">
        <v>0</v>
      </c>
      <c r="D351" s="295">
        <v>0</v>
      </c>
      <c r="E351" s="296">
        <v>0</v>
      </c>
      <c r="F351" s="297">
        <v>0</v>
      </c>
      <c r="G351" s="298">
        <v>0</v>
      </c>
      <c r="H351" s="283">
        <v>0</v>
      </c>
      <c r="I351" t="str">
        <f t="shared" si="5"/>
        <v/>
      </c>
    </row>
    <row r="352" spans="1:9">
      <c r="A352" s="365" t="s">
        <v>398</v>
      </c>
      <c r="B352" s="293">
        <v>0</v>
      </c>
      <c r="C352" s="294">
        <v>0</v>
      </c>
      <c r="D352" s="295">
        <v>0</v>
      </c>
      <c r="E352" s="296">
        <v>0</v>
      </c>
      <c r="F352" s="297">
        <v>1</v>
      </c>
      <c r="G352" s="298">
        <v>0</v>
      </c>
      <c r="H352" s="283">
        <v>0</v>
      </c>
      <c r="I352" t="str">
        <f t="shared" si="5"/>
        <v>1</v>
      </c>
    </row>
    <row r="353" spans="1:9">
      <c r="A353" s="365" t="s">
        <v>399</v>
      </c>
      <c r="B353" s="293">
        <v>0</v>
      </c>
      <c r="C353" s="294">
        <v>0</v>
      </c>
      <c r="D353" s="295">
        <v>1</v>
      </c>
      <c r="E353" s="296">
        <v>0</v>
      </c>
      <c r="F353" s="297">
        <v>0</v>
      </c>
      <c r="G353" s="298">
        <v>0</v>
      </c>
      <c r="H353" s="283">
        <v>0</v>
      </c>
      <c r="I353" t="str">
        <f t="shared" si="5"/>
        <v/>
      </c>
    </row>
    <row r="354" spans="1:9">
      <c r="A354" s="365" t="s">
        <v>400</v>
      </c>
      <c r="B354" s="293">
        <v>0</v>
      </c>
      <c r="C354" s="294">
        <v>0</v>
      </c>
      <c r="D354" s="295">
        <v>1</v>
      </c>
      <c r="E354" s="296">
        <v>0</v>
      </c>
      <c r="F354" s="297">
        <v>0</v>
      </c>
      <c r="G354" s="298">
        <v>0</v>
      </c>
      <c r="H354" s="283">
        <v>0</v>
      </c>
      <c r="I354" t="str">
        <f t="shared" si="5"/>
        <v/>
      </c>
    </row>
    <row r="355" spans="1:9">
      <c r="A355" s="365" t="s">
        <v>401</v>
      </c>
      <c r="B355" s="293">
        <v>0</v>
      </c>
      <c r="C355" s="294">
        <v>0</v>
      </c>
      <c r="D355" s="295">
        <v>0</v>
      </c>
      <c r="E355" s="296">
        <v>0</v>
      </c>
      <c r="F355" s="297">
        <v>1</v>
      </c>
      <c r="G355" s="298">
        <v>1</v>
      </c>
      <c r="H355" s="283">
        <v>0</v>
      </c>
      <c r="I355" t="str">
        <f t="shared" si="5"/>
        <v>1</v>
      </c>
    </row>
    <row r="356" spans="1:9">
      <c r="A356" s="365" t="s">
        <v>402</v>
      </c>
      <c r="B356" s="293">
        <v>0</v>
      </c>
      <c r="C356" s="294">
        <v>0</v>
      </c>
      <c r="D356" s="295">
        <v>0</v>
      </c>
      <c r="E356" s="296">
        <v>0</v>
      </c>
      <c r="F356" s="297">
        <v>1</v>
      </c>
      <c r="G356" s="298">
        <v>1</v>
      </c>
      <c r="H356" s="283">
        <v>0</v>
      </c>
      <c r="I356" t="str">
        <f t="shared" si="5"/>
        <v>1</v>
      </c>
    </row>
    <row r="357" spans="1:9">
      <c r="A357" s="365" t="s">
        <v>403</v>
      </c>
      <c r="B357" s="293">
        <v>0</v>
      </c>
      <c r="C357" s="294">
        <v>0</v>
      </c>
      <c r="D357" s="295">
        <v>0</v>
      </c>
      <c r="E357" s="296">
        <v>1</v>
      </c>
      <c r="F357" s="297">
        <v>0</v>
      </c>
      <c r="G357" s="298">
        <v>0</v>
      </c>
      <c r="H357" s="283">
        <v>0</v>
      </c>
      <c r="I357" t="str">
        <f t="shared" si="5"/>
        <v/>
      </c>
    </row>
    <row r="358" spans="1:9">
      <c r="A358" s="365" t="s">
        <v>404</v>
      </c>
      <c r="B358" s="293">
        <v>1</v>
      </c>
      <c r="C358" s="294">
        <v>0</v>
      </c>
      <c r="D358" s="295">
        <v>0</v>
      </c>
      <c r="E358" s="296">
        <v>0</v>
      </c>
      <c r="F358" s="297">
        <v>0</v>
      </c>
      <c r="G358" s="298">
        <v>1</v>
      </c>
      <c r="H358" s="283">
        <v>0</v>
      </c>
      <c r="I358" t="str">
        <f t="shared" si="5"/>
        <v>1</v>
      </c>
    </row>
    <row r="359" spans="1:9">
      <c r="A359" s="365" t="s">
        <v>405</v>
      </c>
      <c r="B359" s="293">
        <v>1</v>
      </c>
      <c r="C359" s="294">
        <v>1</v>
      </c>
      <c r="D359" s="295">
        <v>0</v>
      </c>
      <c r="E359" s="296">
        <v>1</v>
      </c>
      <c r="F359" s="297">
        <v>0</v>
      </c>
      <c r="G359" s="298">
        <v>0</v>
      </c>
      <c r="H359" s="283">
        <v>0</v>
      </c>
      <c r="I359" t="str">
        <f t="shared" si="5"/>
        <v>1</v>
      </c>
    </row>
    <row r="360" spans="1:9">
      <c r="A360" s="365" t="s">
        <v>406</v>
      </c>
      <c r="B360" s="293">
        <v>1</v>
      </c>
      <c r="C360" s="294">
        <v>0</v>
      </c>
      <c r="D360" s="295">
        <v>0</v>
      </c>
      <c r="E360" s="296">
        <v>0</v>
      </c>
      <c r="F360" s="297">
        <v>1</v>
      </c>
      <c r="G360" s="298">
        <v>1</v>
      </c>
      <c r="H360" s="283">
        <v>0</v>
      </c>
      <c r="I360" t="str">
        <f t="shared" si="5"/>
        <v>1</v>
      </c>
    </row>
    <row r="361" spans="1:9">
      <c r="A361" s="365" t="s">
        <v>407</v>
      </c>
      <c r="B361" s="293">
        <v>0</v>
      </c>
      <c r="C361" s="294">
        <v>1</v>
      </c>
      <c r="D361" s="295">
        <v>0</v>
      </c>
      <c r="E361" s="296">
        <v>0</v>
      </c>
      <c r="F361" s="297">
        <v>1</v>
      </c>
      <c r="G361" s="298">
        <v>0</v>
      </c>
      <c r="H361" s="283">
        <v>1</v>
      </c>
      <c r="I361" t="str">
        <f t="shared" si="5"/>
        <v>1</v>
      </c>
    </row>
    <row r="362" spans="1:9">
      <c r="A362" s="365" t="s">
        <v>408</v>
      </c>
      <c r="B362" s="293">
        <v>0</v>
      </c>
      <c r="C362" s="294">
        <v>1</v>
      </c>
      <c r="D362" s="295">
        <v>0</v>
      </c>
      <c r="E362" s="296">
        <v>0</v>
      </c>
      <c r="F362" s="297">
        <v>1</v>
      </c>
      <c r="G362" s="298">
        <v>1</v>
      </c>
      <c r="H362" s="283">
        <v>0</v>
      </c>
      <c r="I362" t="str">
        <f t="shared" si="5"/>
        <v>1</v>
      </c>
    </row>
    <row r="363" spans="1:9">
      <c r="A363" s="365" t="s">
        <v>409</v>
      </c>
      <c r="B363" s="293">
        <v>0</v>
      </c>
      <c r="C363" s="294">
        <v>0</v>
      </c>
      <c r="D363" s="295">
        <v>0</v>
      </c>
      <c r="E363" s="296">
        <v>0</v>
      </c>
      <c r="F363" s="297">
        <v>1</v>
      </c>
      <c r="G363" s="298">
        <v>0</v>
      </c>
      <c r="H363" s="283">
        <v>0</v>
      </c>
      <c r="I363" t="str">
        <f t="shared" si="5"/>
        <v>1</v>
      </c>
    </row>
    <row r="364" spans="1:9">
      <c r="A364" s="365" t="s">
        <v>410</v>
      </c>
      <c r="B364" s="293">
        <v>0</v>
      </c>
      <c r="C364" s="294">
        <v>0</v>
      </c>
      <c r="D364" s="295">
        <v>1</v>
      </c>
      <c r="E364" s="296">
        <v>0</v>
      </c>
      <c r="F364" s="297">
        <v>1</v>
      </c>
      <c r="G364" s="298">
        <v>1</v>
      </c>
      <c r="H364" s="283">
        <v>0</v>
      </c>
      <c r="I364" t="str">
        <f t="shared" si="5"/>
        <v>1</v>
      </c>
    </row>
    <row r="365" spans="1:9">
      <c r="A365" s="365" t="s">
        <v>411</v>
      </c>
      <c r="B365" s="293">
        <v>0</v>
      </c>
      <c r="C365" s="294">
        <v>0</v>
      </c>
      <c r="D365" s="295">
        <v>0</v>
      </c>
      <c r="E365" s="296">
        <v>0</v>
      </c>
      <c r="F365" s="297">
        <v>0</v>
      </c>
      <c r="G365" s="298">
        <v>0</v>
      </c>
      <c r="H365" s="283">
        <v>0</v>
      </c>
      <c r="I365" t="str">
        <f t="shared" si="5"/>
        <v/>
      </c>
    </row>
    <row r="366" spans="1:9">
      <c r="A366" s="365" t="s">
        <v>412</v>
      </c>
      <c r="B366" s="293">
        <v>0</v>
      </c>
      <c r="C366" s="294">
        <v>1</v>
      </c>
      <c r="D366" s="295">
        <v>0</v>
      </c>
      <c r="E366" s="296">
        <v>0</v>
      </c>
      <c r="F366" s="297">
        <v>1</v>
      </c>
      <c r="G366" s="298">
        <v>0</v>
      </c>
      <c r="H366" s="283">
        <v>0</v>
      </c>
      <c r="I366" t="str">
        <f t="shared" si="5"/>
        <v>1</v>
      </c>
    </row>
    <row r="367" spans="1:9">
      <c r="A367" s="365" t="s">
        <v>413</v>
      </c>
      <c r="B367" s="293">
        <v>0</v>
      </c>
      <c r="C367" s="294">
        <v>0</v>
      </c>
      <c r="D367" s="295">
        <v>0</v>
      </c>
      <c r="E367" s="296">
        <v>1</v>
      </c>
      <c r="F367" s="297">
        <v>0</v>
      </c>
      <c r="G367" s="298">
        <v>1</v>
      </c>
      <c r="H367" s="283">
        <v>0</v>
      </c>
      <c r="I367" t="str">
        <f t="shared" si="5"/>
        <v>1</v>
      </c>
    </row>
    <row r="368" spans="1:9">
      <c r="A368" s="365" t="s">
        <v>414</v>
      </c>
      <c r="B368" s="293">
        <v>0</v>
      </c>
      <c r="C368" s="294">
        <v>0</v>
      </c>
      <c r="D368" s="295">
        <v>0</v>
      </c>
      <c r="E368" s="296">
        <v>0</v>
      </c>
      <c r="F368" s="297">
        <v>1</v>
      </c>
      <c r="G368" s="298">
        <v>1</v>
      </c>
      <c r="H368" s="283">
        <v>0</v>
      </c>
      <c r="I368" t="str">
        <f t="shared" si="5"/>
        <v>1</v>
      </c>
    </row>
    <row r="369" spans="1:9">
      <c r="A369" s="365" t="s">
        <v>415</v>
      </c>
      <c r="B369" s="293">
        <v>0</v>
      </c>
      <c r="C369" s="294">
        <v>0</v>
      </c>
      <c r="D369" s="295">
        <v>0</v>
      </c>
      <c r="E369" s="296">
        <v>1</v>
      </c>
      <c r="F369" s="297">
        <v>0</v>
      </c>
      <c r="G369" s="298">
        <v>0</v>
      </c>
      <c r="H369" s="283">
        <v>0</v>
      </c>
      <c r="I369" t="str">
        <f t="shared" si="5"/>
        <v/>
      </c>
    </row>
    <row r="370" spans="1:9">
      <c r="A370" s="365" t="s">
        <v>416</v>
      </c>
      <c r="B370" s="293">
        <v>1</v>
      </c>
      <c r="C370" s="294">
        <v>0</v>
      </c>
      <c r="D370" s="295">
        <v>0</v>
      </c>
      <c r="E370" s="296">
        <v>0</v>
      </c>
      <c r="F370" s="297">
        <v>1</v>
      </c>
      <c r="G370" s="298">
        <v>1</v>
      </c>
      <c r="H370" s="283">
        <v>0</v>
      </c>
      <c r="I370" t="str">
        <f t="shared" si="5"/>
        <v>1</v>
      </c>
    </row>
    <row r="371" spans="1:9">
      <c r="A371" s="365" t="s">
        <v>417</v>
      </c>
      <c r="B371" s="293">
        <v>0</v>
      </c>
      <c r="C371" s="294">
        <v>1</v>
      </c>
      <c r="D371" s="295">
        <v>0</v>
      </c>
      <c r="E371" s="296">
        <v>0</v>
      </c>
      <c r="F371" s="297">
        <v>1</v>
      </c>
      <c r="G371" s="298">
        <v>0</v>
      </c>
      <c r="H371" s="283">
        <v>0</v>
      </c>
      <c r="I371" t="str">
        <f t="shared" si="5"/>
        <v>1</v>
      </c>
    </row>
    <row r="372" spans="1:9">
      <c r="A372" s="369" t="s">
        <v>418</v>
      </c>
      <c r="B372" s="293">
        <v>0</v>
      </c>
      <c r="C372" s="294">
        <v>1</v>
      </c>
      <c r="D372" s="295">
        <v>0</v>
      </c>
      <c r="E372" s="296">
        <v>0</v>
      </c>
      <c r="F372" s="297">
        <v>1</v>
      </c>
      <c r="G372" s="284">
        <v>1</v>
      </c>
      <c r="H372" s="281">
        <v>0</v>
      </c>
      <c r="I372" t="str">
        <f t="shared" si="5"/>
        <v>1</v>
      </c>
    </row>
    <row r="373" spans="1:9">
      <c r="A373" s="369" t="s">
        <v>419</v>
      </c>
      <c r="B373" s="293">
        <v>1</v>
      </c>
      <c r="C373" s="294">
        <v>1</v>
      </c>
      <c r="D373" s="295">
        <v>0</v>
      </c>
      <c r="E373" s="296">
        <v>0</v>
      </c>
      <c r="F373" s="297">
        <v>1</v>
      </c>
      <c r="G373" s="284">
        <v>0</v>
      </c>
      <c r="H373" s="281">
        <v>0</v>
      </c>
      <c r="I373" t="str">
        <f t="shared" si="5"/>
        <v>1</v>
      </c>
    </row>
    <row r="374" spans="1:9">
      <c r="A374" s="365" t="s">
        <v>420</v>
      </c>
      <c r="B374" s="293">
        <v>0</v>
      </c>
      <c r="C374" s="294">
        <v>0</v>
      </c>
      <c r="D374" s="295">
        <v>0</v>
      </c>
      <c r="E374" s="296">
        <v>0</v>
      </c>
      <c r="F374" s="297">
        <v>1</v>
      </c>
      <c r="G374" s="284">
        <v>0</v>
      </c>
      <c r="H374" s="281">
        <v>0</v>
      </c>
      <c r="I374" t="str">
        <f t="shared" si="5"/>
        <v>1</v>
      </c>
    </row>
    <row r="375" spans="1:9">
      <c r="A375" s="369" t="s">
        <v>421</v>
      </c>
      <c r="B375" s="293">
        <v>1</v>
      </c>
      <c r="C375" s="294">
        <v>0</v>
      </c>
      <c r="D375" s="295">
        <v>0</v>
      </c>
      <c r="E375" s="296">
        <v>0</v>
      </c>
      <c r="F375" s="297">
        <v>1</v>
      </c>
      <c r="G375" s="284">
        <v>1</v>
      </c>
      <c r="H375" s="281">
        <v>0</v>
      </c>
      <c r="I375" t="str">
        <f t="shared" si="5"/>
        <v>1</v>
      </c>
    </row>
    <row r="376" spans="1:9">
      <c r="A376" s="369" t="s">
        <v>422</v>
      </c>
      <c r="B376" s="293">
        <v>0</v>
      </c>
      <c r="C376" s="294">
        <v>0</v>
      </c>
      <c r="D376" s="295">
        <v>1</v>
      </c>
      <c r="E376" s="296">
        <v>0</v>
      </c>
      <c r="F376" s="297">
        <v>0</v>
      </c>
      <c r="G376" s="284">
        <v>0</v>
      </c>
      <c r="H376" s="281">
        <v>0</v>
      </c>
      <c r="I376" t="str">
        <f t="shared" si="5"/>
        <v/>
      </c>
    </row>
    <row r="377" spans="1:9">
      <c r="A377" s="369" t="s">
        <v>423</v>
      </c>
      <c r="B377" s="293">
        <v>0</v>
      </c>
      <c r="C377" s="294">
        <v>1</v>
      </c>
      <c r="D377" s="295">
        <v>0</v>
      </c>
      <c r="E377" s="296">
        <v>0</v>
      </c>
      <c r="F377" s="297">
        <v>1</v>
      </c>
      <c r="G377" s="284">
        <v>0</v>
      </c>
      <c r="H377" s="281">
        <v>0</v>
      </c>
      <c r="I377" t="str">
        <f t="shared" si="5"/>
        <v>1</v>
      </c>
    </row>
    <row r="378" spans="1:9">
      <c r="A378" s="369" t="s">
        <v>424</v>
      </c>
      <c r="B378" s="293">
        <v>0</v>
      </c>
      <c r="C378" s="294">
        <v>1</v>
      </c>
      <c r="D378" s="295">
        <v>0</v>
      </c>
      <c r="E378" s="296">
        <v>0</v>
      </c>
      <c r="F378" s="297">
        <v>1</v>
      </c>
      <c r="G378" s="284">
        <v>1</v>
      </c>
      <c r="H378" s="281">
        <v>0</v>
      </c>
      <c r="I378" t="str">
        <f t="shared" si="5"/>
        <v>1</v>
      </c>
    </row>
    <row r="379" spans="1:9">
      <c r="A379" s="369" t="s">
        <v>425</v>
      </c>
      <c r="B379" s="293">
        <v>0</v>
      </c>
      <c r="C379" s="294">
        <v>0</v>
      </c>
      <c r="D379" s="295">
        <v>0</v>
      </c>
      <c r="E379" s="296">
        <v>0</v>
      </c>
      <c r="F379" s="297">
        <v>0</v>
      </c>
      <c r="G379" s="284">
        <v>0</v>
      </c>
      <c r="H379" s="281">
        <v>0</v>
      </c>
      <c r="I379" t="str">
        <f t="shared" si="5"/>
        <v/>
      </c>
    </row>
    <row r="380" spans="1:9">
      <c r="A380" s="369" t="s">
        <v>426</v>
      </c>
      <c r="B380" s="293">
        <v>1</v>
      </c>
      <c r="C380" s="294">
        <v>1</v>
      </c>
      <c r="D380" s="295">
        <v>0</v>
      </c>
      <c r="E380" s="296">
        <v>0</v>
      </c>
      <c r="F380" s="297">
        <v>1</v>
      </c>
      <c r="G380" s="284">
        <v>1</v>
      </c>
      <c r="H380" s="281">
        <v>0</v>
      </c>
      <c r="I380" t="str">
        <f t="shared" si="5"/>
        <v>1</v>
      </c>
    </row>
    <row r="381" spans="1:9">
      <c r="A381" s="369" t="s">
        <v>427</v>
      </c>
      <c r="B381" s="293">
        <v>1</v>
      </c>
      <c r="C381" s="294">
        <v>1</v>
      </c>
      <c r="D381" s="295">
        <v>0</v>
      </c>
      <c r="E381" s="296">
        <v>0</v>
      </c>
      <c r="F381" s="297">
        <v>1</v>
      </c>
      <c r="G381" s="284">
        <v>0</v>
      </c>
      <c r="H381" s="281">
        <v>0</v>
      </c>
      <c r="I381" t="str">
        <f t="shared" si="5"/>
        <v>1</v>
      </c>
    </row>
    <row r="382" spans="1:9">
      <c r="A382" s="369" t="s">
        <v>428</v>
      </c>
      <c r="B382" s="293">
        <v>0</v>
      </c>
      <c r="C382" s="294">
        <v>0</v>
      </c>
      <c r="D382" s="295">
        <v>0</v>
      </c>
      <c r="E382" s="296">
        <v>0</v>
      </c>
      <c r="F382" s="297">
        <v>1</v>
      </c>
      <c r="G382" s="284">
        <v>1</v>
      </c>
      <c r="H382" s="281">
        <v>0</v>
      </c>
      <c r="I382" t="str">
        <f t="shared" si="5"/>
        <v>1</v>
      </c>
    </row>
    <row r="383" spans="1:9">
      <c r="A383" s="369" t="s">
        <v>429</v>
      </c>
      <c r="B383" s="293">
        <v>1</v>
      </c>
      <c r="C383" s="294">
        <v>0</v>
      </c>
      <c r="D383" s="295">
        <v>0</v>
      </c>
      <c r="E383" s="296">
        <v>0</v>
      </c>
      <c r="F383" s="297">
        <v>1</v>
      </c>
      <c r="G383" s="284">
        <v>1</v>
      </c>
      <c r="H383" s="281">
        <v>0</v>
      </c>
      <c r="I383" t="str">
        <f t="shared" si="5"/>
        <v>1</v>
      </c>
    </row>
    <row r="384" spans="1:9">
      <c r="A384" s="369" t="s">
        <v>430</v>
      </c>
      <c r="B384" s="293">
        <v>0</v>
      </c>
      <c r="C384" s="294">
        <v>0</v>
      </c>
      <c r="D384" s="295">
        <v>0</v>
      </c>
      <c r="E384" s="296">
        <v>0</v>
      </c>
      <c r="F384" s="297">
        <v>1</v>
      </c>
      <c r="G384" s="284">
        <v>1</v>
      </c>
      <c r="H384" s="281">
        <v>0</v>
      </c>
      <c r="I384" t="str">
        <f t="shared" si="5"/>
        <v>1</v>
      </c>
    </row>
    <row r="385" spans="1:9">
      <c r="A385" s="369" t="s">
        <v>431</v>
      </c>
      <c r="B385" s="293">
        <v>0</v>
      </c>
      <c r="C385" s="294">
        <v>0</v>
      </c>
      <c r="D385" s="295">
        <v>0</v>
      </c>
      <c r="E385" s="296">
        <v>0</v>
      </c>
      <c r="F385" s="297">
        <v>0</v>
      </c>
      <c r="G385" s="284">
        <v>0</v>
      </c>
      <c r="H385" s="281">
        <v>0</v>
      </c>
      <c r="I385" t="str">
        <f t="shared" si="5"/>
        <v/>
      </c>
    </row>
    <row r="386" spans="1:9">
      <c r="A386" s="369" t="s">
        <v>432</v>
      </c>
      <c r="B386" s="293">
        <v>0</v>
      </c>
      <c r="C386" s="294">
        <v>1</v>
      </c>
      <c r="D386" s="295">
        <v>0</v>
      </c>
      <c r="E386" s="296">
        <v>1</v>
      </c>
      <c r="F386" s="297">
        <v>0</v>
      </c>
      <c r="G386" s="284">
        <v>1</v>
      </c>
      <c r="H386" s="281">
        <v>0</v>
      </c>
      <c r="I386" t="str">
        <f t="shared" si="5"/>
        <v>1</v>
      </c>
    </row>
    <row r="387" spans="1:9">
      <c r="A387" s="369" t="s">
        <v>433</v>
      </c>
      <c r="B387" s="293">
        <v>0</v>
      </c>
      <c r="C387" s="294">
        <v>0</v>
      </c>
      <c r="D387" s="295">
        <v>0</v>
      </c>
      <c r="E387" s="296">
        <v>0</v>
      </c>
      <c r="F387" s="297">
        <v>0</v>
      </c>
      <c r="G387" s="284">
        <v>1</v>
      </c>
      <c r="H387" s="281">
        <v>0</v>
      </c>
      <c r="I387" t="str">
        <f t="shared" ref="I387:I450" si="6">IF(OR(F387=1,G387=1,C387=1),"1","")</f>
        <v>1</v>
      </c>
    </row>
    <row r="388" spans="1:9">
      <c r="A388" s="369" t="s">
        <v>434</v>
      </c>
      <c r="B388" s="293">
        <v>0</v>
      </c>
      <c r="C388" s="294">
        <v>0</v>
      </c>
      <c r="D388" s="295">
        <v>0</v>
      </c>
      <c r="E388" s="296">
        <v>0</v>
      </c>
      <c r="F388" s="297">
        <v>1</v>
      </c>
      <c r="G388" s="284">
        <v>0</v>
      </c>
      <c r="H388" s="281">
        <v>0</v>
      </c>
      <c r="I388" t="str">
        <f t="shared" si="6"/>
        <v>1</v>
      </c>
    </row>
    <row r="389" spans="1:9">
      <c r="A389" s="365" t="s">
        <v>435</v>
      </c>
      <c r="B389" s="293">
        <v>0</v>
      </c>
      <c r="C389" s="294">
        <v>0</v>
      </c>
      <c r="D389" s="295">
        <v>1</v>
      </c>
      <c r="E389" s="296">
        <v>0</v>
      </c>
      <c r="F389" s="297">
        <v>0</v>
      </c>
      <c r="G389" s="284">
        <v>0</v>
      </c>
      <c r="H389" s="281">
        <v>0</v>
      </c>
      <c r="I389" t="str">
        <f t="shared" si="6"/>
        <v/>
      </c>
    </row>
    <row r="390" spans="1:9">
      <c r="A390" s="365" t="s">
        <v>436</v>
      </c>
      <c r="B390" s="293">
        <v>1</v>
      </c>
      <c r="C390" s="294">
        <v>1</v>
      </c>
      <c r="D390" s="295">
        <v>0</v>
      </c>
      <c r="E390" s="296">
        <v>0</v>
      </c>
      <c r="F390" s="297">
        <v>1</v>
      </c>
      <c r="G390" s="284">
        <v>1</v>
      </c>
      <c r="H390" s="281">
        <v>0</v>
      </c>
      <c r="I390" t="str">
        <f t="shared" si="6"/>
        <v>1</v>
      </c>
    </row>
    <row r="391" spans="1:9">
      <c r="A391" s="369" t="s">
        <v>437</v>
      </c>
      <c r="B391" s="293">
        <v>0</v>
      </c>
      <c r="C391" s="294">
        <v>0</v>
      </c>
      <c r="D391" s="295">
        <v>0</v>
      </c>
      <c r="E391" s="296">
        <v>0</v>
      </c>
      <c r="F391" s="297">
        <v>0</v>
      </c>
      <c r="G391" s="284">
        <v>1</v>
      </c>
      <c r="H391" s="281">
        <v>0</v>
      </c>
      <c r="I391" t="str">
        <f t="shared" si="6"/>
        <v>1</v>
      </c>
    </row>
    <row r="392" spans="1:9">
      <c r="A392" s="369" t="s">
        <v>438</v>
      </c>
      <c r="B392" s="293">
        <v>0</v>
      </c>
      <c r="C392" s="294">
        <v>0</v>
      </c>
      <c r="D392" s="295">
        <v>0</v>
      </c>
      <c r="E392" s="296">
        <v>0</v>
      </c>
      <c r="F392" s="297">
        <v>1</v>
      </c>
      <c r="G392" s="284">
        <v>0</v>
      </c>
      <c r="H392" s="281">
        <v>0</v>
      </c>
      <c r="I392" t="str">
        <f t="shared" si="6"/>
        <v>1</v>
      </c>
    </row>
    <row r="393" spans="1:9">
      <c r="A393" s="365" t="s">
        <v>439</v>
      </c>
      <c r="B393" s="293">
        <v>0</v>
      </c>
      <c r="C393" s="294">
        <v>0</v>
      </c>
      <c r="D393" s="295">
        <v>0</v>
      </c>
      <c r="E393" s="296">
        <v>0</v>
      </c>
      <c r="F393" s="297">
        <v>1</v>
      </c>
      <c r="G393" s="284">
        <v>1</v>
      </c>
      <c r="H393" s="281">
        <v>0</v>
      </c>
      <c r="I393" t="str">
        <f t="shared" si="6"/>
        <v>1</v>
      </c>
    </row>
    <row r="394" spans="1:9">
      <c r="A394" s="369" t="s">
        <v>440</v>
      </c>
      <c r="B394" s="293">
        <v>0</v>
      </c>
      <c r="C394" s="294">
        <v>0</v>
      </c>
      <c r="D394" s="295">
        <v>0</v>
      </c>
      <c r="E394" s="296">
        <v>0</v>
      </c>
      <c r="F394" s="297">
        <v>1</v>
      </c>
      <c r="G394" s="284">
        <v>0</v>
      </c>
      <c r="H394" s="281">
        <v>0</v>
      </c>
      <c r="I394" t="str">
        <f t="shared" si="6"/>
        <v>1</v>
      </c>
    </row>
    <row r="395" spans="1:9">
      <c r="A395" s="369" t="s">
        <v>441</v>
      </c>
      <c r="B395" s="293">
        <v>0</v>
      </c>
      <c r="C395" s="294">
        <v>1</v>
      </c>
      <c r="D395" s="295">
        <v>0</v>
      </c>
      <c r="E395" s="296">
        <v>0</v>
      </c>
      <c r="F395" s="297">
        <v>1</v>
      </c>
      <c r="G395" s="284">
        <v>1</v>
      </c>
      <c r="H395" s="281">
        <v>0</v>
      </c>
      <c r="I395" t="str">
        <f t="shared" si="6"/>
        <v>1</v>
      </c>
    </row>
    <row r="396" spans="1:9">
      <c r="A396" s="369" t="s">
        <v>442</v>
      </c>
      <c r="B396" s="293">
        <v>0</v>
      </c>
      <c r="C396" s="294">
        <v>0</v>
      </c>
      <c r="D396" s="295">
        <v>0</v>
      </c>
      <c r="E396" s="296">
        <v>0</v>
      </c>
      <c r="F396" s="297">
        <v>0</v>
      </c>
      <c r="G396" s="284">
        <v>0</v>
      </c>
      <c r="H396" s="281">
        <v>0</v>
      </c>
      <c r="I396" t="str">
        <f t="shared" si="6"/>
        <v/>
      </c>
    </row>
    <row r="397" spans="1:9">
      <c r="A397" s="369" t="s">
        <v>443</v>
      </c>
      <c r="B397" s="293">
        <v>0</v>
      </c>
      <c r="C397" s="294">
        <v>0</v>
      </c>
      <c r="D397" s="295">
        <v>0</v>
      </c>
      <c r="E397" s="296">
        <v>0</v>
      </c>
      <c r="F397" s="297">
        <v>1</v>
      </c>
      <c r="G397" s="284">
        <v>1</v>
      </c>
      <c r="H397" s="281">
        <v>0</v>
      </c>
      <c r="I397" t="str">
        <f t="shared" si="6"/>
        <v>1</v>
      </c>
    </row>
    <row r="398" spans="1:9">
      <c r="A398" s="369" t="s">
        <v>444</v>
      </c>
      <c r="B398" s="293">
        <v>0</v>
      </c>
      <c r="C398" s="294">
        <v>0</v>
      </c>
      <c r="D398" s="295">
        <v>0</v>
      </c>
      <c r="E398" s="296">
        <v>0</v>
      </c>
      <c r="F398" s="297">
        <v>0</v>
      </c>
      <c r="G398" s="284">
        <v>0</v>
      </c>
      <c r="H398" s="281">
        <v>0</v>
      </c>
      <c r="I398" t="str">
        <f t="shared" si="6"/>
        <v/>
      </c>
    </row>
    <row r="399" spans="1:9">
      <c r="A399" s="365" t="s">
        <v>445</v>
      </c>
      <c r="B399" s="293">
        <v>0</v>
      </c>
      <c r="C399" s="294">
        <v>0</v>
      </c>
      <c r="D399" s="295">
        <v>0</v>
      </c>
      <c r="E399" s="296">
        <v>0</v>
      </c>
      <c r="F399" s="297">
        <v>1</v>
      </c>
      <c r="G399" s="284">
        <v>1</v>
      </c>
      <c r="H399" s="281">
        <v>0</v>
      </c>
      <c r="I399" t="str">
        <f t="shared" si="6"/>
        <v>1</v>
      </c>
    </row>
    <row r="400" spans="1:9">
      <c r="A400" s="369" t="s">
        <v>446</v>
      </c>
      <c r="B400" s="293">
        <v>0</v>
      </c>
      <c r="C400" s="294">
        <v>1</v>
      </c>
      <c r="D400" s="295">
        <v>0</v>
      </c>
      <c r="E400" s="296">
        <v>0</v>
      </c>
      <c r="F400" s="297">
        <v>1</v>
      </c>
      <c r="G400" s="284">
        <v>1</v>
      </c>
      <c r="H400" s="281">
        <v>0</v>
      </c>
      <c r="I400" t="str">
        <f t="shared" si="6"/>
        <v>1</v>
      </c>
    </row>
    <row r="401" spans="1:9">
      <c r="A401" s="369" t="s">
        <v>447</v>
      </c>
      <c r="B401" s="293">
        <v>0</v>
      </c>
      <c r="C401" s="294">
        <v>1</v>
      </c>
      <c r="D401" s="295">
        <v>0</v>
      </c>
      <c r="E401" s="296">
        <v>0</v>
      </c>
      <c r="F401" s="297">
        <v>1</v>
      </c>
      <c r="G401" s="284">
        <v>1</v>
      </c>
      <c r="H401" s="281">
        <v>0</v>
      </c>
      <c r="I401" t="str">
        <f t="shared" si="6"/>
        <v>1</v>
      </c>
    </row>
    <row r="402" spans="1:9">
      <c r="A402" s="369" t="s">
        <v>448</v>
      </c>
      <c r="B402" s="293">
        <v>1</v>
      </c>
      <c r="C402" s="294">
        <v>1</v>
      </c>
      <c r="D402" s="295">
        <v>0</v>
      </c>
      <c r="E402" s="296">
        <v>0</v>
      </c>
      <c r="F402" s="297">
        <v>1</v>
      </c>
      <c r="G402" s="284">
        <v>1</v>
      </c>
      <c r="H402" s="281">
        <v>0</v>
      </c>
      <c r="I402" t="str">
        <f t="shared" si="6"/>
        <v>1</v>
      </c>
    </row>
    <row r="403" spans="1:9">
      <c r="A403" s="365" t="s">
        <v>449</v>
      </c>
      <c r="B403" s="293">
        <v>0</v>
      </c>
      <c r="C403" s="294">
        <v>0</v>
      </c>
      <c r="D403" s="295">
        <v>1</v>
      </c>
      <c r="E403" s="296">
        <v>0</v>
      </c>
      <c r="F403" s="297">
        <v>0</v>
      </c>
      <c r="G403" s="284">
        <v>1</v>
      </c>
      <c r="H403" s="281">
        <v>0</v>
      </c>
      <c r="I403" t="str">
        <f t="shared" si="6"/>
        <v>1</v>
      </c>
    </row>
    <row r="404" spans="1:9">
      <c r="A404" s="365" t="s">
        <v>450</v>
      </c>
      <c r="B404" s="293">
        <v>0</v>
      </c>
      <c r="C404" s="294">
        <v>0</v>
      </c>
      <c r="D404" s="295">
        <v>0</v>
      </c>
      <c r="E404" s="296">
        <v>0</v>
      </c>
      <c r="F404" s="297">
        <v>1</v>
      </c>
      <c r="G404" s="284">
        <v>1</v>
      </c>
      <c r="H404" s="281">
        <v>0</v>
      </c>
      <c r="I404" t="str">
        <f t="shared" si="6"/>
        <v>1</v>
      </c>
    </row>
    <row r="405" spans="1:9">
      <c r="A405" s="369" t="s">
        <v>451</v>
      </c>
      <c r="B405" s="293">
        <v>0</v>
      </c>
      <c r="C405" s="294">
        <v>0</v>
      </c>
      <c r="D405" s="295">
        <v>0</v>
      </c>
      <c r="E405" s="296">
        <v>0</v>
      </c>
      <c r="F405" s="297">
        <v>0</v>
      </c>
      <c r="G405" s="284">
        <v>0</v>
      </c>
      <c r="H405" s="281">
        <v>0</v>
      </c>
      <c r="I405" t="str">
        <f t="shared" si="6"/>
        <v/>
      </c>
    </row>
    <row r="406" spans="1:9">
      <c r="A406" s="369" t="s">
        <v>452</v>
      </c>
      <c r="B406" s="293">
        <v>0</v>
      </c>
      <c r="C406" s="294">
        <v>1</v>
      </c>
      <c r="D406" s="295">
        <v>0</v>
      </c>
      <c r="E406" s="296">
        <v>1</v>
      </c>
      <c r="F406" s="297">
        <v>0</v>
      </c>
      <c r="G406" s="284">
        <v>1</v>
      </c>
      <c r="H406" s="281">
        <v>0</v>
      </c>
      <c r="I406" t="str">
        <f t="shared" si="6"/>
        <v>1</v>
      </c>
    </row>
    <row r="407" spans="1:9">
      <c r="A407" s="369" t="s">
        <v>453</v>
      </c>
      <c r="B407" s="293">
        <v>0</v>
      </c>
      <c r="C407" s="294">
        <v>0</v>
      </c>
      <c r="D407" s="295">
        <v>0</v>
      </c>
      <c r="E407" s="296">
        <v>0</v>
      </c>
      <c r="F407" s="297">
        <v>0</v>
      </c>
      <c r="G407" s="284">
        <v>0</v>
      </c>
      <c r="H407" s="281">
        <v>0</v>
      </c>
      <c r="I407" t="str">
        <f t="shared" si="6"/>
        <v/>
      </c>
    </row>
    <row r="408" spans="1:9">
      <c r="A408" s="365" t="s">
        <v>454</v>
      </c>
      <c r="B408" s="293">
        <v>0</v>
      </c>
      <c r="C408" s="294">
        <v>0</v>
      </c>
      <c r="D408" s="295">
        <v>0</v>
      </c>
      <c r="E408" s="296">
        <v>0</v>
      </c>
      <c r="F408" s="297">
        <v>0</v>
      </c>
      <c r="G408" s="284">
        <v>0</v>
      </c>
      <c r="H408" s="281">
        <v>0</v>
      </c>
      <c r="I408" t="str">
        <f t="shared" si="6"/>
        <v/>
      </c>
    </row>
    <row r="409" spans="1:9">
      <c r="A409" s="369" t="s">
        <v>455</v>
      </c>
      <c r="B409" s="293">
        <v>0</v>
      </c>
      <c r="C409" s="294">
        <v>0</v>
      </c>
      <c r="D409" s="295">
        <v>1</v>
      </c>
      <c r="E409" s="296">
        <v>0</v>
      </c>
      <c r="F409" s="297">
        <v>0</v>
      </c>
      <c r="G409" s="284">
        <v>0</v>
      </c>
      <c r="H409" s="281">
        <v>0</v>
      </c>
      <c r="I409" t="str">
        <f t="shared" si="6"/>
        <v/>
      </c>
    </row>
    <row r="410" spans="1:9">
      <c r="A410" s="369" t="s">
        <v>456</v>
      </c>
      <c r="B410" s="293">
        <v>0</v>
      </c>
      <c r="C410" s="294">
        <v>0</v>
      </c>
      <c r="D410" s="295">
        <v>0</v>
      </c>
      <c r="E410" s="296">
        <v>1</v>
      </c>
      <c r="F410" s="297">
        <v>0</v>
      </c>
      <c r="G410" s="284">
        <v>1</v>
      </c>
      <c r="H410" s="281">
        <v>0</v>
      </c>
      <c r="I410" t="str">
        <f t="shared" si="6"/>
        <v>1</v>
      </c>
    </row>
    <row r="411" spans="1:9">
      <c r="A411" s="369" t="s">
        <v>457</v>
      </c>
      <c r="B411" s="293">
        <v>0</v>
      </c>
      <c r="C411" s="294">
        <v>0</v>
      </c>
      <c r="D411" s="295">
        <v>0</v>
      </c>
      <c r="E411" s="296">
        <v>0</v>
      </c>
      <c r="F411" s="297">
        <v>1</v>
      </c>
      <c r="G411" s="284">
        <v>1</v>
      </c>
      <c r="H411" s="281">
        <v>0</v>
      </c>
      <c r="I411" t="str">
        <f t="shared" si="6"/>
        <v>1</v>
      </c>
    </row>
    <row r="412" spans="1:9">
      <c r="A412" s="369" t="s">
        <v>458</v>
      </c>
      <c r="B412" s="293">
        <v>0</v>
      </c>
      <c r="C412" s="294">
        <v>1</v>
      </c>
      <c r="D412" s="295">
        <v>0</v>
      </c>
      <c r="E412" s="296">
        <v>0</v>
      </c>
      <c r="F412" s="297">
        <v>1</v>
      </c>
      <c r="G412" s="284">
        <v>0</v>
      </c>
      <c r="H412" s="281">
        <v>0</v>
      </c>
      <c r="I412" t="str">
        <f t="shared" si="6"/>
        <v>1</v>
      </c>
    </row>
    <row r="413" spans="1:9">
      <c r="A413" s="369" t="s">
        <v>459</v>
      </c>
      <c r="B413" s="293">
        <v>0</v>
      </c>
      <c r="C413" s="294">
        <v>1</v>
      </c>
      <c r="D413" s="295">
        <v>0</v>
      </c>
      <c r="E413" s="296">
        <v>0</v>
      </c>
      <c r="F413" s="297">
        <v>1</v>
      </c>
      <c r="G413" s="284">
        <v>1</v>
      </c>
      <c r="H413" s="281">
        <v>0</v>
      </c>
      <c r="I413" t="str">
        <f t="shared" si="6"/>
        <v>1</v>
      </c>
    </row>
    <row r="414" spans="1:9">
      <c r="A414" s="369" t="s">
        <v>460</v>
      </c>
      <c r="B414" s="293">
        <v>0</v>
      </c>
      <c r="C414" s="294">
        <v>1</v>
      </c>
      <c r="D414" s="295">
        <v>0</v>
      </c>
      <c r="E414" s="296">
        <v>0</v>
      </c>
      <c r="F414" s="297">
        <v>1</v>
      </c>
      <c r="G414" s="284">
        <v>1</v>
      </c>
      <c r="H414" s="281">
        <v>0</v>
      </c>
      <c r="I414" t="str">
        <f t="shared" si="6"/>
        <v>1</v>
      </c>
    </row>
    <row r="415" spans="1:9">
      <c r="A415" s="369" t="s">
        <v>461</v>
      </c>
      <c r="B415" s="293">
        <v>0</v>
      </c>
      <c r="C415" s="294">
        <v>1</v>
      </c>
      <c r="D415" s="295">
        <v>0</v>
      </c>
      <c r="E415" s="296">
        <v>0</v>
      </c>
      <c r="F415" s="297">
        <v>0</v>
      </c>
      <c r="G415" s="284">
        <v>0</v>
      </c>
      <c r="H415" s="281">
        <v>0</v>
      </c>
      <c r="I415" t="str">
        <f t="shared" si="6"/>
        <v>1</v>
      </c>
    </row>
    <row r="416" spans="1:9">
      <c r="A416" s="365" t="s">
        <v>462</v>
      </c>
      <c r="B416" s="293">
        <v>0</v>
      </c>
      <c r="C416" s="294">
        <v>0</v>
      </c>
      <c r="D416" s="295">
        <v>0</v>
      </c>
      <c r="E416" s="296">
        <v>0</v>
      </c>
      <c r="F416" s="297">
        <v>0</v>
      </c>
      <c r="G416" s="284">
        <v>0</v>
      </c>
      <c r="H416" s="281">
        <v>0</v>
      </c>
      <c r="I416" t="str">
        <f t="shared" si="6"/>
        <v/>
      </c>
    </row>
    <row r="417" spans="1:9">
      <c r="A417" s="369" t="s">
        <v>463</v>
      </c>
      <c r="B417" s="293">
        <v>0</v>
      </c>
      <c r="C417" s="294">
        <v>0</v>
      </c>
      <c r="D417" s="295">
        <v>0</v>
      </c>
      <c r="E417" s="296">
        <v>0</v>
      </c>
      <c r="F417" s="297">
        <v>1</v>
      </c>
      <c r="G417" s="284">
        <v>1</v>
      </c>
      <c r="H417" s="281">
        <v>0</v>
      </c>
      <c r="I417" t="str">
        <f t="shared" si="6"/>
        <v>1</v>
      </c>
    </row>
    <row r="418" spans="1:9">
      <c r="A418" s="369" t="s">
        <v>464</v>
      </c>
      <c r="B418" s="293">
        <v>0</v>
      </c>
      <c r="C418" s="294">
        <v>0</v>
      </c>
      <c r="D418" s="295">
        <v>1</v>
      </c>
      <c r="E418" s="296">
        <v>0</v>
      </c>
      <c r="F418" s="297">
        <v>0</v>
      </c>
      <c r="G418" s="284">
        <v>0</v>
      </c>
      <c r="H418" s="281">
        <v>0</v>
      </c>
      <c r="I418" t="str">
        <f t="shared" si="6"/>
        <v/>
      </c>
    </row>
    <row r="419" spans="1:9">
      <c r="A419" s="365" t="s">
        <v>465</v>
      </c>
      <c r="B419" s="293">
        <v>0</v>
      </c>
      <c r="C419" s="294">
        <v>1</v>
      </c>
      <c r="D419" s="295">
        <v>0</v>
      </c>
      <c r="E419" s="296">
        <v>0</v>
      </c>
      <c r="F419" s="297">
        <v>1</v>
      </c>
      <c r="G419" s="284">
        <v>0</v>
      </c>
      <c r="H419" s="281">
        <v>0</v>
      </c>
      <c r="I419" t="str">
        <f t="shared" si="6"/>
        <v>1</v>
      </c>
    </row>
    <row r="420" spans="1:9">
      <c r="A420" s="365" t="s">
        <v>466</v>
      </c>
      <c r="B420" s="293">
        <v>0</v>
      </c>
      <c r="C420" s="294">
        <v>0</v>
      </c>
      <c r="D420" s="295">
        <v>0</v>
      </c>
      <c r="E420" s="296">
        <v>0</v>
      </c>
      <c r="F420" s="297">
        <v>0</v>
      </c>
      <c r="G420" s="284">
        <v>0</v>
      </c>
      <c r="H420" s="281">
        <v>0</v>
      </c>
      <c r="I420" t="str">
        <f t="shared" si="6"/>
        <v/>
      </c>
    </row>
    <row r="421" spans="1:9">
      <c r="A421" s="369" t="s">
        <v>467</v>
      </c>
      <c r="B421" s="293">
        <v>0</v>
      </c>
      <c r="C421" s="294">
        <v>0</v>
      </c>
      <c r="D421" s="295">
        <v>0</v>
      </c>
      <c r="E421" s="296">
        <v>0</v>
      </c>
      <c r="F421" s="297">
        <v>0</v>
      </c>
      <c r="G421" s="284">
        <v>0</v>
      </c>
      <c r="H421" s="281">
        <v>0</v>
      </c>
      <c r="I421" t="str">
        <f t="shared" si="6"/>
        <v/>
      </c>
    </row>
    <row r="422" spans="1:9">
      <c r="A422" s="369" t="s">
        <v>468</v>
      </c>
      <c r="B422" s="293">
        <v>1</v>
      </c>
      <c r="C422" s="294">
        <v>1</v>
      </c>
      <c r="D422" s="295">
        <v>0</v>
      </c>
      <c r="E422" s="296">
        <v>0</v>
      </c>
      <c r="F422" s="297">
        <v>1</v>
      </c>
      <c r="G422" s="284">
        <v>1</v>
      </c>
      <c r="H422" s="281">
        <v>0</v>
      </c>
      <c r="I422" t="str">
        <f t="shared" si="6"/>
        <v>1</v>
      </c>
    </row>
    <row r="423" spans="1:9">
      <c r="A423" s="369" t="s">
        <v>469</v>
      </c>
      <c r="B423" s="293">
        <v>1</v>
      </c>
      <c r="C423" s="294">
        <v>1</v>
      </c>
      <c r="D423" s="295">
        <v>0</v>
      </c>
      <c r="E423" s="296">
        <v>0</v>
      </c>
      <c r="F423" s="297">
        <v>1</v>
      </c>
      <c r="G423" s="284">
        <v>0</v>
      </c>
      <c r="H423" s="281">
        <v>0</v>
      </c>
      <c r="I423" t="str">
        <f t="shared" si="6"/>
        <v>1</v>
      </c>
    </row>
    <row r="424" spans="1:9">
      <c r="A424" s="369" t="s">
        <v>470</v>
      </c>
      <c r="B424" s="293">
        <v>0</v>
      </c>
      <c r="C424" s="294">
        <v>1</v>
      </c>
      <c r="D424" s="295">
        <v>0</v>
      </c>
      <c r="E424" s="296">
        <v>1</v>
      </c>
      <c r="F424" s="297">
        <v>0</v>
      </c>
      <c r="G424" s="284">
        <v>0</v>
      </c>
      <c r="H424" s="281">
        <v>0</v>
      </c>
      <c r="I424" t="str">
        <f t="shared" si="6"/>
        <v>1</v>
      </c>
    </row>
    <row r="425" spans="1:9">
      <c r="A425" s="369" t="s">
        <v>471</v>
      </c>
      <c r="B425" s="293">
        <v>0</v>
      </c>
      <c r="C425" s="294">
        <v>1</v>
      </c>
      <c r="D425" s="295">
        <v>0</v>
      </c>
      <c r="E425" s="296">
        <v>1</v>
      </c>
      <c r="F425" s="297">
        <v>0</v>
      </c>
      <c r="G425" s="284">
        <v>0</v>
      </c>
      <c r="H425" s="281">
        <v>0</v>
      </c>
      <c r="I425" t="str">
        <f t="shared" si="6"/>
        <v>1</v>
      </c>
    </row>
    <row r="426" spans="1:9">
      <c r="A426" s="369" t="s">
        <v>472</v>
      </c>
      <c r="B426" s="293">
        <v>0</v>
      </c>
      <c r="C426" s="294">
        <v>1</v>
      </c>
      <c r="D426" s="295">
        <v>0</v>
      </c>
      <c r="E426" s="296">
        <v>1</v>
      </c>
      <c r="F426" s="297">
        <v>0</v>
      </c>
      <c r="G426" s="284">
        <v>1</v>
      </c>
      <c r="H426" s="281">
        <v>0</v>
      </c>
      <c r="I426" t="str">
        <f t="shared" si="6"/>
        <v>1</v>
      </c>
    </row>
    <row r="427" spans="1:9">
      <c r="A427" s="369" t="s">
        <v>473</v>
      </c>
      <c r="B427" s="293">
        <v>0</v>
      </c>
      <c r="C427" s="294">
        <v>0</v>
      </c>
      <c r="D427" s="295">
        <v>0</v>
      </c>
      <c r="E427" s="296">
        <v>0</v>
      </c>
      <c r="F427" s="297">
        <v>1</v>
      </c>
      <c r="G427" s="284">
        <v>1</v>
      </c>
      <c r="H427" s="281">
        <v>0</v>
      </c>
      <c r="I427" t="str">
        <f t="shared" si="6"/>
        <v>1</v>
      </c>
    </row>
    <row r="428" spans="1:9">
      <c r="A428" s="369" t="s">
        <v>474</v>
      </c>
      <c r="B428" s="293">
        <v>0</v>
      </c>
      <c r="C428" s="294">
        <v>0</v>
      </c>
      <c r="D428" s="295">
        <v>0</v>
      </c>
      <c r="E428" s="296">
        <v>1</v>
      </c>
      <c r="F428" s="297">
        <v>0</v>
      </c>
      <c r="G428" s="284">
        <v>0</v>
      </c>
      <c r="H428" s="281">
        <v>0</v>
      </c>
      <c r="I428" t="str">
        <f t="shared" si="6"/>
        <v/>
      </c>
    </row>
    <row r="429" spans="1:9">
      <c r="A429" s="369" t="s">
        <v>475</v>
      </c>
      <c r="B429" s="293">
        <v>0</v>
      </c>
      <c r="C429" s="294">
        <v>0</v>
      </c>
      <c r="D429" s="295">
        <v>0</v>
      </c>
      <c r="E429" s="296">
        <v>0</v>
      </c>
      <c r="F429" s="297">
        <v>0</v>
      </c>
      <c r="G429" s="284">
        <v>0</v>
      </c>
      <c r="H429" s="281">
        <v>0</v>
      </c>
      <c r="I429" t="str">
        <f t="shared" si="6"/>
        <v/>
      </c>
    </row>
    <row r="430" spans="1:9">
      <c r="A430" s="369" t="s">
        <v>476</v>
      </c>
      <c r="B430" s="293">
        <v>0</v>
      </c>
      <c r="C430" s="294">
        <v>0</v>
      </c>
      <c r="D430" s="295">
        <v>0</v>
      </c>
      <c r="E430" s="296">
        <v>0</v>
      </c>
      <c r="F430" s="297">
        <v>1</v>
      </c>
      <c r="G430" s="284">
        <v>1</v>
      </c>
      <c r="H430" s="281">
        <v>0</v>
      </c>
      <c r="I430" t="str">
        <f t="shared" si="6"/>
        <v>1</v>
      </c>
    </row>
    <row r="431" spans="1:9">
      <c r="A431" s="369" t="s">
        <v>477</v>
      </c>
      <c r="B431" s="293">
        <v>1</v>
      </c>
      <c r="C431" s="294">
        <v>1</v>
      </c>
      <c r="D431" s="295">
        <v>0</v>
      </c>
      <c r="E431" s="296">
        <v>0</v>
      </c>
      <c r="F431" s="297">
        <v>1</v>
      </c>
      <c r="G431" s="284">
        <v>1</v>
      </c>
      <c r="H431" s="281">
        <v>0</v>
      </c>
      <c r="I431" t="str">
        <f t="shared" si="6"/>
        <v>1</v>
      </c>
    </row>
    <row r="432" spans="1:9">
      <c r="A432" s="369" t="s">
        <v>478</v>
      </c>
      <c r="B432" s="293">
        <v>0</v>
      </c>
      <c r="C432" s="294">
        <v>1</v>
      </c>
      <c r="D432" s="295">
        <v>0</v>
      </c>
      <c r="E432" s="296">
        <v>0</v>
      </c>
      <c r="F432" s="297">
        <v>1</v>
      </c>
      <c r="G432" s="284">
        <v>1</v>
      </c>
      <c r="H432" s="281">
        <v>0</v>
      </c>
      <c r="I432" t="str">
        <f t="shared" si="6"/>
        <v>1</v>
      </c>
    </row>
    <row r="433" spans="1:9">
      <c r="A433" s="369" t="s">
        <v>479</v>
      </c>
      <c r="B433" s="293">
        <v>0</v>
      </c>
      <c r="C433" s="294">
        <v>0</v>
      </c>
      <c r="D433" s="295">
        <v>0</v>
      </c>
      <c r="E433" s="296">
        <v>0</v>
      </c>
      <c r="F433" s="297">
        <v>1</v>
      </c>
      <c r="G433" s="284">
        <v>0</v>
      </c>
      <c r="H433" s="281">
        <v>0</v>
      </c>
      <c r="I433" t="str">
        <f t="shared" si="6"/>
        <v>1</v>
      </c>
    </row>
    <row r="434" spans="1:9">
      <c r="A434" s="369" t="s">
        <v>480</v>
      </c>
      <c r="B434" s="293">
        <v>0</v>
      </c>
      <c r="C434" s="294">
        <v>0</v>
      </c>
      <c r="D434" s="295">
        <v>0</v>
      </c>
      <c r="E434" s="296">
        <v>0</v>
      </c>
      <c r="F434" s="297">
        <v>0</v>
      </c>
      <c r="G434" s="284">
        <v>0</v>
      </c>
      <c r="H434" s="281">
        <v>0</v>
      </c>
      <c r="I434" t="str">
        <f t="shared" si="6"/>
        <v/>
      </c>
    </row>
    <row r="435" spans="1:9">
      <c r="A435" s="369" t="s">
        <v>481</v>
      </c>
      <c r="B435" s="293">
        <v>0</v>
      </c>
      <c r="C435" s="294">
        <v>0</v>
      </c>
      <c r="D435" s="295">
        <v>0</v>
      </c>
      <c r="E435" s="296">
        <v>0</v>
      </c>
      <c r="F435" s="297">
        <v>1</v>
      </c>
      <c r="G435" s="284">
        <v>1</v>
      </c>
      <c r="H435" s="281">
        <v>0</v>
      </c>
      <c r="I435" t="str">
        <f t="shared" si="6"/>
        <v>1</v>
      </c>
    </row>
    <row r="436" spans="1:9">
      <c r="A436" s="365" t="s">
        <v>482</v>
      </c>
      <c r="B436" s="293">
        <v>0</v>
      </c>
      <c r="C436" s="294">
        <v>0</v>
      </c>
      <c r="D436" s="295">
        <v>0</v>
      </c>
      <c r="E436" s="296">
        <v>0</v>
      </c>
      <c r="F436" s="297">
        <v>0</v>
      </c>
      <c r="G436" s="284">
        <v>1</v>
      </c>
      <c r="H436" s="281">
        <v>0</v>
      </c>
      <c r="I436" t="str">
        <f t="shared" si="6"/>
        <v>1</v>
      </c>
    </row>
    <row r="437" spans="1:9">
      <c r="A437" s="365" t="s">
        <v>483</v>
      </c>
      <c r="B437" s="293">
        <v>0</v>
      </c>
      <c r="C437" s="294">
        <v>0</v>
      </c>
      <c r="D437" s="295">
        <v>0</v>
      </c>
      <c r="E437" s="296">
        <v>0</v>
      </c>
      <c r="F437" s="297">
        <v>0</v>
      </c>
      <c r="G437" s="284">
        <v>0</v>
      </c>
      <c r="H437" s="281">
        <v>0</v>
      </c>
      <c r="I437" t="str">
        <f t="shared" si="6"/>
        <v/>
      </c>
    </row>
    <row r="438" spans="1:9">
      <c r="A438" s="369" t="s">
        <v>484</v>
      </c>
      <c r="B438" s="293">
        <v>0</v>
      </c>
      <c r="C438" s="294">
        <v>1</v>
      </c>
      <c r="D438" s="295">
        <v>0</v>
      </c>
      <c r="E438" s="296">
        <v>0</v>
      </c>
      <c r="F438" s="297">
        <v>1</v>
      </c>
      <c r="G438" s="284">
        <v>0</v>
      </c>
      <c r="H438" s="281">
        <v>0</v>
      </c>
      <c r="I438" t="str">
        <f t="shared" si="6"/>
        <v>1</v>
      </c>
    </row>
    <row r="439" spans="1:9">
      <c r="A439" s="369" t="s">
        <v>485</v>
      </c>
      <c r="B439" s="293">
        <v>0</v>
      </c>
      <c r="C439" s="294">
        <v>0</v>
      </c>
      <c r="D439" s="295">
        <v>0</v>
      </c>
      <c r="E439" s="296">
        <v>0</v>
      </c>
      <c r="F439" s="297">
        <v>1</v>
      </c>
      <c r="G439" s="284">
        <v>0</v>
      </c>
      <c r="H439" s="281">
        <v>0</v>
      </c>
      <c r="I439" t="str">
        <f t="shared" si="6"/>
        <v>1</v>
      </c>
    </row>
    <row r="440" spans="1:9">
      <c r="A440" s="365" t="s">
        <v>486</v>
      </c>
      <c r="B440" s="293">
        <v>0</v>
      </c>
      <c r="C440" s="294">
        <v>0</v>
      </c>
      <c r="D440" s="295">
        <v>0</v>
      </c>
      <c r="E440" s="296">
        <v>1</v>
      </c>
      <c r="F440" s="297">
        <v>0</v>
      </c>
      <c r="G440" s="284">
        <v>0</v>
      </c>
      <c r="H440" s="281">
        <v>0</v>
      </c>
      <c r="I440" t="str">
        <f t="shared" si="6"/>
        <v/>
      </c>
    </row>
    <row r="441" spans="1:9">
      <c r="A441" s="369" t="s">
        <v>487</v>
      </c>
      <c r="B441" s="293">
        <v>0</v>
      </c>
      <c r="C441" s="294">
        <v>1</v>
      </c>
      <c r="D441" s="295">
        <v>0</v>
      </c>
      <c r="E441" s="296">
        <v>0</v>
      </c>
      <c r="F441" s="297">
        <v>1</v>
      </c>
      <c r="G441" s="284">
        <v>0</v>
      </c>
      <c r="H441" s="281">
        <v>0</v>
      </c>
      <c r="I441" t="str">
        <f t="shared" si="6"/>
        <v>1</v>
      </c>
    </row>
    <row r="442" spans="1:9">
      <c r="A442" s="365" t="s">
        <v>488</v>
      </c>
      <c r="B442" s="293">
        <v>0</v>
      </c>
      <c r="C442" s="294">
        <v>1</v>
      </c>
      <c r="D442" s="295">
        <v>0</v>
      </c>
      <c r="E442" s="296">
        <v>0</v>
      </c>
      <c r="F442" s="297">
        <v>1</v>
      </c>
      <c r="G442" s="284">
        <v>1</v>
      </c>
      <c r="H442" s="281">
        <v>0</v>
      </c>
      <c r="I442" t="str">
        <f t="shared" si="6"/>
        <v>1</v>
      </c>
    </row>
    <row r="443" spans="1:9">
      <c r="A443" s="369" t="s">
        <v>489</v>
      </c>
      <c r="B443" s="293">
        <v>1</v>
      </c>
      <c r="C443" s="294">
        <v>1</v>
      </c>
      <c r="D443" s="295">
        <v>0</v>
      </c>
      <c r="E443" s="296">
        <v>0</v>
      </c>
      <c r="F443" s="297">
        <v>1</v>
      </c>
      <c r="G443" s="284">
        <v>0</v>
      </c>
      <c r="H443" s="281">
        <v>1</v>
      </c>
      <c r="I443" t="str">
        <f t="shared" si="6"/>
        <v>1</v>
      </c>
    </row>
    <row r="444" spans="1:9">
      <c r="A444" s="369" t="s">
        <v>490</v>
      </c>
      <c r="B444" s="293">
        <v>0</v>
      </c>
      <c r="C444" s="294">
        <v>0</v>
      </c>
      <c r="D444" s="295">
        <v>0</v>
      </c>
      <c r="E444" s="296">
        <v>0</v>
      </c>
      <c r="F444" s="297">
        <v>1</v>
      </c>
      <c r="G444" s="284">
        <v>0</v>
      </c>
      <c r="H444" s="281">
        <v>0</v>
      </c>
      <c r="I444" t="str">
        <f t="shared" si="6"/>
        <v>1</v>
      </c>
    </row>
    <row r="445" spans="1:9">
      <c r="A445" s="369" t="s">
        <v>491</v>
      </c>
      <c r="B445" s="293">
        <v>0</v>
      </c>
      <c r="C445" s="294">
        <v>0</v>
      </c>
      <c r="D445" s="295">
        <v>0</v>
      </c>
      <c r="E445" s="296">
        <v>1</v>
      </c>
      <c r="F445" s="297">
        <v>0</v>
      </c>
      <c r="G445" s="284">
        <v>1</v>
      </c>
      <c r="H445" s="281">
        <v>0</v>
      </c>
      <c r="I445" t="str">
        <f t="shared" si="6"/>
        <v>1</v>
      </c>
    </row>
    <row r="446" spans="1:9">
      <c r="A446" s="369" t="s">
        <v>492</v>
      </c>
      <c r="B446" s="293">
        <v>0</v>
      </c>
      <c r="C446" s="294">
        <v>0</v>
      </c>
      <c r="D446" s="295">
        <v>0</v>
      </c>
      <c r="E446" s="296">
        <v>0</v>
      </c>
      <c r="F446" s="297">
        <v>1</v>
      </c>
      <c r="G446" s="284">
        <v>0</v>
      </c>
      <c r="H446" s="281">
        <v>0</v>
      </c>
      <c r="I446" t="str">
        <f t="shared" si="6"/>
        <v>1</v>
      </c>
    </row>
    <row r="447" spans="1:9">
      <c r="A447" s="365" t="s">
        <v>493</v>
      </c>
      <c r="B447" s="293">
        <v>0</v>
      </c>
      <c r="C447" s="294">
        <v>0</v>
      </c>
      <c r="D447" s="295">
        <v>0</v>
      </c>
      <c r="E447" s="296">
        <v>0</v>
      </c>
      <c r="F447" s="297">
        <v>0</v>
      </c>
      <c r="G447" s="284">
        <v>0</v>
      </c>
      <c r="H447" s="281">
        <v>0</v>
      </c>
      <c r="I447" t="str">
        <f t="shared" si="6"/>
        <v/>
      </c>
    </row>
    <row r="448" spans="1:9">
      <c r="A448" s="369" t="s">
        <v>494</v>
      </c>
      <c r="B448" s="293">
        <v>1</v>
      </c>
      <c r="C448" s="294">
        <v>1</v>
      </c>
      <c r="D448" s="295">
        <v>0</v>
      </c>
      <c r="E448" s="296">
        <v>0</v>
      </c>
      <c r="F448" s="297">
        <v>1</v>
      </c>
      <c r="G448" s="284">
        <v>1</v>
      </c>
      <c r="H448" s="281">
        <v>0</v>
      </c>
      <c r="I448" t="str">
        <f t="shared" si="6"/>
        <v>1</v>
      </c>
    </row>
    <row r="449" spans="1:9">
      <c r="A449" s="369" t="s">
        <v>495</v>
      </c>
      <c r="B449" s="293">
        <v>0</v>
      </c>
      <c r="C449" s="294">
        <v>0</v>
      </c>
      <c r="D449" s="295">
        <v>1</v>
      </c>
      <c r="E449" s="296">
        <v>0</v>
      </c>
      <c r="F449" s="297">
        <v>0</v>
      </c>
      <c r="G449" s="284">
        <v>0</v>
      </c>
      <c r="H449" s="281">
        <v>0</v>
      </c>
      <c r="I449" t="str">
        <f t="shared" si="6"/>
        <v/>
      </c>
    </row>
    <row r="450" spans="1:9">
      <c r="A450" s="369" t="s">
        <v>496</v>
      </c>
      <c r="B450" s="293">
        <v>0</v>
      </c>
      <c r="C450" s="294">
        <v>0</v>
      </c>
      <c r="D450" s="295">
        <v>0</v>
      </c>
      <c r="E450" s="296">
        <v>1</v>
      </c>
      <c r="F450" s="297">
        <v>0</v>
      </c>
      <c r="G450" s="284">
        <v>0</v>
      </c>
      <c r="H450" s="281">
        <v>0</v>
      </c>
      <c r="I450" t="str">
        <f t="shared" si="6"/>
        <v/>
      </c>
    </row>
    <row r="451" spans="1:9">
      <c r="A451" s="369" t="s">
        <v>497</v>
      </c>
      <c r="B451" s="293">
        <v>0</v>
      </c>
      <c r="C451" s="294">
        <v>0</v>
      </c>
      <c r="D451" s="295">
        <v>0</v>
      </c>
      <c r="E451" s="296">
        <v>0</v>
      </c>
      <c r="F451" s="297">
        <v>1</v>
      </c>
      <c r="G451" s="284">
        <v>0</v>
      </c>
      <c r="H451" s="281">
        <v>0</v>
      </c>
      <c r="I451" t="str">
        <f t="shared" ref="I451:I502" si="7">IF(OR(F451=1,G451=1,C451=1),"1","")</f>
        <v>1</v>
      </c>
    </row>
    <row r="452" spans="1:9">
      <c r="A452" s="369" t="s">
        <v>498</v>
      </c>
      <c r="B452" s="293">
        <v>0</v>
      </c>
      <c r="C452" s="294">
        <v>0</v>
      </c>
      <c r="D452" s="295">
        <v>0</v>
      </c>
      <c r="E452" s="296">
        <v>0</v>
      </c>
      <c r="F452" s="297">
        <v>1</v>
      </c>
      <c r="G452" s="284">
        <v>1</v>
      </c>
      <c r="H452" s="281">
        <v>0</v>
      </c>
      <c r="I452" t="str">
        <f t="shared" si="7"/>
        <v>1</v>
      </c>
    </row>
    <row r="453" spans="1:9">
      <c r="A453" s="369" t="s">
        <v>499</v>
      </c>
      <c r="B453" s="293">
        <v>0</v>
      </c>
      <c r="C453" s="294">
        <v>0</v>
      </c>
      <c r="D453" s="295">
        <v>1</v>
      </c>
      <c r="E453" s="296">
        <v>0</v>
      </c>
      <c r="F453" s="297">
        <v>0</v>
      </c>
      <c r="G453" s="284">
        <v>0</v>
      </c>
      <c r="H453" s="281">
        <v>0</v>
      </c>
      <c r="I453" t="str">
        <f t="shared" si="7"/>
        <v/>
      </c>
    </row>
    <row r="454" spans="1:9">
      <c r="A454" s="365" t="s">
        <v>500</v>
      </c>
      <c r="B454" s="293">
        <v>0</v>
      </c>
      <c r="C454" s="294">
        <v>1</v>
      </c>
      <c r="D454" s="295">
        <v>0</v>
      </c>
      <c r="E454" s="296">
        <v>0</v>
      </c>
      <c r="F454" s="297">
        <v>1</v>
      </c>
      <c r="G454" s="284">
        <v>1</v>
      </c>
      <c r="H454" s="281">
        <v>0</v>
      </c>
      <c r="I454" t="str">
        <f t="shared" si="7"/>
        <v>1</v>
      </c>
    </row>
    <row r="455" spans="1:9">
      <c r="A455" s="365" t="s">
        <v>501</v>
      </c>
      <c r="B455" s="293">
        <v>0</v>
      </c>
      <c r="C455" s="294">
        <v>0</v>
      </c>
      <c r="D455" s="295">
        <v>0</v>
      </c>
      <c r="E455" s="296">
        <v>0</v>
      </c>
      <c r="F455" s="297">
        <v>0</v>
      </c>
      <c r="G455" s="284">
        <v>0</v>
      </c>
      <c r="H455" s="281">
        <v>0</v>
      </c>
      <c r="I455" t="str">
        <f t="shared" si="7"/>
        <v/>
      </c>
    </row>
    <row r="456" spans="1:9">
      <c r="A456" s="365" t="s">
        <v>502</v>
      </c>
      <c r="B456" s="293">
        <v>0</v>
      </c>
      <c r="C456" s="294">
        <v>0</v>
      </c>
      <c r="D456" s="295">
        <v>0</v>
      </c>
      <c r="E456" s="296">
        <v>0</v>
      </c>
      <c r="F456" s="297">
        <v>0</v>
      </c>
      <c r="G456" s="284">
        <v>0</v>
      </c>
      <c r="H456" s="281">
        <v>0</v>
      </c>
      <c r="I456" t="str">
        <f t="shared" si="7"/>
        <v/>
      </c>
    </row>
    <row r="457" spans="1:9">
      <c r="A457" s="365" t="s">
        <v>503</v>
      </c>
      <c r="B457" s="293">
        <v>0</v>
      </c>
      <c r="C457" s="294">
        <v>0</v>
      </c>
      <c r="D457" s="295">
        <v>0</v>
      </c>
      <c r="E457" s="296">
        <v>0</v>
      </c>
      <c r="F457" s="297">
        <v>0</v>
      </c>
      <c r="G457" s="284">
        <v>0</v>
      </c>
      <c r="H457" s="281">
        <v>0</v>
      </c>
      <c r="I457" t="str">
        <f t="shared" si="7"/>
        <v/>
      </c>
    </row>
    <row r="458" spans="1:9">
      <c r="A458" s="369" t="s">
        <v>504</v>
      </c>
      <c r="B458" s="293">
        <v>0</v>
      </c>
      <c r="C458" s="294">
        <v>1</v>
      </c>
      <c r="D458" s="295">
        <v>0</v>
      </c>
      <c r="E458" s="296">
        <v>0</v>
      </c>
      <c r="F458" s="297">
        <v>1</v>
      </c>
      <c r="G458" s="284">
        <v>1</v>
      </c>
      <c r="H458" s="281">
        <v>0</v>
      </c>
      <c r="I458" t="str">
        <f t="shared" si="7"/>
        <v>1</v>
      </c>
    </row>
    <row r="459" spans="1:9">
      <c r="A459" s="369" t="s">
        <v>505</v>
      </c>
      <c r="B459" s="293">
        <v>0</v>
      </c>
      <c r="C459" s="294">
        <v>1</v>
      </c>
      <c r="D459" s="295">
        <v>0</v>
      </c>
      <c r="E459" s="296">
        <v>0</v>
      </c>
      <c r="F459" s="297">
        <v>1</v>
      </c>
      <c r="G459" s="284">
        <v>0</v>
      </c>
      <c r="H459" s="281">
        <v>0</v>
      </c>
      <c r="I459" t="str">
        <f t="shared" si="7"/>
        <v>1</v>
      </c>
    </row>
    <row r="460" spans="1:9">
      <c r="A460" s="369" t="s">
        <v>506</v>
      </c>
      <c r="B460" s="293">
        <v>0</v>
      </c>
      <c r="C460" s="294">
        <v>0</v>
      </c>
      <c r="D460" s="295">
        <v>0</v>
      </c>
      <c r="E460" s="296">
        <v>0</v>
      </c>
      <c r="F460" s="297">
        <v>0</v>
      </c>
      <c r="G460" s="284">
        <v>0</v>
      </c>
      <c r="H460" s="281">
        <v>0</v>
      </c>
      <c r="I460" t="str">
        <f t="shared" si="7"/>
        <v/>
      </c>
    </row>
    <row r="461" spans="1:9">
      <c r="A461" s="365" t="s">
        <v>507</v>
      </c>
      <c r="B461" s="293">
        <v>0</v>
      </c>
      <c r="C461" s="294">
        <v>0</v>
      </c>
      <c r="D461" s="295">
        <v>0</v>
      </c>
      <c r="E461" s="296">
        <v>0</v>
      </c>
      <c r="F461" s="297">
        <v>0</v>
      </c>
      <c r="G461" s="284">
        <v>0</v>
      </c>
      <c r="H461" s="281">
        <v>0</v>
      </c>
      <c r="I461" t="str">
        <f t="shared" si="7"/>
        <v/>
      </c>
    </row>
    <row r="462" spans="1:9">
      <c r="A462" s="365" t="s">
        <v>508</v>
      </c>
      <c r="B462" s="293">
        <v>0</v>
      </c>
      <c r="C462" s="294">
        <v>0</v>
      </c>
      <c r="D462" s="295">
        <v>1</v>
      </c>
      <c r="E462" s="296">
        <v>0</v>
      </c>
      <c r="F462" s="297">
        <v>0</v>
      </c>
      <c r="G462" s="284">
        <v>0</v>
      </c>
      <c r="H462" s="281">
        <v>0</v>
      </c>
      <c r="I462" t="str">
        <f t="shared" si="7"/>
        <v/>
      </c>
    </row>
    <row r="463" spans="1:9">
      <c r="A463" s="369" t="s">
        <v>509</v>
      </c>
      <c r="B463" s="293">
        <v>0</v>
      </c>
      <c r="C463" s="294">
        <v>1</v>
      </c>
      <c r="D463" s="295">
        <v>0</v>
      </c>
      <c r="E463" s="296">
        <v>0</v>
      </c>
      <c r="F463" s="297">
        <v>1</v>
      </c>
      <c r="G463" s="284">
        <v>0</v>
      </c>
      <c r="H463" s="281">
        <v>0</v>
      </c>
      <c r="I463" t="str">
        <f t="shared" si="7"/>
        <v>1</v>
      </c>
    </row>
    <row r="464" spans="1:9">
      <c r="A464" s="369" t="s">
        <v>510</v>
      </c>
      <c r="B464" s="293">
        <v>0</v>
      </c>
      <c r="C464" s="294">
        <v>0</v>
      </c>
      <c r="D464" s="295">
        <v>0</v>
      </c>
      <c r="E464" s="296">
        <v>0</v>
      </c>
      <c r="F464" s="297">
        <v>1</v>
      </c>
      <c r="G464" s="284">
        <v>1</v>
      </c>
      <c r="H464" s="281">
        <v>0</v>
      </c>
      <c r="I464" t="str">
        <f t="shared" si="7"/>
        <v>1</v>
      </c>
    </row>
    <row r="465" spans="1:9">
      <c r="A465" s="365" t="s">
        <v>511</v>
      </c>
      <c r="B465" s="293">
        <v>0</v>
      </c>
      <c r="C465" s="294">
        <v>0</v>
      </c>
      <c r="D465" s="295">
        <v>0</v>
      </c>
      <c r="E465" s="296">
        <v>1</v>
      </c>
      <c r="F465" s="297">
        <v>0</v>
      </c>
      <c r="G465" s="284">
        <v>0</v>
      </c>
      <c r="H465" s="281">
        <v>0</v>
      </c>
      <c r="I465" t="str">
        <f t="shared" si="7"/>
        <v/>
      </c>
    </row>
    <row r="466" spans="1:9">
      <c r="A466" s="369" t="s">
        <v>512</v>
      </c>
      <c r="B466" s="293">
        <v>0</v>
      </c>
      <c r="C466" s="294">
        <v>0</v>
      </c>
      <c r="D466" s="295">
        <v>0</v>
      </c>
      <c r="E466" s="296">
        <v>1</v>
      </c>
      <c r="F466" s="297">
        <v>0</v>
      </c>
      <c r="G466" s="284">
        <v>0</v>
      </c>
      <c r="H466" s="281">
        <v>0</v>
      </c>
      <c r="I466" t="str">
        <f t="shared" si="7"/>
        <v/>
      </c>
    </row>
    <row r="467" spans="1:9">
      <c r="A467" s="369" t="s">
        <v>513</v>
      </c>
      <c r="B467" s="293">
        <v>0</v>
      </c>
      <c r="C467" s="294">
        <v>0</v>
      </c>
      <c r="D467" s="295">
        <v>1</v>
      </c>
      <c r="E467" s="296">
        <v>0</v>
      </c>
      <c r="F467" s="297">
        <v>0</v>
      </c>
      <c r="G467" s="284">
        <v>0</v>
      </c>
      <c r="H467" s="281">
        <v>0</v>
      </c>
      <c r="I467" t="str">
        <f t="shared" si="7"/>
        <v/>
      </c>
    </row>
    <row r="468" spans="1:9">
      <c r="A468" s="369" t="s">
        <v>514</v>
      </c>
      <c r="B468" s="293">
        <v>0</v>
      </c>
      <c r="C468" s="294">
        <v>0</v>
      </c>
      <c r="D468" s="295">
        <v>0</v>
      </c>
      <c r="E468" s="296">
        <v>0</v>
      </c>
      <c r="F468" s="297">
        <v>1</v>
      </c>
      <c r="G468" s="284">
        <v>1</v>
      </c>
      <c r="H468" s="281">
        <v>0</v>
      </c>
      <c r="I468" t="str">
        <f t="shared" si="7"/>
        <v>1</v>
      </c>
    </row>
    <row r="469" spans="1:9">
      <c r="A469" s="369" t="s">
        <v>515</v>
      </c>
      <c r="B469" s="293">
        <v>0</v>
      </c>
      <c r="C469" s="294">
        <v>0</v>
      </c>
      <c r="D469" s="295">
        <v>0</v>
      </c>
      <c r="E469" s="296">
        <v>0</v>
      </c>
      <c r="F469" s="297">
        <v>0</v>
      </c>
      <c r="G469" s="284">
        <v>0</v>
      </c>
      <c r="H469" s="281">
        <v>0</v>
      </c>
      <c r="I469" t="str">
        <f t="shared" si="7"/>
        <v/>
      </c>
    </row>
    <row r="470" spans="1:9">
      <c r="A470" s="369" t="s">
        <v>516</v>
      </c>
      <c r="B470" s="293">
        <v>0</v>
      </c>
      <c r="C470" s="294">
        <v>0</v>
      </c>
      <c r="D470" s="295">
        <v>0</v>
      </c>
      <c r="E470" s="296">
        <v>0</v>
      </c>
      <c r="F470" s="297">
        <v>0</v>
      </c>
      <c r="G470" s="284">
        <v>1</v>
      </c>
      <c r="H470" s="281">
        <v>0</v>
      </c>
      <c r="I470" t="str">
        <f t="shared" si="7"/>
        <v>1</v>
      </c>
    </row>
    <row r="471" spans="1:9">
      <c r="A471" s="365" t="s">
        <v>517</v>
      </c>
      <c r="B471" s="293">
        <v>0</v>
      </c>
      <c r="C471" s="294">
        <v>0</v>
      </c>
      <c r="D471" s="295">
        <v>0</v>
      </c>
      <c r="E471" s="296">
        <v>0</v>
      </c>
      <c r="F471" s="297">
        <v>1</v>
      </c>
      <c r="G471" s="284">
        <v>1</v>
      </c>
      <c r="H471" s="281">
        <v>0</v>
      </c>
      <c r="I471" t="str">
        <f t="shared" si="7"/>
        <v>1</v>
      </c>
    </row>
    <row r="472" spans="1:9">
      <c r="A472" s="365" t="s">
        <v>518</v>
      </c>
      <c r="B472" s="293">
        <v>0</v>
      </c>
      <c r="C472" s="294">
        <v>0</v>
      </c>
      <c r="D472" s="295">
        <v>0</v>
      </c>
      <c r="E472" s="296">
        <v>0</v>
      </c>
      <c r="F472" s="297">
        <v>0</v>
      </c>
      <c r="G472" s="284">
        <v>0</v>
      </c>
      <c r="H472" s="281">
        <v>0</v>
      </c>
      <c r="I472" t="str">
        <f t="shared" si="7"/>
        <v/>
      </c>
    </row>
    <row r="473" spans="1:9">
      <c r="A473" s="369" t="s">
        <v>519</v>
      </c>
      <c r="B473" s="293">
        <v>0</v>
      </c>
      <c r="C473" s="294">
        <v>0</v>
      </c>
      <c r="D473" s="295">
        <v>1</v>
      </c>
      <c r="E473" s="296">
        <v>0</v>
      </c>
      <c r="F473" s="297">
        <v>0</v>
      </c>
      <c r="G473" s="284">
        <v>0</v>
      </c>
      <c r="H473" s="281">
        <v>0</v>
      </c>
      <c r="I473" t="str">
        <f t="shared" si="7"/>
        <v/>
      </c>
    </row>
    <row r="474" spans="1:9">
      <c r="A474" s="369" t="s">
        <v>520</v>
      </c>
      <c r="B474" s="293">
        <v>0</v>
      </c>
      <c r="C474" s="294">
        <v>1</v>
      </c>
      <c r="D474" s="295">
        <v>0</v>
      </c>
      <c r="E474" s="296">
        <v>0</v>
      </c>
      <c r="F474" s="297">
        <v>1</v>
      </c>
      <c r="G474" s="284">
        <v>0</v>
      </c>
      <c r="H474" s="281">
        <v>0</v>
      </c>
      <c r="I474" t="str">
        <f t="shared" si="7"/>
        <v>1</v>
      </c>
    </row>
    <row r="475" spans="1:9">
      <c r="A475" s="365" t="s">
        <v>521</v>
      </c>
      <c r="B475" s="293">
        <v>0</v>
      </c>
      <c r="C475" s="294">
        <v>0</v>
      </c>
      <c r="D475" s="295">
        <v>1</v>
      </c>
      <c r="E475" s="296">
        <v>0</v>
      </c>
      <c r="F475" s="297">
        <v>0</v>
      </c>
      <c r="G475" s="284">
        <v>0</v>
      </c>
      <c r="H475" s="281">
        <v>0</v>
      </c>
      <c r="I475" t="str">
        <f t="shared" si="7"/>
        <v/>
      </c>
    </row>
    <row r="476" spans="1:9">
      <c r="A476" s="369" t="s">
        <v>522</v>
      </c>
      <c r="B476" s="293">
        <v>0</v>
      </c>
      <c r="C476" s="294">
        <v>1</v>
      </c>
      <c r="D476" s="295">
        <v>0</v>
      </c>
      <c r="E476" s="296">
        <v>0</v>
      </c>
      <c r="F476" s="297">
        <v>1</v>
      </c>
      <c r="G476" s="284">
        <v>1</v>
      </c>
      <c r="H476" s="281">
        <v>0</v>
      </c>
      <c r="I476" t="str">
        <f t="shared" si="7"/>
        <v>1</v>
      </c>
    </row>
    <row r="477" spans="1:9">
      <c r="A477" s="369" t="s">
        <v>523</v>
      </c>
      <c r="B477" s="293">
        <v>0</v>
      </c>
      <c r="C477" s="294">
        <v>0</v>
      </c>
      <c r="D477" s="295">
        <v>0</v>
      </c>
      <c r="E477" s="296">
        <v>0</v>
      </c>
      <c r="F477" s="297">
        <v>1</v>
      </c>
      <c r="G477" s="284">
        <v>1</v>
      </c>
      <c r="H477" s="281">
        <v>0</v>
      </c>
      <c r="I477" t="str">
        <f t="shared" si="7"/>
        <v>1</v>
      </c>
    </row>
    <row r="478" spans="1:9">
      <c r="A478" s="369" t="s">
        <v>524</v>
      </c>
      <c r="B478" s="293">
        <v>0</v>
      </c>
      <c r="C478" s="294">
        <v>1</v>
      </c>
      <c r="D478" s="295">
        <v>0</v>
      </c>
      <c r="E478" s="296">
        <v>0</v>
      </c>
      <c r="F478" s="297">
        <v>0</v>
      </c>
      <c r="G478" s="284">
        <v>0</v>
      </c>
      <c r="H478" s="281">
        <v>0</v>
      </c>
      <c r="I478" t="str">
        <f t="shared" si="7"/>
        <v>1</v>
      </c>
    </row>
    <row r="479" spans="1:9">
      <c r="A479" s="369" t="s">
        <v>525</v>
      </c>
      <c r="B479" s="293">
        <v>0</v>
      </c>
      <c r="C479" s="294">
        <v>0</v>
      </c>
      <c r="D479" s="295">
        <v>0</v>
      </c>
      <c r="E479" s="296">
        <v>1</v>
      </c>
      <c r="F479" s="297">
        <v>0</v>
      </c>
      <c r="G479" s="284">
        <v>0</v>
      </c>
      <c r="H479" s="281">
        <v>0</v>
      </c>
      <c r="I479" t="str">
        <f t="shared" si="7"/>
        <v/>
      </c>
    </row>
    <row r="480" spans="1:9">
      <c r="A480" s="370" t="s">
        <v>526</v>
      </c>
      <c r="B480" s="293">
        <v>0</v>
      </c>
      <c r="C480" s="294">
        <v>1</v>
      </c>
      <c r="D480" s="295">
        <v>0</v>
      </c>
      <c r="E480" s="296">
        <v>0</v>
      </c>
      <c r="F480" s="297">
        <v>1</v>
      </c>
      <c r="G480" s="284">
        <v>0</v>
      </c>
      <c r="H480" s="281">
        <v>0</v>
      </c>
      <c r="I480" t="str">
        <f t="shared" si="7"/>
        <v>1</v>
      </c>
    </row>
    <row r="481" spans="1:9">
      <c r="A481" s="369" t="s">
        <v>527</v>
      </c>
      <c r="B481" s="293">
        <v>1</v>
      </c>
      <c r="C481" s="294">
        <v>0</v>
      </c>
      <c r="D481" s="295">
        <v>0</v>
      </c>
      <c r="E481" s="296">
        <v>1</v>
      </c>
      <c r="F481" s="297">
        <v>0</v>
      </c>
      <c r="G481" s="284">
        <v>1</v>
      </c>
      <c r="H481" s="281">
        <v>0</v>
      </c>
      <c r="I481" t="str">
        <f t="shared" si="7"/>
        <v>1</v>
      </c>
    </row>
    <row r="482" spans="1:9">
      <c r="A482" s="365" t="s">
        <v>528</v>
      </c>
      <c r="B482" s="293">
        <v>0</v>
      </c>
      <c r="C482" s="294">
        <v>0</v>
      </c>
      <c r="D482" s="295">
        <v>1</v>
      </c>
      <c r="E482" s="296">
        <v>0</v>
      </c>
      <c r="F482" s="297">
        <v>0</v>
      </c>
      <c r="G482" s="284">
        <v>0</v>
      </c>
      <c r="H482" s="281">
        <v>0</v>
      </c>
      <c r="I482" t="str">
        <f t="shared" si="7"/>
        <v/>
      </c>
    </row>
    <row r="483" spans="1:9">
      <c r="A483" s="365" t="s">
        <v>529</v>
      </c>
      <c r="B483" s="293">
        <v>0</v>
      </c>
      <c r="C483" s="294">
        <v>0</v>
      </c>
      <c r="D483" s="295">
        <v>1</v>
      </c>
      <c r="E483" s="296">
        <v>0</v>
      </c>
      <c r="F483" s="297">
        <v>0</v>
      </c>
      <c r="G483" s="284">
        <v>0</v>
      </c>
      <c r="H483" s="281">
        <v>1</v>
      </c>
      <c r="I483" t="str">
        <f t="shared" si="7"/>
        <v/>
      </c>
    </row>
    <row r="484" spans="1:9">
      <c r="A484" s="367" t="s">
        <v>530</v>
      </c>
      <c r="B484" s="293">
        <v>0</v>
      </c>
      <c r="C484" s="294">
        <v>1</v>
      </c>
      <c r="D484" s="295">
        <v>0</v>
      </c>
      <c r="E484" s="296">
        <v>1</v>
      </c>
      <c r="F484" s="297">
        <v>0</v>
      </c>
      <c r="G484" s="284">
        <v>0</v>
      </c>
      <c r="H484" s="281">
        <v>0</v>
      </c>
      <c r="I484" t="str">
        <f t="shared" si="7"/>
        <v>1</v>
      </c>
    </row>
    <row r="485" spans="1:9">
      <c r="A485" s="369" t="s">
        <v>531</v>
      </c>
      <c r="B485" s="293">
        <v>0</v>
      </c>
      <c r="C485" s="294">
        <v>0</v>
      </c>
      <c r="D485" s="295">
        <v>1</v>
      </c>
      <c r="E485" s="296">
        <v>0</v>
      </c>
      <c r="F485" s="297">
        <v>0</v>
      </c>
      <c r="G485" s="284">
        <v>0</v>
      </c>
      <c r="H485" s="281">
        <v>0</v>
      </c>
      <c r="I485" t="str">
        <f t="shared" si="7"/>
        <v/>
      </c>
    </row>
    <row r="486" spans="1:9">
      <c r="A486" s="369" t="s">
        <v>532</v>
      </c>
      <c r="B486" s="293">
        <v>0</v>
      </c>
      <c r="C486" s="294">
        <v>0</v>
      </c>
      <c r="D486" s="295">
        <v>0</v>
      </c>
      <c r="E486" s="296">
        <v>0</v>
      </c>
      <c r="F486" s="297">
        <v>1</v>
      </c>
      <c r="G486" s="284">
        <v>1</v>
      </c>
      <c r="H486" s="281">
        <v>0</v>
      </c>
      <c r="I486" t="str">
        <f t="shared" si="7"/>
        <v>1</v>
      </c>
    </row>
    <row r="487" spans="1:9">
      <c r="A487" s="369" t="s">
        <v>533</v>
      </c>
      <c r="B487" s="293">
        <v>0</v>
      </c>
      <c r="C487" s="294">
        <v>0</v>
      </c>
      <c r="D487" s="295">
        <v>0</v>
      </c>
      <c r="E487" s="296">
        <v>0</v>
      </c>
      <c r="F487" s="297">
        <v>0</v>
      </c>
      <c r="G487" s="284">
        <v>0</v>
      </c>
      <c r="H487" s="281">
        <v>0</v>
      </c>
      <c r="I487" t="str">
        <f t="shared" si="7"/>
        <v/>
      </c>
    </row>
    <row r="488" spans="1:9">
      <c r="A488" s="369" t="s">
        <v>534</v>
      </c>
      <c r="B488" s="293">
        <v>0</v>
      </c>
      <c r="C488" s="294">
        <v>1</v>
      </c>
      <c r="D488" s="295">
        <v>0</v>
      </c>
      <c r="E488" s="296">
        <v>0</v>
      </c>
      <c r="F488" s="297">
        <v>1</v>
      </c>
      <c r="G488" s="284">
        <v>0</v>
      </c>
      <c r="H488" s="281">
        <v>0</v>
      </c>
      <c r="I488" t="str">
        <f t="shared" si="7"/>
        <v>1</v>
      </c>
    </row>
    <row r="489" spans="1:9">
      <c r="A489" s="369" t="s">
        <v>535</v>
      </c>
      <c r="B489" s="293">
        <v>0</v>
      </c>
      <c r="C489" s="294">
        <v>1</v>
      </c>
      <c r="D489" s="295">
        <v>0</v>
      </c>
      <c r="E489" s="296">
        <v>1</v>
      </c>
      <c r="F489" s="297">
        <v>0</v>
      </c>
      <c r="G489" s="284">
        <v>0</v>
      </c>
      <c r="H489" s="281">
        <v>0</v>
      </c>
      <c r="I489" t="str">
        <f t="shared" si="7"/>
        <v>1</v>
      </c>
    </row>
    <row r="490" spans="1:9">
      <c r="A490" s="369" t="s">
        <v>536</v>
      </c>
      <c r="B490" s="293">
        <v>0</v>
      </c>
      <c r="C490" s="294">
        <v>0</v>
      </c>
      <c r="D490" s="295">
        <v>0</v>
      </c>
      <c r="E490" s="296">
        <v>0</v>
      </c>
      <c r="F490" s="297">
        <v>1</v>
      </c>
      <c r="G490" s="284">
        <v>0</v>
      </c>
      <c r="H490" s="281">
        <v>0</v>
      </c>
      <c r="I490" t="str">
        <f t="shared" si="7"/>
        <v>1</v>
      </c>
    </row>
    <row r="491" spans="1:9">
      <c r="A491" s="365" t="s">
        <v>537</v>
      </c>
      <c r="B491" s="293">
        <v>0</v>
      </c>
      <c r="C491" s="294">
        <v>0</v>
      </c>
      <c r="D491" s="295">
        <v>1</v>
      </c>
      <c r="E491" s="296">
        <v>0</v>
      </c>
      <c r="F491" s="297">
        <v>0</v>
      </c>
      <c r="G491" s="284">
        <v>0</v>
      </c>
      <c r="H491" s="281">
        <v>0</v>
      </c>
      <c r="I491" t="str">
        <f t="shared" si="7"/>
        <v/>
      </c>
    </row>
    <row r="492" spans="1:9">
      <c r="A492" s="365" t="s">
        <v>538</v>
      </c>
      <c r="B492" s="293">
        <v>0</v>
      </c>
      <c r="C492" s="294">
        <v>0</v>
      </c>
      <c r="D492" s="295">
        <v>0</v>
      </c>
      <c r="E492" s="296">
        <v>0</v>
      </c>
      <c r="F492" s="297">
        <v>0</v>
      </c>
      <c r="G492" s="284">
        <v>0</v>
      </c>
      <c r="H492" s="281">
        <v>0</v>
      </c>
      <c r="I492" t="str">
        <f t="shared" si="7"/>
        <v/>
      </c>
    </row>
    <row r="493" spans="1:9">
      <c r="A493" s="369" t="s">
        <v>539</v>
      </c>
      <c r="B493" s="293">
        <v>0</v>
      </c>
      <c r="C493" s="294">
        <v>0</v>
      </c>
      <c r="D493" s="295">
        <v>0</v>
      </c>
      <c r="E493" s="296">
        <v>1</v>
      </c>
      <c r="F493" s="297">
        <v>0</v>
      </c>
      <c r="G493" s="284">
        <v>1</v>
      </c>
      <c r="H493" s="281">
        <v>0</v>
      </c>
      <c r="I493" t="str">
        <f t="shared" si="7"/>
        <v>1</v>
      </c>
    </row>
    <row r="494" spans="1:9">
      <c r="A494" s="369" t="s">
        <v>540</v>
      </c>
      <c r="B494" s="293">
        <v>1</v>
      </c>
      <c r="C494" s="294">
        <v>1</v>
      </c>
      <c r="D494" s="295">
        <v>0</v>
      </c>
      <c r="E494" s="296">
        <v>0</v>
      </c>
      <c r="F494" s="297">
        <v>1</v>
      </c>
      <c r="G494" s="284">
        <v>0</v>
      </c>
      <c r="H494" s="281">
        <v>0</v>
      </c>
      <c r="I494" t="str">
        <f t="shared" si="7"/>
        <v>1</v>
      </c>
    </row>
    <row r="495" spans="1:9">
      <c r="A495" s="365" t="s">
        <v>541</v>
      </c>
      <c r="B495" s="293">
        <v>0</v>
      </c>
      <c r="C495" s="294">
        <v>1</v>
      </c>
      <c r="D495" s="295">
        <v>0</v>
      </c>
      <c r="E495" s="296">
        <v>0</v>
      </c>
      <c r="F495" s="297">
        <v>1</v>
      </c>
      <c r="G495" s="284">
        <v>0</v>
      </c>
      <c r="H495" s="281">
        <v>0</v>
      </c>
      <c r="I495" t="str">
        <f t="shared" si="7"/>
        <v>1</v>
      </c>
    </row>
    <row r="496" spans="1:9">
      <c r="A496" s="365" t="s">
        <v>542</v>
      </c>
      <c r="B496" s="293">
        <v>0</v>
      </c>
      <c r="C496" s="294">
        <v>0</v>
      </c>
      <c r="D496" s="295">
        <v>0</v>
      </c>
      <c r="E496" s="296">
        <v>0</v>
      </c>
      <c r="F496" s="297">
        <v>1</v>
      </c>
      <c r="G496" s="284">
        <v>1</v>
      </c>
      <c r="H496" s="281">
        <v>0</v>
      </c>
      <c r="I496" t="str">
        <f t="shared" si="7"/>
        <v>1</v>
      </c>
    </row>
    <row r="497" spans="1:9">
      <c r="A497" s="369" t="s">
        <v>543</v>
      </c>
      <c r="B497" s="293">
        <v>0</v>
      </c>
      <c r="C497" s="294">
        <v>0</v>
      </c>
      <c r="D497" s="295">
        <v>0</v>
      </c>
      <c r="E497" s="296">
        <v>0</v>
      </c>
      <c r="F497" s="297">
        <v>1</v>
      </c>
      <c r="G497" s="284">
        <v>1</v>
      </c>
      <c r="H497" s="281">
        <v>0</v>
      </c>
      <c r="I497" t="str">
        <f t="shared" si="7"/>
        <v>1</v>
      </c>
    </row>
    <row r="498" spans="1:9">
      <c r="A498" s="369" t="s">
        <v>544</v>
      </c>
      <c r="B498" s="293">
        <v>0</v>
      </c>
      <c r="C498" s="294">
        <v>1</v>
      </c>
      <c r="D498" s="295">
        <v>0</v>
      </c>
      <c r="E498" s="296">
        <v>0</v>
      </c>
      <c r="F498" s="297">
        <v>1</v>
      </c>
      <c r="G498" s="284">
        <v>1</v>
      </c>
      <c r="H498" s="281">
        <v>0</v>
      </c>
      <c r="I498" t="str">
        <f t="shared" si="7"/>
        <v>1</v>
      </c>
    </row>
    <row r="499" spans="1:9">
      <c r="A499" s="369" t="s">
        <v>545</v>
      </c>
      <c r="B499" s="293">
        <v>0</v>
      </c>
      <c r="C499" s="294">
        <v>1</v>
      </c>
      <c r="D499" s="295">
        <v>0</v>
      </c>
      <c r="E499" s="296">
        <v>0</v>
      </c>
      <c r="F499" s="297">
        <v>1</v>
      </c>
      <c r="G499" s="284">
        <v>1</v>
      </c>
      <c r="H499" s="281">
        <v>0</v>
      </c>
      <c r="I499" t="str">
        <f t="shared" si="7"/>
        <v>1</v>
      </c>
    </row>
    <row r="500" spans="1:9">
      <c r="A500" s="369" t="s">
        <v>546</v>
      </c>
      <c r="B500" s="293">
        <v>0</v>
      </c>
      <c r="C500" s="294">
        <v>0</v>
      </c>
      <c r="D500" s="295">
        <v>1</v>
      </c>
      <c r="E500" s="296">
        <v>0</v>
      </c>
      <c r="F500" s="297">
        <v>0</v>
      </c>
      <c r="G500" s="284">
        <v>0</v>
      </c>
      <c r="H500" s="281">
        <v>0</v>
      </c>
      <c r="I500" t="str">
        <f t="shared" si="7"/>
        <v/>
      </c>
    </row>
    <row r="501" spans="1:9">
      <c r="A501" s="365" t="s">
        <v>547</v>
      </c>
      <c r="B501" s="293">
        <v>0</v>
      </c>
      <c r="C501" s="294">
        <v>0</v>
      </c>
      <c r="D501" s="295">
        <v>1</v>
      </c>
      <c r="E501" s="296">
        <v>0</v>
      </c>
      <c r="F501" s="297">
        <v>0</v>
      </c>
      <c r="G501" s="284">
        <v>0</v>
      </c>
      <c r="H501" s="281">
        <v>0</v>
      </c>
      <c r="I501" t="str">
        <f t="shared" si="7"/>
        <v/>
      </c>
    </row>
    <row r="502" spans="1:9">
      <c r="A502" s="369" t="s">
        <v>548</v>
      </c>
      <c r="B502" s="293">
        <v>1</v>
      </c>
      <c r="C502" s="294">
        <v>1</v>
      </c>
      <c r="D502" s="295">
        <v>0</v>
      </c>
      <c r="E502" s="296">
        <v>0</v>
      </c>
      <c r="F502" s="297">
        <v>1</v>
      </c>
      <c r="G502" s="284">
        <v>1</v>
      </c>
      <c r="H502" s="281">
        <v>0</v>
      </c>
      <c r="I502" t="str">
        <f t="shared" si="7"/>
        <v>1</v>
      </c>
    </row>
    <row r="503" spans="1:9">
      <c r="A503" s="306" t="s">
        <v>39</v>
      </c>
      <c r="B503" s="305">
        <v>78</v>
      </c>
      <c r="C503" s="305">
        <v>157</v>
      </c>
      <c r="D503" s="305">
        <v>56</v>
      </c>
      <c r="E503" s="305">
        <v>91</v>
      </c>
      <c r="F503" s="305">
        <v>253</v>
      </c>
      <c r="G503" s="307">
        <v>222</v>
      </c>
      <c r="H503" s="305">
        <v>17</v>
      </c>
      <c r="I503">
        <f>SUM(I3:I502)</f>
        <v>0</v>
      </c>
    </row>
    <row r="504" spans="1:9">
      <c r="A504" s="308" t="s">
        <v>39</v>
      </c>
      <c r="B504" s="309">
        <v>0.16</v>
      </c>
      <c r="C504" s="309">
        <v>0.31</v>
      </c>
      <c r="D504" s="309">
        <v>0.11</v>
      </c>
      <c r="E504" s="309">
        <v>0.18</v>
      </c>
      <c r="F504" s="309">
        <v>0.51</v>
      </c>
      <c r="G504" s="310">
        <v>0.44</v>
      </c>
      <c r="H504" s="309">
        <v>0.03</v>
      </c>
      <c r="I504">
        <f>COUNTIF(I3:I502,1)</f>
        <v>332</v>
      </c>
    </row>
    <row r="505" spans="1:9">
      <c r="A505" s="312" t="s">
        <v>39</v>
      </c>
      <c r="B505" s="311">
        <v>18</v>
      </c>
      <c r="C505" s="311">
        <v>29</v>
      </c>
      <c r="D505" s="311">
        <v>54</v>
      </c>
      <c r="E505" s="311">
        <v>49</v>
      </c>
      <c r="F505" s="311">
        <v>62</v>
      </c>
      <c r="G505" s="311">
        <v>52</v>
      </c>
      <c r="H505" s="311">
        <v>4</v>
      </c>
      <c r="I505" t="str">
        <f t="shared" ref="I505:I526" si="8">IF(OR(F505=1,G505=1,C505=1),"1","")</f>
        <v/>
      </c>
    </row>
    <row r="506" spans="1:9">
      <c r="A506" s="314" t="s">
        <v>39</v>
      </c>
      <c r="B506" s="313">
        <v>34</v>
      </c>
      <c r="C506" s="313">
        <v>68</v>
      </c>
      <c r="D506" s="313">
        <v>1</v>
      </c>
      <c r="E506" s="313">
        <v>24</v>
      </c>
      <c r="F506" s="313">
        <v>95</v>
      </c>
      <c r="G506" s="313">
        <v>82</v>
      </c>
      <c r="H506" s="313">
        <v>6</v>
      </c>
      <c r="I506" t="str">
        <f t="shared" si="8"/>
        <v/>
      </c>
    </row>
    <row r="507" spans="1:9">
      <c r="A507" s="316" t="s">
        <v>39</v>
      </c>
      <c r="B507" s="315">
        <v>22</v>
      </c>
      <c r="C507" s="315">
        <v>59</v>
      </c>
      <c r="D507" s="315">
        <v>0</v>
      </c>
      <c r="E507" s="315">
        <v>18</v>
      </c>
      <c r="F507" s="315">
        <v>82</v>
      </c>
      <c r="G507" s="315">
        <v>73</v>
      </c>
      <c r="H507" s="315">
        <v>7</v>
      </c>
      <c r="I507" t="str">
        <f t="shared" si="8"/>
        <v/>
      </c>
    </row>
    <row r="508" spans="1:9">
      <c r="A508" s="318" t="s">
        <v>39</v>
      </c>
      <c r="B508" s="317">
        <v>4</v>
      </c>
      <c r="C508" s="317">
        <v>1</v>
      </c>
      <c r="D508" s="317">
        <v>1</v>
      </c>
      <c r="E508" s="317">
        <v>0</v>
      </c>
      <c r="F508" s="317">
        <v>14</v>
      </c>
      <c r="G508" s="317">
        <v>15</v>
      </c>
      <c r="H508" s="317">
        <v>0</v>
      </c>
      <c r="I508" t="str">
        <f t="shared" si="8"/>
        <v>1</v>
      </c>
    </row>
    <row r="509" spans="1:9">
      <c r="A509" s="319" t="s">
        <v>39</v>
      </c>
      <c r="B509" s="319">
        <v>78</v>
      </c>
      <c r="C509" s="319">
        <v>157</v>
      </c>
      <c r="D509" s="319">
        <v>56</v>
      </c>
      <c r="E509" s="319">
        <v>91</v>
      </c>
      <c r="F509" s="319">
        <v>253</v>
      </c>
      <c r="G509" s="319">
        <v>222</v>
      </c>
      <c r="H509" s="319">
        <v>17</v>
      </c>
      <c r="I509" t="str">
        <f t="shared" si="8"/>
        <v/>
      </c>
    </row>
    <row r="510" spans="1:9">
      <c r="A510" s="320" t="s">
        <v>39</v>
      </c>
      <c r="B510" s="320">
        <v>0</v>
      </c>
      <c r="C510" s="320">
        <v>2</v>
      </c>
      <c r="D510" s="320">
        <v>0</v>
      </c>
      <c r="E510" s="321">
        <v>1</v>
      </c>
      <c r="F510" s="320">
        <v>3</v>
      </c>
      <c r="G510" s="320">
        <v>4</v>
      </c>
      <c r="H510" s="320">
        <v>0</v>
      </c>
      <c r="I510" t="str">
        <f t="shared" si="8"/>
        <v/>
      </c>
    </row>
    <row r="511" spans="1:9">
      <c r="A511" s="322" t="s">
        <v>39</v>
      </c>
      <c r="B511" s="322">
        <v>7</v>
      </c>
      <c r="C511" s="322">
        <v>14</v>
      </c>
      <c r="D511" s="322">
        <v>1</v>
      </c>
      <c r="E511" s="323">
        <v>24</v>
      </c>
      <c r="F511" s="322">
        <v>6</v>
      </c>
      <c r="G511" s="322">
        <v>14</v>
      </c>
      <c r="H511" s="322">
        <v>0</v>
      </c>
      <c r="I511" t="str">
        <f t="shared" si="8"/>
        <v/>
      </c>
    </row>
    <row r="512" spans="1:9">
      <c r="A512" s="324" t="s">
        <v>39</v>
      </c>
      <c r="B512" s="324">
        <v>0</v>
      </c>
      <c r="C512" s="324">
        <v>2</v>
      </c>
      <c r="D512" s="324">
        <v>2</v>
      </c>
      <c r="E512" s="325">
        <v>2</v>
      </c>
      <c r="F512" s="324">
        <v>4</v>
      </c>
      <c r="G512" s="324">
        <v>3</v>
      </c>
      <c r="H512" s="324">
        <v>0</v>
      </c>
      <c r="I512" t="str">
        <f t="shared" si="8"/>
        <v/>
      </c>
    </row>
    <row r="513" spans="1:9">
      <c r="A513" s="326" t="s">
        <v>39</v>
      </c>
      <c r="B513" s="326">
        <v>1</v>
      </c>
      <c r="C513" s="326">
        <v>8</v>
      </c>
      <c r="D513" s="326">
        <v>5</v>
      </c>
      <c r="E513" s="327">
        <v>9</v>
      </c>
      <c r="F513" s="326">
        <v>10</v>
      </c>
      <c r="G513" s="326">
        <v>12</v>
      </c>
      <c r="H513" s="326">
        <v>2</v>
      </c>
      <c r="I513" t="str">
        <f t="shared" si="8"/>
        <v/>
      </c>
    </row>
    <row r="514" spans="1:9">
      <c r="A514" s="328" t="s">
        <v>39</v>
      </c>
      <c r="B514" s="328">
        <v>0</v>
      </c>
      <c r="C514" s="328">
        <v>5</v>
      </c>
      <c r="D514" s="328">
        <v>3</v>
      </c>
      <c r="E514" s="329">
        <v>2</v>
      </c>
      <c r="F514" s="328">
        <v>7</v>
      </c>
      <c r="G514" s="328">
        <v>5</v>
      </c>
      <c r="H514" s="328">
        <v>1</v>
      </c>
      <c r="I514" t="str">
        <f t="shared" si="8"/>
        <v/>
      </c>
    </row>
    <row r="515" spans="1:9">
      <c r="A515" s="330" t="s">
        <v>39</v>
      </c>
      <c r="B515" s="330">
        <v>22</v>
      </c>
      <c r="C515" s="330">
        <v>9</v>
      </c>
      <c r="D515" s="330">
        <v>17</v>
      </c>
      <c r="E515" s="331">
        <v>18</v>
      </c>
      <c r="F515" s="330">
        <v>72</v>
      </c>
      <c r="G515" s="330">
        <v>71</v>
      </c>
      <c r="H515" s="330">
        <v>5</v>
      </c>
      <c r="I515" t="str">
        <f t="shared" si="8"/>
        <v/>
      </c>
    </row>
    <row r="516" spans="1:9">
      <c r="A516" s="332" t="s">
        <v>39</v>
      </c>
      <c r="B516" s="332">
        <v>5</v>
      </c>
      <c r="C516" s="332">
        <v>14</v>
      </c>
      <c r="D516" s="332">
        <v>0</v>
      </c>
      <c r="E516" s="333">
        <v>2</v>
      </c>
      <c r="F516" s="332">
        <v>12</v>
      </c>
      <c r="G516" s="332">
        <v>5</v>
      </c>
      <c r="H516" s="332">
        <v>2</v>
      </c>
      <c r="I516" t="str">
        <f t="shared" si="8"/>
        <v/>
      </c>
    </row>
    <row r="517" spans="1:9">
      <c r="A517" s="334" t="s">
        <v>39</v>
      </c>
      <c r="B517" s="334">
        <v>9</v>
      </c>
      <c r="C517" s="334">
        <v>20</v>
      </c>
      <c r="D517" s="334">
        <v>1</v>
      </c>
      <c r="E517" s="335">
        <v>4</v>
      </c>
      <c r="F517" s="334">
        <v>17</v>
      </c>
      <c r="G517" s="334">
        <v>12</v>
      </c>
      <c r="H517" s="334">
        <v>1</v>
      </c>
      <c r="I517" t="str">
        <f t="shared" si="8"/>
        <v/>
      </c>
    </row>
    <row r="518" spans="1:9">
      <c r="A518" s="336" t="s">
        <v>39</v>
      </c>
      <c r="B518" s="336">
        <v>1</v>
      </c>
      <c r="C518" s="336">
        <v>5</v>
      </c>
      <c r="D518" s="336">
        <v>1</v>
      </c>
      <c r="E518" s="337">
        <v>1</v>
      </c>
      <c r="F518" s="336">
        <v>6</v>
      </c>
      <c r="G518" s="336">
        <v>3</v>
      </c>
      <c r="H518" s="336">
        <v>1</v>
      </c>
      <c r="I518" t="str">
        <f t="shared" si="8"/>
        <v/>
      </c>
    </row>
    <row r="519" spans="1:9">
      <c r="A519" s="338" t="s">
        <v>39</v>
      </c>
      <c r="B519" s="338">
        <v>1</v>
      </c>
      <c r="C519" s="338">
        <v>9</v>
      </c>
      <c r="D519" s="338">
        <v>2</v>
      </c>
      <c r="E519" s="339">
        <v>2</v>
      </c>
      <c r="F519" s="338">
        <v>8</v>
      </c>
      <c r="G519" s="338">
        <v>6</v>
      </c>
      <c r="H519" s="338">
        <v>0</v>
      </c>
      <c r="I519" t="str">
        <f t="shared" si="8"/>
        <v/>
      </c>
    </row>
    <row r="520" spans="1:9">
      <c r="A520" s="340" t="s">
        <v>39</v>
      </c>
      <c r="B520" s="340">
        <v>0</v>
      </c>
      <c r="C520" s="340">
        <v>1</v>
      </c>
      <c r="D520" s="340">
        <v>12</v>
      </c>
      <c r="E520" s="340">
        <v>5</v>
      </c>
      <c r="F520" s="340">
        <v>13</v>
      </c>
      <c r="G520" s="340">
        <v>15</v>
      </c>
      <c r="H520" s="340">
        <v>0</v>
      </c>
      <c r="I520" t="str">
        <f t="shared" si="8"/>
        <v>1</v>
      </c>
    </row>
    <row r="521" spans="1:9">
      <c r="A521" s="341" t="s">
        <v>39</v>
      </c>
      <c r="B521" s="341">
        <v>1</v>
      </c>
      <c r="C521" s="341">
        <v>0</v>
      </c>
      <c r="D521" s="341">
        <v>1</v>
      </c>
      <c r="E521" s="341">
        <v>7</v>
      </c>
      <c r="F521" s="341">
        <v>21</v>
      </c>
      <c r="G521" s="341">
        <v>20</v>
      </c>
      <c r="H521" s="341">
        <v>0</v>
      </c>
      <c r="I521" t="str">
        <f t="shared" si="8"/>
        <v/>
      </c>
    </row>
    <row r="522" spans="1:9">
      <c r="A522" s="342" t="s">
        <v>39</v>
      </c>
      <c r="B522" s="342">
        <v>0</v>
      </c>
      <c r="C522" s="342">
        <v>1</v>
      </c>
      <c r="D522" s="342">
        <v>4</v>
      </c>
      <c r="E522" s="342">
        <v>0</v>
      </c>
      <c r="F522" s="342">
        <v>1</v>
      </c>
      <c r="G522" s="342">
        <v>1</v>
      </c>
      <c r="H522" s="342">
        <v>0</v>
      </c>
      <c r="I522" t="str">
        <f t="shared" si="8"/>
        <v>1</v>
      </c>
    </row>
    <row r="523" spans="1:9">
      <c r="A523" s="343" t="s">
        <v>39</v>
      </c>
      <c r="B523" s="343">
        <v>9</v>
      </c>
      <c r="C523" s="343">
        <v>22</v>
      </c>
      <c r="D523" s="343">
        <v>1</v>
      </c>
      <c r="E523" s="343">
        <v>5</v>
      </c>
      <c r="F523" s="343">
        <v>26</v>
      </c>
      <c r="G523" s="343">
        <v>13</v>
      </c>
      <c r="H523" s="343">
        <v>3</v>
      </c>
      <c r="I523" t="str">
        <f t="shared" si="8"/>
        <v/>
      </c>
    </row>
    <row r="524" spans="1:9">
      <c r="A524" s="344" t="s">
        <v>39</v>
      </c>
      <c r="B524" s="344">
        <v>15</v>
      </c>
      <c r="C524" s="344">
        <v>22</v>
      </c>
      <c r="D524" s="344">
        <v>1</v>
      </c>
      <c r="E524" s="344">
        <v>4</v>
      </c>
      <c r="F524" s="344">
        <v>23</v>
      </c>
      <c r="G524" s="344">
        <v>16</v>
      </c>
      <c r="H524" s="344">
        <v>0</v>
      </c>
      <c r="I524" t="str">
        <f t="shared" si="8"/>
        <v/>
      </c>
    </row>
    <row r="525" spans="1:9">
      <c r="A525" s="345" t="s">
        <v>39</v>
      </c>
      <c r="B525" s="345">
        <v>6</v>
      </c>
      <c r="C525" s="345">
        <v>11</v>
      </c>
      <c r="D525" s="345">
        <v>2</v>
      </c>
      <c r="E525" s="345">
        <v>2</v>
      </c>
      <c r="F525" s="345">
        <v>13</v>
      </c>
      <c r="G525" s="345">
        <v>11</v>
      </c>
      <c r="H525" s="345">
        <v>0</v>
      </c>
      <c r="I525" t="str">
        <f t="shared" si="8"/>
        <v/>
      </c>
    </row>
    <row r="526" spans="1:9">
      <c r="A526" s="346" t="s">
        <v>39</v>
      </c>
      <c r="B526" s="346">
        <v>1</v>
      </c>
      <c r="C526" s="346">
        <v>12</v>
      </c>
      <c r="D526" s="346">
        <v>3</v>
      </c>
      <c r="E526" s="346">
        <v>3</v>
      </c>
      <c r="F526" s="346">
        <v>11</v>
      </c>
      <c r="G526" s="346">
        <v>11</v>
      </c>
      <c r="H526" s="346">
        <v>2</v>
      </c>
      <c r="I526" t="str">
        <f t="shared" si="8"/>
        <v/>
      </c>
    </row>
    <row r="527" spans="1:9">
      <c r="A527" s="347" t="s">
        <v>39</v>
      </c>
      <c r="B527" s="347">
        <v>78</v>
      </c>
      <c r="C527" s="347">
        <v>157</v>
      </c>
      <c r="D527" s="347">
        <v>56</v>
      </c>
      <c r="E527" s="347">
        <v>91</v>
      </c>
      <c r="F527" s="347">
        <v>253</v>
      </c>
      <c r="G527" s="347">
        <v>222</v>
      </c>
      <c r="H527" s="347">
        <v>17</v>
      </c>
    </row>
    <row r="528" spans="1:9">
      <c r="A528" s="282" t="s">
        <v>39</v>
      </c>
      <c r="B528" s="281"/>
      <c r="C528" s="281"/>
      <c r="D528" s="281"/>
      <c r="E528" s="281"/>
      <c r="F528" s="281"/>
      <c r="G528" s="284" t="s">
        <v>39</v>
      </c>
      <c r="H528" s="281"/>
      <c r="I528" t="str">
        <f t="shared" ref="I528:I535" si="9">IF(OR(F528=1,G528=1,C528=1),"1","")</f>
        <v/>
      </c>
    </row>
    <row r="529" spans="1:9">
      <c r="A529" s="282" t="s">
        <v>39</v>
      </c>
      <c r="B529" s="281"/>
      <c r="C529" s="281"/>
      <c r="D529" s="281"/>
      <c r="E529" s="281"/>
      <c r="F529" s="281"/>
      <c r="G529" s="284" t="s">
        <v>39</v>
      </c>
      <c r="H529" s="281"/>
      <c r="I529" t="str">
        <f t="shared" si="9"/>
        <v/>
      </c>
    </row>
    <row r="530" spans="1:9">
      <c r="A530" s="282" t="s">
        <v>39</v>
      </c>
      <c r="B530" s="281"/>
      <c r="C530" s="281"/>
      <c r="D530" s="281"/>
      <c r="E530" s="281"/>
      <c r="F530" s="281"/>
      <c r="G530" s="284" t="s">
        <v>39</v>
      </c>
      <c r="H530" s="281"/>
      <c r="I530" t="str">
        <f t="shared" si="9"/>
        <v/>
      </c>
    </row>
    <row r="531" spans="1:9">
      <c r="A531" s="282" t="s">
        <v>39</v>
      </c>
      <c r="B531" s="281"/>
      <c r="C531" s="281"/>
      <c r="D531" s="281"/>
      <c r="E531" s="281"/>
      <c r="F531" s="281"/>
      <c r="G531" s="284" t="s">
        <v>39</v>
      </c>
      <c r="H531" s="281"/>
      <c r="I531" t="str">
        <f t="shared" si="9"/>
        <v/>
      </c>
    </row>
    <row r="532" spans="1:9">
      <c r="A532" s="282" t="s">
        <v>39</v>
      </c>
      <c r="B532" s="281"/>
      <c r="C532" s="281"/>
      <c r="D532" s="281"/>
      <c r="E532" s="281"/>
      <c r="F532" s="281"/>
      <c r="G532" s="284" t="s">
        <v>39</v>
      </c>
      <c r="H532" s="281"/>
      <c r="I532" t="str">
        <f t="shared" si="9"/>
        <v/>
      </c>
    </row>
    <row r="533" spans="1:9">
      <c r="A533" s="282" t="s">
        <v>39</v>
      </c>
      <c r="B533" s="281"/>
      <c r="C533" s="281"/>
      <c r="D533" s="281"/>
      <c r="E533" s="281"/>
      <c r="F533" s="281"/>
      <c r="G533" s="284" t="s">
        <v>39</v>
      </c>
      <c r="H533" s="281"/>
      <c r="I533" t="str">
        <f t="shared" si="9"/>
        <v/>
      </c>
    </row>
    <row r="534" spans="1:9">
      <c r="A534" s="282" t="s">
        <v>39</v>
      </c>
      <c r="B534" s="281"/>
      <c r="C534" s="281"/>
      <c r="D534" s="281"/>
      <c r="E534" s="281"/>
      <c r="F534" s="281"/>
      <c r="G534" s="284" t="s">
        <v>39</v>
      </c>
      <c r="H534" s="281"/>
      <c r="I534" t="str">
        <f t="shared" si="9"/>
        <v/>
      </c>
    </row>
    <row r="535" spans="1:9">
      <c r="A535" s="282" t="s">
        <v>39</v>
      </c>
      <c r="B535" s="281"/>
      <c r="C535" s="281"/>
      <c r="D535" s="281"/>
      <c r="E535" s="281"/>
      <c r="F535" s="281"/>
      <c r="G535" s="284" t="s">
        <v>39</v>
      </c>
      <c r="H535" s="281"/>
      <c r="I535" t="str">
        <f t="shared" si="9"/>
        <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2:CW509"/>
  <sheetViews>
    <sheetView topLeftCell="AK1" zoomScale="90" workbookViewId="0">
      <pane ySplit="2" topLeftCell="A3" activePane="bottomLeft" state="frozen"/>
      <selection pane="bottomLeft" activeCell="B3" sqref="B3:B502"/>
    </sheetView>
  </sheetViews>
  <sheetFormatPr defaultColWidth="8.81640625" defaultRowHeight="14.5"/>
  <cols>
    <col min="2" max="2" width="40" bestFit="1" customWidth="1"/>
    <col min="4" max="5" width="8.81640625" customWidth="1"/>
    <col min="6" max="6" width="8.81640625" style="75" customWidth="1"/>
    <col min="7" max="8" width="8.81640625" customWidth="1"/>
    <col min="9" max="9" width="20.81640625" style="75" customWidth="1"/>
    <col min="10" max="14" width="20.81640625" customWidth="1"/>
    <col min="15" max="15" width="20.81640625" style="76" customWidth="1"/>
    <col min="16" max="16" width="20.81640625" customWidth="1"/>
    <col min="17" max="17" width="8.81640625" style="75" customWidth="1"/>
    <col min="18" max="28" width="8.81640625" customWidth="1"/>
    <col min="29" max="29" width="8.81640625" style="75" customWidth="1"/>
    <col min="30" max="37" width="8.81640625" customWidth="1"/>
    <col min="38" max="38" width="8.81640625" style="107" customWidth="1"/>
    <col min="39" max="40" width="8.81640625" customWidth="1"/>
    <col min="41" max="41" width="8.81640625" style="75" customWidth="1"/>
    <col min="42" max="42" width="8.81640625" style="111" customWidth="1"/>
    <col min="43" max="43" width="8.81640625" style="75" customWidth="1"/>
    <col min="48" max="48" width="8.81640625" style="351" customWidth="1"/>
    <col min="52" max="52" width="8.81640625" style="246" customWidth="1"/>
    <col min="64" max="65" width="8.81640625" style="188" customWidth="1"/>
    <col min="66" max="66" width="15.26953125" customWidth="1"/>
    <col min="67" max="73" width="13" hidden="1" customWidth="1"/>
    <col min="74" max="74" width="8.81640625" style="229" customWidth="1"/>
  </cols>
  <sheetData>
    <row r="2" spans="1:101" s="87" customFormat="1" ht="26.5" customHeight="1">
      <c r="A2" s="88" t="s">
        <v>549</v>
      </c>
      <c r="B2" s="88" t="s">
        <v>550</v>
      </c>
      <c r="C2" s="88" t="s">
        <v>551</v>
      </c>
      <c r="D2" s="88" t="s">
        <v>552</v>
      </c>
      <c r="E2" s="88" t="s">
        <v>553</v>
      </c>
      <c r="F2" s="88" t="s">
        <v>554</v>
      </c>
      <c r="G2" s="88" t="s">
        <v>555</v>
      </c>
      <c r="H2" s="88" t="s">
        <v>556</v>
      </c>
      <c r="I2" s="88" t="s">
        <v>557</v>
      </c>
      <c r="J2" s="88" t="s">
        <v>558</v>
      </c>
      <c r="K2" s="88" t="s">
        <v>559</v>
      </c>
      <c r="L2" s="88" t="s">
        <v>560</v>
      </c>
      <c r="M2" s="88" t="s">
        <v>561</v>
      </c>
      <c r="N2" s="88" t="s">
        <v>562</v>
      </c>
      <c r="O2" s="88" t="s">
        <v>563</v>
      </c>
      <c r="P2" s="88" t="s">
        <v>564</v>
      </c>
      <c r="Q2" s="88" t="s">
        <v>565</v>
      </c>
      <c r="R2" s="88" t="s">
        <v>566</v>
      </c>
      <c r="S2" s="88" t="s">
        <v>567</v>
      </c>
      <c r="T2" s="88" t="s">
        <v>568</v>
      </c>
      <c r="U2" s="88" t="s">
        <v>569</v>
      </c>
      <c r="V2" s="88" t="s">
        <v>570</v>
      </c>
      <c r="W2" s="88" t="s">
        <v>571</v>
      </c>
      <c r="X2" s="88" t="s">
        <v>572</v>
      </c>
      <c r="Y2" s="88" t="s">
        <v>573</v>
      </c>
      <c r="Z2" s="88" t="s">
        <v>574</v>
      </c>
      <c r="AA2" s="88" t="s">
        <v>575</v>
      </c>
      <c r="AB2" s="88" t="s">
        <v>576</v>
      </c>
      <c r="AC2" s="88" t="s">
        <v>577</v>
      </c>
      <c r="AD2" s="88" t="s">
        <v>578</v>
      </c>
      <c r="AE2" s="88" t="s">
        <v>579</v>
      </c>
      <c r="AF2" s="88" t="s">
        <v>580</v>
      </c>
      <c r="AG2" s="88" t="s">
        <v>581</v>
      </c>
      <c r="AH2" s="88" t="s">
        <v>582</v>
      </c>
      <c r="AI2" s="88" t="s">
        <v>583</v>
      </c>
      <c r="AJ2" s="88" t="s">
        <v>584</v>
      </c>
      <c r="AK2" s="88" t="s">
        <v>585</v>
      </c>
      <c r="AL2" s="88" t="s">
        <v>586</v>
      </c>
      <c r="AM2" s="88" t="s">
        <v>587</v>
      </c>
      <c r="AN2" s="88" t="s">
        <v>588</v>
      </c>
      <c r="AO2" s="88" t="s">
        <v>589</v>
      </c>
      <c r="AP2" s="88" t="s">
        <v>590</v>
      </c>
      <c r="AQ2" s="123" t="s">
        <v>591</v>
      </c>
      <c r="AR2" s="123" t="s">
        <v>592</v>
      </c>
      <c r="AS2" s="123" t="s">
        <v>593</v>
      </c>
      <c r="AT2" s="123" t="s">
        <v>594</v>
      </c>
      <c r="AU2" s="123" t="s">
        <v>595</v>
      </c>
      <c r="AV2" s="123" t="s">
        <v>596</v>
      </c>
      <c r="AW2" s="122" t="s">
        <v>597</v>
      </c>
      <c r="AX2" s="122" t="s">
        <v>598</v>
      </c>
      <c r="AY2" s="122" t="s">
        <v>599</v>
      </c>
      <c r="AZ2" s="122" t="s">
        <v>45</v>
      </c>
      <c r="BA2" s="121" t="s">
        <v>600</v>
      </c>
      <c r="BB2" s="121" t="s">
        <v>601</v>
      </c>
      <c r="BC2" s="121" t="s">
        <v>602</v>
      </c>
      <c r="BD2" s="121" t="s">
        <v>603</v>
      </c>
      <c r="BE2" s="116" t="s">
        <v>604</v>
      </c>
      <c r="BF2" s="116" t="s">
        <v>605</v>
      </c>
      <c r="BG2" s="116" t="s">
        <v>606</v>
      </c>
      <c r="BH2" s="116" t="s">
        <v>607</v>
      </c>
      <c r="BI2" s="88" t="s">
        <v>608</v>
      </c>
      <c r="BJ2" s="88" t="s">
        <v>609</v>
      </c>
      <c r="BK2" s="117" t="s">
        <v>610</v>
      </c>
      <c r="BL2" s="226" t="s">
        <v>611</v>
      </c>
      <c r="BM2" s="226" t="s">
        <v>612</v>
      </c>
      <c r="BN2" s="120" t="s">
        <v>613</v>
      </c>
      <c r="BO2" s="88" t="s">
        <v>614</v>
      </c>
      <c r="BP2" s="88" t="s">
        <v>615</v>
      </c>
      <c r="BQ2" s="88" t="s">
        <v>616</v>
      </c>
      <c r="BR2" s="88" t="s">
        <v>617</v>
      </c>
      <c r="BS2" s="88" t="s">
        <v>618</v>
      </c>
      <c r="BT2" s="88" t="s">
        <v>619</v>
      </c>
      <c r="BU2" s="117" t="s">
        <v>620</v>
      </c>
      <c r="BV2" s="228" t="s">
        <v>621</v>
      </c>
      <c r="BW2" s="356" t="s">
        <v>622</v>
      </c>
      <c r="BX2" s="87" t="s">
        <v>623</v>
      </c>
      <c r="BY2" s="87" t="s">
        <v>624</v>
      </c>
      <c r="BZ2" s="87" t="s">
        <v>625</v>
      </c>
      <c r="CA2" s="87" t="s">
        <v>626</v>
      </c>
    </row>
    <row r="3" spans="1:101">
      <c r="A3" s="78">
        <v>489</v>
      </c>
      <c r="B3" s="371" t="s">
        <v>627</v>
      </c>
      <c r="C3" s="78" t="s">
        <v>628</v>
      </c>
      <c r="D3" s="78" t="s">
        <v>629</v>
      </c>
      <c r="E3" s="78" t="s">
        <v>630</v>
      </c>
      <c r="F3" s="78" t="s">
        <v>631</v>
      </c>
      <c r="G3" s="78">
        <v>2019</v>
      </c>
      <c r="H3" s="78">
        <v>2050</v>
      </c>
      <c r="I3" s="78" t="s">
        <v>632</v>
      </c>
      <c r="J3" s="78" t="s">
        <v>633</v>
      </c>
      <c r="K3" s="78"/>
      <c r="L3" s="78">
        <v>2030</v>
      </c>
      <c r="M3" s="78" t="s">
        <v>634</v>
      </c>
      <c r="N3" s="78"/>
      <c r="O3" s="79">
        <v>45231</v>
      </c>
      <c r="P3" s="78">
        <v>2023</v>
      </c>
      <c r="Q3" s="78" t="s">
        <v>635</v>
      </c>
      <c r="R3" s="78" t="s">
        <v>636</v>
      </c>
      <c r="S3" s="78" t="s">
        <v>637</v>
      </c>
      <c r="T3" s="203" t="s">
        <v>635</v>
      </c>
      <c r="U3" s="78">
        <v>2050</v>
      </c>
      <c r="V3" s="78">
        <v>2021</v>
      </c>
      <c r="W3" s="78"/>
      <c r="X3" s="78"/>
      <c r="Y3" s="78"/>
      <c r="Z3" s="78" t="s">
        <v>631</v>
      </c>
      <c r="AA3" s="78"/>
      <c r="AB3" s="78" t="s">
        <v>631</v>
      </c>
      <c r="AC3" s="78" t="s">
        <v>632</v>
      </c>
      <c r="AD3" s="78"/>
      <c r="AE3" s="78"/>
      <c r="AF3" s="78" t="s">
        <v>632</v>
      </c>
      <c r="AG3" s="78"/>
      <c r="AH3" s="78"/>
      <c r="AI3" s="78"/>
      <c r="AJ3" s="78"/>
      <c r="AK3" s="78"/>
      <c r="AL3" s="106"/>
      <c r="AM3" s="78"/>
      <c r="AN3" s="78"/>
      <c r="AO3" s="78"/>
      <c r="AP3" s="110"/>
      <c r="AQ3" s="78"/>
      <c r="AR3" s="78"/>
      <c r="AS3" s="78">
        <v>1</v>
      </c>
      <c r="AT3" s="78">
        <v>1</v>
      </c>
      <c r="AU3" s="78">
        <v>1</v>
      </c>
      <c r="AV3" s="348">
        <f t="shared" ref="AV3:AV66" si="0">IF(AND(Q3&lt;&gt;"N",Q3&lt;&gt;"G",AZ3&lt;&gt;1),1,"")</f>
        <v>1</v>
      </c>
      <c r="AW3" s="78"/>
      <c r="AX3" s="78"/>
      <c r="AY3" s="78"/>
      <c r="AZ3" s="352"/>
      <c r="BA3" s="78"/>
      <c r="BB3" s="78">
        <v>1</v>
      </c>
      <c r="BC3" s="78"/>
      <c r="BD3" s="78">
        <v>1</v>
      </c>
      <c r="BE3" s="78"/>
      <c r="BF3" s="78"/>
      <c r="BG3" s="78">
        <v>1</v>
      </c>
      <c r="BH3" s="78">
        <v>1</v>
      </c>
      <c r="BI3" s="78">
        <v>1</v>
      </c>
      <c r="BJ3" s="78"/>
      <c r="BK3" s="118">
        <v>1</v>
      </c>
      <c r="BL3" s="188">
        <v>1</v>
      </c>
      <c r="BN3" s="119">
        <f t="shared" ref="BN3:BN66" si="1">MAX(BH3,BD3,AZ3,AV3)</f>
        <v>1</v>
      </c>
      <c r="BO3" s="78"/>
      <c r="BP3" s="78">
        <v>1</v>
      </c>
      <c r="BQ3" s="78">
        <v>1</v>
      </c>
      <c r="BR3" s="78"/>
      <c r="BS3" s="78"/>
      <c r="BT3" s="78"/>
      <c r="BU3" s="118"/>
      <c r="BW3" t="str">
        <f t="shared" ref="BW3:BW66" si="2">IF(J3="Targets Set",1,"")</f>
        <v/>
      </c>
    </row>
    <row r="4" spans="1:101">
      <c r="A4" s="78">
        <v>498</v>
      </c>
      <c r="B4" s="371" t="s">
        <v>540</v>
      </c>
      <c r="C4" s="78" t="s">
        <v>638</v>
      </c>
      <c r="D4" s="78" t="s">
        <v>639</v>
      </c>
      <c r="E4" s="78" t="s">
        <v>640</v>
      </c>
      <c r="F4" s="78" t="s">
        <v>631</v>
      </c>
      <c r="G4" s="78">
        <v>2021</v>
      </c>
      <c r="H4" s="78">
        <v>2030</v>
      </c>
      <c r="I4" s="78" t="s">
        <v>631</v>
      </c>
      <c r="J4" s="78" t="s">
        <v>641</v>
      </c>
      <c r="K4" s="78" t="s">
        <v>642</v>
      </c>
      <c r="L4" s="78">
        <v>2030</v>
      </c>
      <c r="M4" s="78" t="s">
        <v>643</v>
      </c>
      <c r="N4" s="78">
        <v>2050</v>
      </c>
      <c r="O4" s="80" t="s">
        <v>644</v>
      </c>
      <c r="P4" s="78">
        <v>2021</v>
      </c>
      <c r="Q4" s="78" t="s">
        <v>632</v>
      </c>
      <c r="R4" s="78"/>
      <c r="S4" s="78"/>
      <c r="T4" s="78" t="s">
        <v>632</v>
      </c>
      <c r="U4" s="78"/>
      <c r="V4" s="78"/>
      <c r="W4" s="78"/>
      <c r="X4" s="78"/>
      <c r="Y4" s="78"/>
      <c r="Z4" s="78"/>
      <c r="AA4" s="78"/>
      <c r="AB4" s="78"/>
      <c r="AC4" s="78" t="s">
        <v>645</v>
      </c>
      <c r="AD4" s="78" t="s">
        <v>646</v>
      </c>
      <c r="AE4" s="78" t="s">
        <v>647</v>
      </c>
      <c r="AF4" s="78" t="s">
        <v>645</v>
      </c>
      <c r="AG4" s="78">
        <v>2050</v>
      </c>
      <c r="AH4" s="78">
        <v>2021</v>
      </c>
      <c r="AI4" s="78"/>
      <c r="AJ4" s="78"/>
      <c r="AK4" s="78"/>
      <c r="AL4" s="106" t="s">
        <v>648</v>
      </c>
      <c r="AM4" s="78">
        <v>2023</v>
      </c>
      <c r="AN4" s="78" t="s">
        <v>631</v>
      </c>
      <c r="AO4" s="78"/>
      <c r="AP4" s="110"/>
      <c r="AQ4" s="78"/>
      <c r="AR4" s="78"/>
      <c r="AS4" s="78"/>
      <c r="AT4" s="78"/>
      <c r="AU4" s="78"/>
      <c r="AV4" s="348" t="str">
        <f t="shared" si="0"/>
        <v/>
      </c>
      <c r="AW4" s="78"/>
      <c r="AX4" s="78"/>
      <c r="AY4" s="78">
        <v>1</v>
      </c>
      <c r="AZ4" s="352">
        <v>1</v>
      </c>
      <c r="BA4" s="78"/>
      <c r="BB4" s="78">
        <v>1</v>
      </c>
      <c r="BC4" s="78"/>
      <c r="BD4" s="78">
        <v>1</v>
      </c>
      <c r="BE4" s="78"/>
      <c r="BF4" s="78">
        <v>1</v>
      </c>
      <c r="BG4" s="78"/>
      <c r="BH4" s="78">
        <v>1</v>
      </c>
      <c r="BI4" s="78">
        <v>1</v>
      </c>
      <c r="BJ4" s="78"/>
      <c r="BK4" s="118">
        <v>1</v>
      </c>
      <c r="BL4" s="188">
        <v>1</v>
      </c>
      <c r="BN4" s="119">
        <f t="shared" si="1"/>
        <v>1</v>
      </c>
      <c r="BO4" s="78"/>
      <c r="BP4" s="78">
        <v>1</v>
      </c>
      <c r="BQ4" s="78">
        <v>1</v>
      </c>
      <c r="BR4" s="78"/>
      <c r="BS4" s="78"/>
      <c r="BT4" s="78">
        <v>1</v>
      </c>
      <c r="BU4" s="118">
        <v>1</v>
      </c>
      <c r="BV4" s="229">
        <f>MAX(N4,AG4)</f>
        <v>2050</v>
      </c>
      <c r="BW4">
        <f t="shared" si="2"/>
        <v>1</v>
      </c>
      <c r="CE4" s="378" t="s">
        <v>649</v>
      </c>
      <c r="CF4" s="379"/>
      <c r="CG4" s="380"/>
      <c r="CH4" s="378" t="s">
        <v>650</v>
      </c>
      <c r="CI4" s="379"/>
      <c r="CJ4" s="380"/>
      <c r="CK4" s="378" t="s">
        <v>651</v>
      </c>
      <c r="CL4" s="379"/>
      <c r="CM4" s="380"/>
      <c r="CN4" s="109"/>
      <c r="CO4" s="109" t="s">
        <v>652</v>
      </c>
      <c r="CP4" s="109"/>
      <c r="CQ4" s="378" t="s">
        <v>647</v>
      </c>
      <c r="CR4" s="379"/>
      <c r="CS4" s="380"/>
      <c r="CT4" s="90" t="s">
        <v>653</v>
      </c>
    </row>
    <row r="5" spans="1:101">
      <c r="A5" s="78">
        <v>376</v>
      </c>
      <c r="B5" s="371" t="s">
        <v>420</v>
      </c>
      <c r="C5" s="78" t="s">
        <v>654</v>
      </c>
      <c r="D5" s="78" t="s">
        <v>629</v>
      </c>
      <c r="E5" s="78" t="s">
        <v>630</v>
      </c>
      <c r="F5" s="78" t="s">
        <v>632</v>
      </c>
      <c r="G5" s="78"/>
      <c r="H5" s="78"/>
      <c r="I5" s="78" t="s">
        <v>631</v>
      </c>
      <c r="J5" s="78" t="s">
        <v>641</v>
      </c>
      <c r="K5" s="78" t="s">
        <v>655</v>
      </c>
      <c r="L5" s="78">
        <v>2030</v>
      </c>
      <c r="M5" s="78" t="s">
        <v>634</v>
      </c>
      <c r="N5" s="78"/>
      <c r="O5" s="79">
        <v>44805</v>
      </c>
      <c r="P5" s="78">
        <v>2022</v>
      </c>
      <c r="Q5" s="78" t="s">
        <v>632</v>
      </c>
      <c r="R5" s="78"/>
      <c r="S5" s="78"/>
      <c r="T5" s="78" t="s">
        <v>632</v>
      </c>
      <c r="U5" s="78"/>
      <c r="V5" s="78"/>
      <c r="W5" s="78"/>
      <c r="X5" s="78"/>
      <c r="Y5" s="78"/>
      <c r="Z5" s="78"/>
      <c r="AA5" s="78"/>
      <c r="AB5" s="78"/>
      <c r="AC5" s="78" t="s">
        <v>632</v>
      </c>
      <c r="AD5" s="78"/>
      <c r="AE5" s="78"/>
      <c r="AF5" s="78" t="s">
        <v>632</v>
      </c>
      <c r="AG5" s="78"/>
      <c r="AH5" s="78"/>
      <c r="AI5" s="78"/>
      <c r="AJ5" s="78"/>
      <c r="AK5" s="78"/>
      <c r="AL5" s="106"/>
      <c r="AM5" s="78"/>
      <c r="AN5" s="78"/>
      <c r="AO5" s="78" t="s">
        <v>635</v>
      </c>
      <c r="AP5" s="110"/>
      <c r="AQ5" s="78"/>
      <c r="AR5" s="78"/>
      <c r="AS5" s="78"/>
      <c r="AT5" s="78"/>
      <c r="AU5" s="78"/>
      <c r="AV5" s="348" t="str">
        <f t="shared" si="0"/>
        <v/>
      </c>
      <c r="AW5" s="78"/>
      <c r="AX5" s="78"/>
      <c r="AY5" s="78"/>
      <c r="AZ5" s="352"/>
      <c r="BA5" s="78"/>
      <c r="BB5" s="78">
        <v>1</v>
      </c>
      <c r="BC5" s="78"/>
      <c r="BD5" s="78">
        <v>1</v>
      </c>
      <c r="BE5" s="78"/>
      <c r="BF5" s="78"/>
      <c r="BG5" s="78"/>
      <c r="BH5" s="78"/>
      <c r="BI5" s="78"/>
      <c r="BJ5" s="78"/>
      <c r="BK5" s="118"/>
      <c r="BN5" s="119">
        <f t="shared" si="1"/>
        <v>1</v>
      </c>
      <c r="BO5" s="78"/>
      <c r="BP5" s="78">
        <v>1</v>
      </c>
      <c r="BQ5" s="78">
        <v>1</v>
      </c>
      <c r="BR5" s="78"/>
      <c r="BS5" s="78"/>
      <c r="BT5" s="78"/>
      <c r="BU5" s="118"/>
      <c r="BW5">
        <f t="shared" si="2"/>
        <v>1</v>
      </c>
      <c r="CD5" s="90" t="s">
        <v>656</v>
      </c>
      <c r="CE5" s="91" t="s">
        <v>657</v>
      </c>
      <c r="CF5" s="91" t="s">
        <v>658</v>
      </c>
      <c r="CG5" s="91" t="s">
        <v>659</v>
      </c>
      <c r="CH5" s="91" t="s">
        <v>657</v>
      </c>
      <c r="CI5" s="91" t="s">
        <v>658</v>
      </c>
      <c r="CJ5" s="91" t="s">
        <v>659</v>
      </c>
      <c r="CK5" s="91" t="s">
        <v>657</v>
      </c>
      <c r="CL5" s="91" t="s">
        <v>658</v>
      </c>
      <c r="CM5" s="91" t="s">
        <v>659</v>
      </c>
      <c r="CN5" s="91" t="s">
        <v>657</v>
      </c>
      <c r="CO5" s="91" t="s">
        <v>658</v>
      </c>
      <c r="CP5" s="91" t="s">
        <v>659</v>
      </c>
      <c r="CQ5" s="91" t="s">
        <v>657</v>
      </c>
      <c r="CR5" s="91" t="s">
        <v>658</v>
      </c>
      <c r="CS5" s="91" t="s">
        <v>659</v>
      </c>
      <c r="CT5" s="91" t="s">
        <v>660</v>
      </c>
      <c r="CU5" s="108" t="s">
        <v>643</v>
      </c>
      <c r="CV5" s="108" t="s">
        <v>634</v>
      </c>
      <c r="CW5" s="108" t="s">
        <v>661</v>
      </c>
    </row>
    <row r="6" spans="1:101">
      <c r="A6" s="78">
        <v>259</v>
      </c>
      <c r="B6" s="371" t="s">
        <v>297</v>
      </c>
      <c r="C6" s="78" t="s">
        <v>654</v>
      </c>
      <c r="D6" s="78" t="s">
        <v>629</v>
      </c>
      <c r="E6" s="78" t="s">
        <v>630</v>
      </c>
      <c r="F6" s="78" t="s">
        <v>632</v>
      </c>
      <c r="G6" s="78"/>
      <c r="H6" s="78"/>
      <c r="I6" s="78" t="s">
        <v>631</v>
      </c>
      <c r="J6" s="78" t="s">
        <v>641</v>
      </c>
      <c r="K6" s="78" t="s">
        <v>662</v>
      </c>
      <c r="L6" s="78">
        <v>2030</v>
      </c>
      <c r="M6" s="78" t="s">
        <v>634</v>
      </c>
      <c r="N6" s="78"/>
      <c r="O6" s="79">
        <v>45017</v>
      </c>
      <c r="P6" s="78">
        <v>2023</v>
      </c>
      <c r="Q6" s="78" t="s">
        <v>632</v>
      </c>
      <c r="R6" s="78"/>
      <c r="S6" s="78"/>
      <c r="T6" s="78" t="s">
        <v>632</v>
      </c>
      <c r="U6" s="78"/>
      <c r="V6" s="78"/>
      <c r="W6" s="78"/>
      <c r="X6" s="78"/>
      <c r="Y6" s="78"/>
      <c r="Z6" s="78"/>
      <c r="AA6" s="78"/>
      <c r="AB6" s="78"/>
      <c r="AC6" s="78" t="s">
        <v>635</v>
      </c>
      <c r="AD6" s="78" t="s">
        <v>663</v>
      </c>
      <c r="AE6" s="78" t="s">
        <v>664</v>
      </c>
      <c r="AF6" s="78" t="s">
        <v>635</v>
      </c>
      <c r="AG6" s="78">
        <v>2050</v>
      </c>
      <c r="AH6" s="78">
        <v>2021</v>
      </c>
      <c r="AI6" s="78"/>
      <c r="AJ6" s="78"/>
      <c r="AK6" s="78"/>
      <c r="AL6" s="106" t="s">
        <v>631</v>
      </c>
      <c r="AM6" s="78"/>
      <c r="AN6" s="78"/>
      <c r="AO6" s="78"/>
      <c r="AP6" s="110"/>
      <c r="AQ6" s="78"/>
      <c r="AR6" s="78"/>
      <c r="AS6" s="78"/>
      <c r="AT6" s="78"/>
      <c r="AU6" s="78"/>
      <c r="AV6" s="348" t="str">
        <f t="shared" si="0"/>
        <v/>
      </c>
      <c r="AW6" s="78"/>
      <c r="AX6" s="78"/>
      <c r="AY6" s="78">
        <v>1</v>
      </c>
      <c r="AZ6" s="352">
        <v>1</v>
      </c>
      <c r="BA6" s="78"/>
      <c r="BB6" s="78">
        <v>1</v>
      </c>
      <c r="BC6" s="78"/>
      <c r="BD6" s="78">
        <v>1</v>
      </c>
      <c r="BE6" s="78"/>
      <c r="BF6" s="78"/>
      <c r="BG6" s="78"/>
      <c r="BH6" s="78"/>
      <c r="BI6" s="78">
        <v>1</v>
      </c>
      <c r="BJ6" s="78"/>
      <c r="BK6" s="118">
        <v>1</v>
      </c>
      <c r="BL6" s="188">
        <v>1</v>
      </c>
      <c r="BN6" s="119">
        <f t="shared" si="1"/>
        <v>1</v>
      </c>
      <c r="BO6" s="78"/>
      <c r="BP6" s="78">
        <v>1</v>
      </c>
      <c r="BQ6" s="78">
        <v>1</v>
      </c>
      <c r="BR6" s="78"/>
      <c r="BS6" s="78"/>
      <c r="BT6" s="78"/>
      <c r="BU6" s="118"/>
      <c r="BV6" s="229">
        <f>MAX(N6,AG6)</f>
        <v>2050</v>
      </c>
      <c r="BW6">
        <f t="shared" si="2"/>
        <v>1</v>
      </c>
      <c r="CD6" s="92" t="s">
        <v>665</v>
      </c>
      <c r="CE6" s="89">
        <f t="shared" ref="CE6:CE22" si="3">COUNTIFS(C:C,CD6,L:L,"&lt;=2024",J:J, "Targets Set")</f>
        <v>0</v>
      </c>
      <c r="CF6" s="89">
        <f t="shared" ref="CF6:CF22" si="4">COUNTIFS(C:C,CD6,L:L,"&gt;=2025",L:L,"&lt;=2030", J:J, "Targets Set")</f>
        <v>1</v>
      </c>
      <c r="CG6" s="89">
        <f t="shared" ref="CG6:CG22" si="5">COUNTIFS(C:C,CD6,L:L,"&gt;2030",J:J, "Targets Set")</f>
        <v>0</v>
      </c>
      <c r="CH6" s="89">
        <f t="shared" ref="CH6:CH22" si="6">COUNTIFS($C$3:$C$502,CD6,$H$3:$H$502,"&lt;=2024")</f>
        <v>0</v>
      </c>
      <c r="CI6" s="89">
        <f t="shared" ref="CI6:CI22" si="7">COUNTIFS($C$3:$C$502,CD6,$H$3:$H$502,"&gt;=2025",$H$3:$H$502,"&lt;=2030")</f>
        <v>0</v>
      </c>
      <c r="CJ6" s="89">
        <f t="shared" ref="CJ6:CJ22" si="8">COUNTIFS($C$3:$C$502,CD6,$H$6:$H$505,"&gt;2030")</f>
        <v>0</v>
      </c>
      <c r="CK6" s="89">
        <f t="shared" ref="CK6:CK22" si="9">COUNTIFS(C:C, CD6, U:U,"&lt;=2024", T:T, "&lt;&gt;G")</f>
        <v>1</v>
      </c>
      <c r="CL6" s="89">
        <f t="shared" ref="CL6:CL22" si="10">COUNTIFS(C:C,CD6,U:U,"&gt;=2024",U:U,"&lt;=2030",T:T, "&lt;&gt;G")</f>
        <v>0</v>
      </c>
      <c r="CM6" s="89">
        <f t="shared" ref="CM6:CM22" si="11">COUNTIFS(C:C,CD6,U:U,"&gt;2030", T:T, "&lt;&gt;G")</f>
        <v>1</v>
      </c>
      <c r="CN6" s="112">
        <f t="shared" ref="CN6:CN22" si="12">COUNTIFS(C:C, CD6, AZ:AZ, "1", U:U, "&lt;=2024", T:T, "&lt;&gt;N",T:T, "&lt;&gt;G")</f>
        <v>0</v>
      </c>
      <c r="CO6" s="112">
        <f t="shared" ref="CO6:CO22" si="13">COUNTIFS(C:C, CD6, AZ:AZ, "1", U:U, "&gt;2024", U:U, "&lt;=2030", T:T, "&lt;&gt;N",T:T, "&lt;&gt;G")</f>
        <v>0</v>
      </c>
      <c r="CP6" s="112">
        <f t="shared" ref="CP6:CP22" si="14">COUNTIFS(C:C, CD6, AZ:AZ, "1",U:U, "&gt;2030", T:T, "&lt;&gt;N", T:T, "&lt;&gt;G")</f>
        <v>0</v>
      </c>
      <c r="CQ6" s="89">
        <f t="shared" ref="CQ6:CQ22" si="15">COUNTIFS($C$3:$C$502,CD6,$BV$3:$BV$502,"&lt;=2024")</f>
        <v>0</v>
      </c>
      <c r="CR6" s="89">
        <f t="shared" ref="CR6:CR22" si="16">COUNTIFS($C$3:$C$502,CD6,$BV$3:$BV$502,"&gt;=2025",$BV$3:$BV$502,"&lt;=2030")</f>
        <v>0</v>
      </c>
      <c r="CS6" s="89">
        <f t="shared" ref="CS6:CS22" si="17">COUNTIFS($C$3:$C$502,CD6,$BV$3:$BV$502,"&gt;2030")</f>
        <v>4</v>
      </c>
      <c r="CT6" s="96">
        <f t="shared" ref="CT6:CT22" si="18">SUM(CE6:CM6)-SUM(CN6:CP6)+SUM(CQ6:CS6)</f>
        <v>7</v>
      </c>
      <c r="CU6">
        <f t="shared" ref="CU6:CU22" si="19">COUNTIFS($C$3:$C$502, CD6, $BL$3:$BL$502, "1")</f>
        <v>4</v>
      </c>
      <c r="CV6">
        <f t="shared" ref="CV6:CV22" si="20">COUNTIFS($C$3:$C$502, CD6, $BM$3:$BM$502, "1")</f>
        <v>0</v>
      </c>
      <c r="CW6">
        <f t="shared" ref="CW6:CW22" si="21">COUNTIF($C$3:$C$502, CD6)-CV6-CU6</f>
        <v>6</v>
      </c>
    </row>
    <row r="7" spans="1:101">
      <c r="A7" s="78">
        <v>211</v>
      </c>
      <c r="B7" s="371" t="s">
        <v>259</v>
      </c>
      <c r="C7" s="78" t="s">
        <v>666</v>
      </c>
      <c r="D7" s="78" t="s">
        <v>667</v>
      </c>
      <c r="E7" s="78" t="s">
        <v>640</v>
      </c>
      <c r="F7" s="78" t="s">
        <v>631</v>
      </c>
      <c r="G7" s="78">
        <v>2019</v>
      </c>
      <c r="H7" s="78">
        <v>2023</v>
      </c>
      <c r="I7" s="78" t="s">
        <v>631</v>
      </c>
      <c r="J7" s="78" t="s">
        <v>641</v>
      </c>
      <c r="K7" s="78" t="s">
        <v>662</v>
      </c>
      <c r="L7" s="78">
        <v>2030</v>
      </c>
      <c r="M7" s="78" t="s">
        <v>643</v>
      </c>
      <c r="N7" s="78">
        <v>2040</v>
      </c>
      <c r="O7" s="79">
        <v>45444</v>
      </c>
      <c r="P7" s="78">
        <v>2024</v>
      </c>
      <c r="Q7" s="78" t="s">
        <v>632</v>
      </c>
      <c r="R7" s="78"/>
      <c r="S7" s="78"/>
      <c r="T7" s="78" t="s">
        <v>632</v>
      </c>
      <c r="U7" s="78"/>
      <c r="V7" s="78"/>
      <c r="W7" s="78"/>
      <c r="X7" s="78"/>
      <c r="Y7" s="78"/>
      <c r="Z7" s="78"/>
      <c r="AA7" s="78"/>
      <c r="AB7" s="78"/>
      <c r="AC7" s="78" t="s">
        <v>645</v>
      </c>
      <c r="AD7" s="78" t="s">
        <v>668</v>
      </c>
      <c r="AE7" s="78" t="s">
        <v>647</v>
      </c>
      <c r="AF7" s="78" t="s">
        <v>645</v>
      </c>
      <c r="AG7" s="78">
        <v>2040</v>
      </c>
      <c r="AH7" s="78">
        <v>2020</v>
      </c>
      <c r="AI7" s="78"/>
      <c r="AJ7" s="78"/>
      <c r="AK7" s="78"/>
      <c r="AL7" s="106" t="s">
        <v>631</v>
      </c>
      <c r="AM7" s="78"/>
      <c r="AN7" s="78"/>
      <c r="AO7" s="78"/>
      <c r="AP7" s="110"/>
      <c r="AQ7" s="78"/>
      <c r="AR7" s="78"/>
      <c r="AS7" s="78"/>
      <c r="AT7" s="78"/>
      <c r="AU7" s="78"/>
      <c r="AV7" s="348" t="str">
        <f t="shared" si="0"/>
        <v/>
      </c>
      <c r="AW7" s="78"/>
      <c r="AX7" s="78"/>
      <c r="AY7" s="78">
        <v>1</v>
      </c>
      <c r="AZ7" s="352">
        <v>1</v>
      </c>
      <c r="BA7" s="78"/>
      <c r="BB7" s="78">
        <v>1</v>
      </c>
      <c r="BC7" s="78"/>
      <c r="BD7" s="78">
        <v>1</v>
      </c>
      <c r="BE7" s="78">
        <v>1</v>
      </c>
      <c r="BF7" s="78"/>
      <c r="BG7" s="78"/>
      <c r="BH7" s="78">
        <v>1</v>
      </c>
      <c r="BI7" s="78">
        <v>1</v>
      </c>
      <c r="BJ7" s="78">
        <v>1</v>
      </c>
      <c r="BK7" s="118">
        <v>1</v>
      </c>
      <c r="BL7" s="188">
        <v>1</v>
      </c>
      <c r="BN7" s="119">
        <f t="shared" si="1"/>
        <v>1</v>
      </c>
      <c r="BO7" s="78">
        <v>1</v>
      </c>
      <c r="BP7" s="78">
        <v>1</v>
      </c>
      <c r="BQ7" s="78">
        <v>1</v>
      </c>
      <c r="BR7" s="78"/>
      <c r="BS7" s="78"/>
      <c r="BT7" s="78">
        <v>1</v>
      </c>
      <c r="BU7" s="118">
        <v>1</v>
      </c>
      <c r="BV7" s="229">
        <f>MAX(N7,AG7)</f>
        <v>2040</v>
      </c>
      <c r="BW7">
        <f t="shared" si="2"/>
        <v>1</v>
      </c>
      <c r="CD7" s="92" t="s">
        <v>669</v>
      </c>
      <c r="CE7" s="89">
        <f t="shared" si="3"/>
        <v>0</v>
      </c>
      <c r="CF7" s="89">
        <f t="shared" si="4"/>
        <v>12</v>
      </c>
      <c r="CG7" s="89">
        <f t="shared" si="5"/>
        <v>3</v>
      </c>
      <c r="CH7" s="89">
        <f t="shared" si="6"/>
        <v>0</v>
      </c>
      <c r="CI7" s="89">
        <f t="shared" si="7"/>
        <v>1</v>
      </c>
      <c r="CJ7" s="89">
        <f t="shared" si="8"/>
        <v>2</v>
      </c>
      <c r="CK7" s="89">
        <f t="shared" si="9"/>
        <v>2</v>
      </c>
      <c r="CL7" s="89">
        <f t="shared" si="10"/>
        <v>3</v>
      </c>
      <c r="CM7" s="89">
        <f t="shared" si="11"/>
        <v>17</v>
      </c>
      <c r="CN7" s="112">
        <f t="shared" si="12"/>
        <v>0</v>
      </c>
      <c r="CO7" s="112">
        <f t="shared" si="13"/>
        <v>0</v>
      </c>
      <c r="CP7" s="112">
        <f t="shared" si="14"/>
        <v>1</v>
      </c>
      <c r="CQ7" s="89">
        <f t="shared" si="15"/>
        <v>0</v>
      </c>
      <c r="CR7" s="89">
        <f t="shared" si="16"/>
        <v>0</v>
      </c>
      <c r="CS7" s="89">
        <f t="shared" si="17"/>
        <v>7</v>
      </c>
      <c r="CT7" s="96">
        <f t="shared" si="18"/>
        <v>46</v>
      </c>
      <c r="CU7">
        <f t="shared" si="19"/>
        <v>17</v>
      </c>
      <c r="CV7">
        <f t="shared" si="20"/>
        <v>0</v>
      </c>
      <c r="CW7">
        <f t="shared" si="21"/>
        <v>20</v>
      </c>
    </row>
    <row r="8" spans="1:101">
      <c r="A8" s="78">
        <v>391</v>
      </c>
      <c r="B8" s="371" t="s">
        <v>385</v>
      </c>
      <c r="C8" s="78" t="s">
        <v>670</v>
      </c>
      <c r="D8" s="78" t="s">
        <v>671</v>
      </c>
      <c r="E8" s="78" t="s">
        <v>640</v>
      </c>
      <c r="F8" s="78" t="s">
        <v>632</v>
      </c>
      <c r="G8" s="78"/>
      <c r="H8" s="78"/>
      <c r="I8" s="78" t="s">
        <v>632</v>
      </c>
      <c r="J8" s="78"/>
      <c r="K8" s="78"/>
      <c r="L8" s="78"/>
      <c r="M8" s="78"/>
      <c r="N8" s="78"/>
      <c r="O8" s="80"/>
      <c r="P8" s="78"/>
      <c r="Q8" s="78" t="s">
        <v>635</v>
      </c>
      <c r="R8" s="78" t="s">
        <v>672</v>
      </c>
      <c r="S8" s="78" t="s">
        <v>673</v>
      </c>
      <c r="T8" s="203" t="s">
        <v>635</v>
      </c>
      <c r="U8" s="78">
        <v>2045</v>
      </c>
      <c r="V8" s="78">
        <v>2021</v>
      </c>
      <c r="W8" s="78"/>
      <c r="X8" s="78"/>
      <c r="Y8" s="78"/>
      <c r="Z8" s="78" t="s">
        <v>674</v>
      </c>
      <c r="AA8" s="78">
        <v>2024</v>
      </c>
      <c r="AB8" s="78" t="s">
        <v>631</v>
      </c>
      <c r="AC8" s="78" t="s">
        <v>632</v>
      </c>
      <c r="AD8" s="78"/>
      <c r="AE8" s="78"/>
      <c r="AF8" s="78" t="s">
        <v>632</v>
      </c>
      <c r="AG8" s="78"/>
      <c r="AH8" s="78"/>
      <c r="AI8" s="78"/>
      <c r="AJ8" s="78"/>
      <c r="AK8" s="78"/>
      <c r="AL8" s="106"/>
      <c r="AM8" s="78"/>
      <c r="AN8" s="78"/>
      <c r="AO8" s="78"/>
      <c r="AP8" s="110"/>
      <c r="AQ8" s="78"/>
      <c r="AR8" s="78"/>
      <c r="AS8" s="78">
        <v>1</v>
      </c>
      <c r="AT8" s="78">
        <v>1</v>
      </c>
      <c r="AU8" s="78">
        <v>1</v>
      </c>
      <c r="AV8" s="348">
        <f t="shared" si="0"/>
        <v>1</v>
      </c>
      <c r="AW8" s="78"/>
      <c r="AX8" s="78"/>
      <c r="AY8" s="78"/>
      <c r="AZ8" s="352"/>
      <c r="BA8" s="78"/>
      <c r="BB8" s="78"/>
      <c r="BC8" s="78"/>
      <c r="BD8" s="78"/>
      <c r="BE8" s="78"/>
      <c r="BF8" s="78"/>
      <c r="BG8" s="78"/>
      <c r="BH8" s="78"/>
      <c r="BI8" s="78">
        <v>1</v>
      </c>
      <c r="BJ8" s="78"/>
      <c r="BK8" s="118">
        <v>1</v>
      </c>
      <c r="BN8" s="119">
        <f t="shared" si="1"/>
        <v>1</v>
      </c>
      <c r="BO8" s="78"/>
      <c r="BP8" s="78"/>
      <c r="BQ8" s="78">
        <v>1</v>
      </c>
      <c r="BR8" s="78"/>
      <c r="BS8" s="78"/>
      <c r="BT8" s="78"/>
      <c r="BU8" s="118"/>
      <c r="BW8" t="str">
        <f t="shared" si="2"/>
        <v/>
      </c>
      <c r="CD8" s="92" t="s">
        <v>628</v>
      </c>
      <c r="CE8" s="89">
        <f t="shared" si="3"/>
        <v>0</v>
      </c>
      <c r="CF8" s="89">
        <f t="shared" si="4"/>
        <v>0</v>
      </c>
      <c r="CG8" s="89">
        <f t="shared" si="5"/>
        <v>1</v>
      </c>
      <c r="CH8" s="89">
        <f t="shared" si="6"/>
        <v>0</v>
      </c>
      <c r="CI8" s="89">
        <f t="shared" si="7"/>
        <v>0</v>
      </c>
      <c r="CJ8" s="89">
        <f t="shared" si="8"/>
        <v>0</v>
      </c>
      <c r="CK8" s="89">
        <f t="shared" si="9"/>
        <v>0</v>
      </c>
      <c r="CL8" s="89">
        <f t="shared" si="10"/>
        <v>1</v>
      </c>
      <c r="CM8" s="89">
        <f t="shared" si="11"/>
        <v>3</v>
      </c>
      <c r="CN8" s="112">
        <f t="shared" si="12"/>
        <v>0</v>
      </c>
      <c r="CO8" s="112">
        <f t="shared" si="13"/>
        <v>1</v>
      </c>
      <c r="CP8" s="112">
        <f t="shared" si="14"/>
        <v>0</v>
      </c>
      <c r="CQ8" s="89">
        <f t="shared" si="15"/>
        <v>0</v>
      </c>
      <c r="CR8" s="89">
        <f t="shared" si="16"/>
        <v>0</v>
      </c>
      <c r="CS8" s="89">
        <f t="shared" si="17"/>
        <v>3</v>
      </c>
      <c r="CT8" s="96">
        <f t="shared" si="18"/>
        <v>7</v>
      </c>
      <c r="CU8">
        <f t="shared" si="19"/>
        <v>5</v>
      </c>
      <c r="CV8">
        <f t="shared" si="20"/>
        <v>0</v>
      </c>
      <c r="CW8">
        <f t="shared" si="21"/>
        <v>5</v>
      </c>
    </row>
    <row r="9" spans="1:101">
      <c r="A9" s="78">
        <v>203</v>
      </c>
      <c r="B9" s="371" t="s">
        <v>255</v>
      </c>
      <c r="C9" s="78" t="s">
        <v>675</v>
      </c>
      <c r="D9" s="78" t="s">
        <v>676</v>
      </c>
      <c r="E9" s="78" t="s">
        <v>677</v>
      </c>
      <c r="F9" s="78" t="s">
        <v>631</v>
      </c>
      <c r="G9" s="78">
        <v>2018</v>
      </c>
      <c r="H9" s="78">
        <v>2030</v>
      </c>
      <c r="I9" s="78" t="s">
        <v>631</v>
      </c>
      <c r="J9" s="78" t="s">
        <v>641</v>
      </c>
      <c r="K9" s="78" t="s">
        <v>662</v>
      </c>
      <c r="L9" s="78">
        <v>2030</v>
      </c>
      <c r="M9" s="78" t="s">
        <v>643</v>
      </c>
      <c r="N9" s="78"/>
      <c r="O9" s="79">
        <v>44409</v>
      </c>
      <c r="P9" s="78">
        <v>2021</v>
      </c>
      <c r="Q9" s="78" t="s">
        <v>632</v>
      </c>
      <c r="R9" s="78"/>
      <c r="S9" s="78"/>
      <c r="T9" s="78" t="s">
        <v>632</v>
      </c>
      <c r="U9" s="78"/>
      <c r="V9" s="78"/>
      <c r="W9" s="78"/>
      <c r="X9" s="78"/>
      <c r="Y9" s="78"/>
      <c r="Z9" s="78"/>
      <c r="AA9" s="78"/>
      <c r="AB9" s="78"/>
      <c r="AC9" s="78" t="s">
        <v>635</v>
      </c>
      <c r="AD9" s="78" t="s">
        <v>678</v>
      </c>
      <c r="AE9" s="78" t="s">
        <v>647</v>
      </c>
      <c r="AF9" s="78" t="s">
        <v>635</v>
      </c>
      <c r="AG9" s="78">
        <v>2040</v>
      </c>
      <c r="AH9" s="78">
        <v>2021</v>
      </c>
      <c r="AI9" s="78"/>
      <c r="AJ9" s="78"/>
      <c r="AK9" s="78"/>
      <c r="AL9" s="106" t="s">
        <v>631</v>
      </c>
      <c r="AM9" s="78">
        <v>2023</v>
      </c>
      <c r="AN9" s="78" t="s">
        <v>631</v>
      </c>
      <c r="AO9" s="78"/>
      <c r="AP9" s="110"/>
      <c r="AQ9" s="78"/>
      <c r="AR9" s="78"/>
      <c r="AS9" s="78"/>
      <c r="AT9" s="78"/>
      <c r="AU9" s="78"/>
      <c r="AV9" s="348" t="str">
        <f t="shared" si="0"/>
        <v/>
      </c>
      <c r="AW9" s="78"/>
      <c r="AX9" s="78"/>
      <c r="AY9" s="78">
        <v>1</v>
      </c>
      <c r="AZ9" s="352">
        <v>1</v>
      </c>
      <c r="BA9" s="78"/>
      <c r="BB9" s="78">
        <v>1</v>
      </c>
      <c r="BC9" s="78"/>
      <c r="BD9" s="78">
        <v>1</v>
      </c>
      <c r="BE9" s="78"/>
      <c r="BF9" s="78">
        <v>1</v>
      </c>
      <c r="BG9" s="78"/>
      <c r="BH9" s="78">
        <v>1</v>
      </c>
      <c r="BI9" s="78">
        <v>1</v>
      </c>
      <c r="BJ9" s="78"/>
      <c r="BK9" s="118">
        <v>1</v>
      </c>
      <c r="BL9" s="188">
        <v>1</v>
      </c>
      <c r="BN9" s="119">
        <f t="shared" si="1"/>
        <v>1</v>
      </c>
      <c r="BO9" s="78"/>
      <c r="BP9" s="78">
        <v>1</v>
      </c>
      <c r="BQ9" s="78">
        <v>1</v>
      </c>
      <c r="BR9" s="78"/>
      <c r="BS9" s="78"/>
      <c r="BT9" s="78"/>
      <c r="BU9" s="118"/>
      <c r="BV9" s="229">
        <f>MAX(N9,AG9)</f>
        <v>2040</v>
      </c>
      <c r="BW9">
        <f t="shared" si="2"/>
        <v>1</v>
      </c>
      <c r="CD9" s="92" t="s">
        <v>679</v>
      </c>
      <c r="CE9" s="89">
        <f t="shared" si="3"/>
        <v>1</v>
      </c>
      <c r="CF9" s="89">
        <f t="shared" si="4"/>
        <v>5</v>
      </c>
      <c r="CG9" s="89">
        <f t="shared" si="5"/>
        <v>2</v>
      </c>
      <c r="CH9" s="89">
        <f t="shared" si="6"/>
        <v>0</v>
      </c>
      <c r="CI9" s="89">
        <f t="shared" si="7"/>
        <v>0</v>
      </c>
      <c r="CJ9" s="89">
        <f t="shared" si="8"/>
        <v>0</v>
      </c>
      <c r="CK9" s="89">
        <f t="shared" si="9"/>
        <v>1</v>
      </c>
      <c r="CL9" s="89">
        <f t="shared" si="10"/>
        <v>2</v>
      </c>
      <c r="CM9" s="89">
        <f t="shared" si="11"/>
        <v>5</v>
      </c>
      <c r="CN9" s="112">
        <f t="shared" si="12"/>
        <v>0</v>
      </c>
      <c r="CO9" s="112">
        <f t="shared" si="13"/>
        <v>2</v>
      </c>
      <c r="CP9" s="112">
        <f t="shared" si="14"/>
        <v>1</v>
      </c>
      <c r="CQ9" s="89">
        <f t="shared" si="15"/>
        <v>0</v>
      </c>
      <c r="CR9" s="89">
        <f t="shared" si="16"/>
        <v>0</v>
      </c>
      <c r="CS9" s="89">
        <f t="shared" si="17"/>
        <v>8</v>
      </c>
      <c r="CT9" s="96">
        <f t="shared" si="18"/>
        <v>21</v>
      </c>
      <c r="CU9">
        <f t="shared" si="19"/>
        <v>9</v>
      </c>
      <c r="CV9">
        <f t="shared" si="20"/>
        <v>0</v>
      </c>
      <c r="CW9">
        <f t="shared" si="21"/>
        <v>13</v>
      </c>
    </row>
    <row r="10" spans="1:101">
      <c r="A10" s="78">
        <v>34</v>
      </c>
      <c r="B10" s="371" t="s">
        <v>78</v>
      </c>
      <c r="C10" s="78" t="s">
        <v>666</v>
      </c>
      <c r="D10" s="78" t="s">
        <v>680</v>
      </c>
      <c r="E10" s="78" t="s">
        <v>677</v>
      </c>
      <c r="F10" s="78" t="s">
        <v>632</v>
      </c>
      <c r="G10" s="78"/>
      <c r="H10" s="78"/>
      <c r="I10" s="78" t="s">
        <v>632</v>
      </c>
      <c r="J10" s="78"/>
      <c r="K10" s="78"/>
      <c r="L10" s="78"/>
      <c r="M10" s="78"/>
      <c r="N10" s="78"/>
      <c r="O10" s="80"/>
      <c r="P10" s="78"/>
      <c r="Q10" s="78" t="s">
        <v>681</v>
      </c>
      <c r="R10" s="78" t="s">
        <v>636</v>
      </c>
      <c r="S10" s="78" t="s">
        <v>682</v>
      </c>
      <c r="T10" s="78" t="s">
        <v>681</v>
      </c>
      <c r="U10" s="78">
        <v>2060</v>
      </c>
      <c r="V10" s="78">
        <v>2023</v>
      </c>
      <c r="W10" s="78"/>
      <c r="X10" s="78"/>
      <c r="Y10" s="78"/>
      <c r="Z10" s="78"/>
      <c r="AA10" s="78"/>
      <c r="AB10" s="78"/>
      <c r="AC10" s="78" t="s">
        <v>632</v>
      </c>
      <c r="AD10" s="78"/>
      <c r="AE10" s="78"/>
      <c r="AF10" s="78" t="s">
        <v>632</v>
      </c>
      <c r="AG10" s="78"/>
      <c r="AH10" s="78"/>
      <c r="AI10" s="78"/>
      <c r="AJ10" s="78"/>
      <c r="AK10" s="78"/>
      <c r="AL10" s="106"/>
      <c r="AM10" s="78"/>
      <c r="AN10" s="78"/>
      <c r="AO10" s="78"/>
      <c r="AP10" s="110"/>
      <c r="AQ10" s="78"/>
      <c r="AR10" s="78"/>
      <c r="AS10" s="78"/>
      <c r="AT10" s="78"/>
      <c r="AU10" s="78"/>
      <c r="AV10" s="348" t="str">
        <f t="shared" si="0"/>
        <v/>
      </c>
      <c r="AW10" s="78"/>
      <c r="AX10" s="78"/>
      <c r="AY10" s="78"/>
      <c r="AZ10" s="352"/>
      <c r="BA10" s="78"/>
      <c r="BB10" s="78"/>
      <c r="BC10" s="78"/>
      <c r="BD10" s="78"/>
      <c r="BE10" s="78"/>
      <c r="BF10" s="78"/>
      <c r="BG10" s="78"/>
      <c r="BH10" s="78"/>
      <c r="BI10" s="78"/>
      <c r="BJ10" s="78"/>
      <c r="BK10" s="118"/>
      <c r="BN10" s="119">
        <f t="shared" si="1"/>
        <v>0</v>
      </c>
      <c r="BO10" s="78"/>
      <c r="BP10" s="78"/>
      <c r="BQ10" s="78"/>
      <c r="BR10" s="78"/>
      <c r="BS10" s="78"/>
      <c r="BT10" s="78"/>
      <c r="BU10" s="118"/>
      <c r="BW10" t="str">
        <f t="shared" si="2"/>
        <v/>
      </c>
      <c r="CD10" s="92" t="s">
        <v>670</v>
      </c>
      <c r="CE10" s="89">
        <f t="shared" si="3"/>
        <v>0</v>
      </c>
      <c r="CF10" s="89">
        <f t="shared" si="4"/>
        <v>3</v>
      </c>
      <c r="CG10" s="89">
        <f t="shared" si="5"/>
        <v>0</v>
      </c>
      <c r="CH10" s="89">
        <f t="shared" si="6"/>
        <v>1</v>
      </c>
      <c r="CI10" s="89">
        <f t="shared" si="7"/>
        <v>0</v>
      </c>
      <c r="CJ10" s="89">
        <f t="shared" si="8"/>
        <v>1</v>
      </c>
      <c r="CK10" s="89">
        <f t="shared" si="9"/>
        <v>0</v>
      </c>
      <c r="CL10" s="89">
        <f t="shared" si="10"/>
        <v>0</v>
      </c>
      <c r="CM10" s="89">
        <f t="shared" si="11"/>
        <v>4</v>
      </c>
      <c r="CN10" s="112">
        <f t="shared" si="12"/>
        <v>0</v>
      </c>
      <c r="CO10" s="112">
        <f t="shared" si="13"/>
        <v>0</v>
      </c>
      <c r="CP10" s="112">
        <f t="shared" si="14"/>
        <v>1</v>
      </c>
      <c r="CQ10" s="89">
        <f t="shared" si="15"/>
        <v>0</v>
      </c>
      <c r="CR10" s="89">
        <f t="shared" si="16"/>
        <v>0</v>
      </c>
      <c r="CS10" s="89">
        <f t="shared" si="17"/>
        <v>1</v>
      </c>
      <c r="CT10" s="96">
        <f t="shared" si="18"/>
        <v>9</v>
      </c>
      <c r="CU10">
        <f t="shared" si="19"/>
        <v>1</v>
      </c>
      <c r="CV10">
        <f t="shared" si="20"/>
        <v>0</v>
      </c>
      <c r="CW10">
        <f t="shared" si="21"/>
        <v>17</v>
      </c>
    </row>
    <row r="11" spans="1:101">
      <c r="A11" s="78">
        <v>446</v>
      </c>
      <c r="B11" s="371" t="s">
        <v>465</v>
      </c>
      <c r="C11" s="78" t="s">
        <v>666</v>
      </c>
      <c r="D11" s="78" t="s">
        <v>683</v>
      </c>
      <c r="E11" s="78" t="s">
        <v>677</v>
      </c>
      <c r="F11" s="78" t="s">
        <v>632</v>
      </c>
      <c r="G11" s="78"/>
      <c r="H11" s="78"/>
      <c r="I11" s="78" t="s">
        <v>631</v>
      </c>
      <c r="J11" s="78" t="s">
        <v>641</v>
      </c>
      <c r="K11" s="78" t="s">
        <v>642</v>
      </c>
      <c r="L11" s="78">
        <v>2030</v>
      </c>
      <c r="M11" s="78" t="s">
        <v>634</v>
      </c>
      <c r="N11" s="78"/>
      <c r="O11" s="80" t="s">
        <v>684</v>
      </c>
      <c r="P11" s="78">
        <v>2023</v>
      </c>
      <c r="Q11" s="78" t="s">
        <v>632</v>
      </c>
      <c r="R11" s="78"/>
      <c r="S11" s="78"/>
      <c r="T11" s="78" t="s">
        <v>632</v>
      </c>
      <c r="U11" s="78"/>
      <c r="V11" s="78"/>
      <c r="W11" s="78"/>
      <c r="X11" s="78"/>
      <c r="Y11" s="78"/>
      <c r="Z11" s="78"/>
      <c r="AA11" s="78"/>
      <c r="AB11" s="78"/>
      <c r="AC11" s="78" t="s">
        <v>635</v>
      </c>
      <c r="AD11" s="78" t="s">
        <v>685</v>
      </c>
      <c r="AE11" s="78" t="s">
        <v>647</v>
      </c>
      <c r="AF11" s="78" t="s">
        <v>635</v>
      </c>
      <c r="AG11" s="78">
        <v>2050</v>
      </c>
      <c r="AH11" s="78">
        <v>2021</v>
      </c>
      <c r="AI11" s="78"/>
      <c r="AJ11" s="78"/>
      <c r="AK11" s="78"/>
      <c r="AL11" s="106" t="s">
        <v>674</v>
      </c>
      <c r="AM11" s="78">
        <v>2023</v>
      </c>
      <c r="AN11" s="78" t="s">
        <v>631</v>
      </c>
      <c r="AO11" s="78"/>
      <c r="AP11" s="110"/>
      <c r="AQ11" s="78"/>
      <c r="AR11" s="78"/>
      <c r="AS11" s="78"/>
      <c r="AT11" s="78"/>
      <c r="AU11" s="78"/>
      <c r="AV11" s="348" t="str">
        <f t="shared" si="0"/>
        <v/>
      </c>
      <c r="AW11" s="78"/>
      <c r="AX11" s="78"/>
      <c r="AY11" s="78">
        <v>1</v>
      </c>
      <c r="AZ11" s="352">
        <v>1</v>
      </c>
      <c r="BA11" s="78"/>
      <c r="BB11" s="78">
        <v>1</v>
      </c>
      <c r="BC11" s="78"/>
      <c r="BD11" s="78">
        <v>1</v>
      </c>
      <c r="BE11" s="78"/>
      <c r="BF11" s="78"/>
      <c r="BG11" s="78"/>
      <c r="BH11" s="78"/>
      <c r="BI11" s="78">
        <v>1</v>
      </c>
      <c r="BJ11" s="78"/>
      <c r="BK11" s="118">
        <v>1</v>
      </c>
      <c r="BN11" s="119">
        <f t="shared" si="1"/>
        <v>1</v>
      </c>
      <c r="BO11" s="78"/>
      <c r="BP11" s="78">
        <v>1</v>
      </c>
      <c r="BQ11" s="78">
        <v>1</v>
      </c>
      <c r="BR11" s="78"/>
      <c r="BS11" s="78"/>
      <c r="BT11" s="78"/>
      <c r="BU11" s="118"/>
      <c r="BV11" s="229">
        <f>MAX(N11,AG11)</f>
        <v>2050</v>
      </c>
      <c r="BW11">
        <f t="shared" si="2"/>
        <v>1</v>
      </c>
      <c r="CD11" s="92" t="s">
        <v>666</v>
      </c>
      <c r="CE11" s="89">
        <f t="shared" si="3"/>
        <v>0</v>
      </c>
      <c r="CF11" s="89">
        <f t="shared" si="4"/>
        <v>4</v>
      </c>
      <c r="CG11" s="89">
        <f t="shared" si="5"/>
        <v>1</v>
      </c>
      <c r="CH11" s="89">
        <f t="shared" si="6"/>
        <v>11</v>
      </c>
      <c r="CI11" s="89">
        <f t="shared" si="7"/>
        <v>9</v>
      </c>
      <c r="CJ11" s="89">
        <f t="shared" si="8"/>
        <v>2</v>
      </c>
      <c r="CK11" s="89">
        <f t="shared" si="9"/>
        <v>29</v>
      </c>
      <c r="CL11" s="89">
        <f t="shared" si="10"/>
        <v>13</v>
      </c>
      <c r="CM11" s="89">
        <f t="shared" si="11"/>
        <v>12</v>
      </c>
      <c r="CN11" s="112">
        <f t="shared" si="12"/>
        <v>26</v>
      </c>
      <c r="CO11" s="112">
        <f t="shared" si="13"/>
        <v>6</v>
      </c>
      <c r="CP11" s="112">
        <f t="shared" si="14"/>
        <v>2</v>
      </c>
      <c r="CQ11" s="89">
        <f t="shared" si="15"/>
        <v>0</v>
      </c>
      <c r="CR11" s="89">
        <f t="shared" si="16"/>
        <v>15</v>
      </c>
      <c r="CS11" s="89">
        <f t="shared" si="17"/>
        <v>52</v>
      </c>
      <c r="CT11" s="96">
        <f t="shared" si="18"/>
        <v>114</v>
      </c>
      <c r="CU11">
        <f t="shared" si="19"/>
        <v>67</v>
      </c>
      <c r="CV11">
        <f t="shared" si="20"/>
        <v>2</v>
      </c>
      <c r="CW11">
        <f t="shared" si="21"/>
        <v>58</v>
      </c>
    </row>
    <row r="12" spans="1:101">
      <c r="A12" s="78">
        <v>324</v>
      </c>
      <c r="B12" s="371" t="s">
        <v>686</v>
      </c>
      <c r="C12" s="78" t="s">
        <v>666</v>
      </c>
      <c r="D12" s="78" t="s">
        <v>629</v>
      </c>
      <c r="E12" s="78" t="s">
        <v>630</v>
      </c>
      <c r="F12" s="78" t="s">
        <v>632</v>
      </c>
      <c r="G12" s="78"/>
      <c r="H12" s="78"/>
      <c r="I12" s="78" t="s">
        <v>632</v>
      </c>
      <c r="J12" s="78"/>
      <c r="K12" s="78"/>
      <c r="L12" s="78"/>
      <c r="M12" s="78"/>
      <c r="N12" s="78"/>
      <c r="O12" s="80"/>
      <c r="P12" s="78"/>
      <c r="Q12" s="78" t="s">
        <v>632</v>
      </c>
      <c r="R12" s="78"/>
      <c r="S12" s="78"/>
      <c r="T12" s="78" t="s">
        <v>632</v>
      </c>
      <c r="U12" s="78"/>
      <c r="V12" s="78"/>
      <c r="W12" s="78"/>
      <c r="X12" s="78"/>
      <c r="Y12" s="78"/>
      <c r="Z12" s="78"/>
      <c r="AA12" s="78"/>
      <c r="AB12" s="78"/>
      <c r="AC12" s="78" t="s">
        <v>687</v>
      </c>
      <c r="AD12" s="78" t="s">
        <v>688</v>
      </c>
      <c r="AE12" s="78" t="s">
        <v>689</v>
      </c>
      <c r="AF12" s="78" t="s">
        <v>687</v>
      </c>
      <c r="AG12" s="78">
        <v>2050</v>
      </c>
      <c r="AH12" s="78">
        <v>2022</v>
      </c>
      <c r="AI12" s="78"/>
      <c r="AJ12" s="78"/>
      <c r="AK12" s="78"/>
      <c r="AL12" s="106" t="s">
        <v>674</v>
      </c>
      <c r="AM12" s="78"/>
      <c r="AN12" s="78"/>
      <c r="AO12" s="78"/>
      <c r="AP12" s="110" t="s">
        <v>632</v>
      </c>
      <c r="AQ12" s="78"/>
      <c r="AR12" s="78"/>
      <c r="AS12" s="78"/>
      <c r="AT12" s="78"/>
      <c r="AU12" s="78"/>
      <c r="AV12" s="348" t="str">
        <f t="shared" si="0"/>
        <v/>
      </c>
      <c r="AW12" s="78"/>
      <c r="AX12" s="78"/>
      <c r="AY12" s="78">
        <v>1</v>
      </c>
      <c r="AZ12" s="352">
        <v>1</v>
      </c>
      <c r="BA12" s="78"/>
      <c r="BB12" s="78"/>
      <c r="BC12" s="78"/>
      <c r="BD12" s="78"/>
      <c r="BE12" s="78"/>
      <c r="BF12" s="78"/>
      <c r="BG12" s="78"/>
      <c r="BH12" s="78"/>
      <c r="BI12" s="78">
        <v>1</v>
      </c>
      <c r="BJ12" s="78"/>
      <c r="BK12" s="118">
        <v>1</v>
      </c>
      <c r="BN12" s="119">
        <f t="shared" si="1"/>
        <v>1</v>
      </c>
      <c r="BO12" s="78"/>
      <c r="BP12" s="78"/>
      <c r="BQ12" s="78">
        <v>1</v>
      </c>
      <c r="BR12" s="78"/>
      <c r="BS12" s="78"/>
      <c r="BT12" s="78">
        <v>1</v>
      </c>
      <c r="BU12" s="118">
        <v>1</v>
      </c>
      <c r="BV12" s="229">
        <f>MAX(N12,AG12)</f>
        <v>2050</v>
      </c>
      <c r="BW12" t="str">
        <f t="shared" si="2"/>
        <v/>
      </c>
      <c r="CD12" s="92" t="s">
        <v>690</v>
      </c>
      <c r="CE12" s="89">
        <f t="shared" si="3"/>
        <v>0</v>
      </c>
      <c r="CF12" s="89">
        <f t="shared" si="4"/>
        <v>12</v>
      </c>
      <c r="CG12" s="89">
        <f t="shared" si="5"/>
        <v>1</v>
      </c>
      <c r="CH12" s="89">
        <f t="shared" si="6"/>
        <v>1</v>
      </c>
      <c r="CI12" s="89">
        <f t="shared" si="7"/>
        <v>3</v>
      </c>
      <c r="CJ12" s="89">
        <f t="shared" si="8"/>
        <v>2</v>
      </c>
      <c r="CK12" s="89">
        <f t="shared" si="9"/>
        <v>0</v>
      </c>
      <c r="CL12" s="89">
        <f t="shared" si="10"/>
        <v>3</v>
      </c>
      <c r="CM12" s="89">
        <f t="shared" si="11"/>
        <v>0</v>
      </c>
      <c r="CN12" s="112">
        <f t="shared" si="12"/>
        <v>0</v>
      </c>
      <c r="CO12" s="112">
        <f t="shared" si="13"/>
        <v>3</v>
      </c>
      <c r="CP12" s="112">
        <f t="shared" si="14"/>
        <v>0</v>
      </c>
      <c r="CQ12" s="89">
        <f t="shared" si="15"/>
        <v>0</v>
      </c>
      <c r="CR12" s="89">
        <f t="shared" si="16"/>
        <v>0</v>
      </c>
      <c r="CS12" s="89">
        <f t="shared" si="17"/>
        <v>13</v>
      </c>
      <c r="CT12" s="96">
        <f t="shared" si="18"/>
        <v>32</v>
      </c>
      <c r="CU12">
        <f t="shared" si="19"/>
        <v>8</v>
      </c>
      <c r="CV12">
        <f t="shared" si="20"/>
        <v>0</v>
      </c>
      <c r="CW12">
        <f t="shared" si="21"/>
        <v>13</v>
      </c>
    </row>
    <row r="13" spans="1:101">
      <c r="A13" s="78">
        <v>496</v>
      </c>
      <c r="B13" s="371" t="s">
        <v>522</v>
      </c>
      <c r="C13" s="78" t="s">
        <v>691</v>
      </c>
      <c r="D13" s="78" t="s">
        <v>692</v>
      </c>
      <c r="E13" s="78" t="s">
        <v>640</v>
      </c>
      <c r="F13" s="78" t="s">
        <v>632</v>
      </c>
      <c r="G13" s="78"/>
      <c r="H13" s="78"/>
      <c r="I13" s="78" t="s">
        <v>631</v>
      </c>
      <c r="J13" s="78" t="s">
        <v>641</v>
      </c>
      <c r="K13" s="78" t="s">
        <v>693</v>
      </c>
      <c r="L13" s="78">
        <v>2030</v>
      </c>
      <c r="M13" s="78" t="s">
        <v>634</v>
      </c>
      <c r="N13" s="78"/>
      <c r="O13" s="80" t="s">
        <v>694</v>
      </c>
      <c r="P13" s="78">
        <v>2023</v>
      </c>
      <c r="Q13" s="78" t="s">
        <v>632</v>
      </c>
      <c r="R13" s="78"/>
      <c r="S13" s="78"/>
      <c r="T13" s="78" t="s">
        <v>632</v>
      </c>
      <c r="U13" s="78"/>
      <c r="V13" s="78"/>
      <c r="W13" s="78"/>
      <c r="X13" s="78"/>
      <c r="Y13" s="78"/>
      <c r="Z13" s="78"/>
      <c r="AA13" s="78"/>
      <c r="AB13" s="78"/>
      <c r="AC13" s="78" t="s">
        <v>695</v>
      </c>
      <c r="AD13" s="78" t="s">
        <v>696</v>
      </c>
      <c r="AE13" s="78" t="s">
        <v>647</v>
      </c>
      <c r="AF13" s="78" t="s">
        <v>695</v>
      </c>
      <c r="AG13" s="78">
        <v>2050</v>
      </c>
      <c r="AH13" s="78">
        <v>2021</v>
      </c>
      <c r="AI13" s="78"/>
      <c r="AJ13" s="78"/>
      <c r="AK13" s="78"/>
      <c r="AL13" s="106" t="s">
        <v>674</v>
      </c>
      <c r="AM13" s="78">
        <v>2022</v>
      </c>
      <c r="AN13" s="78" t="s">
        <v>631</v>
      </c>
      <c r="AO13" s="78"/>
      <c r="AP13" s="110"/>
      <c r="AQ13" s="78"/>
      <c r="AR13" s="78"/>
      <c r="AS13" s="78"/>
      <c r="AT13" s="78"/>
      <c r="AU13" s="78"/>
      <c r="AV13" s="348" t="str">
        <f t="shared" si="0"/>
        <v/>
      </c>
      <c r="AW13" s="78"/>
      <c r="AX13" s="78"/>
      <c r="AY13" s="78">
        <v>1</v>
      </c>
      <c r="AZ13" s="352">
        <v>1</v>
      </c>
      <c r="BA13" s="78"/>
      <c r="BB13" s="78">
        <v>1</v>
      </c>
      <c r="BC13" s="78"/>
      <c r="BD13" s="78">
        <v>1</v>
      </c>
      <c r="BE13" s="78"/>
      <c r="BF13" s="78"/>
      <c r="BG13" s="78"/>
      <c r="BH13" s="78"/>
      <c r="BI13" s="78">
        <v>1</v>
      </c>
      <c r="BJ13" s="78"/>
      <c r="BK13" s="118">
        <v>1</v>
      </c>
      <c r="BN13" s="119">
        <f t="shared" si="1"/>
        <v>1</v>
      </c>
      <c r="BO13" s="78"/>
      <c r="BP13" s="78">
        <v>1</v>
      </c>
      <c r="BQ13" s="78">
        <v>1</v>
      </c>
      <c r="BR13" s="78"/>
      <c r="BS13" s="78"/>
      <c r="BT13" s="78"/>
      <c r="BU13" s="118"/>
      <c r="BV13" s="229">
        <f>MAX(N13,AG13)</f>
        <v>2050</v>
      </c>
      <c r="BW13">
        <f t="shared" si="2"/>
        <v>1</v>
      </c>
      <c r="CD13" s="92" t="s">
        <v>654</v>
      </c>
      <c r="CE13" s="89">
        <f t="shared" si="3"/>
        <v>0</v>
      </c>
      <c r="CF13" s="89">
        <f t="shared" si="4"/>
        <v>13</v>
      </c>
      <c r="CG13" s="89">
        <f t="shared" si="5"/>
        <v>1</v>
      </c>
      <c r="CH13" s="89">
        <f t="shared" si="6"/>
        <v>1</v>
      </c>
      <c r="CI13" s="89">
        <f t="shared" si="7"/>
        <v>8</v>
      </c>
      <c r="CJ13" s="89">
        <f t="shared" si="8"/>
        <v>2</v>
      </c>
      <c r="CK13" s="89">
        <f t="shared" si="9"/>
        <v>1</v>
      </c>
      <c r="CL13" s="89">
        <f t="shared" si="10"/>
        <v>8</v>
      </c>
      <c r="CM13" s="89">
        <f t="shared" si="11"/>
        <v>1</v>
      </c>
      <c r="CN13" s="112">
        <f t="shared" si="12"/>
        <v>1</v>
      </c>
      <c r="CO13" s="112">
        <f t="shared" si="13"/>
        <v>6</v>
      </c>
      <c r="CP13" s="112">
        <f t="shared" si="14"/>
        <v>0</v>
      </c>
      <c r="CQ13" s="89">
        <f t="shared" si="15"/>
        <v>0</v>
      </c>
      <c r="CR13" s="89">
        <f t="shared" si="16"/>
        <v>1</v>
      </c>
      <c r="CS13" s="89">
        <f t="shared" si="17"/>
        <v>14</v>
      </c>
      <c r="CT13" s="96">
        <f t="shared" si="18"/>
        <v>43</v>
      </c>
      <c r="CU13">
        <f t="shared" si="19"/>
        <v>12</v>
      </c>
      <c r="CV13">
        <f t="shared" si="20"/>
        <v>1</v>
      </c>
      <c r="CW13">
        <f t="shared" si="21"/>
        <v>12</v>
      </c>
    </row>
    <row r="14" spans="1:101">
      <c r="A14" s="78">
        <v>183</v>
      </c>
      <c r="B14" s="371" t="s">
        <v>222</v>
      </c>
      <c r="C14" s="78" t="s">
        <v>665</v>
      </c>
      <c r="D14" s="78" t="s">
        <v>697</v>
      </c>
      <c r="E14" s="78" t="s">
        <v>640</v>
      </c>
      <c r="F14" s="78" t="s">
        <v>632</v>
      </c>
      <c r="G14" s="78"/>
      <c r="H14" s="78"/>
      <c r="I14" s="78" t="s">
        <v>631</v>
      </c>
      <c r="J14" s="78" t="s">
        <v>641</v>
      </c>
      <c r="K14" s="78" t="s">
        <v>662</v>
      </c>
      <c r="L14" s="78">
        <v>2030</v>
      </c>
      <c r="M14" s="78" t="s">
        <v>634</v>
      </c>
      <c r="N14" s="78"/>
      <c r="O14" s="79">
        <v>44958</v>
      </c>
      <c r="P14" s="78">
        <v>2023</v>
      </c>
      <c r="Q14" s="78" t="s">
        <v>632</v>
      </c>
      <c r="R14" s="78"/>
      <c r="S14" s="78"/>
      <c r="T14" s="78" t="s">
        <v>632</v>
      </c>
      <c r="U14" s="78"/>
      <c r="V14" s="78"/>
      <c r="W14" s="78"/>
      <c r="X14" s="78"/>
      <c r="Y14" s="78"/>
      <c r="Z14" s="78"/>
      <c r="AA14" s="78"/>
      <c r="AB14" s="78"/>
      <c r="AC14" s="78" t="s">
        <v>635</v>
      </c>
      <c r="AD14" s="78" t="s">
        <v>698</v>
      </c>
      <c r="AE14" s="78" t="s">
        <v>647</v>
      </c>
      <c r="AF14" s="78" t="s">
        <v>635</v>
      </c>
      <c r="AG14" s="78">
        <v>2050</v>
      </c>
      <c r="AH14" s="78">
        <v>2020</v>
      </c>
      <c r="AI14" s="78"/>
      <c r="AJ14" s="78"/>
      <c r="AK14" s="78"/>
      <c r="AL14" s="106" t="s">
        <v>631</v>
      </c>
      <c r="AM14" s="78"/>
      <c r="AN14" s="78"/>
      <c r="AO14" s="78"/>
      <c r="AP14" s="110"/>
      <c r="AQ14" s="78"/>
      <c r="AR14" s="78"/>
      <c r="AS14" s="78"/>
      <c r="AT14" s="78"/>
      <c r="AU14" s="78"/>
      <c r="AV14" s="348" t="str">
        <f t="shared" si="0"/>
        <v/>
      </c>
      <c r="AW14" s="78"/>
      <c r="AX14" s="78"/>
      <c r="AY14" s="78">
        <v>1</v>
      </c>
      <c r="AZ14" s="352">
        <v>1</v>
      </c>
      <c r="BA14" s="78"/>
      <c r="BB14" s="78">
        <v>1</v>
      </c>
      <c r="BC14" s="78"/>
      <c r="BD14" s="78">
        <v>1</v>
      </c>
      <c r="BE14" s="78"/>
      <c r="BF14" s="78"/>
      <c r="BG14" s="78"/>
      <c r="BH14" s="78"/>
      <c r="BI14" s="78">
        <v>1</v>
      </c>
      <c r="BJ14" s="78"/>
      <c r="BK14" s="118">
        <v>1</v>
      </c>
      <c r="BL14" s="188">
        <v>1</v>
      </c>
      <c r="BN14" s="119">
        <f t="shared" si="1"/>
        <v>1</v>
      </c>
      <c r="BO14" s="78"/>
      <c r="BP14" s="78">
        <v>1</v>
      </c>
      <c r="BQ14" s="78">
        <v>1</v>
      </c>
      <c r="BR14" s="78"/>
      <c r="BS14" s="78"/>
      <c r="BT14" s="78"/>
      <c r="BU14" s="118"/>
      <c r="BV14" s="229">
        <f>MAX(N14,AG14)</f>
        <v>2050</v>
      </c>
      <c r="BW14">
        <f t="shared" si="2"/>
        <v>1</v>
      </c>
      <c r="CD14" s="92" t="s">
        <v>699</v>
      </c>
      <c r="CE14" s="89">
        <f t="shared" si="3"/>
        <v>0</v>
      </c>
      <c r="CF14" s="89">
        <f t="shared" si="4"/>
        <v>4</v>
      </c>
      <c r="CG14" s="89">
        <f t="shared" si="5"/>
        <v>0</v>
      </c>
      <c r="CH14" s="89">
        <f t="shared" si="6"/>
        <v>0</v>
      </c>
      <c r="CI14" s="89">
        <f t="shared" si="7"/>
        <v>3</v>
      </c>
      <c r="CJ14" s="89">
        <f t="shared" si="8"/>
        <v>0</v>
      </c>
      <c r="CK14" s="89">
        <f t="shared" si="9"/>
        <v>1</v>
      </c>
      <c r="CL14" s="89">
        <f t="shared" si="10"/>
        <v>1</v>
      </c>
      <c r="CM14" s="89">
        <f t="shared" si="11"/>
        <v>0</v>
      </c>
      <c r="CN14" s="112">
        <f t="shared" si="12"/>
        <v>1</v>
      </c>
      <c r="CO14" s="112">
        <f t="shared" si="13"/>
        <v>1</v>
      </c>
      <c r="CP14" s="112">
        <f t="shared" si="14"/>
        <v>0</v>
      </c>
      <c r="CQ14" s="89">
        <f t="shared" si="15"/>
        <v>0</v>
      </c>
      <c r="CR14" s="89">
        <f t="shared" si="16"/>
        <v>0</v>
      </c>
      <c r="CS14" s="89">
        <f t="shared" si="17"/>
        <v>5</v>
      </c>
      <c r="CT14" s="96">
        <f t="shared" si="18"/>
        <v>12</v>
      </c>
      <c r="CU14">
        <f t="shared" si="19"/>
        <v>2</v>
      </c>
      <c r="CV14">
        <f t="shared" si="20"/>
        <v>2</v>
      </c>
      <c r="CW14">
        <f t="shared" si="21"/>
        <v>3</v>
      </c>
    </row>
    <row r="15" spans="1:101">
      <c r="A15" s="78">
        <v>462</v>
      </c>
      <c r="B15" s="371" t="s">
        <v>700</v>
      </c>
      <c r="C15" s="78" t="s">
        <v>669</v>
      </c>
      <c r="D15" s="78" t="s">
        <v>676</v>
      </c>
      <c r="E15" s="78" t="s">
        <v>677</v>
      </c>
      <c r="F15" s="78" t="s">
        <v>632</v>
      </c>
      <c r="G15" s="78"/>
      <c r="H15" s="78"/>
      <c r="I15" s="78" t="s">
        <v>631</v>
      </c>
      <c r="J15" s="78" t="s">
        <v>641</v>
      </c>
      <c r="K15" s="78" t="s">
        <v>662</v>
      </c>
      <c r="L15" s="78">
        <v>2031</v>
      </c>
      <c r="M15" s="78" t="s">
        <v>634</v>
      </c>
      <c r="N15" s="78"/>
      <c r="O15" s="79">
        <v>45261</v>
      </c>
      <c r="P15" s="78">
        <v>2023</v>
      </c>
      <c r="Q15" s="78" t="s">
        <v>635</v>
      </c>
      <c r="R15" s="78" t="s">
        <v>701</v>
      </c>
      <c r="S15" s="78" t="s">
        <v>702</v>
      </c>
      <c r="T15" s="203" t="s">
        <v>635</v>
      </c>
      <c r="U15" s="78">
        <v>2035</v>
      </c>
      <c r="V15" s="78">
        <v>2021</v>
      </c>
      <c r="W15" s="78"/>
      <c r="X15" s="78"/>
      <c r="Y15" s="78"/>
      <c r="Z15" s="78" t="s">
        <v>631</v>
      </c>
      <c r="AA15" s="78">
        <v>2023</v>
      </c>
      <c r="AB15" s="78" t="s">
        <v>631</v>
      </c>
      <c r="AC15" s="78" t="s">
        <v>632</v>
      </c>
      <c r="AD15" s="78"/>
      <c r="AE15" s="78"/>
      <c r="AF15" s="78" t="s">
        <v>632</v>
      </c>
      <c r="AG15" s="78"/>
      <c r="AH15" s="78"/>
      <c r="AI15" s="78"/>
      <c r="AJ15" s="78"/>
      <c r="AK15" s="78"/>
      <c r="AL15" s="106"/>
      <c r="AM15" s="78"/>
      <c r="AN15" s="78"/>
      <c r="AO15" s="78"/>
      <c r="AP15" s="110"/>
      <c r="AQ15" s="78"/>
      <c r="AR15" s="78"/>
      <c r="AS15" s="78">
        <v>1</v>
      </c>
      <c r="AT15" s="78">
        <v>1</v>
      </c>
      <c r="AU15" s="78">
        <v>1</v>
      </c>
      <c r="AV15" s="348">
        <f t="shared" si="0"/>
        <v>1</v>
      </c>
      <c r="AW15" s="78"/>
      <c r="AX15" s="78"/>
      <c r="AY15" s="78"/>
      <c r="AZ15" s="352"/>
      <c r="BA15" s="78"/>
      <c r="BB15" s="78"/>
      <c r="BC15" s="78">
        <v>1</v>
      </c>
      <c r="BD15" s="78">
        <v>1</v>
      </c>
      <c r="BE15" s="78"/>
      <c r="BF15" s="78"/>
      <c r="BG15" s="78"/>
      <c r="BH15" s="78"/>
      <c r="BI15" s="78">
        <v>1</v>
      </c>
      <c r="BJ15" s="78"/>
      <c r="BK15" s="118">
        <v>1</v>
      </c>
      <c r="BL15" s="188">
        <v>1</v>
      </c>
      <c r="BN15" s="119">
        <f t="shared" si="1"/>
        <v>1</v>
      </c>
      <c r="BO15" s="78"/>
      <c r="BP15" s="78"/>
      <c r="BQ15" s="78">
        <v>1</v>
      </c>
      <c r="BR15" s="78"/>
      <c r="BS15" s="78"/>
      <c r="BT15" s="78"/>
      <c r="BU15" s="118"/>
      <c r="BW15">
        <f t="shared" si="2"/>
        <v>1</v>
      </c>
      <c r="CD15" s="92" t="s">
        <v>638</v>
      </c>
      <c r="CE15" s="89">
        <f t="shared" si="3"/>
        <v>0</v>
      </c>
      <c r="CF15" s="89">
        <f t="shared" si="4"/>
        <v>14</v>
      </c>
      <c r="CG15" s="89">
        <f t="shared" si="5"/>
        <v>2</v>
      </c>
      <c r="CH15" s="89">
        <f t="shared" si="6"/>
        <v>0</v>
      </c>
      <c r="CI15" s="89">
        <f t="shared" si="7"/>
        <v>5</v>
      </c>
      <c r="CJ15" s="89">
        <f t="shared" si="8"/>
        <v>2</v>
      </c>
      <c r="CK15" s="89">
        <f t="shared" si="9"/>
        <v>0</v>
      </c>
      <c r="CL15" s="89">
        <f t="shared" si="10"/>
        <v>5</v>
      </c>
      <c r="CM15" s="89">
        <f t="shared" si="11"/>
        <v>5</v>
      </c>
      <c r="CN15" s="112">
        <f t="shared" si="12"/>
        <v>0</v>
      </c>
      <c r="CO15" s="112">
        <f t="shared" si="13"/>
        <v>3</v>
      </c>
      <c r="CP15" s="112">
        <f t="shared" si="14"/>
        <v>1</v>
      </c>
      <c r="CQ15" s="89">
        <f t="shared" si="15"/>
        <v>0</v>
      </c>
      <c r="CR15" s="89">
        <f t="shared" si="16"/>
        <v>2</v>
      </c>
      <c r="CS15" s="89">
        <f t="shared" si="17"/>
        <v>18</v>
      </c>
      <c r="CT15" s="96">
        <f t="shared" si="18"/>
        <v>49</v>
      </c>
      <c r="CU15">
        <f t="shared" si="19"/>
        <v>13</v>
      </c>
      <c r="CV15">
        <f t="shared" si="20"/>
        <v>0</v>
      </c>
      <c r="CW15">
        <f t="shared" si="21"/>
        <v>21</v>
      </c>
    </row>
    <row r="16" spans="1:101">
      <c r="A16" s="78">
        <v>152</v>
      </c>
      <c r="B16" s="371" t="s">
        <v>202</v>
      </c>
      <c r="C16" s="78" t="s">
        <v>675</v>
      </c>
      <c r="D16" s="78" t="s">
        <v>629</v>
      </c>
      <c r="E16" s="78" t="s">
        <v>630</v>
      </c>
      <c r="F16" s="78" t="s">
        <v>632</v>
      </c>
      <c r="G16" s="78"/>
      <c r="H16" s="78"/>
      <c r="I16" s="78" t="s">
        <v>631</v>
      </c>
      <c r="J16" s="78" t="s">
        <v>641</v>
      </c>
      <c r="K16" s="78" t="s">
        <v>662</v>
      </c>
      <c r="L16" s="78">
        <v>2030</v>
      </c>
      <c r="M16" s="78" t="s">
        <v>634</v>
      </c>
      <c r="N16" s="78"/>
      <c r="O16" s="79">
        <v>44652</v>
      </c>
      <c r="P16" s="78">
        <v>2022</v>
      </c>
      <c r="Q16" s="78" t="s">
        <v>632</v>
      </c>
      <c r="R16" s="78"/>
      <c r="S16" s="78"/>
      <c r="T16" s="78" t="s">
        <v>632</v>
      </c>
      <c r="U16" s="78"/>
      <c r="V16" s="78"/>
      <c r="W16" s="78"/>
      <c r="X16" s="78"/>
      <c r="Y16" s="78"/>
      <c r="Z16" s="78"/>
      <c r="AA16" s="78"/>
      <c r="AB16" s="78"/>
      <c r="AC16" s="78" t="s">
        <v>635</v>
      </c>
      <c r="AD16" s="78" t="s">
        <v>663</v>
      </c>
      <c r="AE16" s="78" t="s">
        <v>647</v>
      </c>
      <c r="AF16" s="78" t="s">
        <v>635</v>
      </c>
      <c r="AG16" s="78">
        <v>2040</v>
      </c>
      <c r="AH16" s="78">
        <v>2022</v>
      </c>
      <c r="AI16" s="78"/>
      <c r="AJ16" s="78"/>
      <c r="AK16" s="78"/>
      <c r="AL16" s="106" t="s">
        <v>631</v>
      </c>
      <c r="AM16" s="78"/>
      <c r="AN16" s="78"/>
      <c r="AO16" s="78"/>
      <c r="AP16" s="110"/>
      <c r="AQ16" s="78"/>
      <c r="AR16" s="78"/>
      <c r="AS16" s="78"/>
      <c r="AT16" s="78"/>
      <c r="AU16" s="78"/>
      <c r="AV16" s="348" t="str">
        <f t="shared" si="0"/>
        <v/>
      </c>
      <c r="AW16" s="78"/>
      <c r="AX16" s="78"/>
      <c r="AY16" s="78">
        <v>1</v>
      </c>
      <c r="AZ16" s="352">
        <v>1</v>
      </c>
      <c r="BA16" s="78"/>
      <c r="BB16" s="78">
        <v>1</v>
      </c>
      <c r="BC16" s="78"/>
      <c r="BD16" s="78">
        <v>1</v>
      </c>
      <c r="BE16" s="78"/>
      <c r="BF16" s="78"/>
      <c r="BG16" s="78"/>
      <c r="BH16" s="78"/>
      <c r="BI16" s="78">
        <v>1</v>
      </c>
      <c r="BJ16" s="78"/>
      <c r="BK16" s="118">
        <v>1</v>
      </c>
      <c r="BL16" s="188">
        <v>1</v>
      </c>
      <c r="BN16" s="119">
        <f t="shared" si="1"/>
        <v>1</v>
      </c>
      <c r="BO16" s="78"/>
      <c r="BP16" s="78">
        <v>1</v>
      </c>
      <c r="BQ16" s="78">
        <v>1</v>
      </c>
      <c r="BR16" s="78"/>
      <c r="BS16" s="78"/>
      <c r="BT16" s="78"/>
      <c r="BU16" s="118"/>
      <c r="BV16" s="229">
        <f>MAX(N16,AG16)</f>
        <v>2040</v>
      </c>
      <c r="BW16">
        <f t="shared" si="2"/>
        <v>1</v>
      </c>
      <c r="CD16" s="92" t="s">
        <v>703</v>
      </c>
      <c r="CE16" s="89">
        <f t="shared" si="3"/>
        <v>0</v>
      </c>
      <c r="CF16" s="89">
        <f t="shared" si="4"/>
        <v>1</v>
      </c>
      <c r="CG16" s="89">
        <f t="shared" si="5"/>
        <v>0</v>
      </c>
      <c r="CH16" s="89">
        <f t="shared" si="6"/>
        <v>0</v>
      </c>
      <c r="CI16" s="89">
        <f t="shared" si="7"/>
        <v>0</v>
      </c>
      <c r="CJ16" s="89">
        <f t="shared" si="8"/>
        <v>1</v>
      </c>
      <c r="CK16" s="89">
        <f t="shared" si="9"/>
        <v>0</v>
      </c>
      <c r="CL16" s="89">
        <f t="shared" si="10"/>
        <v>0</v>
      </c>
      <c r="CM16" s="89">
        <f t="shared" si="11"/>
        <v>9</v>
      </c>
      <c r="CN16" s="112">
        <f t="shared" si="12"/>
        <v>0</v>
      </c>
      <c r="CO16" s="112">
        <f t="shared" si="13"/>
        <v>0</v>
      </c>
      <c r="CP16" s="112">
        <f t="shared" si="14"/>
        <v>1</v>
      </c>
      <c r="CQ16" s="89">
        <f t="shared" si="15"/>
        <v>0</v>
      </c>
      <c r="CR16" s="89">
        <f t="shared" si="16"/>
        <v>0</v>
      </c>
      <c r="CS16" s="89">
        <f t="shared" si="17"/>
        <v>10</v>
      </c>
      <c r="CT16" s="96">
        <f t="shared" si="18"/>
        <v>20</v>
      </c>
      <c r="CU16">
        <f t="shared" si="19"/>
        <v>9</v>
      </c>
      <c r="CV16">
        <f t="shared" si="20"/>
        <v>0</v>
      </c>
      <c r="CW16">
        <f t="shared" si="21"/>
        <v>31</v>
      </c>
    </row>
    <row r="17" spans="1:101">
      <c r="A17" s="78">
        <v>70</v>
      </c>
      <c r="B17" s="371" t="s">
        <v>111</v>
      </c>
      <c r="C17" s="78" t="s">
        <v>675</v>
      </c>
      <c r="D17" s="78" t="s">
        <v>680</v>
      </c>
      <c r="E17" s="78" t="s">
        <v>677</v>
      </c>
      <c r="F17" s="78" t="s">
        <v>632</v>
      </c>
      <c r="G17" s="78"/>
      <c r="H17" s="78"/>
      <c r="I17" s="78" t="s">
        <v>632</v>
      </c>
      <c r="J17" s="78" t="s">
        <v>633</v>
      </c>
      <c r="K17" s="78"/>
      <c r="L17" s="78">
        <v>2030</v>
      </c>
      <c r="M17" s="78" t="s">
        <v>643</v>
      </c>
      <c r="N17" s="78"/>
      <c r="O17" s="79">
        <v>44531</v>
      </c>
      <c r="P17" s="78">
        <v>2021</v>
      </c>
      <c r="Q17" s="78" t="s">
        <v>635</v>
      </c>
      <c r="R17" s="78" t="s">
        <v>636</v>
      </c>
      <c r="S17" s="78" t="s">
        <v>704</v>
      </c>
      <c r="T17" s="203" t="s">
        <v>635</v>
      </c>
      <c r="U17" s="78">
        <v>2030</v>
      </c>
      <c r="V17" s="78">
        <v>2021</v>
      </c>
      <c r="W17" s="78"/>
      <c r="X17" s="78"/>
      <c r="Y17" s="78"/>
      <c r="Z17" s="78" t="s">
        <v>631</v>
      </c>
      <c r="AA17" s="78">
        <v>2023</v>
      </c>
      <c r="AB17" s="78" t="s">
        <v>631</v>
      </c>
      <c r="AC17" s="78" t="s">
        <v>632</v>
      </c>
      <c r="AD17" s="78"/>
      <c r="AE17" s="78"/>
      <c r="AF17" s="78" t="s">
        <v>632</v>
      </c>
      <c r="AG17" s="78"/>
      <c r="AH17" s="78"/>
      <c r="AI17" s="78"/>
      <c r="AJ17" s="78"/>
      <c r="AK17" s="78"/>
      <c r="AL17" s="106"/>
      <c r="AM17" s="78"/>
      <c r="AN17" s="78"/>
      <c r="AO17" s="78"/>
      <c r="AP17" s="110"/>
      <c r="AQ17" s="78"/>
      <c r="AR17" s="78">
        <v>1</v>
      </c>
      <c r="AS17" s="78"/>
      <c r="AT17" s="78">
        <v>1</v>
      </c>
      <c r="AU17" s="78">
        <v>1</v>
      </c>
      <c r="AV17" s="348">
        <f t="shared" si="0"/>
        <v>1</v>
      </c>
      <c r="AW17" s="78"/>
      <c r="AX17" s="78"/>
      <c r="AY17" s="78"/>
      <c r="AZ17" s="352"/>
      <c r="BA17" s="78"/>
      <c r="BB17" s="78">
        <v>1</v>
      </c>
      <c r="BC17" s="78"/>
      <c r="BD17" s="78">
        <v>1</v>
      </c>
      <c r="BE17" s="78"/>
      <c r="BF17" s="78"/>
      <c r="BG17" s="78"/>
      <c r="BH17" s="78"/>
      <c r="BI17" s="78">
        <v>1</v>
      </c>
      <c r="BJ17" s="78">
        <v>1</v>
      </c>
      <c r="BK17" s="118">
        <v>1</v>
      </c>
      <c r="BL17" s="188">
        <v>1</v>
      </c>
      <c r="BN17" s="119">
        <f t="shared" si="1"/>
        <v>1</v>
      </c>
      <c r="BO17" s="78"/>
      <c r="BP17" s="78">
        <v>1</v>
      </c>
      <c r="BQ17" s="78">
        <v>1</v>
      </c>
      <c r="BR17" s="78"/>
      <c r="BS17" s="78"/>
      <c r="BT17" s="78"/>
      <c r="BU17" s="118"/>
      <c r="BW17" t="str">
        <f t="shared" si="2"/>
        <v/>
      </c>
      <c r="CD17" s="92" t="s">
        <v>705</v>
      </c>
      <c r="CE17" s="89">
        <f t="shared" si="3"/>
        <v>0</v>
      </c>
      <c r="CF17" s="89">
        <f t="shared" si="4"/>
        <v>0</v>
      </c>
      <c r="CG17" s="89">
        <f t="shared" si="5"/>
        <v>0</v>
      </c>
      <c r="CH17" s="89">
        <f t="shared" si="6"/>
        <v>0</v>
      </c>
      <c r="CI17" s="89">
        <f t="shared" si="7"/>
        <v>0</v>
      </c>
      <c r="CJ17" s="89">
        <f t="shared" si="8"/>
        <v>3</v>
      </c>
      <c r="CK17" s="89">
        <f t="shared" si="9"/>
        <v>0</v>
      </c>
      <c r="CL17" s="89">
        <f t="shared" si="10"/>
        <v>3</v>
      </c>
      <c r="CM17" s="89">
        <f t="shared" si="11"/>
        <v>9</v>
      </c>
      <c r="CN17" s="112">
        <f t="shared" si="12"/>
        <v>0</v>
      </c>
      <c r="CO17" s="112">
        <f t="shared" si="13"/>
        <v>1</v>
      </c>
      <c r="CP17" s="112">
        <f t="shared" si="14"/>
        <v>2</v>
      </c>
      <c r="CQ17" s="89">
        <f t="shared" si="15"/>
        <v>0</v>
      </c>
      <c r="CR17" s="89">
        <f t="shared" si="16"/>
        <v>0</v>
      </c>
      <c r="CS17" s="89">
        <f t="shared" si="17"/>
        <v>20</v>
      </c>
      <c r="CT17" s="96">
        <f t="shared" si="18"/>
        <v>32</v>
      </c>
      <c r="CU17">
        <f t="shared" si="19"/>
        <v>22</v>
      </c>
      <c r="CV17">
        <f t="shared" si="20"/>
        <v>0</v>
      </c>
      <c r="CW17">
        <f t="shared" si="21"/>
        <v>21</v>
      </c>
    </row>
    <row r="18" spans="1:101">
      <c r="A18" s="78">
        <v>177</v>
      </c>
      <c r="B18" s="371" t="s">
        <v>243</v>
      </c>
      <c r="C18" s="78" t="s">
        <v>675</v>
      </c>
      <c r="D18" s="78" t="s">
        <v>706</v>
      </c>
      <c r="E18" s="78" t="s">
        <v>630</v>
      </c>
      <c r="F18" s="78" t="s">
        <v>632</v>
      </c>
      <c r="G18" s="78"/>
      <c r="H18" s="78"/>
      <c r="I18" s="78" t="s">
        <v>632</v>
      </c>
      <c r="J18" s="78"/>
      <c r="K18" s="78"/>
      <c r="L18" s="78"/>
      <c r="M18" s="78"/>
      <c r="N18" s="78"/>
      <c r="O18" s="80"/>
      <c r="P18" s="78"/>
      <c r="Q18" s="78" t="s">
        <v>635</v>
      </c>
      <c r="R18" s="78" t="s">
        <v>707</v>
      </c>
      <c r="S18" s="78" t="s">
        <v>637</v>
      </c>
      <c r="T18" s="203" t="s">
        <v>635</v>
      </c>
      <c r="U18" s="78">
        <v>2030</v>
      </c>
      <c r="V18" s="78">
        <v>2024</v>
      </c>
      <c r="W18" s="78"/>
      <c r="X18" s="78"/>
      <c r="Y18" s="78"/>
      <c r="Z18" s="78" t="s">
        <v>631</v>
      </c>
      <c r="AA18" s="78">
        <v>2024</v>
      </c>
      <c r="AB18" s="78" t="s">
        <v>631</v>
      </c>
      <c r="AC18" s="78" t="s">
        <v>632</v>
      </c>
      <c r="AD18" s="78"/>
      <c r="AE18" s="78"/>
      <c r="AF18" s="78" t="s">
        <v>632</v>
      </c>
      <c r="AG18" s="78"/>
      <c r="AH18" s="78"/>
      <c r="AI18" s="78"/>
      <c r="AJ18" s="78"/>
      <c r="AK18" s="78"/>
      <c r="AL18" s="106"/>
      <c r="AM18" s="78"/>
      <c r="AN18" s="78"/>
      <c r="AO18" s="78" t="s">
        <v>631</v>
      </c>
      <c r="AP18" s="110" t="s">
        <v>632</v>
      </c>
      <c r="AQ18" s="78"/>
      <c r="AR18" s="78">
        <v>1</v>
      </c>
      <c r="AS18" s="78"/>
      <c r="AT18" s="78">
        <v>1</v>
      </c>
      <c r="AU18" s="78">
        <v>1</v>
      </c>
      <c r="AV18" s="348">
        <f t="shared" si="0"/>
        <v>1</v>
      </c>
      <c r="AW18" s="78"/>
      <c r="AX18" s="78"/>
      <c r="AY18" s="78"/>
      <c r="AZ18" s="352"/>
      <c r="BA18" s="78"/>
      <c r="BB18" s="78"/>
      <c r="BC18" s="78"/>
      <c r="BD18" s="78"/>
      <c r="BE18" s="78"/>
      <c r="BF18" s="78"/>
      <c r="BG18" s="78"/>
      <c r="BH18" s="78"/>
      <c r="BI18" s="78">
        <v>1</v>
      </c>
      <c r="BJ18" s="78">
        <v>1</v>
      </c>
      <c r="BK18" s="118">
        <v>1</v>
      </c>
      <c r="BL18" s="188">
        <v>1</v>
      </c>
      <c r="BN18" s="119">
        <f t="shared" si="1"/>
        <v>1</v>
      </c>
      <c r="BO18" s="78"/>
      <c r="BP18" s="78">
        <v>1</v>
      </c>
      <c r="BQ18" s="78">
        <v>1</v>
      </c>
      <c r="BR18" s="78"/>
      <c r="BS18" s="78"/>
      <c r="BT18" s="78"/>
      <c r="BU18" s="118"/>
      <c r="BW18" t="str">
        <f t="shared" si="2"/>
        <v/>
      </c>
      <c r="CD18" s="92" t="s">
        <v>708</v>
      </c>
      <c r="CE18" s="89">
        <f t="shared" si="3"/>
        <v>0</v>
      </c>
      <c r="CF18" s="89">
        <f t="shared" si="4"/>
        <v>0</v>
      </c>
      <c r="CG18" s="89">
        <f t="shared" si="5"/>
        <v>0</v>
      </c>
      <c r="CH18" s="89">
        <f t="shared" si="6"/>
        <v>0</v>
      </c>
      <c r="CI18" s="89">
        <f t="shared" si="7"/>
        <v>0</v>
      </c>
      <c r="CJ18" s="89">
        <f t="shared" si="8"/>
        <v>0</v>
      </c>
      <c r="CK18" s="89">
        <f t="shared" si="9"/>
        <v>0</v>
      </c>
      <c r="CL18" s="89">
        <f t="shared" si="10"/>
        <v>0</v>
      </c>
      <c r="CM18" s="89">
        <f t="shared" si="11"/>
        <v>0</v>
      </c>
      <c r="CN18" s="112">
        <f t="shared" si="12"/>
        <v>0</v>
      </c>
      <c r="CO18" s="112">
        <f t="shared" si="13"/>
        <v>0</v>
      </c>
      <c r="CP18" s="112">
        <f t="shared" si="14"/>
        <v>0</v>
      </c>
      <c r="CQ18" s="89">
        <f t="shared" si="15"/>
        <v>0</v>
      </c>
      <c r="CR18" s="89">
        <f t="shared" si="16"/>
        <v>0</v>
      </c>
      <c r="CS18" s="89">
        <f t="shared" si="17"/>
        <v>0</v>
      </c>
      <c r="CT18" s="96">
        <f t="shared" si="18"/>
        <v>0</v>
      </c>
      <c r="CU18">
        <f t="shared" si="19"/>
        <v>0</v>
      </c>
      <c r="CV18">
        <f t="shared" si="20"/>
        <v>0</v>
      </c>
      <c r="CW18">
        <f t="shared" si="21"/>
        <v>3</v>
      </c>
    </row>
    <row r="19" spans="1:101">
      <c r="A19" s="78">
        <v>82</v>
      </c>
      <c r="B19" s="371" t="s">
        <v>124</v>
      </c>
      <c r="C19" s="78" t="s">
        <v>666</v>
      </c>
      <c r="D19" s="78" t="s">
        <v>709</v>
      </c>
      <c r="E19" s="78" t="s">
        <v>640</v>
      </c>
      <c r="F19" s="78" t="s">
        <v>631</v>
      </c>
      <c r="G19" s="78">
        <v>2018</v>
      </c>
      <c r="H19" s="78">
        <v>2023</v>
      </c>
      <c r="I19" s="78" t="s">
        <v>632</v>
      </c>
      <c r="J19" s="78"/>
      <c r="K19" s="78"/>
      <c r="L19" s="78"/>
      <c r="M19" s="78"/>
      <c r="N19" s="78"/>
      <c r="O19" s="80"/>
      <c r="P19" s="78"/>
      <c r="Q19" s="78" t="s">
        <v>635</v>
      </c>
      <c r="R19" s="78" t="s">
        <v>636</v>
      </c>
      <c r="S19" s="78" t="s">
        <v>637</v>
      </c>
      <c r="T19" s="203" t="s">
        <v>635</v>
      </c>
      <c r="U19" s="78">
        <v>2012</v>
      </c>
      <c r="V19" s="78">
        <v>2019</v>
      </c>
      <c r="W19" s="78"/>
      <c r="X19" s="78"/>
      <c r="Y19" s="78"/>
      <c r="Z19" s="78" t="s">
        <v>631</v>
      </c>
      <c r="AA19" s="78">
        <v>2022</v>
      </c>
      <c r="AB19" s="78" t="s">
        <v>631</v>
      </c>
      <c r="AC19" s="78" t="s">
        <v>710</v>
      </c>
      <c r="AD19" s="78" t="s">
        <v>711</v>
      </c>
      <c r="AE19" s="78" t="s">
        <v>647</v>
      </c>
      <c r="AF19" s="78" t="s">
        <v>710</v>
      </c>
      <c r="AG19" s="78">
        <v>2050</v>
      </c>
      <c r="AH19" s="78">
        <v>2020</v>
      </c>
      <c r="AI19" s="78"/>
      <c r="AJ19" s="78"/>
      <c r="AK19" s="78"/>
      <c r="AL19" s="106" t="s">
        <v>648</v>
      </c>
      <c r="AM19" s="78"/>
      <c r="AN19" s="78"/>
      <c r="AO19" s="78"/>
      <c r="AP19" s="110"/>
      <c r="AQ19" s="78">
        <v>1</v>
      </c>
      <c r="AR19" s="78"/>
      <c r="AS19" s="78"/>
      <c r="AT19" s="78">
        <v>1</v>
      </c>
      <c r="AU19" s="78">
        <v>1</v>
      </c>
      <c r="AV19" s="348" t="str">
        <f t="shared" si="0"/>
        <v/>
      </c>
      <c r="AW19" s="78"/>
      <c r="AX19" s="78"/>
      <c r="AY19" s="78">
        <v>1</v>
      </c>
      <c r="AZ19" s="352">
        <v>1</v>
      </c>
      <c r="BA19" s="78"/>
      <c r="BB19" s="78"/>
      <c r="BC19" s="78"/>
      <c r="BD19" s="78"/>
      <c r="BE19" s="78">
        <v>1</v>
      </c>
      <c r="BF19" s="78"/>
      <c r="BG19" s="78"/>
      <c r="BH19" s="78">
        <v>1</v>
      </c>
      <c r="BI19" s="78">
        <v>1</v>
      </c>
      <c r="BJ19" s="78">
        <v>1</v>
      </c>
      <c r="BK19" s="118">
        <v>1</v>
      </c>
      <c r="BL19" s="188">
        <v>1</v>
      </c>
      <c r="BN19" s="119">
        <f t="shared" si="1"/>
        <v>1</v>
      </c>
      <c r="BO19" s="78">
        <v>1</v>
      </c>
      <c r="BP19" s="78">
        <v>1</v>
      </c>
      <c r="BQ19" s="78">
        <v>1</v>
      </c>
      <c r="BR19" s="78"/>
      <c r="BS19" s="78"/>
      <c r="BT19" s="78">
        <v>1</v>
      </c>
      <c r="BU19" s="118">
        <v>1</v>
      </c>
      <c r="BV19" s="229">
        <f>MAX(N19,AG19)</f>
        <v>2050</v>
      </c>
      <c r="BW19" t="str">
        <f t="shared" si="2"/>
        <v/>
      </c>
      <c r="CD19" s="92" t="s">
        <v>675</v>
      </c>
      <c r="CE19" s="89">
        <f t="shared" si="3"/>
        <v>1</v>
      </c>
      <c r="CF19" s="89">
        <f t="shared" si="4"/>
        <v>19</v>
      </c>
      <c r="CG19" s="89">
        <f t="shared" si="5"/>
        <v>3</v>
      </c>
      <c r="CH19" s="89">
        <f t="shared" si="6"/>
        <v>0</v>
      </c>
      <c r="CI19" s="89">
        <f t="shared" si="7"/>
        <v>6</v>
      </c>
      <c r="CJ19" s="89">
        <f t="shared" si="8"/>
        <v>1</v>
      </c>
      <c r="CK19" s="89">
        <f t="shared" si="9"/>
        <v>1</v>
      </c>
      <c r="CL19" s="89">
        <f t="shared" si="10"/>
        <v>3</v>
      </c>
      <c r="CM19" s="89">
        <f t="shared" si="11"/>
        <v>4</v>
      </c>
      <c r="CN19" s="112">
        <f t="shared" si="12"/>
        <v>1</v>
      </c>
      <c r="CO19" s="112">
        <f t="shared" si="13"/>
        <v>1</v>
      </c>
      <c r="CP19" s="112">
        <f t="shared" si="14"/>
        <v>2</v>
      </c>
      <c r="CQ19" s="89">
        <f t="shared" si="15"/>
        <v>0</v>
      </c>
      <c r="CR19" s="89">
        <f t="shared" si="16"/>
        <v>0</v>
      </c>
      <c r="CS19" s="89">
        <f t="shared" si="17"/>
        <v>25</v>
      </c>
      <c r="CT19" s="96">
        <f t="shared" si="18"/>
        <v>59</v>
      </c>
      <c r="CU19">
        <f t="shared" si="19"/>
        <v>15</v>
      </c>
      <c r="CV19">
        <f t="shared" si="20"/>
        <v>2</v>
      </c>
      <c r="CW19">
        <f t="shared" si="21"/>
        <v>29</v>
      </c>
    </row>
    <row r="20" spans="1:101">
      <c r="A20" s="78">
        <v>244</v>
      </c>
      <c r="B20" s="371" t="s">
        <v>266</v>
      </c>
      <c r="C20" s="78" t="s">
        <v>666</v>
      </c>
      <c r="D20" s="78" t="s">
        <v>629</v>
      </c>
      <c r="E20" s="78" t="s">
        <v>630</v>
      </c>
      <c r="F20" s="78" t="s">
        <v>632</v>
      </c>
      <c r="G20" s="78"/>
      <c r="H20" s="78"/>
      <c r="I20" s="78" t="s">
        <v>632</v>
      </c>
      <c r="J20" s="78"/>
      <c r="K20" s="78"/>
      <c r="L20" s="78"/>
      <c r="M20" s="78"/>
      <c r="N20" s="78"/>
      <c r="O20" s="80"/>
      <c r="P20" s="78"/>
      <c r="Q20" s="78" t="s">
        <v>632</v>
      </c>
      <c r="R20" s="78"/>
      <c r="S20" s="78"/>
      <c r="T20" s="78" t="s">
        <v>632</v>
      </c>
      <c r="U20" s="78"/>
      <c r="V20" s="78"/>
      <c r="W20" s="78"/>
      <c r="X20" s="78"/>
      <c r="Y20" s="78"/>
      <c r="Z20" s="78"/>
      <c r="AA20" s="78"/>
      <c r="AB20" s="78"/>
      <c r="AC20" s="78" t="s">
        <v>635</v>
      </c>
      <c r="AD20" s="78" t="s">
        <v>712</v>
      </c>
      <c r="AE20" s="78" t="s">
        <v>647</v>
      </c>
      <c r="AF20" s="78" t="s">
        <v>635</v>
      </c>
      <c r="AG20" s="78">
        <v>2030</v>
      </c>
      <c r="AH20" s="78">
        <v>2022</v>
      </c>
      <c r="AI20" s="78"/>
      <c r="AJ20" s="78"/>
      <c r="AK20" s="78"/>
      <c r="AL20" s="106" t="s">
        <v>674</v>
      </c>
      <c r="AM20" s="78"/>
      <c r="AN20" s="78"/>
      <c r="AO20" s="78"/>
      <c r="AP20" s="110"/>
      <c r="AQ20" s="78"/>
      <c r="AR20" s="78"/>
      <c r="AS20" s="78"/>
      <c r="AT20" s="78"/>
      <c r="AU20" s="78"/>
      <c r="AV20" s="348" t="str">
        <f t="shared" si="0"/>
        <v/>
      </c>
      <c r="AW20" s="78"/>
      <c r="AX20" s="78">
        <v>1</v>
      </c>
      <c r="AY20" s="78"/>
      <c r="AZ20" s="352">
        <v>1</v>
      </c>
      <c r="BA20" s="78"/>
      <c r="BB20" s="78"/>
      <c r="BC20" s="78"/>
      <c r="BD20" s="78"/>
      <c r="BE20" s="78"/>
      <c r="BF20" s="78"/>
      <c r="BG20" s="78"/>
      <c r="BH20" s="78"/>
      <c r="BI20" s="78">
        <v>1</v>
      </c>
      <c r="BJ20" s="78">
        <v>1</v>
      </c>
      <c r="BK20" s="118">
        <v>1</v>
      </c>
      <c r="BN20" s="119">
        <f t="shared" si="1"/>
        <v>1</v>
      </c>
      <c r="BO20" s="78"/>
      <c r="BP20" s="78">
        <v>1</v>
      </c>
      <c r="BQ20" s="78">
        <v>1</v>
      </c>
      <c r="BR20" s="78"/>
      <c r="BS20" s="78"/>
      <c r="BT20" s="78"/>
      <c r="BU20" s="118"/>
      <c r="BV20" s="229">
        <f>MAX(N20,AG20)</f>
        <v>2030</v>
      </c>
      <c r="BW20" t="str">
        <f t="shared" si="2"/>
        <v/>
      </c>
      <c r="CD20" s="92" t="s">
        <v>713</v>
      </c>
      <c r="CE20" s="89">
        <f t="shared" si="3"/>
        <v>1</v>
      </c>
      <c r="CF20" s="89">
        <f t="shared" si="4"/>
        <v>7</v>
      </c>
      <c r="CG20" s="89">
        <f t="shared" si="5"/>
        <v>3</v>
      </c>
      <c r="CH20" s="89">
        <f t="shared" si="6"/>
        <v>4</v>
      </c>
      <c r="CI20" s="89">
        <f t="shared" si="7"/>
        <v>1</v>
      </c>
      <c r="CJ20" s="89">
        <f t="shared" si="8"/>
        <v>0</v>
      </c>
      <c r="CK20" s="89">
        <f t="shared" si="9"/>
        <v>3</v>
      </c>
      <c r="CL20" s="89">
        <f t="shared" si="10"/>
        <v>2</v>
      </c>
      <c r="CM20" s="89">
        <f t="shared" si="11"/>
        <v>2</v>
      </c>
      <c r="CN20" s="112">
        <f t="shared" si="12"/>
        <v>1</v>
      </c>
      <c r="CO20" s="112">
        <f t="shared" si="13"/>
        <v>1</v>
      </c>
      <c r="CP20" s="112">
        <f t="shared" si="14"/>
        <v>0</v>
      </c>
      <c r="CQ20" s="89">
        <f t="shared" si="15"/>
        <v>2</v>
      </c>
      <c r="CR20" s="89">
        <f t="shared" si="16"/>
        <v>3</v>
      </c>
      <c r="CS20" s="89">
        <f t="shared" si="17"/>
        <v>5</v>
      </c>
      <c r="CT20" s="96">
        <f t="shared" si="18"/>
        <v>31</v>
      </c>
      <c r="CU20">
        <f t="shared" si="19"/>
        <v>11</v>
      </c>
      <c r="CV20">
        <f t="shared" si="20"/>
        <v>0</v>
      </c>
      <c r="CW20">
        <f t="shared" si="21"/>
        <v>6</v>
      </c>
    </row>
    <row r="21" spans="1:101">
      <c r="A21" s="78">
        <v>17</v>
      </c>
      <c r="B21" s="371" t="s">
        <v>61</v>
      </c>
      <c r="C21" s="78" t="s">
        <v>713</v>
      </c>
      <c r="D21" s="78" t="s">
        <v>629</v>
      </c>
      <c r="E21" s="78" t="s">
        <v>630</v>
      </c>
      <c r="F21" s="78" t="s">
        <v>632</v>
      </c>
      <c r="G21" s="78"/>
      <c r="H21" s="78"/>
      <c r="I21" s="78" t="s">
        <v>632</v>
      </c>
      <c r="J21" s="78" t="s">
        <v>633</v>
      </c>
      <c r="K21" s="78"/>
      <c r="L21" s="78">
        <v>2030</v>
      </c>
      <c r="M21" s="78" t="s">
        <v>634</v>
      </c>
      <c r="N21" s="78"/>
      <c r="O21" s="79">
        <v>44805</v>
      </c>
      <c r="P21" s="78">
        <v>2022</v>
      </c>
      <c r="Q21" s="78" t="s">
        <v>632</v>
      </c>
      <c r="R21" s="78"/>
      <c r="S21" s="78"/>
      <c r="T21" s="78" t="s">
        <v>632</v>
      </c>
      <c r="U21" s="78"/>
      <c r="V21" s="78"/>
      <c r="W21" s="78"/>
      <c r="X21" s="78"/>
      <c r="Y21" s="78"/>
      <c r="Z21" s="78"/>
      <c r="AA21" s="78"/>
      <c r="AB21" s="78"/>
      <c r="AC21" s="78" t="s">
        <v>645</v>
      </c>
      <c r="AD21" s="78" t="s">
        <v>714</v>
      </c>
      <c r="AE21" s="78" t="s">
        <v>647</v>
      </c>
      <c r="AF21" s="78" t="s">
        <v>645</v>
      </c>
      <c r="AG21" s="78">
        <v>2030</v>
      </c>
      <c r="AH21" s="78">
        <v>2020</v>
      </c>
      <c r="AI21" s="78"/>
      <c r="AJ21" s="78"/>
      <c r="AK21" s="78"/>
      <c r="AL21" s="106" t="s">
        <v>631</v>
      </c>
      <c r="AM21" s="78">
        <v>2024</v>
      </c>
      <c r="AN21" s="78" t="s">
        <v>631</v>
      </c>
      <c r="AO21" s="78"/>
      <c r="AP21" s="110"/>
      <c r="AQ21" s="78"/>
      <c r="AR21" s="78"/>
      <c r="AS21" s="78"/>
      <c r="AT21" s="78"/>
      <c r="AU21" s="78"/>
      <c r="AV21" s="348" t="str">
        <f t="shared" si="0"/>
        <v/>
      </c>
      <c r="AW21" s="78"/>
      <c r="AX21" s="78">
        <v>1</v>
      </c>
      <c r="AY21" s="78"/>
      <c r="AZ21" s="352">
        <v>1</v>
      </c>
      <c r="BA21" s="78"/>
      <c r="BB21" s="78">
        <v>1</v>
      </c>
      <c r="BC21" s="78"/>
      <c r="BD21" s="78">
        <v>1</v>
      </c>
      <c r="BE21" s="78"/>
      <c r="BF21" s="78"/>
      <c r="BG21" s="78"/>
      <c r="BH21" s="78"/>
      <c r="BI21" s="78">
        <v>1</v>
      </c>
      <c r="BJ21" s="78"/>
      <c r="BK21" s="118">
        <v>1</v>
      </c>
      <c r="BL21" s="188">
        <v>1</v>
      </c>
      <c r="BN21" s="119">
        <f t="shared" si="1"/>
        <v>1</v>
      </c>
      <c r="BO21" s="78"/>
      <c r="BP21" s="78">
        <v>1</v>
      </c>
      <c r="BQ21" s="78">
        <v>1</v>
      </c>
      <c r="BR21" s="78"/>
      <c r="BS21" s="78">
        <v>1</v>
      </c>
      <c r="BT21" s="78"/>
      <c r="BU21" s="118">
        <v>1</v>
      </c>
      <c r="BV21" s="229">
        <f>MAX(N21,AG21)</f>
        <v>2030</v>
      </c>
      <c r="BW21" t="str">
        <f t="shared" si="2"/>
        <v/>
      </c>
      <c r="CD21" s="92" t="s">
        <v>715</v>
      </c>
      <c r="CE21" s="89">
        <f t="shared" si="3"/>
        <v>1</v>
      </c>
      <c r="CF21" s="89">
        <f t="shared" si="4"/>
        <v>10</v>
      </c>
      <c r="CG21" s="89">
        <f t="shared" si="5"/>
        <v>1</v>
      </c>
      <c r="CH21" s="89">
        <f t="shared" si="6"/>
        <v>1</v>
      </c>
      <c r="CI21" s="89">
        <f t="shared" si="7"/>
        <v>4</v>
      </c>
      <c r="CJ21" s="89">
        <f t="shared" si="8"/>
        <v>2</v>
      </c>
      <c r="CK21" s="89">
        <f t="shared" si="9"/>
        <v>0</v>
      </c>
      <c r="CL21" s="89">
        <f t="shared" si="10"/>
        <v>3</v>
      </c>
      <c r="CM21" s="89">
        <f t="shared" si="11"/>
        <v>5</v>
      </c>
      <c r="CN21" s="112">
        <f t="shared" si="12"/>
        <v>0</v>
      </c>
      <c r="CO21" s="112">
        <f t="shared" si="13"/>
        <v>2</v>
      </c>
      <c r="CP21" s="112">
        <f t="shared" si="14"/>
        <v>1</v>
      </c>
      <c r="CQ21" s="89">
        <f t="shared" si="15"/>
        <v>1</v>
      </c>
      <c r="CR21" s="89">
        <f t="shared" si="16"/>
        <v>1</v>
      </c>
      <c r="CS21" s="89">
        <f t="shared" si="17"/>
        <v>7</v>
      </c>
      <c r="CT21" s="96">
        <f t="shared" si="18"/>
        <v>33</v>
      </c>
      <c r="CU21">
        <f t="shared" si="19"/>
        <v>8</v>
      </c>
      <c r="CV21">
        <f t="shared" si="20"/>
        <v>0</v>
      </c>
      <c r="CW21">
        <f t="shared" si="21"/>
        <v>12</v>
      </c>
    </row>
    <row r="22" spans="1:101">
      <c r="A22" s="78">
        <v>214</v>
      </c>
      <c r="B22" s="371" t="s">
        <v>251</v>
      </c>
      <c r="C22" s="78" t="s">
        <v>703</v>
      </c>
      <c r="D22" s="78" t="s">
        <v>680</v>
      </c>
      <c r="E22" s="78" t="s">
        <v>677</v>
      </c>
      <c r="F22" s="78" t="s">
        <v>632</v>
      </c>
      <c r="G22" s="78"/>
      <c r="H22" s="78"/>
      <c r="I22" s="78" t="s">
        <v>632</v>
      </c>
      <c r="J22" s="78"/>
      <c r="K22" s="78"/>
      <c r="L22" s="78"/>
      <c r="M22" s="78"/>
      <c r="N22" s="78"/>
      <c r="O22" s="80"/>
      <c r="P22" s="78"/>
      <c r="Q22" s="78" t="s">
        <v>681</v>
      </c>
      <c r="R22" s="78" t="s">
        <v>663</v>
      </c>
      <c r="S22" s="78" t="s">
        <v>702</v>
      </c>
      <c r="T22" s="78" t="s">
        <v>681</v>
      </c>
      <c r="U22" s="78">
        <v>2060</v>
      </c>
      <c r="V22" s="78">
        <v>2021</v>
      </c>
      <c r="W22" s="78"/>
      <c r="X22" s="78"/>
      <c r="Y22" s="78"/>
      <c r="Z22" s="78"/>
      <c r="AA22" s="78"/>
      <c r="AB22" s="78"/>
      <c r="AC22" s="78" t="s">
        <v>632</v>
      </c>
      <c r="AD22" s="78"/>
      <c r="AE22" s="78"/>
      <c r="AF22" s="78" t="s">
        <v>632</v>
      </c>
      <c r="AG22" s="78"/>
      <c r="AH22" s="78"/>
      <c r="AI22" s="78"/>
      <c r="AJ22" s="78"/>
      <c r="AK22" s="78"/>
      <c r="AL22" s="106"/>
      <c r="AM22" s="78"/>
      <c r="AN22" s="78"/>
      <c r="AO22" s="78"/>
      <c r="AP22" s="110"/>
      <c r="AQ22" s="78"/>
      <c r="AR22" s="78"/>
      <c r="AS22" s="78"/>
      <c r="AT22" s="78"/>
      <c r="AU22" s="78"/>
      <c r="AV22" s="348" t="str">
        <f t="shared" si="0"/>
        <v/>
      </c>
      <c r="AW22" s="78"/>
      <c r="AX22" s="78"/>
      <c r="AY22" s="78"/>
      <c r="AZ22" s="352"/>
      <c r="BA22" s="78"/>
      <c r="BB22" s="78"/>
      <c r="BC22" s="78"/>
      <c r="BD22" s="78"/>
      <c r="BE22" s="78"/>
      <c r="BF22" s="78"/>
      <c r="BG22" s="78"/>
      <c r="BH22" s="78"/>
      <c r="BI22" s="78"/>
      <c r="BJ22" s="78"/>
      <c r="BK22" s="118"/>
      <c r="BN22" s="119">
        <f t="shared" si="1"/>
        <v>0</v>
      </c>
      <c r="BO22" s="78"/>
      <c r="BP22" s="78"/>
      <c r="BQ22" s="78"/>
      <c r="BR22" s="78"/>
      <c r="BS22" s="78"/>
      <c r="BT22" s="78"/>
      <c r="BU22" s="118"/>
      <c r="BW22" t="str">
        <f t="shared" si="2"/>
        <v/>
      </c>
      <c r="CD22" s="92" t="s">
        <v>691</v>
      </c>
      <c r="CE22" s="89">
        <f t="shared" si="3"/>
        <v>0</v>
      </c>
      <c r="CF22" s="89">
        <f t="shared" si="4"/>
        <v>7</v>
      </c>
      <c r="CG22" s="89">
        <f t="shared" si="5"/>
        <v>3</v>
      </c>
      <c r="CH22" s="89">
        <f t="shared" si="6"/>
        <v>0</v>
      </c>
      <c r="CI22" s="89">
        <f t="shared" si="7"/>
        <v>0</v>
      </c>
      <c r="CJ22" s="89">
        <f t="shared" si="8"/>
        <v>0</v>
      </c>
      <c r="CK22" s="89">
        <f t="shared" si="9"/>
        <v>1</v>
      </c>
      <c r="CL22" s="89">
        <f t="shared" si="10"/>
        <v>0</v>
      </c>
      <c r="CM22" s="89">
        <f t="shared" si="11"/>
        <v>6</v>
      </c>
      <c r="CN22" s="112">
        <f t="shared" si="12"/>
        <v>1</v>
      </c>
      <c r="CO22" s="112">
        <f t="shared" si="13"/>
        <v>0</v>
      </c>
      <c r="CP22" s="112">
        <f t="shared" si="14"/>
        <v>2</v>
      </c>
      <c r="CQ22" s="89">
        <f t="shared" si="15"/>
        <v>0</v>
      </c>
      <c r="CR22" s="89">
        <f t="shared" si="16"/>
        <v>0</v>
      </c>
      <c r="CS22" s="89">
        <f t="shared" si="17"/>
        <v>9</v>
      </c>
      <c r="CT22" s="96">
        <f t="shared" si="18"/>
        <v>23</v>
      </c>
      <c r="CU22">
        <f t="shared" si="19"/>
        <v>5</v>
      </c>
      <c r="CV22">
        <f t="shared" si="20"/>
        <v>1</v>
      </c>
      <c r="CW22">
        <f t="shared" si="21"/>
        <v>14</v>
      </c>
    </row>
    <row r="23" spans="1:101">
      <c r="A23" s="78">
        <v>2</v>
      </c>
      <c r="B23" s="371" t="s">
        <v>50</v>
      </c>
      <c r="C23" s="78" t="s">
        <v>675</v>
      </c>
      <c r="D23" s="78" t="s">
        <v>629</v>
      </c>
      <c r="E23" s="78" t="s">
        <v>630</v>
      </c>
      <c r="F23" s="78" t="s">
        <v>632</v>
      </c>
      <c r="G23" s="78"/>
      <c r="H23" s="78"/>
      <c r="I23" s="78" t="s">
        <v>632</v>
      </c>
      <c r="J23" s="78" t="s">
        <v>716</v>
      </c>
      <c r="K23" s="78"/>
      <c r="L23" s="78"/>
      <c r="M23" s="78" t="s">
        <v>634</v>
      </c>
      <c r="N23" s="78"/>
      <c r="O23" s="79">
        <v>43983</v>
      </c>
      <c r="P23" s="78">
        <v>2020</v>
      </c>
      <c r="Q23" s="78" t="s">
        <v>632</v>
      </c>
      <c r="R23" s="78"/>
      <c r="S23" s="78"/>
      <c r="T23" s="78" t="s">
        <v>632</v>
      </c>
      <c r="U23" s="78"/>
      <c r="V23" s="78"/>
      <c r="W23" s="78"/>
      <c r="X23" s="78"/>
      <c r="Y23" s="78"/>
      <c r="Z23" s="78"/>
      <c r="AA23" s="78"/>
      <c r="AB23" s="78"/>
      <c r="AC23" s="78" t="s">
        <v>635</v>
      </c>
      <c r="AD23" s="78" t="s">
        <v>663</v>
      </c>
      <c r="AE23" s="78" t="s">
        <v>647</v>
      </c>
      <c r="AF23" s="78" t="s">
        <v>635</v>
      </c>
      <c r="AG23" s="78">
        <v>2040</v>
      </c>
      <c r="AH23" s="78">
        <v>2019</v>
      </c>
      <c r="AI23" s="78"/>
      <c r="AJ23" s="78"/>
      <c r="AK23" s="78"/>
      <c r="AL23" s="106" t="s">
        <v>631</v>
      </c>
      <c r="AM23" s="78">
        <v>2023</v>
      </c>
      <c r="AN23" s="78" t="s">
        <v>631</v>
      </c>
      <c r="AO23" s="78"/>
      <c r="AP23" s="110"/>
      <c r="AQ23" s="78"/>
      <c r="AR23" s="78"/>
      <c r="AS23" s="78"/>
      <c r="AT23" s="78"/>
      <c r="AU23" s="78"/>
      <c r="AV23" s="348" t="str">
        <f t="shared" si="0"/>
        <v/>
      </c>
      <c r="AW23" s="78"/>
      <c r="AX23" s="78"/>
      <c r="AY23" s="78">
        <v>1</v>
      </c>
      <c r="AZ23" s="352">
        <v>1</v>
      </c>
      <c r="BA23" s="78"/>
      <c r="BB23" s="78"/>
      <c r="BC23" s="78"/>
      <c r="BD23" s="78"/>
      <c r="BE23" s="78"/>
      <c r="BF23" s="78"/>
      <c r="BG23" s="78"/>
      <c r="BH23" s="78"/>
      <c r="BI23" s="78">
        <v>1</v>
      </c>
      <c r="BJ23" s="78"/>
      <c r="BK23" s="118">
        <v>1</v>
      </c>
      <c r="BL23" s="188">
        <v>1</v>
      </c>
      <c r="BN23" s="119">
        <f t="shared" si="1"/>
        <v>1</v>
      </c>
      <c r="BO23" s="78"/>
      <c r="BP23" s="78"/>
      <c r="BQ23" s="78">
        <v>1</v>
      </c>
      <c r="BR23" s="78"/>
      <c r="BS23" s="78"/>
      <c r="BT23" s="78"/>
      <c r="BU23" s="118"/>
      <c r="BV23" s="229">
        <f>MAX(N23,AG23)</f>
        <v>2040</v>
      </c>
      <c r="BW23" t="str">
        <f t="shared" si="2"/>
        <v/>
      </c>
      <c r="CD23" s="93" t="s">
        <v>653</v>
      </c>
      <c r="CE23" s="94">
        <f t="shared" ref="CE23:CW23" si="22">SUM(CE6:CE22)</f>
        <v>4</v>
      </c>
      <c r="CF23" s="94">
        <f t="shared" si="22"/>
        <v>112</v>
      </c>
      <c r="CG23" s="94">
        <f t="shared" si="22"/>
        <v>21</v>
      </c>
      <c r="CH23" s="94">
        <f t="shared" si="22"/>
        <v>19</v>
      </c>
      <c r="CI23" s="94">
        <f t="shared" si="22"/>
        <v>40</v>
      </c>
      <c r="CJ23" s="94">
        <f t="shared" si="22"/>
        <v>18</v>
      </c>
      <c r="CK23" s="94">
        <f t="shared" si="22"/>
        <v>40</v>
      </c>
      <c r="CL23" s="94">
        <f t="shared" si="22"/>
        <v>47</v>
      </c>
      <c r="CM23" s="94">
        <f t="shared" si="22"/>
        <v>83</v>
      </c>
      <c r="CN23" s="113">
        <f t="shared" si="22"/>
        <v>31</v>
      </c>
      <c r="CO23" s="113">
        <f t="shared" si="22"/>
        <v>27</v>
      </c>
      <c r="CP23" s="113">
        <f t="shared" si="22"/>
        <v>14</v>
      </c>
      <c r="CQ23" s="94">
        <f t="shared" si="22"/>
        <v>3</v>
      </c>
      <c r="CR23" s="94">
        <f t="shared" si="22"/>
        <v>22</v>
      </c>
      <c r="CS23" s="94">
        <f t="shared" si="22"/>
        <v>201</v>
      </c>
      <c r="CT23" s="94">
        <f t="shared" si="22"/>
        <v>538</v>
      </c>
      <c r="CU23">
        <f t="shared" si="22"/>
        <v>208</v>
      </c>
      <c r="CV23">
        <f t="shared" si="22"/>
        <v>8</v>
      </c>
      <c r="CW23">
        <f t="shared" si="22"/>
        <v>284</v>
      </c>
    </row>
    <row r="24" spans="1:101">
      <c r="A24" s="78">
        <v>328</v>
      </c>
      <c r="B24" s="371" t="s">
        <v>369</v>
      </c>
      <c r="C24" s="78" t="s">
        <v>715</v>
      </c>
      <c r="D24" s="78" t="s">
        <v>629</v>
      </c>
      <c r="E24" s="78" t="s">
        <v>630</v>
      </c>
      <c r="F24" s="78" t="s">
        <v>632</v>
      </c>
      <c r="G24" s="78"/>
      <c r="H24" s="78"/>
      <c r="I24" s="78" t="s">
        <v>631</v>
      </c>
      <c r="J24" s="78" t="s">
        <v>641</v>
      </c>
      <c r="K24" s="78" t="s">
        <v>662</v>
      </c>
      <c r="L24" s="78">
        <v>2030</v>
      </c>
      <c r="M24" s="78" t="s">
        <v>634</v>
      </c>
      <c r="N24" s="78"/>
      <c r="O24" s="79">
        <v>44044</v>
      </c>
      <c r="P24" s="78">
        <v>2020</v>
      </c>
      <c r="Q24" s="78" t="s">
        <v>632</v>
      </c>
      <c r="R24" s="78"/>
      <c r="S24" s="78"/>
      <c r="T24" s="78" t="s">
        <v>632</v>
      </c>
      <c r="U24" s="78"/>
      <c r="V24" s="78"/>
      <c r="W24" s="78"/>
      <c r="X24" s="78"/>
      <c r="Y24" s="78"/>
      <c r="Z24" s="78"/>
      <c r="AA24" s="78"/>
      <c r="AB24" s="78"/>
      <c r="AC24" s="78" t="s">
        <v>632</v>
      </c>
      <c r="AD24" s="78"/>
      <c r="AE24" s="78"/>
      <c r="AF24" s="78" t="s">
        <v>632</v>
      </c>
      <c r="AG24" s="78"/>
      <c r="AH24" s="78"/>
      <c r="AI24" s="78"/>
      <c r="AJ24" s="78"/>
      <c r="AK24" s="78"/>
      <c r="AL24" s="106"/>
      <c r="AM24" s="78"/>
      <c r="AN24" s="78"/>
      <c r="AO24" s="78"/>
      <c r="AP24" s="110"/>
      <c r="AQ24" s="78"/>
      <c r="AR24" s="78"/>
      <c r="AS24" s="78"/>
      <c r="AT24" s="78"/>
      <c r="AU24" s="78"/>
      <c r="AV24" s="348" t="str">
        <f t="shared" si="0"/>
        <v/>
      </c>
      <c r="AW24" s="78"/>
      <c r="AX24" s="78"/>
      <c r="AY24" s="78"/>
      <c r="AZ24" s="352"/>
      <c r="BA24" s="78"/>
      <c r="BB24" s="78">
        <v>1</v>
      </c>
      <c r="BC24" s="78"/>
      <c r="BD24" s="78">
        <v>1</v>
      </c>
      <c r="BE24" s="78"/>
      <c r="BF24" s="78"/>
      <c r="BG24" s="78"/>
      <c r="BH24" s="78"/>
      <c r="BI24" s="78"/>
      <c r="BJ24" s="78"/>
      <c r="BK24" s="118"/>
      <c r="BN24" s="119">
        <f t="shared" si="1"/>
        <v>1</v>
      </c>
      <c r="BO24" s="78"/>
      <c r="BP24" s="78">
        <v>1</v>
      </c>
      <c r="BQ24" s="78">
        <v>1</v>
      </c>
      <c r="BR24" s="78"/>
      <c r="BS24" s="78"/>
      <c r="BT24" s="78"/>
      <c r="BU24" s="118"/>
      <c r="BW24">
        <f t="shared" si="2"/>
        <v>1</v>
      </c>
      <c r="CE24" s="378" t="s">
        <v>649</v>
      </c>
      <c r="CF24" s="379"/>
      <c r="CG24" s="380"/>
      <c r="CH24" s="378" t="s">
        <v>650</v>
      </c>
      <c r="CI24" s="379"/>
      <c r="CJ24" s="380"/>
      <c r="CK24" s="378" t="s">
        <v>651</v>
      </c>
      <c r="CL24" s="379"/>
      <c r="CM24" s="380"/>
      <c r="CN24" s="109"/>
      <c r="CO24" s="109" t="s">
        <v>652</v>
      </c>
      <c r="CP24" s="109"/>
      <c r="CQ24" s="378" t="s">
        <v>647</v>
      </c>
      <c r="CR24" s="379"/>
      <c r="CS24" s="380"/>
      <c r="CT24" s="90" t="s">
        <v>653</v>
      </c>
    </row>
    <row r="25" spans="1:101">
      <c r="A25" s="78">
        <v>278</v>
      </c>
      <c r="B25" s="371" t="s">
        <v>316</v>
      </c>
      <c r="C25" s="78" t="s">
        <v>717</v>
      </c>
      <c r="D25" s="78" t="s">
        <v>629</v>
      </c>
      <c r="E25" s="78" t="s">
        <v>630</v>
      </c>
      <c r="F25" s="78" t="s">
        <v>632</v>
      </c>
      <c r="G25" s="78"/>
      <c r="H25" s="78"/>
      <c r="I25" s="78" t="s">
        <v>631</v>
      </c>
      <c r="J25" s="78" t="s">
        <v>641</v>
      </c>
      <c r="K25" s="78" t="s">
        <v>655</v>
      </c>
      <c r="L25" s="78">
        <v>2035</v>
      </c>
      <c r="M25" s="78" t="s">
        <v>634</v>
      </c>
      <c r="N25" s="78"/>
      <c r="O25" s="79">
        <v>44652</v>
      </c>
      <c r="P25" s="78">
        <v>2022</v>
      </c>
      <c r="Q25" s="78" t="s">
        <v>632</v>
      </c>
      <c r="R25" s="78"/>
      <c r="S25" s="78"/>
      <c r="T25" s="78" t="s">
        <v>632</v>
      </c>
      <c r="U25" s="78"/>
      <c r="V25" s="78"/>
      <c r="W25" s="78"/>
      <c r="X25" s="78"/>
      <c r="Y25" s="78"/>
      <c r="Z25" s="78"/>
      <c r="AA25" s="78"/>
      <c r="AB25" s="78"/>
      <c r="AC25" s="78" t="s">
        <v>635</v>
      </c>
      <c r="AD25" s="78" t="s">
        <v>698</v>
      </c>
      <c r="AE25" s="78" t="s">
        <v>647</v>
      </c>
      <c r="AF25" s="78" t="s">
        <v>635</v>
      </c>
      <c r="AG25" s="78">
        <v>2050</v>
      </c>
      <c r="AH25" s="78">
        <v>2020</v>
      </c>
      <c r="AI25" s="78"/>
      <c r="AJ25" s="78"/>
      <c r="AK25" s="78"/>
      <c r="AL25" s="106" t="s">
        <v>631</v>
      </c>
      <c r="AM25" s="78"/>
      <c r="AN25" s="78"/>
      <c r="AO25" s="78"/>
      <c r="AP25" s="110"/>
      <c r="AQ25" s="78"/>
      <c r="AR25" s="78"/>
      <c r="AS25" s="78"/>
      <c r="AT25" s="78"/>
      <c r="AU25" s="78"/>
      <c r="AV25" s="348" t="str">
        <f t="shared" si="0"/>
        <v/>
      </c>
      <c r="AW25" s="78"/>
      <c r="AX25" s="78"/>
      <c r="AY25" s="78">
        <v>1</v>
      </c>
      <c r="AZ25" s="352">
        <v>1</v>
      </c>
      <c r="BA25" s="78"/>
      <c r="BB25" s="78"/>
      <c r="BC25" s="78">
        <v>1</v>
      </c>
      <c r="BD25" s="78">
        <v>1</v>
      </c>
      <c r="BE25" s="78"/>
      <c r="BF25" s="78"/>
      <c r="BG25" s="78"/>
      <c r="BH25" s="78"/>
      <c r="BI25" s="78">
        <v>1</v>
      </c>
      <c r="BJ25" s="78"/>
      <c r="BK25" s="118">
        <v>1</v>
      </c>
      <c r="BL25" s="188">
        <v>1</v>
      </c>
      <c r="BN25" s="119">
        <f t="shared" si="1"/>
        <v>1</v>
      </c>
      <c r="BO25" s="78"/>
      <c r="BP25" s="78"/>
      <c r="BQ25" s="78">
        <v>1</v>
      </c>
      <c r="BR25" s="78"/>
      <c r="BS25" s="78"/>
      <c r="BT25" s="78"/>
      <c r="BU25" s="118"/>
      <c r="BV25" s="229">
        <f>MAX(N25,AG25)</f>
        <v>2050</v>
      </c>
      <c r="BW25">
        <f t="shared" si="2"/>
        <v>1</v>
      </c>
      <c r="CD25" s="90" t="s">
        <v>718</v>
      </c>
      <c r="CE25" s="91" t="s">
        <v>657</v>
      </c>
      <c r="CF25" s="91" t="s">
        <v>658</v>
      </c>
      <c r="CG25" s="91" t="s">
        <v>659</v>
      </c>
      <c r="CH25" s="91" t="s">
        <v>657</v>
      </c>
      <c r="CI25" s="91" t="s">
        <v>658</v>
      </c>
      <c r="CJ25" s="91" t="s">
        <v>659</v>
      </c>
      <c r="CK25" s="91" t="s">
        <v>657</v>
      </c>
      <c r="CL25" s="91" t="s">
        <v>658</v>
      </c>
      <c r="CM25" s="91" t="s">
        <v>659</v>
      </c>
      <c r="CN25" s="91" t="s">
        <v>657</v>
      </c>
      <c r="CO25" s="91" t="s">
        <v>658</v>
      </c>
      <c r="CP25" s="91" t="s">
        <v>659</v>
      </c>
      <c r="CQ25" s="91" t="s">
        <v>657</v>
      </c>
      <c r="CR25" s="91" t="s">
        <v>658</v>
      </c>
      <c r="CS25" s="91" t="s">
        <v>659</v>
      </c>
      <c r="CT25" s="91" t="s">
        <v>660</v>
      </c>
    </row>
    <row r="26" spans="1:101">
      <c r="A26" s="78">
        <v>195</v>
      </c>
      <c r="B26" s="371" t="s">
        <v>223</v>
      </c>
      <c r="C26" s="78" t="s">
        <v>666</v>
      </c>
      <c r="D26" s="78" t="s">
        <v>629</v>
      </c>
      <c r="E26" s="78" t="s">
        <v>630</v>
      </c>
      <c r="F26" s="78" t="s">
        <v>631</v>
      </c>
      <c r="G26" s="78">
        <v>2020</v>
      </c>
      <c r="H26" s="78">
        <v>2025</v>
      </c>
      <c r="I26" s="78" t="s">
        <v>632</v>
      </c>
      <c r="J26" s="78" t="s">
        <v>633</v>
      </c>
      <c r="K26" s="78"/>
      <c r="L26" s="78">
        <v>2030</v>
      </c>
      <c r="M26" s="78" t="s">
        <v>634</v>
      </c>
      <c r="N26" s="78"/>
      <c r="O26" s="79">
        <v>44440</v>
      </c>
      <c r="P26" s="78">
        <v>2021</v>
      </c>
      <c r="Q26" s="78" t="s">
        <v>635</v>
      </c>
      <c r="R26" s="78" t="s">
        <v>719</v>
      </c>
      <c r="S26" s="78" t="s">
        <v>637</v>
      </c>
      <c r="T26" s="203" t="s">
        <v>635</v>
      </c>
      <c r="U26" s="78">
        <v>2018</v>
      </c>
      <c r="V26" s="78">
        <v>2018</v>
      </c>
      <c r="W26" s="78"/>
      <c r="X26" s="78"/>
      <c r="Y26" s="78"/>
      <c r="Z26" s="78" t="s">
        <v>631</v>
      </c>
      <c r="AA26" s="78">
        <v>2023</v>
      </c>
      <c r="AB26" s="78" t="s">
        <v>631</v>
      </c>
      <c r="AC26" s="78" t="s">
        <v>645</v>
      </c>
      <c r="AD26" s="78" t="s">
        <v>720</v>
      </c>
      <c r="AE26" s="78" t="s">
        <v>647</v>
      </c>
      <c r="AF26" s="78" t="s">
        <v>645</v>
      </c>
      <c r="AG26" s="78">
        <v>2035</v>
      </c>
      <c r="AH26" s="78">
        <v>2021</v>
      </c>
      <c r="AI26" s="78"/>
      <c r="AJ26" s="78"/>
      <c r="AK26" s="78"/>
      <c r="AL26" s="106" t="s">
        <v>674</v>
      </c>
      <c r="AM26" s="78"/>
      <c r="AN26" s="78"/>
      <c r="AO26" s="78"/>
      <c r="AP26" s="110"/>
      <c r="AQ26" s="78">
        <v>1</v>
      </c>
      <c r="AR26" s="78"/>
      <c r="AS26" s="78"/>
      <c r="AT26" s="78">
        <v>1</v>
      </c>
      <c r="AU26" s="78">
        <v>1</v>
      </c>
      <c r="AV26" s="348" t="str">
        <f t="shared" si="0"/>
        <v/>
      </c>
      <c r="AW26" s="78"/>
      <c r="AX26" s="78"/>
      <c r="AY26" s="78">
        <v>1</v>
      </c>
      <c r="AZ26" s="352">
        <v>1</v>
      </c>
      <c r="BA26" s="78"/>
      <c r="BB26" s="78">
        <v>1</v>
      </c>
      <c r="BC26" s="78"/>
      <c r="BD26" s="78">
        <v>1</v>
      </c>
      <c r="BE26" s="78"/>
      <c r="BF26" s="78">
        <v>1</v>
      </c>
      <c r="BG26" s="78"/>
      <c r="BH26" s="78">
        <v>1</v>
      </c>
      <c r="BI26" s="78">
        <v>1</v>
      </c>
      <c r="BJ26" s="78">
        <v>1</v>
      </c>
      <c r="BK26" s="118">
        <v>1</v>
      </c>
      <c r="BL26" s="188">
        <v>1</v>
      </c>
      <c r="BN26" s="119">
        <f t="shared" si="1"/>
        <v>1</v>
      </c>
      <c r="BO26" s="78">
        <v>1</v>
      </c>
      <c r="BP26" s="78">
        <v>1</v>
      </c>
      <c r="BQ26" s="78">
        <v>1</v>
      </c>
      <c r="BR26" s="78"/>
      <c r="BS26" s="78"/>
      <c r="BT26" s="78">
        <v>1</v>
      </c>
      <c r="BU26" s="118">
        <v>1</v>
      </c>
      <c r="BV26" s="229">
        <f>MAX(N26,AG26)</f>
        <v>2035</v>
      </c>
      <c r="BW26" t="str">
        <f t="shared" si="2"/>
        <v/>
      </c>
      <c r="CD26" s="92" t="s">
        <v>677</v>
      </c>
      <c r="CE26" s="89">
        <f>COUNTIFS(E:E,CD26,L:L,"&lt;=2024", J:J, "Targets Set")</f>
        <v>0</v>
      </c>
      <c r="CF26" s="89">
        <f>COUNTIFS(E:E,CD26,L:L,"&gt;=2025",L:L,"&lt;=2030", J:J, "Targets Set")</f>
        <v>19</v>
      </c>
      <c r="CG26" s="89">
        <f>COUNTIFS(E:E,CD26,L:L,"&gt;2030", J:J, "Targets Set")</f>
        <v>4</v>
      </c>
      <c r="CH26" s="89">
        <f>COUNTIFS($E$3:$E$502,CD26,$H$3:$H$502,"&lt;=2024")</f>
        <v>1</v>
      </c>
      <c r="CI26" s="89">
        <f>COUNTIFS($E$3:$E$502,CD26,$H$3:$H$502,"&gt;=2025",$H$3:$H$502,"&lt;=2030")</f>
        <v>3</v>
      </c>
      <c r="CJ26" s="89">
        <f>COUNTIFS($E$3:$E$502,CD26,$H$6:$H$505,"&gt;2030")</f>
        <v>8</v>
      </c>
      <c r="CK26" s="89">
        <f>COUNTIFS($E$3:$E$502,CD26,$U$3:$U$502,"&lt;=2024")</f>
        <v>3</v>
      </c>
      <c r="CL26" s="89">
        <f>COUNTIFS(E:E,CD26,U:U,"&gt;=2024",U:U,"&lt;=2030",T:T, "&lt;&gt;G")</f>
        <v>15</v>
      </c>
      <c r="CM26" s="89">
        <f>COUNTIFS(E:E,CD26,U:U,"&gt;2030", T:T, "&lt;&gt;G")</f>
        <v>34</v>
      </c>
      <c r="CN26" s="112">
        <f>COUNTIFS(E:E,CD26,AZ:AZ,"1", AU:AU, "1",U:U, "&lt;=2024")</f>
        <v>2</v>
      </c>
      <c r="CO26" s="112">
        <f>COUNTIFS(E:E,CD26,AZ:AZ,"1", AU:AU, "1",U:U, "&gt;2024", U:U,"&lt;=2030" )</f>
        <v>4</v>
      </c>
      <c r="CP26" s="112">
        <f>COUNTIFS(E:E,CD26,AZ:AZ,"1", AU:AU, "1",U:U, "&gt;2030")</f>
        <v>4</v>
      </c>
      <c r="CQ26" s="89">
        <f>COUNTIFS($E$3:$E$502,CD26,$BV$3:$BV$502,"&lt;=2024")</f>
        <v>0</v>
      </c>
      <c r="CR26" s="89">
        <f>COUNTIFS($E$3:$E$502,CD26,$BV$3:$BV$502,"&gt;=2025",$BV$3:$BV$502,"&lt;=2030")</f>
        <v>3</v>
      </c>
      <c r="CS26" s="89">
        <f>COUNTIFS($E$3:$E$502,CD26,$BV$3:$BV$502,"&gt;2030")</f>
        <v>46</v>
      </c>
      <c r="CT26" s="96">
        <f>SUM(CE26:CM26)-SUM(CN26:CP26)+SUM(CQ26:CS26)</f>
        <v>126</v>
      </c>
      <c r="CU26">
        <f>COUNTIFS($E$3:$E$502, CD26, $BL$3:$BL$502, "1")</f>
        <v>54</v>
      </c>
      <c r="CV26">
        <f>COUNTIFS($E$3:$E$502, CD26, $BM$3:$BM$502, "1")</f>
        <v>1</v>
      </c>
      <c r="CW26">
        <f>COUNTIFS($E$3:$E$502, CD26)-CV26-CU26</f>
        <v>155</v>
      </c>
    </row>
    <row r="27" spans="1:101">
      <c r="A27" s="78">
        <v>231</v>
      </c>
      <c r="B27" s="371" t="s">
        <v>280</v>
      </c>
      <c r="C27" s="78" t="s">
        <v>690</v>
      </c>
      <c r="D27" s="78" t="s">
        <v>721</v>
      </c>
      <c r="E27" s="78" t="s">
        <v>640</v>
      </c>
      <c r="F27" s="78" t="s">
        <v>631</v>
      </c>
      <c r="G27" s="78">
        <v>2017</v>
      </c>
      <c r="H27" s="78">
        <v>2025</v>
      </c>
      <c r="I27" s="78" t="s">
        <v>631</v>
      </c>
      <c r="J27" s="78" t="s">
        <v>641</v>
      </c>
      <c r="K27" s="78" t="s">
        <v>642</v>
      </c>
      <c r="L27" s="78">
        <v>2025</v>
      </c>
      <c r="M27" s="78" t="s">
        <v>643</v>
      </c>
      <c r="N27" s="78"/>
      <c r="O27" s="80"/>
      <c r="P27" s="78">
        <v>2018</v>
      </c>
      <c r="Q27" s="78" t="s">
        <v>632</v>
      </c>
      <c r="R27" s="78"/>
      <c r="S27" s="78"/>
      <c r="T27" s="78" t="s">
        <v>632</v>
      </c>
      <c r="U27" s="78"/>
      <c r="V27" s="78"/>
      <c r="W27" s="78"/>
      <c r="X27" s="78"/>
      <c r="Y27" s="78"/>
      <c r="Z27" s="78"/>
      <c r="AA27" s="78"/>
      <c r="AB27" s="78"/>
      <c r="AC27" s="78" t="s">
        <v>645</v>
      </c>
      <c r="AD27" s="78" t="s">
        <v>668</v>
      </c>
      <c r="AE27" s="78" t="s">
        <v>647</v>
      </c>
      <c r="AF27" s="78" t="s">
        <v>645</v>
      </c>
      <c r="AG27" s="78">
        <v>2040</v>
      </c>
      <c r="AH27" s="78">
        <v>2021</v>
      </c>
      <c r="AI27" s="78"/>
      <c r="AJ27" s="78"/>
      <c r="AK27" s="78"/>
      <c r="AL27" s="106" t="s">
        <v>631</v>
      </c>
      <c r="AM27" s="78"/>
      <c r="AN27" s="78"/>
      <c r="AO27" s="78"/>
      <c r="AP27" s="110"/>
      <c r="AQ27" s="78"/>
      <c r="AR27" s="78"/>
      <c r="AS27" s="78"/>
      <c r="AT27" s="78"/>
      <c r="AU27" s="78"/>
      <c r="AV27" s="348" t="str">
        <f t="shared" si="0"/>
        <v/>
      </c>
      <c r="AW27" s="78"/>
      <c r="AX27" s="78"/>
      <c r="AY27" s="78">
        <v>1</v>
      </c>
      <c r="AZ27" s="352">
        <v>1</v>
      </c>
      <c r="BA27" s="78"/>
      <c r="BB27" s="78">
        <v>1</v>
      </c>
      <c r="BC27" s="78"/>
      <c r="BD27" s="78">
        <v>1</v>
      </c>
      <c r="BE27" s="78"/>
      <c r="BF27" s="78">
        <v>1</v>
      </c>
      <c r="BG27" s="78"/>
      <c r="BH27" s="78">
        <v>1</v>
      </c>
      <c r="BI27" s="78">
        <v>1</v>
      </c>
      <c r="BJ27" s="78"/>
      <c r="BK27" s="118">
        <v>1</v>
      </c>
      <c r="BL27" s="188">
        <v>1</v>
      </c>
      <c r="BN27" s="119">
        <f t="shared" si="1"/>
        <v>1</v>
      </c>
      <c r="BO27" s="78"/>
      <c r="BP27" s="78">
        <v>1</v>
      </c>
      <c r="BQ27" s="78">
        <v>1</v>
      </c>
      <c r="BR27" s="78"/>
      <c r="BS27" s="78"/>
      <c r="BT27" s="78">
        <v>1</v>
      </c>
      <c r="BU27" s="118">
        <v>1</v>
      </c>
      <c r="BV27" s="229">
        <f>MAX(N27,AG27)</f>
        <v>2040</v>
      </c>
      <c r="BW27">
        <f t="shared" si="2"/>
        <v>1</v>
      </c>
      <c r="CD27" s="92" t="s">
        <v>640</v>
      </c>
      <c r="CE27" s="89">
        <f>COUNTIFS(E:E,CD27,L:L,"&lt;=2024", J:J, "Targets Set")</f>
        <v>1</v>
      </c>
      <c r="CF27" s="89">
        <f>COUNTIFS(E:E,CD27,L:L,"&gt;=2025",L:L,"&lt;=2030", J:J, "Targets Set")</f>
        <v>53</v>
      </c>
      <c r="CG27" s="89">
        <f>COUNTIFS(E:E,CD27,L:L,"&gt;2030", J:J, "Targets Set")</f>
        <v>5</v>
      </c>
      <c r="CH27" s="89">
        <f>COUNTIFS($E$3:$E$502,CD27,$H$3:$H$502,"&lt;=2024")</f>
        <v>9</v>
      </c>
      <c r="CI27" s="89">
        <f>COUNTIFS($E$3:$E$502,CD27,$H$3:$H$502,"&gt;=2025",$H$3:$H$502,"&lt;=2030")</f>
        <v>21</v>
      </c>
      <c r="CJ27" s="89">
        <f>COUNTIFS($E$3:$E$502,CD27,$H$6:$H$505,"&gt;2030")</f>
        <v>5</v>
      </c>
      <c r="CK27" s="89">
        <f>COUNTIFS($E$3:$E$502,CD27,$U$3:$U$502,"&lt;=2024")</f>
        <v>13</v>
      </c>
      <c r="CL27" s="89">
        <f>COUNTIFS(E:E,CD27,U:U,"&gt;=2024",U:U,"&lt;=2030",T:T, "&lt;&gt;G")</f>
        <v>16</v>
      </c>
      <c r="CM27" s="89">
        <f>COUNTIFS(E:E,CD27,U:U,"&gt;2030", T:T, "&lt;&gt;G")</f>
        <v>31</v>
      </c>
      <c r="CN27" s="112">
        <f>COUNTIFS(E:E,CD27,AZ:AZ,"1", AU:AU, "1",U:U, "&lt;=2024")</f>
        <v>11</v>
      </c>
      <c r="CO27" s="112">
        <f>COUNTIFS(E:E,CD27,AZ:AZ,"1", AU:AU, "1",U:U, "&gt;2024", U:U,"&lt;=2030" )</f>
        <v>15</v>
      </c>
      <c r="CP27" s="112">
        <f>COUNTIFS(E:E,CD27,AZ:AZ,"1", AU:AU, "1",U:U, "&gt;2030")</f>
        <v>8</v>
      </c>
      <c r="CQ27" s="89">
        <f>COUNTIFS($E$3:$E$502,CD27,$BV$3:$BV$502,"&lt;=2024")</f>
        <v>0</v>
      </c>
      <c r="CR27" s="89">
        <f>COUNTIFS($E$3:$E$502,CD27,$BV$3:$BV$502,"&gt;=2025",$BV$3:$BV$502,"&lt;=2030")</f>
        <v>11</v>
      </c>
      <c r="CS27" s="89">
        <f>COUNTIFS($E$3:$E$502,CD27,$BV$3:$BV$502,"&gt;2030")</f>
        <v>73</v>
      </c>
      <c r="CT27" s="96">
        <f>SUM(CE27:CM27)-SUM(CN27:CP27)+SUM(CQ27:CS27)</f>
        <v>204</v>
      </c>
      <c r="CU27">
        <f>COUNTIFS($E$3:$E$502, CD27, $BL$3:$BL$502, "1")</f>
        <v>70</v>
      </c>
      <c r="CV27">
        <f>COUNTIFS($E$3:$E$502, CD27, $BM$3:$BM$502, "1")</f>
        <v>4</v>
      </c>
      <c r="CW27">
        <f>COUNTIFS($E$3:$E$502, CD27)-CV27-CU27</f>
        <v>43</v>
      </c>
    </row>
    <row r="28" spans="1:101">
      <c r="A28" s="78">
        <v>371</v>
      </c>
      <c r="B28" s="371" t="s">
        <v>486</v>
      </c>
      <c r="C28" s="78" t="s">
        <v>703</v>
      </c>
      <c r="D28" s="78" t="s">
        <v>680</v>
      </c>
      <c r="E28" s="78" t="s">
        <v>677</v>
      </c>
      <c r="F28" s="78" t="s">
        <v>632</v>
      </c>
      <c r="G28" s="78"/>
      <c r="H28" s="78"/>
      <c r="I28" s="78" t="s">
        <v>632</v>
      </c>
      <c r="J28" s="78"/>
      <c r="K28" s="78"/>
      <c r="L28" s="78"/>
      <c r="M28" s="78"/>
      <c r="N28" s="78"/>
      <c r="O28" s="80"/>
      <c r="P28" s="78"/>
      <c r="Q28" s="78" t="s">
        <v>681</v>
      </c>
      <c r="R28" s="78" t="s">
        <v>722</v>
      </c>
      <c r="S28" s="78" t="s">
        <v>682</v>
      </c>
      <c r="T28" s="78" t="s">
        <v>681</v>
      </c>
      <c r="U28" s="78">
        <v>2060</v>
      </c>
      <c r="V28" s="78">
        <v>2021</v>
      </c>
      <c r="W28" s="78"/>
      <c r="X28" s="78"/>
      <c r="Y28" s="78"/>
      <c r="Z28" s="78"/>
      <c r="AA28" s="78"/>
      <c r="AB28" s="78"/>
      <c r="AC28" s="78" t="s">
        <v>632</v>
      </c>
      <c r="AD28" s="78"/>
      <c r="AE28" s="78"/>
      <c r="AF28" s="78" t="s">
        <v>632</v>
      </c>
      <c r="AG28" s="78"/>
      <c r="AH28" s="78"/>
      <c r="AI28" s="78"/>
      <c r="AJ28" s="78"/>
      <c r="AK28" s="78"/>
      <c r="AL28" s="106"/>
      <c r="AM28" s="78"/>
      <c r="AN28" s="78"/>
      <c r="AO28" s="78"/>
      <c r="AP28" s="110"/>
      <c r="AQ28" s="78"/>
      <c r="AR28" s="78"/>
      <c r="AS28" s="78"/>
      <c r="AT28" s="78"/>
      <c r="AU28" s="78"/>
      <c r="AV28" s="348" t="str">
        <f t="shared" si="0"/>
        <v/>
      </c>
      <c r="AW28" s="78"/>
      <c r="AX28" s="78"/>
      <c r="AY28" s="78"/>
      <c r="AZ28" s="352"/>
      <c r="BA28" s="78"/>
      <c r="BB28" s="78"/>
      <c r="BC28" s="78"/>
      <c r="BD28" s="78"/>
      <c r="BE28" s="78"/>
      <c r="BF28" s="78"/>
      <c r="BG28" s="78"/>
      <c r="BH28" s="78"/>
      <c r="BI28" s="78"/>
      <c r="BJ28" s="78"/>
      <c r="BK28" s="118"/>
      <c r="BN28" s="119">
        <f t="shared" si="1"/>
        <v>0</v>
      </c>
      <c r="BO28" s="78"/>
      <c r="BP28" s="78"/>
      <c r="BQ28" s="78"/>
      <c r="BR28" s="78"/>
      <c r="BS28" s="78"/>
      <c r="BT28" s="78"/>
      <c r="BU28" s="118"/>
      <c r="BW28" t="str">
        <f t="shared" si="2"/>
        <v/>
      </c>
      <c r="CD28" s="92" t="s">
        <v>630</v>
      </c>
      <c r="CE28" s="89">
        <f>COUNTIFS(E:E,CD28,L:L,"&lt;=2024", J:J, "Targets Set")</f>
        <v>3</v>
      </c>
      <c r="CF28" s="89">
        <f>COUNTIFS(E:E,CD28,L:L,"&gt;=2025",L:L,"&lt;=2030", J:J, "Targets Set")</f>
        <v>39</v>
      </c>
      <c r="CG28" s="89">
        <f>COUNTIFS(E:E,CD28,L:L,"&gt;2030", J:J, "Targets Set")</f>
        <v>12</v>
      </c>
      <c r="CH28" s="89">
        <f>COUNTIFS($E$3:$E$502,CD28,$H$3:$H$502,"&lt;=2024")</f>
        <v>9</v>
      </c>
      <c r="CI28" s="89">
        <f>COUNTIFS($E$3:$E$502,CD28,$H$3:$H$502,"&gt;=2025",$H$3:$H$502,"&lt;=2030")</f>
        <v>13</v>
      </c>
      <c r="CJ28" s="89">
        <f>COUNTIFS($E$3:$E$502,CD28,$H$6:$H$505,"&gt;2030")</f>
        <v>5</v>
      </c>
      <c r="CK28" s="89">
        <f>COUNTIFS($E$3:$E$502,CD28,$U$3:$U$502,"&lt;=2024")</f>
        <v>21</v>
      </c>
      <c r="CL28" s="89">
        <f>COUNTIFS(E:E,CD28,U:U,"&gt;=2024",U:U,"&lt;=2030",T:T, "&lt;&gt;G")</f>
        <v>14</v>
      </c>
      <c r="CM28" s="89">
        <f>COUNTIFS(E:E,CD28,U:U,"&gt;2030", T:T, "&lt;&gt;G")</f>
        <v>17</v>
      </c>
      <c r="CN28" s="112">
        <f>COUNTIFS(E:E,CD28,AZ:AZ,"1", AU:AU, "1",U:U, "&lt;=2024")</f>
        <v>15</v>
      </c>
      <c r="CO28" s="112">
        <f>COUNTIFS(E:E,CD28,AZ:AZ,"1", AU:AU, "1",U:U, "&gt;2024", U:U,"&lt;=2030" )</f>
        <v>8</v>
      </c>
      <c r="CP28" s="112">
        <f>COUNTIFS(E:E,CD28,AZ:AZ,"1", AU:AU, "1",U:U, "&gt;2030")</f>
        <v>2</v>
      </c>
      <c r="CQ28" s="89">
        <f>COUNTIFS($E$3:$E$502,CD28,$BV$3:$BV$502,"&lt;=2024")</f>
        <v>3</v>
      </c>
      <c r="CR28" s="89">
        <f>COUNTIFS($E$3:$E$502,CD28,$BV$3:$BV$502,"&gt;=2025",$BV$3:$BV$502,"&lt;=2030")</f>
        <v>8</v>
      </c>
      <c r="CS28" s="89">
        <f>COUNTIFS($E$3:$E$502,CD28,$BV$3:$BV$502,"&gt;2030")</f>
        <v>71</v>
      </c>
      <c r="CT28" s="96">
        <f>SUM(CE28:CM28)-SUM(CN28:CP28)+SUM(CQ28:CS28)</f>
        <v>190</v>
      </c>
      <c r="CU28">
        <f>COUNTIFS($E$3:$E$502, CD28, $BL$3:$BL$502, "1")</f>
        <v>73</v>
      </c>
      <c r="CV28">
        <f>COUNTIFS($E$3:$E$502, CD28, $BM$3:$BM$502, "1")</f>
        <v>3</v>
      </c>
      <c r="CW28">
        <f>COUNTIFS($E$3:$E$502, CD28)-CV28-CU28</f>
        <v>81</v>
      </c>
    </row>
    <row r="29" spans="1:101">
      <c r="A29" s="78">
        <v>323</v>
      </c>
      <c r="B29" s="371" t="s">
        <v>404</v>
      </c>
      <c r="C29" s="78" t="s">
        <v>666</v>
      </c>
      <c r="D29" s="78" t="s">
        <v>723</v>
      </c>
      <c r="E29" s="78" t="s">
        <v>724</v>
      </c>
      <c r="F29" s="78" t="s">
        <v>631</v>
      </c>
      <c r="G29" s="78">
        <v>2019</v>
      </c>
      <c r="H29" s="78">
        <v>2025</v>
      </c>
      <c r="I29" s="78" t="s">
        <v>632</v>
      </c>
      <c r="J29" s="78"/>
      <c r="K29" s="78"/>
      <c r="L29" s="78"/>
      <c r="M29" s="78"/>
      <c r="N29" s="78"/>
      <c r="O29" s="80"/>
      <c r="P29" s="78"/>
      <c r="Q29" s="78" t="s">
        <v>632</v>
      </c>
      <c r="R29" s="78"/>
      <c r="S29" s="78"/>
      <c r="T29" s="78" t="s">
        <v>632</v>
      </c>
      <c r="U29" s="78"/>
      <c r="V29" s="78"/>
      <c r="W29" s="78"/>
      <c r="X29" s="78"/>
      <c r="Y29" s="78"/>
      <c r="Z29" s="78"/>
      <c r="AA29" s="78"/>
      <c r="AB29" s="78"/>
      <c r="AC29" s="78" t="s">
        <v>635</v>
      </c>
      <c r="AD29" s="78" t="s">
        <v>725</v>
      </c>
      <c r="AE29" s="78" t="s">
        <v>647</v>
      </c>
      <c r="AF29" s="78" t="s">
        <v>635</v>
      </c>
      <c r="AG29" s="78">
        <v>2050</v>
      </c>
      <c r="AH29" s="78">
        <v>2021</v>
      </c>
      <c r="AI29" s="78"/>
      <c r="AJ29" s="78"/>
      <c r="AK29" s="78"/>
      <c r="AL29" s="106" t="s">
        <v>674</v>
      </c>
      <c r="AM29" s="78">
        <v>2023</v>
      </c>
      <c r="AN29" s="78" t="s">
        <v>631</v>
      </c>
      <c r="AO29" s="78"/>
      <c r="AP29" s="110"/>
      <c r="AQ29" s="78"/>
      <c r="AR29" s="78"/>
      <c r="AS29" s="78"/>
      <c r="AT29" s="78"/>
      <c r="AU29" s="78"/>
      <c r="AV29" s="348" t="str">
        <f t="shared" si="0"/>
        <v/>
      </c>
      <c r="AW29" s="78"/>
      <c r="AX29" s="78"/>
      <c r="AY29" s="78">
        <v>1</v>
      </c>
      <c r="AZ29" s="352">
        <v>1</v>
      </c>
      <c r="BA29" s="78"/>
      <c r="BB29" s="78"/>
      <c r="BC29" s="78"/>
      <c r="BD29" s="78"/>
      <c r="BE29" s="78"/>
      <c r="BF29" s="78">
        <v>1</v>
      </c>
      <c r="BG29" s="78"/>
      <c r="BH29" s="78">
        <v>1</v>
      </c>
      <c r="BI29" s="78">
        <v>1</v>
      </c>
      <c r="BJ29" s="78"/>
      <c r="BK29" s="118">
        <v>1</v>
      </c>
      <c r="BN29" s="119">
        <f t="shared" si="1"/>
        <v>1</v>
      </c>
      <c r="BO29" s="78"/>
      <c r="BP29" s="78">
        <v>1</v>
      </c>
      <c r="BQ29" s="78">
        <v>1</v>
      </c>
      <c r="BR29" s="78"/>
      <c r="BS29" s="78"/>
      <c r="BT29" s="78"/>
      <c r="BU29" s="118"/>
      <c r="BV29" s="229">
        <f>MAX(N29,AG29)</f>
        <v>2050</v>
      </c>
      <c r="BW29" t="str">
        <f t="shared" si="2"/>
        <v/>
      </c>
      <c r="CD29" s="92" t="s">
        <v>726</v>
      </c>
      <c r="CE29" s="89">
        <f>COUNTIFS(E:E,CD29,L:L,"&lt;=2024", J:J, "Targets Set")</f>
        <v>0</v>
      </c>
      <c r="CF29" s="89">
        <f>COUNTIFS(E:E,CD29,L:L,"&gt;=2025",L:L,"&lt;=2030", J:J, "Targets Set")</f>
        <v>1</v>
      </c>
      <c r="CG29" s="89">
        <f>COUNTIFS(E:E,CD29,L:L,"&gt;2030", J:J, "Targets Set")</f>
        <v>0</v>
      </c>
      <c r="CH29" s="89">
        <f>COUNTIFS($E$3:$E$502,CD29,$H$3:$H$502,"&lt;=2024")</f>
        <v>0</v>
      </c>
      <c r="CI29" s="89">
        <f>COUNTIFS($E$3:$E$502,CD29,$H$3:$H$502,"&gt;=2025",$H$3:$H$502,"&lt;=2030")</f>
        <v>3</v>
      </c>
      <c r="CJ29" s="89">
        <f>COUNTIFS($E$3:$E$502,CD29,$H$6:$H$505,"&gt;2030")</f>
        <v>0</v>
      </c>
      <c r="CK29" s="89">
        <f>COUNTIFS($E$3:$E$502,CD29,$U$3:$U$502,"&lt;=2024")</f>
        <v>3</v>
      </c>
      <c r="CL29" s="89">
        <f>COUNTIFS(E:E,CD29,U:U,"&gt;=2024",U:U,"&lt;=2030",T:T, "&lt;&gt;G")</f>
        <v>2</v>
      </c>
      <c r="CM29" s="89">
        <f>COUNTIFS(E:E,CD29,U:U,"&gt;2030", T:T, "&lt;&gt;G")</f>
        <v>1</v>
      </c>
      <c r="CN29" s="112">
        <f>COUNTIFS(E:E,CD29,AZ:AZ,"1", AU:AU, "1",U:U, "&lt;=2024")</f>
        <v>3</v>
      </c>
      <c r="CO29" s="112">
        <f>COUNTIFS(E:E,CD29,AZ:AZ,"1", AU:AU, "1",U:U, "&gt;2024", U:U,"&lt;=2030" )</f>
        <v>0</v>
      </c>
      <c r="CP29" s="112">
        <f>COUNTIFS(E:E,CD29,AZ:AZ,"1", AU:AU, "1",U:U, "&gt;2030")</f>
        <v>0</v>
      </c>
      <c r="CQ29" s="89">
        <f>COUNTIFS($E$3:$E$502,CD29,$BV$3:$BV$502,"&lt;=2024")</f>
        <v>0</v>
      </c>
      <c r="CR29" s="89">
        <f>COUNTIFS($E$3:$E$502,CD29,$BV$3:$BV$502,"&gt;=2025",$BV$3:$BV$502,"&lt;=2030")</f>
        <v>0</v>
      </c>
      <c r="CS29" s="89">
        <f>COUNTIFS($E$3:$E$502,CD29,$BV$3:$BV$502,"&gt;2030")</f>
        <v>11</v>
      </c>
      <c r="CT29" s="96">
        <f>SUM(CE29:CM29)-SUM(CN29:CP29)+SUM(CQ29:CS29)</f>
        <v>18</v>
      </c>
      <c r="CU29">
        <f>COUNTIFS($E$3:$E$502, CD29, $BL$3:$BL$502, "1")</f>
        <v>11</v>
      </c>
      <c r="CV29">
        <f>COUNTIFS($E$3:$E$502, CD29, $BM$3:$BM$502, "1")</f>
        <v>0</v>
      </c>
      <c r="CW29">
        <f>COUNTIFS($E$3:$E$502, CD29)-CV29-CU29</f>
        <v>5</v>
      </c>
    </row>
    <row r="30" spans="1:101" ht="16" customHeight="1">
      <c r="A30" s="78">
        <v>491</v>
      </c>
      <c r="B30" s="371" t="s">
        <v>727</v>
      </c>
      <c r="C30" s="78" t="s">
        <v>666</v>
      </c>
      <c r="D30" s="78" t="s">
        <v>629</v>
      </c>
      <c r="E30" s="78" t="s">
        <v>630</v>
      </c>
      <c r="F30" s="78" t="s">
        <v>632</v>
      </c>
      <c r="G30" s="78"/>
      <c r="H30" s="78"/>
      <c r="I30" s="78" t="s">
        <v>632</v>
      </c>
      <c r="J30" s="78"/>
      <c r="K30" s="78"/>
      <c r="L30" s="78"/>
      <c r="M30" s="78"/>
      <c r="N30" s="78"/>
      <c r="O30" s="80"/>
      <c r="P30" s="78"/>
      <c r="Q30" s="78" t="s">
        <v>635</v>
      </c>
      <c r="R30" s="78" t="s">
        <v>728</v>
      </c>
      <c r="S30" s="86" t="s">
        <v>729</v>
      </c>
      <c r="T30" s="203" t="s">
        <v>635</v>
      </c>
      <c r="U30" s="78">
        <v>2023</v>
      </c>
      <c r="V30" s="78">
        <v>2023</v>
      </c>
      <c r="W30" s="78"/>
      <c r="X30" s="78"/>
      <c r="Y30" s="78"/>
      <c r="Z30" s="78" t="s">
        <v>631</v>
      </c>
      <c r="AA30" s="78">
        <v>2023</v>
      </c>
      <c r="AB30" s="78" t="s">
        <v>631</v>
      </c>
      <c r="AC30" s="78" t="s">
        <v>632</v>
      </c>
      <c r="AD30" s="78"/>
      <c r="AE30" s="78"/>
      <c r="AF30" s="78" t="s">
        <v>632</v>
      </c>
      <c r="AG30" s="78"/>
      <c r="AH30" s="78"/>
      <c r="AI30" s="78"/>
      <c r="AJ30" s="78"/>
      <c r="AK30" s="78"/>
      <c r="AL30" s="106"/>
      <c r="AM30" s="78"/>
      <c r="AN30" s="78"/>
      <c r="AO30" s="78"/>
      <c r="AP30" s="110"/>
      <c r="AQ30" s="78">
        <v>1</v>
      </c>
      <c r="AR30" s="78"/>
      <c r="AS30" s="78"/>
      <c r="AT30" s="78">
        <v>1</v>
      </c>
      <c r="AU30" s="78">
        <v>1</v>
      </c>
      <c r="AV30" s="348">
        <f t="shared" si="0"/>
        <v>1</v>
      </c>
      <c r="AW30" s="78"/>
      <c r="AX30" s="78"/>
      <c r="AY30" s="78"/>
      <c r="AZ30" s="352"/>
      <c r="BA30" s="78"/>
      <c r="BB30" s="78"/>
      <c r="BC30" s="78"/>
      <c r="BD30" s="78"/>
      <c r="BE30" s="78"/>
      <c r="BF30" s="78"/>
      <c r="BG30" s="78"/>
      <c r="BH30" s="78"/>
      <c r="BI30" s="78">
        <v>1</v>
      </c>
      <c r="BJ30" s="78">
        <v>1</v>
      </c>
      <c r="BK30" s="118">
        <v>1</v>
      </c>
      <c r="BL30" s="188">
        <v>1</v>
      </c>
      <c r="BN30" s="119">
        <f t="shared" si="1"/>
        <v>1</v>
      </c>
      <c r="BO30" s="78">
        <v>1</v>
      </c>
      <c r="BP30" s="78">
        <v>1</v>
      </c>
      <c r="BQ30" s="78">
        <v>1</v>
      </c>
      <c r="BR30" s="78"/>
      <c r="BS30" s="78"/>
      <c r="BT30" s="78"/>
      <c r="BU30" s="118"/>
      <c r="BW30" t="str">
        <f t="shared" si="2"/>
        <v/>
      </c>
      <c r="CD30" s="93" t="s">
        <v>653</v>
      </c>
      <c r="CE30" s="94">
        <f t="shared" ref="CE30:CW30" si="23">SUM(CE26:CE29)</f>
        <v>4</v>
      </c>
      <c r="CF30" s="94">
        <f t="shared" si="23"/>
        <v>112</v>
      </c>
      <c r="CG30" s="94">
        <f t="shared" si="23"/>
        <v>21</v>
      </c>
      <c r="CH30" s="94">
        <f t="shared" si="23"/>
        <v>19</v>
      </c>
      <c r="CI30" s="94">
        <f t="shared" si="23"/>
        <v>40</v>
      </c>
      <c r="CJ30" s="96">
        <f t="shared" si="23"/>
        <v>18</v>
      </c>
      <c r="CK30" s="96">
        <f t="shared" si="23"/>
        <v>40</v>
      </c>
      <c r="CL30" s="96">
        <f t="shared" si="23"/>
        <v>47</v>
      </c>
      <c r="CM30" s="96">
        <f t="shared" si="23"/>
        <v>83</v>
      </c>
      <c r="CN30" s="113">
        <f t="shared" si="23"/>
        <v>31</v>
      </c>
      <c r="CO30" s="113">
        <f t="shared" si="23"/>
        <v>27</v>
      </c>
      <c r="CP30" s="113">
        <f t="shared" si="23"/>
        <v>14</v>
      </c>
      <c r="CQ30" s="96">
        <f t="shared" si="23"/>
        <v>3</v>
      </c>
      <c r="CR30" s="96">
        <f t="shared" si="23"/>
        <v>22</v>
      </c>
      <c r="CS30" s="96">
        <f t="shared" si="23"/>
        <v>201</v>
      </c>
      <c r="CT30" s="96">
        <f t="shared" si="23"/>
        <v>538</v>
      </c>
      <c r="CU30">
        <f t="shared" si="23"/>
        <v>208</v>
      </c>
      <c r="CV30">
        <f t="shared" si="23"/>
        <v>8</v>
      </c>
      <c r="CW30">
        <f t="shared" si="23"/>
        <v>284</v>
      </c>
    </row>
    <row r="31" spans="1:101">
      <c r="A31" s="78">
        <v>7</v>
      </c>
      <c r="B31" s="371" t="s">
        <v>56</v>
      </c>
      <c r="C31" s="78" t="s">
        <v>713</v>
      </c>
      <c r="D31" s="78" t="s">
        <v>629</v>
      </c>
      <c r="E31" s="78" t="s">
        <v>630</v>
      </c>
      <c r="F31" s="78" t="s">
        <v>631</v>
      </c>
      <c r="G31" s="78">
        <v>2016</v>
      </c>
      <c r="H31" s="78">
        <v>2021</v>
      </c>
      <c r="I31" s="78" t="s">
        <v>631</v>
      </c>
      <c r="J31" s="78" t="s">
        <v>641</v>
      </c>
      <c r="K31" s="78" t="s">
        <v>662</v>
      </c>
      <c r="L31" s="78">
        <v>2030</v>
      </c>
      <c r="M31" s="78" t="s">
        <v>634</v>
      </c>
      <c r="N31" s="78"/>
      <c r="O31" s="79">
        <v>44317</v>
      </c>
      <c r="P31" s="78">
        <v>2021</v>
      </c>
      <c r="Q31" s="78" t="s">
        <v>730</v>
      </c>
      <c r="R31" s="78" t="s">
        <v>731</v>
      </c>
      <c r="S31" s="78" t="s">
        <v>682</v>
      </c>
      <c r="T31" s="203" t="s">
        <v>635</v>
      </c>
      <c r="U31" s="78">
        <v>2020</v>
      </c>
      <c r="V31" s="78">
        <v>2020</v>
      </c>
      <c r="W31" s="78" t="s">
        <v>645</v>
      </c>
      <c r="X31" s="78">
        <v>2030</v>
      </c>
      <c r="Y31" s="78">
        <v>2020</v>
      </c>
      <c r="Z31" s="78" t="s">
        <v>648</v>
      </c>
      <c r="AA31" s="78">
        <v>2024</v>
      </c>
      <c r="AB31" s="78" t="s">
        <v>631</v>
      </c>
      <c r="AC31" s="78" t="s">
        <v>632</v>
      </c>
      <c r="AD31" s="78"/>
      <c r="AE31" s="78"/>
      <c r="AF31" s="78" t="s">
        <v>632</v>
      </c>
      <c r="AG31" s="78"/>
      <c r="AH31" s="78"/>
      <c r="AI31" s="78"/>
      <c r="AJ31" s="78"/>
      <c r="AK31" s="78"/>
      <c r="AL31" s="106"/>
      <c r="AM31" s="78"/>
      <c r="AN31" s="78"/>
      <c r="AO31" s="78"/>
      <c r="AP31" s="110"/>
      <c r="AQ31" s="78">
        <v>1</v>
      </c>
      <c r="AR31" s="78"/>
      <c r="AS31" s="78"/>
      <c r="AT31" s="78">
        <v>1</v>
      </c>
      <c r="AU31" s="78">
        <v>1</v>
      </c>
      <c r="AV31" s="348">
        <f t="shared" si="0"/>
        <v>1</v>
      </c>
      <c r="AW31" s="78"/>
      <c r="AX31" s="78"/>
      <c r="AY31" s="78"/>
      <c r="AZ31" s="352"/>
      <c r="BA31" s="78"/>
      <c r="BB31" s="78">
        <v>1</v>
      </c>
      <c r="BC31" s="78"/>
      <c r="BD31" s="78">
        <v>1</v>
      </c>
      <c r="BE31" s="78">
        <v>1</v>
      </c>
      <c r="BF31" s="78"/>
      <c r="BG31" s="78"/>
      <c r="BH31" s="78">
        <v>1</v>
      </c>
      <c r="BI31" s="78">
        <v>1</v>
      </c>
      <c r="BJ31" s="78">
        <v>1</v>
      </c>
      <c r="BK31" s="118">
        <v>1</v>
      </c>
      <c r="BL31" s="188">
        <v>1</v>
      </c>
      <c r="BN31" s="119">
        <f t="shared" si="1"/>
        <v>1</v>
      </c>
      <c r="BO31" s="78">
        <v>1</v>
      </c>
      <c r="BP31" s="78">
        <v>1</v>
      </c>
      <c r="BQ31" s="78">
        <v>1</v>
      </c>
      <c r="BR31" s="78"/>
      <c r="BS31" s="78"/>
      <c r="BT31" s="78"/>
      <c r="BU31" s="118"/>
      <c r="BW31">
        <f t="shared" si="2"/>
        <v>1</v>
      </c>
    </row>
    <row r="32" spans="1:101">
      <c r="A32" s="78">
        <v>190</v>
      </c>
      <c r="B32" s="371" t="s">
        <v>271</v>
      </c>
      <c r="C32" s="78" t="s">
        <v>703</v>
      </c>
      <c r="D32" s="78" t="s">
        <v>732</v>
      </c>
      <c r="E32" s="78" t="s">
        <v>640</v>
      </c>
      <c r="F32" s="78" t="s">
        <v>632</v>
      </c>
      <c r="G32" s="78"/>
      <c r="H32" s="78"/>
      <c r="I32" s="78" t="s">
        <v>632</v>
      </c>
      <c r="J32" s="78" t="s">
        <v>716</v>
      </c>
      <c r="K32" s="78"/>
      <c r="L32" s="78"/>
      <c r="M32" s="78" t="s">
        <v>634</v>
      </c>
      <c r="N32" s="78"/>
      <c r="O32" s="79">
        <v>44593</v>
      </c>
      <c r="P32" s="78">
        <v>2022</v>
      </c>
      <c r="Q32" s="78" t="s">
        <v>635</v>
      </c>
      <c r="R32" s="78" t="s">
        <v>663</v>
      </c>
      <c r="S32" s="78" t="s">
        <v>733</v>
      </c>
      <c r="T32" s="203" t="s">
        <v>635</v>
      </c>
      <c r="U32" s="78">
        <v>2050</v>
      </c>
      <c r="V32" s="78">
        <v>2020</v>
      </c>
      <c r="W32" s="78"/>
      <c r="X32" s="78"/>
      <c r="Y32" s="78"/>
      <c r="Z32" s="78" t="s">
        <v>631</v>
      </c>
      <c r="AA32" s="78"/>
      <c r="AB32" s="78" t="s">
        <v>631</v>
      </c>
      <c r="AC32" s="78" t="s">
        <v>635</v>
      </c>
      <c r="AD32" s="78" t="s">
        <v>663</v>
      </c>
      <c r="AE32" s="78" t="s">
        <v>647</v>
      </c>
      <c r="AF32" s="78" t="s">
        <v>635</v>
      </c>
      <c r="AG32" s="78">
        <v>2050</v>
      </c>
      <c r="AH32" s="78">
        <v>2020</v>
      </c>
      <c r="AI32" s="78"/>
      <c r="AJ32" s="78"/>
      <c r="AK32" s="78"/>
      <c r="AL32" s="106" t="s">
        <v>631</v>
      </c>
      <c r="AM32" s="78"/>
      <c r="AN32" s="78"/>
      <c r="AO32" s="78"/>
      <c r="AP32" s="110"/>
      <c r="AQ32" s="78"/>
      <c r="AR32" s="78"/>
      <c r="AS32" s="78">
        <v>1</v>
      </c>
      <c r="AT32" s="78">
        <v>1</v>
      </c>
      <c r="AU32" s="78">
        <v>1</v>
      </c>
      <c r="AV32" s="348" t="str">
        <f t="shared" si="0"/>
        <v/>
      </c>
      <c r="AW32" s="78"/>
      <c r="AX32" s="78"/>
      <c r="AY32" s="78">
        <v>1</v>
      </c>
      <c r="AZ32" s="352">
        <v>1</v>
      </c>
      <c r="BA32" s="78"/>
      <c r="BB32" s="78"/>
      <c r="BC32" s="78"/>
      <c r="BD32" s="78"/>
      <c r="BE32" s="78"/>
      <c r="BF32" s="78"/>
      <c r="BG32" s="78"/>
      <c r="BH32" s="78"/>
      <c r="BI32" s="78">
        <v>1</v>
      </c>
      <c r="BJ32" s="78"/>
      <c r="BK32" s="118">
        <v>1</v>
      </c>
      <c r="BL32" s="188">
        <v>1</v>
      </c>
      <c r="BN32" s="119">
        <f t="shared" si="1"/>
        <v>1</v>
      </c>
      <c r="BO32" s="78"/>
      <c r="BP32" s="78"/>
      <c r="BQ32" s="78">
        <v>1</v>
      </c>
      <c r="BR32" s="78"/>
      <c r="BS32" s="78"/>
      <c r="BT32" s="78"/>
      <c r="BU32" s="118"/>
      <c r="BV32" s="229">
        <f>MAX(N32,AG32)</f>
        <v>2050</v>
      </c>
      <c r="BW32" t="str">
        <f t="shared" si="2"/>
        <v/>
      </c>
    </row>
    <row r="33" spans="1:88">
      <c r="A33" s="78">
        <v>117</v>
      </c>
      <c r="B33" s="371" t="s">
        <v>191</v>
      </c>
      <c r="C33" s="78" t="s">
        <v>690</v>
      </c>
      <c r="D33" s="78" t="s">
        <v>629</v>
      </c>
      <c r="E33" s="78" t="s">
        <v>630</v>
      </c>
      <c r="F33" s="78" t="s">
        <v>632</v>
      </c>
      <c r="G33" s="78"/>
      <c r="H33" s="78"/>
      <c r="I33" s="78" t="s">
        <v>632</v>
      </c>
      <c r="J33" s="78" t="s">
        <v>633</v>
      </c>
      <c r="K33" s="78"/>
      <c r="L33" s="78">
        <v>2030</v>
      </c>
      <c r="M33" s="78" t="s">
        <v>634</v>
      </c>
      <c r="N33" s="78"/>
      <c r="O33" s="79">
        <v>44652</v>
      </c>
      <c r="P33" s="78">
        <v>2022</v>
      </c>
      <c r="Q33" s="78" t="s">
        <v>632</v>
      </c>
      <c r="R33" s="78"/>
      <c r="S33" s="78"/>
      <c r="T33" s="78" t="s">
        <v>632</v>
      </c>
      <c r="U33" s="78"/>
      <c r="V33" s="78"/>
      <c r="W33" s="78"/>
      <c r="X33" s="78"/>
      <c r="Y33" s="78"/>
      <c r="Z33" s="78"/>
      <c r="AA33" s="78"/>
      <c r="AB33" s="78"/>
      <c r="AC33" s="78" t="s">
        <v>632</v>
      </c>
      <c r="AD33" s="78"/>
      <c r="AE33" s="78"/>
      <c r="AF33" s="78" t="s">
        <v>632</v>
      </c>
      <c r="AG33" s="78"/>
      <c r="AH33" s="78"/>
      <c r="AI33" s="78"/>
      <c r="AJ33" s="78"/>
      <c r="AK33" s="78"/>
      <c r="AL33" s="106"/>
      <c r="AM33" s="78"/>
      <c r="AN33" s="78"/>
      <c r="AO33" s="78"/>
      <c r="AP33" s="110"/>
      <c r="AQ33" s="78"/>
      <c r="AR33" s="78"/>
      <c r="AS33" s="78"/>
      <c r="AT33" s="78"/>
      <c r="AU33" s="78"/>
      <c r="AV33" s="348" t="str">
        <f t="shared" si="0"/>
        <v/>
      </c>
      <c r="AW33" s="78"/>
      <c r="AX33" s="78"/>
      <c r="AY33" s="78"/>
      <c r="AZ33" s="352"/>
      <c r="BA33" s="78"/>
      <c r="BB33" s="78">
        <v>1</v>
      </c>
      <c r="BC33" s="78"/>
      <c r="BD33" s="78">
        <v>1</v>
      </c>
      <c r="BE33" s="78"/>
      <c r="BF33" s="78"/>
      <c r="BG33" s="78"/>
      <c r="BH33" s="78"/>
      <c r="BI33" s="78"/>
      <c r="BJ33" s="78"/>
      <c r="BK33" s="118"/>
      <c r="BN33" s="119">
        <f t="shared" si="1"/>
        <v>1</v>
      </c>
      <c r="BO33" s="78"/>
      <c r="BP33" s="78">
        <v>1</v>
      </c>
      <c r="BQ33" s="78">
        <v>1</v>
      </c>
      <c r="BR33" s="78"/>
      <c r="BS33" s="78"/>
      <c r="BT33" s="78"/>
      <c r="BU33" s="118"/>
      <c r="BW33" t="str">
        <f t="shared" si="2"/>
        <v/>
      </c>
    </row>
    <row r="34" spans="1:88">
      <c r="A34" s="78">
        <v>481</v>
      </c>
      <c r="B34" s="371" t="s">
        <v>734</v>
      </c>
      <c r="C34" s="78" t="s">
        <v>675</v>
      </c>
      <c r="D34" s="78" t="s">
        <v>629</v>
      </c>
      <c r="E34" s="78" t="s">
        <v>630</v>
      </c>
      <c r="F34" s="78" t="s">
        <v>632</v>
      </c>
      <c r="G34" s="78"/>
      <c r="H34" s="78"/>
      <c r="I34" s="78" t="s">
        <v>632</v>
      </c>
      <c r="J34" s="78" t="s">
        <v>633</v>
      </c>
      <c r="K34" s="78"/>
      <c r="L34" s="78">
        <v>2030</v>
      </c>
      <c r="M34" s="78" t="s">
        <v>634</v>
      </c>
      <c r="N34" s="78"/>
      <c r="O34" s="79">
        <v>45170</v>
      </c>
      <c r="P34" s="78">
        <v>2023</v>
      </c>
      <c r="Q34" s="78" t="s">
        <v>632</v>
      </c>
      <c r="R34" s="78"/>
      <c r="S34" s="78"/>
      <c r="T34" s="78" t="s">
        <v>632</v>
      </c>
      <c r="U34" s="78"/>
      <c r="V34" s="78"/>
      <c r="W34" s="78"/>
      <c r="X34" s="78"/>
      <c r="Y34" s="78"/>
      <c r="Z34" s="78"/>
      <c r="AA34" s="78"/>
      <c r="AB34" s="78"/>
      <c r="AC34" s="78" t="s">
        <v>632</v>
      </c>
      <c r="AD34" s="78"/>
      <c r="AE34" s="78"/>
      <c r="AF34" s="78" t="s">
        <v>632</v>
      </c>
      <c r="AG34" s="78"/>
      <c r="AH34" s="78"/>
      <c r="AI34" s="78"/>
      <c r="AJ34" s="78"/>
      <c r="AK34" s="78"/>
      <c r="AL34" s="106"/>
      <c r="AM34" s="78"/>
      <c r="AN34" s="78"/>
      <c r="AO34" s="78"/>
      <c r="AP34" s="110"/>
      <c r="AQ34" s="78"/>
      <c r="AR34" s="78"/>
      <c r="AS34" s="78"/>
      <c r="AT34" s="78"/>
      <c r="AU34" s="78"/>
      <c r="AV34" s="348" t="str">
        <f t="shared" si="0"/>
        <v/>
      </c>
      <c r="AW34" s="78"/>
      <c r="AX34" s="78"/>
      <c r="AY34" s="78"/>
      <c r="AZ34" s="352"/>
      <c r="BA34" s="78"/>
      <c r="BB34" s="78">
        <v>1</v>
      </c>
      <c r="BC34" s="78"/>
      <c r="BD34" s="78">
        <v>1</v>
      </c>
      <c r="BE34" s="78"/>
      <c r="BF34" s="78"/>
      <c r="BG34" s="78"/>
      <c r="BH34" s="78"/>
      <c r="BI34" s="78"/>
      <c r="BJ34" s="78"/>
      <c r="BK34" s="118"/>
      <c r="BN34" s="119">
        <f t="shared" si="1"/>
        <v>1</v>
      </c>
      <c r="BO34" s="78"/>
      <c r="BP34" s="78">
        <v>1</v>
      </c>
      <c r="BQ34" s="78">
        <v>1</v>
      </c>
      <c r="BR34" s="78"/>
      <c r="BS34" s="78"/>
      <c r="BT34" s="78"/>
      <c r="BU34" s="118"/>
      <c r="BW34" t="str">
        <f t="shared" si="2"/>
        <v/>
      </c>
    </row>
    <row r="35" spans="1:88">
      <c r="A35" s="78">
        <v>245</v>
      </c>
      <c r="B35" s="371" t="s">
        <v>272</v>
      </c>
      <c r="C35" s="78" t="s">
        <v>666</v>
      </c>
      <c r="D35" s="78" t="s">
        <v>735</v>
      </c>
      <c r="E35" s="78" t="s">
        <v>640</v>
      </c>
      <c r="F35" s="78" t="s">
        <v>632</v>
      </c>
      <c r="G35" s="78"/>
      <c r="H35" s="78"/>
      <c r="I35" s="78" t="s">
        <v>632</v>
      </c>
      <c r="J35" s="78"/>
      <c r="K35" s="78"/>
      <c r="L35" s="78"/>
      <c r="M35" s="78"/>
      <c r="N35" s="78"/>
      <c r="O35" s="80"/>
      <c r="P35" s="78"/>
      <c r="Q35" s="78" t="s">
        <v>632</v>
      </c>
      <c r="R35" s="78"/>
      <c r="S35" s="78"/>
      <c r="T35" s="78" t="s">
        <v>632</v>
      </c>
      <c r="U35" s="78"/>
      <c r="V35" s="78"/>
      <c r="W35" s="78"/>
      <c r="X35" s="78"/>
      <c r="Y35" s="78"/>
      <c r="Z35" s="78"/>
      <c r="AA35" s="78"/>
      <c r="AB35" s="78"/>
      <c r="AC35" s="78" t="s">
        <v>736</v>
      </c>
      <c r="AD35" s="78" t="s">
        <v>737</v>
      </c>
      <c r="AE35" s="78" t="s">
        <v>738</v>
      </c>
      <c r="AF35" s="78" t="s">
        <v>635</v>
      </c>
      <c r="AG35" s="78">
        <v>2040</v>
      </c>
      <c r="AH35" s="78">
        <v>2021</v>
      </c>
      <c r="AI35" s="78" t="s">
        <v>739</v>
      </c>
      <c r="AJ35" s="78">
        <v>2050</v>
      </c>
      <c r="AK35" s="78">
        <v>2021</v>
      </c>
      <c r="AL35" s="106" t="s">
        <v>648</v>
      </c>
      <c r="AM35" s="78"/>
      <c r="AN35" s="78"/>
      <c r="AO35" s="78" t="s">
        <v>631</v>
      </c>
      <c r="AP35" s="110" t="s">
        <v>632</v>
      </c>
      <c r="AQ35" s="78"/>
      <c r="AR35" s="78"/>
      <c r="AS35" s="78"/>
      <c r="AT35" s="78"/>
      <c r="AU35" s="78"/>
      <c r="AV35" s="348" t="str">
        <f t="shared" si="0"/>
        <v/>
      </c>
      <c r="AW35" s="78"/>
      <c r="AX35" s="78"/>
      <c r="AY35" s="78">
        <v>1</v>
      </c>
      <c r="AZ35" s="352">
        <v>1</v>
      </c>
      <c r="BA35" s="78"/>
      <c r="BB35" s="78"/>
      <c r="BC35" s="78"/>
      <c r="BD35" s="78"/>
      <c r="BE35" s="78"/>
      <c r="BF35" s="78"/>
      <c r="BG35" s="78"/>
      <c r="BH35" s="78"/>
      <c r="BI35" s="78">
        <v>1</v>
      </c>
      <c r="BJ35" s="78"/>
      <c r="BK35" s="118">
        <v>1</v>
      </c>
      <c r="BL35" s="188">
        <v>1</v>
      </c>
      <c r="BN35" s="119">
        <f t="shared" si="1"/>
        <v>1</v>
      </c>
      <c r="BO35" s="78"/>
      <c r="BP35" s="78"/>
      <c r="BQ35" s="78">
        <v>1</v>
      </c>
      <c r="BR35" s="78"/>
      <c r="BS35" s="78"/>
      <c r="BT35" s="78">
        <v>1</v>
      </c>
      <c r="BU35" s="118">
        <v>1</v>
      </c>
      <c r="BV35" s="229">
        <f>MAX(N35,AG35)</f>
        <v>2040</v>
      </c>
      <c r="BW35" t="str">
        <f t="shared" si="2"/>
        <v/>
      </c>
    </row>
    <row r="36" spans="1:88">
      <c r="A36" s="78">
        <v>329</v>
      </c>
      <c r="B36" s="371" t="s">
        <v>318</v>
      </c>
      <c r="C36" s="78" t="s">
        <v>654</v>
      </c>
      <c r="D36" s="78" t="s">
        <v>740</v>
      </c>
      <c r="E36" s="78" t="s">
        <v>640</v>
      </c>
      <c r="F36" s="78" t="s">
        <v>631</v>
      </c>
      <c r="G36" s="78">
        <v>2016</v>
      </c>
      <c r="H36" s="78">
        <v>2025</v>
      </c>
      <c r="I36" s="78" t="s">
        <v>631</v>
      </c>
      <c r="J36" s="78" t="s">
        <v>641</v>
      </c>
      <c r="K36" s="78" t="s">
        <v>662</v>
      </c>
      <c r="L36" s="78">
        <v>2026</v>
      </c>
      <c r="M36" s="78" t="s">
        <v>643</v>
      </c>
      <c r="N36" s="78">
        <v>2045</v>
      </c>
      <c r="O36" s="79">
        <v>44470</v>
      </c>
      <c r="P36" s="78">
        <v>2021</v>
      </c>
      <c r="Q36" s="78" t="s">
        <v>632</v>
      </c>
      <c r="R36" s="78"/>
      <c r="S36" s="78"/>
      <c r="T36" s="78" t="s">
        <v>632</v>
      </c>
      <c r="U36" s="78"/>
      <c r="V36" s="78"/>
      <c r="W36" s="78"/>
      <c r="X36" s="78"/>
      <c r="Y36" s="78"/>
      <c r="Z36" s="78"/>
      <c r="AA36" s="78"/>
      <c r="AB36" s="78"/>
      <c r="AC36" s="78" t="s">
        <v>645</v>
      </c>
      <c r="AD36" s="78" t="s">
        <v>741</v>
      </c>
      <c r="AE36" s="78" t="s">
        <v>647</v>
      </c>
      <c r="AF36" s="78" t="s">
        <v>645</v>
      </c>
      <c r="AG36" s="78">
        <v>2045</v>
      </c>
      <c r="AH36" s="78">
        <v>2020</v>
      </c>
      <c r="AI36" s="78"/>
      <c r="AJ36" s="78"/>
      <c r="AK36" s="78"/>
      <c r="AL36" s="106" t="s">
        <v>631</v>
      </c>
      <c r="AM36" s="78"/>
      <c r="AN36" s="78"/>
      <c r="AO36" s="78"/>
      <c r="AP36" s="110"/>
      <c r="AQ36" s="78"/>
      <c r="AR36" s="78"/>
      <c r="AS36" s="78"/>
      <c r="AT36" s="78"/>
      <c r="AU36" s="78"/>
      <c r="AV36" s="348" t="str">
        <f t="shared" si="0"/>
        <v/>
      </c>
      <c r="AW36" s="78"/>
      <c r="AX36" s="78"/>
      <c r="AY36" s="78">
        <v>1</v>
      </c>
      <c r="AZ36" s="352">
        <v>1</v>
      </c>
      <c r="BA36" s="78"/>
      <c r="BB36" s="78">
        <v>1</v>
      </c>
      <c r="BC36" s="78"/>
      <c r="BD36" s="78">
        <v>1</v>
      </c>
      <c r="BE36" s="78"/>
      <c r="BF36" s="78">
        <v>1</v>
      </c>
      <c r="BG36" s="78"/>
      <c r="BH36" s="78">
        <v>1</v>
      </c>
      <c r="BI36" s="78">
        <v>1</v>
      </c>
      <c r="BJ36" s="78"/>
      <c r="BK36" s="118">
        <v>1</v>
      </c>
      <c r="BL36" s="188">
        <v>1</v>
      </c>
      <c r="BN36" s="119">
        <f t="shared" si="1"/>
        <v>1</v>
      </c>
      <c r="BO36" s="78"/>
      <c r="BP36" s="78">
        <v>1</v>
      </c>
      <c r="BQ36" s="78">
        <v>1</v>
      </c>
      <c r="BR36" s="78"/>
      <c r="BS36" s="78"/>
      <c r="BT36" s="78">
        <v>1</v>
      </c>
      <c r="BU36" s="118">
        <v>1</v>
      </c>
      <c r="BV36" s="229">
        <f>MAX(N36,AG36)</f>
        <v>2045</v>
      </c>
      <c r="BW36">
        <f t="shared" si="2"/>
        <v>1</v>
      </c>
    </row>
    <row r="37" spans="1:88">
      <c r="A37" s="78">
        <v>74</v>
      </c>
      <c r="B37" s="371" t="s">
        <v>126</v>
      </c>
      <c r="C37" s="78" t="s">
        <v>715</v>
      </c>
      <c r="D37" s="78" t="s">
        <v>629</v>
      </c>
      <c r="E37" s="78" t="s">
        <v>630</v>
      </c>
      <c r="F37" s="78" t="s">
        <v>632</v>
      </c>
      <c r="G37" s="78"/>
      <c r="H37" s="78"/>
      <c r="I37" s="78" t="s">
        <v>631</v>
      </c>
      <c r="J37" s="78" t="s">
        <v>641</v>
      </c>
      <c r="K37" s="78" t="s">
        <v>662</v>
      </c>
      <c r="L37" s="78">
        <v>2024</v>
      </c>
      <c r="M37" s="78" t="s">
        <v>634</v>
      </c>
      <c r="N37" s="78"/>
      <c r="O37" s="85">
        <v>43891</v>
      </c>
      <c r="P37" s="78">
        <v>2020</v>
      </c>
      <c r="Q37" s="78" t="s">
        <v>635</v>
      </c>
      <c r="R37" s="78" t="s">
        <v>742</v>
      </c>
      <c r="S37" s="78" t="s">
        <v>743</v>
      </c>
      <c r="T37" s="203" t="s">
        <v>635</v>
      </c>
      <c r="U37" s="78">
        <v>2035</v>
      </c>
      <c r="V37" s="78">
        <v>2018</v>
      </c>
      <c r="W37" s="78"/>
      <c r="X37" s="78"/>
      <c r="Y37" s="78"/>
      <c r="Z37" s="78" t="s">
        <v>631</v>
      </c>
      <c r="AA37" s="78"/>
      <c r="AB37" s="78" t="s">
        <v>631</v>
      </c>
      <c r="AC37" s="78" t="s">
        <v>632</v>
      </c>
      <c r="AD37" s="78"/>
      <c r="AE37" s="78"/>
      <c r="AF37" s="78" t="s">
        <v>632</v>
      </c>
      <c r="AG37" s="78"/>
      <c r="AH37" s="78"/>
      <c r="AI37" s="78"/>
      <c r="AJ37" s="78"/>
      <c r="AK37" s="78"/>
      <c r="AL37" s="106"/>
      <c r="AM37" s="78"/>
      <c r="AN37" s="78"/>
      <c r="AO37" s="78"/>
      <c r="AP37" s="110"/>
      <c r="AQ37" s="78"/>
      <c r="AR37" s="78"/>
      <c r="AS37" s="78">
        <v>1</v>
      </c>
      <c r="AT37" s="78">
        <v>1</v>
      </c>
      <c r="AU37" s="78">
        <v>1</v>
      </c>
      <c r="AV37" s="348">
        <f t="shared" si="0"/>
        <v>1</v>
      </c>
      <c r="AW37" s="78"/>
      <c r="AX37" s="78"/>
      <c r="AY37" s="78"/>
      <c r="AZ37" s="352"/>
      <c r="BA37" s="78"/>
      <c r="BB37" s="78">
        <v>1</v>
      </c>
      <c r="BC37" s="78"/>
      <c r="BD37" s="78">
        <v>1</v>
      </c>
      <c r="BE37" s="78"/>
      <c r="BF37" s="78"/>
      <c r="BG37" s="78"/>
      <c r="BH37" s="78"/>
      <c r="BI37" s="78">
        <v>1</v>
      </c>
      <c r="BJ37" s="78"/>
      <c r="BK37" s="118">
        <v>1</v>
      </c>
      <c r="BL37" s="188">
        <v>1</v>
      </c>
      <c r="BN37" s="119">
        <f t="shared" si="1"/>
        <v>1</v>
      </c>
      <c r="BO37" s="78"/>
      <c r="BP37" s="78">
        <v>1</v>
      </c>
      <c r="BQ37" s="78">
        <v>1</v>
      </c>
      <c r="BR37" s="78"/>
      <c r="BS37" s="78"/>
      <c r="BT37" s="78"/>
      <c r="BU37" s="118"/>
      <c r="BW37">
        <f t="shared" si="2"/>
        <v>1</v>
      </c>
      <c r="CE37">
        <f>137/500</f>
        <v>0.27400000000000002</v>
      </c>
      <c r="CJ37">
        <f>144+11</f>
        <v>155</v>
      </c>
    </row>
    <row r="38" spans="1:88">
      <c r="A38" s="78">
        <v>147</v>
      </c>
      <c r="B38" s="371" t="s">
        <v>744</v>
      </c>
      <c r="C38" s="78" t="s">
        <v>665</v>
      </c>
      <c r="D38" s="78" t="s">
        <v>680</v>
      </c>
      <c r="E38" s="78" t="s">
        <v>677</v>
      </c>
      <c r="F38" s="78" t="s">
        <v>632</v>
      </c>
      <c r="G38" s="78"/>
      <c r="H38" s="78"/>
      <c r="I38" s="78" t="s">
        <v>632</v>
      </c>
      <c r="J38" s="78"/>
      <c r="K38" s="78"/>
      <c r="L38" s="78"/>
      <c r="M38" s="78"/>
      <c r="N38" s="78"/>
      <c r="O38" s="80"/>
      <c r="P38" s="78"/>
      <c r="Q38" s="78" t="s">
        <v>745</v>
      </c>
      <c r="R38" s="78"/>
      <c r="S38" s="78"/>
      <c r="T38" s="78" t="s">
        <v>745</v>
      </c>
      <c r="U38" s="78"/>
      <c r="V38" s="78"/>
      <c r="W38" s="78"/>
      <c r="X38" s="78"/>
      <c r="Y38" s="78"/>
      <c r="Z38" s="78"/>
      <c r="AA38" s="78"/>
      <c r="AB38" s="78"/>
      <c r="AC38" s="78" t="s">
        <v>645</v>
      </c>
      <c r="AD38" s="78" t="s">
        <v>668</v>
      </c>
      <c r="AE38" s="78" t="s">
        <v>647</v>
      </c>
      <c r="AF38" s="78" t="s">
        <v>645</v>
      </c>
      <c r="AG38" s="78">
        <v>2050</v>
      </c>
      <c r="AH38" s="78">
        <v>2021</v>
      </c>
      <c r="AI38" s="78"/>
      <c r="AJ38" s="78"/>
      <c r="AK38" s="78"/>
      <c r="AL38" s="106" t="s">
        <v>631</v>
      </c>
      <c r="AM38" s="78"/>
      <c r="AN38" s="78"/>
      <c r="AO38" s="78"/>
      <c r="AP38" s="110"/>
      <c r="AQ38" s="78"/>
      <c r="AR38" s="78"/>
      <c r="AS38" s="78"/>
      <c r="AT38" s="78"/>
      <c r="AU38" s="78"/>
      <c r="AV38" s="348" t="str">
        <f t="shared" si="0"/>
        <v/>
      </c>
      <c r="AW38" s="78"/>
      <c r="AX38" s="78"/>
      <c r="AY38" s="78">
        <v>1</v>
      </c>
      <c r="AZ38" s="352">
        <v>1</v>
      </c>
      <c r="BA38" s="78"/>
      <c r="BB38" s="78"/>
      <c r="BC38" s="78"/>
      <c r="BD38" s="78"/>
      <c r="BE38" s="78"/>
      <c r="BF38" s="78"/>
      <c r="BG38" s="78"/>
      <c r="BH38" s="78"/>
      <c r="BI38" s="78">
        <v>1</v>
      </c>
      <c r="BJ38" s="78"/>
      <c r="BK38" s="118">
        <v>1</v>
      </c>
      <c r="BL38" s="188">
        <v>1</v>
      </c>
      <c r="BN38" s="119">
        <f t="shared" si="1"/>
        <v>1</v>
      </c>
      <c r="BO38" s="78"/>
      <c r="BP38" s="78"/>
      <c r="BQ38" s="78">
        <v>1</v>
      </c>
      <c r="BR38" s="78"/>
      <c r="BS38" s="78"/>
      <c r="BT38" s="78">
        <v>1</v>
      </c>
      <c r="BU38" s="118">
        <v>1</v>
      </c>
      <c r="BV38" s="229">
        <f>MAX(N38,AG38)</f>
        <v>2050</v>
      </c>
      <c r="BW38" t="str">
        <f t="shared" si="2"/>
        <v/>
      </c>
    </row>
    <row r="39" spans="1:88">
      <c r="A39" s="78">
        <v>126</v>
      </c>
      <c r="B39" s="371" t="s">
        <v>151</v>
      </c>
      <c r="C39" s="78" t="s">
        <v>666</v>
      </c>
      <c r="D39" s="78" t="s">
        <v>692</v>
      </c>
      <c r="E39" s="78" t="s">
        <v>640</v>
      </c>
      <c r="F39" s="78" t="s">
        <v>631</v>
      </c>
      <c r="G39" s="78">
        <v>2017</v>
      </c>
      <c r="H39" s="78">
        <v>2025</v>
      </c>
      <c r="I39" s="78" t="s">
        <v>632</v>
      </c>
      <c r="J39" s="78" t="s">
        <v>633</v>
      </c>
      <c r="K39" s="78"/>
      <c r="L39" s="78">
        <v>2030</v>
      </c>
      <c r="M39" s="78" t="s">
        <v>634</v>
      </c>
      <c r="N39" s="78"/>
      <c r="O39" s="79">
        <v>42156</v>
      </c>
      <c r="P39" s="78">
        <v>2015</v>
      </c>
      <c r="Q39" s="78" t="s">
        <v>730</v>
      </c>
      <c r="R39" s="78" t="s">
        <v>746</v>
      </c>
      <c r="S39" s="78" t="s">
        <v>637</v>
      </c>
      <c r="T39" s="203" t="s">
        <v>635</v>
      </c>
      <c r="U39" s="78">
        <v>2020</v>
      </c>
      <c r="V39" s="78">
        <v>2020</v>
      </c>
      <c r="W39" s="78" t="s">
        <v>645</v>
      </c>
      <c r="X39" s="78">
        <v>2025</v>
      </c>
      <c r="Y39" s="78">
        <v>2020</v>
      </c>
      <c r="Z39" s="78" t="s">
        <v>631</v>
      </c>
      <c r="AA39" s="78">
        <v>2024</v>
      </c>
      <c r="AB39" s="78" t="s">
        <v>631</v>
      </c>
      <c r="AC39" s="78" t="s">
        <v>710</v>
      </c>
      <c r="AD39" s="78" t="s">
        <v>747</v>
      </c>
      <c r="AE39" s="78" t="s">
        <v>748</v>
      </c>
      <c r="AF39" s="78" t="s">
        <v>710</v>
      </c>
      <c r="AG39" s="78">
        <v>2050</v>
      </c>
      <c r="AH39" s="78">
        <v>2023</v>
      </c>
      <c r="AI39" s="78"/>
      <c r="AJ39" s="78"/>
      <c r="AK39" s="78"/>
      <c r="AL39" s="106" t="s">
        <v>674</v>
      </c>
      <c r="AM39" s="78"/>
      <c r="AN39" s="78"/>
      <c r="AO39" s="78"/>
      <c r="AP39" s="110"/>
      <c r="AQ39" s="78">
        <v>1</v>
      </c>
      <c r="AR39" s="78"/>
      <c r="AS39" s="78"/>
      <c r="AT39" s="78">
        <v>1</v>
      </c>
      <c r="AU39" s="78">
        <v>1</v>
      </c>
      <c r="AV39" s="348" t="str">
        <f t="shared" si="0"/>
        <v/>
      </c>
      <c r="AW39" s="78"/>
      <c r="AX39" s="78"/>
      <c r="AY39" s="78">
        <v>1</v>
      </c>
      <c r="AZ39" s="352">
        <v>1</v>
      </c>
      <c r="BA39" s="78"/>
      <c r="BB39" s="78">
        <v>1</v>
      </c>
      <c r="BC39" s="78"/>
      <c r="BD39" s="78">
        <v>1</v>
      </c>
      <c r="BE39" s="78"/>
      <c r="BF39" s="78">
        <v>1</v>
      </c>
      <c r="BG39" s="78"/>
      <c r="BH39" s="78">
        <v>1</v>
      </c>
      <c r="BI39" s="78">
        <v>1</v>
      </c>
      <c r="BJ39" s="78">
        <v>1</v>
      </c>
      <c r="BK39" s="118">
        <v>1</v>
      </c>
      <c r="BL39" s="188">
        <v>1</v>
      </c>
      <c r="BN39" s="119">
        <f t="shared" si="1"/>
        <v>1</v>
      </c>
      <c r="BO39" s="78">
        <v>1</v>
      </c>
      <c r="BP39" s="78">
        <v>1</v>
      </c>
      <c r="BQ39" s="78">
        <v>1</v>
      </c>
      <c r="BR39" s="78"/>
      <c r="BS39" s="78"/>
      <c r="BT39" s="78">
        <v>1</v>
      </c>
      <c r="BU39" s="118">
        <v>1</v>
      </c>
      <c r="BV39" s="229">
        <f>MAX(N39,AG39)</f>
        <v>2050</v>
      </c>
      <c r="BW39" t="str">
        <f t="shared" si="2"/>
        <v/>
      </c>
    </row>
    <row r="40" spans="1:88">
      <c r="A40" s="78">
        <v>200</v>
      </c>
      <c r="B40" s="371" t="s">
        <v>185</v>
      </c>
      <c r="C40" s="78" t="s">
        <v>666</v>
      </c>
      <c r="D40" s="78" t="s">
        <v>671</v>
      </c>
      <c r="E40" s="78" t="s">
        <v>640</v>
      </c>
      <c r="F40" s="78" t="s">
        <v>632</v>
      </c>
      <c r="G40" s="78"/>
      <c r="H40" s="78"/>
      <c r="I40" s="78" t="s">
        <v>632</v>
      </c>
      <c r="J40" s="78" t="s">
        <v>633</v>
      </c>
      <c r="K40" s="78"/>
      <c r="L40" s="78">
        <v>2030</v>
      </c>
      <c r="M40" s="78" t="s">
        <v>634</v>
      </c>
      <c r="N40" s="78"/>
      <c r="O40" s="79">
        <v>43101</v>
      </c>
      <c r="P40" s="78">
        <v>2018</v>
      </c>
      <c r="Q40" s="78" t="s">
        <v>635</v>
      </c>
      <c r="R40" s="78" t="s">
        <v>707</v>
      </c>
      <c r="S40" s="78" t="s">
        <v>637</v>
      </c>
      <c r="T40" s="203" t="s">
        <v>635</v>
      </c>
      <c r="U40" s="78">
        <v>2020</v>
      </c>
      <c r="V40" s="78">
        <v>2020</v>
      </c>
      <c r="W40" s="78"/>
      <c r="X40" s="78"/>
      <c r="Y40" s="78"/>
      <c r="Z40" s="78" t="s">
        <v>631</v>
      </c>
      <c r="AA40" s="78">
        <v>2024</v>
      </c>
      <c r="AB40" s="78" t="s">
        <v>631</v>
      </c>
      <c r="AC40" s="78" t="s">
        <v>645</v>
      </c>
      <c r="AD40" s="78" t="s">
        <v>749</v>
      </c>
      <c r="AE40" s="78" t="s">
        <v>750</v>
      </c>
      <c r="AF40" s="78" t="s">
        <v>645</v>
      </c>
      <c r="AG40" s="78">
        <v>2050</v>
      </c>
      <c r="AH40" s="78">
        <v>2021</v>
      </c>
      <c r="AI40" s="78"/>
      <c r="AJ40" s="78"/>
      <c r="AK40" s="78"/>
      <c r="AL40" s="106" t="s">
        <v>631</v>
      </c>
      <c r="AM40" s="78"/>
      <c r="AN40" s="78"/>
      <c r="AO40" s="78"/>
      <c r="AP40" s="110"/>
      <c r="AQ40" s="78">
        <v>1</v>
      </c>
      <c r="AR40" s="78"/>
      <c r="AS40" s="78"/>
      <c r="AT40" s="78">
        <v>1</v>
      </c>
      <c r="AU40" s="78">
        <v>1</v>
      </c>
      <c r="AV40" s="348" t="str">
        <f t="shared" si="0"/>
        <v/>
      </c>
      <c r="AW40" s="78"/>
      <c r="AX40" s="78"/>
      <c r="AY40" s="78">
        <v>1</v>
      </c>
      <c r="AZ40" s="352">
        <v>1</v>
      </c>
      <c r="BA40" s="78"/>
      <c r="BB40" s="78">
        <v>1</v>
      </c>
      <c r="BC40" s="78"/>
      <c r="BD40" s="78">
        <v>1</v>
      </c>
      <c r="BE40" s="78"/>
      <c r="BF40" s="78"/>
      <c r="BG40" s="78"/>
      <c r="BH40" s="78"/>
      <c r="BI40" s="78">
        <v>1</v>
      </c>
      <c r="BJ40" s="78">
        <v>1</v>
      </c>
      <c r="BK40" s="118">
        <v>1</v>
      </c>
      <c r="BL40" s="188">
        <v>1</v>
      </c>
      <c r="BN40" s="119">
        <f t="shared" si="1"/>
        <v>1</v>
      </c>
      <c r="BO40" s="78">
        <v>1</v>
      </c>
      <c r="BP40" s="78">
        <v>1</v>
      </c>
      <c r="BQ40" s="78">
        <v>1</v>
      </c>
      <c r="BR40" s="78"/>
      <c r="BS40" s="78"/>
      <c r="BT40" s="78">
        <v>1</v>
      </c>
      <c r="BU40" s="118">
        <v>1</v>
      </c>
      <c r="BV40" s="229">
        <f>MAX(N40,AG40)</f>
        <v>2050</v>
      </c>
      <c r="BW40" t="str">
        <f t="shared" si="2"/>
        <v/>
      </c>
    </row>
    <row r="41" spans="1:88">
      <c r="A41" s="78">
        <v>252</v>
      </c>
      <c r="B41" s="371" t="s">
        <v>341</v>
      </c>
      <c r="C41" s="78" t="s">
        <v>666</v>
      </c>
      <c r="D41" s="78" t="s">
        <v>751</v>
      </c>
      <c r="E41" s="78" t="s">
        <v>724</v>
      </c>
      <c r="F41" s="78" t="s">
        <v>632</v>
      </c>
      <c r="G41" s="78"/>
      <c r="H41" s="78"/>
      <c r="I41" s="78" t="s">
        <v>632</v>
      </c>
      <c r="J41" s="78"/>
      <c r="K41" s="78"/>
      <c r="L41" s="78"/>
      <c r="M41" s="78"/>
      <c r="N41" s="78"/>
      <c r="O41" s="80"/>
      <c r="P41" s="78"/>
      <c r="Q41" s="78" t="s">
        <v>635</v>
      </c>
      <c r="R41" s="78" t="s">
        <v>752</v>
      </c>
      <c r="S41" s="78" t="s">
        <v>753</v>
      </c>
      <c r="T41" s="203" t="s">
        <v>635</v>
      </c>
      <c r="U41" s="78">
        <v>2006</v>
      </c>
      <c r="V41" s="78">
        <v>2006</v>
      </c>
      <c r="W41" s="78" t="s">
        <v>635</v>
      </c>
      <c r="X41" s="78">
        <v>2019</v>
      </c>
      <c r="Y41" s="78">
        <v>2019</v>
      </c>
      <c r="Z41" s="78" t="s">
        <v>631</v>
      </c>
      <c r="AA41" s="78">
        <v>2024</v>
      </c>
      <c r="AB41" s="78" t="s">
        <v>631</v>
      </c>
      <c r="AC41" s="78" t="s">
        <v>687</v>
      </c>
      <c r="AD41" s="78" t="s">
        <v>754</v>
      </c>
      <c r="AE41" s="78" t="s">
        <v>755</v>
      </c>
      <c r="AF41" s="78" t="s">
        <v>687</v>
      </c>
      <c r="AG41" s="78">
        <v>2050</v>
      </c>
      <c r="AH41" s="78">
        <v>2021</v>
      </c>
      <c r="AI41" s="78"/>
      <c r="AJ41" s="78"/>
      <c r="AK41" s="78"/>
      <c r="AL41" s="106" t="s">
        <v>631</v>
      </c>
      <c r="AM41" s="78"/>
      <c r="AN41" s="78"/>
      <c r="AO41" s="78"/>
      <c r="AP41" s="110"/>
      <c r="AQ41" s="78">
        <v>1</v>
      </c>
      <c r="AR41" s="78"/>
      <c r="AS41" s="78"/>
      <c r="AT41" s="78">
        <v>1</v>
      </c>
      <c r="AU41" s="78">
        <v>1</v>
      </c>
      <c r="AV41" s="348" t="str">
        <f t="shared" si="0"/>
        <v/>
      </c>
      <c r="AW41" s="78"/>
      <c r="AX41" s="78"/>
      <c r="AY41" s="78">
        <v>1</v>
      </c>
      <c r="AZ41" s="352">
        <v>1</v>
      </c>
      <c r="BA41" s="78"/>
      <c r="BB41" s="78"/>
      <c r="BC41" s="78"/>
      <c r="BD41" s="78"/>
      <c r="BE41" s="78"/>
      <c r="BF41" s="78"/>
      <c r="BG41" s="78"/>
      <c r="BH41" s="78"/>
      <c r="BI41" s="78">
        <v>1</v>
      </c>
      <c r="BJ41" s="78">
        <v>1</v>
      </c>
      <c r="BK41" s="118">
        <v>1</v>
      </c>
      <c r="BL41" s="188">
        <v>1</v>
      </c>
      <c r="BN41" s="119">
        <f t="shared" si="1"/>
        <v>1</v>
      </c>
      <c r="BO41" s="78">
        <v>1</v>
      </c>
      <c r="BP41" s="78">
        <v>1</v>
      </c>
      <c r="BQ41" s="78">
        <v>1</v>
      </c>
      <c r="BR41" s="78"/>
      <c r="BS41" s="78"/>
      <c r="BT41" s="78">
        <v>1</v>
      </c>
      <c r="BU41" s="118">
        <v>1</v>
      </c>
      <c r="BV41" s="229">
        <f>MAX(N41,AG41)</f>
        <v>2050</v>
      </c>
      <c r="BW41" t="str">
        <f t="shared" si="2"/>
        <v/>
      </c>
    </row>
    <row r="42" spans="1:88">
      <c r="A42" s="78">
        <v>217</v>
      </c>
      <c r="B42" s="371" t="s">
        <v>278</v>
      </c>
      <c r="C42" s="78" t="s">
        <v>666</v>
      </c>
      <c r="D42" s="78" t="s">
        <v>751</v>
      </c>
      <c r="E42" s="78" t="s">
        <v>724</v>
      </c>
      <c r="F42" s="78" t="s">
        <v>632</v>
      </c>
      <c r="G42" s="78"/>
      <c r="H42" s="78"/>
      <c r="I42" s="78" t="s">
        <v>632</v>
      </c>
      <c r="J42" s="78" t="s">
        <v>633</v>
      </c>
      <c r="K42" s="78"/>
      <c r="L42" s="78">
        <v>2030</v>
      </c>
      <c r="M42" s="78" t="s">
        <v>643</v>
      </c>
      <c r="N42" s="78"/>
      <c r="O42" s="79">
        <v>44197</v>
      </c>
      <c r="P42" s="78">
        <v>2021</v>
      </c>
      <c r="Q42" s="78" t="s">
        <v>736</v>
      </c>
      <c r="R42" s="78" t="s">
        <v>756</v>
      </c>
      <c r="S42" s="78" t="s">
        <v>757</v>
      </c>
      <c r="T42" s="203" t="s">
        <v>635</v>
      </c>
      <c r="U42" s="78">
        <v>2030</v>
      </c>
      <c r="V42" s="78">
        <v>2023</v>
      </c>
      <c r="W42" s="78" t="s">
        <v>739</v>
      </c>
      <c r="X42" s="78">
        <v>2050</v>
      </c>
      <c r="Y42" s="78">
        <v>2023</v>
      </c>
      <c r="Z42" s="78" t="s">
        <v>631</v>
      </c>
      <c r="AA42" s="78">
        <v>2022</v>
      </c>
      <c r="AB42" s="78" t="s">
        <v>631</v>
      </c>
      <c r="AC42" s="78" t="s">
        <v>632</v>
      </c>
      <c r="AD42" s="78"/>
      <c r="AE42" s="78"/>
      <c r="AF42" s="78" t="s">
        <v>632</v>
      </c>
      <c r="AG42" s="78"/>
      <c r="AH42" s="78"/>
      <c r="AI42" s="78"/>
      <c r="AJ42" s="78"/>
      <c r="AK42" s="78"/>
      <c r="AL42" s="106"/>
      <c r="AM42" s="78"/>
      <c r="AN42" s="78"/>
      <c r="AO42" s="78" t="s">
        <v>631</v>
      </c>
      <c r="AP42" s="110" t="s">
        <v>632</v>
      </c>
      <c r="AQ42" s="78"/>
      <c r="AR42" s="78">
        <v>1</v>
      </c>
      <c r="AS42" s="78"/>
      <c r="AT42" s="78">
        <v>1</v>
      </c>
      <c r="AU42" s="78">
        <v>1</v>
      </c>
      <c r="AV42" s="348">
        <f t="shared" si="0"/>
        <v>1</v>
      </c>
      <c r="AW42" s="78"/>
      <c r="AX42" s="78"/>
      <c r="AY42" s="78"/>
      <c r="AZ42" s="352"/>
      <c r="BA42" s="78"/>
      <c r="BB42" s="78">
        <v>1</v>
      </c>
      <c r="BC42" s="78"/>
      <c r="BD42" s="78">
        <v>1</v>
      </c>
      <c r="BE42" s="78"/>
      <c r="BF42" s="78"/>
      <c r="BG42" s="78"/>
      <c r="BH42" s="78"/>
      <c r="BI42" s="78">
        <v>1</v>
      </c>
      <c r="BJ42" s="78">
        <v>1</v>
      </c>
      <c r="BK42" s="118">
        <v>1</v>
      </c>
      <c r="BL42" s="188">
        <v>1</v>
      </c>
      <c r="BN42" s="119">
        <f t="shared" si="1"/>
        <v>1</v>
      </c>
      <c r="BO42" s="78"/>
      <c r="BP42" s="78">
        <v>1</v>
      </c>
      <c r="BQ42" s="78">
        <v>1</v>
      </c>
      <c r="BR42" s="78"/>
      <c r="BS42" s="78"/>
      <c r="BT42" s="78"/>
      <c r="BU42" s="118"/>
      <c r="BW42" t="str">
        <f t="shared" si="2"/>
        <v/>
      </c>
    </row>
    <row r="43" spans="1:88">
      <c r="A43" s="78">
        <v>62</v>
      </c>
      <c r="B43" s="371" t="s">
        <v>103</v>
      </c>
      <c r="C43" s="78" t="s">
        <v>666</v>
      </c>
      <c r="D43" s="78" t="s">
        <v>671</v>
      </c>
      <c r="E43" s="78" t="s">
        <v>640</v>
      </c>
      <c r="F43" s="78" t="s">
        <v>632</v>
      </c>
      <c r="G43" s="78"/>
      <c r="H43" s="78"/>
      <c r="I43" s="78" t="s">
        <v>632</v>
      </c>
      <c r="J43" s="78"/>
      <c r="K43" s="78"/>
      <c r="L43" s="78"/>
      <c r="M43" s="78"/>
      <c r="N43" s="78"/>
      <c r="O43" s="80"/>
      <c r="P43" s="78"/>
      <c r="Q43" s="78" t="s">
        <v>635</v>
      </c>
      <c r="R43" s="78" t="s">
        <v>758</v>
      </c>
      <c r="S43" s="78" t="s">
        <v>637</v>
      </c>
      <c r="T43" s="203" t="s">
        <v>635</v>
      </c>
      <c r="U43" s="78">
        <v>2020</v>
      </c>
      <c r="V43" s="78">
        <v>2019</v>
      </c>
      <c r="W43" s="78"/>
      <c r="X43" s="78"/>
      <c r="Y43" s="78"/>
      <c r="Z43" s="78" t="s">
        <v>631</v>
      </c>
      <c r="AA43" s="78">
        <v>2022</v>
      </c>
      <c r="AB43" s="78" t="s">
        <v>631</v>
      </c>
      <c r="AC43" s="78" t="s">
        <v>736</v>
      </c>
      <c r="AD43" s="78" t="s">
        <v>759</v>
      </c>
      <c r="AE43" s="78" t="s">
        <v>647</v>
      </c>
      <c r="AF43" s="78" t="s">
        <v>635</v>
      </c>
      <c r="AG43" s="78">
        <v>2050</v>
      </c>
      <c r="AH43" s="78">
        <v>2021</v>
      </c>
      <c r="AI43" s="78" t="s">
        <v>710</v>
      </c>
      <c r="AJ43" s="78">
        <v>2050</v>
      </c>
      <c r="AK43" s="78">
        <v>2021</v>
      </c>
      <c r="AL43" s="106" t="s">
        <v>631</v>
      </c>
      <c r="AM43" s="78">
        <v>2023</v>
      </c>
      <c r="AN43" s="78" t="s">
        <v>631</v>
      </c>
      <c r="AO43" s="78"/>
      <c r="AP43" s="110"/>
      <c r="AQ43" s="78">
        <v>1</v>
      </c>
      <c r="AR43" s="78"/>
      <c r="AS43" s="78"/>
      <c r="AT43" s="78">
        <v>1</v>
      </c>
      <c r="AU43" s="78">
        <v>1</v>
      </c>
      <c r="AV43" s="348" t="str">
        <f t="shared" si="0"/>
        <v/>
      </c>
      <c r="AW43" s="78"/>
      <c r="AX43" s="78"/>
      <c r="AY43" s="78">
        <v>1</v>
      </c>
      <c r="AZ43" s="352">
        <v>1</v>
      </c>
      <c r="BA43" s="78"/>
      <c r="BB43" s="78"/>
      <c r="BC43" s="78"/>
      <c r="BD43" s="78"/>
      <c r="BE43" s="78"/>
      <c r="BF43" s="78"/>
      <c r="BG43" s="78"/>
      <c r="BH43" s="78"/>
      <c r="BI43" s="78">
        <v>1</v>
      </c>
      <c r="BJ43" s="78">
        <v>1</v>
      </c>
      <c r="BK43" s="118">
        <v>1</v>
      </c>
      <c r="BL43" s="188">
        <v>1</v>
      </c>
      <c r="BN43" s="119">
        <f t="shared" si="1"/>
        <v>1</v>
      </c>
      <c r="BO43" s="78">
        <v>1</v>
      </c>
      <c r="BP43" s="78">
        <v>1</v>
      </c>
      <c r="BQ43" s="78">
        <v>1</v>
      </c>
      <c r="BR43" s="78"/>
      <c r="BS43" s="78"/>
      <c r="BT43" s="78">
        <v>1</v>
      </c>
      <c r="BU43" s="118">
        <v>1</v>
      </c>
      <c r="BV43" s="229">
        <f>MAX(N43,AG43)</f>
        <v>2050</v>
      </c>
      <c r="BW43" t="str">
        <f t="shared" si="2"/>
        <v/>
      </c>
    </row>
    <row r="44" spans="1:88">
      <c r="A44" s="78">
        <v>38</v>
      </c>
      <c r="B44" s="371" t="s">
        <v>82</v>
      </c>
      <c r="C44" s="78" t="s">
        <v>666</v>
      </c>
      <c r="D44" s="78" t="s">
        <v>629</v>
      </c>
      <c r="E44" s="78" t="s">
        <v>630</v>
      </c>
      <c r="F44" s="78" t="s">
        <v>632</v>
      </c>
      <c r="G44" s="78"/>
      <c r="H44" s="78"/>
      <c r="I44" s="78" t="s">
        <v>632</v>
      </c>
      <c r="J44" s="78"/>
      <c r="K44" s="78"/>
      <c r="L44" s="78"/>
      <c r="M44" s="78"/>
      <c r="N44" s="78"/>
      <c r="O44" s="80"/>
      <c r="P44" s="78"/>
      <c r="Q44" s="78" t="s">
        <v>635</v>
      </c>
      <c r="R44" s="78" t="s">
        <v>698</v>
      </c>
      <c r="S44" s="78" t="s">
        <v>637</v>
      </c>
      <c r="T44" s="203" t="s">
        <v>635</v>
      </c>
      <c r="U44" s="78">
        <v>2020</v>
      </c>
      <c r="V44" s="78">
        <v>2016</v>
      </c>
      <c r="W44" s="78"/>
      <c r="X44" s="78"/>
      <c r="Y44" s="78"/>
      <c r="Z44" s="78" t="s">
        <v>631</v>
      </c>
      <c r="AA44" s="78">
        <v>2022</v>
      </c>
      <c r="AB44" s="78" t="s">
        <v>631</v>
      </c>
      <c r="AC44" s="78" t="s">
        <v>760</v>
      </c>
      <c r="AD44" s="78" t="s">
        <v>668</v>
      </c>
      <c r="AE44" s="78" t="s">
        <v>761</v>
      </c>
      <c r="AF44" s="78" t="s">
        <v>645</v>
      </c>
      <c r="AG44" s="78">
        <v>2030</v>
      </c>
      <c r="AH44" s="78">
        <v>2021</v>
      </c>
      <c r="AI44" s="78" t="s">
        <v>710</v>
      </c>
      <c r="AJ44" s="78">
        <v>2050</v>
      </c>
      <c r="AK44" s="78">
        <v>2021</v>
      </c>
      <c r="AL44" s="106" t="s">
        <v>674</v>
      </c>
      <c r="AM44" s="78"/>
      <c r="AN44" s="78"/>
      <c r="AO44" s="78"/>
      <c r="AP44" s="110"/>
      <c r="AQ44" s="78">
        <v>1</v>
      </c>
      <c r="AR44" s="78"/>
      <c r="AS44" s="78"/>
      <c r="AT44" s="78">
        <v>1</v>
      </c>
      <c r="AU44" s="78">
        <v>1</v>
      </c>
      <c r="AV44" s="348" t="str">
        <f t="shared" si="0"/>
        <v/>
      </c>
      <c r="AW44" s="78"/>
      <c r="AX44" s="78">
        <v>1</v>
      </c>
      <c r="AY44" s="78"/>
      <c r="AZ44" s="352">
        <v>1</v>
      </c>
      <c r="BA44" s="78"/>
      <c r="BB44" s="78"/>
      <c r="BC44" s="78"/>
      <c r="BD44" s="78"/>
      <c r="BE44" s="78"/>
      <c r="BF44" s="78"/>
      <c r="BG44" s="78"/>
      <c r="BH44" s="78"/>
      <c r="BI44" s="78">
        <v>1</v>
      </c>
      <c r="BJ44" s="78">
        <v>1</v>
      </c>
      <c r="BK44" s="118">
        <v>1</v>
      </c>
      <c r="BL44" s="188">
        <v>1</v>
      </c>
      <c r="BN44" s="119">
        <f t="shared" si="1"/>
        <v>1</v>
      </c>
      <c r="BO44" s="78">
        <v>1</v>
      </c>
      <c r="BP44" s="78">
        <v>1</v>
      </c>
      <c r="BQ44" s="78">
        <v>1</v>
      </c>
      <c r="BR44" s="78"/>
      <c r="BS44" s="78">
        <v>1</v>
      </c>
      <c r="BT44" s="78"/>
      <c r="BU44" s="118">
        <v>1</v>
      </c>
      <c r="BV44" s="229">
        <f>MAX(N44,AG44)</f>
        <v>2030</v>
      </c>
      <c r="BW44" t="str">
        <f t="shared" si="2"/>
        <v/>
      </c>
    </row>
    <row r="45" spans="1:88">
      <c r="A45" s="78">
        <v>37</v>
      </c>
      <c r="B45" s="371" t="s">
        <v>86</v>
      </c>
      <c r="C45" s="78" t="s">
        <v>666</v>
      </c>
      <c r="D45" s="78" t="s">
        <v>680</v>
      </c>
      <c r="E45" s="78" t="s">
        <v>677</v>
      </c>
      <c r="F45" s="78" t="s">
        <v>632</v>
      </c>
      <c r="G45" s="78"/>
      <c r="H45" s="78"/>
      <c r="I45" s="78" t="s">
        <v>632</v>
      </c>
      <c r="J45" s="78"/>
      <c r="K45" s="78"/>
      <c r="L45" s="78"/>
      <c r="M45" s="78"/>
      <c r="N45" s="78"/>
      <c r="O45" s="80"/>
      <c r="P45" s="78"/>
      <c r="Q45" s="78" t="s">
        <v>635</v>
      </c>
      <c r="R45" s="78" t="s">
        <v>698</v>
      </c>
      <c r="S45" s="78" t="s">
        <v>682</v>
      </c>
      <c r="T45" s="203" t="s">
        <v>635</v>
      </c>
      <c r="U45" s="78">
        <v>2030</v>
      </c>
      <c r="V45" s="78">
        <v>2021</v>
      </c>
      <c r="W45" s="78"/>
      <c r="X45" s="78"/>
      <c r="Y45" s="78"/>
      <c r="Z45" s="78" t="s">
        <v>674</v>
      </c>
      <c r="AA45" s="78">
        <v>2023</v>
      </c>
      <c r="AB45" s="78" t="s">
        <v>631</v>
      </c>
      <c r="AC45" s="78" t="s">
        <v>632</v>
      </c>
      <c r="AD45" s="78"/>
      <c r="AE45" s="78"/>
      <c r="AF45" s="78" t="s">
        <v>632</v>
      </c>
      <c r="AG45" s="78"/>
      <c r="AH45" s="78"/>
      <c r="AI45" s="78"/>
      <c r="AJ45" s="78"/>
      <c r="AK45" s="78"/>
      <c r="AL45" s="106"/>
      <c r="AM45" s="78"/>
      <c r="AN45" s="78"/>
      <c r="AO45" s="78" t="s">
        <v>632</v>
      </c>
      <c r="AP45" s="110" t="s">
        <v>632</v>
      </c>
      <c r="AQ45" s="78"/>
      <c r="AR45" s="78">
        <v>1</v>
      </c>
      <c r="AS45" s="78"/>
      <c r="AT45" s="78">
        <v>1</v>
      </c>
      <c r="AU45" s="78">
        <v>1</v>
      </c>
      <c r="AV45" s="348">
        <f t="shared" si="0"/>
        <v>1</v>
      </c>
      <c r="AW45" s="78"/>
      <c r="AX45" s="78"/>
      <c r="AY45" s="78"/>
      <c r="AZ45" s="352"/>
      <c r="BA45" s="78"/>
      <c r="BB45" s="78"/>
      <c r="BC45" s="78"/>
      <c r="BD45" s="78"/>
      <c r="BE45" s="78"/>
      <c r="BF45" s="78"/>
      <c r="BG45" s="78"/>
      <c r="BH45" s="78"/>
      <c r="BI45" s="78">
        <v>1</v>
      </c>
      <c r="BJ45" s="78">
        <v>1</v>
      </c>
      <c r="BK45" s="118">
        <v>1</v>
      </c>
      <c r="BN45" s="119">
        <f t="shared" si="1"/>
        <v>1</v>
      </c>
      <c r="BO45" s="78"/>
      <c r="BP45" s="78">
        <v>1</v>
      </c>
      <c r="BQ45" s="78">
        <v>1</v>
      </c>
      <c r="BR45" s="78"/>
      <c r="BS45" s="78"/>
      <c r="BT45" s="78"/>
      <c r="BU45" s="118"/>
      <c r="BW45" t="str">
        <f t="shared" si="2"/>
        <v/>
      </c>
    </row>
    <row r="46" spans="1:88">
      <c r="A46" s="78">
        <v>154</v>
      </c>
      <c r="B46" s="371" t="s">
        <v>216</v>
      </c>
      <c r="C46" s="78" t="s">
        <v>666</v>
      </c>
      <c r="D46" s="78" t="s">
        <v>680</v>
      </c>
      <c r="E46" s="78" t="s">
        <v>677</v>
      </c>
      <c r="F46" s="78" t="s">
        <v>632</v>
      </c>
      <c r="G46" s="78"/>
      <c r="H46" s="78"/>
      <c r="I46" s="78" t="s">
        <v>632</v>
      </c>
      <c r="J46" s="78"/>
      <c r="K46" s="78"/>
      <c r="L46" s="78"/>
      <c r="M46" s="78"/>
      <c r="N46" s="78"/>
      <c r="O46" s="80"/>
      <c r="P46" s="78"/>
      <c r="Q46" s="78" t="s">
        <v>681</v>
      </c>
      <c r="R46" s="78" t="s">
        <v>663</v>
      </c>
      <c r="S46" s="78" t="s">
        <v>637</v>
      </c>
      <c r="T46" s="78" t="s">
        <v>681</v>
      </c>
      <c r="U46" s="78">
        <v>2060</v>
      </c>
      <c r="V46" s="78">
        <v>2021</v>
      </c>
      <c r="W46" s="78"/>
      <c r="X46" s="78"/>
      <c r="Y46" s="78"/>
      <c r="Z46" s="78"/>
      <c r="AA46" s="78"/>
      <c r="AB46" s="78"/>
      <c r="AC46" s="78" t="s">
        <v>632</v>
      </c>
      <c r="AD46" s="78"/>
      <c r="AE46" s="78"/>
      <c r="AF46" s="78" t="s">
        <v>632</v>
      </c>
      <c r="AG46" s="78"/>
      <c r="AH46" s="78"/>
      <c r="AI46" s="78"/>
      <c r="AJ46" s="78"/>
      <c r="AK46" s="78"/>
      <c r="AL46" s="106"/>
      <c r="AM46" s="78"/>
      <c r="AN46" s="78"/>
      <c r="AO46" s="78"/>
      <c r="AP46" s="110"/>
      <c r="AQ46" s="78"/>
      <c r="AR46" s="78"/>
      <c r="AS46" s="78"/>
      <c r="AT46" s="78"/>
      <c r="AU46" s="78"/>
      <c r="AV46" s="348" t="str">
        <f t="shared" si="0"/>
        <v/>
      </c>
      <c r="AW46" s="78"/>
      <c r="AX46" s="78"/>
      <c r="AY46" s="78"/>
      <c r="AZ46" s="352"/>
      <c r="BA46" s="78"/>
      <c r="BB46" s="78"/>
      <c r="BC46" s="78"/>
      <c r="BD46" s="78"/>
      <c r="BE46" s="78"/>
      <c r="BF46" s="78"/>
      <c r="BG46" s="78"/>
      <c r="BH46" s="78"/>
      <c r="BI46" s="78"/>
      <c r="BJ46" s="78"/>
      <c r="BK46" s="118"/>
      <c r="BN46" s="119">
        <f t="shared" si="1"/>
        <v>0</v>
      </c>
      <c r="BO46" s="78"/>
      <c r="BP46" s="78"/>
      <c r="BQ46" s="78"/>
      <c r="BR46" s="78"/>
      <c r="BS46" s="78"/>
      <c r="BT46" s="78"/>
      <c r="BU46" s="118"/>
      <c r="BW46" t="str">
        <f t="shared" si="2"/>
        <v/>
      </c>
    </row>
    <row r="47" spans="1:88">
      <c r="A47" s="78">
        <v>294</v>
      </c>
      <c r="B47" s="371" t="s">
        <v>288</v>
      </c>
      <c r="C47" s="78" t="s">
        <v>666</v>
      </c>
      <c r="D47" s="78" t="s">
        <v>706</v>
      </c>
      <c r="E47" s="78" t="s">
        <v>630</v>
      </c>
      <c r="F47" s="78" t="s">
        <v>632</v>
      </c>
      <c r="G47" s="78"/>
      <c r="H47" s="78"/>
      <c r="I47" s="78" t="s">
        <v>632</v>
      </c>
      <c r="J47" s="78"/>
      <c r="K47" s="78"/>
      <c r="L47" s="78"/>
      <c r="M47" s="78"/>
      <c r="N47" s="78"/>
      <c r="O47" s="80"/>
      <c r="P47" s="78"/>
      <c r="Q47" s="78" t="s">
        <v>635</v>
      </c>
      <c r="R47" s="82" t="s">
        <v>636</v>
      </c>
      <c r="S47" s="82" t="s">
        <v>682</v>
      </c>
      <c r="T47" s="203" t="s">
        <v>635</v>
      </c>
      <c r="U47" s="78">
        <v>2010</v>
      </c>
      <c r="V47" s="78">
        <v>2010</v>
      </c>
      <c r="W47" s="78"/>
      <c r="X47" s="78"/>
      <c r="Y47" s="78"/>
      <c r="Z47" s="78" t="s">
        <v>631</v>
      </c>
      <c r="AA47" s="78">
        <v>2023</v>
      </c>
      <c r="AB47" s="78" t="s">
        <v>631</v>
      </c>
      <c r="AC47" s="78" t="s">
        <v>710</v>
      </c>
      <c r="AD47" s="78" t="s">
        <v>762</v>
      </c>
      <c r="AE47" s="78" t="s">
        <v>647</v>
      </c>
      <c r="AF47" s="78" t="s">
        <v>710</v>
      </c>
      <c r="AG47" s="78">
        <v>2050</v>
      </c>
      <c r="AH47" s="78">
        <v>2021</v>
      </c>
      <c r="AI47" s="78"/>
      <c r="AJ47" s="78"/>
      <c r="AK47" s="78"/>
      <c r="AL47" s="106" t="s">
        <v>631</v>
      </c>
      <c r="AM47" s="78">
        <v>2023</v>
      </c>
      <c r="AN47" s="78" t="s">
        <v>631</v>
      </c>
      <c r="AO47" s="78"/>
      <c r="AP47" s="110"/>
      <c r="AQ47" s="78">
        <v>1</v>
      </c>
      <c r="AR47" s="78"/>
      <c r="AS47" s="78"/>
      <c r="AT47" s="78">
        <v>1</v>
      </c>
      <c r="AU47" s="78">
        <v>1</v>
      </c>
      <c r="AV47" s="348" t="str">
        <f t="shared" si="0"/>
        <v/>
      </c>
      <c r="AW47" s="78"/>
      <c r="AX47" s="78"/>
      <c r="AY47" s="78">
        <v>1</v>
      </c>
      <c r="AZ47" s="352">
        <v>1</v>
      </c>
      <c r="BA47" s="78"/>
      <c r="BB47" s="78"/>
      <c r="BC47" s="78"/>
      <c r="BD47" s="78"/>
      <c r="BE47" s="78"/>
      <c r="BF47" s="78"/>
      <c r="BG47" s="78"/>
      <c r="BH47" s="78"/>
      <c r="BI47" s="78">
        <v>1</v>
      </c>
      <c r="BJ47" s="78">
        <v>1</v>
      </c>
      <c r="BK47" s="118">
        <v>1</v>
      </c>
      <c r="BL47" s="188">
        <v>1</v>
      </c>
      <c r="BN47" s="119">
        <f t="shared" si="1"/>
        <v>1</v>
      </c>
      <c r="BO47" s="78">
        <v>1</v>
      </c>
      <c r="BP47" s="78">
        <v>1</v>
      </c>
      <c r="BQ47" s="78">
        <v>1</v>
      </c>
      <c r="BR47" s="78"/>
      <c r="BS47" s="78"/>
      <c r="BT47" s="78">
        <v>1</v>
      </c>
      <c r="BU47" s="118">
        <v>1</v>
      </c>
      <c r="BV47" s="229">
        <f>MAX(N47,AG47)</f>
        <v>2050</v>
      </c>
      <c r="BW47" t="str">
        <f t="shared" si="2"/>
        <v/>
      </c>
    </row>
    <row r="48" spans="1:88">
      <c r="A48" s="78">
        <v>466</v>
      </c>
      <c r="B48" s="371" t="s">
        <v>763</v>
      </c>
      <c r="C48" s="78" t="s">
        <v>666</v>
      </c>
      <c r="D48" s="78" t="s">
        <v>629</v>
      </c>
      <c r="E48" s="78" t="s">
        <v>630</v>
      </c>
      <c r="F48" s="78" t="s">
        <v>632</v>
      </c>
      <c r="G48" s="78"/>
      <c r="H48" s="78"/>
      <c r="I48" s="78" t="s">
        <v>632</v>
      </c>
      <c r="J48" s="78"/>
      <c r="K48" s="78"/>
      <c r="L48" s="78"/>
      <c r="M48" s="78"/>
      <c r="N48" s="78"/>
      <c r="O48" s="80"/>
      <c r="P48" s="78"/>
      <c r="Q48" s="78" t="s">
        <v>635</v>
      </c>
      <c r="R48" s="78" t="s">
        <v>764</v>
      </c>
      <c r="S48" s="78" t="s">
        <v>765</v>
      </c>
      <c r="T48" s="203" t="s">
        <v>635</v>
      </c>
      <c r="U48" s="78">
        <v>2015</v>
      </c>
      <c r="V48" s="78">
        <v>2015</v>
      </c>
      <c r="W48" s="78"/>
      <c r="X48" s="78"/>
      <c r="Y48" s="78"/>
      <c r="Z48" s="78" t="s">
        <v>631</v>
      </c>
      <c r="AA48" s="78">
        <v>2023</v>
      </c>
      <c r="AB48" s="78" t="s">
        <v>631</v>
      </c>
      <c r="AC48" s="78" t="s">
        <v>632</v>
      </c>
      <c r="AD48" s="78"/>
      <c r="AE48" s="78"/>
      <c r="AF48" s="78" t="s">
        <v>632</v>
      </c>
      <c r="AG48" s="78"/>
      <c r="AH48" s="78"/>
      <c r="AI48" s="78"/>
      <c r="AJ48" s="78"/>
      <c r="AK48" s="78"/>
      <c r="AL48" s="106"/>
      <c r="AM48" s="78"/>
      <c r="AN48" s="78"/>
      <c r="AO48" s="78"/>
      <c r="AP48" s="110"/>
      <c r="AQ48" s="78">
        <v>1</v>
      </c>
      <c r="AR48" s="78"/>
      <c r="AS48" s="78"/>
      <c r="AT48" s="78">
        <v>1</v>
      </c>
      <c r="AU48" s="78">
        <v>1</v>
      </c>
      <c r="AV48" s="348">
        <f t="shared" si="0"/>
        <v>1</v>
      </c>
      <c r="AW48" s="78"/>
      <c r="AX48" s="78"/>
      <c r="AY48" s="78"/>
      <c r="AZ48" s="352"/>
      <c r="BA48" s="78"/>
      <c r="BB48" s="78"/>
      <c r="BC48" s="78"/>
      <c r="BD48" s="78"/>
      <c r="BE48" s="78"/>
      <c r="BF48" s="78"/>
      <c r="BG48" s="78"/>
      <c r="BH48" s="78"/>
      <c r="BI48" s="78">
        <v>1</v>
      </c>
      <c r="BJ48" s="78">
        <v>1</v>
      </c>
      <c r="BK48" s="118">
        <v>1</v>
      </c>
      <c r="BL48" s="188">
        <v>1</v>
      </c>
      <c r="BN48" s="119">
        <f t="shared" si="1"/>
        <v>1</v>
      </c>
      <c r="BO48" s="78">
        <v>1</v>
      </c>
      <c r="BP48" s="78">
        <v>1</v>
      </c>
      <c r="BQ48" s="78">
        <v>1</v>
      </c>
      <c r="BR48" s="78"/>
      <c r="BS48" s="78"/>
      <c r="BT48" s="78"/>
      <c r="BU48" s="118"/>
      <c r="BW48" t="str">
        <f t="shared" si="2"/>
        <v/>
      </c>
    </row>
    <row r="49" spans="1:75">
      <c r="A49" s="78">
        <v>281</v>
      </c>
      <c r="B49" s="371" t="s">
        <v>301</v>
      </c>
      <c r="C49" s="78" t="s">
        <v>666</v>
      </c>
      <c r="D49" s="78" t="s">
        <v>706</v>
      </c>
      <c r="E49" s="78" t="s">
        <v>630</v>
      </c>
      <c r="F49" s="78" t="s">
        <v>632</v>
      </c>
      <c r="G49" s="78"/>
      <c r="H49" s="78"/>
      <c r="I49" s="78" t="s">
        <v>632</v>
      </c>
      <c r="J49" s="78"/>
      <c r="K49" s="78"/>
      <c r="L49" s="78"/>
      <c r="M49" s="78"/>
      <c r="N49" s="78"/>
      <c r="O49" s="80"/>
      <c r="P49" s="78"/>
      <c r="Q49" s="78" t="s">
        <v>635</v>
      </c>
      <c r="R49" s="78" t="s">
        <v>766</v>
      </c>
      <c r="S49" s="78" t="s">
        <v>682</v>
      </c>
      <c r="T49" s="203" t="s">
        <v>635</v>
      </c>
      <c r="U49" s="78">
        <v>2030</v>
      </c>
      <c r="V49" s="78">
        <v>2022</v>
      </c>
      <c r="W49" s="78"/>
      <c r="X49" s="78"/>
      <c r="Y49" s="78"/>
      <c r="Z49" s="78" t="s">
        <v>631</v>
      </c>
      <c r="AA49" s="78">
        <v>2023</v>
      </c>
      <c r="AB49" s="78" t="s">
        <v>631</v>
      </c>
      <c r="AC49" s="78" t="s">
        <v>710</v>
      </c>
      <c r="AD49" s="78" t="s">
        <v>762</v>
      </c>
      <c r="AE49" s="78" t="s">
        <v>647</v>
      </c>
      <c r="AF49" s="78" t="s">
        <v>710</v>
      </c>
      <c r="AG49" s="78">
        <v>2050</v>
      </c>
      <c r="AH49" s="78">
        <v>2022</v>
      </c>
      <c r="AI49" s="78"/>
      <c r="AJ49" s="78"/>
      <c r="AK49" s="78"/>
      <c r="AL49" s="106" t="s">
        <v>648</v>
      </c>
      <c r="AM49" s="78">
        <v>2023</v>
      </c>
      <c r="AN49" s="78" t="s">
        <v>631</v>
      </c>
      <c r="AO49" s="78"/>
      <c r="AP49" s="110"/>
      <c r="AQ49" s="78"/>
      <c r="AR49" s="78">
        <v>1</v>
      </c>
      <c r="AS49" s="78"/>
      <c r="AT49" s="78">
        <v>1</v>
      </c>
      <c r="AU49" s="78">
        <v>1</v>
      </c>
      <c r="AV49" s="348" t="str">
        <f t="shared" si="0"/>
        <v/>
      </c>
      <c r="AW49" s="78"/>
      <c r="AX49" s="78"/>
      <c r="AY49" s="78">
        <v>1</v>
      </c>
      <c r="AZ49" s="352">
        <v>1</v>
      </c>
      <c r="BA49" s="78"/>
      <c r="BB49" s="78"/>
      <c r="BC49" s="78"/>
      <c r="BD49" s="78"/>
      <c r="BE49" s="78"/>
      <c r="BF49" s="78"/>
      <c r="BG49" s="78"/>
      <c r="BH49" s="78"/>
      <c r="BI49" s="78">
        <v>1</v>
      </c>
      <c r="BJ49" s="78">
        <v>1</v>
      </c>
      <c r="BK49" s="118">
        <v>1</v>
      </c>
      <c r="BL49" s="188">
        <v>1</v>
      </c>
      <c r="BN49" s="119">
        <f t="shared" si="1"/>
        <v>1</v>
      </c>
      <c r="BO49" s="78"/>
      <c r="BP49" s="78">
        <v>1</v>
      </c>
      <c r="BQ49" s="78">
        <v>1</v>
      </c>
      <c r="BR49" s="78"/>
      <c r="BS49" s="78"/>
      <c r="BT49" s="78">
        <v>1</v>
      </c>
      <c r="BU49" s="118">
        <v>1</v>
      </c>
      <c r="BV49" s="229">
        <f>MAX(N49,AG49)</f>
        <v>2050</v>
      </c>
      <c r="BW49" t="str">
        <f t="shared" si="2"/>
        <v/>
      </c>
    </row>
    <row r="50" spans="1:75">
      <c r="A50" s="78">
        <v>212</v>
      </c>
      <c r="B50" s="371" t="s">
        <v>233</v>
      </c>
      <c r="C50" s="78" t="s">
        <v>666</v>
      </c>
      <c r="D50" s="78" t="s">
        <v>740</v>
      </c>
      <c r="E50" s="78" t="s">
        <v>640</v>
      </c>
      <c r="F50" s="78" t="s">
        <v>631</v>
      </c>
      <c r="G50" s="78">
        <v>2019</v>
      </c>
      <c r="H50" s="78">
        <v>2025</v>
      </c>
      <c r="I50" s="78" t="s">
        <v>632</v>
      </c>
      <c r="J50" s="78"/>
      <c r="K50" s="78"/>
      <c r="L50" s="78"/>
      <c r="M50" s="78"/>
      <c r="N50" s="78"/>
      <c r="O50" s="80"/>
      <c r="P50" s="78"/>
      <c r="Q50" s="78" t="s">
        <v>632</v>
      </c>
      <c r="R50" s="78"/>
      <c r="S50" s="78"/>
      <c r="T50" s="78" t="s">
        <v>632</v>
      </c>
      <c r="U50" s="78"/>
      <c r="V50" s="78"/>
      <c r="W50" s="78"/>
      <c r="X50" s="78"/>
      <c r="Y50" s="78"/>
      <c r="Z50" s="78"/>
      <c r="AA50" s="78"/>
      <c r="AB50" s="78"/>
      <c r="AC50" s="78" t="s">
        <v>645</v>
      </c>
      <c r="AD50" s="78" t="s">
        <v>767</v>
      </c>
      <c r="AE50" s="78" t="s">
        <v>664</v>
      </c>
      <c r="AF50" s="78" t="s">
        <v>645</v>
      </c>
      <c r="AG50" s="78">
        <v>2050</v>
      </c>
      <c r="AH50" s="78">
        <v>2020</v>
      </c>
      <c r="AI50" s="78"/>
      <c r="AJ50" s="78"/>
      <c r="AK50" s="78"/>
      <c r="AL50" s="106" t="s">
        <v>674</v>
      </c>
      <c r="AM50" s="78"/>
      <c r="AN50" s="78"/>
      <c r="AO50" s="78"/>
      <c r="AP50" s="110"/>
      <c r="AQ50" s="78"/>
      <c r="AR50" s="78"/>
      <c r="AS50" s="78"/>
      <c r="AT50" s="78"/>
      <c r="AU50" s="78"/>
      <c r="AV50" s="348" t="str">
        <f t="shared" si="0"/>
        <v/>
      </c>
      <c r="AW50" s="78"/>
      <c r="AX50" s="78"/>
      <c r="AY50" s="78">
        <v>1</v>
      </c>
      <c r="AZ50" s="352">
        <v>1</v>
      </c>
      <c r="BA50" s="78"/>
      <c r="BB50" s="78"/>
      <c r="BC50" s="78"/>
      <c r="BD50" s="78"/>
      <c r="BE50" s="78"/>
      <c r="BF50" s="78">
        <v>1</v>
      </c>
      <c r="BG50" s="78"/>
      <c r="BH50" s="78">
        <v>1</v>
      </c>
      <c r="BI50" s="78">
        <v>1</v>
      </c>
      <c r="BJ50" s="78"/>
      <c r="BK50" s="118">
        <v>1</v>
      </c>
      <c r="BN50" s="119">
        <f t="shared" si="1"/>
        <v>1</v>
      </c>
      <c r="BO50" s="78"/>
      <c r="BP50" s="78">
        <v>1</v>
      </c>
      <c r="BQ50" s="78">
        <v>1</v>
      </c>
      <c r="BR50" s="78"/>
      <c r="BS50" s="78"/>
      <c r="BT50" s="78">
        <v>1</v>
      </c>
      <c r="BU50" s="118">
        <v>1</v>
      </c>
      <c r="BV50" s="229">
        <f>MAX(N50,AG50)</f>
        <v>2050</v>
      </c>
      <c r="BW50" t="str">
        <f t="shared" si="2"/>
        <v/>
      </c>
    </row>
    <row r="51" spans="1:75">
      <c r="A51" s="78">
        <v>172</v>
      </c>
      <c r="B51" s="371" t="s">
        <v>238</v>
      </c>
      <c r="C51" s="78" t="s">
        <v>628</v>
      </c>
      <c r="D51" s="78" t="s">
        <v>709</v>
      </c>
      <c r="E51" s="78" t="s">
        <v>640</v>
      </c>
      <c r="F51" s="78" t="s">
        <v>632</v>
      </c>
      <c r="G51" s="78"/>
      <c r="H51" s="78"/>
      <c r="I51" s="78" t="s">
        <v>632</v>
      </c>
      <c r="J51" s="78"/>
      <c r="K51" s="78"/>
      <c r="L51" s="78"/>
      <c r="M51" s="78"/>
      <c r="N51" s="78"/>
      <c r="O51" s="80"/>
      <c r="P51" s="78"/>
      <c r="Q51" s="78" t="s">
        <v>632</v>
      </c>
      <c r="R51" s="78"/>
      <c r="S51" s="78"/>
      <c r="T51" s="78" t="s">
        <v>632</v>
      </c>
      <c r="U51" s="78"/>
      <c r="V51" s="78"/>
      <c r="W51" s="78"/>
      <c r="X51" s="78"/>
      <c r="Y51" s="78"/>
      <c r="Z51" s="78"/>
      <c r="AA51" s="78"/>
      <c r="AB51" s="78"/>
      <c r="AC51" s="78" t="s">
        <v>635</v>
      </c>
      <c r="AD51" s="78" t="s">
        <v>768</v>
      </c>
      <c r="AE51" s="78" t="s">
        <v>769</v>
      </c>
      <c r="AF51" s="78" t="s">
        <v>635</v>
      </c>
      <c r="AG51" s="78">
        <v>2050</v>
      </c>
      <c r="AH51" s="78">
        <v>2021</v>
      </c>
      <c r="AI51" s="78"/>
      <c r="AJ51" s="78"/>
      <c r="AK51" s="78"/>
      <c r="AL51" s="106" t="s">
        <v>631</v>
      </c>
      <c r="AM51" s="78">
        <v>2023</v>
      </c>
      <c r="AN51" s="78" t="s">
        <v>631</v>
      </c>
      <c r="AO51" s="78"/>
      <c r="AP51" s="110"/>
      <c r="AQ51" s="78"/>
      <c r="AR51" s="78"/>
      <c r="AS51" s="78"/>
      <c r="AT51" s="78"/>
      <c r="AU51" s="78"/>
      <c r="AV51" s="348" t="str">
        <f t="shared" si="0"/>
        <v/>
      </c>
      <c r="AW51" s="78"/>
      <c r="AX51" s="78"/>
      <c r="AY51" s="78">
        <v>1</v>
      </c>
      <c r="AZ51" s="352">
        <v>1</v>
      </c>
      <c r="BA51" s="78"/>
      <c r="BB51" s="78"/>
      <c r="BC51" s="78"/>
      <c r="BD51" s="78"/>
      <c r="BE51" s="78"/>
      <c r="BF51" s="78"/>
      <c r="BG51" s="78"/>
      <c r="BH51" s="78"/>
      <c r="BI51" s="78">
        <v>1</v>
      </c>
      <c r="BJ51" s="78"/>
      <c r="BK51" s="118">
        <v>1</v>
      </c>
      <c r="BL51" s="188">
        <v>1</v>
      </c>
      <c r="BN51" s="119">
        <f t="shared" si="1"/>
        <v>1</v>
      </c>
      <c r="BO51" s="78"/>
      <c r="BP51" s="78"/>
      <c r="BQ51" s="78">
        <v>1</v>
      </c>
      <c r="BR51" s="78"/>
      <c r="BS51" s="78"/>
      <c r="BT51" s="78"/>
      <c r="BU51" s="118"/>
      <c r="BV51" s="229">
        <f>MAX(N51,AG51)</f>
        <v>2050</v>
      </c>
      <c r="BW51" t="str">
        <f t="shared" si="2"/>
        <v/>
      </c>
    </row>
    <row r="52" spans="1:75">
      <c r="A52" s="78">
        <v>286</v>
      </c>
      <c r="B52" s="371" t="s">
        <v>349</v>
      </c>
      <c r="C52" s="78" t="s">
        <v>654</v>
      </c>
      <c r="D52" s="78" t="s">
        <v>709</v>
      </c>
      <c r="E52" s="78" t="s">
        <v>640</v>
      </c>
      <c r="F52" s="78" t="s">
        <v>632</v>
      </c>
      <c r="G52" s="78"/>
      <c r="H52" s="78"/>
      <c r="I52" s="78" t="s">
        <v>631</v>
      </c>
      <c r="J52" s="78" t="s">
        <v>641</v>
      </c>
      <c r="K52" s="78" t="s">
        <v>662</v>
      </c>
      <c r="L52" s="78">
        <v>2029</v>
      </c>
      <c r="M52" s="78" t="s">
        <v>643</v>
      </c>
      <c r="N52" s="78"/>
      <c r="O52" s="79">
        <v>44044</v>
      </c>
      <c r="P52" s="78">
        <v>2020</v>
      </c>
      <c r="Q52" s="78" t="s">
        <v>635</v>
      </c>
      <c r="R52" s="78" t="s">
        <v>636</v>
      </c>
      <c r="S52" s="81" t="s">
        <v>673</v>
      </c>
      <c r="T52" s="203" t="s">
        <v>635</v>
      </c>
      <c r="U52" s="78">
        <v>2030</v>
      </c>
      <c r="V52" s="78">
        <v>2019</v>
      </c>
      <c r="W52" s="78"/>
      <c r="X52" s="78"/>
      <c r="Y52" s="78"/>
      <c r="Z52" s="78" t="s">
        <v>631</v>
      </c>
      <c r="AA52" s="78">
        <v>2023</v>
      </c>
      <c r="AB52" s="78" t="s">
        <v>631</v>
      </c>
      <c r="AC52" s="78" t="s">
        <v>645</v>
      </c>
      <c r="AD52" s="78" t="s">
        <v>770</v>
      </c>
      <c r="AE52" s="78" t="s">
        <v>647</v>
      </c>
      <c r="AF52" s="78" t="s">
        <v>645</v>
      </c>
      <c r="AG52" s="78">
        <v>2050</v>
      </c>
      <c r="AH52" s="78">
        <v>2023</v>
      </c>
      <c r="AI52" s="78"/>
      <c r="AJ52" s="78"/>
      <c r="AK52" s="78"/>
      <c r="AL52" s="106" t="s">
        <v>631</v>
      </c>
      <c r="AM52" s="78"/>
      <c r="AN52" s="78"/>
      <c r="AO52" s="78"/>
      <c r="AP52" s="110"/>
      <c r="AQ52" s="78"/>
      <c r="AR52" s="78">
        <v>1</v>
      </c>
      <c r="AS52" s="78"/>
      <c r="AT52" s="78">
        <v>1</v>
      </c>
      <c r="AU52" s="78">
        <v>1</v>
      </c>
      <c r="AV52" s="348" t="str">
        <f t="shared" si="0"/>
        <v/>
      </c>
      <c r="AW52" s="78"/>
      <c r="AX52" s="78"/>
      <c r="AY52" s="78">
        <v>1</v>
      </c>
      <c r="AZ52" s="352">
        <v>1</v>
      </c>
      <c r="BA52" s="78"/>
      <c r="BB52" s="78">
        <v>1</v>
      </c>
      <c r="BC52" s="78"/>
      <c r="BD52" s="78">
        <v>1</v>
      </c>
      <c r="BE52" s="78"/>
      <c r="BF52" s="78"/>
      <c r="BG52" s="78"/>
      <c r="BH52" s="78"/>
      <c r="BI52" s="78">
        <v>1</v>
      </c>
      <c r="BJ52" s="78">
        <v>1</v>
      </c>
      <c r="BK52" s="118">
        <v>1</v>
      </c>
      <c r="BL52" s="188">
        <v>1</v>
      </c>
      <c r="BN52" s="119">
        <f t="shared" si="1"/>
        <v>1</v>
      </c>
      <c r="BO52" s="78"/>
      <c r="BP52" s="78">
        <v>1</v>
      </c>
      <c r="BQ52" s="78">
        <v>1</v>
      </c>
      <c r="BR52" s="78"/>
      <c r="BS52" s="78"/>
      <c r="BT52" s="78">
        <v>1</v>
      </c>
      <c r="BU52" s="118">
        <v>1</v>
      </c>
      <c r="BV52" s="229">
        <f>MAX(N52,AG52)</f>
        <v>2050</v>
      </c>
      <c r="BW52">
        <f t="shared" si="2"/>
        <v>1</v>
      </c>
    </row>
    <row r="53" spans="1:75">
      <c r="A53" s="78">
        <v>192</v>
      </c>
      <c r="B53" s="371" t="s">
        <v>249</v>
      </c>
      <c r="C53" s="78" t="s">
        <v>669</v>
      </c>
      <c r="D53" s="78" t="s">
        <v>680</v>
      </c>
      <c r="E53" s="78" t="s">
        <v>677</v>
      </c>
      <c r="F53" s="78" t="s">
        <v>632</v>
      </c>
      <c r="G53" s="78"/>
      <c r="H53" s="78"/>
      <c r="I53" s="78" t="s">
        <v>632</v>
      </c>
      <c r="J53" s="78"/>
      <c r="K53" s="78"/>
      <c r="L53" s="78"/>
      <c r="M53" s="78"/>
      <c r="N53" s="78"/>
      <c r="O53" s="80"/>
      <c r="P53" s="78"/>
      <c r="Q53" s="78" t="s">
        <v>632</v>
      </c>
      <c r="R53" s="78"/>
      <c r="S53" s="78"/>
      <c r="T53" s="78" t="s">
        <v>632</v>
      </c>
      <c r="U53" s="78"/>
      <c r="V53" s="78"/>
      <c r="W53" s="78"/>
      <c r="X53" s="78"/>
      <c r="Y53" s="78"/>
      <c r="Z53" s="78"/>
      <c r="AA53" s="78"/>
      <c r="AB53" s="78"/>
      <c r="AC53" s="78" t="s">
        <v>632</v>
      </c>
      <c r="AD53" s="78"/>
      <c r="AE53" s="78"/>
      <c r="AF53" s="78" t="s">
        <v>632</v>
      </c>
      <c r="AG53" s="78"/>
      <c r="AH53" s="78"/>
      <c r="AI53" s="78"/>
      <c r="AJ53" s="78"/>
      <c r="AK53" s="78"/>
      <c r="AL53" s="106"/>
      <c r="AM53" s="78"/>
      <c r="AN53" s="78"/>
      <c r="AO53" s="78"/>
      <c r="AP53" s="110"/>
      <c r="AQ53" s="78"/>
      <c r="AR53" s="78"/>
      <c r="AS53" s="78"/>
      <c r="AT53" s="78"/>
      <c r="AU53" s="78"/>
      <c r="AV53" s="348" t="str">
        <f t="shared" si="0"/>
        <v/>
      </c>
      <c r="AW53" s="78"/>
      <c r="AX53" s="78"/>
      <c r="AY53" s="78"/>
      <c r="AZ53" s="352"/>
      <c r="BA53" s="78"/>
      <c r="BB53" s="78"/>
      <c r="BC53" s="78"/>
      <c r="BD53" s="78"/>
      <c r="BE53" s="78"/>
      <c r="BF53" s="78"/>
      <c r="BG53" s="78"/>
      <c r="BH53" s="78"/>
      <c r="BI53" s="78"/>
      <c r="BJ53" s="78"/>
      <c r="BK53" s="118"/>
      <c r="BN53" s="119">
        <f t="shared" si="1"/>
        <v>0</v>
      </c>
      <c r="BO53" s="78"/>
      <c r="BP53" s="78"/>
      <c r="BQ53" s="78"/>
      <c r="BR53" s="78"/>
      <c r="BS53" s="78"/>
      <c r="BT53" s="78"/>
      <c r="BU53" s="118"/>
      <c r="BW53" t="str">
        <f t="shared" si="2"/>
        <v/>
      </c>
    </row>
    <row r="54" spans="1:75">
      <c r="A54" s="78">
        <v>458</v>
      </c>
      <c r="B54" s="371" t="s">
        <v>519</v>
      </c>
      <c r="C54" s="78" t="s">
        <v>703</v>
      </c>
      <c r="D54" s="78" t="s">
        <v>680</v>
      </c>
      <c r="E54" s="78" t="s">
        <v>677</v>
      </c>
      <c r="F54" s="78" t="s">
        <v>632</v>
      </c>
      <c r="G54" s="78"/>
      <c r="H54" s="78"/>
      <c r="I54" s="78" t="s">
        <v>632</v>
      </c>
      <c r="J54" s="78"/>
      <c r="K54" s="78"/>
      <c r="L54" s="78"/>
      <c r="M54" s="78"/>
      <c r="N54" s="78"/>
      <c r="O54" s="80"/>
      <c r="P54" s="78"/>
      <c r="Q54" s="78" t="s">
        <v>632</v>
      </c>
      <c r="R54" s="78"/>
      <c r="S54" s="78"/>
      <c r="T54" s="78" t="s">
        <v>632</v>
      </c>
      <c r="U54" s="78"/>
      <c r="V54" s="78"/>
      <c r="W54" s="78"/>
      <c r="X54" s="78"/>
      <c r="Y54" s="78"/>
      <c r="Z54" s="78"/>
      <c r="AA54" s="78"/>
      <c r="AB54" s="78"/>
      <c r="AC54" s="78" t="s">
        <v>632</v>
      </c>
      <c r="AD54" s="78"/>
      <c r="AE54" s="78"/>
      <c r="AF54" s="78" t="s">
        <v>632</v>
      </c>
      <c r="AG54" s="78"/>
      <c r="AH54" s="78"/>
      <c r="AI54" s="78"/>
      <c r="AJ54" s="78"/>
      <c r="AK54" s="78"/>
      <c r="AL54" s="106"/>
      <c r="AM54" s="78"/>
      <c r="AN54" s="78"/>
      <c r="AO54" s="78"/>
      <c r="AP54" s="110"/>
      <c r="AQ54" s="78"/>
      <c r="AR54" s="78"/>
      <c r="AS54" s="78"/>
      <c r="AT54" s="78"/>
      <c r="AU54" s="78"/>
      <c r="AV54" s="348" t="str">
        <f t="shared" si="0"/>
        <v/>
      </c>
      <c r="AW54" s="78"/>
      <c r="AX54" s="78"/>
      <c r="AY54" s="78"/>
      <c r="AZ54" s="352"/>
      <c r="BA54" s="78"/>
      <c r="BB54" s="78"/>
      <c r="BC54" s="78"/>
      <c r="BD54" s="78"/>
      <c r="BE54" s="78"/>
      <c r="BF54" s="78"/>
      <c r="BG54" s="78"/>
      <c r="BH54" s="78"/>
      <c r="BI54" s="78"/>
      <c r="BJ54" s="78"/>
      <c r="BK54" s="118"/>
      <c r="BN54" s="119">
        <f t="shared" si="1"/>
        <v>0</v>
      </c>
      <c r="BO54" s="78"/>
      <c r="BP54" s="78"/>
      <c r="BQ54" s="78"/>
      <c r="BR54" s="78"/>
      <c r="BS54" s="78"/>
      <c r="BT54" s="78"/>
      <c r="BU54" s="118"/>
      <c r="BW54" t="str">
        <f t="shared" si="2"/>
        <v/>
      </c>
    </row>
    <row r="55" spans="1:75">
      <c r="A55" s="78">
        <v>9</v>
      </c>
      <c r="B55" s="371" t="s">
        <v>58</v>
      </c>
      <c r="C55" s="78" t="s">
        <v>666</v>
      </c>
      <c r="D55" s="78" t="s">
        <v>629</v>
      </c>
      <c r="E55" s="78" t="s">
        <v>630</v>
      </c>
      <c r="F55" s="78" t="s">
        <v>632</v>
      </c>
      <c r="G55" s="78"/>
      <c r="H55" s="78"/>
      <c r="I55" s="78" t="s">
        <v>632</v>
      </c>
      <c r="J55" s="78"/>
      <c r="K55" s="78"/>
      <c r="L55" s="78"/>
      <c r="M55" s="78"/>
      <c r="N55" s="78"/>
      <c r="O55" s="80"/>
      <c r="P55" s="78"/>
      <c r="Q55" s="78" t="s">
        <v>632</v>
      </c>
      <c r="R55" s="78"/>
      <c r="S55" s="78"/>
      <c r="T55" s="78" t="s">
        <v>632</v>
      </c>
      <c r="U55" s="78"/>
      <c r="V55" s="78"/>
      <c r="W55" s="78"/>
      <c r="X55" s="78"/>
      <c r="Y55" s="78"/>
      <c r="Z55" s="78"/>
      <c r="AA55" s="78"/>
      <c r="AB55" s="78"/>
      <c r="AC55" s="78" t="s">
        <v>632</v>
      </c>
      <c r="AD55" s="78"/>
      <c r="AE55" s="78"/>
      <c r="AF55" s="78" t="s">
        <v>632</v>
      </c>
      <c r="AG55" s="78"/>
      <c r="AH55" s="78"/>
      <c r="AI55" s="78"/>
      <c r="AJ55" s="78"/>
      <c r="AK55" s="78"/>
      <c r="AL55" s="106"/>
      <c r="AM55" s="78"/>
      <c r="AN55" s="78"/>
      <c r="AO55" s="78"/>
      <c r="AP55" s="110"/>
      <c r="AQ55" s="78"/>
      <c r="AR55" s="78"/>
      <c r="AS55" s="78"/>
      <c r="AT55" s="78"/>
      <c r="AU55" s="78"/>
      <c r="AV55" s="348" t="str">
        <f t="shared" si="0"/>
        <v/>
      </c>
      <c r="AW55" s="78"/>
      <c r="AX55" s="78"/>
      <c r="AY55" s="78"/>
      <c r="AZ55" s="352"/>
      <c r="BA55" s="78"/>
      <c r="BB55" s="78"/>
      <c r="BC55" s="78"/>
      <c r="BD55" s="78"/>
      <c r="BE55" s="78"/>
      <c r="BF55" s="78"/>
      <c r="BG55" s="78"/>
      <c r="BH55" s="78"/>
      <c r="BI55" s="78"/>
      <c r="BJ55" s="78"/>
      <c r="BK55" s="118"/>
      <c r="BN55" s="119">
        <f t="shared" si="1"/>
        <v>0</v>
      </c>
      <c r="BO55" s="78"/>
      <c r="BP55" s="78"/>
      <c r="BQ55" s="78"/>
      <c r="BR55" s="78"/>
      <c r="BS55" s="78"/>
      <c r="BT55" s="78"/>
      <c r="BU55" s="118"/>
      <c r="BW55" t="str">
        <f t="shared" si="2"/>
        <v/>
      </c>
    </row>
    <row r="56" spans="1:75">
      <c r="A56" s="78">
        <v>352</v>
      </c>
      <c r="B56" s="371" t="s">
        <v>424</v>
      </c>
      <c r="C56" s="78" t="s">
        <v>675</v>
      </c>
      <c r="D56" s="78" t="s">
        <v>629</v>
      </c>
      <c r="E56" s="78" t="s">
        <v>630</v>
      </c>
      <c r="F56" s="78" t="s">
        <v>632</v>
      </c>
      <c r="G56" s="78"/>
      <c r="H56" s="78"/>
      <c r="I56" s="78" t="s">
        <v>631</v>
      </c>
      <c r="J56" s="78" t="s">
        <v>641</v>
      </c>
      <c r="K56" s="78" t="s">
        <v>662</v>
      </c>
      <c r="L56" s="78">
        <v>2030</v>
      </c>
      <c r="M56" s="78" t="s">
        <v>634</v>
      </c>
      <c r="N56" s="78"/>
      <c r="O56" s="79">
        <v>43647</v>
      </c>
      <c r="P56" s="78">
        <v>2019</v>
      </c>
      <c r="Q56" s="78" t="s">
        <v>635</v>
      </c>
      <c r="R56" s="78" t="s">
        <v>771</v>
      </c>
      <c r="S56" s="78" t="s">
        <v>682</v>
      </c>
      <c r="T56" s="203" t="s">
        <v>635</v>
      </c>
      <c r="U56" s="78">
        <v>2040</v>
      </c>
      <c r="V56" s="78">
        <v>2019</v>
      </c>
      <c r="W56" s="78"/>
      <c r="X56" s="78"/>
      <c r="Y56" s="78"/>
      <c r="Z56" s="78" t="s">
        <v>631</v>
      </c>
      <c r="AA56" s="78"/>
      <c r="AB56" s="78" t="s">
        <v>631</v>
      </c>
      <c r="AC56" s="78" t="s">
        <v>635</v>
      </c>
      <c r="AD56" s="78" t="s">
        <v>772</v>
      </c>
      <c r="AE56" s="78" t="s">
        <v>773</v>
      </c>
      <c r="AF56" s="78" t="s">
        <v>635</v>
      </c>
      <c r="AG56" s="78">
        <v>2040</v>
      </c>
      <c r="AH56" s="78">
        <v>2020</v>
      </c>
      <c r="AI56" s="78"/>
      <c r="AJ56" s="78"/>
      <c r="AK56" s="78"/>
      <c r="AL56" s="106" t="s">
        <v>631</v>
      </c>
      <c r="AM56" s="78"/>
      <c r="AN56" s="78"/>
      <c r="AO56" s="78"/>
      <c r="AP56" s="110"/>
      <c r="AQ56" s="78"/>
      <c r="AR56" s="78"/>
      <c r="AS56" s="78">
        <v>1</v>
      </c>
      <c r="AT56" s="78">
        <v>1</v>
      </c>
      <c r="AU56" s="78">
        <v>1</v>
      </c>
      <c r="AV56" s="348" t="str">
        <f t="shared" si="0"/>
        <v/>
      </c>
      <c r="AW56" s="78"/>
      <c r="AX56" s="78"/>
      <c r="AY56" s="78">
        <v>1</v>
      </c>
      <c r="AZ56" s="352">
        <v>1</v>
      </c>
      <c r="BA56" s="78"/>
      <c r="BB56" s="78">
        <v>1</v>
      </c>
      <c r="BC56" s="78"/>
      <c r="BD56" s="78">
        <v>1</v>
      </c>
      <c r="BE56" s="78"/>
      <c r="BF56" s="78"/>
      <c r="BG56" s="78"/>
      <c r="BH56" s="78"/>
      <c r="BI56" s="78">
        <v>1</v>
      </c>
      <c r="BJ56" s="78"/>
      <c r="BK56" s="118">
        <v>1</v>
      </c>
      <c r="BL56" s="188">
        <v>1</v>
      </c>
      <c r="BN56" s="119">
        <f t="shared" si="1"/>
        <v>1</v>
      </c>
      <c r="BO56" s="78"/>
      <c r="BP56" s="78">
        <v>1</v>
      </c>
      <c r="BQ56" s="78">
        <v>1</v>
      </c>
      <c r="BR56" s="78"/>
      <c r="BS56" s="78"/>
      <c r="BT56" s="78"/>
      <c r="BU56" s="118"/>
      <c r="BV56" s="229">
        <f>MAX(N56,AG56)</f>
        <v>2040</v>
      </c>
      <c r="BW56">
        <f t="shared" si="2"/>
        <v>1</v>
      </c>
    </row>
    <row r="57" spans="1:75">
      <c r="A57" s="78">
        <v>258</v>
      </c>
      <c r="B57" s="371" t="s">
        <v>333</v>
      </c>
      <c r="C57" s="78" t="s">
        <v>705</v>
      </c>
      <c r="D57" s="78" t="s">
        <v>774</v>
      </c>
      <c r="E57" s="78" t="s">
        <v>677</v>
      </c>
      <c r="F57" s="78" t="s">
        <v>632</v>
      </c>
      <c r="G57" s="78"/>
      <c r="H57" s="78"/>
      <c r="I57" s="78" t="s">
        <v>632</v>
      </c>
      <c r="J57" s="78"/>
      <c r="K57" s="78"/>
      <c r="L57" s="78"/>
      <c r="M57" s="78"/>
      <c r="N57" s="78"/>
      <c r="O57" s="80"/>
      <c r="P57" s="78"/>
      <c r="Q57" s="78" t="s">
        <v>632</v>
      </c>
      <c r="R57" s="78"/>
      <c r="S57" s="78"/>
      <c r="T57" s="78" t="s">
        <v>632</v>
      </c>
      <c r="U57" s="78"/>
      <c r="V57" s="78"/>
      <c r="W57" s="78"/>
      <c r="X57" s="78"/>
      <c r="Y57" s="78"/>
      <c r="Z57" s="78"/>
      <c r="AA57" s="78"/>
      <c r="AB57" s="78"/>
      <c r="AC57" s="78" t="s">
        <v>635</v>
      </c>
      <c r="AD57" s="78" t="s">
        <v>663</v>
      </c>
      <c r="AE57" s="78" t="s">
        <v>647</v>
      </c>
      <c r="AF57" s="78" t="s">
        <v>635</v>
      </c>
      <c r="AG57" s="78">
        <v>2040</v>
      </c>
      <c r="AH57" s="78">
        <v>2021</v>
      </c>
      <c r="AI57" s="78"/>
      <c r="AJ57" s="78"/>
      <c r="AK57" s="78"/>
      <c r="AL57" s="106" t="s">
        <v>631</v>
      </c>
      <c r="AM57" s="78"/>
      <c r="AN57" s="78"/>
      <c r="AO57" s="78"/>
      <c r="AP57" s="110"/>
      <c r="AQ57" s="78"/>
      <c r="AR57" s="78"/>
      <c r="AS57" s="78"/>
      <c r="AT57" s="78"/>
      <c r="AU57" s="78"/>
      <c r="AV57" s="348" t="str">
        <f t="shared" si="0"/>
        <v/>
      </c>
      <c r="AW57" s="78"/>
      <c r="AX57" s="78"/>
      <c r="AY57" s="78">
        <v>1</v>
      </c>
      <c r="AZ57" s="352">
        <v>1</v>
      </c>
      <c r="BA57" s="78"/>
      <c r="BB57" s="78"/>
      <c r="BC57" s="78"/>
      <c r="BD57" s="78"/>
      <c r="BE57" s="78"/>
      <c r="BF57" s="78"/>
      <c r="BG57" s="78"/>
      <c r="BH57" s="78"/>
      <c r="BI57" s="78">
        <v>1</v>
      </c>
      <c r="BJ57" s="78"/>
      <c r="BK57" s="118">
        <v>1</v>
      </c>
      <c r="BL57" s="188">
        <v>1</v>
      </c>
      <c r="BN57" s="119">
        <f t="shared" si="1"/>
        <v>1</v>
      </c>
      <c r="BO57" s="78"/>
      <c r="BP57" s="78"/>
      <c r="BQ57" s="78">
        <v>1</v>
      </c>
      <c r="BR57" s="78"/>
      <c r="BS57" s="78"/>
      <c r="BT57" s="78"/>
      <c r="BU57" s="118"/>
      <c r="BV57" s="229">
        <f>MAX(N57,AG57)</f>
        <v>2040</v>
      </c>
      <c r="BW57" t="str">
        <f t="shared" si="2"/>
        <v/>
      </c>
    </row>
    <row r="58" spans="1:75">
      <c r="A58" s="78">
        <v>268</v>
      </c>
      <c r="B58" s="371" t="s">
        <v>307</v>
      </c>
      <c r="C58" s="78" t="s">
        <v>703</v>
      </c>
      <c r="D58" s="78" t="s">
        <v>723</v>
      </c>
      <c r="E58" s="78" t="s">
        <v>724</v>
      </c>
      <c r="F58" s="78" t="s">
        <v>632</v>
      </c>
      <c r="G58" s="78"/>
      <c r="H58" s="78"/>
      <c r="I58" s="78" t="s">
        <v>632</v>
      </c>
      <c r="J58" s="78"/>
      <c r="K58" s="78"/>
      <c r="L58" s="78"/>
      <c r="M58" s="78"/>
      <c r="N58" s="78"/>
      <c r="O58" s="80"/>
      <c r="P58" s="78"/>
      <c r="Q58" s="78" t="s">
        <v>632</v>
      </c>
      <c r="R58" s="78"/>
      <c r="S58" s="78"/>
      <c r="T58" s="78" t="s">
        <v>632</v>
      </c>
      <c r="U58" s="78"/>
      <c r="V58" s="78"/>
      <c r="W58" s="78"/>
      <c r="X58" s="78"/>
      <c r="Y58" s="78"/>
      <c r="Z58" s="78"/>
      <c r="AA58" s="78"/>
      <c r="AB58" s="78"/>
      <c r="AC58" s="78" t="s">
        <v>635</v>
      </c>
      <c r="AD58" s="78" t="s">
        <v>636</v>
      </c>
      <c r="AE58" s="78" t="s">
        <v>775</v>
      </c>
      <c r="AF58" s="78" t="s">
        <v>635</v>
      </c>
      <c r="AG58" s="78">
        <v>2050</v>
      </c>
      <c r="AH58" s="78">
        <v>2020</v>
      </c>
      <c r="AI58" s="78"/>
      <c r="AJ58" s="78"/>
      <c r="AK58" s="78"/>
      <c r="AL58" s="106" t="s">
        <v>631</v>
      </c>
      <c r="AM58" s="78"/>
      <c r="AN58" s="78"/>
      <c r="AO58" s="78" t="s">
        <v>631</v>
      </c>
      <c r="AP58" s="110" t="s">
        <v>632</v>
      </c>
      <c r="AQ58" s="78"/>
      <c r="AR58" s="78"/>
      <c r="AS58" s="78"/>
      <c r="AT58" s="78"/>
      <c r="AU58" s="78"/>
      <c r="AV58" s="348" t="str">
        <f t="shared" si="0"/>
        <v/>
      </c>
      <c r="AW58" s="78"/>
      <c r="AX58" s="78"/>
      <c r="AY58" s="78">
        <v>1</v>
      </c>
      <c r="AZ58" s="352">
        <v>1</v>
      </c>
      <c r="BA58" s="78"/>
      <c r="BB58" s="78"/>
      <c r="BC58" s="78"/>
      <c r="BD58" s="78"/>
      <c r="BE58" s="78"/>
      <c r="BF58" s="78"/>
      <c r="BG58" s="78"/>
      <c r="BH58" s="78"/>
      <c r="BI58" s="78">
        <v>1</v>
      </c>
      <c r="BJ58" s="78"/>
      <c r="BK58" s="118">
        <v>1</v>
      </c>
      <c r="BL58" s="188">
        <v>1</v>
      </c>
      <c r="BN58" s="119">
        <f t="shared" si="1"/>
        <v>1</v>
      </c>
      <c r="BO58" s="78"/>
      <c r="BP58" s="78"/>
      <c r="BQ58" s="78">
        <v>1</v>
      </c>
      <c r="BR58" s="78"/>
      <c r="BS58" s="78"/>
      <c r="BT58" s="78"/>
      <c r="BU58" s="118"/>
      <c r="BV58" s="229">
        <f>MAX(N58,AG58)</f>
        <v>2050</v>
      </c>
      <c r="BW58" t="str">
        <f t="shared" si="2"/>
        <v/>
      </c>
    </row>
    <row r="59" spans="1:75">
      <c r="A59" s="78">
        <v>41</v>
      </c>
      <c r="B59" s="371" t="s">
        <v>97</v>
      </c>
      <c r="C59" s="78" t="s">
        <v>669</v>
      </c>
      <c r="D59" s="78" t="s">
        <v>709</v>
      </c>
      <c r="E59" s="78" t="s">
        <v>640</v>
      </c>
      <c r="F59" s="78" t="s">
        <v>631</v>
      </c>
      <c r="G59" s="78">
        <v>2015</v>
      </c>
      <c r="H59" s="78">
        <v>2050</v>
      </c>
      <c r="I59" s="78" t="s">
        <v>631</v>
      </c>
      <c r="J59" s="78" t="s">
        <v>641</v>
      </c>
      <c r="K59" s="78" t="s">
        <v>776</v>
      </c>
      <c r="L59" s="78">
        <v>2030</v>
      </c>
      <c r="M59" s="78" t="s">
        <v>643</v>
      </c>
      <c r="N59" s="78"/>
      <c r="O59" s="79">
        <v>44593</v>
      </c>
      <c r="P59" s="78">
        <v>2022</v>
      </c>
      <c r="Q59" s="78" t="s">
        <v>710</v>
      </c>
      <c r="R59" s="82" t="s">
        <v>777</v>
      </c>
      <c r="S59" s="82" t="s">
        <v>682</v>
      </c>
      <c r="T59" s="203" t="s">
        <v>710</v>
      </c>
      <c r="U59" s="78">
        <v>2050</v>
      </c>
      <c r="V59" s="78">
        <v>2020</v>
      </c>
      <c r="W59" s="78"/>
      <c r="X59" s="78"/>
      <c r="Y59" s="78"/>
      <c r="Z59" s="78" t="s">
        <v>631</v>
      </c>
      <c r="AA59" s="78"/>
      <c r="AB59" s="78" t="s">
        <v>631</v>
      </c>
      <c r="AC59" s="78" t="s">
        <v>645</v>
      </c>
      <c r="AD59" s="78" t="s">
        <v>770</v>
      </c>
      <c r="AE59" s="78" t="s">
        <v>647</v>
      </c>
      <c r="AF59" s="78" t="s">
        <v>645</v>
      </c>
      <c r="AG59" s="78">
        <v>2050</v>
      </c>
      <c r="AH59" s="78">
        <v>2022</v>
      </c>
      <c r="AI59" s="78"/>
      <c r="AJ59" s="78"/>
      <c r="AK59" s="78"/>
      <c r="AL59" s="106" t="s">
        <v>674</v>
      </c>
      <c r="AM59" s="78"/>
      <c r="AN59" s="78"/>
      <c r="AO59" s="78" t="s">
        <v>635</v>
      </c>
      <c r="AP59" s="110" t="s">
        <v>632</v>
      </c>
      <c r="AQ59" s="78"/>
      <c r="AR59" s="78"/>
      <c r="AS59" s="78">
        <v>1</v>
      </c>
      <c r="AT59" s="78">
        <v>1</v>
      </c>
      <c r="AU59" s="78">
        <v>1</v>
      </c>
      <c r="AV59" s="348" t="str">
        <f t="shared" si="0"/>
        <v/>
      </c>
      <c r="AW59" s="78"/>
      <c r="AX59" s="78"/>
      <c r="AY59" s="78">
        <v>1</v>
      </c>
      <c r="AZ59" s="352">
        <v>1</v>
      </c>
      <c r="BA59" s="78"/>
      <c r="BB59" s="78">
        <v>1</v>
      </c>
      <c r="BC59" s="78"/>
      <c r="BD59" s="78">
        <v>1</v>
      </c>
      <c r="BE59" s="78"/>
      <c r="BF59" s="78"/>
      <c r="BG59" s="78">
        <v>1</v>
      </c>
      <c r="BH59" s="78">
        <v>1</v>
      </c>
      <c r="BI59" s="78">
        <v>1</v>
      </c>
      <c r="BJ59" s="78"/>
      <c r="BK59" s="118">
        <v>1</v>
      </c>
      <c r="BL59" s="188">
        <v>1</v>
      </c>
      <c r="BN59" s="119">
        <f t="shared" si="1"/>
        <v>1</v>
      </c>
      <c r="BO59" s="78"/>
      <c r="BP59" s="78">
        <v>1</v>
      </c>
      <c r="BQ59" s="78">
        <v>1</v>
      </c>
      <c r="BR59" s="78"/>
      <c r="BS59" s="78"/>
      <c r="BT59" s="78">
        <v>1</v>
      </c>
      <c r="BU59" s="118">
        <v>1</v>
      </c>
      <c r="BV59" s="229">
        <f>MAX(N59,AG59)</f>
        <v>2050</v>
      </c>
      <c r="BW59">
        <f t="shared" si="2"/>
        <v>1</v>
      </c>
    </row>
    <row r="60" spans="1:75">
      <c r="A60" s="78">
        <v>64</v>
      </c>
      <c r="B60" s="371" t="s">
        <v>102</v>
      </c>
      <c r="C60" s="78" t="s">
        <v>666</v>
      </c>
      <c r="D60" s="78" t="s">
        <v>692</v>
      </c>
      <c r="E60" s="78" t="s">
        <v>640</v>
      </c>
      <c r="F60" s="78" t="s">
        <v>632</v>
      </c>
      <c r="G60" s="78"/>
      <c r="H60" s="78"/>
      <c r="I60" s="78" t="s">
        <v>632</v>
      </c>
      <c r="J60" s="78" t="s">
        <v>633</v>
      </c>
      <c r="K60" s="78"/>
      <c r="L60" s="78">
        <v>2030</v>
      </c>
      <c r="M60" s="78" t="s">
        <v>634</v>
      </c>
      <c r="N60" s="78"/>
      <c r="O60" s="79">
        <v>42461</v>
      </c>
      <c r="P60" s="78">
        <v>2016</v>
      </c>
      <c r="Q60" s="78" t="s">
        <v>710</v>
      </c>
      <c r="R60" s="78" t="s">
        <v>778</v>
      </c>
      <c r="S60" s="78" t="s">
        <v>682</v>
      </c>
      <c r="T60" s="203" t="s">
        <v>710</v>
      </c>
      <c r="U60" s="78">
        <v>2050</v>
      </c>
      <c r="V60" s="78">
        <v>2015</v>
      </c>
      <c r="W60" s="78"/>
      <c r="X60" s="78"/>
      <c r="Y60" s="78"/>
      <c r="Z60" s="78" t="s">
        <v>631</v>
      </c>
      <c r="AA60" s="78"/>
      <c r="AB60" s="78" t="s">
        <v>631</v>
      </c>
      <c r="AC60" s="78" t="s">
        <v>745</v>
      </c>
      <c r="AD60" s="78"/>
      <c r="AE60" s="78"/>
      <c r="AF60" s="78" t="s">
        <v>745</v>
      </c>
      <c r="AG60" s="78"/>
      <c r="AH60" s="78"/>
      <c r="AI60" s="78"/>
      <c r="AJ60" s="78"/>
      <c r="AK60" s="78"/>
      <c r="AL60" s="106"/>
      <c r="AM60" s="78"/>
      <c r="AN60" s="78"/>
      <c r="AO60" s="78"/>
      <c r="AP60" s="110"/>
      <c r="AQ60" s="78"/>
      <c r="AR60" s="78"/>
      <c r="AS60" s="78">
        <v>1</v>
      </c>
      <c r="AT60" s="78">
        <v>1</v>
      </c>
      <c r="AU60" s="78">
        <v>1</v>
      </c>
      <c r="AV60" s="348">
        <f t="shared" si="0"/>
        <v>1</v>
      </c>
      <c r="AW60" s="78"/>
      <c r="AX60" s="78"/>
      <c r="AY60" s="78"/>
      <c r="AZ60" s="352"/>
      <c r="BA60" s="78"/>
      <c r="BB60" s="78">
        <v>1</v>
      </c>
      <c r="BC60" s="78"/>
      <c r="BD60" s="78">
        <v>1</v>
      </c>
      <c r="BE60" s="78"/>
      <c r="BF60" s="78"/>
      <c r="BG60" s="78"/>
      <c r="BH60" s="78"/>
      <c r="BI60" s="78">
        <v>1</v>
      </c>
      <c r="BJ60" s="78"/>
      <c r="BK60" s="118">
        <v>1</v>
      </c>
      <c r="BL60" s="188">
        <v>1</v>
      </c>
      <c r="BN60" s="119">
        <f t="shared" si="1"/>
        <v>1</v>
      </c>
      <c r="BO60" s="78"/>
      <c r="BP60" s="78">
        <v>1</v>
      </c>
      <c r="BQ60" s="78">
        <v>1</v>
      </c>
      <c r="BR60" s="78"/>
      <c r="BS60" s="78"/>
      <c r="BT60" s="78"/>
      <c r="BU60" s="118"/>
      <c r="BW60" t="str">
        <f t="shared" si="2"/>
        <v/>
      </c>
    </row>
    <row r="61" spans="1:75">
      <c r="A61" s="78">
        <v>159</v>
      </c>
      <c r="B61" s="371" t="s">
        <v>254</v>
      </c>
      <c r="C61" s="78" t="s">
        <v>665</v>
      </c>
      <c r="D61" s="78" t="s">
        <v>629</v>
      </c>
      <c r="E61" s="78" t="s">
        <v>630</v>
      </c>
      <c r="F61" s="78" t="s">
        <v>632</v>
      </c>
      <c r="G61" s="78"/>
      <c r="H61" s="78"/>
      <c r="I61" s="78" t="s">
        <v>632</v>
      </c>
      <c r="J61" s="78"/>
      <c r="K61" s="78"/>
      <c r="L61" s="78"/>
      <c r="M61" s="78"/>
      <c r="N61" s="78"/>
      <c r="O61" s="80"/>
      <c r="P61" s="78"/>
      <c r="Q61" s="78" t="s">
        <v>635</v>
      </c>
      <c r="R61" s="78" t="s">
        <v>779</v>
      </c>
      <c r="S61" s="78" t="s">
        <v>780</v>
      </c>
      <c r="T61" s="203" t="s">
        <v>635</v>
      </c>
      <c r="U61" s="78">
        <v>2020</v>
      </c>
      <c r="V61" s="78">
        <v>2020</v>
      </c>
      <c r="W61" s="78"/>
      <c r="X61" s="78"/>
      <c r="Y61" s="78"/>
      <c r="Z61" s="78" t="s">
        <v>631</v>
      </c>
      <c r="AA61" s="78">
        <v>2024</v>
      </c>
      <c r="AB61" s="78" t="s">
        <v>631</v>
      </c>
      <c r="AC61" s="78" t="s">
        <v>632</v>
      </c>
      <c r="AD61" s="78"/>
      <c r="AE61" s="78"/>
      <c r="AF61" s="78" t="s">
        <v>632</v>
      </c>
      <c r="AG61" s="78"/>
      <c r="AH61" s="78"/>
      <c r="AI61" s="78"/>
      <c r="AJ61" s="78"/>
      <c r="AK61" s="78"/>
      <c r="AL61" s="106"/>
      <c r="AM61" s="78"/>
      <c r="AN61" s="78"/>
      <c r="AO61" s="78" t="s">
        <v>635</v>
      </c>
      <c r="AP61" s="110"/>
      <c r="AQ61" s="78">
        <v>1</v>
      </c>
      <c r="AR61" s="78"/>
      <c r="AS61" s="78"/>
      <c r="AT61" s="78">
        <v>1</v>
      </c>
      <c r="AU61" s="78">
        <v>1</v>
      </c>
      <c r="AV61" s="348">
        <f t="shared" si="0"/>
        <v>1</v>
      </c>
      <c r="AW61" s="78"/>
      <c r="AX61" s="78"/>
      <c r="AY61" s="78"/>
      <c r="AZ61" s="352"/>
      <c r="BA61" s="78"/>
      <c r="BB61" s="78"/>
      <c r="BC61" s="78"/>
      <c r="BD61" s="78"/>
      <c r="BE61" s="78"/>
      <c r="BF61" s="78"/>
      <c r="BG61" s="78"/>
      <c r="BH61" s="78"/>
      <c r="BI61" s="78">
        <v>1</v>
      </c>
      <c r="BJ61" s="78">
        <v>1</v>
      </c>
      <c r="BK61" s="118">
        <v>1</v>
      </c>
      <c r="BL61" s="188">
        <v>1</v>
      </c>
      <c r="BN61" s="119">
        <f t="shared" si="1"/>
        <v>1</v>
      </c>
      <c r="BO61" s="78">
        <v>1</v>
      </c>
      <c r="BP61" s="78">
        <v>1</v>
      </c>
      <c r="BQ61" s="78">
        <v>1</v>
      </c>
      <c r="BR61" s="78"/>
      <c r="BS61" s="78"/>
      <c r="BT61" s="78"/>
      <c r="BU61" s="118"/>
      <c r="BW61" t="str">
        <f t="shared" si="2"/>
        <v/>
      </c>
    </row>
    <row r="62" spans="1:75">
      <c r="A62" s="78">
        <v>105</v>
      </c>
      <c r="B62" s="371" t="s">
        <v>153</v>
      </c>
      <c r="C62" s="78" t="s">
        <v>669</v>
      </c>
      <c r="D62" s="78" t="s">
        <v>709</v>
      </c>
      <c r="E62" s="78" t="s">
        <v>640</v>
      </c>
      <c r="F62" s="78" t="s">
        <v>632</v>
      </c>
      <c r="G62" s="78"/>
      <c r="H62" s="78"/>
      <c r="I62" s="78" t="s">
        <v>632</v>
      </c>
      <c r="J62" s="78"/>
      <c r="K62" s="78"/>
      <c r="L62" s="78"/>
      <c r="M62" s="78"/>
      <c r="N62" s="78"/>
      <c r="O62" s="80"/>
      <c r="P62" s="78"/>
      <c r="Q62" s="78" t="s">
        <v>635</v>
      </c>
      <c r="R62" s="78" t="s">
        <v>781</v>
      </c>
      <c r="S62" s="78" t="s">
        <v>637</v>
      </c>
      <c r="T62" s="203" t="s">
        <v>635</v>
      </c>
      <c r="U62" s="78">
        <v>2020</v>
      </c>
      <c r="V62" s="78">
        <v>2019</v>
      </c>
      <c r="W62" s="78"/>
      <c r="X62" s="78"/>
      <c r="Y62" s="78"/>
      <c r="Z62" s="78" t="s">
        <v>631</v>
      </c>
      <c r="AA62" s="78">
        <v>2023</v>
      </c>
      <c r="AB62" s="78" t="s">
        <v>631</v>
      </c>
      <c r="AC62" s="78" t="s">
        <v>632</v>
      </c>
      <c r="AD62" s="78"/>
      <c r="AE62" s="78"/>
      <c r="AF62" s="78" t="s">
        <v>632</v>
      </c>
      <c r="AG62" s="78"/>
      <c r="AH62" s="78"/>
      <c r="AI62" s="78"/>
      <c r="AJ62" s="78"/>
      <c r="AK62" s="78"/>
      <c r="AL62" s="106"/>
      <c r="AM62" s="78"/>
      <c r="AN62" s="78"/>
      <c r="AO62" s="78"/>
      <c r="AP62" s="110"/>
      <c r="AQ62" s="78">
        <v>1</v>
      </c>
      <c r="AR62" s="78"/>
      <c r="AS62" s="78"/>
      <c r="AT62" s="78">
        <v>1</v>
      </c>
      <c r="AU62" s="78">
        <v>1</v>
      </c>
      <c r="AV62" s="348">
        <f t="shared" si="0"/>
        <v>1</v>
      </c>
      <c r="AW62" s="78"/>
      <c r="AX62" s="78"/>
      <c r="AY62" s="78"/>
      <c r="AZ62" s="352"/>
      <c r="BA62" s="78"/>
      <c r="BB62" s="78"/>
      <c r="BC62" s="78"/>
      <c r="BD62" s="78"/>
      <c r="BE62" s="78"/>
      <c r="BF62" s="78"/>
      <c r="BG62" s="78"/>
      <c r="BH62" s="78"/>
      <c r="BI62" s="78">
        <v>1</v>
      </c>
      <c r="BJ62" s="78">
        <v>1</v>
      </c>
      <c r="BK62" s="118">
        <v>1</v>
      </c>
      <c r="BL62" s="188">
        <v>1</v>
      </c>
      <c r="BN62" s="119">
        <f t="shared" si="1"/>
        <v>1</v>
      </c>
      <c r="BO62" s="78">
        <v>1</v>
      </c>
      <c r="BP62" s="78">
        <v>1</v>
      </c>
      <c r="BQ62" s="78">
        <v>1</v>
      </c>
      <c r="BR62" s="78"/>
      <c r="BS62" s="78"/>
      <c r="BT62" s="78"/>
      <c r="BU62" s="118"/>
      <c r="BW62" t="str">
        <f t="shared" si="2"/>
        <v/>
      </c>
    </row>
    <row r="63" spans="1:75">
      <c r="A63" s="78">
        <v>225</v>
      </c>
      <c r="B63" s="371" t="s">
        <v>275</v>
      </c>
      <c r="C63" s="78" t="s">
        <v>670</v>
      </c>
      <c r="D63" s="78" t="s">
        <v>692</v>
      </c>
      <c r="E63" s="78" t="s">
        <v>640</v>
      </c>
      <c r="F63" s="78" t="s">
        <v>632</v>
      </c>
      <c r="G63" s="78"/>
      <c r="H63" s="78"/>
      <c r="I63" s="78" t="s">
        <v>631</v>
      </c>
      <c r="J63" s="78" t="s">
        <v>641</v>
      </c>
      <c r="K63" s="78" t="s">
        <v>662</v>
      </c>
      <c r="L63" s="78">
        <v>2030</v>
      </c>
      <c r="M63" s="78" t="s">
        <v>634</v>
      </c>
      <c r="N63" s="78"/>
      <c r="O63" s="79">
        <v>44593</v>
      </c>
      <c r="P63" s="78">
        <v>2022</v>
      </c>
      <c r="Q63" s="78" t="s">
        <v>632</v>
      </c>
      <c r="R63" s="78"/>
      <c r="S63" s="78"/>
      <c r="T63" s="78" t="s">
        <v>632</v>
      </c>
      <c r="U63" s="78"/>
      <c r="V63" s="78"/>
      <c r="W63" s="78"/>
      <c r="X63" s="78"/>
      <c r="Y63" s="78"/>
      <c r="Z63" s="78"/>
      <c r="AA63" s="78"/>
      <c r="AB63" s="78"/>
      <c r="AC63" s="78" t="s">
        <v>632</v>
      </c>
      <c r="AD63" s="78"/>
      <c r="AE63" s="78"/>
      <c r="AF63" s="78" t="s">
        <v>632</v>
      </c>
      <c r="AG63" s="78"/>
      <c r="AH63" s="78"/>
      <c r="AI63" s="78"/>
      <c r="AJ63" s="78"/>
      <c r="AK63" s="78"/>
      <c r="AL63" s="106"/>
      <c r="AM63" s="78"/>
      <c r="AN63" s="78"/>
      <c r="AO63" s="78" t="s">
        <v>645</v>
      </c>
      <c r="AP63" s="110"/>
      <c r="AQ63" s="78"/>
      <c r="AR63" s="78"/>
      <c r="AS63" s="78"/>
      <c r="AT63" s="78"/>
      <c r="AU63" s="78"/>
      <c r="AV63" s="348" t="str">
        <f t="shared" si="0"/>
        <v/>
      </c>
      <c r="AW63" s="78"/>
      <c r="AX63" s="78"/>
      <c r="AY63" s="78"/>
      <c r="AZ63" s="352"/>
      <c r="BA63" s="78"/>
      <c r="BB63" s="78">
        <v>1</v>
      </c>
      <c r="BC63" s="78"/>
      <c r="BD63" s="78">
        <v>1</v>
      </c>
      <c r="BE63" s="78"/>
      <c r="BF63" s="78"/>
      <c r="BG63" s="78"/>
      <c r="BH63" s="78"/>
      <c r="BI63" s="78"/>
      <c r="BJ63" s="78"/>
      <c r="BK63" s="118"/>
      <c r="BN63" s="119">
        <f t="shared" si="1"/>
        <v>1</v>
      </c>
      <c r="BO63" s="78"/>
      <c r="BP63" s="78">
        <v>1</v>
      </c>
      <c r="BQ63" s="78">
        <v>1</v>
      </c>
      <c r="BR63" s="78"/>
      <c r="BS63" s="78"/>
      <c r="BT63" s="78"/>
      <c r="BU63" s="118"/>
      <c r="BW63">
        <f t="shared" si="2"/>
        <v>1</v>
      </c>
    </row>
    <row r="64" spans="1:75">
      <c r="A64" s="78">
        <v>25</v>
      </c>
      <c r="B64" s="371" t="s">
        <v>81</v>
      </c>
      <c r="C64" s="78" t="s">
        <v>705</v>
      </c>
      <c r="D64" s="78" t="s">
        <v>740</v>
      </c>
      <c r="E64" s="78" t="s">
        <v>640</v>
      </c>
      <c r="F64" s="78" t="s">
        <v>632</v>
      </c>
      <c r="G64" s="78"/>
      <c r="H64" s="78"/>
      <c r="I64" s="78" t="s">
        <v>632</v>
      </c>
      <c r="J64" s="78"/>
      <c r="K64" s="78"/>
      <c r="L64" s="78"/>
      <c r="M64" s="78"/>
      <c r="N64" s="78"/>
      <c r="O64" s="80"/>
      <c r="P64" s="78"/>
      <c r="Q64" s="78" t="s">
        <v>632</v>
      </c>
      <c r="R64" s="78"/>
      <c r="S64" s="78"/>
      <c r="T64" s="78" t="s">
        <v>632</v>
      </c>
      <c r="U64" s="78"/>
      <c r="V64" s="78"/>
      <c r="W64" s="78"/>
      <c r="X64" s="78"/>
      <c r="Y64" s="78"/>
      <c r="Z64" s="78"/>
      <c r="AA64" s="78"/>
      <c r="AB64" s="78"/>
      <c r="AC64" s="78" t="s">
        <v>645</v>
      </c>
      <c r="AD64" s="78" t="s">
        <v>782</v>
      </c>
      <c r="AE64" s="78" t="s">
        <v>647</v>
      </c>
      <c r="AF64" s="78" t="s">
        <v>645</v>
      </c>
      <c r="AG64" s="78">
        <v>2050</v>
      </c>
      <c r="AH64" s="78">
        <v>2020</v>
      </c>
      <c r="AI64" s="78"/>
      <c r="AJ64" s="78"/>
      <c r="AK64" s="78"/>
      <c r="AL64" s="106" t="s">
        <v>631</v>
      </c>
      <c r="AM64" s="78">
        <v>2024</v>
      </c>
      <c r="AN64" s="78" t="s">
        <v>631</v>
      </c>
      <c r="AO64" s="78"/>
      <c r="AP64" s="110"/>
      <c r="AQ64" s="78"/>
      <c r="AR64" s="78"/>
      <c r="AS64" s="78"/>
      <c r="AT64" s="78"/>
      <c r="AU64" s="78"/>
      <c r="AV64" s="348" t="str">
        <f t="shared" si="0"/>
        <v/>
      </c>
      <c r="AW64" s="78"/>
      <c r="AX64" s="78"/>
      <c r="AY64" s="78">
        <v>1</v>
      </c>
      <c r="AZ64" s="352">
        <v>1</v>
      </c>
      <c r="BA64" s="78"/>
      <c r="BB64" s="78"/>
      <c r="BC64" s="78"/>
      <c r="BD64" s="78"/>
      <c r="BE64" s="78"/>
      <c r="BF64" s="78"/>
      <c r="BG64" s="78"/>
      <c r="BH64" s="78"/>
      <c r="BI64" s="78">
        <v>1</v>
      </c>
      <c r="BJ64" s="78"/>
      <c r="BK64" s="118">
        <v>1</v>
      </c>
      <c r="BL64" s="188">
        <v>1</v>
      </c>
      <c r="BN64" s="119">
        <f t="shared" si="1"/>
        <v>1</v>
      </c>
      <c r="BO64" s="78"/>
      <c r="BP64" s="78"/>
      <c r="BQ64" s="78">
        <v>1</v>
      </c>
      <c r="BR64" s="78"/>
      <c r="BS64" s="78"/>
      <c r="BT64" s="78">
        <v>1</v>
      </c>
      <c r="BU64" s="118">
        <v>1</v>
      </c>
      <c r="BV64" s="229">
        <f>MAX(N64,AG64)</f>
        <v>2050</v>
      </c>
      <c r="BW64" t="str">
        <f t="shared" si="2"/>
        <v/>
      </c>
    </row>
    <row r="65" spans="1:75">
      <c r="A65" s="78">
        <v>342</v>
      </c>
      <c r="B65" s="371" t="s">
        <v>362</v>
      </c>
      <c r="C65" s="78" t="s">
        <v>654</v>
      </c>
      <c r="D65" s="78" t="s">
        <v>629</v>
      </c>
      <c r="E65" s="78" t="s">
        <v>630</v>
      </c>
      <c r="F65" s="78" t="s">
        <v>632</v>
      </c>
      <c r="G65" s="78"/>
      <c r="H65" s="78"/>
      <c r="I65" s="78" t="s">
        <v>631</v>
      </c>
      <c r="J65" s="78" t="s">
        <v>641</v>
      </c>
      <c r="K65" s="78" t="s">
        <v>642</v>
      </c>
      <c r="L65" s="78">
        <v>2028</v>
      </c>
      <c r="M65" s="78" t="s">
        <v>643</v>
      </c>
      <c r="N65" s="78">
        <v>2050</v>
      </c>
      <c r="O65" s="80" t="s">
        <v>783</v>
      </c>
      <c r="P65" s="78">
        <v>2024</v>
      </c>
      <c r="Q65" s="78" t="s">
        <v>632</v>
      </c>
      <c r="R65" s="78"/>
      <c r="S65" s="78"/>
      <c r="T65" s="78" t="s">
        <v>632</v>
      </c>
      <c r="U65" s="78"/>
      <c r="V65" s="78"/>
      <c r="W65" s="78"/>
      <c r="X65" s="78"/>
      <c r="Y65" s="78"/>
      <c r="Z65" s="78"/>
      <c r="AA65" s="78"/>
      <c r="AB65" s="78"/>
      <c r="AC65" s="78" t="s">
        <v>645</v>
      </c>
      <c r="AD65" s="78" t="s">
        <v>784</v>
      </c>
      <c r="AE65" s="78" t="s">
        <v>785</v>
      </c>
      <c r="AF65" s="78" t="s">
        <v>645</v>
      </c>
      <c r="AG65" s="78">
        <v>2050</v>
      </c>
      <c r="AH65" s="78">
        <v>2024</v>
      </c>
      <c r="AI65" s="78"/>
      <c r="AJ65" s="78"/>
      <c r="AK65" s="78"/>
      <c r="AL65" s="106" t="s">
        <v>631</v>
      </c>
      <c r="AM65" s="78"/>
      <c r="AN65" s="78"/>
      <c r="AO65" s="78"/>
      <c r="AP65" s="110"/>
      <c r="AQ65" s="78"/>
      <c r="AR65" s="78"/>
      <c r="AS65" s="78"/>
      <c r="AT65" s="78"/>
      <c r="AU65" s="78"/>
      <c r="AV65" s="348" t="str">
        <f t="shared" si="0"/>
        <v/>
      </c>
      <c r="AW65" s="78"/>
      <c r="AX65" s="78"/>
      <c r="AY65" s="78">
        <v>1</v>
      </c>
      <c r="AZ65" s="352">
        <v>1</v>
      </c>
      <c r="BA65" s="78"/>
      <c r="BB65" s="78">
        <v>1</v>
      </c>
      <c r="BC65" s="78"/>
      <c r="BD65" s="78">
        <v>1</v>
      </c>
      <c r="BE65" s="78"/>
      <c r="BF65" s="78"/>
      <c r="BG65" s="78"/>
      <c r="BH65" s="78"/>
      <c r="BI65" s="78">
        <v>1</v>
      </c>
      <c r="BJ65" s="78"/>
      <c r="BK65" s="118">
        <v>1</v>
      </c>
      <c r="BL65" s="188">
        <v>1</v>
      </c>
      <c r="BN65" s="119">
        <f t="shared" si="1"/>
        <v>1</v>
      </c>
      <c r="BO65" s="78"/>
      <c r="BP65" s="78">
        <v>1</v>
      </c>
      <c r="BQ65" s="78">
        <v>1</v>
      </c>
      <c r="BR65" s="78"/>
      <c r="BS65" s="78"/>
      <c r="BT65" s="78">
        <v>1</v>
      </c>
      <c r="BU65" s="118">
        <v>1</v>
      </c>
      <c r="BV65" s="229">
        <f>MAX(N65,AG65)</f>
        <v>2050</v>
      </c>
      <c r="BW65">
        <f t="shared" si="2"/>
        <v>1</v>
      </c>
    </row>
    <row r="66" spans="1:75">
      <c r="A66" s="78">
        <v>464</v>
      </c>
      <c r="B66" s="371" t="s">
        <v>534</v>
      </c>
      <c r="C66" s="78" t="s">
        <v>690</v>
      </c>
      <c r="D66" s="78" t="s">
        <v>740</v>
      </c>
      <c r="E66" s="78" t="s">
        <v>640</v>
      </c>
      <c r="F66" s="78" t="s">
        <v>632</v>
      </c>
      <c r="G66" s="78"/>
      <c r="H66" s="78"/>
      <c r="I66" s="78" t="s">
        <v>631</v>
      </c>
      <c r="J66" s="78" t="s">
        <v>641</v>
      </c>
      <c r="K66" s="78" t="s">
        <v>662</v>
      </c>
      <c r="L66" s="78">
        <v>2030</v>
      </c>
      <c r="M66" s="78" t="s">
        <v>634</v>
      </c>
      <c r="N66" s="78"/>
      <c r="O66" s="79">
        <v>44743</v>
      </c>
      <c r="P66" s="78">
        <v>2022</v>
      </c>
      <c r="Q66" s="78" t="s">
        <v>632</v>
      </c>
      <c r="R66" s="78"/>
      <c r="S66" s="78"/>
      <c r="T66" s="78" t="s">
        <v>632</v>
      </c>
      <c r="U66" s="78"/>
      <c r="V66" s="78"/>
      <c r="W66" s="78"/>
      <c r="X66" s="78"/>
      <c r="Y66" s="78"/>
      <c r="Z66" s="78"/>
      <c r="AA66" s="78"/>
      <c r="AB66" s="78"/>
      <c r="AC66" s="78" t="s">
        <v>645</v>
      </c>
      <c r="AD66" s="78" t="s">
        <v>786</v>
      </c>
      <c r="AE66" s="78" t="s">
        <v>787</v>
      </c>
      <c r="AF66" s="78" t="s">
        <v>645</v>
      </c>
      <c r="AG66" s="78">
        <v>2050</v>
      </c>
      <c r="AH66" s="78">
        <v>2021</v>
      </c>
      <c r="AI66" s="78"/>
      <c r="AJ66" s="78"/>
      <c r="AK66" s="78"/>
      <c r="AL66" s="106" t="s">
        <v>631</v>
      </c>
      <c r="AM66" s="78"/>
      <c r="AN66" s="78"/>
      <c r="AO66" s="78"/>
      <c r="AP66" s="110"/>
      <c r="AQ66" s="78"/>
      <c r="AR66" s="78"/>
      <c r="AS66" s="78"/>
      <c r="AT66" s="78"/>
      <c r="AU66" s="78"/>
      <c r="AV66" s="348" t="str">
        <f t="shared" si="0"/>
        <v/>
      </c>
      <c r="AW66" s="78"/>
      <c r="AX66" s="78"/>
      <c r="AY66" s="78">
        <v>1</v>
      </c>
      <c r="AZ66" s="352">
        <v>1</v>
      </c>
      <c r="BA66" s="78"/>
      <c r="BB66" s="78">
        <v>1</v>
      </c>
      <c r="BC66" s="78"/>
      <c r="BD66" s="78">
        <v>1</v>
      </c>
      <c r="BE66" s="78"/>
      <c r="BF66" s="78"/>
      <c r="BG66" s="78"/>
      <c r="BH66" s="78"/>
      <c r="BI66" s="78">
        <v>1</v>
      </c>
      <c r="BJ66" s="78"/>
      <c r="BK66" s="118">
        <v>1</v>
      </c>
      <c r="BL66" s="188">
        <v>1</v>
      </c>
      <c r="BN66" s="119">
        <f t="shared" si="1"/>
        <v>1</v>
      </c>
      <c r="BO66" s="78"/>
      <c r="BP66" s="78">
        <v>1</v>
      </c>
      <c r="BQ66" s="78">
        <v>1</v>
      </c>
      <c r="BR66" s="78"/>
      <c r="BS66" s="78"/>
      <c r="BT66" s="78">
        <v>1</v>
      </c>
      <c r="BU66" s="118">
        <v>1</v>
      </c>
      <c r="BV66" s="229">
        <f>MAX(N66,AG66)</f>
        <v>2050</v>
      </c>
      <c r="BW66">
        <f t="shared" si="2"/>
        <v>1</v>
      </c>
    </row>
    <row r="67" spans="1:75">
      <c r="A67" s="78">
        <v>427</v>
      </c>
      <c r="B67" s="371" t="s">
        <v>332</v>
      </c>
      <c r="C67" s="78" t="s">
        <v>713</v>
      </c>
      <c r="D67" s="78" t="s">
        <v>629</v>
      </c>
      <c r="E67" s="78" t="s">
        <v>630</v>
      </c>
      <c r="F67" s="78" t="s">
        <v>632</v>
      </c>
      <c r="G67" s="78"/>
      <c r="H67" s="78"/>
      <c r="I67" s="78" t="s">
        <v>632</v>
      </c>
      <c r="J67" s="78" t="s">
        <v>633</v>
      </c>
      <c r="K67" s="78"/>
      <c r="L67" s="78">
        <v>2030</v>
      </c>
      <c r="M67" s="78" t="s">
        <v>634</v>
      </c>
      <c r="N67" s="78"/>
      <c r="O67" s="79">
        <v>45323</v>
      </c>
      <c r="P67" s="78">
        <v>2024</v>
      </c>
      <c r="Q67" s="78" t="s">
        <v>632</v>
      </c>
      <c r="R67" s="78"/>
      <c r="S67" s="78"/>
      <c r="T67" s="78" t="s">
        <v>632</v>
      </c>
      <c r="U67" s="78"/>
      <c r="V67" s="78"/>
      <c r="W67" s="78"/>
      <c r="X67" s="78"/>
      <c r="Y67" s="78"/>
      <c r="Z67" s="78"/>
      <c r="AA67" s="78"/>
      <c r="AB67" s="78"/>
      <c r="AC67" s="78" t="s">
        <v>632</v>
      </c>
      <c r="AD67" s="78"/>
      <c r="AE67" s="78"/>
      <c r="AF67" s="78" t="s">
        <v>632</v>
      </c>
      <c r="AG67" s="78"/>
      <c r="AH67" s="78"/>
      <c r="AI67" s="78"/>
      <c r="AJ67" s="78"/>
      <c r="AK67" s="78"/>
      <c r="AL67" s="106"/>
      <c r="AM67" s="78"/>
      <c r="AN67" s="78"/>
      <c r="AO67" s="78"/>
      <c r="AP67" s="110"/>
      <c r="AQ67" s="78"/>
      <c r="AR67" s="78"/>
      <c r="AS67" s="78"/>
      <c r="AT67" s="78"/>
      <c r="AU67" s="78"/>
      <c r="AV67" s="348" t="str">
        <f t="shared" ref="AV67:AV130" si="24">IF(AND(Q67&lt;&gt;"N",Q67&lt;&gt;"G",AZ67&lt;&gt;1),1,"")</f>
        <v/>
      </c>
      <c r="AW67" s="78"/>
      <c r="AX67" s="78"/>
      <c r="AY67" s="78"/>
      <c r="AZ67" s="352"/>
      <c r="BA67" s="78"/>
      <c r="BB67" s="78">
        <v>1</v>
      </c>
      <c r="BC67" s="78"/>
      <c r="BD67" s="78">
        <v>1</v>
      </c>
      <c r="BE67" s="78"/>
      <c r="BF67" s="78"/>
      <c r="BG67" s="78"/>
      <c r="BH67" s="78"/>
      <c r="BI67" s="78"/>
      <c r="BJ67" s="78"/>
      <c r="BK67" s="118"/>
      <c r="BN67" s="119">
        <f t="shared" ref="BN67:BN130" si="25">MAX(BH67,BD67,AZ67,AV67)</f>
        <v>1</v>
      </c>
      <c r="BO67" s="78"/>
      <c r="BP67" s="78">
        <v>1</v>
      </c>
      <c r="BQ67" s="78">
        <v>1</v>
      </c>
      <c r="BR67" s="78"/>
      <c r="BS67" s="78"/>
      <c r="BT67" s="78"/>
      <c r="BU67" s="118"/>
      <c r="BW67" t="str">
        <f t="shared" ref="BW67:BW130" si="26">IF(J67="Targets Set",1,"")</f>
        <v/>
      </c>
    </row>
    <row r="68" spans="1:75">
      <c r="A68" s="78">
        <v>113</v>
      </c>
      <c r="B68" s="371" t="s">
        <v>190</v>
      </c>
      <c r="C68" s="78" t="s">
        <v>666</v>
      </c>
      <c r="D68" s="78" t="s">
        <v>706</v>
      </c>
      <c r="E68" s="78" t="s">
        <v>630</v>
      </c>
      <c r="F68" s="78" t="s">
        <v>632</v>
      </c>
      <c r="G68" s="78"/>
      <c r="H68" s="78"/>
      <c r="I68" s="78" t="s">
        <v>632</v>
      </c>
      <c r="J68" s="78"/>
      <c r="K68" s="78"/>
      <c r="L68" s="78"/>
      <c r="M68" s="78"/>
      <c r="N68" s="78"/>
      <c r="O68" s="80"/>
      <c r="P68" s="78"/>
      <c r="Q68" s="78" t="s">
        <v>632</v>
      </c>
      <c r="R68" s="78"/>
      <c r="S68" s="78"/>
      <c r="T68" s="78" t="s">
        <v>632</v>
      </c>
      <c r="U68" s="78"/>
      <c r="V68" s="78"/>
      <c r="W68" s="78"/>
      <c r="X68" s="78"/>
      <c r="Y68" s="78"/>
      <c r="Z68" s="78"/>
      <c r="AA68" s="78"/>
      <c r="AB68" s="78"/>
      <c r="AC68" s="78" t="s">
        <v>710</v>
      </c>
      <c r="AD68" s="78" t="s">
        <v>788</v>
      </c>
      <c r="AE68" s="78" t="s">
        <v>789</v>
      </c>
      <c r="AF68" s="78" t="s">
        <v>710</v>
      </c>
      <c r="AG68" s="78">
        <v>2050</v>
      </c>
      <c r="AH68" s="78">
        <v>2022</v>
      </c>
      <c r="AI68" s="78"/>
      <c r="AJ68" s="78"/>
      <c r="AK68" s="78"/>
      <c r="AL68" s="106" t="s">
        <v>674</v>
      </c>
      <c r="AM68" s="78"/>
      <c r="AN68" s="78"/>
      <c r="AO68" s="78"/>
      <c r="AP68" s="110"/>
      <c r="AQ68" s="78"/>
      <c r="AR68" s="78"/>
      <c r="AS68" s="78"/>
      <c r="AT68" s="78"/>
      <c r="AU68" s="78"/>
      <c r="AV68" s="348" t="str">
        <f t="shared" si="24"/>
        <v/>
      </c>
      <c r="AW68" s="78"/>
      <c r="AX68" s="78"/>
      <c r="AY68" s="78">
        <v>1</v>
      </c>
      <c r="AZ68" s="352">
        <v>1</v>
      </c>
      <c r="BA68" s="78"/>
      <c r="BB68" s="78"/>
      <c r="BC68" s="78"/>
      <c r="BD68" s="78"/>
      <c r="BE68" s="78"/>
      <c r="BF68" s="78"/>
      <c r="BG68" s="78"/>
      <c r="BH68" s="78"/>
      <c r="BI68" s="78">
        <v>1</v>
      </c>
      <c r="BJ68" s="78"/>
      <c r="BK68" s="118">
        <v>1</v>
      </c>
      <c r="BN68" s="119">
        <f t="shared" si="25"/>
        <v>1</v>
      </c>
      <c r="BO68" s="78"/>
      <c r="BP68" s="78"/>
      <c r="BQ68" s="78">
        <v>1</v>
      </c>
      <c r="BR68" s="78"/>
      <c r="BS68" s="78"/>
      <c r="BT68" s="78">
        <v>1</v>
      </c>
      <c r="BU68" s="118">
        <v>1</v>
      </c>
      <c r="BV68" s="229">
        <f>MAX(N68,AG68)</f>
        <v>2050</v>
      </c>
      <c r="BW68" t="str">
        <f t="shared" si="26"/>
        <v/>
      </c>
    </row>
    <row r="69" spans="1:75">
      <c r="A69" s="78">
        <v>230</v>
      </c>
      <c r="B69" s="371" t="s">
        <v>790</v>
      </c>
      <c r="C69" s="78" t="s">
        <v>690</v>
      </c>
      <c r="D69" s="78" t="s">
        <v>629</v>
      </c>
      <c r="E69" s="78" t="s">
        <v>630</v>
      </c>
      <c r="F69" s="78" t="s">
        <v>632</v>
      </c>
      <c r="G69" s="78"/>
      <c r="H69" s="78"/>
      <c r="I69" s="78" t="s">
        <v>631</v>
      </c>
      <c r="J69" s="78" t="s">
        <v>641</v>
      </c>
      <c r="K69" s="78" t="s">
        <v>655</v>
      </c>
      <c r="L69" s="78">
        <v>2030</v>
      </c>
      <c r="M69" s="78" t="s">
        <v>634</v>
      </c>
      <c r="N69" s="78"/>
      <c r="O69" s="79">
        <v>44501</v>
      </c>
      <c r="P69" s="78">
        <v>2021</v>
      </c>
      <c r="Q69" s="78" t="s">
        <v>632</v>
      </c>
      <c r="R69" s="78"/>
      <c r="S69" s="78"/>
      <c r="T69" s="78" t="s">
        <v>632</v>
      </c>
      <c r="U69" s="78"/>
      <c r="V69" s="78"/>
      <c r="W69" s="78"/>
      <c r="X69" s="78"/>
      <c r="Y69" s="78"/>
      <c r="Z69" s="78"/>
      <c r="AA69" s="78"/>
      <c r="AB69" s="78"/>
      <c r="AC69" s="78" t="s">
        <v>632</v>
      </c>
      <c r="AD69" s="78"/>
      <c r="AE69" s="78"/>
      <c r="AF69" s="78" t="s">
        <v>632</v>
      </c>
      <c r="AG69" s="78"/>
      <c r="AH69" s="78"/>
      <c r="AI69" s="78"/>
      <c r="AJ69" s="78"/>
      <c r="AK69" s="78"/>
      <c r="AL69" s="106"/>
      <c r="AM69" s="78"/>
      <c r="AN69" s="78"/>
      <c r="AO69" s="78"/>
      <c r="AP69" s="110"/>
      <c r="AQ69" s="78"/>
      <c r="AR69" s="78"/>
      <c r="AS69" s="78"/>
      <c r="AT69" s="78"/>
      <c r="AU69" s="78"/>
      <c r="AV69" s="348" t="str">
        <f t="shared" si="24"/>
        <v/>
      </c>
      <c r="AW69" s="78"/>
      <c r="AX69" s="78"/>
      <c r="AY69" s="78"/>
      <c r="AZ69" s="352"/>
      <c r="BA69" s="78"/>
      <c r="BB69" s="78">
        <v>1</v>
      </c>
      <c r="BC69" s="78"/>
      <c r="BD69" s="78">
        <v>1</v>
      </c>
      <c r="BE69" s="78"/>
      <c r="BF69" s="78"/>
      <c r="BG69" s="78"/>
      <c r="BH69" s="78"/>
      <c r="BI69" s="78"/>
      <c r="BJ69" s="78"/>
      <c r="BK69" s="118"/>
      <c r="BN69" s="119">
        <f t="shared" si="25"/>
        <v>1</v>
      </c>
      <c r="BO69" s="78"/>
      <c r="BP69" s="78">
        <v>1</v>
      </c>
      <c r="BQ69" s="78">
        <v>1</v>
      </c>
      <c r="BR69" s="78"/>
      <c r="BS69" s="78"/>
      <c r="BT69" s="78"/>
      <c r="BU69" s="118"/>
      <c r="BW69">
        <f t="shared" si="26"/>
        <v>1</v>
      </c>
    </row>
    <row r="70" spans="1:75">
      <c r="A70" s="78">
        <v>143</v>
      </c>
      <c r="B70" s="371" t="s">
        <v>139</v>
      </c>
      <c r="C70" s="78" t="s">
        <v>669</v>
      </c>
      <c r="D70" s="78" t="s">
        <v>680</v>
      </c>
      <c r="E70" s="78" t="s">
        <v>677</v>
      </c>
      <c r="F70" s="78" t="s">
        <v>632</v>
      </c>
      <c r="G70" s="78"/>
      <c r="H70" s="78"/>
      <c r="I70" s="78" t="s">
        <v>632</v>
      </c>
      <c r="J70" s="78" t="s">
        <v>633</v>
      </c>
      <c r="K70" s="78"/>
      <c r="L70" s="78">
        <v>2030</v>
      </c>
      <c r="M70" s="78" t="s">
        <v>643</v>
      </c>
      <c r="N70" s="78"/>
      <c r="O70" s="79">
        <v>45505</v>
      </c>
      <c r="P70" s="78">
        <v>2024</v>
      </c>
      <c r="Q70" s="78" t="s">
        <v>681</v>
      </c>
      <c r="R70" s="78" t="s">
        <v>685</v>
      </c>
      <c r="S70" s="78" t="s">
        <v>637</v>
      </c>
      <c r="T70" s="78" t="s">
        <v>681</v>
      </c>
      <c r="U70" s="78">
        <v>2060</v>
      </c>
      <c r="V70" s="78">
        <v>2021</v>
      </c>
      <c r="W70" s="78"/>
      <c r="X70" s="78"/>
      <c r="Y70" s="78"/>
      <c r="Z70" s="78"/>
      <c r="AA70" s="78"/>
      <c r="AB70" s="78"/>
      <c r="AC70" s="78" t="s">
        <v>632</v>
      </c>
      <c r="AD70" s="78"/>
      <c r="AE70" s="78"/>
      <c r="AF70" s="78" t="s">
        <v>632</v>
      </c>
      <c r="AG70" s="78"/>
      <c r="AH70" s="78"/>
      <c r="AI70" s="78"/>
      <c r="AJ70" s="78"/>
      <c r="AK70" s="78"/>
      <c r="AL70" s="106"/>
      <c r="AM70" s="78"/>
      <c r="AN70" s="78"/>
      <c r="AO70" s="78" t="s">
        <v>631</v>
      </c>
      <c r="AP70" s="110" t="s">
        <v>632</v>
      </c>
      <c r="AQ70" s="78"/>
      <c r="AR70" s="78"/>
      <c r="AS70" s="78"/>
      <c r="AT70" s="78"/>
      <c r="AU70" s="78"/>
      <c r="AV70" s="348" t="str">
        <f t="shared" si="24"/>
        <v/>
      </c>
      <c r="AW70" s="78"/>
      <c r="AX70" s="78"/>
      <c r="AY70" s="78"/>
      <c r="AZ70" s="352"/>
      <c r="BA70" s="78"/>
      <c r="BB70" s="78">
        <v>1</v>
      </c>
      <c r="BC70" s="78"/>
      <c r="BD70" s="78">
        <v>1</v>
      </c>
      <c r="BE70" s="78"/>
      <c r="BF70" s="78"/>
      <c r="BG70" s="78"/>
      <c r="BH70" s="78"/>
      <c r="BI70" s="78"/>
      <c r="BJ70" s="78"/>
      <c r="BK70" s="118"/>
      <c r="BN70" s="119">
        <f t="shared" si="25"/>
        <v>1</v>
      </c>
      <c r="BO70" s="78"/>
      <c r="BP70" s="78">
        <v>1</v>
      </c>
      <c r="BQ70" s="78">
        <v>1</v>
      </c>
      <c r="BR70" s="78"/>
      <c r="BS70" s="78"/>
      <c r="BT70" s="78"/>
      <c r="BU70" s="118"/>
      <c r="BW70" t="str">
        <f t="shared" si="26"/>
        <v/>
      </c>
    </row>
    <row r="71" spans="1:75">
      <c r="A71" s="78">
        <v>334</v>
      </c>
      <c r="B71" s="371" t="s">
        <v>791</v>
      </c>
      <c r="C71" s="78" t="s">
        <v>666</v>
      </c>
      <c r="D71" s="78" t="s">
        <v>751</v>
      </c>
      <c r="E71" s="78" t="s">
        <v>724</v>
      </c>
      <c r="F71" s="78" t="s">
        <v>632</v>
      </c>
      <c r="G71" s="78"/>
      <c r="H71" s="78"/>
      <c r="I71" s="78" t="s">
        <v>632</v>
      </c>
      <c r="J71" s="78"/>
      <c r="K71" s="78"/>
      <c r="L71" s="78"/>
      <c r="M71" s="78"/>
      <c r="N71" s="78"/>
      <c r="O71" s="80"/>
      <c r="P71" s="78"/>
      <c r="Q71" s="78" t="s">
        <v>632</v>
      </c>
      <c r="R71" s="78"/>
      <c r="S71" s="78"/>
      <c r="T71" s="78" t="s">
        <v>632</v>
      </c>
      <c r="U71" s="78"/>
      <c r="V71" s="78"/>
      <c r="W71" s="78"/>
      <c r="X71" s="78"/>
      <c r="Y71" s="78"/>
      <c r="Z71" s="78"/>
      <c r="AA71" s="78"/>
      <c r="AB71" s="78"/>
      <c r="AC71" s="78" t="s">
        <v>632</v>
      </c>
      <c r="AD71" s="78"/>
      <c r="AE71" s="78"/>
      <c r="AF71" s="78" t="s">
        <v>632</v>
      </c>
      <c r="AG71" s="78"/>
      <c r="AH71" s="78"/>
      <c r="AI71" s="78"/>
      <c r="AJ71" s="78"/>
      <c r="AK71" s="78"/>
      <c r="AL71" s="106"/>
      <c r="AM71" s="78"/>
      <c r="AN71" s="78"/>
      <c r="AO71" s="78"/>
      <c r="AP71" s="110"/>
      <c r="AQ71" s="78"/>
      <c r="AR71" s="78"/>
      <c r="AS71" s="78"/>
      <c r="AT71" s="78"/>
      <c r="AU71" s="78"/>
      <c r="AV71" s="348" t="str">
        <f t="shared" si="24"/>
        <v/>
      </c>
      <c r="AW71" s="78"/>
      <c r="AX71" s="78"/>
      <c r="AY71" s="78"/>
      <c r="AZ71" s="352"/>
      <c r="BA71" s="78"/>
      <c r="BB71" s="78"/>
      <c r="BC71" s="78"/>
      <c r="BD71" s="78"/>
      <c r="BE71" s="78"/>
      <c r="BF71" s="78"/>
      <c r="BG71" s="78"/>
      <c r="BH71" s="78"/>
      <c r="BI71" s="78"/>
      <c r="BJ71" s="78"/>
      <c r="BK71" s="118"/>
      <c r="BN71" s="119">
        <f t="shared" si="25"/>
        <v>0</v>
      </c>
      <c r="BO71" s="78"/>
      <c r="BP71" s="78"/>
      <c r="BQ71" s="78"/>
      <c r="BR71" s="78"/>
      <c r="BS71" s="78"/>
      <c r="BT71" s="78"/>
      <c r="BU71" s="118"/>
      <c r="BW71" t="str">
        <f t="shared" si="26"/>
        <v/>
      </c>
    </row>
    <row r="72" spans="1:75">
      <c r="A72" s="78">
        <v>367</v>
      </c>
      <c r="B72" s="371" t="s">
        <v>370</v>
      </c>
      <c r="C72" s="78" t="s">
        <v>666</v>
      </c>
      <c r="D72" s="78" t="s">
        <v>706</v>
      </c>
      <c r="E72" s="78" t="s">
        <v>630</v>
      </c>
      <c r="F72" s="78" t="s">
        <v>632</v>
      </c>
      <c r="G72" s="78"/>
      <c r="H72" s="78"/>
      <c r="I72" s="78" t="s">
        <v>632</v>
      </c>
      <c r="J72" s="78"/>
      <c r="K72" s="78"/>
      <c r="L72" s="78"/>
      <c r="M72" s="78"/>
      <c r="N72" s="78"/>
      <c r="O72" s="80"/>
      <c r="P72" s="78"/>
      <c r="Q72" s="78" t="s">
        <v>635</v>
      </c>
      <c r="R72" s="78" t="s">
        <v>636</v>
      </c>
      <c r="S72" s="78" t="s">
        <v>682</v>
      </c>
      <c r="T72" s="203" t="s">
        <v>635</v>
      </c>
      <c r="U72" s="78">
        <v>2024</v>
      </c>
      <c r="V72" s="78">
        <v>2021</v>
      </c>
      <c r="W72" s="78"/>
      <c r="X72" s="78"/>
      <c r="Y72" s="78"/>
      <c r="Z72" s="78" t="s">
        <v>631</v>
      </c>
      <c r="AA72" s="78">
        <v>2023</v>
      </c>
      <c r="AB72" s="78" t="s">
        <v>631</v>
      </c>
      <c r="AC72" s="78" t="s">
        <v>687</v>
      </c>
      <c r="AD72" s="78" t="s">
        <v>792</v>
      </c>
      <c r="AE72" s="78" t="s">
        <v>647</v>
      </c>
      <c r="AF72" s="78" t="s">
        <v>687</v>
      </c>
      <c r="AG72" s="78">
        <v>2050</v>
      </c>
      <c r="AH72" s="78">
        <v>2021</v>
      </c>
      <c r="AI72" s="78"/>
      <c r="AJ72" s="78"/>
      <c r="AK72" s="78"/>
      <c r="AL72" s="106" t="s">
        <v>631</v>
      </c>
      <c r="AM72" s="78">
        <v>2023</v>
      </c>
      <c r="AN72" s="78" t="s">
        <v>631</v>
      </c>
      <c r="AO72" s="78"/>
      <c r="AP72" s="110"/>
      <c r="AQ72" s="78"/>
      <c r="AR72" s="78">
        <v>1</v>
      </c>
      <c r="AS72" s="78"/>
      <c r="AT72" s="78">
        <v>1</v>
      </c>
      <c r="AU72" s="78">
        <v>1</v>
      </c>
      <c r="AV72" s="348" t="str">
        <f t="shared" si="24"/>
        <v/>
      </c>
      <c r="AW72" s="78"/>
      <c r="AX72" s="78"/>
      <c r="AY72" s="78">
        <v>1</v>
      </c>
      <c r="AZ72" s="352">
        <v>1</v>
      </c>
      <c r="BA72" s="78"/>
      <c r="BB72" s="78"/>
      <c r="BC72" s="78"/>
      <c r="BD72" s="78"/>
      <c r="BE72" s="78"/>
      <c r="BF72" s="78"/>
      <c r="BG72" s="78"/>
      <c r="BH72" s="78"/>
      <c r="BI72" s="78">
        <v>1</v>
      </c>
      <c r="BJ72" s="78">
        <v>1</v>
      </c>
      <c r="BK72" s="118">
        <v>1</v>
      </c>
      <c r="BL72" s="188">
        <v>1</v>
      </c>
      <c r="BN72" s="119">
        <f t="shared" si="25"/>
        <v>1</v>
      </c>
      <c r="BO72" s="78"/>
      <c r="BP72" s="78">
        <v>1</v>
      </c>
      <c r="BQ72" s="78">
        <v>1</v>
      </c>
      <c r="BR72" s="78"/>
      <c r="BS72" s="78"/>
      <c r="BT72" s="78">
        <v>1</v>
      </c>
      <c r="BU72" s="118">
        <v>1</v>
      </c>
      <c r="BV72" s="229">
        <f>MAX(N72,AG72)</f>
        <v>2050</v>
      </c>
      <c r="BW72" t="str">
        <f t="shared" si="26"/>
        <v/>
      </c>
    </row>
    <row r="73" spans="1:75">
      <c r="A73" s="78">
        <v>304</v>
      </c>
      <c r="B73" s="371" t="s">
        <v>319</v>
      </c>
      <c r="C73" s="78" t="s">
        <v>666</v>
      </c>
      <c r="D73" s="78" t="s">
        <v>629</v>
      </c>
      <c r="E73" s="78" t="s">
        <v>630</v>
      </c>
      <c r="F73" s="78" t="s">
        <v>631</v>
      </c>
      <c r="G73" s="78">
        <v>2018</v>
      </c>
      <c r="H73" s="78">
        <v>2021</v>
      </c>
      <c r="I73" s="78" t="s">
        <v>632</v>
      </c>
      <c r="J73" s="78"/>
      <c r="K73" s="78"/>
      <c r="L73" s="78"/>
      <c r="M73" s="78"/>
      <c r="N73" s="78"/>
      <c r="O73" s="80"/>
      <c r="P73" s="78"/>
      <c r="Q73" s="78" t="s">
        <v>635</v>
      </c>
      <c r="R73" s="78" t="s">
        <v>793</v>
      </c>
      <c r="S73" s="78" t="s">
        <v>637</v>
      </c>
      <c r="T73" s="203" t="s">
        <v>635</v>
      </c>
      <c r="U73" s="78">
        <v>2030</v>
      </c>
      <c r="V73" s="78">
        <v>2017</v>
      </c>
      <c r="W73" s="78"/>
      <c r="X73" s="78"/>
      <c r="Y73" s="78"/>
      <c r="Z73" s="78" t="s">
        <v>632</v>
      </c>
      <c r="AA73" s="78">
        <v>2023</v>
      </c>
      <c r="AB73" s="78" t="s">
        <v>632</v>
      </c>
      <c r="AC73" s="78" t="s">
        <v>632</v>
      </c>
      <c r="AD73" s="78"/>
      <c r="AE73" s="78"/>
      <c r="AF73" s="78" t="s">
        <v>632</v>
      </c>
      <c r="AG73" s="78"/>
      <c r="AH73" s="78"/>
      <c r="AI73" s="78"/>
      <c r="AJ73" s="78"/>
      <c r="AK73" s="78"/>
      <c r="AL73" s="106"/>
      <c r="AM73" s="78"/>
      <c r="AN73" s="78"/>
      <c r="AO73" s="78"/>
      <c r="AP73" s="110"/>
      <c r="AQ73" s="78"/>
      <c r="AR73" s="78">
        <v>1</v>
      </c>
      <c r="AS73" s="78"/>
      <c r="AT73" s="78">
        <v>1</v>
      </c>
      <c r="AU73" s="78">
        <v>1</v>
      </c>
      <c r="AV73" s="348">
        <f t="shared" si="24"/>
        <v>1</v>
      </c>
      <c r="AW73" s="78"/>
      <c r="AX73" s="78"/>
      <c r="AY73" s="78"/>
      <c r="AZ73" s="352"/>
      <c r="BA73" s="78"/>
      <c r="BB73" s="78"/>
      <c r="BC73" s="78"/>
      <c r="BD73" s="78"/>
      <c r="BE73" s="78">
        <v>1</v>
      </c>
      <c r="BF73" s="78"/>
      <c r="BG73" s="78"/>
      <c r="BH73" s="78">
        <v>1</v>
      </c>
      <c r="BI73" s="78">
        <v>1</v>
      </c>
      <c r="BJ73" s="78">
        <v>1</v>
      </c>
      <c r="BK73" s="118">
        <v>1</v>
      </c>
      <c r="BM73" s="188">
        <v>1</v>
      </c>
      <c r="BN73" s="119">
        <f t="shared" si="25"/>
        <v>1</v>
      </c>
      <c r="BO73" s="78">
        <v>1</v>
      </c>
      <c r="BP73" s="78">
        <v>1</v>
      </c>
      <c r="BQ73" s="78">
        <v>1</v>
      </c>
      <c r="BR73" s="78"/>
      <c r="BS73" s="78"/>
      <c r="BT73" s="78"/>
      <c r="BU73" s="118"/>
      <c r="BW73" t="str">
        <f t="shared" si="26"/>
        <v/>
      </c>
    </row>
    <row r="74" spans="1:75">
      <c r="A74" s="78">
        <v>27</v>
      </c>
      <c r="B74" s="371" t="s">
        <v>73</v>
      </c>
      <c r="C74" s="78" t="s">
        <v>675</v>
      </c>
      <c r="D74" s="78" t="s">
        <v>629</v>
      </c>
      <c r="E74" s="78" t="s">
        <v>630</v>
      </c>
      <c r="F74" s="78" t="s">
        <v>632</v>
      </c>
      <c r="G74" s="78"/>
      <c r="H74" s="78"/>
      <c r="I74" s="78" t="s">
        <v>631</v>
      </c>
      <c r="J74" s="78" t="s">
        <v>641</v>
      </c>
      <c r="K74" s="78" t="s">
        <v>662</v>
      </c>
      <c r="L74" s="78">
        <v>2030</v>
      </c>
      <c r="M74" s="78" t="s">
        <v>634</v>
      </c>
      <c r="N74" s="78"/>
      <c r="O74" s="79">
        <v>45352</v>
      </c>
      <c r="P74" s="78">
        <v>2024</v>
      </c>
      <c r="Q74" s="78" t="s">
        <v>632</v>
      </c>
      <c r="R74" s="78"/>
      <c r="S74" s="78"/>
      <c r="T74" s="78" t="s">
        <v>632</v>
      </c>
      <c r="U74" s="78"/>
      <c r="V74" s="78"/>
      <c r="W74" s="78"/>
      <c r="X74" s="78"/>
      <c r="Y74" s="78"/>
      <c r="Z74" s="78"/>
      <c r="AA74" s="78"/>
      <c r="AB74" s="78"/>
      <c r="AC74" s="78" t="s">
        <v>632</v>
      </c>
      <c r="AD74" s="78"/>
      <c r="AE74" s="78"/>
      <c r="AF74" s="78" t="s">
        <v>632</v>
      </c>
      <c r="AG74" s="78"/>
      <c r="AH74" s="78"/>
      <c r="AI74" s="78"/>
      <c r="AJ74" s="78"/>
      <c r="AK74" s="78"/>
      <c r="AL74" s="106"/>
      <c r="AM74" s="78"/>
      <c r="AN74" s="78"/>
      <c r="AO74" s="78"/>
      <c r="AP74" s="110"/>
      <c r="AQ74" s="78"/>
      <c r="AR74" s="78"/>
      <c r="AS74" s="78"/>
      <c r="AT74" s="78"/>
      <c r="AU74" s="78"/>
      <c r="AV74" s="348" t="str">
        <f t="shared" si="24"/>
        <v/>
      </c>
      <c r="AW74" s="78"/>
      <c r="AX74" s="78"/>
      <c r="AY74" s="78"/>
      <c r="AZ74" s="352"/>
      <c r="BA74" s="78"/>
      <c r="BB74" s="78">
        <v>1</v>
      </c>
      <c r="BC74" s="78"/>
      <c r="BD74" s="78">
        <v>1</v>
      </c>
      <c r="BE74" s="78"/>
      <c r="BF74" s="78"/>
      <c r="BG74" s="78"/>
      <c r="BH74" s="78"/>
      <c r="BI74" s="78"/>
      <c r="BJ74" s="78"/>
      <c r="BK74" s="118"/>
      <c r="BN74" s="119">
        <f t="shared" si="25"/>
        <v>1</v>
      </c>
      <c r="BO74" s="78"/>
      <c r="BP74" s="78">
        <v>1</v>
      </c>
      <c r="BQ74" s="78">
        <v>1</v>
      </c>
      <c r="BR74" s="78"/>
      <c r="BS74" s="78"/>
      <c r="BT74" s="78"/>
      <c r="BU74" s="118"/>
      <c r="BW74">
        <f t="shared" si="26"/>
        <v>1</v>
      </c>
    </row>
    <row r="75" spans="1:75">
      <c r="A75" s="78">
        <v>122</v>
      </c>
      <c r="B75" s="371" t="s">
        <v>161</v>
      </c>
      <c r="C75" s="78" t="s">
        <v>675</v>
      </c>
      <c r="D75" s="78" t="s">
        <v>692</v>
      </c>
      <c r="E75" s="78" t="s">
        <v>640</v>
      </c>
      <c r="F75" s="78" t="s">
        <v>632</v>
      </c>
      <c r="G75" s="78"/>
      <c r="H75" s="78"/>
      <c r="I75" s="78" t="s">
        <v>631</v>
      </c>
      <c r="J75" s="78" t="s">
        <v>641</v>
      </c>
      <c r="K75" s="78" t="s">
        <v>655</v>
      </c>
      <c r="L75" s="78">
        <v>2030</v>
      </c>
      <c r="M75" s="78" t="s">
        <v>634</v>
      </c>
      <c r="N75" s="78"/>
      <c r="O75" s="79">
        <v>43983</v>
      </c>
      <c r="P75" s="78">
        <v>2020</v>
      </c>
      <c r="Q75" s="78" t="s">
        <v>635</v>
      </c>
      <c r="R75" s="78" t="s">
        <v>794</v>
      </c>
      <c r="S75" s="78" t="s">
        <v>682</v>
      </c>
      <c r="T75" s="203" t="s">
        <v>635</v>
      </c>
      <c r="U75" s="78">
        <v>2040</v>
      </c>
      <c r="V75" s="78">
        <v>2021</v>
      </c>
      <c r="W75" s="78"/>
      <c r="X75" s="78"/>
      <c r="Y75" s="78"/>
      <c r="Z75" s="78" t="s">
        <v>674</v>
      </c>
      <c r="AA75" s="78"/>
      <c r="AB75" s="78" t="s">
        <v>631</v>
      </c>
      <c r="AC75" s="78" t="s">
        <v>632</v>
      </c>
      <c r="AD75" s="78"/>
      <c r="AE75" s="78"/>
      <c r="AF75" s="78" t="s">
        <v>632</v>
      </c>
      <c r="AG75" s="78"/>
      <c r="AH75" s="78"/>
      <c r="AI75" s="78"/>
      <c r="AJ75" s="78"/>
      <c r="AK75" s="78"/>
      <c r="AL75" s="106"/>
      <c r="AM75" s="78"/>
      <c r="AN75" s="78"/>
      <c r="AO75" s="78"/>
      <c r="AP75" s="110"/>
      <c r="AQ75" s="78"/>
      <c r="AR75" s="78"/>
      <c r="AS75" s="78">
        <v>1</v>
      </c>
      <c r="AT75" s="78">
        <v>1</v>
      </c>
      <c r="AU75" s="78">
        <v>1</v>
      </c>
      <c r="AV75" s="348">
        <f t="shared" si="24"/>
        <v>1</v>
      </c>
      <c r="AW75" s="78"/>
      <c r="AX75" s="78"/>
      <c r="AY75" s="78"/>
      <c r="AZ75" s="352"/>
      <c r="BA75" s="78"/>
      <c r="BB75" s="78">
        <v>1</v>
      </c>
      <c r="BC75" s="78"/>
      <c r="BD75" s="78">
        <v>1</v>
      </c>
      <c r="BE75" s="78"/>
      <c r="BF75" s="78"/>
      <c r="BG75" s="78"/>
      <c r="BH75" s="78"/>
      <c r="BI75" s="78">
        <v>1</v>
      </c>
      <c r="BJ75" s="78"/>
      <c r="BK75" s="118">
        <v>1</v>
      </c>
      <c r="BN75" s="119">
        <f t="shared" si="25"/>
        <v>1</v>
      </c>
      <c r="BO75" s="78"/>
      <c r="BP75" s="78">
        <v>1</v>
      </c>
      <c r="BQ75" s="78">
        <v>1</v>
      </c>
      <c r="BR75" s="78"/>
      <c r="BS75" s="78"/>
      <c r="BT75" s="78"/>
      <c r="BU75" s="118"/>
      <c r="BW75">
        <f t="shared" si="26"/>
        <v>1</v>
      </c>
    </row>
    <row r="76" spans="1:75">
      <c r="A76" s="78">
        <v>199</v>
      </c>
      <c r="B76" s="371" t="s">
        <v>261</v>
      </c>
      <c r="C76" s="78" t="s">
        <v>638</v>
      </c>
      <c r="D76" s="78" t="s">
        <v>629</v>
      </c>
      <c r="E76" s="78" t="s">
        <v>630</v>
      </c>
      <c r="F76" s="78" t="s">
        <v>632</v>
      </c>
      <c r="G76" s="78"/>
      <c r="H76" s="78"/>
      <c r="I76" s="78" t="s">
        <v>632</v>
      </c>
      <c r="J76" s="78"/>
      <c r="K76" s="78"/>
      <c r="L76" s="78"/>
      <c r="M76" s="78"/>
      <c r="N76" s="78"/>
      <c r="O76" s="80"/>
      <c r="P76" s="78"/>
      <c r="Q76" s="78" t="s">
        <v>632</v>
      </c>
      <c r="R76" s="78"/>
      <c r="S76" s="78"/>
      <c r="T76" s="78" t="s">
        <v>632</v>
      </c>
      <c r="U76" s="78"/>
      <c r="V76" s="78"/>
      <c r="W76" s="78"/>
      <c r="X76" s="78"/>
      <c r="Y76" s="78"/>
      <c r="Z76" s="78"/>
      <c r="AA76" s="78"/>
      <c r="AB76" s="78"/>
      <c r="AC76" s="78" t="s">
        <v>632</v>
      </c>
      <c r="AD76" s="78"/>
      <c r="AE76" s="78"/>
      <c r="AF76" s="78" t="s">
        <v>632</v>
      </c>
      <c r="AG76" s="78"/>
      <c r="AH76" s="78"/>
      <c r="AI76" s="78"/>
      <c r="AJ76" s="78"/>
      <c r="AK76" s="78"/>
      <c r="AL76" s="106"/>
      <c r="AM76" s="78"/>
      <c r="AN76" s="78"/>
      <c r="AO76" s="78" t="s">
        <v>635</v>
      </c>
      <c r="AP76" s="110"/>
      <c r="AQ76" s="78"/>
      <c r="AR76" s="78"/>
      <c r="AS76" s="78"/>
      <c r="AT76" s="78"/>
      <c r="AU76" s="78"/>
      <c r="AV76" s="348" t="str">
        <f t="shared" si="24"/>
        <v/>
      </c>
      <c r="AW76" s="78"/>
      <c r="AX76" s="78"/>
      <c r="AY76" s="78"/>
      <c r="AZ76" s="352"/>
      <c r="BA76" s="78"/>
      <c r="BB76" s="78"/>
      <c r="BC76" s="78"/>
      <c r="BD76" s="78"/>
      <c r="BE76" s="78"/>
      <c r="BF76" s="78"/>
      <c r="BG76" s="78"/>
      <c r="BH76" s="78"/>
      <c r="BI76" s="78"/>
      <c r="BJ76" s="78"/>
      <c r="BK76" s="118"/>
      <c r="BN76" s="119">
        <f t="shared" si="25"/>
        <v>0</v>
      </c>
      <c r="BO76" s="78"/>
      <c r="BP76" s="78"/>
      <c r="BQ76" s="78"/>
      <c r="BR76" s="78"/>
      <c r="BS76" s="78"/>
      <c r="BT76" s="78"/>
      <c r="BU76" s="118"/>
      <c r="BW76" t="str">
        <f t="shared" si="26"/>
        <v/>
      </c>
    </row>
    <row r="77" spans="1:75">
      <c r="A77" s="78">
        <v>18</v>
      </c>
      <c r="B77" s="371" t="s">
        <v>65</v>
      </c>
      <c r="C77" s="78" t="s">
        <v>675</v>
      </c>
      <c r="D77" s="78" t="s">
        <v>629</v>
      </c>
      <c r="E77" s="78" t="s">
        <v>630</v>
      </c>
      <c r="F77" s="78" t="s">
        <v>632</v>
      </c>
      <c r="G77" s="78"/>
      <c r="H77" s="78"/>
      <c r="I77" s="78" t="s">
        <v>631</v>
      </c>
      <c r="J77" s="78" t="s">
        <v>641</v>
      </c>
      <c r="K77" s="78" t="s">
        <v>662</v>
      </c>
      <c r="L77" s="78">
        <v>2026</v>
      </c>
      <c r="M77" s="78" t="s">
        <v>634</v>
      </c>
      <c r="N77" s="78"/>
      <c r="O77" s="79">
        <v>45231</v>
      </c>
      <c r="P77" s="78">
        <v>2023</v>
      </c>
      <c r="Q77" s="78" t="s">
        <v>632</v>
      </c>
      <c r="R77" s="78"/>
      <c r="S77" s="78"/>
      <c r="T77" s="78" t="s">
        <v>632</v>
      </c>
      <c r="U77" s="78"/>
      <c r="V77" s="78"/>
      <c r="W77" s="78"/>
      <c r="X77" s="78"/>
      <c r="Y77" s="78"/>
      <c r="Z77" s="78"/>
      <c r="AA77" s="78"/>
      <c r="AB77" s="78"/>
      <c r="AC77" s="78" t="s">
        <v>632</v>
      </c>
      <c r="AD77" s="78"/>
      <c r="AE77" s="78"/>
      <c r="AF77" s="78" t="s">
        <v>632</v>
      </c>
      <c r="AG77" s="78"/>
      <c r="AH77" s="78"/>
      <c r="AI77" s="78"/>
      <c r="AJ77" s="78"/>
      <c r="AK77" s="78"/>
      <c r="AL77" s="106"/>
      <c r="AM77" s="78"/>
      <c r="AN77" s="78"/>
      <c r="AO77" s="78"/>
      <c r="AP77" s="110"/>
      <c r="AQ77" s="78"/>
      <c r="AR77" s="78"/>
      <c r="AS77" s="78"/>
      <c r="AT77" s="78"/>
      <c r="AU77" s="78"/>
      <c r="AV77" s="348" t="str">
        <f t="shared" si="24"/>
        <v/>
      </c>
      <c r="AW77" s="78"/>
      <c r="AX77" s="78"/>
      <c r="AY77" s="78"/>
      <c r="AZ77" s="352"/>
      <c r="BA77" s="78"/>
      <c r="BB77" s="78">
        <v>1</v>
      </c>
      <c r="BC77" s="78"/>
      <c r="BD77" s="78">
        <v>1</v>
      </c>
      <c r="BE77" s="78"/>
      <c r="BF77" s="78"/>
      <c r="BG77" s="78"/>
      <c r="BH77" s="78"/>
      <c r="BI77" s="78"/>
      <c r="BJ77" s="78"/>
      <c r="BK77" s="118"/>
      <c r="BN77" s="119">
        <f t="shared" si="25"/>
        <v>1</v>
      </c>
      <c r="BO77" s="78"/>
      <c r="BP77" s="78">
        <v>1</v>
      </c>
      <c r="BQ77" s="78">
        <v>1</v>
      </c>
      <c r="BR77" s="78"/>
      <c r="BS77" s="78"/>
      <c r="BT77" s="78"/>
      <c r="BU77" s="118"/>
      <c r="BW77">
        <f t="shared" si="26"/>
        <v>1</v>
      </c>
    </row>
    <row r="78" spans="1:75">
      <c r="A78" s="78">
        <v>390</v>
      </c>
      <c r="B78" s="371" t="s">
        <v>439</v>
      </c>
      <c r="C78" s="78" t="s">
        <v>703</v>
      </c>
      <c r="D78" s="78" t="s">
        <v>706</v>
      </c>
      <c r="E78" s="78" t="s">
        <v>630</v>
      </c>
      <c r="F78" s="78" t="s">
        <v>632</v>
      </c>
      <c r="G78" s="78"/>
      <c r="H78" s="78"/>
      <c r="I78" s="78" t="s">
        <v>632</v>
      </c>
      <c r="J78" s="78"/>
      <c r="K78" s="78"/>
      <c r="L78" s="78"/>
      <c r="M78" s="78"/>
      <c r="N78" s="78"/>
      <c r="O78" s="80"/>
      <c r="P78" s="78"/>
      <c r="Q78" s="78" t="s">
        <v>632</v>
      </c>
      <c r="R78" s="78"/>
      <c r="S78" s="78"/>
      <c r="T78" s="78" t="s">
        <v>632</v>
      </c>
      <c r="U78" s="78"/>
      <c r="V78" s="78"/>
      <c r="W78" s="78"/>
      <c r="X78" s="78"/>
      <c r="Y78" s="78"/>
      <c r="Z78" s="78"/>
      <c r="AA78" s="78"/>
      <c r="AB78" s="78"/>
      <c r="AC78" s="78" t="s">
        <v>635</v>
      </c>
      <c r="AD78" s="78" t="s">
        <v>636</v>
      </c>
      <c r="AE78" s="78" t="s">
        <v>789</v>
      </c>
      <c r="AF78" s="78" t="s">
        <v>635</v>
      </c>
      <c r="AG78" s="78">
        <v>2050</v>
      </c>
      <c r="AH78" s="78">
        <v>2020</v>
      </c>
      <c r="AI78" s="78"/>
      <c r="AJ78" s="78"/>
      <c r="AK78" s="78"/>
      <c r="AL78" s="106" t="s">
        <v>674</v>
      </c>
      <c r="AM78" s="78"/>
      <c r="AN78" s="78"/>
      <c r="AO78" s="78" t="s">
        <v>631</v>
      </c>
      <c r="AP78" s="110"/>
      <c r="AQ78" s="78"/>
      <c r="AR78" s="78"/>
      <c r="AS78" s="78"/>
      <c r="AT78" s="78"/>
      <c r="AU78" s="78"/>
      <c r="AV78" s="348" t="str">
        <f t="shared" si="24"/>
        <v/>
      </c>
      <c r="AW78" s="78"/>
      <c r="AX78" s="78"/>
      <c r="AY78" s="78">
        <v>1</v>
      </c>
      <c r="AZ78" s="352">
        <v>1</v>
      </c>
      <c r="BA78" s="78"/>
      <c r="BB78" s="78"/>
      <c r="BC78" s="78"/>
      <c r="BD78" s="78"/>
      <c r="BE78" s="78"/>
      <c r="BF78" s="78"/>
      <c r="BG78" s="78"/>
      <c r="BH78" s="78"/>
      <c r="BI78" s="78">
        <v>1</v>
      </c>
      <c r="BJ78" s="78"/>
      <c r="BK78" s="118">
        <v>1</v>
      </c>
      <c r="BN78" s="119">
        <f t="shared" si="25"/>
        <v>1</v>
      </c>
      <c r="BO78" s="78"/>
      <c r="BP78" s="78"/>
      <c r="BQ78" s="78">
        <v>1</v>
      </c>
      <c r="BR78" s="78"/>
      <c r="BS78" s="78"/>
      <c r="BT78" s="78"/>
      <c r="BU78" s="118"/>
      <c r="BV78" s="229">
        <f>MAX(N78,AG78)</f>
        <v>2050</v>
      </c>
      <c r="BW78" t="str">
        <f t="shared" si="26"/>
        <v/>
      </c>
    </row>
    <row r="79" spans="1:75">
      <c r="A79" s="78">
        <v>46</v>
      </c>
      <c r="B79" s="371" t="s">
        <v>90</v>
      </c>
      <c r="C79" s="78" t="s">
        <v>654</v>
      </c>
      <c r="D79" s="78" t="s">
        <v>629</v>
      </c>
      <c r="E79" s="78" t="s">
        <v>630</v>
      </c>
      <c r="F79" s="78" t="s">
        <v>632</v>
      </c>
      <c r="G79" s="78"/>
      <c r="H79" s="78"/>
      <c r="I79" s="78" t="s">
        <v>632</v>
      </c>
      <c r="J79" s="78"/>
      <c r="K79" s="78"/>
      <c r="L79" s="78"/>
      <c r="M79" s="78"/>
      <c r="N79" s="78"/>
      <c r="O79" s="80"/>
      <c r="P79" s="78"/>
      <c r="Q79" s="78" t="s">
        <v>632</v>
      </c>
      <c r="R79" s="78"/>
      <c r="S79" s="78"/>
      <c r="T79" s="78" t="s">
        <v>632</v>
      </c>
      <c r="U79" s="78"/>
      <c r="V79" s="78"/>
      <c r="W79" s="78"/>
      <c r="X79" s="78"/>
      <c r="Y79" s="78"/>
      <c r="Z79" s="78"/>
      <c r="AA79" s="78"/>
      <c r="AB79" s="78"/>
      <c r="AC79" s="78" t="s">
        <v>632</v>
      </c>
      <c r="AD79" s="78"/>
      <c r="AE79" s="78"/>
      <c r="AF79" s="78" t="s">
        <v>632</v>
      </c>
      <c r="AG79" s="78"/>
      <c r="AH79" s="78"/>
      <c r="AI79" s="78"/>
      <c r="AJ79" s="78"/>
      <c r="AK79" s="78"/>
      <c r="AL79" s="106"/>
      <c r="AM79" s="78"/>
      <c r="AN79" s="78"/>
      <c r="AO79" s="78" t="s">
        <v>632</v>
      </c>
      <c r="AP79" s="110" t="s">
        <v>632</v>
      </c>
      <c r="AQ79" s="78"/>
      <c r="AR79" s="78"/>
      <c r="AS79" s="78"/>
      <c r="AT79" s="78"/>
      <c r="AU79" s="78"/>
      <c r="AV79" s="348" t="str">
        <f t="shared" si="24"/>
        <v/>
      </c>
      <c r="AW79" s="78"/>
      <c r="AX79" s="78"/>
      <c r="AY79" s="78"/>
      <c r="AZ79" s="352"/>
      <c r="BA79" s="78"/>
      <c r="BB79" s="78"/>
      <c r="BC79" s="78"/>
      <c r="BD79" s="78"/>
      <c r="BE79" s="78"/>
      <c r="BF79" s="78"/>
      <c r="BG79" s="78"/>
      <c r="BH79" s="78"/>
      <c r="BI79" s="78"/>
      <c r="BJ79" s="78"/>
      <c r="BK79" s="118"/>
      <c r="BN79" s="119">
        <f t="shared" si="25"/>
        <v>0</v>
      </c>
      <c r="BO79" s="78"/>
      <c r="BP79" s="78"/>
      <c r="BQ79" s="78"/>
      <c r="BR79" s="78"/>
      <c r="BS79" s="78"/>
      <c r="BT79" s="78"/>
      <c r="BU79" s="118"/>
      <c r="BW79" t="str">
        <f t="shared" si="26"/>
        <v/>
      </c>
    </row>
    <row r="80" spans="1:75">
      <c r="A80" s="78">
        <v>485</v>
      </c>
      <c r="B80" s="371" t="s">
        <v>795</v>
      </c>
      <c r="C80" s="78" t="s">
        <v>679</v>
      </c>
      <c r="D80" s="78" t="s">
        <v>740</v>
      </c>
      <c r="E80" s="78" t="s">
        <v>640</v>
      </c>
      <c r="F80" s="78" t="s">
        <v>632</v>
      </c>
      <c r="G80" s="78"/>
      <c r="H80" s="78"/>
      <c r="I80" s="78" t="s">
        <v>632</v>
      </c>
      <c r="J80" s="78"/>
      <c r="K80" s="78"/>
      <c r="L80" s="78"/>
      <c r="M80" s="78"/>
      <c r="N80" s="78"/>
      <c r="O80" s="80"/>
      <c r="P80" s="78"/>
      <c r="Q80" s="78" t="s">
        <v>632</v>
      </c>
      <c r="R80" s="78"/>
      <c r="S80" s="78"/>
      <c r="T80" s="78" t="s">
        <v>632</v>
      </c>
      <c r="U80" s="78"/>
      <c r="V80" s="78"/>
      <c r="W80" s="78"/>
      <c r="X80" s="78"/>
      <c r="Y80" s="78"/>
      <c r="Z80" s="78"/>
      <c r="AA80" s="78"/>
      <c r="AB80" s="78"/>
      <c r="AC80" s="78" t="s">
        <v>730</v>
      </c>
      <c r="AD80" s="78" t="s">
        <v>796</v>
      </c>
      <c r="AE80" s="78" t="s">
        <v>647</v>
      </c>
      <c r="AF80" s="78" t="s">
        <v>635</v>
      </c>
      <c r="AG80" s="78">
        <v>2045</v>
      </c>
      <c r="AH80" s="78">
        <v>2021</v>
      </c>
      <c r="AI80" s="78" t="s">
        <v>645</v>
      </c>
      <c r="AJ80" s="78">
        <v>2050</v>
      </c>
      <c r="AK80" s="78">
        <v>2021</v>
      </c>
      <c r="AL80" s="106" t="s">
        <v>674</v>
      </c>
      <c r="AM80" s="78">
        <v>2023</v>
      </c>
      <c r="AN80" s="78" t="s">
        <v>631</v>
      </c>
      <c r="AO80" s="78"/>
      <c r="AP80" s="110"/>
      <c r="AQ80" s="78"/>
      <c r="AR80" s="78"/>
      <c r="AS80" s="78"/>
      <c r="AT80" s="78"/>
      <c r="AU80" s="78"/>
      <c r="AV80" s="348" t="str">
        <f t="shared" si="24"/>
        <v/>
      </c>
      <c r="AW80" s="78"/>
      <c r="AX80" s="78"/>
      <c r="AY80" s="78">
        <v>1</v>
      </c>
      <c r="AZ80" s="352">
        <v>1</v>
      </c>
      <c r="BA80" s="78"/>
      <c r="BB80" s="78"/>
      <c r="BC80" s="78"/>
      <c r="BD80" s="78"/>
      <c r="BE80" s="78"/>
      <c r="BF80" s="78"/>
      <c r="BG80" s="78"/>
      <c r="BH80" s="78"/>
      <c r="BI80" s="78">
        <v>1</v>
      </c>
      <c r="BJ80" s="78"/>
      <c r="BK80" s="118">
        <v>1</v>
      </c>
      <c r="BN80" s="119">
        <f t="shared" si="25"/>
        <v>1</v>
      </c>
      <c r="BO80" s="78"/>
      <c r="BP80" s="78"/>
      <c r="BQ80" s="78">
        <v>1</v>
      </c>
      <c r="BR80" s="78"/>
      <c r="BS80" s="78"/>
      <c r="BT80" s="78">
        <v>1</v>
      </c>
      <c r="BU80" s="118">
        <v>1</v>
      </c>
      <c r="BV80" s="229">
        <f>MAX(N80,AG80)</f>
        <v>2045</v>
      </c>
      <c r="BW80" t="str">
        <f t="shared" si="26"/>
        <v/>
      </c>
    </row>
    <row r="81" spans="1:75">
      <c r="A81" s="78">
        <v>420</v>
      </c>
      <c r="B81" s="371" t="s">
        <v>483</v>
      </c>
      <c r="C81" s="78" t="s">
        <v>638</v>
      </c>
      <c r="D81" s="78" t="s">
        <v>797</v>
      </c>
      <c r="E81" s="78" t="s">
        <v>630</v>
      </c>
      <c r="F81" s="78" t="s">
        <v>632</v>
      </c>
      <c r="G81" s="78"/>
      <c r="H81" s="78"/>
      <c r="I81" s="78" t="s">
        <v>632</v>
      </c>
      <c r="J81" s="78"/>
      <c r="K81" s="78"/>
      <c r="L81" s="78"/>
      <c r="M81" s="78"/>
      <c r="N81" s="78"/>
      <c r="O81" s="80"/>
      <c r="P81" s="78"/>
      <c r="Q81" s="78" t="s">
        <v>632</v>
      </c>
      <c r="R81" s="78"/>
      <c r="S81" s="78"/>
      <c r="T81" s="78" t="s">
        <v>632</v>
      </c>
      <c r="U81" s="78"/>
      <c r="V81" s="78"/>
      <c r="W81" s="78"/>
      <c r="X81" s="78"/>
      <c r="Y81" s="78"/>
      <c r="Z81" s="78"/>
      <c r="AA81" s="78"/>
      <c r="AB81" s="78"/>
      <c r="AC81" s="78" t="s">
        <v>632</v>
      </c>
      <c r="AD81" s="78"/>
      <c r="AE81" s="78"/>
      <c r="AF81" s="78" t="s">
        <v>632</v>
      </c>
      <c r="AG81" s="78"/>
      <c r="AH81" s="78"/>
      <c r="AI81" s="78"/>
      <c r="AJ81" s="78"/>
      <c r="AK81" s="78"/>
      <c r="AL81" s="106"/>
      <c r="AM81" s="78"/>
      <c r="AN81" s="78"/>
      <c r="AO81" s="78"/>
      <c r="AP81" s="110"/>
      <c r="AQ81" s="78"/>
      <c r="AR81" s="78"/>
      <c r="AS81" s="78"/>
      <c r="AT81" s="78"/>
      <c r="AU81" s="78"/>
      <c r="AV81" s="348" t="str">
        <f t="shared" si="24"/>
        <v/>
      </c>
      <c r="AW81" s="78"/>
      <c r="AX81" s="78"/>
      <c r="AY81" s="78"/>
      <c r="AZ81" s="352"/>
      <c r="BA81" s="78"/>
      <c r="BB81" s="78"/>
      <c r="BC81" s="78"/>
      <c r="BD81" s="78"/>
      <c r="BE81" s="78"/>
      <c r="BF81" s="78"/>
      <c r="BG81" s="78"/>
      <c r="BH81" s="78"/>
      <c r="BI81" s="78"/>
      <c r="BJ81" s="78"/>
      <c r="BK81" s="118"/>
      <c r="BN81" s="119">
        <f t="shared" si="25"/>
        <v>0</v>
      </c>
      <c r="BO81" s="78"/>
      <c r="BP81" s="78"/>
      <c r="BQ81" s="78"/>
      <c r="BR81" s="78"/>
      <c r="BS81" s="78"/>
      <c r="BT81" s="78"/>
      <c r="BU81" s="118"/>
      <c r="BW81" t="str">
        <f t="shared" si="26"/>
        <v/>
      </c>
    </row>
    <row r="82" spans="1:75">
      <c r="A82" s="78">
        <v>255</v>
      </c>
      <c r="B82" s="371" t="s">
        <v>312</v>
      </c>
      <c r="C82" s="78" t="s">
        <v>715</v>
      </c>
      <c r="D82" s="78" t="s">
        <v>629</v>
      </c>
      <c r="E82" s="78" t="s">
        <v>630</v>
      </c>
      <c r="F82" s="78" t="s">
        <v>632</v>
      </c>
      <c r="G82" s="78"/>
      <c r="H82" s="78"/>
      <c r="I82" s="78" t="s">
        <v>632</v>
      </c>
      <c r="J82" s="78"/>
      <c r="K82" s="78"/>
      <c r="L82" s="78"/>
      <c r="M82" s="78"/>
      <c r="N82" s="78"/>
      <c r="O82" s="80"/>
      <c r="P82" s="78"/>
      <c r="Q82" s="78" t="s">
        <v>635</v>
      </c>
      <c r="R82" s="78" t="s">
        <v>636</v>
      </c>
      <c r="S82" s="78" t="s">
        <v>637</v>
      </c>
      <c r="T82" s="203" t="s">
        <v>635</v>
      </c>
      <c r="U82" s="78">
        <v>2035</v>
      </c>
      <c r="V82" s="78">
        <v>2020</v>
      </c>
      <c r="W82" s="78"/>
      <c r="X82" s="78"/>
      <c r="Y82" s="78"/>
      <c r="Z82" s="78" t="s">
        <v>674</v>
      </c>
      <c r="AA82" s="78"/>
      <c r="AB82" s="78" t="s">
        <v>631</v>
      </c>
      <c r="AC82" s="78" t="s">
        <v>632</v>
      </c>
      <c r="AD82" s="78"/>
      <c r="AE82" s="78"/>
      <c r="AF82" s="78" t="s">
        <v>632</v>
      </c>
      <c r="AG82" s="78"/>
      <c r="AH82" s="78"/>
      <c r="AI82" s="78"/>
      <c r="AJ82" s="78"/>
      <c r="AK82" s="78"/>
      <c r="AL82" s="106"/>
      <c r="AM82" s="78"/>
      <c r="AN82" s="78"/>
      <c r="AO82" s="78"/>
      <c r="AP82" s="110"/>
      <c r="AQ82" s="78"/>
      <c r="AR82" s="78"/>
      <c r="AS82" s="78">
        <v>1</v>
      </c>
      <c r="AT82" s="78">
        <v>1</v>
      </c>
      <c r="AU82" s="78">
        <v>1</v>
      </c>
      <c r="AV82" s="348">
        <f t="shared" si="24"/>
        <v>1</v>
      </c>
      <c r="AW82" s="78"/>
      <c r="AX82" s="78"/>
      <c r="AY82" s="78"/>
      <c r="AZ82" s="352"/>
      <c r="BA82" s="78"/>
      <c r="BB82" s="78"/>
      <c r="BC82" s="78"/>
      <c r="BD82" s="78"/>
      <c r="BE82" s="78"/>
      <c r="BF82" s="78"/>
      <c r="BG82" s="78"/>
      <c r="BH82" s="78"/>
      <c r="BI82" s="78">
        <v>1</v>
      </c>
      <c r="BJ82" s="78"/>
      <c r="BK82" s="118">
        <v>1</v>
      </c>
      <c r="BN82" s="119">
        <f t="shared" si="25"/>
        <v>1</v>
      </c>
      <c r="BO82" s="78"/>
      <c r="BP82" s="78"/>
      <c r="BQ82" s="78">
        <v>1</v>
      </c>
      <c r="BR82" s="78"/>
      <c r="BS82" s="78"/>
      <c r="BT82" s="78"/>
      <c r="BU82" s="118"/>
      <c r="BW82" t="str">
        <f t="shared" si="26"/>
        <v/>
      </c>
    </row>
    <row r="83" spans="1:75">
      <c r="A83" s="78">
        <v>385</v>
      </c>
      <c r="B83" s="371" t="s">
        <v>281</v>
      </c>
      <c r="C83" s="78" t="s">
        <v>669</v>
      </c>
      <c r="D83" s="78" t="s">
        <v>680</v>
      </c>
      <c r="E83" s="78" t="s">
        <v>677</v>
      </c>
      <c r="F83" s="78" t="s">
        <v>632</v>
      </c>
      <c r="G83" s="78"/>
      <c r="H83" s="78"/>
      <c r="I83" s="78" t="s">
        <v>632</v>
      </c>
      <c r="J83" s="78"/>
      <c r="K83" s="78"/>
      <c r="L83" s="78"/>
      <c r="M83" s="78"/>
      <c r="N83" s="78"/>
      <c r="O83" s="80"/>
      <c r="P83" s="78"/>
      <c r="Q83" s="78" t="s">
        <v>632</v>
      </c>
      <c r="R83" s="78"/>
      <c r="S83" s="78"/>
      <c r="T83" s="78" t="s">
        <v>632</v>
      </c>
      <c r="U83" s="78"/>
      <c r="V83" s="78"/>
      <c r="W83" s="78"/>
      <c r="X83" s="78"/>
      <c r="Y83" s="78"/>
      <c r="Z83" s="78"/>
      <c r="AA83" s="78"/>
      <c r="AB83" s="78"/>
      <c r="AC83" s="78" t="s">
        <v>632</v>
      </c>
      <c r="AD83" s="78"/>
      <c r="AE83" s="78"/>
      <c r="AF83" s="78" t="s">
        <v>632</v>
      </c>
      <c r="AG83" s="78"/>
      <c r="AH83" s="78"/>
      <c r="AI83" s="78"/>
      <c r="AJ83" s="78"/>
      <c r="AK83" s="78"/>
      <c r="AL83" s="106"/>
      <c r="AM83" s="78"/>
      <c r="AN83" s="78"/>
      <c r="AO83" s="78"/>
      <c r="AP83" s="110"/>
      <c r="AQ83" s="78"/>
      <c r="AR83" s="78"/>
      <c r="AS83" s="78"/>
      <c r="AT83" s="78"/>
      <c r="AU83" s="78"/>
      <c r="AV83" s="348" t="str">
        <f t="shared" si="24"/>
        <v/>
      </c>
      <c r="AW83" s="78"/>
      <c r="AX83" s="78"/>
      <c r="AY83" s="78"/>
      <c r="AZ83" s="352"/>
      <c r="BA83" s="78"/>
      <c r="BB83" s="78"/>
      <c r="BC83" s="78"/>
      <c r="BD83" s="78"/>
      <c r="BE83" s="78"/>
      <c r="BF83" s="78"/>
      <c r="BG83" s="78"/>
      <c r="BH83" s="78"/>
      <c r="BI83" s="78"/>
      <c r="BJ83" s="78"/>
      <c r="BK83" s="118"/>
      <c r="BN83" s="119">
        <f t="shared" si="25"/>
        <v>0</v>
      </c>
      <c r="BO83" s="78"/>
      <c r="BP83" s="78"/>
      <c r="BQ83" s="78"/>
      <c r="BR83" s="78"/>
      <c r="BS83" s="78"/>
      <c r="BT83" s="78"/>
      <c r="BU83" s="118"/>
      <c r="BW83" t="str">
        <f t="shared" si="26"/>
        <v/>
      </c>
    </row>
    <row r="84" spans="1:75">
      <c r="A84" s="78">
        <v>29</v>
      </c>
      <c r="B84" s="371" t="s">
        <v>77</v>
      </c>
      <c r="C84" s="78" t="s">
        <v>705</v>
      </c>
      <c r="D84" s="78" t="s">
        <v>629</v>
      </c>
      <c r="E84" s="78" t="s">
        <v>630</v>
      </c>
      <c r="F84" s="78" t="s">
        <v>632</v>
      </c>
      <c r="G84" s="78"/>
      <c r="H84" s="78"/>
      <c r="I84" s="78" t="s">
        <v>632</v>
      </c>
      <c r="J84" s="78"/>
      <c r="K84" s="78"/>
      <c r="L84" s="78"/>
      <c r="M84" s="78"/>
      <c r="N84" s="78"/>
      <c r="O84" s="80"/>
      <c r="P84" s="78"/>
      <c r="Q84" s="78" t="s">
        <v>632</v>
      </c>
      <c r="R84" s="78"/>
      <c r="S84" s="78"/>
      <c r="T84" s="78" t="s">
        <v>632</v>
      </c>
      <c r="U84" s="78"/>
      <c r="V84" s="78"/>
      <c r="W84" s="78"/>
      <c r="X84" s="78"/>
      <c r="Y84" s="78"/>
      <c r="Z84" s="78"/>
      <c r="AA84" s="78"/>
      <c r="AB84" s="78"/>
      <c r="AC84" s="78" t="s">
        <v>635</v>
      </c>
      <c r="AD84" s="78" t="s">
        <v>798</v>
      </c>
      <c r="AE84" s="78" t="s">
        <v>647</v>
      </c>
      <c r="AF84" s="78" t="s">
        <v>635</v>
      </c>
      <c r="AG84" s="78">
        <v>2050</v>
      </c>
      <c r="AH84" s="78">
        <v>2021</v>
      </c>
      <c r="AI84" s="78"/>
      <c r="AJ84" s="78"/>
      <c r="AK84" s="78"/>
      <c r="AL84" s="106" t="s">
        <v>631</v>
      </c>
      <c r="AM84" s="78">
        <v>2023</v>
      </c>
      <c r="AN84" s="78" t="s">
        <v>631</v>
      </c>
      <c r="AO84" s="78"/>
      <c r="AP84" s="110"/>
      <c r="AQ84" s="78"/>
      <c r="AR84" s="78"/>
      <c r="AS84" s="78"/>
      <c r="AT84" s="78"/>
      <c r="AU84" s="78"/>
      <c r="AV84" s="348" t="str">
        <f t="shared" si="24"/>
        <v/>
      </c>
      <c r="AW84" s="78"/>
      <c r="AX84" s="78"/>
      <c r="AY84" s="78">
        <v>1</v>
      </c>
      <c r="AZ84" s="352">
        <v>1</v>
      </c>
      <c r="BA84" s="78"/>
      <c r="BB84" s="78"/>
      <c r="BC84" s="78"/>
      <c r="BD84" s="78"/>
      <c r="BE84" s="78"/>
      <c r="BF84" s="78"/>
      <c r="BG84" s="78"/>
      <c r="BH84" s="78"/>
      <c r="BI84" s="78">
        <v>1</v>
      </c>
      <c r="BJ84" s="78"/>
      <c r="BK84" s="118">
        <v>1</v>
      </c>
      <c r="BL84" s="188">
        <v>1</v>
      </c>
      <c r="BN84" s="119">
        <f t="shared" si="25"/>
        <v>1</v>
      </c>
      <c r="BO84" s="78"/>
      <c r="BP84" s="78"/>
      <c r="BQ84" s="78">
        <v>1</v>
      </c>
      <c r="BR84" s="78"/>
      <c r="BS84" s="78"/>
      <c r="BT84" s="78"/>
      <c r="BU84" s="118"/>
      <c r="BV84" s="229">
        <f>MAX(N84,AG84)</f>
        <v>2050</v>
      </c>
      <c r="BW84" t="str">
        <f t="shared" si="26"/>
        <v/>
      </c>
    </row>
    <row r="85" spans="1:75">
      <c r="A85" s="78">
        <v>44</v>
      </c>
      <c r="B85" s="371" t="s">
        <v>121</v>
      </c>
      <c r="C85" s="78" t="s">
        <v>703</v>
      </c>
      <c r="D85" s="78" t="s">
        <v>680</v>
      </c>
      <c r="E85" s="78" t="s">
        <v>677</v>
      </c>
      <c r="F85" s="78" t="s">
        <v>632</v>
      </c>
      <c r="G85" s="78"/>
      <c r="H85" s="78"/>
      <c r="I85" s="78" t="s">
        <v>632</v>
      </c>
      <c r="J85" s="78"/>
      <c r="K85" s="78"/>
      <c r="L85" s="78"/>
      <c r="M85" s="78"/>
      <c r="N85" s="78"/>
      <c r="O85" s="80"/>
      <c r="P85" s="78"/>
      <c r="Q85" s="78" t="s">
        <v>635</v>
      </c>
      <c r="R85" s="78" t="s">
        <v>698</v>
      </c>
      <c r="S85" s="78" t="s">
        <v>704</v>
      </c>
      <c r="T85" s="203" t="s">
        <v>635</v>
      </c>
      <c r="U85" s="78">
        <v>2050</v>
      </c>
      <c r="V85" s="78">
        <v>2020</v>
      </c>
      <c r="W85" s="78"/>
      <c r="X85" s="78"/>
      <c r="Y85" s="78"/>
      <c r="Z85" s="78" t="s">
        <v>674</v>
      </c>
      <c r="AA85" s="78"/>
      <c r="AB85" s="78" t="s">
        <v>631</v>
      </c>
      <c r="AC85" s="78" t="s">
        <v>632</v>
      </c>
      <c r="AD85" s="78"/>
      <c r="AE85" s="78"/>
      <c r="AF85" s="78" t="s">
        <v>632</v>
      </c>
      <c r="AG85" s="78"/>
      <c r="AH85" s="78"/>
      <c r="AI85" s="78"/>
      <c r="AJ85" s="78"/>
      <c r="AK85" s="78"/>
      <c r="AL85" s="106"/>
      <c r="AM85" s="78"/>
      <c r="AN85" s="78"/>
      <c r="AO85" s="78"/>
      <c r="AP85" s="110"/>
      <c r="AQ85" s="78"/>
      <c r="AR85" s="78"/>
      <c r="AS85" s="78">
        <v>1</v>
      </c>
      <c r="AT85" s="78">
        <v>1</v>
      </c>
      <c r="AU85" s="78">
        <v>1</v>
      </c>
      <c r="AV85" s="348">
        <f t="shared" si="24"/>
        <v>1</v>
      </c>
      <c r="AW85" s="78"/>
      <c r="AX85" s="78"/>
      <c r="AY85" s="78"/>
      <c r="AZ85" s="352"/>
      <c r="BA85" s="78"/>
      <c r="BB85" s="78"/>
      <c r="BC85" s="78"/>
      <c r="BD85" s="78"/>
      <c r="BE85" s="78"/>
      <c r="BF85" s="78"/>
      <c r="BG85" s="78"/>
      <c r="BH85" s="78"/>
      <c r="BI85" s="78">
        <v>1</v>
      </c>
      <c r="BJ85" s="78"/>
      <c r="BK85" s="118">
        <v>1</v>
      </c>
      <c r="BN85" s="119">
        <f t="shared" si="25"/>
        <v>1</v>
      </c>
      <c r="BO85" s="78"/>
      <c r="BP85" s="78"/>
      <c r="BQ85" s="78">
        <v>1</v>
      </c>
      <c r="BR85" s="78"/>
      <c r="BS85" s="78"/>
      <c r="BT85" s="78"/>
      <c r="BU85" s="118"/>
      <c r="BW85" t="str">
        <f t="shared" si="26"/>
        <v/>
      </c>
    </row>
    <row r="86" spans="1:75">
      <c r="A86" s="78">
        <v>63</v>
      </c>
      <c r="B86" s="371" t="s">
        <v>109</v>
      </c>
      <c r="C86" s="78" t="s">
        <v>670</v>
      </c>
      <c r="D86" s="78" t="s">
        <v>680</v>
      </c>
      <c r="E86" s="78" t="s">
        <v>677</v>
      </c>
      <c r="F86" s="78" t="s">
        <v>632</v>
      </c>
      <c r="G86" s="78"/>
      <c r="H86" s="78"/>
      <c r="I86" s="78" t="s">
        <v>632</v>
      </c>
      <c r="J86" s="78"/>
      <c r="K86" s="78"/>
      <c r="L86" s="78"/>
      <c r="M86" s="78"/>
      <c r="N86" s="78"/>
      <c r="O86" s="80"/>
      <c r="P86" s="78"/>
      <c r="Q86" s="78" t="s">
        <v>681</v>
      </c>
      <c r="R86" s="78" t="s">
        <v>799</v>
      </c>
      <c r="S86" s="78" t="s">
        <v>637</v>
      </c>
      <c r="T86" s="78" t="s">
        <v>681</v>
      </c>
      <c r="U86" s="78">
        <v>2060</v>
      </c>
      <c r="V86" s="78">
        <v>2023</v>
      </c>
      <c r="W86" s="78"/>
      <c r="X86" s="78"/>
      <c r="Y86" s="78"/>
      <c r="Z86" s="78"/>
      <c r="AA86" s="78"/>
      <c r="AB86" s="78"/>
      <c r="AC86" s="78" t="s">
        <v>632</v>
      </c>
      <c r="AD86" s="78"/>
      <c r="AE86" s="78"/>
      <c r="AF86" s="78" t="s">
        <v>632</v>
      </c>
      <c r="AG86" s="78"/>
      <c r="AH86" s="78"/>
      <c r="AI86" s="78"/>
      <c r="AJ86" s="78"/>
      <c r="AK86" s="78"/>
      <c r="AL86" s="106"/>
      <c r="AM86" s="78"/>
      <c r="AN86" s="78"/>
      <c r="AO86" s="78"/>
      <c r="AP86" s="110"/>
      <c r="AQ86" s="78"/>
      <c r="AR86" s="78"/>
      <c r="AS86" s="78"/>
      <c r="AT86" s="78"/>
      <c r="AU86" s="78"/>
      <c r="AV86" s="348" t="str">
        <f t="shared" si="24"/>
        <v/>
      </c>
      <c r="AW86" s="78"/>
      <c r="AX86" s="78"/>
      <c r="AY86" s="78"/>
      <c r="AZ86" s="352"/>
      <c r="BA86" s="78"/>
      <c r="BB86" s="78"/>
      <c r="BC86" s="78"/>
      <c r="BD86" s="78"/>
      <c r="BE86" s="78"/>
      <c r="BF86" s="78"/>
      <c r="BG86" s="78"/>
      <c r="BH86" s="78"/>
      <c r="BI86" s="78"/>
      <c r="BJ86" s="78"/>
      <c r="BK86" s="118"/>
      <c r="BN86" s="119">
        <f t="shared" si="25"/>
        <v>0</v>
      </c>
      <c r="BO86" s="78"/>
      <c r="BP86" s="78"/>
      <c r="BQ86" s="78"/>
      <c r="BR86" s="78"/>
      <c r="BS86" s="78"/>
      <c r="BT86" s="78"/>
      <c r="BU86" s="118"/>
      <c r="BW86" t="str">
        <f t="shared" si="26"/>
        <v/>
      </c>
    </row>
    <row r="87" spans="1:75">
      <c r="A87" s="78">
        <v>30</v>
      </c>
      <c r="B87" s="371" t="s">
        <v>79</v>
      </c>
      <c r="C87" s="78" t="s">
        <v>666</v>
      </c>
      <c r="D87" s="78" t="s">
        <v>680</v>
      </c>
      <c r="E87" s="78" t="s">
        <v>677</v>
      </c>
      <c r="F87" s="78" t="s">
        <v>632</v>
      </c>
      <c r="G87" s="78"/>
      <c r="H87" s="78"/>
      <c r="I87" s="78" t="s">
        <v>632</v>
      </c>
      <c r="J87" s="78"/>
      <c r="K87" s="78"/>
      <c r="L87" s="78"/>
      <c r="M87" s="78"/>
      <c r="N87" s="78"/>
      <c r="O87" s="80"/>
      <c r="P87" s="78"/>
      <c r="Q87" s="78" t="s">
        <v>681</v>
      </c>
      <c r="R87" s="78" t="s">
        <v>698</v>
      </c>
      <c r="S87" s="78" t="s">
        <v>682</v>
      </c>
      <c r="T87" s="78" t="s">
        <v>681</v>
      </c>
      <c r="U87" s="78">
        <v>2060</v>
      </c>
      <c r="V87" s="78">
        <v>2021</v>
      </c>
      <c r="W87" s="78"/>
      <c r="X87" s="78"/>
      <c r="Y87" s="78"/>
      <c r="Z87" s="78"/>
      <c r="AA87" s="78"/>
      <c r="AB87" s="78"/>
      <c r="AC87" s="78" t="s">
        <v>632</v>
      </c>
      <c r="AD87" s="78"/>
      <c r="AE87" s="78"/>
      <c r="AF87" s="78" t="s">
        <v>632</v>
      </c>
      <c r="AG87" s="78"/>
      <c r="AH87" s="78"/>
      <c r="AI87" s="78"/>
      <c r="AJ87" s="78"/>
      <c r="AK87" s="78"/>
      <c r="AL87" s="106"/>
      <c r="AM87" s="78"/>
      <c r="AN87" s="78"/>
      <c r="AO87" s="78"/>
      <c r="AP87" s="110"/>
      <c r="AQ87" s="78"/>
      <c r="AR87" s="78"/>
      <c r="AS87" s="78"/>
      <c r="AT87" s="78"/>
      <c r="AU87" s="78"/>
      <c r="AV87" s="348" t="str">
        <f t="shared" si="24"/>
        <v/>
      </c>
      <c r="AW87" s="78"/>
      <c r="AX87" s="78"/>
      <c r="AY87" s="78"/>
      <c r="AZ87" s="352"/>
      <c r="BA87" s="78"/>
      <c r="BB87" s="78"/>
      <c r="BC87" s="78"/>
      <c r="BD87" s="78"/>
      <c r="BE87" s="78"/>
      <c r="BF87" s="78"/>
      <c r="BG87" s="78"/>
      <c r="BH87" s="78"/>
      <c r="BI87" s="78"/>
      <c r="BJ87" s="78"/>
      <c r="BK87" s="118"/>
      <c r="BN87" s="119">
        <f t="shared" si="25"/>
        <v>0</v>
      </c>
      <c r="BO87" s="78"/>
      <c r="BP87" s="78"/>
      <c r="BQ87" s="78"/>
      <c r="BR87" s="78"/>
      <c r="BS87" s="78"/>
      <c r="BT87" s="78"/>
      <c r="BU87" s="118"/>
      <c r="BW87" t="str">
        <f t="shared" si="26"/>
        <v/>
      </c>
    </row>
    <row r="88" spans="1:75">
      <c r="A88" s="78">
        <v>418</v>
      </c>
      <c r="B88" s="371" t="s">
        <v>495</v>
      </c>
      <c r="C88" s="78" t="s">
        <v>679</v>
      </c>
      <c r="D88" s="78" t="s">
        <v>680</v>
      </c>
      <c r="E88" s="78" t="s">
        <v>677</v>
      </c>
      <c r="F88" s="78" t="s">
        <v>632</v>
      </c>
      <c r="G88" s="78"/>
      <c r="H88" s="78"/>
      <c r="I88" s="78" t="s">
        <v>632</v>
      </c>
      <c r="J88" s="78"/>
      <c r="K88" s="78"/>
      <c r="L88" s="78"/>
      <c r="M88" s="78"/>
      <c r="N88" s="78"/>
      <c r="O88" s="80"/>
      <c r="P88" s="78"/>
      <c r="Q88" s="78" t="s">
        <v>681</v>
      </c>
      <c r="R88" s="78" t="s">
        <v>698</v>
      </c>
      <c r="S88" s="78" t="s">
        <v>637</v>
      </c>
      <c r="T88" s="78" t="s">
        <v>681</v>
      </c>
      <c r="U88" s="78">
        <v>2060</v>
      </c>
      <c r="V88" s="78">
        <v>2021</v>
      </c>
      <c r="W88" s="78"/>
      <c r="X88" s="78"/>
      <c r="Y88" s="78"/>
      <c r="Z88" s="78"/>
      <c r="AA88" s="78"/>
      <c r="AB88" s="78"/>
      <c r="AC88" s="78" t="s">
        <v>632</v>
      </c>
      <c r="AD88" s="78"/>
      <c r="AE88" s="78"/>
      <c r="AF88" s="78" t="s">
        <v>632</v>
      </c>
      <c r="AG88" s="78"/>
      <c r="AH88" s="78"/>
      <c r="AI88" s="78"/>
      <c r="AJ88" s="78"/>
      <c r="AK88" s="78"/>
      <c r="AL88" s="106"/>
      <c r="AM88" s="78"/>
      <c r="AN88" s="78"/>
      <c r="AO88" s="78"/>
      <c r="AP88" s="110"/>
      <c r="AQ88" s="78"/>
      <c r="AR88" s="78"/>
      <c r="AS88" s="78"/>
      <c r="AT88" s="78"/>
      <c r="AU88" s="78"/>
      <c r="AV88" s="348" t="str">
        <f t="shared" si="24"/>
        <v/>
      </c>
      <c r="AW88" s="78"/>
      <c r="AX88" s="78"/>
      <c r="AY88" s="78"/>
      <c r="AZ88" s="352"/>
      <c r="BA88" s="78"/>
      <c r="BB88" s="78"/>
      <c r="BC88" s="78"/>
      <c r="BD88" s="78"/>
      <c r="BE88" s="78"/>
      <c r="BF88" s="78"/>
      <c r="BG88" s="78"/>
      <c r="BH88" s="78"/>
      <c r="BI88" s="78"/>
      <c r="BJ88" s="78"/>
      <c r="BK88" s="118"/>
      <c r="BN88" s="119">
        <f t="shared" si="25"/>
        <v>0</v>
      </c>
      <c r="BO88" s="78"/>
      <c r="BP88" s="78"/>
      <c r="BQ88" s="78"/>
      <c r="BR88" s="78"/>
      <c r="BS88" s="78"/>
      <c r="BT88" s="78"/>
      <c r="BU88" s="118"/>
      <c r="BW88" t="str">
        <f t="shared" si="26"/>
        <v/>
      </c>
    </row>
    <row r="89" spans="1:75">
      <c r="A89" s="78">
        <v>435</v>
      </c>
      <c r="B89" s="371" t="s">
        <v>475</v>
      </c>
      <c r="C89" s="78" t="s">
        <v>638</v>
      </c>
      <c r="D89" s="78" t="s">
        <v>680</v>
      </c>
      <c r="E89" s="78" t="s">
        <v>677</v>
      </c>
      <c r="F89" s="78" t="s">
        <v>632</v>
      </c>
      <c r="G89" s="78"/>
      <c r="H89" s="78"/>
      <c r="I89" s="78" t="s">
        <v>632</v>
      </c>
      <c r="J89" s="78"/>
      <c r="K89" s="78"/>
      <c r="L89" s="78"/>
      <c r="M89" s="78"/>
      <c r="N89" s="78"/>
      <c r="O89" s="80"/>
      <c r="P89" s="78"/>
      <c r="Q89" s="78" t="s">
        <v>632</v>
      </c>
      <c r="R89" s="78"/>
      <c r="S89" s="78"/>
      <c r="T89" s="78" t="s">
        <v>632</v>
      </c>
      <c r="U89" s="78"/>
      <c r="V89" s="78"/>
      <c r="W89" s="78"/>
      <c r="X89" s="78"/>
      <c r="Y89" s="78"/>
      <c r="Z89" s="78"/>
      <c r="AA89" s="78"/>
      <c r="AB89" s="78"/>
      <c r="AC89" s="78" t="s">
        <v>632</v>
      </c>
      <c r="AD89" s="78"/>
      <c r="AE89" s="78"/>
      <c r="AF89" s="78" t="s">
        <v>632</v>
      </c>
      <c r="AG89" s="78"/>
      <c r="AH89" s="78"/>
      <c r="AI89" s="78"/>
      <c r="AJ89" s="78"/>
      <c r="AK89" s="78"/>
      <c r="AL89" s="106"/>
      <c r="AM89" s="78"/>
      <c r="AN89" s="78"/>
      <c r="AO89" s="78"/>
      <c r="AP89" s="110"/>
      <c r="AQ89" s="78"/>
      <c r="AR89" s="78"/>
      <c r="AS89" s="78"/>
      <c r="AT89" s="78"/>
      <c r="AU89" s="78"/>
      <c r="AV89" s="348" t="str">
        <f t="shared" si="24"/>
        <v/>
      </c>
      <c r="AW89" s="78"/>
      <c r="AX89" s="78"/>
      <c r="AY89" s="78"/>
      <c r="AZ89" s="352"/>
      <c r="BA89" s="78"/>
      <c r="BB89" s="78"/>
      <c r="BC89" s="78"/>
      <c r="BD89" s="78"/>
      <c r="BE89" s="78"/>
      <c r="BF89" s="78"/>
      <c r="BG89" s="78"/>
      <c r="BH89" s="78"/>
      <c r="BI89" s="78"/>
      <c r="BJ89" s="78"/>
      <c r="BK89" s="118"/>
      <c r="BN89" s="119">
        <f t="shared" si="25"/>
        <v>0</v>
      </c>
      <c r="BO89" s="78"/>
      <c r="BP89" s="78"/>
      <c r="BQ89" s="78"/>
      <c r="BR89" s="78"/>
      <c r="BS89" s="78"/>
      <c r="BT89" s="78"/>
      <c r="BU89" s="118"/>
      <c r="BW89" t="str">
        <f t="shared" si="26"/>
        <v/>
      </c>
    </row>
    <row r="90" spans="1:75">
      <c r="A90" s="78">
        <v>253</v>
      </c>
      <c r="B90" s="371" t="s">
        <v>800</v>
      </c>
      <c r="C90" s="78" t="s">
        <v>665</v>
      </c>
      <c r="D90" s="78" t="s">
        <v>680</v>
      </c>
      <c r="E90" s="78" t="s">
        <v>677</v>
      </c>
      <c r="F90" s="78" t="s">
        <v>632</v>
      </c>
      <c r="G90" s="78"/>
      <c r="H90" s="78"/>
      <c r="I90" s="78" t="s">
        <v>632</v>
      </c>
      <c r="J90" s="78"/>
      <c r="K90" s="78"/>
      <c r="L90" s="78"/>
      <c r="M90" s="78"/>
      <c r="N90" s="78"/>
      <c r="O90" s="80"/>
      <c r="P90" s="78"/>
      <c r="Q90" s="78" t="s">
        <v>632</v>
      </c>
      <c r="R90" s="78"/>
      <c r="S90" s="78"/>
      <c r="T90" s="78" t="s">
        <v>632</v>
      </c>
      <c r="U90" s="78"/>
      <c r="V90" s="78"/>
      <c r="W90" s="78"/>
      <c r="X90" s="78"/>
      <c r="Y90" s="78"/>
      <c r="Z90" s="78"/>
      <c r="AA90" s="78"/>
      <c r="AB90" s="78"/>
      <c r="AC90" s="78" t="s">
        <v>632</v>
      </c>
      <c r="AD90" s="78"/>
      <c r="AE90" s="78"/>
      <c r="AF90" s="78" t="s">
        <v>632</v>
      </c>
      <c r="AG90" s="78"/>
      <c r="AH90" s="78"/>
      <c r="AI90" s="78"/>
      <c r="AJ90" s="78"/>
      <c r="AK90" s="78"/>
      <c r="AL90" s="106"/>
      <c r="AM90" s="78"/>
      <c r="AN90" s="78"/>
      <c r="AO90" s="78" t="s">
        <v>632</v>
      </c>
      <c r="AP90" s="110" t="s">
        <v>632</v>
      </c>
      <c r="AQ90" s="78"/>
      <c r="AR90" s="78"/>
      <c r="AS90" s="78"/>
      <c r="AT90" s="78"/>
      <c r="AU90" s="78"/>
      <c r="AV90" s="348" t="str">
        <f t="shared" si="24"/>
        <v/>
      </c>
      <c r="AW90" s="78"/>
      <c r="AX90" s="78"/>
      <c r="AY90" s="78"/>
      <c r="AZ90" s="352"/>
      <c r="BA90" s="78"/>
      <c r="BB90" s="78"/>
      <c r="BC90" s="78"/>
      <c r="BD90" s="78"/>
      <c r="BE90" s="78"/>
      <c r="BF90" s="78"/>
      <c r="BG90" s="78"/>
      <c r="BH90" s="78"/>
      <c r="BI90" s="78"/>
      <c r="BJ90" s="78"/>
      <c r="BK90" s="118"/>
      <c r="BN90" s="119">
        <f t="shared" si="25"/>
        <v>0</v>
      </c>
      <c r="BO90" s="78"/>
      <c r="BP90" s="78"/>
      <c r="BQ90" s="78"/>
      <c r="BR90" s="78"/>
      <c r="BS90" s="78"/>
      <c r="BT90" s="78"/>
      <c r="BU90" s="118"/>
      <c r="BW90" t="str">
        <f t="shared" si="26"/>
        <v/>
      </c>
    </row>
    <row r="91" spans="1:75">
      <c r="A91" s="78">
        <v>239</v>
      </c>
      <c r="B91" s="371" t="s">
        <v>276</v>
      </c>
      <c r="C91" s="78" t="s">
        <v>670</v>
      </c>
      <c r="D91" s="78" t="s">
        <v>680</v>
      </c>
      <c r="E91" s="78" t="s">
        <v>677</v>
      </c>
      <c r="F91" s="78" t="s">
        <v>632</v>
      </c>
      <c r="G91" s="78"/>
      <c r="H91" s="78"/>
      <c r="I91" s="78" t="s">
        <v>632</v>
      </c>
      <c r="J91" s="78"/>
      <c r="K91" s="78"/>
      <c r="L91" s="78"/>
      <c r="M91" s="78"/>
      <c r="N91" s="78"/>
      <c r="O91" s="80"/>
      <c r="P91" s="78"/>
      <c r="Q91" s="78" t="s">
        <v>681</v>
      </c>
      <c r="R91" s="78" t="s">
        <v>698</v>
      </c>
      <c r="S91" s="78" t="s">
        <v>637</v>
      </c>
      <c r="T91" s="78" t="s">
        <v>681</v>
      </c>
      <c r="U91" s="78">
        <v>2060</v>
      </c>
      <c r="V91" s="78">
        <v>2022</v>
      </c>
      <c r="W91" s="78"/>
      <c r="X91" s="78"/>
      <c r="Y91" s="78"/>
      <c r="Z91" s="78"/>
      <c r="AA91" s="78"/>
      <c r="AB91" s="78"/>
      <c r="AC91" s="78" t="s">
        <v>632</v>
      </c>
      <c r="AD91" s="78"/>
      <c r="AE91" s="78"/>
      <c r="AF91" s="78" t="s">
        <v>632</v>
      </c>
      <c r="AG91" s="78"/>
      <c r="AH91" s="78"/>
      <c r="AI91" s="78"/>
      <c r="AJ91" s="78"/>
      <c r="AK91" s="78"/>
      <c r="AL91" s="106"/>
      <c r="AM91" s="78"/>
      <c r="AN91" s="78"/>
      <c r="AO91" s="78"/>
      <c r="AP91" s="110"/>
      <c r="AQ91" s="78"/>
      <c r="AR91" s="78"/>
      <c r="AS91" s="78"/>
      <c r="AT91" s="78"/>
      <c r="AU91" s="78"/>
      <c r="AV91" s="348" t="str">
        <f t="shared" si="24"/>
        <v/>
      </c>
      <c r="AW91" s="78"/>
      <c r="AX91" s="78"/>
      <c r="AY91" s="78"/>
      <c r="AZ91" s="352"/>
      <c r="BA91" s="78"/>
      <c r="BB91" s="78"/>
      <c r="BC91" s="78"/>
      <c r="BD91" s="78"/>
      <c r="BE91" s="78"/>
      <c r="BF91" s="78"/>
      <c r="BG91" s="78"/>
      <c r="BH91" s="78"/>
      <c r="BI91" s="78"/>
      <c r="BJ91" s="78"/>
      <c r="BK91" s="118"/>
      <c r="BN91" s="119">
        <f t="shared" si="25"/>
        <v>0</v>
      </c>
      <c r="BO91" s="78"/>
      <c r="BP91" s="78"/>
      <c r="BQ91" s="78"/>
      <c r="BR91" s="78"/>
      <c r="BS91" s="78"/>
      <c r="BT91" s="78"/>
      <c r="BU91" s="118"/>
      <c r="BW91" t="str">
        <f t="shared" si="26"/>
        <v/>
      </c>
    </row>
    <row r="92" spans="1:75">
      <c r="A92" s="78">
        <v>84</v>
      </c>
      <c r="B92" s="371" t="s">
        <v>140</v>
      </c>
      <c r="C92" s="78" t="s">
        <v>703</v>
      </c>
      <c r="D92" s="78" t="s">
        <v>680</v>
      </c>
      <c r="E92" s="78" t="s">
        <v>677</v>
      </c>
      <c r="F92" s="78" t="s">
        <v>632</v>
      </c>
      <c r="G92" s="78"/>
      <c r="H92" s="78"/>
      <c r="I92" s="78" t="s">
        <v>632</v>
      </c>
      <c r="J92" s="78"/>
      <c r="K92" s="78"/>
      <c r="L92" s="78"/>
      <c r="M92" s="78"/>
      <c r="N92" s="78"/>
      <c r="O92" s="80"/>
      <c r="P92" s="78"/>
      <c r="Q92" s="78" t="s">
        <v>681</v>
      </c>
      <c r="R92" s="78" t="s">
        <v>698</v>
      </c>
      <c r="S92" s="78" t="s">
        <v>682</v>
      </c>
      <c r="T92" s="78" t="s">
        <v>681</v>
      </c>
      <c r="U92" s="78">
        <v>2060</v>
      </c>
      <c r="V92" s="78">
        <v>2022</v>
      </c>
      <c r="W92" s="78"/>
      <c r="X92" s="78"/>
      <c r="Y92" s="78"/>
      <c r="Z92" s="78"/>
      <c r="AA92" s="78"/>
      <c r="AB92" s="78"/>
      <c r="AC92" s="78" t="s">
        <v>632</v>
      </c>
      <c r="AD92" s="78"/>
      <c r="AE92" s="78"/>
      <c r="AF92" s="78" t="s">
        <v>632</v>
      </c>
      <c r="AG92" s="78"/>
      <c r="AH92" s="78"/>
      <c r="AI92" s="78"/>
      <c r="AJ92" s="78"/>
      <c r="AK92" s="78"/>
      <c r="AL92" s="106"/>
      <c r="AM92" s="78"/>
      <c r="AN92" s="78"/>
      <c r="AO92" s="78"/>
      <c r="AP92" s="110"/>
      <c r="AQ92" s="78"/>
      <c r="AR92" s="78"/>
      <c r="AS92" s="78"/>
      <c r="AT92" s="78"/>
      <c r="AU92" s="78"/>
      <c r="AV92" s="348" t="str">
        <f t="shared" si="24"/>
        <v/>
      </c>
      <c r="AW92" s="78"/>
      <c r="AX92" s="78"/>
      <c r="AY92" s="78"/>
      <c r="AZ92" s="352"/>
      <c r="BA92" s="78"/>
      <c r="BB92" s="78"/>
      <c r="BC92" s="78"/>
      <c r="BD92" s="78"/>
      <c r="BE92" s="78"/>
      <c r="BF92" s="78"/>
      <c r="BG92" s="78"/>
      <c r="BH92" s="78"/>
      <c r="BI92" s="78"/>
      <c r="BJ92" s="78"/>
      <c r="BK92" s="118"/>
      <c r="BN92" s="119">
        <f t="shared" si="25"/>
        <v>0</v>
      </c>
      <c r="BO92" s="78"/>
      <c r="BP92" s="78"/>
      <c r="BQ92" s="78"/>
      <c r="BR92" s="78"/>
      <c r="BS92" s="78"/>
      <c r="BT92" s="78"/>
      <c r="BU92" s="118"/>
      <c r="BW92" t="str">
        <f t="shared" si="26"/>
        <v/>
      </c>
    </row>
    <row r="93" spans="1:75">
      <c r="A93" s="78">
        <v>129</v>
      </c>
      <c r="B93" s="371" t="s">
        <v>212</v>
      </c>
      <c r="C93" s="78" t="s">
        <v>669</v>
      </c>
      <c r="D93" s="78" t="s">
        <v>680</v>
      </c>
      <c r="E93" s="78" t="s">
        <v>677</v>
      </c>
      <c r="F93" s="78" t="s">
        <v>632</v>
      </c>
      <c r="G93" s="78"/>
      <c r="H93" s="78"/>
      <c r="I93" s="78" t="s">
        <v>632</v>
      </c>
      <c r="J93" s="78"/>
      <c r="K93" s="78"/>
      <c r="L93" s="78"/>
      <c r="M93" s="78"/>
      <c r="N93" s="78"/>
      <c r="O93" s="80"/>
      <c r="P93" s="78"/>
      <c r="Q93" s="78" t="s">
        <v>681</v>
      </c>
      <c r="R93" s="78" t="s">
        <v>698</v>
      </c>
      <c r="S93" s="78" t="s">
        <v>682</v>
      </c>
      <c r="T93" s="78" t="s">
        <v>681</v>
      </c>
      <c r="U93" s="78">
        <v>2060</v>
      </c>
      <c r="V93" s="78">
        <v>2022</v>
      </c>
      <c r="W93" s="78"/>
      <c r="X93" s="78"/>
      <c r="Y93" s="78"/>
      <c r="Z93" s="78"/>
      <c r="AA93" s="78"/>
      <c r="AB93" s="78"/>
      <c r="AC93" s="78" t="s">
        <v>632</v>
      </c>
      <c r="AD93" s="78"/>
      <c r="AE93" s="78"/>
      <c r="AF93" s="78" t="s">
        <v>632</v>
      </c>
      <c r="AG93" s="78"/>
      <c r="AH93" s="78"/>
      <c r="AI93" s="78"/>
      <c r="AJ93" s="78"/>
      <c r="AK93" s="78"/>
      <c r="AL93" s="106"/>
      <c r="AM93" s="78"/>
      <c r="AN93" s="78"/>
      <c r="AO93" s="78"/>
      <c r="AP93" s="110"/>
      <c r="AQ93" s="78"/>
      <c r="AR93" s="78"/>
      <c r="AS93" s="78"/>
      <c r="AT93" s="78"/>
      <c r="AU93" s="78"/>
      <c r="AV93" s="348" t="str">
        <f t="shared" si="24"/>
        <v/>
      </c>
      <c r="AW93" s="78"/>
      <c r="AX93" s="78"/>
      <c r="AY93" s="78"/>
      <c r="AZ93" s="352"/>
      <c r="BA93" s="78"/>
      <c r="BB93" s="78"/>
      <c r="BC93" s="78"/>
      <c r="BD93" s="78"/>
      <c r="BE93" s="78"/>
      <c r="BF93" s="78"/>
      <c r="BG93" s="78"/>
      <c r="BH93" s="78"/>
      <c r="BI93" s="78"/>
      <c r="BJ93" s="78"/>
      <c r="BK93" s="118"/>
      <c r="BN93" s="119">
        <f t="shared" si="25"/>
        <v>0</v>
      </c>
      <c r="BO93" s="78"/>
      <c r="BP93" s="78"/>
      <c r="BQ93" s="78"/>
      <c r="BR93" s="78"/>
      <c r="BS93" s="78"/>
      <c r="BT93" s="78"/>
      <c r="BU93" s="118"/>
      <c r="BW93" t="str">
        <f t="shared" si="26"/>
        <v/>
      </c>
    </row>
    <row r="94" spans="1:75">
      <c r="A94" s="78">
        <v>336</v>
      </c>
      <c r="B94" s="371" t="s">
        <v>387</v>
      </c>
      <c r="C94" s="78" t="s">
        <v>679</v>
      </c>
      <c r="D94" s="78" t="s">
        <v>680</v>
      </c>
      <c r="E94" s="78" t="s">
        <v>677</v>
      </c>
      <c r="F94" s="78" t="s">
        <v>632</v>
      </c>
      <c r="G94" s="78"/>
      <c r="H94" s="78"/>
      <c r="I94" s="78" t="s">
        <v>632</v>
      </c>
      <c r="J94" s="78"/>
      <c r="K94" s="78"/>
      <c r="L94" s="78"/>
      <c r="M94" s="78"/>
      <c r="N94" s="78"/>
      <c r="O94" s="80"/>
      <c r="P94" s="78"/>
      <c r="Q94" s="78" t="s">
        <v>681</v>
      </c>
      <c r="R94" s="78" t="s">
        <v>698</v>
      </c>
      <c r="S94" s="78" t="s">
        <v>682</v>
      </c>
      <c r="T94" s="78" t="s">
        <v>681</v>
      </c>
      <c r="U94" s="78">
        <v>2060</v>
      </c>
      <c r="V94" s="78">
        <v>2021</v>
      </c>
      <c r="W94" s="78"/>
      <c r="X94" s="78"/>
      <c r="Y94" s="78"/>
      <c r="Z94" s="78"/>
      <c r="AA94" s="78"/>
      <c r="AB94" s="78"/>
      <c r="AC94" s="78" t="s">
        <v>632</v>
      </c>
      <c r="AD94" s="78"/>
      <c r="AE94" s="78"/>
      <c r="AF94" s="78" t="s">
        <v>632</v>
      </c>
      <c r="AG94" s="78"/>
      <c r="AH94" s="78"/>
      <c r="AI94" s="78"/>
      <c r="AJ94" s="78"/>
      <c r="AK94" s="78"/>
      <c r="AL94" s="106"/>
      <c r="AM94" s="78"/>
      <c r="AN94" s="78"/>
      <c r="AO94" s="78"/>
      <c r="AP94" s="110"/>
      <c r="AQ94" s="78"/>
      <c r="AR94" s="78"/>
      <c r="AS94" s="78"/>
      <c r="AT94" s="78"/>
      <c r="AU94" s="78"/>
      <c r="AV94" s="348" t="str">
        <f t="shared" si="24"/>
        <v/>
      </c>
      <c r="AW94" s="78"/>
      <c r="AX94" s="78"/>
      <c r="AY94" s="78"/>
      <c r="AZ94" s="352"/>
      <c r="BA94" s="78"/>
      <c r="BB94" s="78"/>
      <c r="BC94" s="78"/>
      <c r="BD94" s="78"/>
      <c r="BE94" s="78"/>
      <c r="BF94" s="78"/>
      <c r="BG94" s="78"/>
      <c r="BH94" s="78"/>
      <c r="BI94" s="78"/>
      <c r="BJ94" s="78"/>
      <c r="BK94" s="118"/>
      <c r="BN94" s="119">
        <f t="shared" si="25"/>
        <v>0</v>
      </c>
      <c r="BO94" s="78"/>
      <c r="BP94" s="78"/>
      <c r="BQ94" s="78"/>
      <c r="BR94" s="78"/>
      <c r="BS94" s="78"/>
      <c r="BT94" s="78"/>
      <c r="BU94" s="118"/>
      <c r="BW94" t="str">
        <f t="shared" si="26"/>
        <v/>
      </c>
    </row>
    <row r="95" spans="1:75">
      <c r="A95" s="78">
        <v>238</v>
      </c>
      <c r="B95" s="371" t="s">
        <v>304</v>
      </c>
      <c r="C95" s="78" t="s">
        <v>679</v>
      </c>
      <c r="D95" s="78" t="s">
        <v>680</v>
      </c>
      <c r="E95" s="78" t="s">
        <v>677</v>
      </c>
      <c r="F95" s="78" t="s">
        <v>632</v>
      </c>
      <c r="G95" s="78"/>
      <c r="H95" s="78"/>
      <c r="I95" s="78" t="s">
        <v>632</v>
      </c>
      <c r="J95" s="78"/>
      <c r="K95" s="78"/>
      <c r="L95" s="78"/>
      <c r="M95" s="78"/>
      <c r="N95" s="78"/>
      <c r="O95" s="80"/>
      <c r="P95" s="78"/>
      <c r="Q95" s="78" t="s">
        <v>681</v>
      </c>
      <c r="R95" s="78" t="s">
        <v>698</v>
      </c>
      <c r="S95" s="78" t="s">
        <v>682</v>
      </c>
      <c r="T95" s="78" t="s">
        <v>681</v>
      </c>
      <c r="U95" s="78">
        <v>2060</v>
      </c>
      <c r="V95" s="78">
        <v>2021</v>
      </c>
      <c r="W95" s="78"/>
      <c r="X95" s="78"/>
      <c r="Y95" s="78"/>
      <c r="Z95" s="78"/>
      <c r="AA95" s="78"/>
      <c r="AB95" s="78"/>
      <c r="AC95" s="78" t="s">
        <v>632</v>
      </c>
      <c r="AD95" s="78"/>
      <c r="AE95" s="78"/>
      <c r="AF95" s="78" t="s">
        <v>632</v>
      </c>
      <c r="AG95" s="78"/>
      <c r="AH95" s="78"/>
      <c r="AI95" s="78"/>
      <c r="AJ95" s="78"/>
      <c r="AK95" s="78"/>
      <c r="AL95" s="106"/>
      <c r="AM95" s="78"/>
      <c r="AN95" s="78"/>
      <c r="AO95" s="78"/>
      <c r="AP95" s="110"/>
      <c r="AQ95" s="78"/>
      <c r="AR95" s="78"/>
      <c r="AS95" s="78"/>
      <c r="AT95" s="78"/>
      <c r="AU95" s="78"/>
      <c r="AV95" s="348" t="str">
        <f t="shared" si="24"/>
        <v/>
      </c>
      <c r="AW95" s="78"/>
      <c r="AX95" s="78"/>
      <c r="AY95" s="78"/>
      <c r="AZ95" s="352"/>
      <c r="BA95" s="78"/>
      <c r="BB95" s="78"/>
      <c r="BC95" s="78"/>
      <c r="BD95" s="78"/>
      <c r="BE95" s="78"/>
      <c r="BF95" s="78"/>
      <c r="BG95" s="78"/>
      <c r="BH95" s="78"/>
      <c r="BI95" s="78"/>
      <c r="BJ95" s="78"/>
      <c r="BK95" s="118"/>
      <c r="BN95" s="119">
        <f t="shared" si="25"/>
        <v>0</v>
      </c>
      <c r="BO95" s="78"/>
      <c r="BP95" s="78"/>
      <c r="BQ95" s="78"/>
      <c r="BR95" s="78"/>
      <c r="BS95" s="78"/>
      <c r="BT95" s="78"/>
      <c r="BU95" s="118"/>
      <c r="BW95" t="str">
        <f t="shared" si="26"/>
        <v/>
      </c>
    </row>
    <row r="96" spans="1:75">
      <c r="A96" s="78">
        <v>59</v>
      </c>
      <c r="B96" s="371" t="s">
        <v>93</v>
      </c>
      <c r="C96" s="78" t="s">
        <v>666</v>
      </c>
      <c r="D96" s="78" t="s">
        <v>680</v>
      </c>
      <c r="E96" s="78" t="s">
        <v>677</v>
      </c>
      <c r="F96" s="78" t="s">
        <v>632</v>
      </c>
      <c r="G96" s="78"/>
      <c r="H96" s="78"/>
      <c r="I96" s="78" t="s">
        <v>632</v>
      </c>
      <c r="J96" s="78"/>
      <c r="K96" s="78"/>
      <c r="L96" s="78"/>
      <c r="M96" s="78"/>
      <c r="N96" s="78"/>
      <c r="O96" s="80"/>
      <c r="P96" s="78"/>
      <c r="Q96" s="78" t="s">
        <v>632</v>
      </c>
      <c r="R96" s="78"/>
      <c r="S96" s="78"/>
      <c r="T96" s="78" t="s">
        <v>632</v>
      </c>
      <c r="U96" s="78"/>
      <c r="V96" s="78"/>
      <c r="W96" s="78"/>
      <c r="X96" s="78"/>
      <c r="Y96" s="78"/>
      <c r="Z96" s="78"/>
      <c r="AA96" s="78"/>
      <c r="AB96" s="78"/>
      <c r="AC96" s="78" t="s">
        <v>632</v>
      </c>
      <c r="AD96" s="78"/>
      <c r="AE96" s="78"/>
      <c r="AF96" s="78" t="s">
        <v>632</v>
      </c>
      <c r="AG96" s="78"/>
      <c r="AH96" s="78"/>
      <c r="AI96" s="78"/>
      <c r="AJ96" s="78"/>
      <c r="AK96" s="78"/>
      <c r="AL96" s="106"/>
      <c r="AM96" s="78"/>
      <c r="AN96" s="78"/>
      <c r="AO96" s="78" t="s">
        <v>632</v>
      </c>
      <c r="AP96" s="110" t="s">
        <v>632</v>
      </c>
      <c r="AQ96" s="78"/>
      <c r="AR96" s="78"/>
      <c r="AS96" s="78"/>
      <c r="AT96" s="78"/>
      <c r="AU96" s="78"/>
      <c r="AV96" s="348" t="str">
        <f t="shared" si="24"/>
        <v/>
      </c>
      <c r="AW96" s="78"/>
      <c r="AX96" s="78"/>
      <c r="AY96" s="78"/>
      <c r="AZ96" s="352"/>
      <c r="BA96" s="78"/>
      <c r="BB96" s="78"/>
      <c r="BC96" s="78"/>
      <c r="BD96" s="78"/>
      <c r="BE96" s="78"/>
      <c r="BF96" s="78"/>
      <c r="BG96" s="78"/>
      <c r="BH96" s="78"/>
      <c r="BI96" s="78"/>
      <c r="BJ96" s="78"/>
      <c r="BK96" s="118"/>
      <c r="BN96" s="119">
        <f t="shared" si="25"/>
        <v>0</v>
      </c>
      <c r="BO96" s="78"/>
      <c r="BP96" s="78"/>
      <c r="BQ96" s="78"/>
      <c r="BR96" s="78"/>
      <c r="BS96" s="78"/>
      <c r="BT96" s="78"/>
      <c r="BU96" s="118"/>
      <c r="BW96" t="str">
        <f t="shared" si="26"/>
        <v/>
      </c>
    </row>
    <row r="97" spans="1:75">
      <c r="A97" s="78">
        <v>179</v>
      </c>
      <c r="B97" s="371" t="s">
        <v>241</v>
      </c>
      <c r="C97" s="78" t="s">
        <v>666</v>
      </c>
      <c r="D97" s="78" t="s">
        <v>680</v>
      </c>
      <c r="E97" s="78" t="s">
        <v>677</v>
      </c>
      <c r="F97" s="78" t="s">
        <v>632</v>
      </c>
      <c r="G97" s="78"/>
      <c r="H97" s="78"/>
      <c r="I97" s="78" t="s">
        <v>632</v>
      </c>
      <c r="J97" s="78"/>
      <c r="K97" s="78"/>
      <c r="L97" s="78"/>
      <c r="M97" s="78"/>
      <c r="N97" s="78"/>
      <c r="O97" s="80"/>
      <c r="P97" s="78"/>
      <c r="Q97" s="78" t="s">
        <v>681</v>
      </c>
      <c r="R97" s="78" t="s">
        <v>698</v>
      </c>
      <c r="S97" s="78" t="s">
        <v>682</v>
      </c>
      <c r="T97" s="78" t="s">
        <v>681</v>
      </c>
      <c r="U97" s="78">
        <v>2060</v>
      </c>
      <c r="V97" s="78">
        <v>2021</v>
      </c>
      <c r="W97" s="78"/>
      <c r="X97" s="78"/>
      <c r="Y97" s="78"/>
      <c r="Z97" s="78"/>
      <c r="AA97" s="78"/>
      <c r="AB97" s="78"/>
      <c r="AC97" s="78" t="s">
        <v>632</v>
      </c>
      <c r="AD97" s="78"/>
      <c r="AE97" s="78"/>
      <c r="AF97" s="78" t="s">
        <v>632</v>
      </c>
      <c r="AG97" s="78"/>
      <c r="AH97" s="78"/>
      <c r="AI97" s="78"/>
      <c r="AJ97" s="78"/>
      <c r="AK97" s="78"/>
      <c r="AL97" s="106"/>
      <c r="AM97" s="78"/>
      <c r="AN97" s="78"/>
      <c r="AO97" s="78" t="s">
        <v>632</v>
      </c>
      <c r="AP97" s="110" t="s">
        <v>632</v>
      </c>
      <c r="AQ97" s="78"/>
      <c r="AR97" s="78"/>
      <c r="AS97" s="78"/>
      <c r="AT97" s="78"/>
      <c r="AU97" s="78"/>
      <c r="AV97" s="348" t="str">
        <f t="shared" si="24"/>
        <v/>
      </c>
      <c r="AW97" s="78"/>
      <c r="AX97" s="78"/>
      <c r="AY97" s="78"/>
      <c r="AZ97" s="352"/>
      <c r="BA97" s="78"/>
      <c r="BB97" s="78"/>
      <c r="BC97" s="78"/>
      <c r="BD97" s="78"/>
      <c r="BE97" s="78"/>
      <c r="BF97" s="78"/>
      <c r="BG97" s="78"/>
      <c r="BH97" s="78"/>
      <c r="BI97" s="78"/>
      <c r="BJ97" s="78"/>
      <c r="BK97" s="118"/>
      <c r="BN97" s="119">
        <f t="shared" si="25"/>
        <v>0</v>
      </c>
      <c r="BO97" s="78"/>
      <c r="BP97" s="78"/>
      <c r="BQ97" s="78"/>
      <c r="BR97" s="78"/>
      <c r="BS97" s="78"/>
      <c r="BT97" s="78"/>
      <c r="BU97" s="118"/>
      <c r="BW97" t="str">
        <f t="shared" si="26"/>
        <v/>
      </c>
    </row>
    <row r="98" spans="1:75">
      <c r="A98" s="78">
        <v>69</v>
      </c>
      <c r="B98" s="371" t="s">
        <v>134</v>
      </c>
      <c r="C98" s="78" t="s">
        <v>703</v>
      </c>
      <c r="D98" s="78" t="s">
        <v>680</v>
      </c>
      <c r="E98" s="78" t="s">
        <v>677</v>
      </c>
      <c r="F98" s="78" t="s">
        <v>632</v>
      </c>
      <c r="G98" s="78"/>
      <c r="H98" s="78"/>
      <c r="I98" s="78" t="s">
        <v>632</v>
      </c>
      <c r="J98" s="78"/>
      <c r="K98" s="78"/>
      <c r="L98" s="78"/>
      <c r="M98" s="78"/>
      <c r="N98" s="78"/>
      <c r="O98" s="80"/>
      <c r="P98" s="78"/>
      <c r="Q98" s="78" t="s">
        <v>681</v>
      </c>
      <c r="R98" s="78" t="s">
        <v>698</v>
      </c>
      <c r="S98" s="78" t="s">
        <v>637</v>
      </c>
      <c r="T98" s="78" t="s">
        <v>681</v>
      </c>
      <c r="U98" s="78">
        <v>2060</v>
      </c>
      <c r="V98" s="78">
        <v>2022</v>
      </c>
      <c r="W98" s="78"/>
      <c r="X98" s="78"/>
      <c r="Y98" s="78"/>
      <c r="Z98" s="78"/>
      <c r="AA98" s="78"/>
      <c r="AB98" s="78"/>
      <c r="AC98" s="78" t="s">
        <v>632</v>
      </c>
      <c r="AD98" s="78"/>
      <c r="AE98" s="78"/>
      <c r="AF98" s="78" t="s">
        <v>632</v>
      </c>
      <c r="AG98" s="78"/>
      <c r="AH98" s="78"/>
      <c r="AI98" s="78"/>
      <c r="AJ98" s="78"/>
      <c r="AK98" s="78"/>
      <c r="AL98" s="106"/>
      <c r="AM98" s="78"/>
      <c r="AN98" s="78"/>
      <c r="AO98" s="78"/>
      <c r="AP98" s="110"/>
      <c r="AQ98" s="78"/>
      <c r="AR98" s="78"/>
      <c r="AS98" s="78"/>
      <c r="AT98" s="78"/>
      <c r="AU98" s="78"/>
      <c r="AV98" s="348" t="str">
        <f t="shared" si="24"/>
        <v/>
      </c>
      <c r="AW98" s="78"/>
      <c r="AX98" s="78"/>
      <c r="AY98" s="78"/>
      <c r="AZ98" s="352"/>
      <c r="BA98" s="78"/>
      <c r="BB98" s="78"/>
      <c r="BC98" s="78"/>
      <c r="BD98" s="78"/>
      <c r="BE98" s="78"/>
      <c r="BF98" s="78"/>
      <c r="BG98" s="78"/>
      <c r="BH98" s="78"/>
      <c r="BI98" s="78"/>
      <c r="BJ98" s="78"/>
      <c r="BK98" s="118"/>
      <c r="BN98" s="119">
        <f t="shared" si="25"/>
        <v>0</v>
      </c>
      <c r="BO98" s="78"/>
      <c r="BP98" s="78"/>
      <c r="BQ98" s="78"/>
      <c r="BR98" s="78"/>
      <c r="BS98" s="78"/>
      <c r="BT98" s="78"/>
      <c r="BU98" s="118"/>
      <c r="BW98" t="str">
        <f t="shared" si="26"/>
        <v/>
      </c>
    </row>
    <row r="99" spans="1:75">
      <c r="A99" s="78">
        <v>351</v>
      </c>
      <c r="B99" s="371" t="s">
        <v>435</v>
      </c>
      <c r="C99" s="78" t="s">
        <v>666</v>
      </c>
      <c r="D99" s="78" t="s">
        <v>680</v>
      </c>
      <c r="E99" s="78" t="s">
        <v>677</v>
      </c>
      <c r="F99" s="78" t="s">
        <v>632</v>
      </c>
      <c r="G99" s="78"/>
      <c r="H99" s="78"/>
      <c r="I99" s="78" t="s">
        <v>632</v>
      </c>
      <c r="J99" s="78"/>
      <c r="K99" s="78"/>
      <c r="L99" s="78"/>
      <c r="M99" s="78"/>
      <c r="N99" s="78"/>
      <c r="O99" s="80"/>
      <c r="P99" s="78"/>
      <c r="Q99" s="78" t="s">
        <v>681</v>
      </c>
      <c r="R99" s="78" t="s">
        <v>698</v>
      </c>
      <c r="S99" s="78" t="s">
        <v>682</v>
      </c>
      <c r="T99" s="78" t="s">
        <v>681</v>
      </c>
      <c r="U99" s="78">
        <v>2060</v>
      </c>
      <c r="V99" s="78">
        <v>2021</v>
      </c>
      <c r="W99" s="78"/>
      <c r="X99" s="78"/>
      <c r="Y99" s="78"/>
      <c r="Z99" s="78"/>
      <c r="AA99" s="78"/>
      <c r="AB99" s="78"/>
      <c r="AC99" s="78" t="s">
        <v>632</v>
      </c>
      <c r="AD99" s="78"/>
      <c r="AE99" s="78"/>
      <c r="AF99" s="78" t="s">
        <v>632</v>
      </c>
      <c r="AG99" s="78"/>
      <c r="AH99" s="78"/>
      <c r="AI99" s="78"/>
      <c r="AJ99" s="78"/>
      <c r="AK99" s="78"/>
      <c r="AL99" s="106"/>
      <c r="AM99" s="78"/>
      <c r="AN99" s="78"/>
      <c r="AO99" s="78"/>
      <c r="AP99" s="110"/>
      <c r="AQ99" s="78"/>
      <c r="AR99" s="78"/>
      <c r="AS99" s="78"/>
      <c r="AT99" s="78"/>
      <c r="AU99" s="78"/>
      <c r="AV99" s="348" t="str">
        <f t="shared" si="24"/>
        <v/>
      </c>
      <c r="AW99" s="78"/>
      <c r="AX99" s="78"/>
      <c r="AY99" s="78"/>
      <c r="AZ99" s="352"/>
      <c r="BA99" s="78"/>
      <c r="BB99" s="78"/>
      <c r="BC99" s="78"/>
      <c r="BD99" s="78"/>
      <c r="BE99" s="78"/>
      <c r="BF99" s="78"/>
      <c r="BG99" s="78"/>
      <c r="BH99" s="78"/>
      <c r="BI99" s="78"/>
      <c r="BJ99" s="78"/>
      <c r="BK99" s="118"/>
      <c r="BN99" s="119">
        <f t="shared" si="25"/>
        <v>0</v>
      </c>
      <c r="BO99" s="78"/>
      <c r="BP99" s="78"/>
      <c r="BQ99" s="78"/>
      <c r="BR99" s="78"/>
      <c r="BS99" s="78"/>
      <c r="BT99" s="78"/>
      <c r="BU99" s="118"/>
      <c r="BW99" t="str">
        <f t="shared" si="26"/>
        <v/>
      </c>
    </row>
    <row r="100" spans="1:75">
      <c r="A100" s="78">
        <v>55</v>
      </c>
      <c r="B100" s="371" t="s">
        <v>106</v>
      </c>
      <c r="C100" s="78" t="s">
        <v>715</v>
      </c>
      <c r="D100" s="78" t="s">
        <v>680</v>
      </c>
      <c r="E100" s="78" t="s">
        <v>677</v>
      </c>
      <c r="F100" s="78" t="s">
        <v>632</v>
      </c>
      <c r="G100" s="78"/>
      <c r="H100" s="78"/>
      <c r="I100" s="78" t="s">
        <v>632</v>
      </c>
      <c r="J100" s="78"/>
      <c r="K100" s="78"/>
      <c r="L100" s="78"/>
      <c r="M100" s="78"/>
      <c r="N100" s="78"/>
      <c r="O100" s="80"/>
      <c r="P100" s="78"/>
      <c r="Q100" s="78" t="s">
        <v>681</v>
      </c>
      <c r="R100" s="78" t="s">
        <v>698</v>
      </c>
      <c r="S100" s="78" t="s">
        <v>682</v>
      </c>
      <c r="T100" s="78" t="s">
        <v>681</v>
      </c>
      <c r="U100" s="78">
        <v>2060</v>
      </c>
      <c r="V100" s="78">
        <v>2021</v>
      </c>
      <c r="W100" s="78"/>
      <c r="X100" s="78"/>
      <c r="Y100" s="78"/>
      <c r="Z100" s="78"/>
      <c r="AA100" s="78"/>
      <c r="AB100" s="78"/>
      <c r="AC100" s="78" t="s">
        <v>632</v>
      </c>
      <c r="AD100" s="78"/>
      <c r="AE100" s="78"/>
      <c r="AF100" s="78" t="s">
        <v>632</v>
      </c>
      <c r="AG100" s="78"/>
      <c r="AH100" s="78"/>
      <c r="AI100" s="78"/>
      <c r="AJ100" s="78"/>
      <c r="AK100" s="78"/>
      <c r="AL100" s="106"/>
      <c r="AM100" s="78"/>
      <c r="AN100" s="78"/>
      <c r="AO100" s="78"/>
      <c r="AP100" s="110" t="s">
        <v>632</v>
      </c>
      <c r="AQ100" s="78"/>
      <c r="AR100" s="78"/>
      <c r="AS100" s="78"/>
      <c r="AT100" s="78"/>
      <c r="AU100" s="78"/>
      <c r="AV100" s="348" t="str">
        <f t="shared" si="24"/>
        <v/>
      </c>
      <c r="AW100" s="78"/>
      <c r="AX100" s="78"/>
      <c r="AY100" s="78"/>
      <c r="AZ100" s="352"/>
      <c r="BA100" s="78"/>
      <c r="BB100" s="78"/>
      <c r="BC100" s="78"/>
      <c r="BD100" s="78"/>
      <c r="BE100" s="78"/>
      <c r="BF100" s="78"/>
      <c r="BG100" s="78"/>
      <c r="BH100" s="78"/>
      <c r="BI100" s="78"/>
      <c r="BJ100" s="78"/>
      <c r="BK100" s="118"/>
      <c r="BN100" s="119">
        <f t="shared" si="25"/>
        <v>0</v>
      </c>
      <c r="BO100" s="78"/>
      <c r="BP100" s="78"/>
      <c r="BQ100" s="78"/>
      <c r="BR100" s="78"/>
      <c r="BS100" s="78"/>
      <c r="BT100" s="78"/>
      <c r="BU100" s="118"/>
      <c r="BW100" t="str">
        <f t="shared" si="26"/>
        <v/>
      </c>
    </row>
    <row r="101" spans="1:75">
      <c r="A101" s="78">
        <v>483</v>
      </c>
      <c r="B101" s="371" t="s">
        <v>529</v>
      </c>
      <c r="C101" s="78" t="s">
        <v>705</v>
      </c>
      <c r="D101" s="78" t="s">
        <v>680</v>
      </c>
      <c r="E101" s="78" t="s">
        <v>677</v>
      </c>
      <c r="F101" s="78" t="s">
        <v>632</v>
      </c>
      <c r="G101" s="78"/>
      <c r="H101" s="78"/>
      <c r="I101" s="78" t="s">
        <v>632</v>
      </c>
      <c r="J101" s="78"/>
      <c r="K101" s="78"/>
      <c r="L101" s="78"/>
      <c r="M101" s="78"/>
      <c r="N101" s="78"/>
      <c r="O101" s="80"/>
      <c r="P101" s="78"/>
      <c r="Q101" s="78" t="s">
        <v>632</v>
      </c>
      <c r="R101" s="78"/>
      <c r="S101" s="78"/>
      <c r="T101" s="78" t="s">
        <v>632</v>
      </c>
      <c r="U101" s="78"/>
      <c r="V101" s="78"/>
      <c r="W101" s="78"/>
      <c r="X101" s="78"/>
      <c r="Y101" s="78"/>
      <c r="Z101" s="78"/>
      <c r="AA101" s="78"/>
      <c r="AB101" s="78"/>
      <c r="AC101" s="78" t="s">
        <v>632</v>
      </c>
      <c r="AD101" s="78"/>
      <c r="AE101" s="78"/>
      <c r="AF101" s="78" t="s">
        <v>632</v>
      </c>
      <c r="AG101" s="78"/>
      <c r="AH101" s="78"/>
      <c r="AI101" s="78"/>
      <c r="AJ101" s="78"/>
      <c r="AK101" s="78"/>
      <c r="AL101" s="106"/>
      <c r="AM101" s="78"/>
      <c r="AN101" s="78"/>
      <c r="AO101" s="78"/>
      <c r="AP101" s="110"/>
      <c r="AQ101" s="78"/>
      <c r="AR101" s="78"/>
      <c r="AS101" s="78"/>
      <c r="AT101" s="78"/>
      <c r="AU101" s="78"/>
      <c r="AV101" s="348" t="str">
        <f t="shared" si="24"/>
        <v/>
      </c>
      <c r="AW101" s="78"/>
      <c r="AX101" s="78"/>
      <c r="AY101" s="78"/>
      <c r="AZ101" s="352"/>
      <c r="BA101" s="78"/>
      <c r="BB101" s="78"/>
      <c r="BC101" s="78"/>
      <c r="BD101" s="78"/>
      <c r="BE101" s="78"/>
      <c r="BF101" s="78"/>
      <c r="BG101" s="78"/>
      <c r="BH101" s="78"/>
      <c r="BI101" s="78"/>
      <c r="BJ101" s="78"/>
      <c r="BK101" s="118"/>
      <c r="BN101" s="119">
        <f t="shared" si="25"/>
        <v>0</v>
      </c>
      <c r="BO101" s="78"/>
      <c r="BP101" s="78"/>
      <c r="BQ101" s="78"/>
      <c r="BR101" s="78"/>
      <c r="BS101" s="78"/>
      <c r="BT101" s="78"/>
      <c r="BU101" s="118"/>
      <c r="BW101" t="str">
        <f t="shared" si="26"/>
        <v/>
      </c>
    </row>
    <row r="102" spans="1:75">
      <c r="A102" s="78">
        <v>307</v>
      </c>
      <c r="B102" s="371" t="s">
        <v>399</v>
      </c>
      <c r="C102" s="78" t="s">
        <v>638</v>
      </c>
      <c r="D102" s="78" t="s">
        <v>680</v>
      </c>
      <c r="E102" s="78" t="s">
        <v>677</v>
      </c>
      <c r="F102" s="78" t="s">
        <v>632</v>
      </c>
      <c r="G102" s="78"/>
      <c r="H102" s="78"/>
      <c r="I102" s="78" t="s">
        <v>632</v>
      </c>
      <c r="J102" s="78"/>
      <c r="K102" s="78"/>
      <c r="L102" s="78"/>
      <c r="M102" s="78"/>
      <c r="N102" s="78"/>
      <c r="O102" s="80"/>
      <c r="P102" s="78"/>
      <c r="Q102" s="78" t="s">
        <v>632</v>
      </c>
      <c r="R102" s="78"/>
      <c r="S102" s="78"/>
      <c r="T102" s="78" t="s">
        <v>632</v>
      </c>
      <c r="U102" s="78"/>
      <c r="V102" s="78"/>
      <c r="W102" s="78"/>
      <c r="X102" s="78"/>
      <c r="Y102" s="78"/>
      <c r="Z102" s="78"/>
      <c r="AA102" s="78"/>
      <c r="AB102" s="78"/>
      <c r="AC102" s="78" t="s">
        <v>635</v>
      </c>
      <c r="AD102" s="78" t="s">
        <v>698</v>
      </c>
      <c r="AE102" s="78" t="s">
        <v>647</v>
      </c>
      <c r="AF102" s="78" t="s">
        <v>635</v>
      </c>
      <c r="AG102" s="78">
        <v>2050</v>
      </c>
      <c r="AH102" s="78">
        <v>2021</v>
      </c>
      <c r="AI102" s="78"/>
      <c r="AJ102" s="78"/>
      <c r="AK102" s="78"/>
      <c r="AL102" s="106" t="s">
        <v>674</v>
      </c>
      <c r="AM102" s="78"/>
      <c r="AN102" s="78"/>
      <c r="AO102" s="78"/>
      <c r="AP102" s="110"/>
      <c r="AQ102" s="78"/>
      <c r="AR102" s="78"/>
      <c r="AS102" s="78"/>
      <c r="AT102" s="78"/>
      <c r="AU102" s="78"/>
      <c r="AV102" s="348" t="str">
        <f t="shared" si="24"/>
        <v/>
      </c>
      <c r="AW102" s="78"/>
      <c r="AX102" s="78"/>
      <c r="AY102" s="78">
        <v>1</v>
      </c>
      <c r="AZ102" s="352">
        <v>1</v>
      </c>
      <c r="BA102" s="78"/>
      <c r="BB102" s="78"/>
      <c r="BC102" s="78"/>
      <c r="BD102" s="78"/>
      <c r="BE102" s="78"/>
      <c r="BF102" s="78"/>
      <c r="BG102" s="78"/>
      <c r="BH102" s="78"/>
      <c r="BI102" s="78">
        <v>1</v>
      </c>
      <c r="BJ102" s="78"/>
      <c r="BK102" s="118">
        <v>1</v>
      </c>
      <c r="BN102" s="119">
        <f t="shared" si="25"/>
        <v>1</v>
      </c>
      <c r="BO102" s="78"/>
      <c r="BP102" s="78"/>
      <c r="BQ102" s="78">
        <v>1</v>
      </c>
      <c r="BR102" s="78"/>
      <c r="BS102" s="78"/>
      <c r="BT102" s="78"/>
      <c r="BU102" s="118"/>
      <c r="BV102" s="229">
        <f>MAX(N102,AG102)</f>
        <v>2050</v>
      </c>
      <c r="BW102" t="str">
        <f t="shared" si="26"/>
        <v/>
      </c>
    </row>
    <row r="103" spans="1:75">
      <c r="A103" s="78">
        <v>437</v>
      </c>
      <c r="B103" s="371" t="s">
        <v>521</v>
      </c>
      <c r="C103" s="78" t="s">
        <v>703</v>
      </c>
      <c r="D103" s="78" t="s">
        <v>680</v>
      </c>
      <c r="E103" s="78" t="s">
        <v>677</v>
      </c>
      <c r="F103" s="78" t="s">
        <v>632</v>
      </c>
      <c r="G103" s="78"/>
      <c r="H103" s="78"/>
      <c r="I103" s="78" t="s">
        <v>632</v>
      </c>
      <c r="J103" s="78"/>
      <c r="K103" s="78"/>
      <c r="L103" s="78"/>
      <c r="M103" s="78"/>
      <c r="N103" s="78"/>
      <c r="O103" s="80"/>
      <c r="P103" s="78"/>
      <c r="Q103" s="78" t="s">
        <v>681</v>
      </c>
      <c r="R103" s="78" t="s">
        <v>698</v>
      </c>
      <c r="S103" s="78" t="s">
        <v>637</v>
      </c>
      <c r="T103" s="78" t="s">
        <v>681</v>
      </c>
      <c r="U103" s="78">
        <v>2060</v>
      </c>
      <c r="V103" s="78">
        <v>2021</v>
      </c>
      <c r="W103" s="78"/>
      <c r="X103" s="78"/>
      <c r="Y103" s="78"/>
      <c r="Z103" s="78"/>
      <c r="AA103" s="78"/>
      <c r="AB103" s="78"/>
      <c r="AC103" s="78" t="s">
        <v>632</v>
      </c>
      <c r="AD103" s="78"/>
      <c r="AE103" s="78"/>
      <c r="AF103" s="78" t="s">
        <v>632</v>
      </c>
      <c r="AG103" s="78"/>
      <c r="AH103" s="78"/>
      <c r="AI103" s="78"/>
      <c r="AJ103" s="78"/>
      <c r="AK103" s="78"/>
      <c r="AL103" s="106"/>
      <c r="AM103" s="78"/>
      <c r="AN103" s="78"/>
      <c r="AO103" s="78"/>
      <c r="AP103" s="110"/>
      <c r="AQ103" s="78"/>
      <c r="AR103" s="78"/>
      <c r="AS103" s="78"/>
      <c r="AT103" s="78"/>
      <c r="AU103" s="78"/>
      <c r="AV103" s="348" t="str">
        <f t="shared" si="24"/>
        <v/>
      </c>
      <c r="AW103" s="78"/>
      <c r="AX103" s="78"/>
      <c r="AY103" s="78"/>
      <c r="AZ103" s="352"/>
      <c r="BA103" s="78"/>
      <c r="BB103" s="78"/>
      <c r="BC103" s="78"/>
      <c r="BD103" s="78"/>
      <c r="BE103" s="78"/>
      <c r="BF103" s="78"/>
      <c r="BG103" s="78"/>
      <c r="BH103" s="78"/>
      <c r="BI103" s="78"/>
      <c r="BJ103" s="78"/>
      <c r="BK103" s="118"/>
      <c r="BN103" s="119">
        <f t="shared" si="25"/>
        <v>0</v>
      </c>
      <c r="BO103" s="78"/>
      <c r="BP103" s="78"/>
      <c r="BQ103" s="78"/>
      <c r="BR103" s="78"/>
      <c r="BS103" s="78"/>
      <c r="BT103" s="78"/>
      <c r="BU103" s="118"/>
      <c r="BW103" t="str">
        <f t="shared" si="26"/>
        <v/>
      </c>
    </row>
    <row r="104" spans="1:75">
      <c r="A104" s="78">
        <v>380</v>
      </c>
      <c r="B104" s="371" t="s">
        <v>801</v>
      </c>
      <c r="C104" s="78" t="s">
        <v>679</v>
      </c>
      <c r="D104" s="78" t="s">
        <v>680</v>
      </c>
      <c r="E104" s="78" t="s">
        <v>677</v>
      </c>
      <c r="F104" s="78" t="s">
        <v>632</v>
      </c>
      <c r="G104" s="78"/>
      <c r="H104" s="78"/>
      <c r="I104" s="78" t="s">
        <v>632</v>
      </c>
      <c r="J104" s="78"/>
      <c r="K104" s="78"/>
      <c r="L104" s="78"/>
      <c r="M104" s="78"/>
      <c r="N104" s="78"/>
      <c r="O104" s="80"/>
      <c r="P104" s="78"/>
      <c r="Q104" s="78" t="s">
        <v>681</v>
      </c>
      <c r="R104" s="78" t="s">
        <v>698</v>
      </c>
      <c r="S104" s="78" t="s">
        <v>637</v>
      </c>
      <c r="T104" s="78" t="s">
        <v>681</v>
      </c>
      <c r="U104" s="78">
        <v>2060</v>
      </c>
      <c r="V104" s="78">
        <v>2020</v>
      </c>
      <c r="W104" s="78"/>
      <c r="X104" s="78"/>
      <c r="Y104" s="78"/>
      <c r="Z104" s="78"/>
      <c r="AA104" s="78"/>
      <c r="AB104" s="78"/>
      <c r="AC104" s="78" t="s">
        <v>632</v>
      </c>
      <c r="AD104" s="78"/>
      <c r="AE104" s="78"/>
      <c r="AF104" s="78" t="s">
        <v>632</v>
      </c>
      <c r="AG104" s="78"/>
      <c r="AH104" s="78"/>
      <c r="AI104" s="78"/>
      <c r="AJ104" s="78"/>
      <c r="AK104" s="78"/>
      <c r="AL104" s="106"/>
      <c r="AM104" s="78"/>
      <c r="AN104" s="78"/>
      <c r="AO104" s="78"/>
      <c r="AP104" s="110"/>
      <c r="AQ104" s="78"/>
      <c r="AR104" s="78"/>
      <c r="AS104" s="78"/>
      <c r="AT104" s="78"/>
      <c r="AU104" s="78"/>
      <c r="AV104" s="348" t="str">
        <f t="shared" si="24"/>
        <v/>
      </c>
      <c r="AW104" s="78"/>
      <c r="AX104" s="78"/>
      <c r="AY104" s="78"/>
      <c r="AZ104" s="352"/>
      <c r="BA104" s="78"/>
      <c r="BB104" s="78"/>
      <c r="BC104" s="78"/>
      <c r="BD104" s="78"/>
      <c r="BE104" s="78"/>
      <c r="BF104" s="78"/>
      <c r="BG104" s="78"/>
      <c r="BH104" s="78"/>
      <c r="BI104" s="78"/>
      <c r="BJ104" s="78"/>
      <c r="BK104" s="118"/>
      <c r="BN104" s="119">
        <f t="shared" si="25"/>
        <v>0</v>
      </c>
      <c r="BO104" s="78"/>
      <c r="BP104" s="78"/>
      <c r="BQ104" s="78"/>
      <c r="BR104" s="78"/>
      <c r="BS104" s="78"/>
      <c r="BT104" s="78"/>
      <c r="BU104" s="118"/>
      <c r="BW104" t="str">
        <f t="shared" si="26"/>
        <v/>
      </c>
    </row>
    <row r="105" spans="1:75">
      <c r="A105" s="78">
        <v>56</v>
      </c>
      <c r="B105" s="371" t="s">
        <v>113</v>
      </c>
      <c r="C105" s="78" t="s">
        <v>703</v>
      </c>
      <c r="D105" s="78" t="s">
        <v>680</v>
      </c>
      <c r="E105" s="78" t="s">
        <v>677</v>
      </c>
      <c r="F105" s="78" t="s">
        <v>632</v>
      </c>
      <c r="G105" s="78"/>
      <c r="H105" s="78"/>
      <c r="I105" s="78" t="s">
        <v>632</v>
      </c>
      <c r="J105" s="78"/>
      <c r="K105" s="78"/>
      <c r="L105" s="78"/>
      <c r="M105" s="78"/>
      <c r="N105" s="78"/>
      <c r="O105" s="80"/>
      <c r="P105" s="78"/>
      <c r="Q105" s="78" t="s">
        <v>635</v>
      </c>
      <c r="R105" s="78" t="s">
        <v>698</v>
      </c>
      <c r="S105" s="78" t="s">
        <v>704</v>
      </c>
      <c r="T105" s="203" t="s">
        <v>635</v>
      </c>
      <c r="U105" s="78">
        <v>2050</v>
      </c>
      <c r="V105" s="78">
        <v>2022</v>
      </c>
      <c r="W105" s="78"/>
      <c r="X105" s="78"/>
      <c r="Y105" s="78"/>
      <c r="Z105" s="78" t="s">
        <v>631</v>
      </c>
      <c r="AA105" s="78"/>
      <c r="AB105" s="78" t="s">
        <v>631</v>
      </c>
      <c r="AC105" s="78" t="s">
        <v>632</v>
      </c>
      <c r="AD105" s="78"/>
      <c r="AE105" s="78"/>
      <c r="AF105" s="78" t="s">
        <v>632</v>
      </c>
      <c r="AG105" s="78"/>
      <c r="AH105" s="78"/>
      <c r="AI105" s="78"/>
      <c r="AJ105" s="78"/>
      <c r="AK105" s="78"/>
      <c r="AL105" s="106"/>
      <c r="AM105" s="78"/>
      <c r="AN105" s="78"/>
      <c r="AO105" s="78"/>
      <c r="AP105" s="110"/>
      <c r="AQ105" s="78"/>
      <c r="AR105" s="78"/>
      <c r="AS105" s="78">
        <v>1</v>
      </c>
      <c r="AT105" s="78">
        <v>1</v>
      </c>
      <c r="AU105" s="78">
        <v>1</v>
      </c>
      <c r="AV105" s="348">
        <f t="shared" si="24"/>
        <v>1</v>
      </c>
      <c r="AW105" s="78"/>
      <c r="AX105" s="78"/>
      <c r="AY105" s="78"/>
      <c r="AZ105" s="352"/>
      <c r="BA105" s="78"/>
      <c r="BB105" s="78"/>
      <c r="BC105" s="78"/>
      <c r="BD105" s="78"/>
      <c r="BE105" s="78"/>
      <c r="BF105" s="78"/>
      <c r="BG105" s="78"/>
      <c r="BH105" s="78"/>
      <c r="BI105" s="78">
        <v>1</v>
      </c>
      <c r="BJ105" s="78"/>
      <c r="BK105" s="118">
        <v>1</v>
      </c>
      <c r="BL105" s="188">
        <v>1</v>
      </c>
      <c r="BN105" s="119">
        <f t="shared" si="25"/>
        <v>1</v>
      </c>
      <c r="BO105" s="78"/>
      <c r="BP105" s="78"/>
      <c r="BQ105" s="78">
        <v>1</v>
      </c>
      <c r="BR105" s="78"/>
      <c r="BS105" s="78"/>
      <c r="BT105" s="78"/>
      <c r="BU105" s="118"/>
      <c r="BW105" t="str">
        <f t="shared" si="26"/>
        <v/>
      </c>
    </row>
    <row r="106" spans="1:75">
      <c r="A106" s="78">
        <v>6</v>
      </c>
      <c r="B106" s="371" t="s">
        <v>53</v>
      </c>
      <c r="C106" s="78" t="s">
        <v>705</v>
      </c>
      <c r="D106" s="78" t="s">
        <v>680</v>
      </c>
      <c r="E106" s="78" t="s">
        <v>677</v>
      </c>
      <c r="F106" s="78" t="s">
        <v>632</v>
      </c>
      <c r="G106" s="78"/>
      <c r="H106" s="78"/>
      <c r="I106" s="78" t="s">
        <v>632</v>
      </c>
      <c r="J106" s="78"/>
      <c r="K106" s="78"/>
      <c r="L106" s="78"/>
      <c r="M106" s="78"/>
      <c r="N106" s="78"/>
      <c r="O106" s="80"/>
      <c r="P106" s="78"/>
      <c r="Q106" s="78" t="s">
        <v>681</v>
      </c>
      <c r="R106" s="78" t="s">
        <v>698</v>
      </c>
      <c r="S106" s="78" t="s">
        <v>682</v>
      </c>
      <c r="T106" s="78" t="s">
        <v>681</v>
      </c>
      <c r="U106" s="78">
        <v>2060</v>
      </c>
      <c r="V106" s="78">
        <v>2020</v>
      </c>
      <c r="W106" s="78"/>
      <c r="X106" s="78"/>
      <c r="Y106" s="78"/>
      <c r="Z106" s="78"/>
      <c r="AA106" s="78"/>
      <c r="AB106" s="78"/>
      <c r="AC106" s="78" t="s">
        <v>745</v>
      </c>
      <c r="AD106" s="78"/>
      <c r="AE106" s="78"/>
      <c r="AF106" s="78" t="s">
        <v>745</v>
      </c>
      <c r="AG106" s="78"/>
      <c r="AH106" s="78"/>
      <c r="AI106" s="78"/>
      <c r="AJ106" s="78"/>
      <c r="AK106" s="78"/>
      <c r="AL106" s="106"/>
      <c r="AM106" s="78"/>
      <c r="AN106" s="78"/>
      <c r="AO106" s="78"/>
      <c r="AP106" s="110"/>
      <c r="AQ106" s="78"/>
      <c r="AR106" s="78"/>
      <c r="AS106" s="78"/>
      <c r="AT106" s="78"/>
      <c r="AU106" s="78"/>
      <c r="AV106" s="348" t="str">
        <f t="shared" si="24"/>
        <v/>
      </c>
      <c r="AW106" s="78"/>
      <c r="AX106" s="78"/>
      <c r="AY106" s="78"/>
      <c r="AZ106" s="352"/>
      <c r="BA106" s="78"/>
      <c r="BB106" s="78"/>
      <c r="BC106" s="78"/>
      <c r="BD106" s="78"/>
      <c r="BE106" s="78"/>
      <c r="BF106" s="78"/>
      <c r="BG106" s="78"/>
      <c r="BH106" s="78"/>
      <c r="BI106" s="78"/>
      <c r="BJ106" s="78"/>
      <c r="BK106" s="118"/>
      <c r="BN106" s="119">
        <f t="shared" si="25"/>
        <v>0</v>
      </c>
      <c r="BO106" s="78"/>
      <c r="BP106" s="78"/>
      <c r="BQ106" s="78"/>
      <c r="BR106" s="78"/>
      <c r="BS106" s="78"/>
      <c r="BT106" s="78"/>
      <c r="BU106" s="118"/>
      <c r="BW106" t="str">
        <f t="shared" si="26"/>
        <v/>
      </c>
    </row>
    <row r="107" spans="1:75">
      <c r="A107" s="78">
        <v>160</v>
      </c>
      <c r="B107" s="371" t="s">
        <v>274</v>
      </c>
      <c r="C107" s="78" t="s">
        <v>665</v>
      </c>
      <c r="D107" s="78" t="s">
        <v>680</v>
      </c>
      <c r="E107" s="78" t="s">
        <v>677</v>
      </c>
      <c r="F107" s="78" t="s">
        <v>632</v>
      </c>
      <c r="G107" s="78"/>
      <c r="H107" s="78"/>
      <c r="I107" s="78" t="s">
        <v>632</v>
      </c>
      <c r="J107" s="78"/>
      <c r="K107" s="78"/>
      <c r="L107" s="78"/>
      <c r="M107" s="78"/>
      <c r="N107" s="78"/>
      <c r="O107" s="80"/>
      <c r="P107" s="78"/>
      <c r="Q107" s="78" t="s">
        <v>632</v>
      </c>
      <c r="R107" s="78"/>
      <c r="S107" s="78"/>
      <c r="T107" s="78" t="s">
        <v>632</v>
      </c>
      <c r="U107" s="78"/>
      <c r="V107" s="78"/>
      <c r="W107" s="78"/>
      <c r="X107" s="78"/>
      <c r="Y107" s="78"/>
      <c r="Z107" s="78"/>
      <c r="AA107" s="78"/>
      <c r="AB107" s="78"/>
      <c r="AC107" s="78" t="s">
        <v>632</v>
      </c>
      <c r="AD107" s="78"/>
      <c r="AE107" s="78"/>
      <c r="AF107" s="78" t="s">
        <v>632</v>
      </c>
      <c r="AG107" s="78"/>
      <c r="AH107" s="78"/>
      <c r="AI107" s="78"/>
      <c r="AJ107" s="78"/>
      <c r="AK107" s="78"/>
      <c r="AL107" s="106"/>
      <c r="AM107" s="78"/>
      <c r="AN107" s="78"/>
      <c r="AO107" s="78"/>
      <c r="AP107" s="110"/>
      <c r="AQ107" s="78"/>
      <c r="AR107" s="78"/>
      <c r="AS107" s="78"/>
      <c r="AT107" s="78"/>
      <c r="AU107" s="78"/>
      <c r="AV107" s="348" t="str">
        <f t="shared" si="24"/>
        <v/>
      </c>
      <c r="AW107" s="78"/>
      <c r="AX107" s="78"/>
      <c r="AY107" s="78"/>
      <c r="AZ107" s="352"/>
      <c r="BA107" s="78"/>
      <c r="BB107" s="78"/>
      <c r="BC107" s="78"/>
      <c r="BD107" s="78"/>
      <c r="BE107" s="78"/>
      <c r="BF107" s="78"/>
      <c r="BG107" s="78"/>
      <c r="BH107" s="78"/>
      <c r="BI107" s="78"/>
      <c r="BJ107" s="78"/>
      <c r="BK107" s="118"/>
      <c r="BN107" s="119">
        <f t="shared" si="25"/>
        <v>0</v>
      </c>
      <c r="BO107" s="78"/>
      <c r="BP107" s="78"/>
      <c r="BQ107" s="78"/>
      <c r="BR107" s="78"/>
      <c r="BS107" s="78"/>
      <c r="BT107" s="78"/>
      <c r="BU107" s="118"/>
      <c r="BW107" t="str">
        <f t="shared" si="26"/>
        <v/>
      </c>
    </row>
    <row r="108" spans="1:75">
      <c r="A108" s="78">
        <v>331</v>
      </c>
      <c r="B108" s="371" t="s">
        <v>299</v>
      </c>
      <c r="C108" s="78" t="s">
        <v>666</v>
      </c>
      <c r="D108" s="78" t="s">
        <v>680</v>
      </c>
      <c r="E108" s="78" t="s">
        <v>677</v>
      </c>
      <c r="F108" s="78" t="s">
        <v>632</v>
      </c>
      <c r="G108" s="78"/>
      <c r="H108" s="78"/>
      <c r="I108" s="78" t="s">
        <v>632</v>
      </c>
      <c r="J108" s="78"/>
      <c r="K108" s="78"/>
      <c r="L108" s="78"/>
      <c r="M108" s="78"/>
      <c r="N108" s="78"/>
      <c r="O108" s="80"/>
      <c r="P108" s="78"/>
      <c r="Q108" s="78" t="s">
        <v>681</v>
      </c>
      <c r="R108" s="78" t="s">
        <v>698</v>
      </c>
      <c r="S108" s="78" t="s">
        <v>682</v>
      </c>
      <c r="T108" s="78" t="s">
        <v>681</v>
      </c>
      <c r="U108" s="78">
        <v>2060</v>
      </c>
      <c r="V108" s="78">
        <v>2021</v>
      </c>
      <c r="W108" s="78"/>
      <c r="X108" s="78"/>
      <c r="Y108" s="78"/>
      <c r="Z108" s="78"/>
      <c r="AA108" s="78"/>
      <c r="AB108" s="78"/>
      <c r="AC108" s="78" t="s">
        <v>632</v>
      </c>
      <c r="AD108" s="78"/>
      <c r="AE108" s="78"/>
      <c r="AF108" s="78" t="s">
        <v>632</v>
      </c>
      <c r="AG108" s="78"/>
      <c r="AH108" s="78"/>
      <c r="AI108" s="78"/>
      <c r="AJ108" s="78"/>
      <c r="AK108" s="78"/>
      <c r="AL108" s="106"/>
      <c r="AM108" s="78"/>
      <c r="AN108" s="78"/>
      <c r="AO108" s="78"/>
      <c r="AP108" s="110"/>
      <c r="AQ108" s="78"/>
      <c r="AR108" s="78"/>
      <c r="AS108" s="78"/>
      <c r="AT108" s="78"/>
      <c r="AU108" s="78"/>
      <c r="AV108" s="348" t="str">
        <f t="shared" si="24"/>
        <v/>
      </c>
      <c r="AW108" s="78"/>
      <c r="AX108" s="78"/>
      <c r="AY108" s="78"/>
      <c r="AZ108" s="352"/>
      <c r="BA108" s="78"/>
      <c r="BB108" s="78"/>
      <c r="BC108" s="78"/>
      <c r="BD108" s="78"/>
      <c r="BE108" s="78"/>
      <c r="BF108" s="78"/>
      <c r="BG108" s="78"/>
      <c r="BH108" s="78"/>
      <c r="BI108" s="78"/>
      <c r="BJ108" s="78"/>
      <c r="BK108" s="118"/>
      <c r="BN108" s="119">
        <f t="shared" si="25"/>
        <v>0</v>
      </c>
      <c r="BO108" s="78"/>
      <c r="BP108" s="78"/>
      <c r="BQ108" s="78"/>
      <c r="BR108" s="78"/>
      <c r="BS108" s="78"/>
      <c r="BT108" s="78"/>
      <c r="BU108" s="118"/>
      <c r="BW108" t="str">
        <f t="shared" si="26"/>
        <v/>
      </c>
    </row>
    <row r="109" spans="1:75">
      <c r="A109" s="78">
        <v>173</v>
      </c>
      <c r="B109" s="371" t="s">
        <v>247</v>
      </c>
      <c r="C109" s="78" t="s">
        <v>708</v>
      </c>
      <c r="D109" s="78" t="s">
        <v>680</v>
      </c>
      <c r="E109" s="78" t="s">
        <v>677</v>
      </c>
      <c r="F109" s="78" t="s">
        <v>632</v>
      </c>
      <c r="G109" s="78"/>
      <c r="H109" s="78"/>
      <c r="I109" s="78" t="s">
        <v>632</v>
      </c>
      <c r="J109" s="78"/>
      <c r="K109" s="78"/>
      <c r="L109" s="78"/>
      <c r="M109" s="78"/>
      <c r="N109" s="78"/>
      <c r="O109" s="80"/>
      <c r="P109" s="78"/>
      <c r="Q109" s="78" t="s">
        <v>681</v>
      </c>
      <c r="R109" s="78" t="s">
        <v>698</v>
      </c>
      <c r="S109" s="78" t="s">
        <v>682</v>
      </c>
      <c r="T109" s="78" t="s">
        <v>681</v>
      </c>
      <c r="U109" s="78">
        <v>2060</v>
      </c>
      <c r="V109" s="78">
        <v>2021</v>
      </c>
      <c r="W109" s="78"/>
      <c r="X109" s="78"/>
      <c r="Y109" s="78"/>
      <c r="Z109" s="78"/>
      <c r="AA109" s="78"/>
      <c r="AB109" s="78"/>
      <c r="AC109" s="78" t="s">
        <v>632</v>
      </c>
      <c r="AD109" s="78"/>
      <c r="AE109" s="78"/>
      <c r="AF109" s="78" t="s">
        <v>632</v>
      </c>
      <c r="AG109" s="78"/>
      <c r="AH109" s="78"/>
      <c r="AI109" s="78"/>
      <c r="AJ109" s="78"/>
      <c r="AK109" s="78"/>
      <c r="AL109" s="106"/>
      <c r="AM109" s="78"/>
      <c r="AN109" s="78"/>
      <c r="AO109" s="78"/>
      <c r="AP109" s="110"/>
      <c r="AQ109" s="78"/>
      <c r="AR109" s="78"/>
      <c r="AS109" s="78"/>
      <c r="AT109" s="78"/>
      <c r="AU109" s="78"/>
      <c r="AV109" s="348" t="str">
        <f t="shared" si="24"/>
        <v/>
      </c>
      <c r="AW109" s="78"/>
      <c r="AX109" s="78"/>
      <c r="AY109" s="78"/>
      <c r="AZ109" s="352"/>
      <c r="BA109" s="78"/>
      <c r="BB109" s="78"/>
      <c r="BC109" s="78"/>
      <c r="BD109" s="78"/>
      <c r="BE109" s="78"/>
      <c r="BF109" s="78"/>
      <c r="BG109" s="78"/>
      <c r="BH109" s="78"/>
      <c r="BI109" s="78"/>
      <c r="BJ109" s="78"/>
      <c r="BK109" s="118"/>
      <c r="BN109" s="119">
        <f t="shared" si="25"/>
        <v>0</v>
      </c>
      <c r="BO109" s="78"/>
      <c r="BP109" s="78"/>
      <c r="BQ109" s="78"/>
      <c r="BR109" s="78"/>
      <c r="BS109" s="78"/>
      <c r="BT109" s="78"/>
      <c r="BU109" s="118"/>
      <c r="BW109" t="str">
        <f t="shared" si="26"/>
        <v/>
      </c>
    </row>
    <row r="110" spans="1:75">
      <c r="A110" s="78">
        <v>83</v>
      </c>
      <c r="B110" s="371" t="s">
        <v>155</v>
      </c>
      <c r="C110" s="78" t="s">
        <v>691</v>
      </c>
      <c r="D110" s="78" t="s">
        <v>680</v>
      </c>
      <c r="E110" s="78" t="s">
        <v>677</v>
      </c>
      <c r="F110" s="78" t="s">
        <v>632</v>
      </c>
      <c r="G110" s="78"/>
      <c r="H110" s="78"/>
      <c r="I110" s="78" t="s">
        <v>632</v>
      </c>
      <c r="J110" s="78"/>
      <c r="K110" s="78"/>
      <c r="L110" s="78"/>
      <c r="M110" s="78"/>
      <c r="N110" s="78"/>
      <c r="O110" s="80"/>
      <c r="P110" s="78"/>
      <c r="Q110" s="78" t="s">
        <v>632</v>
      </c>
      <c r="R110" s="78"/>
      <c r="S110" s="78"/>
      <c r="T110" s="78" t="s">
        <v>632</v>
      </c>
      <c r="U110" s="78"/>
      <c r="V110" s="78"/>
      <c r="W110" s="78"/>
      <c r="X110" s="78"/>
      <c r="Y110" s="78"/>
      <c r="Z110" s="78"/>
      <c r="AA110" s="78"/>
      <c r="AB110" s="78"/>
      <c r="AC110" s="78" t="s">
        <v>632</v>
      </c>
      <c r="AD110" s="78"/>
      <c r="AE110" s="78"/>
      <c r="AF110" s="78" t="s">
        <v>632</v>
      </c>
      <c r="AG110" s="78"/>
      <c r="AH110" s="78"/>
      <c r="AI110" s="78"/>
      <c r="AJ110" s="78"/>
      <c r="AK110" s="78"/>
      <c r="AL110" s="106"/>
      <c r="AM110" s="78"/>
      <c r="AN110" s="78"/>
      <c r="AO110" s="78"/>
      <c r="AP110" s="110"/>
      <c r="AQ110" s="78"/>
      <c r="AR110" s="78"/>
      <c r="AS110" s="78"/>
      <c r="AT110" s="78"/>
      <c r="AU110" s="78"/>
      <c r="AV110" s="348" t="str">
        <f t="shared" si="24"/>
        <v/>
      </c>
      <c r="AW110" s="78"/>
      <c r="AX110" s="78"/>
      <c r="AY110" s="78"/>
      <c r="AZ110" s="352"/>
      <c r="BA110" s="78"/>
      <c r="BB110" s="78"/>
      <c r="BC110" s="78"/>
      <c r="BD110" s="78"/>
      <c r="BE110" s="78"/>
      <c r="BF110" s="78"/>
      <c r="BG110" s="78"/>
      <c r="BH110" s="78"/>
      <c r="BI110" s="78"/>
      <c r="BJ110" s="78"/>
      <c r="BK110" s="118"/>
      <c r="BN110" s="119">
        <f t="shared" si="25"/>
        <v>0</v>
      </c>
      <c r="BO110" s="78"/>
      <c r="BP110" s="78"/>
      <c r="BQ110" s="78"/>
      <c r="BR110" s="78"/>
      <c r="BS110" s="78"/>
      <c r="BT110" s="78"/>
      <c r="BU110" s="118"/>
      <c r="BW110" t="str">
        <f t="shared" si="26"/>
        <v/>
      </c>
    </row>
    <row r="111" spans="1:75">
      <c r="A111" s="78">
        <v>43</v>
      </c>
      <c r="B111" s="371" t="s">
        <v>99</v>
      </c>
      <c r="C111" s="78" t="s">
        <v>670</v>
      </c>
      <c r="D111" s="78" t="s">
        <v>680</v>
      </c>
      <c r="E111" s="78" t="s">
        <v>677</v>
      </c>
      <c r="F111" s="78" t="s">
        <v>632</v>
      </c>
      <c r="G111" s="78"/>
      <c r="H111" s="78"/>
      <c r="I111" s="78" t="s">
        <v>632</v>
      </c>
      <c r="J111" s="78"/>
      <c r="K111" s="78"/>
      <c r="L111" s="78"/>
      <c r="M111" s="78"/>
      <c r="N111" s="78"/>
      <c r="O111" s="80"/>
      <c r="P111" s="78"/>
      <c r="Q111" s="78" t="s">
        <v>632</v>
      </c>
      <c r="R111" s="78"/>
      <c r="S111" s="78"/>
      <c r="T111" s="78" t="s">
        <v>632</v>
      </c>
      <c r="U111" s="78"/>
      <c r="V111" s="78"/>
      <c r="W111" s="78"/>
      <c r="X111" s="78"/>
      <c r="Y111" s="78"/>
      <c r="Z111" s="78"/>
      <c r="AA111" s="78"/>
      <c r="AB111" s="78"/>
      <c r="AC111" s="78" t="s">
        <v>632</v>
      </c>
      <c r="AD111" s="78"/>
      <c r="AE111" s="78"/>
      <c r="AF111" s="78" t="s">
        <v>632</v>
      </c>
      <c r="AG111" s="78"/>
      <c r="AH111" s="78"/>
      <c r="AI111" s="78"/>
      <c r="AJ111" s="78"/>
      <c r="AK111" s="78"/>
      <c r="AL111" s="106"/>
      <c r="AM111" s="78"/>
      <c r="AN111" s="78"/>
      <c r="AO111" s="78"/>
      <c r="AP111" s="110"/>
      <c r="AQ111" s="78"/>
      <c r="AR111" s="78"/>
      <c r="AS111" s="78"/>
      <c r="AT111" s="78"/>
      <c r="AU111" s="78"/>
      <c r="AV111" s="348" t="str">
        <f t="shared" si="24"/>
        <v/>
      </c>
      <c r="AW111" s="78"/>
      <c r="AX111" s="78"/>
      <c r="AY111" s="78"/>
      <c r="AZ111" s="352"/>
      <c r="BA111" s="78"/>
      <c r="BB111" s="78"/>
      <c r="BC111" s="78"/>
      <c r="BD111" s="78"/>
      <c r="BE111" s="78"/>
      <c r="BF111" s="78"/>
      <c r="BG111" s="78"/>
      <c r="BH111" s="78"/>
      <c r="BI111" s="78"/>
      <c r="BJ111" s="78"/>
      <c r="BK111" s="118"/>
      <c r="BN111" s="119">
        <f t="shared" si="25"/>
        <v>0</v>
      </c>
      <c r="BO111" s="78"/>
      <c r="BP111" s="78"/>
      <c r="BQ111" s="78"/>
      <c r="BR111" s="78"/>
      <c r="BS111" s="78"/>
      <c r="BT111" s="78"/>
      <c r="BU111" s="118"/>
      <c r="BW111" t="str">
        <f t="shared" si="26"/>
        <v/>
      </c>
    </row>
    <row r="112" spans="1:75">
      <c r="A112" s="78">
        <v>35</v>
      </c>
      <c r="B112" s="371" t="s">
        <v>91</v>
      </c>
      <c r="C112" s="78" t="s">
        <v>670</v>
      </c>
      <c r="D112" s="78" t="s">
        <v>680</v>
      </c>
      <c r="E112" s="78" t="s">
        <v>677</v>
      </c>
      <c r="F112" s="78" t="s">
        <v>632</v>
      </c>
      <c r="G112" s="78"/>
      <c r="H112" s="78"/>
      <c r="I112" s="78" t="s">
        <v>632</v>
      </c>
      <c r="J112" s="78"/>
      <c r="K112" s="78"/>
      <c r="L112" s="78"/>
      <c r="M112" s="78"/>
      <c r="N112" s="78"/>
      <c r="O112" s="80"/>
      <c r="P112" s="78"/>
      <c r="Q112" s="78" t="s">
        <v>681</v>
      </c>
      <c r="R112" s="78" t="s">
        <v>685</v>
      </c>
      <c r="S112" s="78" t="s">
        <v>704</v>
      </c>
      <c r="T112" s="78" t="s">
        <v>681</v>
      </c>
      <c r="U112" s="78">
        <v>2060</v>
      </c>
      <c r="V112" s="78">
        <v>2022</v>
      </c>
      <c r="W112" s="78"/>
      <c r="X112" s="78"/>
      <c r="Y112" s="78"/>
      <c r="Z112" s="78"/>
      <c r="AA112" s="78"/>
      <c r="AB112" s="78"/>
      <c r="AC112" s="78" t="s">
        <v>632</v>
      </c>
      <c r="AD112" s="78"/>
      <c r="AE112" s="78"/>
      <c r="AF112" s="78" t="s">
        <v>632</v>
      </c>
      <c r="AG112" s="78"/>
      <c r="AH112" s="78"/>
      <c r="AI112" s="78"/>
      <c r="AJ112" s="78"/>
      <c r="AK112" s="78"/>
      <c r="AL112" s="106"/>
      <c r="AM112" s="78"/>
      <c r="AN112" s="78"/>
      <c r="AO112" s="78" t="s">
        <v>632</v>
      </c>
      <c r="AP112" s="110" t="s">
        <v>632</v>
      </c>
      <c r="AQ112" s="78"/>
      <c r="AR112" s="78"/>
      <c r="AS112" s="78"/>
      <c r="AT112" s="78"/>
      <c r="AU112" s="78"/>
      <c r="AV112" s="348" t="str">
        <f t="shared" si="24"/>
        <v/>
      </c>
      <c r="AW112" s="78"/>
      <c r="AX112" s="78"/>
      <c r="AY112" s="78"/>
      <c r="AZ112" s="352"/>
      <c r="BA112" s="78"/>
      <c r="BB112" s="78"/>
      <c r="BC112" s="78"/>
      <c r="BD112" s="78"/>
      <c r="BE112" s="78"/>
      <c r="BF112" s="78"/>
      <c r="BG112" s="78"/>
      <c r="BH112" s="78"/>
      <c r="BI112" s="78"/>
      <c r="BJ112" s="78"/>
      <c r="BK112" s="118"/>
      <c r="BN112" s="119">
        <f t="shared" si="25"/>
        <v>0</v>
      </c>
      <c r="BO112" s="78"/>
      <c r="BP112" s="78"/>
      <c r="BQ112" s="78"/>
      <c r="BR112" s="78"/>
      <c r="BS112" s="78"/>
      <c r="BT112" s="78"/>
      <c r="BU112" s="118"/>
      <c r="BW112" t="str">
        <f t="shared" si="26"/>
        <v/>
      </c>
    </row>
    <row r="113" spans="1:75">
      <c r="A113" s="78">
        <v>72</v>
      </c>
      <c r="B113" s="371" t="s">
        <v>115</v>
      </c>
      <c r="C113" s="78" t="s">
        <v>654</v>
      </c>
      <c r="D113" s="78" t="s">
        <v>680</v>
      </c>
      <c r="E113" s="78" t="s">
        <v>677</v>
      </c>
      <c r="F113" s="78" t="s">
        <v>632</v>
      </c>
      <c r="G113" s="78"/>
      <c r="H113" s="78"/>
      <c r="I113" s="78" t="s">
        <v>632</v>
      </c>
      <c r="J113" s="78"/>
      <c r="K113" s="78"/>
      <c r="L113" s="78"/>
      <c r="M113" s="78"/>
      <c r="N113" s="78"/>
      <c r="O113" s="80"/>
      <c r="P113" s="78"/>
      <c r="Q113" s="78" t="s">
        <v>681</v>
      </c>
      <c r="R113" s="78" t="s">
        <v>685</v>
      </c>
      <c r="S113" s="78" t="s">
        <v>682</v>
      </c>
      <c r="T113" s="78" t="s">
        <v>681</v>
      </c>
      <c r="U113" s="78">
        <v>2060</v>
      </c>
      <c r="V113" s="78">
        <v>2023</v>
      </c>
      <c r="W113" s="78"/>
      <c r="X113" s="78"/>
      <c r="Y113" s="78"/>
      <c r="Z113" s="78"/>
      <c r="AA113" s="78"/>
      <c r="AB113" s="78"/>
      <c r="AC113" s="78" t="s">
        <v>632</v>
      </c>
      <c r="AD113" s="78"/>
      <c r="AE113" s="78"/>
      <c r="AF113" s="78" t="s">
        <v>632</v>
      </c>
      <c r="AG113" s="78"/>
      <c r="AH113" s="78"/>
      <c r="AI113" s="78"/>
      <c r="AJ113" s="78"/>
      <c r="AK113" s="78"/>
      <c r="AL113" s="106"/>
      <c r="AM113" s="78"/>
      <c r="AN113" s="78"/>
      <c r="AO113" s="78"/>
      <c r="AP113" s="110"/>
      <c r="AQ113" s="78"/>
      <c r="AR113" s="78"/>
      <c r="AS113" s="78"/>
      <c r="AT113" s="78"/>
      <c r="AU113" s="78"/>
      <c r="AV113" s="348" t="str">
        <f t="shared" si="24"/>
        <v/>
      </c>
      <c r="AW113" s="78"/>
      <c r="AX113" s="78"/>
      <c r="AY113" s="78"/>
      <c r="AZ113" s="352"/>
      <c r="BA113" s="78"/>
      <c r="BB113" s="78"/>
      <c r="BC113" s="78"/>
      <c r="BD113" s="78"/>
      <c r="BE113" s="78"/>
      <c r="BF113" s="78"/>
      <c r="BG113" s="78"/>
      <c r="BH113" s="78"/>
      <c r="BI113" s="78"/>
      <c r="BJ113" s="78"/>
      <c r="BK113" s="118"/>
      <c r="BN113" s="119">
        <f t="shared" si="25"/>
        <v>0</v>
      </c>
      <c r="BO113" s="78"/>
      <c r="BP113" s="78"/>
      <c r="BQ113" s="78"/>
      <c r="BR113" s="78"/>
      <c r="BS113" s="78"/>
      <c r="BT113" s="78"/>
      <c r="BU113" s="118"/>
      <c r="BW113" t="str">
        <f t="shared" si="26"/>
        <v/>
      </c>
    </row>
    <row r="114" spans="1:75">
      <c r="A114" s="78">
        <v>343</v>
      </c>
      <c r="B114" s="371" t="s">
        <v>380</v>
      </c>
      <c r="C114" s="78" t="s">
        <v>665</v>
      </c>
      <c r="D114" s="78" t="s">
        <v>680</v>
      </c>
      <c r="E114" s="78" t="s">
        <v>677</v>
      </c>
      <c r="F114" s="78" t="s">
        <v>632</v>
      </c>
      <c r="G114" s="78"/>
      <c r="H114" s="78"/>
      <c r="I114" s="78" t="s">
        <v>632</v>
      </c>
      <c r="J114" s="78"/>
      <c r="K114" s="78"/>
      <c r="L114" s="78"/>
      <c r="M114" s="78"/>
      <c r="N114" s="78"/>
      <c r="O114" s="80"/>
      <c r="P114" s="78"/>
      <c r="Q114" s="78" t="s">
        <v>632</v>
      </c>
      <c r="R114" s="78"/>
      <c r="S114" s="78"/>
      <c r="T114" s="78" t="s">
        <v>632</v>
      </c>
      <c r="U114" s="78"/>
      <c r="V114" s="78"/>
      <c r="W114" s="78"/>
      <c r="X114" s="78"/>
      <c r="Y114" s="78"/>
      <c r="Z114" s="78"/>
      <c r="AA114" s="78"/>
      <c r="AB114" s="78"/>
      <c r="AC114" s="78" t="s">
        <v>632</v>
      </c>
      <c r="AD114" s="78"/>
      <c r="AE114" s="78"/>
      <c r="AF114" s="78" t="s">
        <v>632</v>
      </c>
      <c r="AG114" s="78"/>
      <c r="AH114" s="78"/>
      <c r="AI114" s="78"/>
      <c r="AJ114" s="78"/>
      <c r="AK114" s="78"/>
      <c r="AL114" s="106"/>
      <c r="AM114" s="78"/>
      <c r="AN114" s="78"/>
      <c r="AO114" s="78"/>
      <c r="AP114" s="110"/>
      <c r="AQ114" s="78"/>
      <c r="AR114" s="78"/>
      <c r="AS114" s="78"/>
      <c r="AT114" s="78"/>
      <c r="AU114" s="78"/>
      <c r="AV114" s="348" t="str">
        <f t="shared" si="24"/>
        <v/>
      </c>
      <c r="AW114" s="78"/>
      <c r="AX114" s="78"/>
      <c r="AY114" s="78"/>
      <c r="AZ114" s="352"/>
      <c r="BA114" s="78"/>
      <c r="BB114" s="78"/>
      <c r="BC114" s="78"/>
      <c r="BD114" s="78"/>
      <c r="BE114" s="78"/>
      <c r="BF114" s="78"/>
      <c r="BG114" s="78"/>
      <c r="BH114" s="78"/>
      <c r="BI114" s="78"/>
      <c r="BJ114" s="78"/>
      <c r="BK114" s="118"/>
      <c r="BN114" s="119">
        <f t="shared" si="25"/>
        <v>0</v>
      </c>
      <c r="BO114" s="78"/>
      <c r="BP114" s="78"/>
      <c r="BQ114" s="78"/>
      <c r="BR114" s="78"/>
      <c r="BS114" s="78"/>
      <c r="BT114" s="78"/>
      <c r="BU114" s="118"/>
      <c r="BW114" t="str">
        <f t="shared" si="26"/>
        <v/>
      </c>
    </row>
    <row r="115" spans="1:75">
      <c r="A115" s="78">
        <v>78</v>
      </c>
      <c r="B115" s="371" t="s">
        <v>132</v>
      </c>
      <c r="C115" s="78" t="s">
        <v>679</v>
      </c>
      <c r="D115" s="78" t="s">
        <v>680</v>
      </c>
      <c r="E115" s="78" t="s">
        <v>677</v>
      </c>
      <c r="F115" s="78" t="s">
        <v>632</v>
      </c>
      <c r="G115" s="78"/>
      <c r="H115" s="78"/>
      <c r="I115" s="78" t="s">
        <v>632</v>
      </c>
      <c r="J115" s="78"/>
      <c r="K115" s="78"/>
      <c r="L115" s="78"/>
      <c r="M115" s="78"/>
      <c r="N115" s="78"/>
      <c r="O115" s="80"/>
      <c r="P115" s="78"/>
      <c r="Q115" s="78" t="s">
        <v>681</v>
      </c>
      <c r="R115" s="78" t="s">
        <v>802</v>
      </c>
      <c r="S115" s="78" t="s">
        <v>637</v>
      </c>
      <c r="T115" s="78" t="s">
        <v>681</v>
      </c>
      <c r="U115" s="78">
        <v>2060</v>
      </c>
      <c r="V115" s="78">
        <v>2021</v>
      </c>
      <c r="W115" s="78"/>
      <c r="X115" s="78"/>
      <c r="Y115" s="78"/>
      <c r="Z115" s="78"/>
      <c r="AA115" s="78"/>
      <c r="AB115" s="78"/>
      <c r="AC115" s="78" t="s">
        <v>632</v>
      </c>
      <c r="AD115" s="78"/>
      <c r="AE115" s="78"/>
      <c r="AF115" s="78" t="s">
        <v>632</v>
      </c>
      <c r="AG115" s="78"/>
      <c r="AH115" s="78"/>
      <c r="AI115" s="78"/>
      <c r="AJ115" s="78"/>
      <c r="AK115" s="78"/>
      <c r="AL115" s="106"/>
      <c r="AM115" s="78"/>
      <c r="AN115" s="78"/>
      <c r="AO115" s="78"/>
      <c r="AP115" s="110"/>
      <c r="AQ115" s="78"/>
      <c r="AR115" s="78"/>
      <c r="AS115" s="78"/>
      <c r="AT115" s="78"/>
      <c r="AU115" s="78"/>
      <c r="AV115" s="348" t="str">
        <f t="shared" si="24"/>
        <v/>
      </c>
      <c r="AW115" s="78"/>
      <c r="AX115" s="78"/>
      <c r="AY115" s="78"/>
      <c r="AZ115" s="352"/>
      <c r="BA115" s="78"/>
      <c r="BB115" s="78"/>
      <c r="BC115" s="78"/>
      <c r="BD115" s="78"/>
      <c r="BE115" s="78"/>
      <c r="BF115" s="78"/>
      <c r="BG115" s="78"/>
      <c r="BH115" s="78"/>
      <c r="BI115" s="78"/>
      <c r="BJ115" s="78"/>
      <c r="BK115" s="118"/>
      <c r="BN115" s="119">
        <f t="shared" si="25"/>
        <v>0</v>
      </c>
      <c r="BO115" s="78"/>
      <c r="BP115" s="78"/>
      <c r="BQ115" s="78"/>
      <c r="BR115" s="78"/>
      <c r="BS115" s="78"/>
      <c r="BT115" s="78"/>
      <c r="BU115" s="118"/>
      <c r="BW115" t="str">
        <f t="shared" si="26"/>
        <v/>
      </c>
    </row>
    <row r="116" spans="1:75">
      <c r="A116" s="78">
        <v>14</v>
      </c>
      <c r="B116" s="371" t="s">
        <v>64</v>
      </c>
      <c r="C116" s="78" t="s">
        <v>670</v>
      </c>
      <c r="D116" s="78" t="s">
        <v>680</v>
      </c>
      <c r="E116" s="78" t="s">
        <v>677</v>
      </c>
      <c r="F116" s="78" t="s">
        <v>632</v>
      </c>
      <c r="G116" s="78"/>
      <c r="H116" s="78"/>
      <c r="I116" s="78" t="s">
        <v>632</v>
      </c>
      <c r="J116" s="78"/>
      <c r="K116" s="78"/>
      <c r="L116" s="78"/>
      <c r="M116" s="78"/>
      <c r="N116" s="78"/>
      <c r="O116" s="80"/>
      <c r="P116" s="78"/>
      <c r="Q116" s="78" t="s">
        <v>635</v>
      </c>
      <c r="R116" s="78" t="s">
        <v>803</v>
      </c>
      <c r="S116" s="78" t="s">
        <v>682</v>
      </c>
      <c r="T116" s="203" t="s">
        <v>635</v>
      </c>
      <c r="U116" s="78">
        <v>2050</v>
      </c>
      <c r="V116" s="78">
        <v>2021</v>
      </c>
      <c r="W116" s="78"/>
      <c r="X116" s="78"/>
      <c r="Y116" s="78"/>
      <c r="Z116" s="78" t="s">
        <v>674</v>
      </c>
      <c r="AA116" s="78">
        <v>2023</v>
      </c>
      <c r="AB116" s="78" t="s">
        <v>631</v>
      </c>
      <c r="AC116" s="78" t="s">
        <v>632</v>
      </c>
      <c r="AD116" s="78"/>
      <c r="AE116" s="78"/>
      <c r="AF116" s="78" t="s">
        <v>632</v>
      </c>
      <c r="AG116" s="78"/>
      <c r="AH116" s="78"/>
      <c r="AI116" s="78"/>
      <c r="AJ116" s="78"/>
      <c r="AK116" s="78"/>
      <c r="AL116" s="106"/>
      <c r="AM116" s="78"/>
      <c r="AN116" s="78"/>
      <c r="AO116" s="78"/>
      <c r="AP116" s="110"/>
      <c r="AQ116" s="78"/>
      <c r="AR116" s="78"/>
      <c r="AS116" s="78">
        <v>1</v>
      </c>
      <c r="AT116" s="78">
        <v>1</v>
      </c>
      <c r="AU116" s="78">
        <v>1</v>
      </c>
      <c r="AV116" s="348">
        <f t="shared" si="24"/>
        <v>1</v>
      </c>
      <c r="AW116" s="78"/>
      <c r="AX116" s="78"/>
      <c r="AY116" s="78"/>
      <c r="AZ116" s="352"/>
      <c r="BA116" s="78"/>
      <c r="BB116" s="78"/>
      <c r="BC116" s="78"/>
      <c r="BD116" s="78"/>
      <c r="BE116" s="78"/>
      <c r="BF116" s="78"/>
      <c r="BG116" s="78"/>
      <c r="BH116" s="78"/>
      <c r="BI116" s="78">
        <v>1</v>
      </c>
      <c r="BJ116" s="78"/>
      <c r="BK116" s="118">
        <v>1</v>
      </c>
      <c r="BN116" s="119">
        <f t="shared" si="25"/>
        <v>1</v>
      </c>
      <c r="BO116" s="78"/>
      <c r="BP116" s="78"/>
      <c r="BQ116" s="78">
        <v>1</v>
      </c>
      <c r="BR116" s="78"/>
      <c r="BS116" s="78"/>
      <c r="BT116" s="78"/>
      <c r="BU116" s="118"/>
      <c r="BW116" t="str">
        <f t="shared" si="26"/>
        <v/>
      </c>
    </row>
    <row r="117" spans="1:75">
      <c r="A117" s="78">
        <v>309</v>
      </c>
      <c r="B117" s="371" t="s">
        <v>804</v>
      </c>
      <c r="C117" s="78" t="s">
        <v>691</v>
      </c>
      <c r="D117" s="78" t="s">
        <v>680</v>
      </c>
      <c r="E117" s="78" t="s">
        <v>677</v>
      </c>
      <c r="F117" s="78" t="s">
        <v>632</v>
      </c>
      <c r="G117" s="78"/>
      <c r="H117" s="78"/>
      <c r="I117" s="78" t="s">
        <v>632</v>
      </c>
      <c r="J117" s="78"/>
      <c r="K117" s="78"/>
      <c r="L117" s="78"/>
      <c r="M117" s="78"/>
      <c r="N117" s="78"/>
      <c r="O117" s="80"/>
      <c r="P117" s="78"/>
      <c r="Q117" s="78" t="s">
        <v>681</v>
      </c>
      <c r="R117" s="78" t="s">
        <v>698</v>
      </c>
      <c r="S117" s="78" t="s">
        <v>682</v>
      </c>
      <c r="T117" s="78" t="s">
        <v>681</v>
      </c>
      <c r="U117" s="78">
        <v>2060</v>
      </c>
      <c r="V117" s="78">
        <v>2021</v>
      </c>
      <c r="W117" s="78"/>
      <c r="X117" s="78"/>
      <c r="Y117" s="78"/>
      <c r="Z117" s="78"/>
      <c r="AA117" s="78"/>
      <c r="AB117" s="78"/>
      <c r="AC117" s="78" t="s">
        <v>632</v>
      </c>
      <c r="AD117" s="78"/>
      <c r="AE117" s="78"/>
      <c r="AF117" s="78" t="s">
        <v>632</v>
      </c>
      <c r="AG117" s="78"/>
      <c r="AH117" s="78"/>
      <c r="AI117" s="78"/>
      <c r="AJ117" s="78"/>
      <c r="AK117" s="78"/>
      <c r="AL117" s="106"/>
      <c r="AM117" s="78"/>
      <c r="AN117" s="78"/>
      <c r="AO117" s="78"/>
      <c r="AP117" s="110"/>
      <c r="AQ117" s="78"/>
      <c r="AR117" s="78"/>
      <c r="AS117" s="78"/>
      <c r="AT117" s="78"/>
      <c r="AU117" s="78"/>
      <c r="AV117" s="348" t="str">
        <f t="shared" si="24"/>
        <v/>
      </c>
      <c r="AW117" s="78"/>
      <c r="AX117" s="78"/>
      <c r="AY117" s="78"/>
      <c r="AZ117" s="352"/>
      <c r="BA117" s="78"/>
      <c r="BB117" s="78"/>
      <c r="BC117" s="78"/>
      <c r="BD117" s="78"/>
      <c r="BE117" s="78"/>
      <c r="BF117" s="78"/>
      <c r="BG117" s="78"/>
      <c r="BH117" s="78"/>
      <c r="BI117" s="78"/>
      <c r="BJ117" s="78"/>
      <c r="BK117" s="118"/>
      <c r="BN117" s="119">
        <f t="shared" si="25"/>
        <v>0</v>
      </c>
      <c r="BO117" s="78"/>
      <c r="BP117" s="78"/>
      <c r="BQ117" s="78"/>
      <c r="BR117" s="78"/>
      <c r="BS117" s="78"/>
      <c r="BT117" s="78"/>
      <c r="BU117" s="118"/>
      <c r="BW117" t="str">
        <f t="shared" si="26"/>
        <v/>
      </c>
    </row>
    <row r="118" spans="1:75">
      <c r="A118" s="78">
        <v>135</v>
      </c>
      <c r="B118" s="371" t="s">
        <v>182</v>
      </c>
      <c r="C118" s="78" t="s">
        <v>715</v>
      </c>
      <c r="D118" s="78" t="s">
        <v>680</v>
      </c>
      <c r="E118" s="78" t="s">
        <v>677</v>
      </c>
      <c r="F118" s="78" t="s">
        <v>632</v>
      </c>
      <c r="G118" s="78"/>
      <c r="H118" s="78"/>
      <c r="I118" s="78" t="s">
        <v>632</v>
      </c>
      <c r="J118" s="78"/>
      <c r="K118" s="78"/>
      <c r="L118" s="78"/>
      <c r="M118" s="78"/>
      <c r="N118" s="78"/>
      <c r="O118" s="80"/>
      <c r="P118" s="78"/>
      <c r="Q118" s="78" t="s">
        <v>681</v>
      </c>
      <c r="R118" s="78" t="s">
        <v>685</v>
      </c>
      <c r="S118" s="78" t="s">
        <v>682</v>
      </c>
      <c r="T118" s="78" t="s">
        <v>681</v>
      </c>
      <c r="U118" s="78">
        <v>2060</v>
      </c>
      <c r="V118" s="78">
        <v>2021</v>
      </c>
      <c r="W118" s="78"/>
      <c r="X118" s="78"/>
      <c r="Y118" s="78"/>
      <c r="Z118" s="78"/>
      <c r="AA118" s="78"/>
      <c r="AB118" s="78"/>
      <c r="AC118" s="78" t="s">
        <v>632</v>
      </c>
      <c r="AD118" s="78"/>
      <c r="AE118" s="78"/>
      <c r="AF118" s="78" t="s">
        <v>632</v>
      </c>
      <c r="AG118" s="78"/>
      <c r="AH118" s="78"/>
      <c r="AI118" s="78"/>
      <c r="AJ118" s="78"/>
      <c r="AK118" s="78"/>
      <c r="AL118" s="106"/>
      <c r="AM118" s="78"/>
      <c r="AN118" s="78"/>
      <c r="AO118" s="78"/>
      <c r="AP118" s="110"/>
      <c r="AQ118" s="78"/>
      <c r="AR118" s="78"/>
      <c r="AS118" s="78"/>
      <c r="AT118" s="78"/>
      <c r="AU118" s="78"/>
      <c r="AV118" s="348" t="str">
        <f t="shared" si="24"/>
        <v/>
      </c>
      <c r="AW118" s="78"/>
      <c r="AX118" s="78"/>
      <c r="AY118" s="78"/>
      <c r="AZ118" s="352"/>
      <c r="BA118" s="78"/>
      <c r="BB118" s="78"/>
      <c r="BC118" s="78"/>
      <c r="BD118" s="78"/>
      <c r="BE118" s="78"/>
      <c r="BF118" s="78"/>
      <c r="BG118" s="78"/>
      <c r="BH118" s="78"/>
      <c r="BI118" s="78"/>
      <c r="BJ118" s="78"/>
      <c r="BK118" s="118"/>
      <c r="BN118" s="119">
        <f t="shared" si="25"/>
        <v>0</v>
      </c>
      <c r="BO118" s="78"/>
      <c r="BP118" s="78"/>
      <c r="BQ118" s="78"/>
      <c r="BR118" s="78"/>
      <c r="BS118" s="78"/>
      <c r="BT118" s="78"/>
      <c r="BU118" s="118"/>
      <c r="BW118" t="str">
        <f t="shared" si="26"/>
        <v/>
      </c>
    </row>
    <row r="119" spans="1:75">
      <c r="A119" s="78">
        <v>279</v>
      </c>
      <c r="B119" s="371" t="s">
        <v>317</v>
      </c>
      <c r="C119" s="78" t="s">
        <v>715</v>
      </c>
      <c r="D119" s="78" t="s">
        <v>680</v>
      </c>
      <c r="E119" s="78" t="s">
        <v>677</v>
      </c>
      <c r="F119" s="78" t="s">
        <v>632</v>
      </c>
      <c r="G119" s="78"/>
      <c r="H119" s="78"/>
      <c r="I119" s="78" t="s">
        <v>632</v>
      </c>
      <c r="J119" s="78"/>
      <c r="K119" s="78"/>
      <c r="L119" s="78"/>
      <c r="M119" s="78"/>
      <c r="N119" s="78"/>
      <c r="O119" s="80"/>
      <c r="P119" s="78"/>
      <c r="Q119" s="78" t="s">
        <v>681</v>
      </c>
      <c r="R119" s="78" t="s">
        <v>698</v>
      </c>
      <c r="S119" s="78" t="s">
        <v>682</v>
      </c>
      <c r="T119" s="78" t="s">
        <v>681</v>
      </c>
      <c r="U119" s="78">
        <v>2060</v>
      </c>
      <c r="V119" s="78">
        <v>2021</v>
      </c>
      <c r="W119" s="78"/>
      <c r="X119" s="78"/>
      <c r="Y119" s="78"/>
      <c r="Z119" s="78"/>
      <c r="AA119" s="78"/>
      <c r="AB119" s="78"/>
      <c r="AC119" s="78" t="s">
        <v>632</v>
      </c>
      <c r="AD119" s="78"/>
      <c r="AE119" s="78"/>
      <c r="AF119" s="78" t="s">
        <v>632</v>
      </c>
      <c r="AG119" s="78"/>
      <c r="AH119" s="78"/>
      <c r="AI119" s="78"/>
      <c r="AJ119" s="78"/>
      <c r="AK119" s="78"/>
      <c r="AL119" s="106"/>
      <c r="AM119" s="78"/>
      <c r="AN119" s="78"/>
      <c r="AO119" s="78"/>
      <c r="AP119" s="110"/>
      <c r="AQ119" s="78"/>
      <c r="AR119" s="78"/>
      <c r="AS119" s="78"/>
      <c r="AT119" s="78"/>
      <c r="AU119" s="78"/>
      <c r="AV119" s="348" t="str">
        <f t="shared" si="24"/>
        <v/>
      </c>
      <c r="AW119" s="78"/>
      <c r="AX119" s="78"/>
      <c r="AY119" s="78"/>
      <c r="AZ119" s="352"/>
      <c r="BA119" s="78"/>
      <c r="BB119" s="78"/>
      <c r="BC119" s="78"/>
      <c r="BD119" s="78"/>
      <c r="BE119" s="78"/>
      <c r="BF119" s="78"/>
      <c r="BG119" s="78"/>
      <c r="BH119" s="78"/>
      <c r="BI119" s="78"/>
      <c r="BJ119" s="78"/>
      <c r="BK119" s="118"/>
      <c r="BN119" s="119">
        <f t="shared" si="25"/>
        <v>0</v>
      </c>
      <c r="BO119" s="78"/>
      <c r="BP119" s="78"/>
      <c r="BQ119" s="78"/>
      <c r="BR119" s="78"/>
      <c r="BS119" s="78"/>
      <c r="BT119" s="78"/>
      <c r="BU119" s="118"/>
      <c r="BW119" t="str">
        <f t="shared" si="26"/>
        <v/>
      </c>
    </row>
    <row r="120" spans="1:75">
      <c r="A120" s="78">
        <v>206</v>
      </c>
      <c r="B120" s="371" t="s">
        <v>367</v>
      </c>
      <c r="C120" s="78" t="s">
        <v>708</v>
      </c>
      <c r="D120" s="78" t="s">
        <v>680</v>
      </c>
      <c r="E120" s="78" t="s">
        <v>677</v>
      </c>
      <c r="F120" s="78" t="s">
        <v>632</v>
      </c>
      <c r="G120" s="78"/>
      <c r="H120" s="78"/>
      <c r="I120" s="78" t="s">
        <v>632</v>
      </c>
      <c r="J120" s="78"/>
      <c r="K120" s="78"/>
      <c r="L120" s="78"/>
      <c r="M120" s="78"/>
      <c r="N120" s="78"/>
      <c r="O120" s="80"/>
      <c r="P120" s="78"/>
      <c r="Q120" s="78" t="s">
        <v>681</v>
      </c>
      <c r="R120" s="78" t="s">
        <v>698</v>
      </c>
      <c r="S120" s="78" t="s">
        <v>637</v>
      </c>
      <c r="T120" s="78" t="s">
        <v>681</v>
      </c>
      <c r="U120" s="78">
        <v>2060</v>
      </c>
      <c r="V120" s="78">
        <v>2021</v>
      </c>
      <c r="W120" s="78"/>
      <c r="X120" s="78"/>
      <c r="Y120" s="78"/>
      <c r="Z120" s="78"/>
      <c r="AA120" s="78"/>
      <c r="AB120" s="78"/>
      <c r="AC120" s="78" t="s">
        <v>632</v>
      </c>
      <c r="AD120" s="78"/>
      <c r="AE120" s="78"/>
      <c r="AF120" s="78" t="s">
        <v>632</v>
      </c>
      <c r="AG120" s="78"/>
      <c r="AH120" s="78"/>
      <c r="AI120" s="78"/>
      <c r="AJ120" s="78"/>
      <c r="AK120" s="78"/>
      <c r="AL120" s="106"/>
      <c r="AM120" s="78"/>
      <c r="AN120" s="78"/>
      <c r="AO120" s="78" t="s">
        <v>674</v>
      </c>
      <c r="AP120" s="110" t="s">
        <v>674</v>
      </c>
      <c r="AQ120" s="78"/>
      <c r="AR120" s="78"/>
      <c r="AS120" s="78"/>
      <c r="AT120" s="78"/>
      <c r="AU120" s="78"/>
      <c r="AV120" s="348" t="str">
        <f t="shared" si="24"/>
        <v/>
      </c>
      <c r="AW120" s="78"/>
      <c r="AX120" s="78"/>
      <c r="AY120" s="78"/>
      <c r="AZ120" s="352"/>
      <c r="BA120" s="78"/>
      <c r="BB120" s="78"/>
      <c r="BC120" s="78"/>
      <c r="BD120" s="78"/>
      <c r="BE120" s="78"/>
      <c r="BF120" s="78"/>
      <c r="BG120" s="78"/>
      <c r="BH120" s="78"/>
      <c r="BI120" s="78"/>
      <c r="BJ120" s="78"/>
      <c r="BK120" s="118"/>
      <c r="BN120" s="119">
        <f t="shared" si="25"/>
        <v>0</v>
      </c>
      <c r="BO120" s="78"/>
      <c r="BP120" s="78"/>
      <c r="BQ120" s="78"/>
      <c r="BR120" s="78"/>
      <c r="BS120" s="78"/>
      <c r="BT120" s="78"/>
      <c r="BU120" s="118"/>
      <c r="BW120" t="str">
        <f t="shared" si="26"/>
        <v/>
      </c>
    </row>
    <row r="121" spans="1:75">
      <c r="A121" s="78">
        <v>119</v>
      </c>
      <c r="B121" s="371" t="s">
        <v>165</v>
      </c>
      <c r="C121" s="78" t="s">
        <v>699</v>
      </c>
      <c r="D121" s="78" t="s">
        <v>692</v>
      </c>
      <c r="E121" s="78" t="s">
        <v>640</v>
      </c>
      <c r="F121" s="78" t="s">
        <v>632</v>
      </c>
      <c r="G121" s="78"/>
      <c r="H121" s="78"/>
      <c r="I121" s="78" t="s">
        <v>632</v>
      </c>
      <c r="J121" s="78"/>
      <c r="K121" s="78"/>
      <c r="L121" s="78"/>
      <c r="M121" s="78"/>
      <c r="N121" s="78"/>
      <c r="O121" s="80"/>
      <c r="P121" s="78"/>
      <c r="Q121" s="78" t="s">
        <v>632</v>
      </c>
      <c r="R121" s="78"/>
      <c r="S121" s="78"/>
      <c r="T121" s="78" t="s">
        <v>632</v>
      </c>
      <c r="U121" s="78"/>
      <c r="V121" s="78"/>
      <c r="W121" s="78"/>
      <c r="X121" s="78"/>
      <c r="Y121" s="78"/>
      <c r="Z121" s="78"/>
      <c r="AA121" s="78"/>
      <c r="AB121" s="78"/>
      <c r="AC121" s="78" t="s">
        <v>632</v>
      </c>
      <c r="AD121" s="78"/>
      <c r="AE121" s="78"/>
      <c r="AF121" s="78" t="s">
        <v>632</v>
      </c>
      <c r="AG121" s="78"/>
      <c r="AH121" s="78"/>
      <c r="AI121" s="78"/>
      <c r="AJ121" s="78"/>
      <c r="AK121" s="78"/>
      <c r="AL121" s="106"/>
      <c r="AM121" s="78"/>
      <c r="AN121" s="78"/>
      <c r="AO121" s="78"/>
      <c r="AP121" s="110"/>
      <c r="AQ121" s="78"/>
      <c r="AR121" s="78"/>
      <c r="AS121" s="78"/>
      <c r="AT121" s="78"/>
      <c r="AU121" s="78"/>
      <c r="AV121" s="348" t="str">
        <f t="shared" si="24"/>
        <v/>
      </c>
      <c r="AW121" s="78"/>
      <c r="AX121" s="78"/>
      <c r="AY121" s="78"/>
      <c r="AZ121" s="352"/>
      <c r="BA121" s="78"/>
      <c r="BB121" s="78"/>
      <c r="BC121" s="78"/>
      <c r="BD121" s="78"/>
      <c r="BE121" s="78"/>
      <c r="BF121" s="78"/>
      <c r="BG121" s="78"/>
      <c r="BH121" s="78"/>
      <c r="BI121" s="78"/>
      <c r="BJ121" s="78"/>
      <c r="BK121" s="118"/>
      <c r="BN121" s="119">
        <f t="shared" si="25"/>
        <v>0</v>
      </c>
      <c r="BO121" s="78"/>
      <c r="BP121" s="78"/>
      <c r="BQ121" s="78"/>
      <c r="BR121" s="78"/>
      <c r="BS121" s="78"/>
      <c r="BT121" s="78"/>
      <c r="BU121" s="118"/>
      <c r="BW121" t="str">
        <f t="shared" si="26"/>
        <v/>
      </c>
    </row>
    <row r="122" spans="1:75">
      <c r="A122" s="78">
        <v>335</v>
      </c>
      <c r="B122" s="371" t="s">
        <v>444</v>
      </c>
      <c r="C122" s="78" t="s">
        <v>690</v>
      </c>
      <c r="D122" s="78" t="s">
        <v>629</v>
      </c>
      <c r="E122" s="78" t="s">
        <v>630</v>
      </c>
      <c r="F122" s="78" t="s">
        <v>632</v>
      </c>
      <c r="G122" s="78"/>
      <c r="H122" s="78"/>
      <c r="I122" s="78" t="s">
        <v>632</v>
      </c>
      <c r="J122" s="78"/>
      <c r="K122" s="78"/>
      <c r="L122" s="78"/>
      <c r="M122" s="78"/>
      <c r="N122" s="78"/>
      <c r="O122" s="80"/>
      <c r="P122" s="78"/>
      <c r="Q122" s="78" t="s">
        <v>632</v>
      </c>
      <c r="R122" s="78"/>
      <c r="S122" s="78"/>
      <c r="T122" s="78" t="s">
        <v>632</v>
      </c>
      <c r="U122" s="78"/>
      <c r="V122" s="78"/>
      <c r="W122" s="78"/>
      <c r="X122" s="78"/>
      <c r="Y122" s="78"/>
      <c r="Z122" s="78"/>
      <c r="AA122" s="78"/>
      <c r="AB122" s="78"/>
      <c r="AC122" s="78" t="s">
        <v>632</v>
      </c>
      <c r="AD122" s="78"/>
      <c r="AE122" s="78"/>
      <c r="AF122" s="78" t="s">
        <v>632</v>
      </c>
      <c r="AG122" s="78"/>
      <c r="AH122" s="78"/>
      <c r="AI122" s="78"/>
      <c r="AJ122" s="78"/>
      <c r="AK122" s="78"/>
      <c r="AL122" s="106"/>
      <c r="AM122" s="78"/>
      <c r="AN122" s="78"/>
      <c r="AO122" s="78"/>
      <c r="AP122" s="110"/>
      <c r="AQ122" s="78"/>
      <c r="AR122" s="78"/>
      <c r="AS122" s="78"/>
      <c r="AT122" s="78"/>
      <c r="AU122" s="78"/>
      <c r="AV122" s="348" t="str">
        <f t="shared" si="24"/>
        <v/>
      </c>
      <c r="AW122" s="78"/>
      <c r="AX122" s="78"/>
      <c r="AY122" s="78"/>
      <c r="AZ122" s="352"/>
      <c r="BA122" s="78"/>
      <c r="BB122" s="78"/>
      <c r="BC122" s="78"/>
      <c r="BD122" s="78"/>
      <c r="BE122" s="78"/>
      <c r="BF122" s="78"/>
      <c r="BG122" s="78"/>
      <c r="BH122" s="78"/>
      <c r="BI122" s="78"/>
      <c r="BJ122" s="78"/>
      <c r="BK122" s="118"/>
      <c r="BN122" s="119">
        <f t="shared" si="25"/>
        <v>0</v>
      </c>
      <c r="BO122" s="78"/>
      <c r="BP122" s="78"/>
      <c r="BQ122" s="78"/>
      <c r="BR122" s="78"/>
      <c r="BS122" s="78"/>
      <c r="BT122" s="78"/>
      <c r="BU122" s="118"/>
      <c r="BW122" t="str">
        <f t="shared" si="26"/>
        <v/>
      </c>
    </row>
    <row r="123" spans="1:75">
      <c r="A123" s="78">
        <v>302</v>
      </c>
      <c r="B123" s="371" t="s">
        <v>305</v>
      </c>
      <c r="C123" s="78" t="s">
        <v>666</v>
      </c>
      <c r="D123" s="78" t="s">
        <v>639</v>
      </c>
      <c r="E123" s="78" t="s">
        <v>640</v>
      </c>
      <c r="F123" s="78" t="s">
        <v>632</v>
      </c>
      <c r="G123" s="78"/>
      <c r="H123" s="78"/>
      <c r="I123" s="78" t="s">
        <v>632</v>
      </c>
      <c r="J123" s="78"/>
      <c r="K123" s="78"/>
      <c r="L123" s="78"/>
      <c r="M123" s="78"/>
      <c r="N123" s="78"/>
      <c r="O123" s="80"/>
      <c r="P123" s="78"/>
      <c r="Q123" s="78" t="s">
        <v>632</v>
      </c>
      <c r="R123" s="78"/>
      <c r="S123" s="78"/>
      <c r="T123" s="78" t="s">
        <v>632</v>
      </c>
      <c r="U123" s="78"/>
      <c r="V123" s="78"/>
      <c r="W123" s="78"/>
      <c r="X123" s="78"/>
      <c r="Y123" s="78"/>
      <c r="Z123" s="78"/>
      <c r="AA123" s="78"/>
      <c r="AB123" s="78"/>
      <c r="AC123" s="78" t="s">
        <v>632</v>
      </c>
      <c r="AD123" s="78"/>
      <c r="AE123" s="78"/>
      <c r="AF123" s="78" t="s">
        <v>632</v>
      </c>
      <c r="AG123" s="78"/>
      <c r="AH123" s="78"/>
      <c r="AI123" s="78"/>
      <c r="AJ123" s="78"/>
      <c r="AK123" s="78"/>
      <c r="AL123" s="106"/>
      <c r="AM123" s="78"/>
      <c r="AN123" s="78"/>
      <c r="AO123" s="78" t="s">
        <v>645</v>
      </c>
      <c r="AP123" s="110"/>
      <c r="AQ123" s="78"/>
      <c r="AR123" s="78"/>
      <c r="AS123" s="78"/>
      <c r="AT123" s="78"/>
      <c r="AU123" s="78"/>
      <c r="AV123" s="348" t="str">
        <f t="shared" si="24"/>
        <v/>
      </c>
      <c r="AW123" s="78"/>
      <c r="AX123" s="78"/>
      <c r="AY123" s="78"/>
      <c r="AZ123" s="352"/>
      <c r="BA123" s="78"/>
      <c r="BB123" s="78"/>
      <c r="BC123" s="78"/>
      <c r="BD123" s="78"/>
      <c r="BE123" s="78"/>
      <c r="BF123" s="78"/>
      <c r="BG123" s="78"/>
      <c r="BH123" s="78"/>
      <c r="BI123" s="78"/>
      <c r="BJ123" s="78"/>
      <c r="BK123" s="118"/>
      <c r="BN123" s="119">
        <f t="shared" si="25"/>
        <v>0</v>
      </c>
      <c r="BO123" s="78"/>
      <c r="BP123" s="78"/>
      <c r="BQ123" s="78"/>
      <c r="BR123" s="78"/>
      <c r="BS123" s="78"/>
      <c r="BT123" s="78"/>
      <c r="BU123" s="118"/>
      <c r="BW123" t="str">
        <f t="shared" si="26"/>
        <v/>
      </c>
    </row>
    <row r="124" spans="1:75">
      <c r="A124" s="78">
        <v>33</v>
      </c>
      <c r="B124" s="371" t="s">
        <v>69</v>
      </c>
      <c r="C124" s="78" t="s">
        <v>654</v>
      </c>
      <c r="D124" s="78" t="s">
        <v>629</v>
      </c>
      <c r="E124" s="78" t="s">
        <v>630</v>
      </c>
      <c r="F124" s="78" t="s">
        <v>631</v>
      </c>
      <c r="G124" s="78">
        <v>2022</v>
      </c>
      <c r="H124" s="78">
        <v>2030</v>
      </c>
      <c r="I124" s="78" t="s">
        <v>632</v>
      </c>
      <c r="J124" s="78" t="s">
        <v>633</v>
      </c>
      <c r="K124" s="78"/>
      <c r="L124" s="78">
        <v>2030</v>
      </c>
      <c r="M124" s="78" t="s">
        <v>634</v>
      </c>
      <c r="N124" s="78"/>
      <c r="O124" s="79">
        <v>45413</v>
      </c>
      <c r="P124" s="78">
        <v>2024</v>
      </c>
      <c r="Q124" s="78" t="s">
        <v>635</v>
      </c>
      <c r="R124" s="78" t="s">
        <v>728</v>
      </c>
      <c r="S124" s="78" t="s">
        <v>704</v>
      </c>
      <c r="T124" s="203" t="s">
        <v>635</v>
      </c>
      <c r="U124" s="78">
        <v>2040</v>
      </c>
      <c r="V124" s="78">
        <v>2021</v>
      </c>
      <c r="W124" s="78"/>
      <c r="X124" s="78"/>
      <c r="Y124" s="78"/>
      <c r="Z124" s="78" t="s">
        <v>631</v>
      </c>
      <c r="AA124" s="78">
        <v>2023</v>
      </c>
      <c r="AB124" s="78" t="s">
        <v>631</v>
      </c>
      <c r="AC124" s="78" t="s">
        <v>632</v>
      </c>
      <c r="AD124" s="78"/>
      <c r="AE124" s="78"/>
      <c r="AF124" s="78" t="s">
        <v>632</v>
      </c>
      <c r="AG124" s="78"/>
      <c r="AH124" s="78"/>
      <c r="AI124" s="78"/>
      <c r="AJ124" s="78"/>
      <c r="AK124" s="78"/>
      <c r="AL124" s="106"/>
      <c r="AM124" s="78"/>
      <c r="AN124" s="78"/>
      <c r="AO124" s="78"/>
      <c r="AP124" s="110"/>
      <c r="AQ124" s="78"/>
      <c r="AR124" s="78"/>
      <c r="AS124" s="78">
        <v>1</v>
      </c>
      <c r="AT124" s="78">
        <v>1</v>
      </c>
      <c r="AU124" s="78">
        <v>1</v>
      </c>
      <c r="AV124" s="348">
        <f t="shared" si="24"/>
        <v>1</v>
      </c>
      <c r="AW124" s="78"/>
      <c r="AX124" s="78"/>
      <c r="AY124" s="78"/>
      <c r="AZ124" s="352"/>
      <c r="BA124" s="78"/>
      <c r="BB124" s="78">
        <v>1</v>
      </c>
      <c r="BC124" s="78"/>
      <c r="BD124" s="78">
        <v>1</v>
      </c>
      <c r="BE124" s="78"/>
      <c r="BF124" s="78">
        <v>1</v>
      </c>
      <c r="BG124" s="78"/>
      <c r="BH124" s="78">
        <v>1</v>
      </c>
      <c r="BI124" s="78">
        <v>1</v>
      </c>
      <c r="BJ124" s="78"/>
      <c r="BK124" s="118">
        <v>1</v>
      </c>
      <c r="BL124" s="188">
        <v>1</v>
      </c>
      <c r="BN124" s="119">
        <f t="shared" si="25"/>
        <v>1</v>
      </c>
      <c r="BO124" s="78"/>
      <c r="BP124" s="78">
        <v>1</v>
      </c>
      <c r="BQ124" s="78">
        <v>1</v>
      </c>
      <c r="BR124" s="78"/>
      <c r="BS124" s="78"/>
      <c r="BT124" s="78"/>
      <c r="BU124" s="118"/>
      <c r="BW124" t="str">
        <f t="shared" si="26"/>
        <v/>
      </c>
    </row>
    <row r="125" spans="1:75">
      <c r="A125" s="78">
        <v>246</v>
      </c>
      <c r="B125" s="371" t="s">
        <v>321</v>
      </c>
      <c r="C125" s="78" t="s">
        <v>715</v>
      </c>
      <c r="D125" s="78" t="s">
        <v>629</v>
      </c>
      <c r="E125" s="78" t="s">
        <v>630</v>
      </c>
      <c r="F125" s="78" t="s">
        <v>631</v>
      </c>
      <c r="G125" s="78">
        <v>2023</v>
      </c>
      <c r="H125" s="78">
        <v>2030</v>
      </c>
      <c r="I125" s="78" t="s">
        <v>631</v>
      </c>
      <c r="J125" s="78" t="s">
        <v>641</v>
      </c>
      <c r="K125" s="78" t="s">
        <v>662</v>
      </c>
      <c r="L125" s="78">
        <v>2030</v>
      </c>
      <c r="M125" s="78" t="s">
        <v>643</v>
      </c>
      <c r="N125" s="78">
        <v>2040</v>
      </c>
      <c r="O125" s="79">
        <v>44743</v>
      </c>
      <c r="P125" s="78">
        <v>2022</v>
      </c>
      <c r="Q125" s="78" t="s">
        <v>632</v>
      </c>
      <c r="R125" s="78"/>
      <c r="S125" s="78"/>
      <c r="T125" s="78" t="s">
        <v>632</v>
      </c>
      <c r="U125" s="78"/>
      <c r="V125" s="78"/>
      <c r="W125" s="78"/>
      <c r="X125" s="78"/>
      <c r="Y125" s="78"/>
      <c r="Z125" s="78"/>
      <c r="AA125" s="78"/>
      <c r="AB125" s="78"/>
      <c r="AC125" s="78" t="s">
        <v>645</v>
      </c>
      <c r="AD125" s="78" t="s">
        <v>805</v>
      </c>
      <c r="AE125" s="78" t="s">
        <v>647</v>
      </c>
      <c r="AF125" s="78" t="s">
        <v>645</v>
      </c>
      <c r="AG125" s="78">
        <v>2040</v>
      </c>
      <c r="AH125" s="78">
        <v>2021</v>
      </c>
      <c r="AI125" s="78"/>
      <c r="AJ125" s="78"/>
      <c r="AK125" s="78"/>
      <c r="AL125" s="106" t="s">
        <v>674</v>
      </c>
      <c r="AM125" s="78"/>
      <c r="AN125" s="78"/>
      <c r="AO125" s="78"/>
      <c r="AP125" s="110"/>
      <c r="AQ125" s="78"/>
      <c r="AR125" s="78"/>
      <c r="AS125" s="78"/>
      <c r="AT125" s="78"/>
      <c r="AU125" s="78"/>
      <c r="AV125" s="348" t="str">
        <f t="shared" si="24"/>
        <v/>
      </c>
      <c r="AW125" s="78"/>
      <c r="AX125" s="78"/>
      <c r="AY125" s="78">
        <v>1</v>
      </c>
      <c r="AZ125" s="352">
        <v>1</v>
      </c>
      <c r="BA125" s="78"/>
      <c r="BB125" s="78">
        <v>1</v>
      </c>
      <c r="BC125" s="78"/>
      <c r="BD125" s="78">
        <v>1</v>
      </c>
      <c r="BE125" s="78"/>
      <c r="BF125" s="78">
        <v>1</v>
      </c>
      <c r="BG125" s="78"/>
      <c r="BH125" s="78">
        <v>1</v>
      </c>
      <c r="BI125" s="78">
        <v>1</v>
      </c>
      <c r="BJ125" s="78"/>
      <c r="BK125" s="118">
        <v>1</v>
      </c>
      <c r="BN125" s="119">
        <f t="shared" si="25"/>
        <v>1</v>
      </c>
      <c r="BO125" s="78"/>
      <c r="BP125" s="78">
        <v>1</v>
      </c>
      <c r="BQ125" s="78">
        <v>1</v>
      </c>
      <c r="BR125" s="78"/>
      <c r="BS125" s="78"/>
      <c r="BT125" s="78">
        <v>1</v>
      </c>
      <c r="BU125" s="118">
        <v>1</v>
      </c>
      <c r="BV125" s="229">
        <f>MAX(N125,AG125)</f>
        <v>2040</v>
      </c>
      <c r="BW125">
        <f t="shared" si="26"/>
        <v>1</v>
      </c>
    </row>
    <row r="126" spans="1:75">
      <c r="A126" s="78">
        <v>71</v>
      </c>
      <c r="B126" s="371" t="s">
        <v>110</v>
      </c>
      <c r="C126" s="78" t="s">
        <v>666</v>
      </c>
      <c r="D126" s="78" t="s">
        <v>680</v>
      </c>
      <c r="E126" s="78" t="s">
        <v>677</v>
      </c>
      <c r="F126" s="78" t="s">
        <v>632</v>
      </c>
      <c r="G126" s="78"/>
      <c r="H126" s="78"/>
      <c r="I126" s="78" t="s">
        <v>632</v>
      </c>
      <c r="J126" s="78"/>
      <c r="K126" s="78"/>
      <c r="L126" s="78"/>
      <c r="M126" s="78"/>
      <c r="N126" s="78"/>
      <c r="O126" s="80"/>
      <c r="P126" s="78"/>
      <c r="Q126" s="78" t="s">
        <v>681</v>
      </c>
      <c r="R126" s="78" t="s">
        <v>698</v>
      </c>
      <c r="S126" s="78" t="s">
        <v>702</v>
      </c>
      <c r="T126" s="78" t="s">
        <v>681</v>
      </c>
      <c r="U126" s="78">
        <v>2060</v>
      </c>
      <c r="V126" s="78">
        <v>2022</v>
      </c>
      <c r="W126" s="78"/>
      <c r="X126" s="78"/>
      <c r="Y126" s="78"/>
      <c r="Z126" s="78"/>
      <c r="AA126" s="78"/>
      <c r="AB126" s="78"/>
      <c r="AC126" s="78" t="s">
        <v>632</v>
      </c>
      <c r="AD126" s="78"/>
      <c r="AE126" s="78"/>
      <c r="AF126" s="78" t="s">
        <v>632</v>
      </c>
      <c r="AG126" s="78"/>
      <c r="AH126" s="78"/>
      <c r="AI126" s="78"/>
      <c r="AJ126" s="78"/>
      <c r="AK126" s="78"/>
      <c r="AL126" s="106"/>
      <c r="AM126" s="78"/>
      <c r="AN126" s="78"/>
      <c r="AO126" s="78"/>
      <c r="AP126" s="110"/>
      <c r="AQ126" s="78"/>
      <c r="AR126" s="78"/>
      <c r="AS126" s="78"/>
      <c r="AT126" s="78"/>
      <c r="AU126" s="78"/>
      <c r="AV126" s="348" t="str">
        <f t="shared" si="24"/>
        <v/>
      </c>
      <c r="AW126" s="78"/>
      <c r="AX126" s="78"/>
      <c r="AY126" s="78"/>
      <c r="AZ126" s="352"/>
      <c r="BA126" s="78"/>
      <c r="BB126" s="78"/>
      <c r="BC126" s="78"/>
      <c r="BD126" s="78"/>
      <c r="BE126" s="78"/>
      <c r="BF126" s="78"/>
      <c r="BG126" s="78"/>
      <c r="BH126" s="78"/>
      <c r="BI126" s="78"/>
      <c r="BJ126" s="78"/>
      <c r="BK126" s="118"/>
      <c r="BN126" s="119">
        <f t="shared" si="25"/>
        <v>0</v>
      </c>
      <c r="BO126" s="78"/>
      <c r="BP126" s="78"/>
      <c r="BQ126" s="78"/>
      <c r="BR126" s="78"/>
      <c r="BS126" s="78"/>
      <c r="BT126" s="78"/>
      <c r="BU126" s="118"/>
      <c r="BW126" t="str">
        <f t="shared" si="26"/>
        <v/>
      </c>
    </row>
    <row r="127" spans="1:75">
      <c r="A127" s="78">
        <v>45</v>
      </c>
      <c r="B127" s="371" t="s">
        <v>87</v>
      </c>
      <c r="C127" s="78" t="s">
        <v>666</v>
      </c>
      <c r="D127" s="78" t="s">
        <v>629</v>
      </c>
      <c r="E127" s="78" t="s">
        <v>630</v>
      </c>
      <c r="F127" s="78" t="s">
        <v>632</v>
      </c>
      <c r="G127" s="78"/>
      <c r="H127" s="78"/>
      <c r="I127" s="78" t="s">
        <v>632</v>
      </c>
      <c r="J127" s="78"/>
      <c r="K127" s="78"/>
      <c r="L127" s="78"/>
      <c r="M127" s="78"/>
      <c r="N127" s="78"/>
      <c r="O127" s="80"/>
      <c r="P127" s="78"/>
      <c r="Q127" s="78" t="s">
        <v>632</v>
      </c>
      <c r="R127" s="78"/>
      <c r="S127" s="78"/>
      <c r="T127" s="78" t="s">
        <v>632</v>
      </c>
      <c r="U127" s="78"/>
      <c r="V127" s="78"/>
      <c r="W127" s="78"/>
      <c r="X127" s="78"/>
      <c r="Y127" s="78"/>
      <c r="Z127" s="78"/>
      <c r="AA127" s="78"/>
      <c r="AB127" s="78"/>
      <c r="AC127" s="78" t="s">
        <v>736</v>
      </c>
      <c r="AD127" s="78" t="s">
        <v>806</v>
      </c>
      <c r="AE127" s="78" t="s">
        <v>789</v>
      </c>
      <c r="AF127" s="78" t="s">
        <v>635</v>
      </c>
      <c r="AG127" s="78">
        <v>2030</v>
      </c>
      <c r="AH127" s="78">
        <v>2021</v>
      </c>
      <c r="AI127" s="78" t="s">
        <v>710</v>
      </c>
      <c r="AJ127" s="78">
        <v>2050</v>
      </c>
      <c r="AK127" s="78">
        <v>2021</v>
      </c>
      <c r="AL127" s="106" t="s">
        <v>631</v>
      </c>
      <c r="AM127" s="78">
        <v>2023</v>
      </c>
      <c r="AN127" s="78" t="s">
        <v>631</v>
      </c>
      <c r="AO127" s="78"/>
      <c r="AP127" s="110"/>
      <c r="AQ127" s="78"/>
      <c r="AR127" s="78"/>
      <c r="AS127" s="78"/>
      <c r="AT127" s="78"/>
      <c r="AU127" s="78"/>
      <c r="AV127" s="348" t="str">
        <f t="shared" si="24"/>
        <v/>
      </c>
      <c r="AW127" s="78"/>
      <c r="AX127" s="78">
        <v>1</v>
      </c>
      <c r="AY127" s="78"/>
      <c r="AZ127" s="352">
        <v>1</v>
      </c>
      <c r="BA127" s="78"/>
      <c r="BB127" s="78"/>
      <c r="BC127" s="78"/>
      <c r="BD127" s="78"/>
      <c r="BE127" s="78"/>
      <c r="BF127" s="78"/>
      <c r="BG127" s="78"/>
      <c r="BH127" s="78"/>
      <c r="BI127" s="78">
        <v>1</v>
      </c>
      <c r="BJ127" s="78">
        <v>1</v>
      </c>
      <c r="BK127" s="118">
        <v>1</v>
      </c>
      <c r="BL127" s="188">
        <v>1</v>
      </c>
      <c r="BN127" s="119">
        <f t="shared" si="25"/>
        <v>1</v>
      </c>
      <c r="BO127" s="78"/>
      <c r="BP127" s="78">
        <v>1</v>
      </c>
      <c r="BQ127" s="78">
        <v>1</v>
      </c>
      <c r="BR127" s="78"/>
      <c r="BS127" s="78"/>
      <c r="BT127" s="78">
        <v>1</v>
      </c>
      <c r="BU127" s="118">
        <v>1</v>
      </c>
      <c r="BV127" s="229">
        <f>MAX(N127,AG127)</f>
        <v>2030</v>
      </c>
      <c r="BW127" t="str">
        <f t="shared" si="26"/>
        <v/>
      </c>
    </row>
    <row r="128" spans="1:75">
      <c r="A128" s="78">
        <v>439</v>
      </c>
      <c r="B128" s="371" t="s">
        <v>492</v>
      </c>
      <c r="C128" s="78" t="s">
        <v>675</v>
      </c>
      <c r="D128" s="78" t="s">
        <v>683</v>
      </c>
      <c r="E128" s="78" t="s">
        <v>677</v>
      </c>
      <c r="F128" s="78" t="s">
        <v>632</v>
      </c>
      <c r="G128" s="78"/>
      <c r="H128" s="78"/>
      <c r="I128" s="78" t="s">
        <v>631</v>
      </c>
      <c r="J128" s="78" t="s">
        <v>641</v>
      </c>
      <c r="K128" s="78" t="s">
        <v>642</v>
      </c>
      <c r="L128" s="78">
        <v>2030</v>
      </c>
      <c r="M128" s="78" t="s">
        <v>643</v>
      </c>
      <c r="N128" s="78"/>
      <c r="O128" s="80"/>
      <c r="P128" s="78">
        <v>2021</v>
      </c>
      <c r="Q128" s="78" t="s">
        <v>632</v>
      </c>
      <c r="R128" s="78"/>
      <c r="S128" s="78"/>
      <c r="T128" s="78" t="s">
        <v>632</v>
      </c>
      <c r="U128" s="78"/>
      <c r="V128" s="78"/>
      <c r="W128" s="78"/>
      <c r="X128" s="78"/>
      <c r="Y128" s="78"/>
      <c r="Z128" s="78"/>
      <c r="AA128" s="78"/>
      <c r="AB128" s="78"/>
      <c r="AC128" s="78" t="s">
        <v>645</v>
      </c>
      <c r="AD128" s="78" t="s">
        <v>805</v>
      </c>
      <c r="AE128" s="78" t="s">
        <v>807</v>
      </c>
      <c r="AF128" s="78" t="s">
        <v>645</v>
      </c>
      <c r="AG128" s="78">
        <v>2050</v>
      </c>
      <c r="AH128" s="78">
        <v>2021</v>
      </c>
      <c r="AI128" s="78"/>
      <c r="AJ128" s="78"/>
      <c r="AK128" s="78"/>
      <c r="AL128" s="106" t="s">
        <v>631</v>
      </c>
      <c r="AM128" s="78">
        <v>2023</v>
      </c>
      <c r="AN128" s="78" t="s">
        <v>631</v>
      </c>
      <c r="AO128" s="78"/>
      <c r="AP128" s="110"/>
      <c r="AQ128" s="78"/>
      <c r="AR128" s="78"/>
      <c r="AS128" s="78"/>
      <c r="AT128" s="78"/>
      <c r="AU128" s="78"/>
      <c r="AV128" s="348" t="str">
        <f t="shared" si="24"/>
        <v/>
      </c>
      <c r="AW128" s="78"/>
      <c r="AX128" s="78"/>
      <c r="AY128" s="78">
        <v>1</v>
      </c>
      <c r="AZ128" s="352">
        <v>1</v>
      </c>
      <c r="BA128" s="78"/>
      <c r="BB128" s="78">
        <v>1</v>
      </c>
      <c r="BC128" s="78"/>
      <c r="BD128" s="78">
        <v>1</v>
      </c>
      <c r="BE128" s="78"/>
      <c r="BF128" s="78"/>
      <c r="BG128" s="78"/>
      <c r="BH128" s="78"/>
      <c r="BI128" s="78">
        <v>1</v>
      </c>
      <c r="BJ128" s="78"/>
      <c r="BK128" s="118">
        <v>1</v>
      </c>
      <c r="BL128" s="188">
        <v>1</v>
      </c>
      <c r="BN128" s="119">
        <f t="shared" si="25"/>
        <v>1</v>
      </c>
      <c r="BO128" s="78"/>
      <c r="BP128" s="78">
        <v>1</v>
      </c>
      <c r="BQ128" s="78">
        <v>1</v>
      </c>
      <c r="BR128" s="78"/>
      <c r="BS128" s="78"/>
      <c r="BT128" s="78">
        <v>1</v>
      </c>
      <c r="BU128" s="118">
        <v>1</v>
      </c>
      <c r="BV128" s="229">
        <f>MAX(N128,AG128)</f>
        <v>2050</v>
      </c>
      <c r="BW128">
        <f t="shared" si="26"/>
        <v>1</v>
      </c>
    </row>
    <row r="129" spans="1:75">
      <c r="A129" s="78">
        <v>332</v>
      </c>
      <c r="B129" s="371" t="s">
        <v>371</v>
      </c>
      <c r="C129" s="78" t="s">
        <v>690</v>
      </c>
      <c r="D129" s="78" t="s">
        <v>629</v>
      </c>
      <c r="E129" s="78" t="s">
        <v>630</v>
      </c>
      <c r="F129" s="78" t="s">
        <v>632</v>
      </c>
      <c r="G129" s="78"/>
      <c r="H129" s="78"/>
      <c r="I129" s="78" t="s">
        <v>631</v>
      </c>
      <c r="J129" s="78" t="s">
        <v>641</v>
      </c>
      <c r="K129" s="78" t="s">
        <v>808</v>
      </c>
      <c r="L129" s="78">
        <v>2030</v>
      </c>
      <c r="M129" s="78" t="s">
        <v>634</v>
      </c>
      <c r="N129" s="78"/>
      <c r="O129" s="79">
        <v>43709</v>
      </c>
      <c r="P129" s="78">
        <v>2019</v>
      </c>
      <c r="Q129" s="78" t="s">
        <v>632</v>
      </c>
      <c r="R129" s="78"/>
      <c r="S129" s="78"/>
      <c r="T129" s="78" t="s">
        <v>632</v>
      </c>
      <c r="U129" s="78"/>
      <c r="V129" s="78"/>
      <c r="W129" s="78"/>
      <c r="X129" s="78"/>
      <c r="Y129" s="78"/>
      <c r="Z129" s="78"/>
      <c r="AA129" s="78"/>
      <c r="AB129" s="78"/>
      <c r="AC129" s="78" t="s">
        <v>645</v>
      </c>
      <c r="AD129" s="78" t="s">
        <v>809</v>
      </c>
      <c r="AE129" s="78" t="s">
        <v>789</v>
      </c>
      <c r="AF129" s="78" t="s">
        <v>645</v>
      </c>
      <c r="AG129" s="78">
        <v>2050</v>
      </c>
      <c r="AH129" s="78">
        <v>2021</v>
      </c>
      <c r="AI129" s="78"/>
      <c r="AJ129" s="78"/>
      <c r="AK129" s="78"/>
      <c r="AL129" s="106" t="s">
        <v>631</v>
      </c>
      <c r="AM129" s="78"/>
      <c r="AN129" s="78"/>
      <c r="AO129" s="78"/>
      <c r="AP129" s="110"/>
      <c r="AQ129" s="78"/>
      <c r="AR129" s="78"/>
      <c r="AS129" s="78"/>
      <c r="AT129" s="78"/>
      <c r="AU129" s="78"/>
      <c r="AV129" s="348" t="str">
        <f t="shared" si="24"/>
        <v/>
      </c>
      <c r="AW129" s="78"/>
      <c r="AX129" s="78"/>
      <c r="AY129" s="78">
        <v>1</v>
      </c>
      <c r="AZ129" s="352">
        <v>1</v>
      </c>
      <c r="BA129" s="78"/>
      <c r="BB129" s="78">
        <v>1</v>
      </c>
      <c r="BC129" s="78"/>
      <c r="BD129" s="78">
        <v>1</v>
      </c>
      <c r="BE129" s="78"/>
      <c r="BF129" s="78"/>
      <c r="BG129" s="78"/>
      <c r="BH129" s="78"/>
      <c r="BI129" s="78">
        <v>1</v>
      </c>
      <c r="BJ129" s="78"/>
      <c r="BK129" s="118">
        <v>1</v>
      </c>
      <c r="BL129" s="188">
        <v>1</v>
      </c>
      <c r="BN129" s="119">
        <f t="shared" si="25"/>
        <v>1</v>
      </c>
      <c r="BO129" s="78"/>
      <c r="BP129" s="78">
        <v>1</v>
      </c>
      <c r="BQ129" s="78">
        <v>1</v>
      </c>
      <c r="BR129" s="78"/>
      <c r="BS129" s="78"/>
      <c r="BT129" s="78">
        <v>1</v>
      </c>
      <c r="BU129" s="118">
        <v>1</v>
      </c>
      <c r="BV129" s="229">
        <f>MAX(N129,AG129)</f>
        <v>2050</v>
      </c>
      <c r="BW129">
        <f t="shared" si="26"/>
        <v>1</v>
      </c>
    </row>
    <row r="130" spans="1:75">
      <c r="A130" s="78">
        <v>106</v>
      </c>
      <c r="B130" s="371" t="s">
        <v>181</v>
      </c>
      <c r="C130" s="78" t="s">
        <v>666</v>
      </c>
      <c r="D130" s="78" t="s">
        <v>680</v>
      </c>
      <c r="E130" s="78" t="s">
        <v>677</v>
      </c>
      <c r="F130" s="78" t="s">
        <v>632</v>
      </c>
      <c r="G130" s="78"/>
      <c r="H130" s="78"/>
      <c r="I130" s="78" t="s">
        <v>631</v>
      </c>
      <c r="J130" s="78" t="s">
        <v>641</v>
      </c>
      <c r="K130" s="78" t="s">
        <v>662</v>
      </c>
      <c r="L130" s="78">
        <v>2033</v>
      </c>
      <c r="M130" s="78" t="s">
        <v>634</v>
      </c>
      <c r="N130" s="78"/>
      <c r="O130" s="79">
        <v>45444</v>
      </c>
      <c r="P130" s="78">
        <v>2024</v>
      </c>
      <c r="Q130" s="78" t="s">
        <v>681</v>
      </c>
      <c r="R130" s="78" t="s">
        <v>698</v>
      </c>
      <c r="S130" s="78" t="s">
        <v>682</v>
      </c>
      <c r="T130" s="78" t="s">
        <v>681</v>
      </c>
      <c r="U130" s="78">
        <v>2060</v>
      </c>
      <c r="V130" s="78">
        <v>2021</v>
      </c>
      <c r="W130" s="78"/>
      <c r="X130" s="78"/>
      <c r="Y130" s="78"/>
      <c r="Z130" s="78"/>
      <c r="AA130" s="78"/>
      <c r="AB130" s="78"/>
      <c r="AC130" s="78" t="s">
        <v>632</v>
      </c>
      <c r="AD130" s="78"/>
      <c r="AE130" s="78"/>
      <c r="AF130" s="78" t="s">
        <v>632</v>
      </c>
      <c r="AG130" s="78"/>
      <c r="AH130" s="78"/>
      <c r="AI130" s="78"/>
      <c r="AJ130" s="78"/>
      <c r="AK130" s="78"/>
      <c r="AL130" s="106"/>
      <c r="AM130" s="78"/>
      <c r="AN130" s="78"/>
      <c r="AO130" s="78"/>
      <c r="AP130" s="110"/>
      <c r="AQ130" s="78"/>
      <c r="AR130" s="78"/>
      <c r="AS130" s="78"/>
      <c r="AT130" s="78"/>
      <c r="AU130" s="78"/>
      <c r="AV130" s="348" t="str">
        <f t="shared" si="24"/>
        <v/>
      </c>
      <c r="AW130" s="78"/>
      <c r="AX130" s="78"/>
      <c r="AY130" s="78"/>
      <c r="AZ130" s="352"/>
      <c r="BA130" s="78"/>
      <c r="BB130" s="78"/>
      <c r="BC130" s="78">
        <v>1</v>
      </c>
      <c r="BD130" s="78">
        <v>1</v>
      </c>
      <c r="BE130" s="78"/>
      <c r="BF130" s="78"/>
      <c r="BG130" s="78"/>
      <c r="BH130" s="78"/>
      <c r="BI130" s="78"/>
      <c r="BJ130" s="78"/>
      <c r="BK130" s="118"/>
      <c r="BN130" s="119">
        <f t="shared" si="25"/>
        <v>1</v>
      </c>
      <c r="BO130" s="78"/>
      <c r="BP130" s="78"/>
      <c r="BQ130" s="78">
        <v>1</v>
      </c>
      <c r="BR130" s="78"/>
      <c r="BS130" s="78"/>
      <c r="BT130" s="78"/>
      <c r="BU130" s="118"/>
      <c r="BW130">
        <f t="shared" si="26"/>
        <v>1</v>
      </c>
    </row>
    <row r="131" spans="1:75">
      <c r="A131" s="78">
        <v>76</v>
      </c>
      <c r="B131" s="371" t="s">
        <v>123</v>
      </c>
      <c r="C131" s="78" t="s">
        <v>715</v>
      </c>
      <c r="D131" s="78" t="s">
        <v>629</v>
      </c>
      <c r="E131" s="78" t="s">
        <v>630</v>
      </c>
      <c r="F131" s="78" t="s">
        <v>632</v>
      </c>
      <c r="G131" s="78"/>
      <c r="H131" s="78"/>
      <c r="I131" s="78" t="s">
        <v>632</v>
      </c>
      <c r="J131" s="78" t="s">
        <v>633</v>
      </c>
      <c r="K131" s="78"/>
      <c r="L131" s="78">
        <v>2030</v>
      </c>
      <c r="M131" s="78" t="s">
        <v>634</v>
      </c>
      <c r="N131" s="78"/>
      <c r="O131" s="79">
        <v>44927</v>
      </c>
      <c r="P131" s="78">
        <v>2023</v>
      </c>
      <c r="Q131" s="78" t="s">
        <v>635</v>
      </c>
      <c r="R131" s="78" t="s">
        <v>663</v>
      </c>
      <c r="S131" s="78" t="s">
        <v>637</v>
      </c>
      <c r="T131" s="203" t="s">
        <v>635</v>
      </c>
      <c r="U131" s="78">
        <v>2035</v>
      </c>
      <c r="V131" s="78">
        <v>2021</v>
      </c>
      <c r="W131" s="78"/>
      <c r="X131" s="78"/>
      <c r="Y131" s="78"/>
      <c r="Z131" s="78" t="s">
        <v>674</v>
      </c>
      <c r="AA131" s="78"/>
      <c r="AB131" s="78" t="s">
        <v>631</v>
      </c>
      <c r="AC131" s="78" t="s">
        <v>632</v>
      </c>
      <c r="AD131" s="78"/>
      <c r="AE131" s="78"/>
      <c r="AF131" s="78" t="s">
        <v>632</v>
      </c>
      <c r="AG131" s="78"/>
      <c r="AH131" s="78"/>
      <c r="AI131" s="78"/>
      <c r="AJ131" s="78"/>
      <c r="AK131" s="78"/>
      <c r="AL131" s="106"/>
      <c r="AM131" s="78"/>
      <c r="AN131" s="78"/>
      <c r="AO131" s="78"/>
      <c r="AP131" s="110"/>
      <c r="AQ131" s="78"/>
      <c r="AR131" s="78"/>
      <c r="AS131" s="78">
        <v>1</v>
      </c>
      <c r="AT131" s="78">
        <v>1</v>
      </c>
      <c r="AU131" s="78">
        <v>1</v>
      </c>
      <c r="AV131" s="348">
        <f t="shared" ref="AV131:AV194" si="27">IF(AND(Q131&lt;&gt;"N",Q131&lt;&gt;"G",AZ131&lt;&gt;1),1,"")</f>
        <v>1</v>
      </c>
      <c r="AW131" s="78"/>
      <c r="AX131" s="78"/>
      <c r="AY131" s="78"/>
      <c r="AZ131" s="352"/>
      <c r="BA131" s="78"/>
      <c r="BB131" s="78">
        <v>1</v>
      </c>
      <c r="BC131" s="78"/>
      <c r="BD131" s="78">
        <v>1</v>
      </c>
      <c r="BE131" s="78"/>
      <c r="BF131" s="78"/>
      <c r="BG131" s="78"/>
      <c r="BH131" s="78"/>
      <c r="BI131" s="78">
        <v>1</v>
      </c>
      <c r="BJ131" s="78"/>
      <c r="BK131" s="118">
        <v>1</v>
      </c>
      <c r="BN131" s="119">
        <f t="shared" ref="BN131:BN194" si="28">MAX(BH131,BD131,AZ131,AV131)</f>
        <v>1</v>
      </c>
      <c r="BO131" s="78"/>
      <c r="BP131" s="78">
        <v>1</v>
      </c>
      <c r="BQ131" s="78">
        <v>1</v>
      </c>
      <c r="BR131" s="78"/>
      <c r="BS131" s="78"/>
      <c r="BT131" s="78"/>
      <c r="BU131" s="118"/>
      <c r="BW131" t="str">
        <f t="shared" ref="BW131:BW194" si="29">IF(J131="Targets Set",1,"")</f>
        <v/>
      </c>
    </row>
    <row r="132" spans="1:75">
      <c r="A132" s="78">
        <v>484</v>
      </c>
      <c r="B132" s="371" t="s">
        <v>406</v>
      </c>
      <c r="C132" s="78" t="s">
        <v>666</v>
      </c>
      <c r="D132" s="78" t="s">
        <v>723</v>
      </c>
      <c r="E132" s="78" t="s">
        <v>724</v>
      </c>
      <c r="F132" s="78" t="s">
        <v>632</v>
      </c>
      <c r="G132" s="78"/>
      <c r="H132" s="78"/>
      <c r="I132" s="78" t="s">
        <v>632</v>
      </c>
      <c r="J132" s="78"/>
      <c r="K132" s="78"/>
      <c r="L132" s="78"/>
      <c r="M132" s="78"/>
      <c r="N132" s="78"/>
      <c r="O132" s="80"/>
      <c r="P132" s="78"/>
      <c r="Q132" s="78" t="s">
        <v>635</v>
      </c>
      <c r="R132" s="78" t="s">
        <v>810</v>
      </c>
      <c r="S132" s="78" t="s">
        <v>637</v>
      </c>
      <c r="T132" s="203" t="s">
        <v>635</v>
      </c>
      <c r="U132" s="78">
        <v>2021</v>
      </c>
      <c r="V132" s="78">
        <v>2021</v>
      </c>
      <c r="W132" s="78"/>
      <c r="X132" s="78"/>
      <c r="Y132" s="78"/>
      <c r="Z132" s="78" t="s">
        <v>631</v>
      </c>
      <c r="AA132" s="78">
        <v>2023</v>
      </c>
      <c r="AB132" s="78" t="s">
        <v>631</v>
      </c>
      <c r="AC132" s="78" t="s">
        <v>635</v>
      </c>
      <c r="AD132" s="78" t="s">
        <v>698</v>
      </c>
      <c r="AE132" s="78" t="s">
        <v>647</v>
      </c>
      <c r="AF132" s="78" t="s">
        <v>635</v>
      </c>
      <c r="AG132" s="78">
        <v>2050</v>
      </c>
      <c r="AH132" s="78">
        <v>2022</v>
      </c>
      <c r="AI132" s="78"/>
      <c r="AJ132" s="78"/>
      <c r="AK132" s="78"/>
      <c r="AL132" s="106" t="s">
        <v>631</v>
      </c>
      <c r="AM132" s="78">
        <v>2023</v>
      </c>
      <c r="AN132" s="78" t="s">
        <v>631</v>
      </c>
      <c r="AO132" s="78"/>
      <c r="AP132" s="110"/>
      <c r="AQ132" s="78">
        <v>1</v>
      </c>
      <c r="AR132" s="78"/>
      <c r="AS132" s="78"/>
      <c r="AT132" s="78">
        <v>1</v>
      </c>
      <c r="AU132" s="78">
        <v>1</v>
      </c>
      <c r="AV132" s="348" t="str">
        <f t="shared" si="27"/>
        <v/>
      </c>
      <c r="AW132" s="78"/>
      <c r="AX132" s="78"/>
      <c r="AY132" s="78">
        <v>1</v>
      </c>
      <c r="AZ132" s="352">
        <v>1</v>
      </c>
      <c r="BA132" s="78"/>
      <c r="BB132" s="78"/>
      <c r="BC132" s="78"/>
      <c r="BD132" s="78"/>
      <c r="BE132" s="78"/>
      <c r="BF132" s="78"/>
      <c r="BG132" s="78"/>
      <c r="BH132" s="78"/>
      <c r="BI132" s="78">
        <v>1</v>
      </c>
      <c r="BJ132" s="78">
        <v>1</v>
      </c>
      <c r="BK132" s="118">
        <v>1</v>
      </c>
      <c r="BL132" s="188">
        <v>1</v>
      </c>
      <c r="BN132" s="119">
        <f t="shared" si="28"/>
        <v>1</v>
      </c>
      <c r="BO132" s="78">
        <v>1</v>
      </c>
      <c r="BP132" s="78">
        <v>1</v>
      </c>
      <c r="BQ132" s="78">
        <v>1</v>
      </c>
      <c r="BR132" s="78"/>
      <c r="BS132" s="78"/>
      <c r="BT132" s="78"/>
      <c r="BU132" s="118"/>
      <c r="BV132" s="229">
        <f>MAX(N132,AG132)</f>
        <v>2050</v>
      </c>
      <c r="BW132" t="str">
        <f t="shared" si="29"/>
        <v/>
      </c>
    </row>
    <row r="133" spans="1:75">
      <c r="A133" s="78">
        <v>398</v>
      </c>
      <c r="B133" s="371" t="s">
        <v>418</v>
      </c>
      <c r="C133" s="78" t="s">
        <v>690</v>
      </c>
      <c r="D133" s="78" t="s">
        <v>740</v>
      </c>
      <c r="E133" s="78" t="s">
        <v>640</v>
      </c>
      <c r="F133" s="78" t="s">
        <v>632</v>
      </c>
      <c r="G133" s="78"/>
      <c r="H133" s="78"/>
      <c r="I133" s="78" t="s">
        <v>631</v>
      </c>
      <c r="J133" s="78" t="s">
        <v>641</v>
      </c>
      <c r="K133" s="78" t="s">
        <v>642</v>
      </c>
      <c r="L133" s="78">
        <v>2030</v>
      </c>
      <c r="M133" s="78" t="s">
        <v>634</v>
      </c>
      <c r="N133" s="78"/>
      <c r="O133" s="79">
        <v>44490</v>
      </c>
      <c r="P133" s="78">
        <v>2021</v>
      </c>
      <c r="Q133" s="78" t="s">
        <v>635</v>
      </c>
      <c r="R133" s="78" t="s">
        <v>811</v>
      </c>
      <c r="S133" s="78" t="s">
        <v>682</v>
      </c>
      <c r="T133" s="203" t="s">
        <v>635</v>
      </c>
      <c r="U133" s="78">
        <v>2030</v>
      </c>
      <c r="V133" s="78">
        <v>2021</v>
      </c>
      <c r="W133" s="78"/>
      <c r="X133" s="78"/>
      <c r="Y133" s="78"/>
      <c r="Z133" s="78" t="s">
        <v>631</v>
      </c>
      <c r="AA133" s="78">
        <v>2023</v>
      </c>
      <c r="AB133" s="78" t="s">
        <v>631</v>
      </c>
      <c r="AC133" s="78" t="s">
        <v>645</v>
      </c>
      <c r="AD133" s="78" t="s">
        <v>812</v>
      </c>
      <c r="AE133" s="78" t="s">
        <v>813</v>
      </c>
      <c r="AF133" s="78" t="s">
        <v>645</v>
      </c>
      <c r="AG133" s="78">
        <v>2050</v>
      </c>
      <c r="AH133" s="78">
        <v>2021</v>
      </c>
      <c r="AI133" s="78"/>
      <c r="AJ133" s="78"/>
      <c r="AK133" s="78"/>
      <c r="AL133" s="106" t="s">
        <v>631</v>
      </c>
      <c r="AM133" s="78">
        <v>2023</v>
      </c>
      <c r="AN133" s="78" t="s">
        <v>631</v>
      </c>
      <c r="AO133" s="78"/>
      <c r="AP133" s="110"/>
      <c r="AQ133" s="78"/>
      <c r="AR133" s="78">
        <v>1</v>
      </c>
      <c r="AS133" s="78"/>
      <c r="AT133" s="78">
        <v>1</v>
      </c>
      <c r="AU133" s="78">
        <v>1</v>
      </c>
      <c r="AV133" s="348" t="str">
        <f t="shared" si="27"/>
        <v/>
      </c>
      <c r="AW133" s="78"/>
      <c r="AX133" s="78"/>
      <c r="AY133" s="78">
        <v>1</v>
      </c>
      <c r="AZ133" s="352">
        <v>1</v>
      </c>
      <c r="BA133" s="78"/>
      <c r="BB133" s="78">
        <v>1</v>
      </c>
      <c r="BC133" s="78"/>
      <c r="BD133" s="78">
        <v>1</v>
      </c>
      <c r="BE133" s="78"/>
      <c r="BF133" s="78"/>
      <c r="BG133" s="78"/>
      <c r="BH133" s="78"/>
      <c r="BI133" s="78">
        <v>1</v>
      </c>
      <c r="BJ133" s="78">
        <v>1</v>
      </c>
      <c r="BK133" s="118">
        <v>1</v>
      </c>
      <c r="BL133" s="188">
        <v>1</v>
      </c>
      <c r="BN133" s="119">
        <f t="shared" si="28"/>
        <v>1</v>
      </c>
      <c r="BO133" s="78"/>
      <c r="BP133" s="78">
        <v>1</v>
      </c>
      <c r="BQ133" s="78">
        <v>1</v>
      </c>
      <c r="BR133" s="78"/>
      <c r="BS133" s="78"/>
      <c r="BT133" s="78">
        <v>1</v>
      </c>
      <c r="BU133" s="118">
        <v>1</v>
      </c>
      <c r="BV133" s="229">
        <f>MAX(N133,AG133)</f>
        <v>2050</v>
      </c>
      <c r="BW133">
        <f t="shared" si="29"/>
        <v>1</v>
      </c>
    </row>
    <row r="134" spans="1:75">
      <c r="A134" s="78">
        <v>235</v>
      </c>
      <c r="B134" s="371" t="s">
        <v>293</v>
      </c>
      <c r="C134" s="78" t="s">
        <v>703</v>
      </c>
      <c r="D134" s="78" t="s">
        <v>629</v>
      </c>
      <c r="E134" s="78" t="s">
        <v>630</v>
      </c>
      <c r="F134" s="78" t="s">
        <v>632</v>
      </c>
      <c r="G134" s="78"/>
      <c r="H134" s="78"/>
      <c r="I134" s="78" t="s">
        <v>632</v>
      </c>
      <c r="J134" s="78"/>
      <c r="K134" s="78"/>
      <c r="L134" s="78"/>
      <c r="M134" s="78"/>
      <c r="N134" s="78"/>
      <c r="O134" s="80"/>
      <c r="P134" s="78"/>
      <c r="Q134" s="78" t="s">
        <v>632</v>
      </c>
      <c r="R134" s="78"/>
      <c r="S134" s="78"/>
      <c r="T134" s="78" t="s">
        <v>632</v>
      </c>
      <c r="U134" s="78"/>
      <c r="V134" s="78"/>
      <c r="W134" s="78"/>
      <c r="X134" s="78"/>
      <c r="Y134" s="78"/>
      <c r="Z134" s="78"/>
      <c r="AA134" s="78"/>
      <c r="AB134" s="78"/>
      <c r="AC134" s="78" t="s">
        <v>635</v>
      </c>
      <c r="AD134" s="78" t="s">
        <v>663</v>
      </c>
      <c r="AE134" s="78" t="s">
        <v>647</v>
      </c>
      <c r="AF134" s="78" t="s">
        <v>635</v>
      </c>
      <c r="AG134" s="78">
        <v>2050</v>
      </c>
      <c r="AH134" s="78">
        <v>2020</v>
      </c>
      <c r="AI134" s="78"/>
      <c r="AJ134" s="78"/>
      <c r="AK134" s="78"/>
      <c r="AL134" s="106" t="s">
        <v>631</v>
      </c>
      <c r="AM134" s="78"/>
      <c r="AN134" s="78"/>
      <c r="AO134" s="78"/>
      <c r="AP134" s="110"/>
      <c r="AQ134" s="78"/>
      <c r="AR134" s="78"/>
      <c r="AS134" s="78"/>
      <c r="AT134" s="78"/>
      <c r="AU134" s="78"/>
      <c r="AV134" s="348" t="str">
        <f t="shared" si="27"/>
        <v/>
      </c>
      <c r="AW134" s="78"/>
      <c r="AX134" s="78"/>
      <c r="AY134" s="78">
        <v>1</v>
      </c>
      <c r="AZ134" s="352">
        <v>1</v>
      </c>
      <c r="BA134" s="78"/>
      <c r="BB134" s="78"/>
      <c r="BC134" s="78"/>
      <c r="BD134" s="78"/>
      <c r="BE134" s="78"/>
      <c r="BF134" s="78"/>
      <c r="BG134" s="78"/>
      <c r="BH134" s="78"/>
      <c r="BI134" s="78">
        <v>1</v>
      </c>
      <c r="BJ134" s="78"/>
      <c r="BK134" s="118">
        <v>1</v>
      </c>
      <c r="BL134" s="188">
        <v>1</v>
      </c>
      <c r="BN134" s="119">
        <f t="shared" si="28"/>
        <v>1</v>
      </c>
      <c r="BO134" s="78"/>
      <c r="BP134" s="78"/>
      <c r="BQ134" s="78">
        <v>1</v>
      </c>
      <c r="BR134" s="78"/>
      <c r="BS134" s="78"/>
      <c r="BT134" s="78"/>
      <c r="BU134" s="118"/>
      <c r="BV134" s="229">
        <f>MAX(N134,AG134)</f>
        <v>2050</v>
      </c>
      <c r="BW134" t="str">
        <f t="shared" si="29"/>
        <v/>
      </c>
    </row>
    <row r="135" spans="1:75">
      <c r="A135" s="78">
        <v>250</v>
      </c>
      <c r="B135" s="371" t="s">
        <v>351</v>
      </c>
      <c r="C135" s="78" t="s">
        <v>669</v>
      </c>
      <c r="D135" s="78" t="s">
        <v>680</v>
      </c>
      <c r="E135" s="78" t="s">
        <v>677</v>
      </c>
      <c r="F135" s="78" t="s">
        <v>632</v>
      </c>
      <c r="G135" s="78"/>
      <c r="H135" s="78"/>
      <c r="I135" s="78" t="s">
        <v>632</v>
      </c>
      <c r="J135" s="78"/>
      <c r="K135" s="78"/>
      <c r="L135" s="78"/>
      <c r="M135" s="78"/>
      <c r="N135" s="78"/>
      <c r="O135" s="80"/>
      <c r="P135" s="78"/>
      <c r="Q135" s="78" t="s">
        <v>730</v>
      </c>
      <c r="R135" s="78" t="s">
        <v>814</v>
      </c>
      <c r="S135" s="78" t="s">
        <v>702</v>
      </c>
      <c r="T135" s="203" t="s">
        <v>635</v>
      </c>
      <c r="U135" s="78">
        <v>2025</v>
      </c>
      <c r="V135" s="78">
        <v>2023</v>
      </c>
      <c r="W135" s="78" t="s">
        <v>645</v>
      </c>
      <c r="X135" s="78">
        <v>2035</v>
      </c>
      <c r="Y135" s="78">
        <v>2023</v>
      </c>
      <c r="Z135" s="78" t="s">
        <v>674</v>
      </c>
      <c r="AA135" s="78">
        <v>2023</v>
      </c>
      <c r="AB135" s="78" t="s">
        <v>631</v>
      </c>
      <c r="AC135" s="78" t="s">
        <v>632</v>
      </c>
      <c r="AD135" s="78"/>
      <c r="AE135" s="78"/>
      <c r="AF135" s="78" t="s">
        <v>632</v>
      </c>
      <c r="AG135" s="78"/>
      <c r="AH135" s="78"/>
      <c r="AI135" s="78"/>
      <c r="AJ135" s="78"/>
      <c r="AK135" s="78"/>
      <c r="AL135" s="106"/>
      <c r="AM135" s="78"/>
      <c r="AN135" s="78"/>
      <c r="AO135" s="78"/>
      <c r="AP135" s="110"/>
      <c r="AQ135" s="78"/>
      <c r="AR135" s="78">
        <v>1</v>
      </c>
      <c r="AS135" s="78"/>
      <c r="AT135" s="78">
        <v>1</v>
      </c>
      <c r="AU135" s="78">
        <v>1</v>
      </c>
      <c r="AV135" s="348">
        <f t="shared" si="27"/>
        <v>1</v>
      </c>
      <c r="AW135" s="78"/>
      <c r="AX135" s="78"/>
      <c r="AY135" s="78"/>
      <c r="AZ135" s="352"/>
      <c r="BA135" s="78"/>
      <c r="BB135" s="78"/>
      <c r="BC135" s="78"/>
      <c r="BD135" s="78"/>
      <c r="BE135" s="78"/>
      <c r="BF135" s="78"/>
      <c r="BG135" s="78"/>
      <c r="BH135" s="78"/>
      <c r="BI135" s="78">
        <v>1</v>
      </c>
      <c r="BJ135" s="78">
        <v>1</v>
      </c>
      <c r="BK135" s="118">
        <v>1</v>
      </c>
      <c r="BN135" s="119">
        <f t="shared" si="28"/>
        <v>1</v>
      </c>
      <c r="BO135" s="78"/>
      <c r="BP135" s="78">
        <v>1</v>
      </c>
      <c r="BQ135" s="78">
        <v>1</v>
      </c>
      <c r="BR135" s="78"/>
      <c r="BS135" s="78"/>
      <c r="BT135" s="78"/>
      <c r="BU135" s="118"/>
      <c r="BW135" t="str">
        <f t="shared" si="29"/>
        <v/>
      </c>
    </row>
    <row r="136" spans="1:75">
      <c r="A136" s="78">
        <v>344</v>
      </c>
      <c r="B136" s="371" t="s">
        <v>405</v>
      </c>
      <c r="C136" s="78" t="s">
        <v>669</v>
      </c>
      <c r="D136" s="78" t="s">
        <v>709</v>
      </c>
      <c r="E136" s="78" t="s">
        <v>640</v>
      </c>
      <c r="F136" s="78" t="s">
        <v>631</v>
      </c>
      <c r="G136" s="78">
        <v>2020</v>
      </c>
      <c r="H136" s="78">
        <v>2040</v>
      </c>
      <c r="I136" s="78" t="s">
        <v>631</v>
      </c>
      <c r="J136" s="78" t="s">
        <v>641</v>
      </c>
      <c r="K136" s="78" t="s">
        <v>662</v>
      </c>
      <c r="L136" s="78">
        <v>2030</v>
      </c>
      <c r="M136" s="78" t="s">
        <v>634</v>
      </c>
      <c r="N136" s="78"/>
      <c r="O136" s="79">
        <v>44166</v>
      </c>
      <c r="P136" s="78">
        <v>2020</v>
      </c>
      <c r="Q136" s="78" t="s">
        <v>645</v>
      </c>
      <c r="R136" s="78" t="s">
        <v>815</v>
      </c>
      <c r="S136" s="78" t="s">
        <v>637</v>
      </c>
      <c r="T136" s="203" t="s">
        <v>645</v>
      </c>
      <c r="U136" s="78">
        <v>2040</v>
      </c>
      <c r="V136" s="78">
        <v>2020</v>
      </c>
      <c r="W136" s="78"/>
      <c r="X136" s="78"/>
      <c r="Y136" s="78"/>
      <c r="Z136" s="78" t="s">
        <v>631</v>
      </c>
      <c r="AA136" s="78"/>
      <c r="AB136" s="78" t="s">
        <v>631</v>
      </c>
      <c r="AC136" s="78" t="s">
        <v>632</v>
      </c>
      <c r="AD136" s="78"/>
      <c r="AE136" s="78"/>
      <c r="AF136" s="78" t="s">
        <v>632</v>
      </c>
      <c r="AG136" s="78"/>
      <c r="AH136" s="78"/>
      <c r="AI136" s="78"/>
      <c r="AJ136" s="78"/>
      <c r="AK136" s="78"/>
      <c r="AL136" s="106"/>
      <c r="AM136" s="78"/>
      <c r="AN136" s="78"/>
      <c r="AO136" s="78"/>
      <c r="AP136" s="110"/>
      <c r="AQ136" s="78"/>
      <c r="AR136" s="78"/>
      <c r="AS136" s="78">
        <v>1</v>
      </c>
      <c r="AT136" s="78">
        <v>1</v>
      </c>
      <c r="AU136" s="78">
        <v>1</v>
      </c>
      <c r="AV136" s="348">
        <f t="shared" si="27"/>
        <v>1</v>
      </c>
      <c r="AW136" s="78"/>
      <c r="AX136" s="78"/>
      <c r="AY136" s="78"/>
      <c r="AZ136" s="352"/>
      <c r="BA136" s="78"/>
      <c r="BB136" s="78">
        <v>1</v>
      </c>
      <c r="BC136" s="78"/>
      <c r="BD136" s="78">
        <v>1</v>
      </c>
      <c r="BE136" s="78"/>
      <c r="BF136" s="78"/>
      <c r="BG136" s="78">
        <v>1</v>
      </c>
      <c r="BH136" s="78">
        <v>1</v>
      </c>
      <c r="BI136" s="78">
        <v>1</v>
      </c>
      <c r="BJ136" s="78"/>
      <c r="BK136" s="118">
        <v>1</v>
      </c>
      <c r="BL136" s="188">
        <v>1</v>
      </c>
      <c r="BN136" s="119">
        <f t="shared" si="28"/>
        <v>1</v>
      </c>
      <c r="BO136" s="78"/>
      <c r="BP136" s="78">
        <v>1</v>
      </c>
      <c r="BQ136" s="78">
        <v>1</v>
      </c>
      <c r="BR136" s="78"/>
      <c r="BS136" s="78"/>
      <c r="BT136" s="78"/>
      <c r="BU136" s="118"/>
      <c r="BW136">
        <f t="shared" si="29"/>
        <v>1</v>
      </c>
    </row>
    <row r="137" spans="1:75">
      <c r="A137" s="78">
        <v>392</v>
      </c>
      <c r="B137" s="371" t="s">
        <v>440</v>
      </c>
      <c r="C137" s="78" t="s">
        <v>675</v>
      </c>
      <c r="D137" s="78" t="s">
        <v>639</v>
      </c>
      <c r="E137" s="78" t="s">
        <v>640</v>
      </c>
      <c r="F137" s="78" t="s">
        <v>632</v>
      </c>
      <c r="G137" s="78"/>
      <c r="H137" s="78"/>
      <c r="I137" s="78" t="s">
        <v>632</v>
      </c>
      <c r="J137" s="78"/>
      <c r="K137" s="78"/>
      <c r="L137" s="78"/>
      <c r="M137" s="78"/>
      <c r="N137" s="78"/>
      <c r="O137" s="80"/>
      <c r="P137" s="78"/>
      <c r="Q137" s="78" t="s">
        <v>632</v>
      </c>
      <c r="R137" s="78"/>
      <c r="S137" s="78"/>
      <c r="T137" s="78" t="s">
        <v>632</v>
      </c>
      <c r="U137" s="78"/>
      <c r="V137" s="78"/>
      <c r="W137" s="78"/>
      <c r="X137" s="78"/>
      <c r="Y137" s="78"/>
      <c r="Z137" s="78"/>
      <c r="AA137" s="78"/>
      <c r="AB137" s="78"/>
      <c r="AC137" s="78" t="s">
        <v>635</v>
      </c>
      <c r="AD137" s="78" t="s">
        <v>698</v>
      </c>
      <c r="AE137" s="78" t="s">
        <v>647</v>
      </c>
      <c r="AF137" s="78" t="s">
        <v>635</v>
      </c>
      <c r="AG137" s="78">
        <v>2050</v>
      </c>
      <c r="AH137" s="78">
        <v>2022</v>
      </c>
      <c r="AI137" s="78"/>
      <c r="AJ137" s="78"/>
      <c r="AK137" s="78"/>
      <c r="AL137" s="106" t="s">
        <v>674</v>
      </c>
      <c r="AM137" s="78">
        <v>2023</v>
      </c>
      <c r="AN137" s="78" t="s">
        <v>631</v>
      </c>
      <c r="AO137" s="78"/>
      <c r="AP137" s="110"/>
      <c r="AQ137" s="78"/>
      <c r="AR137" s="78"/>
      <c r="AS137" s="78"/>
      <c r="AT137" s="78"/>
      <c r="AU137" s="78"/>
      <c r="AV137" s="348" t="str">
        <f t="shared" si="27"/>
        <v/>
      </c>
      <c r="AW137" s="78"/>
      <c r="AX137" s="78"/>
      <c r="AY137" s="78">
        <v>1</v>
      </c>
      <c r="AZ137" s="352">
        <v>1</v>
      </c>
      <c r="BA137" s="78"/>
      <c r="BB137" s="78"/>
      <c r="BC137" s="78"/>
      <c r="BD137" s="78"/>
      <c r="BE137" s="78"/>
      <c r="BF137" s="78"/>
      <c r="BG137" s="78"/>
      <c r="BH137" s="78"/>
      <c r="BI137" s="78">
        <v>1</v>
      </c>
      <c r="BJ137" s="78"/>
      <c r="BK137" s="118">
        <v>1</v>
      </c>
      <c r="BN137" s="119">
        <f t="shared" si="28"/>
        <v>1</v>
      </c>
      <c r="BO137" s="78"/>
      <c r="BP137" s="78"/>
      <c r="BQ137" s="78">
        <v>1</v>
      </c>
      <c r="BR137" s="78"/>
      <c r="BS137" s="78"/>
      <c r="BT137" s="78"/>
      <c r="BU137" s="118"/>
      <c r="BV137" s="229">
        <f>MAX(N137,AG137)</f>
        <v>2050</v>
      </c>
      <c r="BW137" t="str">
        <f t="shared" si="29"/>
        <v/>
      </c>
    </row>
    <row r="138" spans="1:75">
      <c r="A138" s="78">
        <v>267</v>
      </c>
      <c r="B138" s="371" t="s">
        <v>260</v>
      </c>
      <c r="C138" s="78" t="s">
        <v>691</v>
      </c>
      <c r="D138" s="78" t="s">
        <v>680</v>
      </c>
      <c r="E138" s="78" t="s">
        <v>677</v>
      </c>
      <c r="F138" s="78" t="s">
        <v>632</v>
      </c>
      <c r="G138" s="78"/>
      <c r="H138" s="78"/>
      <c r="I138" s="78" t="s">
        <v>631</v>
      </c>
      <c r="J138" s="78" t="s">
        <v>641</v>
      </c>
      <c r="K138" s="78" t="s">
        <v>662</v>
      </c>
      <c r="L138" s="78">
        <v>2030</v>
      </c>
      <c r="M138" s="78" t="s">
        <v>643</v>
      </c>
      <c r="N138" s="78">
        <v>2050</v>
      </c>
      <c r="O138" s="79">
        <v>44927</v>
      </c>
      <c r="P138" s="78">
        <v>2023</v>
      </c>
      <c r="Q138" s="78" t="s">
        <v>635</v>
      </c>
      <c r="R138" s="78" t="s">
        <v>816</v>
      </c>
      <c r="S138" s="78" t="s">
        <v>704</v>
      </c>
      <c r="T138" s="203" t="s">
        <v>635</v>
      </c>
      <c r="U138" s="78">
        <v>2060</v>
      </c>
      <c r="V138" s="78">
        <v>2022</v>
      </c>
      <c r="W138" s="78"/>
      <c r="X138" s="78"/>
      <c r="Y138" s="78"/>
      <c r="Z138" s="78" t="s">
        <v>674</v>
      </c>
      <c r="AA138" s="78"/>
      <c r="AB138" s="78" t="s">
        <v>631</v>
      </c>
      <c r="AC138" s="78" t="s">
        <v>645</v>
      </c>
      <c r="AD138" s="78" t="s">
        <v>646</v>
      </c>
      <c r="AE138" s="78" t="s">
        <v>817</v>
      </c>
      <c r="AF138" s="78" t="s">
        <v>645</v>
      </c>
      <c r="AG138" s="78">
        <v>2050</v>
      </c>
      <c r="AH138" s="78">
        <v>2023</v>
      </c>
      <c r="AI138" s="78"/>
      <c r="AJ138" s="78"/>
      <c r="AK138" s="78"/>
      <c r="AL138" s="106" t="s">
        <v>674</v>
      </c>
      <c r="AM138" s="78"/>
      <c r="AN138" s="78"/>
      <c r="AO138" s="78"/>
      <c r="AP138" s="110"/>
      <c r="AQ138" s="78"/>
      <c r="AR138" s="78"/>
      <c r="AS138" s="78"/>
      <c r="AT138" s="78">
        <v>1</v>
      </c>
      <c r="AU138" s="78">
        <v>1</v>
      </c>
      <c r="AV138" s="348" t="str">
        <f t="shared" si="27"/>
        <v/>
      </c>
      <c r="AW138" s="78"/>
      <c r="AX138" s="78"/>
      <c r="AY138" s="78">
        <v>1</v>
      </c>
      <c r="AZ138" s="352">
        <v>1</v>
      </c>
      <c r="BA138" s="78"/>
      <c r="BB138" s="78">
        <v>1</v>
      </c>
      <c r="BC138" s="78"/>
      <c r="BD138" s="78">
        <v>1</v>
      </c>
      <c r="BE138" s="78"/>
      <c r="BF138" s="78"/>
      <c r="BG138" s="78"/>
      <c r="BH138" s="78"/>
      <c r="BI138" s="78">
        <v>1</v>
      </c>
      <c r="BJ138" s="78"/>
      <c r="BK138" s="118"/>
      <c r="BN138" s="119">
        <f t="shared" si="28"/>
        <v>1</v>
      </c>
      <c r="BO138" s="78"/>
      <c r="BP138" s="78">
        <v>1</v>
      </c>
      <c r="BQ138" s="78">
        <v>1</v>
      </c>
      <c r="BR138" s="78"/>
      <c r="BS138" s="78"/>
      <c r="BT138" s="78">
        <v>1</v>
      </c>
      <c r="BU138" s="118">
        <v>1</v>
      </c>
      <c r="BV138" s="229">
        <f>MAX(N138,AG138)</f>
        <v>2050</v>
      </c>
      <c r="BW138">
        <f t="shared" si="29"/>
        <v>1</v>
      </c>
    </row>
    <row r="139" spans="1:75">
      <c r="A139" s="78">
        <v>20</v>
      </c>
      <c r="B139" s="371" t="s">
        <v>68</v>
      </c>
      <c r="C139" s="78" t="s">
        <v>675</v>
      </c>
      <c r="D139" s="78" t="s">
        <v>629</v>
      </c>
      <c r="E139" s="78" t="s">
        <v>630</v>
      </c>
      <c r="F139" s="78" t="s">
        <v>632</v>
      </c>
      <c r="G139" s="78"/>
      <c r="H139" s="78"/>
      <c r="I139" s="78" t="s">
        <v>632</v>
      </c>
      <c r="J139" s="78"/>
      <c r="K139" s="78"/>
      <c r="L139" s="78"/>
      <c r="M139" s="78"/>
      <c r="N139" s="78"/>
      <c r="O139" s="80"/>
      <c r="P139" s="78"/>
      <c r="Q139" s="78" t="s">
        <v>632</v>
      </c>
      <c r="R139" s="78"/>
      <c r="S139" s="78"/>
      <c r="T139" s="78" t="s">
        <v>632</v>
      </c>
      <c r="U139" s="78"/>
      <c r="V139" s="78"/>
      <c r="W139" s="78"/>
      <c r="X139" s="78"/>
      <c r="Y139" s="78"/>
      <c r="Z139" s="78"/>
      <c r="AA139" s="78"/>
      <c r="AB139" s="78"/>
      <c r="AC139" s="78" t="s">
        <v>632</v>
      </c>
      <c r="AD139" s="78"/>
      <c r="AE139" s="78"/>
      <c r="AF139" s="78" t="s">
        <v>632</v>
      </c>
      <c r="AG139" s="78"/>
      <c r="AH139" s="78"/>
      <c r="AI139" s="78"/>
      <c r="AJ139" s="78"/>
      <c r="AK139" s="78"/>
      <c r="AL139" s="106"/>
      <c r="AM139" s="78"/>
      <c r="AN139" s="78"/>
      <c r="AO139" s="78"/>
      <c r="AP139" s="110"/>
      <c r="AQ139" s="78"/>
      <c r="AR139" s="78"/>
      <c r="AS139" s="78"/>
      <c r="AT139" s="78"/>
      <c r="AU139" s="78"/>
      <c r="AV139" s="348" t="str">
        <f t="shared" si="27"/>
        <v/>
      </c>
      <c r="AW139" s="78"/>
      <c r="AX139" s="78"/>
      <c r="AY139" s="78"/>
      <c r="AZ139" s="352"/>
      <c r="BA139" s="78"/>
      <c r="BB139" s="78"/>
      <c r="BC139" s="78"/>
      <c r="BD139" s="78"/>
      <c r="BE139" s="78"/>
      <c r="BF139" s="78"/>
      <c r="BG139" s="78"/>
      <c r="BH139" s="78"/>
      <c r="BI139" s="78"/>
      <c r="BJ139" s="78"/>
      <c r="BK139" s="118"/>
      <c r="BN139" s="119">
        <f t="shared" si="28"/>
        <v>0</v>
      </c>
      <c r="BO139" s="78"/>
      <c r="BP139" s="78"/>
      <c r="BQ139" s="78"/>
      <c r="BR139" s="78"/>
      <c r="BS139" s="78"/>
      <c r="BT139" s="78"/>
      <c r="BU139" s="118"/>
      <c r="BW139" t="str">
        <f t="shared" si="29"/>
        <v/>
      </c>
    </row>
    <row r="140" spans="1:75">
      <c r="A140" s="78">
        <v>465</v>
      </c>
      <c r="B140" s="371" t="s">
        <v>542</v>
      </c>
      <c r="C140" s="78" t="s">
        <v>705</v>
      </c>
      <c r="D140" s="78" t="s">
        <v>818</v>
      </c>
      <c r="E140" s="78" t="s">
        <v>677</v>
      </c>
      <c r="F140" s="78" t="s">
        <v>632</v>
      </c>
      <c r="G140" s="78"/>
      <c r="H140" s="78"/>
      <c r="I140" s="78" t="s">
        <v>632</v>
      </c>
      <c r="J140" s="78"/>
      <c r="K140" s="78"/>
      <c r="L140" s="78"/>
      <c r="M140" s="78"/>
      <c r="N140" s="78"/>
      <c r="O140" s="80"/>
      <c r="P140" s="78"/>
      <c r="Q140" s="78" t="s">
        <v>632</v>
      </c>
      <c r="R140" s="78"/>
      <c r="S140" s="78"/>
      <c r="T140" s="78" t="s">
        <v>632</v>
      </c>
      <c r="U140" s="78"/>
      <c r="V140" s="78"/>
      <c r="W140" s="78"/>
      <c r="X140" s="78"/>
      <c r="Y140" s="78"/>
      <c r="Z140" s="78"/>
      <c r="AA140" s="78"/>
      <c r="AB140" s="78"/>
      <c r="AC140" s="78" t="s">
        <v>635</v>
      </c>
      <c r="AD140" s="78" t="s">
        <v>663</v>
      </c>
      <c r="AE140" s="78" t="s">
        <v>647</v>
      </c>
      <c r="AF140" s="78" t="s">
        <v>635</v>
      </c>
      <c r="AG140" s="78">
        <v>2050</v>
      </c>
      <c r="AH140" s="78">
        <v>2022</v>
      </c>
      <c r="AI140" s="78"/>
      <c r="AJ140" s="78"/>
      <c r="AK140" s="78"/>
      <c r="AL140" s="106" t="s">
        <v>631</v>
      </c>
      <c r="AM140" s="78"/>
      <c r="AN140" s="78"/>
      <c r="AO140" s="78"/>
      <c r="AP140" s="110"/>
      <c r="AQ140" s="78"/>
      <c r="AR140" s="78"/>
      <c r="AS140" s="78"/>
      <c r="AT140" s="78"/>
      <c r="AU140" s="78"/>
      <c r="AV140" s="348" t="str">
        <f t="shared" si="27"/>
        <v/>
      </c>
      <c r="AW140" s="78"/>
      <c r="AX140" s="78"/>
      <c r="AY140" s="78">
        <v>1</v>
      </c>
      <c r="AZ140" s="352">
        <v>1</v>
      </c>
      <c r="BA140" s="78"/>
      <c r="BB140" s="78"/>
      <c r="BC140" s="78"/>
      <c r="BD140" s="78"/>
      <c r="BE140" s="78"/>
      <c r="BF140" s="78"/>
      <c r="BG140" s="78"/>
      <c r="BH140" s="78"/>
      <c r="BI140" s="78">
        <v>1</v>
      </c>
      <c r="BJ140" s="78"/>
      <c r="BK140" s="118">
        <v>1</v>
      </c>
      <c r="BL140" s="188">
        <v>1</v>
      </c>
      <c r="BN140" s="119">
        <f t="shared" si="28"/>
        <v>1</v>
      </c>
      <c r="BO140" s="78"/>
      <c r="BP140" s="78"/>
      <c r="BQ140" s="78">
        <v>1</v>
      </c>
      <c r="BR140" s="78"/>
      <c r="BS140" s="78"/>
      <c r="BT140" s="78"/>
      <c r="BU140" s="118"/>
      <c r="BV140" s="229">
        <f>MAX(N140,AG140)</f>
        <v>2050</v>
      </c>
      <c r="BW140" t="str">
        <f t="shared" si="29"/>
        <v/>
      </c>
    </row>
    <row r="141" spans="1:75">
      <c r="A141" s="78">
        <v>118</v>
      </c>
      <c r="B141" s="371" t="s">
        <v>173</v>
      </c>
      <c r="C141" s="78" t="s">
        <v>666</v>
      </c>
      <c r="D141" s="78" t="s">
        <v>692</v>
      </c>
      <c r="E141" s="78" t="s">
        <v>640</v>
      </c>
      <c r="F141" s="78" t="s">
        <v>631</v>
      </c>
      <c r="G141" s="78">
        <v>2016</v>
      </c>
      <c r="H141" s="78">
        <v>2030</v>
      </c>
      <c r="I141" s="78" t="s">
        <v>632</v>
      </c>
      <c r="J141" s="78" t="s">
        <v>633</v>
      </c>
      <c r="K141" s="78"/>
      <c r="L141" s="78">
        <v>2030</v>
      </c>
      <c r="M141" s="78" t="s">
        <v>634</v>
      </c>
      <c r="N141" s="78"/>
      <c r="O141" s="79">
        <v>42491</v>
      </c>
      <c r="P141" s="78">
        <v>2016</v>
      </c>
      <c r="Q141" s="78" t="s">
        <v>687</v>
      </c>
      <c r="R141" s="78" t="s">
        <v>819</v>
      </c>
      <c r="S141" s="78" t="s">
        <v>682</v>
      </c>
      <c r="T141" s="203" t="s">
        <v>687</v>
      </c>
      <c r="U141" s="78">
        <v>2050</v>
      </c>
      <c r="V141" s="78">
        <v>2022</v>
      </c>
      <c r="W141" s="78"/>
      <c r="X141" s="78"/>
      <c r="Y141" s="78"/>
      <c r="Z141" s="78" t="s">
        <v>631</v>
      </c>
      <c r="AA141" s="78"/>
      <c r="AB141" s="78" t="s">
        <v>631</v>
      </c>
      <c r="AC141" s="78" t="s">
        <v>632</v>
      </c>
      <c r="AD141" s="78"/>
      <c r="AE141" s="78"/>
      <c r="AF141" s="78" t="s">
        <v>632</v>
      </c>
      <c r="AG141" s="78"/>
      <c r="AH141" s="78"/>
      <c r="AI141" s="78"/>
      <c r="AJ141" s="78"/>
      <c r="AK141" s="78"/>
      <c r="AL141" s="106"/>
      <c r="AM141" s="78"/>
      <c r="AN141" s="78"/>
      <c r="AO141" s="78" t="s">
        <v>631</v>
      </c>
      <c r="AP141" s="110" t="s">
        <v>631</v>
      </c>
      <c r="AQ141" s="78"/>
      <c r="AR141" s="78"/>
      <c r="AS141" s="78">
        <v>1</v>
      </c>
      <c r="AT141" s="78">
        <v>1</v>
      </c>
      <c r="AU141" s="78">
        <v>1</v>
      </c>
      <c r="AV141" s="348">
        <f t="shared" si="27"/>
        <v>1</v>
      </c>
      <c r="AW141" s="78"/>
      <c r="AX141" s="78"/>
      <c r="AY141" s="78"/>
      <c r="AZ141" s="352"/>
      <c r="BA141" s="78"/>
      <c r="BB141" s="78">
        <v>1</v>
      </c>
      <c r="BC141" s="78"/>
      <c r="BD141" s="78">
        <v>1</v>
      </c>
      <c r="BE141" s="78"/>
      <c r="BF141" s="78">
        <v>1</v>
      </c>
      <c r="BG141" s="78"/>
      <c r="BH141" s="78">
        <v>1</v>
      </c>
      <c r="BI141" s="78">
        <v>1</v>
      </c>
      <c r="BJ141" s="78"/>
      <c r="BK141" s="118">
        <v>1</v>
      </c>
      <c r="BL141" s="188">
        <v>1</v>
      </c>
      <c r="BN141" s="119">
        <f t="shared" si="28"/>
        <v>1</v>
      </c>
      <c r="BO141" s="78"/>
      <c r="BP141" s="78">
        <v>1</v>
      </c>
      <c r="BQ141" s="78">
        <v>1</v>
      </c>
      <c r="BR141" s="78"/>
      <c r="BS141" s="78"/>
      <c r="BT141" s="78"/>
      <c r="BU141" s="118"/>
      <c r="BW141" t="str">
        <f t="shared" si="29"/>
        <v/>
      </c>
    </row>
    <row r="142" spans="1:75">
      <c r="A142" s="78">
        <v>337</v>
      </c>
      <c r="B142" s="371" t="s">
        <v>820</v>
      </c>
      <c r="C142" s="78" t="s">
        <v>666</v>
      </c>
      <c r="D142" s="78" t="s">
        <v>692</v>
      </c>
      <c r="E142" s="78" t="s">
        <v>640</v>
      </c>
      <c r="F142" s="78" t="s">
        <v>632</v>
      </c>
      <c r="G142" s="78"/>
      <c r="H142" s="78"/>
      <c r="I142" s="78" t="s">
        <v>632</v>
      </c>
      <c r="J142" s="78"/>
      <c r="K142" s="78"/>
      <c r="L142" s="78"/>
      <c r="M142" s="78"/>
      <c r="N142" s="78"/>
      <c r="O142" s="80"/>
      <c r="P142" s="78"/>
      <c r="Q142" s="78" t="s">
        <v>632</v>
      </c>
      <c r="R142" s="78"/>
      <c r="S142" s="78"/>
      <c r="T142" s="78" t="s">
        <v>632</v>
      </c>
      <c r="U142" s="78"/>
      <c r="V142" s="78"/>
      <c r="W142" s="78"/>
      <c r="X142" s="78"/>
      <c r="Y142" s="78"/>
      <c r="Z142" s="78"/>
      <c r="AA142" s="78"/>
      <c r="AB142" s="78"/>
      <c r="AC142" s="78" t="s">
        <v>710</v>
      </c>
      <c r="AD142" s="78" t="s">
        <v>821</v>
      </c>
      <c r="AE142" s="78" t="s">
        <v>647</v>
      </c>
      <c r="AF142" s="78" t="s">
        <v>710</v>
      </c>
      <c r="AG142" s="78">
        <v>2050</v>
      </c>
      <c r="AH142" s="78">
        <v>2021</v>
      </c>
      <c r="AI142" s="78"/>
      <c r="AJ142" s="78"/>
      <c r="AK142" s="78"/>
      <c r="AL142" s="106" t="s">
        <v>674</v>
      </c>
      <c r="AM142" s="78">
        <v>2022</v>
      </c>
      <c r="AN142" s="78" t="s">
        <v>631</v>
      </c>
      <c r="AO142" s="78"/>
      <c r="AP142" s="110"/>
      <c r="AQ142" s="78"/>
      <c r="AR142" s="78"/>
      <c r="AS142" s="78"/>
      <c r="AT142" s="78"/>
      <c r="AU142" s="78"/>
      <c r="AV142" s="348" t="str">
        <f t="shared" si="27"/>
        <v/>
      </c>
      <c r="AW142" s="78"/>
      <c r="AX142" s="78"/>
      <c r="AY142" s="78">
        <v>1</v>
      </c>
      <c r="AZ142" s="352">
        <v>1</v>
      </c>
      <c r="BA142" s="78"/>
      <c r="BB142" s="78"/>
      <c r="BC142" s="78"/>
      <c r="BD142" s="78"/>
      <c r="BE142" s="78"/>
      <c r="BF142" s="78"/>
      <c r="BG142" s="78"/>
      <c r="BH142" s="78"/>
      <c r="BI142" s="78">
        <v>1</v>
      </c>
      <c r="BJ142" s="78"/>
      <c r="BK142" s="118">
        <v>1</v>
      </c>
      <c r="BN142" s="119">
        <f t="shared" si="28"/>
        <v>1</v>
      </c>
      <c r="BO142" s="78"/>
      <c r="BP142" s="78"/>
      <c r="BQ142" s="78">
        <v>1</v>
      </c>
      <c r="BR142" s="78"/>
      <c r="BS142" s="78"/>
      <c r="BT142" s="78">
        <v>1</v>
      </c>
      <c r="BU142" s="118">
        <v>1</v>
      </c>
      <c r="BV142" s="229">
        <f>MAX(N142,AG142)</f>
        <v>2050</v>
      </c>
      <c r="BW142" t="str">
        <f t="shared" si="29"/>
        <v/>
      </c>
    </row>
    <row r="143" spans="1:75">
      <c r="A143" s="78">
        <v>443</v>
      </c>
      <c r="B143" s="371" t="s">
        <v>505</v>
      </c>
      <c r="C143" s="78" t="s">
        <v>638</v>
      </c>
      <c r="D143" s="78" t="s">
        <v>667</v>
      </c>
      <c r="E143" s="78" t="s">
        <v>640</v>
      </c>
      <c r="F143" s="78" t="s">
        <v>632</v>
      </c>
      <c r="G143" s="78"/>
      <c r="H143" s="78"/>
      <c r="I143" s="78" t="s">
        <v>631</v>
      </c>
      <c r="J143" s="78" t="s">
        <v>641</v>
      </c>
      <c r="K143" s="78" t="s">
        <v>662</v>
      </c>
      <c r="L143" s="78">
        <v>2030</v>
      </c>
      <c r="M143" s="78" t="s">
        <v>634</v>
      </c>
      <c r="N143" s="78"/>
      <c r="O143" s="79">
        <v>44986</v>
      </c>
      <c r="P143" s="78">
        <v>2023</v>
      </c>
      <c r="Q143" s="78" t="s">
        <v>632</v>
      </c>
      <c r="R143" s="78"/>
      <c r="S143" s="78"/>
      <c r="T143" s="78" t="s">
        <v>632</v>
      </c>
      <c r="U143" s="78"/>
      <c r="V143" s="78"/>
      <c r="W143" s="78"/>
      <c r="X143" s="78"/>
      <c r="Y143" s="78"/>
      <c r="Z143" s="78"/>
      <c r="AA143" s="78"/>
      <c r="AB143" s="78"/>
      <c r="AC143" s="78" t="s">
        <v>645</v>
      </c>
      <c r="AD143" s="78" t="s">
        <v>822</v>
      </c>
      <c r="AE143" s="78" t="s">
        <v>775</v>
      </c>
      <c r="AF143" s="78" t="s">
        <v>645</v>
      </c>
      <c r="AG143" s="78">
        <v>2050</v>
      </c>
      <c r="AH143" s="78">
        <v>2021</v>
      </c>
      <c r="AI143" s="78"/>
      <c r="AJ143" s="78"/>
      <c r="AK143" s="78"/>
      <c r="AL143" s="106" t="s">
        <v>674</v>
      </c>
      <c r="AM143" s="78">
        <v>2023</v>
      </c>
      <c r="AN143" s="78" t="s">
        <v>631</v>
      </c>
      <c r="AO143" s="78"/>
      <c r="AP143" s="110"/>
      <c r="AQ143" s="78"/>
      <c r="AR143" s="78"/>
      <c r="AS143" s="78"/>
      <c r="AT143" s="78"/>
      <c r="AU143" s="78"/>
      <c r="AV143" s="348" t="str">
        <f t="shared" si="27"/>
        <v/>
      </c>
      <c r="AW143" s="78"/>
      <c r="AX143" s="78"/>
      <c r="AY143" s="78">
        <v>1</v>
      </c>
      <c r="AZ143" s="352">
        <v>1</v>
      </c>
      <c r="BA143" s="78"/>
      <c r="BB143" s="78">
        <v>1</v>
      </c>
      <c r="BC143" s="78"/>
      <c r="BD143" s="78">
        <v>1</v>
      </c>
      <c r="BE143" s="78"/>
      <c r="BF143" s="78"/>
      <c r="BG143" s="78"/>
      <c r="BH143" s="78"/>
      <c r="BI143" s="78">
        <v>1</v>
      </c>
      <c r="BJ143" s="78"/>
      <c r="BK143" s="118">
        <v>1</v>
      </c>
      <c r="BN143" s="119">
        <f t="shared" si="28"/>
        <v>1</v>
      </c>
      <c r="BO143" s="78"/>
      <c r="BP143" s="78">
        <v>1</v>
      </c>
      <c r="BQ143" s="78">
        <v>1</v>
      </c>
      <c r="BR143" s="78"/>
      <c r="BS143" s="78"/>
      <c r="BT143" s="78">
        <v>1</v>
      </c>
      <c r="BU143" s="118">
        <v>1</v>
      </c>
      <c r="BV143" s="229">
        <f>MAX(N143,AG143)</f>
        <v>2050</v>
      </c>
      <c r="BW143">
        <f t="shared" si="29"/>
        <v>1</v>
      </c>
    </row>
    <row r="144" spans="1:75">
      <c r="A144" s="78">
        <v>451</v>
      </c>
      <c r="B144" s="371" t="s">
        <v>496</v>
      </c>
      <c r="C144" s="78" t="s">
        <v>638</v>
      </c>
      <c r="D144" s="78" t="s">
        <v>680</v>
      </c>
      <c r="E144" s="78" t="s">
        <v>677</v>
      </c>
      <c r="F144" s="78" t="s">
        <v>632</v>
      </c>
      <c r="G144" s="78"/>
      <c r="H144" s="78"/>
      <c r="I144" s="78" t="s">
        <v>632</v>
      </c>
      <c r="J144" s="78"/>
      <c r="K144" s="78"/>
      <c r="L144" s="78"/>
      <c r="M144" s="78"/>
      <c r="N144" s="78"/>
      <c r="O144" s="80"/>
      <c r="P144" s="78"/>
      <c r="Q144" s="78" t="s">
        <v>730</v>
      </c>
      <c r="R144" s="78" t="s">
        <v>823</v>
      </c>
      <c r="S144" s="78" t="s">
        <v>682</v>
      </c>
      <c r="T144" s="203" t="s">
        <v>824</v>
      </c>
      <c r="U144" s="78">
        <v>2035</v>
      </c>
      <c r="V144" s="78">
        <v>2021</v>
      </c>
      <c r="W144" s="78" t="s">
        <v>645</v>
      </c>
      <c r="X144" s="78">
        <v>2050</v>
      </c>
      <c r="Y144" s="78">
        <v>2021</v>
      </c>
      <c r="Z144" s="78" t="s">
        <v>674</v>
      </c>
      <c r="AA144" s="78">
        <v>2023</v>
      </c>
      <c r="AB144" s="78" t="s">
        <v>631</v>
      </c>
      <c r="AC144" s="78" t="s">
        <v>632</v>
      </c>
      <c r="AD144" s="78"/>
      <c r="AE144" s="78"/>
      <c r="AF144" s="78" t="s">
        <v>632</v>
      </c>
      <c r="AG144" s="78"/>
      <c r="AH144" s="78"/>
      <c r="AI144" s="78"/>
      <c r="AJ144" s="78"/>
      <c r="AK144" s="78"/>
      <c r="AL144" s="106"/>
      <c r="AM144" s="78"/>
      <c r="AN144" s="78"/>
      <c r="AO144" s="78"/>
      <c r="AP144" s="110"/>
      <c r="AQ144" s="78"/>
      <c r="AR144" s="78"/>
      <c r="AS144" s="78">
        <v>1</v>
      </c>
      <c r="AT144" s="78">
        <v>1</v>
      </c>
      <c r="AU144" s="78">
        <v>1</v>
      </c>
      <c r="AV144" s="348">
        <f t="shared" si="27"/>
        <v>1</v>
      </c>
      <c r="AW144" s="78"/>
      <c r="AX144" s="78"/>
      <c r="AY144" s="78"/>
      <c r="AZ144" s="352"/>
      <c r="BA144" s="78"/>
      <c r="BB144" s="78"/>
      <c r="BC144" s="78"/>
      <c r="BD144" s="78"/>
      <c r="BE144" s="78"/>
      <c r="BF144" s="78"/>
      <c r="BG144" s="78"/>
      <c r="BH144" s="78"/>
      <c r="BI144" s="78">
        <v>1</v>
      </c>
      <c r="BJ144" s="78"/>
      <c r="BK144" s="118">
        <v>1</v>
      </c>
      <c r="BN144" s="119">
        <f t="shared" si="28"/>
        <v>1</v>
      </c>
      <c r="BO144" s="78"/>
      <c r="BP144" s="78"/>
      <c r="BQ144" s="78">
        <v>1</v>
      </c>
      <c r="BR144" s="78"/>
      <c r="BS144" s="78"/>
      <c r="BT144" s="78"/>
      <c r="BU144" s="118"/>
      <c r="BW144" t="str">
        <f t="shared" si="29"/>
        <v/>
      </c>
    </row>
    <row r="145" spans="1:75">
      <c r="A145" s="78">
        <v>459</v>
      </c>
      <c r="B145" s="371" t="s">
        <v>520</v>
      </c>
      <c r="C145" s="78" t="s">
        <v>638</v>
      </c>
      <c r="D145" s="78" t="s">
        <v>629</v>
      </c>
      <c r="E145" s="78" t="s">
        <v>630</v>
      </c>
      <c r="F145" s="78" t="s">
        <v>632</v>
      </c>
      <c r="G145" s="78"/>
      <c r="H145" s="78"/>
      <c r="I145" s="78" t="s">
        <v>631</v>
      </c>
      <c r="J145" s="78" t="s">
        <v>641</v>
      </c>
      <c r="K145" s="78" t="s">
        <v>642</v>
      </c>
      <c r="L145" s="78">
        <v>2030</v>
      </c>
      <c r="M145" s="78" t="s">
        <v>634</v>
      </c>
      <c r="N145" s="78"/>
      <c r="O145" s="80" t="s">
        <v>825</v>
      </c>
      <c r="P145" s="78">
        <v>2021</v>
      </c>
      <c r="Q145" s="78" t="s">
        <v>632</v>
      </c>
      <c r="R145" s="78"/>
      <c r="S145" s="78"/>
      <c r="T145" s="78" t="s">
        <v>632</v>
      </c>
      <c r="U145" s="78"/>
      <c r="V145" s="78"/>
      <c r="W145" s="78"/>
      <c r="X145" s="78"/>
      <c r="Y145" s="78"/>
      <c r="Z145" s="78"/>
      <c r="AA145" s="78"/>
      <c r="AB145" s="78"/>
      <c r="AC145" s="78" t="s">
        <v>635</v>
      </c>
      <c r="AD145" s="78" t="s">
        <v>826</v>
      </c>
      <c r="AE145" s="78" t="s">
        <v>807</v>
      </c>
      <c r="AF145" s="78" t="s">
        <v>635</v>
      </c>
      <c r="AG145" s="78">
        <v>2050</v>
      </c>
      <c r="AH145" s="78">
        <v>2019</v>
      </c>
      <c r="AI145" s="78"/>
      <c r="AJ145" s="78"/>
      <c r="AK145" s="78"/>
      <c r="AL145" s="106" t="s">
        <v>674</v>
      </c>
      <c r="AM145" s="78">
        <v>2024</v>
      </c>
      <c r="AN145" s="78" t="s">
        <v>631</v>
      </c>
      <c r="AO145" s="78"/>
      <c r="AP145" s="110"/>
      <c r="AQ145" s="78"/>
      <c r="AR145" s="78"/>
      <c r="AS145" s="78"/>
      <c r="AT145" s="78"/>
      <c r="AU145" s="78"/>
      <c r="AV145" s="348" t="str">
        <f t="shared" si="27"/>
        <v/>
      </c>
      <c r="AW145" s="78"/>
      <c r="AX145" s="78"/>
      <c r="AY145" s="78">
        <v>1</v>
      </c>
      <c r="AZ145" s="352">
        <v>1</v>
      </c>
      <c r="BA145" s="78"/>
      <c r="BB145" s="78">
        <v>1</v>
      </c>
      <c r="BC145" s="78"/>
      <c r="BD145" s="78">
        <v>1</v>
      </c>
      <c r="BE145" s="78"/>
      <c r="BF145" s="78"/>
      <c r="BG145" s="78"/>
      <c r="BH145" s="78"/>
      <c r="BI145" s="78">
        <v>1</v>
      </c>
      <c r="BJ145" s="78"/>
      <c r="BK145" s="118">
        <v>1</v>
      </c>
      <c r="BN145" s="119">
        <f t="shared" si="28"/>
        <v>1</v>
      </c>
      <c r="BO145" s="78"/>
      <c r="BP145" s="78">
        <v>1</v>
      </c>
      <c r="BQ145" s="78">
        <v>1</v>
      </c>
      <c r="BR145" s="78"/>
      <c r="BS145" s="78"/>
      <c r="BT145" s="78"/>
      <c r="BU145" s="118"/>
      <c r="BV145" s="229">
        <f>MAX(N145,AG145)</f>
        <v>2050</v>
      </c>
      <c r="BW145">
        <f t="shared" si="29"/>
        <v>1</v>
      </c>
    </row>
    <row r="146" spans="1:75">
      <c r="A146" s="78">
        <v>10</v>
      </c>
      <c r="B146" s="371" t="s">
        <v>57</v>
      </c>
      <c r="C146" s="78" t="s">
        <v>654</v>
      </c>
      <c r="D146" s="78" t="s">
        <v>629</v>
      </c>
      <c r="E146" s="78" t="s">
        <v>630</v>
      </c>
      <c r="F146" s="78" t="s">
        <v>632</v>
      </c>
      <c r="G146" s="78"/>
      <c r="H146" s="78"/>
      <c r="I146" s="78" t="s">
        <v>631</v>
      </c>
      <c r="J146" s="78" t="s">
        <v>641</v>
      </c>
      <c r="K146" s="78" t="s">
        <v>662</v>
      </c>
      <c r="L146" s="78">
        <v>2030</v>
      </c>
      <c r="M146" s="78" t="s">
        <v>643</v>
      </c>
      <c r="N146" s="78">
        <v>2050</v>
      </c>
      <c r="O146" s="79">
        <v>44470</v>
      </c>
      <c r="P146" s="78">
        <v>2021</v>
      </c>
      <c r="Q146" s="78" t="s">
        <v>635</v>
      </c>
      <c r="R146" s="78" t="s">
        <v>685</v>
      </c>
      <c r="S146" s="78" t="s">
        <v>682</v>
      </c>
      <c r="T146" s="203" t="s">
        <v>635</v>
      </c>
      <c r="U146" s="78">
        <v>2030</v>
      </c>
      <c r="V146" s="78">
        <v>2021</v>
      </c>
      <c r="W146" s="78"/>
      <c r="X146" s="78"/>
      <c r="Y146" s="78"/>
      <c r="Z146" s="78" t="s">
        <v>674</v>
      </c>
      <c r="AA146" s="78">
        <v>2023</v>
      </c>
      <c r="AB146" s="78" t="s">
        <v>631</v>
      </c>
      <c r="AC146" s="78" t="s">
        <v>730</v>
      </c>
      <c r="AD146" s="78" t="s">
        <v>827</v>
      </c>
      <c r="AE146" s="78" t="s">
        <v>828</v>
      </c>
      <c r="AF146" s="78" t="s">
        <v>635</v>
      </c>
      <c r="AG146" s="78">
        <v>2048</v>
      </c>
      <c r="AH146" s="78">
        <v>2021</v>
      </c>
      <c r="AI146" s="78" t="s">
        <v>645</v>
      </c>
      <c r="AJ146" s="78">
        <v>2050</v>
      </c>
      <c r="AK146" s="78">
        <v>2021</v>
      </c>
      <c r="AL146" s="106" t="s">
        <v>674</v>
      </c>
      <c r="AM146" s="78">
        <v>2023</v>
      </c>
      <c r="AN146" s="78" t="s">
        <v>631</v>
      </c>
      <c r="AO146" s="78"/>
      <c r="AP146" s="110"/>
      <c r="AQ146" s="78"/>
      <c r="AR146" s="78">
        <v>1</v>
      </c>
      <c r="AS146" s="78"/>
      <c r="AT146" s="78">
        <v>1</v>
      </c>
      <c r="AU146" s="78">
        <v>1</v>
      </c>
      <c r="AV146" s="348" t="str">
        <f t="shared" si="27"/>
        <v/>
      </c>
      <c r="AW146" s="78"/>
      <c r="AX146" s="78"/>
      <c r="AY146" s="78">
        <v>1</v>
      </c>
      <c r="AZ146" s="352">
        <v>1</v>
      </c>
      <c r="BA146" s="78"/>
      <c r="BB146" s="78">
        <v>1</v>
      </c>
      <c r="BC146" s="78"/>
      <c r="BD146" s="78">
        <v>1</v>
      </c>
      <c r="BE146" s="78"/>
      <c r="BF146" s="78"/>
      <c r="BG146" s="78"/>
      <c r="BH146" s="78"/>
      <c r="BI146" s="78">
        <v>1</v>
      </c>
      <c r="BJ146" s="78">
        <v>1</v>
      </c>
      <c r="BK146" s="118">
        <v>1</v>
      </c>
      <c r="BN146" s="119">
        <f t="shared" si="28"/>
        <v>1</v>
      </c>
      <c r="BO146" s="78"/>
      <c r="BP146" s="78">
        <v>1</v>
      </c>
      <c r="BQ146" s="78">
        <v>1</v>
      </c>
      <c r="BR146" s="78"/>
      <c r="BS146" s="78"/>
      <c r="BT146" s="78">
        <v>1</v>
      </c>
      <c r="BU146" s="118">
        <v>1</v>
      </c>
      <c r="BV146" s="229">
        <f>MAX(N146,AG146)</f>
        <v>2050</v>
      </c>
      <c r="BW146">
        <f t="shared" si="29"/>
        <v>1</v>
      </c>
    </row>
    <row r="147" spans="1:75">
      <c r="A147" s="78">
        <v>434</v>
      </c>
      <c r="B147" s="371" t="s">
        <v>480</v>
      </c>
      <c r="C147" s="78" t="s">
        <v>829</v>
      </c>
      <c r="D147" s="78" t="s">
        <v>629</v>
      </c>
      <c r="E147" s="78" t="s">
        <v>630</v>
      </c>
      <c r="F147" s="78" t="s">
        <v>632</v>
      </c>
      <c r="G147" s="78"/>
      <c r="H147" s="78"/>
      <c r="I147" s="78" t="s">
        <v>632</v>
      </c>
      <c r="J147" s="78"/>
      <c r="K147" s="78"/>
      <c r="L147" s="78"/>
      <c r="M147" s="78"/>
      <c r="N147" s="78"/>
      <c r="O147" s="80"/>
      <c r="P147" s="78"/>
      <c r="Q147" s="78" t="s">
        <v>632</v>
      </c>
      <c r="R147" s="78"/>
      <c r="S147" s="78"/>
      <c r="T147" s="78" t="s">
        <v>632</v>
      </c>
      <c r="U147" s="78"/>
      <c r="V147" s="78"/>
      <c r="W147" s="78"/>
      <c r="X147" s="78"/>
      <c r="Y147" s="78"/>
      <c r="Z147" s="78"/>
      <c r="AA147" s="78"/>
      <c r="AB147" s="78"/>
      <c r="AC147" s="78" t="s">
        <v>632</v>
      </c>
      <c r="AD147" s="78"/>
      <c r="AE147" s="78"/>
      <c r="AF147" s="78" t="s">
        <v>632</v>
      </c>
      <c r="AG147" s="78"/>
      <c r="AH147" s="78"/>
      <c r="AI147" s="78"/>
      <c r="AJ147" s="78"/>
      <c r="AK147" s="78"/>
      <c r="AL147" s="106"/>
      <c r="AM147" s="78"/>
      <c r="AN147" s="78"/>
      <c r="AO147" s="78"/>
      <c r="AP147" s="110"/>
      <c r="AQ147" s="78"/>
      <c r="AR147" s="78"/>
      <c r="AS147" s="78"/>
      <c r="AT147" s="78"/>
      <c r="AU147" s="78"/>
      <c r="AV147" s="348" t="str">
        <f t="shared" si="27"/>
        <v/>
      </c>
      <c r="AW147" s="78"/>
      <c r="AX147" s="78"/>
      <c r="AY147" s="78"/>
      <c r="AZ147" s="352"/>
      <c r="BA147" s="78"/>
      <c r="BB147" s="78"/>
      <c r="BC147" s="78"/>
      <c r="BD147" s="78"/>
      <c r="BE147" s="78"/>
      <c r="BF147" s="78"/>
      <c r="BG147" s="78"/>
      <c r="BH147" s="78"/>
      <c r="BI147" s="78"/>
      <c r="BJ147" s="78"/>
      <c r="BK147" s="118"/>
      <c r="BN147" s="119">
        <f t="shared" si="28"/>
        <v>0</v>
      </c>
      <c r="BO147" s="78"/>
      <c r="BP147" s="78"/>
      <c r="BQ147" s="78"/>
      <c r="BR147" s="78"/>
      <c r="BS147" s="78"/>
      <c r="BT147" s="78"/>
      <c r="BU147" s="118"/>
      <c r="BW147" t="str">
        <f t="shared" si="29"/>
        <v/>
      </c>
    </row>
    <row r="148" spans="1:75">
      <c r="A148" s="78">
        <v>164</v>
      </c>
      <c r="B148" s="371" t="s">
        <v>262</v>
      </c>
      <c r="C148" s="78" t="s">
        <v>666</v>
      </c>
      <c r="D148" s="78" t="s">
        <v>676</v>
      </c>
      <c r="E148" s="78" t="s">
        <v>677</v>
      </c>
      <c r="F148" s="78" t="s">
        <v>632</v>
      </c>
      <c r="G148" s="78"/>
      <c r="H148" s="78"/>
      <c r="I148" s="78" t="s">
        <v>632</v>
      </c>
      <c r="J148" s="78"/>
      <c r="K148" s="78"/>
      <c r="L148" s="78"/>
      <c r="M148" s="78"/>
      <c r="N148" s="78"/>
      <c r="O148" s="80"/>
      <c r="P148" s="78"/>
      <c r="Q148" s="78" t="s">
        <v>745</v>
      </c>
      <c r="R148" s="78"/>
      <c r="S148" s="78"/>
      <c r="T148" s="78" t="s">
        <v>745</v>
      </c>
      <c r="U148" s="78"/>
      <c r="V148" s="78"/>
      <c r="W148" s="78"/>
      <c r="X148" s="78"/>
      <c r="Y148" s="78"/>
      <c r="Z148" s="78"/>
      <c r="AA148" s="78"/>
      <c r="AB148" s="78"/>
      <c r="AC148" s="78" t="s">
        <v>645</v>
      </c>
      <c r="AD148" s="78" t="s">
        <v>830</v>
      </c>
      <c r="AE148" s="78" t="s">
        <v>647</v>
      </c>
      <c r="AF148" s="78" t="s">
        <v>645</v>
      </c>
      <c r="AG148" s="78">
        <v>2050</v>
      </c>
      <c r="AH148" s="78">
        <v>2021</v>
      </c>
      <c r="AI148" s="78"/>
      <c r="AJ148" s="78"/>
      <c r="AK148" s="78"/>
      <c r="AL148" s="106" t="s">
        <v>674</v>
      </c>
      <c r="AM148" s="78">
        <v>2021</v>
      </c>
      <c r="AN148" s="78" t="s">
        <v>631</v>
      </c>
      <c r="AO148" s="78" t="s">
        <v>631</v>
      </c>
      <c r="AP148" s="110" t="s">
        <v>632</v>
      </c>
      <c r="AQ148" s="78"/>
      <c r="AR148" s="78"/>
      <c r="AS148" s="78"/>
      <c r="AT148" s="78"/>
      <c r="AU148" s="78"/>
      <c r="AV148" s="348" t="str">
        <f t="shared" si="27"/>
        <v/>
      </c>
      <c r="AW148" s="78"/>
      <c r="AX148" s="78"/>
      <c r="AY148" s="78">
        <v>1</v>
      </c>
      <c r="AZ148" s="352">
        <v>1</v>
      </c>
      <c r="BA148" s="78"/>
      <c r="BB148" s="78"/>
      <c r="BC148" s="78"/>
      <c r="BD148" s="78"/>
      <c r="BE148" s="78"/>
      <c r="BF148" s="78"/>
      <c r="BG148" s="78"/>
      <c r="BH148" s="78"/>
      <c r="BI148" s="78">
        <v>1</v>
      </c>
      <c r="BJ148" s="78"/>
      <c r="BK148" s="118">
        <v>1</v>
      </c>
      <c r="BN148" s="119">
        <f t="shared" si="28"/>
        <v>1</v>
      </c>
      <c r="BO148" s="78"/>
      <c r="BP148" s="78"/>
      <c r="BQ148" s="78">
        <v>1</v>
      </c>
      <c r="BR148" s="78"/>
      <c r="BS148" s="78"/>
      <c r="BT148" s="78">
        <v>1</v>
      </c>
      <c r="BU148" s="118">
        <v>1</v>
      </c>
      <c r="BV148" s="229">
        <f>MAX(N148,AG148)</f>
        <v>2050</v>
      </c>
      <c r="BW148" t="str">
        <f t="shared" si="29"/>
        <v/>
      </c>
    </row>
    <row r="149" spans="1:75">
      <c r="A149" s="78">
        <v>227</v>
      </c>
      <c r="B149" s="371" t="s">
        <v>286</v>
      </c>
      <c r="C149" s="78" t="s">
        <v>669</v>
      </c>
      <c r="D149" s="78" t="s">
        <v>709</v>
      </c>
      <c r="E149" s="78" t="s">
        <v>640</v>
      </c>
      <c r="F149" s="78" t="s">
        <v>632</v>
      </c>
      <c r="G149" s="78"/>
      <c r="H149" s="78"/>
      <c r="I149" s="78" t="s">
        <v>632</v>
      </c>
      <c r="J149" s="78"/>
      <c r="K149" s="78"/>
      <c r="L149" s="78"/>
      <c r="M149" s="78"/>
      <c r="N149" s="78"/>
      <c r="O149" s="80"/>
      <c r="P149" s="78"/>
      <c r="Q149" s="78" t="s">
        <v>730</v>
      </c>
      <c r="R149" s="78" t="s">
        <v>831</v>
      </c>
      <c r="S149" s="78" t="s">
        <v>832</v>
      </c>
      <c r="T149" s="203" t="s">
        <v>635</v>
      </c>
      <c r="U149" s="78">
        <v>2039</v>
      </c>
      <c r="V149" s="78">
        <v>2021</v>
      </c>
      <c r="W149" s="78" t="s">
        <v>645</v>
      </c>
      <c r="X149" s="78">
        <v>2050</v>
      </c>
      <c r="Y149" s="78">
        <v>2021</v>
      </c>
      <c r="Z149" s="78" t="s">
        <v>674</v>
      </c>
      <c r="AA149" s="78"/>
      <c r="AB149" s="78" t="s">
        <v>631</v>
      </c>
      <c r="AC149" s="78" t="s">
        <v>632</v>
      </c>
      <c r="AD149" s="78"/>
      <c r="AE149" s="78"/>
      <c r="AF149" s="78" t="s">
        <v>632</v>
      </c>
      <c r="AG149" s="78"/>
      <c r="AH149" s="78"/>
      <c r="AI149" s="78"/>
      <c r="AJ149" s="78"/>
      <c r="AK149" s="78"/>
      <c r="AL149" s="106"/>
      <c r="AM149" s="78"/>
      <c r="AN149" s="78"/>
      <c r="AO149" s="78"/>
      <c r="AP149" s="110" t="s">
        <v>632</v>
      </c>
      <c r="AQ149" s="78"/>
      <c r="AR149" s="78"/>
      <c r="AS149" s="78">
        <v>1</v>
      </c>
      <c r="AT149" s="78">
        <v>1</v>
      </c>
      <c r="AU149" s="78">
        <v>1</v>
      </c>
      <c r="AV149" s="348">
        <f t="shared" si="27"/>
        <v>1</v>
      </c>
      <c r="AW149" s="78"/>
      <c r="AX149" s="78"/>
      <c r="AY149" s="78"/>
      <c r="AZ149" s="352"/>
      <c r="BA149" s="78"/>
      <c r="BB149" s="78"/>
      <c r="BC149" s="78"/>
      <c r="BD149" s="78"/>
      <c r="BE149" s="78"/>
      <c r="BF149" s="78"/>
      <c r="BG149" s="78"/>
      <c r="BH149" s="78"/>
      <c r="BI149" s="78">
        <v>1</v>
      </c>
      <c r="BJ149" s="78"/>
      <c r="BK149" s="118">
        <v>1</v>
      </c>
      <c r="BN149" s="119">
        <f t="shared" si="28"/>
        <v>1</v>
      </c>
      <c r="BO149" s="78"/>
      <c r="BP149" s="78"/>
      <c r="BQ149" s="78">
        <v>1</v>
      </c>
      <c r="BR149" s="78"/>
      <c r="BS149" s="78"/>
      <c r="BT149" s="78"/>
      <c r="BU149" s="118"/>
      <c r="BW149" t="str">
        <f t="shared" si="29"/>
        <v/>
      </c>
    </row>
    <row r="150" spans="1:75">
      <c r="A150" s="78">
        <v>423</v>
      </c>
      <c r="B150" s="371" t="s">
        <v>504</v>
      </c>
      <c r="C150" s="78" t="s">
        <v>670</v>
      </c>
      <c r="D150" s="78" t="s">
        <v>676</v>
      </c>
      <c r="E150" s="78" t="s">
        <v>677</v>
      </c>
      <c r="F150" s="78" t="s">
        <v>631</v>
      </c>
      <c r="G150" s="78">
        <v>2018</v>
      </c>
      <c r="H150" s="78">
        <v>2024</v>
      </c>
      <c r="I150" s="78" t="s">
        <v>631</v>
      </c>
      <c r="J150" s="78" t="s">
        <v>641</v>
      </c>
      <c r="K150" s="78" t="s">
        <v>662</v>
      </c>
      <c r="L150" s="78">
        <v>2026</v>
      </c>
      <c r="M150" s="78" t="s">
        <v>643</v>
      </c>
      <c r="N150" s="78">
        <v>2050</v>
      </c>
      <c r="O150" s="79">
        <v>45108</v>
      </c>
      <c r="P150" s="78">
        <v>2023</v>
      </c>
      <c r="Q150" s="78" t="s">
        <v>635</v>
      </c>
      <c r="R150" s="78" t="s">
        <v>833</v>
      </c>
      <c r="S150" s="78" t="s">
        <v>637</v>
      </c>
      <c r="T150" s="203" t="s">
        <v>635</v>
      </c>
      <c r="U150" s="78">
        <v>2050</v>
      </c>
      <c r="V150" s="78">
        <v>2021</v>
      </c>
      <c r="W150" s="78"/>
      <c r="X150" s="78"/>
      <c r="Y150" s="78"/>
      <c r="Z150" s="78" t="s">
        <v>674</v>
      </c>
      <c r="AA150" s="78"/>
      <c r="AB150" s="78" t="s">
        <v>631</v>
      </c>
      <c r="AC150" s="78" t="s">
        <v>645</v>
      </c>
      <c r="AD150" s="78" t="s">
        <v>834</v>
      </c>
      <c r="AE150" s="78" t="s">
        <v>647</v>
      </c>
      <c r="AF150" s="78" t="s">
        <v>645</v>
      </c>
      <c r="AG150" s="78">
        <v>2050</v>
      </c>
      <c r="AH150" s="78">
        <v>2023</v>
      </c>
      <c r="AI150" s="78"/>
      <c r="AJ150" s="78"/>
      <c r="AK150" s="78"/>
      <c r="AL150" s="106" t="s">
        <v>674</v>
      </c>
      <c r="AM150" s="78"/>
      <c r="AN150" s="78"/>
      <c r="AO150" s="78"/>
      <c r="AP150" s="110"/>
      <c r="AQ150" s="78"/>
      <c r="AR150" s="78"/>
      <c r="AS150" s="78">
        <v>1</v>
      </c>
      <c r="AT150" s="78">
        <v>1</v>
      </c>
      <c r="AU150" s="78">
        <v>1</v>
      </c>
      <c r="AV150" s="348" t="str">
        <f t="shared" si="27"/>
        <v/>
      </c>
      <c r="AW150" s="78"/>
      <c r="AX150" s="78"/>
      <c r="AY150" s="78">
        <v>1</v>
      </c>
      <c r="AZ150" s="352">
        <v>1</v>
      </c>
      <c r="BA150" s="78"/>
      <c r="BB150" s="78">
        <v>1</v>
      </c>
      <c r="BC150" s="78"/>
      <c r="BD150" s="78">
        <v>1</v>
      </c>
      <c r="BE150" s="78"/>
      <c r="BF150" s="78">
        <v>1</v>
      </c>
      <c r="BG150" s="78"/>
      <c r="BH150" s="78">
        <v>1</v>
      </c>
      <c r="BI150" s="78">
        <v>1</v>
      </c>
      <c r="BJ150" s="78"/>
      <c r="BK150" s="118">
        <v>1</v>
      </c>
      <c r="BN150" s="119">
        <f t="shared" si="28"/>
        <v>1</v>
      </c>
      <c r="BO150" s="78"/>
      <c r="BP150" s="78">
        <v>1</v>
      </c>
      <c r="BQ150" s="78">
        <v>1</v>
      </c>
      <c r="BR150" s="78"/>
      <c r="BS150" s="78"/>
      <c r="BT150" s="78">
        <v>1</v>
      </c>
      <c r="BU150" s="118">
        <v>1</v>
      </c>
      <c r="BV150" s="229">
        <f>MAX(N150,AG150)</f>
        <v>2050</v>
      </c>
      <c r="BW150">
        <f t="shared" si="29"/>
        <v>1</v>
      </c>
    </row>
    <row r="151" spans="1:75">
      <c r="A151" s="78">
        <v>221</v>
      </c>
      <c r="B151" s="371" t="s">
        <v>336</v>
      </c>
      <c r="C151" s="78" t="s">
        <v>638</v>
      </c>
      <c r="D151" s="78" t="s">
        <v>629</v>
      </c>
      <c r="E151" s="78" t="s">
        <v>630</v>
      </c>
      <c r="F151" s="78" t="s">
        <v>632</v>
      </c>
      <c r="G151" s="78"/>
      <c r="H151" s="78"/>
      <c r="I151" s="78" t="s">
        <v>631</v>
      </c>
      <c r="J151" s="78" t="s">
        <v>641</v>
      </c>
      <c r="K151" s="78" t="s">
        <v>662</v>
      </c>
      <c r="L151" s="78">
        <v>2030</v>
      </c>
      <c r="M151" s="78" t="s">
        <v>634</v>
      </c>
      <c r="N151" s="78"/>
      <c r="O151" s="79">
        <v>44835</v>
      </c>
      <c r="P151" s="78">
        <v>2022</v>
      </c>
      <c r="Q151" s="78" t="s">
        <v>632</v>
      </c>
      <c r="R151" s="78"/>
      <c r="S151" s="78"/>
      <c r="T151" s="78" t="s">
        <v>632</v>
      </c>
      <c r="U151" s="78"/>
      <c r="V151" s="78"/>
      <c r="W151" s="78"/>
      <c r="X151" s="78"/>
      <c r="Y151" s="78"/>
      <c r="Z151" s="78"/>
      <c r="AA151" s="78"/>
      <c r="AB151" s="78"/>
      <c r="AC151" s="78" t="s">
        <v>632</v>
      </c>
      <c r="AD151" s="78"/>
      <c r="AE151" s="78"/>
      <c r="AF151" s="78" t="s">
        <v>632</v>
      </c>
      <c r="AG151" s="78"/>
      <c r="AH151" s="78"/>
      <c r="AI151" s="78"/>
      <c r="AJ151" s="78"/>
      <c r="AK151" s="78"/>
      <c r="AL151" s="106"/>
      <c r="AM151" s="78"/>
      <c r="AN151" s="78"/>
      <c r="AO151" s="78"/>
      <c r="AP151" s="110"/>
      <c r="AQ151" s="78"/>
      <c r="AR151" s="78"/>
      <c r="AS151" s="78"/>
      <c r="AT151" s="78"/>
      <c r="AU151" s="78"/>
      <c r="AV151" s="348" t="str">
        <f t="shared" si="27"/>
        <v/>
      </c>
      <c r="AW151" s="78"/>
      <c r="AX151" s="78"/>
      <c r="AY151" s="78"/>
      <c r="AZ151" s="352"/>
      <c r="BA151" s="78"/>
      <c r="BB151" s="78">
        <v>1</v>
      </c>
      <c r="BC151" s="78"/>
      <c r="BD151" s="78">
        <v>1</v>
      </c>
      <c r="BE151" s="78"/>
      <c r="BF151" s="78"/>
      <c r="BG151" s="78"/>
      <c r="BH151" s="78"/>
      <c r="BI151" s="78"/>
      <c r="BJ151" s="78"/>
      <c r="BK151" s="118"/>
      <c r="BN151" s="119">
        <f t="shared" si="28"/>
        <v>1</v>
      </c>
      <c r="BO151" s="78"/>
      <c r="BP151" s="78">
        <v>1</v>
      </c>
      <c r="BQ151" s="78">
        <v>1</v>
      </c>
      <c r="BR151" s="78"/>
      <c r="BS151" s="78"/>
      <c r="BT151" s="78"/>
      <c r="BU151" s="118"/>
      <c r="BW151">
        <f t="shared" si="29"/>
        <v>1</v>
      </c>
    </row>
    <row r="152" spans="1:75">
      <c r="A152" s="78">
        <v>133</v>
      </c>
      <c r="B152" s="371" t="s">
        <v>159</v>
      </c>
      <c r="C152" s="78" t="s">
        <v>713</v>
      </c>
      <c r="D152" s="78" t="s">
        <v>629</v>
      </c>
      <c r="E152" s="78" t="s">
        <v>630</v>
      </c>
      <c r="F152" s="78" t="s">
        <v>631</v>
      </c>
      <c r="G152" s="78">
        <v>2019</v>
      </c>
      <c r="H152" s="78">
        <v>2040</v>
      </c>
      <c r="I152" s="78" t="s">
        <v>631</v>
      </c>
      <c r="J152" s="78" t="s">
        <v>641</v>
      </c>
      <c r="K152" s="78" t="s">
        <v>662</v>
      </c>
      <c r="L152" s="78">
        <v>2031</v>
      </c>
      <c r="M152" s="78" t="s">
        <v>643</v>
      </c>
      <c r="N152" s="78"/>
      <c r="O152" s="79">
        <v>44927</v>
      </c>
      <c r="P152" s="78">
        <v>2023</v>
      </c>
      <c r="Q152" s="78" t="s">
        <v>632</v>
      </c>
      <c r="R152" s="78"/>
      <c r="S152" s="78"/>
      <c r="T152" s="78" t="s">
        <v>632</v>
      </c>
      <c r="U152" s="78"/>
      <c r="V152" s="78"/>
      <c r="W152" s="78"/>
      <c r="X152" s="78"/>
      <c r="Y152" s="78"/>
      <c r="Z152" s="78"/>
      <c r="AA152" s="78"/>
      <c r="AB152" s="78"/>
      <c r="AC152" s="78" t="s">
        <v>645</v>
      </c>
      <c r="AD152" s="78" t="s">
        <v>835</v>
      </c>
      <c r="AE152" s="78" t="s">
        <v>836</v>
      </c>
      <c r="AF152" s="78" t="s">
        <v>645</v>
      </c>
      <c r="AG152" s="78">
        <v>2050</v>
      </c>
      <c r="AH152" s="78">
        <v>2021</v>
      </c>
      <c r="AI152" s="78"/>
      <c r="AJ152" s="78"/>
      <c r="AK152" s="78"/>
      <c r="AL152" s="106" t="s">
        <v>631</v>
      </c>
      <c r="AM152" s="78">
        <v>2024</v>
      </c>
      <c r="AN152" s="78" t="s">
        <v>631</v>
      </c>
      <c r="AO152" s="78"/>
      <c r="AP152" s="110"/>
      <c r="AQ152" s="78"/>
      <c r="AR152" s="78"/>
      <c r="AS152" s="78"/>
      <c r="AT152" s="78"/>
      <c r="AU152" s="78"/>
      <c r="AV152" s="348" t="str">
        <f t="shared" si="27"/>
        <v/>
      </c>
      <c r="AW152" s="78"/>
      <c r="AX152" s="78"/>
      <c r="AY152" s="78">
        <v>1</v>
      </c>
      <c r="AZ152" s="352">
        <v>1</v>
      </c>
      <c r="BA152" s="78"/>
      <c r="BB152" s="78"/>
      <c r="BC152" s="78">
        <v>1</v>
      </c>
      <c r="BD152" s="78">
        <v>1</v>
      </c>
      <c r="BE152" s="78"/>
      <c r="BF152" s="78"/>
      <c r="BG152" s="78">
        <v>1</v>
      </c>
      <c r="BH152" s="78">
        <v>1</v>
      </c>
      <c r="BI152" s="78">
        <v>1</v>
      </c>
      <c r="BJ152" s="78"/>
      <c r="BK152" s="118">
        <v>1</v>
      </c>
      <c r="BL152" s="188">
        <v>1</v>
      </c>
      <c r="BN152" s="119">
        <f t="shared" si="28"/>
        <v>1</v>
      </c>
      <c r="BO152" s="78"/>
      <c r="BP152" s="78"/>
      <c r="BQ152" s="78">
        <v>1</v>
      </c>
      <c r="BR152" s="78"/>
      <c r="BS152" s="78"/>
      <c r="BT152" s="78">
        <v>1</v>
      </c>
      <c r="BU152" s="118">
        <v>1</v>
      </c>
      <c r="BV152" s="229">
        <f>MAX(N152,AG152)</f>
        <v>2050</v>
      </c>
      <c r="BW152">
        <f t="shared" si="29"/>
        <v>1</v>
      </c>
    </row>
    <row r="153" spans="1:75">
      <c r="A153" s="78">
        <v>237</v>
      </c>
      <c r="B153" s="371" t="s">
        <v>273</v>
      </c>
      <c r="C153" s="78" t="s">
        <v>717</v>
      </c>
      <c r="D153" s="78" t="s">
        <v>629</v>
      </c>
      <c r="E153" s="78" t="s">
        <v>630</v>
      </c>
      <c r="F153" s="78" t="s">
        <v>632</v>
      </c>
      <c r="G153" s="78"/>
      <c r="H153" s="78"/>
      <c r="I153" s="78" t="s">
        <v>631</v>
      </c>
      <c r="J153" s="78" t="s">
        <v>641</v>
      </c>
      <c r="K153" s="78" t="s">
        <v>655</v>
      </c>
      <c r="L153" s="78">
        <v>2035</v>
      </c>
      <c r="M153" s="78" t="s">
        <v>643</v>
      </c>
      <c r="N153" s="78"/>
      <c r="O153" s="79">
        <v>44805</v>
      </c>
      <c r="P153" s="78">
        <v>2022</v>
      </c>
      <c r="Q153" s="78" t="s">
        <v>635</v>
      </c>
      <c r="R153" s="78" t="s">
        <v>837</v>
      </c>
      <c r="S153" s="78" t="s">
        <v>682</v>
      </c>
      <c r="T153" s="203" t="s">
        <v>635</v>
      </c>
      <c r="U153" s="78">
        <v>2020</v>
      </c>
      <c r="V153" s="78">
        <v>2020</v>
      </c>
      <c r="W153" s="78"/>
      <c r="X153" s="78"/>
      <c r="Y153" s="78"/>
      <c r="Z153" s="78" t="s">
        <v>631</v>
      </c>
      <c r="AA153" s="78">
        <v>2024</v>
      </c>
      <c r="AB153" s="78" t="s">
        <v>632</v>
      </c>
      <c r="AC153" s="78" t="s">
        <v>635</v>
      </c>
      <c r="AD153" s="78" t="s">
        <v>838</v>
      </c>
      <c r="AE153" s="78" t="s">
        <v>647</v>
      </c>
      <c r="AF153" s="78" t="s">
        <v>635</v>
      </c>
      <c r="AG153" s="78">
        <v>2050</v>
      </c>
      <c r="AH153" s="78">
        <v>2021</v>
      </c>
      <c r="AI153" s="78"/>
      <c r="AJ153" s="78"/>
      <c r="AK153" s="78"/>
      <c r="AL153" s="106" t="s">
        <v>631</v>
      </c>
      <c r="AM153" s="78"/>
      <c r="AN153" s="78"/>
      <c r="AO153" s="78"/>
      <c r="AP153" s="110"/>
      <c r="AQ153" s="78">
        <v>1</v>
      </c>
      <c r="AR153" s="78"/>
      <c r="AS153" s="78"/>
      <c r="AT153" s="78">
        <v>1</v>
      </c>
      <c r="AU153" s="78">
        <v>1</v>
      </c>
      <c r="AV153" s="348" t="str">
        <f t="shared" si="27"/>
        <v/>
      </c>
      <c r="AW153" s="78"/>
      <c r="AX153" s="78"/>
      <c r="AY153" s="78">
        <v>1</v>
      </c>
      <c r="AZ153" s="352">
        <v>1</v>
      </c>
      <c r="BA153" s="78"/>
      <c r="BB153" s="78"/>
      <c r="BC153" s="78">
        <v>1</v>
      </c>
      <c r="BD153" s="78">
        <v>1</v>
      </c>
      <c r="BE153" s="78"/>
      <c r="BF153" s="78"/>
      <c r="BG153" s="78"/>
      <c r="BH153" s="78"/>
      <c r="BI153" s="78">
        <v>1</v>
      </c>
      <c r="BJ153" s="78">
        <v>1</v>
      </c>
      <c r="BK153" s="118">
        <v>1</v>
      </c>
      <c r="BL153" s="188">
        <v>1</v>
      </c>
      <c r="BN153" s="119">
        <f t="shared" si="28"/>
        <v>1</v>
      </c>
      <c r="BO153" s="78">
        <v>1</v>
      </c>
      <c r="BP153" s="78">
        <v>1</v>
      </c>
      <c r="BQ153" s="78">
        <v>1</v>
      </c>
      <c r="BR153" s="78"/>
      <c r="BS153" s="78"/>
      <c r="BT153" s="78"/>
      <c r="BU153" s="118"/>
      <c r="BV153" s="229">
        <f>MAX(N153,AG153)</f>
        <v>2050</v>
      </c>
      <c r="BW153">
        <f t="shared" si="29"/>
        <v>1</v>
      </c>
    </row>
    <row r="154" spans="1:75">
      <c r="A154" s="78">
        <v>305</v>
      </c>
      <c r="B154" s="371" t="s">
        <v>373</v>
      </c>
      <c r="C154" s="78" t="s">
        <v>669</v>
      </c>
      <c r="D154" s="78" t="s">
        <v>676</v>
      </c>
      <c r="E154" s="78" t="s">
        <v>677</v>
      </c>
      <c r="F154" s="78" t="s">
        <v>632</v>
      </c>
      <c r="G154" s="78"/>
      <c r="H154" s="78"/>
      <c r="I154" s="78" t="s">
        <v>631</v>
      </c>
      <c r="J154" s="78" t="s">
        <v>641</v>
      </c>
      <c r="K154" s="78" t="s">
        <v>662</v>
      </c>
      <c r="L154" s="78">
        <v>2025</v>
      </c>
      <c r="M154" s="78" t="s">
        <v>634</v>
      </c>
      <c r="N154" s="78"/>
      <c r="O154" s="79">
        <v>45139</v>
      </c>
      <c r="P154" s="78">
        <v>2023</v>
      </c>
      <c r="Q154" s="78" t="s">
        <v>635</v>
      </c>
      <c r="R154" s="78" t="s">
        <v>839</v>
      </c>
      <c r="S154" s="78" t="s">
        <v>702</v>
      </c>
      <c r="T154" s="203" t="s">
        <v>635</v>
      </c>
      <c r="U154" s="78">
        <v>2026</v>
      </c>
      <c r="V154" s="78">
        <v>2021</v>
      </c>
      <c r="W154" s="78"/>
      <c r="X154" s="78"/>
      <c r="Y154" s="78"/>
      <c r="Z154" s="78" t="s">
        <v>631</v>
      </c>
      <c r="AA154" s="78">
        <v>2023</v>
      </c>
      <c r="AB154" s="78" t="s">
        <v>631</v>
      </c>
      <c r="AC154" s="78" t="s">
        <v>632</v>
      </c>
      <c r="AD154" s="78"/>
      <c r="AE154" s="78"/>
      <c r="AF154" s="78" t="s">
        <v>632</v>
      </c>
      <c r="AG154" s="78"/>
      <c r="AH154" s="78"/>
      <c r="AI154" s="78"/>
      <c r="AJ154" s="78"/>
      <c r="AK154" s="78"/>
      <c r="AL154" s="106"/>
      <c r="AM154" s="78"/>
      <c r="AN154" s="78"/>
      <c r="AO154" s="78"/>
      <c r="AP154" s="110"/>
      <c r="AQ154" s="78"/>
      <c r="AR154" s="78">
        <v>1</v>
      </c>
      <c r="AS154" s="78"/>
      <c r="AT154" s="78">
        <v>1</v>
      </c>
      <c r="AU154" s="78">
        <v>1</v>
      </c>
      <c r="AV154" s="348">
        <f t="shared" si="27"/>
        <v>1</v>
      </c>
      <c r="AW154" s="78"/>
      <c r="AX154" s="78"/>
      <c r="AY154" s="78"/>
      <c r="AZ154" s="352"/>
      <c r="BA154" s="78"/>
      <c r="BB154" s="78">
        <v>1</v>
      </c>
      <c r="BC154" s="78"/>
      <c r="BD154" s="78">
        <v>1</v>
      </c>
      <c r="BE154" s="78"/>
      <c r="BF154" s="78"/>
      <c r="BG154" s="78"/>
      <c r="BH154" s="78"/>
      <c r="BI154" s="78">
        <v>1</v>
      </c>
      <c r="BJ154" s="78">
        <v>1</v>
      </c>
      <c r="BK154" s="118">
        <v>1</v>
      </c>
      <c r="BL154" s="188">
        <v>1</v>
      </c>
      <c r="BN154" s="119">
        <f t="shared" si="28"/>
        <v>1</v>
      </c>
      <c r="BO154" s="78"/>
      <c r="BP154" s="78">
        <v>1</v>
      </c>
      <c r="BQ154" s="78">
        <v>1</v>
      </c>
      <c r="BR154" s="78"/>
      <c r="BS154" s="78"/>
      <c r="BT154" s="78"/>
      <c r="BU154" s="118"/>
      <c r="BW154">
        <f t="shared" si="29"/>
        <v>1</v>
      </c>
    </row>
    <row r="155" spans="1:75">
      <c r="A155" s="78">
        <v>274</v>
      </c>
      <c r="B155" s="371" t="s">
        <v>344</v>
      </c>
      <c r="C155" s="78" t="s">
        <v>691</v>
      </c>
      <c r="D155" s="78" t="s">
        <v>709</v>
      </c>
      <c r="E155" s="78" t="s">
        <v>640</v>
      </c>
      <c r="F155" s="78" t="s">
        <v>632</v>
      </c>
      <c r="G155" s="78"/>
      <c r="H155" s="78"/>
      <c r="I155" s="78" t="s">
        <v>631</v>
      </c>
      <c r="J155" s="78" t="s">
        <v>641</v>
      </c>
      <c r="K155" s="78" t="s">
        <v>808</v>
      </c>
      <c r="L155" s="78">
        <v>2030</v>
      </c>
      <c r="M155" s="78" t="s">
        <v>643</v>
      </c>
      <c r="N155" s="78"/>
      <c r="O155" s="79">
        <v>44013</v>
      </c>
      <c r="P155" s="78">
        <v>2020</v>
      </c>
      <c r="Q155" s="78" t="s">
        <v>635</v>
      </c>
      <c r="R155" s="78" t="s">
        <v>698</v>
      </c>
      <c r="S155" s="78" t="s">
        <v>840</v>
      </c>
      <c r="T155" s="203" t="s">
        <v>635</v>
      </c>
      <c r="U155" s="78">
        <v>2040</v>
      </c>
      <c r="V155" s="78">
        <v>2021</v>
      </c>
      <c r="W155" s="78"/>
      <c r="X155" s="78"/>
      <c r="Y155" s="78"/>
      <c r="Z155" s="78" t="s">
        <v>674</v>
      </c>
      <c r="AA155" s="78"/>
      <c r="AB155" s="78" t="s">
        <v>631</v>
      </c>
      <c r="AC155" s="78" t="s">
        <v>632</v>
      </c>
      <c r="AD155" s="78"/>
      <c r="AE155" s="78"/>
      <c r="AF155" s="78" t="s">
        <v>632</v>
      </c>
      <c r="AG155" s="78"/>
      <c r="AH155" s="78"/>
      <c r="AI155" s="78"/>
      <c r="AJ155" s="78"/>
      <c r="AK155" s="78"/>
      <c r="AL155" s="106"/>
      <c r="AM155" s="78"/>
      <c r="AN155" s="78"/>
      <c r="AO155" s="78"/>
      <c r="AP155" s="110"/>
      <c r="AQ155" s="78"/>
      <c r="AR155" s="78"/>
      <c r="AS155" s="78">
        <v>1</v>
      </c>
      <c r="AT155" s="78">
        <v>1</v>
      </c>
      <c r="AU155" s="78">
        <v>1</v>
      </c>
      <c r="AV155" s="348">
        <f t="shared" si="27"/>
        <v>1</v>
      </c>
      <c r="AW155" s="78"/>
      <c r="AX155" s="78"/>
      <c r="AY155" s="78"/>
      <c r="AZ155" s="352"/>
      <c r="BA155" s="78"/>
      <c r="BB155" s="78">
        <v>1</v>
      </c>
      <c r="BC155" s="78"/>
      <c r="BD155" s="78">
        <v>1</v>
      </c>
      <c r="BE155" s="78"/>
      <c r="BF155" s="78"/>
      <c r="BG155" s="78"/>
      <c r="BH155" s="78"/>
      <c r="BI155" s="78">
        <v>1</v>
      </c>
      <c r="BJ155" s="78"/>
      <c r="BK155" s="118">
        <v>1</v>
      </c>
      <c r="BN155" s="119">
        <f t="shared" si="28"/>
        <v>1</v>
      </c>
      <c r="BO155" s="78"/>
      <c r="BP155" s="78">
        <v>1</v>
      </c>
      <c r="BQ155" s="78">
        <v>1</v>
      </c>
      <c r="BR155" s="78"/>
      <c r="BS155" s="78"/>
      <c r="BT155" s="78"/>
      <c r="BU155" s="118"/>
      <c r="BW155">
        <f t="shared" si="29"/>
        <v>1</v>
      </c>
    </row>
    <row r="156" spans="1:75">
      <c r="A156" s="78">
        <v>205</v>
      </c>
      <c r="B156" s="371" t="s">
        <v>225</v>
      </c>
      <c r="C156" s="78" t="s">
        <v>666</v>
      </c>
      <c r="D156" s="78" t="s">
        <v>709</v>
      </c>
      <c r="E156" s="78" t="s">
        <v>640</v>
      </c>
      <c r="F156" s="78" t="s">
        <v>631</v>
      </c>
      <c r="G156" s="78">
        <v>2022</v>
      </c>
      <c r="H156" s="78">
        <v>2025</v>
      </c>
      <c r="I156" s="78" t="s">
        <v>632</v>
      </c>
      <c r="J156" s="78"/>
      <c r="K156" s="78"/>
      <c r="L156" s="78"/>
      <c r="M156" s="78"/>
      <c r="N156" s="78"/>
      <c r="O156" s="80"/>
      <c r="P156" s="78"/>
      <c r="Q156" s="78" t="s">
        <v>632</v>
      </c>
      <c r="R156" s="78"/>
      <c r="S156" s="78"/>
      <c r="T156" s="78" t="s">
        <v>632</v>
      </c>
      <c r="U156" s="78"/>
      <c r="V156" s="78"/>
      <c r="W156" s="78"/>
      <c r="X156" s="78"/>
      <c r="Y156" s="78"/>
      <c r="Z156" s="78"/>
      <c r="AA156" s="78"/>
      <c r="AB156" s="78"/>
      <c r="AC156" s="78" t="s">
        <v>645</v>
      </c>
      <c r="AD156" s="78" t="s">
        <v>841</v>
      </c>
      <c r="AE156" s="78" t="s">
        <v>647</v>
      </c>
      <c r="AF156" s="78" t="s">
        <v>645</v>
      </c>
      <c r="AG156" s="78">
        <v>2050</v>
      </c>
      <c r="AH156" s="78">
        <v>2021</v>
      </c>
      <c r="AI156" s="78"/>
      <c r="AJ156" s="78"/>
      <c r="AK156" s="78"/>
      <c r="AL156" s="106" t="s">
        <v>631</v>
      </c>
      <c r="AM156" s="78"/>
      <c r="AN156" s="78"/>
      <c r="AO156" s="78"/>
      <c r="AP156" s="110"/>
      <c r="AQ156" s="78"/>
      <c r="AR156" s="78"/>
      <c r="AS156" s="78"/>
      <c r="AT156" s="78"/>
      <c r="AU156" s="78"/>
      <c r="AV156" s="348" t="str">
        <f t="shared" si="27"/>
        <v/>
      </c>
      <c r="AW156" s="78"/>
      <c r="AX156" s="78"/>
      <c r="AY156" s="78">
        <v>1</v>
      </c>
      <c r="AZ156" s="352">
        <v>1</v>
      </c>
      <c r="BA156" s="78"/>
      <c r="BB156" s="78"/>
      <c r="BC156" s="78"/>
      <c r="BD156" s="78"/>
      <c r="BE156" s="78"/>
      <c r="BF156" s="78">
        <v>1</v>
      </c>
      <c r="BG156" s="78"/>
      <c r="BH156" s="78">
        <v>1</v>
      </c>
      <c r="BI156" s="78">
        <v>1</v>
      </c>
      <c r="BJ156" s="78"/>
      <c r="BK156" s="118">
        <v>1</v>
      </c>
      <c r="BL156" s="188">
        <v>1</v>
      </c>
      <c r="BN156" s="119">
        <f t="shared" si="28"/>
        <v>1</v>
      </c>
      <c r="BO156" s="78"/>
      <c r="BP156" s="78">
        <v>1</v>
      </c>
      <c r="BQ156" s="78">
        <v>1</v>
      </c>
      <c r="BR156" s="78"/>
      <c r="BS156" s="78"/>
      <c r="BT156" s="78">
        <v>1</v>
      </c>
      <c r="BU156" s="118">
        <v>1</v>
      </c>
      <c r="BV156" s="229">
        <f>MAX(N156,AG156)</f>
        <v>2050</v>
      </c>
      <c r="BW156" t="str">
        <f t="shared" si="29"/>
        <v/>
      </c>
    </row>
    <row r="157" spans="1:75">
      <c r="A157" s="78">
        <v>77</v>
      </c>
      <c r="B157" s="371" t="s">
        <v>120</v>
      </c>
      <c r="C157" s="78" t="s">
        <v>715</v>
      </c>
      <c r="D157" s="78" t="s">
        <v>709</v>
      </c>
      <c r="E157" s="78" t="s">
        <v>640</v>
      </c>
      <c r="F157" s="78" t="s">
        <v>631</v>
      </c>
      <c r="G157" s="78">
        <v>2019</v>
      </c>
      <c r="H157" s="78">
        <v>2021</v>
      </c>
      <c r="I157" s="78" t="s">
        <v>631</v>
      </c>
      <c r="J157" s="78" t="s">
        <v>641</v>
      </c>
      <c r="K157" s="78" t="s">
        <v>662</v>
      </c>
      <c r="L157" s="78">
        <v>2030</v>
      </c>
      <c r="M157" s="78" t="s">
        <v>643</v>
      </c>
      <c r="N157" s="78">
        <v>2040</v>
      </c>
      <c r="O157" s="79">
        <v>45323</v>
      </c>
      <c r="P157" s="78">
        <v>2024</v>
      </c>
      <c r="Q157" s="78" t="s">
        <v>635</v>
      </c>
      <c r="R157" s="78" t="s">
        <v>842</v>
      </c>
      <c r="S157" s="78" t="s">
        <v>843</v>
      </c>
      <c r="T157" s="203" t="s">
        <v>635</v>
      </c>
      <c r="U157" s="78">
        <v>2025</v>
      </c>
      <c r="V157" s="78">
        <v>2019</v>
      </c>
      <c r="W157" s="78"/>
      <c r="X157" s="78"/>
      <c r="Y157" s="78"/>
      <c r="Z157" s="78" t="s">
        <v>648</v>
      </c>
      <c r="AA157" s="78">
        <v>2024</v>
      </c>
      <c r="AB157" s="78" t="s">
        <v>631</v>
      </c>
      <c r="AC157" s="78" t="s">
        <v>645</v>
      </c>
      <c r="AD157" s="78" t="s">
        <v>668</v>
      </c>
      <c r="AE157" s="78" t="s">
        <v>761</v>
      </c>
      <c r="AF157" s="78" t="s">
        <v>645</v>
      </c>
      <c r="AG157" s="78">
        <v>2040</v>
      </c>
      <c r="AH157" s="78">
        <v>2021</v>
      </c>
      <c r="AI157" s="78"/>
      <c r="AJ157" s="78"/>
      <c r="AK157" s="78"/>
      <c r="AL157" s="106" t="s">
        <v>631</v>
      </c>
      <c r="AM157" s="78"/>
      <c r="AN157" s="78"/>
      <c r="AO157" s="78"/>
      <c r="AP157" s="110"/>
      <c r="AQ157" s="78"/>
      <c r="AR157" s="78">
        <v>1</v>
      </c>
      <c r="AS157" s="78"/>
      <c r="AT157" s="78">
        <v>1</v>
      </c>
      <c r="AU157" s="78">
        <v>1</v>
      </c>
      <c r="AV157" s="348" t="str">
        <f t="shared" si="27"/>
        <v/>
      </c>
      <c r="AW157" s="78"/>
      <c r="AX157" s="78"/>
      <c r="AY157" s="78">
        <v>1</v>
      </c>
      <c r="AZ157" s="352">
        <v>1</v>
      </c>
      <c r="BA157" s="78"/>
      <c r="BB157" s="78">
        <v>1</v>
      </c>
      <c r="BC157" s="78"/>
      <c r="BD157" s="78">
        <v>1</v>
      </c>
      <c r="BE157" s="78">
        <v>1</v>
      </c>
      <c r="BF157" s="78"/>
      <c r="BG157" s="78"/>
      <c r="BH157" s="78">
        <v>1</v>
      </c>
      <c r="BI157" s="78">
        <v>1</v>
      </c>
      <c r="BJ157" s="78">
        <v>1</v>
      </c>
      <c r="BK157" s="118">
        <v>1</v>
      </c>
      <c r="BL157" s="188">
        <v>1</v>
      </c>
      <c r="BN157" s="119">
        <f t="shared" si="28"/>
        <v>1</v>
      </c>
      <c r="BO157" s="78">
        <v>1</v>
      </c>
      <c r="BP157" s="78">
        <v>1</v>
      </c>
      <c r="BQ157" s="78">
        <v>1</v>
      </c>
      <c r="BR157" s="78"/>
      <c r="BS157" s="78"/>
      <c r="BT157" s="78">
        <v>1</v>
      </c>
      <c r="BU157" s="118">
        <v>1</v>
      </c>
      <c r="BV157" s="229">
        <f>MAX(N157,AG157)</f>
        <v>2040</v>
      </c>
      <c r="BW157">
        <f t="shared" si="29"/>
        <v>1</v>
      </c>
    </row>
    <row r="158" spans="1:75">
      <c r="A158" s="78">
        <v>134</v>
      </c>
      <c r="B158" s="371" t="s">
        <v>172</v>
      </c>
      <c r="C158" s="78" t="s">
        <v>691</v>
      </c>
      <c r="D158" s="78" t="s">
        <v>709</v>
      </c>
      <c r="E158" s="78" t="s">
        <v>640</v>
      </c>
      <c r="F158" s="78" t="s">
        <v>632</v>
      </c>
      <c r="G158" s="78"/>
      <c r="H158" s="78"/>
      <c r="I158" s="78" t="s">
        <v>631</v>
      </c>
      <c r="J158" s="78" t="s">
        <v>641</v>
      </c>
      <c r="K158" s="78" t="s">
        <v>642</v>
      </c>
      <c r="L158" s="78">
        <v>2030</v>
      </c>
      <c r="M158" s="78" t="s">
        <v>643</v>
      </c>
      <c r="N158" s="78"/>
      <c r="O158" s="80" t="s">
        <v>844</v>
      </c>
      <c r="P158" s="78">
        <v>2021</v>
      </c>
      <c r="Q158" s="78" t="s">
        <v>632</v>
      </c>
      <c r="R158" s="78"/>
      <c r="S158" s="78"/>
      <c r="T158" s="78" t="s">
        <v>632</v>
      </c>
      <c r="U158" s="78"/>
      <c r="V158" s="78"/>
      <c r="W158" s="78"/>
      <c r="X158" s="78"/>
      <c r="Y158" s="78"/>
      <c r="Z158" s="78"/>
      <c r="AA158" s="78"/>
      <c r="AB158" s="78"/>
      <c r="AC158" s="78" t="s">
        <v>635</v>
      </c>
      <c r="AD158" s="78" t="s">
        <v>663</v>
      </c>
      <c r="AE158" s="78" t="s">
        <v>647</v>
      </c>
      <c r="AF158" s="78" t="s">
        <v>635</v>
      </c>
      <c r="AG158" s="78">
        <v>2050</v>
      </c>
      <c r="AH158" s="78">
        <v>2017</v>
      </c>
      <c r="AI158" s="78"/>
      <c r="AJ158" s="78"/>
      <c r="AK158" s="78"/>
      <c r="AL158" s="106" t="s">
        <v>674</v>
      </c>
      <c r="AM158" s="78">
        <v>2023</v>
      </c>
      <c r="AN158" s="78" t="s">
        <v>631</v>
      </c>
      <c r="AO158" s="78"/>
      <c r="AP158" s="110"/>
      <c r="AQ158" s="78"/>
      <c r="AR158" s="78"/>
      <c r="AS158" s="78"/>
      <c r="AT158" s="78"/>
      <c r="AU158" s="78"/>
      <c r="AV158" s="348" t="str">
        <f t="shared" si="27"/>
        <v/>
      </c>
      <c r="AW158" s="78"/>
      <c r="AX158" s="78"/>
      <c r="AY158" s="78">
        <v>1</v>
      </c>
      <c r="AZ158" s="352">
        <v>1</v>
      </c>
      <c r="BA158" s="78"/>
      <c r="BB158" s="78">
        <v>1</v>
      </c>
      <c r="BC158" s="78"/>
      <c r="BD158" s="78">
        <v>1</v>
      </c>
      <c r="BE158" s="78"/>
      <c r="BF158" s="78"/>
      <c r="BG158" s="78"/>
      <c r="BH158" s="78"/>
      <c r="BI158" s="78">
        <v>1</v>
      </c>
      <c r="BJ158" s="78"/>
      <c r="BK158" s="118">
        <v>1</v>
      </c>
      <c r="BN158" s="119">
        <f t="shared" si="28"/>
        <v>1</v>
      </c>
      <c r="BO158" s="78"/>
      <c r="BP158" s="78">
        <v>1</v>
      </c>
      <c r="BQ158" s="78">
        <v>1</v>
      </c>
      <c r="BR158" s="78"/>
      <c r="BS158" s="78"/>
      <c r="BT158" s="78"/>
      <c r="BU158" s="118"/>
      <c r="BV158" s="229">
        <f>MAX(N158,AG158)</f>
        <v>2050</v>
      </c>
      <c r="BW158">
        <f t="shared" si="29"/>
        <v>1</v>
      </c>
    </row>
    <row r="159" spans="1:75">
      <c r="A159" s="78">
        <v>389</v>
      </c>
      <c r="B159" s="371" t="s">
        <v>433</v>
      </c>
      <c r="C159" s="78" t="s">
        <v>675</v>
      </c>
      <c r="D159" s="78" t="s">
        <v>629</v>
      </c>
      <c r="E159" s="78" t="s">
        <v>630</v>
      </c>
      <c r="F159" s="78" t="s">
        <v>632</v>
      </c>
      <c r="G159" s="78"/>
      <c r="H159" s="78"/>
      <c r="I159" s="78" t="s">
        <v>632</v>
      </c>
      <c r="J159" s="78"/>
      <c r="K159" s="78"/>
      <c r="L159" s="78"/>
      <c r="M159" s="78"/>
      <c r="N159" s="78"/>
      <c r="O159" s="80"/>
      <c r="P159" s="78"/>
      <c r="Q159" s="78" t="s">
        <v>632</v>
      </c>
      <c r="R159" s="78"/>
      <c r="S159" s="78"/>
      <c r="T159" s="78" t="s">
        <v>632</v>
      </c>
      <c r="U159" s="78"/>
      <c r="V159" s="78"/>
      <c r="W159" s="78"/>
      <c r="X159" s="78"/>
      <c r="Y159" s="78"/>
      <c r="Z159" s="78"/>
      <c r="AA159" s="78"/>
      <c r="AB159" s="78"/>
      <c r="AC159" s="78" t="s">
        <v>632</v>
      </c>
      <c r="AD159" s="78"/>
      <c r="AE159" s="78"/>
      <c r="AF159" s="78" t="s">
        <v>632</v>
      </c>
      <c r="AG159" s="78"/>
      <c r="AH159" s="78"/>
      <c r="AI159" s="78"/>
      <c r="AJ159" s="78"/>
      <c r="AK159" s="78"/>
      <c r="AL159" s="106"/>
      <c r="AM159" s="78"/>
      <c r="AN159" s="78"/>
      <c r="AO159" s="78"/>
      <c r="AP159" s="110" t="s">
        <v>631</v>
      </c>
      <c r="AQ159" s="78"/>
      <c r="AR159" s="78"/>
      <c r="AS159" s="78"/>
      <c r="AT159" s="78"/>
      <c r="AU159" s="78"/>
      <c r="AV159" s="348" t="str">
        <f t="shared" si="27"/>
        <v/>
      </c>
      <c r="AW159" s="78"/>
      <c r="AX159" s="78"/>
      <c r="AY159" s="78"/>
      <c r="AZ159" s="352"/>
      <c r="BA159" s="78"/>
      <c r="BB159" s="78"/>
      <c r="BC159" s="78"/>
      <c r="BD159" s="78"/>
      <c r="BE159" s="78"/>
      <c r="BF159" s="78"/>
      <c r="BG159" s="78"/>
      <c r="BH159" s="78"/>
      <c r="BI159" s="78"/>
      <c r="BJ159" s="78"/>
      <c r="BK159" s="118"/>
      <c r="BN159" s="119">
        <f t="shared" si="28"/>
        <v>0</v>
      </c>
      <c r="BO159" s="78"/>
      <c r="BP159" s="78"/>
      <c r="BQ159" s="78"/>
      <c r="BR159" s="78"/>
      <c r="BS159" s="78"/>
      <c r="BT159" s="78"/>
      <c r="BU159" s="118"/>
      <c r="BW159" t="str">
        <f t="shared" si="29"/>
        <v/>
      </c>
    </row>
    <row r="160" spans="1:75">
      <c r="A160" s="78">
        <v>240</v>
      </c>
      <c r="B160" s="371" t="s">
        <v>339</v>
      </c>
      <c r="C160" s="78" t="s">
        <v>669</v>
      </c>
      <c r="D160" s="78" t="s">
        <v>680</v>
      </c>
      <c r="E160" s="78" t="s">
        <v>677</v>
      </c>
      <c r="F160" s="78" t="s">
        <v>632</v>
      </c>
      <c r="G160" s="78"/>
      <c r="H160" s="78"/>
      <c r="I160" s="78" t="s">
        <v>632</v>
      </c>
      <c r="J160" s="78"/>
      <c r="K160" s="78"/>
      <c r="L160" s="78"/>
      <c r="M160" s="78"/>
      <c r="N160" s="78"/>
      <c r="O160" s="80"/>
      <c r="P160" s="78"/>
      <c r="Q160" s="78" t="s">
        <v>681</v>
      </c>
      <c r="R160" s="78" t="s">
        <v>845</v>
      </c>
      <c r="S160" s="78" t="s">
        <v>637</v>
      </c>
      <c r="T160" s="78" t="s">
        <v>681</v>
      </c>
      <c r="U160" s="78">
        <v>2060</v>
      </c>
      <c r="V160" s="78">
        <v>2020</v>
      </c>
      <c r="W160" s="78"/>
      <c r="X160" s="78"/>
      <c r="Y160" s="78"/>
      <c r="Z160" s="78"/>
      <c r="AA160" s="78"/>
      <c r="AB160" s="78"/>
      <c r="AC160" s="78" t="s">
        <v>632</v>
      </c>
      <c r="AD160" s="78"/>
      <c r="AE160" s="78"/>
      <c r="AF160" s="78" t="s">
        <v>632</v>
      </c>
      <c r="AG160" s="78"/>
      <c r="AH160" s="78"/>
      <c r="AI160" s="78"/>
      <c r="AJ160" s="78"/>
      <c r="AK160" s="78"/>
      <c r="AL160" s="106"/>
      <c r="AM160" s="78"/>
      <c r="AN160" s="78"/>
      <c r="AO160" s="78"/>
      <c r="AP160" s="110" t="s">
        <v>846</v>
      </c>
      <c r="AQ160" s="78"/>
      <c r="AR160" s="78"/>
      <c r="AS160" s="78"/>
      <c r="AT160" s="78"/>
      <c r="AU160" s="78"/>
      <c r="AV160" s="348" t="str">
        <f t="shared" si="27"/>
        <v/>
      </c>
      <c r="AW160" s="78"/>
      <c r="AX160" s="78"/>
      <c r="AY160" s="78"/>
      <c r="AZ160" s="352"/>
      <c r="BA160" s="78"/>
      <c r="BB160" s="78"/>
      <c r="BC160" s="78"/>
      <c r="BD160" s="78"/>
      <c r="BE160" s="78"/>
      <c r="BF160" s="78"/>
      <c r="BG160" s="78"/>
      <c r="BH160" s="78"/>
      <c r="BI160" s="78"/>
      <c r="BJ160" s="78"/>
      <c r="BK160" s="118"/>
      <c r="BN160" s="119">
        <f t="shared" si="28"/>
        <v>0</v>
      </c>
      <c r="BO160" s="78"/>
      <c r="BP160" s="78"/>
      <c r="BQ160" s="78"/>
      <c r="BR160" s="78"/>
      <c r="BS160" s="78"/>
      <c r="BT160" s="78"/>
      <c r="BU160" s="118"/>
      <c r="BW160" t="str">
        <f t="shared" si="29"/>
        <v/>
      </c>
    </row>
    <row r="161" spans="1:75">
      <c r="A161" s="78">
        <v>346</v>
      </c>
      <c r="B161" s="371" t="s">
        <v>403</v>
      </c>
      <c r="C161" s="78" t="s">
        <v>628</v>
      </c>
      <c r="D161" s="78" t="s">
        <v>629</v>
      </c>
      <c r="E161" s="78" t="s">
        <v>630</v>
      </c>
      <c r="F161" s="78" t="s">
        <v>632</v>
      </c>
      <c r="G161" s="78"/>
      <c r="H161" s="78"/>
      <c r="I161" s="78" t="s">
        <v>632</v>
      </c>
      <c r="J161" s="78"/>
      <c r="K161" s="78"/>
      <c r="L161" s="78"/>
      <c r="M161" s="78"/>
      <c r="N161" s="78"/>
      <c r="O161" s="80"/>
      <c r="P161" s="78"/>
      <c r="Q161" s="78" t="s">
        <v>645</v>
      </c>
      <c r="R161" s="78" t="s">
        <v>847</v>
      </c>
      <c r="S161" s="78" t="s">
        <v>651</v>
      </c>
      <c r="T161" s="203" t="s">
        <v>645</v>
      </c>
      <c r="U161" s="78">
        <v>2050</v>
      </c>
      <c r="V161" s="78">
        <v>2021</v>
      </c>
      <c r="W161" s="78"/>
      <c r="X161" s="78"/>
      <c r="Y161" s="78"/>
      <c r="Z161" s="78" t="s">
        <v>631</v>
      </c>
      <c r="AA161" s="78"/>
      <c r="AB161" s="78" t="s">
        <v>631</v>
      </c>
      <c r="AC161" s="78" t="s">
        <v>632</v>
      </c>
      <c r="AD161" s="78"/>
      <c r="AE161" s="78"/>
      <c r="AF161" s="78" t="s">
        <v>632</v>
      </c>
      <c r="AG161" s="78"/>
      <c r="AH161" s="78"/>
      <c r="AI161" s="78"/>
      <c r="AJ161" s="78"/>
      <c r="AK161" s="78"/>
      <c r="AL161" s="106"/>
      <c r="AM161" s="78"/>
      <c r="AN161" s="78"/>
      <c r="AO161" s="78"/>
      <c r="AP161" s="110"/>
      <c r="AQ161" s="78"/>
      <c r="AR161" s="78"/>
      <c r="AS161" s="78">
        <v>1</v>
      </c>
      <c r="AT161" s="78">
        <v>1</v>
      </c>
      <c r="AU161" s="78">
        <v>1</v>
      </c>
      <c r="AV161" s="348">
        <f t="shared" si="27"/>
        <v>1</v>
      </c>
      <c r="AW161" s="78"/>
      <c r="AX161" s="78"/>
      <c r="AY161" s="78"/>
      <c r="AZ161" s="352"/>
      <c r="BA161" s="78"/>
      <c r="BB161" s="78"/>
      <c r="BC161" s="78"/>
      <c r="BD161" s="78"/>
      <c r="BE161" s="78"/>
      <c r="BF161" s="78"/>
      <c r="BG161" s="78"/>
      <c r="BH161" s="78"/>
      <c r="BI161" s="78">
        <v>1</v>
      </c>
      <c r="BJ161" s="78"/>
      <c r="BK161" s="118">
        <v>1</v>
      </c>
      <c r="BL161" s="188">
        <v>1</v>
      </c>
      <c r="BN161" s="119">
        <f t="shared" si="28"/>
        <v>1</v>
      </c>
      <c r="BO161" s="78"/>
      <c r="BP161" s="78"/>
      <c r="BQ161" s="78">
        <v>1</v>
      </c>
      <c r="BR161" s="78"/>
      <c r="BS161" s="78"/>
      <c r="BT161" s="78"/>
      <c r="BU161" s="118"/>
      <c r="BW161" t="str">
        <f t="shared" si="29"/>
        <v/>
      </c>
    </row>
    <row r="162" spans="1:75">
      <c r="A162" s="78">
        <v>404</v>
      </c>
      <c r="B162" s="371" t="s">
        <v>401</v>
      </c>
      <c r="C162" s="78" t="s">
        <v>666</v>
      </c>
      <c r="D162" s="78" t="s">
        <v>709</v>
      </c>
      <c r="E162" s="78" t="s">
        <v>640</v>
      </c>
      <c r="F162" s="78" t="s">
        <v>632</v>
      </c>
      <c r="G162" s="78"/>
      <c r="H162" s="78"/>
      <c r="I162" s="78" t="s">
        <v>632</v>
      </c>
      <c r="J162" s="78"/>
      <c r="K162" s="78"/>
      <c r="L162" s="78"/>
      <c r="M162" s="78"/>
      <c r="N162" s="78"/>
      <c r="O162" s="80"/>
      <c r="P162" s="78"/>
      <c r="Q162" s="78" t="s">
        <v>635</v>
      </c>
      <c r="R162" s="78" t="s">
        <v>845</v>
      </c>
      <c r="S162" s="78" t="s">
        <v>848</v>
      </c>
      <c r="T162" s="203" t="s">
        <v>635</v>
      </c>
      <c r="U162" s="78">
        <v>2050</v>
      </c>
      <c r="V162" s="78">
        <v>2022</v>
      </c>
      <c r="W162" s="78"/>
      <c r="X162" s="78"/>
      <c r="Y162" s="78"/>
      <c r="Z162" s="78" t="s">
        <v>631</v>
      </c>
      <c r="AA162" s="78">
        <v>2023</v>
      </c>
      <c r="AB162" s="78" t="s">
        <v>631</v>
      </c>
      <c r="AC162" s="78" t="s">
        <v>632</v>
      </c>
      <c r="AD162" s="78"/>
      <c r="AE162" s="78"/>
      <c r="AF162" s="78" t="s">
        <v>632</v>
      </c>
      <c r="AG162" s="78"/>
      <c r="AH162" s="78"/>
      <c r="AI162" s="78"/>
      <c r="AJ162" s="78"/>
      <c r="AK162" s="78"/>
      <c r="AL162" s="106"/>
      <c r="AM162" s="78"/>
      <c r="AN162" s="78"/>
      <c r="AO162" s="78"/>
      <c r="AP162" s="110"/>
      <c r="AQ162" s="78"/>
      <c r="AR162" s="78"/>
      <c r="AS162" s="78">
        <v>1</v>
      </c>
      <c r="AT162" s="78">
        <v>1</v>
      </c>
      <c r="AU162" s="78">
        <v>1</v>
      </c>
      <c r="AV162" s="348">
        <f t="shared" si="27"/>
        <v>1</v>
      </c>
      <c r="AW162" s="78"/>
      <c r="AX162" s="78"/>
      <c r="AY162" s="78"/>
      <c r="AZ162" s="352"/>
      <c r="BA162" s="78"/>
      <c r="BB162" s="78"/>
      <c r="BC162" s="78"/>
      <c r="BD162" s="78"/>
      <c r="BE162" s="78"/>
      <c r="BF162" s="78"/>
      <c r="BG162" s="78"/>
      <c r="BH162" s="78"/>
      <c r="BI162" s="78">
        <v>1</v>
      </c>
      <c r="BJ162" s="78"/>
      <c r="BK162" s="118">
        <v>1</v>
      </c>
      <c r="BL162" s="188">
        <v>1</v>
      </c>
      <c r="BN162" s="119">
        <f t="shared" si="28"/>
        <v>1</v>
      </c>
      <c r="BO162" s="78"/>
      <c r="BP162" s="78"/>
      <c r="BQ162" s="78">
        <v>1</v>
      </c>
      <c r="BR162" s="78"/>
      <c r="BS162" s="78"/>
      <c r="BT162" s="78"/>
      <c r="BU162" s="118"/>
      <c r="BW162" t="str">
        <f t="shared" si="29"/>
        <v/>
      </c>
    </row>
    <row r="163" spans="1:75">
      <c r="A163" s="78">
        <v>101</v>
      </c>
      <c r="B163" s="371" t="s">
        <v>188</v>
      </c>
      <c r="C163" s="78" t="s">
        <v>679</v>
      </c>
      <c r="D163" s="78" t="s">
        <v>709</v>
      </c>
      <c r="E163" s="78" t="s">
        <v>640</v>
      </c>
      <c r="F163" s="78" t="s">
        <v>632</v>
      </c>
      <c r="G163" s="78"/>
      <c r="H163" s="78"/>
      <c r="I163" s="78" t="s">
        <v>631</v>
      </c>
      <c r="J163" s="78" t="s">
        <v>641</v>
      </c>
      <c r="K163" s="78" t="s">
        <v>662</v>
      </c>
      <c r="L163" s="78">
        <v>2030</v>
      </c>
      <c r="M163" s="78" t="s">
        <v>634</v>
      </c>
      <c r="N163" s="78"/>
      <c r="O163" s="79">
        <v>44682</v>
      </c>
      <c r="P163" s="78">
        <v>2022</v>
      </c>
      <c r="Q163" s="78" t="s">
        <v>730</v>
      </c>
      <c r="R163" s="78" t="s">
        <v>849</v>
      </c>
      <c r="S163" s="78" t="s">
        <v>840</v>
      </c>
      <c r="T163" s="203" t="s">
        <v>635</v>
      </c>
      <c r="U163" s="78">
        <v>2040</v>
      </c>
      <c r="V163" s="78">
        <v>2022</v>
      </c>
      <c r="W163" s="78" t="s">
        <v>645</v>
      </c>
      <c r="X163" s="78">
        <v>2050</v>
      </c>
      <c r="Y163" s="78">
        <v>2022</v>
      </c>
      <c r="Z163" s="78" t="s">
        <v>631</v>
      </c>
      <c r="AA163" s="78"/>
      <c r="AB163" s="78" t="s">
        <v>631</v>
      </c>
      <c r="AC163" s="78" t="s">
        <v>632</v>
      </c>
      <c r="AD163" s="78"/>
      <c r="AE163" s="78"/>
      <c r="AF163" s="78" t="s">
        <v>632</v>
      </c>
      <c r="AG163" s="78"/>
      <c r="AH163" s="78"/>
      <c r="AI163" s="78"/>
      <c r="AJ163" s="78"/>
      <c r="AK163" s="78"/>
      <c r="AL163" s="106"/>
      <c r="AM163" s="78"/>
      <c r="AN163" s="78"/>
      <c r="AO163" s="78"/>
      <c r="AP163" s="110" t="s">
        <v>631</v>
      </c>
      <c r="AQ163" s="78"/>
      <c r="AR163" s="78"/>
      <c r="AS163" s="78">
        <v>1</v>
      </c>
      <c r="AT163" s="78">
        <v>1</v>
      </c>
      <c r="AU163" s="78">
        <v>1</v>
      </c>
      <c r="AV163" s="348">
        <f t="shared" si="27"/>
        <v>1</v>
      </c>
      <c r="AW163" s="78"/>
      <c r="AX163" s="78"/>
      <c r="AY163" s="78"/>
      <c r="AZ163" s="352"/>
      <c r="BA163" s="78"/>
      <c r="BB163" s="78">
        <v>1</v>
      </c>
      <c r="BC163" s="78"/>
      <c r="BD163" s="78">
        <v>1</v>
      </c>
      <c r="BE163" s="78"/>
      <c r="BF163" s="78"/>
      <c r="BG163" s="78"/>
      <c r="BH163" s="78"/>
      <c r="BI163" s="78">
        <v>1</v>
      </c>
      <c r="BJ163" s="78"/>
      <c r="BK163" s="118">
        <v>1</v>
      </c>
      <c r="BL163" s="188">
        <v>1</v>
      </c>
      <c r="BN163" s="119">
        <f t="shared" si="28"/>
        <v>1</v>
      </c>
      <c r="BO163" s="78"/>
      <c r="BP163" s="78">
        <v>1</v>
      </c>
      <c r="BQ163" s="78">
        <v>1</v>
      </c>
      <c r="BR163" s="78"/>
      <c r="BS163" s="78"/>
      <c r="BT163" s="78"/>
      <c r="BU163" s="118"/>
      <c r="BW163">
        <f t="shared" si="29"/>
        <v>1</v>
      </c>
    </row>
    <row r="164" spans="1:75">
      <c r="A164" s="78">
        <v>480</v>
      </c>
      <c r="B164" s="371" t="s">
        <v>543</v>
      </c>
      <c r="C164" s="78" t="s">
        <v>705</v>
      </c>
      <c r="D164" s="78" t="s">
        <v>850</v>
      </c>
      <c r="E164" s="78" t="s">
        <v>724</v>
      </c>
      <c r="F164" s="78" t="s">
        <v>632</v>
      </c>
      <c r="G164" s="78"/>
      <c r="H164" s="78"/>
      <c r="I164" s="78" t="s">
        <v>632</v>
      </c>
      <c r="J164" s="78"/>
      <c r="K164" s="78"/>
      <c r="L164" s="78"/>
      <c r="M164" s="78"/>
      <c r="N164" s="78"/>
      <c r="O164" s="80"/>
      <c r="P164" s="78"/>
      <c r="Q164" s="78" t="s">
        <v>632</v>
      </c>
      <c r="R164" s="78"/>
      <c r="S164" s="78"/>
      <c r="T164" s="78" t="s">
        <v>632</v>
      </c>
      <c r="U164" s="78"/>
      <c r="V164" s="78"/>
      <c r="W164" s="78"/>
      <c r="X164" s="78"/>
      <c r="Y164" s="78"/>
      <c r="Z164" s="78"/>
      <c r="AA164" s="78"/>
      <c r="AB164" s="78"/>
      <c r="AC164" s="78" t="s">
        <v>635</v>
      </c>
      <c r="AD164" s="78" t="s">
        <v>663</v>
      </c>
      <c r="AE164" s="78" t="s">
        <v>647</v>
      </c>
      <c r="AF164" s="78" t="s">
        <v>635</v>
      </c>
      <c r="AG164" s="78">
        <v>2050</v>
      </c>
      <c r="AH164" s="78">
        <v>2021</v>
      </c>
      <c r="AI164" s="78"/>
      <c r="AJ164" s="78"/>
      <c r="AK164" s="78"/>
      <c r="AL164" s="106" t="s">
        <v>631</v>
      </c>
      <c r="AM164" s="78"/>
      <c r="AN164" s="78"/>
      <c r="AO164" s="78"/>
      <c r="AP164" s="110"/>
      <c r="AQ164" s="78"/>
      <c r="AR164" s="78"/>
      <c r="AS164" s="78"/>
      <c r="AT164" s="78"/>
      <c r="AU164" s="78"/>
      <c r="AV164" s="348" t="str">
        <f t="shared" si="27"/>
        <v/>
      </c>
      <c r="AW164" s="78"/>
      <c r="AX164" s="78"/>
      <c r="AY164" s="78">
        <v>1</v>
      </c>
      <c r="AZ164" s="352">
        <v>1</v>
      </c>
      <c r="BA164" s="78"/>
      <c r="BB164" s="78"/>
      <c r="BC164" s="78"/>
      <c r="BD164" s="78"/>
      <c r="BE164" s="78"/>
      <c r="BF164" s="78"/>
      <c r="BG164" s="78"/>
      <c r="BH164" s="78"/>
      <c r="BI164" s="78">
        <v>1</v>
      </c>
      <c r="BJ164" s="78"/>
      <c r="BK164" s="118">
        <v>1</v>
      </c>
      <c r="BL164" s="188">
        <v>1</v>
      </c>
      <c r="BN164" s="119">
        <f t="shared" si="28"/>
        <v>1</v>
      </c>
      <c r="BO164" s="78"/>
      <c r="BP164" s="78"/>
      <c r="BQ164" s="78">
        <v>1</v>
      </c>
      <c r="BR164" s="78"/>
      <c r="BS164" s="78"/>
      <c r="BT164" s="78"/>
      <c r="BU164" s="118"/>
      <c r="BV164" s="229">
        <f>MAX(N164,AG164)</f>
        <v>2050</v>
      </c>
      <c r="BW164" t="str">
        <f t="shared" si="29"/>
        <v/>
      </c>
    </row>
    <row r="165" spans="1:75">
      <c r="A165" s="78">
        <v>257</v>
      </c>
      <c r="B165" s="371" t="s">
        <v>285</v>
      </c>
      <c r="C165" s="78" t="s">
        <v>675</v>
      </c>
      <c r="D165" s="78" t="s">
        <v>709</v>
      </c>
      <c r="E165" s="78" t="s">
        <v>640</v>
      </c>
      <c r="F165" s="78" t="s">
        <v>632</v>
      </c>
      <c r="G165" s="78"/>
      <c r="H165" s="78"/>
      <c r="I165" s="78" t="s">
        <v>632</v>
      </c>
      <c r="J165" s="78" t="s">
        <v>633</v>
      </c>
      <c r="K165" s="78"/>
      <c r="L165" s="78">
        <v>2030</v>
      </c>
      <c r="M165" s="78" t="s">
        <v>643</v>
      </c>
      <c r="N165" s="78"/>
      <c r="O165" s="79">
        <v>44593</v>
      </c>
      <c r="P165" s="78">
        <v>2022</v>
      </c>
      <c r="Q165" s="78" t="s">
        <v>632</v>
      </c>
      <c r="R165" s="78"/>
      <c r="S165" s="78"/>
      <c r="T165" s="78" t="s">
        <v>632</v>
      </c>
      <c r="U165" s="78"/>
      <c r="V165" s="78"/>
      <c r="W165" s="78"/>
      <c r="X165" s="78"/>
      <c r="Y165" s="78"/>
      <c r="Z165" s="78"/>
      <c r="AA165" s="78"/>
      <c r="AB165" s="78"/>
      <c r="AC165" s="78" t="s">
        <v>645</v>
      </c>
      <c r="AD165" s="78" t="s">
        <v>668</v>
      </c>
      <c r="AE165" s="78" t="s">
        <v>851</v>
      </c>
      <c r="AF165" s="78" t="s">
        <v>645</v>
      </c>
      <c r="AG165" s="78">
        <v>2045</v>
      </c>
      <c r="AH165" s="78">
        <v>2022</v>
      </c>
      <c r="AI165" s="78"/>
      <c r="AJ165" s="78"/>
      <c r="AK165" s="78"/>
      <c r="AL165" s="106" t="s">
        <v>674</v>
      </c>
      <c r="AM165" s="78"/>
      <c r="AN165" s="78"/>
      <c r="AO165" s="78"/>
      <c r="AP165" s="110"/>
      <c r="AQ165" s="78"/>
      <c r="AR165" s="78"/>
      <c r="AS165" s="78"/>
      <c r="AT165" s="78"/>
      <c r="AU165" s="78"/>
      <c r="AV165" s="348" t="str">
        <f t="shared" si="27"/>
        <v/>
      </c>
      <c r="AW165" s="78"/>
      <c r="AX165" s="78"/>
      <c r="AY165" s="78">
        <v>1</v>
      </c>
      <c r="AZ165" s="352">
        <v>1</v>
      </c>
      <c r="BA165" s="78"/>
      <c r="BB165" s="78">
        <v>1</v>
      </c>
      <c r="BC165" s="78"/>
      <c r="BD165" s="78">
        <v>1</v>
      </c>
      <c r="BE165" s="78"/>
      <c r="BF165" s="78"/>
      <c r="BG165" s="78"/>
      <c r="BH165" s="78"/>
      <c r="BI165" s="78">
        <v>1</v>
      </c>
      <c r="BJ165" s="78"/>
      <c r="BK165" s="118">
        <v>1</v>
      </c>
      <c r="BN165" s="119">
        <f t="shared" si="28"/>
        <v>1</v>
      </c>
      <c r="BO165" s="78"/>
      <c r="BP165" s="78">
        <v>1</v>
      </c>
      <c r="BQ165" s="78">
        <v>1</v>
      </c>
      <c r="BR165" s="78"/>
      <c r="BS165" s="78"/>
      <c r="BT165" s="78">
        <v>1</v>
      </c>
      <c r="BU165" s="118">
        <v>1</v>
      </c>
      <c r="BV165" s="229">
        <f>MAX(N165,AG165)</f>
        <v>2045</v>
      </c>
      <c r="BW165" t="str">
        <f t="shared" si="29"/>
        <v/>
      </c>
    </row>
    <row r="166" spans="1:75">
      <c r="A166" s="78">
        <v>49</v>
      </c>
      <c r="B166" s="371" t="s">
        <v>117</v>
      </c>
      <c r="C166" s="78" t="s">
        <v>679</v>
      </c>
      <c r="D166" s="78" t="s">
        <v>692</v>
      </c>
      <c r="E166" s="78" t="s">
        <v>640</v>
      </c>
      <c r="F166" s="78" t="s">
        <v>632</v>
      </c>
      <c r="G166" s="78"/>
      <c r="H166" s="78"/>
      <c r="I166" s="78" t="s">
        <v>631</v>
      </c>
      <c r="J166" s="78" t="s">
        <v>641</v>
      </c>
      <c r="K166" s="78" t="s">
        <v>655</v>
      </c>
      <c r="L166" s="78">
        <v>2030</v>
      </c>
      <c r="M166" s="78" t="s">
        <v>634</v>
      </c>
      <c r="N166" s="78"/>
      <c r="O166" s="79">
        <v>44166</v>
      </c>
      <c r="P166" s="78">
        <v>2020</v>
      </c>
      <c r="Q166" s="78" t="s">
        <v>632</v>
      </c>
      <c r="R166" s="78"/>
      <c r="S166" s="78"/>
      <c r="T166" s="78" t="s">
        <v>632</v>
      </c>
      <c r="U166" s="78"/>
      <c r="V166" s="78"/>
      <c r="W166" s="78"/>
      <c r="X166" s="78"/>
      <c r="Y166" s="78"/>
      <c r="Z166" s="78"/>
      <c r="AA166" s="78"/>
      <c r="AB166" s="78"/>
      <c r="AC166" s="78" t="s">
        <v>645</v>
      </c>
      <c r="AD166" s="78" t="s">
        <v>852</v>
      </c>
      <c r="AE166" s="78" t="s">
        <v>789</v>
      </c>
      <c r="AF166" s="78" t="s">
        <v>645</v>
      </c>
      <c r="AG166" s="78">
        <v>2050</v>
      </c>
      <c r="AH166" s="78">
        <v>2018</v>
      </c>
      <c r="AI166" s="78"/>
      <c r="AJ166" s="78"/>
      <c r="AK166" s="78"/>
      <c r="AL166" s="106" t="s">
        <v>674</v>
      </c>
      <c r="AM166" s="78"/>
      <c r="AN166" s="78"/>
      <c r="AO166" s="78" t="s">
        <v>645</v>
      </c>
      <c r="AP166" s="110" t="s">
        <v>632</v>
      </c>
      <c r="AQ166" s="78"/>
      <c r="AR166" s="78"/>
      <c r="AS166" s="78"/>
      <c r="AT166" s="78"/>
      <c r="AU166" s="78"/>
      <c r="AV166" s="348" t="str">
        <f t="shared" si="27"/>
        <v/>
      </c>
      <c r="AW166" s="78"/>
      <c r="AX166" s="78"/>
      <c r="AY166" s="78">
        <v>1</v>
      </c>
      <c r="AZ166" s="352">
        <v>1</v>
      </c>
      <c r="BA166" s="78"/>
      <c r="BB166" s="78">
        <v>1</v>
      </c>
      <c r="BC166" s="78"/>
      <c r="BD166" s="78">
        <v>1</v>
      </c>
      <c r="BE166" s="78"/>
      <c r="BF166" s="78"/>
      <c r="BG166" s="78"/>
      <c r="BH166" s="78"/>
      <c r="BI166" s="78">
        <v>1</v>
      </c>
      <c r="BJ166" s="78"/>
      <c r="BK166" s="118">
        <v>1</v>
      </c>
      <c r="BN166" s="119">
        <f t="shared" si="28"/>
        <v>1</v>
      </c>
      <c r="BO166" s="78"/>
      <c r="BP166" s="78">
        <v>1</v>
      </c>
      <c r="BQ166" s="78">
        <v>1</v>
      </c>
      <c r="BR166" s="78"/>
      <c r="BS166" s="78"/>
      <c r="BT166" s="78">
        <v>1</v>
      </c>
      <c r="BU166" s="118">
        <v>1</v>
      </c>
      <c r="BV166" s="229">
        <f>MAX(N166,AG166)</f>
        <v>2050</v>
      </c>
      <c r="BW166">
        <f t="shared" si="29"/>
        <v>1</v>
      </c>
    </row>
    <row r="167" spans="1:75">
      <c r="A167" s="78">
        <v>40</v>
      </c>
      <c r="B167" s="371" t="s">
        <v>85</v>
      </c>
      <c r="C167" s="78" t="s">
        <v>654</v>
      </c>
      <c r="D167" s="78" t="s">
        <v>629</v>
      </c>
      <c r="E167" s="78" t="s">
        <v>630</v>
      </c>
      <c r="F167" s="78" t="s">
        <v>631</v>
      </c>
      <c r="G167" s="78">
        <v>2019</v>
      </c>
      <c r="H167" s="78">
        <v>2025</v>
      </c>
      <c r="I167" s="78" t="s">
        <v>632</v>
      </c>
      <c r="J167" s="78"/>
      <c r="K167" s="78"/>
      <c r="L167" s="78"/>
      <c r="M167" s="78"/>
      <c r="N167" s="78"/>
      <c r="O167" s="80"/>
      <c r="P167" s="78"/>
      <c r="Q167" s="78" t="s">
        <v>635</v>
      </c>
      <c r="R167" s="78" t="s">
        <v>636</v>
      </c>
      <c r="S167" s="78" t="s">
        <v>637</v>
      </c>
      <c r="T167" s="203" t="s">
        <v>635</v>
      </c>
      <c r="U167" s="78">
        <v>2021</v>
      </c>
      <c r="V167" s="78">
        <v>2021</v>
      </c>
      <c r="W167" s="78"/>
      <c r="X167" s="78"/>
      <c r="Y167" s="78"/>
      <c r="Z167" s="78" t="s">
        <v>674</v>
      </c>
      <c r="AA167" s="78">
        <v>2023</v>
      </c>
      <c r="AB167" s="78" t="s">
        <v>631</v>
      </c>
      <c r="AC167" s="78" t="s">
        <v>635</v>
      </c>
      <c r="AD167" s="78" t="s">
        <v>853</v>
      </c>
      <c r="AE167" s="78" t="s">
        <v>789</v>
      </c>
      <c r="AF167" s="78" t="s">
        <v>635</v>
      </c>
      <c r="AG167" s="78">
        <v>2050</v>
      </c>
      <c r="AH167" s="78">
        <v>2022</v>
      </c>
      <c r="AI167" s="78"/>
      <c r="AJ167" s="78"/>
      <c r="AK167" s="78"/>
      <c r="AL167" s="106" t="s">
        <v>674</v>
      </c>
      <c r="AM167" s="78"/>
      <c r="AN167" s="78"/>
      <c r="AO167" s="78" t="s">
        <v>635</v>
      </c>
      <c r="AP167" s="110" t="s">
        <v>632</v>
      </c>
      <c r="AQ167" s="78">
        <v>1</v>
      </c>
      <c r="AR167" s="78"/>
      <c r="AS167" s="78"/>
      <c r="AT167" s="78">
        <v>1</v>
      </c>
      <c r="AU167" s="78">
        <v>1</v>
      </c>
      <c r="AV167" s="348" t="str">
        <f t="shared" si="27"/>
        <v/>
      </c>
      <c r="AW167" s="78"/>
      <c r="AX167" s="78"/>
      <c r="AY167" s="78">
        <v>1</v>
      </c>
      <c r="AZ167" s="352">
        <v>1</v>
      </c>
      <c r="BA167" s="78"/>
      <c r="BB167" s="78"/>
      <c r="BC167" s="78"/>
      <c r="BD167" s="78"/>
      <c r="BE167" s="78"/>
      <c r="BF167" s="78">
        <v>1</v>
      </c>
      <c r="BG167" s="78"/>
      <c r="BH167" s="78">
        <v>1</v>
      </c>
      <c r="BI167" s="78">
        <v>1</v>
      </c>
      <c r="BJ167" s="78">
        <v>1</v>
      </c>
      <c r="BK167" s="118">
        <v>1</v>
      </c>
      <c r="BN167" s="119">
        <f t="shared" si="28"/>
        <v>1</v>
      </c>
      <c r="BO167" s="78">
        <v>1</v>
      </c>
      <c r="BP167" s="78">
        <v>1</v>
      </c>
      <c r="BQ167" s="78">
        <v>1</v>
      </c>
      <c r="BR167" s="78"/>
      <c r="BS167" s="78"/>
      <c r="BT167" s="78"/>
      <c r="BU167" s="118"/>
      <c r="BV167" s="229">
        <f>MAX(N167,AG167)</f>
        <v>2050</v>
      </c>
      <c r="BW167" t="str">
        <f t="shared" si="29"/>
        <v/>
      </c>
    </row>
    <row r="168" spans="1:75">
      <c r="A168" s="78">
        <v>455</v>
      </c>
      <c r="B168" s="371" t="s">
        <v>384</v>
      </c>
      <c r="C168" s="78" t="s">
        <v>654</v>
      </c>
      <c r="D168" s="78" t="s">
        <v>629</v>
      </c>
      <c r="E168" s="78" t="s">
        <v>630</v>
      </c>
      <c r="F168" s="78" t="s">
        <v>632</v>
      </c>
      <c r="G168" s="78"/>
      <c r="H168" s="78"/>
      <c r="I168" s="78" t="s">
        <v>632</v>
      </c>
      <c r="J168" s="78"/>
      <c r="K168" s="78"/>
      <c r="L168" s="78"/>
      <c r="M168" s="78"/>
      <c r="N168" s="78"/>
      <c r="O168" s="80"/>
      <c r="P168" s="78"/>
      <c r="Q168" s="78" t="s">
        <v>635</v>
      </c>
      <c r="R168" s="78" t="s">
        <v>636</v>
      </c>
      <c r="S168" s="78" t="s">
        <v>637</v>
      </c>
      <c r="T168" s="203" t="s">
        <v>635</v>
      </c>
      <c r="U168" s="78">
        <v>2030</v>
      </c>
      <c r="V168" s="78">
        <v>2021</v>
      </c>
      <c r="W168" s="78"/>
      <c r="X168" s="78"/>
      <c r="Y168" s="78"/>
      <c r="Z168" s="78" t="s">
        <v>631</v>
      </c>
      <c r="AA168" s="78">
        <v>2023</v>
      </c>
      <c r="AB168" s="78" t="s">
        <v>631</v>
      </c>
      <c r="AC168" s="78" t="s">
        <v>632</v>
      </c>
      <c r="AD168" s="78"/>
      <c r="AE168" s="78"/>
      <c r="AF168" s="78" t="s">
        <v>632</v>
      </c>
      <c r="AG168" s="78"/>
      <c r="AH168" s="78"/>
      <c r="AI168" s="78"/>
      <c r="AJ168" s="78"/>
      <c r="AK168" s="78"/>
      <c r="AL168" s="106"/>
      <c r="AM168" s="78"/>
      <c r="AN168" s="78"/>
      <c r="AO168" s="78"/>
      <c r="AP168" s="110"/>
      <c r="AQ168" s="78"/>
      <c r="AR168" s="78">
        <v>1</v>
      </c>
      <c r="AS168" s="78"/>
      <c r="AT168" s="78">
        <v>1</v>
      </c>
      <c r="AU168" s="78">
        <v>1</v>
      </c>
      <c r="AV168" s="348">
        <f t="shared" si="27"/>
        <v>1</v>
      </c>
      <c r="AW168" s="78"/>
      <c r="AX168" s="78"/>
      <c r="AY168" s="78"/>
      <c r="AZ168" s="352"/>
      <c r="BA168" s="78"/>
      <c r="BB168" s="78"/>
      <c r="BC168" s="78"/>
      <c r="BD168" s="78"/>
      <c r="BE168" s="78"/>
      <c r="BF168" s="78"/>
      <c r="BG168" s="78"/>
      <c r="BH168" s="78"/>
      <c r="BI168" s="78">
        <v>1</v>
      </c>
      <c r="BJ168" s="78">
        <v>1</v>
      </c>
      <c r="BK168" s="118">
        <v>1</v>
      </c>
      <c r="BL168" s="188">
        <v>1</v>
      </c>
      <c r="BN168" s="119">
        <f t="shared" si="28"/>
        <v>1</v>
      </c>
      <c r="BO168" s="78"/>
      <c r="BP168" s="78">
        <v>1</v>
      </c>
      <c r="BQ168" s="78">
        <v>1</v>
      </c>
      <c r="BR168" s="78"/>
      <c r="BS168" s="78"/>
      <c r="BT168" s="78"/>
      <c r="BU168" s="118"/>
      <c r="BW168" t="str">
        <f t="shared" si="29"/>
        <v/>
      </c>
    </row>
    <row r="169" spans="1:75">
      <c r="A169" s="78">
        <v>431</v>
      </c>
      <c r="B169" s="371" t="s">
        <v>493</v>
      </c>
      <c r="C169" s="78" t="s">
        <v>675</v>
      </c>
      <c r="D169" s="78" t="s">
        <v>692</v>
      </c>
      <c r="E169" s="78" t="s">
        <v>640</v>
      </c>
      <c r="F169" s="78" t="s">
        <v>632</v>
      </c>
      <c r="G169" s="78"/>
      <c r="H169" s="78"/>
      <c r="I169" s="78" t="s">
        <v>632</v>
      </c>
      <c r="J169" s="78"/>
      <c r="K169" s="78"/>
      <c r="L169" s="78"/>
      <c r="M169" s="78"/>
      <c r="N169" s="78"/>
      <c r="O169" s="80"/>
      <c r="P169" s="78"/>
      <c r="Q169" s="78" t="s">
        <v>632</v>
      </c>
      <c r="R169" s="78"/>
      <c r="S169" s="78"/>
      <c r="T169" s="78" t="s">
        <v>632</v>
      </c>
      <c r="U169" s="78"/>
      <c r="V169" s="78"/>
      <c r="W169" s="78"/>
      <c r="X169" s="78"/>
      <c r="Y169" s="78"/>
      <c r="Z169" s="78"/>
      <c r="AA169" s="78"/>
      <c r="AB169" s="78"/>
      <c r="AC169" s="78" t="s">
        <v>632</v>
      </c>
      <c r="AD169" s="78"/>
      <c r="AE169" s="78"/>
      <c r="AF169" s="78" t="s">
        <v>632</v>
      </c>
      <c r="AG169" s="78"/>
      <c r="AH169" s="78"/>
      <c r="AI169" s="78"/>
      <c r="AJ169" s="78"/>
      <c r="AK169" s="78"/>
      <c r="AL169" s="106"/>
      <c r="AM169" s="78"/>
      <c r="AN169" s="78"/>
      <c r="AO169" s="78"/>
      <c r="AP169" s="110"/>
      <c r="AQ169" s="78"/>
      <c r="AR169" s="78"/>
      <c r="AS169" s="78"/>
      <c r="AT169" s="78"/>
      <c r="AU169" s="78"/>
      <c r="AV169" s="348" t="str">
        <f t="shared" si="27"/>
        <v/>
      </c>
      <c r="AW169" s="78"/>
      <c r="AX169" s="78"/>
      <c r="AY169" s="78"/>
      <c r="AZ169" s="352"/>
      <c r="BA169" s="78"/>
      <c r="BB169" s="78"/>
      <c r="BC169" s="78"/>
      <c r="BD169" s="78"/>
      <c r="BE169" s="78"/>
      <c r="BF169" s="78"/>
      <c r="BG169" s="78"/>
      <c r="BH169" s="78"/>
      <c r="BI169" s="78"/>
      <c r="BJ169" s="78"/>
      <c r="BK169" s="118"/>
      <c r="BN169" s="119">
        <f t="shared" si="28"/>
        <v>0</v>
      </c>
      <c r="BO169" s="78"/>
      <c r="BP169" s="78"/>
      <c r="BQ169" s="78"/>
      <c r="BR169" s="78"/>
      <c r="BS169" s="78"/>
      <c r="BT169" s="78"/>
      <c r="BU169" s="118"/>
      <c r="BW169" t="str">
        <f t="shared" si="29"/>
        <v/>
      </c>
    </row>
    <row r="170" spans="1:75">
      <c r="A170" s="78">
        <v>492</v>
      </c>
      <c r="B170" s="371" t="s">
        <v>518</v>
      </c>
      <c r="C170" s="78" t="s">
        <v>691</v>
      </c>
      <c r="D170" s="78" t="s">
        <v>854</v>
      </c>
      <c r="E170" s="78" t="s">
        <v>677</v>
      </c>
      <c r="F170" s="78" t="s">
        <v>632</v>
      </c>
      <c r="G170" s="78"/>
      <c r="H170" s="78"/>
      <c r="I170" s="78" t="s">
        <v>632</v>
      </c>
      <c r="J170" s="78"/>
      <c r="K170" s="78"/>
      <c r="L170" s="78"/>
      <c r="M170" s="78"/>
      <c r="N170" s="78"/>
      <c r="O170" s="80"/>
      <c r="P170" s="78"/>
      <c r="Q170" s="78" t="s">
        <v>632</v>
      </c>
      <c r="R170" s="78"/>
      <c r="S170" s="78"/>
      <c r="T170" s="78" t="s">
        <v>632</v>
      </c>
      <c r="U170" s="78"/>
      <c r="V170" s="78"/>
      <c r="W170" s="78"/>
      <c r="X170" s="78"/>
      <c r="Y170" s="78"/>
      <c r="Z170" s="78"/>
      <c r="AA170" s="78"/>
      <c r="AB170" s="78"/>
      <c r="AC170" s="78" t="s">
        <v>632</v>
      </c>
      <c r="AD170" s="78"/>
      <c r="AE170" s="78"/>
      <c r="AF170" s="78" t="s">
        <v>632</v>
      </c>
      <c r="AG170" s="78"/>
      <c r="AH170" s="78"/>
      <c r="AI170" s="78"/>
      <c r="AJ170" s="78"/>
      <c r="AK170" s="78"/>
      <c r="AL170" s="106"/>
      <c r="AM170" s="78"/>
      <c r="AN170" s="78"/>
      <c r="AO170" s="78"/>
      <c r="AP170" s="110"/>
      <c r="AQ170" s="78"/>
      <c r="AR170" s="78"/>
      <c r="AS170" s="78"/>
      <c r="AT170" s="78"/>
      <c r="AU170" s="78"/>
      <c r="AV170" s="348" t="str">
        <f t="shared" si="27"/>
        <v/>
      </c>
      <c r="AW170" s="78"/>
      <c r="AX170" s="78"/>
      <c r="AY170" s="78"/>
      <c r="AZ170" s="352"/>
      <c r="BA170" s="78"/>
      <c r="BB170" s="78"/>
      <c r="BC170" s="78"/>
      <c r="BD170" s="78"/>
      <c r="BE170" s="78"/>
      <c r="BF170" s="78"/>
      <c r="BG170" s="78"/>
      <c r="BH170" s="78"/>
      <c r="BI170" s="78"/>
      <c r="BJ170" s="78"/>
      <c r="BK170" s="118"/>
      <c r="BN170" s="119">
        <f t="shared" si="28"/>
        <v>0</v>
      </c>
      <c r="BO170" s="78"/>
      <c r="BP170" s="78"/>
      <c r="BQ170" s="78"/>
      <c r="BR170" s="78"/>
      <c r="BS170" s="78"/>
      <c r="BT170" s="78"/>
      <c r="BU170" s="118"/>
      <c r="BW170" t="str">
        <f t="shared" si="29"/>
        <v/>
      </c>
    </row>
    <row r="171" spans="1:75">
      <c r="A171" s="78">
        <v>497</v>
      </c>
      <c r="B171" s="371" t="s">
        <v>445</v>
      </c>
      <c r="C171" s="78" t="s">
        <v>705</v>
      </c>
      <c r="D171" s="78" t="s">
        <v>706</v>
      </c>
      <c r="E171" s="78" t="s">
        <v>630</v>
      </c>
      <c r="F171" s="78" t="s">
        <v>632</v>
      </c>
      <c r="G171" s="78"/>
      <c r="H171" s="78"/>
      <c r="I171" s="78" t="s">
        <v>632</v>
      </c>
      <c r="J171" s="78"/>
      <c r="K171" s="78"/>
      <c r="L171" s="78"/>
      <c r="M171" s="78"/>
      <c r="N171" s="78"/>
      <c r="O171" s="80"/>
      <c r="P171" s="78"/>
      <c r="Q171" s="78" t="s">
        <v>632</v>
      </c>
      <c r="R171" s="78"/>
      <c r="S171" s="78"/>
      <c r="T171" s="78" t="s">
        <v>632</v>
      </c>
      <c r="U171" s="78"/>
      <c r="V171" s="78"/>
      <c r="W171" s="78"/>
      <c r="X171" s="78"/>
      <c r="Y171" s="78"/>
      <c r="Z171" s="78"/>
      <c r="AA171" s="78"/>
      <c r="AB171" s="78"/>
      <c r="AC171" s="78" t="s">
        <v>695</v>
      </c>
      <c r="AD171" s="78" t="s">
        <v>855</v>
      </c>
      <c r="AE171" s="78" t="s">
        <v>647</v>
      </c>
      <c r="AF171" s="78" t="s">
        <v>695</v>
      </c>
      <c r="AG171" s="78">
        <v>2050</v>
      </c>
      <c r="AH171" s="78">
        <v>2020</v>
      </c>
      <c r="AI171" s="78"/>
      <c r="AJ171" s="78"/>
      <c r="AK171" s="78"/>
      <c r="AL171" s="106" t="s">
        <v>631</v>
      </c>
      <c r="AM171" s="78"/>
      <c r="AN171" s="78"/>
      <c r="AO171" s="78"/>
      <c r="AP171" s="110"/>
      <c r="AQ171" s="78"/>
      <c r="AR171" s="78"/>
      <c r="AS171" s="78"/>
      <c r="AT171" s="78"/>
      <c r="AU171" s="78"/>
      <c r="AV171" s="348" t="str">
        <f t="shared" si="27"/>
        <v/>
      </c>
      <c r="AW171" s="78"/>
      <c r="AX171" s="78"/>
      <c r="AY171" s="78">
        <v>1</v>
      </c>
      <c r="AZ171" s="352">
        <v>1</v>
      </c>
      <c r="BA171" s="78"/>
      <c r="BB171" s="78"/>
      <c r="BC171" s="78"/>
      <c r="BD171" s="78"/>
      <c r="BE171" s="78"/>
      <c r="BF171" s="78"/>
      <c r="BG171" s="78"/>
      <c r="BH171" s="78"/>
      <c r="BI171" s="78">
        <v>1</v>
      </c>
      <c r="BJ171" s="78"/>
      <c r="BK171" s="118">
        <v>1</v>
      </c>
      <c r="BL171" s="188">
        <v>1</v>
      </c>
      <c r="BN171" s="119">
        <f t="shared" si="28"/>
        <v>1</v>
      </c>
      <c r="BO171" s="78"/>
      <c r="BP171" s="78"/>
      <c r="BQ171" s="78">
        <v>1</v>
      </c>
      <c r="BR171" s="78"/>
      <c r="BS171" s="78"/>
      <c r="BT171" s="78"/>
      <c r="BU171" s="118"/>
      <c r="BV171" s="229">
        <f>MAX(N171,AG171)</f>
        <v>2050</v>
      </c>
      <c r="BW171" t="str">
        <f t="shared" si="29"/>
        <v/>
      </c>
    </row>
    <row r="172" spans="1:75">
      <c r="A172" s="78">
        <v>97</v>
      </c>
      <c r="B172" s="371" t="s">
        <v>193</v>
      </c>
      <c r="C172" s="78" t="s">
        <v>679</v>
      </c>
      <c r="D172" s="78" t="s">
        <v>735</v>
      </c>
      <c r="E172" s="78" t="s">
        <v>640</v>
      </c>
      <c r="F172" s="78" t="s">
        <v>632</v>
      </c>
      <c r="G172" s="78"/>
      <c r="H172" s="78"/>
      <c r="I172" s="78" t="s">
        <v>631</v>
      </c>
      <c r="J172" s="78" t="s">
        <v>641</v>
      </c>
      <c r="K172" s="78" t="s">
        <v>662</v>
      </c>
      <c r="L172" s="78">
        <v>2030</v>
      </c>
      <c r="M172" s="78" t="s">
        <v>643</v>
      </c>
      <c r="N172" s="78">
        <v>2040</v>
      </c>
      <c r="O172" s="79">
        <v>44958</v>
      </c>
      <c r="P172" s="78">
        <v>2023</v>
      </c>
      <c r="Q172" s="78" t="s">
        <v>632</v>
      </c>
      <c r="R172" s="78"/>
      <c r="S172" s="78"/>
      <c r="T172" s="78" t="s">
        <v>632</v>
      </c>
      <c r="U172" s="78"/>
      <c r="V172" s="78"/>
      <c r="W172" s="78"/>
      <c r="X172" s="78"/>
      <c r="Y172" s="78"/>
      <c r="Z172" s="78"/>
      <c r="AA172" s="78"/>
      <c r="AB172" s="78"/>
      <c r="AC172" s="78" t="s">
        <v>645</v>
      </c>
      <c r="AD172" s="78" t="s">
        <v>749</v>
      </c>
      <c r="AE172" s="78" t="s">
        <v>856</v>
      </c>
      <c r="AF172" s="78" t="s">
        <v>645</v>
      </c>
      <c r="AG172" s="78">
        <v>2040</v>
      </c>
      <c r="AH172" s="78">
        <v>2021</v>
      </c>
      <c r="AI172" s="78"/>
      <c r="AJ172" s="78"/>
      <c r="AK172" s="78"/>
      <c r="AL172" s="106" t="s">
        <v>631</v>
      </c>
      <c r="AM172" s="78"/>
      <c r="AN172" s="78"/>
      <c r="AO172" s="78" t="s">
        <v>645</v>
      </c>
      <c r="AP172" s="110" t="s">
        <v>631</v>
      </c>
      <c r="AQ172" s="78"/>
      <c r="AR172" s="78"/>
      <c r="AS172" s="78"/>
      <c r="AT172" s="78"/>
      <c r="AU172" s="78"/>
      <c r="AV172" s="348" t="str">
        <f t="shared" si="27"/>
        <v/>
      </c>
      <c r="AW172" s="78"/>
      <c r="AX172" s="78"/>
      <c r="AY172" s="78">
        <v>1</v>
      </c>
      <c r="AZ172" s="352">
        <v>1</v>
      </c>
      <c r="BA172" s="78"/>
      <c r="BB172" s="78">
        <v>1</v>
      </c>
      <c r="BC172" s="78"/>
      <c r="BD172" s="78">
        <v>1</v>
      </c>
      <c r="BE172" s="78"/>
      <c r="BF172" s="78"/>
      <c r="BG172" s="78"/>
      <c r="BH172" s="78"/>
      <c r="BI172" s="78">
        <v>1</v>
      </c>
      <c r="BJ172" s="78"/>
      <c r="BK172" s="118">
        <v>1</v>
      </c>
      <c r="BL172" s="188">
        <v>1</v>
      </c>
      <c r="BN172" s="119">
        <f t="shared" si="28"/>
        <v>1</v>
      </c>
      <c r="BO172" s="78"/>
      <c r="BP172" s="78">
        <v>1</v>
      </c>
      <c r="BQ172" s="78">
        <v>1</v>
      </c>
      <c r="BR172" s="78"/>
      <c r="BS172" s="78"/>
      <c r="BT172" s="78">
        <v>1</v>
      </c>
      <c r="BU172" s="118">
        <v>1</v>
      </c>
      <c r="BV172" s="229">
        <f>MAX(N172,AG172)</f>
        <v>2040</v>
      </c>
      <c r="BW172">
        <f t="shared" si="29"/>
        <v>1</v>
      </c>
    </row>
    <row r="173" spans="1:75">
      <c r="A173" s="78">
        <v>153</v>
      </c>
      <c r="B173" s="371" t="s">
        <v>228</v>
      </c>
      <c r="C173" s="78" t="s">
        <v>705</v>
      </c>
      <c r="D173" s="78" t="s">
        <v>676</v>
      </c>
      <c r="E173" s="78" t="s">
        <v>677</v>
      </c>
      <c r="F173" s="78" t="s">
        <v>632</v>
      </c>
      <c r="G173" s="78"/>
      <c r="H173" s="78"/>
      <c r="I173" s="78" t="s">
        <v>632</v>
      </c>
      <c r="J173" s="78"/>
      <c r="K173" s="78"/>
      <c r="L173" s="78"/>
      <c r="M173" s="78"/>
      <c r="N173" s="78"/>
      <c r="O173" s="80"/>
      <c r="P173" s="78"/>
      <c r="Q173" s="78" t="s">
        <v>730</v>
      </c>
      <c r="R173" s="78" t="s">
        <v>857</v>
      </c>
      <c r="S173" s="78" t="s">
        <v>702</v>
      </c>
      <c r="T173" s="203" t="s">
        <v>635</v>
      </c>
      <c r="U173" s="78">
        <v>2040</v>
      </c>
      <c r="V173" s="78">
        <v>2020</v>
      </c>
      <c r="W173" s="78" t="s">
        <v>645</v>
      </c>
      <c r="X173" s="78">
        <v>2050</v>
      </c>
      <c r="Y173" s="78">
        <v>2020</v>
      </c>
      <c r="Z173" s="78" t="s">
        <v>631</v>
      </c>
      <c r="AA173" s="78"/>
      <c r="AB173" s="78" t="s">
        <v>631</v>
      </c>
      <c r="AC173" s="78" t="s">
        <v>745</v>
      </c>
      <c r="AD173" s="78"/>
      <c r="AE173" s="78"/>
      <c r="AF173" s="78" t="s">
        <v>745</v>
      </c>
      <c r="AG173" s="78"/>
      <c r="AH173" s="78"/>
      <c r="AI173" s="78"/>
      <c r="AJ173" s="78"/>
      <c r="AK173" s="78"/>
      <c r="AL173" s="106"/>
      <c r="AM173" s="78"/>
      <c r="AN173" s="78"/>
      <c r="AO173" s="78"/>
      <c r="AP173" s="110"/>
      <c r="AQ173" s="78"/>
      <c r="AR173" s="78"/>
      <c r="AS173" s="78">
        <v>1</v>
      </c>
      <c r="AT173" s="78">
        <v>1</v>
      </c>
      <c r="AU173" s="78">
        <v>1</v>
      </c>
      <c r="AV173" s="348">
        <f t="shared" si="27"/>
        <v>1</v>
      </c>
      <c r="AW173" s="78"/>
      <c r="AX173" s="78"/>
      <c r="AY173" s="78"/>
      <c r="AZ173" s="352"/>
      <c r="BA173" s="78"/>
      <c r="BB173" s="78"/>
      <c r="BC173" s="78"/>
      <c r="BD173" s="78"/>
      <c r="BE173" s="78"/>
      <c r="BF173" s="78"/>
      <c r="BG173" s="78"/>
      <c r="BH173" s="78"/>
      <c r="BI173" s="78">
        <v>1</v>
      </c>
      <c r="BJ173" s="78"/>
      <c r="BK173" s="118">
        <v>1</v>
      </c>
      <c r="BL173" s="188">
        <v>1</v>
      </c>
      <c r="BN173" s="119">
        <f t="shared" si="28"/>
        <v>1</v>
      </c>
      <c r="BO173" s="78"/>
      <c r="BP173" s="78"/>
      <c r="BQ173" s="78">
        <v>1</v>
      </c>
      <c r="BR173" s="78"/>
      <c r="BS173" s="78"/>
      <c r="BT173" s="78"/>
      <c r="BU173" s="118"/>
      <c r="BW173" t="str">
        <f t="shared" si="29"/>
        <v/>
      </c>
    </row>
    <row r="174" spans="1:75">
      <c r="A174" s="78">
        <v>316</v>
      </c>
      <c r="B174" s="371" t="s">
        <v>472</v>
      </c>
      <c r="C174" s="78" t="s">
        <v>679</v>
      </c>
      <c r="D174" s="78" t="s">
        <v>709</v>
      </c>
      <c r="E174" s="78" t="s">
        <v>640</v>
      </c>
      <c r="F174" s="78" t="s">
        <v>632</v>
      </c>
      <c r="G174" s="78"/>
      <c r="H174" s="78"/>
      <c r="I174" s="78" t="s">
        <v>631</v>
      </c>
      <c r="J174" s="78" t="s">
        <v>641</v>
      </c>
      <c r="K174" s="78" t="s">
        <v>642</v>
      </c>
      <c r="L174" s="78">
        <v>2035</v>
      </c>
      <c r="M174" s="78" t="s">
        <v>634</v>
      </c>
      <c r="N174" s="78"/>
      <c r="O174" s="80"/>
      <c r="P174" s="78">
        <v>2023</v>
      </c>
      <c r="Q174" s="78" t="s">
        <v>635</v>
      </c>
      <c r="R174" s="78" t="s">
        <v>663</v>
      </c>
      <c r="S174" s="78" t="s">
        <v>840</v>
      </c>
      <c r="T174" s="203" t="s">
        <v>635</v>
      </c>
      <c r="U174" s="78">
        <v>2035</v>
      </c>
      <c r="V174" s="78">
        <v>2020</v>
      </c>
      <c r="W174" s="78"/>
      <c r="X174" s="78"/>
      <c r="Y174" s="78"/>
      <c r="Z174" s="78" t="s">
        <v>631</v>
      </c>
      <c r="AA174" s="78"/>
      <c r="AB174" s="78" t="s">
        <v>631</v>
      </c>
      <c r="AC174" s="78" t="s">
        <v>632</v>
      </c>
      <c r="AD174" s="78"/>
      <c r="AE174" s="78"/>
      <c r="AF174" s="78" t="s">
        <v>632</v>
      </c>
      <c r="AG174" s="78"/>
      <c r="AH174" s="78"/>
      <c r="AI174" s="78"/>
      <c r="AJ174" s="78"/>
      <c r="AK174" s="78"/>
      <c r="AL174" s="106"/>
      <c r="AM174" s="78"/>
      <c r="AN174" s="78"/>
      <c r="AO174" s="78"/>
      <c r="AP174" s="110"/>
      <c r="AQ174" s="78"/>
      <c r="AR174" s="78"/>
      <c r="AS174" s="78">
        <v>1</v>
      </c>
      <c r="AT174" s="78">
        <v>1</v>
      </c>
      <c r="AU174" s="78">
        <v>1</v>
      </c>
      <c r="AV174" s="348">
        <f t="shared" si="27"/>
        <v>1</v>
      </c>
      <c r="AW174" s="78"/>
      <c r="AX174" s="78"/>
      <c r="AY174" s="78"/>
      <c r="AZ174" s="352"/>
      <c r="BA174" s="78"/>
      <c r="BB174" s="78"/>
      <c r="BC174" s="78">
        <v>1</v>
      </c>
      <c r="BD174" s="78">
        <v>1</v>
      </c>
      <c r="BE174" s="78"/>
      <c r="BF174" s="78"/>
      <c r="BG174" s="78"/>
      <c r="BH174" s="78"/>
      <c r="BI174" s="78">
        <v>1</v>
      </c>
      <c r="BJ174" s="78"/>
      <c r="BK174" s="118">
        <v>1</v>
      </c>
      <c r="BL174" s="188">
        <v>1</v>
      </c>
      <c r="BN174" s="119">
        <f t="shared" si="28"/>
        <v>1</v>
      </c>
      <c r="BO174" s="78"/>
      <c r="BP174" s="78"/>
      <c r="BQ174" s="78">
        <v>1</v>
      </c>
      <c r="BR174" s="78"/>
      <c r="BS174" s="78"/>
      <c r="BT174" s="78"/>
      <c r="BU174" s="118"/>
      <c r="BW174">
        <f t="shared" si="29"/>
        <v>1</v>
      </c>
    </row>
    <row r="175" spans="1:75">
      <c r="A175" s="78">
        <v>155</v>
      </c>
      <c r="B175" s="371" t="s">
        <v>199</v>
      </c>
      <c r="C175" s="78" t="s">
        <v>705</v>
      </c>
      <c r="D175" s="78" t="s">
        <v>629</v>
      </c>
      <c r="E175" s="78" t="s">
        <v>630</v>
      </c>
      <c r="F175" s="78" t="s">
        <v>632</v>
      </c>
      <c r="G175" s="78"/>
      <c r="H175" s="78"/>
      <c r="I175" s="78" t="s">
        <v>632</v>
      </c>
      <c r="J175" s="78"/>
      <c r="K175" s="78"/>
      <c r="L175" s="78"/>
      <c r="M175" s="78"/>
      <c r="N175" s="78"/>
      <c r="O175" s="80"/>
      <c r="P175" s="78"/>
      <c r="Q175" s="78" t="s">
        <v>632</v>
      </c>
      <c r="R175" s="78"/>
      <c r="S175" s="78"/>
      <c r="T175" s="78" t="s">
        <v>632</v>
      </c>
      <c r="U175" s="78"/>
      <c r="V175" s="78"/>
      <c r="W175" s="78"/>
      <c r="X175" s="78"/>
      <c r="Y175" s="78"/>
      <c r="Z175" s="78"/>
      <c r="AA175" s="78"/>
      <c r="AB175" s="78"/>
      <c r="AC175" s="78" t="s">
        <v>632</v>
      </c>
      <c r="AD175" s="78"/>
      <c r="AE175" s="78"/>
      <c r="AF175" s="78" t="s">
        <v>632</v>
      </c>
      <c r="AG175" s="78"/>
      <c r="AH175" s="78"/>
      <c r="AI175" s="78"/>
      <c r="AJ175" s="78"/>
      <c r="AK175" s="78"/>
      <c r="AL175" s="106"/>
      <c r="AM175" s="78"/>
      <c r="AN175" s="78"/>
      <c r="AO175" s="78"/>
      <c r="AP175" s="110"/>
      <c r="AQ175" s="78"/>
      <c r="AR175" s="78"/>
      <c r="AS175" s="78"/>
      <c r="AT175" s="78"/>
      <c r="AU175" s="78"/>
      <c r="AV175" s="348" t="str">
        <f t="shared" si="27"/>
        <v/>
      </c>
      <c r="AW175" s="78"/>
      <c r="AX175" s="78"/>
      <c r="AY175" s="78"/>
      <c r="AZ175" s="352"/>
      <c r="BA175" s="78"/>
      <c r="BB175" s="78"/>
      <c r="BC175" s="78"/>
      <c r="BD175" s="78"/>
      <c r="BE175" s="78"/>
      <c r="BF175" s="78"/>
      <c r="BG175" s="78"/>
      <c r="BH175" s="78"/>
      <c r="BI175" s="78"/>
      <c r="BJ175" s="78"/>
      <c r="BK175" s="118"/>
      <c r="BN175" s="119">
        <f t="shared" si="28"/>
        <v>0</v>
      </c>
      <c r="BO175" s="78"/>
      <c r="BP175" s="78"/>
      <c r="BQ175" s="78"/>
      <c r="BR175" s="78"/>
      <c r="BS175" s="78"/>
      <c r="BT175" s="78"/>
      <c r="BU175" s="118"/>
      <c r="BW175" t="str">
        <f t="shared" si="29"/>
        <v/>
      </c>
    </row>
    <row r="176" spans="1:75">
      <c r="A176" s="78">
        <v>130</v>
      </c>
      <c r="B176" s="371" t="s">
        <v>204</v>
      </c>
      <c r="C176" s="78" t="s">
        <v>679</v>
      </c>
      <c r="D176" s="78" t="s">
        <v>692</v>
      </c>
      <c r="E176" s="78" t="s">
        <v>640</v>
      </c>
      <c r="F176" s="78" t="s">
        <v>632</v>
      </c>
      <c r="G176" s="78"/>
      <c r="H176" s="78"/>
      <c r="I176" s="78" t="s">
        <v>631</v>
      </c>
      <c r="J176" s="78" t="s">
        <v>641</v>
      </c>
      <c r="K176" s="78" t="s">
        <v>655</v>
      </c>
      <c r="L176" s="78">
        <v>2030</v>
      </c>
      <c r="M176" s="78" t="s">
        <v>634</v>
      </c>
      <c r="N176" s="78"/>
      <c r="O176" s="79">
        <v>44986</v>
      </c>
      <c r="P176" s="78">
        <v>2023</v>
      </c>
      <c r="Q176" s="78" t="s">
        <v>632</v>
      </c>
      <c r="R176" s="78"/>
      <c r="S176" s="78"/>
      <c r="T176" s="78" t="s">
        <v>632</v>
      </c>
      <c r="U176" s="78"/>
      <c r="V176" s="78"/>
      <c r="W176" s="78"/>
      <c r="X176" s="78"/>
      <c r="Y176" s="78"/>
      <c r="Z176" s="78"/>
      <c r="AA176" s="78"/>
      <c r="AB176" s="78"/>
      <c r="AC176" s="78" t="s">
        <v>645</v>
      </c>
      <c r="AD176" s="78" t="s">
        <v>668</v>
      </c>
      <c r="AE176" s="78" t="s">
        <v>858</v>
      </c>
      <c r="AF176" s="78" t="s">
        <v>645</v>
      </c>
      <c r="AG176" s="78">
        <v>2045</v>
      </c>
      <c r="AH176" s="78">
        <v>2021</v>
      </c>
      <c r="AI176" s="78"/>
      <c r="AJ176" s="78"/>
      <c r="AK176" s="78"/>
      <c r="AL176" s="106" t="s">
        <v>631</v>
      </c>
      <c r="AM176" s="78"/>
      <c r="AN176" s="78"/>
      <c r="AO176" s="78"/>
      <c r="AP176" s="110"/>
      <c r="AQ176" s="78"/>
      <c r="AR176" s="78"/>
      <c r="AS176" s="78"/>
      <c r="AT176" s="78"/>
      <c r="AU176" s="78"/>
      <c r="AV176" s="348" t="str">
        <f t="shared" si="27"/>
        <v/>
      </c>
      <c r="AW176" s="78"/>
      <c r="AX176" s="78"/>
      <c r="AY176" s="78">
        <v>1</v>
      </c>
      <c r="AZ176" s="352">
        <v>1</v>
      </c>
      <c r="BA176" s="78"/>
      <c r="BB176" s="78">
        <v>1</v>
      </c>
      <c r="BC176" s="78"/>
      <c r="BD176" s="78">
        <v>1</v>
      </c>
      <c r="BE176" s="78"/>
      <c r="BF176" s="78"/>
      <c r="BG176" s="78"/>
      <c r="BH176" s="78"/>
      <c r="BI176" s="78">
        <v>1</v>
      </c>
      <c r="BJ176" s="78"/>
      <c r="BK176" s="118">
        <v>1</v>
      </c>
      <c r="BL176" s="188">
        <v>1</v>
      </c>
      <c r="BN176" s="119">
        <f t="shared" si="28"/>
        <v>1</v>
      </c>
      <c r="BO176" s="78"/>
      <c r="BP176" s="78">
        <v>1</v>
      </c>
      <c r="BQ176" s="78">
        <v>1</v>
      </c>
      <c r="BR176" s="78"/>
      <c r="BS176" s="78"/>
      <c r="BT176" s="78">
        <v>1</v>
      </c>
      <c r="BU176" s="118">
        <v>1</v>
      </c>
      <c r="BV176" s="229">
        <f>MAX(N176,AG176)</f>
        <v>2045</v>
      </c>
      <c r="BW176">
        <f t="shared" si="29"/>
        <v>1</v>
      </c>
    </row>
    <row r="177" spans="1:75">
      <c r="A177" s="78">
        <v>98</v>
      </c>
      <c r="B177" s="371" t="s">
        <v>152</v>
      </c>
      <c r="C177" s="78" t="s">
        <v>705</v>
      </c>
      <c r="D177" s="78" t="s">
        <v>735</v>
      </c>
      <c r="E177" s="78" t="s">
        <v>640</v>
      </c>
      <c r="F177" s="78" t="s">
        <v>632</v>
      </c>
      <c r="G177" s="78"/>
      <c r="H177" s="78"/>
      <c r="I177" s="78" t="s">
        <v>632</v>
      </c>
      <c r="J177" s="78"/>
      <c r="K177" s="78"/>
      <c r="L177" s="78"/>
      <c r="M177" s="78"/>
      <c r="N177" s="78"/>
      <c r="O177" s="80"/>
      <c r="P177" s="78"/>
      <c r="Q177" s="78" t="s">
        <v>645</v>
      </c>
      <c r="R177" s="78" t="s">
        <v>859</v>
      </c>
      <c r="S177" s="78" t="s">
        <v>682</v>
      </c>
      <c r="T177" s="203" t="s">
        <v>645</v>
      </c>
      <c r="U177" s="78">
        <v>2050</v>
      </c>
      <c r="V177" s="78">
        <v>2021</v>
      </c>
      <c r="W177" s="78"/>
      <c r="X177" s="78"/>
      <c r="Y177" s="78"/>
      <c r="Z177" s="78" t="s">
        <v>631</v>
      </c>
      <c r="AA177" s="78"/>
      <c r="AB177" s="78" t="s">
        <v>631</v>
      </c>
      <c r="AC177" s="78" t="s">
        <v>730</v>
      </c>
      <c r="AD177" s="78" t="s">
        <v>860</v>
      </c>
      <c r="AE177" s="78" t="s">
        <v>647</v>
      </c>
      <c r="AF177" s="78" t="s">
        <v>635</v>
      </c>
      <c r="AG177" s="78">
        <v>2035</v>
      </c>
      <c r="AH177" s="78">
        <v>2020</v>
      </c>
      <c r="AI177" s="78" t="s">
        <v>645</v>
      </c>
      <c r="AJ177" s="78">
        <v>2050</v>
      </c>
      <c r="AK177" s="78">
        <v>2020</v>
      </c>
      <c r="AL177" s="106" t="s">
        <v>631</v>
      </c>
      <c r="AM177" s="78"/>
      <c r="AN177" s="78"/>
      <c r="AO177" s="78" t="s">
        <v>632</v>
      </c>
      <c r="AP177" s="110" t="s">
        <v>632</v>
      </c>
      <c r="AQ177" s="78"/>
      <c r="AR177" s="78"/>
      <c r="AS177" s="78">
        <v>1</v>
      </c>
      <c r="AT177" s="78">
        <v>1</v>
      </c>
      <c r="AU177" s="78">
        <v>1</v>
      </c>
      <c r="AV177" s="348" t="str">
        <f t="shared" si="27"/>
        <v/>
      </c>
      <c r="AW177" s="78"/>
      <c r="AX177" s="78"/>
      <c r="AY177" s="78">
        <v>1</v>
      </c>
      <c r="AZ177" s="352">
        <v>1</v>
      </c>
      <c r="BA177" s="78"/>
      <c r="BB177" s="78"/>
      <c r="BC177" s="78"/>
      <c r="BD177" s="78"/>
      <c r="BE177" s="78"/>
      <c r="BF177" s="78"/>
      <c r="BG177" s="78"/>
      <c r="BH177" s="78"/>
      <c r="BI177" s="78">
        <v>1</v>
      </c>
      <c r="BJ177" s="78"/>
      <c r="BK177" s="118">
        <v>1</v>
      </c>
      <c r="BL177" s="188">
        <v>1</v>
      </c>
      <c r="BN177" s="119">
        <f t="shared" si="28"/>
        <v>1</v>
      </c>
      <c r="BO177" s="78"/>
      <c r="BP177" s="78"/>
      <c r="BQ177" s="78">
        <v>1</v>
      </c>
      <c r="BR177" s="78"/>
      <c r="BS177" s="78"/>
      <c r="BT177" s="78">
        <v>1</v>
      </c>
      <c r="BU177" s="118">
        <v>1</v>
      </c>
      <c r="BV177" s="229">
        <f>MAX(N177,AG177)</f>
        <v>2035</v>
      </c>
      <c r="BW177" t="str">
        <f t="shared" si="29"/>
        <v/>
      </c>
    </row>
    <row r="178" spans="1:75">
      <c r="A178" s="78">
        <v>303</v>
      </c>
      <c r="B178" s="371" t="s">
        <v>298</v>
      </c>
      <c r="C178" s="78" t="s">
        <v>705</v>
      </c>
      <c r="D178" s="78" t="s">
        <v>629</v>
      </c>
      <c r="E178" s="78" t="s">
        <v>630</v>
      </c>
      <c r="F178" s="78" t="s">
        <v>632</v>
      </c>
      <c r="G178" s="78"/>
      <c r="H178" s="78"/>
      <c r="I178" s="78" t="s">
        <v>632</v>
      </c>
      <c r="J178" s="78"/>
      <c r="K178" s="78"/>
      <c r="L178" s="78"/>
      <c r="M178" s="78"/>
      <c r="N178" s="78"/>
      <c r="O178" s="80"/>
      <c r="P178" s="78"/>
      <c r="Q178" s="78" t="s">
        <v>632</v>
      </c>
      <c r="R178" s="78"/>
      <c r="S178" s="78"/>
      <c r="T178" s="78" t="s">
        <v>632</v>
      </c>
      <c r="U178" s="78"/>
      <c r="V178" s="78"/>
      <c r="W178" s="78"/>
      <c r="X178" s="78"/>
      <c r="Y178" s="78"/>
      <c r="Z178" s="78"/>
      <c r="AA178" s="78"/>
      <c r="AB178" s="78"/>
      <c r="AC178" s="78" t="s">
        <v>632</v>
      </c>
      <c r="AD178" s="78"/>
      <c r="AE178" s="78"/>
      <c r="AF178" s="78" t="s">
        <v>632</v>
      </c>
      <c r="AG178" s="78"/>
      <c r="AH178" s="78"/>
      <c r="AI178" s="78"/>
      <c r="AJ178" s="78"/>
      <c r="AK178" s="78"/>
      <c r="AL178" s="106"/>
      <c r="AM178" s="78"/>
      <c r="AN178" s="78"/>
      <c r="AO178" s="78"/>
      <c r="AP178" s="110"/>
      <c r="AQ178" s="78"/>
      <c r="AR178" s="78"/>
      <c r="AS178" s="78"/>
      <c r="AT178" s="78"/>
      <c r="AU178" s="78"/>
      <c r="AV178" s="348" t="str">
        <f t="shared" si="27"/>
        <v/>
      </c>
      <c r="AW178" s="78"/>
      <c r="AX178" s="78"/>
      <c r="AY178" s="78"/>
      <c r="AZ178" s="352"/>
      <c r="BA178" s="78"/>
      <c r="BB178" s="78"/>
      <c r="BC178" s="78"/>
      <c r="BD178" s="78"/>
      <c r="BE178" s="78"/>
      <c r="BF178" s="78"/>
      <c r="BG178" s="78"/>
      <c r="BH178" s="78"/>
      <c r="BI178" s="78"/>
      <c r="BJ178" s="78"/>
      <c r="BK178" s="118"/>
      <c r="BN178" s="119">
        <f t="shared" si="28"/>
        <v>0</v>
      </c>
      <c r="BO178" s="78"/>
      <c r="BP178" s="78"/>
      <c r="BQ178" s="78"/>
      <c r="BR178" s="78"/>
      <c r="BS178" s="78"/>
      <c r="BT178" s="78"/>
      <c r="BU178" s="118"/>
      <c r="BW178" t="str">
        <f t="shared" si="29"/>
        <v/>
      </c>
    </row>
    <row r="179" spans="1:75">
      <c r="A179" s="78">
        <v>91</v>
      </c>
      <c r="B179" s="371" t="s">
        <v>144</v>
      </c>
      <c r="C179" s="78" t="s">
        <v>705</v>
      </c>
      <c r="D179" s="78" t="s">
        <v>861</v>
      </c>
      <c r="E179" s="78" t="s">
        <v>640</v>
      </c>
      <c r="F179" s="78" t="s">
        <v>632</v>
      </c>
      <c r="G179" s="78"/>
      <c r="H179" s="78"/>
      <c r="I179" s="78" t="s">
        <v>632</v>
      </c>
      <c r="J179" s="78"/>
      <c r="K179" s="78"/>
      <c r="L179" s="78"/>
      <c r="M179" s="78"/>
      <c r="N179" s="78"/>
      <c r="O179" s="80"/>
      <c r="P179" s="78"/>
      <c r="Q179" s="78" t="s">
        <v>635</v>
      </c>
      <c r="R179" s="78" t="s">
        <v>636</v>
      </c>
      <c r="S179" s="78" t="s">
        <v>637</v>
      </c>
      <c r="T179" s="203" t="s">
        <v>635</v>
      </c>
      <c r="U179" s="78">
        <v>2030</v>
      </c>
      <c r="V179" s="78">
        <v>2020</v>
      </c>
      <c r="W179" s="78"/>
      <c r="X179" s="78"/>
      <c r="Y179" s="78"/>
      <c r="Z179" s="78" t="s">
        <v>674</v>
      </c>
      <c r="AA179" s="78">
        <v>2024</v>
      </c>
      <c r="AB179" s="78" t="s">
        <v>632</v>
      </c>
      <c r="AC179" s="78" t="s">
        <v>645</v>
      </c>
      <c r="AD179" s="78" t="s">
        <v>862</v>
      </c>
      <c r="AE179" s="78" t="s">
        <v>863</v>
      </c>
      <c r="AF179" s="78" t="s">
        <v>645</v>
      </c>
      <c r="AG179" s="78">
        <v>2050</v>
      </c>
      <c r="AH179" s="78">
        <v>2020</v>
      </c>
      <c r="AI179" s="78"/>
      <c r="AJ179" s="78"/>
      <c r="AK179" s="78"/>
      <c r="AL179" s="106" t="s">
        <v>674</v>
      </c>
      <c r="AM179" s="78"/>
      <c r="AN179" s="78"/>
      <c r="AO179" s="78" t="s">
        <v>674</v>
      </c>
      <c r="AP179" s="110" t="s">
        <v>632</v>
      </c>
      <c r="AQ179" s="78"/>
      <c r="AR179" s="78">
        <v>1</v>
      </c>
      <c r="AS179" s="78"/>
      <c r="AT179" s="78">
        <v>1</v>
      </c>
      <c r="AU179" s="78">
        <v>1</v>
      </c>
      <c r="AV179" s="348" t="str">
        <f t="shared" si="27"/>
        <v/>
      </c>
      <c r="AW179" s="78"/>
      <c r="AX179" s="78"/>
      <c r="AY179" s="78">
        <v>1</v>
      </c>
      <c r="AZ179" s="352">
        <v>1</v>
      </c>
      <c r="BA179" s="78"/>
      <c r="BB179" s="78"/>
      <c r="BC179" s="78"/>
      <c r="BD179" s="78"/>
      <c r="BE179" s="78"/>
      <c r="BF179" s="78"/>
      <c r="BG179" s="78"/>
      <c r="BH179" s="78"/>
      <c r="BI179" s="78">
        <v>1</v>
      </c>
      <c r="BJ179" s="78">
        <v>1</v>
      </c>
      <c r="BK179" s="118">
        <v>1</v>
      </c>
      <c r="BN179" s="119">
        <f t="shared" si="28"/>
        <v>1</v>
      </c>
      <c r="BO179" s="78"/>
      <c r="BP179" s="78">
        <v>1</v>
      </c>
      <c r="BQ179" s="78">
        <v>1</v>
      </c>
      <c r="BR179" s="78"/>
      <c r="BS179" s="78"/>
      <c r="BT179" s="78">
        <v>1</v>
      </c>
      <c r="BU179" s="118">
        <v>1</v>
      </c>
      <c r="BV179" s="229">
        <f>MAX(N179,AG179)</f>
        <v>2050</v>
      </c>
      <c r="BW179" t="str">
        <f t="shared" si="29"/>
        <v/>
      </c>
    </row>
    <row r="180" spans="1:75">
      <c r="A180" s="78">
        <v>313</v>
      </c>
      <c r="B180" s="371" t="s">
        <v>864</v>
      </c>
      <c r="C180" s="78" t="s">
        <v>666</v>
      </c>
      <c r="D180" s="78" t="s">
        <v>735</v>
      </c>
      <c r="E180" s="78" t="s">
        <v>640</v>
      </c>
      <c r="F180" s="78" t="s">
        <v>632</v>
      </c>
      <c r="G180" s="78"/>
      <c r="H180" s="78"/>
      <c r="I180" s="78" t="s">
        <v>632</v>
      </c>
      <c r="J180" s="78"/>
      <c r="K180" s="78"/>
      <c r="L180" s="78"/>
      <c r="M180" s="78"/>
      <c r="N180" s="78"/>
      <c r="O180" s="80"/>
      <c r="P180" s="78"/>
      <c r="Q180" s="78" t="s">
        <v>635</v>
      </c>
      <c r="R180" s="78" t="s">
        <v>698</v>
      </c>
      <c r="S180" s="78" t="s">
        <v>682</v>
      </c>
      <c r="T180" s="203" t="s">
        <v>635</v>
      </c>
      <c r="U180" s="78">
        <v>2022</v>
      </c>
      <c r="V180" s="78">
        <v>2021</v>
      </c>
      <c r="W180" s="78"/>
      <c r="X180" s="78"/>
      <c r="Y180" s="78"/>
      <c r="Z180" s="78" t="s">
        <v>631</v>
      </c>
      <c r="AA180" s="78">
        <v>2024</v>
      </c>
      <c r="AB180" s="78" t="s">
        <v>631</v>
      </c>
      <c r="AC180" s="78" t="s">
        <v>635</v>
      </c>
      <c r="AD180" s="78" t="s">
        <v>698</v>
      </c>
      <c r="AE180" s="78" t="s">
        <v>789</v>
      </c>
      <c r="AF180" s="78" t="s">
        <v>635</v>
      </c>
      <c r="AG180" s="78">
        <v>2025</v>
      </c>
      <c r="AH180" s="78">
        <v>2021</v>
      </c>
      <c r="AI180" s="78"/>
      <c r="AJ180" s="78"/>
      <c r="AK180" s="78"/>
      <c r="AL180" s="106" t="s">
        <v>631</v>
      </c>
      <c r="AM180" s="78"/>
      <c r="AN180" s="78"/>
      <c r="AO180" s="78"/>
      <c r="AP180" s="110"/>
      <c r="AQ180" s="78">
        <v>1</v>
      </c>
      <c r="AR180" s="78"/>
      <c r="AS180" s="78"/>
      <c r="AT180" s="78">
        <v>1</v>
      </c>
      <c r="AU180" s="78">
        <v>1</v>
      </c>
      <c r="AV180" s="348" t="str">
        <f t="shared" si="27"/>
        <v/>
      </c>
      <c r="AW180" s="78"/>
      <c r="AX180" s="78">
        <v>1</v>
      </c>
      <c r="AY180" s="78"/>
      <c r="AZ180" s="352">
        <v>1</v>
      </c>
      <c r="BA180" s="78"/>
      <c r="BB180" s="78"/>
      <c r="BC180" s="78"/>
      <c r="BD180" s="78"/>
      <c r="BE180" s="78"/>
      <c r="BF180" s="78"/>
      <c r="BG180" s="78"/>
      <c r="BH180" s="78"/>
      <c r="BI180" s="78">
        <v>1</v>
      </c>
      <c r="BJ180" s="78">
        <v>1</v>
      </c>
      <c r="BK180" s="118">
        <v>1</v>
      </c>
      <c r="BL180" s="188">
        <v>1</v>
      </c>
      <c r="BN180" s="119">
        <f t="shared" si="28"/>
        <v>1</v>
      </c>
      <c r="BO180" s="78">
        <v>1</v>
      </c>
      <c r="BP180" s="78">
        <v>1</v>
      </c>
      <c r="BQ180" s="78">
        <v>1</v>
      </c>
      <c r="BR180" s="78"/>
      <c r="BS180" s="78"/>
      <c r="BT180" s="78"/>
      <c r="BU180" s="118"/>
      <c r="BV180" s="229">
        <f>MAX(N180,AG180)</f>
        <v>2025</v>
      </c>
      <c r="BW180" t="str">
        <f t="shared" si="29"/>
        <v/>
      </c>
    </row>
    <row r="181" spans="1:75">
      <c r="A181" s="78">
        <v>12</v>
      </c>
      <c r="B181" s="371" t="s">
        <v>62</v>
      </c>
      <c r="C181" s="78" t="s">
        <v>705</v>
      </c>
      <c r="D181" s="78" t="s">
        <v>629</v>
      </c>
      <c r="E181" s="78" t="s">
        <v>630</v>
      </c>
      <c r="F181" s="78" t="s">
        <v>632</v>
      </c>
      <c r="G181" s="78"/>
      <c r="H181" s="78"/>
      <c r="I181" s="78" t="s">
        <v>632</v>
      </c>
      <c r="J181" s="78"/>
      <c r="K181" s="78"/>
      <c r="L181" s="78"/>
      <c r="M181" s="78"/>
      <c r="N181" s="78"/>
      <c r="O181" s="80"/>
      <c r="P181" s="78"/>
      <c r="Q181" s="78" t="s">
        <v>632</v>
      </c>
      <c r="R181" s="78"/>
      <c r="S181" s="78"/>
      <c r="T181" s="78" t="s">
        <v>632</v>
      </c>
      <c r="U181" s="78"/>
      <c r="V181" s="78"/>
      <c r="W181" s="78"/>
      <c r="X181" s="78"/>
      <c r="Y181" s="78"/>
      <c r="Z181" s="78"/>
      <c r="AA181" s="78"/>
      <c r="AB181" s="78"/>
      <c r="AC181" s="78" t="s">
        <v>635</v>
      </c>
      <c r="AD181" s="78" t="s">
        <v>663</v>
      </c>
      <c r="AE181" s="78" t="s">
        <v>647</v>
      </c>
      <c r="AF181" s="78" t="s">
        <v>635</v>
      </c>
      <c r="AG181" s="78">
        <v>2050</v>
      </c>
      <c r="AH181" s="78">
        <v>2022</v>
      </c>
      <c r="AI181" s="78"/>
      <c r="AJ181" s="78"/>
      <c r="AK181" s="78"/>
      <c r="AL181" s="106" t="s">
        <v>631</v>
      </c>
      <c r="AM181" s="78">
        <v>2023</v>
      </c>
      <c r="AN181" s="78" t="s">
        <v>632</v>
      </c>
      <c r="AO181" s="78"/>
      <c r="AP181" s="110"/>
      <c r="AQ181" s="78"/>
      <c r="AR181" s="78"/>
      <c r="AS181" s="78"/>
      <c r="AT181" s="78"/>
      <c r="AU181" s="78"/>
      <c r="AV181" s="348" t="str">
        <f t="shared" si="27"/>
        <v/>
      </c>
      <c r="AW181" s="78"/>
      <c r="AX181" s="78"/>
      <c r="AY181" s="78">
        <v>1</v>
      </c>
      <c r="AZ181" s="352">
        <v>1</v>
      </c>
      <c r="BA181" s="78"/>
      <c r="BB181" s="78"/>
      <c r="BC181" s="78"/>
      <c r="BD181" s="78"/>
      <c r="BE181" s="78"/>
      <c r="BF181" s="78"/>
      <c r="BG181" s="78"/>
      <c r="BH181" s="78"/>
      <c r="BI181" s="78">
        <v>1</v>
      </c>
      <c r="BJ181" s="78"/>
      <c r="BK181" s="118">
        <v>1</v>
      </c>
      <c r="BL181" s="188">
        <v>1</v>
      </c>
      <c r="BN181" s="119">
        <f t="shared" si="28"/>
        <v>1</v>
      </c>
      <c r="BO181" s="78"/>
      <c r="BP181" s="78"/>
      <c r="BQ181" s="78">
        <v>1</v>
      </c>
      <c r="BR181" s="78"/>
      <c r="BS181" s="78"/>
      <c r="BT181" s="78"/>
      <c r="BU181" s="118"/>
      <c r="BV181" s="229">
        <f>MAX(N181,AG181)</f>
        <v>2050</v>
      </c>
      <c r="BW181" t="str">
        <f t="shared" si="29"/>
        <v/>
      </c>
    </row>
    <row r="182" spans="1:75">
      <c r="A182" s="78">
        <v>393</v>
      </c>
      <c r="B182" s="371" t="s">
        <v>411</v>
      </c>
      <c r="C182" s="78" t="s">
        <v>666</v>
      </c>
      <c r="D182" s="78" t="s">
        <v>706</v>
      </c>
      <c r="E182" s="78" t="s">
        <v>630</v>
      </c>
      <c r="F182" s="78" t="s">
        <v>632</v>
      </c>
      <c r="G182" s="78"/>
      <c r="H182" s="78"/>
      <c r="I182" s="78" t="s">
        <v>632</v>
      </c>
      <c r="J182" s="78"/>
      <c r="K182" s="78"/>
      <c r="L182" s="78"/>
      <c r="M182" s="78"/>
      <c r="N182" s="78"/>
      <c r="O182" s="80"/>
      <c r="P182" s="78"/>
      <c r="Q182" s="78" t="s">
        <v>632</v>
      </c>
      <c r="R182" s="78"/>
      <c r="S182" s="78"/>
      <c r="T182" s="78" t="s">
        <v>632</v>
      </c>
      <c r="U182" s="78"/>
      <c r="V182" s="78"/>
      <c r="W182" s="78"/>
      <c r="X182" s="78"/>
      <c r="Y182" s="78"/>
      <c r="Z182" s="78"/>
      <c r="AA182" s="78"/>
      <c r="AB182" s="78"/>
      <c r="AC182" s="78" t="s">
        <v>632</v>
      </c>
      <c r="AD182" s="78"/>
      <c r="AE182" s="78"/>
      <c r="AF182" s="78" t="s">
        <v>632</v>
      </c>
      <c r="AG182" s="78"/>
      <c r="AH182" s="78"/>
      <c r="AI182" s="78"/>
      <c r="AJ182" s="78"/>
      <c r="AK182" s="78"/>
      <c r="AL182" s="106"/>
      <c r="AM182" s="78"/>
      <c r="AN182" s="78"/>
      <c r="AO182" s="78"/>
      <c r="AP182" s="110"/>
      <c r="AQ182" s="78"/>
      <c r="AR182" s="78"/>
      <c r="AS182" s="78"/>
      <c r="AT182" s="78"/>
      <c r="AU182" s="78"/>
      <c r="AV182" s="348" t="str">
        <f t="shared" si="27"/>
        <v/>
      </c>
      <c r="AW182" s="78"/>
      <c r="AX182" s="78"/>
      <c r="AY182" s="78"/>
      <c r="AZ182" s="352"/>
      <c r="BA182" s="78"/>
      <c r="BB182" s="78"/>
      <c r="BC182" s="78"/>
      <c r="BD182" s="78"/>
      <c r="BE182" s="78"/>
      <c r="BF182" s="78"/>
      <c r="BG182" s="78"/>
      <c r="BH182" s="78"/>
      <c r="BI182" s="78"/>
      <c r="BJ182" s="78"/>
      <c r="BK182" s="118"/>
      <c r="BN182" s="119">
        <f t="shared" si="28"/>
        <v>0</v>
      </c>
      <c r="BO182" s="78"/>
      <c r="BP182" s="78"/>
      <c r="BQ182" s="78"/>
      <c r="BR182" s="78"/>
      <c r="BS182" s="78"/>
      <c r="BT182" s="78"/>
      <c r="BU182" s="118"/>
      <c r="BW182" t="str">
        <f t="shared" si="29"/>
        <v/>
      </c>
    </row>
    <row r="183" spans="1:75">
      <c r="A183" s="78">
        <v>58</v>
      </c>
      <c r="B183" s="371" t="s">
        <v>98</v>
      </c>
      <c r="C183" s="78" t="s">
        <v>666</v>
      </c>
      <c r="D183" s="78" t="s">
        <v>629</v>
      </c>
      <c r="E183" s="78" t="s">
        <v>630</v>
      </c>
      <c r="F183" s="78" t="s">
        <v>632</v>
      </c>
      <c r="G183" s="78"/>
      <c r="H183" s="78"/>
      <c r="I183" s="78" t="s">
        <v>632</v>
      </c>
      <c r="J183" s="78"/>
      <c r="K183" s="78"/>
      <c r="L183" s="78"/>
      <c r="M183" s="78"/>
      <c r="N183" s="78"/>
      <c r="O183" s="80"/>
      <c r="P183" s="78"/>
      <c r="Q183" s="78" t="s">
        <v>632</v>
      </c>
      <c r="R183" s="78"/>
      <c r="S183" s="78"/>
      <c r="T183" s="78" t="s">
        <v>632</v>
      </c>
      <c r="U183" s="78"/>
      <c r="V183" s="78"/>
      <c r="W183" s="78"/>
      <c r="X183" s="78"/>
      <c r="Y183" s="78"/>
      <c r="Z183" s="78"/>
      <c r="AA183" s="78"/>
      <c r="AB183" s="78"/>
      <c r="AC183" s="78" t="s">
        <v>632</v>
      </c>
      <c r="AD183" s="78"/>
      <c r="AE183" s="78"/>
      <c r="AF183" s="78" t="s">
        <v>632</v>
      </c>
      <c r="AG183" s="78"/>
      <c r="AH183" s="78"/>
      <c r="AI183" s="78"/>
      <c r="AJ183" s="78"/>
      <c r="AK183" s="78"/>
      <c r="AL183" s="106"/>
      <c r="AM183" s="78"/>
      <c r="AN183" s="78"/>
      <c r="AO183" s="78"/>
      <c r="AP183" s="110" t="s">
        <v>631</v>
      </c>
      <c r="AQ183" s="78"/>
      <c r="AR183" s="78"/>
      <c r="AS183" s="78"/>
      <c r="AT183" s="78"/>
      <c r="AU183" s="78"/>
      <c r="AV183" s="348" t="str">
        <f t="shared" si="27"/>
        <v/>
      </c>
      <c r="AW183" s="78"/>
      <c r="AX183" s="78"/>
      <c r="AY183" s="78"/>
      <c r="AZ183" s="352"/>
      <c r="BA183" s="78"/>
      <c r="BB183" s="78"/>
      <c r="BC183" s="78"/>
      <c r="BD183" s="78"/>
      <c r="BE183" s="78"/>
      <c r="BF183" s="78"/>
      <c r="BG183" s="78"/>
      <c r="BH183" s="78"/>
      <c r="BI183" s="78"/>
      <c r="BJ183" s="78"/>
      <c r="BK183" s="118"/>
      <c r="BN183" s="119">
        <f t="shared" si="28"/>
        <v>0</v>
      </c>
      <c r="BO183" s="78"/>
      <c r="BP183" s="78"/>
      <c r="BQ183" s="78"/>
      <c r="BR183" s="78"/>
      <c r="BS183" s="78"/>
      <c r="BT183" s="78"/>
      <c r="BU183" s="118"/>
      <c r="BW183" t="str">
        <f t="shared" si="29"/>
        <v/>
      </c>
    </row>
    <row r="184" spans="1:75">
      <c r="A184" s="78">
        <v>127</v>
      </c>
      <c r="B184" s="371" t="s">
        <v>183</v>
      </c>
      <c r="C184" s="78" t="s">
        <v>691</v>
      </c>
      <c r="D184" s="78" t="s">
        <v>629</v>
      </c>
      <c r="E184" s="78" t="s">
        <v>630</v>
      </c>
      <c r="F184" s="78" t="s">
        <v>632</v>
      </c>
      <c r="G184" s="78"/>
      <c r="H184" s="78"/>
      <c r="I184" s="78" t="s">
        <v>632</v>
      </c>
      <c r="J184" s="78"/>
      <c r="K184" s="78"/>
      <c r="L184" s="78"/>
      <c r="M184" s="78"/>
      <c r="N184" s="78"/>
      <c r="O184" s="80"/>
      <c r="P184" s="78"/>
      <c r="Q184" s="78" t="s">
        <v>635</v>
      </c>
      <c r="R184" s="78" t="s">
        <v>837</v>
      </c>
      <c r="S184" s="78" t="s">
        <v>637</v>
      </c>
      <c r="T184" s="203" t="s">
        <v>635</v>
      </c>
      <c r="U184" s="78">
        <v>2040</v>
      </c>
      <c r="V184" s="78">
        <v>2023</v>
      </c>
      <c r="W184" s="78"/>
      <c r="X184" s="78"/>
      <c r="Y184" s="78"/>
      <c r="Z184" s="78" t="s">
        <v>674</v>
      </c>
      <c r="AA184" s="78"/>
      <c r="AB184" s="78" t="s">
        <v>631</v>
      </c>
      <c r="AC184" s="78" t="s">
        <v>632</v>
      </c>
      <c r="AD184" s="78"/>
      <c r="AE184" s="78"/>
      <c r="AF184" s="78" t="s">
        <v>632</v>
      </c>
      <c r="AG184" s="78"/>
      <c r="AH184" s="78"/>
      <c r="AI184" s="78"/>
      <c r="AJ184" s="78"/>
      <c r="AK184" s="78"/>
      <c r="AL184" s="106"/>
      <c r="AM184" s="78"/>
      <c r="AN184" s="78"/>
      <c r="AO184" s="78"/>
      <c r="AP184" s="110" t="s">
        <v>631</v>
      </c>
      <c r="AQ184" s="78"/>
      <c r="AR184" s="78"/>
      <c r="AS184" s="78">
        <v>1</v>
      </c>
      <c r="AT184" s="78">
        <v>1</v>
      </c>
      <c r="AU184" s="78">
        <v>1</v>
      </c>
      <c r="AV184" s="348">
        <f t="shared" si="27"/>
        <v>1</v>
      </c>
      <c r="AW184" s="78"/>
      <c r="AX184" s="78"/>
      <c r="AY184" s="78"/>
      <c r="AZ184" s="352"/>
      <c r="BA184" s="78"/>
      <c r="BB184" s="78"/>
      <c r="BC184" s="78"/>
      <c r="BD184" s="78"/>
      <c r="BE184" s="78"/>
      <c r="BF184" s="78"/>
      <c r="BG184" s="78"/>
      <c r="BH184" s="78"/>
      <c r="BI184" s="78">
        <v>1</v>
      </c>
      <c r="BJ184" s="78"/>
      <c r="BK184" s="118">
        <v>1</v>
      </c>
      <c r="BN184" s="119">
        <f t="shared" si="28"/>
        <v>1</v>
      </c>
      <c r="BO184" s="78"/>
      <c r="BP184" s="78"/>
      <c r="BQ184" s="78">
        <v>1</v>
      </c>
      <c r="BR184" s="78"/>
      <c r="BS184" s="78"/>
      <c r="BT184" s="78"/>
      <c r="BU184" s="118"/>
      <c r="BW184" t="str">
        <f t="shared" si="29"/>
        <v/>
      </c>
    </row>
    <row r="185" spans="1:75">
      <c r="A185" s="78">
        <v>349</v>
      </c>
      <c r="B185" s="371" t="s">
        <v>865</v>
      </c>
      <c r="C185" s="78" t="s">
        <v>690</v>
      </c>
      <c r="D185" s="78" t="s">
        <v>797</v>
      </c>
      <c r="E185" s="78" t="s">
        <v>630</v>
      </c>
      <c r="F185" s="78" t="s">
        <v>632</v>
      </c>
      <c r="G185" s="78"/>
      <c r="H185" s="78"/>
      <c r="I185" s="78" t="s">
        <v>632</v>
      </c>
      <c r="J185" s="78"/>
      <c r="K185" s="78"/>
      <c r="L185" s="78"/>
      <c r="M185" s="78"/>
      <c r="N185" s="78"/>
      <c r="O185" s="80"/>
      <c r="P185" s="78"/>
      <c r="Q185" s="78" t="s">
        <v>632</v>
      </c>
      <c r="R185" s="78"/>
      <c r="S185" s="78"/>
      <c r="T185" s="78" t="s">
        <v>632</v>
      </c>
      <c r="U185" s="78"/>
      <c r="V185" s="78"/>
      <c r="W185" s="78"/>
      <c r="X185" s="78"/>
      <c r="Y185" s="78"/>
      <c r="Z185" s="78"/>
      <c r="AA185" s="78"/>
      <c r="AB185" s="78"/>
      <c r="AC185" s="78" t="s">
        <v>632</v>
      </c>
      <c r="AD185" s="78"/>
      <c r="AE185" s="78"/>
      <c r="AF185" s="78" t="s">
        <v>632</v>
      </c>
      <c r="AG185" s="78"/>
      <c r="AH185" s="78"/>
      <c r="AI185" s="78"/>
      <c r="AJ185" s="78"/>
      <c r="AK185" s="78"/>
      <c r="AL185" s="106"/>
      <c r="AM185" s="78"/>
      <c r="AN185" s="78"/>
      <c r="AO185" s="78"/>
      <c r="AP185" s="110"/>
      <c r="AQ185" s="78"/>
      <c r="AR185" s="78"/>
      <c r="AS185" s="78"/>
      <c r="AT185" s="78"/>
      <c r="AU185" s="78"/>
      <c r="AV185" s="348" t="str">
        <f t="shared" si="27"/>
        <v/>
      </c>
      <c r="AW185" s="78"/>
      <c r="AX185" s="78"/>
      <c r="AY185" s="78"/>
      <c r="AZ185" s="352"/>
      <c r="BA185" s="78"/>
      <c r="BB185" s="78"/>
      <c r="BC185" s="78"/>
      <c r="BD185" s="78"/>
      <c r="BE185" s="78"/>
      <c r="BF185" s="78"/>
      <c r="BG185" s="78"/>
      <c r="BH185" s="78"/>
      <c r="BI185" s="78"/>
      <c r="BJ185" s="78"/>
      <c r="BK185" s="118"/>
      <c r="BN185" s="119">
        <f t="shared" si="28"/>
        <v>0</v>
      </c>
      <c r="BO185" s="78"/>
      <c r="BP185" s="78"/>
      <c r="BQ185" s="78"/>
      <c r="BR185" s="78"/>
      <c r="BS185" s="78"/>
      <c r="BT185" s="78"/>
      <c r="BU185" s="118"/>
      <c r="BW185" t="str">
        <f t="shared" si="29"/>
        <v/>
      </c>
    </row>
    <row r="186" spans="1:75">
      <c r="A186" s="78">
        <v>36</v>
      </c>
      <c r="B186" s="371" t="s">
        <v>84</v>
      </c>
      <c r="C186" s="78" t="s">
        <v>669</v>
      </c>
      <c r="D186" s="78" t="s">
        <v>629</v>
      </c>
      <c r="E186" s="78" t="s">
        <v>630</v>
      </c>
      <c r="F186" s="78" t="s">
        <v>632</v>
      </c>
      <c r="G186" s="78"/>
      <c r="H186" s="78"/>
      <c r="I186" s="78" t="s">
        <v>631</v>
      </c>
      <c r="J186" s="78" t="s">
        <v>641</v>
      </c>
      <c r="K186" s="78" t="s">
        <v>776</v>
      </c>
      <c r="L186" s="78">
        <v>2035</v>
      </c>
      <c r="M186" s="78" t="s">
        <v>643</v>
      </c>
      <c r="N186" s="78"/>
      <c r="O186" s="79">
        <v>44256</v>
      </c>
      <c r="P186" s="78">
        <v>2021</v>
      </c>
      <c r="Q186" s="78" t="s">
        <v>645</v>
      </c>
      <c r="R186" s="78" t="s">
        <v>866</v>
      </c>
      <c r="S186" s="78" t="s">
        <v>704</v>
      </c>
      <c r="T186" s="203" t="s">
        <v>645</v>
      </c>
      <c r="U186" s="78">
        <v>2050</v>
      </c>
      <c r="V186" s="78">
        <v>2020</v>
      </c>
      <c r="W186" s="78"/>
      <c r="X186" s="78"/>
      <c r="Y186" s="78"/>
      <c r="Z186" s="78" t="s">
        <v>631</v>
      </c>
      <c r="AA186" s="78"/>
      <c r="AB186" s="78" t="s">
        <v>631</v>
      </c>
      <c r="AC186" s="78" t="s">
        <v>632</v>
      </c>
      <c r="AD186" s="78"/>
      <c r="AE186" s="78"/>
      <c r="AF186" s="78" t="s">
        <v>632</v>
      </c>
      <c r="AG186" s="78"/>
      <c r="AH186" s="78"/>
      <c r="AI186" s="78"/>
      <c r="AJ186" s="78"/>
      <c r="AK186" s="78"/>
      <c r="AL186" s="106"/>
      <c r="AM186" s="78"/>
      <c r="AN186" s="78"/>
      <c r="AO186" s="78" t="s">
        <v>631</v>
      </c>
      <c r="AP186" s="110" t="s">
        <v>632</v>
      </c>
      <c r="AQ186" s="78"/>
      <c r="AR186" s="78"/>
      <c r="AS186" s="78">
        <v>1</v>
      </c>
      <c r="AT186" s="78">
        <v>1</v>
      </c>
      <c r="AU186" s="78">
        <v>1</v>
      </c>
      <c r="AV186" s="348">
        <f t="shared" si="27"/>
        <v>1</v>
      </c>
      <c r="AW186" s="78"/>
      <c r="AX186" s="78"/>
      <c r="AY186" s="78"/>
      <c r="AZ186" s="352"/>
      <c r="BA186" s="78"/>
      <c r="BB186" s="78"/>
      <c r="BC186" s="78">
        <v>1</v>
      </c>
      <c r="BD186" s="78">
        <v>1</v>
      </c>
      <c r="BE186" s="78"/>
      <c r="BF186" s="78"/>
      <c r="BG186" s="78"/>
      <c r="BH186" s="78"/>
      <c r="BI186" s="78">
        <v>1</v>
      </c>
      <c r="BJ186" s="78"/>
      <c r="BK186" s="118">
        <v>1</v>
      </c>
      <c r="BL186" s="188">
        <v>1</v>
      </c>
      <c r="BN186" s="119">
        <f t="shared" si="28"/>
        <v>1</v>
      </c>
      <c r="BO186" s="78"/>
      <c r="BP186" s="78"/>
      <c r="BQ186" s="78">
        <v>1</v>
      </c>
      <c r="BR186" s="78"/>
      <c r="BS186" s="78"/>
      <c r="BT186" s="78"/>
      <c r="BU186" s="118"/>
      <c r="BW186">
        <f t="shared" si="29"/>
        <v>1</v>
      </c>
    </row>
    <row r="187" spans="1:75">
      <c r="A187" s="78">
        <v>88</v>
      </c>
      <c r="B187" s="371" t="s">
        <v>128</v>
      </c>
      <c r="C187" s="78" t="s">
        <v>666</v>
      </c>
      <c r="D187" s="78" t="s">
        <v>629</v>
      </c>
      <c r="E187" s="78" t="s">
        <v>630</v>
      </c>
      <c r="F187" s="78" t="s">
        <v>632</v>
      </c>
      <c r="G187" s="78"/>
      <c r="H187" s="78"/>
      <c r="I187" s="78" t="s">
        <v>632</v>
      </c>
      <c r="J187" s="78"/>
      <c r="K187" s="78"/>
      <c r="L187" s="78"/>
      <c r="M187" s="78"/>
      <c r="N187" s="78"/>
      <c r="O187" s="80"/>
      <c r="P187" s="78"/>
      <c r="Q187" s="78" t="s">
        <v>632</v>
      </c>
      <c r="R187" s="78"/>
      <c r="S187" s="78"/>
      <c r="T187" s="78" t="s">
        <v>632</v>
      </c>
      <c r="U187" s="78"/>
      <c r="V187" s="78"/>
      <c r="W187" s="78"/>
      <c r="X187" s="78"/>
      <c r="Y187" s="78"/>
      <c r="Z187" s="78"/>
      <c r="AA187" s="78"/>
      <c r="AB187" s="78"/>
      <c r="AC187" s="78" t="s">
        <v>632</v>
      </c>
      <c r="AD187" s="78"/>
      <c r="AE187" s="78"/>
      <c r="AF187" s="78" t="s">
        <v>632</v>
      </c>
      <c r="AG187" s="78"/>
      <c r="AH187" s="78"/>
      <c r="AI187" s="78"/>
      <c r="AJ187" s="78"/>
      <c r="AK187" s="78"/>
      <c r="AL187" s="106"/>
      <c r="AM187" s="78"/>
      <c r="AN187" s="78"/>
      <c r="AO187" s="78" t="s">
        <v>632</v>
      </c>
      <c r="AP187" s="110" t="s">
        <v>631</v>
      </c>
      <c r="AQ187" s="78"/>
      <c r="AR187" s="78"/>
      <c r="AS187" s="78"/>
      <c r="AT187" s="78"/>
      <c r="AU187" s="78"/>
      <c r="AV187" s="348" t="str">
        <f t="shared" si="27"/>
        <v/>
      </c>
      <c r="AW187" s="78"/>
      <c r="AX187" s="78"/>
      <c r="AY187" s="78"/>
      <c r="AZ187" s="352"/>
      <c r="BA187" s="78"/>
      <c r="BB187" s="78"/>
      <c r="BC187" s="78"/>
      <c r="BD187" s="78"/>
      <c r="BE187" s="78"/>
      <c r="BF187" s="78"/>
      <c r="BG187" s="78"/>
      <c r="BH187" s="78"/>
      <c r="BI187" s="78"/>
      <c r="BJ187" s="78"/>
      <c r="BK187" s="118"/>
      <c r="BN187" s="119">
        <f t="shared" si="28"/>
        <v>0</v>
      </c>
      <c r="BO187" s="78"/>
      <c r="BP187" s="78"/>
      <c r="BQ187" s="78"/>
      <c r="BR187" s="78"/>
      <c r="BS187" s="78"/>
      <c r="BT187" s="78"/>
      <c r="BU187" s="118"/>
      <c r="BW187" t="str">
        <f t="shared" si="29"/>
        <v/>
      </c>
    </row>
    <row r="188" spans="1:75">
      <c r="A188" s="78">
        <v>102</v>
      </c>
      <c r="B188" s="371" t="s">
        <v>135</v>
      </c>
      <c r="C188" s="78" t="s">
        <v>705</v>
      </c>
      <c r="D188" s="78" t="s">
        <v>867</v>
      </c>
      <c r="E188" s="78" t="s">
        <v>677</v>
      </c>
      <c r="F188" s="78" t="s">
        <v>632</v>
      </c>
      <c r="G188" s="78"/>
      <c r="H188" s="78"/>
      <c r="I188" s="78" t="s">
        <v>632</v>
      </c>
      <c r="J188" s="78"/>
      <c r="K188" s="78"/>
      <c r="L188" s="78"/>
      <c r="M188" s="78"/>
      <c r="N188" s="78"/>
      <c r="O188" s="80"/>
      <c r="P188" s="78"/>
      <c r="Q188" s="78" t="s">
        <v>632</v>
      </c>
      <c r="R188" s="78"/>
      <c r="S188" s="78"/>
      <c r="T188" s="78" t="s">
        <v>632</v>
      </c>
      <c r="U188" s="78"/>
      <c r="V188" s="78"/>
      <c r="W188" s="78"/>
      <c r="X188" s="78"/>
      <c r="Y188" s="78"/>
      <c r="Z188" s="78"/>
      <c r="AA188" s="78"/>
      <c r="AB188" s="78"/>
      <c r="AC188" s="78" t="s">
        <v>632</v>
      </c>
      <c r="AD188" s="78"/>
      <c r="AE188" s="78"/>
      <c r="AF188" s="78" t="s">
        <v>632</v>
      </c>
      <c r="AG188" s="78"/>
      <c r="AH188" s="78"/>
      <c r="AI188" s="78"/>
      <c r="AJ188" s="78"/>
      <c r="AK188" s="78"/>
      <c r="AL188" s="106"/>
      <c r="AM188" s="78"/>
      <c r="AN188" s="78"/>
      <c r="AO188" s="78"/>
      <c r="AP188" s="110" t="s">
        <v>631</v>
      </c>
      <c r="AQ188" s="78"/>
      <c r="AR188" s="78"/>
      <c r="AS188" s="78"/>
      <c r="AT188" s="78"/>
      <c r="AU188" s="78"/>
      <c r="AV188" s="348" t="str">
        <f t="shared" si="27"/>
        <v/>
      </c>
      <c r="AW188" s="78"/>
      <c r="AX188" s="78"/>
      <c r="AY188" s="78"/>
      <c r="AZ188" s="352"/>
      <c r="BA188" s="78"/>
      <c r="BB188" s="78"/>
      <c r="BC188" s="78"/>
      <c r="BD188" s="78"/>
      <c r="BE188" s="78"/>
      <c r="BF188" s="78"/>
      <c r="BG188" s="78"/>
      <c r="BH188" s="78"/>
      <c r="BI188" s="78"/>
      <c r="BJ188" s="78"/>
      <c r="BK188" s="118"/>
      <c r="BN188" s="119">
        <f t="shared" si="28"/>
        <v>0</v>
      </c>
      <c r="BO188" s="78"/>
      <c r="BP188" s="78"/>
      <c r="BQ188" s="78"/>
      <c r="BR188" s="78"/>
      <c r="BS188" s="78"/>
      <c r="BT188" s="78"/>
      <c r="BU188" s="118"/>
      <c r="BW188" t="str">
        <f t="shared" si="29"/>
        <v/>
      </c>
    </row>
    <row r="189" spans="1:75">
      <c r="A189" s="78">
        <v>362</v>
      </c>
      <c r="B189" s="371" t="s">
        <v>366</v>
      </c>
      <c r="C189" s="78" t="s">
        <v>665</v>
      </c>
      <c r="D189" s="78" t="s">
        <v>629</v>
      </c>
      <c r="E189" s="78" t="s">
        <v>630</v>
      </c>
      <c r="F189" s="78" t="s">
        <v>632</v>
      </c>
      <c r="G189" s="78"/>
      <c r="H189" s="78"/>
      <c r="I189" s="78" t="s">
        <v>632</v>
      </c>
      <c r="J189" s="78"/>
      <c r="K189" s="78"/>
      <c r="L189" s="78"/>
      <c r="M189" s="78"/>
      <c r="N189" s="78"/>
      <c r="O189" s="80"/>
      <c r="P189" s="78"/>
      <c r="Q189" s="78" t="s">
        <v>635</v>
      </c>
      <c r="R189" s="78" t="s">
        <v>868</v>
      </c>
      <c r="S189" s="78" t="s">
        <v>637</v>
      </c>
      <c r="T189" s="203" t="s">
        <v>635</v>
      </c>
      <c r="U189" s="78">
        <v>2060</v>
      </c>
      <c r="V189" s="78">
        <v>2024</v>
      </c>
      <c r="W189" s="78"/>
      <c r="X189" s="78"/>
      <c r="Y189" s="78"/>
      <c r="Z189" s="78" t="s">
        <v>674</v>
      </c>
      <c r="AA189" s="78"/>
      <c r="AB189" s="78" t="s">
        <v>631</v>
      </c>
      <c r="AC189" s="78" t="s">
        <v>632</v>
      </c>
      <c r="AD189" s="78"/>
      <c r="AE189" s="78"/>
      <c r="AF189" s="78" t="s">
        <v>632</v>
      </c>
      <c r="AG189" s="78"/>
      <c r="AH189" s="78"/>
      <c r="AI189" s="78"/>
      <c r="AJ189" s="78"/>
      <c r="AK189" s="78"/>
      <c r="AL189" s="106"/>
      <c r="AM189" s="78"/>
      <c r="AN189" s="78"/>
      <c r="AO189" s="78"/>
      <c r="AP189" s="110" t="s">
        <v>631</v>
      </c>
      <c r="AQ189" s="78"/>
      <c r="AR189" s="78"/>
      <c r="AS189" s="78"/>
      <c r="AT189" s="78">
        <v>1</v>
      </c>
      <c r="AU189" s="78">
        <v>1</v>
      </c>
      <c r="AV189" s="348">
        <f t="shared" si="27"/>
        <v>1</v>
      </c>
      <c r="AW189" s="78"/>
      <c r="AX189" s="78"/>
      <c r="AY189" s="78"/>
      <c r="AZ189" s="352"/>
      <c r="BA189" s="78"/>
      <c r="BB189" s="78"/>
      <c r="BC189" s="78"/>
      <c r="BD189" s="78"/>
      <c r="BE189" s="78"/>
      <c r="BF189" s="78"/>
      <c r="BG189" s="78"/>
      <c r="BH189" s="78"/>
      <c r="BI189" s="78">
        <v>1</v>
      </c>
      <c r="BJ189" s="78"/>
      <c r="BK189" s="118"/>
      <c r="BN189" s="119">
        <f t="shared" si="28"/>
        <v>1</v>
      </c>
      <c r="BO189" s="78"/>
      <c r="BP189" s="78"/>
      <c r="BQ189" s="78"/>
      <c r="BR189" s="78"/>
      <c r="BS189" s="78"/>
      <c r="BT189" s="78"/>
      <c r="BU189" s="118"/>
      <c r="BW189" t="str">
        <f t="shared" si="29"/>
        <v/>
      </c>
    </row>
    <row r="190" spans="1:75">
      <c r="A190" s="78">
        <v>191</v>
      </c>
      <c r="B190" s="371" t="s">
        <v>869</v>
      </c>
      <c r="C190" s="78" t="s">
        <v>638</v>
      </c>
      <c r="D190" s="78" t="s">
        <v>629</v>
      </c>
      <c r="E190" s="78" t="s">
        <v>630</v>
      </c>
      <c r="F190" s="78" t="s">
        <v>632</v>
      </c>
      <c r="G190" s="78"/>
      <c r="H190" s="78"/>
      <c r="I190" s="78" t="s">
        <v>632</v>
      </c>
      <c r="J190" s="78"/>
      <c r="K190" s="78"/>
      <c r="L190" s="78"/>
      <c r="M190" s="78"/>
      <c r="N190" s="78"/>
      <c r="O190" s="80"/>
      <c r="P190" s="78"/>
      <c r="Q190" s="78" t="s">
        <v>635</v>
      </c>
      <c r="R190" s="78" t="s">
        <v>870</v>
      </c>
      <c r="S190" s="78" t="s">
        <v>651</v>
      </c>
      <c r="T190" s="203" t="s">
        <v>635</v>
      </c>
      <c r="U190" s="78">
        <v>2030</v>
      </c>
      <c r="V190" s="78">
        <v>2020</v>
      </c>
      <c r="W190" s="78"/>
      <c r="X190" s="78"/>
      <c r="Y190" s="78"/>
      <c r="Z190" s="78" t="s">
        <v>674</v>
      </c>
      <c r="AA190" s="78">
        <v>2022</v>
      </c>
      <c r="AB190" s="78" t="s">
        <v>631</v>
      </c>
      <c r="AC190" s="78" t="s">
        <v>645</v>
      </c>
      <c r="AD190" s="78" t="s">
        <v>668</v>
      </c>
      <c r="AE190" s="78" t="s">
        <v>647</v>
      </c>
      <c r="AF190" s="78" t="s">
        <v>645</v>
      </c>
      <c r="AG190" s="78">
        <v>2050</v>
      </c>
      <c r="AH190" s="78">
        <v>2020</v>
      </c>
      <c r="AI190" s="78"/>
      <c r="AJ190" s="78"/>
      <c r="AK190" s="78"/>
      <c r="AL190" s="106" t="s">
        <v>631</v>
      </c>
      <c r="AM190" s="78"/>
      <c r="AN190" s="78"/>
      <c r="AO190" s="78"/>
      <c r="AP190" s="110"/>
      <c r="AQ190" s="78"/>
      <c r="AR190" s="78">
        <v>1</v>
      </c>
      <c r="AS190" s="78"/>
      <c r="AT190" s="78">
        <v>1</v>
      </c>
      <c r="AU190" s="78">
        <v>1</v>
      </c>
      <c r="AV190" s="348" t="str">
        <f t="shared" si="27"/>
        <v/>
      </c>
      <c r="AW190" s="78"/>
      <c r="AX190" s="78"/>
      <c r="AY190" s="78">
        <v>1</v>
      </c>
      <c r="AZ190" s="352">
        <v>1</v>
      </c>
      <c r="BA190" s="78"/>
      <c r="BB190" s="78"/>
      <c r="BC190" s="78"/>
      <c r="BD190" s="78"/>
      <c r="BE190" s="78"/>
      <c r="BF190" s="78"/>
      <c r="BG190" s="78"/>
      <c r="BH190" s="78"/>
      <c r="BI190" s="78">
        <v>1</v>
      </c>
      <c r="BJ190" s="78">
        <v>1</v>
      </c>
      <c r="BK190" s="118">
        <v>1</v>
      </c>
      <c r="BL190" s="188">
        <v>1</v>
      </c>
      <c r="BN190" s="119">
        <f t="shared" si="28"/>
        <v>1</v>
      </c>
      <c r="BO190" s="78"/>
      <c r="BP190" s="78">
        <v>1</v>
      </c>
      <c r="BQ190" s="78">
        <v>1</v>
      </c>
      <c r="BR190" s="78"/>
      <c r="BS190" s="78"/>
      <c r="BT190" s="78">
        <v>1</v>
      </c>
      <c r="BU190" s="118">
        <v>1</v>
      </c>
      <c r="BV190" s="229">
        <f>MAX(N190,AG190)</f>
        <v>2050</v>
      </c>
      <c r="BW190" t="str">
        <f t="shared" si="29"/>
        <v/>
      </c>
    </row>
    <row r="191" spans="1:75">
      <c r="A191" s="78">
        <v>39</v>
      </c>
      <c r="B191" s="371" t="s">
        <v>83</v>
      </c>
      <c r="C191" s="78" t="s">
        <v>669</v>
      </c>
      <c r="D191" s="78" t="s">
        <v>629</v>
      </c>
      <c r="E191" s="78" t="s">
        <v>630</v>
      </c>
      <c r="F191" s="78" t="s">
        <v>631</v>
      </c>
      <c r="G191" s="78">
        <v>2016</v>
      </c>
      <c r="H191" s="78">
        <v>2035</v>
      </c>
      <c r="I191" s="78" t="s">
        <v>631</v>
      </c>
      <c r="J191" s="78" t="s">
        <v>641</v>
      </c>
      <c r="K191" s="78" t="s">
        <v>776</v>
      </c>
      <c r="L191" s="78">
        <v>2035</v>
      </c>
      <c r="M191" s="78" t="s">
        <v>643</v>
      </c>
      <c r="N191" s="78"/>
      <c r="O191" s="79">
        <v>44317</v>
      </c>
      <c r="P191" s="78">
        <v>2021</v>
      </c>
      <c r="Q191" s="78" t="s">
        <v>635</v>
      </c>
      <c r="R191" s="78" t="s">
        <v>799</v>
      </c>
      <c r="S191" s="78" t="s">
        <v>637</v>
      </c>
      <c r="T191" s="203" t="s">
        <v>635</v>
      </c>
      <c r="U191" s="78">
        <v>2040</v>
      </c>
      <c r="V191" s="78">
        <v>2021</v>
      </c>
      <c r="W191" s="78"/>
      <c r="X191" s="78"/>
      <c r="Y191" s="78"/>
      <c r="Z191" s="78" t="s">
        <v>674</v>
      </c>
      <c r="AA191" s="78"/>
      <c r="AB191" s="78" t="s">
        <v>631</v>
      </c>
      <c r="AC191" s="78" t="s">
        <v>632</v>
      </c>
      <c r="AD191" s="78"/>
      <c r="AE191" s="78"/>
      <c r="AF191" s="78" t="s">
        <v>632</v>
      </c>
      <c r="AG191" s="78"/>
      <c r="AH191" s="78"/>
      <c r="AI191" s="78"/>
      <c r="AJ191" s="78"/>
      <c r="AK191" s="78"/>
      <c r="AL191" s="106"/>
      <c r="AM191" s="78"/>
      <c r="AN191" s="78"/>
      <c r="AO191" s="78" t="s">
        <v>635</v>
      </c>
      <c r="AP191" s="110" t="s">
        <v>632</v>
      </c>
      <c r="AQ191" s="78"/>
      <c r="AR191" s="78"/>
      <c r="AS191" s="78">
        <v>1</v>
      </c>
      <c r="AT191" s="78">
        <v>1</v>
      </c>
      <c r="AU191" s="78">
        <v>1</v>
      </c>
      <c r="AV191" s="348">
        <f t="shared" si="27"/>
        <v>1</v>
      </c>
      <c r="AW191" s="78"/>
      <c r="AX191" s="78"/>
      <c r="AY191" s="78"/>
      <c r="AZ191" s="352"/>
      <c r="BA191" s="78"/>
      <c r="BB191" s="78"/>
      <c r="BC191" s="78">
        <v>1</v>
      </c>
      <c r="BD191" s="78">
        <v>1</v>
      </c>
      <c r="BE191" s="78"/>
      <c r="BF191" s="78"/>
      <c r="BG191" s="78">
        <v>1</v>
      </c>
      <c r="BH191" s="78">
        <v>1</v>
      </c>
      <c r="BI191" s="78">
        <v>1</v>
      </c>
      <c r="BJ191" s="78"/>
      <c r="BK191" s="118">
        <v>1</v>
      </c>
      <c r="BN191" s="119">
        <f t="shared" si="28"/>
        <v>1</v>
      </c>
      <c r="BO191" s="78"/>
      <c r="BP191" s="78"/>
      <c r="BQ191" s="78">
        <v>1</v>
      </c>
      <c r="BR191" s="78"/>
      <c r="BS191" s="78"/>
      <c r="BT191" s="78"/>
      <c r="BU191" s="118"/>
      <c r="BW191">
        <f t="shared" si="29"/>
        <v>1</v>
      </c>
    </row>
    <row r="192" spans="1:75">
      <c r="A192" s="78">
        <v>347</v>
      </c>
      <c r="B192" s="371" t="s">
        <v>388</v>
      </c>
      <c r="C192" s="78" t="s">
        <v>675</v>
      </c>
      <c r="D192" s="78" t="s">
        <v>706</v>
      </c>
      <c r="E192" s="78" t="s">
        <v>630</v>
      </c>
      <c r="F192" s="78" t="s">
        <v>632</v>
      </c>
      <c r="G192" s="78"/>
      <c r="H192" s="78"/>
      <c r="I192" s="78" t="s">
        <v>632</v>
      </c>
      <c r="J192" s="78"/>
      <c r="K192" s="78"/>
      <c r="L192" s="78"/>
      <c r="M192" s="78"/>
      <c r="N192" s="78"/>
      <c r="O192" s="80"/>
      <c r="P192" s="78"/>
      <c r="Q192" s="78" t="s">
        <v>632</v>
      </c>
      <c r="R192" s="78"/>
      <c r="S192" s="78"/>
      <c r="T192" s="78" t="s">
        <v>632</v>
      </c>
      <c r="U192" s="78"/>
      <c r="V192" s="78"/>
      <c r="W192" s="78"/>
      <c r="X192" s="78"/>
      <c r="Y192" s="78"/>
      <c r="Z192" s="78"/>
      <c r="AA192" s="78"/>
      <c r="AB192" s="78"/>
      <c r="AC192" s="78" t="s">
        <v>730</v>
      </c>
      <c r="AD192" s="78" t="s">
        <v>871</v>
      </c>
      <c r="AE192" s="78" t="s">
        <v>755</v>
      </c>
      <c r="AF192" s="78" t="s">
        <v>635</v>
      </c>
      <c r="AG192" s="78">
        <v>2040</v>
      </c>
      <c r="AH192" s="78">
        <v>2021</v>
      </c>
      <c r="AI192" s="78" t="s">
        <v>645</v>
      </c>
      <c r="AJ192" s="78">
        <v>2050</v>
      </c>
      <c r="AK192" s="78">
        <v>2021</v>
      </c>
      <c r="AL192" s="106" t="s">
        <v>631</v>
      </c>
      <c r="AM192" s="78"/>
      <c r="AN192" s="78"/>
      <c r="AO192" s="78"/>
      <c r="AP192" s="110"/>
      <c r="AQ192" s="78"/>
      <c r="AR192" s="78"/>
      <c r="AS192" s="78"/>
      <c r="AT192" s="78"/>
      <c r="AU192" s="78"/>
      <c r="AV192" s="348" t="str">
        <f t="shared" si="27"/>
        <v/>
      </c>
      <c r="AW192" s="78"/>
      <c r="AX192" s="78"/>
      <c r="AY192" s="78">
        <v>1</v>
      </c>
      <c r="AZ192" s="352">
        <v>1</v>
      </c>
      <c r="BA192" s="78"/>
      <c r="BB192" s="78"/>
      <c r="BC192" s="78"/>
      <c r="BD192" s="78"/>
      <c r="BE192" s="78"/>
      <c r="BF192" s="78"/>
      <c r="BG192" s="78"/>
      <c r="BH192" s="78"/>
      <c r="BI192" s="78">
        <v>1</v>
      </c>
      <c r="BJ192" s="78"/>
      <c r="BK192" s="118">
        <v>1</v>
      </c>
      <c r="BL192" s="188">
        <v>1</v>
      </c>
      <c r="BN192" s="119">
        <f t="shared" si="28"/>
        <v>1</v>
      </c>
      <c r="BO192" s="78"/>
      <c r="BP192" s="78"/>
      <c r="BQ192" s="78">
        <v>1</v>
      </c>
      <c r="BR192" s="78"/>
      <c r="BS192" s="78"/>
      <c r="BT192" s="78">
        <v>1</v>
      </c>
      <c r="BU192" s="118">
        <v>1</v>
      </c>
      <c r="BV192" s="229">
        <f>MAX(N192,AG192)</f>
        <v>2040</v>
      </c>
      <c r="BW192" t="str">
        <f t="shared" si="29"/>
        <v/>
      </c>
    </row>
    <row r="193" spans="1:75">
      <c r="A193" s="78">
        <v>24</v>
      </c>
      <c r="B193" s="371" t="s">
        <v>72</v>
      </c>
      <c r="C193" s="78" t="s">
        <v>703</v>
      </c>
      <c r="D193" s="78" t="s">
        <v>639</v>
      </c>
      <c r="E193" s="78" t="s">
        <v>640</v>
      </c>
      <c r="F193" s="78" t="s">
        <v>632</v>
      </c>
      <c r="G193" s="78"/>
      <c r="H193" s="78"/>
      <c r="I193" s="78" t="s">
        <v>632</v>
      </c>
      <c r="J193" s="78"/>
      <c r="K193" s="78"/>
      <c r="L193" s="78"/>
      <c r="M193" s="78"/>
      <c r="N193" s="78"/>
      <c r="O193" s="80"/>
      <c r="P193" s="78"/>
      <c r="Q193" s="78" t="s">
        <v>632</v>
      </c>
      <c r="R193" s="78"/>
      <c r="S193" s="78"/>
      <c r="T193" s="78" t="s">
        <v>632</v>
      </c>
      <c r="U193" s="78"/>
      <c r="V193" s="78"/>
      <c r="W193" s="78"/>
      <c r="X193" s="78"/>
      <c r="Y193" s="78"/>
      <c r="Z193" s="78"/>
      <c r="AA193" s="78"/>
      <c r="AB193" s="78"/>
      <c r="AC193" s="78" t="s">
        <v>645</v>
      </c>
      <c r="AD193" s="78" t="s">
        <v>767</v>
      </c>
      <c r="AE193" s="78" t="s">
        <v>872</v>
      </c>
      <c r="AF193" s="78" t="s">
        <v>645</v>
      </c>
      <c r="AG193" s="78">
        <v>2050</v>
      </c>
      <c r="AH193" s="78">
        <v>2020</v>
      </c>
      <c r="AI193" s="78"/>
      <c r="AJ193" s="78"/>
      <c r="AK193" s="78"/>
      <c r="AL193" s="106" t="s">
        <v>674</v>
      </c>
      <c r="AM193" s="78">
        <v>2024</v>
      </c>
      <c r="AN193" s="78" t="s">
        <v>631</v>
      </c>
      <c r="AO193" s="78"/>
      <c r="AP193" s="110"/>
      <c r="AQ193" s="78"/>
      <c r="AR193" s="78"/>
      <c r="AS193" s="78"/>
      <c r="AT193" s="78"/>
      <c r="AU193" s="78"/>
      <c r="AV193" s="348" t="str">
        <f t="shared" si="27"/>
        <v/>
      </c>
      <c r="AW193" s="78"/>
      <c r="AX193" s="78"/>
      <c r="AY193" s="78">
        <v>1</v>
      </c>
      <c r="AZ193" s="352">
        <v>1</v>
      </c>
      <c r="BA193" s="78"/>
      <c r="BB193" s="78"/>
      <c r="BC193" s="78"/>
      <c r="BD193" s="78"/>
      <c r="BE193" s="78"/>
      <c r="BF193" s="78"/>
      <c r="BG193" s="78"/>
      <c r="BH193" s="78"/>
      <c r="BI193" s="78">
        <v>1</v>
      </c>
      <c r="BJ193" s="78"/>
      <c r="BK193" s="118">
        <v>1</v>
      </c>
      <c r="BN193" s="119">
        <f t="shared" si="28"/>
        <v>1</v>
      </c>
      <c r="BO193" s="78"/>
      <c r="BP193" s="78"/>
      <c r="BQ193" s="78">
        <v>1</v>
      </c>
      <c r="BR193" s="78"/>
      <c r="BS193" s="78"/>
      <c r="BT193" s="78">
        <v>1</v>
      </c>
      <c r="BU193" s="118">
        <v>1</v>
      </c>
      <c r="BV193" s="229">
        <f>MAX(N193,AG193)</f>
        <v>2050</v>
      </c>
      <c r="BW193" t="str">
        <f t="shared" si="29"/>
        <v/>
      </c>
    </row>
    <row r="194" spans="1:75">
      <c r="A194" s="78">
        <v>87</v>
      </c>
      <c r="B194" s="371" t="s">
        <v>118</v>
      </c>
      <c r="C194" s="78" t="s">
        <v>666</v>
      </c>
      <c r="D194" s="78" t="s">
        <v>629</v>
      </c>
      <c r="E194" s="78" t="s">
        <v>630</v>
      </c>
      <c r="F194" s="78" t="s">
        <v>631</v>
      </c>
      <c r="G194" s="78">
        <v>2015</v>
      </c>
      <c r="H194" s="78">
        <v>2021</v>
      </c>
      <c r="I194" s="78" t="s">
        <v>632</v>
      </c>
      <c r="J194" s="78"/>
      <c r="K194" s="78"/>
      <c r="L194" s="78"/>
      <c r="M194" s="78"/>
      <c r="N194" s="78"/>
      <c r="O194" s="80"/>
      <c r="P194" s="78"/>
      <c r="Q194" s="78" t="s">
        <v>635</v>
      </c>
      <c r="R194" s="78" t="s">
        <v>873</v>
      </c>
      <c r="S194" s="78" t="s">
        <v>637</v>
      </c>
      <c r="T194" s="203" t="s">
        <v>635</v>
      </c>
      <c r="U194" s="78">
        <v>2015</v>
      </c>
      <c r="V194" s="78">
        <v>2015</v>
      </c>
      <c r="W194" s="78"/>
      <c r="X194" s="78"/>
      <c r="Y194" s="78"/>
      <c r="Z194" s="78" t="s">
        <v>631</v>
      </c>
      <c r="AA194" s="78">
        <v>2023</v>
      </c>
      <c r="AB194" s="78" t="s">
        <v>631</v>
      </c>
      <c r="AC194" s="78" t="s">
        <v>635</v>
      </c>
      <c r="AD194" s="78" t="s">
        <v>874</v>
      </c>
      <c r="AE194" s="78" t="s">
        <v>755</v>
      </c>
      <c r="AF194" s="78" t="s">
        <v>635</v>
      </c>
      <c r="AG194" s="78">
        <v>2030</v>
      </c>
      <c r="AH194" s="78">
        <v>2021</v>
      </c>
      <c r="AI194" s="78"/>
      <c r="AJ194" s="78"/>
      <c r="AK194" s="78"/>
      <c r="AL194" s="106" t="s">
        <v>674</v>
      </c>
      <c r="AM194" s="78">
        <v>2023</v>
      </c>
      <c r="AN194" s="78" t="s">
        <v>631</v>
      </c>
      <c r="AO194" s="78"/>
      <c r="AP194" s="110"/>
      <c r="AQ194" s="78">
        <v>1</v>
      </c>
      <c r="AR194" s="78"/>
      <c r="AS194" s="78"/>
      <c r="AT194" s="78">
        <v>1</v>
      </c>
      <c r="AU194" s="78">
        <v>1</v>
      </c>
      <c r="AV194" s="348" t="str">
        <f t="shared" si="27"/>
        <v/>
      </c>
      <c r="AW194" s="78"/>
      <c r="AX194" s="78">
        <v>1</v>
      </c>
      <c r="AY194" s="78"/>
      <c r="AZ194" s="352">
        <v>1</v>
      </c>
      <c r="BA194" s="78"/>
      <c r="BB194" s="78"/>
      <c r="BC194" s="78"/>
      <c r="BD194" s="78"/>
      <c r="BE194" s="78">
        <v>1</v>
      </c>
      <c r="BF194" s="78"/>
      <c r="BG194" s="78"/>
      <c r="BH194" s="78">
        <v>1</v>
      </c>
      <c r="BI194" s="78">
        <v>1</v>
      </c>
      <c r="BJ194" s="78">
        <v>1</v>
      </c>
      <c r="BK194" s="118">
        <v>1</v>
      </c>
      <c r="BL194" s="188">
        <v>1</v>
      </c>
      <c r="BN194" s="119">
        <f t="shared" si="28"/>
        <v>1</v>
      </c>
      <c r="BO194" s="78">
        <v>1</v>
      </c>
      <c r="BP194" s="78">
        <v>1</v>
      </c>
      <c r="BQ194" s="78">
        <v>1</v>
      </c>
      <c r="BR194" s="78"/>
      <c r="BS194" s="78"/>
      <c r="BT194" s="78"/>
      <c r="BU194" s="118"/>
      <c r="BV194" s="229">
        <f>MAX(N194,AG194)</f>
        <v>2030</v>
      </c>
      <c r="BW194" t="str">
        <f t="shared" si="29"/>
        <v/>
      </c>
    </row>
    <row r="195" spans="1:75">
      <c r="A195" s="78">
        <v>291</v>
      </c>
      <c r="B195" s="371" t="s">
        <v>528</v>
      </c>
      <c r="C195" s="78" t="s">
        <v>708</v>
      </c>
      <c r="D195" s="78" t="s">
        <v>680</v>
      </c>
      <c r="E195" s="78" t="s">
        <v>677</v>
      </c>
      <c r="F195" s="78" t="s">
        <v>632</v>
      </c>
      <c r="G195" s="78"/>
      <c r="H195" s="78"/>
      <c r="I195" s="78" t="s">
        <v>632</v>
      </c>
      <c r="J195" s="78"/>
      <c r="K195" s="78"/>
      <c r="L195" s="78"/>
      <c r="M195" s="78"/>
      <c r="N195" s="78"/>
      <c r="O195" s="80"/>
      <c r="P195" s="78"/>
      <c r="Q195" s="78" t="s">
        <v>632</v>
      </c>
      <c r="R195" s="78"/>
      <c r="S195" s="78"/>
      <c r="T195" s="78" t="s">
        <v>632</v>
      </c>
      <c r="U195" s="78"/>
      <c r="V195" s="78"/>
      <c r="W195" s="78"/>
      <c r="X195" s="78"/>
      <c r="Y195" s="78"/>
      <c r="Z195" s="78"/>
      <c r="AA195" s="78"/>
      <c r="AB195" s="78"/>
      <c r="AC195" s="78" t="s">
        <v>632</v>
      </c>
      <c r="AD195" s="78"/>
      <c r="AE195" s="78"/>
      <c r="AF195" s="78" t="s">
        <v>632</v>
      </c>
      <c r="AG195" s="78"/>
      <c r="AH195" s="78"/>
      <c r="AI195" s="78"/>
      <c r="AJ195" s="78"/>
      <c r="AK195" s="78"/>
      <c r="AL195" s="106"/>
      <c r="AM195" s="78"/>
      <c r="AN195" s="78"/>
      <c r="AO195" s="78"/>
      <c r="AP195" s="110"/>
      <c r="AQ195" s="78"/>
      <c r="AR195" s="78"/>
      <c r="AS195" s="78"/>
      <c r="AT195" s="78"/>
      <c r="AU195" s="78"/>
      <c r="AV195" s="348" t="str">
        <f t="shared" ref="AV195:AV258" si="30">IF(AND(Q195&lt;&gt;"N",Q195&lt;&gt;"G",AZ195&lt;&gt;1),1,"")</f>
        <v/>
      </c>
      <c r="AW195" s="78"/>
      <c r="AX195" s="78"/>
      <c r="AY195" s="78"/>
      <c r="AZ195" s="352"/>
      <c r="BA195" s="78"/>
      <c r="BB195" s="78"/>
      <c r="BC195" s="78"/>
      <c r="BD195" s="78"/>
      <c r="BE195" s="78"/>
      <c r="BF195" s="78"/>
      <c r="BG195" s="78"/>
      <c r="BH195" s="78"/>
      <c r="BI195" s="78"/>
      <c r="BJ195" s="78"/>
      <c r="BK195" s="118"/>
      <c r="BN195" s="119">
        <f t="shared" ref="BN195:BN258" si="31">MAX(BH195,BD195,AZ195,AV195)</f>
        <v>0</v>
      </c>
      <c r="BO195" s="78"/>
      <c r="BP195" s="78"/>
      <c r="BQ195" s="78"/>
      <c r="BR195" s="78"/>
      <c r="BS195" s="78"/>
      <c r="BT195" s="78"/>
      <c r="BU195" s="118"/>
      <c r="BW195" t="str">
        <f t="shared" ref="BW195:BW258" si="32">IF(J195="Targets Set",1,"")</f>
        <v/>
      </c>
    </row>
    <row r="196" spans="1:75">
      <c r="A196" s="78">
        <v>174</v>
      </c>
      <c r="B196" s="371" t="s">
        <v>200</v>
      </c>
      <c r="C196" s="78" t="s">
        <v>666</v>
      </c>
      <c r="D196" s="78" t="s">
        <v>692</v>
      </c>
      <c r="E196" s="78" t="s">
        <v>640</v>
      </c>
      <c r="F196" s="78" t="s">
        <v>632</v>
      </c>
      <c r="G196" s="78"/>
      <c r="H196" s="78"/>
      <c r="I196" s="78" t="s">
        <v>632</v>
      </c>
      <c r="J196" s="78"/>
      <c r="K196" s="78"/>
      <c r="L196" s="78"/>
      <c r="M196" s="78"/>
      <c r="N196" s="78"/>
      <c r="O196" s="80"/>
      <c r="P196" s="78"/>
      <c r="Q196" s="78" t="s">
        <v>710</v>
      </c>
      <c r="R196" s="78" t="s">
        <v>875</v>
      </c>
      <c r="S196" s="78" t="s">
        <v>682</v>
      </c>
      <c r="T196" s="203" t="s">
        <v>710</v>
      </c>
      <c r="U196" s="78">
        <v>2050</v>
      </c>
      <c r="V196" s="78">
        <v>2021</v>
      </c>
      <c r="W196" s="78"/>
      <c r="X196" s="78"/>
      <c r="Y196" s="78"/>
      <c r="Z196" s="78" t="s">
        <v>631</v>
      </c>
      <c r="AA196" s="78"/>
      <c r="AB196" s="78" t="s">
        <v>631</v>
      </c>
      <c r="AC196" s="78" t="s">
        <v>745</v>
      </c>
      <c r="AD196" s="78"/>
      <c r="AE196" s="78"/>
      <c r="AF196" s="78" t="s">
        <v>745</v>
      </c>
      <c r="AG196" s="78"/>
      <c r="AH196" s="78"/>
      <c r="AI196" s="78"/>
      <c r="AJ196" s="78"/>
      <c r="AK196" s="78"/>
      <c r="AL196" s="106"/>
      <c r="AM196" s="78"/>
      <c r="AN196" s="78"/>
      <c r="AO196" s="78"/>
      <c r="AP196" s="110"/>
      <c r="AQ196" s="78"/>
      <c r="AR196" s="78"/>
      <c r="AS196" s="78">
        <v>1</v>
      </c>
      <c r="AT196" s="78">
        <v>1</v>
      </c>
      <c r="AU196" s="78">
        <v>1</v>
      </c>
      <c r="AV196" s="348">
        <f t="shared" si="30"/>
        <v>1</v>
      </c>
      <c r="AW196" s="78"/>
      <c r="AX196" s="78"/>
      <c r="AY196" s="78"/>
      <c r="AZ196" s="352"/>
      <c r="BA196" s="78"/>
      <c r="BB196" s="78"/>
      <c r="BC196" s="78"/>
      <c r="BD196" s="78"/>
      <c r="BE196" s="78"/>
      <c r="BF196" s="78"/>
      <c r="BG196" s="78"/>
      <c r="BH196" s="78"/>
      <c r="BI196" s="78">
        <v>1</v>
      </c>
      <c r="BJ196" s="78"/>
      <c r="BK196" s="118">
        <v>1</v>
      </c>
      <c r="BL196" s="188">
        <v>1</v>
      </c>
      <c r="BN196" s="119">
        <f t="shared" si="31"/>
        <v>1</v>
      </c>
      <c r="BO196" s="78"/>
      <c r="BP196" s="78"/>
      <c r="BQ196" s="78">
        <v>1</v>
      </c>
      <c r="BR196" s="78"/>
      <c r="BS196" s="78"/>
      <c r="BT196" s="78"/>
      <c r="BU196" s="118"/>
      <c r="BW196" t="str">
        <f t="shared" si="32"/>
        <v/>
      </c>
    </row>
    <row r="197" spans="1:75">
      <c r="A197" s="78">
        <v>405</v>
      </c>
      <c r="B197" s="371" t="s">
        <v>511</v>
      </c>
      <c r="C197" s="78" t="s">
        <v>705</v>
      </c>
      <c r="D197" s="78" t="s">
        <v>876</v>
      </c>
      <c r="E197" s="78" t="s">
        <v>677</v>
      </c>
      <c r="F197" s="78" t="s">
        <v>632</v>
      </c>
      <c r="G197" s="78"/>
      <c r="H197" s="78"/>
      <c r="I197" s="78" t="s">
        <v>632</v>
      </c>
      <c r="J197" s="78"/>
      <c r="K197" s="78"/>
      <c r="L197" s="78"/>
      <c r="M197" s="78"/>
      <c r="N197" s="78"/>
      <c r="O197" s="80"/>
      <c r="P197" s="78"/>
      <c r="Q197" s="78" t="s">
        <v>681</v>
      </c>
      <c r="R197" s="78" t="s">
        <v>663</v>
      </c>
      <c r="S197" s="78" t="s">
        <v>682</v>
      </c>
      <c r="T197" s="78" t="s">
        <v>681</v>
      </c>
      <c r="U197" s="78">
        <v>2050</v>
      </c>
      <c r="V197" s="78">
        <v>2021</v>
      </c>
      <c r="W197" s="78"/>
      <c r="X197" s="78"/>
      <c r="Y197" s="78"/>
      <c r="Z197" s="78"/>
      <c r="AA197" s="78"/>
      <c r="AB197" s="78"/>
      <c r="AC197" s="78" t="s">
        <v>632</v>
      </c>
      <c r="AD197" s="78"/>
      <c r="AE197" s="78"/>
      <c r="AF197" s="78" t="s">
        <v>632</v>
      </c>
      <c r="AG197" s="78"/>
      <c r="AH197" s="78"/>
      <c r="AI197" s="78"/>
      <c r="AJ197" s="78"/>
      <c r="AK197" s="78"/>
      <c r="AL197" s="106"/>
      <c r="AM197" s="78"/>
      <c r="AN197" s="78"/>
      <c r="AO197" s="78"/>
      <c r="AP197" s="110"/>
      <c r="AQ197" s="78"/>
      <c r="AR197" s="78"/>
      <c r="AS197" s="78"/>
      <c r="AT197" s="78"/>
      <c r="AU197" s="78"/>
      <c r="AV197" s="348" t="str">
        <f t="shared" si="30"/>
        <v/>
      </c>
      <c r="AW197" s="78"/>
      <c r="AX197" s="78"/>
      <c r="AY197" s="78"/>
      <c r="AZ197" s="352"/>
      <c r="BA197" s="78"/>
      <c r="BB197" s="78"/>
      <c r="BC197" s="78"/>
      <c r="BD197" s="78"/>
      <c r="BE197" s="78"/>
      <c r="BF197" s="78"/>
      <c r="BG197" s="78"/>
      <c r="BH197" s="78"/>
      <c r="BI197" s="78"/>
      <c r="BJ197" s="78"/>
      <c r="BK197" s="118"/>
      <c r="BN197" s="119">
        <f t="shared" si="31"/>
        <v>0</v>
      </c>
      <c r="BO197" s="78"/>
      <c r="BP197" s="78"/>
      <c r="BQ197" s="78"/>
      <c r="BR197" s="78"/>
      <c r="BS197" s="78"/>
      <c r="BT197" s="78"/>
      <c r="BU197" s="118"/>
      <c r="BW197" t="str">
        <f t="shared" si="32"/>
        <v/>
      </c>
    </row>
    <row r="198" spans="1:75">
      <c r="A198" s="78">
        <v>400</v>
      </c>
      <c r="B198" s="371" t="s">
        <v>436</v>
      </c>
      <c r="C198" s="78" t="s">
        <v>654</v>
      </c>
      <c r="D198" s="78" t="s">
        <v>740</v>
      </c>
      <c r="E198" s="78" t="s">
        <v>640</v>
      </c>
      <c r="F198" s="78" t="s">
        <v>631</v>
      </c>
      <c r="G198" s="78">
        <v>2020</v>
      </c>
      <c r="H198" s="78">
        <v>2030</v>
      </c>
      <c r="I198" s="78" t="s">
        <v>631</v>
      </c>
      <c r="J198" s="78" t="s">
        <v>641</v>
      </c>
      <c r="K198" s="78" t="s">
        <v>662</v>
      </c>
      <c r="L198" s="78">
        <v>2030</v>
      </c>
      <c r="M198" s="78" t="s">
        <v>643</v>
      </c>
      <c r="N198" s="78">
        <v>2045</v>
      </c>
      <c r="O198" s="79">
        <v>45231</v>
      </c>
      <c r="P198" s="78">
        <v>2023</v>
      </c>
      <c r="Q198" s="78" t="s">
        <v>632</v>
      </c>
      <c r="R198" s="78"/>
      <c r="S198" s="78"/>
      <c r="T198" s="78" t="s">
        <v>632</v>
      </c>
      <c r="U198" s="78"/>
      <c r="V198" s="78"/>
      <c r="W198" s="78"/>
      <c r="X198" s="78"/>
      <c r="Y198" s="78"/>
      <c r="Z198" s="78"/>
      <c r="AA198" s="78"/>
      <c r="AB198" s="78"/>
      <c r="AC198" s="78" t="s">
        <v>645</v>
      </c>
      <c r="AD198" s="78" t="s">
        <v>877</v>
      </c>
      <c r="AE198" s="78" t="s">
        <v>836</v>
      </c>
      <c r="AF198" s="78" t="s">
        <v>645</v>
      </c>
      <c r="AG198" s="78">
        <v>2045</v>
      </c>
      <c r="AH198" s="78">
        <v>2020</v>
      </c>
      <c r="AI198" s="78"/>
      <c r="AJ198" s="78"/>
      <c r="AK198" s="78"/>
      <c r="AL198" s="106" t="s">
        <v>631</v>
      </c>
      <c r="AM198" s="78"/>
      <c r="AN198" s="78"/>
      <c r="AO198" s="78"/>
      <c r="AP198" s="110"/>
      <c r="AQ198" s="78"/>
      <c r="AR198" s="78"/>
      <c r="AS198" s="78"/>
      <c r="AT198" s="78"/>
      <c r="AU198" s="78"/>
      <c r="AV198" s="348" t="str">
        <f t="shared" si="30"/>
        <v/>
      </c>
      <c r="AW198" s="78"/>
      <c r="AX198" s="78"/>
      <c r="AY198" s="78">
        <v>1</v>
      </c>
      <c r="AZ198" s="352">
        <v>1</v>
      </c>
      <c r="BA198" s="78"/>
      <c r="BB198" s="78">
        <v>1</v>
      </c>
      <c r="BC198" s="78"/>
      <c r="BD198" s="78">
        <v>1</v>
      </c>
      <c r="BE198" s="78"/>
      <c r="BF198" s="78">
        <v>1</v>
      </c>
      <c r="BG198" s="78"/>
      <c r="BH198" s="78">
        <v>1</v>
      </c>
      <c r="BI198" s="78">
        <v>1</v>
      </c>
      <c r="BJ198" s="78"/>
      <c r="BK198" s="118">
        <v>1</v>
      </c>
      <c r="BL198" s="188">
        <v>1</v>
      </c>
      <c r="BN198" s="119">
        <f t="shared" si="31"/>
        <v>1</v>
      </c>
      <c r="BO198" s="78"/>
      <c r="BP198" s="78">
        <v>1</v>
      </c>
      <c r="BQ198" s="78">
        <v>1</v>
      </c>
      <c r="BR198" s="78"/>
      <c r="BS198" s="78"/>
      <c r="BT198" s="78">
        <v>1</v>
      </c>
      <c r="BU198" s="118">
        <v>1</v>
      </c>
      <c r="BV198" s="229">
        <f>MAX(N198,AG198)</f>
        <v>2045</v>
      </c>
      <c r="BW198">
        <f t="shared" si="32"/>
        <v>1</v>
      </c>
    </row>
    <row r="199" spans="1:75">
      <c r="A199" s="78">
        <v>414</v>
      </c>
      <c r="B199" s="371" t="s">
        <v>466</v>
      </c>
      <c r="C199" s="78" t="s">
        <v>666</v>
      </c>
      <c r="D199" s="78" t="s">
        <v>680</v>
      </c>
      <c r="E199" s="78" t="s">
        <v>677</v>
      </c>
      <c r="F199" s="78" t="s">
        <v>632</v>
      </c>
      <c r="G199" s="78"/>
      <c r="H199" s="78"/>
      <c r="I199" s="78" t="s">
        <v>632</v>
      </c>
      <c r="J199" s="78"/>
      <c r="K199" s="78"/>
      <c r="L199" s="78"/>
      <c r="M199" s="78"/>
      <c r="N199" s="78"/>
      <c r="O199" s="80"/>
      <c r="P199" s="78"/>
      <c r="Q199" s="78" t="s">
        <v>632</v>
      </c>
      <c r="R199" s="78"/>
      <c r="S199" s="78"/>
      <c r="T199" s="78" t="s">
        <v>632</v>
      </c>
      <c r="U199" s="78"/>
      <c r="V199" s="78"/>
      <c r="W199" s="78"/>
      <c r="X199" s="78"/>
      <c r="Y199" s="78"/>
      <c r="Z199" s="78"/>
      <c r="AA199" s="78"/>
      <c r="AB199" s="78"/>
      <c r="AC199" s="78" t="s">
        <v>632</v>
      </c>
      <c r="AD199" s="78"/>
      <c r="AE199" s="78"/>
      <c r="AF199" s="78" t="s">
        <v>632</v>
      </c>
      <c r="AG199" s="78"/>
      <c r="AH199" s="78"/>
      <c r="AI199" s="78"/>
      <c r="AJ199" s="78"/>
      <c r="AK199" s="78"/>
      <c r="AL199" s="106"/>
      <c r="AM199" s="78"/>
      <c r="AN199" s="78"/>
      <c r="AO199" s="78"/>
      <c r="AP199" s="110"/>
      <c r="AQ199" s="78"/>
      <c r="AR199" s="78"/>
      <c r="AS199" s="78"/>
      <c r="AT199" s="78"/>
      <c r="AU199" s="78"/>
      <c r="AV199" s="348" t="str">
        <f t="shared" si="30"/>
        <v/>
      </c>
      <c r="AW199" s="78"/>
      <c r="AX199" s="78"/>
      <c r="AY199" s="78"/>
      <c r="AZ199" s="352"/>
      <c r="BA199" s="78"/>
      <c r="BB199" s="78"/>
      <c r="BC199" s="78"/>
      <c r="BD199" s="78"/>
      <c r="BE199" s="78"/>
      <c r="BF199" s="78"/>
      <c r="BG199" s="78"/>
      <c r="BH199" s="78"/>
      <c r="BI199" s="78"/>
      <c r="BJ199" s="78"/>
      <c r="BK199" s="118"/>
      <c r="BN199" s="119">
        <f t="shared" si="31"/>
        <v>0</v>
      </c>
      <c r="BO199" s="78"/>
      <c r="BP199" s="78"/>
      <c r="BQ199" s="78"/>
      <c r="BR199" s="78"/>
      <c r="BS199" s="78"/>
      <c r="BT199" s="78"/>
      <c r="BU199" s="118"/>
      <c r="BW199" t="str">
        <f t="shared" si="32"/>
        <v/>
      </c>
    </row>
    <row r="200" spans="1:75">
      <c r="A200" s="78">
        <v>472</v>
      </c>
      <c r="B200" s="371" t="s">
        <v>537</v>
      </c>
      <c r="C200" s="78" t="s">
        <v>666</v>
      </c>
      <c r="D200" s="78" t="s">
        <v>680</v>
      </c>
      <c r="E200" s="78" t="s">
        <v>677</v>
      </c>
      <c r="F200" s="78" t="s">
        <v>632</v>
      </c>
      <c r="G200" s="78"/>
      <c r="H200" s="78"/>
      <c r="I200" s="78" t="s">
        <v>632</v>
      </c>
      <c r="J200" s="78"/>
      <c r="K200" s="78"/>
      <c r="L200" s="78"/>
      <c r="M200" s="78"/>
      <c r="N200" s="78"/>
      <c r="O200" s="80"/>
      <c r="P200" s="78"/>
      <c r="Q200" s="78" t="s">
        <v>632</v>
      </c>
      <c r="R200" s="78"/>
      <c r="S200" s="78"/>
      <c r="T200" s="78" t="s">
        <v>632</v>
      </c>
      <c r="U200" s="78"/>
      <c r="V200" s="78"/>
      <c r="W200" s="78"/>
      <c r="X200" s="78"/>
      <c r="Y200" s="78"/>
      <c r="Z200" s="78"/>
      <c r="AA200" s="78"/>
      <c r="AB200" s="78"/>
      <c r="AC200" s="78" t="s">
        <v>632</v>
      </c>
      <c r="AD200" s="78"/>
      <c r="AE200" s="78"/>
      <c r="AF200" s="78" t="s">
        <v>632</v>
      </c>
      <c r="AG200" s="78"/>
      <c r="AH200" s="78"/>
      <c r="AI200" s="78"/>
      <c r="AJ200" s="78"/>
      <c r="AK200" s="78"/>
      <c r="AL200" s="106"/>
      <c r="AM200" s="78"/>
      <c r="AN200" s="78"/>
      <c r="AO200" s="78"/>
      <c r="AP200" s="110"/>
      <c r="AQ200" s="78"/>
      <c r="AR200" s="78"/>
      <c r="AS200" s="78"/>
      <c r="AT200" s="78"/>
      <c r="AU200" s="78"/>
      <c r="AV200" s="348" t="str">
        <f t="shared" si="30"/>
        <v/>
      </c>
      <c r="AW200" s="78"/>
      <c r="AX200" s="78"/>
      <c r="AY200" s="78"/>
      <c r="AZ200" s="352"/>
      <c r="BA200" s="78"/>
      <c r="BB200" s="78"/>
      <c r="BC200" s="78"/>
      <c r="BD200" s="78"/>
      <c r="BE200" s="78"/>
      <c r="BF200" s="78"/>
      <c r="BG200" s="78"/>
      <c r="BH200" s="78"/>
      <c r="BI200" s="78"/>
      <c r="BJ200" s="78"/>
      <c r="BK200" s="118"/>
      <c r="BN200" s="119">
        <f t="shared" si="31"/>
        <v>0</v>
      </c>
      <c r="BO200" s="78"/>
      <c r="BP200" s="78"/>
      <c r="BQ200" s="78"/>
      <c r="BR200" s="78"/>
      <c r="BS200" s="78"/>
      <c r="BT200" s="78"/>
      <c r="BU200" s="118"/>
      <c r="BW200" t="str">
        <f t="shared" si="32"/>
        <v/>
      </c>
    </row>
    <row r="201" spans="1:75">
      <c r="A201" s="78">
        <v>181</v>
      </c>
      <c r="B201" s="371" t="s">
        <v>300</v>
      </c>
      <c r="C201" s="78" t="s">
        <v>669</v>
      </c>
      <c r="D201" s="78" t="s">
        <v>680</v>
      </c>
      <c r="E201" s="78" t="s">
        <v>677</v>
      </c>
      <c r="F201" s="78" t="s">
        <v>632</v>
      </c>
      <c r="G201" s="78"/>
      <c r="H201" s="78"/>
      <c r="I201" s="78" t="s">
        <v>632</v>
      </c>
      <c r="J201" s="78"/>
      <c r="K201" s="78"/>
      <c r="L201" s="78"/>
      <c r="M201" s="78"/>
      <c r="N201" s="78"/>
      <c r="O201" s="80"/>
      <c r="P201" s="78"/>
      <c r="Q201" s="78" t="s">
        <v>635</v>
      </c>
      <c r="R201" s="78" t="s">
        <v>698</v>
      </c>
      <c r="S201" s="78" t="s">
        <v>702</v>
      </c>
      <c r="T201" s="203" t="s">
        <v>635</v>
      </c>
      <c r="U201" s="78">
        <v>2050</v>
      </c>
      <c r="V201" s="78">
        <v>2021</v>
      </c>
      <c r="W201" s="78"/>
      <c r="X201" s="78"/>
      <c r="Y201" s="78"/>
      <c r="Z201" s="78" t="s">
        <v>631</v>
      </c>
      <c r="AA201" s="78"/>
      <c r="AB201" s="78" t="s">
        <v>631</v>
      </c>
      <c r="AC201" s="78" t="s">
        <v>632</v>
      </c>
      <c r="AD201" s="78"/>
      <c r="AE201" s="78"/>
      <c r="AF201" s="78" t="s">
        <v>632</v>
      </c>
      <c r="AG201" s="78"/>
      <c r="AH201" s="78"/>
      <c r="AI201" s="78"/>
      <c r="AJ201" s="78"/>
      <c r="AK201" s="78"/>
      <c r="AL201" s="106"/>
      <c r="AM201" s="78"/>
      <c r="AN201" s="78"/>
      <c r="AO201" s="78"/>
      <c r="AP201" s="110"/>
      <c r="AQ201" s="78"/>
      <c r="AR201" s="78"/>
      <c r="AS201" s="78">
        <v>1</v>
      </c>
      <c r="AT201" s="78">
        <v>1</v>
      </c>
      <c r="AU201" s="78">
        <v>1</v>
      </c>
      <c r="AV201" s="348">
        <f t="shared" si="30"/>
        <v>1</v>
      </c>
      <c r="AW201" s="78"/>
      <c r="AX201" s="78"/>
      <c r="AY201" s="78"/>
      <c r="AZ201" s="352"/>
      <c r="BA201" s="78"/>
      <c r="BB201" s="78"/>
      <c r="BC201" s="78"/>
      <c r="BD201" s="78"/>
      <c r="BE201" s="78"/>
      <c r="BF201" s="78"/>
      <c r="BG201" s="78"/>
      <c r="BH201" s="78"/>
      <c r="BI201" s="78">
        <v>1</v>
      </c>
      <c r="BJ201" s="78"/>
      <c r="BK201" s="118">
        <v>1</v>
      </c>
      <c r="BL201" s="188">
        <v>1</v>
      </c>
      <c r="BN201" s="119">
        <f t="shared" si="31"/>
        <v>1</v>
      </c>
      <c r="BO201" s="78"/>
      <c r="BP201" s="78"/>
      <c r="BQ201" s="78">
        <v>1</v>
      </c>
      <c r="BR201" s="78"/>
      <c r="BS201" s="78"/>
      <c r="BT201" s="78"/>
      <c r="BU201" s="118"/>
      <c r="BW201" t="str">
        <f t="shared" si="32"/>
        <v/>
      </c>
    </row>
    <row r="202" spans="1:75">
      <c r="A202" s="78">
        <v>394</v>
      </c>
      <c r="B202" s="371" t="s">
        <v>454</v>
      </c>
      <c r="C202" s="78" t="s">
        <v>638</v>
      </c>
      <c r="D202" s="78" t="s">
        <v>680</v>
      </c>
      <c r="E202" s="78" t="s">
        <v>677</v>
      </c>
      <c r="F202" s="78" t="s">
        <v>632</v>
      </c>
      <c r="G202" s="78"/>
      <c r="H202" s="78"/>
      <c r="I202" s="78" t="s">
        <v>632</v>
      </c>
      <c r="J202" s="78"/>
      <c r="K202" s="78"/>
      <c r="L202" s="78"/>
      <c r="M202" s="78"/>
      <c r="N202" s="78"/>
      <c r="O202" s="80"/>
      <c r="P202" s="78"/>
      <c r="Q202" s="78" t="s">
        <v>632</v>
      </c>
      <c r="R202" s="78"/>
      <c r="S202" s="78"/>
      <c r="T202" s="78" t="s">
        <v>632</v>
      </c>
      <c r="U202" s="78"/>
      <c r="V202" s="78"/>
      <c r="W202" s="78"/>
      <c r="X202" s="78"/>
      <c r="Y202" s="78"/>
      <c r="Z202" s="78"/>
      <c r="AA202" s="78"/>
      <c r="AB202" s="78"/>
      <c r="AC202" s="78" t="s">
        <v>632</v>
      </c>
      <c r="AD202" s="78"/>
      <c r="AE202" s="78"/>
      <c r="AF202" s="78" t="s">
        <v>632</v>
      </c>
      <c r="AG202" s="78"/>
      <c r="AH202" s="78"/>
      <c r="AI202" s="78"/>
      <c r="AJ202" s="78"/>
      <c r="AK202" s="78"/>
      <c r="AL202" s="106"/>
      <c r="AM202" s="78"/>
      <c r="AN202" s="78"/>
      <c r="AO202" s="78"/>
      <c r="AP202" s="110"/>
      <c r="AQ202" s="78"/>
      <c r="AR202" s="78"/>
      <c r="AS202" s="78"/>
      <c r="AT202" s="78"/>
      <c r="AU202" s="78"/>
      <c r="AV202" s="348" t="str">
        <f t="shared" si="30"/>
        <v/>
      </c>
      <c r="AW202" s="78"/>
      <c r="AX202" s="78"/>
      <c r="AY202" s="78"/>
      <c r="AZ202" s="352"/>
      <c r="BA202" s="78"/>
      <c r="BB202" s="78"/>
      <c r="BC202" s="78"/>
      <c r="BD202" s="78"/>
      <c r="BE202" s="78"/>
      <c r="BF202" s="78"/>
      <c r="BG202" s="78"/>
      <c r="BH202" s="78"/>
      <c r="BI202" s="78"/>
      <c r="BJ202" s="78"/>
      <c r="BK202" s="118"/>
      <c r="BN202" s="119">
        <f t="shared" si="31"/>
        <v>0</v>
      </c>
      <c r="BO202" s="78"/>
      <c r="BP202" s="78"/>
      <c r="BQ202" s="78"/>
      <c r="BR202" s="78"/>
      <c r="BS202" s="78"/>
      <c r="BT202" s="78"/>
      <c r="BU202" s="118"/>
      <c r="BW202" t="str">
        <f t="shared" si="32"/>
        <v/>
      </c>
    </row>
    <row r="203" spans="1:75">
      <c r="A203" s="78">
        <v>361</v>
      </c>
      <c r="B203" s="371" t="s">
        <v>503</v>
      </c>
      <c r="C203" s="78" t="s">
        <v>670</v>
      </c>
      <c r="D203" s="78" t="s">
        <v>680</v>
      </c>
      <c r="E203" s="78" t="s">
        <v>677</v>
      </c>
      <c r="F203" s="78" t="s">
        <v>632</v>
      </c>
      <c r="G203" s="78"/>
      <c r="H203" s="78"/>
      <c r="I203" s="78" t="s">
        <v>632</v>
      </c>
      <c r="J203" s="78"/>
      <c r="K203" s="78"/>
      <c r="L203" s="78"/>
      <c r="M203" s="78"/>
      <c r="N203" s="78"/>
      <c r="O203" s="80"/>
      <c r="P203" s="78"/>
      <c r="Q203" s="78" t="s">
        <v>632</v>
      </c>
      <c r="R203" s="78"/>
      <c r="S203" s="78"/>
      <c r="T203" s="78" t="s">
        <v>632</v>
      </c>
      <c r="U203" s="78"/>
      <c r="V203" s="78"/>
      <c r="W203" s="78"/>
      <c r="X203" s="78"/>
      <c r="Y203" s="78"/>
      <c r="Z203" s="78"/>
      <c r="AA203" s="78"/>
      <c r="AB203" s="78"/>
      <c r="AC203" s="78" t="s">
        <v>632</v>
      </c>
      <c r="AD203" s="78"/>
      <c r="AE203" s="78"/>
      <c r="AF203" s="78" t="s">
        <v>632</v>
      </c>
      <c r="AG203" s="78"/>
      <c r="AH203" s="78"/>
      <c r="AI203" s="78"/>
      <c r="AJ203" s="78"/>
      <c r="AK203" s="78"/>
      <c r="AL203" s="106"/>
      <c r="AM203" s="78"/>
      <c r="AN203" s="78"/>
      <c r="AO203" s="78"/>
      <c r="AP203" s="110"/>
      <c r="AQ203" s="78"/>
      <c r="AR203" s="78"/>
      <c r="AS203" s="78"/>
      <c r="AT203" s="78"/>
      <c r="AU203" s="78"/>
      <c r="AV203" s="348" t="str">
        <f t="shared" si="30"/>
        <v/>
      </c>
      <c r="AW203" s="78"/>
      <c r="AX203" s="78"/>
      <c r="AY203" s="78"/>
      <c r="AZ203" s="352"/>
      <c r="BA203" s="78"/>
      <c r="BB203" s="78"/>
      <c r="BC203" s="78"/>
      <c r="BD203" s="78"/>
      <c r="BE203" s="78"/>
      <c r="BF203" s="78"/>
      <c r="BG203" s="78"/>
      <c r="BH203" s="78"/>
      <c r="BI203" s="78"/>
      <c r="BJ203" s="78"/>
      <c r="BK203" s="118"/>
      <c r="BN203" s="119">
        <f t="shared" si="31"/>
        <v>0</v>
      </c>
      <c r="BO203" s="78"/>
      <c r="BP203" s="78"/>
      <c r="BQ203" s="78"/>
      <c r="BR203" s="78"/>
      <c r="BS203" s="78"/>
      <c r="BT203" s="78"/>
      <c r="BU203" s="118"/>
      <c r="BW203" t="str">
        <f t="shared" si="32"/>
        <v/>
      </c>
    </row>
    <row r="204" spans="1:75">
      <c r="A204" s="78">
        <v>417</v>
      </c>
      <c r="B204" s="371" t="s">
        <v>507</v>
      </c>
      <c r="C204" s="78" t="s">
        <v>654</v>
      </c>
      <c r="D204" s="78" t="s">
        <v>680</v>
      </c>
      <c r="E204" s="78" t="s">
        <v>677</v>
      </c>
      <c r="F204" s="78" t="s">
        <v>632</v>
      </c>
      <c r="G204" s="78"/>
      <c r="H204" s="78"/>
      <c r="I204" s="78" t="s">
        <v>632</v>
      </c>
      <c r="J204" s="78"/>
      <c r="K204" s="78"/>
      <c r="L204" s="78"/>
      <c r="M204" s="78"/>
      <c r="N204" s="78"/>
      <c r="O204" s="80"/>
      <c r="P204" s="78"/>
      <c r="Q204" s="78" t="s">
        <v>632</v>
      </c>
      <c r="R204" s="78"/>
      <c r="S204" s="78"/>
      <c r="T204" s="78" t="s">
        <v>632</v>
      </c>
      <c r="U204" s="78"/>
      <c r="V204" s="78"/>
      <c r="W204" s="78"/>
      <c r="X204" s="78"/>
      <c r="Y204" s="78"/>
      <c r="Z204" s="78"/>
      <c r="AA204" s="78"/>
      <c r="AB204" s="78"/>
      <c r="AC204" s="78" t="s">
        <v>632</v>
      </c>
      <c r="AD204" s="78"/>
      <c r="AE204" s="78"/>
      <c r="AF204" s="78" t="s">
        <v>632</v>
      </c>
      <c r="AG204" s="78"/>
      <c r="AH204" s="78"/>
      <c r="AI204" s="78"/>
      <c r="AJ204" s="78"/>
      <c r="AK204" s="78"/>
      <c r="AL204" s="106"/>
      <c r="AM204" s="78"/>
      <c r="AN204" s="78"/>
      <c r="AO204" s="78"/>
      <c r="AP204" s="110"/>
      <c r="AQ204" s="78"/>
      <c r="AR204" s="78"/>
      <c r="AS204" s="78"/>
      <c r="AT204" s="78"/>
      <c r="AU204" s="78"/>
      <c r="AV204" s="348" t="str">
        <f t="shared" si="30"/>
        <v/>
      </c>
      <c r="AW204" s="78"/>
      <c r="AX204" s="78"/>
      <c r="AY204" s="78"/>
      <c r="AZ204" s="352"/>
      <c r="BA204" s="78"/>
      <c r="BB204" s="78"/>
      <c r="BC204" s="78"/>
      <c r="BD204" s="78"/>
      <c r="BE204" s="78"/>
      <c r="BF204" s="78"/>
      <c r="BG204" s="78"/>
      <c r="BH204" s="78"/>
      <c r="BI204" s="78"/>
      <c r="BJ204" s="78"/>
      <c r="BK204" s="118"/>
      <c r="BN204" s="119">
        <f t="shared" si="31"/>
        <v>0</v>
      </c>
      <c r="BO204" s="78"/>
      <c r="BP204" s="78"/>
      <c r="BQ204" s="78"/>
      <c r="BR204" s="78"/>
      <c r="BS204" s="78"/>
      <c r="BT204" s="78"/>
      <c r="BU204" s="118"/>
      <c r="BW204" t="str">
        <f t="shared" si="32"/>
        <v/>
      </c>
    </row>
    <row r="205" spans="1:75">
      <c r="A205" s="78">
        <v>407</v>
      </c>
      <c r="B205" s="371" t="s">
        <v>438</v>
      </c>
      <c r="C205" s="78" t="s">
        <v>638</v>
      </c>
      <c r="D205" s="78" t="s">
        <v>683</v>
      </c>
      <c r="E205" s="78" t="s">
        <v>677</v>
      </c>
      <c r="F205" s="78" t="s">
        <v>632</v>
      </c>
      <c r="G205" s="78"/>
      <c r="H205" s="78"/>
      <c r="I205" s="78" t="s">
        <v>632</v>
      </c>
      <c r="J205" s="78"/>
      <c r="K205" s="78"/>
      <c r="L205" s="78"/>
      <c r="M205" s="78"/>
      <c r="N205" s="78"/>
      <c r="O205" s="80"/>
      <c r="P205" s="78"/>
      <c r="Q205" s="78" t="s">
        <v>681</v>
      </c>
      <c r="R205" s="78" t="s">
        <v>698</v>
      </c>
      <c r="S205" s="78" t="s">
        <v>682</v>
      </c>
      <c r="T205" s="78" t="s">
        <v>681</v>
      </c>
      <c r="U205" s="78">
        <v>2060</v>
      </c>
      <c r="V205" s="78">
        <v>2021</v>
      </c>
      <c r="W205" s="78"/>
      <c r="X205" s="78"/>
      <c r="Y205" s="78"/>
      <c r="Z205" s="78"/>
      <c r="AA205" s="78"/>
      <c r="AB205" s="78"/>
      <c r="AC205" s="78" t="s">
        <v>632</v>
      </c>
      <c r="AD205" s="78"/>
      <c r="AE205" s="78"/>
      <c r="AF205" s="78" t="s">
        <v>632</v>
      </c>
      <c r="AG205" s="78"/>
      <c r="AH205" s="78"/>
      <c r="AI205" s="78"/>
      <c r="AJ205" s="78"/>
      <c r="AK205" s="78"/>
      <c r="AL205" s="106"/>
      <c r="AM205" s="78"/>
      <c r="AN205" s="78"/>
      <c r="AO205" s="78"/>
      <c r="AP205" s="110"/>
      <c r="AQ205" s="78"/>
      <c r="AR205" s="78"/>
      <c r="AS205" s="78"/>
      <c r="AT205" s="78"/>
      <c r="AU205" s="78"/>
      <c r="AV205" s="348" t="str">
        <f t="shared" si="30"/>
        <v/>
      </c>
      <c r="AW205" s="78"/>
      <c r="AX205" s="78"/>
      <c r="AY205" s="78"/>
      <c r="AZ205" s="352"/>
      <c r="BA205" s="78"/>
      <c r="BB205" s="78"/>
      <c r="BC205" s="78"/>
      <c r="BD205" s="78"/>
      <c r="BE205" s="78"/>
      <c r="BF205" s="78"/>
      <c r="BG205" s="78"/>
      <c r="BH205" s="78"/>
      <c r="BI205" s="78"/>
      <c r="BJ205" s="78"/>
      <c r="BK205" s="118"/>
      <c r="BN205" s="119">
        <f t="shared" si="31"/>
        <v>0</v>
      </c>
      <c r="BO205" s="78"/>
      <c r="BP205" s="78"/>
      <c r="BQ205" s="78"/>
      <c r="BR205" s="78"/>
      <c r="BS205" s="78"/>
      <c r="BT205" s="78"/>
      <c r="BU205" s="118"/>
      <c r="BW205" t="str">
        <f t="shared" si="32"/>
        <v/>
      </c>
    </row>
    <row r="206" spans="1:75">
      <c r="A206" s="78">
        <v>429</v>
      </c>
      <c r="B206" s="371" t="s">
        <v>490</v>
      </c>
      <c r="C206" s="78" t="s">
        <v>666</v>
      </c>
      <c r="D206" s="78" t="s">
        <v>680</v>
      </c>
      <c r="E206" s="78" t="s">
        <v>677</v>
      </c>
      <c r="F206" s="78" t="s">
        <v>632</v>
      </c>
      <c r="G206" s="78"/>
      <c r="H206" s="78"/>
      <c r="I206" s="78" t="s">
        <v>632</v>
      </c>
      <c r="J206" s="78"/>
      <c r="K206" s="78"/>
      <c r="L206" s="78"/>
      <c r="M206" s="78"/>
      <c r="N206" s="78"/>
      <c r="O206" s="80"/>
      <c r="P206" s="78"/>
      <c r="Q206" s="78" t="s">
        <v>632</v>
      </c>
      <c r="R206" s="78"/>
      <c r="S206" s="78"/>
      <c r="T206" s="78" t="s">
        <v>632</v>
      </c>
      <c r="U206" s="78"/>
      <c r="V206" s="78"/>
      <c r="W206" s="78"/>
      <c r="X206" s="78"/>
      <c r="Y206" s="78"/>
      <c r="Z206" s="78"/>
      <c r="AA206" s="78"/>
      <c r="AB206" s="78"/>
      <c r="AC206" s="78" t="s">
        <v>632</v>
      </c>
      <c r="AD206" s="78"/>
      <c r="AE206" s="78"/>
      <c r="AF206" s="78" t="s">
        <v>632</v>
      </c>
      <c r="AG206" s="78"/>
      <c r="AH206" s="78"/>
      <c r="AI206" s="78"/>
      <c r="AJ206" s="78"/>
      <c r="AK206" s="78"/>
      <c r="AL206" s="106"/>
      <c r="AM206" s="78"/>
      <c r="AN206" s="78"/>
      <c r="AO206" s="78"/>
      <c r="AP206" s="110"/>
      <c r="AQ206" s="78"/>
      <c r="AR206" s="78"/>
      <c r="AS206" s="78"/>
      <c r="AT206" s="78"/>
      <c r="AU206" s="78"/>
      <c r="AV206" s="348" t="str">
        <f t="shared" si="30"/>
        <v/>
      </c>
      <c r="AW206" s="78"/>
      <c r="AX206" s="78"/>
      <c r="AY206" s="78"/>
      <c r="AZ206" s="352"/>
      <c r="BA206" s="78"/>
      <c r="BB206" s="78"/>
      <c r="BC206" s="78"/>
      <c r="BD206" s="78"/>
      <c r="BE206" s="78"/>
      <c r="BF206" s="78"/>
      <c r="BG206" s="78"/>
      <c r="BH206" s="78"/>
      <c r="BI206" s="78"/>
      <c r="BJ206" s="78"/>
      <c r="BK206" s="118"/>
      <c r="BN206" s="119">
        <f t="shared" si="31"/>
        <v>0</v>
      </c>
      <c r="BO206" s="78"/>
      <c r="BP206" s="78"/>
      <c r="BQ206" s="78"/>
      <c r="BR206" s="78"/>
      <c r="BS206" s="78"/>
      <c r="BT206" s="78"/>
      <c r="BU206" s="118"/>
      <c r="BW206" t="str">
        <f t="shared" si="32"/>
        <v/>
      </c>
    </row>
    <row r="207" spans="1:75">
      <c r="A207" s="78">
        <v>402</v>
      </c>
      <c r="B207" s="371" t="s">
        <v>442</v>
      </c>
      <c r="C207" s="78" t="s">
        <v>666</v>
      </c>
      <c r="D207" s="78" t="s">
        <v>680</v>
      </c>
      <c r="E207" s="78" t="s">
        <v>677</v>
      </c>
      <c r="F207" s="78" t="s">
        <v>632</v>
      </c>
      <c r="G207" s="78"/>
      <c r="H207" s="78"/>
      <c r="I207" s="78" t="s">
        <v>632</v>
      </c>
      <c r="J207" s="78"/>
      <c r="K207" s="78"/>
      <c r="L207" s="78"/>
      <c r="M207" s="78"/>
      <c r="N207" s="78"/>
      <c r="O207" s="80"/>
      <c r="P207" s="78"/>
      <c r="Q207" s="78" t="s">
        <v>632</v>
      </c>
      <c r="R207" s="78"/>
      <c r="S207" s="78"/>
      <c r="T207" s="78" t="s">
        <v>632</v>
      </c>
      <c r="U207" s="78"/>
      <c r="V207" s="78"/>
      <c r="W207" s="78"/>
      <c r="X207" s="78"/>
      <c r="Y207" s="78"/>
      <c r="Z207" s="78"/>
      <c r="AA207" s="78"/>
      <c r="AB207" s="78"/>
      <c r="AC207" s="78" t="s">
        <v>632</v>
      </c>
      <c r="AD207" s="78"/>
      <c r="AE207" s="78"/>
      <c r="AF207" s="78" t="s">
        <v>632</v>
      </c>
      <c r="AG207" s="78"/>
      <c r="AH207" s="78"/>
      <c r="AI207" s="78"/>
      <c r="AJ207" s="78"/>
      <c r="AK207" s="78"/>
      <c r="AL207" s="106"/>
      <c r="AM207" s="78"/>
      <c r="AN207" s="78"/>
      <c r="AO207" s="78"/>
      <c r="AP207" s="110"/>
      <c r="AQ207" s="78"/>
      <c r="AR207" s="78"/>
      <c r="AS207" s="78"/>
      <c r="AT207" s="78"/>
      <c r="AU207" s="78"/>
      <c r="AV207" s="348" t="str">
        <f t="shared" si="30"/>
        <v/>
      </c>
      <c r="AW207" s="78"/>
      <c r="AX207" s="78"/>
      <c r="AY207" s="78"/>
      <c r="AZ207" s="352"/>
      <c r="BA207" s="78"/>
      <c r="BB207" s="78"/>
      <c r="BC207" s="78"/>
      <c r="BD207" s="78"/>
      <c r="BE207" s="78"/>
      <c r="BF207" s="78"/>
      <c r="BG207" s="78"/>
      <c r="BH207" s="78"/>
      <c r="BI207" s="78"/>
      <c r="BJ207" s="78"/>
      <c r="BK207" s="118"/>
      <c r="BN207" s="119">
        <f t="shared" si="31"/>
        <v>0</v>
      </c>
      <c r="BO207" s="78"/>
      <c r="BP207" s="78"/>
      <c r="BQ207" s="78"/>
      <c r="BR207" s="78"/>
      <c r="BS207" s="78"/>
      <c r="BT207" s="78"/>
      <c r="BU207" s="118"/>
      <c r="BW207" t="str">
        <f t="shared" si="32"/>
        <v/>
      </c>
    </row>
    <row r="208" spans="1:75">
      <c r="A208" s="78">
        <v>410</v>
      </c>
      <c r="B208" s="371" t="s">
        <v>453</v>
      </c>
      <c r="C208" s="78" t="s">
        <v>703</v>
      </c>
      <c r="D208" s="78" t="s">
        <v>680</v>
      </c>
      <c r="E208" s="78" t="s">
        <v>677</v>
      </c>
      <c r="F208" s="78" t="s">
        <v>632</v>
      </c>
      <c r="G208" s="78"/>
      <c r="H208" s="78"/>
      <c r="I208" s="78" t="s">
        <v>632</v>
      </c>
      <c r="J208" s="78"/>
      <c r="K208" s="78"/>
      <c r="L208" s="78"/>
      <c r="M208" s="78"/>
      <c r="N208" s="78"/>
      <c r="O208" s="80"/>
      <c r="P208" s="78"/>
      <c r="Q208" s="78" t="s">
        <v>632</v>
      </c>
      <c r="R208" s="78"/>
      <c r="S208" s="78"/>
      <c r="T208" s="78" t="s">
        <v>632</v>
      </c>
      <c r="U208" s="78"/>
      <c r="V208" s="78"/>
      <c r="W208" s="78"/>
      <c r="X208" s="78"/>
      <c r="Y208" s="78"/>
      <c r="Z208" s="78"/>
      <c r="AA208" s="78"/>
      <c r="AB208" s="78"/>
      <c r="AC208" s="78" t="s">
        <v>632</v>
      </c>
      <c r="AD208" s="78"/>
      <c r="AE208" s="78"/>
      <c r="AF208" s="78" t="s">
        <v>632</v>
      </c>
      <c r="AG208" s="78"/>
      <c r="AH208" s="78"/>
      <c r="AI208" s="78"/>
      <c r="AJ208" s="78"/>
      <c r="AK208" s="78"/>
      <c r="AL208" s="106"/>
      <c r="AM208" s="78"/>
      <c r="AN208" s="78"/>
      <c r="AO208" s="78"/>
      <c r="AP208" s="110"/>
      <c r="AQ208" s="78"/>
      <c r="AR208" s="78"/>
      <c r="AS208" s="78"/>
      <c r="AT208" s="78"/>
      <c r="AU208" s="78"/>
      <c r="AV208" s="348" t="str">
        <f t="shared" si="30"/>
        <v/>
      </c>
      <c r="AW208" s="78"/>
      <c r="AX208" s="78"/>
      <c r="AY208" s="78"/>
      <c r="AZ208" s="352"/>
      <c r="BA208" s="78"/>
      <c r="BB208" s="78"/>
      <c r="BC208" s="78"/>
      <c r="BD208" s="78"/>
      <c r="BE208" s="78"/>
      <c r="BF208" s="78"/>
      <c r="BG208" s="78"/>
      <c r="BH208" s="78"/>
      <c r="BI208" s="78"/>
      <c r="BJ208" s="78"/>
      <c r="BK208" s="118"/>
      <c r="BN208" s="119">
        <f t="shared" si="31"/>
        <v>0</v>
      </c>
      <c r="BO208" s="78"/>
      <c r="BP208" s="78"/>
      <c r="BQ208" s="78"/>
      <c r="BR208" s="78"/>
      <c r="BS208" s="78"/>
      <c r="BT208" s="78"/>
      <c r="BU208" s="118"/>
      <c r="BW208" t="str">
        <f t="shared" si="32"/>
        <v/>
      </c>
    </row>
    <row r="209" spans="1:75">
      <c r="A209" s="78">
        <v>372</v>
      </c>
      <c r="B209" s="371" t="s">
        <v>430</v>
      </c>
      <c r="C209" s="78" t="s">
        <v>666</v>
      </c>
      <c r="D209" s="78" t="s">
        <v>876</v>
      </c>
      <c r="E209" s="78" t="s">
        <v>677</v>
      </c>
      <c r="F209" s="78" t="s">
        <v>632</v>
      </c>
      <c r="G209" s="78"/>
      <c r="H209" s="78"/>
      <c r="I209" s="78" t="s">
        <v>632</v>
      </c>
      <c r="J209" s="78"/>
      <c r="K209" s="78"/>
      <c r="L209" s="78"/>
      <c r="M209" s="78"/>
      <c r="N209" s="78"/>
      <c r="O209" s="80"/>
      <c r="P209" s="78"/>
      <c r="Q209" s="78" t="s">
        <v>745</v>
      </c>
      <c r="R209" s="78"/>
      <c r="S209" s="78"/>
      <c r="T209" s="78" t="s">
        <v>745</v>
      </c>
      <c r="U209" s="78"/>
      <c r="V209" s="78"/>
      <c r="W209" s="78"/>
      <c r="X209" s="78"/>
      <c r="Y209" s="78"/>
      <c r="Z209" s="78"/>
      <c r="AA209" s="78"/>
      <c r="AB209" s="78"/>
      <c r="AC209" s="78" t="s">
        <v>635</v>
      </c>
      <c r="AD209" s="78" t="s">
        <v>663</v>
      </c>
      <c r="AE209" s="78" t="s">
        <v>647</v>
      </c>
      <c r="AF209" s="78" t="s">
        <v>635</v>
      </c>
      <c r="AG209" s="78">
        <v>2050</v>
      </c>
      <c r="AH209" s="78">
        <v>2022</v>
      </c>
      <c r="AI209" s="78"/>
      <c r="AJ209" s="78"/>
      <c r="AK209" s="78"/>
      <c r="AL209" s="106" t="s">
        <v>631</v>
      </c>
      <c r="AM209" s="78"/>
      <c r="AN209" s="78"/>
      <c r="AO209" s="78"/>
      <c r="AP209" s="110"/>
      <c r="AQ209" s="78"/>
      <c r="AR209" s="78"/>
      <c r="AS209" s="78"/>
      <c r="AT209" s="78"/>
      <c r="AU209" s="78"/>
      <c r="AV209" s="348" t="str">
        <f t="shared" si="30"/>
        <v/>
      </c>
      <c r="AW209" s="78"/>
      <c r="AX209" s="78"/>
      <c r="AY209" s="78">
        <v>1</v>
      </c>
      <c r="AZ209" s="352">
        <v>1</v>
      </c>
      <c r="BA209" s="78"/>
      <c r="BB209" s="78"/>
      <c r="BC209" s="78"/>
      <c r="BD209" s="78"/>
      <c r="BE209" s="78"/>
      <c r="BF209" s="78"/>
      <c r="BG209" s="78"/>
      <c r="BH209" s="78"/>
      <c r="BI209" s="78">
        <v>1</v>
      </c>
      <c r="BJ209" s="78"/>
      <c r="BK209" s="118">
        <v>1</v>
      </c>
      <c r="BL209" s="188">
        <v>1</v>
      </c>
      <c r="BN209" s="119">
        <f t="shared" si="31"/>
        <v>1</v>
      </c>
      <c r="BO209" s="78"/>
      <c r="BP209" s="78"/>
      <c r="BQ209" s="78">
        <v>1</v>
      </c>
      <c r="BR209" s="78"/>
      <c r="BS209" s="78"/>
      <c r="BT209" s="78"/>
      <c r="BU209" s="118"/>
      <c r="BV209" s="229">
        <f>MAX(N209,AG209)</f>
        <v>2050</v>
      </c>
      <c r="BW209" t="str">
        <f t="shared" si="32"/>
        <v/>
      </c>
    </row>
    <row r="210" spans="1:75">
      <c r="A210" s="78">
        <v>249</v>
      </c>
      <c r="B210" s="371" t="s">
        <v>302</v>
      </c>
      <c r="C210" s="78" t="s">
        <v>703</v>
      </c>
      <c r="D210" s="78" t="s">
        <v>680</v>
      </c>
      <c r="E210" s="78" t="s">
        <v>677</v>
      </c>
      <c r="F210" s="78" t="s">
        <v>632</v>
      </c>
      <c r="G210" s="78"/>
      <c r="H210" s="78"/>
      <c r="I210" s="78" t="s">
        <v>632</v>
      </c>
      <c r="J210" s="78"/>
      <c r="K210" s="78"/>
      <c r="L210" s="78"/>
      <c r="M210" s="78"/>
      <c r="N210" s="78"/>
      <c r="O210" s="80"/>
      <c r="P210" s="78"/>
      <c r="Q210" s="78" t="s">
        <v>635</v>
      </c>
      <c r="R210" s="78" t="s">
        <v>698</v>
      </c>
      <c r="S210" s="78" t="s">
        <v>651</v>
      </c>
      <c r="T210" s="203" t="s">
        <v>635</v>
      </c>
      <c r="U210" s="78">
        <v>2050</v>
      </c>
      <c r="V210" s="78">
        <v>2021</v>
      </c>
      <c r="W210" s="78"/>
      <c r="X210" s="78"/>
      <c r="Y210" s="78"/>
      <c r="Z210" s="78" t="s">
        <v>674</v>
      </c>
      <c r="AA210" s="78"/>
      <c r="AB210" s="78" t="s">
        <v>631</v>
      </c>
      <c r="AC210" s="78" t="s">
        <v>632</v>
      </c>
      <c r="AD210" s="78"/>
      <c r="AE210" s="78"/>
      <c r="AF210" s="78" t="s">
        <v>632</v>
      </c>
      <c r="AG210" s="78"/>
      <c r="AH210" s="78"/>
      <c r="AI210" s="78"/>
      <c r="AJ210" s="78"/>
      <c r="AK210" s="78"/>
      <c r="AL210" s="106"/>
      <c r="AM210" s="78"/>
      <c r="AN210" s="78"/>
      <c r="AO210" s="78"/>
      <c r="AP210" s="110"/>
      <c r="AQ210" s="78"/>
      <c r="AR210" s="78"/>
      <c r="AS210" s="78">
        <v>1</v>
      </c>
      <c r="AT210" s="78">
        <v>1</v>
      </c>
      <c r="AU210" s="78">
        <v>1</v>
      </c>
      <c r="AV210" s="348">
        <f t="shared" si="30"/>
        <v>1</v>
      </c>
      <c r="AW210" s="78"/>
      <c r="AX210" s="78"/>
      <c r="AY210" s="78"/>
      <c r="AZ210" s="352"/>
      <c r="BA210" s="78"/>
      <c r="BB210" s="78"/>
      <c r="BC210" s="78"/>
      <c r="BD210" s="78"/>
      <c r="BE210" s="78"/>
      <c r="BF210" s="78"/>
      <c r="BG210" s="78"/>
      <c r="BH210" s="78"/>
      <c r="BI210" s="78">
        <v>1</v>
      </c>
      <c r="BJ210" s="78"/>
      <c r="BK210" s="118">
        <v>1</v>
      </c>
      <c r="BN210" s="119">
        <f t="shared" si="31"/>
        <v>1</v>
      </c>
      <c r="BO210" s="78"/>
      <c r="BP210" s="78"/>
      <c r="BQ210" s="78">
        <v>1</v>
      </c>
      <c r="BR210" s="78"/>
      <c r="BS210" s="78"/>
      <c r="BT210" s="78"/>
      <c r="BU210" s="118"/>
      <c r="BW210" t="str">
        <f t="shared" si="32"/>
        <v/>
      </c>
    </row>
    <row r="211" spans="1:75">
      <c r="A211" s="78">
        <v>207</v>
      </c>
      <c r="B211" s="371" t="s">
        <v>237</v>
      </c>
      <c r="C211" s="78" t="s">
        <v>654</v>
      </c>
      <c r="D211" s="78" t="s">
        <v>629</v>
      </c>
      <c r="E211" s="78" t="s">
        <v>630</v>
      </c>
      <c r="F211" s="78" t="s">
        <v>632</v>
      </c>
      <c r="G211" s="78"/>
      <c r="H211" s="78"/>
      <c r="I211" s="78" t="s">
        <v>632</v>
      </c>
      <c r="J211" s="78"/>
      <c r="K211" s="78"/>
      <c r="L211" s="78"/>
      <c r="M211" s="78"/>
      <c r="N211" s="78"/>
      <c r="O211" s="80"/>
      <c r="P211" s="78"/>
      <c r="Q211" s="78" t="s">
        <v>632</v>
      </c>
      <c r="R211" s="78"/>
      <c r="S211" s="78"/>
      <c r="T211" s="78" t="s">
        <v>632</v>
      </c>
      <c r="U211" s="78"/>
      <c r="V211" s="78"/>
      <c r="W211" s="78"/>
      <c r="X211" s="78"/>
      <c r="Y211" s="78"/>
      <c r="Z211" s="78"/>
      <c r="AA211" s="78"/>
      <c r="AB211" s="78"/>
      <c r="AC211" s="78" t="s">
        <v>635</v>
      </c>
      <c r="AD211" s="78" t="s">
        <v>707</v>
      </c>
      <c r="AE211" s="78" t="s">
        <v>878</v>
      </c>
      <c r="AF211" s="78" t="s">
        <v>635</v>
      </c>
      <c r="AG211" s="78">
        <v>2050</v>
      </c>
      <c r="AH211" s="78">
        <v>2023</v>
      </c>
      <c r="AI211" s="78"/>
      <c r="AJ211" s="78"/>
      <c r="AK211" s="78"/>
      <c r="AL211" s="106" t="s">
        <v>674</v>
      </c>
      <c r="AM211" s="78"/>
      <c r="AN211" s="78"/>
      <c r="AO211" s="78"/>
      <c r="AP211" s="110"/>
      <c r="AQ211" s="78"/>
      <c r="AR211" s="78"/>
      <c r="AS211" s="78"/>
      <c r="AT211" s="78"/>
      <c r="AU211" s="78"/>
      <c r="AV211" s="348" t="str">
        <f t="shared" si="30"/>
        <v/>
      </c>
      <c r="AW211" s="78"/>
      <c r="AX211" s="78"/>
      <c r="AY211" s="78">
        <v>1</v>
      </c>
      <c r="AZ211" s="352">
        <v>1</v>
      </c>
      <c r="BA211" s="78"/>
      <c r="BB211" s="78"/>
      <c r="BC211" s="78"/>
      <c r="BD211" s="78"/>
      <c r="BE211" s="78"/>
      <c r="BF211" s="78"/>
      <c r="BG211" s="78"/>
      <c r="BH211" s="78"/>
      <c r="BI211" s="78">
        <v>1</v>
      </c>
      <c r="BJ211" s="78"/>
      <c r="BK211" s="118">
        <v>1</v>
      </c>
      <c r="BN211" s="119">
        <f t="shared" si="31"/>
        <v>1</v>
      </c>
      <c r="BO211" s="78"/>
      <c r="BP211" s="78"/>
      <c r="BQ211" s="78">
        <v>1</v>
      </c>
      <c r="BR211" s="78"/>
      <c r="BS211" s="78"/>
      <c r="BT211" s="78"/>
      <c r="BU211" s="118"/>
      <c r="BV211" s="229">
        <f>MAX(N211,AG211)</f>
        <v>2050</v>
      </c>
      <c r="BW211" t="str">
        <f t="shared" si="32"/>
        <v/>
      </c>
    </row>
    <row r="212" spans="1:75">
      <c r="A212" s="78">
        <v>321</v>
      </c>
      <c r="B212" s="371" t="s">
        <v>356</v>
      </c>
      <c r="C212" s="78" t="s">
        <v>705</v>
      </c>
      <c r="D212" s="78" t="s">
        <v>876</v>
      </c>
      <c r="E212" s="78" t="s">
        <v>677</v>
      </c>
      <c r="F212" s="78" t="s">
        <v>632</v>
      </c>
      <c r="G212" s="78"/>
      <c r="H212" s="78"/>
      <c r="I212" s="78" t="s">
        <v>632</v>
      </c>
      <c r="J212" s="78"/>
      <c r="K212" s="78"/>
      <c r="L212" s="78"/>
      <c r="M212" s="78"/>
      <c r="N212" s="78"/>
      <c r="O212" s="80"/>
      <c r="P212" s="78"/>
      <c r="Q212" s="78" t="s">
        <v>632</v>
      </c>
      <c r="R212" s="78"/>
      <c r="S212" s="78"/>
      <c r="T212" s="78" t="s">
        <v>632</v>
      </c>
      <c r="U212" s="78"/>
      <c r="V212" s="78"/>
      <c r="W212" s="78"/>
      <c r="X212" s="78"/>
      <c r="Y212" s="78"/>
      <c r="Z212" s="78"/>
      <c r="AA212" s="78"/>
      <c r="AB212" s="78"/>
      <c r="AC212" s="78" t="s">
        <v>632</v>
      </c>
      <c r="AD212" s="78"/>
      <c r="AE212" s="78"/>
      <c r="AF212" s="78" t="s">
        <v>632</v>
      </c>
      <c r="AG212" s="78"/>
      <c r="AH212" s="78"/>
      <c r="AI212" s="78"/>
      <c r="AJ212" s="78"/>
      <c r="AK212" s="78"/>
      <c r="AL212" s="106"/>
      <c r="AM212" s="78"/>
      <c r="AN212" s="78"/>
      <c r="AO212" s="78"/>
      <c r="AP212" s="110"/>
      <c r="AQ212" s="78"/>
      <c r="AR212" s="78"/>
      <c r="AS212" s="78"/>
      <c r="AT212" s="78"/>
      <c r="AU212" s="78"/>
      <c r="AV212" s="348" t="str">
        <f t="shared" si="30"/>
        <v/>
      </c>
      <c r="AW212" s="78"/>
      <c r="AX212" s="78"/>
      <c r="AY212" s="78"/>
      <c r="AZ212" s="352"/>
      <c r="BA212" s="78"/>
      <c r="BB212" s="78"/>
      <c r="BC212" s="78"/>
      <c r="BD212" s="78"/>
      <c r="BE212" s="78"/>
      <c r="BF212" s="78"/>
      <c r="BG212" s="78"/>
      <c r="BH212" s="78"/>
      <c r="BI212" s="78"/>
      <c r="BJ212" s="78"/>
      <c r="BK212" s="118"/>
      <c r="BN212" s="119">
        <f t="shared" si="31"/>
        <v>0</v>
      </c>
      <c r="BO212" s="78"/>
      <c r="BP212" s="78"/>
      <c r="BQ212" s="78"/>
      <c r="BR212" s="78"/>
      <c r="BS212" s="78"/>
      <c r="BT212" s="78"/>
      <c r="BU212" s="118"/>
      <c r="BW212" t="str">
        <f t="shared" si="32"/>
        <v/>
      </c>
    </row>
    <row r="213" spans="1:75">
      <c r="A213" s="78">
        <v>306</v>
      </c>
      <c r="B213" s="371" t="s">
        <v>306</v>
      </c>
      <c r="C213" s="78" t="s">
        <v>666</v>
      </c>
      <c r="D213" s="78" t="s">
        <v>774</v>
      </c>
      <c r="E213" s="78" t="s">
        <v>677</v>
      </c>
      <c r="F213" s="78" t="s">
        <v>632</v>
      </c>
      <c r="G213" s="78"/>
      <c r="H213" s="78"/>
      <c r="I213" s="78" t="s">
        <v>632</v>
      </c>
      <c r="J213" s="78"/>
      <c r="K213" s="78"/>
      <c r="L213" s="78"/>
      <c r="M213" s="78"/>
      <c r="N213" s="78"/>
      <c r="O213" s="80"/>
      <c r="P213" s="78"/>
      <c r="Q213" s="78" t="s">
        <v>632</v>
      </c>
      <c r="R213" s="78"/>
      <c r="S213" s="78"/>
      <c r="T213" s="78" t="s">
        <v>632</v>
      </c>
      <c r="U213" s="78"/>
      <c r="V213" s="78"/>
      <c r="W213" s="78"/>
      <c r="X213" s="78"/>
      <c r="Y213" s="78"/>
      <c r="Z213" s="78"/>
      <c r="AA213" s="78"/>
      <c r="AB213" s="78"/>
      <c r="AC213" s="78" t="s">
        <v>632</v>
      </c>
      <c r="AD213" s="78"/>
      <c r="AE213" s="78"/>
      <c r="AF213" s="78" t="s">
        <v>632</v>
      </c>
      <c r="AG213" s="78"/>
      <c r="AH213" s="78"/>
      <c r="AI213" s="78"/>
      <c r="AJ213" s="78"/>
      <c r="AK213" s="78"/>
      <c r="AL213" s="106"/>
      <c r="AM213" s="78"/>
      <c r="AN213" s="78"/>
      <c r="AO213" s="78"/>
      <c r="AP213" s="110"/>
      <c r="AQ213" s="78"/>
      <c r="AR213" s="78"/>
      <c r="AS213" s="78"/>
      <c r="AT213" s="78"/>
      <c r="AU213" s="78"/>
      <c r="AV213" s="348" t="str">
        <f t="shared" si="30"/>
        <v/>
      </c>
      <c r="AW213" s="78"/>
      <c r="AX213" s="78"/>
      <c r="AY213" s="78"/>
      <c r="AZ213" s="352"/>
      <c r="BA213" s="78"/>
      <c r="BB213" s="78"/>
      <c r="BC213" s="78"/>
      <c r="BD213" s="78"/>
      <c r="BE213" s="78"/>
      <c r="BF213" s="78"/>
      <c r="BG213" s="78"/>
      <c r="BH213" s="78"/>
      <c r="BI213" s="78"/>
      <c r="BJ213" s="78"/>
      <c r="BK213" s="118"/>
      <c r="BN213" s="119">
        <f t="shared" si="31"/>
        <v>0</v>
      </c>
      <c r="BO213" s="78"/>
      <c r="BP213" s="78"/>
      <c r="BQ213" s="78"/>
      <c r="BR213" s="78"/>
      <c r="BS213" s="78"/>
      <c r="BT213" s="78"/>
      <c r="BU213" s="118"/>
      <c r="BW213" t="str">
        <f t="shared" si="32"/>
        <v/>
      </c>
    </row>
    <row r="214" spans="1:75">
      <c r="A214" s="78">
        <v>487</v>
      </c>
      <c r="B214" s="371" t="s">
        <v>548</v>
      </c>
      <c r="C214" s="78" t="s">
        <v>690</v>
      </c>
      <c r="D214" s="78" t="s">
        <v>697</v>
      </c>
      <c r="E214" s="78" t="s">
        <v>640</v>
      </c>
      <c r="F214" s="78" t="s">
        <v>631</v>
      </c>
      <c r="G214" s="78">
        <v>2021</v>
      </c>
      <c r="H214" s="78">
        <v>2030</v>
      </c>
      <c r="I214" s="78" t="s">
        <v>631</v>
      </c>
      <c r="J214" s="78" t="s">
        <v>641</v>
      </c>
      <c r="K214" s="78" t="s">
        <v>642</v>
      </c>
      <c r="L214" s="78">
        <v>2030</v>
      </c>
      <c r="M214" s="78" t="s">
        <v>643</v>
      </c>
      <c r="N214" s="78">
        <v>2040</v>
      </c>
      <c r="O214" s="80" t="s">
        <v>879</v>
      </c>
      <c r="P214" s="78">
        <v>2021</v>
      </c>
      <c r="Q214" s="78" t="s">
        <v>730</v>
      </c>
      <c r="R214" s="78" t="s">
        <v>880</v>
      </c>
      <c r="S214" s="78" t="s">
        <v>637</v>
      </c>
      <c r="T214" s="203" t="s">
        <v>635</v>
      </c>
      <c r="U214" s="78">
        <v>2030</v>
      </c>
      <c r="V214" s="78">
        <v>2021</v>
      </c>
      <c r="W214" s="78" t="s">
        <v>645</v>
      </c>
      <c r="X214" s="78">
        <v>2040</v>
      </c>
      <c r="Y214" s="78">
        <v>2021</v>
      </c>
      <c r="Z214" s="78" t="s">
        <v>674</v>
      </c>
      <c r="AA214" s="78">
        <v>2022</v>
      </c>
      <c r="AB214" s="78" t="s">
        <v>631</v>
      </c>
      <c r="AC214" s="78" t="s">
        <v>645</v>
      </c>
      <c r="AD214" s="78" t="s">
        <v>646</v>
      </c>
      <c r="AE214" s="78" t="s">
        <v>817</v>
      </c>
      <c r="AF214" s="78" t="s">
        <v>645</v>
      </c>
      <c r="AG214" s="78">
        <v>2040</v>
      </c>
      <c r="AH214" s="78">
        <v>2021</v>
      </c>
      <c r="AI214" s="78"/>
      <c r="AJ214" s="78"/>
      <c r="AK214" s="78"/>
      <c r="AL214" s="106" t="s">
        <v>674</v>
      </c>
      <c r="AM214" s="78"/>
      <c r="AN214" s="78"/>
      <c r="AO214" s="78"/>
      <c r="AP214" s="110"/>
      <c r="AQ214" s="78"/>
      <c r="AR214" s="78">
        <v>1</v>
      </c>
      <c r="AS214" s="78"/>
      <c r="AT214" s="78">
        <v>1</v>
      </c>
      <c r="AU214" s="78">
        <v>1</v>
      </c>
      <c r="AV214" s="348" t="str">
        <f t="shared" si="30"/>
        <v/>
      </c>
      <c r="AW214" s="78"/>
      <c r="AX214" s="78"/>
      <c r="AY214" s="78">
        <v>1</v>
      </c>
      <c r="AZ214" s="352">
        <v>1</v>
      </c>
      <c r="BA214" s="78"/>
      <c r="BB214" s="78">
        <v>1</v>
      </c>
      <c r="BC214" s="78"/>
      <c r="BD214" s="78">
        <v>1</v>
      </c>
      <c r="BE214" s="78"/>
      <c r="BF214" s="78">
        <v>1</v>
      </c>
      <c r="BG214" s="78"/>
      <c r="BH214" s="78">
        <v>1</v>
      </c>
      <c r="BI214" s="78">
        <v>1</v>
      </c>
      <c r="BJ214" s="78">
        <v>1</v>
      </c>
      <c r="BK214" s="118">
        <v>1</v>
      </c>
      <c r="BN214" s="119">
        <f t="shared" si="31"/>
        <v>1</v>
      </c>
      <c r="BO214" s="78"/>
      <c r="BP214" s="78">
        <v>1</v>
      </c>
      <c r="BQ214" s="78">
        <v>1</v>
      </c>
      <c r="BR214" s="78"/>
      <c r="BS214" s="78"/>
      <c r="BT214" s="78">
        <v>1</v>
      </c>
      <c r="BU214" s="118">
        <v>1</v>
      </c>
      <c r="BV214" s="229">
        <f>MAX(N214,AG214)</f>
        <v>2040</v>
      </c>
      <c r="BW214">
        <f t="shared" si="32"/>
        <v>1</v>
      </c>
    </row>
    <row r="215" spans="1:75">
      <c r="A215" s="78">
        <v>81</v>
      </c>
      <c r="B215" s="371" t="s">
        <v>129</v>
      </c>
      <c r="C215" s="78" t="s">
        <v>699</v>
      </c>
      <c r="D215" s="78" t="s">
        <v>680</v>
      </c>
      <c r="E215" s="78" t="s">
        <v>677</v>
      </c>
      <c r="F215" s="78" t="s">
        <v>632</v>
      </c>
      <c r="G215" s="78"/>
      <c r="H215" s="78"/>
      <c r="I215" s="78" t="s">
        <v>632</v>
      </c>
      <c r="J215" s="78"/>
      <c r="K215" s="78"/>
      <c r="L215" s="78"/>
      <c r="M215" s="78"/>
      <c r="N215" s="78"/>
      <c r="O215" s="80"/>
      <c r="P215" s="78"/>
      <c r="Q215" s="78" t="s">
        <v>632</v>
      </c>
      <c r="R215" s="78"/>
      <c r="S215" s="78"/>
      <c r="T215" s="78" t="s">
        <v>632</v>
      </c>
      <c r="U215" s="78"/>
      <c r="V215" s="78"/>
      <c r="W215" s="78"/>
      <c r="X215" s="78"/>
      <c r="Y215" s="78"/>
      <c r="Z215" s="78"/>
      <c r="AA215" s="78"/>
      <c r="AB215" s="78"/>
      <c r="AC215" s="78" t="s">
        <v>632</v>
      </c>
      <c r="AD215" s="78"/>
      <c r="AE215" s="78"/>
      <c r="AF215" s="78" t="s">
        <v>632</v>
      </c>
      <c r="AG215" s="78"/>
      <c r="AH215" s="78"/>
      <c r="AI215" s="78"/>
      <c r="AJ215" s="78"/>
      <c r="AK215" s="78"/>
      <c r="AL215" s="106"/>
      <c r="AM215" s="78"/>
      <c r="AN215" s="78"/>
      <c r="AO215" s="78"/>
      <c r="AP215" s="110"/>
      <c r="AQ215" s="78"/>
      <c r="AR215" s="78"/>
      <c r="AS215" s="78"/>
      <c r="AT215" s="78"/>
      <c r="AU215" s="78"/>
      <c r="AV215" s="348" t="str">
        <f t="shared" si="30"/>
        <v/>
      </c>
      <c r="AW215" s="78"/>
      <c r="AX215" s="78"/>
      <c r="AY215" s="78"/>
      <c r="AZ215" s="352"/>
      <c r="BA215" s="78"/>
      <c r="BB215" s="78"/>
      <c r="BC215" s="78"/>
      <c r="BD215" s="78"/>
      <c r="BE215" s="78"/>
      <c r="BF215" s="78"/>
      <c r="BG215" s="78"/>
      <c r="BH215" s="78"/>
      <c r="BI215" s="78"/>
      <c r="BJ215" s="78"/>
      <c r="BK215" s="118"/>
      <c r="BN215" s="119">
        <f t="shared" si="31"/>
        <v>0</v>
      </c>
      <c r="BO215" s="78"/>
      <c r="BP215" s="78"/>
      <c r="BQ215" s="78"/>
      <c r="BR215" s="78"/>
      <c r="BS215" s="78"/>
      <c r="BT215" s="78"/>
      <c r="BU215" s="118"/>
      <c r="BW215" t="str">
        <f t="shared" si="32"/>
        <v/>
      </c>
    </row>
    <row r="216" spans="1:75">
      <c r="A216" s="78">
        <v>196</v>
      </c>
      <c r="B216" s="371" t="s">
        <v>264</v>
      </c>
      <c r="C216" s="78" t="s">
        <v>638</v>
      </c>
      <c r="D216" s="78" t="s">
        <v>676</v>
      </c>
      <c r="E216" s="78" t="s">
        <v>677</v>
      </c>
      <c r="F216" s="78" t="s">
        <v>632</v>
      </c>
      <c r="G216" s="78"/>
      <c r="H216" s="78"/>
      <c r="I216" s="78" t="s">
        <v>631</v>
      </c>
      <c r="J216" s="78" t="s">
        <v>641</v>
      </c>
      <c r="K216" s="78" t="s">
        <v>662</v>
      </c>
      <c r="L216" s="78">
        <v>2030</v>
      </c>
      <c r="M216" s="78" t="s">
        <v>643</v>
      </c>
      <c r="N216" s="78"/>
      <c r="O216" s="79">
        <v>44166</v>
      </c>
      <c r="P216" s="78">
        <v>2020</v>
      </c>
      <c r="Q216" s="78" t="s">
        <v>730</v>
      </c>
      <c r="R216" s="78" t="s">
        <v>881</v>
      </c>
      <c r="S216" s="78" t="s">
        <v>702</v>
      </c>
      <c r="T216" s="203" t="s">
        <v>635</v>
      </c>
      <c r="U216" s="78">
        <v>2030</v>
      </c>
      <c r="V216" s="78">
        <v>2020</v>
      </c>
      <c r="W216" s="78" t="s">
        <v>645</v>
      </c>
      <c r="X216" s="78">
        <v>2050</v>
      </c>
      <c r="Y216" s="78">
        <v>2020</v>
      </c>
      <c r="Z216" s="78" t="s">
        <v>631</v>
      </c>
      <c r="AA216" s="78">
        <v>2023</v>
      </c>
      <c r="AB216" s="78" t="s">
        <v>631</v>
      </c>
      <c r="AC216" s="78" t="s">
        <v>632</v>
      </c>
      <c r="AD216" s="78"/>
      <c r="AE216" s="78"/>
      <c r="AF216" s="78" t="s">
        <v>632</v>
      </c>
      <c r="AG216" s="78"/>
      <c r="AH216" s="78"/>
      <c r="AI216" s="78"/>
      <c r="AJ216" s="78"/>
      <c r="AK216" s="78"/>
      <c r="AL216" s="106"/>
      <c r="AM216" s="78"/>
      <c r="AN216" s="78"/>
      <c r="AO216" s="78"/>
      <c r="AP216" s="110"/>
      <c r="AQ216" s="78"/>
      <c r="AR216" s="78">
        <v>1</v>
      </c>
      <c r="AS216" s="78"/>
      <c r="AT216" s="78">
        <v>1</v>
      </c>
      <c r="AU216" s="78">
        <v>1</v>
      </c>
      <c r="AV216" s="348">
        <f t="shared" si="30"/>
        <v>1</v>
      </c>
      <c r="AW216" s="78"/>
      <c r="AX216" s="78"/>
      <c r="AY216" s="78"/>
      <c r="AZ216" s="352"/>
      <c r="BA216" s="78"/>
      <c r="BB216" s="78">
        <v>1</v>
      </c>
      <c r="BC216" s="78"/>
      <c r="BD216" s="78">
        <v>1</v>
      </c>
      <c r="BE216" s="78"/>
      <c r="BF216" s="78"/>
      <c r="BG216" s="78"/>
      <c r="BH216" s="78"/>
      <c r="BI216" s="78">
        <v>1</v>
      </c>
      <c r="BJ216" s="78">
        <v>1</v>
      </c>
      <c r="BK216" s="118">
        <v>1</v>
      </c>
      <c r="BL216" s="188">
        <v>1</v>
      </c>
      <c r="BN216" s="119">
        <f t="shared" si="31"/>
        <v>1</v>
      </c>
      <c r="BO216" s="78"/>
      <c r="BP216" s="78">
        <v>1</v>
      </c>
      <c r="BQ216" s="78">
        <v>1</v>
      </c>
      <c r="BR216" s="78"/>
      <c r="BS216" s="78"/>
      <c r="BT216" s="78"/>
      <c r="BU216" s="118"/>
      <c r="BW216">
        <f t="shared" si="32"/>
        <v>1</v>
      </c>
    </row>
    <row r="217" spans="1:75">
      <c r="A217" s="78">
        <v>48</v>
      </c>
      <c r="B217" s="371" t="s">
        <v>94</v>
      </c>
      <c r="C217" s="78" t="s">
        <v>675</v>
      </c>
      <c r="D217" s="78" t="s">
        <v>629</v>
      </c>
      <c r="E217" s="78" t="s">
        <v>630</v>
      </c>
      <c r="F217" s="78" t="s">
        <v>631</v>
      </c>
      <c r="G217" s="78">
        <v>2021</v>
      </c>
      <c r="H217" s="78">
        <v>2030</v>
      </c>
      <c r="I217" s="78" t="s">
        <v>631</v>
      </c>
      <c r="J217" s="78" t="s">
        <v>641</v>
      </c>
      <c r="K217" s="78" t="s">
        <v>662</v>
      </c>
      <c r="L217" s="78">
        <v>2030</v>
      </c>
      <c r="M217" s="78" t="s">
        <v>634</v>
      </c>
      <c r="N217" s="78"/>
      <c r="O217" s="79">
        <v>45352</v>
      </c>
      <c r="P217" s="78">
        <v>2024</v>
      </c>
      <c r="Q217" s="78" t="s">
        <v>632</v>
      </c>
      <c r="R217" s="78"/>
      <c r="S217" s="78"/>
      <c r="T217" s="78" t="s">
        <v>632</v>
      </c>
      <c r="U217" s="78"/>
      <c r="V217" s="78"/>
      <c r="W217" s="78"/>
      <c r="X217" s="78"/>
      <c r="Y217" s="78"/>
      <c r="Z217" s="78"/>
      <c r="AA217" s="78"/>
      <c r="AB217" s="78"/>
      <c r="AC217" s="78" t="s">
        <v>632</v>
      </c>
      <c r="AD217" s="78"/>
      <c r="AE217" s="78"/>
      <c r="AF217" s="78" t="s">
        <v>632</v>
      </c>
      <c r="AG217" s="78"/>
      <c r="AH217" s="78"/>
      <c r="AI217" s="78"/>
      <c r="AJ217" s="78"/>
      <c r="AK217" s="78"/>
      <c r="AL217" s="106"/>
      <c r="AM217" s="78"/>
      <c r="AN217" s="78"/>
      <c r="AO217" s="78" t="s">
        <v>645</v>
      </c>
      <c r="AP217" s="110" t="s">
        <v>632</v>
      </c>
      <c r="AQ217" s="78"/>
      <c r="AR217" s="78"/>
      <c r="AS217" s="78"/>
      <c r="AT217" s="78"/>
      <c r="AU217" s="78"/>
      <c r="AV217" s="348" t="str">
        <f t="shared" si="30"/>
        <v/>
      </c>
      <c r="AW217" s="78"/>
      <c r="AX217" s="78"/>
      <c r="AY217" s="78"/>
      <c r="AZ217" s="352"/>
      <c r="BA217" s="78"/>
      <c r="BB217" s="78">
        <v>1</v>
      </c>
      <c r="BC217" s="78"/>
      <c r="BD217" s="78">
        <v>1</v>
      </c>
      <c r="BE217" s="78"/>
      <c r="BF217" s="78">
        <v>1</v>
      </c>
      <c r="BG217" s="78"/>
      <c r="BH217" s="78">
        <v>1</v>
      </c>
      <c r="BI217" s="78"/>
      <c r="BJ217" s="78"/>
      <c r="BK217" s="118"/>
      <c r="BN217" s="119">
        <f t="shared" si="31"/>
        <v>1</v>
      </c>
      <c r="BO217" s="78"/>
      <c r="BP217" s="78">
        <v>1</v>
      </c>
      <c r="BQ217" s="78">
        <v>1</v>
      </c>
      <c r="BR217" s="78"/>
      <c r="BS217" s="78"/>
      <c r="BT217" s="78"/>
      <c r="BU217" s="118"/>
      <c r="BW217">
        <f t="shared" si="32"/>
        <v>1</v>
      </c>
    </row>
    <row r="218" spans="1:75">
      <c r="A218" s="78">
        <v>32</v>
      </c>
      <c r="B218" s="371" t="s">
        <v>76</v>
      </c>
      <c r="C218" s="78" t="s">
        <v>638</v>
      </c>
      <c r="D218" s="78" t="s">
        <v>818</v>
      </c>
      <c r="E218" s="78" t="s">
        <v>677</v>
      </c>
      <c r="F218" s="78" t="s">
        <v>632</v>
      </c>
      <c r="G218" s="78"/>
      <c r="H218" s="78"/>
      <c r="I218" s="78" t="s">
        <v>631</v>
      </c>
      <c r="J218" s="78" t="s">
        <v>641</v>
      </c>
      <c r="K218" s="78" t="s">
        <v>662</v>
      </c>
      <c r="L218" s="78">
        <v>2030</v>
      </c>
      <c r="M218" s="78" t="s">
        <v>643</v>
      </c>
      <c r="N218" s="78">
        <v>2050</v>
      </c>
      <c r="O218" s="79">
        <v>45413</v>
      </c>
      <c r="P218" s="78">
        <v>2024</v>
      </c>
      <c r="Q218" s="78" t="s">
        <v>632</v>
      </c>
      <c r="R218" s="78"/>
      <c r="S218" s="78"/>
      <c r="T218" s="78" t="s">
        <v>632</v>
      </c>
      <c r="U218" s="78"/>
      <c r="V218" s="78"/>
      <c r="W218" s="78"/>
      <c r="X218" s="78"/>
      <c r="Y218" s="78"/>
      <c r="Z218" s="78"/>
      <c r="AA218" s="78"/>
      <c r="AB218" s="78"/>
      <c r="AC218" s="78" t="s">
        <v>645</v>
      </c>
      <c r="AD218" s="78" t="s">
        <v>805</v>
      </c>
      <c r="AE218" s="78" t="s">
        <v>789</v>
      </c>
      <c r="AF218" s="78" t="s">
        <v>645</v>
      </c>
      <c r="AG218" s="78">
        <v>2050</v>
      </c>
      <c r="AH218" s="78">
        <v>2020</v>
      </c>
      <c r="AI218" s="78"/>
      <c r="AJ218" s="78"/>
      <c r="AK218" s="78"/>
      <c r="AL218" s="106" t="s">
        <v>631</v>
      </c>
      <c r="AM218" s="78">
        <v>2022</v>
      </c>
      <c r="AN218" s="78" t="s">
        <v>631</v>
      </c>
      <c r="AO218" s="78"/>
      <c r="AP218" s="110"/>
      <c r="AQ218" s="78"/>
      <c r="AR218" s="78"/>
      <c r="AS218" s="78"/>
      <c r="AT218" s="78"/>
      <c r="AU218" s="78"/>
      <c r="AV218" s="348" t="str">
        <f t="shared" si="30"/>
        <v/>
      </c>
      <c r="AW218" s="78"/>
      <c r="AX218" s="78"/>
      <c r="AY218" s="78">
        <v>1</v>
      </c>
      <c r="AZ218" s="352">
        <v>1</v>
      </c>
      <c r="BA218" s="78"/>
      <c r="BB218" s="78">
        <v>1</v>
      </c>
      <c r="BC218" s="78"/>
      <c r="BD218" s="78">
        <v>1</v>
      </c>
      <c r="BE218" s="78"/>
      <c r="BF218" s="78"/>
      <c r="BG218" s="78"/>
      <c r="BH218" s="78"/>
      <c r="BI218" s="78">
        <v>1</v>
      </c>
      <c r="BJ218" s="78"/>
      <c r="BK218" s="118">
        <v>1</v>
      </c>
      <c r="BL218" s="188">
        <v>1</v>
      </c>
      <c r="BN218" s="119">
        <f t="shared" si="31"/>
        <v>1</v>
      </c>
      <c r="BO218" s="78"/>
      <c r="BP218" s="78">
        <v>1</v>
      </c>
      <c r="BQ218" s="78">
        <v>1</v>
      </c>
      <c r="BR218" s="78"/>
      <c r="BS218" s="78"/>
      <c r="BT218" s="78">
        <v>1</v>
      </c>
      <c r="BU218" s="118">
        <v>1</v>
      </c>
      <c r="BV218" s="229">
        <f>MAX(N218,AG218)</f>
        <v>2050</v>
      </c>
      <c r="BW218">
        <f t="shared" si="32"/>
        <v>1</v>
      </c>
    </row>
    <row r="219" spans="1:75">
      <c r="A219" s="78">
        <v>57</v>
      </c>
      <c r="B219" s="371" t="s">
        <v>107</v>
      </c>
      <c r="C219" s="78" t="s">
        <v>669</v>
      </c>
      <c r="D219" s="78" t="s">
        <v>676</v>
      </c>
      <c r="E219" s="78" t="s">
        <v>677</v>
      </c>
      <c r="F219" s="78" t="s">
        <v>632</v>
      </c>
      <c r="G219" s="78"/>
      <c r="H219" s="78"/>
      <c r="I219" s="78" t="s">
        <v>632</v>
      </c>
      <c r="J219" s="78"/>
      <c r="K219" s="78"/>
      <c r="L219" s="78"/>
      <c r="M219" s="78"/>
      <c r="N219" s="78"/>
      <c r="O219" s="80"/>
      <c r="P219" s="78"/>
      <c r="Q219" s="78" t="s">
        <v>645</v>
      </c>
      <c r="R219" s="78" t="s">
        <v>668</v>
      </c>
      <c r="S219" s="78" t="s">
        <v>704</v>
      </c>
      <c r="T219" s="203" t="s">
        <v>645</v>
      </c>
      <c r="U219" s="78">
        <v>2050</v>
      </c>
      <c r="V219" s="78">
        <v>2021</v>
      </c>
      <c r="W219" s="78"/>
      <c r="X219" s="78"/>
      <c r="Y219" s="78"/>
      <c r="Z219" s="78" t="s">
        <v>674</v>
      </c>
      <c r="AA219" s="78"/>
      <c r="AB219" s="78" t="s">
        <v>631</v>
      </c>
      <c r="AC219" s="78" t="s">
        <v>745</v>
      </c>
      <c r="AD219" s="78"/>
      <c r="AE219" s="78"/>
      <c r="AF219" s="78" t="s">
        <v>745</v>
      </c>
      <c r="AG219" s="78"/>
      <c r="AH219" s="78"/>
      <c r="AI219" s="78"/>
      <c r="AJ219" s="78"/>
      <c r="AK219" s="78"/>
      <c r="AL219" s="106"/>
      <c r="AM219" s="78"/>
      <c r="AN219" s="78"/>
      <c r="AO219" s="78"/>
      <c r="AP219" s="110"/>
      <c r="AQ219" s="78"/>
      <c r="AR219" s="78"/>
      <c r="AS219" s="78">
        <v>1</v>
      </c>
      <c r="AT219" s="78">
        <v>1</v>
      </c>
      <c r="AU219" s="78">
        <v>1</v>
      </c>
      <c r="AV219" s="348">
        <f t="shared" si="30"/>
        <v>1</v>
      </c>
      <c r="AW219" s="78"/>
      <c r="AX219" s="78"/>
      <c r="AY219" s="78"/>
      <c r="AZ219" s="352"/>
      <c r="BA219" s="78"/>
      <c r="BB219" s="78"/>
      <c r="BC219" s="78"/>
      <c r="BD219" s="78"/>
      <c r="BE219" s="78"/>
      <c r="BF219" s="78"/>
      <c r="BG219" s="78"/>
      <c r="BH219" s="78"/>
      <c r="BI219" s="78">
        <v>1</v>
      </c>
      <c r="BJ219" s="78"/>
      <c r="BK219" s="118">
        <v>1</v>
      </c>
      <c r="BN219" s="119">
        <f t="shared" si="31"/>
        <v>1</v>
      </c>
      <c r="BO219" s="78"/>
      <c r="BP219" s="78"/>
      <c r="BQ219" s="78">
        <v>1</v>
      </c>
      <c r="BR219" s="78"/>
      <c r="BS219" s="78"/>
      <c r="BT219" s="78"/>
      <c r="BU219" s="118"/>
      <c r="BW219" t="str">
        <f t="shared" si="32"/>
        <v/>
      </c>
    </row>
    <row r="220" spans="1:75">
      <c r="A220" s="78">
        <v>413</v>
      </c>
      <c r="B220" s="371" t="s">
        <v>452</v>
      </c>
      <c r="C220" s="78" t="s">
        <v>638</v>
      </c>
      <c r="D220" s="78" t="s">
        <v>629</v>
      </c>
      <c r="E220" s="78" t="s">
        <v>630</v>
      </c>
      <c r="F220" s="78" t="s">
        <v>632</v>
      </c>
      <c r="G220" s="78"/>
      <c r="H220" s="78"/>
      <c r="I220" s="78" t="s">
        <v>631</v>
      </c>
      <c r="J220" s="78" t="s">
        <v>641</v>
      </c>
      <c r="K220" s="78" t="s">
        <v>655</v>
      </c>
      <c r="L220" s="78">
        <v>2037</v>
      </c>
      <c r="M220" s="78" t="s">
        <v>634</v>
      </c>
      <c r="N220" s="78"/>
      <c r="O220" s="79">
        <v>45047</v>
      </c>
      <c r="P220" s="78">
        <v>2023</v>
      </c>
      <c r="Q220" s="78" t="s">
        <v>635</v>
      </c>
      <c r="R220" s="78" t="s">
        <v>636</v>
      </c>
      <c r="S220" s="78" t="s">
        <v>637</v>
      </c>
      <c r="T220" s="203" t="s">
        <v>635</v>
      </c>
      <c r="U220" s="78">
        <v>2035</v>
      </c>
      <c r="V220" s="78">
        <v>2021</v>
      </c>
      <c r="W220" s="78"/>
      <c r="X220" s="78"/>
      <c r="Y220" s="78"/>
      <c r="Z220" s="78" t="s">
        <v>674</v>
      </c>
      <c r="AA220" s="78"/>
      <c r="AB220" s="78" t="s">
        <v>631</v>
      </c>
      <c r="AC220" s="78" t="s">
        <v>745</v>
      </c>
      <c r="AD220" s="78"/>
      <c r="AE220" s="78"/>
      <c r="AF220" s="78" t="s">
        <v>745</v>
      </c>
      <c r="AG220" s="78"/>
      <c r="AH220" s="78"/>
      <c r="AI220" s="78"/>
      <c r="AJ220" s="78"/>
      <c r="AK220" s="78"/>
      <c r="AL220" s="106"/>
      <c r="AM220" s="78"/>
      <c r="AN220" s="78"/>
      <c r="AO220" s="78"/>
      <c r="AP220" s="110"/>
      <c r="AQ220" s="78"/>
      <c r="AR220" s="78"/>
      <c r="AS220" s="78">
        <v>1</v>
      </c>
      <c r="AT220" s="78">
        <v>1</v>
      </c>
      <c r="AU220" s="78">
        <v>1</v>
      </c>
      <c r="AV220" s="348">
        <f t="shared" si="30"/>
        <v>1</v>
      </c>
      <c r="AW220" s="78"/>
      <c r="AX220" s="78"/>
      <c r="AY220" s="78"/>
      <c r="AZ220" s="352"/>
      <c r="BA220" s="78"/>
      <c r="BB220" s="78"/>
      <c r="BC220" s="78">
        <v>1</v>
      </c>
      <c r="BD220" s="78">
        <v>1</v>
      </c>
      <c r="BE220" s="78"/>
      <c r="BF220" s="78"/>
      <c r="BG220" s="78"/>
      <c r="BH220" s="78"/>
      <c r="BI220" s="78">
        <v>1</v>
      </c>
      <c r="BJ220" s="78"/>
      <c r="BK220" s="118">
        <v>1</v>
      </c>
      <c r="BN220" s="119">
        <f t="shared" si="31"/>
        <v>1</v>
      </c>
      <c r="BO220" s="78"/>
      <c r="BP220" s="78"/>
      <c r="BQ220" s="78">
        <v>1</v>
      </c>
      <c r="BR220" s="78"/>
      <c r="BS220" s="78"/>
      <c r="BT220" s="78"/>
      <c r="BU220" s="118"/>
      <c r="BW220">
        <f t="shared" si="32"/>
        <v>1</v>
      </c>
    </row>
    <row r="221" spans="1:75">
      <c r="A221" s="78">
        <v>269</v>
      </c>
      <c r="B221" s="371" t="s">
        <v>323</v>
      </c>
      <c r="C221" s="78" t="s">
        <v>713</v>
      </c>
      <c r="D221" s="78" t="s">
        <v>629</v>
      </c>
      <c r="E221" s="78" t="s">
        <v>630</v>
      </c>
      <c r="F221" s="78" t="s">
        <v>631</v>
      </c>
      <c r="G221" s="78">
        <v>2016</v>
      </c>
      <c r="H221" s="78">
        <v>2025</v>
      </c>
      <c r="I221" s="78" t="s">
        <v>631</v>
      </c>
      <c r="J221" s="78" t="s">
        <v>641</v>
      </c>
      <c r="K221" s="78" t="s">
        <v>662</v>
      </c>
      <c r="L221" s="78">
        <v>2025</v>
      </c>
      <c r="M221" s="78" t="s">
        <v>643</v>
      </c>
      <c r="N221" s="78"/>
      <c r="O221" s="79">
        <v>44774</v>
      </c>
      <c r="P221" s="78">
        <v>2022</v>
      </c>
      <c r="Q221" s="78" t="s">
        <v>635</v>
      </c>
      <c r="R221" s="78" t="s">
        <v>636</v>
      </c>
      <c r="S221" s="78" t="s">
        <v>637</v>
      </c>
      <c r="T221" s="203" t="s">
        <v>635</v>
      </c>
      <c r="U221" s="78">
        <v>2025</v>
      </c>
      <c r="V221" s="78">
        <v>2021</v>
      </c>
      <c r="W221" s="78"/>
      <c r="X221" s="78"/>
      <c r="Y221" s="78"/>
      <c r="Z221" s="78" t="s">
        <v>631</v>
      </c>
      <c r="AA221" s="78">
        <v>2023</v>
      </c>
      <c r="AB221" s="78" t="s">
        <v>631</v>
      </c>
      <c r="AC221" s="78" t="s">
        <v>645</v>
      </c>
      <c r="AD221" s="78" t="s">
        <v>805</v>
      </c>
      <c r="AE221" s="78" t="s">
        <v>647</v>
      </c>
      <c r="AF221" s="78" t="s">
        <v>645</v>
      </c>
      <c r="AG221" s="78">
        <v>2040</v>
      </c>
      <c r="AH221" s="78">
        <v>2021</v>
      </c>
      <c r="AI221" s="78"/>
      <c r="AJ221" s="78"/>
      <c r="AK221" s="78"/>
      <c r="AL221" s="106" t="s">
        <v>631</v>
      </c>
      <c r="AM221" s="78"/>
      <c r="AN221" s="78"/>
      <c r="AO221" s="78" t="s">
        <v>631</v>
      </c>
      <c r="AP221" s="110" t="s">
        <v>632</v>
      </c>
      <c r="AQ221" s="78"/>
      <c r="AR221" s="78">
        <v>1</v>
      </c>
      <c r="AS221" s="78"/>
      <c r="AT221" s="78">
        <v>1</v>
      </c>
      <c r="AU221" s="78">
        <v>1</v>
      </c>
      <c r="AV221" s="348" t="str">
        <f t="shared" si="30"/>
        <v/>
      </c>
      <c r="AW221" s="78"/>
      <c r="AX221" s="78"/>
      <c r="AY221" s="78">
        <v>1</v>
      </c>
      <c r="AZ221" s="352">
        <v>1</v>
      </c>
      <c r="BA221" s="78"/>
      <c r="BB221" s="78">
        <v>1</v>
      </c>
      <c r="BC221" s="78"/>
      <c r="BD221" s="78">
        <v>1</v>
      </c>
      <c r="BE221" s="78"/>
      <c r="BF221" s="78">
        <v>1</v>
      </c>
      <c r="BG221" s="78"/>
      <c r="BH221" s="78">
        <v>1</v>
      </c>
      <c r="BI221" s="78">
        <v>1</v>
      </c>
      <c r="BJ221" s="78">
        <v>1</v>
      </c>
      <c r="BK221" s="118">
        <v>1</v>
      </c>
      <c r="BL221" s="188">
        <v>1</v>
      </c>
      <c r="BN221" s="119">
        <f t="shared" si="31"/>
        <v>1</v>
      </c>
      <c r="BO221" s="78"/>
      <c r="BP221" s="78">
        <v>1</v>
      </c>
      <c r="BQ221" s="78">
        <v>1</v>
      </c>
      <c r="BR221" s="78"/>
      <c r="BS221" s="78"/>
      <c r="BT221" s="78">
        <v>1</v>
      </c>
      <c r="BU221" s="118">
        <v>1</v>
      </c>
      <c r="BV221" s="229">
        <f>MAX(N221,AG221)</f>
        <v>2040</v>
      </c>
      <c r="BW221">
        <f t="shared" si="32"/>
        <v>1</v>
      </c>
    </row>
    <row r="222" spans="1:75">
      <c r="A222" s="78">
        <v>67</v>
      </c>
      <c r="B222" s="371" t="s">
        <v>104</v>
      </c>
      <c r="C222" s="78" t="s">
        <v>666</v>
      </c>
      <c r="D222" s="78" t="s">
        <v>740</v>
      </c>
      <c r="E222" s="78" t="s">
        <v>640</v>
      </c>
      <c r="F222" s="78" t="s">
        <v>631</v>
      </c>
      <c r="G222" s="78">
        <v>2017</v>
      </c>
      <c r="H222" s="78">
        <v>2030</v>
      </c>
      <c r="I222" s="78" t="s">
        <v>632</v>
      </c>
      <c r="J222" s="78"/>
      <c r="K222" s="78"/>
      <c r="L222" s="78"/>
      <c r="M222" s="78"/>
      <c r="N222" s="78"/>
      <c r="O222" s="80"/>
      <c r="P222" s="78"/>
      <c r="Q222" s="78" t="s">
        <v>632</v>
      </c>
      <c r="R222" s="78"/>
      <c r="S222" s="78"/>
      <c r="T222" s="78" t="s">
        <v>632</v>
      </c>
      <c r="U222" s="78"/>
      <c r="V222" s="78"/>
      <c r="W222" s="78"/>
      <c r="X222" s="78"/>
      <c r="Y222" s="78"/>
      <c r="Z222" s="78"/>
      <c r="AA222" s="78"/>
      <c r="AB222" s="78"/>
      <c r="AC222" s="78" t="s">
        <v>736</v>
      </c>
      <c r="AD222" s="78" t="s">
        <v>882</v>
      </c>
      <c r="AE222" s="78" t="s">
        <v>647</v>
      </c>
      <c r="AF222" s="78" t="s">
        <v>635</v>
      </c>
      <c r="AG222" s="78">
        <v>2030</v>
      </c>
      <c r="AH222" s="78">
        <v>2020</v>
      </c>
      <c r="AI222" s="78" t="s">
        <v>710</v>
      </c>
      <c r="AJ222" s="78">
        <v>2050</v>
      </c>
      <c r="AK222" s="78">
        <v>2020</v>
      </c>
      <c r="AL222" s="106" t="s">
        <v>631</v>
      </c>
      <c r="AM222" s="78">
        <v>2023</v>
      </c>
      <c r="AN222" s="78" t="s">
        <v>631</v>
      </c>
      <c r="AO222" s="78"/>
      <c r="AP222" s="110"/>
      <c r="AQ222" s="78"/>
      <c r="AR222" s="78"/>
      <c r="AS222" s="78"/>
      <c r="AT222" s="78"/>
      <c r="AU222" s="78"/>
      <c r="AV222" s="348" t="str">
        <f t="shared" si="30"/>
        <v/>
      </c>
      <c r="AW222" s="78"/>
      <c r="AX222" s="78">
        <v>1</v>
      </c>
      <c r="AY222" s="78"/>
      <c r="AZ222" s="352">
        <v>1</v>
      </c>
      <c r="BA222" s="78"/>
      <c r="BB222" s="78"/>
      <c r="BC222" s="78"/>
      <c r="BD222" s="78"/>
      <c r="BE222" s="78"/>
      <c r="BF222" s="78">
        <v>1</v>
      </c>
      <c r="BG222" s="78"/>
      <c r="BH222" s="78">
        <v>1</v>
      </c>
      <c r="BI222" s="78">
        <v>1</v>
      </c>
      <c r="BJ222" s="78">
        <v>1</v>
      </c>
      <c r="BK222" s="118">
        <v>1</v>
      </c>
      <c r="BL222" s="188">
        <v>1</v>
      </c>
      <c r="BN222" s="119">
        <f t="shared" si="31"/>
        <v>1</v>
      </c>
      <c r="BO222" s="78"/>
      <c r="BP222" s="78">
        <v>1</v>
      </c>
      <c r="BQ222" s="78">
        <v>1</v>
      </c>
      <c r="BR222" s="78"/>
      <c r="BS222" s="78"/>
      <c r="BT222" s="78">
        <v>1</v>
      </c>
      <c r="BU222" s="118">
        <v>1</v>
      </c>
      <c r="BV222" s="229">
        <f>MAX(N222,AG222)</f>
        <v>2030</v>
      </c>
      <c r="BW222" t="str">
        <f t="shared" si="32"/>
        <v/>
      </c>
    </row>
    <row r="223" spans="1:75">
      <c r="A223" s="78">
        <v>103</v>
      </c>
      <c r="B223" s="371" t="s">
        <v>131</v>
      </c>
      <c r="C223" s="78" t="s">
        <v>715</v>
      </c>
      <c r="D223" s="78" t="s">
        <v>680</v>
      </c>
      <c r="E223" s="78" t="s">
        <v>677</v>
      </c>
      <c r="F223" s="78" t="s">
        <v>632</v>
      </c>
      <c r="G223" s="78"/>
      <c r="H223" s="78"/>
      <c r="I223" s="78" t="s">
        <v>632</v>
      </c>
      <c r="J223" s="78"/>
      <c r="K223" s="78"/>
      <c r="L223" s="78"/>
      <c r="M223" s="78"/>
      <c r="N223" s="78"/>
      <c r="O223" s="80"/>
      <c r="P223" s="78"/>
      <c r="Q223" s="78" t="s">
        <v>632</v>
      </c>
      <c r="R223" s="78"/>
      <c r="S223" s="78"/>
      <c r="T223" s="78" t="s">
        <v>632</v>
      </c>
      <c r="U223" s="78"/>
      <c r="V223" s="78"/>
      <c r="W223" s="78"/>
      <c r="X223" s="78"/>
      <c r="Y223" s="78"/>
      <c r="Z223" s="78"/>
      <c r="AA223" s="78"/>
      <c r="AB223" s="78"/>
      <c r="AC223" s="78" t="s">
        <v>632</v>
      </c>
      <c r="AD223" s="78"/>
      <c r="AE223" s="78"/>
      <c r="AF223" s="78" t="s">
        <v>632</v>
      </c>
      <c r="AG223" s="78"/>
      <c r="AH223" s="78"/>
      <c r="AI223" s="78"/>
      <c r="AJ223" s="78"/>
      <c r="AK223" s="78"/>
      <c r="AL223" s="106"/>
      <c r="AM223" s="78"/>
      <c r="AN223" s="78"/>
      <c r="AO223" s="78" t="s">
        <v>631</v>
      </c>
      <c r="AP223" s="110"/>
      <c r="AQ223" s="78"/>
      <c r="AR223" s="78"/>
      <c r="AS223" s="78"/>
      <c r="AT223" s="78"/>
      <c r="AU223" s="78"/>
      <c r="AV223" s="348" t="str">
        <f t="shared" si="30"/>
        <v/>
      </c>
      <c r="AW223" s="78"/>
      <c r="AX223" s="78"/>
      <c r="AY223" s="78"/>
      <c r="AZ223" s="352"/>
      <c r="BA223" s="78"/>
      <c r="BB223" s="78"/>
      <c r="BC223" s="78"/>
      <c r="BD223" s="78"/>
      <c r="BE223" s="78"/>
      <c r="BF223" s="78"/>
      <c r="BG223" s="78"/>
      <c r="BH223" s="78"/>
      <c r="BI223" s="78"/>
      <c r="BJ223" s="78"/>
      <c r="BK223" s="118"/>
      <c r="BN223" s="119">
        <f t="shared" si="31"/>
        <v>0</v>
      </c>
      <c r="BO223" s="78"/>
      <c r="BP223" s="78"/>
      <c r="BQ223" s="78"/>
      <c r="BR223" s="78"/>
      <c r="BS223" s="78"/>
      <c r="BT223" s="78"/>
      <c r="BU223" s="118"/>
      <c r="BW223" t="str">
        <f t="shared" si="32"/>
        <v/>
      </c>
    </row>
    <row r="224" spans="1:75">
      <c r="A224" s="78">
        <v>92</v>
      </c>
      <c r="B224" s="371" t="s">
        <v>133</v>
      </c>
      <c r="C224" s="78" t="s">
        <v>654</v>
      </c>
      <c r="D224" s="78" t="s">
        <v>629</v>
      </c>
      <c r="E224" s="78" t="s">
        <v>630</v>
      </c>
      <c r="F224" s="78" t="s">
        <v>632</v>
      </c>
      <c r="G224" s="78"/>
      <c r="H224" s="78"/>
      <c r="I224" s="78" t="s">
        <v>631</v>
      </c>
      <c r="J224" s="78" t="s">
        <v>641</v>
      </c>
      <c r="K224" s="78" t="s">
        <v>662</v>
      </c>
      <c r="L224" s="78">
        <v>2032</v>
      </c>
      <c r="M224" s="78" t="s">
        <v>634</v>
      </c>
      <c r="N224" s="78"/>
      <c r="O224" s="79">
        <v>45261</v>
      </c>
      <c r="P224" s="78">
        <v>2023</v>
      </c>
      <c r="Q224" s="78" t="s">
        <v>632</v>
      </c>
      <c r="R224" s="78"/>
      <c r="S224" s="78"/>
      <c r="T224" s="78" t="s">
        <v>632</v>
      </c>
      <c r="U224" s="78"/>
      <c r="V224" s="78"/>
      <c r="W224" s="78"/>
      <c r="X224" s="78"/>
      <c r="Y224" s="78"/>
      <c r="Z224" s="78"/>
      <c r="AA224" s="78"/>
      <c r="AB224" s="78"/>
      <c r="AC224" s="78" t="s">
        <v>632</v>
      </c>
      <c r="AD224" s="78"/>
      <c r="AE224" s="78"/>
      <c r="AF224" s="78" t="s">
        <v>632</v>
      </c>
      <c r="AG224" s="78"/>
      <c r="AH224" s="78"/>
      <c r="AI224" s="78"/>
      <c r="AJ224" s="78"/>
      <c r="AK224" s="78"/>
      <c r="AL224" s="106"/>
      <c r="AM224" s="78"/>
      <c r="AN224" s="78"/>
      <c r="AO224" s="78"/>
      <c r="AP224" s="110"/>
      <c r="AQ224" s="78"/>
      <c r="AR224" s="78"/>
      <c r="AS224" s="78"/>
      <c r="AT224" s="78"/>
      <c r="AU224" s="78"/>
      <c r="AV224" s="348" t="str">
        <f t="shared" si="30"/>
        <v/>
      </c>
      <c r="AW224" s="78"/>
      <c r="AX224" s="78"/>
      <c r="AY224" s="78"/>
      <c r="AZ224" s="352"/>
      <c r="BA224" s="78"/>
      <c r="BB224" s="78"/>
      <c r="BC224" s="78">
        <v>1</v>
      </c>
      <c r="BD224" s="78">
        <v>1</v>
      </c>
      <c r="BE224" s="78"/>
      <c r="BF224" s="78"/>
      <c r="BG224" s="78"/>
      <c r="BH224" s="78"/>
      <c r="BI224" s="78"/>
      <c r="BJ224" s="78"/>
      <c r="BK224" s="118"/>
      <c r="BN224" s="119">
        <f t="shared" si="31"/>
        <v>1</v>
      </c>
      <c r="BO224" s="78"/>
      <c r="BP224" s="78"/>
      <c r="BQ224" s="78">
        <v>1</v>
      </c>
      <c r="BR224" s="78"/>
      <c r="BS224" s="78"/>
      <c r="BT224" s="78"/>
      <c r="BU224" s="118"/>
      <c r="BW224">
        <f t="shared" si="32"/>
        <v>1</v>
      </c>
    </row>
    <row r="225" spans="1:75">
      <c r="A225" s="78">
        <v>475</v>
      </c>
      <c r="B225" s="371" t="s">
        <v>531</v>
      </c>
      <c r="C225" s="78" t="s">
        <v>703</v>
      </c>
      <c r="D225" s="78" t="s">
        <v>680</v>
      </c>
      <c r="E225" s="78" t="s">
        <v>677</v>
      </c>
      <c r="F225" s="78" t="s">
        <v>632</v>
      </c>
      <c r="G225" s="78"/>
      <c r="H225" s="78"/>
      <c r="I225" s="78" t="s">
        <v>632</v>
      </c>
      <c r="J225" s="78"/>
      <c r="K225" s="78"/>
      <c r="L225" s="78"/>
      <c r="M225" s="78"/>
      <c r="N225" s="78"/>
      <c r="O225" s="80"/>
      <c r="P225" s="78"/>
      <c r="Q225" s="78" t="s">
        <v>632</v>
      </c>
      <c r="R225" s="78"/>
      <c r="S225" s="78"/>
      <c r="T225" s="78" t="s">
        <v>632</v>
      </c>
      <c r="U225" s="78"/>
      <c r="V225" s="78"/>
      <c r="W225" s="78"/>
      <c r="X225" s="78"/>
      <c r="Y225" s="78"/>
      <c r="Z225" s="78"/>
      <c r="AA225" s="78"/>
      <c r="AB225" s="78"/>
      <c r="AC225" s="78" t="s">
        <v>632</v>
      </c>
      <c r="AD225" s="78"/>
      <c r="AE225" s="78"/>
      <c r="AF225" s="78" t="s">
        <v>632</v>
      </c>
      <c r="AG225" s="78"/>
      <c r="AH225" s="78"/>
      <c r="AI225" s="78"/>
      <c r="AJ225" s="78"/>
      <c r="AK225" s="78"/>
      <c r="AL225" s="106"/>
      <c r="AM225" s="78"/>
      <c r="AN225" s="78"/>
      <c r="AO225" s="78"/>
      <c r="AP225" s="110"/>
      <c r="AQ225" s="78"/>
      <c r="AR225" s="78"/>
      <c r="AS225" s="78"/>
      <c r="AT225" s="78"/>
      <c r="AU225" s="78"/>
      <c r="AV225" s="348" t="str">
        <f t="shared" si="30"/>
        <v/>
      </c>
      <c r="AW225" s="78"/>
      <c r="AX225" s="78"/>
      <c r="AY225" s="78"/>
      <c r="AZ225" s="352"/>
      <c r="BA225" s="78"/>
      <c r="BB225" s="78"/>
      <c r="BC225" s="78"/>
      <c r="BD225" s="78"/>
      <c r="BE225" s="78"/>
      <c r="BF225" s="78"/>
      <c r="BG225" s="78"/>
      <c r="BH225" s="78"/>
      <c r="BI225" s="78"/>
      <c r="BJ225" s="78"/>
      <c r="BK225" s="118"/>
      <c r="BN225" s="119">
        <f t="shared" si="31"/>
        <v>0</v>
      </c>
      <c r="BO225" s="78"/>
      <c r="BP225" s="78"/>
      <c r="BQ225" s="78"/>
      <c r="BR225" s="78"/>
      <c r="BS225" s="78"/>
      <c r="BT225" s="78"/>
      <c r="BU225" s="118"/>
      <c r="BW225" t="str">
        <f t="shared" si="32"/>
        <v/>
      </c>
    </row>
    <row r="226" spans="1:75">
      <c r="A226" s="78">
        <v>339</v>
      </c>
      <c r="B226" s="371" t="s">
        <v>419</v>
      </c>
      <c r="C226" s="78" t="s">
        <v>669</v>
      </c>
      <c r="D226" s="78" t="s">
        <v>876</v>
      </c>
      <c r="E226" s="78" t="s">
        <v>677</v>
      </c>
      <c r="F226" s="78" t="s">
        <v>631</v>
      </c>
      <c r="G226" s="78">
        <v>2022</v>
      </c>
      <c r="H226" s="78">
        <v>2040</v>
      </c>
      <c r="I226" s="78" t="s">
        <v>632</v>
      </c>
      <c r="J226" s="78" t="s">
        <v>633</v>
      </c>
      <c r="K226" s="78"/>
      <c r="L226" s="78">
        <v>2030</v>
      </c>
      <c r="M226" s="78" t="s">
        <v>643</v>
      </c>
      <c r="N226" s="78"/>
      <c r="O226" s="79">
        <v>44470</v>
      </c>
      <c r="P226" s="78">
        <v>2021</v>
      </c>
      <c r="Q226" s="78" t="s">
        <v>632</v>
      </c>
      <c r="R226" s="78"/>
      <c r="S226" s="78"/>
      <c r="T226" s="78" t="s">
        <v>632</v>
      </c>
      <c r="U226" s="78"/>
      <c r="V226" s="78"/>
      <c r="W226" s="78"/>
      <c r="X226" s="78"/>
      <c r="Y226" s="78"/>
      <c r="Z226" s="78"/>
      <c r="AA226" s="78"/>
      <c r="AB226" s="78"/>
      <c r="AC226" s="78" t="s">
        <v>730</v>
      </c>
      <c r="AD226" s="78" t="s">
        <v>883</v>
      </c>
      <c r="AE226" s="78" t="s">
        <v>647</v>
      </c>
      <c r="AF226" s="78" t="s">
        <v>635</v>
      </c>
      <c r="AG226" s="78">
        <v>2040</v>
      </c>
      <c r="AH226" s="78">
        <v>2021</v>
      </c>
      <c r="AI226" s="78" t="s">
        <v>645</v>
      </c>
      <c r="AJ226" s="78">
        <v>2045</v>
      </c>
      <c r="AK226" s="78">
        <v>2021</v>
      </c>
      <c r="AL226" s="106" t="s">
        <v>631</v>
      </c>
      <c r="AM226" s="78"/>
      <c r="AN226" s="78"/>
      <c r="AO226" s="78"/>
      <c r="AP226" s="110"/>
      <c r="AQ226" s="78"/>
      <c r="AR226" s="78"/>
      <c r="AS226" s="78"/>
      <c r="AT226" s="78"/>
      <c r="AU226" s="78"/>
      <c r="AV226" s="348" t="str">
        <f t="shared" si="30"/>
        <v/>
      </c>
      <c r="AW226" s="78"/>
      <c r="AX226" s="78"/>
      <c r="AY226" s="78">
        <v>1</v>
      </c>
      <c r="AZ226" s="352">
        <v>1</v>
      </c>
      <c r="BA226" s="78"/>
      <c r="BB226" s="78">
        <v>1</v>
      </c>
      <c r="BC226" s="78"/>
      <c r="BD226" s="78">
        <v>1</v>
      </c>
      <c r="BE226" s="78"/>
      <c r="BF226" s="78"/>
      <c r="BG226" s="78">
        <v>1</v>
      </c>
      <c r="BH226" s="78">
        <v>1</v>
      </c>
      <c r="BI226" s="78">
        <v>1</v>
      </c>
      <c r="BJ226" s="78"/>
      <c r="BK226" s="118">
        <v>1</v>
      </c>
      <c r="BL226" s="188">
        <v>1</v>
      </c>
      <c r="BN226" s="119">
        <f t="shared" si="31"/>
        <v>1</v>
      </c>
      <c r="BO226" s="78"/>
      <c r="BP226" s="78">
        <v>1</v>
      </c>
      <c r="BQ226" s="78">
        <v>1</v>
      </c>
      <c r="BR226" s="78"/>
      <c r="BS226" s="78"/>
      <c r="BT226" s="78">
        <v>1</v>
      </c>
      <c r="BU226" s="118">
        <v>1</v>
      </c>
      <c r="BV226" s="229">
        <f>MAX(N226,AG226)</f>
        <v>2040</v>
      </c>
      <c r="BW226" t="str">
        <f t="shared" si="32"/>
        <v/>
      </c>
    </row>
    <row r="227" spans="1:75">
      <c r="A227" s="78">
        <v>73</v>
      </c>
      <c r="B227" s="371" t="s">
        <v>116</v>
      </c>
      <c r="C227" s="78" t="s">
        <v>669</v>
      </c>
      <c r="D227" s="78" t="s">
        <v>876</v>
      </c>
      <c r="E227" s="78" t="s">
        <v>677</v>
      </c>
      <c r="F227" s="78" t="s">
        <v>631</v>
      </c>
      <c r="G227" s="78">
        <v>2022</v>
      </c>
      <c r="H227" s="78">
        <v>2045</v>
      </c>
      <c r="I227" s="78" t="s">
        <v>632</v>
      </c>
      <c r="J227" s="78"/>
      <c r="K227" s="78"/>
      <c r="L227" s="78"/>
      <c r="M227" s="78"/>
      <c r="N227" s="78"/>
      <c r="O227" s="80"/>
      <c r="P227" s="78"/>
      <c r="Q227" s="78" t="s">
        <v>645</v>
      </c>
      <c r="R227" s="78" t="s">
        <v>668</v>
      </c>
      <c r="S227" s="78" t="s">
        <v>637</v>
      </c>
      <c r="T227" s="203" t="s">
        <v>645</v>
      </c>
      <c r="U227" s="78">
        <v>2045</v>
      </c>
      <c r="V227" s="78">
        <v>2021</v>
      </c>
      <c r="W227" s="78"/>
      <c r="X227" s="78"/>
      <c r="Y227" s="78"/>
      <c r="Z227" s="78" t="s">
        <v>631</v>
      </c>
      <c r="AA227" s="78"/>
      <c r="AB227" s="78" t="s">
        <v>631</v>
      </c>
      <c r="AC227" s="78" t="s">
        <v>745</v>
      </c>
      <c r="AD227" s="78"/>
      <c r="AE227" s="78"/>
      <c r="AF227" s="78" t="s">
        <v>745</v>
      </c>
      <c r="AG227" s="78"/>
      <c r="AH227" s="78"/>
      <c r="AI227" s="78"/>
      <c r="AJ227" s="78"/>
      <c r="AK227" s="78"/>
      <c r="AL227" s="106"/>
      <c r="AM227" s="78"/>
      <c r="AN227" s="78"/>
      <c r="AO227" s="78"/>
      <c r="AP227" s="110"/>
      <c r="AQ227" s="78"/>
      <c r="AR227" s="78"/>
      <c r="AS227" s="78">
        <v>1</v>
      </c>
      <c r="AT227" s="78">
        <v>1</v>
      </c>
      <c r="AU227" s="78">
        <v>1</v>
      </c>
      <c r="AV227" s="348">
        <f t="shared" si="30"/>
        <v>1</v>
      </c>
      <c r="AW227" s="78"/>
      <c r="AX227" s="78"/>
      <c r="AY227" s="78"/>
      <c r="AZ227" s="352"/>
      <c r="BA227" s="78"/>
      <c r="BB227" s="78"/>
      <c r="BC227" s="78"/>
      <c r="BD227" s="78"/>
      <c r="BE227" s="78"/>
      <c r="BF227" s="78"/>
      <c r="BG227" s="78">
        <v>1</v>
      </c>
      <c r="BH227" s="78">
        <v>1</v>
      </c>
      <c r="BI227" s="78">
        <v>1</v>
      </c>
      <c r="BJ227" s="78"/>
      <c r="BK227" s="118">
        <v>1</v>
      </c>
      <c r="BL227" s="188">
        <v>1</v>
      </c>
      <c r="BN227" s="119">
        <f t="shared" si="31"/>
        <v>1</v>
      </c>
      <c r="BO227" s="78"/>
      <c r="BP227" s="78"/>
      <c r="BQ227" s="78">
        <v>1</v>
      </c>
      <c r="BR227" s="78"/>
      <c r="BS227" s="78"/>
      <c r="BT227" s="78"/>
      <c r="BU227" s="118"/>
      <c r="BW227" t="str">
        <f t="shared" si="32"/>
        <v/>
      </c>
    </row>
    <row r="228" spans="1:75">
      <c r="A228" s="78">
        <v>273</v>
      </c>
      <c r="B228" s="371" t="s">
        <v>360</v>
      </c>
      <c r="C228" s="78" t="s">
        <v>679</v>
      </c>
      <c r="D228" s="78" t="s">
        <v>671</v>
      </c>
      <c r="E228" s="78" t="s">
        <v>640</v>
      </c>
      <c r="F228" s="78" t="s">
        <v>632</v>
      </c>
      <c r="G228" s="78"/>
      <c r="H228" s="78"/>
      <c r="I228" s="78" t="s">
        <v>631</v>
      </c>
      <c r="J228" s="78" t="s">
        <v>641</v>
      </c>
      <c r="K228" s="78" t="s">
        <v>662</v>
      </c>
      <c r="L228" s="78">
        <v>2030</v>
      </c>
      <c r="M228" s="78" t="s">
        <v>643</v>
      </c>
      <c r="N228" s="78">
        <v>2039</v>
      </c>
      <c r="O228" s="79">
        <v>44866</v>
      </c>
      <c r="P228" s="78">
        <v>2022</v>
      </c>
      <c r="Q228" s="78" t="s">
        <v>635</v>
      </c>
      <c r="R228" s="78" t="s">
        <v>884</v>
      </c>
      <c r="S228" s="78" t="s">
        <v>637</v>
      </c>
      <c r="T228" s="203" t="s">
        <v>635</v>
      </c>
      <c r="U228" s="78">
        <v>2030</v>
      </c>
      <c r="V228" s="78">
        <v>2022</v>
      </c>
      <c r="W228" s="78"/>
      <c r="X228" s="78"/>
      <c r="Y228" s="78"/>
      <c r="Z228" s="78" t="s">
        <v>631</v>
      </c>
      <c r="AA228" s="78">
        <v>2024</v>
      </c>
      <c r="AB228" s="78" t="s">
        <v>631</v>
      </c>
      <c r="AC228" s="78" t="s">
        <v>645</v>
      </c>
      <c r="AD228" s="78" t="s">
        <v>885</v>
      </c>
      <c r="AE228" s="78" t="s">
        <v>647</v>
      </c>
      <c r="AF228" s="78" t="s">
        <v>645</v>
      </c>
      <c r="AG228" s="78">
        <v>2040</v>
      </c>
      <c r="AH228" s="78">
        <v>2022</v>
      </c>
      <c r="AI228" s="78"/>
      <c r="AJ228" s="78"/>
      <c r="AK228" s="78"/>
      <c r="AL228" s="106" t="s">
        <v>631</v>
      </c>
      <c r="AM228" s="78"/>
      <c r="AN228" s="78"/>
      <c r="AO228" s="78"/>
      <c r="AP228" s="110" t="s">
        <v>631</v>
      </c>
      <c r="AQ228" s="78"/>
      <c r="AR228" s="78">
        <v>1</v>
      </c>
      <c r="AS228" s="78"/>
      <c r="AT228" s="78">
        <v>1</v>
      </c>
      <c r="AU228" s="78">
        <v>1</v>
      </c>
      <c r="AV228" s="348" t="str">
        <f t="shared" si="30"/>
        <v/>
      </c>
      <c r="AW228" s="78"/>
      <c r="AX228" s="78"/>
      <c r="AY228" s="78">
        <v>1</v>
      </c>
      <c r="AZ228" s="352">
        <v>1</v>
      </c>
      <c r="BA228" s="78"/>
      <c r="BB228" s="78">
        <v>1</v>
      </c>
      <c r="BC228" s="78"/>
      <c r="BD228" s="78">
        <v>1</v>
      </c>
      <c r="BE228" s="78"/>
      <c r="BF228" s="78"/>
      <c r="BG228" s="78"/>
      <c r="BH228" s="78"/>
      <c r="BI228" s="78">
        <v>1</v>
      </c>
      <c r="BJ228" s="78">
        <v>1</v>
      </c>
      <c r="BK228" s="118">
        <v>1</v>
      </c>
      <c r="BL228" s="188">
        <v>1</v>
      </c>
      <c r="BN228" s="119">
        <f t="shared" si="31"/>
        <v>1</v>
      </c>
      <c r="BO228" s="78"/>
      <c r="BP228" s="78">
        <v>1</v>
      </c>
      <c r="BQ228" s="78">
        <v>1</v>
      </c>
      <c r="BR228" s="78"/>
      <c r="BS228" s="78"/>
      <c r="BT228" s="78">
        <v>1</v>
      </c>
      <c r="BU228" s="118">
        <v>1</v>
      </c>
      <c r="BV228" s="229">
        <f>MAX(N228,AG228)</f>
        <v>2040</v>
      </c>
      <c r="BW228">
        <f t="shared" si="32"/>
        <v>1</v>
      </c>
    </row>
    <row r="229" spans="1:75">
      <c r="A229" s="78">
        <v>219</v>
      </c>
      <c r="B229" s="371" t="s">
        <v>269</v>
      </c>
      <c r="C229" s="78" t="s">
        <v>713</v>
      </c>
      <c r="D229" s="78" t="s">
        <v>629</v>
      </c>
      <c r="E229" s="78" t="s">
        <v>630</v>
      </c>
      <c r="F229" s="78" t="s">
        <v>632</v>
      </c>
      <c r="G229" s="78"/>
      <c r="H229" s="78"/>
      <c r="I229" s="78" t="s">
        <v>632</v>
      </c>
      <c r="J229" s="78"/>
      <c r="K229" s="78"/>
      <c r="L229" s="78"/>
      <c r="M229" s="78"/>
      <c r="N229" s="78"/>
      <c r="O229" s="80"/>
      <c r="P229" s="78"/>
      <c r="Q229" s="78" t="s">
        <v>632</v>
      </c>
      <c r="R229" s="78"/>
      <c r="S229" s="78"/>
      <c r="T229" s="78" t="s">
        <v>632</v>
      </c>
      <c r="U229" s="78"/>
      <c r="V229" s="78"/>
      <c r="W229" s="78"/>
      <c r="X229" s="78"/>
      <c r="Y229" s="78"/>
      <c r="Z229" s="78"/>
      <c r="AA229" s="78"/>
      <c r="AB229" s="78"/>
      <c r="AC229" s="78" t="s">
        <v>635</v>
      </c>
      <c r="AD229" s="78" t="s">
        <v>663</v>
      </c>
      <c r="AE229" s="78" t="s">
        <v>886</v>
      </c>
      <c r="AF229" s="78" t="s">
        <v>635</v>
      </c>
      <c r="AG229" s="78">
        <v>2030</v>
      </c>
      <c r="AH229" s="78">
        <v>2021</v>
      </c>
      <c r="AI229" s="78"/>
      <c r="AJ229" s="78"/>
      <c r="AK229" s="78"/>
      <c r="AL229" s="106" t="s">
        <v>631</v>
      </c>
      <c r="AM229" s="78"/>
      <c r="AN229" s="78"/>
      <c r="AO229" s="78"/>
      <c r="AP229" s="110"/>
      <c r="AQ229" s="78"/>
      <c r="AR229" s="78"/>
      <c r="AS229" s="78"/>
      <c r="AT229" s="78"/>
      <c r="AU229" s="78"/>
      <c r="AV229" s="348" t="str">
        <f t="shared" si="30"/>
        <v/>
      </c>
      <c r="AW229" s="78"/>
      <c r="AX229" s="78">
        <v>1</v>
      </c>
      <c r="AY229" s="78"/>
      <c r="AZ229" s="352">
        <v>1</v>
      </c>
      <c r="BA229" s="78"/>
      <c r="BB229" s="78"/>
      <c r="BC229" s="78"/>
      <c r="BD229" s="78"/>
      <c r="BE229" s="78"/>
      <c r="BF229" s="78"/>
      <c r="BG229" s="78"/>
      <c r="BH229" s="78"/>
      <c r="BI229" s="78">
        <v>1</v>
      </c>
      <c r="BJ229" s="78">
        <v>1</v>
      </c>
      <c r="BK229" s="118">
        <v>1</v>
      </c>
      <c r="BL229" s="188">
        <v>1</v>
      </c>
      <c r="BN229" s="119">
        <f t="shared" si="31"/>
        <v>1</v>
      </c>
      <c r="BO229" s="78"/>
      <c r="BP229" s="78">
        <v>1</v>
      </c>
      <c r="BQ229" s="78">
        <v>1</v>
      </c>
      <c r="BR229" s="78"/>
      <c r="BS229" s="78"/>
      <c r="BT229" s="78"/>
      <c r="BU229" s="118"/>
      <c r="BV229" s="229">
        <f>MAX(N229,AG229)</f>
        <v>2030</v>
      </c>
      <c r="BW229" t="str">
        <f t="shared" si="32"/>
        <v/>
      </c>
    </row>
    <row r="230" spans="1:75">
      <c r="A230" s="78">
        <v>275</v>
      </c>
      <c r="B230" s="371" t="s">
        <v>329</v>
      </c>
      <c r="C230" s="78" t="s">
        <v>705</v>
      </c>
      <c r="D230" s="78" t="s">
        <v>676</v>
      </c>
      <c r="E230" s="78" t="s">
        <v>677</v>
      </c>
      <c r="F230" s="78" t="s">
        <v>632</v>
      </c>
      <c r="G230" s="78"/>
      <c r="H230" s="78"/>
      <c r="I230" s="78" t="s">
        <v>632</v>
      </c>
      <c r="J230" s="78"/>
      <c r="K230" s="78"/>
      <c r="L230" s="78"/>
      <c r="M230" s="78"/>
      <c r="N230" s="78"/>
      <c r="O230" s="80"/>
      <c r="P230" s="78"/>
      <c r="Q230" s="78" t="s">
        <v>635</v>
      </c>
      <c r="R230" s="78" t="s">
        <v>698</v>
      </c>
      <c r="S230" s="78" t="s">
        <v>702</v>
      </c>
      <c r="T230" s="203" t="s">
        <v>635</v>
      </c>
      <c r="U230" s="78">
        <v>2050</v>
      </c>
      <c r="V230" s="78">
        <v>2020</v>
      </c>
      <c r="W230" s="78"/>
      <c r="X230" s="78"/>
      <c r="Y230" s="78"/>
      <c r="Z230" s="78" t="s">
        <v>631</v>
      </c>
      <c r="AA230" s="78"/>
      <c r="AB230" s="78" t="s">
        <v>631</v>
      </c>
      <c r="AC230" s="78" t="s">
        <v>745</v>
      </c>
      <c r="AD230" s="78"/>
      <c r="AE230" s="78"/>
      <c r="AF230" s="78" t="s">
        <v>745</v>
      </c>
      <c r="AG230" s="78"/>
      <c r="AH230" s="78"/>
      <c r="AI230" s="78"/>
      <c r="AJ230" s="78"/>
      <c r="AK230" s="78"/>
      <c r="AL230" s="106"/>
      <c r="AM230" s="78"/>
      <c r="AN230" s="78"/>
      <c r="AO230" s="78"/>
      <c r="AP230" s="110"/>
      <c r="AQ230" s="78"/>
      <c r="AR230" s="78"/>
      <c r="AS230" s="78">
        <v>1</v>
      </c>
      <c r="AT230" s="78">
        <v>1</v>
      </c>
      <c r="AU230" s="78">
        <v>1</v>
      </c>
      <c r="AV230" s="348">
        <f t="shared" si="30"/>
        <v>1</v>
      </c>
      <c r="AW230" s="78"/>
      <c r="AX230" s="78"/>
      <c r="AY230" s="78"/>
      <c r="AZ230" s="352"/>
      <c r="BA230" s="78"/>
      <c r="BB230" s="78"/>
      <c r="BC230" s="78"/>
      <c r="BD230" s="78"/>
      <c r="BE230" s="78"/>
      <c r="BF230" s="78"/>
      <c r="BG230" s="78"/>
      <c r="BH230" s="78"/>
      <c r="BI230" s="78">
        <v>1</v>
      </c>
      <c r="BJ230" s="78"/>
      <c r="BK230" s="118">
        <v>1</v>
      </c>
      <c r="BL230" s="188">
        <v>1</v>
      </c>
      <c r="BN230" s="119">
        <f t="shared" si="31"/>
        <v>1</v>
      </c>
      <c r="BO230" s="78"/>
      <c r="BP230" s="78"/>
      <c r="BQ230" s="78">
        <v>1</v>
      </c>
      <c r="BR230" s="78"/>
      <c r="BS230" s="78"/>
      <c r="BT230" s="78"/>
      <c r="BU230" s="118"/>
      <c r="BW230" t="str">
        <f t="shared" si="32"/>
        <v/>
      </c>
    </row>
    <row r="231" spans="1:75">
      <c r="A231" s="78">
        <v>116</v>
      </c>
      <c r="B231" s="371" t="s">
        <v>175</v>
      </c>
      <c r="C231" s="78" t="s">
        <v>705</v>
      </c>
      <c r="D231" s="78" t="s">
        <v>774</v>
      </c>
      <c r="E231" s="78" t="s">
        <v>677</v>
      </c>
      <c r="F231" s="78" t="s">
        <v>632</v>
      </c>
      <c r="G231" s="78"/>
      <c r="H231" s="78"/>
      <c r="I231" s="78" t="s">
        <v>632</v>
      </c>
      <c r="J231" s="78"/>
      <c r="K231" s="78"/>
      <c r="L231" s="78"/>
      <c r="M231" s="78"/>
      <c r="N231" s="78"/>
      <c r="O231" s="80"/>
      <c r="P231" s="78"/>
      <c r="Q231" s="78" t="s">
        <v>632</v>
      </c>
      <c r="R231" s="78"/>
      <c r="S231" s="78"/>
      <c r="T231" s="78" t="s">
        <v>632</v>
      </c>
      <c r="U231" s="78"/>
      <c r="V231" s="78"/>
      <c r="W231" s="78"/>
      <c r="X231" s="78"/>
      <c r="Y231" s="78"/>
      <c r="Z231" s="78"/>
      <c r="AA231" s="78"/>
      <c r="AB231" s="78"/>
      <c r="AC231" s="78" t="s">
        <v>635</v>
      </c>
      <c r="AD231" s="78" t="s">
        <v>887</v>
      </c>
      <c r="AE231" s="78" t="s">
        <v>647</v>
      </c>
      <c r="AF231" s="78" t="s">
        <v>635</v>
      </c>
      <c r="AG231" s="78">
        <v>2046</v>
      </c>
      <c r="AH231" s="78">
        <v>2022</v>
      </c>
      <c r="AI231" s="78"/>
      <c r="AJ231" s="78"/>
      <c r="AK231" s="78"/>
      <c r="AL231" s="106" t="s">
        <v>631</v>
      </c>
      <c r="AM231" s="78"/>
      <c r="AN231" s="78"/>
      <c r="AO231" s="78"/>
      <c r="AP231" s="110"/>
      <c r="AQ231" s="78"/>
      <c r="AR231" s="78"/>
      <c r="AS231" s="78"/>
      <c r="AT231" s="78"/>
      <c r="AU231" s="78"/>
      <c r="AV231" s="348" t="str">
        <f t="shared" si="30"/>
        <v/>
      </c>
      <c r="AW231" s="78"/>
      <c r="AX231" s="78"/>
      <c r="AY231" s="78">
        <v>1</v>
      </c>
      <c r="AZ231" s="352">
        <v>1</v>
      </c>
      <c r="BA231" s="78"/>
      <c r="BB231" s="78"/>
      <c r="BC231" s="78"/>
      <c r="BD231" s="78"/>
      <c r="BE231" s="78"/>
      <c r="BF231" s="78"/>
      <c r="BG231" s="78"/>
      <c r="BH231" s="78"/>
      <c r="BI231" s="78">
        <v>1</v>
      </c>
      <c r="BJ231" s="78"/>
      <c r="BK231" s="118">
        <v>1</v>
      </c>
      <c r="BL231" s="188">
        <v>1</v>
      </c>
      <c r="BN231" s="119">
        <f t="shared" si="31"/>
        <v>1</v>
      </c>
      <c r="BO231" s="78"/>
      <c r="BP231" s="78"/>
      <c r="BQ231" s="78">
        <v>1</v>
      </c>
      <c r="BR231" s="78"/>
      <c r="BS231" s="78"/>
      <c r="BT231" s="78"/>
      <c r="BU231" s="118"/>
      <c r="BV231" s="229">
        <f>MAX(N231,AG231)</f>
        <v>2046</v>
      </c>
      <c r="BW231" t="str">
        <f t="shared" si="32"/>
        <v/>
      </c>
    </row>
    <row r="232" spans="1:75">
      <c r="A232" s="78">
        <v>386</v>
      </c>
      <c r="B232" s="371" t="s">
        <v>423</v>
      </c>
      <c r="C232" s="78" t="s">
        <v>675</v>
      </c>
      <c r="D232" s="78" t="s">
        <v>671</v>
      </c>
      <c r="E232" s="78" t="s">
        <v>640</v>
      </c>
      <c r="F232" s="78" t="s">
        <v>632</v>
      </c>
      <c r="G232" s="78"/>
      <c r="H232" s="78"/>
      <c r="I232" s="78" t="s">
        <v>631</v>
      </c>
      <c r="J232" s="78" t="s">
        <v>641</v>
      </c>
      <c r="K232" s="78" t="s">
        <v>662</v>
      </c>
      <c r="L232" s="78">
        <v>2030</v>
      </c>
      <c r="M232" s="78" t="s">
        <v>643</v>
      </c>
      <c r="N232" s="78"/>
      <c r="O232" s="79">
        <v>44044</v>
      </c>
      <c r="P232" s="78">
        <v>2020</v>
      </c>
      <c r="Q232" s="78" t="s">
        <v>632</v>
      </c>
      <c r="R232" s="78"/>
      <c r="S232" s="78"/>
      <c r="T232" s="78" t="s">
        <v>632</v>
      </c>
      <c r="U232" s="78"/>
      <c r="V232" s="78"/>
      <c r="W232" s="78"/>
      <c r="X232" s="78"/>
      <c r="Y232" s="78"/>
      <c r="Z232" s="78"/>
      <c r="AA232" s="78"/>
      <c r="AB232" s="78"/>
      <c r="AC232" s="78" t="s">
        <v>645</v>
      </c>
      <c r="AD232" s="78" t="s">
        <v>888</v>
      </c>
      <c r="AE232" s="78" t="s">
        <v>856</v>
      </c>
      <c r="AF232" s="78" t="s">
        <v>645</v>
      </c>
      <c r="AG232" s="78">
        <v>2040</v>
      </c>
      <c r="AH232" s="78">
        <v>2023</v>
      </c>
      <c r="AI232" s="78"/>
      <c r="AJ232" s="78"/>
      <c r="AK232" s="78"/>
      <c r="AL232" s="106" t="s">
        <v>674</v>
      </c>
      <c r="AM232" s="78">
        <v>2023</v>
      </c>
      <c r="AN232" s="78" t="s">
        <v>631</v>
      </c>
      <c r="AO232" s="78"/>
      <c r="AP232" s="110"/>
      <c r="AQ232" s="78"/>
      <c r="AR232" s="78"/>
      <c r="AS232" s="78"/>
      <c r="AT232" s="78"/>
      <c r="AU232" s="78"/>
      <c r="AV232" s="348" t="str">
        <f t="shared" si="30"/>
        <v/>
      </c>
      <c r="AW232" s="78"/>
      <c r="AX232" s="78"/>
      <c r="AY232" s="78">
        <v>1</v>
      </c>
      <c r="AZ232" s="352">
        <v>1</v>
      </c>
      <c r="BA232" s="78"/>
      <c r="BB232" s="78">
        <v>1</v>
      </c>
      <c r="BC232" s="78"/>
      <c r="BD232" s="78">
        <v>1</v>
      </c>
      <c r="BE232" s="78"/>
      <c r="BF232" s="78"/>
      <c r="BG232" s="78"/>
      <c r="BH232" s="78"/>
      <c r="BI232" s="78">
        <v>1</v>
      </c>
      <c r="BJ232" s="78"/>
      <c r="BK232" s="118">
        <v>1</v>
      </c>
      <c r="BN232" s="119">
        <f t="shared" si="31"/>
        <v>1</v>
      </c>
      <c r="BO232" s="78"/>
      <c r="BP232" s="78">
        <v>1</v>
      </c>
      <c r="BQ232" s="78">
        <v>1</v>
      </c>
      <c r="BR232" s="78"/>
      <c r="BS232" s="78"/>
      <c r="BT232" s="78">
        <v>1</v>
      </c>
      <c r="BU232" s="118">
        <v>1</v>
      </c>
      <c r="BV232" s="229">
        <f>MAX(N232,AG232)</f>
        <v>2040</v>
      </c>
      <c r="BW232">
        <f t="shared" si="32"/>
        <v>1</v>
      </c>
    </row>
    <row r="233" spans="1:75">
      <c r="A233" s="78">
        <v>22</v>
      </c>
      <c r="B233" s="371" t="s">
        <v>74</v>
      </c>
      <c r="C233" s="78" t="s">
        <v>666</v>
      </c>
      <c r="D233" s="78" t="s">
        <v>680</v>
      </c>
      <c r="E233" s="78" t="s">
        <v>677</v>
      </c>
      <c r="F233" s="78" t="s">
        <v>632</v>
      </c>
      <c r="G233" s="78"/>
      <c r="H233" s="78"/>
      <c r="I233" s="78" t="s">
        <v>632</v>
      </c>
      <c r="J233" s="78"/>
      <c r="K233" s="78"/>
      <c r="L233" s="78"/>
      <c r="M233" s="78"/>
      <c r="N233" s="78"/>
      <c r="O233" s="80"/>
      <c r="P233" s="78"/>
      <c r="Q233" s="78" t="s">
        <v>681</v>
      </c>
      <c r="R233" s="78" t="s">
        <v>889</v>
      </c>
      <c r="S233" s="78" t="s">
        <v>682</v>
      </c>
      <c r="T233" s="78" t="s">
        <v>681</v>
      </c>
      <c r="U233" s="78">
        <v>2060</v>
      </c>
      <c r="V233" s="78">
        <v>2021</v>
      </c>
      <c r="W233" s="78"/>
      <c r="X233" s="78"/>
      <c r="Y233" s="78"/>
      <c r="Z233" s="78"/>
      <c r="AA233" s="78"/>
      <c r="AB233" s="78"/>
      <c r="AC233" s="78" t="s">
        <v>632</v>
      </c>
      <c r="AD233" s="78"/>
      <c r="AE233" s="78"/>
      <c r="AF233" s="78" t="s">
        <v>632</v>
      </c>
      <c r="AG233" s="78"/>
      <c r="AH233" s="78"/>
      <c r="AI233" s="78"/>
      <c r="AJ233" s="78"/>
      <c r="AK233" s="78"/>
      <c r="AL233" s="106"/>
      <c r="AM233" s="78"/>
      <c r="AN233" s="78"/>
      <c r="AO233" s="78"/>
      <c r="AP233" s="110"/>
      <c r="AQ233" s="78"/>
      <c r="AR233" s="78"/>
      <c r="AS233" s="78"/>
      <c r="AT233" s="78"/>
      <c r="AU233" s="78"/>
      <c r="AV233" s="348" t="str">
        <f t="shared" si="30"/>
        <v/>
      </c>
      <c r="AW233" s="78"/>
      <c r="AX233" s="78"/>
      <c r="AY233" s="78"/>
      <c r="AZ233" s="352"/>
      <c r="BA233" s="78"/>
      <c r="BB233" s="78"/>
      <c r="BC233" s="78"/>
      <c r="BD233" s="78"/>
      <c r="BE233" s="78"/>
      <c r="BF233" s="78"/>
      <c r="BG233" s="78"/>
      <c r="BH233" s="78"/>
      <c r="BI233" s="78"/>
      <c r="BJ233" s="78"/>
      <c r="BK233" s="118"/>
      <c r="BN233" s="119">
        <f t="shared" si="31"/>
        <v>0</v>
      </c>
      <c r="BO233" s="78"/>
      <c r="BP233" s="78"/>
      <c r="BQ233" s="78"/>
      <c r="BR233" s="78"/>
      <c r="BS233" s="78"/>
      <c r="BT233" s="78"/>
      <c r="BU233" s="118"/>
      <c r="BW233" t="str">
        <f t="shared" si="32"/>
        <v/>
      </c>
    </row>
    <row r="234" spans="1:75">
      <c r="A234" s="78">
        <v>232</v>
      </c>
      <c r="B234" s="371" t="s">
        <v>290</v>
      </c>
      <c r="C234" s="78" t="s">
        <v>666</v>
      </c>
      <c r="D234" s="78" t="s">
        <v>680</v>
      </c>
      <c r="E234" s="78" t="s">
        <v>677</v>
      </c>
      <c r="F234" s="78" t="s">
        <v>632</v>
      </c>
      <c r="G234" s="78"/>
      <c r="H234" s="78"/>
      <c r="I234" s="78" t="s">
        <v>632</v>
      </c>
      <c r="J234" s="78"/>
      <c r="K234" s="78"/>
      <c r="L234" s="78"/>
      <c r="M234" s="78"/>
      <c r="N234" s="78"/>
      <c r="O234" s="80"/>
      <c r="P234" s="78"/>
      <c r="Q234" s="78" t="s">
        <v>681</v>
      </c>
      <c r="R234" s="78" t="s">
        <v>698</v>
      </c>
      <c r="S234" s="78" t="s">
        <v>890</v>
      </c>
      <c r="T234" s="78" t="s">
        <v>681</v>
      </c>
      <c r="U234" s="78">
        <v>2060</v>
      </c>
      <c r="V234" s="78">
        <v>2020</v>
      </c>
      <c r="W234" s="78"/>
      <c r="X234" s="78"/>
      <c r="Y234" s="78"/>
      <c r="Z234" s="78"/>
      <c r="AA234" s="78"/>
      <c r="AB234" s="78"/>
      <c r="AC234" s="78" t="s">
        <v>632</v>
      </c>
      <c r="AD234" s="78"/>
      <c r="AE234" s="78"/>
      <c r="AF234" s="78" t="s">
        <v>632</v>
      </c>
      <c r="AG234" s="78"/>
      <c r="AH234" s="78"/>
      <c r="AI234" s="78"/>
      <c r="AJ234" s="78"/>
      <c r="AK234" s="78"/>
      <c r="AL234" s="106"/>
      <c r="AM234" s="78"/>
      <c r="AN234" s="78"/>
      <c r="AO234" s="78"/>
      <c r="AP234" s="110"/>
      <c r="AQ234" s="78"/>
      <c r="AR234" s="78"/>
      <c r="AS234" s="78"/>
      <c r="AT234" s="78"/>
      <c r="AU234" s="78"/>
      <c r="AV234" s="348" t="str">
        <f t="shared" si="30"/>
        <v/>
      </c>
      <c r="AW234" s="78"/>
      <c r="AX234" s="78"/>
      <c r="AY234" s="78"/>
      <c r="AZ234" s="352"/>
      <c r="BA234" s="78"/>
      <c r="BB234" s="78"/>
      <c r="BC234" s="78"/>
      <c r="BD234" s="78"/>
      <c r="BE234" s="78"/>
      <c r="BF234" s="78"/>
      <c r="BG234" s="78"/>
      <c r="BH234" s="78"/>
      <c r="BI234" s="78"/>
      <c r="BJ234" s="78"/>
      <c r="BK234" s="118"/>
      <c r="BN234" s="119">
        <f t="shared" si="31"/>
        <v>0</v>
      </c>
      <c r="BO234" s="78"/>
      <c r="BP234" s="78"/>
      <c r="BQ234" s="78"/>
      <c r="BR234" s="78"/>
      <c r="BS234" s="78"/>
      <c r="BT234" s="78"/>
      <c r="BU234" s="118"/>
      <c r="BW234" t="str">
        <f t="shared" si="32"/>
        <v/>
      </c>
    </row>
    <row r="235" spans="1:75">
      <c r="A235" s="78">
        <v>228</v>
      </c>
      <c r="B235" s="371" t="s">
        <v>232</v>
      </c>
      <c r="C235" s="78" t="s">
        <v>666</v>
      </c>
      <c r="D235" s="78" t="s">
        <v>697</v>
      </c>
      <c r="E235" s="78" t="s">
        <v>640</v>
      </c>
      <c r="F235" s="78" t="s">
        <v>631</v>
      </c>
      <c r="G235" s="78">
        <v>2015</v>
      </c>
      <c r="H235" s="78">
        <v>2020</v>
      </c>
      <c r="I235" s="78" t="s">
        <v>632</v>
      </c>
      <c r="J235" s="78" t="s">
        <v>633</v>
      </c>
      <c r="K235" s="78"/>
      <c r="L235" s="78">
        <v>2030</v>
      </c>
      <c r="M235" s="78" t="s">
        <v>634</v>
      </c>
      <c r="N235" s="78"/>
      <c r="O235" s="79">
        <v>42156</v>
      </c>
      <c r="P235" s="78">
        <v>2015</v>
      </c>
      <c r="Q235" s="78" t="s">
        <v>635</v>
      </c>
      <c r="R235" s="82" t="s">
        <v>636</v>
      </c>
      <c r="S235" s="78" t="s">
        <v>637</v>
      </c>
      <c r="T235" s="203" t="s">
        <v>635</v>
      </c>
      <c r="U235" s="78">
        <v>2007</v>
      </c>
      <c r="V235" s="78">
        <v>2007</v>
      </c>
      <c r="W235" s="78"/>
      <c r="X235" s="78"/>
      <c r="Y235" s="78"/>
      <c r="Z235" s="78" t="s">
        <v>631</v>
      </c>
      <c r="AA235" s="78">
        <v>2023</v>
      </c>
      <c r="AB235" s="78" t="s">
        <v>632</v>
      </c>
      <c r="AC235" s="78" t="s">
        <v>710</v>
      </c>
      <c r="AD235" s="78" t="s">
        <v>891</v>
      </c>
      <c r="AE235" s="78" t="s">
        <v>647</v>
      </c>
      <c r="AF235" s="78" t="s">
        <v>710</v>
      </c>
      <c r="AG235" s="78">
        <v>2050</v>
      </c>
      <c r="AH235" s="78">
        <v>2021</v>
      </c>
      <c r="AI235" s="78"/>
      <c r="AJ235" s="78"/>
      <c r="AK235" s="78"/>
      <c r="AL235" s="106" t="s">
        <v>631</v>
      </c>
      <c r="AM235" s="78"/>
      <c r="AN235" s="78"/>
      <c r="AO235" s="78"/>
      <c r="AP235" s="110"/>
      <c r="AQ235" s="78">
        <v>1</v>
      </c>
      <c r="AR235" s="78"/>
      <c r="AS235" s="78"/>
      <c r="AT235" s="78">
        <v>1</v>
      </c>
      <c r="AU235" s="78">
        <v>1</v>
      </c>
      <c r="AV235" s="348" t="str">
        <f t="shared" si="30"/>
        <v/>
      </c>
      <c r="AW235" s="78"/>
      <c r="AX235" s="78"/>
      <c r="AY235" s="78">
        <v>1</v>
      </c>
      <c r="AZ235" s="352">
        <v>1</v>
      </c>
      <c r="BA235" s="78"/>
      <c r="BB235" s="78">
        <v>1</v>
      </c>
      <c r="BC235" s="78"/>
      <c r="BD235" s="78">
        <v>1</v>
      </c>
      <c r="BE235" s="78">
        <v>1</v>
      </c>
      <c r="BF235" s="78"/>
      <c r="BG235" s="78"/>
      <c r="BH235" s="78">
        <v>1</v>
      </c>
      <c r="BI235" s="78">
        <v>1</v>
      </c>
      <c r="BJ235" s="78">
        <v>1</v>
      </c>
      <c r="BK235" s="118">
        <v>1</v>
      </c>
      <c r="BL235" s="188">
        <v>1</v>
      </c>
      <c r="BN235" s="119">
        <f t="shared" si="31"/>
        <v>1</v>
      </c>
      <c r="BO235" s="78">
        <v>1</v>
      </c>
      <c r="BP235" s="78">
        <v>1</v>
      </c>
      <c r="BQ235" s="78">
        <v>1</v>
      </c>
      <c r="BR235" s="78"/>
      <c r="BS235" s="78"/>
      <c r="BT235" s="78">
        <v>1</v>
      </c>
      <c r="BU235" s="118">
        <v>1</v>
      </c>
      <c r="BV235" s="229">
        <f t="shared" ref="BV235:BV241" si="33">MAX(N235,AG235)</f>
        <v>2050</v>
      </c>
      <c r="BW235" t="str">
        <f t="shared" si="32"/>
        <v/>
      </c>
    </row>
    <row r="236" spans="1:75">
      <c r="A236" s="78">
        <v>322</v>
      </c>
      <c r="B236" s="371" t="s">
        <v>383</v>
      </c>
      <c r="C236" s="78" t="s">
        <v>675</v>
      </c>
      <c r="D236" s="78" t="s">
        <v>697</v>
      </c>
      <c r="E236" s="78" t="s">
        <v>640</v>
      </c>
      <c r="F236" s="78" t="s">
        <v>631</v>
      </c>
      <c r="G236" s="78">
        <v>2014</v>
      </c>
      <c r="H236" s="78">
        <v>2025</v>
      </c>
      <c r="I236" s="78" t="s">
        <v>631</v>
      </c>
      <c r="J236" s="78" t="s">
        <v>641</v>
      </c>
      <c r="K236" s="78" t="s">
        <v>662</v>
      </c>
      <c r="L236" s="78">
        <v>2030</v>
      </c>
      <c r="M236" s="78" t="s">
        <v>643</v>
      </c>
      <c r="N236" s="78">
        <v>2050</v>
      </c>
      <c r="O236" s="79">
        <v>45444</v>
      </c>
      <c r="P236" s="78">
        <v>2024</v>
      </c>
      <c r="Q236" s="78" t="s">
        <v>645</v>
      </c>
      <c r="R236" s="78" t="s">
        <v>805</v>
      </c>
      <c r="S236" s="78" t="s">
        <v>892</v>
      </c>
      <c r="T236" s="203" t="s">
        <v>645</v>
      </c>
      <c r="U236" s="78">
        <v>2030</v>
      </c>
      <c r="V236" s="78">
        <v>2021</v>
      </c>
      <c r="W236" s="78"/>
      <c r="X236" s="78"/>
      <c r="Y236" s="78"/>
      <c r="Z236" s="78" t="s">
        <v>632</v>
      </c>
      <c r="AA236" s="78">
        <v>2023</v>
      </c>
      <c r="AB236" s="78" t="s">
        <v>631</v>
      </c>
      <c r="AC236" s="78" t="s">
        <v>645</v>
      </c>
      <c r="AD236" s="78" t="s">
        <v>888</v>
      </c>
      <c r="AE236" s="78" t="s">
        <v>775</v>
      </c>
      <c r="AF236" s="78" t="s">
        <v>645</v>
      </c>
      <c r="AG236" s="78">
        <v>2050</v>
      </c>
      <c r="AH236" s="78">
        <v>2015</v>
      </c>
      <c r="AI236" s="78"/>
      <c r="AJ236" s="78"/>
      <c r="AK236" s="78"/>
      <c r="AL236" s="106" t="s">
        <v>632</v>
      </c>
      <c r="AM236" s="78"/>
      <c r="AN236" s="78"/>
      <c r="AO236" s="78"/>
      <c r="AP236" s="110"/>
      <c r="AQ236" s="78"/>
      <c r="AR236" s="78">
        <v>1</v>
      </c>
      <c r="AS236" s="78"/>
      <c r="AT236" s="78">
        <v>1</v>
      </c>
      <c r="AU236" s="78">
        <v>1</v>
      </c>
      <c r="AV236" s="348" t="str">
        <f t="shared" si="30"/>
        <v/>
      </c>
      <c r="AW236" s="78"/>
      <c r="AX236" s="78"/>
      <c r="AY236" s="78">
        <v>1</v>
      </c>
      <c r="AZ236" s="352">
        <v>1</v>
      </c>
      <c r="BA236" s="78"/>
      <c r="BB236" s="78">
        <v>1</v>
      </c>
      <c r="BC236" s="78"/>
      <c r="BD236" s="78">
        <v>1</v>
      </c>
      <c r="BE236" s="78"/>
      <c r="BF236" s="78">
        <v>1</v>
      </c>
      <c r="BG236" s="78"/>
      <c r="BH236" s="78">
        <v>1</v>
      </c>
      <c r="BI236" s="78">
        <v>1</v>
      </c>
      <c r="BJ236" s="78">
        <v>1</v>
      </c>
      <c r="BK236" s="118">
        <v>1</v>
      </c>
      <c r="BM236" s="188">
        <v>1</v>
      </c>
      <c r="BN236" s="119">
        <f t="shared" si="31"/>
        <v>1</v>
      </c>
      <c r="BO236" s="78"/>
      <c r="BP236" s="78">
        <v>1</v>
      </c>
      <c r="BQ236" s="78">
        <v>1</v>
      </c>
      <c r="BR236" s="78"/>
      <c r="BS236" s="78"/>
      <c r="BT236" s="78">
        <v>1</v>
      </c>
      <c r="BU236" s="118">
        <v>1</v>
      </c>
      <c r="BV236" s="229">
        <f t="shared" si="33"/>
        <v>2050</v>
      </c>
      <c r="BW236">
        <f t="shared" si="32"/>
        <v>1</v>
      </c>
    </row>
    <row r="237" spans="1:75">
      <c r="A237" s="78">
        <v>261</v>
      </c>
      <c r="B237" s="371" t="s">
        <v>328</v>
      </c>
      <c r="C237" s="78" t="s">
        <v>638</v>
      </c>
      <c r="D237" s="78" t="s">
        <v>629</v>
      </c>
      <c r="E237" s="78" t="s">
        <v>630</v>
      </c>
      <c r="F237" s="78" t="s">
        <v>631</v>
      </c>
      <c r="G237" s="78">
        <v>2020</v>
      </c>
      <c r="H237" s="78">
        <v>2030</v>
      </c>
      <c r="I237" s="78" t="s">
        <v>632</v>
      </c>
      <c r="J237" s="78"/>
      <c r="K237" s="78"/>
      <c r="L237" s="78"/>
      <c r="M237" s="78"/>
      <c r="N237" s="78"/>
      <c r="O237" s="80"/>
      <c r="P237" s="78"/>
      <c r="Q237" s="78" t="s">
        <v>632</v>
      </c>
      <c r="R237" s="78"/>
      <c r="S237" s="78"/>
      <c r="T237" s="78" t="s">
        <v>632</v>
      </c>
      <c r="U237" s="78"/>
      <c r="V237" s="78"/>
      <c r="W237" s="78"/>
      <c r="X237" s="78"/>
      <c r="Y237" s="78"/>
      <c r="Z237" s="78"/>
      <c r="AA237" s="78"/>
      <c r="AB237" s="78"/>
      <c r="AC237" s="78" t="s">
        <v>635</v>
      </c>
      <c r="AD237" s="78" t="s">
        <v>707</v>
      </c>
      <c r="AE237" s="78" t="s">
        <v>748</v>
      </c>
      <c r="AF237" s="78" t="s">
        <v>635</v>
      </c>
      <c r="AG237" s="78">
        <v>2040</v>
      </c>
      <c r="AH237" s="78">
        <v>2022</v>
      </c>
      <c r="AI237" s="78"/>
      <c r="AJ237" s="78"/>
      <c r="AK237" s="78"/>
      <c r="AL237" s="106" t="s">
        <v>631</v>
      </c>
      <c r="AM237" s="78"/>
      <c r="AN237" s="78"/>
      <c r="AO237" s="78" t="s">
        <v>631</v>
      </c>
      <c r="AP237" s="110" t="s">
        <v>632</v>
      </c>
      <c r="AQ237" s="78"/>
      <c r="AR237" s="78"/>
      <c r="AS237" s="78"/>
      <c r="AT237" s="78"/>
      <c r="AU237" s="78"/>
      <c r="AV237" s="348" t="str">
        <f t="shared" si="30"/>
        <v/>
      </c>
      <c r="AW237" s="78"/>
      <c r="AX237" s="78"/>
      <c r="AY237" s="78">
        <v>1</v>
      </c>
      <c r="AZ237" s="352">
        <v>1</v>
      </c>
      <c r="BA237" s="78"/>
      <c r="BB237" s="78"/>
      <c r="BC237" s="78"/>
      <c r="BD237" s="78"/>
      <c r="BE237" s="78"/>
      <c r="BF237" s="78">
        <v>1</v>
      </c>
      <c r="BG237" s="78"/>
      <c r="BH237" s="78">
        <v>1</v>
      </c>
      <c r="BI237" s="78">
        <v>1</v>
      </c>
      <c r="BJ237" s="78"/>
      <c r="BK237" s="118">
        <v>1</v>
      </c>
      <c r="BL237" s="188">
        <v>1</v>
      </c>
      <c r="BN237" s="119">
        <f t="shared" si="31"/>
        <v>1</v>
      </c>
      <c r="BO237" s="78"/>
      <c r="BP237" s="78">
        <v>1</v>
      </c>
      <c r="BQ237" s="78">
        <v>1</v>
      </c>
      <c r="BR237" s="78"/>
      <c r="BS237" s="78"/>
      <c r="BT237" s="78"/>
      <c r="BU237" s="118"/>
      <c r="BV237" s="229">
        <f t="shared" si="33"/>
        <v>2040</v>
      </c>
      <c r="BW237" t="str">
        <f t="shared" si="32"/>
        <v/>
      </c>
    </row>
    <row r="238" spans="1:75">
      <c r="A238" s="78">
        <v>283</v>
      </c>
      <c r="B238" s="371" t="s">
        <v>303</v>
      </c>
      <c r="C238" s="78" t="s">
        <v>666</v>
      </c>
      <c r="D238" s="78" t="s">
        <v>735</v>
      </c>
      <c r="E238" s="78" t="s">
        <v>640</v>
      </c>
      <c r="F238" s="78" t="s">
        <v>632</v>
      </c>
      <c r="G238" s="78"/>
      <c r="H238" s="78"/>
      <c r="I238" s="78" t="s">
        <v>632</v>
      </c>
      <c r="J238" s="78" t="s">
        <v>633</v>
      </c>
      <c r="K238" s="78"/>
      <c r="L238" s="78">
        <v>2030</v>
      </c>
      <c r="M238" s="78" t="s">
        <v>643</v>
      </c>
      <c r="N238" s="78"/>
      <c r="O238" s="79">
        <v>44621</v>
      </c>
      <c r="P238" s="78">
        <v>2022</v>
      </c>
      <c r="Q238" s="78" t="s">
        <v>635</v>
      </c>
      <c r="R238" s="78" t="s">
        <v>893</v>
      </c>
      <c r="S238" s="78" t="s">
        <v>637</v>
      </c>
      <c r="T238" s="203" t="s">
        <v>635</v>
      </c>
      <c r="U238" s="78">
        <v>2030</v>
      </c>
      <c r="V238" s="78">
        <v>2021</v>
      </c>
      <c r="W238" s="78"/>
      <c r="X238" s="78"/>
      <c r="Y238" s="78"/>
      <c r="Z238" s="78" t="s">
        <v>674</v>
      </c>
      <c r="AA238" s="78">
        <v>2024</v>
      </c>
      <c r="AB238" s="78" t="s">
        <v>631</v>
      </c>
      <c r="AC238" s="78" t="s">
        <v>687</v>
      </c>
      <c r="AD238" s="78" t="s">
        <v>894</v>
      </c>
      <c r="AE238" s="78" t="s">
        <v>647</v>
      </c>
      <c r="AF238" s="78" t="s">
        <v>687</v>
      </c>
      <c r="AG238" s="78">
        <v>2050</v>
      </c>
      <c r="AH238" s="78">
        <v>2021</v>
      </c>
      <c r="AI238" s="78"/>
      <c r="AJ238" s="78"/>
      <c r="AK238" s="78"/>
      <c r="AL238" s="106" t="s">
        <v>674</v>
      </c>
      <c r="AM238" s="78"/>
      <c r="AN238" s="78"/>
      <c r="AO238" s="78"/>
      <c r="AP238" s="110"/>
      <c r="AQ238" s="78"/>
      <c r="AR238" s="78">
        <v>1</v>
      </c>
      <c r="AS238" s="78"/>
      <c r="AT238" s="78">
        <v>1</v>
      </c>
      <c r="AU238" s="78">
        <v>1</v>
      </c>
      <c r="AV238" s="348" t="str">
        <f t="shared" si="30"/>
        <v/>
      </c>
      <c r="AW238" s="78"/>
      <c r="AX238" s="78"/>
      <c r="AY238" s="78">
        <v>1</v>
      </c>
      <c r="AZ238" s="352">
        <v>1</v>
      </c>
      <c r="BA238" s="78"/>
      <c r="BB238" s="78">
        <v>1</v>
      </c>
      <c r="BC238" s="78"/>
      <c r="BD238" s="78">
        <v>1</v>
      </c>
      <c r="BE238" s="78"/>
      <c r="BF238" s="78"/>
      <c r="BG238" s="78"/>
      <c r="BH238" s="78"/>
      <c r="BI238" s="78">
        <v>1</v>
      </c>
      <c r="BJ238" s="78">
        <v>1</v>
      </c>
      <c r="BK238" s="118">
        <v>1</v>
      </c>
      <c r="BN238" s="119">
        <f t="shared" si="31"/>
        <v>1</v>
      </c>
      <c r="BO238" s="78"/>
      <c r="BP238" s="78">
        <v>1</v>
      </c>
      <c r="BQ238" s="78">
        <v>1</v>
      </c>
      <c r="BR238" s="78"/>
      <c r="BS238" s="78"/>
      <c r="BT238" s="78">
        <v>1</v>
      </c>
      <c r="BU238" s="118">
        <v>1</v>
      </c>
      <c r="BV238" s="229">
        <f t="shared" si="33"/>
        <v>2050</v>
      </c>
      <c r="BW238" t="str">
        <f t="shared" si="32"/>
        <v/>
      </c>
    </row>
    <row r="239" spans="1:75">
      <c r="A239" s="78">
        <v>189</v>
      </c>
      <c r="B239" s="371" t="s">
        <v>253</v>
      </c>
      <c r="C239" s="78" t="s">
        <v>666</v>
      </c>
      <c r="D239" s="78" t="s">
        <v>751</v>
      </c>
      <c r="E239" s="78" t="s">
        <v>724</v>
      </c>
      <c r="F239" s="78" t="s">
        <v>632</v>
      </c>
      <c r="G239" s="78"/>
      <c r="H239" s="78"/>
      <c r="I239" s="78" t="s">
        <v>632</v>
      </c>
      <c r="J239" s="78"/>
      <c r="K239" s="78"/>
      <c r="L239" s="78"/>
      <c r="M239" s="78"/>
      <c r="N239" s="78"/>
      <c r="O239" s="80"/>
      <c r="P239" s="78"/>
      <c r="Q239" s="78" t="s">
        <v>745</v>
      </c>
      <c r="R239" s="78"/>
      <c r="S239" s="78"/>
      <c r="T239" s="78" t="s">
        <v>745</v>
      </c>
      <c r="U239" s="78"/>
      <c r="V239" s="78"/>
      <c r="W239" s="78"/>
      <c r="X239" s="78"/>
      <c r="Y239" s="78"/>
      <c r="Z239" s="78"/>
      <c r="AA239" s="78"/>
      <c r="AB239" s="78"/>
      <c r="AC239" s="78" t="s">
        <v>645</v>
      </c>
      <c r="AD239" s="78" t="s">
        <v>809</v>
      </c>
      <c r="AE239" s="78" t="s">
        <v>647</v>
      </c>
      <c r="AF239" s="78" t="s">
        <v>645</v>
      </c>
      <c r="AG239" s="78">
        <v>2050</v>
      </c>
      <c r="AH239" s="78">
        <v>2021</v>
      </c>
      <c r="AI239" s="78"/>
      <c r="AJ239" s="78"/>
      <c r="AK239" s="78"/>
      <c r="AL239" s="106" t="s">
        <v>631</v>
      </c>
      <c r="AM239" s="78"/>
      <c r="AN239" s="78"/>
      <c r="AO239" s="78"/>
      <c r="AP239" s="110"/>
      <c r="AQ239" s="78"/>
      <c r="AR239" s="78"/>
      <c r="AS239" s="78"/>
      <c r="AT239" s="78"/>
      <c r="AU239" s="78"/>
      <c r="AV239" s="348" t="str">
        <f t="shared" si="30"/>
        <v/>
      </c>
      <c r="AW239" s="78"/>
      <c r="AX239" s="78"/>
      <c r="AY239" s="78">
        <v>1</v>
      </c>
      <c r="AZ239" s="352">
        <v>1</v>
      </c>
      <c r="BA239" s="78"/>
      <c r="BB239" s="78"/>
      <c r="BC239" s="78"/>
      <c r="BD239" s="78"/>
      <c r="BE239" s="78"/>
      <c r="BF239" s="78"/>
      <c r="BG239" s="78"/>
      <c r="BH239" s="78"/>
      <c r="BI239" s="78">
        <v>1</v>
      </c>
      <c r="BJ239" s="78"/>
      <c r="BK239" s="118">
        <v>1</v>
      </c>
      <c r="BL239" s="188">
        <v>1</v>
      </c>
      <c r="BN239" s="119">
        <f t="shared" si="31"/>
        <v>1</v>
      </c>
      <c r="BO239" s="78"/>
      <c r="BP239" s="78"/>
      <c r="BQ239" s="78">
        <v>1</v>
      </c>
      <c r="BR239" s="78"/>
      <c r="BS239" s="78"/>
      <c r="BT239" s="78">
        <v>1</v>
      </c>
      <c r="BU239" s="118">
        <v>1</v>
      </c>
      <c r="BV239" s="229">
        <f t="shared" si="33"/>
        <v>2050</v>
      </c>
      <c r="BW239" t="str">
        <f t="shared" si="32"/>
        <v/>
      </c>
    </row>
    <row r="240" spans="1:75">
      <c r="A240" s="78">
        <v>107</v>
      </c>
      <c r="B240" s="371" t="s">
        <v>157</v>
      </c>
      <c r="C240" s="78" t="s">
        <v>666</v>
      </c>
      <c r="D240" s="78" t="s">
        <v>676</v>
      </c>
      <c r="E240" s="78" t="s">
        <v>677</v>
      </c>
      <c r="F240" s="78" t="s">
        <v>632</v>
      </c>
      <c r="G240" s="78"/>
      <c r="H240" s="78"/>
      <c r="I240" s="78" t="s">
        <v>632</v>
      </c>
      <c r="J240" s="78"/>
      <c r="K240" s="78"/>
      <c r="L240" s="78"/>
      <c r="M240" s="78"/>
      <c r="N240" s="78"/>
      <c r="O240" s="80"/>
      <c r="P240" s="78"/>
      <c r="Q240" s="78" t="s">
        <v>745</v>
      </c>
      <c r="R240" s="78"/>
      <c r="S240" s="78"/>
      <c r="T240" s="78" t="s">
        <v>745</v>
      </c>
      <c r="U240" s="78"/>
      <c r="V240" s="78"/>
      <c r="W240" s="78"/>
      <c r="X240" s="78"/>
      <c r="Y240" s="78"/>
      <c r="Z240" s="78"/>
      <c r="AA240" s="78"/>
      <c r="AB240" s="78"/>
      <c r="AC240" s="78" t="s">
        <v>645</v>
      </c>
      <c r="AD240" s="78" t="s">
        <v>895</v>
      </c>
      <c r="AE240" s="78" t="s">
        <v>689</v>
      </c>
      <c r="AF240" s="78" t="s">
        <v>645</v>
      </c>
      <c r="AG240" s="78">
        <v>2050</v>
      </c>
      <c r="AH240" s="78">
        <v>2021</v>
      </c>
      <c r="AI240" s="78"/>
      <c r="AJ240" s="78"/>
      <c r="AK240" s="78"/>
      <c r="AL240" s="106" t="s">
        <v>631</v>
      </c>
      <c r="AM240" s="78">
        <v>2022</v>
      </c>
      <c r="AN240" s="78" t="s">
        <v>631</v>
      </c>
      <c r="AO240" s="78"/>
      <c r="AP240" s="110"/>
      <c r="AQ240" s="78"/>
      <c r="AR240" s="78"/>
      <c r="AS240" s="78"/>
      <c r="AT240" s="78"/>
      <c r="AU240" s="78"/>
      <c r="AV240" s="348" t="str">
        <f t="shared" si="30"/>
        <v/>
      </c>
      <c r="AW240" s="78"/>
      <c r="AX240" s="78"/>
      <c r="AY240" s="78">
        <v>1</v>
      </c>
      <c r="AZ240" s="352">
        <v>1</v>
      </c>
      <c r="BA240" s="78"/>
      <c r="BB240" s="78"/>
      <c r="BC240" s="78"/>
      <c r="BD240" s="78"/>
      <c r="BE240" s="78"/>
      <c r="BF240" s="78"/>
      <c r="BG240" s="78"/>
      <c r="BH240" s="78"/>
      <c r="BI240" s="78">
        <v>1</v>
      </c>
      <c r="BJ240" s="78"/>
      <c r="BK240" s="118">
        <v>1</v>
      </c>
      <c r="BL240" s="188">
        <v>1</v>
      </c>
      <c r="BN240" s="119">
        <f t="shared" si="31"/>
        <v>1</v>
      </c>
      <c r="BO240" s="78"/>
      <c r="BP240" s="78"/>
      <c r="BQ240" s="78">
        <v>1</v>
      </c>
      <c r="BR240" s="78"/>
      <c r="BS240" s="78"/>
      <c r="BT240" s="78">
        <v>1</v>
      </c>
      <c r="BU240" s="118">
        <v>1</v>
      </c>
      <c r="BV240" s="229">
        <f t="shared" si="33"/>
        <v>2050</v>
      </c>
      <c r="BW240" t="str">
        <f t="shared" si="32"/>
        <v/>
      </c>
    </row>
    <row r="241" spans="1:75">
      <c r="A241" s="78">
        <v>369</v>
      </c>
      <c r="B241" s="371" t="s">
        <v>412</v>
      </c>
      <c r="C241" s="78" t="s">
        <v>675</v>
      </c>
      <c r="D241" s="78" t="s">
        <v>740</v>
      </c>
      <c r="E241" s="78" t="s">
        <v>640</v>
      </c>
      <c r="F241" s="78" t="s">
        <v>632</v>
      </c>
      <c r="G241" s="78"/>
      <c r="H241" s="78"/>
      <c r="I241" s="78" t="s">
        <v>631</v>
      </c>
      <c r="J241" s="78" t="s">
        <v>641</v>
      </c>
      <c r="K241" s="78" t="s">
        <v>642</v>
      </c>
      <c r="L241" s="78">
        <v>2030</v>
      </c>
      <c r="M241" s="78" t="s">
        <v>643</v>
      </c>
      <c r="N241" s="78">
        <v>2050</v>
      </c>
      <c r="O241" s="80"/>
      <c r="P241" s="78">
        <v>2024</v>
      </c>
      <c r="Q241" s="78" t="s">
        <v>632</v>
      </c>
      <c r="R241" s="78"/>
      <c r="S241" s="78"/>
      <c r="T241" s="78" t="s">
        <v>632</v>
      </c>
      <c r="U241" s="78"/>
      <c r="V241" s="78"/>
      <c r="W241" s="78"/>
      <c r="X241" s="78"/>
      <c r="Y241" s="78"/>
      <c r="Z241" s="78"/>
      <c r="AA241" s="78"/>
      <c r="AB241" s="78"/>
      <c r="AC241" s="78" t="s">
        <v>730</v>
      </c>
      <c r="AD241" s="78" t="s">
        <v>896</v>
      </c>
      <c r="AE241" s="78" t="s">
        <v>647</v>
      </c>
      <c r="AF241" s="78" t="s">
        <v>635</v>
      </c>
      <c r="AG241" s="78">
        <v>2035</v>
      </c>
      <c r="AH241" s="78">
        <v>2020</v>
      </c>
      <c r="AI241" s="78" t="s">
        <v>645</v>
      </c>
      <c r="AJ241" s="78">
        <v>2050</v>
      </c>
      <c r="AK241" s="78">
        <v>2021</v>
      </c>
      <c r="AL241" s="106" t="s">
        <v>674</v>
      </c>
      <c r="AM241" s="78"/>
      <c r="AN241" s="78"/>
      <c r="AO241" s="78"/>
      <c r="AP241" s="110"/>
      <c r="AQ241" s="78"/>
      <c r="AR241" s="78"/>
      <c r="AS241" s="78"/>
      <c r="AT241" s="78"/>
      <c r="AU241" s="78"/>
      <c r="AV241" s="348" t="str">
        <f t="shared" si="30"/>
        <v/>
      </c>
      <c r="AW241" s="78"/>
      <c r="AX241" s="78"/>
      <c r="AY241" s="78">
        <v>1</v>
      </c>
      <c r="AZ241" s="352">
        <v>1</v>
      </c>
      <c r="BA241" s="78"/>
      <c r="BB241" s="78">
        <v>1</v>
      </c>
      <c r="BC241" s="78"/>
      <c r="BD241" s="78">
        <v>1</v>
      </c>
      <c r="BE241" s="78"/>
      <c r="BF241" s="78"/>
      <c r="BG241" s="78"/>
      <c r="BH241" s="78"/>
      <c r="BI241" s="78">
        <v>1</v>
      </c>
      <c r="BJ241" s="78"/>
      <c r="BK241" s="118">
        <v>1</v>
      </c>
      <c r="BN241" s="119">
        <f t="shared" si="31"/>
        <v>1</v>
      </c>
      <c r="BO241" s="78"/>
      <c r="BP241" s="78">
        <v>1</v>
      </c>
      <c r="BQ241" s="78">
        <v>1</v>
      </c>
      <c r="BR241" s="78"/>
      <c r="BS241" s="78"/>
      <c r="BT241" s="78">
        <v>1</v>
      </c>
      <c r="BU241" s="118">
        <v>1</v>
      </c>
      <c r="BV241" s="229">
        <f t="shared" si="33"/>
        <v>2050</v>
      </c>
      <c r="BW241">
        <f t="shared" si="32"/>
        <v>1</v>
      </c>
    </row>
    <row r="242" spans="1:75">
      <c r="A242" s="78">
        <v>448</v>
      </c>
      <c r="B242" s="371" t="s">
        <v>897</v>
      </c>
      <c r="C242" s="78" t="s">
        <v>638</v>
      </c>
      <c r="D242" s="78" t="s">
        <v>629</v>
      </c>
      <c r="E242" s="78" t="s">
        <v>630</v>
      </c>
      <c r="F242" s="78" t="s">
        <v>632</v>
      </c>
      <c r="G242" s="78"/>
      <c r="H242" s="78"/>
      <c r="I242" s="78" t="s">
        <v>632</v>
      </c>
      <c r="J242" s="78" t="s">
        <v>633</v>
      </c>
      <c r="K242" s="78"/>
      <c r="L242" s="78">
        <v>2030</v>
      </c>
      <c r="M242" s="78" t="s">
        <v>643</v>
      </c>
      <c r="N242" s="78"/>
      <c r="O242" s="79">
        <v>44835</v>
      </c>
      <c r="P242" s="78">
        <v>2022</v>
      </c>
      <c r="Q242" s="78" t="s">
        <v>635</v>
      </c>
      <c r="R242" s="78" t="s">
        <v>898</v>
      </c>
      <c r="S242" s="78" t="s">
        <v>637</v>
      </c>
      <c r="T242" s="203" t="s">
        <v>635</v>
      </c>
      <c r="U242" s="78">
        <v>2045</v>
      </c>
      <c r="V242" s="78">
        <v>2023</v>
      </c>
      <c r="W242" s="78"/>
      <c r="X242" s="78"/>
      <c r="Y242" s="78"/>
      <c r="Z242" s="78" t="s">
        <v>674</v>
      </c>
      <c r="AA242" s="78">
        <v>2023</v>
      </c>
      <c r="AB242" s="78" t="s">
        <v>631</v>
      </c>
      <c r="AC242" s="78" t="s">
        <v>632</v>
      </c>
      <c r="AD242" s="78"/>
      <c r="AE242" s="78"/>
      <c r="AF242" s="78" t="s">
        <v>632</v>
      </c>
      <c r="AG242" s="78"/>
      <c r="AH242" s="78"/>
      <c r="AI242" s="78"/>
      <c r="AJ242" s="78"/>
      <c r="AK242" s="78"/>
      <c r="AL242" s="106"/>
      <c r="AM242" s="78"/>
      <c r="AN242" s="78"/>
      <c r="AO242" s="78"/>
      <c r="AP242" s="110"/>
      <c r="AQ242" s="78"/>
      <c r="AR242" s="78"/>
      <c r="AS242" s="78">
        <v>1</v>
      </c>
      <c r="AT242" s="78">
        <v>1</v>
      </c>
      <c r="AU242" s="78">
        <v>1</v>
      </c>
      <c r="AV242" s="348">
        <f t="shared" si="30"/>
        <v>1</v>
      </c>
      <c r="AW242" s="78"/>
      <c r="AX242" s="78"/>
      <c r="AY242" s="78"/>
      <c r="AZ242" s="352"/>
      <c r="BA242" s="78"/>
      <c r="BB242" s="78">
        <v>1</v>
      </c>
      <c r="BC242" s="78"/>
      <c r="BD242" s="78">
        <v>1</v>
      </c>
      <c r="BE242" s="78"/>
      <c r="BF242" s="78"/>
      <c r="BG242" s="78"/>
      <c r="BH242" s="78"/>
      <c r="BI242" s="78">
        <v>1</v>
      </c>
      <c r="BJ242" s="78"/>
      <c r="BK242" s="118">
        <v>1</v>
      </c>
      <c r="BN242" s="119">
        <f t="shared" si="31"/>
        <v>1</v>
      </c>
      <c r="BO242" s="78"/>
      <c r="BP242" s="78">
        <v>1</v>
      </c>
      <c r="BQ242" s="78">
        <v>1</v>
      </c>
      <c r="BR242" s="78"/>
      <c r="BS242" s="78"/>
      <c r="BT242" s="78"/>
      <c r="BU242" s="118"/>
      <c r="BW242" t="str">
        <f t="shared" si="32"/>
        <v/>
      </c>
    </row>
    <row r="243" spans="1:75">
      <c r="A243" s="78">
        <v>146</v>
      </c>
      <c r="B243" s="371" t="s">
        <v>221</v>
      </c>
      <c r="C243" s="78" t="s">
        <v>666</v>
      </c>
      <c r="D243" s="78" t="s">
        <v>676</v>
      </c>
      <c r="E243" s="78" t="s">
        <v>677</v>
      </c>
      <c r="F243" s="78" t="s">
        <v>632</v>
      </c>
      <c r="G243" s="78"/>
      <c r="H243" s="78"/>
      <c r="I243" s="78" t="s">
        <v>632</v>
      </c>
      <c r="J243" s="78"/>
      <c r="K243" s="78"/>
      <c r="L243" s="78"/>
      <c r="M243" s="78"/>
      <c r="N243" s="78"/>
      <c r="O243" s="80"/>
      <c r="P243" s="78"/>
      <c r="Q243" s="78" t="s">
        <v>635</v>
      </c>
      <c r="R243" s="78" t="s">
        <v>899</v>
      </c>
      <c r="S243" s="78" t="s">
        <v>704</v>
      </c>
      <c r="T243" s="203" t="s">
        <v>635</v>
      </c>
      <c r="U243" s="78">
        <v>2050</v>
      </c>
      <c r="V243" s="78">
        <v>2021</v>
      </c>
      <c r="W243" s="78"/>
      <c r="X243" s="78"/>
      <c r="Y243" s="78"/>
      <c r="Z243" s="78" t="s">
        <v>674</v>
      </c>
      <c r="AA243" s="78"/>
      <c r="AB243" s="78" t="s">
        <v>631</v>
      </c>
      <c r="AC243" s="78" t="s">
        <v>632</v>
      </c>
      <c r="AD243" s="78"/>
      <c r="AE243" s="78"/>
      <c r="AF243" s="78" t="s">
        <v>632</v>
      </c>
      <c r="AG243" s="78"/>
      <c r="AH243" s="78"/>
      <c r="AI243" s="78"/>
      <c r="AJ243" s="78"/>
      <c r="AK243" s="78"/>
      <c r="AL243" s="106"/>
      <c r="AM243" s="78"/>
      <c r="AN243" s="78"/>
      <c r="AO243" s="78"/>
      <c r="AP243" s="110"/>
      <c r="AQ243" s="78"/>
      <c r="AR243" s="78"/>
      <c r="AS243" s="78">
        <v>1</v>
      </c>
      <c r="AT243" s="78">
        <v>1</v>
      </c>
      <c r="AU243" s="78">
        <v>1</v>
      </c>
      <c r="AV243" s="348">
        <f t="shared" si="30"/>
        <v>1</v>
      </c>
      <c r="AW243" s="78"/>
      <c r="AX243" s="78"/>
      <c r="AY243" s="78"/>
      <c r="AZ243" s="352"/>
      <c r="BA243" s="78"/>
      <c r="BB243" s="78"/>
      <c r="BC243" s="78"/>
      <c r="BD243" s="78"/>
      <c r="BE243" s="78"/>
      <c r="BF243" s="78"/>
      <c r="BG243" s="78"/>
      <c r="BH243" s="78"/>
      <c r="BI243" s="78">
        <v>1</v>
      </c>
      <c r="BJ243" s="78"/>
      <c r="BK243" s="118">
        <v>1</v>
      </c>
      <c r="BN243" s="119">
        <f t="shared" si="31"/>
        <v>1</v>
      </c>
      <c r="BO243" s="78"/>
      <c r="BP243" s="78"/>
      <c r="BQ243" s="78">
        <v>1</v>
      </c>
      <c r="BR243" s="78"/>
      <c r="BS243" s="78"/>
      <c r="BT243" s="78"/>
      <c r="BU243" s="118"/>
      <c r="BW243" t="str">
        <f t="shared" si="32"/>
        <v/>
      </c>
    </row>
    <row r="244" spans="1:75">
      <c r="A244" s="78">
        <v>421</v>
      </c>
      <c r="B244" s="371" t="s">
        <v>497</v>
      </c>
      <c r="C244" s="78" t="s">
        <v>669</v>
      </c>
      <c r="D244" s="78" t="s">
        <v>900</v>
      </c>
      <c r="E244" s="78" t="s">
        <v>724</v>
      </c>
      <c r="F244" s="78" t="s">
        <v>632</v>
      </c>
      <c r="G244" s="78"/>
      <c r="H244" s="78"/>
      <c r="I244" s="78" t="s">
        <v>632</v>
      </c>
      <c r="J244" s="78"/>
      <c r="K244" s="78"/>
      <c r="L244" s="78"/>
      <c r="M244" s="78"/>
      <c r="N244" s="78"/>
      <c r="O244" s="80"/>
      <c r="P244" s="78"/>
      <c r="Q244" s="78" t="s">
        <v>632</v>
      </c>
      <c r="R244" s="78"/>
      <c r="S244" s="78"/>
      <c r="T244" s="78" t="s">
        <v>632</v>
      </c>
      <c r="U244" s="78"/>
      <c r="V244" s="78"/>
      <c r="W244" s="78"/>
      <c r="X244" s="78"/>
      <c r="Y244" s="78"/>
      <c r="Z244" s="78"/>
      <c r="AA244" s="78"/>
      <c r="AB244" s="78"/>
      <c r="AC244" s="78" t="s">
        <v>645</v>
      </c>
      <c r="AD244" s="78" t="s">
        <v>668</v>
      </c>
      <c r="AE244" s="78" t="s">
        <v>647</v>
      </c>
      <c r="AF244" s="78" t="s">
        <v>645</v>
      </c>
      <c r="AG244" s="78">
        <v>2050</v>
      </c>
      <c r="AH244" s="78">
        <v>2021</v>
      </c>
      <c r="AI244" s="78"/>
      <c r="AJ244" s="78"/>
      <c r="AK244" s="78"/>
      <c r="AL244" s="106" t="s">
        <v>674</v>
      </c>
      <c r="AM244" s="78"/>
      <c r="AN244" s="78"/>
      <c r="AO244" s="78"/>
      <c r="AP244" s="110"/>
      <c r="AQ244" s="78"/>
      <c r="AR244" s="78"/>
      <c r="AS244" s="78"/>
      <c r="AT244" s="78"/>
      <c r="AU244" s="78"/>
      <c r="AV244" s="348" t="str">
        <f t="shared" si="30"/>
        <v/>
      </c>
      <c r="AW244" s="78"/>
      <c r="AX244" s="78"/>
      <c r="AY244" s="78">
        <v>1</v>
      </c>
      <c r="AZ244" s="352">
        <v>1</v>
      </c>
      <c r="BA244" s="78"/>
      <c r="BB244" s="78"/>
      <c r="BC244" s="78"/>
      <c r="BD244" s="78"/>
      <c r="BE244" s="78"/>
      <c r="BF244" s="78"/>
      <c r="BG244" s="78"/>
      <c r="BH244" s="78"/>
      <c r="BI244" s="78">
        <v>1</v>
      </c>
      <c r="BJ244" s="78"/>
      <c r="BK244" s="118">
        <v>1</v>
      </c>
      <c r="BN244" s="119">
        <f t="shared" si="31"/>
        <v>1</v>
      </c>
      <c r="BO244" s="78"/>
      <c r="BP244" s="78"/>
      <c r="BQ244" s="78">
        <v>1</v>
      </c>
      <c r="BR244" s="78"/>
      <c r="BS244" s="78"/>
      <c r="BT244" s="78">
        <v>1</v>
      </c>
      <c r="BU244" s="118">
        <v>1</v>
      </c>
      <c r="BV244" s="229">
        <f>MAX(N244,AG244)</f>
        <v>2050</v>
      </c>
      <c r="BW244" t="str">
        <f t="shared" si="32"/>
        <v/>
      </c>
    </row>
    <row r="245" spans="1:75">
      <c r="A245" s="78">
        <v>176</v>
      </c>
      <c r="B245" s="371" t="s">
        <v>215</v>
      </c>
      <c r="C245" s="78" t="s">
        <v>690</v>
      </c>
      <c r="D245" s="78" t="s">
        <v>751</v>
      </c>
      <c r="E245" s="78" t="s">
        <v>724</v>
      </c>
      <c r="F245" s="78" t="s">
        <v>632</v>
      </c>
      <c r="G245" s="78"/>
      <c r="H245" s="78"/>
      <c r="I245" s="78" t="s">
        <v>632</v>
      </c>
      <c r="J245" s="78" t="s">
        <v>716</v>
      </c>
      <c r="K245" s="78"/>
      <c r="L245" s="78"/>
      <c r="M245" s="78" t="s">
        <v>634</v>
      </c>
      <c r="N245" s="78"/>
      <c r="O245" s="79">
        <v>44348</v>
      </c>
      <c r="P245" s="78">
        <v>2021</v>
      </c>
      <c r="Q245" s="78" t="s">
        <v>632</v>
      </c>
      <c r="R245" s="78"/>
      <c r="S245" s="78"/>
      <c r="T245" s="78" t="s">
        <v>632</v>
      </c>
      <c r="U245" s="78"/>
      <c r="V245" s="78"/>
      <c r="W245" s="78"/>
      <c r="X245" s="78"/>
      <c r="Y245" s="78"/>
      <c r="Z245" s="78"/>
      <c r="AA245" s="78"/>
      <c r="AB245" s="78"/>
      <c r="AC245" s="78" t="s">
        <v>645</v>
      </c>
      <c r="AD245" s="78" t="s">
        <v>714</v>
      </c>
      <c r="AE245" s="78" t="s">
        <v>901</v>
      </c>
      <c r="AF245" s="78" t="s">
        <v>645</v>
      </c>
      <c r="AG245" s="78">
        <v>2040</v>
      </c>
      <c r="AH245" s="78">
        <v>2021</v>
      </c>
      <c r="AI245" s="78"/>
      <c r="AJ245" s="78"/>
      <c r="AK245" s="78"/>
      <c r="AL245" s="106" t="s">
        <v>631</v>
      </c>
      <c r="AM245" s="78"/>
      <c r="AN245" s="78"/>
      <c r="AO245" s="78" t="s">
        <v>631</v>
      </c>
      <c r="AP245" s="110" t="s">
        <v>631</v>
      </c>
      <c r="AQ245" s="78"/>
      <c r="AR245" s="78"/>
      <c r="AS245" s="78"/>
      <c r="AT245" s="78"/>
      <c r="AU245" s="78"/>
      <c r="AV245" s="348" t="str">
        <f t="shared" si="30"/>
        <v/>
      </c>
      <c r="AW245" s="78"/>
      <c r="AX245" s="78"/>
      <c r="AY245" s="78">
        <v>1</v>
      </c>
      <c r="AZ245" s="352">
        <v>1</v>
      </c>
      <c r="BA245" s="78"/>
      <c r="BB245" s="78"/>
      <c r="BC245" s="78"/>
      <c r="BD245" s="78"/>
      <c r="BE245" s="78"/>
      <c r="BF245" s="78"/>
      <c r="BG245" s="78"/>
      <c r="BH245" s="78"/>
      <c r="BI245" s="78">
        <v>1</v>
      </c>
      <c r="BJ245" s="78"/>
      <c r="BK245" s="118">
        <v>1</v>
      </c>
      <c r="BL245" s="188">
        <v>1</v>
      </c>
      <c r="BN245" s="119">
        <f t="shared" si="31"/>
        <v>1</v>
      </c>
      <c r="BO245" s="78"/>
      <c r="BP245" s="78"/>
      <c r="BQ245" s="78">
        <v>1</v>
      </c>
      <c r="BR245" s="78"/>
      <c r="BS245" s="78"/>
      <c r="BT245" s="78">
        <v>1</v>
      </c>
      <c r="BU245" s="118">
        <v>1</v>
      </c>
      <c r="BV245" s="229">
        <f>MAX(N245,AG245)</f>
        <v>2040</v>
      </c>
      <c r="BW245" t="str">
        <f t="shared" si="32"/>
        <v/>
      </c>
    </row>
    <row r="246" spans="1:75">
      <c r="A246" s="78">
        <v>47</v>
      </c>
      <c r="B246" s="371" t="s">
        <v>92</v>
      </c>
      <c r="C246" s="78" t="s">
        <v>675</v>
      </c>
      <c r="D246" s="78" t="s">
        <v>680</v>
      </c>
      <c r="E246" s="78" t="s">
        <v>677</v>
      </c>
      <c r="F246" s="78" t="s">
        <v>632</v>
      </c>
      <c r="G246" s="78"/>
      <c r="H246" s="78"/>
      <c r="I246" s="78" t="s">
        <v>632</v>
      </c>
      <c r="J246" s="78"/>
      <c r="K246" s="78"/>
      <c r="L246" s="78"/>
      <c r="M246" s="78"/>
      <c r="N246" s="78"/>
      <c r="O246" s="80"/>
      <c r="P246" s="78"/>
      <c r="Q246" s="78" t="s">
        <v>632</v>
      </c>
      <c r="R246" s="78"/>
      <c r="S246" s="78"/>
      <c r="T246" s="78" t="s">
        <v>632</v>
      </c>
      <c r="U246" s="78"/>
      <c r="V246" s="78"/>
      <c r="W246" s="78"/>
      <c r="X246" s="78"/>
      <c r="Y246" s="78"/>
      <c r="Z246" s="78"/>
      <c r="AA246" s="78"/>
      <c r="AB246" s="78"/>
      <c r="AC246" s="78" t="s">
        <v>632</v>
      </c>
      <c r="AD246" s="78"/>
      <c r="AE246" s="78"/>
      <c r="AF246" s="78" t="s">
        <v>632</v>
      </c>
      <c r="AG246" s="78"/>
      <c r="AH246" s="78"/>
      <c r="AI246" s="78"/>
      <c r="AJ246" s="78"/>
      <c r="AK246" s="78"/>
      <c r="AL246" s="106"/>
      <c r="AM246" s="78"/>
      <c r="AN246" s="78"/>
      <c r="AO246" s="78" t="s">
        <v>632</v>
      </c>
      <c r="AP246" s="110" t="s">
        <v>632</v>
      </c>
      <c r="AQ246" s="78"/>
      <c r="AR246" s="78"/>
      <c r="AS246" s="78"/>
      <c r="AT246" s="78"/>
      <c r="AU246" s="78"/>
      <c r="AV246" s="348" t="str">
        <f t="shared" si="30"/>
        <v/>
      </c>
      <c r="AW246" s="78"/>
      <c r="AX246" s="78"/>
      <c r="AY246" s="78"/>
      <c r="AZ246" s="352"/>
      <c r="BA246" s="78"/>
      <c r="BB246" s="78"/>
      <c r="BC246" s="78"/>
      <c r="BD246" s="78"/>
      <c r="BE246" s="78"/>
      <c r="BF246" s="78"/>
      <c r="BG246" s="78"/>
      <c r="BH246" s="78"/>
      <c r="BI246" s="78"/>
      <c r="BJ246" s="78"/>
      <c r="BK246" s="118"/>
      <c r="BN246" s="119">
        <f t="shared" si="31"/>
        <v>0</v>
      </c>
      <c r="BO246" s="78"/>
      <c r="BP246" s="78"/>
      <c r="BQ246" s="78"/>
      <c r="BR246" s="78"/>
      <c r="BS246" s="78"/>
      <c r="BT246" s="78"/>
      <c r="BU246" s="118"/>
      <c r="BW246" t="str">
        <f t="shared" si="32"/>
        <v/>
      </c>
    </row>
    <row r="247" spans="1:75">
      <c r="A247" s="78">
        <v>482</v>
      </c>
      <c r="B247" s="371" t="s">
        <v>902</v>
      </c>
      <c r="C247" s="78" t="s">
        <v>690</v>
      </c>
      <c r="D247" s="78" t="s">
        <v>903</v>
      </c>
      <c r="E247" s="78" t="s">
        <v>640</v>
      </c>
      <c r="F247" s="78" t="s">
        <v>632</v>
      </c>
      <c r="G247" s="78"/>
      <c r="H247" s="78"/>
      <c r="I247" s="78" t="s">
        <v>631</v>
      </c>
      <c r="J247" s="78" t="s">
        <v>641</v>
      </c>
      <c r="K247" s="78" t="s">
        <v>642</v>
      </c>
      <c r="L247" s="78">
        <v>2033</v>
      </c>
      <c r="M247" s="78" t="s">
        <v>643</v>
      </c>
      <c r="N247" s="78">
        <v>2050</v>
      </c>
      <c r="O247" s="80" t="s">
        <v>904</v>
      </c>
      <c r="P247" s="78">
        <v>2024</v>
      </c>
      <c r="Q247" s="78" t="s">
        <v>632</v>
      </c>
      <c r="R247" s="78"/>
      <c r="S247" s="78"/>
      <c r="T247" s="78" t="s">
        <v>632</v>
      </c>
      <c r="U247" s="78"/>
      <c r="V247" s="78"/>
      <c r="W247" s="78"/>
      <c r="X247" s="78"/>
      <c r="Y247" s="78"/>
      <c r="Z247" s="78"/>
      <c r="AA247" s="78"/>
      <c r="AB247" s="78"/>
      <c r="AC247" s="78" t="s">
        <v>730</v>
      </c>
      <c r="AD247" s="78" t="s">
        <v>814</v>
      </c>
      <c r="AE247" s="78" t="s">
        <v>775</v>
      </c>
      <c r="AF247" s="78" t="s">
        <v>635</v>
      </c>
      <c r="AG247" s="78">
        <v>2045</v>
      </c>
      <c r="AH247" s="78">
        <v>2024</v>
      </c>
      <c r="AI247" s="78" t="s">
        <v>645</v>
      </c>
      <c r="AJ247" s="78">
        <v>2050</v>
      </c>
      <c r="AK247" s="78">
        <v>2024</v>
      </c>
      <c r="AL247" s="106" t="s">
        <v>674</v>
      </c>
      <c r="AM247" s="84">
        <v>2024</v>
      </c>
      <c r="AN247" s="78" t="s">
        <v>631</v>
      </c>
      <c r="AO247" s="78"/>
      <c r="AP247" s="110"/>
      <c r="AQ247" s="78"/>
      <c r="AR247" s="78"/>
      <c r="AS247" s="78"/>
      <c r="AT247" s="78"/>
      <c r="AU247" s="78"/>
      <c r="AV247" s="348" t="str">
        <f t="shared" si="30"/>
        <v/>
      </c>
      <c r="AW247" s="78"/>
      <c r="AX247" s="78"/>
      <c r="AY247" s="78">
        <v>1</v>
      </c>
      <c r="AZ247" s="352">
        <v>1</v>
      </c>
      <c r="BA247" s="78"/>
      <c r="BB247" s="78"/>
      <c r="BC247" s="78">
        <v>1</v>
      </c>
      <c r="BD247" s="78">
        <v>1</v>
      </c>
      <c r="BE247" s="78"/>
      <c r="BF247" s="78"/>
      <c r="BG247" s="78"/>
      <c r="BH247" s="78"/>
      <c r="BI247" s="78">
        <v>1</v>
      </c>
      <c r="BJ247" s="78"/>
      <c r="BK247" s="118">
        <v>1</v>
      </c>
      <c r="BN247" s="119">
        <f t="shared" si="31"/>
        <v>1</v>
      </c>
      <c r="BO247" s="78"/>
      <c r="BP247" s="78"/>
      <c r="BQ247" s="78">
        <v>1</v>
      </c>
      <c r="BR247" s="78"/>
      <c r="BS247" s="78"/>
      <c r="BT247" s="78">
        <v>1</v>
      </c>
      <c r="BU247" s="118">
        <v>1</v>
      </c>
      <c r="BV247" s="229">
        <f>MAX(N247,AG247)</f>
        <v>2050</v>
      </c>
      <c r="BW247">
        <f t="shared" si="32"/>
        <v>1</v>
      </c>
    </row>
    <row r="248" spans="1:75">
      <c r="A248" s="78">
        <v>428</v>
      </c>
      <c r="B248" s="371" t="s">
        <v>905</v>
      </c>
      <c r="C248" s="78" t="s">
        <v>703</v>
      </c>
      <c r="D248" s="78" t="s">
        <v>676</v>
      </c>
      <c r="E248" s="78" t="s">
        <v>677</v>
      </c>
      <c r="F248" s="78" t="s">
        <v>632</v>
      </c>
      <c r="G248" s="78"/>
      <c r="H248" s="78"/>
      <c r="I248" s="78" t="s">
        <v>632</v>
      </c>
      <c r="J248" s="78"/>
      <c r="K248" s="78"/>
      <c r="L248" s="78"/>
      <c r="M248" s="78"/>
      <c r="N248" s="78"/>
      <c r="O248" s="80"/>
      <c r="P248" s="78"/>
      <c r="Q248" s="78" t="s">
        <v>635</v>
      </c>
      <c r="R248" s="78" t="s">
        <v>698</v>
      </c>
      <c r="S248" s="78" t="s">
        <v>637</v>
      </c>
      <c r="T248" s="203" t="s">
        <v>635</v>
      </c>
      <c r="U248" s="78">
        <v>2050</v>
      </c>
      <c r="V248" s="78">
        <v>2020</v>
      </c>
      <c r="W248" s="78"/>
      <c r="X248" s="78"/>
      <c r="Y248" s="78"/>
      <c r="Z248" s="78" t="s">
        <v>674</v>
      </c>
      <c r="AA248" s="78"/>
      <c r="AB248" s="78" t="s">
        <v>631</v>
      </c>
      <c r="AC248" s="78" t="s">
        <v>632</v>
      </c>
      <c r="AD248" s="78"/>
      <c r="AE248" s="78"/>
      <c r="AF248" s="78" t="s">
        <v>632</v>
      </c>
      <c r="AG248" s="78"/>
      <c r="AH248" s="78"/>
      <c r="AI248" s="78"/>
      <c r="AJ248" s="78"/>
      <c r="AK248" s="78"/>
      <c r="AL248" s="106"/>
      <c r="AM248" s="78"/>
      <c r="AN248" s="78"/>
      <c r="AO248" s="78"/>
      <c r="AP248" s="110"/>
      <c r="AQ248" s="78"/>
      <c r="AR248" s="78"/>
      <c r="AS248" s="78">
        <v>1</v>
      </c>
      <c r="AT248" s="78">
        <v>1</v>
      </c>
      <c r="AU248" s="78">
        <v>1</v>
      </c>
      <c r="AV248" s="348">
        <f t="shared" si="30"/>
        <v>1</v>
      </c>
      <c r="AW248" s="78"/>
      <c r="AX248" s="78"/>
      <c r="AY248" s="78"/>
      <c r="AZ248" s="352"/>
      <c r="BA248" s="78"/>
      <c r="BB248" s="78"/>
      <c r="BC248" s="78"/>
      <c r="BD248" s="78"/>
      <c r="BE248" s="78"/>
      <c r="BF248" s="78"/>
      <c r="BG248" s="78"/>
      <c r="BH248" s="78"/>
      <c r="BI248" s="78">
        <v>1</v>
      </c>
      <c r="BJ248" s="78"/>
      <c r="BK248" s="118">
        <v>1</v>
      </c>
      <c r="BN248" s="119">
        <f t="shared" si="31"/>
        <v>1</v>
      </c>
      <c r="BO248" s="78"/>
      <c r="BP248" s="78"/>
      <c r="BQ248" s="78">
        <v>1</v>
      </c>
      <c r="BR248" s="78"/>
      <c r="BS248" s="78"/>
      <c r="BT248" s="78"/>
      <c r="BU248" s="118"/>
      <c r="BW248" t="str">
        <f t="shared" si="32"/>
        <v/>
      </c>
    </row>
    <row r="249" spans="1:75">
      <c r="A249" s="78">
        <v>383</v>
      </c>
      <c r="B249" s="371" t="s">
        <v>464</v>
      </c>
      <c r="C249" s="78" t="s">
        <v>703</v>
      </c>
      <c r="D249" s="78" t="s">
        <v>680</v>
      </c>
      <c r="E249" s="78" t="s">
        <v>677</v>
      </c>
      <c r="F249" s="78" t="s">
        <v>632</v>
      </c>
      <c r="G249" s="78"/>
      <c r="H249" s="78"/>
      <c r="I249" s="78" t="s">
        <v>632</v>
      </c>
      <c r="J249" s="78"/>
      <c r="K249" s="78"/>
      <c r="L249" s="78"/>
      <c r="M249" s="78"/>
      <c r="N249" s="78"/>
      <c r="O249" s="80"/>
      <c r="P249" s="78"/>
      <c r="Q249" s="78" t="s">
        <v>632</v>
      </c>
      <c r="R249" s="78"/>
      <c r="S249" s="78"/>
      <c r="T249" s="78" t="s">
        <v>632</v>
      </c>
      <c r="U249" s="78"/>
      <c r="V249" s="78"/>
      <c r="W249" s="78"/>
      <c r="X249" s="78"/>
      <c r="Y249" s="78"/>
      <c r="Z249" s="78"/>
      <c r="AA249" s="78"/>
      <c r="AB249" s="78"/>
      <c r="AC249" s="78" t="s">
        <v>632</v>
      </c>
      <c r="AD249" s="78"/>
      <c r="AE249" s="78"/>
      <c r="AF249" s="78" t="s">
        <v>632</v>
      </c>
      <c r="AG249" s="78"/>
      <c r="AH249" s="78"/>
      <c r="AI249" s="78"/>
      <c r="AJ249" s="78"/>
      <c r="AK249" s="78"/>
      <c r="AL249" s="106"/>
      <c r="AM249" s="78"/>
      <c r="AN249" s="78"/>
      <c r="AO249" s="78"/>
      <c r="AP249" s="110"/>
      <c r="AQ249" s="78"/>
      <c r="AR249" s="78"/>
      <c r="AS249" s="78"/>
      <c r="AT249" s="78"/>
      <c r="AU249" s="78"/>
      <c r="AV249" s="348" t="str">
        <f t="shared" si="30"/>
        <v/>
      </c>
      <c r="AW249" s="78"/>
      <c r="AX249" s="78"/>
      <c r="AY249" s="78"/>
      <c r="AZ249" s="352"/>
      <c r="BA249" s="78"/>
      <c r="BB249" s="78"/>
      <c r="BC249" s="78"/>
      <c r="BD249" s="78"/>
      <c r="BE249" s="78"/>
      <c r="BF249" s="78"/>
      <c r="BG249" s="78"/>
      <c r="BH249" s="78"/>
      <c r="BI249" s="78"/>
      <c r="BJ249" s="78"/>
      <c r="BK249" s="118"/>
      <c r="BN249" s="119">
        <f t="shared" si="31"/>
        <v>0</v>
      </c>
      <c r="BO249" s="78"/>
      <c r="BP249" s="78"/>
      <c r="BQ249" s="78"/>
      <c r="BR249" s="78"/>
      <c r="BS249" s="78"/>
      <c r="BT249" s="78"/>
      <c r="BU249" s="118"/>
      <c r="BW249" t="str">
        <f t="shared" si="32"/>
        <v/>
      </c>
    </row>
    <row r="250" spans="1:75">
      <c r="A250" s="78">
        <v>157</v>
      </c>
      <c r="B250" s="371" t="s">
        <v>213</v>
      </c>
      <c r="C250" s="78" t="s">
        <v>703</v>
      </c>
      <c r="D250" s="78" t="s">
        <v>680</v>
      </c>
      <c r="E250" s="78" t="s">
        <v>677</v>
      </c>
      <c r="F250" s="78" t="s">
        <v>632</v>
      </c>
      <c r="G250" s="78"/>
      <c r="H250" s="78"/>
      <c r="I250" s="78" t="s">
        <v>632</v>
      </c>
      <c r="J250" s="78"/>
      <c r="K250" s="78"/>
      <c r="L250" s="78"/>
      <c r="M250" s="78"/>
      <c r="N250" s="78"/>
      <c r="O250" s="80"/>
      <c r="P250" s="78"/>
      <c r="Q250" s="78" t="s">
        <v>681</v>
      </c>
      <c r="R250" s="78" t="s">
        <v>698</v>
      </c>
      <c r="S250" s="78" t="s">
        <v>637</v>
      </c>
      <c r="T250" s="78" t="s">
        <v>681</v>
      </c>
      <c r="U250" s="78">
        <v>2060</v>
      </c>
      <c r="V250" s="78">
        <v>2021</v>
      </c>
      <c r="W250" s="78"/>
      <c r="X250" s="78"/>
      <c r="Y250" s="78"/>
      <c r="Z250" s="78"/>
      <c r="AA250" s="78"/>
      <c r="AB250" s="78"/>
      <c r="AC250" s="78" t="s">
        <v>632</v>
      </c>
      <c r="AD250" s="78"/>
      <c r="AE250" s="78"/>
      <c r="AF250" s="78" t="s">
        <v>632</v>
      </c>
      <c r="AG250" s="78"/>
      <c r="AH250" s="78"/>
      <c r="AI250" s="78"/>
      <c r="AJ250" s="78"/>
      <c r="AK250" s="78"/>
      <c r="AL250" s="106"/>
      <c r="AM250" s="78"/>
      <c r="AN250" s="78"/>
      <c r="AO250" s="78" t="s">
        <v>632</v>
      </c>
      <c r="AP250" s="110" t="s">
        <v>632</v>
      </c>
      <c r="AQ250" s="78"/>
      <c r="AR250" s="78"/>
      <c r="AS250" s="78"/>
      <c r="AT250" s="78"/>
      <c r="AU250" s="78"/>
      <c r="AV250" s="348" t="str">
        <f t="shared" si="30"/>
        <v/>
      </c>
      <c r="AW250" s="78"/>
      <c r="AX250" s="78"/>
      <c r="AY250" s="78"/>
      <c r="AZ250" s="352"/>
      <c r="BA250" s="78"/>
      <c r="BB250" s="78"/>
      <c r="BC250" s="78"/>
      <c r="BD250" s="78"/>
      <c r="BE250" s="78"/>
      <c r="BF250" s="78"/>
      <c r="BG250" s="78"/>
      <c r="BH250" s="78"/>
      <c r="BI250" s="78"/>
      <c r="BJ250" s="78"/>
      <c r="BK250" s="118"/>
      <c r="BN250" s="119">
        <f t="shared" si="31"/>
        <v>0</v>
      </c>
      <c r="BO250" s="78"/>
      <c r="BP250" s="78"/>
      <c r="BQ250" s="78"/>
      <c r="BR250" s="78"/>
      <c r="BS250" s="78"/>
      <c r="BT250" s="78"/>
      <c r="BU250" s="118"/>
      <c r="BW250" t="str">
        <f t="shared" si="32"/>
        <v/>
      </c>
    </row>
    <row r="251" spans="1:75">
      <c r="A251" s="78">
        <v>300</v>
      </c>
      <c r="B251" s="371" t="s">
        <v>283</v>
      </c>
      <c r="C251" s="78" t="s">
        <v>703</v>
      </c>
      <c r="D251" s="78" t="s">
        <v>680</v>
      </c>
      <c r="E251" s="78" t="s">
        <v>677</v>
      </c>
      <c r="F251" s="78" t="s">
        <v>632</v>
      </c>
      <c r="G251" s="78"/>
      <c r="H251" s="78"/>
      <c r="I251" s="78" t="s">
        <v>632</v>
      </c>
      <c r="J251" s="78"/>
      <c r="K251" s="78"/>
      <c r="L251" s="78"/>
      <c r="M251" s="78"/>
      <c r="N251" s="78"/>
      <c r="O251" s="80"/>
      <c r="P251" s="78"/>
      <c r="Q251" s="78" t="s">
        <v>681</v>
      </c>
      <c r="R251" s="78" t="s">
        <v>698</v>
      </c>
      <c r="S251" s="78" t="s">
        <v>906</v>
      </c>
      <c r="T251" s="78" t="s">
        <v>681</v>
      </c>
      <c r="U251" s="78">
        <v>2060</v>
      </c>
      <c r="V251" s="78">
        <v>2023</v>
      </c>
      <c r="W251" s="78"/>
      <c r="X251" s="78"/>
      <c r="Y251" s="78"/>
      <c r="Z251" s="78"/>
      <c r="AA251" s="78"/>
      <c r="AB251" s="78"/>
      <c r="AC251" s="78" t="s">
        <v>632</v>
      </c>
      <c r="AD251" s="78"/>
      <c r="AE251" s="78"/>
      <c r="AF251" s="78" t="s">
        <v>632</v>
      </c>
      <c r="AG251" s="78"/>
      <c r="AH251" s="78"/>
      <c r="AI251" s="78"/>
      <c r="AJ251" s="78"/>
      <c r="AK251" s="78"/>
      <c r="AL251" s="106"/>
      <c r="AM251" s="78"/>
      <c r="AN251" s="78"/>
      <c r="AO251" s="78"/>
      <c r="AP251" s="110"/>
      <c r="AQ251" s="78"/>
      <c r="AR251" s="78"/>
      <c r="AS251" s="78"/>
      <c r="AT251" s="78"/>
      <c r="AU251" s="78"/>
      <c r="AV251" s="348" t="str">
        <f t="shared" si="30"/>
        <v/>
      </c>
      <c r="AW251" s="78"/>
      <c r="AX251" s="78"/>
      <c r="AY251" s="78"/>
      <c r="AZ251" s="352"/>
      <c r="BA251" s="78"/>
      <c r="BB251" s="78"/>
      <c r="BC251" s="78"/>
      <c r="BD251" s="78"/>
      <c r="BE251" s="78"/>
      <c r="BF251" s="78"/>
      <c r="BG251" s="78"/>
      <c r="BH251" s="78"/>
      <c r="BI251" s="78"/>
      <c r="BJ251" s="78"/>
      <c r="BK251" s="118"/>
      <c r="BN251" s="119">
        <f t="shared" si="31"/>
        <v>0</v>
      </c>
      <c r="BO251" s="78"/>
      <c r="BP251" s="78"/>
      <c r="BQ251" s="78"/>
      <c r="BR251" s="78"/>
      <c r="BS251" s="78"/>
      <c r="BT251" s="78"/>
      <c r="BU251" s="118"/>
      <c r="BW251" t="str">
        <f t="shared" si="32"/>
        <v/>
      </c>
    </row>
    <row r="252" spans="1:75">
      <c r="A252" s="78">
        <v>314</v>
      </c>
      <c r="B252" s="371" t="s">
        <v>340</v>
      </c>
      <c r="C252" s="78" t="s">
        <v>703</v>
      </c>
      <c r="D252" s="78" t="s">
        <v>680</v>
      </c>
      <c r="E252" s="78" t="s">
        <v>677</v>
      </c>
      <c r="F252" s="78" t="s">
        <v>632</v>
      </c>
      <c r="G252" s="78"/>
      <c r="H252" s="78"/>
      <c r="I252" s="78" t="s">
        <v>632</v>
      </c>
      <c r="J252" s="78"/>
      <c r="K252" s="78"/>
      <c r="L252" s="78"/>
      <c r="M252" s="78"/>
      <c r="N252" s="78"/>
      <c r="O252" s="80"/>
      <c r="P252" s="78"/>
      <c r="Q252" s="78" t="s">
        <v>681</v>
      </c>
      <c r="R252" s="78" t="s">
        <v>698</v>
      </c>
      <c r="S252" s="78" t="s">
        <v>682</v>
      </c>
      <c r="T252" s="78" t="s">
        <v>681</v>
      </c>
      <c r="U252" s="78">
        <v>2060</v>
      </c>
      <c r="V252" s="78">
        <v>2021</v>
      </c>
      <c r="W252" s="78"/>
      <c r="X252" s="78"/>
      <c r="Y252" s="78"/>
      <c r="Z252" s="78"/>
      <c r="AA252" s="78"/>
      <c r="AB252" s="78"/>
      <c r="AC252" s="78" t="s">
        <v>632</v>
      </c>
      <c r="AD252" s="78"/>
      <c r="AE252" s="78"/>
      <c r="AF252" s="78" t="s">
        <v>632</v>
      </c>
      <c r="AG252" s="78"/>
      <c r="AH252" s="78"/>
      <c r="AI252" s="78"/>
      <c r="AJ252" s="78"/>
      <c r="AK252" s="78"/>
      <c r="AL252" s="106"/>
      <c r="AM252" s="78"/>
      <c r="AN252" s="78"/>
      <c r="AO252" s="78"/>
      <c r="AP252" s="110"/>
      <c r="AQ252" s="78"/>
      <c r="AR252" s="78"/>
      <c r="AS252" s="78"/>
      <c r="AT252" s="78"/>
      <c r="AU252" s="78"/>
      <c r="AV252" s="348" t="str">
        <f t="shared" si="30"/>
        <v/>
      </c>
      <c r="AW252" s="78"/>
      <c r="AX252" s="78"/>
      <c r="AY252" s="78"/>
      <c r="AZ252" s="352"/>
      <c r="BA252" s="78"/>
      <c r="BB252" s="78"/>
      <c r="BC252" s="78"/>
      <c r="BD252" s="78"/>
      <c r="BE252" s="78"/>
      <c r="BF252" s="78"/>
      <c r="BG252" s="78"/>
      <c r="BH252" s="78"/>
      <c r="BI252" s="78"/>
      <c r="BJ252" s="78"/>
      <c r="BK252" s="118"/>
      <c r="BN252" s="119">
        <f t="shared" si="31"/>
        <v>0</v>
      </c>
      <c r="BO252" s="78"/>
      <c r="BP252" s="78"/>
      <c r="BQ252" s="78"/>
      <c r="BR252" s="78"/>
      <c r="BS252" s="78"/>
      <c r="BT252" s="78"/>
      <c r="BU252" s="118"/>
      <c r="BW252" t="str">
        <f t="shared" si="32"/>
        <v/>
      </c>
    </row>
    <row r="253" spans="1:75">
      <c r="A253" s="78">
        <v>213</v>
      </c>
      <c r="B253" s="371" t="s">
        <v>337</v>
      </c>
      <c r="C253" s="78" t="s">
        <v>703</v>
      </c>
      <c r="D253" s="78" t="s">
        <v>680</v>
      </c>
      <c r="E253" s="78" t="s">
        <v>677</v>
      </c>
      <c r="F253" s="78" t="s">
        <v>632</v>
      </c>
      <c r="G253" s="78"/>
      <c r="H253" s="78"/>
      <c r="I253" s="78" t="s">
        <v>632</v>
      </c>
      <c r="J253" s="78"/>
      <c r="K253" s="78"/>
      <c r="L253" s="78"/>
      <c r="M253" s="78"/>
      <c r="N253" s="78"/>
      <c r="O253" s="80"/>
      <c r="P253" s="78"/>
      <c r="Q253" s="78" t="s">
        <v>632</v>
      </c>
      <c r="R253" s="78"/>
      <c r="S253" s="78"/>
      <c r="T253" s="78" t="s">
        <v>632</v>
      </c>
      <c r="U253" s="78"/>
      <c r="V253" s="78"/>
      <c r="W253" s="78"/>
      <c r="X253" s="78"/>
      <c r="Y253" s="78"/>
      <c r="Z253" s="78"/>
      <c r="AA253" s="78"/>
      <c r="AB253" s="78"/>
      <c r="AC253" s="78" t="s">
        <v>632</v>
      </c>
      <c r="AD253" s="78"/>
      <c r="AE253" s="78"/>
      <c r="AF253" s="78" t="s">
        <v>632</v>
      </c>
      <c r="AG253" s="78"/>
      <c r="AH253" s="78"/>
      <c r="AI253" s="78"/>
      <c r="AJ253" s="78"/>
      <c r="AK253" s="78"/>
      <c r="AL253" s="106"/>
      <c r="AM253" s="78"/>
      <c r="AN253" s="78"/>
      <c r="AO253" s="78"/>
      <c r="AP253" s="110"/>
      <c r="AQ253" s="78"/>
      <c r="AR253" s="78"/>
      <c r="AS253" s="78"/>
      <c r="AT253" s="78"/>
      <c r="AU253" s="78"/>
      <c r="AV253" s="348" t="str">
        <f t="shared" si="30"/>
        <v/>
      </c>
      <c r="AW253" s="78"/>
      <c r="AX253" s="78"/>
      <c r="AY253" s="78"/>
      <c r="AZ253" s="352"/>
      <c r="BA253" s="78"/>
      <c r="BB253" s="78"/>
      <c r="BC253" s="78"/>
      <c r="BD253" s="78"/>
      <c r="BE253" s="78"/>
      <c r="BF253" s="78"/>
      <c r="BG253" s="78"/>
      <c r="BH253" s="78"/>
      <c r="BI253" s="78"/>
      <c r="BJ253" s="78"/>
      <c r="BK253" s="118"/>
      <c r="BN253" s="119">
        <f t="shared" si="31"/>
        <v>0</v>
      </c>
      <c r="BO253" s="78"/>
      <c r="BP253" s="78"/>
      <c r="BQ253" s="78"/>
      <c r="BR253" s="78"/>
      <c r="BS253" s="78"/>
      <c r="BT253" s="78"/>
      <c r="BU253" s="118"/>
      <c r="BW253" t="str">
        <f t="shared" si="32"/>
        <v/>
      </c>
    </row>
    <row r="254" spans="1:75">
      <c r="A254" s="78">
        <v>115</v>
      </c>
      <c r="B254" s="371" t="s">
        <v>179</v>
      </c>
      <c r="C254" s="78" t="s">
        <v>654</v>
      </c>
      <c r="D254" s="78" t="s">
        <v>629</v>
      </c>
      <c r="E254" s="78" t="s">
        <v>630</v>
      </c>
      <c r="F254" s="78" t="s">
        <v>631</v>
      </c>
      <c r="G254" s="78">
        <v>2015</v>
      </c>
      <c r="H254" s="78">
        <v>2025</v>
      </c>
      <c r="I254" s="78" t="s">
        <v>631</v>
      </c>
      <c r="J254" s="78" t="s">
        <v>641</v>
      </c>
      <c r="K254" s="78" t="s">
        <v>662</v>
      </c>
      <c r="L254" s="78">
        <v>2030</v>
      </c>
      <c r="M254" s="78" t="s">
        <v>634</v>
      </c>
      <c r="N254" s="78"/>
      <c r="O254" s="79">
        <v>45383</v>
      </c>
      <c r="P254" s="78">
        <v>2024</v>
      </c>
      <c r="Q254" s="78" t="s">
        <v>635</v>
      </c>
      <c r="R254" s="78" t="s">
        <v>636</v>
      </c>
      <c r="S254" s="78" t="s">
        <v>682</v>
      </c>
      <c r="T254" s="203" t="s">
        <v>635</v>
      </c>
      <c r="U254" s="78">
        <v>2030</v>
      </c>
      <c r="V254" s="78">
        <v>2020</v>
      </c>
      <c r="W254" s="78"/>
      <c r="X254" s="78"/>
      <c r="Y254" s="78"/>
      <c r="Z254" s="78" t="s">
        <v>674</v>
      </c>
      <c r="AA254" s="78">
        <v>2024</v>
      </c>
      <c r="AB254" s="78" t="s">
        <v>631</v>
      </c>
      <c r="AC254" s="78" t="s">
        <v>645</v>
      </c>
      <c r="AD254" s="78" t="s">
        <v>907</v>
      </c>
      <c r="AE254" s="78" t="s">
        <v>738</v>
      </c>
      <c r="AF254" s="78" t="s">
        <v>645</v>
      </c>
      <c r="AG254" s="78">
        <v>2045</v>
      </c>
      <c r="AH254" s="78">
        <v>2021</v>
      </c>
      <c r="AI254" s="78"/>
      <c r="AJ254" s="78"/>
      <c r="AK254" s="78"/>
      <c r="AL254" s="106" t="s">
        <v>674</v>
      </c>
      <c r="AM254" s="78"/>
      <c r="AN254" s="78"/>
      <c r="AO254" s="78"/>
      <c r="AP254" s="110"/>
      <c r="AQ254" s="78"/>
      <c r="AR254" s="78">
        <v>1</v>
      </c>
      <c r="AS254" s="78"/>
      <c r="AT254" s="78">
        <v>1</v>
      </c>
      <c r="AU254" s="78">
        <v>1</v>
      </c>
      <c r="AV254" s="348" t="str">
        <f t="shared" si="30"/>
        <v/>
      </c>
      <c r="AW254" s="78"/>
      <c r="AX254" s="78"/>
      <c r="AY254" s="78">
        <v>1</v>
      </c>
      <c r="AZ254" s="352">
        <v>1</v>
      </c>
      <c r="BA254" s="78"/>
      <c r="BB254" s="78">
        <v>1</v>
      </c>
      <c r="BC254" s="78"/>
      <c r="BD254" s="78">
        <v>1</v>
      </c>
      <c r="BE254" s="78"/>
      <c r="BF254" s="78">
        <v>1</v>
      </c>
      <c r="BG254" s="78"/>
      <c r="BH254" s="78">
        <v>1</v>
      </c>
      <c r="BI254" s="78">
        <v>1</v>
      </c>
      <c r="BJ254" s="78">
        <v>1</v>
      </c>
      <c r="BK254" s="118">
        <v>1</v>
      </c>
      <c r="BN254" s="119">
        <f t="shared" si="31"/>
        <v>1</v>
      </c>
      <c r="BO254" s="78"/>
      <c r="BP254" s="78">
        <v>1</v>
      </c>
      <c r="BQ254" s="78">
        <v>1</v>
      </c>
      <c r="BR254" s="78"/>
      <c r="BS254" s="78"/>
      <c r="BT254" s="78">
        <v>1</v>
      </c>
      <c r="BU254" s="118">
        <v>1</v>
      </c>
      <c r="BV254" s="229">
        <f>MAX(N254,AG254)</f>
        <v>2045</v>
      </c>
      <c r="BW254">
        <f t="shared" si="32"/>
        <v>1</v>
      </c>
    </row>
    <row r="255" spans="1:75">
      <c r="A255" s="78">
        <v>21</v>
      </c>
      <c r="B255" s="371" t="s">
        <v>67</v>
      </c>
      <c r="C255" s="78" t="s">
        <v>666</v>
      </c>
      <c r="D255" s="78" t="s">
        <v>629</v>
      </c>
      <c r="E255" s="78" t="s">
        <v>630</v>
      </c>
      <c r="F255" s="78" t="s">
        <v>632</v>
      </c>
      <c r="G255" s="78"/>
      <c r="H255" s="78"/>
      <c r="I255" s="78" t="s">
        <v>632</v>
      </c>
      <c r="J255" s="78"/>
      <c r="K255" s="78"/>
      <c r="L255" s="78"/>
      <c r="M255" s="78"/>
      <c r="N255" s="78"/>
      <c r="O255" s="80"/>
      <c r="P255" s="78"/>
      <c r="Q255" s="78" t="s">
        <v>635</v>
      </c>
      <c r="R255" s="78" t="s">
        <v>636</v>
      </c>
      <c r="S255" s="78" t="s">
        <v>682</v>
      </c>
      <c r="T255" s="203" t="s">
        <v>635</v>
      </c>
      <c r="U255" s="78">
        <v>2020</v>
      </c>
      <c r="V255" s="78">
        <v>2020</v>
      </c>
      <c r="W255" s="78"/>
      <c r="X255" s="78"/>
      <c r="Y255" s="78"/>
      <c r="Z255" s="78" t="s">
        <v>631</v>
      </c>
      <c r="AA255" s="78">
        <v>2023</v>
      </c>
      <c r="AB255" s="78" t="s">
        <v>632</v>
      </c>
      <c r="AC255" s="78" t="s">
        <v>635</v>
      </c>
      <c r="AD255" s="78" t="s">
        <v>908</v>
      </c>
      <c r="AE255" s="78" t="s">
        <v>664</v>
      </c>
      <c r="AF255" s="78" t="s">
        <v>635</v>
      </c>
      <c r="AG255" s="78">
        <v>2050</v>
      </c>
      <c r="AH255" s="78">
        <v>2022</v>
      </c>
      <c r="AI255" s="78"/>
      <c r="AJ255" s="78"/>
      <c r="AK255" s="78"/>
      <c r="AL255" s="106" t="s">
        <v>631</v>
      </c>
      <c r="AM255" s="78"/>
      <c r="AN255" s="78"/>
      <c r="AO255" s="78" t="s">
        <v>645</v>
      </c>
      <c r="AP255" s="110" t="s">
        <v>632</v>
      </c>
      <c r="AQ255" s="78">
        <v>1</v>
      </c>
      <c r="AR255" s="78"/>
      <c r="AS255" s="78"/>
      <c r="AT255" s="78">
        <v>1</v>
      </c>
      <c r="AU255" s="78">
        <v>1</v>
      </c>
      <c r="AV255" s="348" t="str">
        <f t="shared" si="30"/>
        <v/>
      </c>
      <c r="AW255" s="78"/>
      <c r="AX255" s="78"/>
      <c r="AY255" s="78">
        <v>1</v>
      </c>
      <c r="AZ255" s="352">
        <v>1</v>
      </c>
      <c r="BA255" s="78"/>
      <c r="BB255" s="78"/>
      <c r="BC255" s="78"/>
      <c r="BD255" s="78"/>
      <c r="BE255" s="78"/>
      <c r="BF255" s="78"/>
      <c r="BG255" s="78"/>
      <c r="BH255" s="78"/>
      <c r="BI255" s="78">
        <v>1</v>
      </c>
      <c r="BJ255" s="78">
        <v>1</v>
      </c>
      <c r="BK255" s="118">
        <v>1</v>
      </c>
      <c r="BL255" s="188">
        <v>1</v>
      </c>
      <c r="BN255" s="119">
        <f t="shared" si="31"/>
        <v>1</v>
      </c>
      <c r="BO255" s="78">
        <v>1</v>
      </c>
      <c r="BP255" s="78">
        <v>1</v>
      </c>
      <c r="BQ255" s="78">
        <v>1</v>
      </c>
      <c r="BR255" s="78"/>
      <c r="BS255" s="78"/>
      <c r="BT255" s="78"/>
      <c r="BU255" s="118"/>
      <c r="BV255" s="229">
        <f>MAX(N255,AG255)</f>
        <v>2050</v>
      </c>
      <c r="BW255" t="str">
        <f t="shared" si="32"/>
        <v/>
      </c>
    </row>
    <row r="256" spans="1:75">
      <c r="A256" s="78">
        <v>296</v>
      </c>
      <c r="B256" s="371" t="s">
        <v>427</v>
      </c>
      <c r="C256" s="78" t="s">
        <v>666</v>
      </c>
      <c r="D256" s="78" t="s">
        <v>876</v>
      </c>
      <c r="E256" s="78" t="s">
        <v>677</v>
      </c>
      <c r="F256" s="78" t="s">
        <v>631</v>
      </c>
      <c r="G256" s="78">
        <v>2021</v>
      </c>
      <c r="H256" s="78">
        <v>2040</v>
      </c>
      <c r="I256" s="78" t="s">
        <v>631</v>
      </c>
      <c r="J256" s="78" t="s">
        <v>641</v>
      </c>
      <c r="K256" s="78" t="s">
        <v>662</v>
      </c>
      <c r="L256" s="78">
        <v>2030</v>
      </c>
      <c r="M256" s="78" t="s">
        <v>634</v>
      </c>
      <c r="N256" s="78"/>
      <c r="O256" s="79">
        <v>44470</v>
      </c>
      <c r="P256" s="78">
        <v>2021</v>
      </c>
      <c r="Q256" s="78" t="s">
        <v>632</v>
      </c>
      <c r="R256" s="78"/>
      <c r="S256" s="78"/>
      <c r="T256" s="78" t="s">
        <v>632</v>
      </c>
      <c r="U256" s="78"/>
      <c r="V256" s="78"/>
      <c r="W256" s="78"/>
      <c r="X256" s="78"/>
      <c r="Y256" s="78"/>
      <c r="Z256" s="78"/>
      <c r="AA256" s="78"/>
      <c r="AB256" s="78"/>
      <c r="AC256" s="78" t="s">
        <v>736</v>
      </c>
      <c r="AD256" s="78" t="s">
        <v>909</v>
      </c>
      <c r="AE256" s="78" t="s">
        <v>647</v>
      </c>
      <c r="AF256" s="78" t="s">
        <v>635</v>
      </c>
      <c r="AG256" s="78">
        <v>2040</v>
      </c>
      <c r="AH256" s="78">
        <v>2023</v>
      </c>
      <c r="AI256" s="78" t="s">
        <v>739</v>
      </c>
      <c r="AJ256" s="78">
        <v>2050</v>
      </c>
      <c r="AK256" s="78">
        <v>2023</v>
      </c>
      <c r="AL256" s="106" t="s">
        <v>631</v>
      </c>
      <c r="AM256" s="78"/>
      <c r="AN256" s="78"/>
      <c r="AO256" s="78"/>
      <c r="AP256" s="110"/>
      <c r="AQ256" s="78"/>
      <c r="AR256" s="78"/>
      <c r="AS256" s="78"/>
      <c r="AT256" s="78"/>
      <c r="AU256" s="78"/>
      <c r="AV256" s="348" t="str">
        <f t="shared" si="30"/>
        <v/>
      </c>
      <c r="AW256" s="78"/>
      <c r="AX256" s="78"/>
      <c r="AY256" s="78">
        <v>1</v>
      </c>
      <c r="AZ256" s="352">
        <v>1</v>
      </c>
      <c r="BA256" s="78"/>
      <c r="BB256" s="78">
        <v>1</v>
      </c>
      <c r="BC256" s="78"/>
      <c r="BD256" s="78">
        <v>1</v>
      </c>
      <c r="BE256" s="78"/>
      <c r="BF256" s="78"/>
      <c r="BG256" s="78">
        <v>1</v>
      </c>
      <c r="BH256" s="78">
        <v>1</v>
      </c>
      <c r="BI256" s="78">
        <v>1</v>
      </c>
      <c r="BJ256" s="78"/>
      <c r="BK256" s="118">
        <v>1</v>
      </c>
      <c r="BL256" s="188">
        <v>1</v>
      </c>
      <c r="BN256" s="119">
        <f t="shared" si="31"/>
        <v>1</v>
      </c>
      <c r="BO256" s="78"/>
      <c r="BP256" s="78">
        <v>1</v>
      </c>
      <c r="BQ256" s="78">
        <v>1</v>
      </c>
      <c r="BR256" s="78"/>
      <c r="BS256" s="78"/>
      <c r="BT256" s="78">
        <v>1</v>
      </c>
      <c r="BU256" s="118">
        <v>1</v>
      </c>
      <c r="BV256" s="229">
        <f>MAX(N256,AG256)</f>
        <v>2040</v>
      </c>
      <c r="BW256">
        <f t="shared" si="32"/>
        <v>1</v>
      </c>
    </row>
    <row r="257" spans="1:75">
      <c r="A257" s="78">
        <v>379</v>
      </c>
      <c r="B257" s="371" t="s">
        <v>448</v>
      </c>
      <c r="C257" s="78" t="s">
        <v>715</v>
      </c>
      <c r="D257" s="78" t="s">
        <v>676</v>
      </c>
      <c r="E257" s="78" t="s">
        <v>677</v>
      </c>
      <c r="F257" s="78" t="s">
        <v>631</v>
      </c>
      <c r="G257" s="78">
        <v>2023</v>
      </c>
      <c r="H257" s="78">
        <v>2050</v>
      </c>
      <c r="I257" s="78" t="s">
        <v>631</v>
      </c>
      <c r="J257" s="78" t="s">
        <v>641</v>
      </c>
      <c r="K257" s="78" t="s">
        <v>662</v>
      </c>
      <c r="L257" s="78">
        <v>2030</v>
      </c>
      <c r="M257" s="78" t="s">
        <v>634</v>
      </c>
      <c r="N257" s="78"/>
      <c r="O257" s="79">
        <v>44652</v>
      </c>
      <c r="P257" s="78">
        <v>2022</v>
      </c>
      <c r="Q257" s="78" t="s">
        <v>730</v>
      </c>
      <c r="R257" s="78" t="s">
        <v>814</v>
      </c>
      <c r="S257" s="78" t="s">
        <v>637</v>
      </c>
      <c r="T257" s="203" t="s">
        <v>635</v>
      </c>
      <c r="U257" s="78">
        <v>2030</v>
      </c>
      <c r="V257" s="78">
        <v>2020</v>
      </c>
      <c r="W257" s="78" t="s">
        <v>645</v>
      </c>
      <c r="X257" s="78">
        <v>2050</v>
      </c>
      <c r="Y257" s="78">
        <v>2020</v>
      </c>
      <c r="Z257" s="78" t="s">
        <v>631</v>
      </c>
      <c r="AA257" s="78">
        <v>2023</v>
      </c>
      <c r="AB257" s="78" t="s">
        <v>631</v>
      </c>
      <c r="AC257" s="78" t="s">
        <v>745</v>
      </c>
      <c r="AD257" s="78"/>
      <c r="AE257" s="78"/>
      <c r="AF257" s="78" t="s">
        <v>745</v>
      </c>
      <c r="AG257" s="78"/>
      <c r="AH257" s="78"/>
      <c r="AI257" s="78"/>
      <c r="AJ257" s="78"/>
      <c r="AK257" s="78"/>
      <c r="AL257" s="106"/>
      <c r="AM257" s="78"/>
      <c r="AN257" s="78"/>
      <c r="AO257" s="78"/>
      <c r="AP257" s="110"/>
      <c r="AQ257" s="78"/>
      <c r="AR257" s="78">
        <v>1</v>
      </c>
      <c r="AS257" s="78"/>
      <c r="AT257" s="78">
        <v>1</v>
      </c>
      <c r="AU257" s="78">
        <v>1</v>
      </c>
      <c r="AV257" s="348">
        <f t="shared" si="30"/>
        <v>1</v>
      </c>
      <c r="AW257" s="78"/>
      <c r="AX257" s="78"/>
      <c r="AY257" s="78"/>
      <c r="AZ257" s="352"/>
      <c r="BA257" s="78"/>
      <c r="BB257" s="78">
        <v>1</v>
      </c>
      <c r="BC257" s="78"/>
      <c r="BD257" s="78">
        <v>1</v>
      </c>
      <c r="BE257" s="78"/>
      <c r="BF257" s="78"/>
      <c r="BG257" s="78">
        <v>1</v>
      </c>
      <c r="BH257" s="78">
        <v>1</v>
      </c>
      <c r="BI257" s="78">
        <v>1</v>
      </c>
      <c r="BJ257" s="78">
        <v>1</v>
      </c>
      <c r="BK257" s="118">
        <v>1</v>
      </c>
      <c r="BL257" s="188">
        <v>1</v>
      </c>
      <c r="BN257" s="119">
        <f t="shared" si="31"/>
        <v>1</v>
      </c>
      <c r="BO257" s="78"/>
      <c r="BP257" s="78">
        <v>1</v>
      </c>
      <c r="BQ257" s="78">
        <v>1</v>
      </c>
      <c r="BR257" s="78"/>
      <c r="BS257" s="78"/>
      <c r="BT257" s="78"/>
      <c r="BU257" s="118"/>
      <c r="BW257">
        <f t="shared" si="32"/>
        <v>1</v>
      </c>
    </row>
    <row r="258" spans="1:75">
      <c r="A258" s="78">
        <v>162</v>
      </c>
      <c r="B258" s="371" t="s">
        <v>207</v>
      </c>
      <c r="C258" s="78" t="s">
        <v>669</v>
      </c>
      <c r="D258" s="78" t="s">
        <v>876</v>
      </c>
      <c r="E258" s="78" t="s">
        <v>677</v>
      </c>
      <c r="F258" s="78" t="s">
        <v>631</v>
      </c>
      <c r="G258" s="78">
        <v>2022</v>
      </c>
      <c r="H258" s="78">
        <v>2040</v>
      </c>
      <c r="I258" s="78" t="s">
        <v>632</v>
      </c>
      <c r="J258" s="78"/>
      <c r="K258" s="78"/>
      <c r="L258" s="78"/>
      <c r="M258" s="78"/>
      <c r="N258" s="78"/>
      <c r="O258" s="80"/>
      <c r="P258" s="78"/>
      <c r="Q258" s="78" t="s">
        <v>745</v>
      </c>
      <c r="R258" s="78"/>
      <c r="S258" s="78"/>
      <c r="T258" s="78" t="s">
        <v>745</v>
      </c>
      <c r="U258" s="78"/>
      <c r="V258" s="78"/>
      <c r="W258" s="78"/>
      <c r="X258" s="78"/>
      <c r="Y258" s="78"/>
      <c r="Z258" s="78"/>
      <c r="AA258" s="78"/>
      <c r="AB258" s="78"/>
      <c r="AC258" s="78" t="s">
        <v>645</v>
      </c>
      <c r="AD258" s="78" t="s">
        <v>910</v>
      </c>
      <c r="AE258" s="78" t="s">
        <v>789</v>
      </c>
      <c r="AF258" s="78" t="s">
        <v>645</v>
      </c>
      <c r="AG258" s="78">
        <v>2045</v>
      </c>
      <c r="AH258" s="78">
        <v>2019</v>
      </c>
      <c r="AI258" s="78"/>
      <c r="AJ258" s="78"/>
      <c r="AK258" s="78"/>
      <c r="AL258" s="106" t="s">
        <v>631</v>
      </c>
      <c r="AM258" s="78"/>
      <c r="AN258" s="78"/>
      <c r="AO258" s="78"/>
      <c r="AP258" s="110"/>
      <c r="AQ258" s="78"/>
      <c r="AR258" s="78"/>
      <c r="AS258" s="78"/>
      <c r="AT258" s="78"/>
      <c r="AU258" s="78"/>
      <c r="AV258" s="348" t="str">
        <f t="shared" si="30"/>
        <v/>
      </c>
      <c r="AW258" s="78"/>
      <c r="AX258" s="78"/>
      <c r="AY258" s="78">
        <v>1</v>
      </c>
      <c r="AZ258" s="352">
        <v>1</v>
      </c>
      <c r="BA258" s="78"/>
      <c r="BB258" s="78"/>
      <c r="BC258" s="78"/>
      <c r="BD258" s="78"/>
      <c r="BE258" s="78"/>
      <c r="BF258" s="78"/>
      <c r="BG258" s="78">
        <v>1</v>
      </c>
      <c r="BH258" s="78">
        <v>1</v>
      </c>
      <c r="BI258" s="78">
        <v>1</v>
      </c>
      <c r="BJ258" s="78"/>
      <c r="BK258" s="118">
        <v>1</v>
      </c>
      <c r="BL258" s="188">
        <v>1</v>
      </c>
      <c r="BN258" s="119">
        <f t="shared" si="31"/>
        <v>1</v>
      </c>
      <c r="BO258" s="78"/>
      <c r="BP258" s="78"/>
      <c r="BQ258" s="78">
        <v>1</v>
      </c>
      <c r="BR258" s="78"/>
      <c r="BS258" s="78"/>
      <c r="BT258" s="78">
        <v>1</v>
      </c>
      <c r="BU258" s="118">
        <v>1</v>
      </c>
      <c r="BV258" s="229">
        <f>MAX(N258,AG258)</f>
        <v>2045</v>
      </c>
      <c r="BW258" t="str">
        <f t="shared" si="32"/>
        <v/>
      </c>
    </row>
    <row r="259" spans="1:75">
      <c r="A259" s="78">
        <v>194</v>
      </c>
      <c r="B259" s="371" t="s">
        <v>239</v>
      </c>
      <c r="C259" s="78" t="s">
        <v>679</v>
      </c>
      <c r="D259" s="78" t="s">
        <v>911</v>
      </c>
      <c r="E259" s="78" t="s">
        <v>677</v>
      </c>
      <c r="F259" s="78" t="s">
        <v>632</v>
      </c>
      <c r="G259" s="78"/>
      <c r="H259" s="78"/>
      <c r="I259" s="78" t="s">
        <v>632</v>
      </c>
      <c r="J259" s="78"/>
      <c r="K259" s="78"/>
      <c r="L259" s="78"/>
      <c r="M259" s="78"/>
      <c r="N259" s="78"/>
      <c r="O259" s="80"/>
      <c r="P259" s="78"/>
      <c r="Q259" s="78" t="s">
        <v>635</v>
      </c>
      <c r="R259" s="78" t="s">
        <v>707</v>
      </c>
      <c r="S259" s="78" t="s">
        <v>637</v>
      </c>
      <c r="T259" s="203" t="s">
        <v>635</v>
      </c>
      <c r="U259" s="78">
        <v>2050</v>
      </c>
      <c r="V259" s="78">
        <v>2021</v>
      </c>
      <c r="W259" s="78"/>
      <c r="X259" s="78"/>
      <c r="Y259" s="78"/>
      <c r="Z259" s="78" t="s">
        <v>674</v>
      </c>
      <c r="AA259" s="78"/>
      <c r="AB259" s="78" t="s">
        <v>631</v>
      </c>
      <c r="AC259" s="78" t="s">
        <v>632</v>
      </c>
      <c r="AD259" s="78"/>
      <c r="AE259" s="78"/>
      <c r="AF259" s="78" t="s">
        <v>632</v>
      </c>
      <c r="AG259" s="78"/>
      <c r="AH259" s="78"/>
      <c r="AI259" s="78"/>
      <c r="AJ259" s="78"/>
      <c r="AK259" s="78"/>
      <c r="AL259" s="106"/>
      <c r="AM259" s="78"/>
      <c r="AN259" s="78"/>
      <c r="AO259" s="78" t="s">
        <v>631</v>
      </c>
      <c r="AP259" s="110"/>
      <c r="AQ259" s="78"/>
      <c r="AR259" s="78"/>
      <c r="AS259" s="78">
        <v>1</v>
      </c>
      <c r="AT259" s="78">
        <v>1</v>
      </c>
      <c r="AU259" s="78">
        <v>1</v>
      </c>
      <c r="AV259" s="348">
        <f t="shared" ref="AV259:AV322" si="34">IF(AND(Q259&lt;&gt;"N",Q259&lt;&gt;"G",AZ259&lt;&gt;1),1,"")</f>
        <v>1</v>
      </c>
      <c r="AW259" s="78"/>
      <c r="AX259" s="78"/>
      <c r="AY259" s="78"/>
      <c r="AZ259" s="352"/>
      <c r="BA259" s="78"/>
      <c r="BB259" s="78"/>
      <c r="BC259" s="78"/>
      <c r="BD259" s="78"/>
      <c r="BE259" s="78"/>
      <c r="BF259" s="78"/>
      <c r="BG259" s="78"/>
      <c r="BH259" s="78"/>
      <c r="BI259" s="78">
        <v>1</v>
      </c>
      <c r="BJ259" s="78"/>
      <c r="BK259" s="118">
        <v>1</v>
      </c>
      <c r="BN259" s="119">
        <f t="shared" ref="BN259:BN322" si="35">MAX(BH259,BD259,AZ259,AV259)</f>
        <v>1</v>
      </c>
      <c r="BO259" s="78"/>
      <c r="BP259" s="78"/>
      <c r="BQ259" s="78">
        <v>1</v>
      </c>
      <c r="BR259" s="78"/>
      <c r="BS259" s="78"/>
      <c r="BT259" s="78"/>
      <c r="BU259" s="118"/>
      <c r="BW259" t="str">
        <f t="shared" ref="BW259:BW322" si="36">IF(J259="Targets Set",1,"")</f>
        <v/>
      </c>
    </row>
    <row r="260" spans="1:75">
      <c r="A260" s="78">
        <v>201</v>
      </c>
      <c r="B260" s="371" t="s">
        <v>245</v>
      </c>
      <c r="C260" s="78" t="s">
        <v>679</v>
      </c>
      <c r="D260" s="78" t="s">
        <v>876</v>
      </c>
      <c r="E260" s="78" t="s">
        <v>677</v>
      </c>
      <c r="F260" s="78" t="s">
        <v>632</v>
      </c>
      <c r="G260" s="78"/>
      <c r="H260" s="78"/>
      <c r="I260" s="78" t="s">
        <v>632</v>
      </c>
      <c r="J260" s="78"/>
      <c r="K260" s="78"/>
      <c r="L260" s="78"/>
      <c r="M260" s="78"/>
      <c r="N260" s="78"/>
      <c r="O260" s="80"/>
      <c r="P260" s="78"/>
      <c r="Q260" s="78" t="s">
        <v>681</v>
      </c>
      <c r="R260" s="78" t="s">
        <v>698</v>
      </c>
      <c r="S260" s="78" t="s">
        <v>637</v>
      </c>
      <c r="T260" s="78" t="s">
        <v>681</v>
      </c>
      <c r="U260" s="78">
        <v>2050</v>
      </c>
      <c r="V260" s="78">
        <v>2022</v>
      </c>
      <c r="W260" s="78"/>
      <c r="X260" s="78"/>
      <c r="Y260" s="78"/>
      <c r="Z260" s="78" t="s">
        <v>674</v>
      </c>
      <c r="AA260" s="78"/>
      <c r="AB260" s="78"/>
      <c r="AC260" s="78" t="s">
        <v>632</v>
      </c>
      <c r="AD260" s="78"/>
      <c r="AE260" s="78"/>
      <c r="AF260" s="78" t="s">
        <v>632</v>
      </c>
      <c r="AG260" s="78"/>
      <c r="AH260" s="78"/>
      <c r="AI260" s="78"/>
      <c r="AJ260" s="78"/>
      <c r="AK260" s="78"/>
      <c r="AL260" s="106"/>
      <c r="AM260" s="78"/>
      <c r="AN260" s="78"/>
      <c r="AO260" s="78"/>
      <c r="AP260" s="110"/>
      <c r="AQ260" s="78"/>
      <c r="AR260" s="78"/>
      <c r="AS260" s="78"/>
      <c r="AT260" s="78"/>
      <c r="AU260" s="78"/>
      <c r="AV260" s="348" t="str">
        <f t="shared" si="34"/>
        <v/>
      </c>
      <c r="AW260" s="78"/>
      <c r="AX260" s="78"/>
      <c r="AY260" s="78"/>
      <c r="AZ260" s="352"/>
      <c r="BA260" s="78"/>
      <c r="BB260" s="78"/>
      <c r="BC260" s="78"/>
      <c r="BD260" s="78"/>
      <c r="BE260" s="78"/>
      <c r="BF260" s="78"/>
      <c r="BG260" s="78"/>
      <c r="BH260" s="78"/>
      <c r="BI260" s="78"/>
      <c r="BJ260" s="78"/>
      <c r="BK260" s="118"/>
      <c r="BN260" s="119">
        <f t="shared" si="35"/>
        <v>0</v>
      </c>
      <c r="BO260" s="78"/>
      <c r="BP260" s="78"/>
      <c r="BQ260" s="78"/>
      <c r="BR260" s="78"/>
      <c r="BS260" s="78"/>
      <c r="BT260" s="78"/>
      <c r="BU260" s="118"/>
      <c r="BW260" t="str">
        <f t="shared" si="36"/>
        <v/>
      </c>
    </row>
    <row r="261" spans="1:75">
      <c r="A261" s="78">
        <v>456</v>
      </c>
      <c r="B261" s="371" t="s">
        <v>912</v>
      </c>
      <c r="C261" s="78" t="s">
        <v>705</v>
      </c>
      <c r="D261" s="78" t="s">
        <v>876</v>
      </c>
      <c r="E261" s="78" t="s">
        <v>677</v>
      </c>
      <c r="F261" s="78" t="s">
        <v>632</v>
      </c>
      <c r="G261" s="78"/>
      <c r="H261" s="78"/>
      <c r="I261" s="78" t="s">
        <v>632</v>
      </c>
      <c r="J261" s="78"/>
      <c r="K261" s="78"/>
      <c r="L261" s="78"/>
      <c r="M261" s="78"/>
      <c r="N261" s="78"/>
      <c r="O261" s="80"/>
      <c r="P261" s="78"/>
      <c r="Q261" s="78" t="s">
        <v>632</v>
      </c>
      <c r="R261" s="78"/>
      <c r="S261" s="78"/>
      <c r="T261" s="78" t="s">
        <v>632</v>
      </c>
      <c r="U261" s="78"/>
      <c r="V261" s="78"/>
      <c r="W261" s="78"/>
      <c r="X261" s="78"/>
      <c r="Y261" s="78"/>
      <c r="Z261" s="78"/>
      <c r="AA261" s="78"/>
      <c r="AB261" s="78"/>
      <c r="AC261" s="78" t="s">
        <v>632</v>
      </c>
      <c r="AD261" s="78"/>
      <c r="AE261" s="78"/>
      <c r="AF261" s="78" t="s">
        <v>632</v>
      </c>
      <c r="AG261" s="78"/>
      <c r="AH261" s="78"/>
      <c r="AI261" s="78"/>
      <c r="AJ261" s="78"/>
      <c r="AK261" s="78"/>
      <c r="AL261" s="106"/>
      <c r="AM261" s="78"/>
      <c r="AN261" s="78"/>
      <c r="AO261" s="78" t="s">
        <v>631</v>
      </c>
      <c r="AP261" s="110"/>
      <c r="AQ261" s="78"/>
      <c r="AR261" s="78"/>
      <c r="AS261" s="78"/>
      <c r="AT261" s="78"/>
      <c r="AU261" s="78"/>
      <c r="AV261" s="348" t="str">
        <f t="shared" si="34"/>
        <v/>
      </c>
      <c r="AW261" s="78"/>
      <c r="AX261" s="78"/>
      <c r="AY261" s="78"/>
      <c r="AZ261" s="352"/>
      <c r="BA261" s="78"/>
      <c r="BB261" s="78"/>
      <c r="BC261" s="78"/>
      <c r="BD261" s="78"/>
      <c r="BE261" s="78"/>
      <c r="BF261" s="78"/>
      <c r="BG261" s="78"/>
      <c r="BH261" s="78"/>
      <c r="BI261" s="78"/>
      <c r="BJ261" s="78"/>
      <c r="BK261" s="118"/>
      <c r="BN261" s="119">
        <f t="shared" si="35"/>
        <v>0</v>
      </c>
      <c r="BO261" s="78"/>
      <c r="BP261" s="78"/>
      <c r="BQ261" s="78"/>
      <c r="BR261" s="78"/>
      <c r="BS261" s="78"/>
      <c r="BT261" s="78"/>
      <c r="BU261" s="118"/>
      <c r="BW261" t="str">
        <f t="shared" si="36"/>
        <v/>
      </c>
    </row>
    <row r="262" spans="1:75">
      <c r="A262" s="78">
        <v>51</v>
      </c>
      <c r="B262" s="371" t="s">
        <v>101</v>
      </c>
      <c r="C262" s="78" t="s">
        <v>675</v>
      </c>
      <c r="D262" s="78" t="s">
        <v>629</v>
      </c>
      <c r="E262" s="78" t="s">
        <v>630</v>
      </c>
      <c r="F262" s="78" t="s">
        <v>632</v>
      </c>
      <c r="G262" s="78"/>
      <c r="H262" s="78"/>
      <c r="I262" s="78" t="s">
        <v>632</v>
      </c>
      <c r="J262" s="78" t="s">
        <v>716</v>
      </c>
      <c r="K262" s="78"/>
      <c r="L262" s="78"/>
      <c r="M262" s="78" t="s">
        <v>634</v>
      </c>
      <c r="N262" s="78"/>
      <c r="O262" s="79">
        <v>44713</v>
      </c>
      <c r="P262" s="78">
        <v>2022</v>
      </c>
      <c r="Q262" s="78" t="s">
        <v>632</v>
      </c>
      <c r="R262" s="78"/>
      <c r="S262" s="78"/>
      <c r="T262" s="78" t="s">
        <v>632</v>
      </c>
      <c r="U262" s="78"/>
      <c r="V262" s="78"/>
      <c r="W262" s="78"/>
      <c r="X262" s="78"/>
      <c r="Y262" s="78"/>
      <c r="Z262" s="78"/>
      <c r="AA262" s="78"/>
      <c r="AB262" s="78"/>
      <c r="AC262" s="78" t="s">
        <v>632</v>
      </c>
      <c r="AD262" s="78"/>
      <c r="AE262" s="78"/>
      <c r="AF262" s="78" t="s">
        <v>632</v>
      </c>
      <c r="AG262" s="78"/>
      <c r="AH262" s="78"/>
      <c r="AI262" s="78"/>
      <c r="AJ262" s="78"/>
      <c r="AK262" s="78"/>
      <c r="AL262" s="106"/>
      <c r="AM262" s="78"/>
      <c r="AN262" s="78"/>
      <c r="AO262" s="78" t="s">
        <v>635</v>
      </c>
      <c r="AP262" s="110" t="s">
        <v>632</v>
      </c>
      <c r="AQ262" s="78"/>
      <c r="AR262" s="78"/>
      <c r="AS262" s="78"/>
      <c r="AT262" s="78"/>
      <c r="AU262" s="78"/>
      <c r="AV262" s="348" t="str">
        <f t="shared" si="34"/>
        <v/>
      </c>
      <c r="AW262" s="78"/>
      <c r="AX262" s="78"/>
      <c r="AY262" s="78"/>
      <c r="AZ262" s="352"/>
      <c r="BA262" s="78"/>
      <c r="BB262" s="78"/>
      <c r="BC262" s="78"/>
      <c r="BD262" s="78"/>
      <c r="BE262" s="78"/>
      <c r="BF262" s="78"/>
      <c r="BG262" s="78"/>
      <c r="BH262" s="78"/>
      <c r="BI262" s="78"/>
      <c r="BJ262" s="78"/>
      <c r="BK262" s="118"/>
      <c r="BN262" s="119">
        <f t="shared" si="35"/>
        <v>0</v>
      </c>
      <c r="BO262" s="78"/>
      <c r="BP262" s="78"/>
      <c r="BQ262" s="78"/>
      <c r="BR262" s="78"/>
      <c r="BS262" s="78"/>
      <c r="BT262" s="78"/>
      <c r="BU262" s="118"/>
      <c r="BW262" t="str">
        <f t="shared" si="36"/>
        <v/>
      </c>
    </row>
    <row r="263" spans="1:75">
      <c r="A263" s="78">
        <v>409</v>
      </c>
      <c r="B263" s="371" t="s">
        <v>469</v>
      </c>
      <c r="C263" s="78" t="s">
        <v>691</v>
      </c>
      <c r="D263" s="78" t="s">
        <v>692</v>
      </c>
      <c r="E263" s="78" t="s">
        <v>640</v>
      </c>
      <c r="F263" s="78" t="s">
        <v>632</v>
      </c>
      <c r="G263" s="78"/>
      <c r="H263" s="78"/>
      <c r="I263" s="78" t="s">
        <v>631</v>
      </c>
      <c r="J263" s="78" t="s">
        <v>641</v>
      </c>
      <c r="K263" s="78" t="s">
        <v>642</v>
      </c>
      <c r="L263" s="78">
        <v>2027</v>
      </c>
      <c r="M263" s="78" t="s">
        <v>643</v>
      </c>
      <c r="N263" s="78">
        <v>2040</v>
      </c>
      <c r="O263" s="80" t="s">
        <v>913</v>
      </c>
      <c r="P263" s="78">
        <v>2024</v>
      </c>
      <c r="Q263" s="78" t="s">
        <v>632</v>
      </c>
      <c r="R263" s="78"/>
      <c r="S263" s="78"/>
      <c r="T263" s="78" t="s">
        <v>632</v>
      </c>
      <c r="U263" s="78"/>
      <c r="V263" s="78"/>
      <c r="W263" s="78"/>
      <c r="X263" s="78"/>
      <c r="Y263" s="78"/>
      <c r="Z263" s="78"/>
      <c r="AA263" s="78"/>
      <c r="AB263" s="78"/>
      <c r="AC263" s="78" t="s">
        <v>645</v>
      </c>
      <c r="AD263" s="78" t="s">
        <v>646</v>
      </c>
      <c r="AE263" s="78" t="s">
        <v>647</v>
      </c>
      <c r="AF263" s="78" t="s">
        <v>645</v>
      </c>
      <c r="AG263" s="78">
        <v>2040</v>
      </c>
      <c r="AH263" s="78">
        <v>2024</v>
      </c>
      <c r="AI263" s="78"/>
      <c r="AJ263" s="78"/>
      <c r="AK263" s="78"/>
      <c r="AL263" s="106" t="s">
        <v>674</v>
      </c>
      <c r="AM263" s="78">
        <v>2023</v>
      </c>
      <c r="AN263" s="78" t="s">
        <v>631</v>
      </c>
      <c r="AO263" s="78"/>
      <c r="AP263" s="110"/>
      <c r="AQ263" s="78"/>
      <c r="AR263" s="78"/>
      <c r="AS263" s="78"/>
      <c r="AT263" s="78"/>
      <c r="AU263" s="78"/>
      <c r="AV263" s="348" t="str">
        <f t="shared" si="34"/>
        <v/>
      </c>
      <c r="AW263" s="78"/>
      <c r="AX263" s="78"/>
      <c r="AY263" s="78">
        <v>1</v>
      </c>
      <c r="AZ263" s="352">
        <v>1</v>
      </c>
      <c r="BA263" s="78"/>
      <c r="BB263" s="78">
        <v>1</v>
      </c>
      <c r="BC263" s="78"/>
      <c r="BD263" s="78">
        <v>1</v>
      </c>
      <c r="BE263" s="78"/>
      <c r="BF263" s="78"/>
      <c r="BG263" s="78"/>
      <c r="BH263" s="78"/>
      <c r="BI263" s="78">
        <v>1</v>
      </c>
      <c r="BJ263" s="78"/>
      <c r="BK263" s="118">
        <v>1</v>
      </c>
      <c r="BN263" s="119">
        <f t="shared" si="35"/>
        <v>1</v>
      </c>
      <c r="BO263" s="78"/>
      <c r="BP263" s="78">
        <v>1</v>
      </c>
      <c r="BQ263" s="78">
        <v>1</v>
      </c>
      <c r="BR263" s="78"/>
      <c r="BS263" s="78"/>
      <c r="BT263" s="78">
        <v>1</v>
      </c>
      <c r="BU263" s="118">
        <v>1</v>
      </c>
      <c r="BV263" s="229">
        <f>MAX(N263,AG263)</f>
        <v>2040</v>
      </c>
      <c r="BW263">
        <f t="shared" si="36"/>
        <v>1</v>
      </c>
    </row>
    <row r="264" spans="1:75">
      <c r="A264" s="78">
        <v>312</v>
      </c>
      <c r="B264" s="371" t="s">
        <v>363</v>
      </c>
      <c r="C264" s="78" t="s">
        <v>666</v>
      </c>
      <c r="D264" s="78" t="s">
        <v>709</v>
      </c>
      <c r="E264" s="78" t="s">
        <v>640</v>
      </c>
      <c r="F264" s="78" t="s">
        <v>632</v>
      </c>
      <c r="G264" s="78"/>
      <c r="H264" s="78"/>
      <c r="I264" s="78" t="s">
        <v>632</v>
      </c>
      <c r="J264" s="78"/>
      <c r="K264" s="78"/>
      <c r="L264" s="78"/>
      <c r="M264" s="78"/>
      <c r="N264" s="78"/>
      <c r="O264" s="80"/>
      <c r="P264" s="78"/>
      <c r="Q264" s="78" t="s">
        <v>635</v>
      </c>
      <c r="R264" s="78" t="s">
        <v>914</v>
      </c>
      <c r="S264" s="78" t="s">
        <v>682</v>
      </c>
      <c r="T264" s="203" t="s">
        <v>635</v>
      </c>
      <c r="U264" s="78">
        <v>2035</v>
      </c>
      <c r="V264" s="78">
        <v>2020</v>
      </c>
      <c r="W264" s="78"/>
      <c r="X264" s="78"/>
      <c r="Y264" s="78"/>
      <c r="Z264" s="78" t="s">
        <v>674</v>
      </c>
      <c r="AA264" s="78"/>
      <c r="AB264" s="78" t="s">
        <v>631</v>
      </c>
      <c r="AC264" s="78" t="s">
        <v>645</v>
      </c>
      <c r="AD264" s="78" t="s">
        <v>805</v>
      </c>
      <c r="AE264" s="78" t="s">
        <v>647</v>
      </c>
      <c r="AF264" s="78" t="s">
        <v>645</v>
      </c>
      <c r="AG264" s="78">
        <v>2050</v>
      </c>
      <c r="AH264" s="78">
        <v>2021</v>
      </c>
      <c r="AI264" s="78"/>
      <c r="AJ264" s="78"/>
      <c r="AK264" s="78"/>
      <c r="AL264" s="106" t="s">
        <v>674</v>
      </c>
      <c r="AM264" s="78"/>
      <c r="AN264" s="78"/>
      <c r="AO264" s="78"/>
      <c r="AP264" s="110"/>
      <c r="AQ264" s="78"/>
      <c r="AR264" s="78"/>
      <c r="AS264" s="78">
        <v>1</v>
      </c>
      <c r="AT264" s="78">
        <v>1</v>
      </c>
      <c r="AU264" s="78">
        <v>1</v>
      </c>
      <c r="AV264" s="348" t="str">
        <f t="shared" si="34"/>
        <v/>
      </c>
      <c r="AW264" s="78"/>
      <c r="AX264" s="78"/>
      <c r="AY264" s="78">
        <v>1</v>
      </c>
      <c r="AZ264" s="352">
        <v>1</v>
      </c>
      <c r="BA264" s="78"/>
      <c r="BB264" s="78"/>
      <c r="BC264" s="78"/>
      <c r="BD264" s="78"/>
      <c r="BE264" s="78"/>
      <c r="BF264" s="78"/>
      <c r="BG264" s="78"/>
      <c r="BH264" s="78"/>
      <c r="BI264" s="78">
        <v>1</v>
      </c>
      <c r="BJ264" s="78"/>
      <c r="BK264" s="118">
        <v>1</v>
      </c>
      <c r="BN264" s="119">
        <f t="shared" si="35"/>
        <v>1</v>
      </c>
      <c r="BO264" s="78"/>
      <c r="BP264" s="78"/>
      <c r="BQ264" s="78">
        <v>1</v>
      </c>
      <c r="BR264" s="78"/>
      <c r="BS264" s="78"/>
      <c r="BT264" s="78">
        <v>1</v>
      </c>
      <c r="BU264" s="118">
        <v>1</v>
      </c>
      <c r="BV264" s="229">
        <f>MAX(N264,AG264)</f>
        <v>2050</v>
      </c>
      <c r="BW264" t="str">
        <f t="shared" si="36"/>
        <v/>
      </c>
    </row>
    <row r="265" spans="1:75">
      <c r="A265" s="78">
        <v>453</v>
      </c>
      <c r="B265" s="371" t="s">
        <v>506</v>
      </c>
      <c r="C265" s="78" t="s">
        <v>829</v>
      </c>
      <c r="D265" s="78" t="s">
        <v>629</v>
      </c>
      <c r="E265" s="78" t="s">
        <v>630</v>
      </c>
      <c r="F265" s="78" t="s">
        <v>632</v>
      </c>
      <c r="G265" s="78"/>
      <c r="H265" s="78"/>
      <c r="I265" s="78" t="s">
        <v>632</v>
      </c>
      <c r="J265" s="78"/>
      <c r="K265" s="78"/>
      <c r="L265" s="78"/>
      <c r="M265" s="78"/>
      <c r="N265" s="78"/>
      <c r="O265" s="80"/>
      <c r="P265" s="78"/>
      <c r="Q265" s="78" t="s">
        <v>632</v>
      </c>
      <c r="R265" s="78"/>
      <c r="S265" s="78"/>
      <c r="T265" s="78" t="s">
        <v>632</v>
      </c>
      <c r="U265" s="78"/>
      <c r="V265" s="78"/>
      <c r="W265" s="78"/>
      <c r="X265" s="78"/>
      <c r="Y265" s="78"/>
      <c r="Z265" s="78"/>
      <c r="AA265" s="78"/>
      <c r="AB265" s="78"/>
      <c r="AC265" s="78" t="s">
        <v>632</v>
      </c>
      <c r="AD265" s="78"/>
      <c r="AE265" s="78"/>
      <c r="AF265" s="78" t="s">
        <v>632</v>
      </c>
      <c r="AG265" s="78"/>
      <c r="AH265" s="78"/>
      <c r="AI265" s="78"/>
      <c r="AJ265" s="78"/>
      <c r="AK265" s="78"/>
      <c r="AL265" s="106"/>
      <c r="AM265" s="78"/>
      <c r="AN265" s="78"/>
      <c r="AO265" s="78"/>
      <c r="AP265" s="110"/>
      <c r="AQ265" s="78"/>
      <c r="AR265" s="78"/>
      <c r="AS265" s="78"/>
      <c r="AT265" s="78"/>
      <c r="AU265" s="78"/>
      <c r="AV265" s="348" t="str">
        <f t="shared" si="34"/>
        <v/>
      </c>
      <c r="AW265" s="78"/>
      <c r="AX265" s="78"/>
      <c r="AY265" s="78"/>
      <c r="AZ265" s="352"/>
      <c r="BA265" s="78"/>
      <c r="BB265" s="78"/>
      <c r="BC265" s="78"/>
      <c r="BD265" s="78"/>
      <c r="BE265" s="78"/>
      <c r="BF265" s="78"/>
      <c r="BG265" s="78"/>
      <c r="BH265" s="78"/>
      <c r="BI265" s="78"/>
      <c r="BJ265" s="78"/>
      <c r="BK265" s="118"/>
      <c r="BN265" s="119">
        <f t="shared" si="35"/>
        <v>0</v>
      </c>
      <c r="BO265" s="78"/>
      <c r="BP265" s="78"/>
      <c r="BQ265" s="78"/>
      <c r="BR265" s="78"/>
      <c r="BS265" s="78"/>
      <c r="BT265" s="78"/>
      <c r="BU265" s="118"/>
      <c r="BW265" t="str">
        <f t="shared" si="36"/>
        <v/>
      </c>
    </row>
    <row r="266" spans="1:75">
      <c r="A266" s="78">
        <v>248</v>
      </c>
      <c r="B266" s="371" t="s">
        <v>244</v>
      </c>
      <c r="C266" s="78" t="s">
        <v>713</v>
      </c>
      <c r="D266" s="78" t="s">
        <v>680</v>
      </c>
      <c r="E266" s="78" t="s">
        <v>677</v>
      </c>
      <c r="F266" s="78" t="s">
        <v>632</v>
      </c>
      <c r="G266" s="78"/>
      <c r="H266" s="78"/>
      <c r="I266" s="78" t="s">
        <v>631</v>
      </c>
      <c r="J266" s="78" t="s">
        <v>641</v>
      </c>
      <c r="K266" s="78" t="s">
        <v>662</v>
      </c>
      <c r="L266" s="78">
        <v>2030</v>
      </c>
      <c r="M266" s="78" t="s">
        <v>643</v>
      </c>
      <c r="N266" s="78">
        <v>2050</v>
      </c>
      <c r="O266" s="79">
        <v>44927</v>
      </c>
      <c r="P266" s="78">
        <v>2023</v>
      </c>
      <c r="Q266" s="78" t="s">
        <v>632</v>
      </c>
      <c r="R266" s="78"/>
      <c r="S266" s="78"/>
      <c r="T266" s="78" t="s">
        <v>632</v>
      </c>
      <c r="U266" s="78"/>
      <c r="V266" s="78"/>
      <c r="W266" s="78"/>
      <c r="X266" s="78"/>
      <c r="Y266" s="78"/>
      <c r="Z266" s="78"/>
      <c r="AA266" s="78"/>
      <c r="AB266" s="78"/>
      <c r="AC266" s="78" t="s">
        <v>645</v>
      </c>
      <c r="AD266" s="78" t="s">
        <v>668</v>
      </c>
      <c r="AE266" s="78" t="s">
        <v>647</v>
      </c>
      <c r="AF266" s="78" t="s">
        <v>645</v>
      </c>
      <c r="AG266" s="78">
        <v>2050</v>
      </c>
      <c r="AH266" s="78">
        <v>2023</v>
      </c>
      <c r="AI266" s="78"/>
      <c r="AJ266" s="78"/>
      <c r="AK266" s="78"/>
      <c r="AL266" s="106" t="s">
        <v>631</v>
      </c>
      <c r="AM266" s="78"/>
      <c r="AN266" s="78"/>
      <c r="AO266" s="78"/>
      <c r="AP266" s="110"/>
      <c r="AQ266" s="78"/>
      <c r="AR266" s="78"/>
      <c r="AS266" s="78"/>
      <c r="AT266" s="78"/>
      <c r="AU266" s="78"/>
      <c r="AV266" s="348" t="str">
        <f t="shared" si="34"/>
        <v/>
      </c>
      <c r="AW266" s="78"/>
      <c r="AX266" s="78"/>
      <c r="AY266" s="78">
        <v>1</v>
      </c>
      <c r="AZ266" s="352">
        <v>1</v>
      </c>
      <c r="BA266" s="78"/>
      <c r="BB266" s="78">
        <v>1</v>
      </c>
      <c r="BC266" s="78"/>
      <c r="BD266" s="78">
        <v>1</v>
      </c>
      <c r="BE266" s="78"/>
      <c r="BF266" s="78"/>
      <c r="BG266" s="78"/>
      <c r="BH266" s="78"/>
      <c r="BI266" s="78">
        <v>1</v>
      </c>
      <c r="BJ266" s="78"/>
      <c r="BK266" s="118">
        <v>1</v>
      </c>
      <c r="BL266" s="188">
        <v>1</v>
      </c>
      <c r="BN266" s="119">
        <f t="shared" si="35"/>
        <v>1</v>
      </c>
      <c r="BO266" s="78"/>
      <c r="BP266" s="78">
        <v>1</v>
      </c>
      <c r="BQ266" s="78">
        <v>1</v>
      </c>
      <c r="BR266" s="78"/>
      <c r="BS266" s="78"/>
      <c r="BT266" s="78">
        <v>1</v>
      </c>
      <c r="BU266" s="118">
        <v>1</v>
      </c>
      <c r="BV266" s="229">
        <f>MAX(N266,AG266)</f>
        <v>2050</v>
      </c>
      <c r="BW266">
        <f t="shared" si="36"/>
        <v>1</v>
      </c>
    </row>
    <row r="267" spans="1:75">
      <c r="A267" s="78">
        <v>355</v>
      </c>
      <c r="B267" s="371" t="s">
        <v>476</v>
      </c>
      <c r="C267" s="78" t="s">
        <v>628</v>
      </c>
      <c r="D267" s="78" t="s">
        <v>876</v>
      </c>
      <c r="E267" s="78" t="s">
        <v>677</v>
      </c>
      <c r="F267" s="78" t="s">
        <v>632</v>
      </c>
      <c r="G267" s="78"/>
      <c r="H267" s="78"/>
      <c r="I267" s="78" t="s">
        <v>632</v>
      </c>
      <c r="J267" s="78" t="s">
        <v>716</v>
      </c>
      <c r="K267" s="78"/>
      <c r="L267" s="78"/>
      <c r="M267" s="78" t="s">
        <v>634</v>
      </c>
      <c r="N267" s="78"/>
      <c r="O267" s="79">
        <v>44713</v>
      </c>
      <c r="P267" s="78">
        <v>2022</v>
      </c>
      <c r="Q267" s="78" t="s">
        <v>635</v>
      </c>
      <c r="R267" s="78" t="s">
        <v>698</v>
      </c>
      <c r="S267" s="78" t="s">
        <v>915</v>
      </c>
      <c r="T267" s="203" t="s">
        <v>635</v>
      </c>
      <c r="U267" s="78">
        <v>2030</v>
      </c>
      <c r="V267" s="78">
        <v>2020</v>
      </c>
      <c r="W267" s="78"/>
      <c r="X267" s="78"/>
      <c r="Y267" s="78"/>
      <c r="Z267" s="78" t="s">
        <v>674</v>
      </c>
      <c r="AA267" s="78">
        <v>2023</v>
      </c>
      <c r="AB267" s="78" t="s">
        <v>631</v>
      </c>
      <c r="AC267" s="78" t="s">
        <v>635</v>
      </c>
      <c r="AD267" s="78" t="s">
        <v>663</v>
      </c>
      <c r="AE267" s="78" t="s">
        <v>647</v>
      </c>
      <c r="AF267" s="78" t="s">
        <v>635</v>
      </c>
      <c r="AG267" s="78">
        <v>2050</v>
      </c>
      <c r="AH267" s="78">
        <v>2022</v>
      </c>
      <c r="AI267" s="78"/>
      <c r="AJ267" s="78"/>
      <c r="AK267" s="78"/>
      <c r="AL267" s="106" t="s">
        <v>631</v>
      </c>
      <c r="AM267" s="78"/>
      <c r="AN267" s="78"/>
      <c r="AO267" s="78"/>
      <c r="AP267" s="110"/>
      <c r="AQ267" s="78"/>
      <c r="AR267" s="78">
        <v>1</v>
      </c>
      <c r="AS267" s="78"/>
      <c r="AT267" s="78">
        <v>1</v>
      </c>
      <c r="AU267" s="78">
        <v>1</v>
      </c>
      <c r="AV267" s="348" t="str">
        <f t="shared" si="34"/>
        <v/>
      </c>
      <c r="AW267" s="78"/>
      <c r="AX267" s="78"/>
      <c r="AY267" s="78">
        <v>1</v>
      </c>
      <c r="AZ267" s="352">
        <v>1</v>
      </c>
      <c r="BA267" s="78"/>
      <c r="BB267" s="78"/>
      <c r="BC267" s="78"/>
      <c r="BD267" s="78"/>
      <c r="BE267" s="78"/>
      <c r="BF267" s="78"/>
      <c r="BG267" s="78"/>
      <c r="BH267" s="78"/>
      <c r="BI267" s="78">
        <v>1</v>
      </c>
      <c r="BJ267" s="78">
        <v>1</v>
      </c>
      <c r="BK267" s="118">
        <v>1</v>
      </c>
      <c r="BL267" s="188">
        <v>1</v>
      </c>
      <c r="BN267" s="119">
        <f t="shared" si="35"/>
        <v>1</v>
      </c>
      <c r="BO267" s="78"/>
      <c r="BP267" s="78">
        <v>1</v>
      </c>
      <c r="BQ267" s="78">
        <v>1</v>
      </c>
      <c r="BR267" s="78"/>
      <c r="BS267" s="78"/>
      <c r="BT267" s="78"/>
      <c r="BU267" s="118"/>
      <c r="BV267" s="229">
        <f>MAX(N267,AG267)</f>
        <v>2050</v>
      </c>
      <c r="BW267" t="str">
        <f t="shared" si="36"/>
        <v/>
      </c>
    </row>
    <row r="268" spans="1:75">
      <c r="A268" s="78">
        <v>209</v>
      </c>
      <c r="B268" s="371" t="s">
        <v>263</v>
      </c>
      <c r="C268" s="78" t="s">
        <v>638</v>
      </c>
      <c r="D268" s="78" t="s">
        <v>876</v>
      </c>
      <c r="E268" s="78" t="s">
        <v>677</v>
      </c>
      <c r="F268" s="78" t="s">
        <v>631</v>
      </c>
      <c r="G268" s="78">
        <v>2023</v>
      </c>
      <c r="H268" s="78">
        <v>2050</v>
      </c>
      <c r="I268" s="78" t="s">
        <v>631</v>
      </c>
      <c r="J268" s="78" t="s">
        <v>641</v>
      </c>
      <c r="K268" s="78" t="s">
        <v>662</v>
      </c>
      <c r="L268" s="78">
        <v>2030</v>
      </c>
      <c r="M268" s="78" t="s">
        <v>634</v>
      </c>
      <c r="N268" s="78"/>
      <c r="O268" s="79">
        <v>45078</v>
      </c>
      <c r="P268" s="78">
        <v>2023</v>
      </c>
      <c r="Q268" s="78" t="s">
        <v>635</v>
      </c>
      <c r="R268" s="78" t="s">
        <v>707</v>
      </c>
      <c r="S268" s="78" t="s">
        <v>637</v>
      </c>
      <c r="T268" s="203" t="s">
        <v>635</v>
      </c>
      <c r="U268" s="78">
        <v>2030</v>
      </c>
      <c r="V268" s="78">
        <v>2019</v>
      </c>
      <c r="W268" s="78"/>
      <c r="X268" s="78"/>
      <c r="Y268" s="78"/>
      <c r="Z268" s="78" t="s">
        <v>631</v>
      </c>
      <c r="AA268" s="78">
        <v>2023</v>
      </c>
      <c r="AB268" s="78" t="s">
        <v>631</v>
      </c>
      <c r="AC268" s="78" t="s">
        <v>632</v>
      </c>
      <c r="AD268" s="78"/>
      <c r="AE268" s="78"/>
      <c r="AF268" s="78" t="s">
        <v>632</v>
      </c>
      <c r="AG268" s="78"/>
      <c r="AH268" s="78"/>
      <c r="AI268" s="78"/>
      <c r="AJ268" s="78"/>
      <c r="AK268" s="78"/>
      <c r="AL268" s="106"/>
      <c r="AM268" s="78"/>
      <c r="AN268" s="78"/>
      <c r="AO268" s="78"/>
      <c r="AP268" s="110"/>
      <c r="AQ268" s="78"/>
      <c r="AR268" s="78">
        <v>1</v>
      </c>
      <c r="AS268" s="78"/>
      <c r="AT268" s="78">
        <v>1</v>
      </c>
      <c r="AU268" s="78">
        <v>1</v>
      </c>
      <c r="AV268" s="348">
        <f t="shared" si="34"/>
        <v>1</v>
      </c>
      <c r="AW268" s="78"/>
      <c r="AX268" s="78"/>
      <c r="AY268" s="78"/>
      <c r="AZ268" s="352"/>
      <c r="BA268" s="78"/>
      <c r="BB268" s="78">
        <v>1</v>
      </c>
      <c r="BC268" s="78"/>
      <c r="BD268" s="78">
        <v>1</v>
      </c>
      <c r="BE268" s="78"/>
      <c r="BF268" s="78"/>
      <c r="BG268" s="78">
        <v>1</v>
      </c>
      <c r="BH268" s="78">
        <v>1</v>
      </c>
      <c r="BI268" s="78">
        <v>1</v>
      </c>
      <c r="BJ268" s="78">
        <v>1</v>
      </c>
      <c r="BK268" s="118">
        <v>1</v>
      </c>
      <c r="BL268" s="188">
        <v>1</v>
      </c>
      <c r="BN268" s="119">
        <f t="shared" si="35"/>
        <v>1</v>
      </c>
      <c r="BO268" s="78"/>
      <c r="BP268" s="78">
        <v>1</v>
      </c>
      <c r="BQ268" s="78">
        <v>1</v>
      </c>
      <c r="BR268" s="78"/>
      <c r="BS268" s="78"/>
      <c r="BT268" s="78"/>
      <c r="BU268" s="118"/>
      <c r="BW268">
        <f t="shared" si="36"/>
        <v>1</v>
      </c>
    </row>
    <row r="269" spans="1:75">
      <c r="A269" s="78">
        <v>280</v>
      </c>
      <c r="B269" s="371" t="s">
        <v>348</v>
      </c>
      <c r="C269" s="78" t="s">
        <v>666</v>
      </c>
      <c r="D269" s="78" t="s">
        <v>629</v>
      </c>
      <c r="E269" s="78" t="s">
        <v>630</v>
      </c>
      <c r="F269" s="78" t="s">
        <v>632</v>
      </c>
      <c r="G269" s="78"/>
      <c r="H269" s="78"/>
      <c r="I269" s="78" t="s">
        <v>632</v>
      </c>
      <c r="J269" s="78"/>
      <c r="K269" s="78"/>
      <c r="L269" s="78"/>
      <c r="M269" s="78"/>
      <c r="N269" s="78"/>
      <c r="O269" s="80"/>
      <c r="P269" s="78"/>
      <c r="Q269" s="78" t="s">
        <v>632</v>
      </c>
      <c r="R269" s="78"/>
      <c r="S269" s="78"/>
      <c r="T269" s="78" t="s">
        <v>632</v>
      </c>
      <c r="U269" s="78"/>
      <c r="V269" s="78"/>
      <c r="W269" s="78"/>
      <c r="X269" s="78"/>
      <c r="Y269" s="78"/>
      <c r="Z269" s="78"/>
      <c r="AA269" s="78"/>
      <c r="AB269" s="78"/>
      <c r="AC269" s="78" t="s">
        <v>632</v>
      </c>
      <c r="AD269" s="78"/>
      <c r="AE269" s="78"/>
      <c r="AF269" s="78" t="s">
        <v>632</v>
      </c>
      <c r="AG269" s="78"/>
      <c r="AH269" s="78"/>
      <c r="AI269" s="78"/>
      <c r="AJ269" s="78"/>
      <c r="AK269" s="78"/>
      <c r="AL269" s="106"/>
      <c r="AM269" s="78"/>
      <c r="AN269" s="78"/>
      <c r="AO269" s="78" t="s">
        <v>631</v>
      </c>
      <c r="AP269" s="110"/>
      <c r="AQ269" s="78"/>
      <c r="AR269" s="78"/>
      <c r="AS269" s="78"/>
      <c r="AT269" s="78"/>
      <c r="AU269" s="78"/>
      <c r="AV269" s="348" t="str">
        <f t="shared" si="34"/>
        <v/>
      </c>
      <c r="AW269" s="78"/>
      <c r="AX269" s="78"/>
      <c r="AY269" s="78"/>
      <c r="AZ269" s="352"/>
      <c r="BA269" s="78"/>
      <c r="BB269" s="78"/>
      <c r="BC269" s="78"/>
      <c r="BD269" s="78"/>
      <c r="BE269" s="78"/>
      <c r="BF269" s="78"/>
      <c r="BG269" s="78"/>
      <c r="BH269" s="78"/>
      <c r="BI269" s="78"/>
      <c r="BJ269" s="78"/>
      <c r="BK269" s="118"/>
      <c r="BN269" s="119">
        <f t="shared" si="35"/>
        <v>0</v>
      </c>
      <c r="BO269" s="78"/>
      <c r="BP269" s="78"/>
      <c r="BQ269" s="78"/>
      <c r="BR269" s="78"/>
      <c r="BS269" s="78"/>
      <c r="BT269" s="78"/>
      <c r="BU269" s="118"/>
      <c r="BW269" t="str">
        <f t="shared" si="36"/>
        <v/>
      </c>
    </row>
    <row r="270" spans="1:75">
      <c r="A270" s="78">
        <v>95</v>
      </c>
      <c r="B270" s="371" t="s">
        <v>143</v>
      </c>
      <c r="C270" s="78" t="s">
        <v>666</v>
      </c>
      <c r="D270" s="78" t="s">
        <v>774</v>
      </c>
      <c r="E270" s="78" t="s">
        <v>677</v>
      </c>
      <c r="F270" s="78" t="s">
        <v>632</v>
      </c>
      <c r="G270" s="78"/>
      <c r="H270" s="78"/>
      <c r="I270" s="78" t="s">
        <v>632</v>
      </c>
      <c r="J270" s="78"/>
      <c r="K270" s="78"/>
      <c r="L270" s="78"/>
      <c r="M270" s="78"/>
      <c r="N270" s="78"/>
      <c r="O270" s="80"/>
      <c r="P270" s="78"/>
      <c r="Q270" s="78" t="s">
        <v>632</v>
      </c>
      <c r="R270" s="78"/>
      <c r="S270" s="78"/>
      <c r="T270" s="78" t="s">
        <v>632</v>
      </c>
      <c r="U270" s="78"/>
      <c r="V270" s="78"/>
      <c r="W270" s="78"/>
      <c r="X270" s="78"/>
      <c r="Y270" s="78"/>
      <c r="Z270" s="78"/>
      <c r="AA270" s="78"/>
      <c r="AB270" s="78"/>
      <c r="AC270" s="78" t="s">
        <v>632</v>
      </c>
      <c r="AD270" s="78"/>
      <c r="AE270" s="78"/>
      <c r="AF270" s="78" t="s">
        <v>632</v>
      </c>
      <c r="AG270" s="78"/>
      <c r="AH270" s="78"/>
      <c r="AI270" s="78"/>
      <c r="AJ270" s="78"/>
      <c r="AK270" s="78"/>
      <c r="AL270" s="106"/>
      <c r="AM270" s="78"/>
      <c r="AN270" s="78"/>
      <c r="AO270" s="78"/>
      <c r="AP270" s="110"/>
      <c r="AQ270" s="78"/>
      <c r="AR270" s="78"/>
      <c r="AS270" s="78"/>
      <c r="AT270" s="78"/>
      <c r="AU270" s="78"/>
      <c r="AV270" s="348" t="str">
        <f t="shared" si="34"/>
        <v/>
      </c>
      <c r="AW270" s="78"/>
      <c r="AX270" s="78"/>
      <c r="AY270" s="78"/>
      <c r="AZ270" s="352"/>
      <c r="BA270" s="78"/>
      <c r="BB270" s="78"/>
      <c r="BC270" s="78"/>
      <c r="BD270" s="78"/>
      <c r="BE270" s="78"/>
      <c r="BF270" s="78"/>
      <c r="BG270" s="78"/>
      <c r="BH270" s="78"/>
      <c r="BI270" s="78"/>
      <c r="BJ270" s="78"/>
      <c r="BK270" s="118"/>
      <c r="BN270" s="119">
        <f t="shared" si="35"/>
        <v>0</v>
      </c>
      <c r="BO270" s="78"/>
      <c r="BP270" s="78"/>
      <c r="BQ270" s="78"/>
      <c r="BR270" s="78"/>
      <c r="BS270" s="78"/>
      <c r="BT270" s="78"/>
      <c r="BU270" s="118"/>
      <c r="BW270" t="str">
        <f t="shared" si="36"/>
        <v/>
      </c>
    </row>
    <row r="271" spans="1:75">
      <c r="A271" s="78">
        <v>486</v>
      </c>
      <c r="B271" s="371" t="s">
        <v>535</v>
      </c>
      <c r="C271" s="78" t="s">
        <v>628</v>
      </c>
      <c r="D271" s="78" t="s">
        <v>740</v>
      </c>
      <c r="E271" s="78" t="s">
        <v>640</v>
      </c>
      <c r="F271" s="78" t="s">
        <v>632</v>
      </c>
      <c r="G271" s="78"/>
      <c r="H271" s="78"/>
      <c r="I271" s="78" t="s">
        <v>631</v>
      </c>
      <c r="J271" s="78" t="s">
        <v>641</v>
      </c>
      <c r="K271" s="78" t="s">
        <v>655</v>
      </c>
      <c r="L271" s="78">
        <v>2035</v>
      </c>
      <c r="M271" s="78" t="s">
        <v>634</v>
      </c>
      <c r="N271" s="78"/>
      <c r="O271" s="79">
        <v>44835</v>
      </c>
      <c r="P271" s="78">
        <v>2022</v>
      </c>
      <c r="Q271" s="78" t="s">
        <v>635</v>
      </c>
      <c r="R271" s="78" t="s">
        <v>698</v>
      </c>
      <c r="S271" s="83" t="s">
        <v>637</v>
      </c>
      <c r="T271" s="204" t="s">
        <v>635</v>
      </c>
      <c r="U271" s="78">
        <v>2050</v>
      </c>
      <c r="V271" s="78">
        <v>2022</v>
      </c>
      <c r="W271" s="78"/>
      <c r="X271" s="78"/>
      <c r="Y271" s="78"/>
      <c r="Z271" s="78" t="s">
        <v>674</v>
      </c>
      <c r="AA271" s="78"/>
      <c r="AB271" s="78" t="s">
        <v>631</v>
      </c>
      <c r="AC271" s="78" t="s">
        <v>632</v>
      </c>
      <c r="AD271" s="78"/>
      <c r="AE271" s="78"/>
      <c r="AF271" s="78" t="s">
        <v>632</v>
      </c>
      <c r="AG271" s="78"/>
      <c r="AH271" s="78"/>
      <c r="AI271" s="78"/>
      <c r="AJ271" s="78"/>
      <c r="AK271" s="78"/>
      <c r="AL271" s="106"/>
      <c r="AM271" s="78"/>
      <c r="AN271" s="78"/>
      <c r="AO271" s="78"/>
      <c r="AP271" s="110"/>
      <c r="AQ271" s="78"/>
      <c r="AR271" s="78"/>
      <c r="AS271" s="78">
        <v>1</v>
      </c>
      <c r="AT271" s="78">
        <v>1</v>
      </c>
      <c r="AU271" s="78">
        <v>1</v>
      </c>
      <c r="AV271" s="348">
        <f t="shared" si="34"/>
        <v>1</v>
      </c>
      <c r="AW271" s="78"/>
      <c r="AX271" s="78"/>
      <c r="AY271" s="78"/>
      <c r="AZ271" s="352"/>
      <c r="BA271" s="78"/>
      <c r="BB271" s="78"/>
      <c r="BC271" s="78">
        <v>1</v>
      </c>
      <c r="BD271" s="78">
        <v>1</v>
      </c>
      <c r="BE271" s="78"/>
      <c r="BF271" s="78"/>
      <c r="BG271" s="78"/>
      <c r="BH271" s="78"/>
      <c r="BI271" s="78">
        <v>1</v>
      </c>
      <c r="BJ271" s="78"/>
      <c r="BK271" s="118">
        <v>1</v>
      </c>
      <c r="BN271" s="119">
        <f t="shared" si="35"/>
        <v>1</v>
      </c>
      <c r="BO271" s="78"/>
      <c r="BP271" s="78"/>
      <c r="BQ271" s="78">
        <v>1</v>
      </c>
      <c r="BR271" s="78"/>
      <c r="BS271" s="78"/>
      <c r="BT271" s="78"/>
      <c r="BU271" s="118"/>
      <c r="BW271">
        <f t="shared" si="36"/>
        <v>1</v>
      </c>
    </row>
    <row r="272" spans="1:75">
      <c r="A272" s="78">
        <v>204</v>
      </c>
      <c r="B272" s="371" t="s">
        <v>227</v>
      </c>
      <c r="C272" s="78" t="s">
        <v>666</v>
      </c>
      <c r="D272" s="78" t="s">
        <v>740</v>
      </c>
      <c r="E272" s="78" t="s">
        <v>640</v>
      </c>
      <c r="F272" s="78" t="s">
        <v>631</v>
      </c>
      <c r="G272" s="78">
        <v>2019</v>
      </c>
      <c r="H272" s="78">
        <v>2020</v>
      </c>
      <c r="I272" s="78" t="s">
        <v>632</v>
      </c>
      <c r="J272" s="78"/>
      <c r="K272" s="78"/>
      <c r="L272" s="78"/>
      <c r="M272" s="78"/>
      <c r="N272" s="78"/>
      <c r="O272" s="80"/>
      <c r="P272" s="78"/>
      <c r="Q272" s="78" t="s">
        <v>632</v>
      </c>
      <c r="R272" s="78"/>
      <c r="S272" s="78"/>
      <c r="T272" s="78" t="s">
        <v>632</v>
      </c>
      <c r="U272" s="78"/>
      <c r="V272" s="78"/>
      <c r="W272" s="78"/>
      <c r="X272" s="78"/>
      <c r="Y272" s="78"/>
      <c r="Z272" s="78"/>
      <c r="AA272" s="78"/>
      <c r="AB272" s="78"/>
      <c r="AC272" s="78" t="s">
        <v>736</v>
      </c>
      <c r="AD272" s="78" t="s">
        <v>636</v>
      </c>
      <c r="AE272" s="78" t="s">
        <v>647</v>
      </c>
      <c r="AF272" s="78" t="s">
        <v>635</v>
      </c>
      <c r="AG272" s="78">
        <v>2030</v>
      </c>
      <c r="AH272" s="78">
        <v>2021</v>
      </c>
      <c r="AI272" s="78" t="s">
        <v>710</v>
      </c>
      <c r="AJ272" s="78">
        <v>2050</v>
      </c>
      <c r="AK272" s="78">
        <v>2021</v>
      </c>
      <c r="AL272" s="106" t="s">
        <v>631</v>
      </c>
      <c r="AM272" s="78"/>
      <c r="AN272" s="78"/>
      <c r="AO272" s="78"/>
      <c r="AP272" s="110"/>
      <c r="AQ272" s="78"/>
      <c r="AR272" s="78"/>
      <c r="AS272" s="78"/>
      <c r="AT272" s="78"/>
      <c r="AU272" s="78"/>
      <c r="AV272" s="348" t="str">
        <f t="shared" si="34"/>
        <v/>
      </c>
      <c r="AW272" s="78"/>
      <c r="AX272" s="78">
        <v>1</v>
      </c>
      <c r="AY272" s="78"/>
      <c r="AZ272" s="352">
        <v>1</v>
      </c>
      <c r="BA272" s="78"/>
      <c r="BB272" s="78"/>
      <c r="BC272" s="78"/>
      <c r="BD272" s="78"/>
      <c r="BE272" s="78">
        <v>1</v>
      </c>
      <c r="BF272" s="78"/>
      <c r="BG272" s="78"/>
      <c r="BH272" s="78">
        <v>1</v>
      </c>
      <c r="BI272" s="78">
        <v>1</v>
      </c>
      <c r="BJ272" s="78">
        <v>1</v>
      </c>
      <c r="BK272" s="118">
        <v>1</v>
      </c>
      <c r="BL272" s="188">
        <v>1</v>
      </c>
      <c r="BN272" s="119">
        <f t="shared" si="35"/>
        <v>1</v>
      </c>
      <c r="BO272" s="78">
        <v>1</v>
      </c>
      <c r="BP272" s="78">
        <v>1</v>
      </c>
      <c r="BQ272" s="78">
        <v>1</v>
      </c>
      <c r="BR272" s="78"/>
      <c r="BS272" s="78"/>
      <c r="BT272" s="78">
        <v>1</v>
      </c>
      <c r="BU272" s="118">
        <v>1</v>
      </c>
      <c r="BV272" s="229">
        <f>MAX(N272,AG272)</f>
        <v>2030</v>
      </c>
      <c r="BW272" t="str">
        <f t="shared" si="36"/>
        <v/>
      </c>
    </row>
    <row r="273" spans="1:75">
      <c r="A273" s="78">
        <v>193</v>
      </c>
      <c r="B273" s="371" t="s">
        <v>234</v>
      </c>
      <c r="C273" s="78" t="s">
        <v>665</v>
      </c>
      <c r="D273" s="78" t="s">
        <v>629</v>
      </c>
      <c r="E273" s="78" t="s">
        <v>630</v>
      </c>
      <c r="F273" s="78" t="s">
        <v>632</v>
      </c>
      <c r="G273" s="78"/>
      <c r="H273" s="78"/>
      <c r="I273" s="78" t="s">
        <v>632</v>
      </c>
      <c r="J273" s="78"/>
      <c r="K273" s="78"/>
      <c r="L273" s="78"/>
      <c r="M273" s="78"/>
      <c r="N273" s="78"/>
      <c r="O273" s="80"/>
      <c r="P273" s="78"/>
      <c r="Q273" s="78" t="s">
        <v>632</v>
      </c>
      <c r="R273" s="78"/>
      <c r="S273" s="78"/>
      <c r="T273" s="78" t="s">
        <v>632</v>
      </c>
      <c r="U273" s="78"/>
      <c r="V273" s="78"/>
      <c r="W273" s="78"/>
      <c r="X273" s="78"/>
      <c r="Y273" s="78"/>
      <c r="Z273" s="78"/>
      <c r="AA273" s="78"/>
      <c r="AB273" s="78"/>
      <c r="AC273" s="78" t="s">
        <v>632</v>
      </c>
      <c r="AD273" s="78"/>
      <c r="AE273" s="78"/>
      <c r="AF273" s="78" t="s">
        <v>632</v>
      </c>
      <c r="AG273" s="78"/>
      <c r="AH273" s="78"/>
      <c r="AI273" s="78"/>
      <c r="AJ273" s="78"/>
      <c r="AK273" s="78"/>
      <c r="AL273" s="106"/>
      <c r="AM273" s="78"/>
      <c r="AN273" s="78"/>
      <c r="AO273" s="78" t="s">
        <v>635</v>
      </c>
      <c r="AP273" s="110"/>
      <c r="AQ273" s="78"/>
      <c r="AR273" s="78"/>
      <c r="AS273" s="78"/>
      <c r="AT273" s="78"/>
      <c r="AU273" s="78"/>
      <c r="AV273" s="348" t="str">
        <f t="shared" si="34"/>
        <v/>
      </c>
      <c r="AW273" s="78"/>
      <c r="AX273" s="78"/>
      <c r="AY273" s="78"/>
      <c r="AZ273" s="352"/>
      <c r="BA273" s="78"/>
      <c r="BB273" s="78"/>
      <c r="BC273" s="78"/>
      <c r="BD273" s="78"/>
      <c r="BE273" s="78"/>
      <c r="BF273" s="78"/>
      <c r="BG273" s="78"/>
      <c r="BH273" s="78"/>
      <c r="BI273" s="78"/>
      <c r="BJ273" s="78"/>
      <c r="BK273" s="118"/>
      <c r="BN273" s="119">
        <f t="shared" si="35"/>
        <v>0</v>
      </c>
      <c r="BO273" s="78"/>
      <c r="BP273" s="78"/>
      <c r="BQ273" s="78"/>
      <c r="BR273" s="78"/>
      <c r="BS273" s="78"/>
      <c r="BT273" s="78"/>
      <c r="BU273" s="118"/>
      <c r="BW273" t="str">
        <f t="shared" si="36"/>
        <v/>
      </c>
    </row>
    <row r="274" spans="1:75">
      <c r="A274" s="78">
        <v>348</v>
      </c>
      <c r="B274" s="371" t="s">
        <v>916</v>
      </c>
      <c r="C274" s="78" t="s">
        <v>699</v>
      </c>
      <c r="D274" s="78" t="s">
        <v>692</v>
      </c>
      <c r="E274" s="78" t="s">
        <v>640</v>
      </c>
      <c r="F274" s="78" t="s">
        <v>632</v>
      </c>
      <c r="G274" s="78"/>
      <c r="H274" s="78"/>
      <c r="I274" s="78" t="s">
        <v>631</v>
      </c>
      <c r="J274" s="78" t="s">
        <v>641</v>
      </c>
      <c r="K274" s="78" t="s">
        <v>662</v>
      </c>
      <c r="L274" s="78">
        <v>2030</v>
      </c>
      <c r="M274" s="78" t="s">
        <v>643</v>
      </c>
      <c r="N274" s="78">
        <v>2050</v>
      </c>
      <c r="O274" s="79">
        <v>45413</v>
      </c>
      <c r="P274" s="78">
        <v>2024</v>
      </c>
      <c r="Q274" s="78" t="s">
        <v>635</v>
      </c>
      <c r="R274" s="78" t="s">
        <v>663</v>
      </c>
      <c r="S274" s="78" t="s">
        <v>637</v>
      </c>
      <c r="T274" s="203" t="s">
        <v>635</v>
      </c>
      <c r="U274" s="78">
        <v>2025</v>
      </c>
      <c r="V274" s="78">
        <v>2018</v>
      </c>
      <c r="W274" s="78"/>
      <c r="X274" s="78"/>
      <c r="Y274" s="78"/>
      <c r="Z274" s="78" t="s">
        <v>632</v>
      </c>
      <c r="AA274" s="78">
        <v>2023</v>
      </c>
      <c r="AB274" s="78" t="s">
        <v>632</v>
      </c>
      <c r="AC274" s="78" t="s">
        <v>645</v>
      </c>
      <c r="AD274" s="78" t="s">
        <v>668</v>
      </c>
      <c r="AE274" s="78" t="s">
        <v>647</v>
      </c>
      <c r="AF274" s="78" t="s">
        <v>645</v>
      </c>
      <c r="AG274" s="78">
        <v>2050</v>
      </c>
      <c r="AH274" s="78">
        <v>2020</v>
      </c>
      <c r="AI274" s="78"/>
      <c r="AJ274" s="78"/>
      <c r="AK274" s="78"/>
      <c r="AL274" s="106" t="s">
        <v>674</v>
      </c>
      <c r="AM274" s="78"/>
      <c r="AN274" s="78"/>
      <c r="AO274" s="78"/>
      <c r="AP274" s="110"/>
      <c r="AQ274" s="78"/>
      <c r="AR274" s="78">
        <v>1</v>
      </c>
      <c r="AS274" s="78"/>
      <c r="AT274" s="78">
        <v>1</v>
      </c>
      <c r="AU274" s="78">
        <v>1</v>
      </c>
      <c r="AV274" s="348" t="str">
        <f t="shared" si="34"/>
        <v/>
      </c>
      <c r="AW274" s="78"/>
      <c r="AX274" s="78"/>
      <c r="AY274" s="78">
        <v>1</v>
      </c>
      <c r="AZ274" s="352">
        <v>1</v>
      </c>
      <c r="BA274" s="78"/>
      <c r="BB274" s="78">
        <v>1</v>
      </c>
      <c r="BC274" s="78"/>
      <c r="BD274" s="78">
        <v>1</v>
      </c>
      <c r="BE274" s="78"/>
      <c r="BF274" s="78"/>
      <c r="BG274" s="78"/>
      <c r="BH274" s="78"/>
      <c r="BI274" s="78">
        <v>1</v>
      </c>
      <c r="BJ274" s="78">
        <v>1</v>
      </c>
      <c r="BK274" s="118">
        <v>1</v>
      </c>
      <c r="BM274" s="188">
        <v>1</v>
      </c>
      <c r="BN274" s="119">
        <f t="shared" si="35"/>
        <v>1</v>
      </c>
      <c r="BO274" s="78"/>
      <c r="BP274" s="78">
        <v>1</v>
      </c>
      <c r="BQ274" s="78">
        <v>1</v>
      </c>
      <c r="BR274" s="78"/>
      <c r="BS274" s="78"/>
      <c r="BT274" s="78">
        <v>1</v>
      </c>
      <c r="BU274" s="118">
        <v>1</v>
      </c>
      <c r="BV274" s="229">
        <f>MAX(N274,AG274)</f>
        <v>2050</v>
      </c>
      <c r="BW274">
        <f t="shared" si="36"/>
        <v>1</v>
      </c>
    </row>
    <row r="275" spans="1:75">
      <c r="A275" s="78">
        <v>293</v>
      </c>
      <c r="B275" s="371" t="s">
        <v>347</v>
      </c>
      <c r="C275" s="78" t="s">
        <v>690</v>
      </c>
      <c r="D275" s="78" t="s">
        <v>697</v>
      </c>
      <c r="E275" s="78" t="s">
        <v>640</v>
      </c>
      <c r="F275" s="78" t="s">
        <v>632</v>
      </c>
      <c r="G275" s="78"/>
      <c r="H275" s="78"/>
      <c r="I275" s="78" t="s">
        <v>632</v>
      </c>
      <c r="J275" s="78"/>
      <c r="K275" s="78"/>
      <c r="L275" s="78"/>
      <c r="M275" s="78"/>
      <c r="N275" s="78"/>
      <c r="O275" s="80"/>
      <c r="P275" s="78"/>
      <c r="Q275" s="78" t="s">
        <v>632</v>
      </c>
      <c r="R275" s="78"/>
      <c r="S275" s="78"/>
      <c r="T275" s="78" t="s">
        <v>632</v>
      </c>
      <c r="U275" s="78"/>
      <c r="V275" s="78"/>
      <c r="W275" s="78"/>
      <c r="X275" s="78"/>
      <c r="Y275" s="78"/>
      <c r="Z275" s="78"/>
      <c r="AA275" s="78"/>
      <c r="AB275" s="78"/>
      <c r="AC275" s="78" t="s">
        <v>632</v>
      </c>
      <c r="AD275" s="78"/>
      <c r="AE275" s="78"/>
      <c r="AF275" s="78" t="s">
        <v>632</v>
      </c>
      <c r="AG275" s="78"/>
      <c r="AH275" s="78"/>
      <c r="AI275" s="78"/>
      <c r="AJ275" s="78"/>
      <c r="AK275" s="78"/>
      <c r="AL275" s="106"/>
      <c r="AM275" s="78"/>
      <c r="AN275" s="78"/>
      <c r="AO275" s="78" t="s">
        <v>645</v>
      </c>
      <c r="AP275" s="110"/>
      <c r="AQ275" s="78"/>
      <c r="AR275" s="78"/>
      <c r="AS275" s="78"/>
      <c r="AT275" s="78"/>
      <c r="AU275" s="78"/>
      <c r="AV275" s="348" t="str">
        <f t="shared" si="34"/>
        <v/>
      </c>
      <c r="AW275" s="78"/>
      <c r="AX275" s="78"/>
      <c r="AY275" s="78"/>
      <c r="AZ275" s="352"/>
      <c r="BA275" s="78"/>
      <c r="BB275" s="78"/>
      <c r="BC275" s="78"/>
      <c r="BD275" s="78"/>
      <c r="BE275" s="78"/>
      <c r="BF275" s="78"/>
      <c r="BG275" s="78"/>
      <c r="BH275" s="78"/>
      <c r="BI275" s="78"/>
      <c r="BJ275" s="78"/>
      <c r="BK275" s="118"/>
      <c r="BN275" s="119">
        <f t="shared" si="35"/>
        <v>0</v>
      </c>
      <c r="BO275" s="78"/>
      <c r="BP275" s="78"/>
      <c r="BQ275" s="78"/>
      <c r="BR275" s="78"/>
      <c r="BS275" s="78"/>
      <c r="BT275" s="78"/>
      <c r="BU275" s="118"/>
      <c r="BW275" t="str">
        <f t="shared" si="36"/>
        <v/>
      </c>
    </row>
    <row r="276" spans="1:75">
      <c r="A276" s="78">
        <v>139</v>
      </c>
      <c r="B276" s="371" t="s">
        <v>196</v>
      </c>
      <c r="C276" s="78" t="s">
        <v>675</v>
      </c>
      <c r="D276" s="78" t="s">
        <v>629</v>
      </c>
      <c r="E276" s="78" t="s">
        <v>630</v>
      </c>
      <c r="F276" s="78" t="s">
        <v>632</v>
      </c>
      <c r="G276" s="78"/>
      <c r="H276" s="78"/>
      <c r="I276" s="78" t="s">
        <v>632</v>
      </c>
      <c r="J276" s="78" t="s">
        <v>633</v>
      </c>
      <c r="K276" s="78"/>
      <c r="L276" s="78">
        <v>2030</v>
      </c>
      <c r="M276" s="78" t="s">
        <v>643</v>
      </c>
      <c r="N276" s="78"/>
      <c r="O276" s="79">
        <v>44652</v>
      </c>
      <c r="P276" s="78">
        <v>2022</v>
      </c>
      <c r="Q276" s="78" t="s">
        <v>632</v>
      </c>
      <c r="R276" s="78"/>
      <c r="S276" s="78"/>
      <c r="T276" s="78" t="s">
        <v>632</v>
      </c>
      <c r="U276" s="78"/>
      <c r="V276" s="78"/>
      <c r="W276" s="78"/>
      <c r="X276" s="78"/>
      <c r="Y276" s="78"/>
      <c r="Z276" s="78"/>
      <c r="AA276" s="78"/>
      <c r="AB276" s="78"/>
      <c r="AC276" s="78" t="s">
        <v>645</v>
      </c>
      <c r="AD276" s="78" t="s">
        <v>917</v>
      </c>
      <c r="AE276" s="78" t="s">
        <v>738</v>
      </c>
      <c r="AF276" s="78" t="s">
        <v>645</v>
      </c>
      <c r="AG276" s="78">
        <v>2050</v>
      </c>
      <c r="AH276" s="78">
        <v>2022</v>
      </c>
      <c r="AI276" s="78"/>
      <c r="AJ276" s="78"/>
      <c r="AK276" s="78"/>
      <c r="AL276" s="106" t="s">
        <v>674</v>
      </c>
      <c r="AM276" s="78"/>
      <c r="AN276" s="78"/>
      <c r="AO276" s="78"/>
      <c r="AP276" s="110"/>
      <c r="AQ276" s="78"/>
      <c r="AR276" s="78"/>
      <c r="AS276" s="78"/>
      <c r="AT276" s="78"/>
      <c r="AU276" s="78"/>
      <c r="AV276" s="348" t="str">
        <f t="shared" si="34"/>
        <v/>
      </c>
      <c r="AW276" s="78"/>
      <c r="AX276" s="78"/>
      <c r="AY276" s="78">
        <v>1</v>
      </c>
      <c r="AZ276" s="352">
        <v>1</v>
      </c>
      <c r="BA276" s="78"/>
      <c r="BB276" s="78">
        <v>1</v>
      </c>
      <c r="BC276" s="78"/>
      <c r="BD276" s="78">
        <v>1</v>
      </c>
      <c r="BE276" s="78"/>
      <c r="BF276" s="78"/>
      <c r="BG276" s="78"/>
      <c r="BH276" s="78"/>
      <c r="BI276" s="78">
        <v>1</v>
      </c>
      <c r="BJ276" s="78"/>
      <c r="BK276" s="118">
        <v>1</v>
      </c>
      <c r="BN276" s="119">
        <f t="shared" si="35"/>
        <v>1</v>
      </c>
      <c r="BO276" s="78"/>
      <c r="BP276" s="78">
        <v>1</v>
      </c>
      <c r="BQ276" s="78">
        <v>1</v>
      </c>
      <c r="BR276" s="78"/>
      <c r="BS276" s="78"/>
      <c r="BT276" s="78">
        <v>1</v>
      </c>
      <c r="BU276" s="118">
        <v>1</v>
      </c>
      <c r="BV276" s="229">
        <f>MAX(N276,AG276)</f>
        <v>2050</v>
      </c>
      <c r="BW276" t="str">
        <f t="shared" si="36"/>
        <v/>
      </c>
    </row>
    <row r="277" spans="1:75">
      <c r="A277" s="78">
        <v>374</v>
      </c>
      <c r="B277" s="371" t="s">
        <v>432</v>
      </c>
      <c r="C277" s="78" t="s">
        <v>691</v>
      </c>
      <c r="D277" s="78" t="s">
        <v>709</v>
      </c>
      <c r="E277" s="78" t="s">
        <v>640</v>
      </c>
      <c r="F277" s="78" t="s">
        <v>632</v>
      </c>
      <c r="G277" s="78"/>
      <c r="H277" s="78"/>
      <c r="I277" s="78" t="s">
        <v>631</v>
      </c>
      <c r="J277" s="78" t="s">
        <v>641</v>
      </c>
      <c r="K277" s="78" t="s">
        <v>655</v>
      </c>
      <c r="L277" s="78">
        <v>2030</v>
      </c>
      <c r="M277" s="78" t="s">
        <v>634</v>
      </c>
      <c r="N277" s="78"/>
      <c r="O277" s="79">
        <v>44774</v>
      </c>
      <c r="P277" s="78">
        <v>2022</v>
      </c>
      <c r="Q277" s="78" t="s">
        <v>635</v>
      </c>
      <c r="R277" s="78" t="s">
        <v>918</v>
      </c>
      <c r="S277" s="78" t="s">
        <v>919</v>
      </c>
      <c r="T277" s="203" t="s">
        <v>635</v>
      </c>
      <c r="U277" s="78">
        <v>2050</v>
      </c>
      <c r="V277" s="78">
        <v>2023</v>
      </c>
      <c r="W277" s="78"/>
      <c r="X277" s="78"/>
      <c r="Y277" s="78"/>
      <c r="Z277" s="78" t="s">
        <v>631</v>
      </c>
      <c r="AA277" s="78">
        <v>2023</v>
      </c>
      <c r="AB277" s="78" t="s">
        <v>631</v>
      </c>
      <c r="AC277" s="78" t="s">
        <v>632</v>
      </c>
      <c r="AD277" s="78"/>
      <c r="AE277" s="78"/>
      <c r="AF277" s="78" t="s">
        <v>632</v>
      </c>
      <c r="AG277" s="78"/>
      <c r="AH277" s="78"/>
      <c r="AI277" s="78"/>
      <c r="AJ277" s="78"/>
      <c r="AK277" s="78"/>
      <c r="AL277" s="106"/>
      <c r="AM277" s="78"/>
      <c r="AN277" s="78"/>
      <c r="AO277" s="78"/>
      <c r="AP277" s="110"/>
      <c r="AQ277" s="78"/>
      <c r="AR277" s="78"/>
      <c r="AS277" s="78">
        <v>1</v>
      </c>
      <c r="AT277" s="78">
        <v>1</v>
      </c>
      <c r="AU277" s="78">
        <v>1</v>
      </c>
      <c r="AV277" s="348">
        <f t="shared" si="34"/>
        <v>1</v>
      </c>
      <c r="AW277" s="78"/>
      <c r="AX277" s="78"/>
      <c r="AY277" s="78"/>
      <c r="AZ277" s="352"/>
      <c r="BA277" s="78"/>
      <c r="BB277" s="78">
        <v>1</v>
      </c>
      <c r="BC277" s="78"/>
      <c r="BD277" s="78">
        <v>1</v>
      </c>
      <c r="BE277" s="78"/>
      <c r="BF277" s="78"/>
      <c r="BG277" s="78"/>
      <c r="BH277" s="78"/>
      <c r="BI277" s="78">
        <v>1</v>
      </c>
      <c r="BJ277" s="78"/>
      <c r="BK277" s="118">
        <v>1</v>
      </c>
      <c r="BL277" s="188">
        <v>1</v>
      </c>
      <c r="BN277" s="119">
        <f t="shared" si="35"/>
        <v>1</v>
      </c>
      <c r="BO277" s="78"/>
      <c r="BP277" s="78">
        <v>1</v>
      </c>
      <c r="BQ277" s="78">
        <v>1</v>
      </c>
      <c r="BR277" s="78"/>
      <c r="BS277" s="78"/>
      <c r="BT277" s="78"/>
      <c r="BU277" s="118"/>
      <c r="BW277">
        <f t="shared" si="36"/>
        <v>1</v>
      </c>
    </row>
    <row r="278" spans="1:75">
      <c r="A278" s="78">
        <v>169</v>
      </c>
      <c r="B278" s="371" t="s">
        <v>230</v>
      </c>
      <c r="C278" s="78" t="s">
        <v>705</v>
      </c>
      <c r="D278" s="78" t="s">
        <v>867</v>
      </c>
      <c r="E278" s="78" t="s">
        <v>677</v>
      </c>
      <c r="F278" s="78" t="s">
        <v>632</v>
      </c>
      <c r="G278" s="78"/>
      <c r="H278" s="78"/>
      <c r="I278" s="78" t="s">
        <v>632</v>
      </c>
      <c r="J278" s="78"/>
      <c r="K278" s="78"/>
      <c r="L278" s="78"/>
      <c r="M278" s="78"/>
      <c r="N278" s="78"/>
      <c r="O278" s="80"/>
      <c r="P278" s="78"/>
      <c r="Q278" s="78" t="s">
        <v>632</v>
      </c>
      <c r="R278" s="78"/>
      <c r="S278" s="78"/>
      <c r="T278" s="78" t="s">
        <v>632</v>
      </c>
      <c r="U278" s="78"/>
      <c r="V278" s="78"/>
      <c r="W278" s="78"/>
      <c r="X278" s="78"/>
      <c r="Y278" s="78"/>
      <c r="Z278" s="78"/>
      <c r="AA278" s="78"/>
      <c r="AB278" s="78"/>
      <c r="AC278" s="78" t="s">
        <v>635</v>
      </c>
      <c r="AD278" s="78" t="s">
        <v>663</v>
      </c>
      <c r="AE278" s="78" t="s">
        <v>748</v>
      </c>
      <c r="AF278" s="78" t="s">
        <v>635</v>
      </c>
      <c r="AG278" s="78">
        <v>2050</v>
      </c>
      <c r="AH278" s="78">
        <v>2023</v>
      </c>
      <c r="AI278" s="78"/>
      <c r="AJ278" s="78"/>
      <c r="AK278" s="78"/>
      <c r="AL278" s="106" t="s">
        <v>674</v>
      </c>
      <c r="AM278" s="78"/>
      <c r="AN278" s="78"/>
      <c r="AO278" s="78"/>
      <c r="AP278" s="110"/>
      <c r="AQ278" s="78"/>
      <c r="AR278" s="78"/>
      <c r="AS278" s="78"/>
      <c r="AT278" s="78"/>
      <c r="AU278" s="78"/>
      <c r="AV278" s="348" t="str">
        <f t="shared" si="34"/>
        <v/>
      </c>
      <c r="AW278" s="78"/>
      <c r="AX278" s="78"/>
      <c r="AY278" s="78">
        <v>1</v>
      </c>
      <c r="AZ278" s="352">
        <v>1</v>
      </c>
      <c r="BA278" s="78"/>
      <c r="BB278" s="78"/>
      <c r="BC278" s="78"/>
      <c r="BD278" s="78"/>
      <c r="BE278" s="78"/>
      <c r="BF278" s="78"/>
      <c r="BG278" s="78"/>
      <c r="BH278" s="78"/>
      <c r="BI278" s="78">
        <v>1</v>
      </c>
      <c r="BJ278" s="78"/>
      <c r="BK278" s="118">
        <v>1</v>
      </c>
      <c r="BN278" s="119">
        <f t="shared" si="35"/>
        <v>1</v>
      </c>
      <c r="BO278" s="78"/>
      <c r="BP278" s="78"/>
      <c r="BQ278" s="78">
        <v>1</v>
      </c>
      <c r="BR278" s="78"/>
      <c r="BS278" s="78"/>
      <c r="BT278" s="78"/>
      <c r="BU278" s="118"/>
      <c r="BV278" s="229">
        <f>MAX(N278,AG278)</f>
        <v>2050</v>
      </c>
      <c r="BW278" t="str">
        <f t="shared" si="36"/>
        <v/>
      </c>
    </row>
    <row r="279" spans="1:75">
      <c r="A279" s="78">
        <v>488</v>
      </c>
      <c r="B279" s="371" t="s">
        <v>471</v>
      </c>
      <c r="C279" s="78" t="s">
        <v>713</v>
      </c>
      <c r="D279" s="78" t="s">
        <v>680</v>
      </c>
      <c r="E279" s="78" t="s">
        <v>677</v>
      </c>
      <c r="F279" s="78" t="s">
        <v>632</v>
      </c>
      <c r="G279" s="78"/>
      <c r="H279" s="78"/>
      <c r="I279" s="78" t="s">
        <v>631</v>
      </c>
      <c r="J279" s="78" t="s">
        <v>641</v>
      </c>
      <c r="K279" s="78" t="s">
        <v>662</v>
      </c>
      <c r="L279" s="78">
        <v>2032</v>
      </c>
      <c r="M279" s="78" t="s">
        <v>634</v>
      </c>
      <c r="N279" s="78"/>
      <c r="O279" s="79">
        <v>45323</v>
      </c>
      <c r="P279" s="78">
        <v>2024</v>
      </c>
      <c r="Q279" s="78" t="s">
        <v>635</v>
      </c>
      <c r="R279" s="78" t="s">
        <v>663</v>
      </c>
      <c r="S279" s="78" t="s">
        <v>682</v>
      </c>
      <c r="T279" s="203" t="s">
        <v>635</v>
      </c>
      <c r="U279" s="78">
        <v>2050</v>
      </c>
      <c r="V279" s="78">
        <v>2021</v>
      </c>
      <c r="W279" s="78"/>
      <c r="X279" s="78"/>
      <c r="Y279" s="78"/>
      <c r="Z279" s="78" t="s">
        <v>674</v>
      </c>
      <c r="AA279" s="78"/>
      <c r="AB279" s="78" t="s">
        <v>631</v>
      </c>
      <c r="AC279" s="78" t="s">
        <v>632</v>
      </c>
      <c r="AD279" s="78"/>
      <c r="AE279" s="78"/>
      <c r="AF279" s="78" t="s">
        <v>632</v>
      </c>
      <c r="AG279" s="78"/>
      <c r="AH279" s="78"/>
      <c r="AI279" s="78"/>
      <c r="AJ279" s="78"/>
      <c r="AK279" s="78"/>
      <c r="AL279" s="106"/>
      <c r="AM279" s="78"/>
      <c r="AN279" s="78"/>
      <c r="AO279" s="78"/>
      <c r="AP279" s="110"/>
      <c r="AQ279" s="78"/>
      <c r="AR279" s="78"/>
      <c r="AS279" s="78">
        <v>1</v>
      </c>
      <c r="AT279" s="78">
        <v>1</v>
      </c>
      <c r="AU279" s="78">
        <v>1</v>
      </c>
      <c r="AV279" s="348">
        <f t="shared" si="34"/>
        <v>1</v>
      </c>
      <c r="AW279" s="78"/>
      <c r="AX279" s="78"/>
      <c r="AY279" s="78"/>
      <c r="AZ279" s="352"/>
      <c r="BA279" s="78"/>
      <c r="BB279" s="78"/>
      <c r="BC279" s="78">
        <v>1</v>
      </c>
      <c r="BD279" s="78">
        <v>1</v>
      </c>
      <c r="BE279" s="78"/>
      <c r="BF279" s="78"/>
      <c r="BG279" s="78"/>
      <c r="BH279" s="78"/>
      <c r="BI279" s="78">
        <v>1</v>
      </c>
      <c r="BJ279" s="78"/>
      <c r="BK279" s="118">
        <v>1</v>
      </c>
      <c r="BN279" s="119">
        <f t="shared" si="35"/>
        <v>1</v>
      </c>
      <c r="BO279" s="78"/>
      <c r="BP279" s="78"/>
      <c r="BQ279" s="78">
        <v>1</v>
      </c>
      <c r="BR279" s="78"/>
      <c r="BS279" s="78"/>
      <c r="BT279" s="78"/>
      <c r="BU279" s="118"/>
      <c r="BW279">
        <f t="shared" si="36"/>
        <v>1</v>
      </c>
    </row>
    <row r="280" spans="1:75">
      <c r="A280" s="78">
        <v>368</v>
      </c>
      <c r="B280" s="371" t="s">
        <v>434</v>
      </c>
      <c r="C280" s="78" t="s">
        <v>628</v>
      </c>
      <c r="D280" s="78" t="s">
        <v>697</v>
      </c>
      <c r="E280" s="78" t="s">
        <v>640</v>
      </c>
      <c r="F280" s="78" t="s">
        <v>632</v>
      </c>
      <c r="G280" s="78"/>
      <c r="H280" s="78"/>
      <c r="I280" s="78" t="s">
        <v>632</v>
      </c>
      <c r="J280" s="78" t="s">
        <v>633</v>
      </c>
      <c r="K280" s="78"/>
      <c r="L280" s="78">
        <v>2030</v>
      </c>
      <c r="M280" s="78" t="s">
        <v>634</v>
      </c>
      <c r="N280" s="78"/>
      <c r="O280" s="79">
        <v>44958</v>
      </c>
      <c r="P280" s="78">
        <v>2023</v>
      </c>
      <c r="Q280" s="78" t="s">
        <v>632</v>
      </c>
      <c r="R280" s="78"/>
      <c r="S280" s="78"/>
      <c r="T280" s="78" t="s">
        <v>632</v>
      </c>
      <c r="U280" s="78"/>
      <c r="V280" s="78"/>
      <c r="W280" s="78"/>
      <c r="X280" s="78"/>
      <c r="Y280" s="78"/>
      <c r="Z280" s="78"/>
      <c r="AA280" s="78"/>
      <c r="AB280" s="78"/>
      <c r="AC280" s="78" t="s">
        <v>635</v>
      </c>
      <c r="AD280" s="78" t="s">
        <v>707</v>
      </c>
      <c r="AE280" s="78" t="s">
        <v>789</v>
      </c>
      <c r="AF280" s="78" t="s">
        <v>635</v>
      </c>
      <c r="AG280" s="78">
        <v>2050</v>
      </c>
      <c r="AH280" s="78">
        <v>2021</v>
      </c>
      <c r="AI280" s="78"/>
      <c r="AJ280" s="78"/>
      <c r="AK280" s="78"/>
      <c r="AL280" s="106" t="s">
        <v>631</v>
      </c>
      <c r="AM280" s="78"/>
      <c r="AN280" s="78"/>
      <c r="AO280" s="78" t="s">
        <v>631</v>
      </c>
      <c r="AP280" s="110"/>
      <c r="AQ280" s="78"/>
      <c r="AR280" s="78"/>
      <c r="AS280" s="78"/>
      <c r="AT280" s="78"/>
      <c r="AU280" s="78"/>
      <c r="AV280" s="348" t="str">
        <f t="shared" si="34"/>
        <v/>
      </c>
      <c r="AW280" s="78"/>
      <c r="AX280" s="78"/>
      <c r="AY280" s="78">
        <v>1</v>
      </c>
      <c r="AZ280" s="352">
        <v>1</v>
      </c>
      <c r="BA280" s="78"/>
      <c r="BB280" s="78">
        <v>1</v>
      </c>
      <c r="BC280" s="78"/>
      <c r="BD280" s="78">
        <v>1</v>
      </c>
      <c r="BE280" s="78"/>
      <c r="BF280" s="78"/>
      <c r="BG280" s="78"/>
      <c r="BH280" s="78"/>
      <c r="BI280" s="78">
        <v>1</v>
      </c>
      <c r="BJ280" s="78"/>
      <c r="BK280" s="118">
        <v>1</v>
      </c>
      <c r="BL280" s="188">
        <v>1</v>
      </c>
      <c r="BN280" s="119">
        <f t="shared" si="35"/>
        <v>1</v>
      </c>
      <c r="BO280" s="78"/>
      <c r="BP280" s="78">
        <v>1</v>
      </c>
      <c r="BQ280" s="78">
        <v>1</v>
      </c>
      <c r="BR280" s="78"/>
      <c r="BS280" s="78"/>
      <c r="BT280" s="78"/>
      <c r="BU280" s="118"/>
      <c r="BV280" s="229">
        <f>MAX(N280,AG280)</f>
        <v>2050</v>
      </c>
      <c r="BW280" t="str">
        <f t="shared" si="36"/>
        <v/>
      </c>
    </row>
    <row r="281" spans="1:75">
      <c r="A281" s="78">
        <v>289</v>
      </c>
      <c r="B281" s="371" t="s">
        <v>310</v>
      </c>
      <c r="C281" s="78" t="s">
        <v>691</v>
      </c>
      <c r="D281" s="78" t="s">
        <v>920</v>
      </c>
      <c r="E281" s="78" t="s">
        <v>640</v>
      </c>
      <c r="F281" s="78" t="s">
        <v>632</v>
      </c>
      <c r="G281" s="78"/>
      <c r="H281" s="78"/>
      <c r="I281" s="78" t="s">
        <v>631</v>
      </c>
      <c r="J281" s="78" t="s">
        <v>641</v>
      </c>
      <c r="K281" s="78" t="s">
        <v>662</v>
      </c>
      <c r="L281" s="78">
        <v>2030</v>
      </c>
      <c r="M281" s="78" t="s">
        <v>643</v>
      </c>
      <c r="N281" s="78">
        <v>2040</v>
      </c>
      <c r="O281" s="79">
        <v>45323</v>
      </c>
      <c r="P281" s="78">
        <v>2024</v>
      </c>
      <c r="Q281" s="78" t="s">
        <v>632</v>
      </c>
      <c r="R281" s="78"/>
      <c r="S281" s="78"/>
      <c r="T281" s="78" t="s">
        <v>632</v>
      </c>
      <c r="U281" s="78"/>
      <c r="V281" s="78"/>
      <c r="W281" s="78"/>
      <c r="X281" s="78"/>
      <c r="Y281" s="78"/>
      <c r="Z281" s="78"/>
      <c r="AA281" s="78"/>
      <c r="AB281" s="78"/>
      <c r="AC281" s="78" t="s">
        <v>645</v>
      </c>
      <c r="AD281" s="78" t="s">
        <v>668</v>
      </c>
      <c r="AE281" s="78" t="s">
        <v>647</v>
      </c>
      <c r="AF281" s="78" t="s">
        <v>645</v>
      </c>
      <c r="AG281" s="78">
        <v>2040</v>
      </c>
      <c r="AH281" s="78">
        <v>2022</v>
      </c>
      <c r="AI281" s="78"/>
      <c r="AJ281" s="78"/>
      <c r="AK281" s="78"/>
      <c r="AL281" s="106" t="s">
        <v>631</v>
      </c>
      <c r="AM281" s="78"/>
      <c r="AN281" s="78"/>
      <c r="AO281" s="78"/>
      <c r="AP281" s="110"/>
      <c r="AQ281" s="78"/>
      <c r="AR281" s="78"/>
      <c r="AS281" s="78"/>
      <c r="AT281" s="78"/>
      <c r="AU281" s="78"/>
      <c r="AV281" s="348" t="str">
        <f t="shared" si="34"/>
        <v/>
      </c>
      <c r="AW281" s="78"/>
      <c r="AX281" s="78"/>
      <c r="AY281" s="78">
        <v>1</v>
      </c>
      <c r="AZ281" s="352">
        <v>1</v>
      </c>
      <c r="BA281" s="78"/>
      <c r="BB281" s="78">
        <v>1</v>
      </c>
      <c r="BC281" s="78"/>
      <c r="BD281" s="78">
        <v>1</v>
      </c>
      <c r="BE281" s="78"/>
      <c r="BF281" s="78"/>
      <c r="BG281" s="78"/>
      <c r="BH281" s="78"/>
      <c r="BI281" s="78">
        <v>1</v>
      </c>
      <c r="BJ281" s="78"/>
      <c r="BK281" s="118">
        <v>1</v>
      </c>
      <c r="BL281" s="188">
        <v>1</v>
      </c>
      <c r="BN281" s="119">
        <f t="shared" si="35"/>
        <v>1</v>
      </c>
      <c r="BO281" s="78"/>
      <c r="BP281" s="78">
        <v>1</v>
      </c>
      <c r="BQ281" s="78">
        <v>1</v>
      </c>
      <c r="BR281" s="78"/>
      <c r="BS281" s="78"/>
      <c r="BT281" s="78">
        <v>1</v>
      </c>
      <c r="BU281" s="118">
        <v>1</v>
      </c>
      <c r="BV281" s="229">
        <f>MAX(N281,AG281)</f>
        <v>2040</v>
      </c>
      <c r="BW281">
        <f t="shared" si="36"/>
        <v>1</v>
      </c>
    </row>
    <row r="282" spans="1:75">
      <c r="A282" s="78">
        <v>357</v>
      </c>
      <c r="B282" s="371" t="s">
        <v>408</v>
      </c>
      <c r="C282" s="78" t="s">
        <v>669</v>
      </c>
      <c r="D282" s="78" t="s">
        <v>706</v>
      </c>
      <c r="E282" s="78" t="s">
        <v>630</v>
      </c>
      <c r="F282" s="78" t="s">
        <v>632</v>
      </c>
      <c r="G282" s="78"/>
      <c r="H282" s="78"/>
      <c r="I282" s="78" t="s">
        <v>631</v>
      </c>
      <c r="J282" s="78" t="s">
        <v>641</v>
      </c>
      <c r="K282" s="78" t="s">
        <v>662</v>
      </c>
      <c r="L282" s="78">
        <v>2030</v>
      </c>
      <c r="M282" s="78" t="s">
        <v>643</v>
      </c>
      <c r="N282" s="78">
        <v>2050</v>
      </c>
      <c r="O282" s="79">
        <v>45383</v>
      </c>
      <c r="P282" s="78">
        <v>2024</v>
      </c>
      <c r="Q282" s="78" t="s">
        <v>632</v>
      </c>
      <c r="R282" s="78"/>
      <c r="S282" s="78"/>
      <c r="T282" s="78" t="s">
        <v>632</v>
      </c>
      <c r="U282" s="78"/>
      <c r="V282" s="78"/>
      <c r="W282" s="78"/>
      <c r="X282" s="78"/>
      <c r="Y282" s="78"/>
      <c r="Z282" s="78"/>
      <c r="AA282" s="78"/>
      <c r="AB282" s="78"/>
      <c r="AC282" s="78" t="s">
        <v>645</v>
      </c>
      <c r="AD282" s="78" t="s">
        <v>668</v>
      </c>
      <c r="AE282" s="78" t="s">
        <v>647</v>
      </c>
      <c r="AF282" s="78" t="s">
        <v>645</v>
      </c>
      <c r="AG282" s="78">
        <v>2050</v>
      </c>
      <c r="AH282" s="78">
        <v>2023</v>
      </c>
      <c r="AI282" s="78"/>
      <c r="AJ282" s="78"/>
      <c r="AK282" s="78"/>
      <c r="AL282" s="106" t="s">
        <v>674</v>
      </c>
      <c r="AM282" s="78"/>
      <c r="AN282" s="78"/>
      <c r="AO282" s="78"/>
      <c r="AP282" s="110"/>
      <c r="AQ282" s="78"/>
      <c r="AR282" s="78"/>
      <c r="AS282" s="78"/>
      <c r="AT282" s="78"/>
      <c r="AU282" s="78"/>
      <c r="AV282" s="348" t="str">
        <f t="shared" si="34"/>
        <v/>
      </c>
      <c r="AW282" s="78"/>
      <c r="AX282" s="78"/>
      <c r="AY282" s="78">
        <v>1</v>
      </c>
      <c r="AZ282" s="352">
        <v>1</v>
      </c>
      <c r="BA282" s="78"/>
      <c r="BB282" s="78">
        <v>1</v>
      </c>
      <c r="BC282" s="78"/>
      <c r="BD282" s="78">
        <v>1</v>
      </c>
      <c r="BE282" s="78"/>
      <c r="BF282" s="78"/>
      <c r="BG282" s="78"/>
      <c r="BH282" s="78"/>
      <c r="BI282" s="78">
        <v>1</v>
      </c>
      <c r="BJ282" s="78"/>
      <c r="BK282" s="118">
        <v>1</v>
      </c>
      <c r="BN282" s="119">
        <f t="shared" si="35"/>
        <v>1</v>
      </c>
      <c r="BO282" s="78"/>
      <c r="BP282" s="78">
        <v>1</v>
      </c>
      <c r="BQ282" s="78">
        <v>1</v>
      </c>
      <c r="BR282" s="78"/>
      <c r="BS282" s="78"/>
      <c r="BT282" s="78">
        <v>1</v>
      </c>
      <c r="BU282" s="118">
        <v>1</v>
      </c>
      <c r="BV282" s="229">
        <f>MAX(N282,AG282)</f>
        <v>2050</v>
      </c>
      <c r="BW282">
        <f t="shared" si="36"/>
        <v>1</v>
      </c>
    </row>
    <row r="283" spans="1:75">
      <c r="A283" s="78">
        <v>419</v>
      </c>
      <c r="B283" s="371" t="s">
        <v>491</v>
      </c>
      <c r="C283" s="78" t="s">
        <v>666</v>
      </c>
      <c r="D283" s="78" t="s">
        <v>671</v>
      </c>
      <c r="E283" s="78" t="s">
        <v>640</v>
      </c>
      <c r="F283" s="78" t="s">
        <v>632</v>
      </c>
      <c r="G283" s="78"/>
      <c r="H283" s="78"/>
      <c r="I283" s="78" t="s">
        <v>632</v>
      </c>
      <c r="J283" s="78"/>
      <c r="K283" s="78"/>
      <c r="L283" s="78"/>
      <c r="M283" s="78"/>
      <c r="N283" s="78"/>
      <c r="O283" s="80"/>
      <c r="P283" s="78"/>
      <c r="Q283" s="78" t="s">
        <v>710</v>
      </c>
      <c r="R283" s="78" t="s">
        <v>921</v>
      </c>
      <c r="S283" s="78" t="s">
        <v>637</v>
      </c>
      <c r="T283" s="203" t="s">
        <v>710</v>
      </c>
      <c r="U283" s="78">
        <v>2050</v>
      </c>
      <c r="V283" s="78">
        <v>2022</v>
      </c>
      <c r="W283" s="78"/>
      <c r="X283" s="78"/>
      <c r="Y283" s="78"/>
      <c r="Z283" s="78" t="s">
        <v>674</v>
      </c>
      <c r="AA283" s="78"/>
      <c r="AB283" s="78" t="s">
        <v>631</v>
      </c>
      <c r="AC283" s="78" t="s">
        <v>632</v>
      </c>
      <c r="AD283" s="78"/>
      <c r="AE283" s="78"/>
      <c r="AF283" s="78" t="s">
        <v>632</v>
      </c>
      <c r="AG283" s="78"/>
      <c r="AH283" s="78"/>
      <c r="AI283" s="78"/>
      <c r="AJ283" s="78"/>
      <c r="AK283" s="78"/>
      <c r="AL283" s="106"/>
      <c r="AM283" s="78"/>
      <c r="AN283" s="78"/>
      <c r="AO283" s="78"/>
      <c r="AP283" s="110"/>
      <c r="AQ283" s="78"/>
      <c r="AR283" s="78"/>
      <c r="AS283" s="78">
        <v>1</v>
      </c>
      <c r="AT283" s="78">
        <v>1</v>
      </c>
      <c r="AU283" s="78">
        <v>1</v>
      </c>
      <c r="AV283" s="348">
        <f t="shared" si="34"/>
        <v>1</v>
      </c>
      <c r="AW283" s="78"/>
      <c r="AX283" s="78"/>
      <c r="AY283" s="78"/>
      <c r="AZ283" s="352"/>
      <c r="BA283" s="78"/>
      <c r="BB283" s="78"/>
      <c r="BC283" s="78"/>
      <c r="BD283" s="78"/>
      <c r="BE283" s="78"/>
      <c r="BF283" s="78"/>
      <c r="BG283" s="78"/>
      <c r="BH283" s="78"/>
      <c r="BI283" s="78">
        <v>1</v>
      </c>
      <c r="BJ283" s="78"/>
      <c r="BK283" s="118">
        <v>1</v>
      </c>
      <c r="BN283" s="119">
        <f t="shared" si="35"/>
        <v>1</v>
      </c>
      <c r="BO283" s="78"/>
      <c r="BP283" s="78"/>
      <c r="BQ283" s="78">
        <v>1</v>
      </c>
      <c r="BR283" s="78"/>
      <c r="BS283" s="78"/>
      <c r="BT283" s="78"/>
      <c r="BU283" s="118"/>
      <c r="BW283" t="str">
        <f t="shared" si="36"/>
        <v/>
      </c>
    </row>
    <row r="284" spans="1:75">
      <c r="A284" s="78">
        <v>50</v>
      </c>
      <c r="B284" s="371" t="s">
        <v>108</v>
      </c>
      <c r="C284" s="78" t="s">
        <v>705</v>
      </c>
      <c r="D284" s="78" t="s">
        <v>629</v>
      </c>
      <c r="E284" s="78" t="s">
        <v>630</v>
      </c>
      <c r="F284" s="78" t="s">
        <v>632</v>
      </c>
      <c r="G284" s="78"/>
      <c r="H284" s="78"/>
      <c r="I284" s="78" t="s">
        <v>632</v>
      </c>
      <c r="J284" s="78"/>
      <c r="K284" s="78"/>
      <c r="L284" s="78"/>
      <c r="M284" s="78"/>
      <c r="N284" s="78"/>
      <c r="O284" s="80"/>
      <c r="P284" s="78"/>
      <c r="Q284" s="78" t="s">
        <v>632</v>
      </c>
      <c r="R284" s="78"/>
      <c r="S284" s="78"/>
      <c r="T284" s="78" t="s">
        <v>632</v>
      </c>
      <c r="U284" s="78"/>
      <c r="V284" s="78"/>
      <c r="W284" s="78"/>
      <c r="X284" s="78"/>
      <c r="Y284" s="78"/>
      <c r="Z284" s="78"/>
      <c r="AA284" s="78"/>
      <c r="AB284" s="78"/>
      <c r="AC284" s="78" t="s">
        <v>632</v>
      </c>
      <c r="AD284" s="78"/>
      <c r="AE284" s="78"/>
      <c r="AF284" s="78" t="s">
        <v>632</v>
      </c>
      <c r="AG284" s="78"/>
      <c r="AH284" s="78"/>
      <c r="AI284" s="78"/>
      <c r="AJ284" s="78"/>
      <c r="AK284" s="78"/>
      <c r="AL284" s="106"/>
      <c r="AM284" s="78"/>
      <c r="AN284" s="78"/>
      <c r="AO284" s="78" t="s">
        <v>631</v>
      </c>
      <c r="AP284" s="110"/>
      <c r="AQ284" s="78"/>
      <c r="AR284" s="78"/>
      <c r="AS284" s="78"/>
      <c r="AT284" s="78"/>
      <c r="AU284" s="78"/>
      <c r="AV284" s="348" t="str">
        <f t="shared" si="34"/>
        <v/>
      </c>
      <c r="AW284" s="78"/>
      <c r="AX284" s="78"/>
      <c r="AY284" s="78"/>
      <c r="AZ284" s="352"/>
      <c r="BA284" s="78"/>
      <c r="BB284" s="78"/>
      <c r="BC284" s="78"/>
      <c r="BD284" s="78"/>
      <c r="BE284" s="78"/>
      <c r="BF284" s="78"/>
      <c r="BG284" s="78"/>
      <c r="BH284" s="78"/>
      <c r="BI284" s="78"/>
      <c r="BJ284" s="78"/>
      <c r="BK284" s="118"/>
      <c r="BN284" s="119">
        <f t="shared" si="35"/>
        <v>0</v>
      </c>
      <c r="BO284" s="78"/>
      <c r="BP284" s="78"/>
      <c r="BQ284" s="78"/>
      <c r="BR284" s="78"/>
      <c r="BS284" s="78"/>
      <c r="BT284" s="78"/>
      <c r="BU284" s="118"/>
      <c r="BW284" t="str">
        <f t="shared" si="36"/>
        <v/>
      </c>
    </row>
    <row r="285" spans="1:75">
      <c r="A285" s="78">
        <v>298</v>
      </c>
      <c r="B285" s="371" t="s">
        <v>342</v>
      </c>
      <c r="C285" s="78" t="s">
        <v>666</v>
      </c>
      <c r="D285" s="78" t="s">
        <v>676</v>
      </c>
      <c r="E285" s="78" t="s">
        <v>677</v>
      </c>
      <c r="F285" s="78" t="s">
        <v>632</v>
      </c>
      <c r="G285" s="78"/>
      <c r="H285" s="78"/>
      <c r="I285" s="78" t="s">
        <v>632</v>
      </c>
      <c r="J285" s="78"/>
      <c r="K285" s="78"/>
      <c r="L285" s="78"/>
      <c r="M285" s="78"/>
      <c r="N285" s="78"/>
      <c r="O285" s="80"/>
      <c r="P285" s="78"/>
      <c r="Q285" s="78" t="s">
        <v>632</v>
      </c>
      <c r="R285" s="78"/>
      <c r="S285" s="78"/>
      <c r="T285" s="78" t="s">
        <v>632</v>
      </c>
      <c r="U285" s="78"/>
      <c r="V285" s="78"/>
      <c r="W285" s="78"/>
      <c r="X285" s="78"/>
      <c r="Y285" s="78"/>
      <c r="Z285" s="78"/>
      <c r="AA285" s="78"/>
      <c r="AB285" s="78"/>
      <c r="AC285" s="78" t="s">
        <v>645</v>
      </c>
      <c r="AD285" s="78" t="s">
        <v>922</v>
      </c>
      <c r="AE285" s="78" t="s">
        <v>901</v>
      </c>
      <c r="AF285" s="78" t="s">
        <v>645</v>
      </c>
      <c r="AG285" s="78">
        <v>2050</v>
      </c>
      <c r="AH285" s="78">
        <v>2021</v>
      </c>
      <c r="AI285" s="78"/>
      <c r="AJ285" s="78"/>
      <c r="AK285" s="78"/>
      <c r="AL285" s="106" t="s">
        <v>631</v>
      </c>
      <c r="AM285" s="78">
        <v>2024</v>
      </c>
      <c r="AN285" s="78" t="s">
        <v>631</v>
      </c>
      <c r="AO285" s="78"/>
      <c r="AP285" s="110"/>
      <c r="AQ285" s="78"/>
      <c r="AR285" s="78"/>
      <c r="AS285" s="78"/>
      <c r="AT285" s="78"/>
      <c r="AU285" s="78"/>
      <c r="AV285" s="348" t="str">
        <f t="shared" si="34"/>
        <v/>
      </c>
      <c r="AW285" s="78"/>
      <c r="AX285" s="78"/>
      <c r="AY285" s="78">
        <v>1</v>
      </c>
      <c r="AZ285" s="352">
        <v>1</v>
      </c>
      <c r="BA285" s="78"/>
      <c r="BB285" s="78"/>
      <c r="BC285" s="78"/>
      <c r="BD285" s="78"/>
      <c r="BE285" s="78"/>
      <c r="BF285" s="78"/>
      <c r="BG285" s="78"/>
      <c r="BH285" s="78"/>
      <c r="BI285" s="78">
        <v>1</v>
      </c>
      <c r="BJ285" s="78"/>
      <c r="BK285" s="118">
        <v>1</v>
      </c>
      <c r="BL285" s="188">
        <v>1</v>
      </c>
      <c r="BN285" s="119">
        <f t="shared" si="35"/>
        <v>1</v>
      </c>
      <c r="BO285" s="78"/>
      <c r="BP285" s="78"/>
      <c r="BQ285" s="78">
        <v>1</v>
      </c>
      <c r="BR285" s="78"/>
      <c r="BS285" s="78"/>
      <c r="BT285" s="78">
        <v>1</v>
      </c>
      <c r="BU285" s="118">
        <v>1</v>
      </c>
      <c r="BV285" s="229">
        <f>MAX(N285,AG285)</f>
        <v>2050</v>
      </c>
      <c r="BW285" t="str">
        <f t="shared" si="36"/>
        <v/>
      </c>
    </row>
    <row r="286" spans="1:75">
      <c r="A286" s="78">
        <v>359</v>
      </c>
      <c r="B286" s="371" t="s">
        <v>402</v>
      </c>
      <c r="C286" s="78" t="s">
        <v>666</v>
      </c>
      <c r="D286" s="78" t="s">
        <v>629</v>
      </c>
      <c r="E286" s="78" t="s">
        <v>630</v>
      </c>
      <c r="F286" s="78" t="s">
        <v>632</v>
      </c>
      <c r="G286" s="78"/>
      <c r="H286" s="78"/>
      <c r="I286" s="78" t="s">
        <v>632</v>
      </c>
      <c r="J286" s="78"/>
      <c r="K286" s="78"/>
      <c r="L286" s="78"/>
      <c r="M286" s="78"/>
      <c r="N286" s="78"/>
      <c r="O286" s="80"/>
      <c r="P286" s="78"/>
      <c r="Q286" s="78" t="s">
        <v>632</v>
      </c>
      <c r="R286" s="78"/>
      <c r="S286" s="78"/>
      <c r="T286" s="78" t="s">
        <v>632</v>
      </c>
      <c r="U286" s="78"/>
      <c r="V286" s="78"/>
      <c r="W286" s="78"/>
      <c r="X286" s="78"/>
      <c r="Y286" s="78"/>
      <c r="Z286" s="78"/>
      <c r="AA286" s="78"/>
      <c r="AB286" s="78"/>
      <c r="AC286" s="78" t="s">
        <v>736</v>
      </c>
      <c r="AD286" s="78" t="s">
        <v>923</v>
      </c>
      <c r="AE286" s="78" t="s">
        <v>647</v>
      </c>
      <c r="AF286" s="78" t="s">
        <v>635</v>
      </c>
      <c r="AG286" s="78">
        <v>2030</v>
      </c>
      <c r="AH286" s="78">
        <v>2021</v>
      </c>
      <c r="AI286" s="78" t="s">
        <v>710</v>
      </c>
      <c r="AJ286" s="78">
        <v>2050</v>
      </c>
      <c r="AK286" s="78">
        <v>2021</v>
      </c>
      <c r="AL286" s="106" t="s">
        <v>674</v>
      </c>
      <c r="AM286" s="78"/>
      <c r="AN286" s="78"/>
      <c r="AO286" s="78"/>
      <c r="AP286" s="110"/>
      <c r="AQ286" s="78"/>
      <c r="AR286" s="78"/>
      <c r="AS286" s="78"/>
      <c r="AT286" s="78"/>
      <c r="AU286" s="78"/>
      <c r="AV286" s="348" t="str">
        <f t="shared" si="34"/>
        <v/>
      </c>
      <c r="AW286" s="78"/>
      <c r="AX286" s="78">
        <v>1</v>
      </c>
      <c r="AY286" s="78"/>
      <c r="AZ286" s="352">
        <v>1</v>
      </c>
      <c r="BA286" s="78"/>
      <c r="BB286" s="78"/>
      <c r="BC286" s="78"/>
      <c r="BD286" s="78"/>
      <c r="BE286" s="78"/>
      <c r="BF286" s="78"/>
      <c r="BG286" s="78"/>
      <c r="BH286" s="78"/>
      <c r="BI286" s="78">
        <v>1</v>
      </c>
      <c r="BJ286" s="78">
        <v>1</v>
      </c>
      <c r="BK286" s="118">
        <v>1</v>
      </c>
      <c r="BN286" s="119">
        <f t="shared" si="35"/>
        <v>1</v>
      </c>
      <c r="BO286" s="78"/>
      <c r="BP286" s="78">
        <v>1</v>
      </c>
      <c r="BQ286" s="78">
        <v>1</v>
      </c>
      <c r="BR286" s="78"/>
      <c r="BS286" s="78"/>
      <c r="BT286" s="78">
        <v>1</v>
      </c>
      <c r="BU286" s="118">
        <v>1</v>
      </c>
      <c r="BV286" s="229">
        <f>MAX(N286,AG286)</f>
        <v>2030</v>
      </c>
      <c r="BW286" t="str">
        <f t="shared" si="36"/>
        <v/>
      </c>
    </row>
    <row r="287" spans="1:75">
      <c r="A287" s="78">
        <v>474</v>
      </c>
      <c r="B287" s="371" t="s">
        <v>539</v>
      </c>
      <c r="C287" s="78" t="s">
        <v>669</v>
      </c>
      <c r="D287" s="78" t="s">
        <v>676</v>
      </c>
      <c r="E287" s="78" t="s">
        <v>677</v>
      </c>
      <c r="F287" s="78" t="s">
        <v>632</v>
      </c>
      <c r="G287" s="78"/>
      <c r="H287" s="78"/>
      <c r="I287" s="78" t="s">
        <v>632</v>
      </c>
      <c r="J287" s="78"/>
      <c r="K287" s="78"/>
      <c r="L287" s="78"/>
      <c r="M287" s="78"/>
      <c r="N287" s="78"/>
      <c r="O287" s="80"/>
      <c r="P287" s="78"/>
      <c r="Q287" s="78" t="s">
        <v>635</v>
      </c>
      <c r="R287" s="78" t="s">
        <v>924</v>
      </c>
      <c r="S287" s="78" t="s">
        <v>637</v>
      </c>
      <c r="T287" s="203" t="s">
        <v>635</v>
      </c>
      <c r="U287" s="78">
        <v>2050</v>
      </c>
      <c r="V287" s="78">
        <v>2022</v>
      </c>
      <c r="W287" s="78"/>
      <c r="X287" s="78"/>
      <c r="Y287" s="78"/>
      <c r="Z287" s="78" t="s">
        <v>674</v>
      </c>
      <c r="AA287" s="78">
        <v>2023</v>
      </c>
      <c r="AB287" s="78" t="s">
        <v>631</v>
      </c>
      <c r="AC287" s="78" t="s">
        <v>632</v>
      </c>
      <c r="AD287" s="78"/>
      <c r="AE287" s="78"/>
      <c r="AF287" s="78" t="s">
        <v>632</v>
      </c>
      <c r="AG287" s="78"/>
      <c r="AH287" s="78"/>
      <c r="AI287" s="78"/>
      <c r="AJ287" s="78"/>
      <c r="AK287" s="78"/>
      <c r="AL287" s="106"/>
      <c r="AM287" s="78"/>
      <c r="AN287" s="78"/>
      <c r="AO287" s="78"/>
      <c r="AP287" s="110"/>
      <c r="AQ287" s="78"/>
      <c r="AR287" s="78"/>
      <c r="AS287" s="78">
        <v>1</v>
      </c>
      <c r="AT287" s="78">
        <v>1</v>
      </c>
      <c r="AU287" s="78">
        <v>1</v>
      </c>
      <c r="AV287" s="348">
        <f t="shared" si="34"/>
        <v>1</v>
      </c>
      <c r="AW287" s="78"/>
      <c r="AX287" s="78"/>
      <c r="AY287" s="78"/>
      <c r="AZ287" s="352"/>
      <c r="BA287" s="78"/>
      <c r="BB287" s="78"/>
      <c r="BC287" s="78"/>
      <c r="BD287" s="78"/>
      <c r="BE287" s="78"/>
      <c r="BF287" s="78"/>
      <c r="BG287" s="78"/>
      <c r="BH287" s="78"/>
      <c r="BI287" s="78">
        <v>1</v>
      </c>
      <c r="BJ287" s="78"/>
      <c r="BK287" s="118">
        <v>1</v>
      </c>
      <c r="BN287" s="119">
        <f t="shared" si="35"/>
        <v>1</v>
      </c>
      <c r="BO287" s="78"/>
      <c r="BP287" s="78"/>
      <c r="BQ287" s="78">
        <v>1</v>
      </c>
      <c r="BR287" s="78"/>
      <c r="BS287" s="78"/>
      <c r="BT287" s="78"/>
      <c r="BU287" s="118"/>
      <c r="BW287" t="str">
        <f t="shared" si="36"/>
        <v/>
      </c>
    </row>
    <row r="288" spans="1:75">
      <c r="A288" s="78">
        <v>16</v>
      </c>
      <c r="B288" s="371" t="s">
        <v>59</v>
      </c>
      <c r="C288" s="78" t="s">
        <v>675</v>
      </c>
      <c r="D288" s="78" t="s">
        <v>629</v>
      </c>
      <c r="E288" s="78" t="s">
        <v>630</v>
      </c>
      <c r="F288" s="78" t="s">
        <v>632</v>
      </c>
      <c r="G288" s="78"/>
      <c r="H288" s="78"/>
      <c r="I288" s="78" t="s">
        <v>631</v>
      </c>
      <c r="J288" s="78" t="s">
        <v>641</v>
      </c>
      <c r="K288" s="78" t="s">
        <v>662</v>
      </c>
      <c r="L288" s="78">
        <v>2032</v>
      </c>
      <c r="M288" s="78" t="s">
        <v>634</v>
      </c>
      <c r="N288" s="78"/>
      <c r="O288" s="79">
        <v>44927</v>
      </c>
      <c r="P288" s="78">
        <v>2023</v>
      </c>
      <c r="Q288" s="78" t="s">
        <v>632</v>
      </c>
      <c r="R288" s="78"/>
      <c r="S288" s="78"/>
      <c r="T288" s="78" t="s">
        <v>632</v>
      </c>
      <c r="U288" s="78"/>
      <c r="V288" s="78"/>
      <c r="W288" s="78"/>
      <c r="X288" s="78"/>
      <c r="Y288" s="78"/>
      <c r="Z288" s="78"/>
      <c r="AA288" s="78"/>
      <c r="AB288" s="78"/>
      <c r="AC288" s="78" t="s">
        <v>632</v>
      </c>
      <c r="AD288" s="78"/>
      <c r="AE288" s="78"/>
      <c r="AF288" s="78" t="s">
        <v>632</v>
      </c>
      <c r="AG288" s="78"/>
      <c r="AH288" s="78"/>
      <c r="AI288" s="78"/>
      <c r="AJ288" s="78"/>
      <c r="AK288" s="78"/>
      <c r="AL288" s="106"/>
      <c r="AM288" s="78"/>
      <c r="AN288" s="78"/>
      <c r="AO288" s="78"/>
      <c r="AP288" s="110"/>
      <c r="AQ288" s="78"/>
      <c r="AR288" s="78"/>
      <c r="AS288" s="78"/>
      <c r="AT288" s="78"/>
      <c r="AU288" s="78"/>
      <c r="AV288" s="348" t="str">
        <f t="shared" si="34"/>
        <v/>
      </c>
      <c r="AW288" s="78"/>
      <c r="AX288" s="78"/>
      <c r="AY288" s="78"/>
      <c r="AZ288" s="352"/>
      <c r="BA288" s="78"/>
      <c r="BB288" s="78"/>
      <c r="BC288" s="78">
        <v>1</v>
      </c>
      <c r="BD288" s="78">
        <v>1</v>
      </c>
      <c r="BE288" s="78"/>
      <c r="BF288" s="78"/>
      <c r="BG288" s="78"/>
      <c r="BH288" s="78"/>
      <c r="BI288" s="78"/>
      <c r="BJ288" s="78"/>
      <c r="BK288" s="118"/>
      <c r="BN288" s="119">
        <f t="shared" si="35"/>
        <v>1</v>
      </c>
      <c r="BO288" s="78"/>
      <c r="BP288" s="78"/>
      <c r="BQ288" s="78">
        <v>1</v>
      </c>
      <c r="BR288" s="78"/>
      <c r="BS288" s="78"/>
      <c r="BT288" s="78"/>
      <c r="BU288" s="118"/>
      <c r="BW288">
        <f t="shared" si="36"/>
        <v>1</v>
      </c>
    </row>
    <row r="289" spans="1:75">
      <c r="A289" s="78">
        <v>399</v>
      </c>
      <c r="B289" s="371" t="s">
        <v>479</v>
      </c>
      <c r="C289" s="78" t="s">
        <v>666</v>
      </c>
      <c r="D289" s="78" t="s">
        <v>676</v>
      </c>
      <c r="E289" s="78" t="s">
        <v>677</v>
      </c>
      <c r="F289" s="78" t="s">
        <v>632</v>
      </c>
      <c r="G289" s="78"/>
      <c r="H289" s="78"/>
      <c r="I289" s="78" t="s">
        <v>632</v>
      </c>
      <c r="J289" s="78"/>
      <c r="K289" s="78"/>
      <c r="L289" s="78"/>
      <c r="M289" s="78"/>
      <c r="N289" s="78"/>
      <c r="O289" s="80"/>
      <c r="P289" s="78"/>
      <c r="Q289" s="78" t="s">
        <v>632</v>
      </c>
      <c r="R289" s="78"/>
      <c r="S289" s="78"/>
      <c r="T289" s="78" t="s">
        <v>632</v>
      </c>
      <c r="U289" s="78"/>
      <c r="V289" s="78"/>
      <c r="W289" s="78"/>
      <c r="X289" s="78"/>
      <c r="Y289" s="78"/>
      <c r="Z289" s="78"/>
      <c r="AA289" s="78"/>
      <c r="AB289" s="78"/>
      <c r="AC289" s="78" t="s">
        <v>645</v>
      </c>
      <c r="AD289" s="78" t="s">
        <v>668</v>
      </c>
      <c r="AE289" s="78" t="s">
        <v>647</v>
      </c>
      <c r="AF289" s="78" t="s">
        <v>645</v>
      </c>
      <c r="AG289" s="78">
        <v>2050</v>
      </c>
      <c r="AH289" s="78">
        <v>2022</v>
      </c>
      <c r="AI289" s="78"/>
      <c r="AJ289" s="78"/>
      <c r="AK289" s="78"/>
      <c r="AL289" s="106" t="s">
        <v>631</v>
      </c>
      <c r="AM289" s="78"/>
      <c r="AN289" s="78"/>
      <c r="AO289" s="78"/>
      <c r="AP289" s="110"/>
      <c r="AQ289" s="78"/>
      <c r="AR289" s="78"/>
      <c r="AS289" s="78"/>
      <c r="AT289" s="78"/>
      <c r="AU289" s="78"/>
      <c r="AV289" s="348" t="str">
        <f t="shared" si="34"/>
        <v/>
      </c>
      <c r="AW289" s="78"/>
      <c r="AX289" s="78"/>
      <c r="AY289" s="78">
        <v>1</v>
      </c>
      <c r="AZ289" s="352">
        <v>1</v>
      </c>
      <c r="BA289" s="78"/>
      <c r="BB289" s="78"/>
      <c r="BC289" s="78"/>
      <c r="BD289" s="78"/>
      <c r="BE289" s="78"/>
      <c r="BF289" s="78"/>
      <c r="BG289" s="78"/>
      <c r="BH289" s="78"/>
      <c r="BI289" s="78">
        <v>1</v>
      </c>
      <c r="BJ289" s="78"/>
      <c r="BK289" s="118">
        <v>1</v>
      </c>
      <c r="BL289" s="188">
        <v>1</v>
      </c>
      <c r="BN289" s="119">
        <f t="shared" si="35"/>
        <v>1</v>
      </c>
      <c r="BO289" s="78"/>
      <c r="BP289" s="78"/>
      <c r="BQ289" s="78">
        <v>1</v>
      </c>
      <c r="BR289" s="78"/>
      <c r="BS289" s="78"/>
      <c r="BT289" s="78">
        <v>1</v>
      </c>
      <c r="BU289" s="118">
        <v>1</v>
      </c>
      <c r="BV289" s="229">
        <f>MAX(N289,AG289)</f>
        <v>2050</v>
      </c>
      <c r="BW289" t="str">
        <f t="shared" si="36"/>
        <v/>
      </c>
    </row>
    <row r="290" spans="1:75">
      <c r="A290" s="78">
        <v>384</v>
      </c>
      <c r="B290" s="371" t="s">
        <v>375</v>
      </c>
      <c r="C290" s="78" t="s">
        <v>675</v>
      </c>
      <c r="D290" s="78" t="s">
        <v>680</v>
      </c>
      <c r="E290" s="78" t="s">
        <v>677</v>
      </c>
      <c r="F290" s="78" t="s">
        <v>632</v>
      </c>
      <c r="G290" s="78"/>
      <c r="H290" s="78"/>
      <c r="I290" s="78" t="s">
        <v>632</v>
      </c>
      <c r="J290" s="78"/>
      <c r="K290" s="78"/>
      <c r="L290" s="78"/>
      <c r="M290" s="78"/>
      <c r="N290" s="78"/>
      <c r="O290" s="80"/>
      <c r="P290" s="78"/>
      <c r="Q290" s="78" t="s">
        <v>681</v>
      </c>
      <c r="R290" s="78" t="s">
        <v>698</v>
      </c>
      <c r="S290" s="78" t="s">
        <v>637</v>
      </c>
      <c r="T290" s="78" t="s">
        <v>681</v>
      </c>
      <c r="U290" s="78">
        <v>2060</v>
      </c>
      <c r="V290" s="78">
        <v>2021</v>
      </c>
      <c r="W290" s="78"/>
      <c r="X290" s="78"/>
      <c r="Y290" s="78"/>
      <c r="Z290" s="78"/>
      <c r="AA290" s="78"/>
      <c r="AB290" s="78"/>
      <c r="AC290" s="78" t="s">
        <v>632</v>
      </c>
      <c r="AD290" s="78"/>
      <c r="AE290" s="78"/>
      <c r="AF290" s="78" t="s">
        <v>632</v>
      </c>
      <c r="AG290" s="78"/>
      <c r="AH290" s="78"/>
      <c r="AI290" s="78"/>
      <c r="AJ290" s="78"/>
      <c r="AK290" s="78"/>
      <c r="AL290" s="106"/>
      <c r="AM290" s="78"/>
      <c r="AN290" s="78"/>
      <c r="AO290" s="78"/>
      <c r="AP290" s="110"/>
      <c r="AQ290" s="78"/>
      <c r="AR290" s="78"/>
      <c r="AS290" s="78"/>
      <c r="AT290" s="78"/>
      <c r="AU290" s="78"/>
      <c r="AV290" s="348" t="str">
        <f t="shared" si="34"/>
        <v/>
      </c>
      <c r="AW290" s="78"/>
      <c r="AX290" s="78"/>
      <c r="AY290" s="78"/>
      <c r="AZ290" s="352"/>
      <c r="BA290" s="78"/>
      <c r="BB290" s="78"/>
      <c r="BC290" s="78"/>
      <c r="BD290" s="78"/>
      <c r="BE290" s="78"/>
      <c r="BF290" s="78"/>
      <c r="BG290" s="78"/>
      <c r="BH290" s="78"/>
      <c r="BI290" s="78"/>
      <c r="BJ290" s="78"/>
      <c r="BK290" s="118"/>
      <c r="BN290" s="119">
        <f t="shared" si="35"/>
        <v>0</v>
      </c>
      <c r="BO290" s="78"/>
      <c r="BP290" s="78"/>
      <c r="BQ290" s="78"/>
      <c r="BR290" s="78"/>
      <c r="BS290" s="78"/>
      <c r="BT290" s="78"/>
      <c r="BU290" s="118"/>
      <c r="BW290" t="str">
        <f t="shared" si="36"/>
        <v/>
      </c>
    </row>
    <row r="291" spans="1:75">
      <c r="A291" s="78">
        <v>433</v>
      </c>
      <c r="B291" s="371" t="s">
        <v>451</v>
      </c>
      <c r="C291" s="78" t="s">
        <v>690</v>
      </c>
      <c r="D291" s="78" t="s">
        <v>671</v>
      </c>
      <c r="E291" s="78" t="s">
        <v>640</v>
      </c>
      <c r="F291" s="78" t="s">
        <v>632</v>
      </c>
      <c r="G291" s="78"/>
      <c r="H291" s="78"/>
      <c r="I291" s="78" t="s">
        <v>632</v>
      </c>
      <c r="J291" s="78" t="s">
        <v>633</v>
      </c>
      <c r="K291" s="78"/>
      <c r="L291" s="78">
        <v>2030</v>
      </c>
      <c r="M291" s="78" t="s">
        <v>643</v>
      </c>
      <c r="N291" s="78"/>
      <c r="O291" s="80" t="s">
        <v>694</v>
      </c>
      <c r="P291" s="78">
        <v>2023</v>
      </c>
      <c r="Q291" s="78" t="s">
        <v>632</v>
      </c>
      <c r="R291" s="78"/>
      <c r="S291" s="78"/>
      <c r="T291" s="78" t="s">
        <v>632</v>
      </c>
      <c r="U291" s="78"/>
      <c r="V291" s="78"/>
      <c r="W291" s="78"/>
      <c r="X291" s="78"/>
      <c r="Y291" s="78"/>
      <c r="Z291" s="78"/>
      <c r="AA291" s="78"/>
      <c r="AB291" s="78"/>
      <c r="AC291" s="78" t="s">
        <v>632</v>
      </c>
      <c r="AD291" s="78"/>
      <c r="AE291" s="78"/>
      <c r="AF291" s="78" t="s">
        <v>632</v>
      </c>
      <c r="AG291" s="78"/>
      <c r="AH291" s="78"/>
      <c r="AI291" s="78"/>
      <c r="AJ291" s="78"/>
      <c r="AK291" s="78"/>
      <c r="AL291" s="106"/>
      <c r="AM291" s="78"/>
      <c r="AN291" s="78"/>
      <c r="AO291" s="78"/>
      <c r="AP291" s="110"/>
      <c r="AQ291" s="78"/>
      <c r="AR291" s="78"/>
      <c r="AS291" s="78"/>
      <c r="AT291" s="78"/>
      <c r="AU291" s="78"/>
      <c r="AV291" s="348" t="str">
        <f t="shared" si="34"/>
        <v/>
      </c>
      <c r="AW291" s="78"/>
      <c r="AX291" s="78"/>
      <c r="AY291" s="78"/>
      <c r="AZ291" s="352"/>
      <c r="BA291" s="78"/>
      <c r="BB291" s="78">
        <v>1</v>
      </c>
      <c r="BC291" s="78"/>
      <c r="BD291" s="78">
        <v>1</v>
      </c>
      <c r="BE291" s="78"/>
      <c r="BF291" s="78"/>
      <c r="BG291" s="78"/>
      <c r="BH291" s="78"/>
      <c r="BI291" s="78"/>
      <c r="BJ291" s="78"/>
      <c r="BK291" s="118"/>
      <c r="BN291" s="119">
        <f t="shared" si="35"/>
        <v>1</v>
      </c>
      <c r="BO291" s="78"/>
      <c r="BP291" s="78">
        <v>1</v>
      </c>
      <c r="BQ291" s="78">
        <v>1</v>
      </c>
      <c r="BR291" s="78"/>
      <c r="BS291" s="78"/>
      <c r="BT291" s="78"/>
      <c r="BU291" s="118"/>
      <c r="BW291" t="str">
        <f t="shared" si="36"/>
        <v/>
      </c>
    </row>
    <row r="292" spans="1:75">
      <c r="A292" s="78">
        <v>42</v>
      </c>
      <c r="B292" s="371" t="s">
        <v>96</v>
      </c>
      <c r="C292" s="78" t="s">
        <v>669</v>
      </c>
      <c r="D292" s="78" t="s">
        <v>709</v>
      </c>
      <c r="E292" s="78" t="s">
        <v>640</v>
      </c>
      <c r="F292" s="78" t="s">
        <v>632</v>
      </c>
      <c r="G292" s="78"/>
      <c r="H292" s="78"/>
      <c r="I292" s="78" t="s">
        <v>631</v>
      </c>
      <c r="J292" s="78" t="s">
        <v>641</v>
      </c>
      <c r="K292" s="78" t="s">
        <v>776</v>
      </c>
      <c r="L292" s="78">
        <v>2030</v>
      </c>
      <c r="M292" s="78" t="s">
        <v>643</v>
      </c>
      <c r="N292" s="78"/>
      <c r="O292" s="79">
        <v>43770</v>
      </c>
      <c r="P292" s="78">
        <v>2019</v>
      </c>
      <c r="Q292" s="78" t="s">
        <v>730</v>
      </c>
      <c r="R292" s="78" t="s">
        <v>925</v>
      </c>
      <c r="S292" s="78" t="s">
        <v>926</v>
      </c>
      <c r="T292" s="203" t="s">
        <v>635</v>
      </c>
      <c r="U292" s="78">
        <v>2022</v>
      </c>
      <c r="V292" s="78">
        <v>2019</v>
      </c>
      <c r="W292" s="78" t="s">
        <v>645</v>
      </c>
      <c r="X292" s="78">
        <v>2039</v>
      </c>
      <c r="Y292" s="78">
        <v>2019</v>
      </c>
      <c r="Z292" s="78" t="s">
        <v>631</v>
      </c>
      <c r="AA292" s="78">
        <v>2023</v>
      </c>
      <c r="AB292" s="78" t="s">
        <v>631</v>
      </c>
      <c r="AC292" s="78" t="s">
        <v>632</v>
      </c>
      <c r="AD292" s="78"/>
      <c r="AE292" s="78"/>
      <c r="AF292" s="78" t="s">
        <v>632</v>
      </c>
      <c r="AG292" s="78"/>
      <c r="AH292" s="78"/>
      <c r="AI292" s="78"/>
      <c r="AJ292" s="78"/>
      <c r="AK292" s="78"/>
      <c r="AL292" s="106"/>
      <c r="AM292" s="78"/>
      <c r="AN292" s="78"/>
      <c r="AO292" s="78" t="s">
        <v>645</v>
      </c>
      <c r="AP292" s="110" t="s">
        <v>632</v>
      </c>
      <c r="AQ292" s="78">
        <v>1</v>
      </c>
      <c r="AR292" s="78"/>
      <c r="AS292" s="78"/>
      <c r="AT292" s="78">
        <v>1</v>
      </c>
      <c r="AU292" s="78">
        <v>1</v>
      </c>
      <c r="AV292" s="348">
        <f t="shared" si="34"/>
        <v>1</v>
      </c>
      <c r="AW292" s="78"/>
      <c r="AX292" s="78"/>
      <c r="AY292" s="78"/>
      <c r="AZ292" s="352"/>
      <c r="BA292" s="78"/>
      <c r="BB292" s="78">
        <v>1</v>
      </c>
      <c r="BC292" s="78"/>
      <c r="BD292" s="78">
        <v>1</v>
      </c>
      <c r="BE292" s="78"/>
      <c r="BF292" s="78"/>
      <c r="BG292" s="78"/>
      <c r="BH292" s="78"/>
      <c r="BI292" s="78">
        <v>1</v>
      </c>
      <c r="BJ292" s="78">
        <v>1</v>
      </c>
      <c r="BK292" s="118">
        <v>1</v>
      </c>
      <c r="BL292" s="188">
        <v>1</v>
      </c>
      <c r="BN292" s="119">
        <f t="shared" si="35"/>
        <v>1</v>
      </c>
      <c r="BO292" s="78">
        <v>1</v>
      </c>
      <c r="BP292" s="78">
        <v>1</v>
      </c>
      <c r="BQ292" s="78">
        <v>1</v>
      </c>
      <c r="BR292" s="78"/>
      <c r="BS292" s="78"/>
      <c r="BT292" s="78"/>
      <c r="BU292" s="118"/>
      <c r="BW292">
        <f t="shared" si="36"/>
        <v>1</v>
      </c>
    </row>
    <row r="293" spans="1:75">
      <c r="A293" s="78">
        <v>229</v>
      </c>
      <c r="B293" s="371" t="s">
        <v>265</v>
      </c>
      <c r="C293" s="78" t="s">
        <v>654</v>
      </c>
      <c r="D293" s="78" t="s">
        <v>629</v>
      </c>
      <c r="E293" s="78" t="s">
        <v>630</v>
      </c>
      <c r="F293" s="78" t="s">
        <v>632</v>
      </c>
      <c r="G293" s="78"/>
      <c r="H293" s="78"/>
      <c r="I293" s="78" t="s">
        <v>631</v>
      </c>
      <c r="J293" s="78" t="s">
        <v>641</v>
      </c>
      <c r="K293" s="78" t="s">
        <v>662</v>
      </c>
      <c r="L293" s="78">
        <v>2030</v>
      </c>
      <c r="M293" s="78" t="s">
        <v>643</v>
      </c>
      <c r="N293" s="78"/>
      <c r="O293" s="79">
        <v>44440</v>
      </c>
      <c r="P293" s="78">
        <v>2021</v>
      </c>
      <c r="Q293" s="78" t="s">
        <v>730</v>
      </c>
      <c r="R293" s="78" t="s">
        <v>814</v>
      </c>
      <c r="S293" s="78" t="s">
        <v>927</v>
      </c>
      <c r="T293" s="203" t="s">
        <v>635</v>
      </c>
      <c r="U293" s="78">
        <v>2025</v>
      </c>
      <c r="V293" s="78">
        <v>2021</v>
      </c>
      <c r="W293" s="78" t="s">
        <v>645</v>
      </c>
      <c r="X293" s="78">
        <v>2040</v>
      </c>
      <c r="Y293" s="78">
        <v>2021</v>
      </c>
      <c r="Z293" s="78" t="s">
        <v>631</v>
      </c>
      <c r="AA293" s="78">
        <v>2023</v>
      </c>
      <c r="AB293" s="78" t="s">
        <v>631</v>
      </c>
      <c r="AC293" s="78" t="s">
        <v>632</v>
      </c>
      <c r="AD293" s="78"/>
      <c r="AE293" s="78"/>
      <c r="AF293" s="78" t="s">
        <v>632</v>
      </c>
      <c r="AG293" s="78"/>
      <c r="AH293" s="78"/>
      <c r="AI293" s="78"/>
      <c r="AJ293" s="78"/>
      <c r="AK293" s="78"/>
      <c r="AL293" s="106"/>
      <c r="AM293" s="78"/>
      <c r="AN293" s="78"/>
      <c r="AO293" s="78"/>
      <c r="AP293" s="110"/>
      <c r="AQ293" s="78"/>
      <c r="AR293" s="78">
        <v>1</v>
      </c>
      <c r="AS293" s="78"/>
      <c r="AT293" s="78">
        <v>1</v>
      </c>
      <c r="AU293" s="78">
        <v>1</v>
      </c>
      <c r="AV293" s="348">
        <f t="shared" si="34"/>
        <v>1</v>
      </c>
      <c r="AW293" s="78"/>
      <c r="AX293" s="78"/>
      <c r="AY293" s="78"/>
      <c r="AZ293" s="352"/>
      <c r="BA293" s="78"/>
      <c r="BB293" s="78">
        <v>1</v>
      </c>
      <c r="BC293" s="78"/>
      <c r="BD293" s="78">
        <v>1</v>
      </c>
      <c r="BE293" s="78"/>
      <c r="BF293" s="78"/>
      <c r="BG293" s="78"/>
      <c r="BH293" s="78"/>
      <c r="BI293" s="78">
        <v>1</v>
      </c>
      <c r="BJ293" s="78">
        <v>1</v>
      </c>
      <c r="BK293" s="118">
        <v>1</v>
      </c>
      <c r="BL293" s="188">
        <v>1</v>
      </c>
      <c r="BN293" s="119">
        <f t="shared" si="35"/>
        <v>1</v>
      </c>
      <c r="BO293" s="78"/>
      <c r="BP293" s="78">
        <v>1</v>
      </c>
      <c r="BQ293" s="78">
        <v>1</v>
      </c>
      <c r="BR293" s="78"/>
      <c r="BS293" s="78"/>
      <c r="BT293" s="78"/>
      <c r="BU293" s="118"/>
      <c r="BW293">
        <f t="shared" si="36"/>
        <v>1</v>
      </c>
    </row>
    <row r="294" spans="1:75">
      <c r="A294" s="78">
        <v>66</v>
      </c>
      <c r="B294" s="371" t="s">
        <v>89</v>
      </c>
      <c r="C294" s="78" t="s">
        <v>713</v>
      </c>
      <c r="D294" s="78" t="s">
        <v>629</v>
      </c>
      <c r="E294" s="78" t="s">
        <v>630</v>
      </c>
      <c r="F294" s="78" t="s">
        <v>631</v>
      </c>
      <c r="G294" s="78">
        <v>2016</v>
      </c>
      <c r="H294" s="78">
        <v>2020</v>
      </c>
      <c r="I294" s="78" t="s">
        <v>631</v>
      </c>
      <c r="J294" s="78" t="s">
        <v>641</v>
      </c>
      <c r="K294" s="78" t="s">
        <v>662</v>
      </c>
      <c r="L294" s="78">
        <v>2031</v>
      </c>
      <c r="M294" s="78" t="s">
        <v>643</v>
      </c>
      <c r="N294" s="78"/>
      <c r="O294" s="79">
        <v>45323</v>
      </c>
      <c r="P294" s="78">
        <v>2024</v>
      </c>
      <c r="Q294" s="78" t="s">
        <v>632</v>
      </c>
      <c r="R294" s="78"/>
      <c r="S294" s="78"/>
      <c r="T294" s="78" t="s">
        <v>632</v>
      </c>
      <c r="U294" s="78"/>
      <c r="V294" s="78"/>
      <c r="W294" s="78"/>
      <c r="X294" s="78"/>
      <c r="Y294" s="78"/>
      <c r="Z294" s="78"/>
      <c r="AA294" s="78"/>
      <c r="AB294" s="78"/>
      <c r="AC294" s="78" t="s">
        <v>730</v>
      </c>
      <c r="AD294" s="78" t="s">
        <v>814</v>
      </c>
      <c r="AE294" s="78" t="s">
        <v>647</v>
      </c>
      <c r="AF294" s="78" t="s">
        <v>635</v>
      </c>
      <c r="AG294" s="78">
        <v>2020</v>
      </c>
      <c r="AH294" s="78">
        <v>2020</v>
      </c>
      <c r="AI294" s="78" t="s">
        <v>645</v>
      </c>
      <c r="AJ294" s="78">
        <v>2030</v>
      </c>
      <c r="AK294" s="78">
        <v>2021</v>
      </c>
      <c r="AL294" s="106" t="s">
        <v>631</v>
      </c>
      <c r="AM294" s="78"/>
      <c r="AN294" s="78"/>
      <c r="AO294" s="78"/>
      <c r="AP294" s="110"/>
      <c r="AQ294" s="78"/>
      <c r="AR294" s="78"/>
      <c r="AS294" s="78"/>
      <c r="AT294" s="78"/>
      <c r="AU294" s="78"/>
      <c r="AV294" s="348" t="str">
        <f t="shared" si="34"/>
        <v/>
      </c>
      <c r="AW294" s="78">
        <v>1</v>
      </c>
      <c r="AX294" s="78"/>
      <c r="AY294" s="78"/>
      <c r="AZ294" s="352">
        <v>1</v>
      </c>
      <c r="BA294" s="78"/>
      <c r="BB294" s="78"/>
      <c r="BC294" s="78">
        <v>1</v>
      </c>
      <c r="BD294" s="78">
        <v>1</v>
      </c>
      <c r="BE294" s="78">
        <v>1</v>
      </c>
      <c r="BF294" s="78"/>
      <c r="BG294" s="78"/>
      <c r="BH294" s="78">
        <v>1</v>
      </c>
      <c r="BI294" s="78">
        <v>1</v>
      </c>
      <c r="BJ294" s="78">
        <v>1</v>
      </c>
      <c r="BK294" s="118">
        <v>1</v>
      </c>
      <c r="BL294" s="188">
        <v>1</v>
      </c>
      <c r="BN294" s="119">
        <f t="shared" si="35"/>
        <v>1</v>
      </c>
      <c r="BO294" s="78">
        <v>1</v>
      </c>
      <c r="BP294" s="78">
        <v>1</v>
      </c>
      <c r="BQ294" s="78">
        <v>1</v>
      </c>
      <c r="BR294" s="78"/>
      <c r="BS294" s="78">
        <v>1</v>
      </c>
      <c r="BT294" s="78"/>
      <c r="BU294" s="118">
        <v>1</v>
      </c>
      <c r="BV294" s="229">
        <f>MAX(N294,AG294)</f>
        <v>2020</v>
      </c>
      <c r="BW294">
        <f t="shared" si="36"/>
        <v>1</v>
      </c>
    </row>
    <row r="295" spans="1:75">
      <c r="A295" s="78">
        <v>202</v>
      </c>
      <c r="B295" s="371" t="s">
        <v>235</v>
      </c>
      <c r="C295" s="78" t="s">
        <v>666</v>
      </c>
      <c r="D295" s="78" t="s">
        <v>629</v>
      </c>
      <c r="E295" s="78" t="s">
        <v>630</v>
      </c>
      <c r="F295" s="78" t="s">
        <v>632</v>
      </c>
      <c r="G295" s="78"/>
      <c r="H295" s="78"/>
      <c r="I295" s="78" t="s">
        <v>632</v>
      </c>
      <c r="J295" s="78" t="s">
        <v>633</v>
      </c>
      <c r="K295" s="78"/>
      <c r="L295" s="78">
        <v>2030</v>
      </c>
      <c r="M295" s="78" t="s">
        <v>634</v>
      </c>
      <c r="N295" s="78"/>
      <c r="O295" s="79">
        <v>42461</v>
      </c>
      <c r="P295" s="78">
        <v>2016</v>
      </c>
      <c r="Q295" s="78" t="s">
        <v>635</v>
      </c>
      <c r="R295" s="78" t="s">
        <v>928</v>
      </c>
      <c r="S295" s="78" t="s">
        <v>637</v>
      </c>
      <c r="T295" s="203" t="s">
        <v>635</v>
      </c>
      <c r="U295" s="78">
        <v>2016</v>
      </c>
      <c r="V295" s="78">
        <v>2016</v>
      </c>
      <c r="W295" s="78"/>
      <c r="X295" s="78"/>
      <c r="Y295" s="78"/>
      <c r="Z295" s="78" t="s">
        <v>631</v>
      </c>
      <c r="AA295" s="78">
        <v>2023</v>
      </c>
      <c r="AB295" s="78" t="s">
        <v>631</v>
      </c>
      <c r="AC295" s="78" t="s">
        <v>687</v>
      </c>
      <c r="AD295" s="78" t="s">
        <v>929</v>
      </c>
      <c r="AE295" s="78" t="s">
        <v>647</v>
      </c>
      <c r="AF295" s="78" t="s">
        <v>687</v>
      </c>
      <c r="AG295" s="78">
        <v>2050</v>
      </c>
      <c r="AH295" s="78">
        <v>2022</v>
      </c>
      <c r="AI295" s="78"/>
      <c r="AJ295" s="78"/>
      <c r="AK295" s="78"/>
      <c r="AL295" s="106" t="s">
        <v>631</v>
      </c>
      <c r="AM295" s="78">
        <v>2023</v>
      </c>
      <c r="AN295" s="78" t="s">
        <v>631</v>
      </c>
      <c r="AO295" s="78"/>
      <c r="AP295" s="110"/>
      <c r="AQ295" s="78">
        <v>1</v>
      </c>
      <c r="AR295" s="78"/>
      <c r="AS295" s="78"/>
      <c r="AT295" s="78">
        <v>1</v>
      </c>
      <c r="AU295" s="78">
        <v>1</v>
      </c>
      <c r="AV295" s="348" t="str">
        <f t="shared" si="34"/>
        <v/>
      </c>
      <c r="AW295" s="78"/>
      <c r="AX295" s="78"/>
      <c r="AY295" s="78">
        <v>1</v>
      </c>
      <c r="AZ295" s="352">
        <v>1</v>
      </c>
      <c r="BA295" s="78"/>
      <c r="BB295" s="78">
        <v>1</v>
      </c>
      <c r="BC295" s="78"/>
      <c r="BD295" s="78">
        <v>1</v>
      </c>
      <c r="BE295" s="78"/>
      <c r="BF295" s="78"/>
      <c r="BG295" s="78"/>
      <c r="BH295" s="78"/>
      <c r="BI295" s="78">
        <v>1</v>
      </c>
      <c r="BJ295" s="78">
        <v>1</v>
      </c>
      <c r="BK295" s="118">
        <v>1</v>
      </c>
      <c r="BL295" s="188">
        <v>1</v>
      </c>
      <c r="BN295" s="119">
        <f t="shared" si="35"/>
        <v>1</v>
      </c>
      <c r="BO295" s="78">
        <v>1</v>
      </c>
      <c r="BP295" s="78">
        <v>1</v>
      </c>
      <c r="BQ295" s="78">
        <v>1</v>
      </c>
      <c r="BR295" s="78"/>
      <c r="BS295" s="78"/>
      <c r="BT295" s="78">
        <v>1</v>
      </c>
      <c r="BU295" s="118">
        <v>1</v>
      </c>
      <c r="BV295" s="229">
        <f>MAX(N295,AG295)</f>
        <v>2050</v>
      </c>
      <c r="BW295" t="str">
        <f t="shared" si="36"/>
        <v/>
      </c>
    </row>
    <row r="296" spans="1:75">
      <c r="A296" s="78">
        <v>494</v>
      </c>
      <c r="B296" s="371" t="s">
        <v>525</v>
      </c>
      <c r="C296" s="78" t="s">
        <v>675</v>
      </c>
      <c r="D296" s="78" t="s">
        <v>709</v>
      </c>
      <c r="E296" s="78" t="s">
        <v>640</v>
      </c>
      <c r="F296" s="78" t="s">
        <v>632</v>
      </c>
      <c r="G296" s="78"/>
      <c r="H296" s="78"/>
      <c r="I296" s="78" t="s">
        <v>631</v>
      </c>
      <c r="J296" s="78" t="s">
        <v>641</v>
      </c>
      <c r="K296" s="78" t="s">
        <v>655</v>
      </c>
      <c r="L296" s="78">
        <v>2030</v>
      </c>
      <c r="M296" s="78" t="s">
        <v>634</v>
      </c>
      <c r="N296" s="78"/>
      <c r="O296" s="79">
        <v>43678</v>
      </c>
      <c r="P296" s="78">
        <v>2019</v>
      </c>
      <c r="Q296" s="78" t="s">
        <v>635</v>
      </c>
      <c r="R296" s="78" t="s">
        <v>636</v>
      </c>
      <c r="S296" s="78" t="s">
        <v>637</v>
      </c>
      <c r="T296" s="203" t="s">
        <v>635</v>
      </c>
      <c r="U296" s="78">
        <v>2040</v>
      </c>
      <c r="V296" s="78">
        <v>2021</v>
      </c>
      <c r="W296" s="78"/>
      <c r="X296" s="78"/>
      <c r="Y296" s="78"/>
      <c r="Z296" s="78" t="s">
        <v>674</v>
      </c>
      <c r="AA296" s="78"/>
      <c r="AB296" s="78" t="s">
        <v>631</v>
      </c>
      <c r="AC296" s="78" t="s">
        <v>632</v>
      </c>
      <c r="AD296" s="78"/>
      <c r="AE296" s="78"/>
      <c r="AF296" s="78" t="s">
        <v>632</v>
      </c>
      <c r="AG296" s="78"/>
      <c r="AH296" s="78"/>
      <c r="AI296" s="78"/>
      <c r="AJ296" s="78"/>
      <c r="AK296" s="78"/>
      <c r="AL296" s="106"/>
      <c r="AM296" s="78"/>
      <c r="AN296" s="78"/>
      <c r="AO296" s="78"/>
      <c r="AP296" s="110"/>
      <c r="AQ296" s="78"/>
      <c r="AR296" s="78"/>
      <c r="AS296" s="78">
        <v>1</v>
      </c>
      <c r="AT296" s="78">
        <v>1</v>
      </c>
      <c r="AU296" s="78">
        <v>1</v>
      </c>
      <c r="AV296" s="348">
        <f t="shared" si="34"/>
        <v>1</v>
      </c>
      <c r="AW296" s="78"/>
      <c r="AX296" s="78"/>
      <c r="AY296" s="78"/>
      <c r="AZ296" s="352"/>
      <c r="BA296" s="78"/>
      <c r="BB296" s="78">
        <v>1</v>
      </c>
      <c r="BC296" s="78"/>
      <c r="BD296" s="78">
        <v>1</v>
      </c>
      <c r="BE296" s="78"/>
      <c r="BF296" s="78"/>
      <c r="BG296" s="78"/>
      <c r="BH296" s="78"/>
      <c r="BI296" s="78">
        <v>1</v>
      </c>
      <c r="BJ296" s="78"/>
      <c r="BK296" s="118">
        <v>1</v>
      </c>
      <c r="BN296" s="119">
        <f t="shared" si="35"/>
        <v>1</v>
      </c>
      <c r="BO296" s="78"/>
      <c r="BP296" s="78">
        <v>1</v>
      </c>
      <c r="BQ296" s="78">
        <v>1</v>
      </c>
      <c r="BR296" s="78"/>
      <c r="BS296" s="78"/>
      <c r="BT296" s="78"/>
      <c r="BU296" s="118"/>
      <c r="BW296">
        <f t="shared" si="36"/>
        <v>1</v>
      </c>
    </row>
    <row r="297" spans="1:75">
      <c r="A297" s="78">
        <v>26</v>
      </c>
      <c r="B297" s="371" t="s">
        <v>70</v>
      </c>
      <c r="C297" s="78" t="s">
        <v>713</v>
      </c>
      <c r="D297" s="78" t="s">
        <v>629</v>
      </c>
      <c r="E297" s="78" t="s">
        <v>630</v>
      </c>
      <c r="F297" s="78" t="s">
        <v>631</v>
      </c>
      <c r="G297" s="78">
        <v>2015</v>
      </c>
      <c r="H297" s="78">
        <v>2014</v>
      </c>
      <c r="I297" s="78" t="s">
        <v>631</v>
      </c>
      <c r="J297" s="78" t="s">
        <v>641</v>
      </c>
      <c r="K297" s="78" t="s">
        <v>662</v>
      </c>
      <c r="L297" s="78">
        <v>2030</v>
      </c>
      <c r="M297" s="78" t="s">
        <v>634</v>
      </c>
      <c r="N297" s="78"/>
      <c r="O297" s="79">
        <v>43709</v>
      </c>
      <c r="P297" s="78">
        <v>2019</v>
      </c>
      <c r="Q297" s="78" t="s">
        <v>635</v>
      </c>
      <c r="R297" s="78" t="s">
        <v>930</v>
      </c>
      <c r="S297" s="78" t="s">
        <v>931</v>
      </c>
      <c r="T297" s="203" t="s">
        <v>635</v>
      </c>
      <c r="U297" s="78">
        <v>2012</v>
      </c>
      <c r="V297" s="78">
        <v>2012</v>
      </c>
      <c r="W297" s="78" t="s">
        <v>635</v>
      </c>
      <c r="X297" s="78">
        <v>2030</v>
      </c>
      <c r="Y297" s="78">
        <v>2020</v>
      </c>
      <c r="Z297" s="78" t="s">
        <v>631</v>
      </c>
      <c r="AA297" s="78">
        <v>2024</v>
      </c>
      <c r="AB297" s="78" t="s">
        <v>631</v>
      </c>
      <c r="AC297" s="78" t="s">
        <v>632</v>
      </c>
      <c r="AD297" s="78"/>
      <c r="AE297" s="78"/>
      <c r="AF297" s="78" t="s">
        <v>632</v>
      </c>
      <c r="AG297" s="78"/>
      <c r="AH297" s="78"/>
      <c r="AI297" s="78"/>
      <c r="AJ297" s="78"/>
      <c r="AK297" s="78"/>
      <c r="AL297" s="106"/>
      <c r="AM297" s="78"/>
      <c r="AN297" s="78"/>
      <c r="AO297" s="78" t="s">
        <v>631</v>
      </c>
      <c r="AP297" s="110" t="s">
        <v>632</v>
      </c>
      <c r="AQ297" s="78">
        <v>1</v>
      </c>
      <c r="AR297" s="78"/>
      <c r="AS297" s="78"/>
      <c r="AT297" s="78">
        <v>1</v>
      </c>
      <c r="AU297" s="78">
        <v>1</v>
      </c>
      <c r="AV297" s="348">
        <f t="shared" si="34"/>
        <v>1</v>
      </c>
      <c r="AW297" s="78"/>
      <c r="AX297" s="78"/>
      <c r="AY297" s="78"/>
      <c r="AZ297" s="352"/>
      <c r="BA297" s="78"/>
      <c r="BB297" s="78">
        <v>1</v>
      </c>
      <c r="BC297" s="78"/>
      <c r="BD297" s="78">
        <v>1</v>
      </c>
      <c r="BE297" s="78">
        <v>1</v>
      </c>
      <c r="BF297" s="78"/>
      <c r="BG297" s="78"/>
      <c r="BH297" s="78">
        <v>1</v>
      </c>
      <c r="BI297" s="78">
        <v>1</v>
      </c>
      <c r="BJ297" s="78">
        <v>1</v>
      </c>
      <c r="BK297" s="118">
        <v>1</v>
      </c>
      <c r="BL297" s="188">
        <v>1</v>
      </c>
      <c r="BN297" s="119">
        <f t="shared" si="35"/>
        <v>1</v>
      </c>
      <c r="BO297" s="78">
        <v>1</v>
      </c>
      <c r="BP297" s="78">
        <v>1</v>
      </c>
      <c r="BQ297" s="78">
        <v>1</v>
      </c>
      <c r="BR297" s="78"/>
      <c r="BS297" s="78"/>
      <c r="BT297" s="78"/>
      <c r="BU297" s="118"/>
      <c r="BW297">
        <f t="shared" si="36"/>
        <v>1</v>
      </c>
    </row>
    <row r="298" spans="1:75">
      <c r="A298" s="78">
        <v>277</v>
      </c>
      <c r="B298" s="371" t="s">
        <v>294</v>
      </c>
      <c r="C298" s="78" t="s">
        <v>638</v>
      </c>
      <c r="D298" s="78" t="s">
        <v>680</v>
      </c>
      <c r="E298" s="78" t="s">
        <v>677</v>
      </c>
      <c r="F298" s="78" t="s">
        <v>632</v>
      </c>
      <c r="G298" s="78"/>
      <c r="H298" s="78"/>
      <c r="I298" s="78" t="s">
        <v>632</v>
      </c>
      <c r="J298" s="78"/>
      <c r="K298" s="78"/>
      <c r="L298" s="78"/>
      <c r="M298" s="78"/>
      <c r="N298" s="78"/>
      <c r="O298" s="80"/>
      <c r="P298" s="78"/>
      <c r="Q298" s="78" t="s">
        <v>681</v>
      </c>
      <c r="R298" s="78" t="s">
        <v>845</v>
      </c>
      <c r="S298" s="78" t="s">
        <v>682</v>
      </c>
      <c r="T298" s="78" t="s">
        <v>681</v>
      </c>
      <c r="U298" s="78">
        <v>2060</v>
      </c>
      <c r="V298" s="78">
        <v>2021</v>
      </c>
      <c r="W298" s="78"/>
      <c r="X298" s="78"/>
      <c r="Y298" s="78"/>
      <c r="Z298" s="78"/>
      <c r="AA298" s="78"/>
      <c r="AB298" s="78"/>
      <c r="AC298" s="78" t="s">
        <v>632</v>
      </c>
      <c r="AD298" s="78"/>
      <c r="AE298" s="78"/>
      <c r="AF298" s="78" t="s">
        <v>632</v>
      </c>
      <c r="AG298" s="78"/>
      <c r="AH298" s="78"/>
      <c r="AI298" s="78"/>
      <c r="AJ298" s="78"/>
      <c r="AK298" s="78"/>
      <c r="AL298" s="106"/>
      <c r="AM298" s="78"/>
      <c r="AN298" s="78"/>
      <c r="AO298" s="78"/>
      <c r="AP298" s="110"/>
      <c r="AQ298" s="78"/>
      <c r="AR298" s="78"/>
      <c r="AS298" s="78"/>
      <c r="AT298" s="78"/>
      <c r="AU298" s="78"/>
      <c r="AV298" s="348" t="str">
        <f t="shared" si="34"/>
        <v/>
      </c>
      <c r="AW298" s="78"/>
      <c r="AX298" s="78"/>
      <c r="AY298" s="78"/>
      <c r="AZ298" s="352"/>
      <c r="BA298" s="78"/>
      <c r="BB298" s="78"/>
      <c r="BC298" s="78"/>
      <c r="BD298" s="78"/>
      <c r="BE298" s="78"/>
      <c r="BF298" s="78"/>
      <c r="BG298" s="78"/>
      <c r="BH298" s="78"/>
      <c r="BI298" s="78"/>
      <c r="BJ298" s="78"/>
      <c r="BK298" s="118"/>
      <c r="BN298" s="119">
        <f t="shared" si="35"/>
        <v>0</v>
      </c>
      <c r="BO298" s="78"/>
      <c r="BP298" s="78"/>
      <c r="BQ298" s="78"/>
      <c r="BR298" s="78"/>
      <c r="BS298" s="78"/>
      <c r="BT298" s="78"/>
      <c r="BU298" s="118"/>
      <c r="BW298" t="str">
        <f t="shared" si="36"/>
        <v/>
      </c>
    </row>
    <row r="299" spans="1:75">
      <c r="A299" s="78">
        <v>432</v>
      </c>
      <c r="B299" s="371" t="s">
        <v>478</v>
      </c>
      <c r="C299" s="78" t="s">
        <v>675</v>
      </c>
      <c r="D299" s="78" t="s">
        <v>639</v>
      </c>
      <c r="E299" s="78" t="s">
        <v>640</v>
      </c>
      <c r="F299" s="78" t="s">
        <v>632</v>
      </c>
      <c r="G299" s="78"/>
      <c r="H299" s="78"/>
      <c r="I299" s="78" t="s">
        <v>631</v>
      </c>
      <c r="J299" s="78" t="s">
        <v>641</v>
      </c>
      <c r="K299" s="78" t="s">
        <v>662</v>
      </c>
      <c r="L299" s="78">
        <v>2030</v>
      </c>
      <c r="M299" s="78" t="s">
        <v>643</v>
      </c>
      <c r="N299" s="78"/>
      <c r="O299" s="79">
        <v>44562</v>
      </c>
      <c r="P299" s="78">
        <v>2022</v>
      </c>
      <c r="Q299" s="82" t="s">
        <v>635</v>
      </c>
      <c r="R299" s="82" t="s">
        <v>636</v>
      </c>
      <c r="S299" s="82" t="s">
        <v>848</v>
      </c>
      <c r="T299" s="203" t="s">
        <v>635</v>
      </c>
      <c r="U299" s="82">
        <v>2022</v>
      </c>
      <c r="V299" s="82">
        <v>2022</v>
      </c>
      <c r="W299" s="82"/>
      <c r="X299" s="78"/>
      <c r="Y299" s="78"/>
      <c r="Z299" s="82" t="s">
        <v>631</v>
      </c>
      <c r="AA299" s="78">
        <v>2023</v>
      </c>
      <c r="AB299" s="78" t="s">
        <v>632</v>
      </c>
      <c r="AC299" s="78" t="s">
        <v>635</v>
      </c>
      <c r="AD299" s="78" t="s">
        <v>932</v>
      </c>
      <c r="AE299" s="78" t="s">
        <v>647</v>
      </c>
      <c r="AF299" s="78" t="s">
        <v>635</v>
      </c>
      <c r="AG299" s="78">
        <v>2050</v>
      </c>
      <c r="AH299" s="78">
        <v>2021</v>
      </c>
      <c r="AI299" s="78"/>
      <c r="AJ299" s="78"/>
      <c r="AK299" s="78"/>
      <c r="AL299" s="106" t="s">
        <v>648</v>
      </c>
      <c r="AM299" s="78">
        <v>2023</v>
      </c>
      <c r="AN299" s="78" t="s">
        <v>631</v>
      </c>
      <c r="AO299" s="78"/>
      <c r="AP299" s="110"/>
      <c r="AQ299" s="78">
        <v>1</v>
      </c>
      <c r="AR299" s="78"/>
      <c r="AS299" s="78"/>
      <c r="AT299" s="78">
        <v>1</v>
      </c>
      <c r="AU299" s="78">
        <v>1</v>
      </c>
      <c r="AV299" s="348" t="str">
        <f t="shared" si="34"/>
        <v/>
      </c>
      <c r="AW299" s="78"/>
      <c r="AX299" s="78"/>
      <c r="AY299" s="78">
        <v>1</v>
      </c>
      <c r="AZ299" s="352">
        <v>1</v>
      </c>
      <c r="BA299" s="78"/>
      <c r="BB299" s="78">
        <v>1</v>
      </c>
      <c r="BC299" s="78"/>
      <c r="BD299" s="78">
        <v>1</v>
      </c>
      <c r="BE299" s="78"/>
      <c r="BF299" s="78"/>
      <c r="BG299" s="78"/>
      <c r="BH299" s="78"/>
      <c r="BI299" s="78">
        <v>1</v>
      </c>
      <c r="BJ299" s="78">
        <v>1</v>
      </c>
      <c r="BK299" s="118">
        <v>1</v>
      </c>
      <c r="BL299" s="188">
        <v>1</v>
      </c>
      <c r="BN299" s="119">
        <f t="shared" si="35"/>
        <v>1</v>
      </c>
      <c r="BO299" s="78">
        <v>1</v>
      </c>
      <c r="BP299" s="78">
        <v>1</v>
      </c>
      <c r="BQ299" s="78">
        <v>1</v>
      </c>
      <c r="BR299" s="78"/>
      <c r="BS299" s="78"/>
      <c r="BT299" s="78"/>
      <c r="BU299" s="118"/>
      <c r="BV299" s="229">
        <f>MAX(N299,AG299)</f>
        <v>2050</v>
      </c>
      <c r="BW299">
        <f t="shared" si="36"/>
        <v>1</v>
      </c>
    </row>
    <row r="300" spans="1:75">
      <c r="A300" s="78">
        <v>65</v>
      </c>
      <c r="B300" s="371" t="s">
        <v>127</v>
      </c>
      <c r="C300" s="78" t="s">
        <v>638</v>
      </c>
      <c r="D300" s="78" t="s">
        <v>676</v>
      </c>
      <c r="E300" s="78" t="s">
        <v>677</v>
      </c>
      <c r="F300" s="78" t="s">
        <v>632</v>
      </c>
      <c r="G300" s="78"/>
      <c r="H300" s="78"/>
      <c r="I300" s="78" t="s">
        <v>632</v>
      </c>
      <c r="J300" s="78"/>
      <c r="K300" s="78"/>
      <c r="L300" s="78"/>
      <c r="M300" s="78"/>
      <c r="N300" s="78"/>
      <c r="O300" s="80"/>
      <c r="P300" s="78"/>
      <c r="Q300" s="78" t="s">
        <v>632</v>
      </c>
      <c r="R300" s="78"/>
      <c r="S300" s="78"/>
      <c r="T300" s="78" t="s">
        <v>632</v>
      </c>
      <c r="U300" s="78"/>
      <c r="V300" s="78"/>
      <c r="W300" s="78"/>
      <c r="X300" s="78"/>
      <c r="Y300" s="78"/>
      <c r="Z300" s="78"/>
      <c r="AA300" s="78"/>
      <c r="AB300" s="78"/>
      <c r="AC300" s="78" t="s">
        <v>635</v>
      </c>
      <c r="AD300" s="78" t="s">
        <v>933</v>
      </c>
      <c r="AE300" s="78" t="s">
        <v>647</v>
      </c>
      <c r="AF300" s="78" t="s">
        <v>635</v>
      </c>
      <c r="AG300" s="78">
        <v>2050</v>
      </c>
      <c r="AH300" s="78">
        <v>2021</v>
      </c>
      <c r="AI300" s="78"/>
      <c r="AJ300" s="78"/>
      <c r="AK300" s="78"/>
      <c r="AL300" s="106" t="s">
        <v>631</v>
      </c>
      <c r="AM300" s="78"/>
      <c r="AN300" s="78"/>
      <c r="AO300" s="78" t="s">
        <v>631</v>
      </c>
      <c r="AP300" s="110" t="s">
        <v>632</v>
      </c>
      <c r="AQ300" s="78"/>
      <c r="AR300" s="78"/>
      <c r="AS300" s="78"/>
      <c r="AT300" s="78"/>
      <c r="AU300" s="78"/>
      <c r="AV300" s="348" t="str">
        <f t="shared" si="34"/>
        <v/>
      </c>
      <c r="AW300" s="78"/>
      <c r="AX300" s="78"/>
      <c r="AY300" s="78">
        <v>1</v>
      </c>
      <c r="AZ300" s="352">
        <v>1</v>
      </c>
      <c r="BA300" s="78"/>
      <c r="BB300" s="78"/>
      <c r="BC300" s="78"/>
      <c r="BD300" s="78"/>
      <c r="BE300" s="78"/>
      <c r="BF300" s="78"/>
      <c r="BG300" s="78"/>
      <c r="BH300" s="78"/>
      <c r="BI300" s="78">
        <v>1</v>
      </c>
      <c r="BJ300" s="78"/>
      <c r="BK300" s="118">
        <v>1</v>
      </c>
      <c r="BL300" s="188">
        <v>1</v>
      </c>
      <c r="BN300" s="119">
        <f t="shared" si="35"/>
        <v>1</v>
      </c>
      <c r="BO300" s="78"/>
      <c r="BP300" s="78"/>
      <c r="BQ300" s="78">
        <v>1</v>
      </c>
      <c r="BR300" s="78"/>
      <c r="BS300" s="78"/>
      <c r="BT300" s="78"/>
      <c r="BU300" s="118"/>
      <c r="BV300" s="229">
        <f>MAX(N300,AG300)</f>
        <v>2050</v>
      </c>
      <c r="BW300" t="str">
        <f t="shared" si="36"/>
        <v/>
      </c>
    </row>
    <row r="301" spans="1:75">
      <c r="A301" s="78">
        <v>416</v>
      </c>
      <c r="B301" s="371" t="s">
        <v>487</v>
      </c>
      <c r="C301" s="78" t="s">
        <v>638</v>
      </c>
      <c r="D301" s="78" t="s">
        <v>676</v>
      </c>
      <c r="E301" s="78" t="s">
        <v>677</v>
      </c>
      <c r="F301" s="78" t="s">
        <v>632</v>
      </c>
      <c r="G301" s="78"/>
      <c r="H301" s="78"/>
      <c r="I301" s="78" t="s">
        <v>631</v>
      </c>
      <c r="J301" s="78" t="s">
        <v>641</v>
      </c>
      <c r="K301" s="78" t="s">
        <v>662</v>
      </c>
      <c r="L301" s="78">
        <v>2031</v>
      </c>
      <c r="M301" s="78" t="s">
        <v>634</v>
      </c>
      <c r="N301" s="78"/>
      <c r="O301" s="79">
        <v>45323</v>
      </c>
      <c r="P301" s="78">
        <v>2024</v>
      </c>
      <c r="Q301" s="78" t="s">
        <v>632</v>
      </c>
      <c r="R301" s="78"/>
      <c r="S301" s="78"/>
      <c r="T301" s="78" t="s">
        <v>632</v>
      </c>
      <c r="U301" s="78"/>
      <c r="V301" s="78"/>
      <c r="W301" s="78"/>
      <c r="X301" s="78"/>
      <c r="Y301" s="78"/>
      <c r="Z301" s="78"/>
      <c r="AA301" s="78"/>
      <c r="AB301" s="78"/>
      <c r="AC301" s="78" t="s">
        <v>730</v>
      </c>
      <c r="AD301" s="78" t="s">
        <v>934</v>
      </c>
      <c r="AE301" s="78" t="s">
        <v>647</v>
      </c>
      <c r="AF301" s="78" t="s">
        <v>635</v>
      </c>
      <c r="AG301" s="78">
        <v>2031</v>
      </c>
      <c r="AH301" s="78">
        <v>2021</v>
      </c>
      <c r="AI301" s="78" t="s">
        <v>645</v>
      </c>
      <c r="AJ301" s="78">
        <v>2050</v>
      </c>
      <c r="AK301" s="78">
        <v>2021</v>
      </c>
      <c r="AL301" s="106" t="s">
        <v>674</v>
      </c>
      <c r="AM301" s="78"/>
      <c r="AN301" s="78"/>
      <c r="AO301" s="78"/>
      <c r="AP301" s="110"/>
      <c r="AQ301" s="78"/>
      <c r="AR301" s="78"/>
      <c r="AS301" s="78"/>
      <c r="AT301" s="78"/>
      <c r="AU301" s="78"/>
      <c r="AV301" s="348" t="str">
        <f t="shared" si="34"/>
        <v/>
      </c>
      <c r="AW301" s="78"/>
      <c r="AX301" s="78"/>
      <c r="AY301" s="78">
        <v>1</v>
      </c>
      <c r="AZ301" s="352">
        <v>1</v>
      </c>
      <c r="BA301" s="78"/>
      <c r="BB301" s="78"/>
      <c r="BC301" s="78">
        <v>1</v>
      </c>
      <c r="BD301" s="78">
        <v>1</v>
      </c>
      <c r="BE301" s="78"/>
      <c r="BF301" s="78"/>
      <c r="BG301" s="78"/>
      <c r="BH301" s="78"/>
      <c r="BI301" s="78">
        <v>1</v>
      </c>
      <c r="BJ301" s="78"/>
      <c r="BK301" s="118">
        <v>1</v>
      </c>
      <c r="BN301" s="119">
        <f t="shared" si="35"/>
        <v>1</v>
      </c>
      <c r="BO301" s="78"/>
      <c r="BP301" s="78"/>
      <c r="BQ301" s="78">
        <v>1</v>
      </c>
      <c r="BR301" s="78"/>
      <c r="BS301" s="78"/>
      <c r="BT301" s="78">
        <v>1</v>
      </c>
      <c r="BU301" s="118">
        <v>1</v>
      </c>
      <c r="BV301" s="229">
        <f>MAX(N301,AG301)</f>
        <v>2031</v>
      </c>
      <c r="BW301">
        <f t="shared" si="36"/>
        <v>1</v>
      </c>
    </row>
    <row r="302" spans="1:75">
      <c r="A302" s="78">
        <v>499</v>
      </c>
      <c r="B302" s="371" t="s">
        <v>536</v>
      </c>
      <c r="C302" s="78" t="s">
        <v>638</v>
      </c>
      <c r="D302" s="78" t="s">
        <v>676</v>
      </c>
      <c r="E302" s="78" t="s">
        <v>677</v>
      </c>
      <c r="F302" s="78" t="s">
        <v>632</v>
      </c>
      <c r="G302" s="78"/>
      <c r="H302" s="78"/>
      <c r="I302" s="78" t="s">
        <v>632</v>
      </c>
      <c r="J302" s="78"/>
      <c r="K302" s="78"/>
      <c r="L302" s="78"/>
      <c r="M302" s="78"/>
      <c r="N302" s="78"/>
      <c r="O302" s="80"/>
      <c r="P302" s="78"/>
      <c r="Q302" s="78" t="s">
        <v>632</v>
      </c>
      <c r="R302" s="78"/>
      <c r="S302" s="78"/>
      <c r="T302" s="78" t="s">
        <v>632</v>
      </c>
      <c r="U302" s="78"/>
      <c r="V302" s="78"/>
      <c r="W302" s="78"/>
      <c r="X302" s="78"/>
      <c r="Y302" s="78"/>
      <c r="Z302" s="78"/>
      <c r="AA302" s="78"/>
      <c r="AB302" s="78"/>
      <c r="AC302" s="78" t="s">
        <v>730</v>
      </c>
      <c r="AD302" s="78" t="s">
        <v>814</v>
      </c>
      <c r="AE302" s="78" t="s">
        <v>647</v>
      </c>
      <c r="AF302" s="78" t="s">
        <v>635</v>
      </c>
      <c r="AG302" s="78">
        <v>2040</v>
      </c>
      <c r="AH302" s="78">
        <v>2021</v>
      </c>
      <c r="AI302" s="78" t="s">
        <v>645</v>
      </c>
      <c r="AJ302" s="78">
        <v>2040</v>
      </c>
      <c r="AK302" s="78">
        <v>2021</v>
      </c>
      <c r="AL302" s="106" t="s">
        <v>674</v>
      </c>
      <c r="AM302" s="78"/>
      <c r="AN302" s="78"/>
      <c r="AO302" s="78"/>
      <c r="AP302" s="110"/>
      <c r="AQ302" s="78"/>
      <c r="AR302" s="78"/>
      <c r="AS302" s="78"/>
      <c r="AT302" s="78"/>
      <c r="AU302" s="78"/>
      <c r="AV302" s="348" t="str">
        <f t="shared" si="34"/>
        <v/>
      </c>
      <c r="AW302" s="78"/>
      <c r="AX302" s="78"/>
      <c r="AY302" s="78">
        <v>1</v>
      </c>
      <c r="AZ302" s="352">
        <v>1</v>
      </c>
      <c r="BA302" s="78"/>
      <c r="BB302" s="78"/>
      <c r="BC302" s="78"/>
      <c r="BD302" s="78"/>
      <c r="BE302" s="78"/>
      <c r="BF302" s="78"/>
      <c r="BG302" s="78"/>
      <c r="BH302" s="78"/>
      <c r="BI302" s="78">
        <v>1</v>
      </c>
      <c r="BJ302" s="78"/>
      <c r="BK302" s="118">
        <v>1</v>
      </c>
      <c r="BN302" s="119">
        <f t="shared" si="35"/>
        <v>1</v>
      </c>
      <c r="BO302" s="78"/>
      <c r="BP302" s="78"/>
      <c r="BQ302" s="78">
        <v>1</v>
      </c>
      <c r="BR302" s="78"/>
      <c r="BS302" s="78"/>
      <c r="BT302" s="78">
        <v>1</v>
      </c>
      <c r="BU302" s="118">
        <v>1</v>
      </c>
      <c r="BV302" s="229">
        <f>MAX(N302,AG302)</f>
        <v>2040</v>
      </c>
      <c r="BW302" t="str">
        <f t="shared" si="36"/>
        <v/>
      </c>
    </row>
    <row r="303" spans="1:75">
      <c r="A303" s="78">
        <v>148</v>
      </c>
      <c r="B303" s="371" t="s">
        <v>178</v>
      </c>
      <c r="C303" s="78" t="s">
        <v>666</v>
      </c>
      <c r="D303" s="78" t="s">
        <v>676</v>
      </c>
      <c r="E303" s="78" t="s">
        <v>677</v>
      </c>
      <c r="F303" s="78" t="s">
        <v>632</v>
      </c>
      <c r="G303" s="78"/>
      <c r="H303" s="78"/>
      <c r="I303" s="78" t="s">
        <v>632</v>
      </c>
      <c r="J303" s="78"/>
      <c r="K303" s="78"/>
      <c r="L303" s="78"/>
      <c r="M303" s="78"/>
      <c r="N303" s="78"/>
      <c r="O303" s="80"/>
      <c r="P303" s="78"/>
      <c r="Q303" s="78" t="s">
        <v>745</v>
      </c>
      <c r="R303" s="78"/>
      <c r="S303" s="78"/>
      <c r="T303" s="78" t="s">
        <v>745</v>
      </c>
      <c r="U303" s="78"/>
      <c r="V303" s="78"/>
      <c r="W303" s="78"/>
      <c r="X303" s="78"/>
      <c r="Y303" s="78"/>
      <c r="Z303" s="78"/>
      <c r="AA303" s="78"/>
      <c r="AB303" s="78"/>
      <c r="AC303" s="78" t="s">
        <v>736</v>
      </c>
      <c r="AD303" s="78" t="s">
        <v>935</v>
      </c>
      <c r="AE303" s="78" t="s">
        <v>936</v>
      </c>
      <c r="AF303" s="78" t="s">
        <v>635</v>
      </c>
      <c r="AG303" s="78">
        <v>2030</v>
      </c>
      <c r="AH303" s="78">
        <v>2021</v>
      </c>
      <c r="AI303" s="78" t="s">
        <v>710</v>
      </c>
      <c r="AJ303" s="78">
        <v>2050</v>
      </c>
      <c r="AK303" s="78">
        <v>2021</v>
      </c>
      <c r="AL303" s="106" t="s">
        <v>631</v>
      </c>
      <c r="AM303" s="78">
        <v>2023</v>
      </c>
      <c r="AN303" s="78" t="s">
        <v>631</v>
      </c>
      <c r="AO303" s="78"/>
      <c r="AP303" s="110"/>
      <c r="AQ303" s="78"/>
      <c r="AR303" s="78"/>
      <c r="AS303" s="78"/>
      <c r="AT303" s="78"/>
      <c r="AU303" s="78"/>
      <c r="AV303" s="348" t="str">
        <f t="shared" si="34"/>
        <v/>
      </c>
      <c r="AW303" s="78"/>
      <c r="AX303" s="78">
        <v>1</v>
      </c>
      <c r="AY303" s="78"/>
      <c r="AZ303" s="352">
        <v>1</v>
      </c>
      <c r="BA303" s="78"/>
      <c r="BB303" s="78"/>
      <c r="BC303" s="78"/>
      <c r="BD303" s="78"/>
      <c r="BE303" s="78"/>
      <c r="BF303" s="78"/>
      <c r="BG303" s="78"/>
      <c r="BH303" s="78"/>
      <c r="BI303" s="78">
        <v>1</v>
      </c>
      <c r="BJ303" s="78">
        <v>1</v>
      </c>
      <c r="BK303" s="118">
        <v>1</v>
      </c>
      <c r="BL303" s="188">
        <v>1</v>
      </c>
      <c r="BN303" s="119">
        <f t="shared" si="35"/>
        <v>1</v>
      </c>
      <c r="BO303" s="78"/>
      <c r="BP303" s="78">
        <v>1</v>
      </c>
      <c r="BQ303" s="78">
        <v>1</v>
      </c>
      <c r="BR303" s="78"/>
      <c r="BS303" s="78"/>
      <c r="BT303" s="78">
        <v>1</v>
      </c>
      <c r="BU303" s="118">
        <v>1</v>
      </c>
      <c r="BV303" s="229">
        <f>MAX(N303,AG303)</f>
        <v>2030</v>
      </c>
      <c r="BW303" t="str">
        <f t="shared" si="36"/>
        <v/>
      </c>
    </row>
    <row r="304" spans="1:75">
      <c r="A304" s="78">
        <v>121</v>
      </c>
      <c r="B304" s="371" t="s">
        <v>158</v>
      </c>
      <c r="C304" s="78" t="s">
        <v>666</v>
      </c>
      <c r="D304" s="78" t="s">
        <v>676</v>
      </c>
      <c r="E304" s="78" t="s">
        <v>677</v>
      </c>
      <c r="F304" s="78" t="s">
        <v>632</v>
      </c>
      <c r="G304" s="78"/>
      <c r="H304" s="78"/>
      <c r="I304" s="78" t="s">
        <v>632</v>
      </c>
      <c r="J304" s="78"/>
      <c r="K304" s="78"/>
      <c r="L304" s="78"/>
      <c r="M304" s="78"/>
      <c r="N304" s="78"/>
      <c r="O304" s="80"/>
      <c r="P304" s="78"/>
      <c r="Q304" s="78" t="s">
        <v>632</v>
      </c>
      <c r="R304" s="78"/>
      <c r="S304" s="78"/>
      <c r="T304" s="78" t="s">
        <v>632</v>
      </c>
      <c r="U304" s="78"/>
      <c r="V304" s="78"/>
      <c r="W304" s="78"/>
      <c r="X304" s="78"/>
      <c r="Y304" s="78"/>
      <c r="Z304" s="78"/>
      <c r="AA304" s="78"/>
      <c r="AB304" s="78"/>
      <c r="AC304" s="78" t="s">
        <v>632</v>
      </c>
      <c r="AD304" s="78"/>
      <c r="AE304" s="78"/>
      <c r="AF304" s="78" t="s">
        <v>632</v>
      </c>
      <c r="AG304" s="78"/>
      <c r="AH304" s="78"/>
      <c r="AI304" s="78"/>
      <c r="AJ304" s="78"/>
      <c r="AK304" s="78"/>
      <c r="AL304" s="106"/>
      <c r="AM304" s="78"/>
      <c r="AN304" s="78"/>
      <c r="AO304" s="78"/>
      <c r="AP304" s="110" t="s">
        <v>631</v>
      </c>
      <c r="AQ304" s="78"/>
      <c r="AR304" s="78"/>
      <c r="AS304" s="78"/>
      <c r="AT304" s="78"/>
      <c r="AU304" s="78"/>
      <c r="AV304" s="348" t="str">
        <f t="shared" si="34"/>
        <v/>
      </c>
      <c r="AW304" s="78"/>
      <c r="AX304" s="78"/>
      <c r="AY304" s="78"/>
      <c r="AZ304" s="352"/>
      <c r="BA304" s="78"/>
      <c r="BB304" s="78"/>
      <c r="BC304" s="78"/>
      <c r="BD304" s="78"/>
      <c r="BE304" s="78"/>
      <c r="BF304" s="78"/>
      <c r="BG304" s="78"/>
      <c r="BH304" s="78"/>
      <c r="BI304" s="78"/>
      <c r="BJ304" s="78"/>
      <c r="BK304" s="118"/>
      <c r="BN304" s="119">
        <f t="shared" si="35"/>
        <v>0</v>
      </c>
      <c r="BO304" s="78"/>
      <c r="BP304" s="78"/>
      <c r="BQ304" s="78"/>
      <c r="BR304" s="78"/>
      <c r="BS304" s="78"/>
      <c r="BT304" s="78"/>
      <c r="BU304" s="118"/>
      <c r="BW304" t="str">
        <f t="shared" si="36"/>
        <v/>
      </c>
    </row>
    <row r="305" spans="1:75">
      <c r="A305" s="78">
        <v>226</v>
      </c>
      <c r="B305" s="371" t="s">
        <v>282</v>
      </c>
      <c r="C305" s="78" t="s">
        <v>666</v>
      </c>
      <c r="D305" s="78" t="s">
        <v>676</v>
      </c>
      <c r="E305" s="78" t="s">
        <v>677</v>
      </c>
      <c r="F305" s="78" t="s">
        <v>632</v>
      </c>
      <c r="G305" s="78"/>
      <c r="H305" s="78"/>
      <c r="I305" s="78" t="s">
        <v>632</v>
      </c>
      <c r="J305" s="78"/>
      <c r="K305" s="78"/>
      <c r="L305" s="78"/>
      <c r="M305" s="78"/>
      <c r="N305" s="78"/>
      <c r="O305" s="80"/>
      <c r="P305" s="78"/>
      <c r="Q305" s="78" t="s">
        <v>635</v>
      </c>
      <c r="R305" s="78" t="s">
        <v>937</v>
      </c>
      <c r="S305" s="78" t="s">
        <v>938</v>
      </c>
      <c r="T305" s="203" t="s">
        <v>635</v>
      </c>
      <c r="U305" s="78">
        <v>2030</v>
      </c>
      <c r="V305" s="78">
        <v>2022</v>
      </c>
      <c r="W305" s="78"/>
      <c r="X305" s="78"/>
      <c r="Y305" s="78"/>
      <c r="Z305" s="78" t="s">
        <v>632</v>
      </c>
      <c r="AA305" s="78">
        <v>2023</v>
      </c>
      <c r="AB305" s="78" t="s">
        <v>631</v>
      </c>
      <c r="AC305" s="78" t="s">
        <v>710</v>
      </c>
      <c r="AD305" s="78" t="s">
        <v>762</v>
      </c>
      <c r="AE305" s="78" t="s">
        <v>647</v>
      </c>
      <c r="AF305" s="78" t="s">
        <v>710</v>
      </c>
      <c r="AG305" s="78">
        <v>2050</v>
      </c>
      <c r="AH305" s="78">
        <v>2022</v>
      </c>
      <c r="AI305" s="78"/>
      <c r="AJ305" s="78"/>
      <c r="AK305" s="78"/>
      <c r="AL305" s="106" t="s">
        <v>632</v>
      </c>
      <c r="AM305" s="78"/>
      <c r="AN305" s="78"/>
      <c r="AO305" s="78"/>
      <c r="AP305" s="110" t="s">
        <v>631</v>
      </c>
      <c r="AQ305" s="78"/>
      <c r="AR305" s="78">
        <v>1</v>
      </c>
      <c r="AS305" s="78"/>
      <c r="AT305" s="78">
        <v>1</v>
      </c>
      <c r="AU305" s="78">
        <v>1</v>
      </c>
      <c r="AV305" s="348" t="str">
        <f t="shared" si="34"/>
        <v/>
      </c>
      <c r="AW305" s="78"/>
      <c r="AX305" s="78"/>
      <c r="AY305" s="78">
        <v>1</v>
      </c>
      <c r="AZ305" s="352">
        <v>1</v>
      </c>
      <c r="BA305" s="78"/>
      <c r="BB305" s="78"/>
      <c r="BC305" s="78"/>
      <c r="BD305" s="78"/>
      <c r="BE305" s="78"/>
      <c r="BF305" s="78"/>
      <c r="BG305" s="78"/>
      <c r="BH305" s="78"/>
      <c r="BI305" s="78">
        <v>1</v>
      </c>
      <c r="BJ305" s="78">
        <v>1</v>
      </c>
      <c r="BK305" s="118">
        <v>1</v>
      </c>
      <c r="BM305" s="188">
        <v>1</v>
      </c>
      <c r="BN305" s="119">
        <f t="shared" si="35"/>
        <v>1</v>
      </c>
      <c r="BO305" s="78"/>
      <c r="BP305" s="78">
        <v>1</v>
      </c>
      <c r="BQ305" s="78">
        <v>1</v>
      </c>
      <c r="BR305" s="78"/>
      <c r="BS305" s="78"/>
      <c r="BT305" s="78">
        <v>1</v>
      </c>
      <c r="BU305" s="118">
        <v>1</v>
      </c>
      <c r="BV305" s="229">
        <f>MAX(N305,AG305)</f>
        <v>2050</v>
      </c>
      <c r="BW305" t="str">
        <f t="shared" si="36"/>
        <v/>
      </c>
    </row>
    <row r="306" spans="1:75">
      <c r="A306" s="78">
        <v>457</v>
      </c>
      <c r="B306" s="371" t="s">
        <v>431</v>
      </c>
      <c r="C306" s="78" t="s">
        <v>654</v>
      </c>
      <c r="D306" s="78" t="s">
        <v>629</v>
      </c>
      <c r="E306" s="78" t="s">
        <v>630</v>
      </c>
      <c r="F306" s="78" t="s">
        <v>632</v>
      </c>
      <c r="G306" s="78"/>
      <c r="H306" s="78"/>
      <c r="I306" s="78" t="s">
        <v>632</v>
      </c>
      <c r="J306" s="78"/>
      <c r="K306" s="78"/>
      <c r="L306" s="78"/>
      <c r="M306" s="78"/>
      <c r="N306" s="78"/>
      <c r="O306" s="80"/>
      <c r="P306" s="78"/>
      <c r="Q306" s="78" t="s">
        <v>632</v>
      </c>
      <c r="R306" s="78"/>
      <c r="S306" s="78"/>
      <c r="T306" s="78" t="s">
        <v>632</v>
      </c>
      <c r="U306" s="78"/>
      <c r="V306" s="78"/>
      <c r="W306" s="78"/>
      <c r="X306" s="78"/>
      <c r="Y306" s="78"/>
      <c r="Z306" s="78"/>
      <c r="AA306" s="78"/>
      <c r="AB306" s="78"/>
      <c r="AC306" s="78" t="s">
        <v>632</v>
      </c>
      <c r="AD306" s="78"/>
      <c r="AE306" s="78"/>
      <c r="AF306" s="78" t="s">
        <v>632</v>
      </c>
      <c r="AG306" s="78"/>
      <c r="AH306" s="78"/>
      <c r="AI306" s="78"/>
      <c r="AJ306" s="78"/>
      <c r="AK306" s="78"/>
      <c r="AL306" s="106"/>
      <c r="AM306" s="78"/>
      <c r="AN306" s="78"/>
      <c r="AO306" s="78"/>
      <c r="AP306" s="110"/>
      <c r="AQ306" s="78"/>
      <c r="AR306" s="78"/>
      <c r="AS306" s="78"/>
      <c r="AT306" s="78"/>
      <c r="AU306" s="78"/>
      <c r="AV306" s="348" t="str">
        <f t="shared" si="34"/>
        <v/>
      </c>
      <c r="AW306" s="78"/>
      <c r="AX306" s="78"/>
      <c r="AY306" s="78"/>
      <c r="AZ306" s="352"/>
      <c r="BA306" s="78"/>
      <c r="BB306" s="78"/>
      <c r="BC306" s="78"/>
      <c r="BD306" s="78"/>
      <c r="BE306" s="78"/>
      <c r="BF306" s="78"/>
      <c r="BG306" s="78"/>
      <c r="BH306" s="78"/>
      <c r="BI306" s="78"/>
      <c r="BJ306" s="78"/>
      <c r="BK306" s="118"/>
      <c r="BN306" s="119">
        <f t="shared" si="35"/>
        <v>0</v>
      </c>
      <c r="BO306" s="78"/>
      <c r="BP306" s="78"/>
      <c r="BQ306" s="78"/>
      <c r="BR306" s="78"/>
      <c r="BS306" s="78"/>
      <c r="BT306" s="78"/>
      <c r="BU306" s="118"/>
      <c r="BW306" t="str">
        <f t="shared" si="36"/>
        <v/>
      </c>
    </row>
    <row r="307" spans="1:75">
      <c r="A307" s="78">
        <v>422</v>
      </c>
      <c r="B307" s="371" t="s">
        <v>484</v>
      </c>
      <c r="C307" s="78" t="s">
        <v>690</v>
      </c>
      <c r="D307" s="78" t="s">
        <v>629</v>
      </c>
      <c r="E307" s="78" t="s">
        <v>630</v>
      </c>
      <c r="F307" s="78" t="s">
        <v>632</v>
      </c>
      <c r="G307" s="78"/>
      <c r="H307" s="78"/>
      <c r="I307" s="78" t="s">
        <v>631</v>
      </c>
      <c r="J307" s="78" t="s">
        <v>641</v>
      </c>
      <c r="K307" s="78" t="s">
        <v>662</v>
      </c>
      <c r="L307" s="78">
        <v>2030</v>
      </c>
      <c r="M307" s="78" t="s">
        <v>643</v>
      </c>
      <c r="N307" s="78">
        <v>2050</v>
      </c>
      <c r="O307" s="79">
        <v>45383</v>
      </c>
      <c r="P307" s="78">
        <v>2024</v>
      </c>
      <c r="Q307" s="78" t="s">
        <v>632</v>
      </c>
      <c r="R307" s="78"/>
      <c r="S307" s="78"/>
      <c r="T307" s="78" t="s">
        <v>632</v>
      </c>
      <c r="U307" s="78"/>
      <c r="V307" s="78"/>
      <c r="W307" s="78"/>
      <c r="X307" s="78"/>
      <c r="Y307" s="78"/>
      <c r="Z307" s="78"/>
      <c r="AA307" s="78"/>
      <c r="AB307" s="78"/>
      <c r="AC307" s="78" t="s">
        <v>645</v>
      </c>
      <c r="AD307" s="78" t="s">
        <v>834</v>
      </c>
      <c r="AE307" s="78" t="s">
        <v>647</v>
      </c>
      <c r="AF307" s="78" t="s">
        <v>645</v>
      </c>
      <c r="AG307" s="78">
        <v>2050</v>
      </c>
      <c r="AH307" s="78">
        <v>2021</v>
      </c>
      <c r="AI307" s="78"/>
      <c r="AJ307" s="78"/>
      <c r="AK307" s="78"/>
      <c r="AL307" s="106" t="s">
        <v>674</v>
      </c>
      <c r="AM307" s="78"/>
      <c r="AN307" s="78"/>
      <c r="AO307" s="78"/>
      <c r="AP307" s="110"/>
      <c r="AQ307" s="78"/>
      <c r="AR307" s="78"/>
      <c r="AS307" s="78"/>
      <c r="AT307" s="78"/>
      <c r="AU307" s="78"/>
      <c r="AV307" s="348" t="str">
        <f t="shared" si="34"/>
        <v/>
      </c>
      <c r="AW307" s="78"/>
      <c r="AX307" s="78"/>
      <c r="AY307" s="78">
        <v>1</v>
      </c>
      <c r="AZ307" s="352">
        <v>1</v>
      </c>
      <c r="BA307" s="78"/>
      <c r="BB307" s="78">
        <v>1</v>
      </c>
      <c r="BC307" s="78"/>
      <c r="BD307" s="78">
        <v>1</v>
      </c>
      <c r="BE307" s="78"/>
      <c r="BF307" s="78"/>
      <c r="BG307" s="78"/>
      <c r="BH307" s="78"/>
      <c r="BI307" s="78">
        <v>1</v>
      </c>
      <c r="BJ307" s="78"/>
      <c r="BK307" s="118">
        <v>1</v>
      </c>
      <c r="BN307" s="119">
        <f t="shared" si="35"/>
        <v>1</v>
      </c>
      <c r="BO307" s="78"/>
      <c r="BP307" s="78">
        <v>1</v>
      </c>
      <c r="BQ307" s="78">
        <v>1</v>
      </c>
      <c r="BR307" s="78"/>
      <c r="BS307" s="78"/>
      <c r="BT307" s="78">
        <v>1</v>
      </c>
      <c r="BU307" s="118">
        <v>1</v>
      </c>
      <c r="BV307" s="229">
        <f t="shared" ref="BV307:BV314" si="37">MAX(N307,AG307)</f>
        <v>2050</v>
      </c>
      <c r="BW307">
        <f t="shared" si="36"/>
        <v>1</v>
      </c>
    </row>
    <row r="308" spans="1:75">
      <c r="A308" s="78">
        <v>111</v>
      </c>
      <c r="B308" s="371" t="s">
        <v>141</v>
      </c>
      <c r="C308" s="78" t="s">
        <v>666</v>
      </c>
      <c r="D308" s="78" t="s">
        <v>629</v>
      </c>
      <c r="E308" s="78" t="s">
        <v>630</v>
      </c>
      <c r="F308" s="78" t="s">
        <v>631</v>
      </c>
      <c r="G308" s="78">
        <v>2017</v>
      </c>
      <c r="H308" s="78">
        <v>2022</v>
      </c>
      <c r="I308" s="78" t="s">
        <v>632</v>
      </c>
      <c r="J308" s="78"/>
      <c r="K308" s="78"/>
      <c r="L308" s="78"/>
      <c r="M308" s="78"/>
      <c r="N308" s="78"/>
      <c r="O308" s="80"/>
      <c r="P308" s="78"/>
      <c r="Q308" s="78" t="s">
        <v>635</v>
      </c>
      <c r="R308" s="78" t="s">
        <v>837</v>
      </c>
      <c r="S308" s="78" t="s">
        <v>682</v>
      </c>
      <c r="T308" s="203" t="s">
        <v>635</v>
      </c>
      <c r="U308" s="78">
        <v>2022</v>
      </c>
      <c r="V308" s="78">
        <v>2017</v>
      </c>
      <c r="W308" s="78"/>
      <c r="X308" s="78"/>
      <c r="Y308" s="78"/>
      <c r="Z308" s="78" t="s">
        <v>674</v>
      </c>
      <c r="AA308" s="78">
        <v>2022</v>
      </c>
      <c r="AB308" s="78" t="s">
        <v>631</v>
      </c>
      <c r="AC308" s="78" t="s">
        <v>710</v>
      </c>
      <c r="AD308" s="78" t="s">
        <v>762</v>
      </c>
      <c r="AE308" s="78" t="s">
        <v>775</v>
      </c>
      <c r="AF308" s="78" t="s">
        <v>710</v>
      </c>
      <c r="AG308" s="78">
        <v>2050</v>
      </c>
      <c r="AH308" s="78">
        <v>2020</v>
      </c>
      <c r="AI308" s="78"/>
      <c r="AJ308" s="78"/>
      <c r="AK308" s="78"/>
      <c r="AL308" s="106" t="s">
        <v>631</v>
      </c>
      <c r="AM308" s="78">
        <v>2022</v>
      </c>
      <c r="AN308" s="78" t="s">
        <v>631</v>
      </c>
      <c r="AO308" s="78"/>
      <c r="AP308" s="110"/>
      <c r="AQ308" s="78">
        <v>1</v>
      </c>
      <c r="AR308" s="78"/>
      <c r="AS308" s="78"/>
      <c r="AT308" s="78">
        <v>1</v>
      </c>
      <c r="AU308" s="78">
        <v>1</v>
      </c>
      <c r="AV308" s="348" t="str">
        <f t="shared" si="34"/>
        <v/>
      </c>
      <c r="AW308" s="78"/>
      <c r="AX308" s="78"/>
      <c r="AY308" s="78">
        <v>1</v>
      </c>
      <c r="AZ308" s="352">
        <v>1</v>
      </c>
      <c r="BA308" s="78"/>
      <c r="BB308" s="78"/>
      <c r="BC308" s="78"/>
      <c r="BD308" s="78"/>
      <c r="BE308" s="78">
        <v>1</v>
      </c>
      <c r="BF308" s="78"/>
      <c r="BG308" s="78"/>
      <c r="BH308" s="78">
        <v>1</v>
      </c>
      <c r="BI308" s="78">
        <v>1</v>
      </c>
      <c r="BJ308" s="78">
        <v>1</v>
      </c>
      <c r="BK308" s="118">
        <v>1</v>
      </c>
      <c r="BL308" s="188">
        <v>1</v>
      </c>
      <c r="BN308" s="119">
        <f t="shared" si="35"/>
        <v>1</v>
      </c>
      <c r="BO308" s="78">
        <v>1</v>
      </c>
      <c r="BP308" s="78">
        <v>1</v>
      </c>
      <c r="BQ308" s="78">
        <v>1</v>
      </c>
      <c r="BR308" s="78"/>
      <c r="BS308" s="78"/>
      <c r="BT308" s="78">
        <v>1</v>
      </c>
      <c r="BU308" s="118">
        <v>1</v>
      </c>
      <c r="BV308" s="229">
        <f t="shared" si="37"/>
        <v>2050</v>
      </c>
      <c r="BW308" t="str">
        <f t="shared" si="36"/>
        <v/>
      </c>
    </row>
    <row r="309" spans="1:75">
      <c r="A309" s="78">
        <v>338</v>
      </c>
      <c r="B309" s="371" t="s">
        <v>398</v>
      </c>
      <c r="C309" s="78" t="s">
        <v>666</v>
      </c>
      <c r="D309" s="78" t="s">
        <v>676</v>
      </c>
      <c r="E309" s="78" t="s">
        <v>677</v>
      </c>
      <c r="F309" s="78" t="s">
        <v>632</v>
      </c>
      <c r="G309" s="78"/>
      <c r="H309" s="78"/>
      <c r="I309" s="78" t="s">
        <v>632</v>
      </c>
      <c r="J309" s="78" t="s">
        <v>716</v>
      </c>
      <c r="K309" s="78"/>
      <c r="L309" s="78"/>
      <c r="M309" s="78" t="s">
        <v>634</v>
      </c>
      <c r="N309" s="78"/>
      <c r="O309" s="79">
        <v>42461</v>
      </c>
      <c r="P309" s="78">
        <v>2016</v>
      </c>
      <c r="Q309" s="78" t="s">
        <v>632</v>
      </c>
      <c r="R309" s="78"/>
      <c r="S309" s="78"/>
      <c r="T309" s="78" t="s">
        <v>632</v>
      </c>
      <c r="U309" s="78"/>
      <c r="V309" s="78"/>
      <c r="W309" s="78"/>
      <c r="X309" s="78"/>
      <c r="Y309" s="78"/>
      <c r="Z309" s="78"/>
      <c r="AA309" s="78"/>
      <c r="AB309" s="78"/>
      <c r="AC309" s="78" t="s">
        <v>645</v>
      </c>
      <c r="AD309" s="78" t="s">
        <v>668</v>
      </c>
      <c r="AE309" s="78" t="s">
        <v>647</v>
      </c>
      <c r="AF309" s="78" t="s">
        <v>645</v>
      </c>
      <c r="AG309" s="78">
        <v>2050</v>
      </c>
      <c r="AH309" s="78">
        <v>2021</v>
      </c>
      <c r="AI309" s="78"/>
      <c r="AJ309" s="78"/>
      <c r="AK309" s="78"/>
      <c r="AL309" s="106" t="s">
        <v>674</v>
      </c>
      <c r="AM309" s="78"/>
      <c r="AN309" s="78"/>
      <c r="AO309" s="78"/>
      <c r="AP309" s="110"/>
      <c r="AQ309" s="78"/>
      <c r="AR309" s="78"/>
      <c r="AS309" s="78"/>
      <c r="AT309" s="78"/>
      <c r="AU309" s="78"/>
      <c r="AV309" s="348" t="str">
        <f t="shared" si="34"/>
        <v/>
      </c>
      <c r="AW309" s="78"/>
      <c r="AX309" s="78"/>
      <c r="AY309" s="78">
        <v>1</v>
      </c>
      <c r="AZ309" s="352">
        <v>1</v>
      </c>
      <c r="BA309" s="78"/>
      <c r="BB309" s="78"/>
      <c r="BC309" s="78"/>
      <c r="BD309" s="78"/>
      <c r="BE309" s="78"/>
      <c r="BF309" s="78"/>
      <c r="BG309" s="78"/>
      <c r="BH309" s="78"/>
      <c r="BI309" s="78">
        <v>1</v>
      </c>
      <c r="BJ309" s="78"/>
      <c r="BK309" s="118">
        <v>1</v>
      </c>
      <c r="BN309" s="119">
        <f t="shared" si="35"/>
        <v>1</v>
      </c>
      <c r="BO309" s="78"/>
      <c r="BP309" s="78"/>
      <c r="BQ309" s="78">
        <v>1</v>
      </c>
      <c r="BR309" s="78"/>
      <c r="BS309" s="78"/>
      <c r="BT309" s="78">
        <v>1</v>
      </c>
      <c r="BU309" s="118">
        <v>1</v>
      </c>
      <c r="BV309" s="229">
        <f t="shared" si="37"/>
        <v>2050</v>
      </c>
      <c r="BW309" t="str">
        <f t="shared" si="36"/>
        <v/>
      </c>
    </row>
    <row r="310" spans="1:75">
      <c r="A310" s="78">
        <v>215</v>
      </c>
      <c r="B310" s="371" t="s">
        <v>250</v>
      </c>
      <c r="C310" s="78" t="s">
        <v>666</v>
      </c>
      <c r="D310" s="78" t="s">
        <v>709</v>
      </c>
      <c r="E310" s="78" t="s">
        <v>640</v>
      </c>
      <c r="F310" s="78" t="s">
        <v>632</v>
      </c>
      <c r="G310" s="78"/>
      <c r="H310" s="78"/>
      <c r="I310" s="78" t="s">
        <v>632</v>
      </c>
      <c r="J310" s="78"/>
      <c r="K310" s="78"/>
      <c r="L310" s="78"/>
      <c r="M310" s="78"/>
      <c r="N310" s="78"/>
      <c r="O310" s="80"/>
      <c r="P310" s="78"/>
      <c r="Q310" s="78" t="s">
        <v>635</v>
      </c>
      <c r="R310" s="78" t="s">
        <v>636</v>
      </c>
      <c r="S310" s="78" t="s">
        <v>637</v>
      </c>
      <c r="T310" s="203" t="s">
        <v>635</v>
      </c>
      <c r="U310" s="78">
        <v>2015</v>
      </c>
      <c r="V310" s="78">
        <v>2015</v>
      </c>
      <c r="W310" s="78"/>
      <c r="X310" s="78"/>
      <c r="Y310" s="78"/>
      <c r="Z310" s="78" t="s">
        <v>631</v>
      </c>
      <c r="AA310" s="78">
        <v>2024</v>
      </c>
      <c r="AB310" s="78" t="s">
        <v>631</v>
      </c>
      <c r="AC310" s="78" t="s">
        <v>736</v>
      </c>
      <c r="AD310" s="78" t="s">
        <v>762</v>
      </c>
      <c r="AE310" s="78" t="s">
        <v>738</v>
      </c>
      <c r="AF310" s="78" t="s">
        <v>635</v>
      </c>
      <c r="AG310" s="78">
        <v>2030</v>
      </c>
      <c r="AH310" s="78">
        <v>2020</v>
      </c>
      <c r="AI310" s="78" t="s">
        <v>739</v>
      </c>
      <c r="AJ310" s="78">
        <v>2050</v>
      </c>
      <c r="AK310" s="78">
        <v>2020</v>
      </c>
      <c r="AL310" s="106" t="s">
        <v>631</v>
      </c>
      <c r="AM310" s="78"/>
      <c r="AN310" s="78"/>
      <c r="AO310" s="78" t="s">
        <v>631</v>
      </c>
      <c r="AP310" s="110" t="s">
        <v>632</v>
      </c>
      <c r="AQ310" s="78">
        <v>1</v>
      </c>
      <c r="AR310" s="78"/>
      <c r="AS310" s="78"/>
      <c r="AT310" s="78">
        <v>1</v>
      </c>
      <c r="AU310" s="78">
        <v>1</v>
      </c>
      <c r="AV310" s="348" t="str">
        <f t="shared" si="34"/>
        <v/>
      </c>
      <c r="AW310" s="78"/>
      <c r="AX310" s="78">
        <v>1</v>
      </c>
      <c r="AY310" s="78"/>
      <c r="AZ310" s="352">
        <v>1</v>
      </c>
      <c r="BA310" s="78"/>
      <c r="BB310" s="78"/>
      <c r="BC310" s="78"/>
      <c r="BD310" s="78"/>
      <c r="BE310" s="78"/>
      <c r="BF310" s="78"/>
      <c r="BG310" s="78"/>
      <c r="BH310" s="78"/>
      <c r="BI310" s="78">
        <v>1</v>
      </c>
      <c r="BJ310" s="78">
        <v>1</v>
      </c>
      <c r="BK310" s="118">
        <v>1</v>
      </c>
      <c r="BL310" s="188">
        <v>1</v>
      </c>
      <c r="BN310" s="119">
        <f t="shared" si="35"/>
        <v>1</v>
      </c>
      <c r="BO310" s="78">
        <v>1</v>
      </c>
      <c r="BP310" s="78">
        <v>1</v>
      </c>
      <c r="BQ310" s="78">
        <v>1</v>
      </c>
      <c r="BR310" s="78"/>
      <c r="BS310" s="78"/>
      <c r="BT310" s="78">
        <v>1</v>
      </c>
      <c r="BU310" s="118">
        <v>1</v>
      </c>
      <c r="BV310" s="229">
        <f t="shared" si="37"/>
        <v>2030</v>
      </c>
      <c r="BW310" t="str">
        <f t="shared" si="36"/>
        <v/>
      </c>
    </row>
    <row r="311" spans="1:75">
      <c r="A311" s="78">
        <v>449</v>
      </c>
      <c r="B311" s="371" t="s">
        <v>429</v>
      </c>
      <c r="C311" s="78" t="s">
        <v>666</v>
      </c>
      <c r="D311" s="78" t="s">
        <v>723</v>
      </c>
      <c r="E311" s="78" t="s">
        <v>724</v>
      </c>
      <c r="F311" s="78" t="s">
        <v>631</v>
      </c>
      <c r="G311" s="78">
        <v>2018</v>
      </c>
      <c r="H311" s="78">
        <v>2025</v>
      </c>
      <c r="I311" s="78" t="s">
        <v>632</v>
      </c>
      <c r="J311" s="78"/>
      <c r="K311" s="78"/>
      <c r="L311" s="78"/>
      <c r="M311" s="78"/>
      <c r="N311" s="78"/>
      <c r="O311" s="80"/>
      <c r="P311" s="78"/>
      <c r="Q311" s="78" t="s">
        <v>635</v>
      </c>
      <c r="R311" s="78" t="s">
        <v>898</v>
      </c>
      <c r="S311" s="78" t="s">
        <v>682</v>
      </c>
      <c r="T311" s="203" t="s">
        <v>635</v>
      </c>
      <c r="U311" s="78">
        <v>2010</v>
      </c>
      <c r="V311" s="78">
        <v>2007</v>
      </c>
      <c r="W311" s="78"/>
      <c r="X311" s="78"/>
      <c r="Y311" s="78"/>
      <c r="Z311" s="78" t="s">
        <v>631</v>
      </c>
      <c r="AA311" s="78">
        <v>2023</v>
      </c>
      <c r="AB311" s="78" t="s">
        <v>631</v>
      </c>
      <c r="AC311" s="78" t="s">
        <v>687</v>
      </c>
      <c r="AD311" s="78" t="s">
        <v>939</v>
      </c>
      <c r="AE311" s="78" t="s">
        <v>647</v>
      </c>
      <c r="AF311" s="78" t="s">
        <v>687</v>
      </c>
      <c r="AG311" s="78">
        <v>2050</v>
      </c>
      <c r="AH311" s="78">
        <v>2022</v>
      </c>
      <c r="AI311" s="78"/>
      <c r="AJ311" s="78"/>
      <c r="AK311" s="78"/>
      <c r="AL311" s="106" t="s">
        <v>631</v>
      </c>
      <c r="AM311" s="78"/>
      <c r="AN311" s="78"/>
      <c r="AO311" s="78"/>
      <c r="AP311" s="110"/>
      <c r="AQ311" s="78">
        <v>1</v>
      </c>
      <c r="AR311" s="78"/>
      <c r="AS311" s="78"/>
      <c r="AT311" s="78">
        <v>1</v>
      </c>
      <c r="AU311" s="78">
        <v>1</v>
      </c>
      <c r="AV311" s="348" t="str">
        <f t="shared" si="34"/>
        <v/>
      </c>
      <c r="AW311" s="78"/>
      <c r="AX311" s="78"/>
      <c r="AY311" s="78">
        <v>1</v>
      </c>
      <c r="AZ311" s="352">
        <v>1</v>
      </c>
      <c r="BA311" s="78"/>
      <c r="BB311" s="78"/>
      <c r="BC311" s="78"/>
      <c r="BD311" s="78"/>
      <c r="BE311" s="78"/>
      <c r="BF311" s="78">
        <v>1</v>
      </c>
      <c r="BG311" s="78"/>
      <c r="BH311" s="78">
        <v>1</v>
      </c>
      <c r="BI311" s="78">
        <v>1</v>
      </c>
      <c r="BJ311" s="78">
        <v>1</v>
      </c>
      <c r="BK311" s="118">
        <v>1</v>
      </c>
      <c r="BL311" s="188">
        <v>1</v>
      </c>
      <c r="BN311" s="119">
        <f t="shared" si="35"/>
        <v>1</v>
      </c>
      <c r="BO311" s="78">
        <v>1</v>
      </c>
      <c r="BP311" s="78">
        <v>1</v>
      </c>
      <c r="BQ311" s="78">
        <v>1</v>
      </c>
      <c r="BR311" s="78"/>
      <c r="BS311" s="78"/>
      <c r="BT311" s="78">
        <v>1</v>
      </c>
      <c r="BU311" s="118">
        <v>1</v>
      </c>
      <c r="BV311" s="229">
        <f t="shared" si="37"/>
        <v>2050</v>
      </c>
      <c r="BW311" t="str">
        <f t="shared" si="36"/>
        <v/>
      </c>
    </row>
    <row r="312" spans="1:75">
      <c r="A312" s="78">
        <v>254</v>
      </c>
      <c r="B312" s="371" t="s">
        <v>284</v>
      </c>
      <c r="C312" s="78" t="s">
        <v>666</v>
      </c>
      <c r="D312" s="78" t="s">
        <v>629</v>
      </c>
      <c r="E312" s="78" t="s">
        <v>630</v>
      </c>
      <c r="F312" s="78" t="s">
        <v>632</v>
      </c>
      <c r="G312" s="78"/>
      <c r="H312" s="78"/>
      <c r="I312" s="78" t="s">
        <v>632</v>
      </c>
      <c r="J312" s="78"/>
      <c r="K312" s="78"/>
      <c r="L312" s="78"/>
      <c r="M312" s="78"/>
      <c r="N312" s="78"/>
      <c r="O312" s="80"/>
      <c r="P312" s="78"/>
      <c r="Q312" s="78" t="s">
        <v>635</v>
      </c>
      <c r="R312" s="78" t="s">
        <v>672</v>
      </c>
      <c r="S312" s="78" t="s">
        <v>637</v>
      </c>
      <c r="T312" s="203" t="s">
        <v>635</v>
      </c>
      <c r="U312" s="78">
        <v>2020</v>
      </c>
      <c r="V312" s="78">
        <v>2022</v>
      </c>
      <c r="W312" s="78"/>
      <c r="X312" s="78"/>
      <c r="Y312" s="78"/>
      <c r="Z312" s="78" t="s">
        <v>631</v>
      </c>
      <c r="AA312" s="78">
        <v>2023</v>
      </c>
      <c r="AB312" s="78" t="s">
        <v>632</v>
      </c>
      <c r="AC312" s="78" t="s">
        <v>645</v>
      </c>
      <c r="AD312" s="78" t="s">
        <v>835</v>
      </c>
      <c r="AE312" s="78" t="s">
        <v>647</v>
      </c>
      <c r="AF312" s="78" t="s">
        <v>645</v>
      </c>
      <c r="AG312" s="78">
        <v>2050</v>
      </c>
      <c r="AH312" s="78">
        <v>2021</v>
      </c>
      <c r="AI312" s="78"/>
      <c r="AJ312" s="78"/>
      <c r="AK312" s="78"/>
      <c r="AL312" s="106" t="s">
        <v>631</v>
      </c>
      <c r="AM312" s="78">
        <v>2023</v>
      </c>
      <c r="AN312" s="78" t="s">
        <v>631</v>
      </c>
      <c r="AO312" s="78"/>
      <c r="AP312" s="110"/>
      <c r="AQ312" s="78">
        <v>1</v>
      </c>
      <c r="AR312" s="78"/>
      <c r="AS312" s="78"/>
      <c r="AT312" s="78">
        <v>1</v>
      </c>
      <c r="AU312" s="78">
        <v>1</v>
      </c>
      <c r="AV312" s="348" t="str">
        <f t="shared" si="34"/>
        <v/>
      </c>
      <c r="AW312" s="78"/>
      <c r="AX312" s="78"/>
      <c r="AY312" s="78">
        <v>1</v>
      </c>
      <c r="AZ312" s="352">
        <v>1</v>
      </c>
      <c r="BA312" s="78"/>
      <c r="BB312" s="78"/>
      <c r="BC312" s="78"/>
      <c r="BD312" s="78"/>
      <c r="BE312" s="78"/>
      <c r="BF312" s="78"/>
      <c r="BG312" s="78"/>
      <c r="BH312" s="78"/>
      <c r="BI312" s="78">
        <v>1</v>
      </c>
      <c r="BJ312" s="78">
        <v>1</v>
      </c>
      <c r="BK312" s="118">
        <v>1</v>
      </c>
      <c r="BL312" s="188">
        <v>1</v>
      </c>
      <c r="BN312" s="119">
        <f t="shared" si="35"/>
        <v>1</v>
      </c>
      <c r="BO312" s="78">
        <v>1</v>
      </c>
      <c r="BP312" s="78">
        <v>1</v>
      </c>
      <c r="BQ312" s="78">
        <v>1</v>
      </c>
      <c r="BR312" s="78"/>
      <c r="BS312" s="78"/>
      <c r="BT312" s="78">
        <v>1</v>
      </c>
      <c r="BU312" s="118">
        <v>1</v>
      </c>
      <c r="BV312" s="229">
        <f t="shared" si="37"/>
        <v>2050</v>
      </c>
      <c r="BW312" t="str">
        <f t="shared" si="36"/>
        <v/>
      </c>
    </row>
    <row r="313" spans="1:75">
      <c r="A313" s="78">
        <v>96</v>
      </c>
      <c r="B313" s="371" t="s">
        <v>940</v>
      </c>
      <c r="C313" s="78" t="s">
        <v>690</v>
      </c>
      <c r="D313" s="78" t="s">
        <v>639</v>
      </c>
      <c r="E313" s="78" t="s">
        <v>640</v>
      </c>
      <c r="F313" s="78" t="s">
        <v>631</v>
      </c>
      <c r="G313" s="78">
        <v>2014</v>
      </c>
      <c r="H313" s="78">
        <v>2025</v>
      </c>
      <c r="I313" s="78" t="s">
        <v>631</v>
      </c>
      <c r="J313" s="78" t="s">
        <v>641</v>
      </c>
      <c r="K313" s="78" t="s">
        <v>662</v>
      </c>
      <c r="L313" s="78">
        <v>2030</v>
      </c>
      <c r="M313" s="78" t="s">
        <v>643</v>
      </c>
      <c r="N313" s="78">
        <v>2050</v>
      </c>
      <c r="O313" s="79">
        <v>45261</v>
      </c>
      <c r="P313" s="78">
        <v>2023</v>
      </c>
      <c r="Q313" s="78" t="s">
        <v>632</v>
      </c>
      <c r="R313" s="78"/>
      <c r="S313" s="78"/>
      <c r="T313" s="78" t="s">
        <v>632</v>
      </c>
      <c r="U313" s="78"/>
      <c r="V313" s="78"/>
      <c r="W313" s="78"/>
      <c r="X313" s="78"/>
      <c r="Y313" s="78"/>
      <c r="Z313" s="78"/>
      <c r="AA313" s="78"/>
      <c r="AB313" s="78"/>
      <c r="AC313" s="78" t="s">
        <v>645</v>
      </c>
      <c r="AD313" s="78" t="s">
        <v>941</v>
      </c>
      <c r="AE313" s="78" t="s">
        <v>647</v>
      </c>
      <c r="AF313" s="78" t="s">
        <v>645</v>
      </c>
      <c r="AG313" s="78">
        <v>2050</v>
      </c>
      <c r="AH313" s="78">
        <v>2020</v>
      </c>
      <c r="AI313" s="78"/>
      <c r="AJ313" s="78"/>
      <c r="AK313" s="78"/>
      <c r="AL313" s="106" t="s">
        <v>631</v>
      </c>
      <c r="AM313" s="78">
        <v>2023</v>
      </c>
      <c r="AN313" s="78" t="s">
        <v>631</v>
      </c>
      <c r="AO313" s="78"/>
      <c r="AP313" s="110"/>
      <c r="AQ313" s="78"/>
      <c r="AR313" s="78"/>
      <c r="AS313" s="78"/>
      <c r="AT313" s="78"/>
      <c r="AU313" s="78"/>
      <c r="AV313" s="348" t="str">
        <f t="shared" si="34"/>
        <v/>
      </c>
      <c r="AW313" s="78"/>
      <c r="AX313" s="78"/>
      <c r="AY313" s="78">
        <v>1</v>
      </c>
      <c r="AZ313" s="352">
        <v>1</v>
      </c>
      <c r="BA313" s="78"/>
      <c r="BB313" s="78">
        <v>1</v>
      </c>
      <c r="BC313" s="78"/>
      <c r="BD313" s="78">
        <v>1</v>
      </c>
      <c r="BE313" s="78"/>
      <c r="BF313" s="78">
        <v>1</v>
      </c>
      <c r="BG313" s="78"/>
      <c r="BH313" s="78">
        <v>1</v>
      </c>
      <c r="BI313" s="78">
        <v>1</v>
      </c>
      <c r="BJ313" s="78"/>
      <c r="BK313" s="118">
        <v>1</v>
      </c>
      <c r="BL313" s="188">
        <v>1</v>
      </c>
      <c r="BN313" s="119">
        <f t="shared" si="35"/>
        <v>1</v>
      </c>
      <c r="BO313" s="78"/>
      <c r="BP313" s="78">
        <v>1</v>
      </c>
      <c r="BQ313" s="78">
        <v>1</v>
      </c>
      <c r="BR313" s="78"/>
      <c r="BS313" s="78"/>
      <c r="BT313" s="78">
        <v>1</v>
      </c>
      <c r="BU313" s="118">
        <v>1</v>
      </c>
      <c r="BV313" s="229">
        <f t="shared" si="37"/>
        <v>2050</v>
      </c>
      <c r="BW313">
        <f t="shared" si="36"/>
        <v>1</v>
      </c>
    </row>
    <row r="314" spans="1:75">
      <c r="A314" s="78">
        <v>468</v>
      </c>
      <c r="B314" s="371" t="s">
        <v>446</v>
      </c>
      <c r="C314" s="78" t="s">
        <v>715</v>
      </c>
      <c r="D314" s="78" t="s">
        <v>629</v>
      </c>
      <c r="E314" s="78" t="s">
        <v>630</v>
      </c>
      <c r="F314" s="78" t="s">
        <v>632</v>
      </c>
      <c r="G314" s="78"/>
      <c r="H314" s="78"/>
      <c r="I314" s="78" t="s">
        <v>631</v>
      </c>
      <c r="J314" s="78" t="s">
        <v>641</v>
      </c>
      <c r="K314" s="78" t="s">
        <v>662</v>
      </c>
      <c r="L314" s="78">
        <v>2030</v>
      </c>
      <c r="M314" s="78" t="s">
        <v>634</v>
      </c>
      <c r="N314" s="78"/>
      <c r="O314" s="79">
        <v>44986</v>
      </c>
      <c r="P314" s="78">
        <v>2023</v>
      </c>
      <c r="Q314" s="78" t="s">
        <v>632</v>
      </c>
      <c r="R314" s="78"/>
      <c r="S314" s="78"/>
      <c r="T314" s="78" t="s">
        <v>632</v>
      </c>
      <c r="U314" s="78"/>
      <c r="V314" s="78"/>
      <c r="W314" s="78"/>
      <c r="X314" s="78"/>
      <c r="Y314" s="78"/>
      <c r="Z314" s="78"/>
      <c r="AA314" s="78"/>
      <c r="AB314" s="78"/>
      <c r="AC314" s="78" t="s">
        <v>645</v>
      </c>
      <c r="AD314" s="78" t="s">
        <v>805</v>
      </c>
      <c r="AE314" s="78" t="s">
        <v>647</v>
      </c>
      <c r="AF314" s="78" t="s">
        <v>645</v>
      </c>
      <c r="AG314" s="78">
        <v>2022</v>
      </c>
      <c r="AH314" s="78">
        <v>2021</v>
      </c>
      <c r="AI314" s="78"/>
      <c r="AJ314" s="78"/>
      <c r="AK314" s="78"/>
      <c r="AL314" s="106" t="s">
        <v>648</v>
      </c>
      <c r="AM314" s="78"/>
      <c r="AN314" s="78"/>
      <c r="AO314" s="78"/>
      <c r="AP314" s="110"/>
      <c r="AQ314" s="78"/>
      <c r="AR314" s="78"/>
      <c r="AS314" s="78"/>
      <c r="AT314" s="78"/>
      <c r="AU314" s="78"/>
      <c r="AV314" s="348" t="str">
        <f t="shared" si="34"/>
        <v/>
      </c>
      <c r="AW314" s="78">
        <v>1</v>
      </c>
      <c r="AX314" s="78"/>
      <c r="AY314" s="78"/>
      <c r="AZ314" s="352">
        <v>1</v>
      </c>
      <c r="BA314" s="78"/>
      <c r="BB314" s="78">
        <v>1</v>
      </c>
      <c r="BC314" s="78"/>
      <c r="BD314" s="78">
        <v>1</v>
      </c>
      <c r="BE314" s="78"/>
      <c r="BF314" s="78"/>
      <c r="BG314" s="78"/>
      <c r="BH314" s="78"/>
      <c r="BI314" s="78">
        <v>1</v>
      </c>
      <c r="BJ314" s="78">
        <v>1</v>
      </c>
      <c r="BK314" s="118">
        <v>1</v>
      </c>
      <c r="BL314" s="188">
        <v>1</v>
      </c>
      <c r="BN314" s="119">
        <f t="shared" si="35"/>
        <v>1</v>
      </c>
      <c r="BO314" s="78">
        <v>1</v>
      </c>
      <c r="BP314" s="78">
        <v>1</v>
      </c>
      <c r="BQ314" s="78">
        <v>1</v>
      </c>
      <c r="BR314" s="78">
        <v>1</v>
      </c>
      <c r="BS314" s="78"/>
      <c r="BT314" s="78"/>
      <c r="BU314" s="118">
        <v>1</v>
      </c>
      <c r="BV314" s="229">
        <f t="shared" si="37"/>
        <v>2022</v>
      </c>
      <c r="BW314">
        <f t="shared" si="36"/>
        <v>1</v>
      </c>
    </row>
    <row r="315" spans="1:75">
      <c r="A315" s="78">
        <v>378</v>
      </c>
      <c r="B315" s="371" t="s">
        <v>474</v>
      </c>
      <c r="C315" s="78" t="s">
        <v>690</v>
      </c>
      <c r="D315" s="78" t="s">
        <v>680</v>
      </c>
      <c r="E315" s="78" t="s">
        <v>677</v>
      </c>
      <c r="F315" s="78" t="s">
        <v>632</v>
      </c>
      <c r="G315" s="78"/>
      <c r="H315" s="78"/>
      <c r="I315" s="78" t="s">
        <v>632</v>
      </c>
      <c r="J315" s="78"/>
      <c r="K315" s="78"/>
      <c r="L315" s="78"/>
      <c r="M315" s="78"/>
      <c r="N315" s="78"/>
      <c r="O315" s="80"/>
      <c r="P315" s="78"/>
      <c r="Q315" s="78" t="s">
        <v>632</v>
      </c>
      <c r="R315" s="78"/>
      <c r="S315" s="78"/>
      <c r="T315" s="78" t="s">
        <v>632</v>
      </c>
      <c r="U315" s="78"/>
      <c r="V315" s="78"/>
      <c r="W315" s="78"/>
      <c r="X315" s="78"/>
      <c r="Y315" s="78"/>
      <c r="Z315" s="78"/>
      <c r="AA315" s="78"/>
      <c r="AB315" s="78"/>
      <c r="AC315" s="78" t="s">
        <v>632</v>
      </c>
      <c r="AD315" s="78"/>
      <c r="AE315" s="78"/>
      <c r="AF315" s="78" t="s">
        <v>632</v>
      </c>
      <c r="AG315" s="78"/>
      <c r="AH315" s="78"/>
      <c r="AI315" s="78"/>
      <c r="AJ315" s="78"/>
      <c r="AK315" s="78"/>
      <c r="AL315" s="106"/>
      <c r="AM315" s="78"/>
      <c r="AN315" s="78"/>
      <c r="AO315" s="78"/>
      <c r="AP315" s="110"/>
      <c r="AQ315" s="78"/>
      <c r="AR315" s="78"/>
      <c r="AS315" s="78"/>
      <c r="AT315" s="78"/>
      <c r="AU315" s="78"/>
      <c r="AV315" s="348" t="str">
        <f t="shared" si="34"/>
        <v/>
      </c>
      <c r="AW315" s="78"/>
      <c r="AX315" s="78"/>
      <c r="AY315" s="78"/>
      <c r="AZ315" s="352"/>
      <c r="BA315" s="78"/>
      <c r="BB315" s="78"/>
      <c r="BC315" s="78"/>
      <c r="BD315" s="78"/>
      <c r="BE315" s="78"/>
      <c r="BF315" s="78"/>
      <c r="BG315" s="78"/>
      <c r="BH315" s="78"/>
      <c r="BI315" s="78"/>
      <c r="BJ315" s="78"/>
      <c r="BK315" s="118"/>
      <c r="BN315" s="119">
        <f t="shared" si="35"/>
        <v>0</v>
      </c>
      <c r="BO315" s="78"/>
      <c r="BP315" s="78"/>
      <c r="BQ315" s="78"/>
      <c r="BR315" s="78"/>
      <c r="BS315" s="78"/>
      <c r="BT315" s="78"/>
      <c r="BU315" s="118"/>
      <c r="BW315" t="str">
        <f t="shared" si="36"/>
        <v/>
      </c>
    </row>
    <row r="316" spans="1:75">
      <c r="A316" s="78">
        <v>260</v>
      </c>
      <c r="B316" s="371" t="s">
        <v>270</v>
      </c>
      <c r="C316" s="78" t="s">
        <v>666</v>
      </c>
      <c r="D316" s="78" t="s">
        <v>629</v>
      </c>
      <c r="E316" s="78" t="s">
        <v>630</v>
      </c>
      <c r="F316" s="78" t="s">
        <v>632</v>
      </c>
      <c r="G316" s="78"/>
      <c r="H316" s="78"/>
      <c r="I316" s="78" t="s">
        <v>632</v>
      </c>
      <c r="J316" s="78"/>
      <c r="K316" s="78"/>
      <c r="L316" s="78"/>
      <c r="M316" s="78"/>
      <c r="N316" s="78"/>
      <c r="O316" s="80"/>
      <c r="P316" s="78"/>
      <c r="Q316" s="78" t="s">
        <v>632</v>
      </c>
      <c r="R316" s="78"/>
      <c r="S316" s="78"/>
      <c r="T316" s="78" t="s">
        <v>632</v>
      </c>
      <c r="U316" s="78"/>
      <c r="V316" s="78"/>
      <c r="W316" s="78"/>
      <c r="X316" s="78"/>
      <c r="Y316" s="78"/>
      <c r="Z316" s="78"/>
      <c r="AA316" s="78"/>
      <c r="AB316" s="78"/>
      <c r="AC316" s="78" t="s">
        <v>687</v>
      </c>
      <c r="AD316" s="78" t="s">
        <v>942</v>
      </c>
      <c r="AE316" s="78" t="s">
        <v>807</v>
      </c>
      <c r="AF316" s="78" t="s">
        <v>687</v>
      </c>
      <c r="AG316" s="78">
        <v>2050</v>
      </c>
      <c r="AH316" s="78">
        <v>2021</v>
      </c>
      <c r="AI316" s="78"/>
      <c r="AJ316" s="78"/>
      <c r="AK316" s="78"/>
      <c r="AL316" s="106" t="s">
        <v>631</v>
      </c>
      <c r="AM316" s="78"/>
      <c r="AN316" s="78"/>
      <c r="AO316" s="78"/>
      <c r="AP316" s="110"/>
      <c r="AQ316" s="78"/>
      <c r="AR316" s="78"/>
      <c r="AS316" s="78"/>
      <c r="AT316" s="78"/>
      <c r="AU316" s="78"/>
      <c r="AV316" s="348" t="str">
        <f t="shared" si="34"/>
        <v/>
      </c>
      <c r="AW316" s="78"/>
      <c r="AX316" s="78"/>
      <c r="AY316" s="78">
        <v>1</v>
      </c>
      <c r="AZ316" s="352">
        <v>1</v>
      </c>
      <c r="BA316" s="78"/>
      <c r="BB316" s="78"/>
      <c r="BC316" s="78"/>
      <c r="BD316" s="78"/>
      <c r="BE316" s="78"/>
      <c r="BF316" s="78"/>
      <c r="BG316" s="78"/>
      <c r="BH316" s="78"/>
      <c r="BI316" s="78">
        <v>1</v>
      </c>
      <c r="BJ316" s="78"/>
      <c r="BK316" s="118">
        <v>1</v>
      </c>
      <c r="BL316" s="188">
        <v>1</v>
      </c>
      <c r="BN316" s="119">
        <f t="shared" si="35"/>
        <v>1</v>
      </c>
      <c r="BO316" s="78"/>
      <c r="BP316" s="78"/>
      <c r="BQ316" s="78">
        <v>1</v>
      </c>
      <c r="BR316" s="78"/>
      <c r="BS316" s="78"/>
      <c r="BT316" s="78">
        <v>1</v>
      </c>
      <c r="BU316" s="118">
        <v>1</v>
      </c>
      <c r="BV316" s="229">
        <f>MAX(N316,AG316)</f>
        <v>2050</v>
      </c>
      <c r="BW316" t="str">
        <f t="shared" si="36"/>
        <v/>
      </c>
    </row>
    <row r="317" spans="1:75">
      <c r="A317" s="78">
        <v>288</v>
      </c>
      <c r="B317" s="371" t="s">
        <v>338</v>
      </c>
      <c r="C317" s="78" t="s">
        <v>699</v>
      </c>
      <c r="D317" s="78" t="s">
        <v>629</v>
      </c>
      <c r="E317" s="78" t="s">
        <v>630</v>
      </c>
      <c r="F317" s="78" t="s">
        <v>631</v>
      </c>
      <c r="G317" s="78">
        <v>2015</v>
      </c>
      <c r="H317" s="78">
        <v>2025</v>
      </c>
      <c r="I317" s="78" t="s">
        <v>631</v>
      </c>
      <c r="J317" s="78" t="s">
        <v>641</v>
      </c>
      <c r="K317" s="78" t="s">
        <v>662</v>
      </c>
      <c r="L317" s="78">
        <v>2030</v>
      </c>
      <c r="M317" s="78" t="s">
        <v>634</v>
      </c>
      <c r="N317" s="78"/>
      <c r="O317" s="79">
        <v>43709</v>
      </c>
      <c r="P317" s="78">
        <v>2019</v>
      </c>
      <c r="Q317" s="78" t="s">
        <v>632</v>
      </c>
      <c r="R317" s="78"/>
      <c r="S317" s="78"/>
      <c r="T317" s="78" t="s">
        <v>632</v>
      </c>
      <c r="U317" s="78"/>
      <c r="V317" s="78"/>
      <c r="W317" s="78"/>
      <c r="X317" s="78"/>
      <c r="Y317" s="78"/>
      <c r="Z317" s="78"/>
      <c r="AA317" s="78"/>
      <c r="AB317" s="78"/>
      <c r="AC317" s="78" t="s">
        <v>645</v>
      </c>
      <c r="AD317" s="78" t="s">
        <v>943</v>
      </c>
      <c r="AE317" s="78" t="s">
        <v>647</v>
      </c>
      <c r="AF317" s="78" t="s">
        <v>645</v>
      </c>
      <c r="AG317" s="78">
        <v>2050</v>
      </c>
      <c r="AH317" s="78">
        <v>2019</v>
      </c>
      <c r="AI317" s="78"/>
      <c r="AJ317" s="78"/>
      <c r="AK317" s="78"/>
      <c r="AL317" s="106" t="s">
        <v>631</v>
      </c>
      <c r="AM317" s="78"/>
      <c r="AN317" s="78"/>
      <c r="AO317" s="78" t="s">
        <v>645</v>
      </c>
      <c r="AP317" s="110" t="s">
        <v>631</v>
      </c>
      <c r="AQ317" s="78"/>
      <c r="AR317" s="78"/>
      <c r="AS317" s="78"/>
      <c r="AT317" s="78"/>
      <c r="AU317" s="78"/>
      <c r="AV317" s="348" t="str">
        <f t="shared" si="34"/>
        <v/>
      </c>
      <c r="AW317" s="78"/>
      <c r="AX317" s="78"/>
      <c r="AY317" s="78">
        <v>1</v>
      </c>
      <c r="AZ317" s="352">
        <v>1</v>
      </c>
      <c r="BA317" s="78"/>
      <c r="BB317" s="78">
        <v>1</v>
      </c>
      <c r="BC317" s="78"/>
      <c r="BD317" s="78">
        <v>1</v>
      </c>
      <c r="BE317" s="78"/>
      <c r="BF317" s="78">
        <v>1</v>
      </c>
      <c r="BG317" s="78"/>
      <c r="BH317" s="78">
        <v>1</v>
      </c>
      <c r="BI317" s="78">
        <v>1</v>
      </c>
      <c r="BJ317" s="78"/>
      <c r="BK317" s="118">
        <v>1</v>
      </c>
      <c r="BL317" s="188">
        <v>1</v>
      </c>
      <c r="BN317" s="119">
        <f t="shared" si="35"/>
        <v>1</v>
      </c>
      <c r="BO317" s="78"/>
      <c r="BP317" s="78">
        <v>1</v>
      </c>
      <c r="BQ317" s="78">
        <v>1</v>
      </c>
      <c r="BR317" s="78"/>
      <c r="BS317" s="78"/>
      <c r="BT317" s="78">
        <v>1</v>
      </c>
      <c r="BU317" s="118">
        <v>1</v>
      </c>
      <c r="BV317" s="229">
        <f>MAX(N317,AG317)</f>
        <v>2050</v>
      </c>
      <c r="BW317">
        <f t="shared" si="36"/>
        <v>1</v>
      </c>
    </row>
    <row r="318" spans="1:75">
      <c r="A318" s="78">
        <v>144</v>
      </c>
      <c r="B318" s="371" t="s">
        <v>231</v>
      </c>
      <c r="C318" s="78" t="s">
        <v>666</v>
      </c>
      <c r="D318" s="78" t="s">
        <v>676</v>
      </c>
      <c r="E318" s="78" t="s">
        <v>677</v>
      </c>
      <c r="F318" s="78" t="s">
        <v>631</v>
      </c>
      <c r="G318" s="78">
        <v>2024</v>
      </c>
      <c r="H318" s="78">
        <v>2040</v>
      </c>
      <c r="I318" s="78" t="s">
        <v>632</v>
      </c>
      <c r="J318" s="78"/>
      <c r="K318" s="78"/>
      <c r="L318" s="78"/>
      <c r="M318" s="78"/>
      <c r="N318" s="78"/>
      <c r="O318" s="80"/>
      <c r="P318" s="78"/>
      <c r="Q318" s="78" t="s">
        <v>632</v>
      </c>
      <c r="R318" s="78"/>
      <c r="S318" s="78"/>
      <c r="T318" s="78" t="s">
        <v>632</v>
      </c>
      <c r="U318" s="78"/>
      <c r="V318" s="78"/>
      <c r="W318" s="78"/>
      <c r="X318" s="78"/>
      <c r="Y318" s="78"/>
      <c r="Z318" s="78"/>
      <c r="AA318" s="78"/>
      <c r="AB318" s="78"/>
      <c r="AC318" s="78" t="s">
        <v>635</v>
      </c>
      <c r="AD318" s="78" t="s">
        <v>944</v>
      </c>
      <c r="AE318" s="78" t="s">
        <v>789</v>
      </c>
      <c r="AF318" s="78" t="s">
        <v>635</v>
      </c>
      <c r="AG318" s="78">
        <v>2050</v>
      </c>
      <c r="AH318" s="78">
        <v>2020</v>
      </c>
      <c r="AI318" s="78"/>
      <c r="AJ318" s="78"/>
      <c r="AK318" s="78"/>
      <c r="AL318" s="106" t="s">
        <v>674</v>
      </c>
      <c r="AM318" s="78"/>
      <c r="AN318" s="78"/>
      <c r="AO318" s="78" t="s">
        <v>631</v>
      </c>
      <c r="AP318" s="110" t="s">
        <v>631</v>
      </c>
      <c r="AQ318" s="78"/>
      <c r="AR318" s="78"/>
      <c r="AS318" s="78"/>
      <c r="AT318" s="78"/>
      <c r="AU318" s="78"/>
      <c r="AV318" s="348" t="str">
        <f t="shared" si="34"/>
        <v/>
      </c>
      <c r="AW318" s="78"/>
      <c r="AX318" s="78"/>
      <c r="AY318" s="78">
        <v>1</v>
      </c>
      <c r="AZ318" s="352">
        <v>1</v>
      </c>
      <c r="BA318" s="78"/>
      <c r="BB318" s="78"/>
      <c r="BC318" s="78"/>
      <c r="BD318" s="78"/>
      <c r="BE318" s="78"/>
      <c r="BF318" s="78"/>
      <c r="BG318" s="78">
        <v>1</v>
      </c>
      <c r="BH318" s="78">
        <v>1</v>
      </c>
      <c r="BI318" s="78">
        <v>1</v>
      </c>
      <c r="BJ318" s="78"/>
      <c r="BK318" s="118">
        <v>1</v>
      </c>
      <c r="BN318" s="119">
        <f t="shared" si="35"/>
        <v>1</v>
      </c>
      <c r="BO318" s="78"/>
      <c r="BP318" s="78"/>
      <c r="BQ318" s="78">
        <v>1</v>
      </c>
      <c r="BR318" s="78"/>
      <c r="BS318" s="78"/>
      <c r="BT318" s="78"/>
      <c r="BU318" s="118"/>
      <c r="BV318" s="229">
        <f>MAX(N318,AG318)</f>
        <v>2050</v>
      </c>
      <c r="BW318" t="str">
        <f t="shared" si="36"/>
        <v/>
      </c>
    </row>
    <row r="319" spans="1:75">
      <c r="A319" s="78">
        <v>220</v>
      </c>
      <c r="B319" s="371" t="s">
        <v>945</v>
      </c>
      <c r="C319" s="78" t="s">
        <v>703</v>
      </c>
      <c r="D319" s="78" t="s">
        <v>676</v>
      </c>
      <c r="E319" s="78" t="s">
        <v>677</v>
      </c>
      <c r="F319" s="78" t="s">
        <v>632</v>
      </c>
      <c r="G319" s="78"/>
      <c r="H319" s="78"/>
      <c r="I319" s="78" t="s">
        <v>632</v>
      </c>
      <c r="J319" s="78"/>
      <c r="K319" s="78"/>
      <c r="L319" s="78"/>
      <c r="M319" s="78"/>
      <c r="N319" s="78"/>
      <c r="O319" s="80"/>
      <c r="P319" s="78"/>
      <c r="Q319" s="78" t="s">
        <v>635</v>
      </c>
      <c r="R319" s="78" t="s">
        <v>698</v>
      </c>
      <c r="S319" s="78" t="s">
        <v>651</v>
      </c>
      <c r="T319" s="203" t="s">
        <v>635</v>
      </c>
      <c r="U319" s="78">
        <v>2050</v>
      </c>
      <c r="V319" s="78">
        <v>2021</v>
      </c>
      <c r="W319" s="78"/>
      <c r="X319" s="78"/>
      <c r="Y319" s="78"/>
      <c r="Z319" s="78" t="s">
        <v>631</v>
      </c>
      <c r="AA319" s="78"/>
      <c r="AB319" s="78" t="s">
        <v>631</v>
      </c>
      <c r="AC319" s="78" t="s">
        <v>632</v>
      </c>
      <c r="AD319" s="78"/>
      <c r="AE319" s="78"/>
      <c r="AF319" s="78" t="s">
        <v>632</v>
      </c>
      <c r="AG319" s="78"/>
      <c r="AH319" s="78"/>
      <c r="AI319" s="78"/>
      <c r="AJ319" s="78"/>
      <c r="AK319" s="78"/>
      <c r="AL319" s="106"/>
      <c r="AM319" s="78"/>
      <c r="AN319" s="78"/>
      <c r="AO319" s="78"/>
      <c r="AP319" s="110"/>
      <c r="AQ319" s="78"/>
      <c r="AR319" s="78"/>
      <c r="AS319" s="78">
        <v>1</v>
      </c>
      <c r="AT319" s="78">
        <v>1</v>
      </c>
      <c r="AU319" s="78">
        <v>1</v>
      </c>
      <c r="AV319" s="348">
        <f t="shared" si="34"/>
        <v>1</v>
      </c>
      <c r="AW319" s="78"/>
      <c r="AX319" s="78"/>
      <c r="AY319" s="78"/>
      <c r="AZ319" s="352"/>
      <c r="BA319" s="78"/>
      <c r="BB319" s="78"/>
      <c r="BC319" s="78"/>
      <c r="BD319" s="78"/>
      <c r="BE319" s="78"/>
      <c r="BF319" s="78"/>
      <c r="BG319" s="78"/>
      <c r="BH319" s="78"/>
      <c r="BI319" s="78">
        <v>1</v>
      </c>
      <c r="BJ319" s="78"/>
      <c r="BK319" s="118">
        <v>1</v>
      </c>
      <c r="BL319" s="188">
        <v>1</v>
      </c>
      <c r="BN319" s="119">
        <f t="shared" si="35"/>
        <v>1</v>
      </c>
      <c r="BO319" s="78"/>
      <c r="BP319" s="78"/>
      <c r="BQ319" s="78">
        <v>1</v>
      </c>
      <c r="BR319" s="78"/>
      <c r="BS319" s="78"/>
      <c r="BT319" s="78"/>
      <c r="BU319" s="118"/>
      <c r="BW319" t="str">
        <f t="shared" si="36"/>
        <v/>
      </c>
    </row>
    <row r="320" spans="1:75">
      <c r="A320" s="78">
        <v>120</v>
      </c>
      <c r="B320" s="371" t="s">
        <v>946</v>
      </c>
      <c r="C320" s="78" t="s">
        <v>715</v>
      </c>
      <c r="D320" s="78" t="s">
        <v>676</v>
      </c>
      <c r="E320" s="78" t="s">
        <v>677</v>
      </c>
      <c r="F320" s="78" t="s">
        <v>632</v>
      </c>
      <c r="G320" s="78"/>
      <c r="H320" s="78"/>
      <c r="I320" s="78" t="s">
        <v>632</v>
      </c>
      <c r="J320" s="78"/>
      <c r="K320" s="78"/>
      <c r="L320" s="78"/>
      <c r="M320" s="78"/>
      <c r="N320" s="78"/>
      <c r="O320" s="80"/>
      <c r="P320" s="78"/>
      <c r="Q320" s="78" t="s">
        <v>635</v>
      </c>
      <c r="R320" s="78" t="s">
        <v>845</v>
      </c>
      <c r="S320" s="78" t="s">
        <v>682</v>
      </c>
      <c r="T320" s="203" t="s">
        <v>635</v>
      </c>
      <c r="U320" s="78">
        <v>2040</v>
      </c>
      <c r="V320" s="78">
        <v>2021</v>
      </c>
      <c r="W320" s="78"/>
      <c r="X320" s="78"/>
      <c r="Y320" s="78"/>
      <c r="Z320" s="78" t="s">
        <v>674</v>
      </c>
      <c r="AA320" s="78"/>
      <c r="AB320" s="78" t="s">
        <v>631</v>
      </c>
      <c r="AC320" s="78" t="s">
        <v>632</v>
      </c>
      <c r="AD320" s="78"/>
      <c r="AE320" s="78"/>
      <c r="AF320" s="78" t="s">
        <v>632</v>
      </c>
      <c r="AG320" s="78"/>
      <c r="AH320" s="78"/>
      <c r="AI320" s="78"/>
      <c r="AJ320" s="78"/>
      <c r="AK320" s="78"/>
      <c r="AL320" s="106"/>
      <c r="AM320" s="78"/>
      <c r="AN320" s="78"/>
      <c r="AO320" s="78"/>
      <c r="AP320" s="110"/>
      <c r="AQ320" s="78"/>
      <c r="AR320" s="78"/>
      <c r="AS320" s="78">
        <v>1</v>
      </c>
      <c r="AT320" s="78">
        <v>1</v>
      </c>
      <c r="AU320" s="78">
        <v>1</v>
      </c>
      <c r="AV320" s="348">
        <f t="shared" si="34"/>
        <v>1</v>
      </c>
      <c r="AW320" s="78"/>
      <c r="AX320" s="78"/>
      <c r="AY320" s="78"/>
      <c r="AZ320" s="352"/>
      <c r="BA320" s="78"/>
      <c r="BB320" s="78"/>
      <c r="BC320" s="78"/>
      <c r="BD320" s="78"/>
      <c r="BE320" s="78"/>
      <c r="BF320" s="78"/>
      <c r="BG320" s="78"/>
      <c r="BH320" s="78"/>
      <c r="BI320" s="78">
        <v>1</v>
      </c>
      <c r="BJ320" s="78"/>
      <c r="BK320" s="118">
        <v>1</v>
      </c>
      <c r="BN320" s="119">
        <f t="shared" si="35"/>
        <v>1</v>
      </c>
      <c r="BO320" s="78"/>
      <c r="BP320" s="78"/>
      <c r="BQ320" s="78">
        <v>1</v>
      </c>
      <c r="BR320" s="78"/>
      <c r="BS320" s="78"/>
      <c r="BT320" s="78"/>
      <c r="BU320" s="118"/>
      <c r="BW320" t="str">
        <f t="shared" si="36"/>
        <v/>
      </c>
    </row>
    <row r="321" spans="1:75">
      <c r="A321" s="78">
        <v>136</v>
      </c>
      <c r="B321" s="371" t="s">
        <v>198</v>
      </c>
      <c r="C321" s="78" t="s">
        <v>669</v>
      </c>
      <c r="D321" s="78" t="s">
        <v>676</v>
      </c>
      <c r="E321" s="78" t="s">
        <v>677</v>
      </c>
      <c r="F321" s="78" t="s">
        <v>632</v>
      </c>
      <c r="G321" s="78"/>
      <c r="H321" s="78"/>
      <c r="I321" s="78" t="s">
        <v>631</v>
      </c>
      <c r="J321" s="78" t="s">
        <v>641</v>
      </c>
      <c r="K321" s="78" t="s">
        <v>947</v>
      </c>
      <c r="L321" s="78">
        <v>2030</v>
      </c>
      <c r="M321" s="78" t="s">
        <v>643</v>
      </c>
      <c r="N321" s="78"/>
      <c r="O321" s="79">
        <v>44409</v>
      </c>
      <c r="P321" s="78">
        <v>2021</v>
      </c>
      <c r="Q321" s="78" t="s">
        <v>645</v>
      </c>
      <c r="R321" s="78" t="s">
        <v>948</v>
      </c>
      <c r="S321" s="78" t="s">
        <v>733</v>
      </c>
      <c r="T321" s="203" t="s">
        <v>645</v>
      </c>
      <c r="U321" s="78">
        <v>2050</v>
      </c>
      <c r="V321" s="78">
        <v>2021</v>
      </c>
      <c r="W321" s="78"/>
      <c r="X321" s="78"/>
      <c r="Y321" s="78"/>
      <c r="Z321" s="78" t="s">
        <v>631</v>
      </c>
      <c r="AA321" s="78"/>
      <c r="AB321" s="78" t="s">
        <v>631</v>
      </c>
      <c r="AC321" s="78" t="s">
        <v>745</v>
      </c>
      <c r="AD321" s="78"/>
      <c r="AE321" s="78"/>
      <c r="AF321" s="78" t="s">
        <v>745</v>
      </c>
      <c r="AG321" s="78"/>
      <c r="AH321" s="78"/>
      <c r="AI321" s="78"/>
      <c r="AJ321" s="78"/>
      <c r="AK321" s="78"/>
      <c r="AL321" s="106"/>
      <c r="AM321" s="78"/>
      <c r="AN321" s="78"/>
      <c r="AO321" s="78"/>
      <c r="AP321" s="110"/>
      <c r="AQ321" s="78"/>
      <c r="AR321" s="78"/>
      <c r="AS321" s="78">
        <v>1</v>
      </c>
      <c r="AT321" s="78">
        <v>1</v>
      </c>
      <c r="AU321" s="78">
        <v>1</v>
      </c>
      <c r="AV321" s="348">
        <f t="shared" si="34"/>
        <v>1</v>
      </c>
      <c r="AW321" s="78"/>
      <c r="AX321" s="78"/>
      <c r="AY321" s="78"/>
      <c r="AZ321" s="352"/>
      <c r="BA321" s="78"/>
      <c r="BB321" s="78">
        <v>1</v>
      </c>
      <c r="BC321" s="78"/>
      <c r="BD321" s="78">
        <v>1</v>
      </c>
      <c r="BE321" s="78"/>
      <c r="BF321" s="78"/>
      <c r="BG321" s="78"/>
      <c r="BH321" s="78"/>
      <c r="BI321" s="78">
        <v>1</v>
      </c>
      <c r="BJ321" s="78"/>
      <c r="BK321" s="118">
        <v>1</v>
      </c>
      <c r="BL321" s="188">
        <v>1</v>
      </c>
      <c r="BN321" s="119">
        <f t="shared" si="35"/>
        <v>1</v>
      </c>
      <c r="BO321" s="78"/>
      <c r="BP321" s="78">
        <v>1</v>
      </c>
      <c r="BQ321" s="78">
        <v>1</v>
      </c>
      <c r="BR321" s="78"/>
      <c r="BS321" s="78"/>
      <c r="BT321" s="78"/>
      <c r="BU321" s="118"/>
      <c r="BW321">
        <f t="shared" si="36"/>
        <v>1</v>
      </c>
    </row>
    <row r="322" spans="1:75">
      <c r="A322" s="78">
        <v>382</v>
      </c>
      <c r="B322" s="371" t="s">
        <v>428</v>
      </c>
      <c r="C322" s="78" t="s">
        <v>665</v>
      </c>
      <c r="D322" s="78" t="s">
        <v>629</v>
      </c>
      <c r="E322" s="78" t="s">
        <v>630</v>
      </c>
      <c r="F322" s="78" t="s">
        <v>632</v>
      </c>
      <c r="G322" s="78"/>
      <c r="H322" s="78"/>
      <c r="I322" s="78" t="s">
        <v>632</v>
      </c>
      <c r="J322" s="78"/>
      <c r="K322" s="78"/>
      <c r="L322" s="78"/>
      <c r="M322" s="78"/>
      <c r="N322" s="78"/>
      <c r="O322" s="80"/>
      <c r="P322" s="78"/>
      <c r="Q322" s="78" t="s">
        <v>632</v>
      </c>
      <c r="R322" s="78"/>
      <c r="S322" s="78"/>
      <c r="T322" s="78" t="s">
        <v>632</v>
      </c>
      <c r="U322" s="78"/>
      <c r="V322" s="78"/>
      <c r="W322" s="78"/>
      <c r="X322" s="78"/>
      <c r="Y322" s="78"/>
      <c r="Z322" s="78"/>
      <c r="AA322" s="78"/>
      <c r="AB322" s="78"/>
      <c r="AC322" s="78" t="s">
        <v>635</v>
      </c>
      <c r="AD322" s="78" t="s">
        <v>663</v>
      </c>
      <c r="AE322" s="78" t="s">
        <v>647</v>
      </c>
      <c r="AF322" s="78" t="s">
        <v>635</v>
      </c>
      <c r="AG322" s="78">
        <v>2035</v>
      </c>
      <c r="AH322" s="78">
        <v>2022</v>
      </c>
      <c r="AI322" s="78"/>
      <c r="AJ322" s="78"/>
      <c r="AK322" s="78"/>
      <c r="AL322" s="106" t="s">
        <v>674</v>
      </c>
      <c r="AM322" s="78"/>
      <c r="AN322" s="78"/>
      <c r="AO322" s="78"/>
      <c r="AP322" s="110"/>
      <c r="AQ322" s="78"/>
      <c r="AR322" s="78"/>
      <c r="AS322" s="78"/>
      <c r="AT322" s="78"/>
      <c r="AU322" s="78"/>
      <c r="AV322" s="348" t="str">
        <f t="shared" si="34"/>
        <v/>
      </c>
      <c r="AW322" s="78"/>
      <c r="AX322" s="78"/>
      <c r="AY322" s="78">
        <v>1</v>
      </c>
      <c r="AZ322" s="352">
        <v>1</v>
      </c>
      <c r="BA322" s="78"/>
      <c r="BB322" s="78"/>
      <c r="BC322" s="78"/>
      <c r="BD322" s="78"/>
      <c r="BE322" s="78"/>
      <c r="BF322" s="78"/>
      <c r="BG322" s="78"/>
      <c r="BH322" s="78"/>
      <c r="BI322" s="78">
        <v>1</v>
      </c>
      <c r="BJ322" s="78"/>
      <c r="BK322" s="118">
        <v>1</v>
      </c>
      <c r="BN322" s="119">
        <f t="shared" si="35"/>
        <v>1</v>
      </c>
      <c r="BO322" s="78"/>
      <c r="BP322" s="78"/>
      <c r="BQ322" s="78">
        <v>1</v>
      </c>
      <c r="BR322" s="78"/>
      <c r="BS322" s="78"/>
      <c r="BT322" s="78"/>
      <c r="BU322" s="118"/>
      <c r="BV322" s="229">
        <f>MAX(N322,AG322)</f>
        <v>2035</v>
      </c>
      <c r="BW322" t="str">
        <f t="shared" si="36"/>
        <v/>
      </c>
    </row>
    <row r="323" spans="1:75">
      <c r="A323" s="78">
        <v>388</v>
      </c>
      <c r="B323" s="371" t="s">
        <v>425</v>
      </c>
      <c r="C323" s="78" t="s">
        <v>666</v>
      </c>
      <c r="D323" s="78" t="s">
        <v>629</v>
      </c>
      <c r="E323" s="78" t="s">
        <v>630</v>
      </c>
      <c r="F323" s="78" t="s">
        <v>632</v>
      </c>
      <c r="G323" s="78"/>
      <c r="H323" s="78"/>
      <c r="I323" s="78" t="s">
        <v>632</v>
      </c>
      <c r="J323" s="78"/>
      <c r="K323" s="78"/>
      <c r="L323" s="78"/>
      <c r="M323" s="78"/>
      <c r="N323" s="78"/>
      <c r="O323" s="80"/>
      <c r="P323" s="78"/>
      <c r="Q323" s="78" t="s">
        <v>632</v>
      </c>
      <c r="R323" s="78"/>
      <c r="S323" s="78"/>
      <c r="T323" s="78" t="s">
        <v>632</v>
      </c>
      <c r="U323" s="78"/>
      <c r="V323" s="78"/>
      <c r="W323" s="78"/>
      <c r="X323" s="78"/>
      <c r="Y323" s="78"/>
      <c r="Z323" s="78"/>
      <c r="AA323" s="78"/>
      <c r="AB323" s="78"/>
      <c r="AC323" s="78" t="s">
        <v>632</v>
      </c>
      <c r="AD323" s="78"/>
      <c r="AE323" s="78"/>
      <c r="AF323" s="78" t="s">
        <v>632</v>
      </c>
      <c r="AG323" s="78"/>
      <c r="AH323" s="78"/>
      <c r="AI323" s="78"/>
      <c r="AJ323" s="78"/>
      <c r="AK323" s="78"/>
      <c r="AL323" s="106"/>
      <c r="AM323" s="78"/>
      <c r="AN323" s="78"/>
      <c r="AO323" s="78"/>
      <c r="AP323" s="110"/>
      <c r="AQ323" s="78"/>
      <c r="AR323" s="78"/>
      <c r="AS323" s="78"/>
      <c r="AT323" s="78"/>
      <c r="AU323" s="78"/>
      <c r="AV323" s="348" t="str">
        <f t="shared" ref="AV323:AV386" si="38">IF(AND(Q323&lt;&gt;"N",Q323&lt;&gt;"G",AZ323&lt;&gt;1),1,"")</f>
        <v/>
      </c>
      <c r="AW323" s="78"/>
      <c r="AX323" s="78"/>
      <c r="AY323" s="78"/>
      <c r="AZ323" s="352"/>
      <c r="BA323" s="78"/>
      <c r="BB323" s="78"/>
      <c r="BC323" s="78"/>
      <c r="BD323" s="78"/>
      <c r="BE323" s="78"/>
      <c r="BF323" s="78"/>
      <c r="BG323" s="78"/>
      <c r="BH323" s="78"/>
      <c r="BI323" s="78"/>
      <c r="BJ323" s="78"/>
      <c r="BK323" s="118"/>
      <c r="BN323" s="119">
        <f t="shared" ref="BN323:BN386" si="39">MAX(BH323,BD323,AZ323,AV323)</f>
        <v>0</v>
      </c>
      <c r="BO323" s="78"/>
      <c r="BP323" s="78"/>
      <c r="BQ323" s="78"/>
      <c r="BR323" s="78"/>
      <c r="BS323" s="78"/>
      <c r="BT323" s="78"/>
      <c r="BU323" s="118"/>
      <c r="BW323" t="str">
        <f t="shared" ref="BW323:BW386" si="40">IF(J323="Targets Set",1,"")</f>
        <v/>
      </c>
    </row>
    <row r="324" spans="1:75">
      <c r="A324" s="78">
        <v>263</v>
      </c>
      <c r="B324" s="371" t="s">
        <v>335</v>
      </c>
      <c r="C324" s="78" t="s">
        <v>654</v>
      </c>
      <c r="D324" s="78" t="s">
        <v>639</v>
      </c>
      <c r="E324" s="78" t="s">
        <v>640</v>
      </c>
      <c r="F324" s="78" t="s">
        <v>631</v>
      </c>
      <c r="G324" s="78">
        <v>2021</v>
      </c>
      <c r="H324" s="78">
        <v>2025</v>
      </c>
      <c r="I324" s="78" t="s">
        <v>631</v>
      </c>
      <c r="J324" s="78" t="s">
        <v>641</v>
      </c>
      <c r="K324" s="78" t="s">
        <v>655</v>
      </c>
      <c r="L324" s="78">
        <v>2030</v>
      </c>
      <c r="M324" s="78" t="s">
        <v>643</v>
      </c>
      <c r="N324" s="78">
        <v>2040</v>
      </c>
      <c r="O324" s="79">
        <v>44682</v>
      </c>
      <c r="P324" s="78">
        <v>2022</v>
      </c>
      <c r="Q324" s="78" t="s">
        <v>645</v>
      </c>
      <c r="R324" s="78" t="s">
        <v>741</v>
      </c>
      <c r="S324" s="78" t="s">
        <v>637</v>
      </c>
      <c r="T324" s="203" t="s">
        <v>645</v>
      </c>
      <c r="U324" s="78">
        <v>2030</v>
      </c>
      <c r="V324" s="78">
        <v>2020</v>
      </c>
      <c r="W324" s="78"/>
      <c r="X324" s="78"/>
      <c r="Y324" s="78"/>
      <c r="Z324" s="78" t="s">
        <v>674</v>
      </c>
      <c r="AA324" s="78">
        <v>2023</v>
      </c>
      <c r="AB324" s="78" t="s">
        <v>631</v>
      </c>
      <c r="AC324" s="78" t="s">
        <v>645</v>
      </c>
      <c r="AD324" s="78" t="s">
        <v>805</v>
      </c>
      <c r="AE324" s="78" t="s">
        <v>807</v>
      </c>
      <c r="AF324" s="78" t="s">
        <v>645</v>
      </c>
      <c r="AG324" s="78">
        <v>2040</v>
      </c>
      <c r="AH324" s="78">
        <v>2020</v>
      </c>
      <c r="AI324" s="78"/>
      <c r="AJ324" s="78"/>
      <c r="AK324" s="78"/>
      <c r="AL324" s="106" t="s">
        <v>631</v>
      </c>
      <c r="AM324" s="78"/>
      <c r="AN324" s="78"/>
      <c r="AO324" s="78"/>
      <c r="AP324" s="110"/>
      <c r="AQ324" s="78"/>
      <c r="AR324" s="78">
        <v>1</v>
      </c>
      <c r="AS324" s="78"/>
      <c r="AT324" s="78">
        <v>1</v>
      </c>
      <c r="AU324" s="78">
        <v>1</v>
      </c>
      <c r="AV324" s="348" t="str">
        <f t="shared" si="38"/>
        <v/>
      </c>
      <c r="AW324" s="78"/>
      <c r="AX324" s="78"/>
      <c r="AY324" s="78">
        <v>1</v>
      </c>
      <c r="AZ324" s="352">
        <v>1</v>
      </c>
      <c r="BA324" s="78"/>
      <c r="BB324" s="78">
        <v>1</v>
      </c>
      <c r="BC324" s="78"/>
      <c r="BD324" s="78">
        <v>1</v>
      </c>
      <c r="BE324" s="78"/>
      <c r="BF324" s="78">
        <v>1</v>
      </c>
      <c r="BG324" s="78"/>
      <c r="BH324" s="78">
        <v>1</v>
      </c>
      <c r="BI324" s="78">
        <v>1</v>
      </c>
      <c r="BJ324" s="78">
        <v>1</v>
      </c>
      <c r="BK324" s="118">
        <v>1</v>
      </c>
      <c r="BL324" s="188">
        <v>1</v>
      </c>
      <c r="BN324" s="119">
        <f t="shared" si="39"/>
        <v>1</v>
      </c>
      <c r="BO324" s="78"/>
      <c r="BP324" s="78">
        <v>1</v>
      </c>
      <c r="BQ324" s="78">
        <v>1</v>
      </c>
      <c r="BR324" s="78"/>
      <c r="BS324" s="78"/>
      <c r="BT324" s="78">
        <v>1</v>
      </c>
      <c r="BU324" s="118">
        <v>1</v>
      </c>
      <c r="BV324" s="229">
        <f>MAX(N324,AG324)</f>
        <v>2040</v>
      </c>
      <c r="BW324">
        <f t="shared" si="40"/>
        <v>1</v>
      </c>
    </row>
    <row r="325" spans="1:75">
      <c r="A325" s="78">
        <v>469</v>
      </c>
      <c r="B325" s="371" t="s">
        <v>416</v>
      </c>
      <c r="C325" s="78" t="s">
        <v>654</v>
      </c>
      <c r="D325" s="78" t="s">
        <v>920</v>
      </c>
      <c r="E325" s="78" t="s">
        <v>640</v>
      </c>
      <c r="F325" s="78" t="s">
        <v>631</v>
      </c>
      <c r="G325" s="78">
        <v>2015</v>
      </c>
      <c r="H325" s="78">
        <v>2020</v>
      </c>
      <c r="I325" s="78" t="s">
        <v>631</v>
      </c>
      <c r="J325" s="78" t="s">
        <v>641</v>
      </c>
      <c r="K325" s="78" t="s">
        <v>642</v>
      </c>
      <c r="L325" s="78">
        <v>2030</v>
      </c>
      <c r="M325" s="78" t="s">
        <v>643</v>
      </c>
      <c r="N325" s="78"/>
      <c r="O325" s="80" t="s">
        <v>949</v>
      </c>
      <c r="P325" s="78">
        <v>2021</v>
      </c>
      <c r="Q325" s="78" t="s">
        <v>632</v>
      </c>
      <c r="R325" s="78"/>
      <c r="S325" s="78"/>
      <c r="T325" s="78" t="s">
        <v>632</v>
      </c>
      <c r="U325" s="78"/>
      <c r="V325" s="78"/>
      <c r="W325" s="78"/>
      <c r="X325" s="78"/>
      <c r="Y325" s="78"/>
      <c r="Z325" s="78"/>
      <c r="AA325" s="78"/>
      <c r="AB325" s="78"/>
      <c r="AC325" s="78" t="s">
        <v>730</v>
      </c>
      <c r="AD325" s="78" t="s">
        <v>805</v>
      </c>
      <c r="AE325" s="78" t="s">
        <v>647</v>
      </c>
      <c r="AF325" s="78" t="s">
        <v>635</v>
      </c>
      <c r="AG325" s="78">
        <v>2030</v>
      </c>
      <c r="AH325" s="78">
        <v>2020</v>
      </c>
      <c r="AI325" s="78" t="s">
        <v>645</v>
      </c>
      <c r="AJ325" s="78">
        <v>2045</v>
      </c>
      <c r="AK325" s="78">
        <v>2020</v>
      </c>
      <c r="AL325" s="106" t="s">
        <v>674</v>
      </c>
      <c r="AM325" s="78"/>
      <c r="AN325" s="78"/>
      <c r="AO325" s="78"/>
      <c r="AP325" s="110"/>
      <c r="AQ325" s="78"/>
      <c r="AR325" s="78"/>
      <c r="AS325" s="78"/>
      <c r="AT325" s="78"/>
      <c r="AU325" s="78"/>
      <c r="AV325" s="348" t="str">
        <f t="shared" si="38"/>
        <v/>
      </c>
      <c r="AW325" s="78"/>
      <c r="AX325" s="78">
        <v>1</v>
      </c>
      <c r="AY325" s="78"/>
      <c r="AZ325" s="352">
        <v>1</v>
      </c>
      <c r="BA325" s="78"/>
      <c r="BB325" s="78">
        <v>1</v>
      </c>
      <c r="BC325" s="78"/>
      <c r="BD325" s="78">
        <v>1</v>
      </c>
      <c r="BE325" s="78">
        <v>1</v>
      </c>
      <c r="BF325" s="78"/>
      <c r="BG325" s="78"/>
      <c r="BH325" s="78">
        <v>1</v>
      </c>
      <c r="BI325" s="78">
        <v>1</v>
      </c>
      <c r="BJ325" s="78">
        <v>1</v>
      </c>
      <c r="BK325" s="118">
        <v>1</v>
      </c>
      <c r="BN325" s="119">
        <f t="shared" si="39"/>
        <v>1</v>
      </c>
      <c r="BO325" s="78">
        <v>1</v>
      </c>
      <c r="BP325" s="78">
        <v>1</v>
      </c>
      <c r="BQ325" s="78">
        <v>1</v>
      </c>
      <c r="BR325" s="78"/>
      <c r="BS325" s="78"/>
      <c r="BT325" s="78">
        <v>1</v>
      </c>
      <c r="BU325" s="118">
        <v>1</v>
      </c>
      <c r="BV325" s="229">
        <f>MAX(N325,AG325)</f>
        <v>2030</v>
      </c>
      <c r="BW325">
        <f t="shared" si="40"/>
        <v>1</v>
      </c>
    </row>
    <row r="326" spans="1:75">
      <c r="A326" s="78">
        <v>447</v>
      </c>
      <c r="B326" s="371" t="s">
        <v>950</v>
      </c>
      <c r="C326" s="78" t="s">
        <v>703</v>
      </c>
      <c r="D326" s="78" t="s">
        <v>629</v>
      </c>
      <c r="E326" s="78" t="s">
        <v>630</v>
      </c>
      <c r="F326" s="78" t="s">
        <v>632</v>
      </c>
      <c r="G326" s="78"/>
      <c r="H326" s="78"/>
      <c r="I326" s="78" t="s">
        <v>632</v>
      </c>
      <c r="J326" s="78"/>
      <c r="K326" s="78"/>
      <c r="L326" s="78"/>
      <c r="M326" s="78"/>
      <c r="N326" s="78"/>
      <c r="O326" s="80"/>
      <c r="P326" s="78"/>
      <c r="Q326" s="78" t="s">
        <v>632</v>
      </c>
      <c r="R326" s="78"/>
      <c r="S326" s="78"/>
      <c r="T326" s="78" t="s">
        <v>632</v>
      </c>
      <c r="U326" s="78"/>
      <c r="V326" s="78"/>
      <c r="W326" s="78"/>
      <c r="X326" s="78"/>
      <c r="Y326" s="78"/>
      <c r="Z326" s="78"/>
      <c r="AA326" s="78"/>
      <c r="AB326" s="78"/>
      <c r="AC326" s="78" t="s">
        <v>645</v>
      </c>
      <c r="AD326" s="78" t="s">
        <v>668</v>
      </c>
      <c r="AE326" s="78" t="s">
        <v>647</v>
      </c>
      <c r="AF326" s="78" t="s">
        <v>645</v>
      </c>
      <c r="AG326" s="78">
        <v>2050</v>
      </c>
      <c r="AH326" s="78">
        <v>2023</v>
      </c>
      <c r="AI326" s="78"/>
      <c r="AJ326" s="78"/>
      <c r="AK326" s="78"/>
      <c r="AL326" s="106" t="s">
        <v>631</v>
      </c>
      <c r="AM326" s="78"/>
      <c r="AN326" s="78"/>
      <c r="AO326" s="78"/>
      <c r="AP326" s="110"/>
      <c r="AQ326" s="78"/>
      <c r="AR326" s="78"/>
      <c r="AS326" s="78"/>
      <c r="AT326" s="78"/>
      <c r="AU326" s="78"/>
      <c r="AV326" s="348" t="str">
        <f t="shared" si="38"/>
        <v/>
      </c>
      <c r="AW326" s="78"/>
      <c r="AX326" s="78"/>
      <c r="AY326" s="78">
        <v>1</v>
      </c>
      <c r="AZ326" s="352">
        <v>1</v>
      </c>
      <c r="BA326" s="78"/>
      <c r="BB326" s="78"/>
      <c r="BC326" s="78"/>
      <c r="BD326" s="78"/>
      <c r="BE326" s="78"/>
      <c r="BF326" s="78"/>
      <c r="BG326" s="78"/>
      <c r="BH326" s="78"/>
      <c r="BI326" s="78">
        <v>1</v>
      </c>
      <c r="BJ326" s="78"/>
      <c r="BK326" s="118">
        <v>1</v>
      </c>
      <c r="BL326" s="188">
        <v>1</v>
      </c>
      <c r="BN326" s="119">
        <f t="shared" si="39"/>
        <v>1</v>
      </c>
      <c r="BO326" s="78"/>
      <c r="BP326" s="78"/>
      <c r="BQ326" s="78">
        <v>1</v>
      </c>
      <c r="BR326" s="78"/>
      <c r="BS326" s="78"/>
      <c r="BT326" s="78">
        <v>1</v>
      </c>
      <c r="BU326" s="118">
        <v>1</v>
      </c>
      <c r="BV326" s="229">
        <f>MAX(N326,AG326)</f>
        <v>2050</v>
      </c>
      <c r="BW326" t="str">
        <f t="shared" si="40"/>
        <v/>
      </c>
    </row>
    <row r="327" spans="1:75">
      <c r="A327" s="78">
        <v>222</v>
      </c>
      <c r="B327" s="371" t="s">
        <v>114</v>
      </c>
      <c r="C327" s="78" t="s">
        <v>713</v>
      </c>
      <c r="D327" s="78" t="s">
        <v>629</v>
      </c>
      <c r="E327" s="78" t="s">
        <v>630</v>
      </c>
      <c r="F327" s="78" t="s">
        <v>632</v>
      </c>
      <c r="G327" s="78"/>
      <c r="H327" s="78"/>
      <c r="I327" s="78" t="s">
        <v>632</v>
      </c>
      <c r="J327" s="78"/>
      <c r="K327" s="78"/>
      <c r="L327" s="78"/>
      <c r="M327" s="78"/>
      <c r="N327" s="78"/>
      <c r="O327" s="80"/>
      <c r="P327" s="78"/>
      <c r="Q327" s="78" t="s">
        <v>632</v>
      </c>
      <c r="R327" s="78"/>
      <c r="S327" s="78"/>
      <c r="T327" s="78" t="s">
        <v>632</v>
      </c>
      <c r="U327" s="78"/>
      <c r="V327" s="78"/>
      <c r="W327" s="78"/>
      <c r="X327" s="78"/>
      <c r="Y327" s="78"/>
      <c r="Z327" s="78"/>
      <c r="AA327" s="78"/>
      <c r="AB327" s="78"/>
      <c r="AC327" s="78" t="s">
        <v>632</v>
      </c>
      <c r="AD327" s="78"/>
      <c r="AE327" s="78"/>
      <c r="AF327" s="78" t="s">
        <v>632</v>
      </c>
      <c r="AG327" s="78"/>
      <c r="AH327" s="78"/>
      <c r="AI327" s="78"/>
      <c r="AJ327" s="78"/>
      <c r="AK327" s="78"/>
      <c r="AL327" s="106"/>
      <c r="AM327" s="78"/>
      <c r="AN327" s="78"/>
      <c r="AO327" s="78"/>
      <c r="AP327" s="110"/>
      <c r="AQ327" s="78"/>
      <c r="AR327" s="78"/>
      <c r="AS327" s="78"/>
      <c r="AT327" s="78"/>
      <c r="AU327" s="78"/>
      <c r="AV327" s="348" t="str">
        <f t="shared" si="38"/>
        <v/>
      </c>
      <c r="AW327" s="78"/>
      <c r="AX327" s="78"/>
      <c r="AY327" s="78"/>
      <c r="AZ327" s="352"/>
      <c r="BA327" s="78"/>
      <c r="BB327" s="78"/>
      <c r="BC327" s="78"/>
      <c r="BD327" s="78"/>
      <c r="BE327" s="78"/>
      <c r="BF327" s="78"/>
      <c r="BG327" s="78"/>
      <c r="BH327" s="78"/>
      <c r="BI327" s="78"/>
      <c r="BJ327" s="78"/>
      <c r="BK327" s="118"/>
      <c r="BN327" s="119">
        <f t="shared" si="39"/>
        <v>0</v>
      </c>
      <c r="BO327" s="78"/>
      <c r="BP327" s="78"/>
      <c r="BQ327" s="78"/>
      <c r="BR327" s="78"/>
      <c r="BS327" s="78"/>
      <c r="BT327" s="78"/>
      <c r="BU327" s="118"/>
      <c r="BW327" t="str">
        <f t="shared" si="40"/>
        <v/>
      </c>
    </row>
    <row r="328" spans="1:75">
      <c r="A328" s="78">
        <v>180</v>
      </c>
      <c r="B328" s="371" t="s">
        <v>229</v>
      </c>
      <c r="C328" s="78" t="s">
        <v>703</v>
      </c>
      <c r="D328" s="78" t="s">
        <v>774</v>
      </c>
      <c r="E328" s="78" t="s">
        <v>677</v>
      </c>
      <c r="F328" s="78" t="s">
        <v>632</v>
      </c>
      <c r="G328" s="78"/>
      <c r="H328" s="78"/>
      <c r="I328" s="78" t="s">
        <v>632</v>
      </c>
      <c r="J328" s="78"/>
      <c r="K328" s="78"/>
      <c r="L328" s="78"/>
      <c r="M328" s="78"/>
      <c r="N328" s="78"/>
      <c r="O328" s="80"/>
      <c r="P328" s="78"/>
      <c r="Q328" s="78" t="s">
        <v>632</v>
      </c>
      <c r="R328" s="78"/>
      <c r="S328" s="78"/>
      <c r="T328" s="78" t="s">
        <v>632</v>
      </c>
      <c r="U328" s="78"/>
      <c r="V328" s="78"/>
      <c r="W328" s="78"/>
      <c r="X328" s="78"/>
      <c r="Y328" s="78"/>
      <c r="Z328" s="78"/>
      <c r="AA328" s="78"/>
      <c r="AB328" s="78"/>
      <c r="AC328" s="78" t="s">
        <v>632</v>
      </c>
      <c r="AD328" s="78"/>
      <c r="AE328" s="78"/>
      <c r="AF328" s="78" t="s">
        <v>632</v>
      </c>
      <c r="AG328" s="78"/>
      <c r="AH328" s="78"/>
      <c r="AI328" s="78"/>
      <c r="AJ328" s="78"/>
      <c r="AK328" s="78"/>
      <c r="AL328" s="106"/>
      <c r="AM328" s="78"/>
      <c r="AN328" s="78"/>
      <c r="AO328" s="78" t="s">
        <v>631</v>
      </c>
      <c r="AP328" s="110"/>
      <c r="AQ328" s="78"/>
      <c r="AR328" s="78"/>
      <c r="AS328" s="78"/>
      <c r="AT328" s="78"/>
      <c r="AU328" s="78"/>
      <c r="AV328" s="348" t="str">
        <f t="shared" si="38"/>
        <v/>
      </c>
      <c r="AW328" s="78"/>
      <c r="AX328" s="78"/>
      <c r="AY328" s="78"/>
      <c r="AZ328" s="352"/>
      <c r="BA328" s="78"/>
      <c r="BB328" s="78"/>
      <c r="BC328" s="78"/>
      <c r="BD328" s="78"/>
      <c r="BE328" s="78"/>
      <c r="BF328" s="78"/>
      <c r="BG328" s="78"/>
      <c r="BH328" s="78"/>
      <c r="BI328" s="78"/>
      <c r="BJ328" s="78"/>
      <c r="BK328" s="118"/>
      <c r="BN328" s="119">
        <f t="shared" si="39"/>
        <v>0</v>
      </c>
      <c r="BO328" s="78"/>
      <c r="BP328" s="78"/>
      <c r="BQ328" s="78"/>
      <c r="BR328" s="78"/>
      <c r="BS328" s="78"/>
      <c r="BT328" s="78"/>
      <c r="BU328" s="118"/>
      <c r="BW328" t="str">
        <f t="shared" si="40"/>
        <v/>
      </c>
    </row>
    <row r="329" spans="1:75">
      <c r="A329" s="78">
        <v>425</v>
      </c>
      <c r="B329" s="371" t="s">
        <v>417</v>
      </c>
      <c r="C329" s="78" t="s">
        <v>675</v>
      </c>
      <c r="D329" s="78" t="s">
        <v>951</v>
      </c>
      <c r="E329" s="78" t="s">
        <v>677</v>
      </c>
      <c r="F329" s="78" t="s">
        <v>632</v>
      </c>
      <c r="G329" s="78"/>
      <c r="H329" s="78"/>
      <c r="I329" s="78" t="s">
        <v>631</v>
      </c>
      <c r="J329" s="78" t="s">
        <v>641</v>
      </c>
      <c r="K329" s="78" t="s">
        <v>655</v>
      </c>
      <c r="L329" s="78">
        <v>2030</v>
      </c>
      <c r="M329" s="78" t="s">
        <v>634</v>
      </c>
      <c r="N329" s="78"/>
      <c r="O329" s="79">
        <v>43709</v>
      </c>
      <c r="P329" s="78">
        <v>2019</v>
      </c>
      <c r="Q329" s="78" t="s">
        <v>632</v>
      </c>
      <c r="R329" s="78"/>
      <c r="S329" s="78"/>
      <c r="T329" s="78" t="s">
        <v>632</v>
      </c>
      <c r="U329" s="78"/>
      <c r="V329" s="78"/>
      <c r="W329" s="78"/>
      <c r="X329" s="78"/>
      <c r="Y329" s="78"/>
      <c r="Z329" s="78"/>
      <c r="AA329" s="78"/>
      <c r="AB329" s="78"/>
      <c r="AC329" s="78" t="s">
        <v>645</v>
      </c>
      <c r="AD329" s="78" t="s">
        <v>952</v>
      </c>
      <c r="AE329" s="78" t="s">
        <v>647</v>
      </c>
      <c r="AF329" s="78" t="s">
        <v>645</v>
      </c>
      <c r="AG329" s="78">
        <v>2050</v>
      </c>
      <c r="AH329" s="78">
        <v>2019</v>
      </c>
      <c r="AI329" s="78"/>
      <c r="AJ329" s="78"/>
      <c r="AK329" s="78"/>
      <c r="AL329" s="106" t="s">
        <v>631</v>
      </c>
      <c r="AM329" s="78"/>
      <c r="AN329" s="78"/>
      <c r="AO329" s="78"/>
      <c r="AP329" s="110"/>
      <c r="AQ329" s="78"/>
      <c r="AR329" s="78"/>
      <c r="AS329" s="78"/>
      <c r="AT329" s="78"/>
      <c r="AU329" s="78"/>
      <c r="AV329" s="348" t="str">
        <f t="shared" si="38"/>
        <v/>
      </c>
      <c r="AW329" s="78"/>
      <c r="AX329" s="78"/>
      <c r="AY329" s="78">
        <v>1</v>
      </c>
      <c r="AZ329" s="352">
        <v>1</v>
      </c>
      <c r="BA329" s="78"/>
      <c r="BB329" s="78">
        <v>1</v>
      </c>
      <c r="BC329" s="78"/>
      <c r="BD329" s="78">
        <v>1</v>
      </c>
      <c r="BE329" s="78"/>
      <c r="BF329" s="78"/>
      <c r="BG329" s="78"/>
      <c r="BH329" s="78"/>
      <c r="BI329" s="78">
        <v>1</v>
      </c>
      <c r="BJ329" s="78"/>
      <c r="BK329" s="118">
        <v>1</v>
      </c>
      <c r="BL329" s="188">
        <v>1</v>
      </c>
      <c r="BN329" s="119">
        <f t="shared" si="39"/>
        <v>1</v>
      </c>
      <c r="BO329" s="78"/>
      <c r="BP329" s="78">
        <v>1</v>
      </c>
      <c r="BQ329" s="78">
        <v>1</v>
      </c>
      <c r="BR329" s="78"/>
      <c r="BS329" s="78"/>
      <c r="BT329" s="78">
        <v>1</v>
      </c>
      <c r="BU329" s="118">
        <v>1</v>
      </c>
      <c r="BV329" s="229">
        <f>MAX(N329,AG329)</f>
        <v>2050</v>
      </c>
      <c r="BW329">
        <f t="shared" si="40"/>
        <v>1</v>
      </c>
    </row>
    <row r="330" spans="1:75">
      <c r="A330" s="78">
        <v>358</v>
      </c>
      <c r="B330" s="371" t="s">
        <v>481</v>
      </c>
      <c r="C330" s="78" t="s">
        <v>705</v>
      </c>
      <c r="D330" s="78" t="s">
        <v>953</v>
      </c>
      <c r="E330" s="78" t="s">
        <v>640</v>
      </c>
      <c r="F330" s="78" t="s">
        <v>632</v>
      </c>
      <c r="G330" s="78"/>
      <c r="H330" s="78"/>
      <c r="I330" s="78" t="s">
        <v>632</v>
      </c>
      <c r="J330" s="78"/>
      <c r="K330" s="78"/>
      <c r="L330" s="78"/>
      <c r="M330" s="78"/>
      <c r="N330" s="78"/>
      <c r="O330" s="80"/>
      <c r="P330" s="78"/>
      <c r="Q330" s="78" t="s">
        <v>632</v>
      </c>
      <c r="R330" s="78"/>
      <c r="S330" s="78"/>
      <c r="T330" s="78" t="s">
        <v>632</v>
      </c>
      <c r="U330" s="78"/>
      <c r="V330" s="78"/>
      <c r="W330" s="78"/>
      <c r="X330" s="78"/>
      <c r="Y330" s="78"/>
      <c r="Z330" s="78"/>
      <c r="AA330" s="78"/>
      <c r="AB330" s="78"/>
      <c r="AC330" s="78" t="s">
        <v>645</v>
      </c>
      <c r="AD330" s="78" t="s">
        <v>954</v>
      </c>
      <c r="AE330" s="78" t="s">
        <v>955</v>
      </c>
      <c r="AF330" s="78" t="s">
        <v>645</v>
      </c>
      <c r="AG330" s="78">
        <v>2050</v>
      </c>
      <c r="AH330" s="78">
        <v>2024</v>
      </c>
      <c r="AI330" s="78"/>
      <c r="AJ330" s="78"/>
      <c r="AK330" s="78"/>
      <c r="AL330" s="106" t="s">
        <v>631</v>
      </c>
      <c r="AM330" s="78"/>
      <c r="AN330" s="78"/>
      <c r="AO330" s="78"/>
      <c r="AP330" s="110"/>
      <c r="AQ330" s="78"/>
      <c r="AR330" s="78"/>
      <c r="AS330" s="78"/>
      <c r="AT330" s="78"/>
      <c r="AU330" s="78"/>
      <c r="AV330" s="348" t="str">
        <f t="shared" si="38"/>
        <v/>
      </c>
      <c r="AW330" s="78"/>
      <c r="AX330" s="78"/>
      <c r="AY330" s="78">
        <v>1</v>
      </c>
      <c r="AZ330" s="352">
        <v>1</v>
      </c>
      <c r="BA330" s="78"/>
      <c r="BB330" s="78"/>
      <c r="BC330" s="78"/>
      <c r="BD330" s="78"/>
      <c r="BE330" s="78"/>
      <c r="BF330" s="78"/>
      <c r="BG330" s="78"/>
      <c r="BH330" s="78"/>
      <c r="BI330" s="78">
        <v>1</v>
      </c>
      <c r="BJ330" s="78"/>
      <c r="BK330" s="118">
        <v>1</v>
      </c>
      <c r="BL330" s="188">
        <v>1</v>
      </c>
      <c r="BN330" s="119">
        <f t="shared" si="39"/>
        <v>1</v>
      </c>
      <c r="BO330" s="78"/>
      <c r="BP330" s="78"/>
      <c r="BQ330" s="78">
        <v>1</v>
      </c>
      <c r="BR330" s="78"/>
      <c r="BS330" s="78"/>
      <c r="BT330" s="78">
        <v>1</v>
      </c>
      <c r="BU330" s="118">
        <v>1</v>
      </c>
      <c r="BV330" s="229">
        <f>MAX(N330,AG330)</f>
        <v>2050</v>
      </c>
      <c r="BW330" t="str">
        <f t="shared" si="40"/>
        <v/>
      </c>
    </row>
    <row r="331" spans="1:75">
      <c r="A331" s="78">
        <v>299</v>
      </c>
      <c r="B331" s="371" t="s">
        <v>330</v>
      </c>
      <c r="C331" s="78" t="s">
        <v>713</v>
      </c>
      <c r="D331" s="78" t="s">
        <v>629</v>
      </c>
      <c r="E331" s="78" t="s">
        <v>630</v>
      </c>
      <c r="F331" s="78" t="s">
        <v>632</v>
      </c>
      <c r="G331" s="78"/>
      <c r="H331" s="78"/>
      <c r="I331" s="78" t="s">
        <v>632</v>
      </c>
      <c r="J331" s="78"/>
      <c r="K331" s="78"/>
      <c r="L331" s="78"/>
      <c r="M331" s="78"/>
      <c r="N331" s="78"/>
      <c r="O331" s="80"/>
      <c r="P331" s="78"/>
      <c r="Q331" s="78" t="s">
        <v>632</v>
      </c>
      <c r="R331" s="78"/>
      <c r="S331" s="78"/>
      <c r="T331" s="78" t="s">
        <v>632</v>
      </c>
      <c r="U331" s="78"/>
      <c r="V331" s="78"/>
      <c r="W331" s="78"/>
      <c r="X331" s="78"/>
      <c r="Y331" s="78"/>
      <c r="Z331" s="78"/>
      <c r="AA331" s="78"/>
      <c r="AB331" s="78"/>
      <c r="AC331" s="78" t="s">
        <v>695</v>
      </c>
      <c r="AD331" s="78" t="s">
        <v>698</v>
      </c>
      <c r="AE331" s="78" t="s">
        <v>647</v>
      </c>
      <c r="AF331" s="78" t="s">
        <v>695</v>
      </c>
      <c r="AG331" s="78">
        <v>2050</v>
      </c>
      <c r="AH331" s="78">
        <v>2021</v>
      </c>
      <c r="AI331" s="78"/>
      <c r="AJ331" s="78"/>
      <c r="AK331" s="78"/>
      <c r="AL331" s="106" t="s">
        <v>674</v>
      </c>
      <c r="AM331" s="78"/>
      <c r="AN331" s="78"/>
      <c r="AO331" s="78"/>
      <c r="AP331" s="110"/>
      <c r="AQ331" s="78"/>
      <c r="AR331" s="78"/>
      <c r="AS331" s="78"/>
      <c r="AT331" s="78"/>
      <c r="AU331" s="78"/>
      <c r="AV331" s="348" t="str">
        <f t="shared" si="38"/>
        <v/>
      </c>
      <c r="AW331" s="78"/>
      <c r="AX331" s="78"/>
      <c r="AY331" s="78">
        <v>1</v>
      </c>
      <c r="AZ331" s="352">
        <v>1</v>
      </c>
      <c r="BA331" s="78"/>
      <c r="BB331" s="78"/>
      <c r="BC331" s="78"/>
      <c r="BD331" s="78"/>
      <c r="BE331" s="78"/>
      <c r="BF331" s="78"/>
      <c r="BG331" s="78"/>
      <c r="BH331" s="78"/>
      <c r="BI331" s="78">
        <v>1</v>
      </c>
      <c r="BJ331" s="78"/>
      <c r="BK331" s="118">
        <v>1</v>
      </c>
      <c r="BN331" s="119">
        <f t="shared" si="39"/>
        <v>1</v>
      </c>
      <c r="BO331" s="78"/>
      <c r="BP331" s="78"/>
      <c r="BQ331" s="78">
        <v>1</v>
      </c>
      <c r="BR331" s="78"/>
      <c r="BS331" s="78"/>
      <c r="BT331" s="78"/>
      <c r="BU331" s="118"/>
      <c r="BV331" s="229">
        <f>MAX(N331,AG331)</f>
        <v>2050</v>
      </c>
      <c r="BW331" t="str">
        <f t="shared" si="40"/>
        <v/>
      </c>
    </row>
    <row r="332" spans="1:75">
      <c r="A332" s="78">
        <v>320</v>
      </c>
      <c r="B332" s="371" t="s">
        <v>389</v>
      </c>
      <c r="C332" s="78" t="s">
        <v>715</v>
      </c>
      <c r="D332" s="78" t="s">
        <v>692</v>
      </c>
      <c r="E332" s="78" t="s">
        <v>640</v>
      </c>
      <c r="F332" s="78" t="s">
        <v>632</v>
      </c>
      <c r="G332" s="78"/>
      <c r="H332" s="78"/>
      <c r="I332" s="78" t="s">
        <v>631</v>
      </c>
      <c r="J332" s="78" t="s">
        <v>641</v>
      </c>
      <c r="K332" s="78" t="s">
        <v>662</v>
      </c>
      <c r="L332" s="78">
        <v>2030</v>
      </c>
      <c r="M332" s="78" t="s">
        <v>643</v>
      </c>
      <c r="N332" s="78">
        <v>2040</v>
      </c>
      <c r="O332" s="79">
        <v>45444</v>
      </c>
      <c r="P332" s="78">
        <v>2024</v>
      </c>
      <c r="Q332" s="78" t="s">
        <v>632</v>
      </c>
      <c r="R332" s="78"/>
      <c r="S332" s="78"/>
      <c r="T332" s="78" t="s">
        <v>632</v>
      </c>
      <c r="U332" s="78"/>
      <c r="V332" s="78"/>
      <c r="W332" s="78"/>
      <c r="X332" s="78"/>
      <c r="Y332" s="78"/>
      <c r="Z332" s="78"/>
      <c r="AA332" s="78"/>
      <c r="AB332" s="78"/>
      <c r="AC332" s="78" t="s">
        <v>645</v>
      </c>
      <c r="AD332" s="78" t="s">
        <v>956</v>
      </c>
      <c r="AE332" s="78" t="s">
        <v>957</v>
      </c>
      <c r="AF332" s="78" t="s">
        <v>645</v>
      </c>
      <c r="AG332" s="78">
        <v>2040</v>
      </c>
      <c r="AH332" s="78">
        <v>2019</v>
      </c>
      <c r="AI332" s="78"/>
      <c r="AJ332" s="78"/>
      <c r="AK332" s="78"/>
      <c r="AL332" s="106" t="s">
        <v>631</v>
      </c>
      <c r="AM332" s="78">
        <v>2023</v>
      </c>
      <c r="AN332" s="78" t="s">
        <v>631</v>
      </c>
      <c r="AO332" s="78"/>
      <c r="AP332" s="110"/>
      <c r="AQ332" s="78"/>
      <c r="AR332" s="78"/>
      <c r="AS332" s="78"/>
      <c r="AT332" s="78"/>
      <c r="AU332" s="78"/>
      <c r="AV332" s="348" t="str">
        <f t="shared" si="38"/>
        <v/>
      </c>
      <c r="AW332" s="78"/>
      <c r="AX332" s="78"/>
      <c r="AY332" s="78">
        <v>1</v>
      </c>
      <c r="AZ332" s="352">
        <v>1</v>
      </c>
      <c r="BA332" s="78"/>
      <c r="BB332" s="78">
        <v>1</v>
      </c>
      <c r="BC332" s="78"/>
      <c r="BD332" s="78">
        <v>1</v>
      </c>
      <c r="BE332" s="78"/>
      <c r="BF332" s="78"/>
      <c r="BG332" s="78"/>
      <c r="BH332" s="78"/>
      <c r="BI332" s="78">
        <v>1</v>
      </c>
      <c r="BJ332" s="78"/>
      <c r="BK332" s="118">
        <v>1</v>
      </c>
      <c r="BL332" s="188">
        <v>1</v>
      </c>
      <c r="BN332" s="119">
        <f t="shared" si="39"/>
        <v>1</v>
      </c>
      <c r="BO332" s="78"/>
      <c r="BP332" s="78">
        <v>1</v>
      </c>
      <c r="BQ332" s="78">
        <v>1</v>
      </c>
      <c r="BR332" s="78"/>
      <c r="BS332" s="78"/>
      <c r="BT332" s="78">
        <v>1</v>
      </c>
      <c r="BU332" s="118">
        <v>1</v>
      </c>
      <c r="BV332" s="229">
        <f>MAX(N332,AG332)</f>
        <v>2040</v>
      </c>
      <c r="BW332">
        <f t="shared" si="40"/>
        <v>1</v>
      </c>
    </row>
    <row r="333" spans="1:75">
      <c r="A333" s="78">
        <v>132</v>
      </c>
      <c r="B333" s="371" t="s">
        <v>224</v>
      </c>
      <c r="C333" s="78" t="s">
        <v>705</v>
      </c>
      <c r="D333" s="78" t="s">
        <v>958</v>
      </c>
      <c r="E333" s="78" t="s">
        <v>640</v>
      </c>
      <c r="F333" s="78" t="s">
        <v>632</v>
      </c>
      <c r="G333" s="78"/>
      <c r="H333" s="78"/>
      <c r="I333" s="78" t="s">
        <v>632</v>
      </c>
      <c r="J333" s="78"/>
      <c r="K333" s="78"/>
      <c r="L333" s="78"/>
      <c r="M333" s="78"/>
      <c r="N333" s="78"/>
      <c r="O333" s="80"/>
      <c r="P333" s="78"/>
      <c r="Q333" s="78" t="s">
        <v>745</v>
      </c>
      <c r="R333" s="78"/>
      <c r="S333" s="78"/>
      <c r="T333" s="78" t="s">
        <v>745</v>
      </c>
      <c r="U333" s="78"/>
      <c r="V333" s="78"/>
      <c r="W333" s="78"/>
      <c r="X333" s="78"/>
      <c r="Y333" s="78"/>
      <c r="Z333" s="78"/>
      <c r="AA333" s="78"/>
      <c r="AB333" s="78"/>
      <c r="AC333" s="78" t="s">
        <v>645</v>
      </c>
      <c r="AD333" s="78" t="s">
        <v>959</v>
      </c>
      <c r="AE333" s="78" t="s">
        <v>647</v>
      </c>
      <c r="AF333" s="78" t="s">
        <v>645</v>
      </c>
      <c r="AG333" s="78">
        <v>2050</v>
      </c>
      <c r="AH333" s="78">
        <v>2021</v>
      </c>
      <c r="AI333" s="78"/>
      <c r="AJ333" s="78"/>
      <c r="AK333" s="78"/>
      <c r="AL333" s="106" t="s">
        <v>674</v>
      </c>
      <c r="AM333" s="78"/>
      <c r="AN333" s="78"/>
      <c r="AO333" s="78"/>
      <c r="AP333" s="110"/>
      <c r="AQ333" s="78"/>
      <c r="AR333" s="78"/>
      <c r="AS333" s="78"/>
      <c r="AT333" s="78"/>
      <c r="AU333" s="78"/>
      <c r="AV333" s="348" t="str">
        <f t="shared" si="38"/>
        <v/>
      </c>
      <c r="AW333" s="78"/>
      <c r="AX333" s="78"/>
      <c r="AY333" s="78">
        <v>1</v>
      </c>
      <c r="AZ333" s="352">
        <v>1</v>
      </c>
      <c r="BA333" s="78"/>
      <c r="BB333" s="78"/>
      <c r="BC333" s="78"/>
      <c r="BD333" s="78"/>
      <c r="BE333" s="78"/>
      <c r="BF333" s="78"/>
      <c r="BG333" s="78"/>
      <c r="BH333" s="78"/>
      <c r="BI333" s="78">
        <v>1</v>
      </c>
      <c r="BJ333" s="78"/>
      <c r="BK333" s="118">
        <v>1</v>
      </c>
      <c r="BN333" s="119">
        <f t="shared" si="39"/>
        <v>1</v>
      </c>
      <c r="BO333" s="78"/>
      <c r="BP333" s="78"/>
      <c r="BQ333" s="78">
        <v>1</v>
      </c>
      <c r="BR333" s="78"/>
      <c r="BS333" s="78"/>
      <c r="BT333" s="78">
        <v>1</v>
      </c>
      <c r="BU333" s="118">
        <v>1</v>
      </c>
      <c r="BV333" s="229">
        <f>MAX(N333,AG333)</f>
        <v>2050</v>
      </c>
      <c r="BW333" t="str">
        <f t="shared" si="40"/>
        <v/>
      </c>
    </row>
    <row r="334" spans="1:75">
      <c r="A334" s="78">
        <v>441</v>
      </c>
      <c r="B334" s="371" t="s">
        <v>524</v>
      </c>
      <c r="C334" s="78" t="s">
        <v>669</v>
      </c>
      <c r="D334" s="78" t="s">
        <v>629</v>
      </c>
      <c r="E334" s="78" t="s">
        <v>630</v>
      </c>
      <c r="F334" s="78" t="s">
        <v>632</v>
      </c>
      <c r="G334" s="78"/>
      <c r="H334" s="78"/>
      <c r="I334" s="78" t="s">
        <v>631</v>
      </c>
      <c r="J334" s="78" t="s">
        <v>641</v>
      </c>
      <c r="K334" s="78" t="s">
        <v>693</v>
      </c>
      <c r="L334" s="78">
        <v>2030</v>
      </c>
      <c r="M334" s="78" t="s">
        <v>634</v>
      </c>
      <c r="N334" s="78"/>
      <c r="O334" s="80" t="s">
        <v>644</v>
      </c>
      <c r="P334" s="78">
        <v>2021</v>
      </c>
      <c r="Q334" s="78" t="s">
        <v>632</v>
      </c>
      <c r="R334" s="78"/>
      <c r="S334" s="78"/>
      <c r="T334" s="78" t="s">
        <v>632</v>
      </c>
      <c r="U334" s="78"/>
      <c r="V334" s="78"/>
      <c r="W334" s="78"/>
      <c r="X334" s="78"/>
      <c r="Y334" s="78"/>
      <c r="Z334" s="78"/>
      <c r="AA334" s="78"/>
      <c r="AB334" s="78"/>
      <c r="AC334" s="78" t="s">
        <v>632</v>
      </c>
      <c r="AD334" s="78"/>
      <c r="AE334" s="78"/>
      <c r="AF334" s="78" t="s">
        <v>632</v>
      </c>
      <c r="AG334" s="78"/>
      <c r="AH334" s="78"/>
      <c r="AI334" s="78"/>
      <c r="AJ334" s="78"/>
      <c r="AK334" s="78"/>
      <c r="AL334" s="106"/>
      <c r="AM334" s="78"/>
      <c r="AN334" s="78"/>
      <c r="AO334" s="78"/>
      <c r="AP334" s="110"/>
      <c r="AQ334" s="78"/>
      <c r="AR334" s="78"/>
      <c r="AS334" s="78"/>
      <c r="AT334" s="78"/>
      <c r="AU334" s="78"/>
      <c r="AV334" s="348" t="str">
        <f t="shared" si="38"/>
        <v/>
      </c>
      <c r="AW334" s="78"/>
      <c r="AX334" s="78"/>
      <c r="AY334" s="78"/>
      <c r="AZ334" s="352"/>
      <c r="BA334" s="78"/>
      <c r="BB334" s="78">
        <v>1</v>
      </c>
      <c r="BC334" s="78"/>
      <c r="BD334" s="78">
        <v>1</v>
      </c>
      <c r="BE334" s="78"/>
      <c r="BF334" s="78"/>
      <c r="BG334" s="78"/>
      <c r="BH334" s="78"/>
      <c r="BI334" s="78"/>
      <c r="BJ334" s="78"/>
      <c r="BK334" s="118"/>
      <c r="BN334" s="119">
        <f t="shared" si="39"/>
        <v>1</v>
      </c>
      <c r="BO334" s="78"/>
      <c r="BP334" s="78">
        <v>1</v>
      </c>
      <c r="BQ334" s="78">
        <v>1</v>
      </c>
      <c r="BR334" s="78"/>
      <c r="BS334" s="78"/>
      <c r="BT334" s="78"/>
      <c r="BU334" s="118"/>
      <c r="BW334">
        <f t="shared" si="40"/>
        <v>1</v>
      </c>
    </row>
    <row r="335" spans="1:75">
      <c r="A335" s="78">
        <v>161</v>
      </c>
      <c r="B335" s="371" t="s">
        <v>218</v>
      </c>
      <c r="C335" s="78" t="s">
        <v>670</v>
      </c>
      <c r="D335" s="78" t="s">
        <v>680</v>
      </c>
      <c r="E335" s="78" t="s">
        <v>677</v>
      </c>
      <c r="F335" s="78" t="s">
        <v>632</v>
      </c>
      <c r="G335" s="78"/>
      <c r="H335" s="78"/>
      <c r="I335" s="78" t="s">
        <v>632</v>
      </c>
      <c r="J335" s="78"/>
      <c r="K335" s="78"/>
      <c r="L335" s="78"/>
      <c r="M335" s="78"/>
      <c r="N335" s="78"/>
      <c r="O335" s="80"/>
      <c r="P335" s="78"/>
      <c r="Q335" s="78" t="s">
        <v>632</v>
      </c>
      <c r="R335" s="78"/>
      <c r="S335" s="78"/>
      <c r="T335" s="78" t="s">
        <v>632</v>
      </c>
      <c r="U335" s="78"/>
      <c r="V335" s="78"/>
      <c r="W335" s="78"/>
      <c r="X335" s="78"/>
      <c r="Y335" s="78"/>
      <c r="Z335" s="78"/>
      <c r="AA335" s="78"/>
      <c r="AB335" s="78"/>
      <c r="AC335" s="78" t="s">
        <v>632</v>
      </c>
      <c r="AD335" s="78"/>
      <c r="AE335" s="78"/>
      <c r="AF335" s="78" t="s">
        <v>632</v>
      </c>
      <c r="AG335" s="78"/>
      <c r="AH335" s="78"/>
      <c r="AI335" s="78"/>
      <c r="AJ335" s="78"/>
      <c r="AK335" s="78"/>
      <c r="AL335" s="106"/>
      <c r="AM335" s="78"/>
      <c r="AN335" s="78"/>
      <c r="AO335" s="78"/>
      <c r="AP335" s="110"/>
      <c r="AQ335" s="78"/>
      <c r="AR335" s="78"/>
      <c r="AS335" s="78"/>
      <c r="AT335" s="78"/>
      <c r="AU335" s="78"/>
      <c r="AV335" s="348" t="str">
        <f t="shared" si="38"/>
        <v/>
      </c>
      <c r="AW335" s="78"/>
      <c r="AX335" s="78"/>
      <c r="AY335" s="78"/>
      <c r="AZ335" s="352"/>
      <c r="BA335" s="78"/>
      <c r="BB335" s="78"/>
      <c r="BC335" s="78"/>
      <c r="BD335" s="78"/>
      <c r="BE335" s="78"/>
      <c r="BF335" s="78"/>
      <c r="BG335" s="78"/>
      <c r="BH335" s="78"/>
      <c r="BI335" s="78"/>
      <c r="BJ335" s="78"/>
      <c r="BK335" s="118"/>
      <c r="BN335" s="119">
        <f t="shared" si="39"/>
        <v>0</v>
      </c>
      <c r="BO335" s="78"/>
      <c r="BP335" s="78"/>
      <c r="BQ335" s="78"/>
      <c r="BR335" s="78"/>
      <c r="BS335" s="78"/>
      <c r="BT335" s="78"/>
      <c r="BU335" s="118"/>
      <c r="BW335" t="str">
        <f t="shared" si="40"/>
        <v/>
      </c>
    </row>
    <row r="336" spans="1:75">
      <c r="A336" s="78">
        <v>234</v>
      </c>
      <c r="B336" s="371" t="s">
        <v>309</v>
      </c>
      <c r="C336" s="78" t="s">
        <v>638</v>
      </c>
      <c r="D336" s="78" t="s">
        <v>676</v>
      </c>
      <c r="E336" s="78" t="s">
        <v>677</v>
      </c>
      <c r="F336" s="78" t="s">
        <v>631</v>
      </c>
      <c r="G336" s="78">
        <v>2019</v>
      </c>
      <c r="H336" s="78">
        <v>2050</v>
      </c>
      <c r="I336" s="78" t="s">
        <v>631</v>
      </c>
      <c r="J336" s="78" t="s">
        <v>641</v>
      </c>
      <c r="K336" s="78" t="s">
        <v>662</v>
      </c>
      <c r="L336" s="78">
        <v>2030</v>
      </c>
      <c r="M336" s="78" t="s">
        <v>643</v>
      </c>
      <c r="N336" s="78"/>
      <c r="O336" s="79">
        <v>45108</v>
      </c>
      <c r="P336" s="78">
        <v>2023</v>
      </c>
      <c r="Q336" s="78" t="s">
        <v>745</v>
      </c>
      <c r="R336" s="78"/>
      <c r="S336" s="78"/>
      <c r="T336" s="78" t="s">
        <v>745</v>
      </c>
      <c r="U336" s="78"/>
      <c r="V336" s="78"/>
      <c r="W336" s="78"/>
      <c r="X336" s="78"/>
      <c r="Y336" s="78"/>
      <c r="Z336" s="78"/>
      <c r="AA336" s="78"/>
      <c r="AB336" s="78"/>
      <c r="AC336" s="78" t="s">
        <v>730</v>
      </c>
      <c r="AD336" s="78" t="s">
        <v>814</v>
      </c>
      <c r="AE336" s="78" t="s">
        <v>647</v>
      </c>
      <c r="AF336" s="78" t="s">
        <v>635</v>
      </c>
      <c r="AG336" s="78">
        <v>2030</v>
      </c>
      <c r="AH336" s="78">
        <v>2021</v>
      </c>
      <c r="AI336" s="78" t="s">
        <v>645</v>
      </c>
      <c r="AJ336" s="78">
        <v>2050</v>
      </c>
      <c r="AK336" s="78">
        <v>2021</v>
      </c>
      <c r="AL336" s="106" t="s">
        <v>631</v>
      </c>
      <c r="AM336" s="78"/>
      <c r="AN336" s="78"/>
      <c r="AO336" s="78"/>
      <c r="AP336" s="110"/>
      <c r="AQ336" s="78"/>
      <c r="AR336" s="78"/>
      <c r="AS336" s="78"/>
      <c r="AT336" s="78"/>
      <c r="AU336" s="78"/>
      <c r="AV336" s="348" t="str">
        <f t="shared" si="38"/>
        <v/>
      </c>
      <c r="AW336" s="78"/>
      <c r="AX336" s="78">
        <v>1</v>
      </c>
      <c r="AY336" s="78"/>
      <c r="AZ336" s="352">
        <v>1</v>
      </c>
      <c r="BA336" s="78"/>
      <c r="BB336" s="78">
        <v>1</v>
      </c>
      <c r="BC336" s="78"/>
      <c r="BD336" s="78">
        <v>1</v>
      </c>
      <c r="BE336" s="78"/>
      <c r="BF336" s="78"/>
      <c r="BG336" s="78">
        <v>1</v>
      </c>
      <c r="BH336" s="78">
        <v>1</v>
      </c>
      <c r="BI336" s="78">
        <v>1</v>
      </c>
      <c r="BJ336" s="78">
        <v>1</v>
      </c>
      <c r="BK336" s="118">
        <v>1</v>
      </c>
      <c r="BL336" s="188">
        <v>1</v>
      </c>
      <c r="BN336" s="119">
        <f t="shared" si="39"/>
        <v>1</v>
      </c>
      <c r="BO336" s="78"/>
      <c r="BP336" s="78">
        <v>1</v>
      </c>
      <c r="BQ336" s="78">
        <v>1</v>
      </c>
      <c r="BR336" s="78"/>
      <c r="BS336" s="78"/>
      <c r="BT336" s="78">
        <v>1</v>
      </c>
      <c r="BU336" s="118">
        <v>1</v>
      </c>
      <c r="BV336" s="229">
        <f>MAX(N336,AG336)</f>
        <v>2030</v>
      </c>
      <c r="BW336">
        <f t="shared" si="40"/>
        <v>1</v>
      </c>
    </row>
    <row r="337" spans="1:75">
      <c r="A337" s="78">
        <v>395</v>
      </c>
      <c r="B337" s="371" t="s">
        <v>533</v>
      </c>
      <c r="C337" s="78" t="s">
        <v>705</v>
      </c>
      <c r="D337" s="78" t="s">
        <v>629</v>
      </c>
      <c r="E337" s="78" t="s">
        <v>630</v>
      </c>
      <c r="F337" s="78" t="s">
        <v>632</v>
      </c>
      <c r="G337" s="78"/>
      <c r="H337" s="78"/>
      <c r="I337" s="78" t="s">
        <v>632</v>
      </c>
      <c r="J337" s="78"/>
      <c r="K337" s="78"/>
      <c r="L337" s="78"/>
      <c r="M337" s="78"/>
      <c r="N337" s="78"/>
      <c r="O337" s="80"/>
      <c r="P337" s="78"/>
      <c r="Q337" s="78" t="s">
        <v>645</v>
      </c>
      <c r="R337" s="78" t="s">
        <v>960</v>
      </c>
      <c r="S337" s="78" t="s">
        <v>961</v>
      </c>
      <c r="T337" s="203" t="s">
        <v>645</v>
      </c>
      <c r="U337" s="78">
        <v>2050</v>
      </c>
      <c r="V337" s="78">
        <v>2023</v>
      </c>
      <c r="W337" s="78"/>
      <c r="X337" s="78"/>
      <c r="Y337" s="78"/>
      <c r="Z337" s="78" t="s">
        <v>674</v>
      </c>
      <c r="AA337" s="78"/>
      <c r="AB337" s="78" t="s">
        <v>631</v>
      </c>
      <c r="AC337" s="78" t="s">
        <v>632</v>
      </c>
      <c r="AD337" s="78"/>
      <c r="AE337" s="78"/>
      <c r="AF337" s="78" t="s">
        <v>632</v>
      </c>
      <c r="AG337" s="78"/>
      <c r="AH337" s="78"/>
      <c r="AI337" s="78"/>
      <c r="AJ337" s="78"/>
      <c r="AK337" s="78"/>
      <c r="AL337" s="106"/>
      <c r="AM337" s="78"/>
      <c r="AN337" s="78"/>
      <c r="AO337" s="78"/>
      <c r="AP337" s="110"/>
      <c r="AQ337" s="78"/>
      <c r="AR337" s="78"/>
      <c r="AS337" s="78">
        <v>1</v>
      </c>
      <c r="AT337" s="78">
        <v>1</v>
      </c>
      <c r="AU337" s="78">
        <v>1</v>
      </c>
      <c r="AV337" s="348">
        <f t="shared" si="38"/>
        <v>1</v>
      </c>
      <c r="AW337" s="78"/>
      <c r="AX337" s="78"/>
      <c r="AY337" s="78"/>
      <c r="AZ337" s="352"/>
      <c r="BA337" s="78"/>
      <c r="BB337" s="78"/>
      <c r="BC337" s="78"/>
      <c r="BD337" s="78"/>
      <c r="BE337" s="78"/>
      <c r="BF337" s="78"/>
      <c r="BG337" s="78"/>
      <c r="BH337" s="78"/>
      <c r="BI337" s="78">
        <v>1</v>
      </c>
      <c r="BJ337" s="78"/>
      <c r="BK337" s="118">
        <v>1</v>
      </c>
      <c r="BN337" s="119">
        <f t="shared" si="39"/>
        <v>1</v>
      </c>
      <c r="BO337" s="78"/>
      <c r="BP337" s="78"/>
      <c r="BQ337" s="78">
        <v>1</v>
      </c>
      <c r="BR337" s="78"/>
      <c r="BS337" s="78"/>
      <c r="BT337" s="78"/>
      <c r="BU337" s="118"/>
      <c r="BW337" t="str">
        <f t="shared" si="40"/>
        <v/>
      </c>
    </row>
    <row r="338" spans="1:75">
      <c r="A338" s="78">
        <v>442</v>
      </c>
      <c r="B338" s="371" t="s">
        <v>314</v>
      </c>
      <c r="C338" s="78" t="s">
        <v>675</v>
      </c>
      <c r="D338" s="78" t="s">
        <v>680</v>
      </c>
      <c r="E338" s="78" t="s">
        <v>677</v>
      </c>
      <c r="F338" s="78" t="s">
        <v>632</v>
      </c>
      <c r="G338" s="78"/>
      <c r="H338" s="78"/>
      <c r="I338" s="78" t="s">
        <v>632</v>
      </c>
      <c r="J338" s="78"/>
      <c r="K338" s="78"/>
      <c r="L338" s="78"/>
      <c r="M338" s="78"/>
      <c r="N338" s="78"/>
      <c r="O338" s="80"/>
      <c r="P338" s="78"/>
      <c r="Q338" s="78" t="s">
        <v>632</v>
      </c>
      <c r="R338" s="78"/>
      <c r="S338" s="78"/>
      <c r="T338" s="78" t="s">
        <v>632</v>
      </c>
      <c r="U338" s="78"/>
      <c r="V338" s="78"/>
      <c r="W338" s="78"/>
      <c r="X338" s="78"/>
      <c r="Y338" s="78"/>
      <c r="Z338" s="78"/>
      <c r="AA338" s="78"/>
      <c r="AB338" s="78"/>
      <c r="AC338" s="78" t="s">
        <v>632</v>
      </c>
      <c r="AD338" s="78"/>
      <c r="AE338" s="78"/>
      <c r="AF338" s="78" t="s">
        <v>632</v>
      </c>
      <c r="AG338" s="78"/>
      <c r="AH338" s="78"/>
      <c r="AI338" s="78"/>
      <c r="AJ338" s="78"/>
      <c r="AK338" s="78"/>
      <c r="AL338" s="106"/>
      <c r="AM338" s="78"/>
      <c r="AN338" s="78"/>
      <c r="AO338" s="78"/>
      <c r="AP338" s="110"/>
      <c r="AQ338" s="78"/>
      <c r="AR338" s="78"/>
      <c r="AS338" s="78"/>
      <c r="AT338" s="78"/>
      <c r="AU338" s="78"/>
      <c r="AV338" s="348" t="str">
        <f t="shared" si="38"/>
        <v/>
      </c>
      <c r="AW338" s="78"/>
      <c r="AX338" s="78"/>
      <c r="AY338" s="78"/>
      <c r="AZ338" s="352"/>
      <c r="BA338" s="78"/>
      <c r="BB338" s="78"/>
      <c r="BC338" s="78"/>
      <c r="BD338" s="78"/>
      <c r="BE338" s="78"/>
      <c r="BF338" s="78"/>
      <c r="BG338" s="78"/>
      <c r="BH338" s="78"/>
      <c r="BI338" s="78"/>
      <c r="BJ338" s="78"/>
      <c r="BK338" s="118"/>
      <c r="BN338" s="119">
        <f t="shared" si="39"/>
        <v>0</v>
      </c>
      <c r="BO338" s="78"/>
      <c r="BP338" s="78"/>
      <c r="BQ338" s="78"/>
      <c r="BR338" s="78"/>
      <c r="BS338" s="78"/>
      <c r="BT338" s="78"/>
      <c r="BU338" s="118"/>
      <c r="BW338" t="str">
        <f t="shared" si="40"/>
        <v/>
      </c>
    </row>
    <row r="339" spans="1:75">
      <c r="A339" s="78">
        <v>375</v>
      </c>
      <c r="B339" s="371" t="s">
        <v>509</v>
      </c>
      <c r="C339" s="78" t="s">
        <v>638</v>
      </c>
      <c r="D339" s="78" t="s">
        <v>818</v>
      </c>
      <c r="E339" s="78" t="s">
        <v>677</v>
      </c>
      <c r="F339" s="78" t="s">
        <v>632</v>
      </c>
      <c r="G339" s="78"/>
      <c r="H339" s="78"/>
      <c r="I339" s="78" t="s">
        <v>632</v>
      </c>
      <c r="J339" s="78" t="s">
        <v>633</v>
      </c>
      <c r="K339" s="78"/>
      <c r="L339" s="78">
        <v>2030</v>
      </c>
      <c r="M339" s="78" t="s">
        <v>643</v>
      </c>
      <c r="N339" s="78"/>
      <c r="O339" s="79">
        <v>44593</v>
      </c>
      <c r="P339" s="78">
        <v>2022</v>
      </c>
      <c r="Q339" s="78" t="s">
        <v>632</v>
      </c>
      <c r="R339" s="78"/>
      <c r="S339" s="78"/>
      <c r="T339" s="78" t="s">
        <v>632</v>
      </c>
      <c r="U339" s="78"/>
      <c r="V339" s="78"/>
      <c r="W339" s="78"/>
      <c r="X339" s="78"/>
      <c r="Y339" s="78"/>
      <c r="Z339" s="78"/>
      <c r="AA339" s="78"/>
      <c r="AB339" s="78"/>
      <c r="AC339" s="78" t="s">
        <v>635</v>
      </c>
      <c r="AD339" s="78" t="s">
        <v>698</v>
      </c>
      <c r="AE339" s="78" t="s">
        <v>647</v>
      </c>
      <c r="AF339" s="78" t="s">
        <v>635</v>
      </c>
      <c r="AG339" s="78">
        <v>2050</v>
      </c>
      <c r="AH339" s="78">
        <v>2022</v>
      </c>
      <c r="AI339" s="78"/>
      <c r="AJ339" s="78"/>
      <c r="AK339" s="78"/>
      <c r="AL339" s="106" t="s">
        <v>674</v>
      </c>
      <c r="AM339" s="78"/>
      <c r="AN339" s="78"/>
      <c r="AO339" s="78"/>
      <c r="AP339" s="110"/>
      <c r="AQ339" s="78"/>
      <c r="AR339" s="78"/>
      <c r="AS339" s="78"/>
      <c r="AT339" s="78"/>
      <c r="AU339" s="78"/>
      <c r="AV339" s="348" t="str">
        <f t="shared" si="38"/>
        <v/>
      </c>
      <c r="AW339" s="78"/>
      <c r="AX339" s="78"/>
      <c r="AY339" s="78">
        <v>1</v>
      </c>
      <c r="AZ339" s="352">
        <v>1</v>
      </c>
      <c r="BA339" s="78"/>
      <c r="BB339" s="78">
        <v>1</v>
      </c>
      <c r="BC339" s="78"/>
      <c r="BD339" s="78">
        <v>1</v>
      </c>
      <c r="BE339" s="78"/>
      <c r="BF339" s="78"/>
      <c r="BG339" s="78"/>
      <c r="BH339" s="78"/>
      <c r="BI339" s="78">
        <v>1</v>
      </c>
      <c r="BJ339" s="78"/>
      <c r="BK339" s="118">
        <v>1</v>
      </c>
      <c r="BN339" s="119">
        <f t="shared" si="39"/>
        <v>1</v>
      </c>
      <c r="BO339" s="78"/>
      <c r="BP339" s="78">
        <v>1</v>
      </c>
      <c r="BQ339" s="78">
        <v>1</v>
      </c>
      <c r="BR339" s="78"/>
      <c r="BS339" s="78"/>
      <c r="BT339" s="78"/>
      <c r="BU339" s="118"/>
      <c r="BV339" s="229">
        <f>MAX(N339,AG339)</f>
        <v>2050</v>
      </c>
      <c r="BW339" t="str">
        <f t="shared" si="40"/>
        <v/>
      </c>
    </row>
    <row r="340" spans="1:75">
      <c r="A340" s="78">
        <v>109</v>
      </c>
      <c r="B340" s="371" t="s">
        <v>169</v>
      </c>
      <c r="C340" s="78" t="s">
        <v>703</v>
      </c>
      <c r="D340" s="78" t="s">
        <v>797</v>
      </c>
      <c r="E340" s="78" t="s">
        <v>630</v>
      </c>
      <c r="F340" s="78" t="s">
        <v>632</v>
      </c>
      <c r="G340" s="78"/>
      <c r="H340" s="78"/>
      <c r="I340" s="78" t="s">
        <v>632</v>
      </c>
      <c r="J340" s="78"/>
      <c r="K340" s="78"/>
      <c r="L340" s="78"/>
      <c r="M340" s="78"/>
      <c r="N340" s="78"/>
      <c r="O340" s="80"/>
      <c r="P340" s="78"/>
      <c r="Q340" s="78" t="s">
        <v>632</v>
      </c>
      <c r="R340" s="78"/>
      <c r="S340" s="78"/>
      <c r="T340" s="78" t="s">
        <v>632</v>
      </c>
      <c r="U340" s="78"/>
      <c r="V340" s="78"/>
      <c r="W340" s="78"/>
      <c r="X340" s="78"/>
      <c r="Y340" s="78"/>
      <c r="Z340" s="78"/>
      <c r="AA340" s="78"/>
      <c r="AB340" s="78"/>
      <c r="AC340" s="78" t="s">
        <v>635</v>
      </c>
      <c r="AD340" s="78" t="s">
        <v>855</v>
      </c>
      <c r="AE340" s="78" t="s">
        <v>647</v>
      </c>
      <c r="AF340" s="78" t="s">
        <v>635</v>
      </c>
      <c r="AG340" s="78">
        <v>2050</v>
      </c>
      <c r="AH340" s="78">
        <v>2021</v>
      </c>
      <c r="AI340" s="78"/>
      <c r="AJ340" s="78"/>
      <c r="AK340" s="78"/>
      <c r="AL340" s="106" t="s">
        <v>631</v>
      </c>
      <c r="AM340" s="78"/>
      <c r="AN340" s="78"/>
      <c r="AO340" s="78"/>
      <c r="AP340" s="110"/>
      <c r="AQ340" s="78"/>
      <c r="AR340" s="78"/>
      <c r="AS340" s="78"/>
      <c r="AT340" s="78"/>
      <c r="AU340" s="78"/>
      <c r="AV340" s="348" t="str">
        <f t="shared" si="38"/>
        <v/>
      </c>
      <c r="AW340" s="78"/>
      <c r="AX340" s="78"/>
      <c r="AY340" s="78">
        <v>1</v>
      </c>
      <c r="AZ340" s="352">
        <v>1</v>
      </c>
      <c r="BA340" s="78"/>
      <c r="BB340" s="78"/>
      <c r="BC340" s="78"/>
      <c r="BD340" s="78"/>
      <c r="BE340" s="78"/>
      <c r="BF340" s="78"/>
      <c r="BG340" s="78"/>
      <c r="BH340" s="78"/>
      <c r="BI340" s="78">
        <v>1</v>
      </c>
      <c r="BJ340" s="78"/>
      <c r="BK340" s="118">
        <v>1</v>
      </c>
      <c r="BL340" s="188">
        <v>1</v>
      </c>
      <c r="BN340" s="119">
        <f t="shared" si="39"/>
        <v>1</v>
      </c>
      <c r="BO340" s="78"/>
      <c r="BP340" s="78"/>
      <c r="BQ340" s="78">
        <v>1</v>
      </c>
      <c r="BR340" s="78"/>
      <c r="BS340" s="78"/>
      <c r="BT340" s="78"/>
      <c r="BU340" s="118"/>
      <c r="BV340" s="229">
        <f>MAX(N340,AG340)</f>
        <v>2050</v>
      </c>
      <c r="BW340" t="str">
        <f t="shared" si="40"/>
        <v/>
      </c>
    </row>
    <row r="341" spans="1:75">
      <c r="A341" s="78">
        <v>158</v>
      </c>
      <c r="B341" s="371" t="s">
        <v>189</v>
      </c>
      <c r="C341" s="78" t="s">
        <v>666</v>
      </c>
      <c r="D341" s="78" t="s">
        <v>680</v>
      </c>
      <c r="E341" s="78" t="s">
        <v>677</v>
      </c>
      <c r="F341" s="78" t="s">
        <v>632</v>
      </c>
      <c r="G341" s="78"/>
      <c r="H341" s="78"/>
      <c r="I341" s="78" t="s">
        <v>632</v>
      </c>
      <c r="J341" s="78"/>
      <c r="K341" s="78"/>
      <c r="L341" s="78"/>
      <c r="M341" s="78"/>
      <c r="N341" s="78"/>
      <c r="O341" s="80"/>
      <c r="P341" s="78"/>
      <c r="Q341" s="78" t="s">
        <v>681</v>
      </c>
      <c r="R341" s="78" t="s">
        <v>698</v>
      </c>
      <c r="S341" s="78" t="s">
        <v>637</v>
      </c>
      <c r="T341" s="78" t="s">
        <v>681</v>
      </c>
      <c r="U341" s="78">
        <v>2060</v>
      </c>
      <c r="V341" s="78">
        <v>2021</v>
      </c>
      <c r="W341" s="78"/>
      <c r="X341" s="78"/>
      <c r="Y341" s="78"/>
      <c r="Z341" s="78"/>
      <c r="AA341" s="78"/>
      <c r="AB341" s="78"/>
      <c r="AC341" s="78" t="s">
        <v>632</v>
      </c>
      <c r="AD341" s="78"/>
      <c r="AE341" s="78"/>
      <c r="AF341" s="78" t="s">
        <v>632</v>
      </c>
      <c r="AG341" s="78"/>
      <c r="AH341" s="78"/>
      <c r="AI341" s="78"/>
      <c r="AJ341" s="78"/>
      <c r="AK341" s="78"/>
      <c r="AL341" s="106"/>
      <c r="AM341" s="78"/>
      <c r="AN341" s="78"/>
      <c r="AO341" s="78"/>
      <c r="AP341" s="110"/>
      <c r="AQ341" s="78"/>
      <c r="AR341" s="78"/>
      <c r="AS341" s="78"/>
      <c r="AT341" s="78"/>
      <c r="AU341" s="78"/>
      <c r="AV341" s="348" t="str">
        <f t="shared" si="38"/>
        <v/>
      </c>
      <c r="AW341" s="78"/>
      <c r="AX341" s="78"/>
      <c r="AY341" s="78"/>
      <c r="AZ341" s="352"/>
      <c r="BA341" s="78"/>
      <c r="BB341" s="78"/>
      <c r="BC341" s="78"/>
      <c r="BD341" s="78"/>
      <c r="BE341" s="78"/>
      <c r="BF341" s="78"/>
      <c r="BG341" s="78"/>
      <c r="BH341" s="78"/>
      <c r="BI341" s="78"/>
      <c r="BJ341" s="78"/>
      <c r="BK341" s="118"/>
      <c r="BN341" s="119">
        <f t="shared" si="39"/>
        <v>0</v>
      </c>
      <c r="BO341" s="78"/>
      <c r="BP341" s="78"/>
      <c r="BQ341" s="78"/>
      <c r="BR341" s="78"/>
      <c r="BS341" s="78"/>
      <c r="BT341" s="78"/>
      <c r="BU341" s="118"/>
      <c r="BW341" t="str">
        <f t="shared" si="40"/>
        <v/>
      </c>
    </row>
    <row r="342" spans="1:75">
      <c r="A342" s="78">
        <v>123</v>
      </c>
      <c r="B342" s="371" t="s">
        <v>163</v>
      </c>
      <c r="C342" s="78" t="s">
        <v>690</v>
      </c>
      <c r="D342" s="78" t="s">
        <v>629</v>
      </c>
      <c r="E342" s="78" t="s">
        <v>630</v>
      </c>
      <c r="F342" s="78" t="s">
        <v>631</v>
      </c>
      <c r="G342" s="78">
        <v>2020</v>
      </c>
      <c r="H342" s="78">
        <v>2040</v>
      </c>
      <c r="I342" s="78" t="s">
        <v>631</v>
      </c>
      <c r="J342" s="78" t="s">
        <v>641</v>
      </c>
      <c r="K342" s="78" t="s">
        <v>662</v>
      </c>
      <c r="L342" s="78">
        <v>2030</v>
      </c>
      <c r="M342" s="78" t="s">
        <v>643</v>
      </c>
      <c r="N342" s="78"/>
      <c r="O342" s="79">
        <v>44197</v>
      </c>
      <c r="P342" s="78">
        <v>2021</v>
      </c>
      <c r="Q342" s="78" t="s">
        <v>632</v>
      </c>
      <c r="R342" s="78"/>
      <c r="S342" s="78"/>
      <c r="T342" s="78" t="s">
        <v>632</v>
      </c>
      <c r="U342" s="78"/>
      <c r="V342" s="78"/>
      <c r="W342" s="78"/>
      <c r="X342" s="78"/>
      <c r="Y342" s="78"/>
      <c r="Z342" s="78"/>
      <c r="AA342" s="78"/>
      <c r="AB342" s="78"/>
      <c r="AC342" s="78" t="s">
        <v>645</v>
      </c>
      <c r="AD342" s="78" t="s">
        <v>805</v>
      </c>
      <c r="AE342" s="78" t="s">
        <v>738</v>
      </c>
      <c r="AF342" s="78" t="s">
        <v>645</v>
      </c>
      <c r="AG342" s="78">
        <v>2040</v>
      </c>
      <c r="AH342" s="78">
        <v>2021</v>
      </c>
      <c r="AI342" s="78"/>
      <c r="AJ342" s="78"/>
      <c r="AK342" s="78"/>
      <c r="AL342" s="106" t="s">
        <v>648</v>
      </c>
      <c r="AM342" s="78"/>
      <c r="AN342" s="78"/>
      <c r="AO342" s="78" t="s">
        <v>631</v>
      </c>
      <c r="AP342" s="110" t="s">
        <v>632</v>
      </c>
      <c r="AQ342" s="78"/>
      <c r="AR342" s="78"/>
      <c r="AS342" s="78"/>
      <c r="AT342" s="78"/>
      <c r="AU342" s="78"/>
      <c r="AV342" s="348" t="str">
        <f t="shared" si="38"/>
        <v/>
      </c>
      <c r="AW342" s="78"/>
      <c r="AX342" s="78"/>
      <c r="AY342" s="78">
        <v>1</v>
      </c>
      <c r="AZ342" s="352">
        <v>1</v>
      </c>
      <c r="BA342" s="78"/>
      <c r="BB342" s="78">
        <v>1</v>
      </c>
      <c r="BC342" s="78"/>
      <c r="BD342" s="78">
        <v>1</v>
      </c>
      <c r="BE342" s="78"/>
      <c r="BF342" s="78"/>
      <c r="BG342" s="78">
        <v>1</v>
      </c>
      <c r="BH342" s="78">
        <v>1</v>
      </c>
      <c r="BI342" s="78">
        <v>1</v>
      </c>
      <c r="BJ342" s="78"/>
      <c r="BK342" s="118">
        <v>1</v>
      </c>
      <c r="BL342" s="188">
        <v>1</v>
      </c>
      <c r="BN342" s="119">
        <f t="shared" si="39"/>
        <v>1</v>
      </c>
      <c r="BO342" s="78"/>
      <c r="BP342" s="78">
        <v>1</v>
      </c>
      <c r="BQ342" s="78">
        <v>1</v>
      </c>
      <c r="BR342" s="78"/>
      <c r="BS342" s="78"/>
      <c r="BT342" s="78">
        <v>1</v>
      </c>
      <c r="BU342" s="118">
        <v>1</v>
      </c>
      <c r="BV342" s="229">
        <f>MAX(N342,AG342)</f>
        <v>2040</v>
      </c>
      <c r="BW342">
        <f t="shared" si="40"/>
        <v>1</v>
      </c>
    </row>
    <row r="343" spans="1:75">
      <c r="A343" s="78">
        <v>272</v>
      </c>
      <c r="B343" s="371" t="s">
        <v>315</v>
      </c>
      <c r="C343" s="78" t="s">
        <v>675</v>
      </c>
      <c r="D343" s="78" t="s">
        <v>629</v>
      </c>
      <c r="E343" s="78" t="s">
        <v>630</v>
      </c>
      <c r="F343" s="78" t="s">
        <v>632</v>
      </c>
      <c r="G343" s="78"/>
      <c r="H343" s="78"/>
      <c r="I343" s="78" t="s">
        <v>632</v>
      </c>
      <c r="J343" s="78"/>
      <c r="K343" s="78"/>
      <c r="L343" s="78"/>
      <c r="M343" s="78"/>
      <c r="N343" s="78"/>
      <c r="O343" s="80"/>
      <c r="P343" s="78"/>
      <c r="Q343" s="78" t="s">
        <v>632</v>
      </c>
      <c r="R343" s="78"/>
      <c r="S343" s="78"/>
      <c r="T343" s="78" t="s">
        <v>632</v>
      </c>
      <c r="U343" s="78"/>
      <c r="V343" s="78"/>
      <c r="W343" s="78"/>
      <c r="X343" s="78"/>
      <c r="Y343" s="78"/>
      <c r="Z343" s="78"/>
      <c r="AA343" s="78"/>
      <c r="AB343" s="78"/>
      <c r="AC343" s="78" t="s">
        <v>645</v>
      </c>
      <c r="AD343" s="78" t="s">
        <v>962</v>
      </c>
      <c r="AE343" s="78" t="s">
        <v>647</v>
      </c>
      <c r="AF343" s="78" t="s">
        <v>645</v>
      </c>
      <c r="AG343" s="78">
        <v>2050</v>
      </c>
      <c r="AH343" s="78">
        <v>2021</v>
      </c>
      <c r="AI343" s="78"/>
      <c r="AJ343" s="78"/>
      <c r="AK343" s="78"/>
      <c r="AL343" s="106" t="s">
        <v>674</v>
      </c>
      <c r="AM343" s="78"/>
      <c r="AN343" s="78"/>
      <c r="AO343" s="78"/>
      <c r="AP343" s="110"/>
      <c r="AQ343" s="78"/>
      <c r="AR343" s="78"/>
      <c r="AS343" s="78"/>
      <c r="AT343" s="78"/>
      <c r="AU343" s="78"/>
      <c r="AV343" s="348" t="str">
        <f t="shared" si="38"/>
        <v/>
      </c>
      <c r="AW343" s="78"/>
      <c r="AX343" s="78"/>
      <c r="AY343" s="78">
        <v>1</v>
      </c>
      <c r="AZ343" s="352">
        <v>1</v>
      </c>
      <c r="BA343" s="78"/>
      <c r="BB343" s="78"/>
      <c r="BC343" s="78"/>
      <c r="BD343" s="78"/>
      <c r="BE343" s="78"/>
      <c r="BF343" s="78"/>
      <c r="BG343" s="78"/>
      <c r="BH343" s="78"/>
      <c r="BI343" s="78">
        <v>1</v>
      </c>
      <c r="BJ343" s="78"/>
      <c r="BK343" s="118">
        <v>1</v>
      </c>
      <c r="BN343" s="119">
        <f t="shared" si="39"/>
        <v>1</v>
      </c>
      <c r="BO343" s="78"/>
      <c r="BP343" s="78"/>
      <c r="BQ343" s="78">
        <v>1</v>
      </c>
      <c r="BR343" s="78"/>
      <c r="BS343" s="78"/>
      <c r="BT343" s="78">
        <v>1</v>
      </c>
      <c r="BU343" s="118">
        <v>1</v>
      </c>
      <c r="BV343" s="229">
        <f>MAX(N343,AG343)</f>
        <v>2050</v>
      </c>
      <c r="BW343" t="str">
        <f t="shared" si="40"/>
        <v/>
      </c>
    </row>
    <row r="344" spans="1:75">
      <c r="A344" s="78">
        <v>165</v>
      </c>
      <c r="B344" s="371" t="s">
        <v>219</v>
      </c>
      <c r="C344" s="78" t="s">
        <v>705</v>
      </c>
      <c r="D344" s="78" t="s">
        <v>963</v>
      </c>
      <c r="E344" s="78" t="s">
        <v>677</v>
      </c>
      <c r="F344" s="78" t="s">
        <v>632</v>
      </c>
      <c r="G344" s="78"/>
      <c r="H344" s="78"/>
      <c r="I344" s="78" t="s">
        <v>632</v>
      </c>
      <c r="J344" s="78"/>
      <c r="K344" s="78"/>
      <c r="L344" s="78"/>
      <c r="M344" s="78"/>
      <c r="N344" s="78"/>
      <c r="O344" s="80"/>
      <c r="P344" s="78"/>
      <c r="Q344" s="78" t="s">
        <v>632</v>
      </c>
      <c r="R344" s="78"/>
      <c r="S344" s="78"/>
      <c r="T344" s="78" t="s">
        <v>632</v>
      </c>
      <c r="U344" s="78"/>
      <c r="V344" s="78"/>
      <c r="W344" s="78"/>
      <c r="X344" s="78"/>
      <c r="Y344" s="78"/>
      <c r="Z344" s="78"/>
      <c r="AA344" s="78"/>
      <c r="AB344" s="78"/>
      <c r="AC344" s="78" t="s">
        <v>681</v>
      </c>
      <c r="AD344" s="78" t="s">
        <v>855</v>
      </c>
      <c r="AE344" s="78" t="s">
        <v>647</v>
      </c>
      <c r="AF344" s="78" t="s">
        <v>681</v>
      </c>
      <c r="AG344" s="78">
        <v>2060</v>
      </c>
      <c r="AH344" s="78">
        <v>2021</v>
      </c>
      <c r="AI344" s="78"/>
      <c r="AJ344" s="78"/>
      <c r="AK344" s="78"/>
      <c r="AL344" s="106"/>
      <c r="AM344" s="78"/>
      <c r="AN344" s="78"/>
      <c r="AO344" s="78"/>
      <c r="AP344" s="110"/>
      <c r="AQ344" s="78"/>
      <c r="AR344" s="78"/>
      <c r="AS344" s="78"/>
      <c r="AT344" s="78"/>
      <c r="AU344" s="78"/>
      <c r="AV344" s="348" t="str">
        <f t="shared" si="38"/>
        <v/>
      </c>
      <c r="AW344" s="78"/>
      <c r="AX344" s="78"/>
      <c r="AY344" s="78"/>
      <c r="AZ344" s="352"/>
      <c r="BA344" s="78"/>
      <c r="BB344" s="78"/>
      <c r="BC344" s="78"/>
      <c r="BD344" s="78"/>
      <c r="BE344" s="78"/>
      <c r="BF344" s="78"/>
      <c r="BG344" s="78"/>
      <c r="BH344" s="78"/>
      <c r="BI344" s="78"/>
      <c r="BJ344" s="78"/>
      <c r="BK344" s="118"/>
      <c r="BN344" s="119">
        <f t="shared" si="39"/>
        <v>0</v>
      </c>
      <c r="BO344" s="78"/>
      <c r="BP344" s="78"/>
      <c r="BQ344" s="78"/>
      <c r="BR344" s="78"/>
      <c r="BS344" s="78"/>
      <c r="BT344" s="78"/>
      <c r="BU344" s="118"/>
      <c r="BV344" s="229">
        <f>MAX(N344,AG344)</f>
        <v>2060</v>
      </c>
      <c r="BW344" t="str">
        <f t="shared" si="40"/>
        <v/>
      </c>
    </row>
    <row r="345" spans="1:75">
      <c r="A345" s="78">
        <v>99</v>
      </c>
      <c r="B345" s="371" t="s">
        <v>168</v>
      </c>
      <c r="C345" s="78" t="s">
        <v>705</v>
      </c>
      <c r="D345" s="78" t="s">
        <v>751</v>
      </c>
      <c r="E345" s="78" t="s">
        <v>724</v>
      </c>
      <c r="F345" s="78" t="s">
        <v>632</v>
      </c>
      <c r="G345" s="78"/>
      <c r="H345" s="78"/>
      <c r="I345" s="78" t="s">
        <v>632</v>
      </c>
      <c r="J345" s="78"/>
      <c r="K345" s="78"/>
      <c r="L345" s="78"/>
      <c r="M345" s="78"/>
      <c r="N345" s="78"/>
      <c r="O345" s="80"/>
      <c r="P345" s="78"/>
      <c r="Q345" s="78" t="s">
        <v>635</v>
      </c>
      <c r="R345" s="78" t="s">
        <v>964</v>
      </c>
      <c r="S345" s="78" t="s">
        <v>965</v>
      </c>
      <c r="T345" s="203" t="s">
        <v>635</v>
      </c>
      <c r="U345" s="78">
        <v>2050</v>
      </c>
      <c r="V345" s="78">
        <v>2022</v>
      </c>
      <c r="W345" s="78"/>
      <c r="X345" s="78"/>
      <c r="Y345" s="78"/>
      <c r="Z345" s="78" t="s">
        <v>631</v>
      </c>
      <c r="AA345" s="78"/>
      <c r="AB345" s="78" t="s">
        <v>632</v>
      </c>
      <c r="AC345" s="78" t="s">
        <v>632</v>
      </c>
      <c r="AD345" s="78"/>
      <c r="AE345" s="78"/>
      <c r="AF345" s="78" t="s">
        <v>632</v>
      </c>
      <c r="AG345" s="78"/>
      <c r="AH345" s="78"/>
      <c r="AI345" s="78"/>
      <c r="AJ345" s="78"/>
      <c r="AK345" s="78"/>
      <c r="AL345" s="106"/>
      <c r="AM345" s="78"/>
      <c r="AN345" s="78"/>
      <c r="AO345" s="78"/>
      <c r="AP345" s="110"/>
      <c r="AQ345" s="78"/>
      <c r="AR345" s="78"/>
      <c r="AS345" s="78">
        <v>1</v>
      </c>
      <c r="AT345" s="78">
        <v>1</v>
      </c>
      <c r="AU345" s="78">
        <v>1</v>
      </c>
      <c r="AV345" s="348">
        <f t="shared" si="38"/>
        <v>1</v>
      </c>
      <c r="AW345" s="78"/>
      <c r="AX345" s="78"/>
      <c r="AY345" s="78"/>
      <c r="AZ345" s="352"/>
      <c r="BA345" s="78"/>
      <c r="BB345" s="78"/>
      <c r="BC345" s="78"/>
      <c r="BD345" s="78"/>
      <c r="BE345" s="78"/>
      <c r="BF345" s="78"/>
      <c r="BG345" s="78"/>
      <c r="BH345" s="78"/>
      <c r="BI345" s="78">
        <v>1</v>
      </c>
      <c r="BJ345" s="78"/>
      <c r="BK345" s="118">
        <v>1</v>
      </c>
      <c r="BL345" s="188">
        <v>1</v>
      </c>
      <c r="BN345" s="119">
        <f t="shared" si="39"/>
        <v>1</v>
      </c>
      <c r="BO345" s="78"/>
      <c r="BP345" s="78"/>
      <c r="BQ345" s="78">
        <v>1</v>
      </c>
      <c r="BR345" s="78"/>
      <c r="BS345" s="78"/>
      <c r="BT345" s="78"/>
      <c r="BU345" s="118"/>
      <c r="BW345" t="str">
        <f t="shared" si="40"/>
        <v/>
      </c>
    </row>
    <row r="346" spans="1:75">
      <c r="A346" s="78">
        <v>167</v>
      </c>
      <c r="B346" s="371" t="s">
        <v>242</v>
      </c>
      <c r="C346" s="78" t="s">
        <v>705</v>
      </c>
      <c r="D346" s="78" t="s">
        <v>966</v>
      </c>
      <c r="E346" s="78" t="s">
        <v>677</v>
      </c>
      <c r="F346" s="78" t="s">
        <v>632</v>
      </c>
      <c r="G346" s="78"/>
      <c r="H346" s="78"/>
      <c r="I346" s="78" t="s">
        <v>632</v>
      </c>
      <c r="J346" s="78"/>
      <c r="K346" s="78"/>
      <c r="L346" s="78"/>
      <c r="M346" s="78"/>
      <c r="N346" s="78"/>
      <c r="O346" s="80"/>
      <c r="P346" s="78"/>
      <c r="Q346" s="78" t="s">
        <v>632</v>
      </c>
      <c r="R346" s="78"/>
      <c r="S346" s="78"/>
      <c r="T346" s="78" t="s">
        <v>632</v>
      </c>
      <c r="U346" s="78"/>
      <c r="V346" s="78"/>
      <c r="W346" s="78"/>
      <c r="X346" s="78"/>
      <c r="Y346" s="78"/>
      <c r="Z346" s="78"/>
      <c r="AA346" s="78"/>
      <c r="AB346" s="78"/>
      <c r="AC346" s="78" t="s">
        <v>635</v>
      </c>
      <c r="AD346" s="78" t="s">
        <v>816</v>
      </c>
      <c r="AE346" s="78" t="s">
        <v>647</v>
      </c>
      <c r="AF346" s="78" t="s">
        <v>635</v>
      </c>
      <c r="AG346" s="78">
        <v>2050</v>
      </c>
      <c r="AH346" s="78">
        <v>2020</v>
      </c>
      <c r="AI346" s="78"/>
      <c r="AJ346" s="78"/>
      <c r="AK346" s="78"/>
      <c r="AL346" s="106" t="s">
        <v>674</v>
      </c>
      <c r="AM346" s="78"/>
      <c r="AN346" s="78"/>
      <c r="AO346" s="78"/>
      <c r="AP346" s="110"/>
      <c r="AQ346" s="78"/>
      <c r="AR346" s="78"/>
      <c r="AS346" s="78"/>
      <c r="AT346" s="78"/>
      <c r="AU346" s="78"/>
      <c r="AV346" s="348" t="str">
        <f t="shared" si="38"/>
        <v/>
      </c>
      <c r="AW346" s="78"/>
      <c r="AX346" s="78"/>
      <c r="AY346" s="78">
        <v>1</v>
      </c>
      <c r="AZ346" s="352">
        <v>1</v>
      </c>
      <c r="BA346" s="78"/>
      <c r="BB346" s="78"/>
      <c r="BC346" s="78"/>
      <c r="BD346" s="78"/>
      <c r="BE346" s="78"/>
      <c r="BF346" s="78"/>
      <c r="BG346" s="78"/>
      <c r="BH346" s="78"/>
      <c r="BI346" s="78">
        <v>1</v>
      </c>
      <c r="BJ346" s="78"/>
      <c r="BK346" s="118">
        <v>1</v>
      </c>
      <c r="BN346" s="119">
        <f t="shared" si="39"/>
        <v>1</v>
      </c>
      <c r="BO346" s="78"/>
      <c r="BP346" s="78"/>
      <c r="BQ346" s="78">
        <v>1</v>
      </c>
      <c r="BR346" s="78"/>
      <c r="BS346" s="78"/>
      <c r="BT346" s="78"/>
      <c r="BU346" s="118"/>
      <c r="BV346" s="229">
        <f>MAX(N346,AG346)</f>
        <v>2050</v>
      </c>
      <c r="BW346" t="str">
        <f t="shared" si="40"/>
        <v/>
      </c>
    </row>
    <row r="347" spans="1:75">
      <c r="A347" s="78">
        <v>236</v>
      </c>
      <c r="B347" s="371" t="s">
        <v>267</v>
      </c>
      <c r="C347" s="78" t="s">
        <v>654</v>
      </c>
      <c r="D347" s="78" t="s">
        <v>629</v>
      </c>
      <c r="E347" s="78" t="s">
        <v>630</v>
      </c>
      <c r="F347" s="78" t="s">
        <v>631</v>
      </c>
      <c r="G347" s="78">
        <v>2022</v>
      </c>
      <c r="H347" s="78">
        <v>2030</v>
      </c>
      <c r="I347" s="78" t="s">
        <v>631</v>
      </c>
      <c r="J347" s="78" t="s">
        <v>641</v>
      </c>
      <c r="K347" s="78" t="s">
        <v>662</v>
      </c>
      <c r="L347" s="78">
        <v>2025</v>
      </c>
      <c r="M347" s="78" t="s">
        <v>634</v>
      </c>
      <c r="N347" s="78"/>
      <c r="O347" s="79">
        <v>44287</v>
      </c>
      <c r="P347" s="78">
        <v>2021</v>
      </c>
      <c r="Q347" s="78" t="s">
        <v>645</v>
      </c>
      <c r="R347" s="78" t="s">
        <v>805</v>
      </c>
      <c r="S347" s="78" t="s">
        <v>637</v>
      </c>
      <c r="T347" s="203" t="s">
        <v>645</v>
      </c>
      <c r="U347" s="78">
        <v>2030</v>
      </c>
      <c r="V347" s="78">
        <v>2020</v>
      </c>
      <c r="W347" s="78"/>
      <c r="X347" s="78"/>
      <c r="Y347" s="78"/>
      <c r="Z347" s="78" t="s">
        <v>631</v>
      </c>
      <c r="AA347" s="78">
        <v>2024</v>
      </c>
      <c r="AB347" s="78" t="s">
        <v>632</v>
      </c>
      <c r="AC347" s="78" t="s">
        <v>635</v>
      </c>
      <c r="AD347" s="78" t="s">
        <v>887</v>
      </c>
      <c r="AE347" s="78" t="s">
        <v>647</v>
      </c>
      <c r="AF347" s="78" t="s">
        <v>635</v>
      </c>
      <c r="AG347" s="78">
        <v>2040</v>
      </c>
      <c r="AH347" s="78">
        <v>2022</v>
      </c>
      <c r="AI347" s="78"/>
      <c r="AJ347" s="78"/>
      <c r="AK347" s="78"/>
      <c r="AL347" s="106" t="s">
        <v>674</v>
      </c>
      <c r="AM347" s="78">
        <v>2023</v>
      </c>
      <c r="AN347" s="78" t="s">
        <v>631</v>
      </c>
      <c r="AO347" s="78"/>
      <c r="AP347" s="110"/>
      <c r="AQ347" s="78"/>
      <c r="AR347" s="78">
        <v>1</v>
      </c>
      <c r="AS347" s="78"/>
      <c r="AT347" s="78">
        <v>1</v>
      </c>
      <c r="AU347" s="78">
        <v>1</v>
      </c>
      <c r="AV347" s="348" t="str">
        <f t="shared" si="38"/>
        <v/>
      </c>
      <c r="AW347" s="78"/>
      <c r="AX347" s="78"/>
      <c r="AY347" s="78">
        <v>1</v>
      </c>
      <c r="AZ347" s="352">
        <v>1</v>
      </c>
      <c r="BA347" s="78"/>
      <c r="BB347" s="78">
        <v>1</v>
      </c>
      <c r="BC347" s="78"/>
      <c r="BD347" s="78">
        <v>1</v>
      </c>
      <c r="BE347" s="78"/>
      <c r="BF347" s="78">
        <v>1</v>
      </c>
      <c r="BG347" s="78"/>
      <c r="BH347" s="78">
        <v>1</v>
      </c>
      <c r="BI347" s="78">
        <v>1</v>
      </c>
      <c r="BJ347" s="78">
        <v>1</v>
      </c>
      <c r="BK347" s="118">
        <v>1</v>
      </c>
      <c r="BL347" s="188">
        <v>1</v>
      </c>
      <c r="BN347" s="119">
        <f t="shared" si="39"/>
        <v>1</v>
      </c>
      <c r="BO347" s="78"/>
      <c r="BP347" s="78">
        <v>1</v>
      </c>
      <c r="BQ347" s="78">
        <v>1</v>
      </c>
      <c r="BR347" s="78"/>
      <c r="BS347" s="78"/>
      <c r="BT347" s="78"/>
      <c r="BU347" s="118"/>
      <c r="BV347" s="229">
        <f>MAX(N347,AG347)</f>
        <v>2040</v>
      </c>
      <c r="BW347">
        <f t="shared" si="40"/>
        <v>1</v>
      </c>
    </row>
    <row r="348" spans="1:75">
      <c r="A348" s="78">
        <v>440</v>
      </c>
      <c r="B348" s="371" t="s">
        <v>460</v>
      </c>
      <c r="C348" s="78" t="s">
        <v>690</v>
      </c>
      <c r="D348" s="78" t="s">
        <v>629</v>
      </c>
      <c r="E348" s="78" t="s">
        <v>630</v>
      </c>
      <c r="F348" s="78" t="s">
        <v>632</v>
      </c>
      <c r="G348" s="78"/>
      <c r="H348" s="78"/>
      <c r="I348" s="78" t="s">
        <v>631</v>
      </c>
      <c r="J348" s="78" t="s">
        <v>641</v>
      </c>
      <c r="K348" s="78" t="s">
        <v>662</v>
      </c>
      <c r="L348" s="78">
        <v>2030</v>
      </c>
      <c r="M348" s="78" t="s">
        <v>643</v>
      </c>
      <c r="N348" s="78">
        <v>2040</v>
      </c>
      <c r="O348" s="79">
        <v>45139</v>
      </c>
      <c r="P348" s="78">
        <v>2023</v>
      </c>
      <c r="Q348" s="78" t="s">
        <v>635</v>
      </c>
      <c r="R348" s="78" t="s">
        <v>853</v>
      </c>
      <c r="S348" s="78" t="s">
        <v>637</v>
      </c>
      <c r="T348" s="203" t="s">
        <v>635</v>
      </c>
      <c r="U348" s="78">
        <v>2025</v>
      </c>
      <c r="V348" s="78">
        <v>2021</v>
      </c>
      <c r="W348" s="78"/>
      <c r="X348" s="78"/>
      <c r="Y348" s="78"/>
      <c r="Z348" s="78" t="s">
        <v>631</v>
      </c>
      <c r="AA348" s="78">
        <v>2023</v>
      </c>
      <c r="AB348" s="78" t="s">
        <v>631</v>
      </c>
      <c r="AC348" s="78" t="s">
        <v>645</v>
      </c>
      <c r="AD348" s="78" t="s">
        <v>805</v>
      </c>
      <c r="AE348" s="78" t="s">
        <v>647</v>
      </c>
      <c r="AF348" s="78" t="s">
        <v>645</v>
      </c>
      <c r="AG348" s="78">
        <v>2040</v>
      </c>
      <c r="AH348" s="78">
        <v>2021</v>
      </c>
      <c r="AI348" s="78"/>
      <c r="AJ348" s="78"/>
      <c r="AK348" s="78"/>
      <c r="AL348" s="106" t="s">
        <v>674</v>
      </c>
      <c r="AM348" s="78">
        <v>2023</v>
      </c>
      <c r="AN348" s="78" t="s">
        <v>631</v>
      </c>
      <c r="AO348" s="78"/>
      <c r="AP348" s="110"/>
      <c r="AQ348" s="78"/>
      <c r="AR348" s="78">
        <v>1</v>
      </c>
      <c r="AS348" s="78"/>
      <c r="AT348" s="78">
        <v>1</v>
      </c>
      <c r="AU348" s="78">
        <v>1</v>
      </c>
      <c r="AV348" s="348" t="str">
        <f t="shared" si="38"/>
        <v/>
      </c>
      <c r="AW348" s="78"/>
      <c r="AX348" s="78"/>
      <c r="AY348" s="78">
        <v>1</v>
      </c>
      <c r="AZ348" s="352">
        <v>1</v>
      </c>
      <c r="BA348" s="78"/>
      <c r="BB348" s="78">
        <v>1</v>
      </c>
      <c r="BC348" s="78"/>
      <c r="BD348" s="78">
        <v>1</v>
      </c>
      <c r="BE348" s="78"/>
      <c r="BF348" s="78"/>
      <c r="BG348" s="78"/>
      <c r="BH348" s="78"/>
      <c r="BI348" s="78">
        <v>1</v>
      </c>
      <c r="BJ348" s="78">
        <v>1</v>
      </c>
      <c r="BK348" s="118">
        <v>1</v>
      </c>
      <c r="BL348" s="188">
        <v>1</v>
      </c>
      <c r="BN348" s="119">
        <f t="shared" si="39"/>
        <v>1</v>
      </c>
      <c r="BO348" s="78"/>
      <c r="BP348" s="78">
        <v>1</v>
      </c>
      <c r="BQ348" s="78">
        <v>1</v>
      </c>
      <c r="BR348" s="78"/>
      <c r="BS348" s="78"/>
      <c r="BT348" s="78">
        <v>1</v>
      </c>
      <c r="BU348" s="118">
        <v>1</v>
      </c>
      <c r="BV348" s="229">
        <f>MAX(N348,AG348)</f>
        <v>2040</v>
      </c>
      <c r="BW348">
        <f t="shared" si="40"/>
        <v>1</v>
      </c>
    </row>
    <row r="349" spans="1:75">
      <c r="A349" s="78">
        <v>52</v>
      </c>
      <c r="B349" s="371" t="s">
        <v>105</v>
      </c>
      <c r="C349" s="78" t="s">
        <v>705</v>
      </c>
      <c r="D349" s="78" t="s">
        <v>629</v>
      </c>
      <c r="E349" s="78" t="s">
        <v>630</v>
      </c>
      <c r="F349" s="78" t="s">
        <v>632</v>
      </c>
      <c r="G349" s="78"/>
      <c r="H349" s="78"/>
      <c r="I349" s="78" t="s">
        <v>632</v>
      </c>
      <c r="J349" s="78"/>
      <c r="K349" s="78"/>
      <c r="L349" s="78"/>
      <c r="M349" s="78"/>
      <c r="N349" s="78"/>
      <c r="O349" s="80"/>
      <c r="P349" s="78"/>
      <c r="Q349" s="78" t="s">
        <v>632</v>
      </c>
      <c r="R349" s="78"/>
      <c r="S349" s="78"/>
      <c r="T349" s="78" t="s">
        <v>632</v>
      </c>
      <c r="U349" s="78"/>
      <c r="V349" s="78"/>
      <c r="W349" s="78"/>
      <c r="X349" s="78"/>
      <c r="Y349" s="78"/>
      <c r="Z349" s="78"/>
      <c r="AA349" s="78"/>
      <c r="AB349" s="78"/>
      <c r="AC349" s="78" t="s">
        <v>632</v>
      </c>
      <c r="AD349" s="78"/>
      <c r="AE349" s="78"/>
      <c r="AF349" s="78" t="s">
        <v>632</v>
      </c>
      <c r="AG349" s="78"/>
      <c r="AH349" s="78"/>
      <c r="AI349" s="78"/>
      <c r="AJ349" s="78"/>
      <c r="AK349" s="78"/>
      <c r="AL349" s="106"/>
      <c r="AM349" s="78"/>
      <c r="AN349" s="78"/>
      <c r="AO349" s="78"/>
      <c r="AP349" s="110"/>
      <c r="AQ349" s="78"/>
      <c r="AR349" s="78"/>
      <c r="AS349" s="78"/>
      <c r="AT349" s="78"/>
      <c r="AU349" s="78"/>
      <c r="AV349" s="348" t="str">
        <f t="shared" si="38"/>
        <v/>
      </c>
      <c r="AW349" s="78"/>
      <c r="AX349" s="78"/>
      <c r="AY349" s="78"/>
      <c r="AZ349" s="352"/>
      <c r="BA349" s="78"/>
      <c r="BB349" s="78"/>
      <c r="BC349" s="78"/>
      <c r="BD349" s="78"/>
      <c r="BE349" s="78"/>
      <c r="BF349" s="78"/>
      <c r="BG349" s="78"/>
      <c r="BH349" s="78"/>
      <c r="BI349" s="78"/>
      <c r="BJ349" s="78"/>
      <c r="BK349" s="118"/>
      <c r="BN349" s="119">
        <f t="shared" si="39"/>
        <v>0</v>
      </c>
      <c r="BO349" s="78"/>
      <c r="BP349" s="78"/>
      <c r="BQ349" s="78"/>
      <c r="BR349" s="78"/>
      <c r="BS349" s="78"/>
      <c r="BT349" s="78"/>
      <c r="BU349" s="118"/>
      <c r="BW349" t="str">
        <f t="shared" si="40"/>
        <v/>
      </c>
    </row>
    <row r="350" spans="1:75">
      <c r="A350" s="78">
        <v>290</v>
      </c>
      <c r="B350" s="371" t="s">
        <v>324</v>
      </c>
      <c r="C350" s="78" t="s">
        <v>675</v>
      </c>
      <c r="D350" s="78" t="s">
        <v>709</v>
      </c>
      <c r="E350" s="78" t="s">
        <v>640</v>
      </c>
      <c r="F350" s="78" t="s">
        <v>632</v>
      </c>
      <c r="G350" s="78"/>
      <c r="H350" s="78"/>
      <c r="I350" s="78" t="s">
        <v>632</v>
      </c>
      <c r="J350" s="78"/>
      <c r="K350" s="78"/>
      <c r="L350" s="78"/>
      <c r="M350" s="78"/>
      <c r="N350" s="78"/>
      <c r="O350" s="80"/>
      <c r="P350" s="78"/>
      <c r="Q350" s="78" t="s">
        <v>632</v>
      </c>
      <c r="R350" s="78"/>
      <c r="S350" s="78"/>
      <c r="T350" s="78" t="s">
        <v>632</v>
      </c>
      <c r="U350" s="78"/>
      <c r="V350" s="78"/>
      <c r="W350" s="78"/>
      <c r="X350" s="78"/>
      <c r="Y350" s="78"/>
      <c r="Z350" s="78"/>
      <c r="AA350" s="78"/>
      <c r="AB350" s="78"/>
      <c r="AC350" s="78" t="s">
        <v>645</v>
      </c>
      <c r="AD350" s="78" t="s">
        <v>668</v>
      </c>
      <c r="AE350" s="78" t="s">
        <v>647</v>
      </c>
      <c r="AF350" s="78" t="s">
        <v>645</v>
      </c>
      <c r="AG350" s="78">
        <v>2050</v>
      </c>
      <c r="AH350" s="78">
        <v>2023</v>
      </c>
      <c r="AI350" s="78"/>
      <c r="AJ350" s="78"/>
      <c r="AK350" s="78"/>
      <c r="AL350" s="106" t="s">
        <v>631</v>
      </c>
      <c r="AM350" s="78"/>
      <c r="AN350" s="78"/>
      <c r="AO350" s="78"/>
      <c r="AP350" s="110"/>
      <c r="AQ350" s="78"/>
      <c r="AR350" s="78"/>
      <c r="AS350" s="78"/>
      <c r="AT350" s="78"/>
      <c r="AU350" s="78"/>
      <c r="AV350" s="348" t="str">
        <f t="shared" si="38"/>
        <v/>
      </c>
      <c r="AW350" s="78"/>
      <c r="AX350" s="78"/>
      <c r="AY350" s="78">
        <v>1</v>
      </c>
      <c r="AZ350" s="352">
        <v>1</v>
      </c>
      <c r="BA350" s="78"/>
      <c r="BB350" s="78"/>
      <c r="BC350" s="78"/>
      <c r="BD350" s="78"/>
      <c r="BE350" s="78"/>
      <c r="BF350" s="78"/>
      <c r="BG350" s="78"/>
      <c r="BH350" s="78"/>
      <c r="BI350" s="78">
        <v>1</v>
      </c>
      <c r="BJ350" s="78"/>
      <c r="BK350" s="118">
        <v>1</v>
      </c>
      <c r="BL350" s="188">
        <v>1</v>
      </c>
      <c r="BN350" s="119">
        <f t="shared" si="39"/>
        <v>1</v>
      </c>
      <c r="BO350" s="78"/>
      <c r="BP350" s="78"/>
      <c r="BQ350" s="78">
        <v>1</v>
      </c>
      <c r="BR350" s="78"/>
      <c r="BS350" s="78"/>
      <c r="BT350" s="78">
        <v>1</v>
      </c>
      <c r="BU350" s="118">
        <v>1</v>
      </c>
      <c r="BV350" s="229">
        <f>MAX(N350,AG350)</f>
        <v>2050</v>
      </c>
      <c r="BW350" t="str">
        <f t="shared" si="40"/>
        <v/>
      </c>
    </row>
    <row r="351" spans="1:75">
      <c r="A351" s="78">
        <v>53</v>
      </c>
      <c r="B351" s="371" t="s">
        <v>95</v>
      </c>
      <c r="C351" s="78" t="s">
        <v>666</v>
      </c>
      <c r="D351" s="78" t="s">
        <v>680</v>
      </c>
      <c r="E351" s="78" t="s">
        <v>677</v>
      </c>
      <c r="F351" s="78" t="s">
        <v>632</v>
      </c>
      <c r="G351" s="78"/>
      <c r="H351" s="78"/>
      <c r="I351" s="78" t="s">
        <v>632</v>
      </c>
      <c r="J351" s="78"/>
      <c r="K351" s="78"/>
      <c r="L351" s="78"/>
      <c r="M351" s="78"/>
      <c r="N351" s="78"/>
      <c r="O351" s="80"/>
      <c r="P351" s="78"/>
      <c r="Q351" s="78" t="s">
        <v>635</v>
      </c>
      <c r="R351" s="78" t="s">
        <v>967</v>
      </c>
      <c r="S351" s="78" t="s">
        <v>704</v>
      </c>
      <c r="T351" s="203" t="s">
        <v>635</v>
      </c>
      <c r="U351" s="78">
        <v>2030</v>
      </c>
      <c r="V351" s="78">
        <v>2021</v>
      </c>
      <c r="W351" s="78"/>
      <c r="X351" s="78"/>
      <c r="Y351" s="78"/>
      <c r="Z351" s="78" t="s">
        <v>631</v>
      </c>
      <c r="AA351" s="78">
        <v>2023</v>
      </c>
      <c r="AB351" s="78" t="s">
        <v>631</v>
      </c>
      <c r="AC351" s="78" t="s">
        <v>632</v>
      </c>
      <c r="AD351" s="78"/>
      <c r="AE351" s="78"/>
      <c r="AF351" s="78" t="s">
        <v>632</v>
      </c>
      <c r="AG351" s="78"/>
      <c r="AH351" s="78"/>
      <c r="AI351" s="78"/>
      <c r="AJ351" s="78"/>
      <c r="AK351" s="78"/>
      <c r="AL351" s="106"/>
      <c r="AM351" s="78"/>
      <c r="AN351" s="78"/>
      <c r="AO351" s="78" t="s">
        <v>632</v>
      </c>
      <c r="AP351" s="110" t="s">
        <v>632</v>
      </c>
      <c r="AQ351" s="78"/>
      <c r="AR351" s="78">
        <v>1</v>
      </c>
      <c r="AS351" s="78"/>
      <c r="AT351" s="78">
        <v>1</v>
      </c>
      <c r="AU351" s="78">
        <v>1</v>
      </c>
      <c r="AV351" s="348">
        <f t="shared" si="38"/>
        <v>1</v>
      </c>
      <c r="AW351" s="78"/>
      <c r="AX351" s="78"/>
      <c r="AY351" s="78"/>
      <c r="AZ351" s="352"/>
      <c r="BA351" s="78"/>
      <c r="BB351" s="78"/>
      <c r="BC351" s="78"/>
      <c r="BD351" s="78"/>
      <c r="BE351" s="78"/>
      <c r="BF351" s="78"/>
      <c r="BG351" s="78"/>
      <c r="BH351" s="78"/>
      <c r="BI351" s="78">
        <v>1</v>
      </c>
      <c r="BJ351" s="78">
        <v>1</v>
      </c>
      <c r="BK351" s="118">
        <v>1</v>
      </c>
      <c r="BL351" s="188">
        <v>1</v>
      </c>
      <c r="BN351" s="119">
        <f t="shared" si="39"/>
        <v>1</v>
      </c>
      <c r="BO351" s="78"/>
      <c r="BP351" s="78">
        <v>1</v>
      </c>
      <c r="BQ351" s="78">
        <v>1</v>
      </c>
      <c r="BR351" s="78"/>
      <c r="BS351" s="78"/>
      <c r="BT351" s="78"/>
      <c r="BU351" s="118"/>
      <c r="BW351" t="str">
        <f t="shared" si="40"/>
        <v/>
      </c>
    </row>
    <row r="352" spans="1:75">
      <c r="A352" s="78">
        <v>311</v>
      </c>
      <c r="B352" s="371" t="s">
        <v>352</v>
      </c>
      <c r="C352" s="78" t="s">
        <v>705</v>
      </c>
      <c r="D352" s="78" t="s">
        <v>629</v>
      </c>
      <c r="E352" s="78" t="s">
        <v>630</v>
      </c>
      <c r="F352" s="78" t="s">
        <v>632</v>
      </c>
      <c r="G352" s="78"/>
      <c r="H352" s="78"/>
      <c r="I352" s="78" t="s">
        <v>632</v>
      </c>
      <c r="J352" s="78"/>
      <c r="K352" s="78"/>
      <c r="L352" s="78"/>
      <c r="M352" s="78"/>
      <c r="N352" s="78"/>
      <c r="O352" s="80"/>
      <c r="P352" s="78"/>
      <c r="Q352" s="78" t="s">
        <v>632</v>
      </c>
      <c r="R352" s="78"/>
      <c r="S352" s="78"/>
      <c r="T352" s="78" t="s">
        <v>632</v>
      </c>
      <c r="U352" s="78"/>
      <c r="V352" s="78"/>
      <c r="W352" s="78"/>
      <c r="X352" s="78"/>
      <c r="Y352" s="78"/>
      <c r="Z352" s="78"/>
      <c r="AA352" s="78"/>
      <c r="AB352" s="78"/>
      <c r="AC352" s="78" t="s">
        <v>632</v>
      </c>
      <c r="AD352" s="78"/>
      <c r="AE352" s="78"/>
      <c r="AF352" s="78" t="s">
        <v>632</v>
      </c>
      <c r="AG352" s="78"/>
      <c r="AH352" s="78"/>
      <c r="AI352" s="78"/>
      <c r="AJ352" s="78"/>
      <c r="AK352" s="78"/>
      <c r="AL352" s="106"/>
      <c r="AM352" s="78"/>
      <c r="AN352" s="78"/>
      <c r="AO352" s="78"/>
      <c r="AP352" s="110"/>
      <c r="AQ352" s="78"/>
      <c r="AR352" s="78"/>
      <c r="AS352" s="78"/>
      <c r="AT352" s="78"/>
      <c r="AU352" s="78"/>
      <c r="AV352" s="348" t="str">
        <f t="shared" si="38"/>
        <v/>
      </c>
      <c r="AW352" s="78"/>
      <c r="AX352" s="78"/>
      <c r="AY352" s="78"/>
      <c r="AZ352" s="352"/>
      <c r="BA352" s="78"/>
      <c r="BB352" s="78"/>
      <c r="BC352" s="78"/>
      <c r="BD352" s="78"/>
      <c r="BE352" s="78"/>
      <c r="BF352" s="78"/>
      <c r="BG352" s="78"/>
      <c r="BH352" s="78"/>
      <c r="BI352" s="78"/>
      <c r="BJ352" s="78"/>
      <c r="BK352" s="118"/>
      <c r="BN352" s="119">
        <f t="shared" si="39"/>
        <v>0</v>
      </c>
      <c r="BO352" s="78"/>
      <c r="BP352" s="78"/>
      <c r="BQ352" s="78"/>
      <c r="BR352" s="78"/>
      <c r="BS352" s="78"/>
      <c r="BT352" s="78"/>
      <c r="BU352" s="118"/>
      <c r="BW352" t="str">
        <f t="shared" si="40"/>
        <v/>
      </c>
    </row>
    <row r="353" spans="1:75">
      <c r="A353" s="78">
        <v>233</v>
      </c>
      <c r="B353" s="371" t="s">
        <v>320</v>
      </c>
      <c r="C353" s="78" t="s">
        <v>703</v>
      </c>
      <c r="D353" s="78" t="s">
        <v>876</v>
      </c>
      <c r="E353" s="78" t="s">
        <v>677</v>
      </c>
      <c r="F353" s="78" t="s">
        <v>632</v>
      </c>
      <c r="G353" s="78"/>
      <c r="H353" s="78"/>
      <c r="I353" s="78" t="s">
        <v>632</v>
      </c>
      <c r="J353" s="78"/>
      <c r="K353" s="78"/>
      <c r="L353" s="78"/>
      <c r="M353" s="78"/>
      <c r="N353" s="78"/>
      <c r="O353" s="80"/>
      <c r="P353" s="78"/>
      <c r="Q353" s="78" t="s">
        <v>635</v>
      </c>
      <c r="R353" s="78" t="s">
        <v>698</v>
      </c>
      <c r="S353" s="78" t="s">
        <v>637</v>
      </c>
      <c r="T353" s="203" t="s">
        <v>635</v>
      </c>
      <c r="U353" s="78">
        <v>2050</v>
      </c>
      <c r="V353" s="78">
        <v>2021</v>
      </c>
      <c r="W353" s="78"/>
      <c r="X353" s="78"/>
      <c r="Y353" s="78"/>
      <c r="Z353" s="78" t="s">
        <v>674</v>
      </c>
      <c r="AA353" s="78"/>
      <c r="AB353" s="78" t="s">
        <v>631</v>
      </c>
      <c r="AC353" s="78" t="s">
        <v>632</v>
      </c>
      <c r="AD353" s="78"/>
      <c r="AE353" s="78"/>
      <c r="AF353" s="78" t="s">
        <v>632</v>
      </c>
      <c r="AG353" s="78"/>
      <c r="AH353" s="78"/>
      <c r="AI353" s="78"/>
      <c r="AJ353" s="78"/>
      <c r="AK353" s="78"/>
      <c r="AL353" s="106"/>
      <c r="AM353" s="78"/>
      <c r="AN353" s="78"/>
      <c r="AO353" s="78"/>
      <c r="AP353" s="110"/>
      <c r="AQ353" s="78"/>
      <c r="AR353" s="78"/>
      <c r="AS353" s="78">
        <v>1</v>
      </c>
      <c r="AT353" s="78">
        <v>1</v>
      </c>
      <c r="AU353" s="78">
        <v>1</v>
      </c>
      <c r="AV353" s="348">
        <f t="shared" si="38"/>
        <v>1</v>
      </c>
      <c r="AW353" s="78"/>
      <c r="AX353" s="78"/>
      <c r="AY353" s="78"/>
      <c r="AZ353" s="352"/>
      <c r="BA353" s="78"/>
      <c r="BB353" s="78"/>
      <c r="BC353" s="78"/>
      <c r="BD353" s="78"/>
      <c r="BE353" s="78"/>
      <c r="BF353" s="78"/>
      <c r="BG353" s="78"/>
      <c r="BH353" s="78"/>
      <c r="BI353" s="78">
        <v>1</v>
      </c>
      <c r="BJ353" s="78"/>
      <c r="BK353" s="118">
        <v>1</v>
      </c>
      <c r="BN353" s="119">
        <f t="shared" si="39"/>
        <v>1</v>
      </c>
      <c r="BO353" s="78"/>
      <c r="BP353" s="78"/>
      <c r="BQ353" s="78">
        <v>1</v>
      </c>
      <c r="BR353" s="78"/>
      <c r="BS353" s="78"/>
      <c r="BT353" s="78"/>
      <c r="BU353" s="118"/>
      <c r="BW353" t="str">
        <f t="shared" si="40"/>
        <v/>
      </c>
    </row>
    <row r="354" spans="1:75">
      <c r="A354" s="78">
        <v>476</v>
      </c>
      <c r="B354" s="371" t="s">
        <v>968</v>
      </c>
      <c r="C354" s="78" t="s">
        <v>666</v>
      </c>
      <c r="D354" s="78" t="s">
        <v>706</v>
      </c>
      <c r="E354" s="78" t="s">
        <v>630</v>
      </c>
      <c r="F354" s="78" t="s">
        <v>632</v>
      </c>
      <c r="G354" s="78"/>
      <c r="H354" s="78"/>
      <c r="I354" s="78" t="s">
        <v>632</v>
      </c>
      <c r="J354" s="78"/>
      <c r="K354" s="78"/>
      <c r="L354" s="78"/>
      <c r="M354" s="78"/>
      <c r="N354" s="78"/>
      <c r="O354" s="80"/>
      <c r="P354" s="78"/>
      <c r="Q354" s="78" t="s">
        <v>632</v>
      </c>
      <c r="R354" s="78"/>
      <c r="S354" s="78"/>
      <c r="T354" s="78" t="s">
        <v>632</v>
      </c>
      <c r="U354" s="78"/>
      <c r="V354" s="78"/>
      <c r="W354" s="78"/>
      <c r="X354" s="78"/>
      <c r="Y354" s="78"/>
      <c r="Z354" s="78"/>
      <c r="AA354" s="78"/>
      <c r="AB354" s="78"/>
      <c r="AC354" s="78" t="s">
        <v>632</v>
      </c>
      <c r="AD354" s="78"/>
      <c r="AE354" s="78"/>
      <c r="AF354" s="78" t="s">
        <v>632</v>
      </c>
      <c r="AG354" s="78"/>
      <c r="AH354" s="78"/>
      <c r="AI354" s="78"/>
      <c r="AJ354" s="78"/>
      <c r="AK354" s="78"/>
      <c r="AL354" s="106"/>
      <c r="AM354" s="78"/>
      <c r="AN354" s="78"/>
      <c r="AO354" s="78"/>
      <c r="AP354" s="110"/>
      <c r="AQ354" s="78"/>
      <c r="AR354" s="78"/>
      <c r="AS354" s="78"/>
      <c r="AT354" s="78"/>
      <c r="AU354" s="78"/>
      <c r="AV354" s="348" t="str">
        <f t="shared" si="38"/>
        <v/>
      </c>
      <c r="AW354" s="78"/>
      <c r="AX354" s="78"/>
      <c r="AY354" s="78"/>
      <c r="AZ354" s="352"/>
      <c r="BA354" s="78"/>
      <c r="BB354" s="78"/>
      <c r="BC354" s="78"/>
      <c r="BD354" s="78"/>
      <c r="BE354" s="78"/>
      <c r="BF354" s="78"/>
      <c r="BG354" s="78"/>
      <c r="BH354" s="78"/>
      <c r="BI354" s="78"/>
      <c r="BJ354" s="78"/>
      <c r="BK354" s="118"/>
      <c r="BN354" s="119">
        <f t="shared" si="39"/>
        <v>0</v>
      </c>
      <c r="BO354" s="78"/>
      <c r="BP354" s="78"/>
      <c r="BQ354" s="78"/>
      <c r="BR354" s="78"/>
      <c r="BS354" s="78"/>
      <c r="BT354" s="78"/>
      <c r="BU354" s="118"/>
      <c r="BW354" t="str">
        <f t="shared" si="40"/>
        <v/>
      </c>
    </row>
    <row r="355" spans="1:75">
      <c r="A355" s="78">
        <v>108</v>
      </c>
      <c r="B355" s="371" t="s">
        <v>148</v>
      </c>
      <c r="C355" s="78" t="s">
        <v>670</v>
      </c>
      <c r="D355" s="78" t="s">
        <v>680</v>
      </c>
      <c r="E355" s="78" t="s">
        <v>677</v>
      </c>
      <c r="F355" s="78" t="s">
        <v>632</v>
      </c>
      <c r="G355" s="78"/>
      <c r="H355" s="78"/>
      <c r="I355" s="78" t="s">
        <v>632</v>
      </c>
      <c r="J355" s="78"/>
      <c r="K355" s="78"/>
      <c r="L355" s="78"/>
      <c r="M355" s="78"/>
      <c r="N355" s="78"/>
      <c r="O355" s="80"/>
      <c r="P355" s="78"/>
      <c r="Q355" s="78" t="s">
        <v>681</v>
      </c>
      <c r="R355" s="78" t="s">
        <v>698</v>
      </c>
      <c r="S355" s="78" t="s">
        <v>637</v>
      </c>
      <c r="T355" s="78" t="s">
        <v>681</v>
      </c>
      <c r="U355" s="78">
        <v>2060</v>
      </c>
      <c r="V355" s="78">
        <v>2022</v>
      </c>
      <c r="W355" s="78"/>
      <c r="X355" s="78"/>
      <c r="Y355" s="78"/>
      <c r="Z355" s="78"/>
      <c r="AA355" s="78"/>
      <c r="AB355" s="78"/>
      <c r="AC355" s="78" t="s">
        <v>632</v>
      </c>
      <c r="AD355" s="78"/>
      <c r="AE355" s="78"/>
      <c r="AF355" s="78" t="s">
        <v>632</v>
      </c>
      <c r="AG355" s="78"/>
      <c r="AH355" s="78"/>
      <c r="AI355" s="78"/>
      <c r="AJ355" s="78"/>
      <c r="AK355" s="78"/>
      <c r="AL355" s="106"/>
      <c r="AM355" s="78"/>
      <c r="AN355" s="78"/>
      <c r="AO355" s="78"/>
      <c r="AP355" s="110"/>
      <c r="AQ355" s="78"/>
      <c r="AR355" s="78"/>
      <c r="AS355" s="78"/>
      <c r="AT355" s="78"/>
      <c r="AU355" s="78"/>
      <c r="AV355" s="348" t="str">
        <f t="shared" si="38"/>
        <v/>
      </c>
      <c r="AW355" s="78"/>
      <c r="AX355" s="78"/>
      <c r="AY355" s="78"/>
      <c r="AZ355" s="352"/>
      <c r="BA355" s="78"/>
      <c r="BB355" s="78"/>
      <c r="BC355" s="78"/>
      <c r="BD355" s="78"/>
      <c r="BE355" s="78"/>
      <c r="BF355" s="78"/>
      <c r="BG355" s="78"/>
      <c r="BH355" s="78"/>
      <c r="BI355" s="78"/>
      <c r="BJ355" s="78"/>
      <c r="BK355" s="118"/>
      <c r="BN355" s="119">
        <f t="shared" si="39"/>
        <v>0</v>
      </c>
      <c r="BO355" s="78"/>
      <c r="BP355" s="78"/>
      <c r="BQ355" s="78"/>
      <c r="BR355" s="78"/>
      <c r="BS355" s="78"/>
      <c r="BT355" s="78"/>
      <c r="BU355" s="118"/>
      <c r="BW355" t="str">
        <f t="shared" si="40"/>
        <v/>
      </c>
    </row>
    <row r="356" spans="1:75">
      <c r="A356" s="78">
        <v>149</v>
      </c>
      <c r="B356" s="371" t="s">
        <v>195</v>
      </c>
      <c r="C356" s="78" t="s">
        <v>699</v>
      </c>
      <c r="D356" s="78" t="s">
        <v>629</v>
      </c>
      <c r="E356" s="78" t="s">
        <v>630</v>
      </c>
      <c r="F356" s="78" t="s">
        <v>631</v>
      </c>
      <c r="G356" s="78">
        <v>2015</v>
      </c>
      <c r="H356" s="78">
        <v>2030</v>
      </c>
      <c r="I356" s="78" t="s">
        <v>631</v>
      </c>
      <c r="J356" s="78" t="s">
        <v>641</v>
      </c>
      <c r="K356" s="78" t="s">
        <v>662</v>
      </c>
      <c r="L356" s="78">
        <v>2030</v>
      </c>
      <c r="M356" s="78" t="s">
        <v>634</v>
      </c>
      <c r="N356" s="78"/>
      <c r="O356" s="79">
        <v>45231</v>
      </c>
      <c r="P356" s="78">
        <v>2023</v>
      </c>
      <c r="Q356" s="78" t="s">
        <v>635</v>
      </c>
      <c r="R356" s="78" t="s">
        <v>837</v>
      </c>
      <c r="S356" s="78" t="s">
        <v>637</v>
      </c>
      <c r="T356" s="203" t="s">
        <v>635</v>
      </c>
      <c r="U356" s="78">
        <v>2020</v>
      </c>
      <c r="V356" s="78">
        <v>2020</v>
      </c>
      <c r="W356" s="78"/>
      <c r="X356" s="78"/>
      <c r="Y356" s="78"/>
      <c r="Z356" s="78" t="s">
        <v>631</v>
      </c>
      <c r="AA356" s="78">
        <v>2023</v>
      </c>
      <c r="AB356" s="78" t="s">
        <v>631</v>
      </c>
      <c r="AC356" s="78" t="s">
        <v>645</v>
      </c>
      <c r="AD356" s="78" t="s">
        <v>668</v>
      </c>
      <c r="AE356" s="78" t="s">
        <v>647</v>
      </c>
      <c r="AF356" s="78" t="s">
        <v>645</v>
      </c>
      <c r="AG356" s="78">
        <v>2040</v>
      </c>
      <c r="AH356" s="78">
        <v>2021</v>
      </c>
      <c r="AI356" s="78"/>
      <c r="AJ356" s="78"/>
      <c r="AK356" s="78"/>
      <c r="AL356" s="106" t="s">
        <v>631</v>
      </c>
      <c r="AM356" s="78"/>
      <c r="AN356" s="78"/>
      <c r="AO356" s="78"/>
      <c r="AP356" s="110"/>
      <c r="AQ356" s="78">
        <v>1</v>
      </c>
      <c r="AR356" s="78"/>
      <c r="AS356" s="78"/>
      <c r="AT356" s="78">
        <v>1</v>
      </c>
      <c r="AU356" s="78">
        <v>1</v>
      </c>
      <c r="AV356" s="348" t="str">
        <f t="shared" si="38"/>
        <v/>
      </c>
      <c r="AW356" s="78"/>
      <c r="AX356" s="78"/>
      <c r="AY356" s="78">
        <v>1</v>
      </c>
      <c r="AZ356" s="352">
        <v>1</v>
      </c>
      <c r="BA356" s="78"/>
      <c r="BB356" s="78">
        <v>1</v>
      </c>
      <c r="BC356" s="78"/>
      <c r="BD356" s="78">
        <v>1</v>
      </c>
      <c r="BE356" s="78"/>
      <c r="BF356" s="78">
        <v>1</v>
      </c>
      <c r="BG356" s="78"/>
      <c r="BH356" s="78">
        <v>1</v>
      </c>
      <c r="BI356" s="78">
        <v>1</v>
      </c>
      <c r="BJ356" s="78">
        <v>1</v>
      </c>
      <c r="BK356" s="118">
        <v>1</v>
      </c>
      <c r="BL356" s="188">
        <v>1</v>
      </c>
      <c r="BN356" s="119">
        <f t="shared" si="39"/>
        <v>1</v>
      </c>
      <c r="BO356" s="78">
        <v>1</v>
      </c>
      <c r="BP356" s="78">
        <v>1</v>
      </c>
      <c r="BQ356" s="78">
        <v>1</v>
      </c>
      <c r="BR356" s="78"/>
      <c r="BS356" s="78"/>
      <c r="BT356" s="78">
        <v>1</v>
      </c>
      <c r="BU356" s="118">
        <v>1</v>
      </c>
      <c r="BV356" s="229">
        <f>MAX(N356,AG356)</f>
        <v>2040</v>
      </c>
      <c r="BW356">
        <f t="shared" si="40"/>
        <v>1</v>
      </c>
    </row>
    <row r="357" spans="1:75">
      <c r="A357" s="78">
        <v>218</v>
      </c>
      <c r="B357" s="371" t="s">
        <v>217</v>
      </c>
      <c r="C357" s="78" t="s">
        <v>666</v>
      </c>
      <c r="D357" s="78" t="s">
        <v>629</v>
      </c>
      <c r="E357" s="78" t="s">
        <v>630</v>
      </c>
      <c r="F357" s="78" t="s">
        <v>632</v>
      </c>
      <c r="G357" s="78"/>
      <c r="H357" s="78"/>
      <c r="I357" s="78" t="s">
        <v>632</v>
      </c>
      <c r="J357" s="78"/>
      <c r="K357" s="78"/>
      <c r="L357" s="78"/>
      <c r="M357" s="78"/>
      <c r="N357" s="78"/>
      <c r="O357" s="80"/>
      <c r="P357" s="78"/>
      <c r="Q357" s="78" t="s">
        <v>635</v>
      </c>
      <c r="R357" s="78" t="s">
        <v>663</v>
      </c>
      <c r="S357" s="78" t="s">
        <v>651</v>
      </c>
      <c r="T357" s="203" t="s">
        <v>635</v>
      </c>
      <c r="U357" s="78">
        <v>2025</v>
      </c>
      <c r="V357" s="78">
        <v>2021</v>
      </c>
      <c r="W357" s="78"/>
      <c r="X357" s="78"/>
      <c r="Y357" s="78"/>
      <c r="Z357" s="78" t="s">
        <v>631</v>
      </c>
      <c r="AA357" s="78">
        <v>2023</v>
      </c>
      <c r="AB357" s="78" t="s">
        <v>631</v>
      </c>
      <c r="AC357" s="78" t="s">
        <v>635</v>
      </c>
      <c r="AD357" s="78" t="s">
        <v>663</v>
      </c>
      <c r="AE357" s="78" t="s">
        <v>775</v>
      </c>
      <c r="AF357" s="78" t="s">
        <v>635</v>
      </c>
      <c r="AG357" s="78">
        <v>2035</v>
      </c>
      <c r="AH357" s="78">
        <v>2021</v>
      </c>
      <c r="AI357" s="78"/>
      <c r="AJ357" s="78"/>
      <c r="AK357" s="78"/>
      <c r="AL357" s="106" t="s">
        <v>674</v>
      </c>
      <c r="AM357" s="78"/>
      <c r="AN357" s="78"/>
      <c r="AO357" s="78"/>
      <c r="AP357" s="110"/>
      <c r="AQ357" s="78"/>
      <c r="AR357" s="78">
        <v>1</v>
      </c>
      <c r="AS357" s="78"/>
      <c r="AT357" s="78">
        <v>1</v>
      </c>
      <c r="AU357" s="78">
        <v>1</v>
      </c>
      <c r="AV357" s="348" t="str">
        <f t="shared" si="38"/>
        <v/>
      </c>
      <c r="AW357" s="78"/>
      <c r="AX357" s="78"/>
      <c r="AY357" s="78">
        <v>1</v>
      </c>
      <c r="AZ357" s="352">
        <v>1</v>
      </c>
      <c r="BA357" s="78"/>
      <c r="BB357" s="78"/>
      <c r="BC357" s="78"/>
      <c r="BD357" s="78"/>
      <c r="BE357" s="78"/>
      <c r="BF357" s="78"/>
      <c r="BG357" s="78"/>
      <c r="BH357" s="78"/>
      <c r="BI357" s="78">
        <v>1</v>
      </c>
      <c r="BJ357" s="78">
        <v>1</v>
      </c>
      <c r="BK357" s="118">
        <v>1</v>
      </c>
      <c r="BL357" s="188">
        <v>1</v>
      </c>
      <c r="BN357" s="119">
        <f t="shared" si="39"/>
        <v>1</v>
      </c>
      <c r="BO357" s="78"/>
      <c r="BP357" s="78">
        <v>1</v>
      </c>
      <c r="BQ357" s="78">
        <v>1</v>
      </c>
      <c r="BR357" s="78"/>
      <c r="BS357" s="78"/>
      <c r="BT357" s="78"/>
      <c r="BU357" s="118"/>
      <c r="BV357" s="229">
        <f>MAX(N357,AG357)</f>
        <v>2035</v>
      </c>
      <c r="BW357" t="str">
        <f t="shared" si="40"/>
        <v/>
      </c>
    </row>
    <row r="358" spans="1:75">
      <c r="A358" s="78">
        <v>266</v>
      </c>
      <c r="B358" s="371" t="s">
        <v>240</v>
      </c>
      <c r="C358" s="78" t="s">
        <v>666</v>
      </c>
      <c r="D358" s="78" t="s">
        <v>629</v>
      </c>
      <c r="E358" s="78" t="s">
        <v>630</v>
      </c>
      <c r="F358" s="78" t="s">
        <v>632</v>
      </c>
      <c r="G358" s="78"/>
      <c r="H358" s="78"/>
      <c r="I358" s="78" t="s">
        <v>632</v>
      </c>
      <c r="J358" s="78"/>
      <c r="K358" s="78"/>
      <c r="L358" s="78"/>
      <c r="M358" s="78"/>
      <c r="N358" s="78"/>
      <c r="O358" s="80"/>
      <c r="P358" s="78"/>
      <c r="Q358" s="78" t="s">
        <v>635</v>
      </c>
      <c r="R358" s="78" t="s">
        <v>663</v>
      </c>
      <c r="S358" s="78" t="s">
        <v>651</v>
      </c>
      <c r="T358" s="203" t="s">
        <v>635</v>
      </c>
      <c r="U358" s="78">
        <v>2040</v>
      </c>
      <c r="V358" s="78">
        <v>2021</v>
      </c>
      <c r="W358" s="78"/>
      <c r="X358" s="78"/>
      <c r="Y358" s="78"/>
      <c r="Z358" s="78" t="s">
        <v>648</v>
      </c>
      <c r="AA358" s="78">
        <v>2024</v>
      </c>
      <c r="AB358" s="78" t="s">
        <v>631</v>
      </c>
      <c r="AC358" s="78" t="s">
        <v>635</v>
      </c>
      <c r="AD358" s="78" t="s">
        <v>663</v>
      </c>
      <c r="AE358" s="78" t="s">
        <v>647</v>
      </c>
      <c r="AF358" s="78" t="s">
        <v>635</v>
      </c>
      <c r="AG358" s="78">
        <v>2050</v>
      </c>
      <c r="AH358" s="78">
        <v>2021</v>
      </c>
      <c r="AI358" s="78"/>
      <c r="AJ358" s="78"/>
      <c r="AK358" s="78"/>
      <c r="AL358" s="106" t="s">
        <v>648</v>
      </c>
      <c r="AM358" s="78"/>
      <c r="AN358" s="78"/>
      <c r="AO358" s="78"/>
      <c r="AP358" s="110"/>
      <c r="AQ358" s="78"/>
      <c r="AR358" s="78"/>
      <c r="AS358" s="78">
        <v>1</v>
      </c>
      <c r="AT358" s="78">
        <v>1</v>
      </c>
      <c r="AU358" s="78">
        <v>1</v>
      </c>
      <c r="AV358" s="348" t="str">
        <f t="shared" si="38"/>
        <v/>
      </c>
      <c r="AW358" s="78"/>
      <c r="AX358" s="78"/>
      <c r="AY358" s="78">
        <v>1</v>
      </c>
      <c r="AZ358" s="352">
        <v>1</v>
      </c>
      <c r="BA358" s="78"/>
      <c r="BB358" s="78"/>
      <c r="BC358" s="78"/>
      <c r="BD358" s="78"/>
      <c r="BE358" s="78"/>
      <c r="BF358" s="78"/>
      <c r="BG358" s="78"/>
      <c r="BH358" s="78"/>
      <c r="BI358" s="78">
        <v>1</v>
      </c>
      <c r="BJ358" s="78"/>
      <c r="BK358" s="118">
        <v>1</v>
      </c>
      <c r="BL358" s="188">
        <v>1</v>
      </c>
      <c r="BN358" s="119">
        <f t="shared" si="39"/>
        <v>1</v>
      </c>
      <c r="BO358" s="78"/>
      <c r="BP358" s="78"/>
      <c r="BQ358" s="78">
        <v>1</v>
      </c>
      <c r="BR358" s="78"/>
      <c r="BS358" s="78"/>
      <c r="BT358" s="78"/>
      <c r="BU358" s="118"/>
      <c r="BV358" s="229">
        <f>MAX(N358,AG358)</f>
        <v>2050</v>
      </c>
      <c r="BW358" t="str">
        <f t="shared" si="40"/>
        <v/>
      </c>
    </row>
    <row r="359" spans="1:75">
      <c r="A359" s="78">
        <v>125</v>
      </c>
      <c r="B359" s="371" t="s">
        <v>184</v>
      </c>
      <c r="C359" s="78" t="s">
        <v>705</v>
      </c>
      <c r="D359" s="78" t="s">
        <v>969</v>
      </c>
      <c r="E359" s="78" t="s">
        <v>677</v>
      </c>
      <c r="F359" s="78" t="s">
        <v>632</v>
      </c>
      <c r="G359" s="78"/>
      <c r="H359" s="78"/>
      <c r="I359" s="78" t="s">
        <v>632</v>
      </c>
      <c r="J359" s="78"/>
      <c r="K359" s="78"/>
      <c r="L359" s="78"/>
      <c r="M359" s="78"/>
      <c r="N359" s="78"/>
      <c r="O359" s="80"/>
      <c r="P359" s="78"/>
      <c r="Q359" s="78" t="s">
        <v>635</v>
      </c>
      <c r="R359" s="78" t="s">
        <v>698</v>
      </c>
      <c r="S359" s="78" t="s">
        <v>637</v>
      </c>
      <c r="T359" s="203" t="s">
        <v>635</v>
      </c>
      <c r="U359" s="78">
        <v>2040</v>
      </c>
      <c r="V359" s="78">
        <v>2021</v>
      </c>
      <c r="W359" s="78"/>
      <c r="X359" s="78"/>
      <c r="Y359" s="78"/>
      <c r="Z359" s="78" t="s">
        <v>674</v>
      </c>
      <c r="AA359" s="78">
        <v>2023</v>
      </c>
      <c r="AB359" s="78" t="s">
        <v>631</v>
      </c>
      <c r="AC359" s="78" t="s">
        <v>635</v>
      </c>
      <c r="AD359" s="78" t="s">
        <v>698</v>
      </c>
      <c r="AE359" s="78" t="s">
        <v>647</v>
      </c>
      <c r="AF359" s="78" t="s">
        <v>635</v>
      </c>
      <c r="AG359" s="78">
        <v>2050</v>
      </c>
      <c r="AH359" s="78">
        <v>2021</v>
      </c>
      <c r="AI359" s="78"/>
      <c r="AJ359" s="78"/>
      <c r="AK359" s="78"/>
      <c r="AL359" s="106" t="s">
        <v>631</v>
      </c>
      <c r="AM359" s="78">
        <v>2023</v>
      </c>
      <c r="AN359" s="78" t="s">
        <v>631</v>
      </c>
      <c r="AO359" s="78"/>
      <c r="AP359" s="110"/>
      <c r="AQ359" s="78"/>
      <c r="AR359" s="78"/>
      <c r="AS359" s="78">
        <v>1</v>
      </c>
      <c r="AT359" s="78">
        <v>1</v>
      </c>
      <c r="AU359" s="78">
        <v>1</v>
      </c>
      <c r="AV359" s="348" t="str">
        <f t="shared" si="38"/>
        <v/>
      </c>
      <c r="AW359" s="78"/>
      <c r="AX359" s="78"/>
      <c r="AY359" s="78">
        <v>1</v>
      </c>
      <c r="AZ359" s="352">
        <v>1</v>
      </c>
      <c r="BA359" s="78"/>
      <c r="BB359" s="78"/>
      <c r="BC359" s="78"/>
      <c r="BD359" s="78"/>
      <c r="BE359" s="78"/>
      <c r="BF359" s="78"/>
      <c r="BG359" s="78"/>
      <c r="BH359" s="78"/>
      <c r="BI359" s="78">
        <v>1</v>
      </c>
      <c r="BJ359" s="78"/>
      <c r="BK359" s="118">
        <v>1</v>
      </c>
      <c r="BL359" s="188">
        <v>1</v>
      </c>
      <c r="BN359" s="119">
        <f t="shared" si="39"/>
        <v>1</v>
      </c>
      <c r="BO359" s="78"/>
      <c r="BP359" s="78"/>
      <c r="BQ359" s="78">
        <v>1</v>
      </c>
      <c r="BR359" s="78"/>
      <c r="BS359" s="78"/>
      <c r="BT359" s="78"/>
      <c r="BU359" s="118"/>
      <c r="BV359" s="229">
        <f>MAX(N359,AG359)</f>
        <v>2050</v>
      </c>
      <c r="BW359" t="str">
        <f t="shared" si="40"/>
        <v/>
      </c>
    </row>
    <row r="360" spans="1:75">
      <c r="A360" s="78">
        <v>242</v>
      </c>
      <c r="B360" s="371" t="s">
        <v>279</v>
      </c>
      <c r="C360" s="78" t="s">
        <v>675</v>
      </c>
      <c r="D360" s="78" t="s">
        <v>629</v>
      </c>
      <c r="E360" s="78" t="s">
        <v>630</v>
      </c>
      <c r="F360" s="78" t="s">
        <v>632</v>
      </c>
      <c r="G360" s="78"/>
      <c r="H360" s="78"/>
      <c r="I360" s="78" t="s">
        <v>632</v>
      </c>
      <c r="J360" s="78"/>
      <c r="K360" s="78"/>
      <c r="L360" s="78"/>
      <c r="M360" s="78"/>
      <c r="N360" s="78"/>
      <c r="O360" s="80"/>
      <c r="P360" s="78"/>
      <c r="Q360" s="78" t="s">
        <v>632</v>
      </c>
      <c r="R360" s="78"/>
      <c r="S360" s="78"/>
      <c r="T360" s="78" t="s">
        <v>632</v>
      </c>
      <c r="U360" s="78"/>
      <c r="V360" s="78"/>
      <c r="W360" s="78"/>
      <c r="X360" s="78"/>
      <c r="Y360" s="78"/>
      <c r="Z360" s="78"/>
      <c r="AA360" s="78"/>
      <c r="AB360" s="78"/>
      <c r="AC360" s="78" t="s">
        <v>632</v>
      </c>
      <c r="AD360" s="78"/>
      <c r="AE360" s="78"/>
      <c r="AF360" s="78" t="s">
        <v>632</v>
      </c>
      <c r="AG360" s="78"/>
      <c r="AH360" s="78"/>
      <c r="AI360" s="78"/>
      <c r="AJ360" s="78"/>
      <c r="AK360" s="78"/>
      <c r="AL360" s="106"/>
      <c r="AM360" s="78"/>
      <c r="AN360" s="78"/>
      <c r="AO360" s="78"/>
      <c r="AP360" s="110"/>
      <c r="AQ360" s="78"/>
      <c r="AR360" s="78"/>
      <c r="AS360" s="78"/>
      <c r="AT360" s="78"/>
      <c r="AU360" s="78"/>
      <c r="AV360" s="348" t="str">
        <f t="shared" si="38"/>
        <v/>
      </c>
      <c r="AW360" s="78"/>
      <c r="AX360" s="78"/>
      <c r="AY360" s="78"/>
      <c r="AZ360" s="352"/>
      <c r="BA360" s="78"/>
      <c r="BB360" s="78"/>
      <c r="BC360" s="78"/>
      <c r="BD360" s="78"/>
      <c r="BE360" s="78"/>
      <c r="BF360" s="78"/>
      <c r="BG360" s="78"/>
      <c r="BH360" s="78"/>
      <c r="BI360" s="78"/>
      <c r="BJ360" s="78"/>
      <c r="BK360" s="118"/>
      <c r="BN360" s="119">
        <f t="shared" si="39"/>
        <v>0</v>
      </c>
      <c r="BO360" s="78"/>
      <c r="BP360" s="78"/>
      <c r="BQ360" s="78"/>
      <c r="BR360" s="78"/>
      <c r="BS360" s="78"/>
      <c r="BT360" s="78"/>
      <c r="BU360" s="118"/>
      <c r="BW360" t="str">
        <f t="shared" si="40"/>
        <v/>
      </c>
    </row>
    <row r="361" spans="1:75">
      <c r="A361" s="78">
        <v>426</v>
      </c>
      <c r="B361" s="371" t="s">
        <v>447</v>
      </c>
      <c r="C361" s="78" t="s">
        <v>638</v>
      </c>
      <c r="D361" s="78" t="s">
        <v>629</v>
      </c>
      <c r="E361" s="78" t="s">
        <v>630</v>
      </c>
      <c r="F361" s="78" t="s">
        <v>632</v>
      </c>
      <c r="G361" s="78"/>
      <c r="H361" s="78"/>
      <c r="I361" s="78" t="s">
        <v>631</v>
      </c>
      <c r="J361" s="78" t="s">
        <v>641</v>
      </c>
      <c r="K361" s="78" t="s">
        <v>662</v>
      </c>
      <c r="L361" s="78">
        <v>2030</v>
      </c>
      <c r="M361" s="78" t="s">
        <v>643</v>
      </c>
      <c r="N361" s="78">
        <v>2040</v>
      </c>
      <c r="O361" s="79">
        <v>45170</v>
      </c>
      <c r="P361" s="78">
        <v>2023</v>
      </c>
      <c r="Q361" s="78" t="s">
        <v>632</v>
      </c>
      <c r="R361" s="78"/>
      <c r="S361" s="78"/>
      <c r="T361" s="78" t="s">
        <v>632</v>
      </c>
      <c r="U361" s="78"/>
      <c r="V361" s="78"/>
      <c r="W361" s="78"/>
      <c r="X361" s="78"/>
      <c r="Y361" s="78"/>
      <c r="Z361" s="78"/>
      <c r="AA361" s="78"/>
      <c r="AB361" s="78"/>
      <c r="AC361" s="78" t="s">
        <v>645</v>
      </c>
      <c r="AD361" s="78" t="s">
        <v>834</v>
      </c>
      <c r="AE361" s="78" t="s">
        <v>878</v>
      </c>
      <c r="AF361" s="78" t="s">
        <v>645</v>
      </c>
      <c r="AG361" s="78">
        <v>2040</v>
      </c>
      <c r="AH361" s="78">
        <v>2021</v>
      </c>
      <c r="AI361" s="78"/>
      <c r="AJ361" s="78"/>
      <c r="AK361" s="78"/>
      <c r="AL361" s="106" t="s">
        <v>631</v>
      </c>
      <c r="AM361" s="78"/>
      <c r="AN361" s="78"/>
      <c r="AO361" s="78"/>
      <c r="AP361" s="110"/>
      <c r="AQ361" s="78"/>
      <c r="AR361" s="78"/>
      <c r="AS361" s="78"/>
      <c r="AT361" s="78"/>
      <c r="AU361" s="78"/>
      <c r="AV361" s="348" t="str">
        <f t="shared" si="38"/>
        <v/>
      </c>
      <c r="AW361" s="78"/>
      <c r="AX361" s="78"/>
      <c r="AY361" s="78">
        <v>1</v>
      </c>
      <c r="AZ361" s="352">
        <v>1</v>
      </c>
      <c r="BA361" s="78"/>
      <c r="BB361" s="78">
        <v>1</v>
      </c>
      <c r="BC361" s="78"/>
      <c r="BD361" s="78">
        <v>1</v>
      </c>
      <c r="BE361" s="78"/>
      <c r="BF361" s="78"/>
      <c r="BG361" s="78"/>
      <c r="BH361" s="78"/>
      <c r="BI361" s="78">
        <v>1</v>
      </c>
      <c r="BJ361" s="78"/>
      <c r="BK361" s="118">
        <v>1</v>
      </c>
      <c r="BL361" s="188">
        <v>1</v>
      </c>
      <c r="BN361" s="119">
        <f t="shared" si="39"/>
        <v>1</v>
      </c>
      <c r="BO361" s="78"/>
      <c r="BP361" s="78">
        <v>1</v>
      </c>
      <c r="BQ361" s="78">
        <v>1</v>
      </c>
      <c r="BR361" s="78"/>
      <c r="BS361" s="78"/>
      <c r="BT361" s="78">
        <v>1</v>
      </c>
      <c r="BU361" s="118">
        <v>1</v>
      </c>
      <c r="BV361" s="229">
        <f>MAX(N361,AG361)</f>
        <v>2040</v>
      </c>
      <c r="BW361">
        <f t="shared" si="40"/>
        <v>1</v>
      </c>
    </row>
    <row r="362" spans="1:75">
      <c r="A362" s="78">
        <v>444</v>
      </c>
      <c r="B362" s="371" t="s">
        <v>396</v>
      </c>
      <c r="C362" s="78" t="s">
        <v>713</v>
      </c>
      <c r="D362" s="78" t="s">
        <v>818</v>
      </c>
      <c r="E362" s="78" t="s">
        <v>677</v>
      </c>
      <c r="F362" s="78" t="s">
        <v>632</v>
      </c>
      <c r="G362" s="78"/>
      <c r="H362" s="78"/>
      <c r="I362" s="78" t="s">
        <v>632</v>
      </c>
      <c r="J362" s="78" t="s">
        <v>633</v>
      </c>
      <c r="K362" s="78"/>
      <c r="L362" s="78">
        <v>2030</v>
      </c>
      <c r="M362" s="78" t="s">
        <v>643</v>
      </c>
      <c r="N362" s="78"/>
      <c r="O362" s="79">
        <v>44621</v>
      </c>
      <c r="P362" s="78">
        <v>2022</v>
      </c>
      <c r="Q362" s="78" t="s">
        <v>824</v>
      </c>
      <c r="R362" s="78" t="s">
        <v>845</v>
      </c>
      <c r="S362" s="78" t="s">
        <v>682</v>
      </c>
      <c r="T362" s="203" t="s">
        <v>824</v>
      </c>
      <c r="U362" s="78">
        <v>2050</v>
      </c>
      <c r="V362" s="78">
        <v>2022</v>
      </c>
      <c r="W362" s="78"/>
      <c r="X362" s="78"/>
      <c r="Y362" s="78"/>
      <c r="Z362" s="78" t="s">
        <v>674</v>
      </c>
      <c r="AA362" s="78"/>
      <c r="AB362" s="78" t="s">
        <v>631</v>
      </c>
      <c r="AC362" s="78" t="s">
        <v>632</v>
      </c>
      <c r="AD362" s="78"/>
      <c r="AE362" s="78"/>
      <c r="AF362" s="78" t="s">
        <v>632</v>
      </c>
      <c r="AG362" s="78"/>
      <c r="AH362" s="78"/>
      <c r="AI362" s="78"/>
      <c r="AJ362" s="78"/>
      <c r="AK362" s="78"/>
      <c r="AL362" s="106"/>
      <c r="AM362" s="78"/>
      <c r="AN362" s="78"/>
      <c r="AO362" s="78"/>
      <c r="AP362" s="110"/>
      <c r="AQ362" s="78"/>
      <c r="AR362" s="78"/>
      <c r="AS362" s="78">
        <v>1</v>
      </c>
      <c r="AT362" s="78">
        <v>1</v>
      </c>
      <c r="AU362" s="78">
        <v>1</v>
      </c>
      <c r="AV362" s="348">
        <f t="shared" si="38"/>
        <v>1</v>
      </c>
      <c r="AW362" s="78"/>
      <c r="AX362" s="78"/>
      <c r="AY362" s="78"/>
      <c r="AZ362" s="352"/>
      <c r="BA362" s="78"/>
      <c r="BB362" s="78">
        <v>1</v>
      </c>
      <c r="BC362" s="78"/>
      <c r="BD362" s="78">
        <v>1</v>
      </c>
      <c r="BE362" s="78"/>
      <c r="BF362" s="78"/>
      <c r="BG362" s="78"/>
      <c r="BH362" s="78"/>
      <c r="BI362" s="78">
        <v>1</v>
      </c>
      <c r="BJ362" s="78"/>
      <c r="BK362" s="118">
        <v>1</v>
      </c>
      <c r="BN362" s="119">
        <f t="shared" si="39"/>
        <v>1</v>
      </c>
      <c r="BO362" s="78"/>
      <c r="BP362" s="78">
        <v>1</v>
      </c>
      <c r="BQ362" s="78">
        <v>1</v>
      </c>
      <c r="BR362" s="78"/>
      <c r="BS362" s="78"/>
      <c r="BT362" s="78"/>
      <c r="BU362" s="118"/>
      <c r="BW362" t="str">
        <f t="shared" si="40"/>
        <v/>
      </c>
    </row>
    <row r="363" spans="1:75">
      <c r="A363" s="78">
        <v>461</v>
      </c>
      <c r="B363" s="371" t="s">
        <v>501</v>
      </c>
      <c r="C363" s="78" t="s">
        <v>666</v>
      </c>
      <c r="D363" s="78" t="s">
        <v>697</v>
      </c>
      <c r="E363" s="78" t="s">
        <v>640</v>
      </c>
      <c r="F363" s="78" t="s">
        <v>632</v>
      </c>
      <c r="G363" s="78"/>
      <c r="H363" s="78"/>
      <c r="I363" s="78" t="s">
        <v>632</v>
      </c>
      <c r="J363" s="78"/>
      <c r="K363" s="78"/>
      <c r="L363" s="78"/>
      <c r="M363" s="78"/>
      <c r="N363" s="78"/>
      <c r="O363" s="80"/>
      <c r="P363" s="78"/>
      <c r="Q363" s="78" t="s">
        <v>632</v>
      </c>
      <c r="R363" s="78"/>
      <c r="S363" s="78"/>
      <c r="T363" s="78" t="s">
        <v>632</v>
      </c>
      <c r="U363" s="78"/>
      <c r="V363" s="78"/>
      <c r="W363" s="78"/>
      <c r="X363" s="78"/>
      <c r="Y363" s="78"/>
      <c r="Z363" s="78"/>
      <c r="AA363" s="78"/>
      <c r="AB363" s="78"/>
      <c r="AC363" s="78" t="s">
        <v>632</v>
      </c>
      <c r="AD363" s="78"/>
      <c r="AE363" s="78"/>
      <c r="AF363" s="78" t="s">
        <v>632</v>
      </c>
      <c r="AG363" s="78"/>
      <c r="AH363" s="78"/>
      <c r="AI363" s="78"/>
      <c r="AJ363" s="78"/>
      <c r="AK363" s="78"/>
      <c r="AL363" s="106"/>
      <c r="AM363" s="78"/>
      <c r="AN363" s="78"/>
      <c r="AO363" s="78"/>
      <c r="AP363" s="110"/>
      <c r="AQ363" s="78"/>
      <c r="AR363" s="78"/>
      <c r="AS363" s="78"/>
      <c r="AT363" s="78"/>
      <c r="AU363" s="78"/>
      <c r="AV363" s="348" t="str">
        <f t="shared" si="38"/>
        <v/>
      </c>
      <c r="AW363" s="78"/>
      <c r="AX363" s="78"/>
      <c r="AY363" s="78"/>
      <c r="AZ363" s="352"/>
      <c r="BA363" s="78"/>
      <c r="BB363" s="78"/>
      <c r="BC363" s="78"/>
      <c r="BD363" s="78"/>
      <c r="BE363" s="78"/>
      <c r="BF363" s="78"/>
      <c r="BG363" s="78"/>
      <c r="BH363" s="78"/>
      <c r="BI363" s="78"/>
      <c r="BJ363" s="78"/>
      <c r="BK363" s="118"/>
      <c r="BN363" s="119">
        <f t="shared" si="39"/>
        <v>0</v>
      </c>
      <c r="BO363" s="78"/>
      <c r="BP363" s="78"/>
      <c r="BQ363" s="78"/>
      <c r="BR363" s="78"/>
      <c r="BS363" s="78"/>
      <c r="BT363" s="78"/>
      <c r="BU363" s="118"/>
      <c r="BW363" t="str">
        <f t="shared" si="40"/>
        <v/>
      </c>
    </row>
    <row r="364" spans="1:75">
      <c r="A364" s="78">
        <v>345</v>
      </c>
      <c r="B364" s="371" t="s">
        <v>381</v>
      </c>
      <c r="C364" s="78" t="s">
        <v>705</v>
      </c>
      <c r="D364" s="78" t="s">
        <v>751</v>
      </c>
      <c r="E364" s="78" t="s">
        <v>724</v>
      </c>
      <c r="F364" s="78" t="s">
        <v>632</v>
      </c>
      <c r="G364" s="78"/>
      <c r="H364" s="78"/>
      <c r="I364" s="78" t="s">
        <v>632</v>
      </c>
      <c r="J364" s="78"/>
      <c r="K364" s="78"/>
      <c r="L364" s="78"/>
      <c r="M364" s="78"/>
      <c r="N364" s="78"/>
      <c r="O364" s="80"/>
      <c r="P364" s="78"/>
      <c r="Q364" s="78" t="s">
        <v>632</v>
      </c>
      <c r="R364" s="78"/>
      <c r="S364" s="78"/>
      <c r="T364" s="78" t="s">
        <v>632</v>
      </c>
      <c r="U364" s="78"/>
      <c r="V364" s="78"/>
      <c r="W364" s="78"/>
      <c r="X364" s="78"/>
      <c r="Y364" s="78"/>
      <c r="Z364" s="78"/>
      <c r="AA364" s="78"/>
      <c r="AB364" s="78"/>
      <c r="AC364" s="78" t="s">
        <v>632</v>
      </c>
      <c r="AD364" s="78"/>
      <c r="AE364" s="78"/>
      <c r="AF364" s="78" t="s">
        <v>632</v>
      </c>
      <c r="AG364" s="78"/>
      <c r="AH364" s="78"/>
      <c r="AI364" s="78"/>
      <c r="AJ364" s="78"/>
      <c r="AK364" s="78"/>
      <c r="AL364" s="106"/>
      <c r="AM364" s="78"/>
      <c r="AN364" s="78"/>
      <c r="AO364" s="78"/>
      <c r="AP364" s="110"/>
      <c r="AQ364" s="78"/>
      <c r="AR364" s="78"/>
      <c r="AS364" s="78"/>
      <c r="AT364" s="78"/>
      <c r="AU364" s="78"/>
      <c r="AV364" s="348" t="str">
        <f t="shared" si="38"/>
        <v/>
      </c>
      <c r="AW364" s="78"/>
      <c r="AX364" s="78"/>
      <c r="AY364" s="78"/>
      <c r="AZ364" s="352"/>
      <c r="BA364" s="78"/>
      <c r="BB364" s="78"/>
      <c r="BC364" s="78"/>
      <c r="BD364" s="78"/>
      <c r="BE364" s="78"/>
      <c r="BF364" s="78"/>
      <c r="BG364" s="78"/>
      <c r="BH364" s="78"/>
      <c r="BI364" s="78"/>
      <c r="BJ364" s="78"/>
      <c r="BK364" s="118"/>
      <c r="BN364" s="119">
        <f t="shared" si="39"/>
        <v>0</v>
      </c>
      <c r="BO364" s="78"/>
      <c r="BP364" s="78"/>
      <c r="BQ364" s="78"/>
      <c r="BR364" s="78"/>
      <c r="BS364" s="78"/>
      <c r="BT364" s="78"/>
      <c r="BU364" s="118"/>
      <c r="BW364" t="str">
        <f t="shared" si="40"/>
        <v/>
      </c>
    </row>
    <row r="365" spans="1:75">
      <c r="A365" s="78">
        <v>463</v>
      </c>
      <c r="B365" s="371" t="s">
        <v>970</v>
      </c>
      <c r="C365" s="78" t="s">
        <v>666</v>
      </c>
      <c r="D365" s="78" t="s">
        <v>774</v>
      </c>
      <c r="E365" s="78" t="s">
        <v>677</v>
      </c>
      <c r="F365" s="78" t="s">
        <v>632</v>
      </c>
      <c r="G365" s="78"/>
      <c r="H365" s="78"/>
      <c r="I365" s="78" t="s">
        <v>632</v>
      </c>
      <c r="J365" s="78"/>
      <c r="K365" s="78"/>
      <c r="L365" s="78"/>
      <c r="M365" s="78"/>
      <c r="N365" s="78"/>
      <c r="O365" s="80"/>
      <c r="P365" s="78"/>
      <c r="Q365" s="78" t="s">
        <v>632</v>
      </c>
      <c r="R365" s="78"/>
      <c r="S365" s="78"/>
      <c r="T365" s="78" t="s">
        <v>632</v>
      </c>
      <c r="U365" s="78"/>
      <c r="V365" s="78"/>
      <c r="W365" s="78"/>
      <c r="X365" s="78"/>
      <c r="Y365" s="78"/>
      <c r="Z365" s="78"/>
      <c r="AA365" s="78"/>
      <c r="AB365" s="78"/>
      <c r="AC365" s="78" t="s">
        <v>632</v>
      </c>
      <c r="AD365" s="78"/>
      <c r="AE365" s="78"/>
      <c r="AF365" s="78" t="s">
        <v>632</v>
      </c>
      <c r="AG365" s="78"/>
      <c r="AH365" s="78"/>
      <c r="AI365" s="78"/>
      <c r="AJ365" s="78"/>
      <c r="AK365" s="78"/>
      <c r="AL365" s="106"/>
      <c r="AM365" s="78"/>
      <c r="AN365" s="78"/>
      <c r="AO365" s="78"/>
      <c r="AP365" s="110"/>
      <c r="AQ365" s="78"/>
      <c r="AR365" s="78"/>
      <c r="AS365" s="78"/>
      <c r="AT365" s="78"/>
      <c r="AU365" s="78"/>
      <c r="AV365" s="348" t="str">
        <f t="shared" si="38"/>
        <v/>
      </c>
      <c r="AW365" s="78"/>
      <c r="AX365" s="78"/>
      <c r="AY365" s="78"/>
      <c r="AZ365" s="352"/>
      <c r="BA365" s="78"/>
      <c r="BB365" s="78"/>
      <c r="BC365" s="78"/>
      <c r="BD365" s="78"/>
      <c r="BE365" s="78"/>
      <c r="BF365" s="78"/>
      <c r="BG365" s="78"/>
      <c r="BH365" s="78"/>
      <c r="BI365" s="78"/>
      <c r="BJ365" s="78"/>
      <c r="BK365" s="118"/>
      <c r="BN365" s="119">
        <f t="shared" si="39"/>
        <v>0</v>
      </c>
      <c r="BO365" s="78"/>
      <c r="BP365" s="78"/>
      <c r="BQ365" s="78"/>
      <c r="BR365" s="78"/>
      <c r="BS365" s="78"/>
      <c r="BT365" s="78"/>
      <c r="BU365" s="118"/>
      <c r="BW365" t="str">
        <f t="shared" si="40"/>
        <v/>
      </c>
    </row>
    <row r="366" spans="1:75" ht="16.149999999999999" customHeight="1">
      <c r="A366" s="78">
        <v>86</v>
      </c>
      <c r="B366" s="371" t="s">
        <v>136</v>
      </c>
      <c r="C366" s="78" t="s">
        <v>705</v>
      </c>
      <c r="D366" s="78" t="s">
        <v>774</v>
      </c>
      <c r="E366" s="78" t="s">
        <v>677</v>
      </c>
      <c r="F366" s="78" t="s">
        <v>632</v>
      </c>
      <c r="G366" s="78"/>
      <c r="H366" s="78"/>
      <c r="I366" s="78" t="s">
        <v>632</v>
      </c>
      <c r="J366" s="78"/>
      <c r="K366" s="78"/>
      <c r="L366" s="78"/>
      <c r="M366" s="78"/>
      <c r="N366" s="78"/>
      <c r="O366" s="80"/>
      <c r="P366" s="78"/>
      <c r="Q366" s="78" t="s">
        <v>632</v>
      </c>
      <c r="R366" s="78"/>
      <c r="S366" s="78"/>
      <c r="T366" s="78" t="s">
        <v>632</v>
      </c>
      <c r="U366" s="78"/>
      <c r="V366" s="78"/>
      <c r="W366" s="78"/>
      <c r="X366" s="78"/>
      <c r="Y366" s="78"/>
      <c r="Z366" s="78"/>
      <c r="AA366" s="78"/>
      <c r="AB366" s="78"/>
      <c r="AC366" s="78" t="s">
        <v>635</v>
      </c>
      <c r="AD366" s="78" t="s">
        <v>855</v>
      </c>
      <c r="AE366" s="78" t="s">
        <v>971</v>
      </c>
      <c r="AF366" s="78" t="s">
        <v>635</v>
      </c>
      <c r="AG366" s="78">
        <v>2035</v>
      </c>
      <c r="AH366" s="78">
        <v>2022</v>
      </c>
      <c r="AI366" s="78"/>
      <c r="AJ366" s="78"/>
      <c r="AK366" s="78"/>
      <c r="AL366" s="106" t="s">
        <v>674</v>
      </c>
      <c r="AM366" s="78"/>
      <c r="AN366" s="78"/>
      <c r="AO366" s="78"/>
      <c r="AP366" s="110"/>
      <c r="AQ366" s="78"/>
      <c r="AR366" s="78"/>
      <c r="AS366" s="78"/>
      <c r="AT366" s="78"/>
      <c r="AU366" s="78"/>
      <c r="AV366" s="348" t="str">
        <f t="shared" si="38"/>
        <v/>
      </c>
      <c r="AW366" s="78"/>
      <c r="AX366" s="78"/>
      <c r="AY366" s="78">
        <v>1</v>
      </c>
      <c r="AZ366" s="352">
        <v>1</v>
      </c>
      <c r="BA366" s="78"/>
      <c r="BB366" s="78"/>
      <c r="BC366" s="78"/>
      <c r="BD366" s="78"/>
      <c r="BE366" s="78"/>
      <c r="BF366" s="78"/>
      <c r="BG366" s="78"/>
      <c r="BH366" s="78"/>
      <c r="BI366" s="78">
        <v>1</v>
      </c>
      <c r="BJ366" s="78"/>
      <c r="BK366" s="118">
        <v>1</v>
      </c>
      <c r="BN366" s="119">
        <f t="shared" si="39"/>
        <v>1</v>
      </c>
      <c r="BO366" s="78"/>
      <c r="BP366" s="78"/>
      <c r="BQ366" s="78">
        <v>1</v>
      </c>
      <c r="BR366" s="78"/>
      <c r="BS366" s="78"/>
      <c r="BT366" s="78"/>
      <c r="BU366" s="118"/>
      <c r="BV366" s="229">
        <f>MAX(N366,AG366)</f>
        <v>2035</v>
      </c>
      <c r="BW366" t="str">
        <f t="shared" si="40"/>
        <v/>
      </c>
    </row>
    <row r="367" spans="1:75">
      <c r="A367" s="78">
        <v>251</v>
      </c>
      <c r="B367" s="371" t="s">
        <v>277</v>
      </c>
      <c r="C367" s="78" t="s">
        <v>669</v>
      </c>
      <c r="D367" s="78" t="s">
        <v>692</v>
      </c>
      <c r="E367" s="78" t="s">
        <v>640</v>
      </c>
      <c r="F367" s="78" t="s">
        <v>632</v>
      </c>
      <c r="G367" s="78"/>
      <c r="H367" s="78"/>
      <c r="I367" s="78" t="s">
        <v>631</v>
      </c>
      <c r="J367" s="78" t="s">
        <v>641</v>
      </c>
      <c r="K367" s="78" t="s">
        <v>972</v>
      </c>
      <c r="L367" s="78">
        <v>2030</v>
      </c>
      <c r="M367" s="78" t="s">
        <v>634</v>
      </c>
      <c r="N367" s="78"/>
      <c r="O367" s="79">
        <v>44256</v>
      </c>
      <c r="P367" s="78">
        <v>2021</v>
      </c>
      <c r="Q367" s="78" t="s">
        <v>745</v>
      </c>
      <c r="R367" s="78"/>
      <c r="S367" s="78"/>
      <c r="T367" s="78" t="s">
        <v>745</v>
      </c>
      <c r="U367" s="78"/>
      <c r="V367" s="78"/>
      <c r="W367" s="78"/>
      <c r="X367" s="78"/>
      <c r="Y367" s="78"/>
      <c r="Z367" s="78"/>
      <c r="AA367" s="78"/>
      <c r="AB367" s="78"/>
      <c r="AC367" s="78" t="s">
        <v>645</v>
      </c>
      <c r="AD367" s="78" t="s">
        <v>767</v>
      </c>
      <c r="AE367" s="78" t="s">
        <v>647</v>
      </c>
      <c r="AF367" s="78" t="s">
        <v>645</v>
      </c>
      <c r="AG367" s="78">
        <v>2050</v>
      </c>
      <c r="AH367" s="78">
        <v>2021</v>
      </c>
      <c r="AI367" s="78"/>
      <c r="AJ367" s="78"/>
      <c r="AK367" s="78"/>
      <c r="AL367" s="106" t="s">
        <v>631</v>
      </c>
      <c r="AM367" s="78"/>
      <c r="AN367" s="78"/>
      <c r="AO367" s="78"/>
      <c r="AP367" s="110"/>
      <c r="AQ367" s="78"/>
      <c r="AR367" s="78"/>
      <c r="AS367" s="78"/>
      <c r="AT367" s="78"/>
      <c r="AU367" s="78"/>
      <c r="AV367" s="348" t="str">
        <f t="shared" si="38"/>
        <v/>
      </c>
      <c r="AW367" s="78"/>
      <c r="AX367" s="78"/>
      <c r="AY367" s="78">
        <v>1</v>
      </c>
      <c r="AZ367" s="352">
        <v>1</v>
      </c>
      <c r="BA367" s="78"/>
      <c r="BB367" s="78">
        <v>1</v>
      </c>
      <c r="BC367" s="78"/>
      <c r="BD367" s="78">
        <v>1</v>
      </c>
      <c r="BE367" s="78"/>
      <c r="BF367" s="78"/>
      <c r="BG367" s="78"/>
      <c r="BH367" s="78"/>
      <c r="BI367" s="78">
        <v>1</v>
      </c>
      <c r="BJ367" s="78"/>
      <c r="BK367" s="118">
        <v>1</v>
      </c>
      <c r="BL367" s="188">
        <v>1</v>
      </c>
      <c r="BN367" s="119">
        <f t="shared" si="39"/>
        <v>1</v>
      </c>
      <c r="BO367" s="78"/>
      <c r="BP367" s="78">
        <v>1</v>
      </c>
      <c r="BQ367" s="78">
        <v>1</v>
      </c>
      <c r="BR367" s="78"/>
      <c r="BS367" s="78"/>
      <c r="BT367" s="78">
        <v>1</v>
      </c>
      <c r="BU367" s="118">
        <v>1</v>
      </c>
      <c r="BV367" s="229">
        <f>MAX(N367,AG367)</f>
        <v>2050</v>
      </c>
      <c r="BW367">
        <f t="shared" si="40"/>
        <v>1</v>
      </c>
    </row>
    <row r="368" spans="1:75">
      <c r="A368" s="78">
        <v>247</v>
      </c>
      <c r="B368" s="371" t="s">
        <v>308</v>
      </c>
      <c r="C368" s="78" t="s">
        <v>705</v>
      </c>
      <c r="D368" s="78" t="s">
        <v>671</v>
      </c>
      <c r="E368" s="78" t="s">
        <v>640</v>
      </c>
      <c r="F368" s="78" t="s">
        <v>632</v>
      </c>
      <c r="G368" s="78"/>
      <c r="H368" s="78"/>
      <c r="I368" s="78" t="s">
        <v>632</v>
      </c>
      <c r="J368" s="78"/>
      <c r="K368" s="78"/>
      <c r="L368" s="78"/>
      <c r="M368" s="78"/>
      <c r="N368" s="78"/>
      <c r="O368" s="80"/>
      <c r="P368" s="78"/>
      <c r="Q368" s="78" t="s">
        <v>632</v>
      </c>
      <c r="R368" s="78"/>
      <c r="S368" s="78"/>
      <c r="T368" s="78" t="s">
        <v>632</v>
      </c>
      <c r="U368" s="78"/>
      <c r="V368" s="78"/>
      <c r="W368" s="78"/>
      <c r="X368" s="78"/>
      <c r="Y368" s="78"/>
      <c r="Z368" s="78"/>
      <c r="AA368" s="78"/>
      <c r="AB368" s="78"/>
      <c r="AC368" s="78" t="s">
        <v>687</v>
      </c>
      <c r="AD368" s="78" t="s">
        <v>973</v>
      </c>
      <c r="AE368" s="78" t="s">
        <v>789</v>
      </c>
      <c r="AF368" s="78" t="s">
        <v>687</v>
      </c>
      <c r="AG368" s="78">
        <v>2050</v>
      </c>
      <c r="AH368" s="78">
        <v>2019</v>
      </c>
      <c r="AI368" s="78"/>
      <c r="AJ368" s="78"/>
      <c r="AK368" s="78"/>
      <c r="AL368" s="106" t="s">
        <v>631</v>
      </c>
      <c r="AM368" s="78"/>
      <c r="AN368" s="78"/>
      <c r="AO368" s="78" t="s">
        <v>631</v>
      </c>
      <c r="AP368" s="110" t="s">
        <v>632</v>
      </c>
      <c r="AQ368" s="78"/>
      <c r="AR368" s="78"/>
      <c r="AS368" s="78"/>
      <c r="AT368" s="78"/>
      <c r="AU368" s="78"/>
      <c r="AV368" s="348" t="str">
        <f t="shared" si="38"/>
        <v/>
      </c>
      <c r="AW368" s="78"/>
      <c r="AX368" s="78"/>
      <c r="AY368" s="78">
        <v>1</v>
      </c>
      <c r="AZ368" s="352">
        <v>1</v>
      </c>
      <c r="BA368" s="78"/>
      <c r="BB368" s="78"/>
      <c r="BC368" s="78"/>
      <c r="BD368" s="78"/>
      <c r="BE368" s="78"/>
      <c r="BF368" s="78"/>
      <c r="BG368" s="78"/>
      <c r="BH368" s="78"/>
      <c r="BI368" s="78">
        <v>1</v>
      </c>
      <c r="BJ368" s="78"/>
      <c r="BK368" s="118">
        <v>1</v>
      </c>
      <c r="BL368" s="188">
        <v>1</v>
      </c>
      <c r="BN368" s="119">
        <f t="shared" si="39"/>
        <v>1</v>
      </c>
      <c r="BO368" s="78"/>
      <c r="BP368" s="78"/>
      <c r="BQ368" s="78">
        <v>1</v>
      </c>
      <c r="BR368" s="78"/>
      <c r="BS368" s="78"/>
      <c r="BT368" s="78">
        <v>1</v>
      </c>
      <c r="BU368" s="118">
        <v>1</v>
      </c>
      <c r="BV368" s="229">
        <f>MAX(N368,AG368)</f>
        <v>2050</v>
      </c>
      <c r="BW368" t="str">
        <f t="shared" si="40"/>
        <v/>
      </c>
    </row>
    <row r="369" spans="1:75">
      <c r="A369" s="78">
        <v>264</v>
      </c>
      <c r="B369" s="371" t="s">
        <v>322</v>
      </c>
      <c r="C369" s="78" t="s">
        <v>703</v>
      </c>
      <c r="D369" s="78" t="s">
        <v>740</v>
      </c>
      <c r="E369" s="78" t="s">
        <v>640</v>
      </c>
      <c r="F369" s="78" t="s">
        <v>632</v>
      </c>
      <c r="G369" s="78"/>
      <c r="H369" s="78"/>
      <c r="I369" s="78" t="s">
        <v>632</v>
      </c>
      <c r="J369" s="78"/>
      <c r="K369" s="78"/>
      <c r="L369" s="78"/>
      <c r="M369" s="78"/>
      <c r="N369" s="78"/>
      <c r="O369" s="80"/>
      <c r="P369" s="78"/>
      <c r="Q369" s="78" t="s">
        <v>632</v>
      </c>
      <c r="R369" s="78"/>
      <c r="S369" s="78"/>
      <c r="T369" s="78" t="s">
        <v>632</v>
      </c>
      <c r="U369" s="78"/>
      <c r="V369" s="78"/>
      <c r="W369" s="78"/>
      <c r="X369" s="78"/>
      <c r="Y369" s="78"/>
      <c r="Z369" s="78"/>
      <c r="AA369" s="78"/>
      <c r="AB369" s="78"/>
      <c r="AC369" s="78" t="s">
        <v>635</v>
      </c>
      <c r="AD369" s="78" t="s">
        <v>636</v>
      </c>
      <c r="AE369" s="78" t="s">
        <v>789</v>
      </c>
      <c r="AF369" s="78" t="s">
        <v>635</v>
      </c>
      <c r="AG369" s="78">
        <v>2050</v>
      </c>
      <c r="AH369" s="78">
        <v>2020</v>
      </c>
      <c r="AI369" s="78"/>
      <c r="AJ369" s="78"/>
      <c r="AK369" s="78"/>
      <c r="AL369" s="106" t="s">
        <v>674</v>
      </c>
      <c r="AM369" s="78"/>
      <c r="AN369" s="78"/>
      <c r="AO369" s="78" t="s">
        <v>631</v>
      </c>
      <c r="AP369" s="110"/>
      <c r="AQ369" s="78"/>
      <c r="AR369" s="78"/>
      <c r="AS369" s="78"/>
      <c r="AT369" s="78"/>
      <c r="AU369" s="78"/>
      <c r="AV369" s="348" t="str">
        <f t="shared" si="38"/>
        <v/>
      </c>
      <c r="AW369" s="78"/>
      <c r="AX369" s="78"/>
      <c r="AY369" s="78">
        <v>1</v>
      </c>
      <c r="AZ369" s="352">
        <v>1</v>
      </c>
      <c r="BA369" s="78"/>
      <c r="BB369" s="78"/>
      <c r="BC369" s="78"/>
      <c r="BD369" s="78"/>
      <c r="BE369" s="78"/>
      <c r="BF369" s="78"/>
      <c r="BG369" s="78"/>
      <c r="BH369" s="78"/>
      <c r="BI369" s="78">
        <v>1</v>
      </c>
      <c r="BJ369" s="78"/>
      <c r="BK369" s="118">
        <v>1</v>
      </c>
      <c r="BN369" s="119">
        <f t="shared" si="39"/>
        <v>1</v>
      </c>
      <c r="BO369" s="78"/>
      <c r="BP369" s="78"/>
      <c r="BQ369" s="78">
        <v>1</v>
      </c>
      <c r="BR369" s="78"/>
      <c r="BS369" s="78"/>
      <c r="BT369" s="78"/>
      <c r="BU369" s="118"/>
      <c r="BV369" s="229">
        <f>MAX(N369,AG369)</f>
        <v>2050</v>
      </c>
      <c r="BW369" t="str">
        <f t="shared" si="40"/>
        <v/>
      </c>
    </row>
    <row r="370" spans="1:75">
      <c r="A370" s="78">
        <v>197</v>
      </c>
      <c r="B370" s="371" t="s">
        <v>236</v>
      </c>
      <c r="C370" s="78" t="s">
        <v>654</v>
      </c>
      <c r="D370" s="78" t="s">
        <v>639</v>
      </c>
      <c r="E370" s="78" t="s">
        <v>640</v>
      </c>
      <c r="F370" s="78" t="s">
        <v>632</v>
      </c>
      <c r="G370" s="78"/>
      <c r="H370" s="78"/>
      <c r="I370" s="78" t="s">
        <v>632</v>
      </c>
      <c r="J370" s="78"/>
      <c r="K370" s="78"/>
      <c r="L370" s="78"/>
      <c r="M370" s="78"/>
      <c r="N370" s="78"/>
      <c r="O370" s="80"/>
      <c r="P370" s="78"/>
      <c r="Q370" s="78" t="s">
        <v>632</v>
      </c>
      <c r="R370" s="78"/>
      <c r="S370" s="78"/>
      <c r="T370" s="78" t="s">
        <v>632</v>
      </c>
      <c r="U370" s="78"/>
      <c r="V370" s="78"/>
      <c r="W370" s="78"/>
      <c r="X370" s="78"/>
      <c r="Y370" s="78"/>
      <c r="Z370" s="78"/>
      <c r="AA370" s="78"/>
      <c r="AB370" s="78"/>
      <c r="AC370" s="78" t="s">
        <v>635</v>
      </c>
      <c r="AD370" s="78" t="s">
        <v>974</v>
      </c>
      <c r="AE370" s="78" t="s">
        <v>975</v>
      </c>
      <c r="AF370" s="78" t="s">
        <v>635</v>
      </c>
      <c r="AG370" s="78">
        <v>2050</v>
      </c>
      <c r="AH370" s="78">
        <v>2022</v>
      </c>
      <c r="AI370" s="78"/>
      <c r="AJ370" s="78"/>
      <c r="AK370" s="78"/>
      <c r="AL370" s="106" t="s">
        <v>632</v>
      </c>
      <c r="AM370" s="78">
        <v>2023</v>
      </c>
      <c r="AN370" s="78" t="s">
        <v>631</v>
      </c>
      <c r="AO370" s="78" t="s">
        <v>645</v>
      </c>
      <c r="AP370" s="110"/>
      <c r="AQ370" s="78"/>
      <c r="AR370" s="78"/>
      <c r="AS370" s="78"/>
      <c r="AT370" s="78"/>
      <c r="AU370" s="78"/>
      <c r="AV370" s="348" t="str">
        <f t="shared" si="38"/>
        <v/>
      </c>
      <c r="AW370" s="78"/>
      <c r="AX370" s="78"/>
      <c r="AY370" s="78">
        <v>1</v>
      </c>
      <c r="AZ370" s="352">
        <v>1</v>
      </c>
      <c r="BA370" s="78"/>
      <c r="BB370" s="78"/>
      <c r="BC370" s="78"/>
      <c r="BD370" s="78"/>
      <c r="BE370" s="78"/>
      <c r="BF370" s="78"/>
      <c r="BG370" s="78"/>
      <c r="BH370" s="78"/>
      <c r="BI370" s="78">
        <v>1</v>
      </c>
      <c r="BJ370" s="78"/>
      <c r="BK370" s="118">
        <v>1</v>
      </c>
      <c r="BM370" s="188">
        <v>1</v>
      </c>
      <c r="BN370" s="119">
        <f t="shared" si="39"/>
        <v>1</v>
      </c>
      <c r="BO370" s="78"/>
      <c r="BP370" s="78"/>
      <c r="BQ370" s="78">
        <v>1</v>
      </c>
      <c r="BR370" s="78"/>
      <c r="BS370" s="78"/>
      <c r="BT370" s="78"/>
      <c r="BU370" s="118"/>
      <c r="BV370" s="229">
        <f>MAX(N370,AG370)</f>
        <v>2050</v>
      </c>
      <c r="BW370" t="str">
        <f t="shared" si="40"/>
        <v/>
      </c>
    </row>
    <row r="371" spans="1:75">
      <c r="A371" s="78">
        <v>89</v>
      </c>
      <c r="B371" s="371" t="s">
        <v>138</v>
      </c>
      <c r="C371" s="78" t="s">
        <v>705</v>
      </c>
      <c r="D371" s="78" t="s">
        <v>867</v>
      </c>
      <c r="E371" s="78" t="s">
        <v>640</v>
      </c>
      <c r="F371" s="78" t="s">
        <v>632</v>
      </c>
      <c r="G371" s="78"/>
      <c r="H371" s="78"/>
      <c r="I371" s="78" t="s">
        <v>632</v>
      </c>
      <c r="J371" s="78"/>
      <c r="K371" s="78"/>
      <c r="L371" s="78"/>
      <c r="M371" s="78"/>
      <c r="N371" s="78"/>
      <c r="O371" s="80"/>
      <c r="P371" s="78"/>
      <c r="Q371" s="78" t="s">
        <v>635</v>
      </c>
      <c r="R371" s="78" t="s">
        <v>636</v>
      </c>
      <c r="S371" s="78" t="s">
        <v>976</v>
      </c>
      <c r="T371" s="203" t="s">
        <v>635</v>
      </c>
      <c r="U371" s="78">
        <v>2050</v>
      </c>
      <c r="V371" s="78">
        <v>2021</v>
      </c>
      <c r="W371" s="78"/>
      <c r="X371" s="78"/>
      <c r="Y371" s="78"/>
      <c r="Z371" s="78" t="s">
        <v>631</v>
      </c>
      <c r="AA371" s="78"/>
      <c r="AB371" s="78" t="s">
        <v>631</v>
      </c>
      <c r="AC371" s="78" t="s">
        <v>632</v>
      </c>
      <c r="AD371" s="78"/>
      <c r="AE371" s="78"/>
      <c r="AF371" s="78" t="s">
        <v>632</v>
      </c>
      <c r="AG371" s="78"/>
      <c r="AH371" s="78"/>
      <c r="AI371" s="78"/>
      <c r="AJ371" s="78"/>
      <c r="AK371" s="78"/>
      <c r="AL371" s="106"/>
      <c r="AM371" s="78"/>
      <c r="AN371" s="78"/>
      <c r="AO371" s="78"/>
      <c r="AP371" s="110"/>
      <c r="AQ371" s="78"/>
      <c r="AR371" s="78"/>
      <c r="AS371" s="78">
        <v>1</v>
      </c>
      <c r="AT371" s="78">
        <v>1</v>
      </c>
      <c r="AU371" s="78">
        <v>1</v>
      </c>
      <c r="AV371" s="348">
        <f t="shared" si="38"/>
        <v>1</v>
      </c>
      <c r="AW371" s="78"/>
      <c r="AX371" s="78"/>
      <c r="AY371" s="78"/>
      <c r="AZ371" s="352"/>
      <c r="BA371" s="78"/>
      <c r="BB371" s="78"/>
      <c r="BC371" s="78"/>
      <c r="BD371" s="78"/>
      <c r="BE371" s="78"/>
      <c r="BF371" s="78"/>
      <c r="BG371" s="78"/>
      <c r="BH371" s="78"/>
      <c r="BI371" s="78">
        <v>1</v>
      </c>
      <c r="BJ371" s="78"/>
      <c r="BK371" s="118">
        <v>1</v>
      </c>
      <c r="BL371" s="188">
        <v>1</v>
      </c>
      <c r="BN371" s="119">
        <f t="shared" si="39"/>
        <v>1</v>
      </c>
      <c r="BO371" s="78"/>
      <c r="BP371" s="78"/>
      <c r="BQ371" s="78">
        <v>1</v>
      </c>
      <c r="BR371" s="78"/>
      <c r="BS371" s="78"/>
      <c r="BT371" s="78"/>
      <c r="BU371" s="118"/>
      <c r="BW371" t="str">
        <f t="shared" si="40"/>
        <v/>
      </c>
    </row>
    <row r="372" spans="1:75">
      <c r="A372" s="78">
        <v>114</v>
      </c>
      <c r="B372" s="371" t="s">
        <v>156</v>
      </c>
      <c r="C372" s="78" t="s">
        <v>675</v>
      </c>
      <c r="D372" s="78" t="s">
        <v>697</v>
      </c>
      <c r="E372" s="78" t="s">
        <v>640</v>
      </c>
      <c r="F372" s="78" t="s">
        <v>632</v>
      </c>
      <c r="G372" s="78"/>
      <c r="H372" s="78"/>
      <c r="I372" s="78" t="s">
        <v>631</v>
      </c>
      <c r="J372" s="78" t="s">
        <v>641</v>
      </c>
      <c r="K372" s="78" t="s">
        <v>662</v>
      </c>
      <c r="L372" s="78">
        <v>2030</v>
      </c>
      <c r="M372" s="78" t="s">
        <v>643</v>
      </c>
      <c r="N372" s="78"/>
      <c r="O372" s="79">
        <v>44044</v>
      </c>
      <c r="P372" s="78">
        <v>2020</v>
      </c>
      <c r="Q372" s="78" t="s">
        <v>632</v>
      </c>
      <c r="R372" s="78"/>
      <c r="S372" s="78"/>
      <c r="T372" s="78" t="s">
        <v>632</v>
      </c>
      <c r="U372" s="78"/>
      <c r="V372" s="78"/>
      <c r="W372" s="78"/>
      <c r="X372" s="78"/>
      <c r="Y372" s="78"/>
      <c r="Z372" s="78"/>
      <c r="AA372" s="78"/>
      <c r="AB372" s="78"/>
      <c r="AC372" s="78" t="s">
        <v>730</v>
      </c>
      <c r="AD372" s="78" t="s">
        <v>977</v>
      </c>
      <c r="AE372" s="78" t="s">
        <v>775</v>
      </c>
      <c r="AF372" s="78" t="s">
        <v>635</v>
      </c>
      <c r="AG372" s="78">
        <v>2040</v>
      </c>
      <c r="AH372" s="78">
        <v>2021</v>
      </c>
      <c r="AI372" s="78" t="s">
        <v>645</v>
      </c>
      <c r="AJ372" s="78">
        <v>2050</v>
      </c>
      <c r="AK372" s="78">
        <v>2021</v>
      </c>
      <c r="AL372" s="106" t="s">
        <v>674</v>
      </c>
      <c r="AM372" s="78"/>
      <c r="AN372" s="78"/>
      <c r="AO372" s="78"/>
      <c r="AP372" s="110"/>
      <c r="AQ372" s="78"/>
      <c r="AR372" s="78"/>
      <c r="AS372" s="78"/>
      <c r="AT372" s="78"/>
      <c r="AU372" s="78"/>
      <c r="AV372" s="348" t="str">
        <f t="shared" si="38"/>
        <v/>
      </c>
      <c r="AW372" s="78"/>
      <c r="AX372" s="78"/>
      <c r="AY372" s="78">
        <v>1</v>
      </c>
      <c r="AZ372" s="352">
        <v>1</v>
      </c>
      <c r="BA372" s="78"/>
      <c r="BB372" s="78">
        <v>1</v>
      </c>
      <c r="BC372" s="78"/>
      <c r="BD372" s="78">
        <v>1</v>
      </c>
      <c r="BE372" s="78"/>
      <c r="BF372" s="78"/>
      <c r="BG372" s="78"/>
      <c r="BH372" s="78"/>
      <c r="BI372" s="78">
        <v>1</v>
      </c>
      <c r="BJ372" s="78"/>
      <c r="BK372" s="118">
        <v>1</v>
      </c>
      <c r="BN372" s="119">
        <f t="shared" si="39"/>
        <v>1</v>
      </c>
      <c r="BO372" s="78"/>
      <c r="BP372" s="78">
        <v>1</v>
      </c>
      <c r="BQ372" s="78">
        <v>1</v>
      </c>
      <c r="BR372" s="78"/>
      <c r="BS372" s="78"/>
      <c r="BT372" s="78">
        <v>1</v>
      </c>
      <c r="BU372" s="118">
        <v>1</v>
      </c>
      <c r="BV372" s="229">
        <f>MAX(N372,AG372)</f>
        <v>2040</v>
      </c>
      <c r="BW372">
        <f t="shared" si="40"/>
        <v>1</v>
      </c>
    </row>
    <row r="373" spans="1:75">
      <c r="A373" s="78">
        <v>137</v>
      </c>
      <c r="B373" s="371" t="s">
        <v>149</v>
      </c>
      <c r="C373" s="78" t="s">
        <v>666</v>
      </c>
      <c r="D373" s="78" t="s">
        <v>706</v>
      </c>
      <c r="E373" s="78" t="s">
        <v>630</v>
      </c>
      <c r="F373" s="78" t="s">
        <v>632</v>
      </c>
      <c r="G373" s="78"/>
      <c r="H373" s="78"/>
      <c r="I373" s="78" t="s">
        <v>632</v>
      </c>
      <c r="J373" s="78"/>
      <c r="K373" s="78"/>
      <c r="L373" s="78"/>
      <c r="M373" s="78"/>
      <c r="N373" s="78"/>
      <c r="O373" s="80"/>
      <c r="P373" s="78"/>
      <c r="Q373" s="78" t="s">
        <v>635</v>
      </c>
      <c r="R373" s="78" t="s">
        <v>636</v>
      </c>
      <c r="S373" s="78" t="s">
        <v>637</v>
      </c>
      <c r="T373" s="203" t="s">
        <v>635</v>
      </c>
      <c r="U373" s="78">
        <v>2017</v>
      </c>
      <c r="V373" s="78">
        <v>2017</v>
      </c>
      <c r="W373" s="78"/>
      <c r="X373" s="78"/>
      <c r="Y373" s="78"/>
      <c r="Z373" s="78" t="s">
        <v>631</v>
      </c>
      <c r="AA373" s="78">
        <v>2022</v>
      </c>
      <c r="AB373" s="78" t="s">
        <v>631</v>
      </c>
      <c r="AC373" s="78" t="s">
        <v>710</v>
      </c>
      <c r="AD373" s="78" t="s">
        <v>978</v>
      </c>
      <c r="AE373" s="78" t="s">
        <v>775</v>
      </c>
      <c r="AF373" s="78" t="s">
        <v>710</v>
      </c>
      <c r="AG373" s="78">
        <v>2050</v>
      </c>
      <c r="AH373" s="78">
        <v>2021</v>
      </c>
      <c r="AI373" s="78"/>
      <c r="AJ373" s="78"/>
      <c r="AK373" s="78"/>
      <c r="AL373" s="106" t="s">
        <v>631</v>
      </c>
      <c r="AM373" s="78"/>
      <c r="AN373" s="78"/>
      <c r="AO373" s="78"/>
      <c r="AP373" s="110"/>
      <c r="AQ373" s="78">
        <v>1</v>
      </c>
      <c r="AR373" s="78"/>
      <c r="AS373" s="78"/>
      <c r="AT373" s="78">
        <v>1</v>
      </c>
      <c r="AU373" s="78">
        <v>1</v>
      </c>
      <c r="AV373" s="348" t="str">
        <f t="shared" si="38"/>
        <v/>
      </c>
      <c r="AW373" s="78"/>
      <c r="AX373" s="78"/>
      <c r="AY373" s="78">
        <v>1</v>
      </c>
      <c r="AZ373" s="352">
        <v>1</v>
      </c>
      <c r="BA373" s="78"/>
      <c r="BB373" s="78"/>
      <c r="BC373" s="78"/>
      <c r="BD373" s="78"/>
      <c r="BE373" s="78"/>
      <c r="BF373" s="78"/>
      <c r="BG373" s="78"/>
      <c r="BH373" s="78"/>
      <c r="BI373" s="78">
        <v>1</v>
      </c>
      <c r="BJ373" s="78">
        <v>1</v>
      </c>
      <c r="BK373" s="118">
        <v>1</v>
      </c>
      <c r="BL373" s="188">
        <v>1</v>
      </c>
      <c r="BN373" s="119">
        <f t="shared" si="39"/>
        <v>1</v>
      </c>
      <c r="BO373" s="78">
        <v>1</v>
      </c>
      <c r="BP373" s="78">
        <v>1</v>
      </c>
      <c r="BQ373" s="78">
        <v>1</v>
      </c>
      <c r="BR373" s="78"/>
      <c r="BS373" s="78"/>
      <c r="BT373" s="78">
        <v>1</v>
      </c>
      <c r="BU373" s="118">
        <v>1</v>
      </c>
      <c r="BV373" s="229">
        <f>MAX(N373,AG373)</f>
        <v>2050</v>
      </c>
      <c r="BW373" t="str">
        <f t="shared" si="40"/>
        <v/>
      </c>
    </row>
    <row r="374" spans="1:75">
      <c r="A374" s="78">
        <v>188</v>
      </c>
      <c r="B374" s="371" t="s">
        <v>201</v>
      </c>
      <c r="C374" s="78" t="s">
        <v>979</v>
      </c>
      <c r="D374" s="78" t="s">
        <v>629</v>
      </c>
      <c r="E374" s="78" t="s">
        <v>630</v>
      </c>
      <c r="F374" s="78" t="s">
        <v>632</v>
      </c>
      <c r="G374" s="78"/>
      <c r="H374" s="78"/>
      <c r="I374" s="78" t="s">
        <v>632</v>
      </c>
      <c r="J374" s="78"/>
      <c r="K374" s="78"/>
      <c r="L374" s="78"/>
      <c r="M374" s="78"/>
      <c r="N374" s="78"/>
      <c r="O374" s="80"/>
      <c r="P374" s="78"/>
      <c r="Q374" s="78" t="s">
        <v>632</v>
      </c>
      <c r="R374" s="78"/>
      <c r="S374" s="78"/>
      <c r="T374" s="78" t="s">
        <v>632</v>
      </c>
      <c r="U374" s="78"/>
      <c r="V374" s="78"/>
      <c r="W374" s="78"/>
      <c r="X374" s="78"/>
      <c r="Y374" s="78"/>
      <c r="Z374" s="78"/>
      <c r="AA374" s="78"/>
      <c r="AB374" s="78"/>
      <c r="AC374" s="78" t="s">
        <v>635</v>
      </c>
      <c r="AD374" s="78" t="s">
        <v>980</v>
      </c>
      <c r="AE374" s="78" t="s">
        <v>755</v>
      </c>
      <c r="AF374" s="78" t="s">
        <v>635</v>
      </c>
      <c r="AG374" s="78">
        <v>2050</v>
      </c>
      <c r="AH374" s="78">
        <v>2021</v>
      </c>
      <c r="AI374" s="78"/>
      <c r="AJ374" s="78"/>
      <c r="AK374" s="78"/>
      <c r="AL374" s="106" t="s">
        <v>631</v>
      </c>
      <c r="AM374" s="78">
        <v>2023</v>
      </c>
      <c r="AN374" s="78" t="s">
        <v>631</v>
      </c>
      <c r="AO374" s="78" t="s">
        <v>645</v>
      </c>
      <c r="AP374" s="110" t="s">
        <v>631</v>
      </c>
      <c r="AQ374" s="78"/>
      <c r="AR374" s="78"/>
      <c r="AS374" s="78"/>
      <c r="AT374" s="78"/>
      <c r="AU374" s="78"/>
      <c r="AV374" s="348" t="str">
        <f t="shared" si="38"/>
        <v/>
      </c>
      <c r="AW374" s="78"/>
      <c r="AX374" s="78"/>
      <c r="AY374" s="78">
        <v>1</v>
      </c>
      <c r="AZ374" s="352">
        <v>1</v>
      </c>
      <c r="BA374" s="78"/>
      <c r="BB374" s="78"/>
      <c r="BC374" s="78"/>
      <c r="BD374" s="78"/>
      <c r="BE374" s="78"/>
      <c r="BF374" s="78"/>
      <c r="BG374" s="78"/>
      <c r="BH374" s="78"/>
      <c r="BI374" s="78">
        <v>1</v>
      </c>
      <c r="BJ374" s="78"/>
      <c r="BK374" s="118">
        <v>1</v>
      </c>
      <c r="BL374" s="188">
        <v>1</v>
      </c>
      <c r="BN374" s="119">
        <f t="shared" si="39"/>
        <v>1</v>
      </c>
      <c r="BO374" s="78"/>
      <c r="BP374" s="78"/>
      <c r="BQ374" s="78">
        <v>1</v>
      </c>
      <c r="BR374" s="78"/>
      <c r="BS374" s="78"/>
      <c r="BT374" s="78"/>
      <c r="BU374" s="118"/>
      <c r="BV374" s="229">
        <f>MAX(N374,AG374)</f>
        <v>2050</v>
      </c>
      <c r="BW374" t="str">
        <f t="shared" si="40"/>
        <v/>
      </c>
    </row>
    <row r="375" spans="1:75">
      <c r="A375" s="78">
        <v>415</v>
      </c>
      <c r="B375" s="371" t="s">
        <v>441</v>
      </c>
      <c r="C375" s="78" t="s">
        <v>691</v>
      </c>
      <c r="D375" s="78" t="s">
        <v>680</v>
      </c>
      <c r="E375" s="78" t="s">
        <v>677</v>
      </c>
      <c r="F375" s="78" t="s">
        <v>632</v>
      </c>
      <c r="G375" s="78"/>
      <c r="H375" s="78"/>
      <c r="I375" s="78" t="s">
        <v>632</v>
      </c>
      <c r="J375" s="78" t="s">
        <v>633</v>
      </c>
      <c r="K375" s="78"/>
      <c r="L375" s="78">
        <v>2030</v>
      </c>
      <c r="M375" s="78" t="s">
        <v>643</v>
      </c>
      <c r="N375" s="78"/>
      <c r="O375" s="79">
        <v>45231</v>
      </c>
      <c r="P375" s="78">
        <v>2023</v>
      </c>
      <c r="Q375" s="78" t="s">
        <v>681</v>
      </c>
      <c r="R375" s="78" t="s">
        <v>698</v>
      </c>
      <c r="S375" s="78" t="s">
        <v>637</v>
      </c>
      <c r="T375" s="78" t="s">
        <v>681</v>
      </c>
      <c r="U375" s="78">
        <v>2060</v>
      </c>
      <c r="V375" s="78">
        <v>2021</v>
      </c>
      <c r="W375" s="78"/>
      <c r="X375" s="78"/>
      <c r="Y375" s="78"/>
      <c r="Z375" s="78"/>
      <c r="AA375" s="78"/>
      <c r="AB375" s="78"/>
      <c r="AC375" s="78" t="s">
        <v>632</v>
      </c>
      <c r="AD375" s="78"/>
      <c r="AE375" s="78"/>
      <c r="AF375" s="78" t="s">
        <v>632</v>
      </c>
      <c r="AG375" s="78"/>
      <c r="AH375" s="78"/>
      <c r="AI375" s="78"/>
      <c r="AJ375" s="78"/>
      <c r="AK375" s="78"/>
      <c r="AL375" s="106"/>
      <c r="AM375" s="78"/>
      <c r="AN375" s="78"/>
      <c r="AO375" s="78"/>
      <c r="AP375" s="110"/>
      <c r="AQ375" s="78"/>
      <c r="AR375" s="78"/>
      <c r="AS375" s="78"/>
      <c r="AT375" s="78"/>
      <c r="AU375" s="78"/>
      <c r="AV375" s="348" t="str">
        <f t="shared" si="38"/>
        <v/>
      </c>
      <c r="AW375" s="78"/>
      <c r="AX375" s="78"/>
      <c r="AY375" s="78"/>
      <c r="AZ375" s="352"/>
      <c r="BA375" s="78"/>
      <c r="BB375" s="78">
        <v>1</v>
      </c>
      <c r="BC375" s="78"/>
      <c r="BD375" s="78">
        <v>1</v>
      </c>
      <c r="BE375" s="78"/>
      <c r="BF375" s="78"/>
      <c r="BG375" s="78"/>
      <c r="BH375" s="78"/>
      <c r="BI375" s="78"/>
      <c r="BJ375" s="78"/>
      <c r="BK375" s="118"/>
      <c r="BN375" s="119">
        <f t="shared" si="39"/>
        <v>1</v>
      </c>
      <c r="BO375" s="78"/>
      <c r="BP375" s="78">
        <v>1</v>
      </c>
      <c r="BQ375" s="78">
        <v>1</v>
      </c>
      <c r="BR375" s="78"/>
      <c r="BS375" s="78"/>
      <c r="BT375" s="78"/>
      <c r="BU375" s="118"/>
      <c r="BW375" t="str">
        <f t="shared" si="40"/>
        <v/>
      </c>
    </row>
    <row r="376" spans="1:75">
      <c r="A376" s="78">
        <v>93</v>
      </c>
      <c r="B376" s="371" t="s">
        <v>186</v>
      </c>
      <c r="C376" s="78" t="s">
        <v>669</v>
      </c>
      <c r="D376" s="78" t="s">
        <v>680</v>
      </c>
      <c r="E376" s="78" t="s">
        <v>677</v>
      </c>
      <c r="F376" s="78" t="s">
        <v>632</v>
      </c>
      <c r="G376" s="78"/>
      <c r="H376" s="78"/>
      <c r="I376" s="78" t="s">
        <v>632</v>
      </c>
      <c r="J376" s="78"/>
      <c r="K376" s="78"/>
      <c r="L376" s="78"/>
      <c r="M376" s="78"/>
      <c r="N376" s="78"/>
      <c r="O376" s="80"/>
      <c r="P376" s="78"/>
      <c r="Q376" s="78" t="s">
        <v>681</v>
      </c>
      <c r="R376" s="78" t="s">
        <v>698</v>
      </c>
      <c r="S376" s="78" t="s">
        <v>702</v>
      </c>
      <c r="T376" s="78" t="s">
        <v>681</v>
      </c>
      <c r="U376" s="78">
        <v>2060</v>
      </c>
      <c r="V376" s="78">
        <v>2021</v>
      </c>
      <c r="W376" s="78"/>
      <c r="X376" s="78"/>
      <c r="Y376" s="78"/>
      <c r="Z376" s="78"/>
      <c r="AA376" s="78"/>
      <c r="AB376" s="78"/>
      <c r="AC376" s="78" t="s">
        <v>632</v>
      </c>
      <c r="AD376" s="78"/>
      <c r="AE376" s="78"/>
      <c r="AF376" s="78" t="s">
        <v>632</v>
      </c>
      <c r="AG376" s="78"/>
      <c r="AH376" s="78"/>
      <c r="AI376" s="78"/>
      <c r="AJ376" s="78"/>
      <c r="AK376" s="78"/>
      <c r="AL376" s="106"/>
      <c r="AM376" s="78"/>
      <c r="AN376" s="78"/>
      <c r="AO376" s="78"/>
      <c r="AP376" s="110"/>
      <c r="AQ376" s="78"/>
      <c r="AR376" s="78"/>
      <c r="AS376" s="78"/>
      <c r="AT376" s="78"/>
      <c r="AU376" s="78"/>
      <c r="AV376" s="348" t="str">
        <f t="shared" si="38"/>
        <v/>
      </c>
      <c r="AW376" s="78"/>
      <c r="AX376" s="78"/>
      <c r="AY376" s="78"/>
      <c r="AZ376" s="352"/>
      <c r="BA376" s="78"/>
      <c r="BB376" s="78"/>
      <c r="BC376" s="78"/>
      <c r="BD376" s="78"/>
      <c r="BE376" s="78"/>
      <c r="BF376" s="78"/>
      <c r="BG376" s="78"/>
      <c r="BH376" s="78"/>
      <c r="BI376" s="78"/>
      <c r="BJ376" s="78"/>
      <c r="BK376" s="118"/>
      <c r="BN376" s="119">
        <f t="shared" si="39"/>
        <v>0</v>
      </c>
      <c r="BO376" s="78"/>
      <c r="BP376" s="78"/>
      <c r="BQ376" s="78"/>
      <c r="BR376" s="78"/>
      <c r="BS376" s="78"/>
      <c r="BT376" s="78"/>
      <c r="BU376" s="118"/>
      <c r="BW376" t="str">
        <f t="shared" si="40"/>
        <v/>
      </c>
    </row>
    <row r="377" spans="1:75">
      <c r="A377" s="78">
        <v>284</v>
      </c>
      <c r="B377" s="371" t="s">
        <v>350</v>
      </c>
      <c r="C377" s="78" t="s">
        <v>638</v>
      </c>
      <c r="D377" s="78" t="s">
        <v>692</v>
      </c>
      <c r="E377" s="78" t="s">
        <v>640</v>
      </c>
      <c r="F377" s="78" t="s">
        <v>632</v>
      </c>
      <c r="G377" s="78"/>
      <c r="H377" s="78"/>
      <c r="I377" s="78" t="s">
        <v>631</v>
      </c>
      <c r="J377" s="78" t="s">
        <v>641</v>
      </c>
      <c r="K377" s="78" t="s">
        <v>662</v>
      </c>
      <c r="L377" s="78">
        <v>2030</v>
      </c>
      <c r="M377" s="78" t="s">
        <v>643</v>
      </c>
      <c r="N377" s="78">
        <v>2050</v>
      </c>
      <c r="O377" s="79">
        <v>44805</v>
      </c>
      <c r="P377" s="78">
        <v>2022</v>
      </c>
      <c r="Q377" s="78" t="s">
        <v>645</v>
      </c>
      <c r="R377" s="78" t="s">
        <v>835</v>
      </c>
      <c r="S377" s="78" t="s">
        <v>682</v>
      </c>
      <c r="T377" s="203" t="s">
        <v>645</v>
      </c>
      <c r="U377" s="78">
        <v>2050</v>
      </c>
      <c r="V377" s="78">
        <v>2019</v>
      </c>
      <c r="W377" s="78"/>
      <c r="X377" s="78"/>
      <c r="Y377" s="78"/>
      <c r="Z377" s="78" t="s">
        <v>674</v>
      </c>
      <c r="AA377" s="78"/>
      <c r="AB377" s="78" t="s">
        <v>631</v>
      </c>
      <c r="AC377" s="78" t="s">
        <v>645</v>
      </c>
      <c r="AD377" s="78" t="s">
        <v>981</v>
      </c>
      <c r="AE377" s="78" t="s">
        <v>647</v>
      </c>
      <c r="AF377" s="78" t="s">
        <v>645</v>
      </c>
      <c r="AG377" s="78">
        <v>2050</v>
      </c>
      <c r="AH377" s="78">
        <v>2022</v>
      </c>
      <c r="AI377" s="78"/>
      <c r="AJ377" s="78"/>
      <c r="AK377" s="78"/>
      <c r="AL377" s="106" t="s">
        <v>674</v>
      </c>
      <c r="AM377" s="78"/>
      <c r="AN377" s="78"/>
      <c r="AO377" s="78"/>
      <c r="AP377" s="110"/>
      <c r="AQ377" s="78"/>
      <c r="AR377" s="78"/>
      <c r="AS377" s="78">
        <v>1</v>
      </c>
      <c r="AT377" s="78">
        <v>1</v>
      </c>
      <c r="AU377" s="78">
        <v>1</v>
      </c>
      <c r="AV377" s="348" t="str">
        <f t="shared" si="38"/>
        <v/>
      </c>
      <c r="AW377" s="78"/>
      <c r="AX377" s="78"/>
      <c r="AY377" s="78">
        <v>1</v>
      </c>
      <c r="AZ377" s="352">
        <v>1</v>
      </c>
      <c r="BA377" s="78"/>
      <c r="BB377" s="78">
        <v>1</v>
      </c>
      <c r="BC377" s="78"/>
      <c r="BD377" s="78">
        <v>1</v>
      </c>
      <c r="BE377" s="78"/>
      <c r="BF377" s="78"/>
      <c r="BG377" s="78"/>
      <c r="BH377" s="78"/>
      <c r="BI377" s="78">
        <v>1</v>
      </c>
      <c r="BJ377" s="78"/>
      <c r="BK377" s="118">
        <v>1</v>
      </c>
      <c r="BN377" s="119">
        <f t="shared" si="39"/>
        <v>1</v>
      </c>
      <c r="BO377" s="78"/>
      <c r="BP377" s="78">
        <v>1</v>
      </c>
      <c r="BQ377" s="78">
        <v>1</v>
      </c>
      <c r="BR377" s="78"/>
      <c r="BS377" s="78"/>
      <c r="BT377" s="78">
        <v>1</v>
      </c>
      <c r="BU377" s="118">
        <v>1</v>
      </c>
      <c r="BV377" s="229">
        <f>MAX(N377,AG377)</f>
        <v>2050</v>
      </c>
      <c r="BW377">
        <f t="shared" si="40"/>
        <v>1</v>
      </c>
    </row>
    <row r="378" spans="1:75">
      <c r="A378" s="78">
        <v>445</v>
      </c>
      <c r="B378" s="371" t="s">
        <v>459</v>
      </c>
      <c r="C378" s="78" t="s">
        <v>713</v>
      </c>
      <c r="D378" s="78" t="s">
        <v>629</v>
      </c>
      <c r="E378" s="78" t="s">
        <v>630</v>
      </c>
      <c r="F378" s="78" t="s">
        <v>632</v>
      </c>
      <c r="G378" s="78"/>
      <c r="H378" s="78"/>
      <c r="I378" s="78" t="s">
        <v>631</v>
      </c>
      <c r="J378" s="78" t="s">
        <v>641</v>
      </c>
      <c r="K378" s="78" t="s">
        <v>662</v>
      </c>
      <c r="L378" s="78">
        <v>2024</v>
      </c>
      <c r="M378" s="78" t="s">
        <v>634</v>
      </c>
      <c r="N378" s="78"/>
      <c r="O378" s="79">
        <v>43770</v>
      </c>
      <c r="P378" s="78">
        <v>2019</v>
      </c>
      <c r="Q378" s="78" t="s">
        <v>632</v>
      </c>
      <c r="R378" s="78"/>
      <c r="S378" s="78"/>
      <c r="T378" s="78" t="s">
        <v>632</v>
      </c>
      <c r="U378" s="78"/>
      <c r="V378" s="78"/>
      <c r="W378" s="78"/>
      <c r="X378" s="78"/>
      <c r="Y378" s="78"/>
      <c r="Z378" s="78"/>
      <c r="AA378" s="78"/>
      <c r="AB378" s="78"/>
      <c r="AC378" s="78" t="s">
        <v>730</v>
      </c>
      <c r="AD378" s="78" t="s">
        <v>982</v>
      </c>
      <c r="AE378" s="78" t="s">
        <v>789</v>
      </c>
      <c r="AF378" s="78" t="s">
        <v>635</v>
      </c>
      <c r="AG378" s="78">
        <v>2017</v>
      </c>
      <c r="AH378" s="78">
        <v>2017</v>
      </c>
      <c r="AI378" s="78" t="s">
        <v>645</v>
      </c>
      <c r="AJ378" s="78">
        <v>2021</v>
      </c>
      <c r="AK378" s="78">
        <v>2021</v>
      </c>
      <c r="AL378" s="106" t="s">
        <v>631</v>
      </c>
      <c r="AM378" s="78">
        <v>2024</v>
      </c>
      <c r="AN378" s="78" t="s">
        <v>631</v>
      </c>
      <c r="AO378" s="78"/>
      <c r="AP378" s="110"/>
      <c r="AQ378" s="78"/>
      <c r="AR378" s="78"/>
      <c r="AS378" s="78"/>
      <c r="AT378" s="78"/>
      <c r="AU378" s="78"/>
      <c r="AV378" s="348" t="str">
        <f t="shared" si="38"/>
        <v/>
      </c>
      <c r="AW378" s="78">
        <v>1</v>
      </c>
      <c r="AX378" s="78"/>
      <c r="AY378" s="78"/>
      <c r="AZ378" s="352">
        <v>1</v>
      </c>
      <c r="BA378" s="78"/>
      <c r="BB378" s="78">
        <v>1</v>
      </c>
      <c r="BC378" s="78"/>
      <c r="BD378" s="78">
        <v>1</v>
      </c>
      <c r="BE378" s="78"/>
      <c r="BF378" s="78"/>
      <c r="BG378" s="78"/>
      <c r="BH378" s="78"/>
      <c r="BI378" s="78">
        <v>1</v>
      </c>
      <c r="BJ378" s="78">
        <v>1</v>
      </c>
      <c r="BK378" s="118">
        <v>1</v>
      </c>
      <c r="BL378" s="188">
        <v>1</v>
      </c>
      <c r="BN378" s="119">
        <f t="shared" si="39"/>
        <v>1</v>
      </c>
      <c r="BO378" s="78">
        <v>1</v>
      </c>
      <c r="BP378" s="78">
        <v>1</v>
      </c>
      <c r="BQ378" s="78">
        <v>1</v>
      </c>
      <c r="BR378" s="78">
        <v>1</v>
      </c>
      <c r="BS378" s="78"/>
      <c r="BT378" s="78"/>
      <c r="BU378" s="118">
        <v>1</v>
      </c>
      <c r="BV378" s="229">
        <f>MAX(N378,AG378)</f>
        <v>2017</v>
      </c>
      <c r="BW378">
        <f t="shared" si="40"/>
        <v>1</v>
      </c>
    </row>
    <row r="379" spans="1:75">
      <c r="A379" s="78">
        <v>500</v>
      </c>
      <c r="B379" s="371" t="s">
        <v>983</v>
      </c>
      <c r="C379" s="78" t="s">
        <v>666</v>
      </c>
      <c r="D379" s="78" t="s">
        <v>876</v>
      </c>
      <c r="E379" s="78" t="s">
        <v>677</v>
      </c>
      <c r="F379" s="78" t="s">
        <v>632</v>
      </c>
      <c r="G379" s="78"/>
      <c r="H379" s="78"/>
      <c r="I379" s="78" t="s">
        <v>632</v>
      </c>
      <c r="J379" s="78"/>
      <c r="K379" s="78"/>
      <c r="L379" s="78"/>
      <c r="M379" s="78"/>
      <c r="N379" s="78"/>
      <c r="O379" s="80"/>
      <c r="P379" s="78"/>
      <c r="Q379" s="78" t="s">
        <v>635</v>
      </c>
      <c r="R379" s="78" t="s">
        <v>663</v>
      </c>
      <c r="S379" s="78" t="s">
        <v>637</v>
      </c>
      <c r="T379" s="203" t="s">
        <v>635</v>
      </c>
      <c r="U379" s="78">
        <v>2050</v>
      </c>
      <c r="V379" s="78">
        <v>2022</v>
      </c>
      <c r="W379" s="78"/>
      <c r="X379" s="78"/>
      <c r="Y379" s="78"/>
      <c r="Z379" s="78" t="s">
        <v>631</v>
      </c>
      <c r="AA379" s="78"/>
      <c r="AB379" s="78" t="s">
        <v>631</v>
      </c>
      <c r="AC379" s="78" t="s">
        <v>632</v>
      </c>
      <c r="AD379" s="78"/>
      <c r="AE379" s="78"/>
      <c r="AF379" s="78" t="s">
        <v>632</v>
      </c>
      <c r="AG379" s="78"/>
      <c r="AH379" s="78"/>
      <c r="AI379" s="78"/>
      <c r="AJ379" s="78"/>
      <c r="AK379" s="78"/>
      <c r="AL379" s="106"/>
      <c r="AM379" s="78"/>
      <c r="AN379" s="78"/>
      <c r="AO379" s="78"/>
      <c r="AP379" s="110"/>
      <c r="AQ379" s="78"/>
      <c r="AR379" s="78"/>
      <c r="AS379" s="78">
        <v>1</v>
      </c>
      <c r="AT379" s="78">
        <v>1</v>
      </c>
      <c r="AU379" s="78">
        <v>1</v>
      </c>
      <c r="AV379" s="348">
        <f t="shared" si="38"/>
        <v>1</v>
      </c>
      <c r="AW379" s="78"/>
      <c r="AX379" s="78"/>
      <c r="AY379" s="78"/>
      <c r="AZ379" s="352"/>
      <c r="BA379" s="78"/>
      <c r="BB379" s="78"/>
      <c r="BC379" s="78"/>
      <c r="BD379" s="78"/>
      <c r="BE379" s="78"/>
      <c r="BF379" s="78"/>
      <c r="BG379" s="78"/>
      <c r="BH379" s="78"/>
      <c r="BI379" s="78">
        <v>1</v>
      </c>
      <c r="BJ379" s="78"/>
      <c r="BK379" s="118">
        <v>1</v>
      </c>
      <c r="BL379" s="188">
        <v>1</v>
      </c>
      <c r="BN379" s="119">
        <f t="shared" si="39"/>
        <v>1</v>
      </c>
      <c r="BO379" s="78"/>
      <c r="BP379" s="78"/>
      <c r="BQ379" s="78">
        <v>1</v>
      </c>
      <c r="BR379" s="78"/>
      <c r="BS379" s="78"/>
      <c r="BT379" s="78"/>
      <c r="BU379" s="118"/>
      <c r="BW379" t="str">
        <f t="shared" si="40"/>
        <v/>
      </c>
    </row>
    <row r="380" spans="1:75">
      <c r="A380" s="78">
        <v>31</v>
      </c>
      <c r="B380" s="371" t="s">
        <v>75</v>
      </c>
      <c r="C380" s="78" t="s">
        <v>638</v>
      </c>
      <c r="D380" s="78" t="s">
        <v>876</v>
      </c>
      <c r="E380" s="78" t="s">
        <v>677</v>
      </c>
      <c r="F380" s="78" t="s">
        <v>631</v>
      </c>
      <c r="G380" s="78">
        <v>2022</v>
      </c>
      <c r="H380" s="78">
        <v>2050</v>
      </c>
      <c r="I380" s="78" t="s">
        <v>632</v>
      </c>
      <c r="J380" s="78"/>
      <c r="K380" s="78"/>
      <c r="L380" s="78"/>
      <c r="M380" s="78"/>
      <c r="N380" s="78"/>
      <c r="O380" s="80"/>
      <c r="P380" s="78"/>
      <c r="Q380" s="78" t="s">
        <v>632</v>
      </c>
      <c r="R380" s="78"/>
      <c r="S380" s="78"/>
      <c r="T380" s="78" t="s">
        <v>632</v>
      </c>
      <c r="U380" s="78"/>
      <c r="V380" s="78"/>
      <c r="W380" s="78"/>
      <c r="X380" s="78"/>
      <c r="Y380" s="78"/>
      <c r="Z380" s="78"/>
      <c r="AA380" s="78"/>
      <c r="AB380" s="78"/>
      <c r="AC380" s="78" t="s">
        <v>635</v>
      </c>
      <c r="AD380" s="78" t="s">
        <v>984</v>
      </c>
      <c r="AE380" s="78" t="s">
        <v>755</v>
      </c>
      <c r="AF380" s="78" t="s">
        <v>635</v>
      </c>
      <c r="AG380" s="78">
        <v>2050</v>
      </c>
      <c r="AH380" s="78">
        <v>2022</v>
      </c>
      <c r="AI380" s="78"/>
      <c r="AJ380" s="78"/>
      <c r="AK380" s="78"/>
      <c r="AL380" s="106" t="s">
        <v>674</v>
      </c>
      <c r="AM380" s="78">
        <v>2023</v>
      </c>
      <c r="AN380" s="78" t="s">
        <v>631</v>
      </c>
      <c r="AO380" s="78"/>
      <c r="AP380" s="110"/>
      <c r="AQ380" s="78"/>
      <c r="AR380" s="78"/>
      <c r="AS380" s="78"/>
      <c r="AT380" s="78"/>
      <c r="AU380" s="78"/>
      <c r="AV380" s="348" t="str">
        <f t="shared" si="38"/>
        <v/>
      </c>
      <c r="AW380" s="78"/>
      <c r="AX380" s="78"/>
      <c r="AY380" s="78">
        <v>1</v>
      </c>
      <c r="AZ380" s="352">
        <v>1</v>
      </c>
      <c r="BA380" s="78"/>
      <c r="BB380" s="78"/>
      <c r="BC380" s="78"/>
      <c r="BD380" s="78"/>
      <c r="BE380" s="78"/>
      <c r="BF380" s="78"/>
      <c r="BG380" s="78">
        <v>1</v>
      </c>
      <c r="BH380" s="78">
        <v>1</v>
      </c>
      <c r="BI380" s="78">
        <v>1</v>
      </c>
      <c r="BJ380" s="78"/>
      <c r="BK380" s="118">
        <v>1</v>
      </c>
      <c r="BN380" s="119">
        <f t="shared" si="39"/>
        <v>1</v>
      </c>
      <c r="BO380" s="78"/>
      <c r="BP380" s="78"/>
      <c r="BQ380" s="78">
        <v>1</v>
      </c>
      <c r="BR380" s="78"/>
      <c r="BS380" s="78"/>
      <c r="BT380" s="78"/>
      <c r="BU380" s="118"/>
      <c r="BV380" s="229">
        <f>MAX(N380,AG380)</f>
        <v>2050</v>
      </c>
      <c r="BW380" t="str">
        <f t="shared" si="40"/>
        <v/>
      </c>
    </row>
    <row r="381" spans="1:75">
      <c r="A381" s="78">
        <v>297</v>
      </c>
      <c r="B381" s="371" t="s">
        <v>325</v>
      </c>
      <c r="C381" s="78" t="s">
        <v>654</v>
      </c>
      <c r="D381" s="78" t="s">
        <v>692</v>
      </c>
      <c r="E381" s="78" t="s">
        <v>640</v>
      </c>
      <c r="F381" s="78" t="s">
        <v>631</v>
      </c>
      <c r="G381" s="78">
        <v>2020</v>
      </c>
      <c r="H381" s="78">
        <v>2030</v>
      </c>
      <c r="I381" s="78" t="s">
        <v>631</v>
      </c>
      <c r="J381" s="78" t="s">
        <v>641</v>
      </c>
      <c r="K381" s="78" t="s">
        <v>662</v>
      </c>
      <c r="L381" s="78">
        <v>2030</v>
      </c>
      <c r="M381" s="78" t="s">
        <v>643</v>
      </c>
      <c r="N381" s="78">
        <v>2045</v>
      </c>
      <c r="O381" s="79">
        <v>44986</v>
      </c>
      <c r="P381" s="78">
        <v>2023</v>
      </c>
      <c r="Q381" s="78" t="s">
        <v>635</v>
      </c>
      <c r="R381" s="78" t="s">
        <v>985</v>
      </c>
      <c r="S381" s="78" t="s">
        <v>651</v>
      </c>
      <c r="T381" s="203" t="s">
        <v>635</v>
      </c>
      <c r="U381" s="78">
        <v>2030</v>
      </c>
      <c r="V381" s="78">
        <v>2021</v>
      </c>
      <c r="W381" s="78"/>
      <c r="X381" s="78"/>
      <c r="Y381" s="78"/>
      <c r="Z381" s="78" t="s">
        <v>631</v>
      </c>
      <c r="AA381" s="78">
        <v>2023</v>
      </c>
      <c r="AB381" s="78" t="s">
        <v>631</v>
      </c>
      <c r="AC381" s="78" t="s">
        <v>645</v>
      </c>
      <c r="AD381" s="78" t="s">
        <v>668</v>
      </c>
      <c r="AE381" s="78" t="s">
        <v>647</v>
      </c>
      <c r="AF381" s="78" t="s">
        <v>645</v>
      </c>
      <c r="AG381" s="78">
        <v>2045</v>
      </c>
      <c r="AH381" s="78">
        <v>2021</v>
      </c>
      <c r="AI381" s="78"/>
      <c r="AJ381" s="78"/>
      <c r="AK381" s="78"/>
      <c r="AL381" s="106" t="s">
        <v>631</v>
      </c>
      <c r="AM381" s="78"/>
      <c r="AN381" s="78"/>
      <c r="AO381" s="78"/>
      <c r="AP381" s="110"/>
      <c r="AQ381" s="78"/>
      <c r="AR381" s="78">
        <v>1</v>
      </c>
      <c r="AS381" s="78"/>
      <c r="AT381" s="78">
        <v>1</v>
      </c>
      <c r="AU381" s="78">
        <v>1</v>
      </c>
      <c r="AV381" s="348" t="str">
        <f t="shared" si="38"/>
        <v/>
      </c>
      <c r="AW381" s="78"/>
      <c r="AX381" s="78"/>
      <c r="AY381" s="78">
        <v>1</v>
      </c>
      <c r="AZ381" s="352">
        <v>1</v>
      </c>
      <c r="BA381" s="78"/>
      <c r="BB381" s="78">
        <v>1</v>
      </c>
      <c r="BC381" s="78"/>
      <c r="BD381" s="78">
        <v>1</v>
      </c>
      <c r="BE381" s="78"/>
      <c r="BF381" s="78">
        <v>1</v>
      </c>
      <c r="BG381" s="78"/>
      <c r="BH381" s="78">
        <v>1</v>
      </c>
      <c r="BI381" s="78">
        <v>1</v>
      </c>
      <c r="BJ381" s="78">
        <v>1</v>
      </c>
      <c r="BK381" s="118">
        <v>1</v>
      </c>
      <c r="BL381" s="188">
        <v>1</v>
      </c>
      <c r="BN381" s="119">
        <f t="shared" si="39"/>
        <v>1</v>
      </c>
      <c r="BO381" s="78"/>
      <c r="BP381" s="78">
        <v>1</v>
      </c>
      <c r="BQ381" s="78">
        <v>1</v>
      </c>
      <c r="BR381" s="78"/>
      <c r="BS381" s="78"/>
      <c r="BT381" s="78">
        <v>1</v>
      </c>
      <c r="BU381" s="118">
        <v>1</v>
      </c>
      <c r="BV381" s="229">
        <f>MAX(N381,AG381)</f>
        <v>2045</v>
      </c>
      <c r="BW381">
        <f t="shared" si="40"/>
        <v>1</v>
      </c>
    </row>
    <row r="382" spans="1:75">
      <c r="A382" s="78">
        <v>450</v>
      </c>
      <c r="B382" s="371" t="s">
        <v>477</v>
      </c>
      <c r="C382" s="78" t="s">
        <v>713</v>
      </c>
      <c r="D382" s="78" t="s">
        <v>709</v>
      </c>
      <c r="E382" s="78" t="s">
        <v>640</v>
      </c>
      <c r="F382" s="78" t="s">
        <v>631</v>
      </c>
      <c r="G382" s="78">
        <v>2015</v>
      </c>
      <c r="H382" s="78">
        <v>2014</v>
      </c>
      <c r="I382" s="78" t="s">
        <v>631</v>
      </c>
      <c r="J382" s="78" t="s">
        <v>641</v>
      </c>
      <c r="K382" s="78" t="s">
        <v>662</v>
      </c>
      <c r="L382" s="78">
        <v>2025</v>
      </c>
      <c r="M382" s="78" t="s">
        <v>643</v>
      </c>
      <c r="N382" s="78"/>
      <c r="O382" s="79">
        <v>43739</v>
      </c>
      <c r="P382" s="78">
        <v>2019</v>
      </c>
      <c r="Q382" s="78" t="s">
        <v>635</v>
      </c>
      <c r="R382" s="82" t="s">
        <v>636</v>
      </c>
      <c r="S382" s="82" t="s">
        <v>637</v>
      </c>
      <c r="T382" s="203" t="s">
        <v>635</v>
      </c>
      <c r="U382" s="82">
        <v>2023</v>
      </c>
      <c r="V382" s="82">
        <v>2022</v>
      </c>
      <c r="W382" s="78"/>
      <c r="X382" s="78"/>
      <c r="Y382" s="78"/>
      <c r="Z382" s="78" t="s">
        <v>631</v>
      </c>
      <c r="AA382" s="78">
        <v>2023</v>
      </c>
      <c r="AB382" s="78" t="s">
        <v>631</v>
      </c>
      <c r="AC382" s="78" t="s">
        <v>645</v>
      </c>
      <c r="AD382" s="78" t="s">
        <v>770</v>
      </c>
      <c r="AE382" s="78" t="s">
        <v>775</v>
      </c>
      <c r="AF382" s="78" t="s">
        <v>645</v>
      </c>
      <c r="AG382" s="78">
        <v>2030</v>
      </c>
      <c r="AH382" s="78">
        <v>2022</v>
      </c>
      <c r="AI382" s="78"/>
      <c r="AJ382" s="78"/>
      <c r="AK382" s="78"/>
      <c r="AL382" s="106" t="s">
        <v>631</v>
      </c>
      <c r="AM382" s="78">
        <v>2023</v>
      </c>
      <c r="AN382" s="78" t="s">
        <v>631</v>
      </c>
      <c r="AO382" s="78"/>
      <c r="AP382" s="110"/>
      <c r="AQ382" s="78">
        <v>1</v>
      </c>
      <c r="AR382" s="78"/>
      <c r="AS382" s="78"/>
      <c r="AT382" s="78">
        <v>1</v>
      </c>
      <c r="AU382" s="78">
        <v>1</v>
      </c>
      <c r="AV382" s="348" t="str">
        <f t="shared" si="38"/>
        <v/>
      </c>
      <c r="AW382" s="78"/>
      <c r="AX382" s="78">
        <v>1</v>
      </c>
      <c r="AY382" s="78"/>
      <c r="AZ382" s="352">
        <v>1</v>
      </c>
      <c r="BA382" s="78"/>
      <c r="BB382" s="78">
        <v>1</v>
      </c>
      <c r="BC382" s="78"/>
      <c r="BD382" s="78">
        <v>1</v>
      </c>
      <c r="BE382" s="78">
        <v>1</v>
      </c>
      <c r="BF382" s="78"/>
      <c r="BG382" s="78"/>
      <c r="BH382" s="78">
        <v>1</v>
      </c>
      <c r="BI382" s="78">
        <v>1</v>
      </c>
      <c r="BJ382" s="78">
        <v>1</v>
      </c>
      <c r="BK382" s="118">
        <v>1</v>
      </c>
      <c r="BL382" s="188">
        <v>1</v>
      </c>
      <c r="BN382" s="119">
        <f t="shared" si="39"/>
        <v>1</v>
      </c>
      <c r="BO382" s="78">
        <v>1</v>
      </c>
      <c r="BP382" s="78">
        <v>1</v>
      </c>
      <c r="BQ382" s="78">
        <v>1</v>
      </c>
      <c r="BR382" s="78"/>
      <c r="BS382" s="78">
        <v>1</v>
      </c>
      <c r="BT382" s="78"/>
      <c r="BU382" s="118">
        <v>1</v>
      </c>
      <c r="BV382" s="229">
        <f>MAX(N382,AG382)</f>
        <v>2030</v>
      </c>
      <c r="BW382">
        <f t="shared" si="40"/>
        <v>1</v>
      </c>
    </row>
    <row r="383" spans="1:75">
      <c r="A383" s="78">
        <v>4</v>
      </c>
      <c r="B383" s="371" t="s">
        <v>52</v>
      </c>
      <c r="C383" s="78" t="s">
        <v>703</v>
      </c>
      <c r="D383" s="78" t="s">
        <v>986</v>
      </c>
      <c r="E383" s="78" t="s">
        <v>677</v>
      </c>
      <c r="F383" s="78" t="s">
        <v>632</v>
      </c>
      <c r="G383" s="78"/>
      <c r="H383" s="78"/>
      <c r="I383" s="78" t="s">
        <v>632</v>
      </c>
      <c r="J383" s="78"/>
      <c r="K383" s="78"/>
      <c r="L383" s="78"/>
      <c r="M383" s="78"/>
      <c r="N383" s="78"/>
      <c r="O383" s="80"/>
      <c r="P383" s="78"/>
      <c r="Q383" s="78" t="s">
        <v>632</v>
      </c>
      <c r="R383" s="78"/>
      <c r="S383" s="78"/>
      <c r="T383" s="78" t="s">
        <v>632</v>
      </c>
      <c r="U383" s="78"/>
      <c r="V383" s="78"/>
      <c r="W383" s="78"/>
      <c r="X383" s="78"/>
      <c r="Y383" s="78"/>
      <c r="Z383" s="78"/>
      <c r="AA383" s="78"/>
      <c r="AB383" s="78"/>
      <c r="AC383" s="78" t="s">
        <v>635</v>
      </c>
      <c r="AD383" s="78" t="s">
        <v>663</v>
      </c>
      <c r="AE383" s="78" t="s">
        <v>647</v>
      </c>
      <c r="AF383" s="78" t="s">
        <v>635</v>
      </c>
      <c r="AG383" s="78">
        <v>2050</v>
      </c>
      <c r="AH383" s="78">
        <v>2021</v>
      </c>
      <c r="AI383" s="78"/>
      <c r="AJ383" s="78"/>
      <c r="AK383" s="78"/>
      <c r="AL383" s="106" t="s">
        <v>631</v>
      </c>
      <c r="AM383" s="78">
        <v>2023</v>
      </c>
      <c r="AN383" s="78" t="s">
        <v>631</v>
      </c>
      <c r="AO383" s="78"/>
      <c r="AP383" s="110"/>
      <c r="AQ383" s="78"/>
      <c r="AR383" s="78"/>
      <c r="AS383" s="78"/>
      <c r="AT383" s="78"/>
      <c r="AU383" s="78"/>
      <c r="AV383" s="348" t="str">
        <f t="shared" si="38"/>
        <v/>
      </c>
      <c r="AW383" s="78"/>
      <c r="AX383" s="78"/>
      <c r="AY383" s="78">
        <v>1</v>
      </c>
      <c r="AZ383" s="352">
        <v>1</v>
      </c>
      <c r="BA383" s="78"/>
      <c r="BB383" s="78"/>
      <c r="BC383" s="78"/>
      <c r="BD383" s="78"/>
      <c r="BE383" s="78"/>
      <c r="BF383" s="78"/>
      <c r="BG383" s="78"/>
      <c r="BH383" s="78"/>
      <c r="BI383" s="78">
        <v>1</v>
      </c>
      <c r="BJ383" s="78"/>
      <c r="BK383" s="118">
        <v>1</v>
      </c>
      <c r="BL383" s="188">
        <v>1</v>
      </c>
      <c r="BN383" s="119">
        <f t="shared" si="39"/>
        <v>1</v>
      </c>
      <c r="BO383" s="78"/>
      <c r="BP383" s="78"/>
      <c r="BQ383" s="78">
        <v>1</v>
      </c>
      <c r="BR383" s="78"/>
      <c r="BS383" s="78"/>
      <c r="BT383" s="78"/>
      <c r="BU383" s="118"/>
      <c r="BV383" s="229">
        <f>MAX(N383,AG383)</f>
        <v>2050</v>
      </c>
      <c r="BW383" t="str">
        <f t="shared" si="40"/>
        <v/>
      </c>
    </row>
    <row r="384" spans="1:75">
      <c r="A384" s="78">
        <v>216</v>
      </c>
      <c r="B384" s="371" t="s">
        <v>150</v>
      </c>
      <c r="C384" s="78" t="s">
        <v>666</v>
      </c>
      <c r="D384" s="78" t="s">
        <v>867</v>
      </c>
      <c r="E384" s="78" t="s">
        <v>677</v>
      </c>
      <c r="F384" s="78" t="s">
        <v>632</v>
      </c>
      <c r="G384" s="78"/>
      <c r="H384" s="78"/>
      <c r="I384" s="78" t="s">
        <v>632</v>
      </c>
      <c r="J384" s="78"/>
      <c r="K384" s="78"/>
      <c r="L384" s="78"/>
      <c r="M384" s="78"/>
      <c r="N384" s="78"/>
      <c r="O384" s="80"/>
      <c r="P384" s="78"/>
      <c r="Q384" s="78" t="s">
        <v>635</v>
      </c>
      <c r="R384" s="78" t="s">
        <v>636</v>
      </c>
      <c r="S384" s="78" t="s">
        <v>673</v>
      </c>
      <c r="T384" s="203" t="s">
        <v>635</v>
      </c>
      <c r="U384" s="78">
        <v>2030</v>
      </c>
      <c r="V384" s="78">
        <v>2022</v>
      </c>
      <c r="W384" s="78"/>
      <c r="X384" s="78"/>
      <c r="Y384" s="78"/>
      <c r="Z384" s="78" t="s">
        <v>631</v>
      </c>
      <c r="AA384" s="78">
        <v>2022</v>
      </c>
      <c r="AB384" s="78" t="s">
        <v>631</v>
      </c>
      <c r="AC384" s="78" t="s">
        <v>632</v>
      </c>
      <c r="AD384" s="78"/>
      <c r="AE384" s="78"/>
      <c r="AF384" s="78" t="s">
        <v>632</v>
      </c>
      <c r="AG384" s="78"/>
      <c r="AH384" s="78"/>
      <c r="AI384" s="78"/>
      <c r="AJ384" s="78"/>
      <c r="AK384" s="78"/>
      <c r="AL384" s="106"/>
      <c r="AM384" s="78"/>
      <c r="AN384" s="78"/>
      <c r="AO384" s="78"/>
      <c r="AP384" s="110"/>
      <c r="AQ384" s="78"/>
      <c r="AR384" s="78">
        <v>1</v>
      </c>
      <c r="AS384" s="78"/>
      <c r="AT384" s="78">
        <v>1</v>
      </c>
      <c r="AU384" s="78">
        <v>1</v>
      </c>
      <c r="AV384" s="348">
        <f t="shared" si="38"/>
        <v>1</v>
      </c>
      <c r="AW384" s="78"/>
      <c r="AX384" s="78"/>
      <c r="AY384" s="78"/>
      <c r="AZ384" s="352"/>
      <c r="BA384" s="78"/>
      <c r="BB384" s="78"/>
      <c r="BC384" s="78"/>
      <c r="BD384" s="78"/>
      <c r="BE384" s="78"/>
      <c r="BF384" s="78"/>
      <c r="BG384" s="78"/>
      <c r="BH384" s="78"/>
      <c r="BI384" s="78">
        <v>1</v>
      </c>
      <c r="BJ384" s="78">
        <v>1</v>
      </c>
      <c r="BK384" s="118">
        <v>1</v>
      </c>
      <c r="BL384" s="188">
        <v>1</v>
      </c>
      <c r="BN384" s="119">
        <f t="shared" si="39"/>
        <v>1</v>
      </c>
      <c r="BO384" s="78"/>
      <c r="BP384" s="78">
        <v>1</v>
      </c>
      <c r="BQ384" s="78">
        <v>1</v>
      </c>
      <c r="BR384" s="78"/>
      <c r="BS384" s="78"/>
      <c r="BT384" s="78"/>
      <c r="BU384" s="118"/>
      <c r="BW384" t="str">
        <f t="shared" si="40"/>
        <v/>
      </c>
    </row>
    <row r="385" spans="1:75">
      <c r="A385" s="78">
        <v>479</v>
      </c>
      <c r="B385" s="371" t="s">
        <v>485</v>
      </c>
      <c r="C385" s="78" t="s">
        <v>705</v>
      </c>
      <c r="D385" s="78" t="s">
        <v>629</v>
      </c>
      <c r="E385" s="78" t="s">
        <v>630</v>
      </c>
      <c r="F385" s="78" t="s">
        <v>632</v>
      </c>
      <c r="G385" s="78"/>
      <c r="H385" s="78"/>
      <c r="I385" s="78" t="s">
        <v>632</v>
      </c>
      <c r="J385" s="78"/>
      <c r="K385" s="78"/>
      <c r="L385" s="78"/>
      <c r="M385" s="78"/>
      <c r="N385" s="78"/>
      <c r="O385" s="80"/>
      <c r="P385" s="78"/>
      <c r="Q385" s="78" t="s">
        <v>632</v>
      </c>
      <c r="R385" s="78"/>
      <c r="S385" s="78"/>
      <c r="T385" s="78" t="s">
        <v>632</v>
      </c>
      <c r="U385" s="78"/>
      <c r="V385" s="78"/>
      <c r="W385" s="78"/>
      <c r="X385" s="78"/>
      <c r="Y385" s="78"/>
      <c r="Z385" s="78"/>
      <c r="AA385" s="78"/>
      <c r="AB385" s="78"/>
      <c r="AC385" s="78" t="s">
        <v>645</v>
      </c>
      <c r="AD385" s="78" t="s">
        <v>805</v>
      </c>
      <c r="AE385" s="78" t="s">
        <v>647</v>
      </c>
      <c r="AF385" s="78" t="s">
        <v>645</v>
      </c>
      <c r="AG385" s="78">
        <v>2050</v>
      </c>
      <c r="AH385" s="78">
        <v>2021</v>
      </c>
      <c r="AI385" s="78"/>
      <c r="AJ385" s="78"/>
      <c r="AK385" s="78"/>
      <c r="AL385" s="106" t="s">
        <v>631</v>
      </c>
      <c r="AM385" s="78"/>
      <c r="AN385" s="78"/>
      <c r="AO385" s="78"/>
      <c r="AP385" s="110"/>
      <c r="AQ385" s="78"/>
      <c r="AR385" s="78"/>
      <c r="AS385" s="78"/>
      <c r="AT385" s="78"/>
      <c r="AU385" s="78"/>
      <c r="AV385" s="348" t="str">
        <f t="shared" si="38"/>
        <v/>
      </c>
      <c r="AW385" s="78"/>
      <c r="AX385" s="78"/>
      <c r="AY385" s="78">
        <v>1</v>
      </c>
      <c r="AZ385" s="352">
        <v>1</v>
      </c>
      <c r="BA385" s="78"/>
      <c r="BB385" s="78"/>
      <c r="BC385" s="78"/>
      <c r="BD385" s="78"/>
      <c r="BE385" s="78"/>
      <c r="BF385" s="78"/>
      <c r="BG385" s="78"/>
      <c r="BH385" s="78"/>
      <c r="BI385" s="78">
        <v>1</v>
      </c>
      <c r="BJ385" s="78"/>
      <c r="BK385" s="118">
        <v>1</v>
      </c>
      <c r="BL385" s="188">
        <v>1</v>
      </c>
      <c r="BN385" s="119">
        <f t="shared" si="39"/>
        <v>1</v>
      </c>
      <c r="BO385" s="78"/>
      <c r="BP385" s="78"/>
      <c r="BQ385" s="78">
        <v>1</v>
      </c>
      <c r="BR385" s="78"/>
      <c r="BS385" s="78"/>
      <c r="BT385" s="78">
        <v>1</v>
      </c>
      <c r="BU385" s="118">
        <v>1</v>
      </c>
      <c r="BV385" s="229">
        <f>MAX(N385,AG385)</f>
        <v>2050</v>
      </c>
      <c r="BW385" t="str">
        <f t="shared" si="40"/>
        <v/>
      </c>
    </row>
    <row r="386" spans="1:75">
      <c r="A386" s="78">
        <v>387</v>
      </c>
      <c r="B386" s="371" t="s">
        <v>426</v>
      </c>
      <c r="C386" s="78" t="s">
        <v>638</v>
      </c>
      <c r="D386" s="78" t="s">
        <v>692</v>
      </c>
      <c r="E386" s="78" t="s">
        <v>640</v>
      </c>
      <c r="F386" s="78" t="s">
        <v>631</v>
      </c>
      <c r="G386" s="78">
        <v>2017</v>
      </c>
      <c r="H386" s="78">
        <v>2030</v>
      </c>
      <c r="I386" s="78" t="s">
        <v>631</v>
      </c>
      <c r="J386" s="78" t="s">
        <v>641</v>
      </c>
      <c r="K386" s="78" t="s">
        <v>662</v>
      </c>
      <c r="L386" s="78">
        <v>2030</v>
      </c>
      <c r="M386" s="78" t="s">
        <v>643</v>
      </c>
      <c r="N386" s="78">
        <v>2050</v>
      </c>
      <c r="O386" s="79">
        <v>43709</v>
      </c>
      <c r="P386" s="78">
        <v>2019</v>
      </c>
      <c r="Q386" s="78" t="s">
        <v>730</v>
      </c>
      <c r="R386" s="78" t="s">
        <v>987</v>
      </c>
      <c r="S386" s="78" t="s">
        <v>637</v>
      </c>
      <c r="T386" s="203" t="s">
        <v>635</v>
      </c>
      <c r="U386" s="78">
        <v>2025</v>
      </c>
      <c r="V386" s="78">
        <v>2019</v>
      </c>
      <c r="W386" s="78" t="s">
        <v>645</v>
      </c>
      <c r="X386" s="78">
        <v>2040</v>
      </c>
      <c r="Y386" s="78">
        <v>2019</v>
      </c>
      <c r="Z386" s="78" t="s">
        <v>631</v>
      </c>
      <c r="AA386" s="78">
        <v>2023</v>
      </c>
      <c r="AB386" s="78" t="s">
        <v>631</v>
      </c>
      <c r="AC386" s="78" t="s">
        <v>645</v>
      </c>
      <c r="AD386" s="78" t="s">
        <v>805</v>
      </c>
      <c r="AE386" s="78" t="s">
        <v>647</v>
      </c>
      <c r="AF386" s="78" t="s">
        <v>645</v>
      </c>
      <c r="AG386" s="78">
        <v>2050</v>
      </c>
      <c r="AH386" s="78">
        <v>2019</v>
      </c>
      <c r="AI386" s="78"/>
      <c r="AJ386" s="78"/>
      <c r="AK386" s="78"/>
      <c r="AL386" s="106" t="s">
        <v>631</v>
      </c>
      <c r="AM386" s="78"/>
      <c r="AN386" s="78"/>
      <c r="AO386" s="78"/>
      <c r="AP386" s="110"/>
      <c r="AQ386" s="78"/>
      <c r="AR386" s="78">
        <v>1</v>
      </c>
      <c r="AS386" s="78"/>
      <c r="AT386" s="78">
        <v>1</v>
      </c>
      <c r="AU386" s="78">
        <v>1</v>
      </c>
      <c r="AV386" s="348" t="str">
        <f t="shared" si="38"/>
        <v/>
      </c>
      <c r="AW386" s="78"/>
      <c r="AX386" s="78"/>
      <c r="AY386" s="78">
        <v>1</v>
      </c>
      <c r="AZ386" s="352">
        <v>1</v>
      </c>
      <c r="BA386" s="78"/>
      <c r="BB386" s="78">
        <v>1</v>
      </c>
      <c r="BC386" s="78"/>
      <c r="BD386" s="78">
        <v>1</v>
      </c>
      <c r="BE386" s="78"/>
      <c r="BF386" s="78">
        <v>1</v>
      </c>
      <c r="BG386" s="78"/>
      <c r="BH386" s="78">
        <v>1</v>
      </c>
      <c r="BI386" s="78">
        <v>1</v>
      </c>
      <c r="BJ386" s="78">
        <v>1</v>
      </c>
      <c r="BK386" s="118">
        <v>1</v>
      </c>
      <c r="BL386" s="188">
        <v>1</v>
      </c>
      <c r="BN386" s="119">
        <f t="shared" si="39"/>
        <v>1</v>
      </c>
      <c r="BO386" s="78"/>
      <c r="BP386" s="78">
        <v>1</v>
      </c>
      <c r="BQ386" s="78">
        <v>1</v>
      </c>
      <c r="BR386" s="78"/>
      <c r="BS386" s="78"/>
      <c r="BT386" s="78">
        <v>1</v>
      </c>
      <c r="BU386" s="118">
        <v>1</v>
      </c>
      <c r="BV386" s="229">
        <f>MAX(N386,AG386)</f>
        <v>2050</v>
      </c>
      <c r="BW386">
        <f t="shared" si="40"/>
        <v>1</v>
      </c>
    </row>
    <row r="387" spans="1:75">
      <c r="A387" s="78">
        <v>151</v>
      </c>
      <c r="B387" s="371" t="s">
        <v>210</v>
      </c>
      <c r="C387" s="78" t="s">
        <v>675</v>
      </c>
      <c r="D387" s="78" t="s">
        <v>676</v>
      </c>
      <c r="E387" s="78" t="s">
        <v>677</v>
      </c>
      <c r="F387" s="78" t="s">
        <v>631</v>
      </c>
      <c r="G387" s="78">
        <v>2020</v>
      </c>
      <c r="H387" s="78">
        <v>2050</v>
      </c>
      <c r="I387" s="78" t="s">
        <v>632</v>
      </c>
      <c r="J387" s="78" t="s">
        <v>716</v>
      </c>
      <c r="K387" s="78"/>
      <c r="L387" s="78"/>
      <c r="M387" s="78" t="s">
        <v>634</v>
      </c>
      <c r="N387" s="78"/>
      <c r="O387" s="79">
        <v>44256</v>
      </c>
      <c r="P387" s="78">
        <v>2021</v>
      </c>
      <c r="Q387" s="78" t="s">
        <v>632</v>
      </c>
      <c r="R387" s="78"/>
      <c r="S387" s="78"/>
      <c r="T387" s="78" t="s">
        <v>632</v>
      </c>
      <c r="U387" s="78"/>
      <c r="V387" s="78"/>
      <c r="W387" s="78"/>
      <c r="X387" s="78"/>
      <c r="Y387" s="78"/>
      <c r="Z387" s="78"/>
      <c r="AA387" s="78"/>
      <c r="AB387" s="78"/>
      <c r="AC387" s="78" t="s">
        <v>635</v>
      </c>
      <c r="AD387" s="78" t="s">
        <v>988</v>
      </c>
      <c r="AE387" s="78" t="s">
        <v>789</v>
      </c>
      <c r="AF387" s="78" t="s">
        <v>635</v>
      </c>
      <c r="AG387" s="78">
        <v>2050</v>
      </c>
      <c r="AH387" s="78">
        <v>2019</v>
      </c>
      <c r="AI387" s="78"/>
      <c r="AJ387" s="78"/>
      <c r="AK387" s="78"/>
      <c r="AL387" s="106" t="s">
        <v>674</v>
      </c>
      <c r="AM387" s="78"/>
      <c r="AN387" s="78"/>
      <c r="AO387" s="78"/>
      <c r="AP387" s="110"/>
      <c r="AQ387" s="78"/>
      <c r="AR387" s="78"/>
      <c r="AS387" s="78"/>
      <c r="AT387" s="78"/>
      <c r="AU387" s="78"/>
      <c r="AV387" s="348" t="str">
        <f t="shared" ref="AV387:AV450" si="41">IF(AND(Q387&lt;&gt;"N",Q387&lt;&gt;"G",AZ387&lt;&gt;1),1,"")</f>
        <v/>
      </c>
      <c r="AW387" s="78"/>
      <c r="AX387" s="78"/>
      <c r="AY387" s="78">
        <v>1</v>
      </c>
      <c r="AZ387" s="352">
        <v>1</v>
      </c>
      <c r="BA387" s="78"/>
      <c r="BB387" s="78"/>
      <c r="BC387" s="78"/>
      <c r="BD387" s="78"/>
      <c r="BE387" s="78"/>
      <c r="BF387" s="78"/>
      <c r="BG387" s="78">
        <v>1</v>
      </c>
      <c r="BH387" s="78">
        <v>1</v>
      </c>
      <c r="BI387" s="78">
        <v>1</v>
      </c>
      <c r="BJ387" s="78"/>
      <c r="BK387" s="118">
        <v>1</v>
      </c>
      <c r="BN387" s="119">
        <f t="shared" ref="BN387:BN450" si="42">MAX(BH387,BD387,AZ387,AV387)</f>
        <v>1</v>
      </c>
      <c r="BO387" s="78"/>
      <c r="BP387" s="78"/>
      <c r="BQ387" s="78">
        <v>1</v>
      </c>
      <c r="BR387" s="78"/>
      <c r="BS387" s="78"/>
      <c r="BT387" s="78"/>
      <c r="BU387" s="118"/>
      <c r="BV387" s="229">
        <f>MAX(N387,AG387)</f>
        <v>2050</v>
      </c>
      <c r="BW387" t="str">
        <f t="shared" ref="BW387:BW450" si="43">IF(J387="Targets Set",1,"")</f>
        <v/>
      </c>
    </row>
    <row r="388" spans="1:75">
      <c r="A388" s="78">
        <v>170</v>
      </c>
      <c r="B388" s="371" t="s">
        <v>226</v>
      </c>
      <c r="C388" s="78" t="s">
        <v>703</v>
      </c>
      <c r="D388" s="78" t="s">
        <v>680</v>
      </c>
      <c r="E388" s="78" t="s">
        <v>677</v>
      </c>
      <c r="F388" s="78" t="s">
        <v>632</v>
      </c>
      <c r="G388" s="78"/>
      <c r="H388" s="78"/>
      <c r="I388" s="78" t="s">
        <v>632</v>
      </c>
      <c r="J388" s="78"/>
      <c r="K388" s="78"/>
      <c r="L388" s="78"/>
      <c r="M388" s="78"/>
      <c r="N388" s="78"/>
      <c r="O388" s="80"/>
      <c r="P388" s="78"/>
      <c r="Q388" s="78" t="s">
        <v>632</v>
      </c>
      <c r="R388" s="78"/>
      <c r="S388" s="78"/>
      <c r="T388" s="78" t="s">
        <v>632</v>
      </c>
      <c r="U388" s="78"/>
      <c r="V388" s="78"/>
      <c r="W388" s="78"/>
      <c r="X388" s="78"/>
      <c r="Y388" s="78"/>
      <c r="Z388" s="78"/>
      <c r="AA388" s="78"/>
      <c r="AB388" s="78"/>
      <c r="AC388" s="78" t="s">
        <v>632</v>
      </c>
      <c r="AD388" s="78"/>
      <c r="AE388" s="78"/>
      <c r="AF388" s="78" t="s">
        <v>632</v>
      </c>
      <c r="AG388" s="78"/>
      <c r="AH388" s="78"/>
      <c r="AI388" s="78"/>
      <c r="AJ388" s="78"/>
      <c r="AK388" s="78"/>
      <c r="AL388" s="106"/>
      <c r="AM388" s="78"/>
      <c r="AN388" s="78"/>
      <c r="AO388" s="78" t="s">
        <v>674</v>
      </c>
      <c r="AP388" s="110" t="s">
        <v>674</v>
      </c>
      <c r="AQ388" s="78"/>
      <c r="AR388" s="78"/>
      <c r="AS388" s="78"/>
      <c r="AT388" s="78"/>
      <c r="AU388" s="78"/>
      <c r="AV388" s="348" t="str">
        <f t="shared" si="41"/>
        <v/>
      </c>
      <c r="AW388" s="78"/>
      <c r="AX388" s="78"/>
      <c r="AY388" s="78"/>
      <c r="AZ388" s="352"/>
      <c r="BA388" s="78"/>
      <c r="BB388" s="78"/>
      <c r="BC388" s="78"/>
      <c r="BD388" s="78"/>
      <c r="BE388" s="78"/>
      <c r="BF388" s="78"/>
      <c r="BG388" s="78"/>
      <c r="BH388" s="78"/>
      <c r="BI388" s="78"/>
      <c r="BJ388" s="78"/>
      <c r="BK388" s="118"/>
      <c r="BN388" s="119">
        <f t="shared" si="42"/>
        <v>0</v>
      </c>
      <c r="BO388" s="78"/>
      <c r="BP388" s="78"/>
      <c r="BQ388" s="78"/>
      <c r="BR388" s="78"/>
      <c r="BS388" s="78"/>
      <c r="BT388" s="78"/>
      <c r="BU388" s="118"/>
      <c r="BW388" t="str">
        <f t="shared" si="43"/>
        <v/>
      </c>
    </row>
    <row r="389" spans="1:75">
      <c r="A389" s="78">
        <v>460</v>
      </c>
      <c r="B389" s="371" t="s">
        <v>989</v>
      </c>
      <c r="C389" s="78" t="s">
        <v>829</v>
      </c>
      <c r="D389" s="78" t="s">
        <v>680</v>
      </c>
      <c r="E389" s="78" t="s">
        <v>677</v>
      </c>
      <c r="F389" s="78" t="s">
        <v>632</v>
      </c>
      <c r="G389" s="78"/>
      <c r="H389" s="78"/>
      <c r="I389" s="78" t="s">
        <v>632</v>
      </c>
      <c r="J389" s="78"/>
      <c r="K389" s="78"/>
      <c r="L389" s="78"/>
      <c r="M389" s="78"/>
      <c r="N389" s="78"/>
      <c r="O389" s="80"/>
      <c r="P389" s="78"/>
      <c r="Q389" s="78" t="s">
        <v>632</v>
      </c>
      <c r="R389" s="78"/>
      <c r="S389" s="78"/>
      <c r="T389" s="78" t="s">
        <v>632</v>
      </c>
      <c r="U389" s="78"/>
      <c r="V389" s="78"/>
      <c r="W389" s="78"/>
      <c r="X389" s="78"/>
      <c r="Y389" s="78"/>
      <c r="Z389" s="78"/>
      <c r="AA389" s="78"/>
      <c r="AB389" s="78"/>
      <c r="AC389" s="78" t="s">
        <v>632</v>
      </c>
      <c r="AD389" s="78"/>
      <c r="AE389" s="78"/>
      <c r="AF389" s="78" t="s">
        <v>632</v>
      </c>
      <c r="AG389" s="78"/>
      <c r="AH389" s="78"/>
      <c r="AI389" s="78"/>
      <c r="AJ389" s="78"/>
      <c r="AK389" s="78"/>
      <c r="AL389" s="106"/>
      <c r="AM389" s="78"/>
      <c r="AN389" s="78"/>
      <c r="AO389" s="78"/>
      <c r="AP389" s="110"/>
      <c r="AQ389" s="78"/>
      <c r="AR389" s="78"/>
      <c r="AS389" s="78"/>
      <c r="AT389" s="78"/>
      <c r="AU389" s="78"/>
      <c r="AV389" s="348" t="str">
        <f t="shared" si="41"/>
        <v/>
      </c>
      <c r="AW389" s="78"/>
      <c r="AX389" s="78"/>
      <c r="AY389" s="78"/>
      <c r="AZ389" s="352"/>
      <c r="BA389" s="78"/>
      <c r="BB389" s="78"/>
      <c r="BC389" s="78"/>
      <c r="BD389" s="78"/>
      <c r="BE389" s="78"/>
      <c r="BF389" s="78"/>
      <c r="BG389" s="78"/>
      <c r="BH389" s="78"/>
      <c r="BI389" s="78"/>
      <c r="BJ389" s="78"/>
      <c r="BK389" s="118"/>
      <c r="BN389" s="119">
        <f t="shared" si="42"/>
        <v>0</v>
      </c>
      <c r="BO389" s="78"/>
      <c r="BP389" s="78"/>
      <c r="BQ389" s="78"/>
      <c r="BR389" s="78"/>
      <c r="BS389" s="78"/>
      <c r="BT389" s="78"/>
      <c r="BU389" s="118"/>
      <c r="BW389" t="str">
        <f t="shared" si="43"/>
        <v/>
      </c>
    </row>
    <row r="390" spans="1:75">
      <c r="A390" s="78">
        <v>285</v>
      </c>
      <c r="B390" s="371" t="s">
        <v>343</v>
      </c>
      <c r="C390" s="78" t="s">
        <v>703</v>
      </c>
      <c r="D390" s="78" t="s">
        <v>680</v>
      </c>
      <c r="E390" s="78" t="s">
        <v>677</v>
      </c>
      <c r="F390" s="78" t="s">
        <v>632</v>
      </c>
      <c r="G390" s="78"/>
      <c r="H390" s="78"/>
      <c r="I390" s="78" t="s">
        <v>632</v>
      </c>
      <c r="J390" s="78"/>
      <c r="K390" s="78"/>
      <c r="L390" s="78"/>
      <c r="M390" s="78"/>
      <c r="N390" s="78"/>
      <c r="O390" s="80"/>
      <c r="P390" s="78"/>
      <c r="Q390" s="78" t="s">
        <v>632</v>
      </c>
      <c r="R390" s="78"/>
      <c r="S390" s="78"/>
      <c r="T390" s="78" t="s">
        <v>632</v>
      </c>
      <c r="U390" s="78"/>
      <c r="V390" s="78"/>
      <c r="W390" s="78"/>
      <c r="X390" s="78"/>
      <c r="Y390" s="78"/>
      <c r="Z390" s="78"/>
      <c r="AA390" s="78"/>
      <c r="AB390" s="78"/>
      <c r="AC390" s="78" t="s">
        <v>632</v>
      </c>
      <c r="AD390" s="78"/>
      <c r="AE390" s="78"/>
      <c r="AF390" s="78" t="s">
        <v>632</v>
      </c>
      <c r="AG390" s="78"/>
      <c r="AH390" s="78"/>
      <c r="AI390" s="78"/>
      <c r="AJ390" s="78"/>
      <c r="AK390" s="78"/>
      <c r="AL390" s="106"/>
      <c r="AM390" s="78"/>
      <c r="AN390" s="78"/>
      <c r="AO390" s="78"/>
      <c r="AP390" s="110"/>
      <c r="AQ390" s="78"/>
      <c r="AR390" s="78"/>
      <c r="AS390" s="78"/>
      <c r="AT390" s="78"/>
      <c r="AU390" s="78"/>
      <c r="AV390" s="348" t="str">
        <f t="shared" si="41"/>
        <v/>
      </c>
      <c r="AW390" s="78"/>
      <c r="AX390" s="78"/>
      <c r="AY390" s="78"/>
      <c r="AZ390" s="352"/>
      <c r="BA390" s="78"/>
      <c r="BB390" s="78"/>
      <c r="BC390" s="78"/>
      <c r="BD390" s="78"/>
      <c r="BE390" s="78"/>
      <c r="BF390" s="78"/>
      <c r="BG390" s="78"/>
      <c r="BH390" s="78"/>
      <c r="BI390" s="78"/>
      <c r="BJ390" s="78"/>
      <c r="BK390" s="118"/>
      <c r="BN390" s="119">
        <f t="shared" si="42"/>
        <v>0</v>
      </c>
      <c r="BO390" s="78"/>
      <c r="BP390" s="78"/>
      <c r="BQ390" s="78"/>
      <c r="BR390" s="78"/>
      <c r="BS390" s="78"/>
      <c r="BT390" s="78"/>
      <c r="BU390" s="118"/>
      <c r="BW390" t="str">
        <f t="shared" si="43"/>
        <v/>
      </c>
    </row>
    <row r="391" spans="1:75">
      <c r="A391" s="78">
        <v>75</v>
      </c>
      <c r="B391" s="371" t="s">
        <v>130</v>
      </c>
      <c r="C391" s="78" t="s">
        <v>703</v>
      </c>
      <c r="D391" s="78" t="s">
        <v>680</v>
      </c>
      <c r="E391" s="78" t="s">
        <v>677</v>
      </c>
      <c r="F391" s="78" t="s">
        <v>632</v>
      </c>
      <c r="G391" s="78"/>
      <c r="H391" s="78"/>
      <c r="I391" s="78" t="s">
        <v>632</v>
      </c>
      <c r="J391" s="78"/>
      <c r="K391" s="78"/>
      <c r="L391" s="78"/>
      <c r="M391" s="78"/>
      <c r="N391" s="78"/>
      <c r="O391" s="80"/>
      <c r="P391" s="78"/>
      <c r="Q391" s="78" t="s">
        <v>681</v>
      </c>
      <c r="R391" s="78" t="s">
        <v>990</v>
      </c>
      <c r="S391" s="78" t="s">
        <v>682</v>
      </c>
      <c r="T391" s="78" t="s">
        <v>681</v>
      </c>
      <c r="U391" s="78">
        <v>2060</v>
      </c>
      <c r="V391" s="78">
        <v>2021</v>
      </c>
      <c r="W391" s="78"/>
      <c r="X391" s="78"/>
      <c r="Y391" s="78"/>
      <c r="Z391" s="78"/>
      <c r="AA391" s="78"/>
      <c r="AB391" s="78"/>
      <c r="AC391" s="78" t="s">
        <v>632</v>
      </c>
      <c r="AD391" s="78"/>
      <c r="AE391" s="78"/>
      <c r="AF391" s="78" t="s">
        <v>632</v>
      </c>
      <c r="AG391" s="78"/>
      <c r="AH391" s="78"/>
      <c r="AI391" s="78"/>
      <c r="AJ391" s="78"/>
      <c r="AK391" s="78"/>
      <c r="AL391" s="106"/>
      <c r="AM391" s="78"/>
      <c r="AN391" s="78"/>
      <c r="AO391" s="78"/>
      <c r="AP391" s="110"/>
      <c r="AQ391" s="78"/>
      <c r="AR391" s="78"/>
      <c r="AS391" s="78"/>
      <c r="AT391" s="78"/>
      <c r="AU391" s="78"/>
      <c r="AV391" s="348" t="str">
        <f t="shared" si="41"/>
        <v/>
      </c>
      <c r="AW391" s="78"/>
      <c r="AX391" s="78"/>
      <c r="AY391" s="78"/>
      <c r="AZ391" s="352"/>
      <c r="BA391" s="78"/>
      <c r="BB391" s="78"/>
      <c r="BC391" s="78"/>
      <c r="BD391" s="78"/>
      <c r="BE391" s="78"/>
      <c r="BF391" s="78"/>
      <c r="BG391" s="78"/>
      <c r="BH391" s="78"/>
      <c r="BI391" s="78"/>
      <c r="BJ391" s="78"/>
      <c r="BK391" s="118"/>
      <c r="BN391" s="119">
        <f t="shared" si="42"/>
        <v>0</v>
      </c>
      <c r="BO391" s="78"/>
      <c r="BP391" s="78"/>
      <c r="BQ391" s="78"/>
      <c r="BR391" s="78"/>
      <c r="BS391" s="78"/>
      <c r="BT391" s="78"/>
      <c r="BU391" s="118"/>
      <c r="BW391" t="str">
        <f t="shared" si="43"/>
        <v/>
      </c>
    </row>
    <row r="392" spans="1:75">
      <c r="A392" s="78">
        <v>412</v>
      </c>
      <c r="B392" s="371" t="s">
        <v>449</v>
      </c>
      <c r="C392" s="78" t="s">
        <v>691</v>
      </c>
      <c r="D392" s="78" t="s">
        <v>680</v>
      </c>
      <c r="E392" s="78" t="s">
        <v>677</v>
      </c>
      <c r="F392" s="78" t="s">
        <v>632</v>
      </c>
      <c r="G392" s="78"/>
      <c r="H392" s="78"/>
      <c r="I392" s="78" t="s">
        <v>632</v>
      </c>
      <c r="J392" s="78"/>
      <c r="K392" s="78"/>
      <c r="L392" s="78"/>
      <c r="M392" s="78"/>
      <c r="N392" s="78"/>
      <c r="O392" s="80"/>
      <c r="P392" s="78"/>
      <c r="Q392" s="78" t="s">
        <v>632</v>
      </c>
      <c r="R392" s="78"/>
      <c r="S392" s="78"/>
      <c r="T392" s="78" t="s">
        <v>632</v>
      </c>
      <c r="U392" s="78"/>
      <c r="V392" s="78"/>
      <c r="W392" s="78"/>
      <c r="X392" s="78"/>
      <c r="Y392" s="78"/>
      <c r="Z392" s="78"/>
      <c r="AA392" s="78"/>
      <c r="AB392" s="78"/>
      <c r="AC392" s="78" t="s">
        <v>632</v>
      </c>
      <c r="AD392" s="78"/>
      <c r="AE392" s="78"/>
      <c r="AF392" s="78" t="s">
        <v>632</v>
      </c>
      <c r="AG392" s="78"/>
      <c r="AH392" s="78"/>
      <c r="AI392" s="78"/>
      <c r="AJ392" s="78"/>
      <c r="AK392" s="78"/>
      <c r="AL392" s="106"/>
      <c r="AM392" s="78"/>
      <c r="AN392" s="78"/>
      <c r="AO392" s="78"/>
      <c r="AP392" s="110"/>
      <c r="AQ392" s="78"/>
      <c r="AR392" s="78"/>
      <c r="AS392" s="78"/>
      <c r="AT392" s="78"/>
      <c r="AU392" s="78"/>
      <c r="AV392" s="348" t="str">
        <f t="shared" si="41"/>
        <v/>
      </c>
      <c r="AW392" s="78"/>
      <c r="AX392" s="78"/>
      <c r="AY392" s="78"/>
      <c r="AZ392" s="352"/>
      <c r="BA392" s="78"/>
      <c r="BB392" s="78"/>
      <c r="BC392" s="78"/>
      <c r="BD392" s="78"/>
      <c r="BE392" s="78"/>
      <c r="BF392" s="78"/>
      <c r="BG392" s="78"/>
      <c r="BH392" s="78"/>
      <c r="BI392" s="78"/>
      <c r="BJ392" s="78"/>
      <c r="BK392" s="118"/>
      <c r="BN392" s="119">
        <f t="shared" si="42"/>
        <v>0</v>
      </c>
      <c r="BO392" s="78"/>
      <c r="BP392" s="78"/>
      <c r="BQ392" s="78"/>
      <c r="BR392" s="78"/>
      <c r="BS392" s="78"/>
      <c r="BT392" s="78"/>
      <c r="BU392" s="118"/>
      <c r="BW392" t="str">
        <f t="shared" si="43"/>
        <v/>
      </c>
    </row>
    <row r="393" spans="1:75">
      <c r="A393" s="78">
        <v>175</v>
      </c>
      <c r="B393" s="371" t="s">
        <v>214</v>
      </c>
      <c r="C393" s="78" t="s">
        <v>699</v>
      </c>
      <c r="D393" s="78" t="s">
        <v>680</v>
      </c>
      <c r="E393" s="78" t="s">
        <v>677</v>
      </c>
      <c r="F393" s="78" t="s">
        <v>632</v>
      </c>
      <c r="G393" s="78"/>
      <c r="H393" s="78"/>
      <c r="I393" s="78" t="s">
        <v>632</v>
      </c>
      <c r="J393" s="78"/>
      <c r="K393" s="78"/>
      <c r="L393" s="78"/>
      <c r="M393" s="78"/>
      <c r="N393" s="78"/>
      <c r="O393" s="80"/>
      <c r="P393" s="78"/>
      <c r="Q393" s="78" t="s">
        <v>632</v>
      </c>
      <c r="R393" s="78"/>
      <c r="S393" s="78"/>
      <c r="T393" s="78" t="s">
        <v>632</v>
      </c>
      <c r="U393" s="78"/>
      <c r="V393" s="78"/>
      <c r="W393" s="78"/>
      <c r="X393" s="78"/>
      <c r="Y393" s="78"/>
      <c r="Z393" s="78"/>
      <c r="AA393" s="78"/>
      <c r="AB393" s="78"/>
      <c r="AC393" s="78" t="s">
        <v>635</v>
      </c>
      <c r="AD393" s="78" t="s">
        <v>758</v>
      </c>
      <c r="AE393" s="78" t="s">
        <v>789</v>
      </c>
      <c r="AF393" s="78" t="s">
        <v>635</v>
      </c>
      <c r="AG393" s="78">
        <v>2055</v>
      </c>
      <c r="AH393" s="78">
        <v>2022</v>
      </c>
      <c r="AI393" s="78"/>
      <c r="AJ393" s="78"/>
      <c r="AK393" s="78"/>
      <c r="AL393" s="106" t="s">
        <v>674</v>
      </c>
      <c r="AM393" s="78"/>
      <c r="AN393" s="78"/>
      <c r="AO393" s="78" t="s">
        <v>632</v>
      </c>
      <c r="AP393" s="110" t="s">
        <v>632</v>
      </c>
      <c r="AQ393" s="78"/>
      <c r="AR393" s="78"/>
      <c r="AS393" s="78"/>
      <c r="AT393" s="78"/>
      <c r="AU393" s="78"/>
      <c r="AV393" s="348" t="str">
        <f t="shared" si="41"/>
        <v/>
      </c>
      <c r="AW393" s="78"/>
      <c r="AX393" s="78"/>
      <c r="AY393" s="78"/>
      <c r="AZ393" s="352">
        <v>1</v>
      </c>
      <c r="BA393" s="78"/>
      <c r="BB393" s="78"/>
      <c r="BC393" s="78"/>
      <c r="BD393" s="78"/>
      <c r="BE393" s="78"/>
      <c r="BF393" s="78"/>
      <c r="BG393" s="78"/>
      <c r="BH393" s="78"/>
      <c r="BI393" s="78">
        <v>1</v>
      </c>
      <c r="BJ393" s="78"/>
      <c r="BK393" s="118"/>
      <c r="BN393" s="119">
        <f t="shared" si="42"/>
        <v>1</v>
      </c>
      <c r="BO393" s="78"/>
      <c r="BP393" s="78"/>
      <c r="BQ393" s="78"/>
      <c r="BR393" s="78"/>
      <c r="BS393" s="78"/>
      <c r="BT393" s="78"/>
      <c r="BU393" s="118"/>
      <c r="BV393" s="229">
        <f>MAX(N393,AG393)</f>
        <v>2055</v>
      </c>
      <c r="BW393" t="str">
        <f t="shared" si="43"/>
        <v/>
      </c>
    </row>
    <row r="394" spans="1:75">
      <c r="A394" s="78">
        <v>354</v>
      </c>
      <c r="B394" s="371" t="s">
        <v>422</v>
      </c>
      <c r="C394" s="78" t="s">
        <v>670</v>
      </c>
      <c r="D394" s="78" t="s">
        <v>680</v>
      </c>
      <c r="E394" s="78" t="s">
        <v>677</v>
      </c>
      <c r="F394" s="78" t="s">
        <v>632</v>
      </c>
      <c r="G394" s="78"/>
      <c r="H394" s="78"/>
      <c r="I394" s="78" t="s">
        <v>632</v>
      </c>
      <c r="J394" s="78"/>
      <c r="K394" s="78"/>
      <c r="L394" s="78"/>
      <c r="M394" s="78"/>
      <c r="N394" s="78"/>
      <c r="O394" s="80"/>
      <c r="P394" s="78"/>
      <c r="Q394" s="78" t="s">
        <v>632</v>
      </c>
      <c r="R394" s="78"/>
      <c r="S394" s="78"/>
      <c r="T394" s="78" t="s">
        <v>632</v>
      </c>
      <c r="U394" s="78"/>
      <c r="V394" s="78"/>
      <c r="W394" s="78"/>
      <c r="X394" s="78"/>
      <c r="Y394" s="78"/>
      <c r="Z394" s="78"/>
      <c r="AA394" s="78"/>
      <c r="AB394" s="78"/>
      <c r="AC394" s="78" t="s">
        <v>632</v>
      </c>
      <c r="AD394" s="78"/>
      <c r="AE394" s="78"/>
      <c r="AF394" s="78" t="s">
        <v>632</v>
      </c>
      <c r="AG394" s="78"/>
      <c r="AH394" s="78"/>
      <c r="AI394" s="78"/>
      <c r="AJ394" s="78"/>
      <c r="AK394" s="78"/>
      <c r="AL394" s="106"/>
      <c r="AM394" s="78"/>
      <c r="AN394" s="78"/>
      <c r="AO394" s="78"/>
      <c r="AP394" s="110"/>
      <c r="AQ394" s="78"/>
      <c r="AR394" s="78"/>
      <c r="AS394" s="78"/>
      <c r="AT394" s="78"/>
      <c r="AU394" s="78"/>
      <c r="AV394" s="348" t="str">
        <f t="shared" si="41"/>
        <v/>
      </c>
      <c r="AW394" s="78"/>
      <c r="AX394" s="78"/>
      <c r="AY394" s="78"/>
      <c r="AZ394" s="352"/>
      <c r="BA394" s="78"/>
      <c r="BB394" s="78"/>
      <c r="BC394" s="78"/>
      <c r="BD394" s="78"/>
      <c r="BE394" s="78"/>
      <c r="BF394" s="78"/>
      <c r="BG394" s="78"/>
      <c r="BH394" s="78"/>
      <c r="BI394" s="78"/>
      <c r="BJ394" s="78"/>
      <c r="BK394" s="118"/>
      <c r="BN394" s="119">
        <f t="shared" si="42"/>
        <v>0</v>
      </c>
      <c r="BO394" s="78"/>
      <c r="BP394" s="78"/>
      <c r="BQ394" s="78"/>
      <c r="BR394" s="78"/>
      <c r="BS394" s="78"/>
      <c r="BT394" s="78"/>
      <c r="BU394" s="118"/>
      <c r="BW394" t="str">
        <f t="shared" si="43"/>
        <v/>
      </c>
    </row>
    <row r="395" spans="1:75">
      <c r="A395" s="78">
        <v>452</v>
      </c>
      <c r="B395" s="371" t="s">
        <v>515</v>
      </c>
      <c r="C395" s="78" t="s">
        <v>703</v>
      </c>
      <c r="D395" s="78" t="s">
        <v>680</v>
      </c>
      <c r="E395" s="78" t="s">
        <v>677</v>
      </c>
      <c r="F395" s="78" t="s">
        <v>632</v>
      </c>
      <c r="G395" s="78"/>
      <c r="H395" s="78"/>
      <c r="I395" s="78" t="s">
        <v>632</v>
      </c>
      <c r="J395" s="78"/>
      <c r="K395" s="78"/>
      <c r="L395" s="78"/>
      <c r="M395" s="78"/>
      <c r="N395" s="78"/>
      <c r="O395" s="80"/>
      <c r="P395" s="78"/>
      <c r="Q395" s="78" t="s">
        <v>632</v>
      </c>
      <c r="R395" s="78"/>
      <c r="S395" s="78"/>
      <c r="T395" s="78" t="s">
        <v>632</v>
      </c>
      <c r="U395" s="78"/>
      <c r="V395" s="78"/>
      <c r="W395" s="78"/>
      <c r="X395" s="78"/>
      <c r="Y395" s="78"/>
      <c r="Z395" s="78"/>
      <c r="AA395" s="78"/>
      <c r="AB395" s="78"/>
      <c r="AC395" s="78" t="s">
        <v>632</v>
      </c>
      <c r="AD395" s="78"/>
      <c r="AE395" s="78"/>
      <c r="AF395" s="78" t="s">
        <v>632</v>
      </c>
      <c r="AG395" s="78"/>
      <c r="AH395" s="78"/>
      <c r="AI395" s="78"/>
      <c r="AJ395" s="78"/>
      <c r="AK395" s="78"/>
      <c r="AL395" s="106"/>
      <c r="AM395" s="78"/>
      <c r="AN395" s="78"/>
      <c r="AO395" s="78"/>
      <c r="AP395" s="110"/>
      <c r="AQ395" s="78"/>
      <c r="AR395" s="78"/>
      <c r="AS395" s="78"/>
      <c r="AT395" s="78"/>
      <c r="AU395" s="78"/>
      <c r="AV395" s="348" t="str">
        <f t="shared" si="41"/>
        <v/>
      </c>
      <c r="AW395" s="78"/>
      <c r="AX395" s="78"/>
      <c r="AY395" s="78"/>
      <c r="AZ395" s="352"/>
      <c r="BA395" s="78"/>
      <c r="BB395" s="78"/>
      <c r="BC395" s="78"/>
      <c r="BD395" s="78"/>
      <c r="BE395" s="78"/>
      <c r="BF395" s="78"/>
      <c r="BG395" s="78"/>
      <c r="BH395" s="78"/>
      <c r="BI395" s="78"/>
      <c r="BJ395" s="78"/>
      <c r="BK395" s="118"/>
      <c r="BN395" s="119">
        <f t="shared" si="42"/>
        <v>0</v>
      </c>
      <c r="BO395" s="78"/>
      <c r="BP395" s="78"/>
      <c r="BQ395" s="78"/>
      <c r="BR395" s="78"/>
      <c r="BS395" s="78"/>
      <c r="BT395" s="78"/>
      <c r="BU395" s="118"/>
      <c r="BW395" t="str">
        <f t="shared" si="43"/>
        <v/>
      </c>
    </row>
    <row r="396" spans="1:75">
      <c r="A396" s="78">
        <v>411</v>
      </c>
      <c r="B396" s="371" t="s">
        <v>455</v>
      </c>
      <c r="C396" s="78" t="s">
        <v>675</v>
      </c>
      <c r="D396" s="78" t="s">
        <v>680</v>
      </c>
      <c r="E396" s="78" t="s">
        <v>677</v>
      </c>
      <c r="F396" s="78" t="s">
        <v>632</v>
      </c>
      <c r="G396" s="78"/>
      <c r="H396" s="78"/>
      <c r="I396" s="78" t="s">
        <v>632</v>
      </c>
      <c r="J396" s="78"/>
      <c r="K396" s="78"/>
      <c r="L396" s="78"/>
      <c r="M396" s="78"/>
      <c r="N396" s="78"/>
      <c r="O396" s="80"/>
      <c r="P396" s="78"/>
      <c r="Q396" s="78" t="s">
        <v>681</v>
      </c>
      <c r="R396" s="78" t="s">
        <v>636</v>
      </c>
      <c r="S396" s="78" t="s">
        <v>637</v>
      </c>
      <c r="T396" s="78" t="s">
        <v>681</v>
      </c>
      <c r="U396" s="78">
        <v>2060</v>
      </c>
      <c r="V396" s="78">
        <v>2021</v>
      </c>
      <c r="W396" s="78"/>
      <c r="X396" s="78"/>
      <c r="Y396" s="78"/>
      <c r="Z396" s="78"/>
      <c r="AA396" s="78"/>
      <c r="AB396" s="78"/>
      <c r="AC396" s="78" t="s">
        <v>632</v>
      </c>
      <c r="AD396" s="78"/>
      <c r="AE396" s="78"/>
      <c r="AF396" s="78" t="s">
        <v>632</v>
      </c>
      <c r="AG396" s="78"/>
      <c r="AH396" s="78"/>
      <c r="AI396" s="78"/>
      <c r="AJ396" s="78"/>
      <c r="AK396" s="78"/>
      <c r="AL396" s="106"/>
      <c r="AM396" s="78"/>
      <c r="AN396" s="78"/>
      <c r="AO396" s="78"/>
      <c r="AP396" s="110"/>
      <c r="AQ396" s="78"/>
      <c r="AR396" s="78"/>
      <c r="AS396" s="78"/>
      <c r="AT396" s="78"/>
      <c r="AU396" s="78"/>
      <c r="AV396" s="348" t="str">
        <f t="shared" si="41"/>
        <v/>
      </c>
      <c r="AW396" s="78"/>
      <c r="AX396" s="78"/>
      <c r="AY396" s="78"/>
      <c r="AZ396" s="352"/>
      <c r="BA396" s="78"/>
      <c r="BB396" s="78"/>
      <c r="BC396" s="78"/>
      <c r="BD396" s="78"/>
      <c r="BE396" s="78"/>
      <c r="BF396" s="78"/>
      <c r="BG396" s="78"/>
      <c r="BH396" s="78"/>
      <c r="BI396" s="78"/>
      <c r="BJ396" s="78"/>
      <c r="BK396" s="118"/>
      <c r="BN396" s="119">
        <f t="shared" si="42"/>
        <v>0</v>
      </c>
      <c r="BO396" s="78"/>
      <c r="BP396" s="78"/>
      <c r="BQ396" s="78"/>
      <c r="BR396" s="78"/>
      <c r="BS396" s="78"/>
      <c r="BT396" s="78"/>
      <c r="BU396" s="118"/>
      <c r="BW396" t="str">
        <f t="shared" si="43"/>
        <v/>
      </c>
    </row>
    <row r="397" spans="1:75">
      <c r="A397" s="78">
        <v>292</v>
      </c>
      <c r="B397" s="371" t="s">
        <v>357</v>
      </c>
      <c r="C397" s="78" t="s">
        <v>666</v>
      </c>
      <c r="D397" s="78" t="s">
        <v>680</v>
      </c>
      <c r="E397" s="78" t="s">
        <v>677</v>
      </c>
      <c r="F397" s="78" t="s">
        <v>632</v>
      </c>
      <c r="G397" s="78"/>
      <c r="H397" s="78"/>
      <c r="I397" s="78" t="s">
        <v>632</v>
      </c>
      <c r="J397" s="78"/>
      <c r="K397" s="78"/>
      <c r="L397" s="78"/>
      <c r="M397" s="78"/>
      <c r="N397" s="78"/>
      <c r="O397" s="80"/>
      <c r="P397" s="78"/>
      <c r="Q397" s="78" t="s">
        <v>681</v>
      </c>
      <c r="R397" s="78" t="s">
        <v>698</v>
      </c>
      <c r="S397" s="81" t="s">
        <v>637</v>
      </c>
      <c r="T397" s="78" t="s">
        <v>681</v>
      </c>
      <c r="U397" s="78">
        <v>2060</v>
      </c>
      <c r="V397" s="78">
        <v>2021</v>
      </c>
      <c r="W397" s="78"/>
      <c r="X397" s="78"/>
      <c r="Y397" s="78"/>
      <c r="Z397" s="78"/>
      <c r="AA397" s="78"/>
      <c r="AB397" s="78"/>
      <c r="AC397" s="78" t="s">
        <v>632</v>
      </c>
      <c r="AD397" s="78"/>
      <c r="AE397" s="78"/>
      <c r="AF397" s="78" t="s">
        <v>632</v>
      </c>
      <c r="AG397" s="78"/>
      <c r="AH397" s="78"/>
      <c r="AI397" s="78"/>
      <c r="AJ397" s="78"/>
      <c r="AK397" s="78"/>
      <c r="AL397" s="106"/>
      <c r="AM397" s="78"/>
      <c r="AN397" s="78"/>
      <c r="AO397" s="78"/>
      <c r="AP397" s="110"/>
      <c r="AQ397" s="78"/>
      <c r="AR397" s="78"/>
      <c r="AS397" s="78"/>
      <c r="AT397" s="78"/>
      <c r="AU397" s="78"/>
      <c r="AV397" s="348" t="str">
        <f t="shared" si="41"/>
        <v/>
      </c>
      <c r="AW397" s="78"/>
      <c r="AX397" s="78"/>
      <c r="AY397" s="78"/>
      <c r="AZ397" s="352"/>
      <c r="BA397" s="78"/>
      <c r="BB397" s="78"/>
      <c r="BC397" s="78"/>
      <c r="BD397" s="78"/>
      <c r="BE397" s="78"/>
      <c r="BF397" s="78"/>
      <c r="BG397" s="78"/>
      <c r="BH397" s="78"/>
      <c r="BI397" s="78"/>
      <c r="BJ397" s="78"/>
      <c r="BK397" s="118"/>
      <c r="BN397" s="119">
        <f t="shared" si="42"/>
        <v>0</v>
      </c>
      <c r="BO397" s="78"/>
      <c r="BP397" s="78"/>
      <c r="BQ397" s="78"/>
      <c r="BR397" s="78"/>
      <c r="BS397" s="78"/>
      <c r="BT397" s="78"/>
      <c r="BU397" s="118"/>
      <c r="BW397" t="str">
        <f t="shared" si="43"/>
        <v/>
      </c>
    </row>
    <row r="398" spans="1:75">
      <c r="A398" s="78">
        <v>471</v>
      </c>
      <c r="B398" s="371" t="s">
        <v>991</v>
      </c>
      <c r="C398" s="78" t="s">
        <v>703</v>
      </c>
      <c r="D398" s="78" t="s">
        <v>680</v>
      </c>
      <c r="E398" s="78" t="s">
        <v>677</v>
      </c>
      <c r="F398" s="78" t="s">
        <v>632</v>
      </c>
      <c r="G398" s="78"/>
      <c r="H398" s="78"/>
      <c r="I398" s="78" t="s">
        <v>632</v>
      </c>
      <c r="J398" s="78"/>
      <c r="K398" s="78"/>
      <c r="L398" s="78"/>
      <c r="M398" s="78"/>
      <c r="N398" s="78"/>
      <c r="O398" s="80"/>
      <c r="P398" s="78"/>
      <c r="Q398" s="78" t="s">
        <v>632</v>
      </c>
      <c r="R398" s="78"/>
      <c r="S398" s="78"/>
      <c r="T398" s="78" t="s">
        <v>632</v>
      </c>
      <c r="U398" s="78"/>
      <c r="V398" s="78"/>
      <c r="W398" s="78"/>
      <c r="X398" s="78"/>
      <c r="Y398" s="78"/>
      <c r="Z398" s="78"/>
      <c r="AA398" s="78"/>
      <c r="AB398" s="78"/>
      <c r="AC398" s="78" t="s">
        <v>632</v>
      </c>
      <c r="AD398" s="78"/>
      <c r="AE398" s="78"/>
      <c r="AF398" s="78" t="s">
        <v>632</v>
      </c>
      <c r="AG398" s="78"/>
      <c r="AH398" s="78"/>
      <c r="AI398" s="78"/>
      <c r="AJ398" s="78"/>
      <c r="AK398" s="78"/>
      <c r="AL398" s="106"/>
      <c r="AM398" s="78"/>
      <c r="AN398" s="78"/>
      <c r="AO398" s="78"/>
      <c r="AP398" s="110"/>
      <c r="AQ398" s="78"/>
      <c r="AR398" s="78"/>
      <c r="AS398" s="78"/>
      <c r="AT398" s="78"/>
      <c r="AU398" s="78"/>
      <c r="AV398" s="348" t="str">
        <f t="shared" si="41"/>
        <v/>
      </c>
      <c r="AW398" s="78"/>
      <c r="AX398" s="78"/>
      <c r="AY398" s="78"/>
      <c r="AZ398" s="352"/>
      <c r="BA398" s="78"/>
      <c r="BB398" s="78"/>
      <c r="BC398" s="78"/>
      <c r="BD398" s="78"/>
      <c r="BE398" s="78"/>
      <c r="BF398" s="78"/>
      <c r="BG398" s="78"/>
      <c r="BH398" s="78"/>
      <c r="BI398" s="78"/>
      <c r="BJ398" s="78"/>
      <c r="BK398" s="118"/>
      <c r="BN398" s="119">
        <f t="shared" si="42"/>
        <v>0</v>
      </c>
      <c r="BO398" s="78"/>
      <c r="BP398" s="78"/>
      <c r="BQ398" s="78"/>
      <c r="BR398" s="78"/>
      <c r="BS398" s="78"/>
      <c r="BT398" s="78"/>
      <c r="BU398" s="118"/>
      <c r="BW398" t="str">
        <f t="shared" si="43"/>
        <v/>
      </c>
    </row>
    <row r="399" spans="1:75">
      <c r="A399" s="78">
        <v>13</v>
      </c>
      <c r="B399" s="371" t="s">
        <v>66</v>
      </c>
      <c r="C399" s="78" t="s">
        <v>705</v>
      </c>
      <c r="D399" s="78" t="s">
        <v>697</v>
      </c>
      <c r="E399" s="78" t="s">
        <v>640</v>
      </c>
      <c r="F399" s="78" t="s">
        <v>632</v>
      </c>
      <c r="G399" s="78"/>
      <c r="H399" s="78"/>
      <c r="I399" s="78" t="s">
        <v>632</v>
      </c>
      <c r="J399" s="78"/>
      <c r="K399" s="78"/>
      <c r="L399" s="78"/>
      <c r="M399" s="78"/>
      <c r="N399" s="78"/>
      <c r="O399" s="80"/>
      <c r="P399" s="78"/>
      <c r="Q399" s="78" t="s">
        <v>632</v>
      </c>
      <c r="R399" s="78"/>
      <c r="S399" s="78"/>
      <c r="T399" s="78" t="s">
        <v>632</v>
      </c>
      <c r="U399" s="78"/>
      <c r="V399" s="78"/>
      <c r="W399" s="78"/>
      <c r="X399" s="78"/>
      <c r="Y399" s="78"/>
      <c r="Z399" s="78"/>
      <c r="AA399" s="78"/>
      <c r="AB399" s="78"/>
      <c r="AC399" s="78" t="s">
        <v>635</v>
      </c>
      <c r="AD399" s="78" t="s">
        <v>992</v>
      </c>
      <c r="AE399" s="78" t="s">
        <v>647</v>
      </c>
      <c r="AF399" s="78" t="s">
        <v>635</v>
      </c>
      <c r="AG399" s="78">
        <v>2050</v>
      </c>
      <c r="AH399" s="78">
        <v>2020</v>
      </c>
      <c r="AI399" s="78"/>
      <c r="AJ399" s="78"/>
      <c r="AK399" s="78"/>
      <c r="AL399" s="106" t="s">
        <v>631</v>
      </c>
      <c r="AM399" s="78">
        <v>2023</v>
      </c>
      <c r="AN399" s="78" t="s">
        <v>631</v>
      </c>
      <c r="AO399" s="78"/>
      <c r="AP399" s="110"/>
      <c r="AQ399" s="78"/>
      <c r="AR399" s="78"/>
      <c r="AS399" s="78"/>
      <c r="AT399" s="78"/>
      <c r="AU399" s="78"/>
      <c r="AV399" s="348" t="str">
        <f t="shared" si="41"/>
        <v/>
      </c>
      <c r="AW399" s="78"/>
      <c r="AX399" s="78"/>
      <c r="AY399" s="78">
        <v>1</v>
      </c>
      <c r="AZ399" s="352">
        <v>1</v>
      </c>
      <c r="BA399" s="78"/>
      <c r="BB399" s="78"/>
      <c r="BC399" s="78"/>
      <c r="BD399" s="78"/>
      <c r="BE399" s="78"/>
      <c r="BF399" s="78"/>
      <c r="BG399" s="78"/>
      <c r="BH399" s="78"/>
      <c r="BI399" s="78">
        <v>1</v>
      </c>
      <c r="BJ399" s="78"/>
      <c r="BK399" s="118">
        <v>1</v>
      </c>
      <c r="BL399" s="188">
        <v>1</v>
      </c>
      <c r="BN399" s="119">
        <f t="shared" si="42"/>
        <v>1</v>
      </c>
      <c r="BO399" s="78"/>
      <c r="BP399" s="78"/>
      <c r="BQ399" s="78">
        <v>1</v>
      </c>
      <c r="BR399" s="78"/>
      <c r="BS399" s="78"/>
      <c r="BT399" s="78"/>
      <c r="BU399" s="118"/>
      <c r="BV399" s="229">
        <f>MAX(N399,AG399)</f>
        <v>2050</v>
      </c>
      <c r="BW399" t="str">
        <f t="shared" si="43"/>
        <v/>
      </c>
    </row>
    <row r="400" spans="1:75">
      <c r="A400" s="78">
        <v>171</v>
      </c>
      <c r="B400" s="371" t="s">
        <v>209</v>
      </c>
      <c r="C400" s="78" t="s">
        <v>628</v>
      </c>
      <c r="D400" s="78" t="s">
        <v>680</v>
      </c>
      <c r="E400" s="78" t="s">
        <v>677</v>
      </c>
      <c r="F400" s="78" t="s">
        <v>632</v>
      </c>
      <c r="G400" s="78"/>
      <c r="H400" s="78"/>
      <c r="I400" s="78" t="s">
        <v>632</v>
      </c>
      <c r="J400" s="78"/>
      <c r="K400" s="78"/>
      <c r="L400" s="78"/>
      <c r="M400" s="78"/>
      <c r="N400" s="78"/>
      <c r="O400" s="80"/>
      <c r="P400" s="78"/>
      <c r="Q400" s="78" t="s">
        <v>632</v>
      </c>
      <c r="R400" s="78"/>
      <c r="S400" s="78"/>
      <c r="T400" s="78" t="s">
        <v>632</v>
      </c>
      <c r="U400" s="78"/>
      <c r="V400" s="78"/>
      <c r="W400" s="78"/>
      <c r="X400" s="78"/>
      <c r="Y400" s="78"/>
      <c r="Z400" s="78"/>
      <c r="AA400" s="78"/>
      <c r="AB400" s="78"/>
      <c r="AC400" s="78" t="s">
        <v>632</v>
      </c>
      <c r="AD400" s="78"/>
      <c r="AE400" s="78"/>
      <c r="AF400" s="78" t="s">
        <v>632</v>
      </c>
      <c r="AG400" s="78"/>
      <c r="AH400" s="78"/>
      <c r="AI400" s="78"/>
      <c r="AJ400" s="78"/>
      <c r="AK400" s="78"/>
      <c r="AL400" s="106"/>
      <c r="AM400" s="78"/>
      <c r="AN400" s="78"/>
      <c r="AO400" s="78"/>
      <c r="AP400" s="110"/>
      <c r="AQ400" s="78"/>
      <c r="AR400" s="78"/>
      <c r="AS400" s="78"/>
      <c r="AT400" s="78"/>
      <c r="AU400" s="78"/>
      <c r="AV400" s="348" t="str">
        <f t="shared" si="41"/>
        <v/>
      </c>
      <c r="AW400" s="78"/>
      <c r="AX400" s="78"/>
      <c r="AY400" s="78"/>
      <c r="AZ400" s="352"/>
      <c r="BA400" s="78"/>
      <c r="BB400" s="78"/>
      <c r="BC400" s="78"/>
      <c r="BD400" s="78"/>
      <c r="BE400" s="78"/>
      <c r="BF400" s="78"/>
      <c r="BG400" s="78"/>
      <c r="BH400" s="78"/>
      <c r="BI400" s="78"/>
      <c r="BJ400" s="78"/>
      <c r="BK400" s="118"/>
      <c r="BN400" s="119">
        <f t="shared" si="42"/>
        <v>0</v>
      </c>
      <c r="BO400" s="78"/>
      <c r="BP400" s="78"/>
      <c r="BQ400" s="78"/>
      <c r="BR400" s="78"/>
      <c r="BS400" s="78"/>
      <c r="BT400" s="78"/>
      <c r="BU400" s="118"/>
      <c r="BW400" t="str">
        <f t="shared" si="43"/>
        <v/>
      </c>
    </row>
    <row r="401" spans="1:75">
      <c r="A401" s="78">
        <v>370</v>
      </c>
      <c r="B401" s="371" t="s">
        <v>462</v>
      </c>
      <c r="C401" s="78" t="s">
        <v>666</v>
      </c>
      <c r="D401" s="78" t="s">
        <v>680</v>
      </c>
      <c r="E401" s="78" t="s">
        <v>677</v>
      </c>
      <c r="F401" s="78" t="s">
        <v>632</v>
      </c>
      <c r="G401" s="78"/>
      <c r="H401" s="78"/>
      <c r="I401" s="78" t="s">
        <v>632</v>
      </c>
      <c r="J401" s="78"/>
      <c r="K401" s="78"/>
      <c r="L401" s="78"/>
      <c r="M401" s="78"/>
      <c r="N401" s="78"/>
      <c r="O401" s="80"/>
      <c r="P401" s="78"/>
      <c r="Q401" s="78" t="s">
        <v>632</v>
      </c>
      <c r="R401" s="78"/>
      <c r="S401" s="78"/>
      <c r="T401" s="78" t="s">
        <v>632</v>
      </c>
      <c r="U401" s="78"/>
      <c r="V401" s="78"/>
      <c r="W401" s="78"/>
      <c r="X401" s="78"/>
      <c r="Y401" s="78"/>
      <c r="Z401" s="78"/>
      <c r="AA401" s="78"/>
      <c r="AB401" s="78"/>
      <c r="AC401" s="78" t="s">
        <v>632</v>
      </c>
      <c r="AD401" s="78"/>
      <c r="AE401" s="78"/>
      <c r="AF401" s="78" t="s">
        <v>632</v>
      </c>
      <c r="AG401" s="78"/>
      <c r="AH401" s="78"/>
      <c r="AI401" s="78"/>
      <c r="AJ401" s="78"/>
      <c r="AK401" s="78"/>
      <c r="AL401" s="106"/>
      <c r="AM401" s="78"/>
      <c r="AN401" s="78"/>
      <c r="AO401" s="78"/>
      <c r="AP401" s="110"/>
      <c r="AQ401" s="78"/>
      <c r="AR401" s="78"/>
      <c r="AS401" s="78"/>
      <c r="AT401" s="78"/>
      <c r="AU401" s="78"/>
      <c r="AV401" s="348" t="str">
        <f t="shared" si="41"/>
        <v/>
      </c>
      <c r="AW401" s="78"/>
      <c r="AX401" s="78"/>
      <c r="AY401" s="78"/>
      <c r="AZ401" s="352"/>
      <c r="BA401" s="78"/>
      <c r="BB401" s="78"/>
      <c r="BC401" s="78"/>
      <c r="BD401" s="78"/>
      <c r="BE401" s="78"/>
      <c r="BF401" s="78"/>
      <c r="BG401" s="78"/>
      <c r="BH401" s="78"/>
      <c r="BI401" s="78"/>
      <c r="BJ401" s="78"/>
      <c r="BK401" s="118"/>
      <c r="BN401" s="119">
        <f t="shared" si="42"/>
        <v>0</v>
      </c>
      <c r="BO401" s="78"/>
      <c r="BP401" s="78"/>
      <c r="BQ401" s="78"/>
      <c r="BR401" s="78"/>
      <c r="BS401" s="78"/>
      <c r="BT401" s="78"/>
      <c r="BU401" s="118"/>
      <c r="BW401" t="str">
        <f t="shared" si="43"/>
        <v/>
      </c>
    </row>
    <row r="402" spans="1:75">
      <c r="A402" s="78">
        <v>470</v>
      </c>
      <c r="B402" s="371" t="s">
        <v>993</v>
      </c>
      <c r="C402" s="78" t="s">
        <v>703</v>
      </c>
      <c r="D402" s="78" t="s">
        <v>680</v>
      </c>
      <c r="E402" s="78" t="s">
        <v>677</v>
      </c>
      <c r="F402" s="78" t="s">
        <v>632</v>
      </c>
      <c r="G402" s="78"/>
      <c r="H402" s="78"/>
      <c r="I402" s="78" t="s">
        <v>632</v>
      </c>
      <c r="J402" s="78"/>
      <c r="K402" s="78"/>
      <c r="L402" s="78"/>
      <c r="M402" s="78"/>
      <c r="N402" s="78"/>
      <c r="O402" s="80"/>
      <c r="P402" s="78"/>
      <c r="Q402" s="78" t="s">
        <v>681</v>
      </c>
      <c r="R402" s="78"/>
      <c r="S402" s="78"/>
      <c r="T402" s="78" t="s">
        <v>681</v>
      </c>
      <c r="U402" s="78">
        <v>2060</v>
      </c>
      <c r="V402" s="78">
        <v>2021</v>
      </c>
      <c r="W402" s="78"/>
      <c r="X402" s="78"/>
      <c r="Y402" s="78"/>
      <c r="Z402" s="78"/>
      <c r="AA402" s="78"/>
      <c r="AB402" s="78"/>
      <c r="AC402" s="78" t="s">
        <v>632</v>
      </c>
      <c r="AD402" s="78"/>
      <c r="AE402" s="78"/>
      <c r="AF402" s="78" t="s">
        <v>632</v>
      </c>
      <c r="AG402" s="78"/>
      <c r="AH402" s="78"/>
      <c r="AI402" s="78"/>
      <c r="AJ402" s="78"/>
      <c r="AK402" s="78"/>
      <c r="AL402" s="106"/>
      <c r="AM402" s="78"/>
      <c r="AN402" s="78"/>
      <c r="AO402" s="78"/>
      <c r="AP402" s="110"/>
      <c r="AQ402" s="78"/>
      <c r="AR402" s="78"/>
      <c r="AS402" s="78"/>
      <c r="AT402" s="78"/>
      <c r="AU402" s="78"/>
      <c r="AV402" s="348" t="str">
        <f t="shared" si="41"/>
        <v/>
      </c>
      <c r="AW402" s="78"/>
      <c r="AX402" s="78"/>
      <c r="AY402" s="78"/>
      <c r="AZ402" s="352"/>
      <c r="BA402" s="78"/>
      <c r="BB402" s="78"/>
      <c r="BC402" s="78"/>
      <c r="BD402" s="78"/>
      <c r="BE402" s="78"/>
      <c r="BF402" s="78"/>
      <c r="BG402" s="78"/>
      <c r="BH402" s="78"/>
      <c r="BI402" s="78"/>
      <c r="BJ402" s="78"/>
      <c r="BK402" s="118"/>
      <c r="BN402" s="119">
        <f t="shared" si="42"/>
        <v>0</v>
      </c>
      <c r="BO402" s="78"/>
      <c r="BP402" s="78"/>
      <c r="BQ402" s="78"/>
      <c r="BR402" s="78"/>
      <c r="BS402" s="78"/>
      <c r="BT402" s="78"/>
      <c r="BU402" s="118"/>
      <c r="BW402" t="str">
        <f t="shared" si="43"/>
        <v/>
      </c>
    </row>
    <row r="403" spans="1:75">
      <c r="A403" s="78">
        <v>436</v>
      </c>
      <c r="B403" s="371" t="s">
        <v>502</v>
      </c>
      <c r="C403" s="78" t="s">
        <v>670</v>
      </c>
      <c r="D403" s="78" t="s">
        <v>680</v>
      </c>
      <c r="E403" s="78" t="s">
        <v>677</v>
      </c>
      <c r="F403" s="78" t="s">
        <v>632</v>
      </c>
      <c r="G403" s="78"/>
      <c r="H403" s="78"/>
      <c r="I403" s="78" t="s">
        <v>632</v>
      </c>
      <c r="J403" s="78"/>
      <c r="K403" s="78"/>
      <c r="L403" s="78"/>
      <c r="M403" s="78"/>
      <c r="N403" s="78"/>
      <c r="O403" s="80"/>
      <c r="P403" s="78"/>
      <c r="Q403" s="78" t="s">
        <v>632</v>
      </c>
      <c r="R403" s="78"/>
      <c r="S403" s="78"/>
      <c r="T403" s="78" t="s">
        <v>632</v>
      </c>
      <c r="U403" s="78"/>
      <c r="V403" s="78"/>
      <c r="W403" s="78"/>
      <c r="X403" s="78"/>
      <c r="Y403" s="78"/>
      <c r="Z403" s="78"/>
      <c r="AA403" s="78"/>
      <c r="AB403" s="78"/>
      <c r="AC403" s="78" t="s">
        <v>632</v>
      </c>
      <c r="AD403" s="78"/>
      <c r="AE403" s="78"/>
      <c r="AF403" s="78" t="s">
        <v>632</v>
      </c>
      <c r="AG403" s="78"/>
      <c r="AH403" s="78"/>
      <c r="AI403" s="78"/>
      <c r="AJ403" s="78"/>
      <c r="AK403" s="78"/>
      <c r="AL403" s="106"/>
      <c r="AM403" s="78"/>
      <c r="AN403" s="78"/>
      <c r="AO403" s="78"/>
      <c r="AP403" s="110"/>
      <c r="AQ403" s="78"/>
      <c r="AR403" s="78"/>
      <c r="AS403" s="78"/>
      <c r="AT403" s="78"/>
      <c r="AU403" s="78"/>
      <c r="AV403" s="348" t="str">
        <f t="shared" si="41"/>
        <v/>
      </c>
      <c r="AW403" s="78"/>
      <c r="AX403" s="78"/>
      <c r="AY403" s="78"/>
      <c r="AZ403" s="352"/>
      <c r="BA403" s="78"/>
      <c r="BB403" s="78"/>
      <c r="BC403" s="78"/>
      <c r="BD403" s="78"/>
      <c r="BE403" s="78"/>
      <c r="BF403" s="78"/>
      <c r="BG403" s="78"/>
      <c r="BH403" s="78"/>
      <c r="BI403" s="78"/>
      <c r="BJ403" s="78"/>
      <c r="BK403" s="118"/>
      <c r="BN403" s="119">
        <f t="shared" si="42"/>
        <v>0</v>
      </c>
      <c r="BO403" s="78"/>
      <c r="BP403" s="78"/>
      <c r="BQ403" s="78"/>
      <c r="BR403" s="78"/>
      <c r="BS403" s="78"/>
      <c r="BT403" s="78"/>
      <c r="BU403" s="118"/>
      <c r="BW403" t="str">
        <f t="shared" si="43"/>
        <v/>
      </c>
    </row>
    <row r="404" spans="1:75">
      <c r="A404" s="78">
        <v>145</v>
      </c>
      <c r="B404" s="371" t="s">
        <v>192</v>
      </c>
      <c r="C404" s="78" t="s">
        <v>638</v>
      </c>
      <c r="D404" s="78" t="s">
        <v>709</v>
      </c>
      <c r="E404" s="78" t="s">
        <v>640</v>
      </c>
      <c r="F404" s="78" t="s">
        <v>631</v>
      </c>
      <c r="G404" s="78">
        <v>2021</v>
      </c>
      <c r="H404" s="78">
        <v>2030</v>
      </c>
      <c r="I404" s="78" t="s">
        <v>631</v>
      </c>
      <c r="J404" s="78" t="s">
        <v>641</v>
      </c>
      <c r="K404" s="78" t="s">
        <v>662</v>
      </c>
      <c r="L404" s="78">
        <v>2030</v>
      </c>
      <c r="M404" s="78" t="s">
        <v>643</v>
      </c>
      <c r="N404" s="78"/>
      <c r="O404" s="79">
        <v>44228</v>
      </c>
      <c r="P404" s="78">
        <v>2021</v>
      </c>
      <c r="Q404" s="78" t="s">
        <v>635</v>
      </c>
      <c r="R404" s="78" t="s">
        <v>698</v>
      </c>
      <c r="S404" s="78" t="s">
        <v>637</v>
      </c>
      <c r="T404" s="203" t="s">
        <v>635</v>
      </c>
      <c r="U404" s="78">
        <v>2030</v>
      </c>
      <c r="V404" s="78">
        <v>2015</v>
      </c>
      <c r="W404" s="78"/>
      <c r="X404" s="78"/>
      <c r="Y404" s="78"/>
      <c r="Z404" s="78" t="s">
        <v>631</v>
      </c>
      <c r="AA404" s="78">
        <v>2023</v>
      </c>
      <c r="AB404" s="78" t="s">
        <v>631</v>
      </c>
      <c r="AC404" s="78" t="s">
        <v>730</v>
      </c>
      <c r="AD404" s="78" t="s">
        <v>994</v>
      </c>
      <c r="AE404" s="78" t="s">
        <v>647</v>
      </c>
      <c r="AF404" s="78" t="s">
        <v>635</v>
      </c>
      <c r="AG404" s="78">
        <v>2030</v>
      </c>
      <c r="AH404" s="78">
        <v>2022</v>
      </c>
      <c r="AI404" s="78" t="s">
        <v>645</v>
      </c>
      <c r="AJ404" s="78">
        <v>2050</v>
      </c>
      <c r="AK404" s="78">
        <v>2022</v>
      </c>
      <c r="AL404" s="106" t="s">
        <v>631</v>
      </c>
      <c r="AM404" s="78"/>
      <c r="AN404" s="78"/>
      <c r="AO404" s="78"/>
      <c r="AP404" s="110"/>
      <c r="AQ404" s="78"/>
      <c r="AR404" s="78">
        <v>1</v>
      </c>
      <c r="AS404" s="78"/>
      <c r="AT404" s="78">
        <v>1</v>
      </c>
      <c r="AU404" s="78">
        <v>1</v>
      </c>
      <c r="AV404" s="348" t="str">
        <f t="shared" si="41"/>
        <v/>
      </c>
      <c r="AW404" s="78"/>
      <c r="AX404" s="78">
        <v>1</v>
      </c>
      <c r="AY404" s="78"/>
      <c r="AZ404" s="352">
        <v>1</v>
      </c>
      <c r="BA404" s="78"/>
      <c r="BB404" s="78">
        <v>1</v>
      </c>
      <c r="BC404" s="78"/>
      <c r="BD404" s="78">
        <v>1</v>
      </c>
      <c r="BE404" s="78"/>
      <c r="BF404" s="78">
        <v>1</v>
      </c>
      <c r="BG404" s="78"/>
      <c r="BH404" s="78">
        <v>1</v>
      </c>
      <c r="BI404" s="78">
        <v>1</v>
      </c>
      <c r="BJ404" s="78">
        <v>1</v>
      </c>
      <c r="BK404" s="118">
        <v>1</v>
      </c>
      <c r="BL404" s="188">
        <v>1</v>
      </c>
      <c r="BN404" s="119">
        <f t="shared" si="42"/>
        <v>1</v>
      </c>
      <c r="BO404" s="78"/>
      <c r="BP404" s="78">
        <v>1</v>
      </c>
      <c r="BQ404" s="78">
        <v>1</v>
      </c>
      <c r="BR404" s="78"/>
      <c r="BS404" s="78"/>
      <c r="BT404" s="78">
        <v>1</v>
      </c>
      <c r="BU404" s="118">
        <v>1</v>
      </c>
      <c r="BV404" s="229">
        <f>MAX(N404,AG404)</f>
        <v>2030</v>
      </c>
      <c r="BW404">
        <f t="shared" si="43"/>
        <v>1</v>
      </c>
    </row>
    <row r="405" spans="1:75">
      <c r="A405" s="78">
        <v>478</v>
      </c>
      <c r="B405" s="371" t="s">
        <v>470</v>
      </c>
      <c r="C405" s="78" t="s">
        <v>679</v>
      </c>
      <c r="D405" s="78" t="s">
        <v>709</v>
      </c>
      <c r="E405" s="78" t="s">
        <v>640</v>
      </c>
      <c r="F405" s="78" t="s">
        <v>632</v>
      </c>
      <c r="G405" s="78"/>
      <c r="H405" s="78"/>
      <c r="I405" s="78" t="s">
        <v>631</v>
      </c>
      <c r="J405" s="78" t="s">
        <v>641</v>
      </c>
      <c r="K405" s="78" t="s">
        <v>662</v>
      </c>
      <c r="L405" s="78">
        <v>2023</v>
      </c>
      <c r="M405" s="78" t="s">
        <v>634</v>
      </c>
      <c r="N405" s="78"/>
      <c r="O405" s="79">
        <v>44287</v>
      </c>
      <c r="P405" s="78">
        <v>2021</v>
      </c>
      <c r="Q405" s="78" t="s">
        <v>635</v>
      </c>
      <c r="R405" s="78" t="s">
        <v>995</v>
      </c>
      <c r="S405" s="78" t="s">
        <v>673</v>
      </c>
      <c r="T405" s="203" t="s">
        <v>635</v>
      </c>
      <c r="U405" s="78">
        <v>2030</v>
      </c>
      <c r="V405" s="78">
        <v>2015</v>
      </c>
      <c r="W405" s="78"/>
      <c r="X405" s="78"/>
      <c r="Y405" s="78"/>
      <c r="Z405" s="78" t="s">
        <v>674</v>
      </c>
      <c r="AA405" s="78">
        <v>2023</v>
      </c>
      <c r="AB405" s="78" t="s">
        <v>631</v>
      </c>
      <c r="AC405" s="78" t="s">
        <v>645</v>
      </c>
      <c r="AD405" s="78" t="s">
        <v>996</v>
      </c>
      <c r="AE405" s="78" t="s">
        <v>647</v>
      </c>
      <c r="AF405" s="78" t="s">
        <v>645</v>
      </c>
      <c r="AG405" s="78">
        <v>2050</v>
      </c>
      <c r="AH405" s="78">
        <v>2015</v>
      </c>
      <c r="AI405" s="78"/>
      <c r="AJ405" s="78"/>
      <c r="AK405" s="78"/>
      <c r="AL405" s="106" t="s">
        <v>674</v>
      </c>
      <c r="AM405" s="78"/>
      <c r="AN405" s="78"/>
      <c r="AO405" s="78"/>
      <c r="AP405" s="110"/>
      <c r="AQ405" s="78"/>
      <c r="AR405" s="78">
        <v>1</v>
      </c>
      <c r="AS405" s="78"/>
      <c r="AT405" s="78">
        <v>1</v>
      </c>
      <c r="AU405" s="78">
        <v>1</v>
      </c>
      <c r="AV405" s="348" t="str">
        <f t="shared" si="41"/>
        <v/>
      </c>
      <c r="AW405" s="78"/>
      <c r="AX405" s="78"/>
      <c r="AY405" s="78">
        <v>1</v>
      </c>
      <c r="AZ405" s="352">
        <v>1</v>
      </c>
      <c r="BA405" s="78">
        <v>1</v>
      </c>
      <c r="BB405" s="78"/>
      <c r="BC405" s="78"/>
      <c r="BD405" s="78">
        <v>1</v>
      </c>
      <c r="BE405" s="78"/>
      <c r="BF405" s="78"/>
      <c r="BG405" s="78"/>
      <c r="BH405" s="78"/>
      <c r="BI405" s="78">
        <v>1</v>
      </c>
      <c r="BJ405" s="78">
        <v>1</v>
      </c>
      <c r="BK405" s="118">
        <v>1</v>
      </c>
      <c r="BN405" s="119">
        <f t="shared" si="42"/>
        <v>1</v>
      </c>
      <c r="BO405" s="78">
        <v>1</v>
      </c>
      <c r="BP405" s="78">
        <v>1</v>
      </c>
      <c r="BQ405" s="78">
        <v>1</v>
      </c>
      <c r="BR405" s="78"/>
      <c r="BS405" s="78"/>
      <c r="BT405" s="78">
        <v>1</v>
      </c>
      <c r="BU405" s="118">
        <v>1</v>
      </c>
      <c r="BV405" s="229">
        <f>MAX(N405,AG405)</f>
        <v>2050</v>
      </c>
      <c r="BW405">
        <f t="shared" si="43"/>
        <v>1</v>
      </c>
    </row>
    <row r="406" spans="1:75">
      <c r="A406" s="78">
        <v>54</v>
      </c>
      <c r="B406" s="371" t="s">
        <v>997</v>
      </c>
      <c r="C406" s="78" t="s">
        <v>628</v>
      </c>
      <c r="D406" s="78" t="s">
        <v>680</v>
      </c>
      <c r="E406" s="78" t="s">
        <v>677</v>
      </c>
      <c r="F406" s="78" t="s">
        <v>632</v>
      </c>
      <c r="G406" s="78"/>
      <c r="H406" s="78"/>
      <c r="I406" s="78" t="s">
        <v>632</v>
      </c>
      <c r="J406" s="78"/>
      <c r="K406" s="78"/>
      <c r="L406" s="78"/>
      <c r="M406" s="78"/>
      <c r="N406" s="78"/>
      <c r="O406" s="80"/>
      <c r="P406" s="78"/>
      <c r="Q406" s="78" t="s">
        <v>681</v>
      </c>
      <c r="R406" s="78" t="s">
        <v>636</v>
      </c>
      <c r="S406" s="78" t="s">
        <v>637</v>
      </c>
      <c r="T406" s="78" t="s">
        <v>681</v>
      </c>
      <c r="U406" s="78">
        <v>2060</v>
      </c>
      <c r="V406" s="78">
        <v>2022</v>
      </c>
      <c r="W406" s="78"/>
      <c r="X406" s="78"/>
      <c r="Y406" s="78"/>
      <c r="Z406" s="78"/>
      <c r="AA406" s="78"/>
      <c r="AB406" s="78"/>
      <c r="AC406" s="78" t="s">
        <v>632</v>
      </c>
      <c r="AD406" s="78"/>
      <c r="AE406" s="78"/>
      <c r="AF406" s="78" t="s">
        <v>632</v>
      </c>
      <c r="AG406" s="78"/>
      <c r="AH406" s="78"/>
      <c r="AI406" s="78"/>
      <c r="AJ406" s="78"/>
      <c r="AK406" s="78"/>
      <c r="AL406" s="106"/>
      <c r="AM406" s="78"/>
      <c r="AN406" s="78"/>
      <c r="AO406" s="78"/>
      <c r="AP406" s="110"/>
      <c r="AQ406" s="78"/>
      <c r="AR406" s="78"/>
      <c r="AS406" s="78"/>
      <c r="AT406" s="78"/>
      <c r="AU406" s="78"/>
      <c r="AV406" s="348" t="str">
        <f t="shared" si="41"/>
        <v/>
      </c>
      <c r="AW406" s="78"/>
      <c r="AX406" s="78"/>
      <c r="AY406" s="78"/>
      <c r="AZ406" s="352"/>
      <c r="BA406" s="78"/>
      <c r="BB406" s="78"/>
      <c r="BC406" s="78"/>
      <c r="BD406" s="78"/>
      <c r="BE406" s="78"/>
      <c r="BF406" s="78"/>
      <c r="BG406" s="78"/>
      <c r="BH406" s="78"/>
      <c r="BI406" s="78"/>
      <c r="BJ406" s="78"/>
      <c r="BK406" s="118"/>
      <c r="BN406" s="119">
        <f t="shared" si="42"/>
        <v>0</v>
      </c>
      <c r="BO406" s="78"/>
      <c r="BP406" s="78"/>
      <c r="BQ406" s="78"/>
      <c r="BR406" s="78"/>
      <c r="BS406" s="78"/>
      <c r="BT406" s="78"/>
      <c r="BU406" s="118"/>
      <c r="BW406" t="str">
        <f t="shared" si="43"/>
        <v/>
      </c>
    </row>
    <row r="407" spans="1:75">
      <c r="A407" s="78">
        <v>326</v>
      </c>
      <c r="B407" s="371" t="s">
        <v>400</v>
      </c>
      <c r="C407" s="78" t="s">
        <v>638</v>
      </c>
      <c r="D407" s="78" t="s">
        <v>680</v>
      </c>
      <c r="E407" s="78" t="s">
        <v>677</v>
      </c>
      <c r="F407" s="78" t="s">
        <v>632</v>
      </c>
      <c r="G407" s="78"/>
      <c r="H407" s="78"/>
      <c r="I407" s="78" t="s">
        <v>632</v>
      </c>
      <c r="J407" s="78"/>
      <c r="K407" s="78"/>
      <c r="L407" s="78"/>
      <c r="M407" s="78"/>
      <c r="N407" s="78"/>
      <c r="O407" s="80"/>
      <c r="P407" s="78"/>
      <c r="Q407" s="78" t="s">
        <v>632</v>
      </c>
      <c r="R407" s="78"/>
      <c r="S407" s="78"/>
      <c r="T407" s="78" t="s">
        <v>632</v>
      </c>
      <c r="U407" s="78"/>
      <c r="V407" s="78"/>
      <c r="W407" s="78"/>
      <c r="X407" s="78"/>
      <c r="Y407" s="78"/>
      <c r="Z407" s="78"/>
      <c r="AA407" s="78"/>
      <c r="AB407" s="78"/>
      <c r="AC407" s="78" t="s">
        <v>632</v>
      </c>
      <c r="AD407" s="78"/>
      <c r="AE407" s="78"/>
      <c r="AF407" s="78" t="s">
        <v>632</v>
      </c>
      <c r="AG407" s="78"/>
      <c r="AH407" s="78"/>
      <c r="AI407" s="78"/>
      <c r="AJ407" s="78"/>
      <c r="AK407" s="78"/>
      <c r="AL407" s="106"/>
      <c r="AM407" s="78"/>
      <c r="AN407" s="78"/>
      <c r="AO407" s="78"/>
      <c r="AP407" s="110"/>
      <c r="AQ407" s="78"/>
      <c r="AR407" s="78"/>
      <c r="AS407" s="78"/>
      <c r="AT407" s="78"/>
      <c r="AU407" s="78"/>
      <c r="AV407" s="348" t="str">
        <f t="shared" si="41"/>
        <v/>
      </c>
      <c r="AW407" s="78"/>
      <c r="AX407" s="78"/>
      <c r="AY407" s="78"/>
      <c r="AZ407" s="352"/>
      <c r="BA407" s="78"/>
      <c r="BB407" s="78"/>
      <c r="BC407" s="78"/>
      <c r="BD407" s="78"/>
      <c r="BE407" s="78"/>
      <c r="BF407" s="78"/>
      <c r="BG407" s="78"/>
      <c r="BH407" s="78"/>
      <c r="BI407" s="78"/>
      <c r="BJ407" s="78"/>
      <c r="BK407" s="118"/>
      <c r="BN407" s="119">
        <f t="shared" si="42"/>
        <v>0</v>
      </c>
      <c r="BO407" s="78"/>
      <c r="BP407" s="78"/>
      <c r="BQ407" s="78"/>
      <c r="BR407" s="78"/>
      <c r="BS407" s="78"/>
      <c r="BT407" s="78"/>
      <c r="BU407" s="118"/>
      <c r="BW407" t="str">
        <f t="shared" si="43"/>
        <v/>
      </c>
    </row>
    <row r="408" spans="1:75">
      <c r="A408" s="78">
        <v>5</v>
      </c>
      <c r="B408" s="371" t="s">
        <v>54</v>
      </c>
      <c r="C408" s="78" t="s">
        <v>705</v>
      </c>
      <c r="D408" s="78" t="s">
        <v>680</v>
      </c>
      <c r="E408" s="78" t="s">
        <v>677</v>
      </c>
      <c r="F408" s="78" t="s">
        <v>632</v>
      </c>
      <c r="G408" s="78"/>
      <c r="H408" s="78"/>
      <c r="I408" s="78" t="s">
        <v>632</v>
      </c>
      <c r="J408" s="78"/>
      <c r="K408" s="78"/>
      <c r="L408" s="78"/>
      <c r="M408" s="78"/>
      <c r="N408" s="78"/>
      <c r="O408" s="80"/>
      <c r="P408" s="78"/>
      <c r="Q408" s="78" t="s">
        <v>681</v>
      </c>
      <c r="R408" s="78" t="s">
        <v>698</v>
      </c>
      <c r="S408" s="78" t="s">
        <v>682</v>
      </c>
      <c r="T408" s="78" t="s">
        <v>681</v>
      </c>
      <c r="U408" s="78">
        <v>2060</v>
      </c>
      <c r="V408" s="78">
        <v>2021</v>
      </c>
      <c r="W408" s="78"/>
      <c r="X408" s="78"/>
      <c r="Y408" s="78"/>
      <c r="Z408" s="78"/>
      <c r="AA408" s="78"/>
      <c r="AB408" s="78"/>
      <c r="AC408" s="78" t="s">
        <v>632</v>
      </c>
      <c r="AD408" s="78"/>
      <c r="AE408" s="78"/>
      <c r="AF408" s="78" t="s">
        <v>632</v>
      </c>
      <c r="AG408" s="78"/>
      <c r="AH408" s="78"/>
      <c r="AI408" s="78"/>
      <c r="AJ408" s="78"/>
      <c r="AK408" s="78"/>
      <c r="AL408" s="106"/>
      <c r="AM408" s="78"/>
      <c r="AN408" s="78"/>
      <c r="AO408" s="78"/>
      <c r="AP408" s="110"/>
      <c r="AQ408" s="78"/>
      <c r="AR408" s="78"/>
      <c r="AS408" s="78"/>
      <c r="AT408" s="78"/>
      <c r="AU408" s="78"/>
      <c r="AV408" s="348" t="str">
        <f t="shared" si="41"/>
        <v/>
      </c>
      <c r="AW408" s="78"/>
      <c r="AX408" s="78"/>
      <c r="AY408" s="78"/>
      <c r="AZ408" s="352"/>
      <c r="BA408" s="78"/>
      <c r="BB408" s="78"/>
      <c r="BC408" s="78"/>
      <c r="BD408" s="78"/>
      <c r="BE408" s="78"/>
      <c r="BF408" s="78"/>
      <c r="BG408" s="78"/>
      <c r="BH408" s="78"/>
      <c r="BI408" s="78"/>
      <c r="BJ408" s="78"/>
      <c r="BK408" s="118"/>
      <c r="BN408" s="119">
        <f t="shared" si="42"/>
        <v>0</v>
      </c>
      <c r="BO408" s="78"/>
      <c r="BP408" s="78"/>
      <c r="BQ408" s="78"/>
      <c r="BR408" s="78"/>
      <c r="BS408" s="78"/>
      <c r="BT408" s="78"/>
      <c r="BU408" s="118"/>
      <c r="BW408" t="str">
        <f t="shared" si="43"/>
        <v/>
      </c>
    </row>
    <row r="409" spans="1:75">
      <c r="A409" s="78">
        <v>112</v>
      </c>
      <c r="B409" s="371" t="s">
        <v>167</v>
      </c>
      <c r="C409" s="78" t="s">
        <v>654</v>
      </c>
      <c r="D409" s="78" t="s">
        <v>680</v>
      </c>
      <c r="E409" s="78" t="s">
        <v>677</v>
      </c>
      <c r="F409" s="78" t="s">
        <v>632</v>
      </c>
      <c r="G409" s="78"/>
      <c r="H409" s="78"/>
      <c r="I409" s="78" t="s">
        <v>632</v>
      </c>
      <c r="J409" s="78"/>
      <c r="K409" s="78"/>
      <c r="L409" s="78"/>
      <c r="M409" s="78"/>
      <c r="N409" s="78"/>
      <c r="O409" s="80"/>
      <c r="P409" s="78"/>
      <c r="Q409" s="78" t="s">
        <v>681</v>
      </c>
      <c r="R409" s="78" t="s">
        <v>698</v>
      </c>
      <c r="S409" s="78" t="s">
        <v>702</v>
      </c>
      <c r="T409" s="78" t="s">
        <v>681</v>
      </c>
      <c r="U409" s="78">
        <v>2060</v>
      </c>
      <c r="V409" s="78">
        <v>2021</v>
      </c>
      <c r="W409" s="78"/>
      <c r="X409" s="78"/>
      <c r="Y409" s="78"/>
      <c r="Z409" s="78"/>
      <c r="AA409" s="78"/>
      <c r="AB409" s="78"/>
      <c r="AC409" s="78" t="s">
        <v>632</v>
      </c>
      <c r="AD409" s="78"/>
      <c r="AE409" s="78"/>
      <c r="AF409" s="78" t="s">
        <v>632</v>
      </c>
      <c r="AG409" s="78"/>
      <c r="AH409" s="78"/>
      <c r="AI409" s="78"/>
      <c r="AJ409" s="78"/>
      <c r="AK409" s="78"/>
      <c r="AL409" s="106"/>
      <c r="AM409" s="78"/>
      <c r="AN409" s="78"/>
      <c r="AO409" s="78"/>
      <c r="AP409" s="110"/>
      <c r="AQ409" s="78"/>
      <c r="AR409" s="78"/>
      <c r="AS409" s="78"/>
      <c r="AT409" s="78"/>
      <c r="AU409" s="78"/>
      <c r="AV409" s="348" t="str">
        <f t="shared" si="41"/>
        <v/>
      </c>
      <c r="AW409" s="78"/>
      <c r="AX409" s="78"/>
      <c r="AY409" s="78"/>
      <c r="AZ409" s="352"/>
      <c r="BA409" s="78"/>
      <c r="BB409" s="78"/>
      <c r="BC409" s="78"/>
      <c r="BD409" s="78"/>
      <c r="BE409" s="78"/>
      <c r="BF409" s="78"/>
      <c r="BG409" s="78"/>
      <c r="BH409" s="78"/>
      <c r="BI409" s="78"/>
      <c r="BJ409" s="78"/>
      <c r="BK409" s="118"/>
      <c r="BN409" s="119">
        <f t="shared" si="42"/>
        <v>0</v>
      </c>
      <c r="BO409" s="78"/>
      <c r="BP409" s="78"/>
      <c r="BQ409" s="78"/>
      <c r="BR409" s="78"/>
      <c r="BS409" s="78"/>
      <c r="BT409" s="78"/>
      <c r="BU409" s="118"/>
      <c r="BW409" t="str">
        <f t="shared" si="43"/>
        <v/>
      </c>
    </row>
    <row r="410" spans="1:75">
      <c r="A410" s="78">
        <v>100</v>
      </c>
      <c r="B410" s="371" t="s">
        <v>162</v>
      </c>
      <c r="C410" s="78" t="s">
        <v>705</v>
      </c>
      <c r="D410" s="78" t="s">
        <v>876</v>
      </c>
      <c r="E410" s="78" t="s">
        <v>677</v>
      </c>
      <c r="F410" s="78" t="s">
        <v>632</v>
      </c>
      <c r="G410" s="78"/>
      <c r="H410" s="78"/>
      <c r="I410" s="78" t="s">
        <v>632</v>
      </c>
      <c r="J410" s="78"/>
      <c r="K410" s="78"/>
      <c r="L410" s="78"/>
      <c r="M410" s="78"/>
      <c r="N410" s="78"/>
      <c r="O410" s="80"/>
      <c r="P410" s="78"/>
      <c r="Q410" s="78" t="s">
        <v>635</v>
      </c>
      <c r="R410" s="78" t="s">
        <v>845</v>
      </c>
      <c r="S410" s="78" t="s">
        <v>998</v>
      </c>
      <c r="T410" s="203" t="s">
        <v>635</v>
      </c>
      <c r="U410" s="78">
        <v>2050</v>
      </c>
      <c r="V410" s="78">
        <v>2021</v>
      </c>
      <c r="W410" s="78"/>
      <c r="X410" s="78"/>
      <c r="Y410" s="78"/>
      <c r="Z410" s="78" t="s">
        <v>631</v>
      </c>
      <c r="AA410" s="78"/>
      <c r="AB410" s="78" t="s">
        <v>631</v>
      </c>
      <c r="AC410" s="78" t="s">
        <v>745</v>
      </c>
      <c r="AD410" s="78"/>
      <c r="AE410" s="78"/>
      <c r="AF410" s="78" t="s">
        <v>745</v>
      </c>
      <c r="AG410" s="78"/>
      <c r="AH410" s="78"/>
      <c r="AI410" s="78"/>
      <c r="AJ410" s="78"/>
      <c r="AK410" s="78"/>
      <c r="AL410" s="106"/>
      <c r="AM410" s="78"/>
      <c r="AN410" s="78"/>
      <c r="AO410" s="78"/>
      <c r="AP410" s="110"/>
      <c r="AQ410" s="78"/>
      <c r="AR410" s="78"/>
      <c r="AS410" s="78">
        <v>1</v>
      </c>
      <c r="AT410" s="78">
        <v>1</v>
      </c>
      <c r="AU410" s="78">
        <v>1</v>
      </c>
      <c r="AV410" s="348">
        <f t="shared" si="41"/>
        <v>1</v>
      </c>
      <c r="AW410" s="78"/>
      <c r="AX410" s="78"/>
      <c r="AY410" s="78"/>
      <c r="AZ410" s="352"/>
      <c r="BA410" s="78"/>
      <c r="BB410" s="78"/>
      <c r="BC410" s="78"/>
      <c r="BD410" s="78"/>
      <c r="BE410" s="78"/>
      <c r="BF410" s="78"/>
      <c r="BG410" s="78"/>
      <c r="BH410" s="78"/>
      <c r="BI410" s="78">
        <v>1</v>
      </c>
      <c r="BJ410" s="78"/>
      <c r="BK410" s="118">
        <v>1</v>
      </c>
      <c r="BL410" s="188">
        <v>1</v>
      </c>
      <c r="BN410" s="119">
        <f t="shared" si="42"/>
        <v>1</v>
      </c>
      <c r="BO410" s="78"/>
      <c r="BP410" s="78"/>
      <c r="BQ410" s="78">
        <v>1</v>
      </c>
      <c r="BR410" s="78"/>
      <c r="BS410" s="78"/>
      <c r="BT410" s="78"/>
      <c r="BU410" s="118"/>
      <c r="BW410" t="str">
        <f t="shared" si="43"/>
        <v/>
      </c>
    </row>
    <row r="411" spans="1:75">
      <c r="A411" s="78">
        <v>341</v>
      </c>
      <c r="B411" s="371" t="s">
        <v>376</v>
      </c>
      <c r="C411" s="78" t="s">
        <v>691</v>
      </c>
      <c r="D411" s="78" t="s">
        <v>692</v>
      </c>
      <c r="E411" s="78" t="s">
        <v>640</v>
      </c>
      <c r="F411" s="78" t="s">
        <v>632</v>
      </c>
      <c r="G411" s="78"/>
      <c r="H411" s="78"/>
      <c r="I411" s="78" t="s">
        <v>632</v>
      </c>
      <c r="J411" s="78"/>
      <c r="K411" s="78"/>
      <c r="L411" s="78"/>
      <c r="M411" s="78"/>
      <c r="N411" s="78"/>
      <c r="O411" s="80"/>
      <c r="P411" s="78"/>
      <c r="Q411" s="78" t="s">
        <v>635</v>
      </c>
      <c r="R411" s="78" t="s">
        <v>698</v>
      </c>
      <c r="S411" s="78" t="s">
        <v>999</v>
      </c>
      <c r="T411" s="203" t="s">
        <v>635</v>
      </c>
      <c r="U411" s="78">
        <v>2035</v>
      </c>
      <c r="V411" s="78">
        <v>2019</v>
      </c>
      <c r="W411" s="78"/>
      <c r="X411" s="78"/>
      <c r="Y411" s="78"/>
      <c r="Z411" s="78" t="s">
        <v>674</v>
      </c>
      <c r="AA411" s="78"/>
      <c r="AB411" s="78" t="s">
        <v>632</v>
      </c>
      <c r="AC411" s="78" t="s">
        <v>635</v>
      </c>
      <c r="AD411" s="78" t="s">
        <v>794</v>
      </c>
      <c r="AE411" s="78" t="s">
        <v>1000</v>
      </c>
      <c r="AF411" s="78" t="s">
        <v>635</v>
      </c>
      <c r="AG411" s="78">
        <v>2050</v>
      </c>
      <c r="AH411" s="78">
        <v>2024</v>
      </c>
      <c r="AI411" s="78"/>
      <c r="AJ411" s="78"/>
      <c r="AK411" s="78"/>
      <c r="AL411" s="106" t="s">
        <v>674</v>
      </c>
      <c r="AM411" s="78"/>
      <c r="AN411" s="78"/>
      <c r="AO411" s="78"/>
      <c r="AP411" s="110"/>
      <c r="AQ411" s="78"/>
      <c r="AR411" s="78"/>
      <c r="AS411" s="78">
        <v>1</v>
      </c>
      <c r="AT411" s="78">
        <v>1</v>
      </c>
      <c r="AU411" s="78">
        <v>1</v>
      </c>
      <c r="AV411" s="348" t="str">
        <f t="shared" si="41"/>
        <v/>
      </c>
      <c r="AW411" s="78"/>
      <c r="AX411" s="78"/>
      <c r="AY411" s="78">
        <v>1</v>
      </c>
      <c r="AZ411" s="352">
        <v>1</v>
      </c>
      <c r="BA411" s="78"/>
      <c r="BB411" s="78"/>
      <c r="BC411" s="78"/>
      <c r="BD411" s="78"/>
      <c r="BE411" s="78"/>
      <c r="BF411" s="78"/>
      <c r="BG411" s="78"/>
      <c r="BH411" s="78"/>
      <c r="BI411" s="78">
        <v>1</v>
      </c>
      <c r="BJ411" s="78"/>
      <c r="BK411" s="118">
        <v>1</v>
      </c>
      <c r="BN411" s="119">
        <f t="shared" si="42"/>
        <v>1</v>
      </c>
      <c r="BO411" s="78"/>
      <c r="BP411" s="78"/>
      <c r="BQ411" s="78">
        <v>1</v>
      </c>
      <c r="BR411" s="78"/>
      <c r="BS411" s="78"/>
      <c r="BT411" s="78"/>
      <c r="BU411" s="118"/>
      <c r="BV411" s="229">
        <f>MAX(N411,AG411)</f>
        <v>2050</v>
      </c>
      <c r="BW411" t="str">
        <f t="shared" si="43"/>
        <v/>
      </c>
    </row>
    <row r="412" spans="1:75">
      <c r="A412" s="78">
        <v>104</v>
      </c>
      <c r="B412" s="371" t="s">
        <v>137</v>
      </c>
      <c r="C412" s="78" t="s">
        <v>666</v>
      </c>
      <c r="D412" s="78" t="s">
        <v>692</v>
      </c>
      <c r="E412" s="78" t="s">
        <v>640</v>
      </c>
      <c r="F412" s="78" t="s">
        <v>632</v>
      </c>
      <c r="G412" s="78"/>
      <c r="H412" s="78"/>
      <c r="I412" s="78" t="s">
        <v>632</v>
      </c>
      <c r="J412" s="78"/>
      <c r="K412" s="78"/>
      <c r="L412" s="78"/>
      <c r="M412" s="78"/>
      <c r="N412" s="78"/>
      <c r="O412" s="80"/>
      <c r="P412" s="78"/>
      <c r="Q412" s="78" t="s">
        <v>710</v>
      </c>
      <c r="R412" s="78" t="s">
        <v>1001</v>
      </c>
      <c r="S412" s="78" t="s">
        <v>637</v>
      </c>
      <c r="T412" s="203" t="s">
        <v>710</v>
      </c>
      <c r="U412" s="78">
        <v>2050</v>
      </c>
      <c r="V412" s="78">
        <v>2021</v>
      </c>
      <c r="W412" s="78"/>
      <c r="X412" s="78"/>
      <c r="Y412" s="78"/>
      <c r="Z412" s="78" t="s">
        <v>631</v>
      </c>
      <c r="AA412" s="78"/>
      <c r="AB412" s="78" t="s">
        <v>631</v>
      </c>
      <c r="AC412" s="78" t="s">
        <v>745</v>
      </c>
      <c r="AD412" s="78"/>
      <c r="AE412" s="78"/>
      <c r="AF412" s="78" t="s">
        <v>745</v>
      </c>
      <c r="AG412" s="78"/>
      <c r="AH412" s="78"/>
      <c r="AI412" s="78"/>
      <c r="AJ412" s="78"/>
      <c r="AK412" s="78"/>
      <c r="AL412" s="106"/>
      <c r="AM412" s="78"/>
      <c r="AN412" s="78"/>
      <c r="AO412" s="78"/>
      <c r="AP412" s="110"/>
      <c r="AQ412" s="78"/>
      <c r="AR412" s="78"/>
      <c r="AS412" s="78">
        <v>1</v>
      </c>
      <c r="AT412" s="78">
        <v>1</v>
      </c>
      <c r="AU412" s="78">
        <v>1</v>
      </c>
      <c r="AV412" s="348">
        <f t="shared" si="41"/>
        <v>1</v>
      </c>
      <c r="AW412" s="78"/>
      <c r="AX412" s="78"/>
      <c r="AY412" s="78"/>
      <c r="AZ412" s="352"/>
      <c r="BA412" s="78"/>
      <c r="BB412" s="78"/>
      <c r="BC412" s="78"/>
      <c r="BD412" s="78"/>
      <c r="BE412" s="78"/>
      <c r="BF412" s="78"/>
      <c r="BG412" s="78"/>
      <c r="BH412" s="78"/>
      <c r="BI412" s="78">
        <v>1</v>
      </c>
      <c r="BJ412" s="78"/>
      <c r="BK412" s="118">
        <v>1</v>
      </c>
      <c r="BL412" s="188">
        <v>1</v>
      </c>
      <c r="BN412" s="119">
        <f t="shared" si="42"/>
        <v>1</v>
      </c>
      <c r="BO412" s="78"/>
      <c r="BP412" s="78"/>
      <c r="BQ412" s="78">
        <v>1</v>
      </c>
      <c r="BR412" s="78"/>
      <c r="BS412" s="78"/>
      <c r="BT412" s="78"/>
      <c r="BU412" s="118"/>
      <c r="BW412" t="str">
        <f t="shared" si="43"/>
        <v/>
      </c>
    </row>
    <row r="413" spans="1:75">
      <c r="A413" s="78">
        <v>325</v>
      </c>
      <c r="B413" s="371" t="s">
        <v>368</v>
      </c>
      <c r="C413" s="78" t="s">
        <v>715</v>
      </c>
      <c r="D413" s="78" t="s">
        <v>676</v>
      </c>
      <c r="E413" s="78" t="s">
        <v>677</v>
      </c>
      <c r="F413" s="78" t="s">
        <v>631</v>
      </c>
      <c r="G413" s="78">
        <v>2024</v>
      </c>
      <c r="H413" s="78">
        <v>2040</v>
      </c>
      <c r="I413" s="78" t="s">
        <v>631</v>
      </c>
      <c r="J413" s="78" t="s">
        <v>641</v>
      </c>
      <c r="K413" s="78" t="s">
        <v>662</v>
      </c>
      <c r="L413" s="78">
        <v>2030</v>
      </c>
      <c r="M413" s="78" t="s">
        <v>643</v>
      </c>
      <c r="N413" s="78">
        <v>2050</v>
      </c>
      <c r="O413" s="79">
        <v>45444</v>
      </c>
      <c r="P413" s="78">
        <v>2024</v>
      </c>
      <c r="Q413" s="78" t="s">
        <v>635</v>
      </c>
      <c r="R413" s="78" t="s">
        <v>663</v>
      </c>
      <c r="S413" s="78" t="s">
        <v>651</v>
      </c>
      <c r="T413" s="203" t="s">
        <v>635</v>
      </c>
      <c r="U413" s="78">
        <v>2030</v>
      </c>
      <c r="V413" s="78">
        <v>2020</v>
      </c>
      <c r="W413" s="78"/>
      <c r="X413" s="78"/>
      <c r="Y413" s="78"/>
      <c r="Z413" s="78" t="s">
        <v>631</v>
      </c>
      <c r="AA413" s="78">
        <v>2023</v>
      </c>
      <c r="AB413" s="78" t="s">
        <v>631</v>
      </c>
      <c r="AC413" s="78" t="s">
        <v>645</v>
      </c>
      <c r="AD413" s="78" t="s">
        <v>668</v>
      </c>
      <c r="AE413" s="78" t="s">
        <v>647</v>
      </c>
      <c r="AF413" s="78" t="s">
        <v>645</v>
      </c>
      <c r="AG413" s="78">
        <v>2050</v>
      </c>
      <c r="AH413" s="78">
        <v>2023</v>
      </c>
      <c r="AI413" s="78"/>
      <c r="AJ413" s="78"/>
      <c r="AK413" s="78"/>
      <c r="AL413" s="106" t="s">
        <v>674</v>
      </c>
      <c r="AM413" s="78"/>
      <c r="AN413" s="78"/>
      <c r="AO413" s="78"/>
      <c r="AP413" s="110"/>
      <c r="AQ413" s="78"/>
      <c r="AR413" s="78">
        <v>1</v>
      </c>
      <c r="AS413" s="78"/>
      <c r="AT413" s="78">
        <v>1</v>
      </c>
      <c r="AU413" s="78">
        <v>1</v>
      </c>
      <c r="AV413" s="348" t="str">
        <f t="shared" si="41"/>
        <v/>
      </c>
      <c r="AW413" s="78"/>
      <c r="AX413" s="78"/>
      <c r="AY413" s="78">
        <v>1</v>
      </c>
      <c r="AZ413" s="352">
        <v>1</v>
      </c>
      <c r="BA413" s="78"/>
      <c r="BB413" s="78">
        <v>1</v>
      </c>
      <c r="BC413" s="78"/>
      <c r="BD413" s="78">
        <v>1</v>
      </c>
      <c r="BE413" s="78"/>
      <c r="BF413" s="78"/>
      <c r="BG413" s="78">
        <v>1</v>
      </c>
      <c r="BH413" s="78">
        <v>1</v>
      </c>
      <c r="BI413" s="78">
        <v>1</v>
      </c>
      <c r="BJ413" s="78">
        <v>1</v>
      </c>
      <c r="BK413" s="118">
        <v>1</v>
      </c>
      <c r="BL413" s="188">
        <v>1</v>
      </c>
      <c r="BN413" s="119">
        <f t="shared" si="42"/>
        <v>1</v>
      </c>
      <c r="BO413" s="78"/>
      <c r="BP413" s="78">
        <v>1</v>
      </c>
      <c r="BQ413" s="78">
        <v>1</v>
      </c>
      <c r="BR413" s="78"/>
      <c r="BS413" s="78"/>
      <c r="BT413" s="78">
        <v>1</v>
      </c>
      <c r="BU413" s="118">
        <v>1</v>
      </c>
      <c r="BV413" s="229">
        <f t="shared" ref="BV413:BV418" si="44">MAX(N413,AG413)</f>
        <v>2050</v>
      </c>
      <c r="BW413">
        <f t="shared" si="43"/>
        <v>1</v>
      </c>
    </row>
    <row r="414" spans="1:75">
      <c r="A414" s="78">
        <v>454</v>
      </c>
      <c r="B414" s="371" t="s">
        <v>498</v>
      </c>
      <c r="C414" s="78" t="s">
        <v>666</v>
      </c>
      <c r="D414" s="78" t="s">
        <v>676</v>
      </c>
      <c r="E414" s="78" t="s">
        <v>677</v>
      </c>
      <c r="F414" s="78" t="s">
        <v>632</v>
      </c>
      <c r="G414" s="78"/>
      <c r="H414" s="78"/>
      <c r="I414" s="78" t="s">
        <v>632</v>
      </c>
      <c r="J414" s="78" t="s">
        <v>633</v>
      </c>
      <c r="K414" s="78"/>
      <c r="L414" s="78">
        <v>2030</v>
      </c>
      <c r="M414" s="78" t="s">
        <v>634</v>
      </c>
      <c r="N414" s="78"/>
      <c r="O414" s="79">
        <v>43101</v>
      </c>
      <c r="P414" s="78">
        <v>2018</v>
      </c>
      <c r="Q414" s="78" t="s">
        <v>635</v>
      </c>
      <c r="R414" s="78" t="s">
        <v>698</v>
      </c>
      <c r="S414" s="78" t="s">
        <v>682</v>
      </c>
      <c r="T414" s="203" t="s">
        <v>635</v>
      </c>
      <c r="U414" s="78">
        <v>2013</v>
      </c>
      <c r="V414" s="78">
        <v>2013</v>
      </c>
      <c r="W414" s="78"/>
      <c r="X414" s="78"/>
      <c r="Y414" s="78"/>
      <c r="Z414" s="78" t="s">
        <v>674</v>
      </c>
      <c r="AA414" s="78">
        <v>2024</v>
      </c>
      <c r="AB414" s="78" t="s">
        <v>632</v>
      </c>
      <c r="AC414" s="78" t="s">
        <v>645</v>
      </c>
      <c r="AD414" s="78" t="s">
        <v>1002</v>
      </c>
      <c r="AE414" s="78" t="s">
        <v>1003</v>
      </c>
      <c r="AF414" s="78" t="s">
        <v>645</v>
      </c>
      <c r="AG414" s="78">
        <v>2050</v>
      </c>
      <c r="AH414" s="78">
        <v>2022</v>
      </c>
      <c r="AI414" s="78"/>
      <c r="AJ414" s="78"/>
      <c r="AK414" s="78"/>
      <c r="AL414" s="106" t="s">
        <v>631</v>
      </c>
      <c r="AM414" s="78">
        <v>2024</v>
      </c>
      <c r="AN414" s="78" t="s">
        <v>631</v>
      </c>
      <c r="AO414" s="78"/>
      <c r="AP414" s="110"/>
      <c r="AQ414" s="78">
        <v>1</v>
      </c>
      <c r="AR414" s="78"/>
      <c r="AS414" s="78"/>
      <c r="AT414" s="78">
        <v>1</v>
      </c>
      <c r="AU414" s="78">
        <v>1</v>
      </c>
      <c r="AV414" s="348" t="str">
        <f t="shared" si="41"/>
        <v/>
      </c>
      <c r="AW414" s="78"/>
      <c r="AX414" s="78"/>
      <c r="AY414" s="78">
        <v>1</v>
      </c>
      <c r="AZ414" s="352">
        <v>1</v>
      </c>
      <c r="BA414" s="78"/>
      <c r="BB414" s="78">
        <v>1</v>
      </c>
      <c r="BC414" s="78"/>
      <c r="BD414" s="78">
        <v>1</v>
      </c>
      <c r="BE414" s="78"/>
      <c r="BF414" s="78"/>
      <c r="BG414" s="78"/>
      <c r="BH414" s="78"/>
      <c r="BI414" s="78">
        <v>1</v>
      </c>
      <c r="BJ414" s="78">
        <v>1</v>
      </c>
      <c r="BK414" s="118">
        <v>1</v>
      </c>
      <c r="BL414" s="188">
        <v>1</v>
      </c>
      <c r="BN414" s="119">
        <f t="shared" si="42"/>
        <v>1</v>
      </c>
      <c r="BO414" s="78">
        <v>1</v>
      </c>
      <c r="BP414" s="78">
        <v>1</v>
      </c>
      <c r="BQ414" s="78">
        <v>1</v>
      </c>
      <c r="BR414" s="78"/>
      <c r="BS414" s="78"/>
      <c r="BT414" s="78">
        <v>1</v>
      </c>
      <c r="BU414" s="118">
        <v>1</v>
      </c>
      <c r="BV414" s="229">
        <f t="shared" si="44"/>
        <v>2050</v>
      </c>
      <c r="BW414" t="str">
        <f t="shared" si="43"/>
        <v/>
      </c>
    </row>
    <row r="415" spans="1:75">
      <c r="A415" s="78">
        <v>128</v>
      </c>
      <c r="B415" s="371" t="s">
        <v>194</v>
      </c>
      <c r="C415" s="78" t="s">
        <v>638</v>
      </c>
      <c r="D415" s="78" t="s">
        <v>676</v>
      </c>
      <c r="E415" s="78" t="s">
        <v>677</v>
      </c>
      <c r="F415" s="78" t="s">
        <v>631</v>
      </c>
      <c r="G415" s="78">
        <v>2018</v>
      </c>
      <c r="H415" s="78">
        <v>2030</v>
      </c>
      <c r="I415" s="78" t="s">
        <v>631</v>
      </c>
      <c r="J415" s="78" t="s">
        <v>641</v>
      </c>
      <c r="K415" s="78" t="s">
        <v>662</v>
      </c>
      <c r="L415" s="78">
        <v>2025</v>
      </c>
      <c r="M415" s="78" t="s">
        <v>643</v>
      </c>
      <c r="N415" s="78">
        <v>2040</v>
      </c>
      <c r="O415" s="79">
        <v>44805</v>
      </c>
      <c r="P415" s="78">
        <v>2022</v>
      </c>
      <c r="Q415" s="78" t="s">
        <v>745</v>
      </c>
      <c r="R415" s="78"/>
      <c r="S415" s="78"/>
      <c r="T415" s="78" t="s">
        <v>745</v>
      </c>
      <c r="U415" s="78"/>
      <c r="V415" s="78"/>
      <c r="W415" s="78"/>
      <c r="X415" s="78"/>
      <c r="Y415" s="78"/>
      <c r="Z415" s="78"/>
      <c r="AA415" s="78"/>
      <c r="AB415" s="78"/>
      <c r="AC415" s="78" t="s">
        <v>730</v>
      </c>
      <c r="AD415" s="78" t="s">
        <v>849</v>
      </c>
      <c r="AE415" s="78" t="s">
        <v>647</v>
      </c>
      <c r="AF415" s="78" t="s">
        <v>635</v>
      </c>
      <c r="AG415" s="78">
        <v>2030</v>
      </c>
      <c r="AH415" s="78">
        <v>2022</v>
      </c>
      <c r="AI415" s="78" t="s">
        <v>645</v>
      </c>
      <c r="AJ415" s="78">
        <v>2040</v>
      </c>
      <c r="AK415" s="78">
        <v>2022</v>
      </c>
      <c r="AL415" s="106" t="s">
        <v>674</v>
      </c>
      <c r="AM415" s="78"/>
      <c r="AN415" s="78"/>
      <c r="AO415" s="78"/>
      <c r="AP415" s="110"/>
      <c r="AQ415" s="78"/>
      <c r="AR415" s="78"/>
      <c r="AS415" s="78"/>
      <c r="AT415" s="78"/>
      <c r="AU415" s="78"/>
      <c r="AV415" s="348" t="str">
        <f t="shared" si="41"/>
        <v/>
      </c>
      <c r="AW415" s="78"/>
      <c r="AX415" s="78">
        <v>1</v>
      </c>
      <c r="AY415" s="78"/>
      <c r="AZ415" s="352">
        <v>1</v>
      </c>
      <c r="BA415" s="78"/>
      <c r="BB415" s="78">
        <v>1</v>
      </c>
      <c r="BC415" s="78"/>
      <c r="BD415" s="78">
        <v>1</v>
      </c>
      <c r="BE415" s="78"/>
      <c r="BF415" s="78">
        <v>1</v>
      </c>
      <c r="BG415" s="78"/>
      <c r="BH415" s="78">
        <v>1</v>
      </c>
      <c r="BI415" s="78">
        <v>1</v>
      </c>
      <c r="BJ415" s="78">
        <v>1</v>
      </c>
      <c r="BK415" s="118">
        <v>1</v>
      </c>
      <c r="BN415" s="119">
        <f t="shared" si="42"/>
        <v>1</v>
      </c>
      <c r="BO415" s="78"/>
      <c r="BP415" s="78">
        <v>1</v>
      </c>
      <c r="BQ415" s="78">
        <v>1</v>
      </c>
      <c r="BR415" s="78"/>
      <c r="BS415" s="78"/>
      <c r="BT415" s="78">
        <v>1</v>
      </c>
      <c r="BU415" s="118">
        <v>1</v>
      </c>
      <c r="BV415" s="229">
        <f t="shared" si="44"/>
        <v>2040</v>
      </c>
      <c r="BW415">
        <f t="shared" si="43"/>
        <v>1</v>
      </c>
    </row>
    <row r="416" spans="1:75">
      <c r="A416" s="78">
        <v>396</v>
      </c>
      <c r="B416" s="371" t="s">
        <v>421</v>
      </c>
      <c r="C416" s="78" t="s">
        <v>666</v>
      </c>
      <c r="D416" s="78" t="s">
        <v>740</v>
      </c>
      <c r="E416" s="78" t="s">
        <v>640</v>
      </c>
      <c r="F416" s="78" t="s">
        <v>631</v>
      </c>
      <c r="G416" s="78">
        <v>2022</v>
      </c>
      <c r="H416" s="78">
        <v>2040</v>
      </c>
      <c r="I416" s="78" t="s">
        <v>632</v>
      </c>
      <c r="J416" s="78" t="s">
        <v>716</v>
      </c>
      <c r="K416" s="78"/>
      <c r="L416" s="78"/>
      <c r="M416" s="78" t="s">
        <v>634</v>
      </c>
      <c r="N416" s="78"/>
      <c r="O416" s="80" t="s">
        <v>1004</v>
      </c>
      <c r="P416" s="78">
        <v>2018</v>
      </c>
      <c r="Q416" s="78" t="s">
        <v>632</v>
      </c>
      <c r="R416" s="78"/>
      <c r="S416" s="78"/>
      <c r="T416" s="78" t="s">
        <v>632</v>
      </c>
      <c r="U416" s="78"/>
      <c r="V416" s="78"/>
      <c r="W416" s="78"/>
      <c r="X416" s="78"/>
      <c r="Y416" s="78"/>
      <c r="Z416" s="78"/>
      <c r="AA416" s="78"/>
      <c r="AB416" s="78"/>
      <c r="AC416" s="78" t="s">
        <v>687</v>
      </c>
      <c r="AD416" s="78" t="s">
        <v>1005</v>
      </c>
      <c r="AE416" s="78" t="s">
        <v>647</v>
      </c>
      <c r="AF416" s="78" t="s">
        <v>687</v>
      </c>
      <c r="AG416" s="78">
        <v>2050</v>
      </c>
      <c r="AH416" s="78">
        <v>2021</v>
      </c>
      <c r="AI416" s="78"/>
      <c r="AJ416" s="78"/>
      <c r="AK416" s="78"/>
      <c r="AL416" s="106" t="s">
        <v>631</v>
      </c>
      <c r="AM416" s="78"/>
      <c r="AN416" s="78"/>
      <c r="AO416" s="78"/>
      <c r="AP416" s="110"/>
      <c r="AQ416" s="78"/>
      <c r="AR416" s="78"/>
      <c r="AS416" s="78"/>
      <c r="AT416" s="78"/>
      <c r="AU416" s="78"/>
      <c r="AV416" s="348" t="str">
        <f t="shared" si="41"/>
        <v/>
      </c>
      <c r="AW416" s="78"/>
      <c r="AX416" s="78"/>
      <c r="AY416" s="78">
        <v>1</v>
      </c>
      <c r="AZ416" s="352">
        <v>1</v>
      </c>
      <c r="BA416" s="78"/>
      <c r="BB416" s="78"/>
      <c r="BC416" s="78"/>
      <c r="BD416" s="78"/>
      <c r="BE416" s="78"/>
      <c r="BF416" s="78"/>
      <c r="BG416" s="78">
        <v>1</v>
      </c>
      <c r="BH416" s="78">
        <v>1</v>
      </c>
      <c r="BI416" s="78">
        <v>1</v>
      </c>
      <c r="BJ416" s="78"/>
      <c r="BK416" s="118">
        <v>1</v>
      </c>
      <c r="BL416" s="188">
        <v>1</v>
      </c>
      <c r="BN416" s="119">
        <f t="shared" si="42"/>
        <v>1</v>
      </c>
      <c r="BO416" s="78"/>
      <c r="BP416" s="78"/>
      <c r="BQ416" s="78">
        <v>1</v>
      </c>
      <c r="BR416" s="78"/>
      <c r="BS416" s="78"/>
      <c r="BT416" s="78">
        <v>1</v>
      </c>
      <c r="BU416" s="118">
        <v>1</v>
      </c>
      <c r="BV416" s="229">
        <f t="shared" si="44"/>
        <v>2050</v>
      </c>
      <c r="BW416" t="str">
        <f t="shared" si="43"/>
        <v/>
      </c>
    </row>
    <row r="417" spans="1:75">
      <c r="A417" s="78">
        <v>424</v>
      </c>
      <c r="B417" s="371" t="s">
        <v>489</v>
      </c>
      <c r="C417" s="78" t="s">
        <v>690</v>
      </c>
      <c r="D417" s="78" t="s">
        <v>629</v>
      </c>
      <c r="E417" s="78" t="s">
        <v>630</v>
      </c>
      <c r="F417" s="78" t="s">
        <v>631</v>
      </c>
      <c r="G417" s="78">
        <v>2015</v>
      </c>
      <c r="H417" s="78">
        <v>2022</v>
      </c>
      <c r="I417" s="78" t="s">
        <v>631</v>
      </c>
      <c r="J417" s="78" t="s">
        <v>641</v>
      </c>
      <c r="K417" s="78" t="s">
        <v>662</v>
      </c>
      <c r="L417" s="78">
        <v>2030</v>
      </c>
      <c r="M417" s="78" t="s">
        <v>634</v>
      </c>
      <c r="N417" s="78"/>
      <c r="O417" s="79">
        <v>44256</v>
      </c>
      <c r="P417" s="78">
        <v>2021</v>
      </c>
      <c r="Q417" s="78" t="s">
        <v>632</v>
      </c>
      <c r="R417" s="78"/>
      <c r="S417" s="78"/>
      <c r="T417" s="78" t="s">
        <v>632</v>
      </c>
      <c r="U417" s="78"/>
      <c r="V417" s="78"/>
      <c r="W417" s="78"/>
      <c r="X417" s="78"/>
      <c r="Y417" s="78"/>
      <c r="Z417" s="78"/>
      <c r="AA417" s="78"/>
      <c r="AB417" s="78"/>
      <c r="AC417" s="78" t="s">
        <v>635</v>
      </c>
      <c r="AD417" s="78" t="s">
        <v>698</v>
      </c>
      <c r="AE417" s="78" t="s">
        <v>647</v>
      </c>
      <c r="AF417" s="78" t="s">
        <v>635</v>
      </c>
      <c r="AG417" s="78">
        <v>2050</v>
      </c>
      <c r="AH417" s="78">
        <v>2020</v>
      </c>
      <c r="AI417" s="78"/>
      <c r="AJ417" s="78"/>
      <c r="AK417" s="78"/>
      <c r="AL417" s="106" t="s">
        <v>674</v>
      </c>
      <c r="AM417" s="78"/>
      <c r="AN417" s="78"/>
      <c r="AO417" s="78"/>
      <c r="AP417" s="110"/>
      <c r="AQ417" s="78"/>
      <c r="AR417" s="78"/>
      <c r="AS417" s="78"/>
      <c r="AT417" s="78"/>
      <c r="AU417" s="78"/>
      <c r="AV417" s="348" t="str">
        <f t="shared" si="41"/>
        <v/>
      </c>
      <c r="AW417" s="78"/>
      <c r="AX417" s="78"/>
      <c r="AY417" s="78">
        <v>1</v>
      </c>
      <c r="AZ417" s="352">
        <v>1</v>
      </c>
      <c r="BA417" s="78"/>
      <c r="BB417" s="78">
        <v>1</v>
      </c>
      <c r="BC417" s="78"/>
      <c r="BD417" s="78">
        <v>1</v>
      </c>
      <c r="BE417" s="78">
        <v>1</v>
      </c>
      <c r="BF417" s="78"/>
      <c r="BG417" s="78"/>
      <c r="BH417" s="78">
        <v>1</v>
      </c>
      <c r="BI417" s="78">
        <v>1</v>
      </c>
      <c r="BJ417" s="78"/>
      <c r="BK417" s="118">
        <v>1</v>
      </c>
      <c r="BN417" s="119">
        <f t="shared" si="42"/>
        <v>1</v>
      </c>
      <c r="BO417" s="78">
        <v>1</v>
      </c>
      <c r="BP417" s="78">
        <v>1</v>
      </c>
      <c r="BQ417" s="78">
        <v>1</v>
      </c>
      <c r="BR417" s="78"/>
      <c r="BS417" s="78"/>
      <c r="BT417" s="78"/>
      <c r="BU417" s="118"/>
      <c r="BV417" s="229">
        <f t="shared" si="44"/>
        <v>2050</v>
      </c>
      <c r="BW417">
        <f t="shared" si="43"/>
        <v>1</v>
      </c>
    </row>
    <row r="418" spans="1:75">
      <c r="A418" s="78">
        <v>178</v>
      </c>
      <c r="B418" s="371" t="s">
        <v>211</v>
      </c>
      <c r="C418" s="78" t="s">
        <v>666</v>
      </c>
      <c r="D418" s="78" t="s">
        <v>774</v>
      </c>
      <c r="E418" s="78" t="s">
        <v>677</v>
      </c>
      <c r="F418" s="78" t="s">
        <v>632</v>
      </c>
      <c r="G418" s="78"/>
      <c r="H418" s="78"/>
      <c r="I418" s="78" t="s">
        <v>632</v>
      </c>
      <c r="J418" s="78"/>
      <c r="K418" s="78"/>
      <c r="L418" s="78"/>
      <c r="M418" s="78"/>
      <c r="N418" s="78"/>
      <c r="O418" s="80"/>
      <c r="P418" s="78"/>
      <c r="Q418" s="78" t="s">
        <v>635</v>
      </c>
      <c r="R418" s="78" t="s">
        <v>663</v>
      </c>
      <c r="S418" s="78" t="s">
        <v>651</v>
      </c>
      <c r="T418" s="203" t="s">
        <v>635</v>
      </c>
      <c r="U418" s="78">
        <v>2030</v>
      </c>
      <c r="V418" s="78">
        <v>2018</v>
      </c>
      <c r="W418" s="78"/>
      <c r="X418" s="78"/>
      <c r="Y418" s="78"/>
      <c r="Z418" s="78" t="s">
        <v>631</v>
      </c>
      <c r="AA418" s="78">
        <v>2024</v>
      </c>
      <c r="AB418" s="78" t="s">
        <v>631</v>
      </c>
      <c r="AC418" s="78" t="s">
        <v>645</v>
      </c>
      <c r="AD418" s="78" t="s">
        <v>668</v>
      </c>
      <c r="AE418" s="78" t="s">
        <v>647</v>
      </c>
      <c r="AF418" s="78" t="s">
        <v>645</v>
      </c>
      <c r="AG418" s="78">
        <v>2055</v>
      </c>
      <c r="AH418" s="78">
        <v>2024</v>
      </c>
      <c r="AI418" s="78"/>
      <c r="AJ418" s="78"/>
      <c r="AK418" s="78"/>
      <c r="AL418" s="106" t="s">
        <v>674</v>
      </c>
      <c r="AM418" s="78"/>
      <c r="AN418" s="78"/>
      <c r="AO418" s="78"/>
      <c r="AP418" s="110"/>
      <c r="AQ418" s="78"/>
      <c r="AR418" s="78">
        <v>1</v>
      </c>
      <c r="AS418" s="78"/>
      <c r="AT418" s="78">
        <v>1</v>
      </c>
      <c r="AU418" s="78">
        <v>1</v>
      </c>
      <c r="AV418" s="348" t="str">
        <f t="shared" si="41"/>
        <v/>
      </c>
      <c r="AW418" s="78"/>
      <c r="AX418" s="78"/>
      <c r="AY418" s="78"/>
      <c r="AZ418" s="352">
        <v>1</v>
      </c>
      <c r="BA418" s="78"/>
      <c r="BB418" s="78"/>
      <c r="BC418" s="78"/>
      <c r="BD418" s="78"/>
      <c r="BE418" s="78"/>
      <c r="BF418" s="78"/>
      <c r="BG418" s="78"/>
      <c r="BH418" s="78"/>
      <c r="BI418" s="78">
        <v>1</v>
      </c>
      <c r="BJ418" s="78">
        <v>1</v>
      </c>
      <c r="BK418" s="118">
        <v>1</v>
      </c>
      <c r="BL418" s="188">
        <v>1</v>
      </c>
      <c r="BN418" s="119">
        <f t="shared" si="42"/>
        <v>1</v>
      </c>
      <c r="BO418" s="78"/>
      <c r="BP418" s="78">
        <v>1</v>
      </c>
      <c r="BQ418" s="78">
        <v>1</v>
      </c>
      <c r="BR418" s="78"/>
      <c r="BS418" s="78"/>
      <c r="BT418" s="78"/>
      <c r="BU418" s="118">
        <v>1</v>
      </c>
      <c r="BV418" s="229">
        <f t="shared" si="44"/>
        <v>2055</v>
      </c>
      <c r="BW418" t="str">
        <f t="shared" si="43"/>
        <v/>
      </c>
    </row>
    <row r="419" spans="1:75">
      <c r="A419" s="78">
        <v>94</v>
      </c>
      <c r="B419" s="371" t="s">
        <v>125</v>
      </c>
      <c r="C419" s="78" t="s">
        <v>666</v>
      </c>
      <c r="D419" s="78" t="s">
        <v>629</v>
      </c>
      <c r="E419" s="78" t="s">
        <v>630</v>
      </c>
      <c r="F419" s="78" t="s">
        <v>632</v>
      </c>
      <c r="G419" s="78"/>
      <c r="H419" s="78"/>
      <c r="I419" s="78" t="s">
        <v>632</v>
      </c>
      <c r="J419" s="78"/>
      <c r="K419" s="78"/>
      <c r="L419" s="78"/>
      <c r="M419" s="78"/>
      <c r="N419" s="78"/>
      <c r="O419" s="80"/>
      <c r="P419" s="78"/>
      <c r="Q419" s="78" t="s">
        <v>632</v>
      </c>
      <c r="R419" s="78"/>
      <c r="S419" s="78"/>
      <c r="T419" s="78" t="s">
        <v>632</v>
      </c>
      <c r="U419" s="78"/>
      <c r="V419" s="78"/>
      <c r="W419" s="78"/>
      <c r="X419" s="78"/>
      <c r="Y419" s="78"/>
      <c r="Z419" s="78"/>
      <c r="AA419" s="78"/>
      <c r="AB419" s="78"/>
      <c r="AC419" s="78" t="s">
        <v>632</v>
      </c>
      <c r="AD419" s="78"/>
      <c r="AE419" s="78"/>
      <c r="AF419" s="78" t="s">
        <v>632</v>
      </c>
      <c r="AG419" s="78"/>
      <c r="AH419" s="78"/>
      <c r="AI419" s="78"/>
      <c r="AJ419" s="78"/>
      <c r="AK419" s="78"/>
      <c r="AL419" s="106"/>
      <c r="AM419" s="78"/>
      <c r="AN419" s="78"/>
      <c r="AO419" s="78"/>
      <c r="AP419" s="110"/>
      <c r="AQ419" s="78"/>
      <c r="AR419" s="78"/>
      <c r="AS419" s="78"/>
      <c r="AT419" s="78"/>
      <c r="AU419" s="78"/>
      <c r="AV419" s="348" t="str">
        <f t="shared" si="41"/>
        <v/>
      </c>
      <c r="AW419" s="78"/>
      <c r="AX419" s="78"/>
      <c r="AY419" s="78"/>
      <c r="AZ419" s="352"/>
      <c r="BA419" s="78"/>
      <c r="BB419" s="78"/>
      <c r="BC419" s="78"/>
      <c r="BD419" s="78"/>
      <c r="BE419" s="78"/>
      <c r="BF419" s="78"/>
      <c r="BG419" s="78"/>
      <c r="BH419" s="78"/>
      <c r="BI419" s="78"/>
      <c r="BJ419" s="78"/>
      <c r="BK419" s="118"/>
      <c r="BN419" s="119">
        <f t="shared" si="42"/>
        <v>0</v>
      </c>
      <c r="BO419" s="78"/>
      <c r="BP419" s="78"/>
      <c r="BQ419" s="78"/>
      <c r="BR419" s="78"/>
      <c r="BS419" s="78"/>
      <c r="BT419" s="78"/>
      <c r="BU419" s="118"/>
      <c r="BW419" t="str">
        <f t="shared" si="43"/>
        <v/>
      </c>
    </row>
    <row r="420" spans="1:75">
      <c r="A420" s="78">
        <v>3</v>
      </c>
      <c r="B420" s="371" t="s">
        <v>51</v>
      </c>
      <c r="C420" s="78" t="s">
        <v>679</v>
      </c>
      <c r="D420" s="78" t="s">
        <v>680</v>
      </c>
      <c r="E420" s="78" t="s">
        <v>677</v>
      </c>
      <c r="F420" s="78" t="s">
        <v>632</v>
      </c>
      <c r="G420" s="78"/>
      <c r="H420" s="78"/>
      <c r="I420" s="78" t="s">
        <v>632</v>
      </c>
      <c r="J420" s="78"/>
      <c r="K420" s="78"/>
      <c r="L420" s="78"/>
      <c r="M420" s="78"/>
      <c r="N420" s="78"/>
      <c r="O420" s="80"/>
      <c r="P420" s="78"/>
      <c r="Q420" s="78" t="s">
        <v>632</v>
      </c>
      <c r="R420" s="78"/>
      <c r="S420" s="78"/>
      <c r="T420" s="78" t="s">
        <v>632</v>
      </c>
      <c r="U420" s="78"/>
      <c r="V420" s="78"/>
      <c r="W420" s="78"/>
      <c r="X420" s="78"/>
      <c r="Y420" s="78"/>
      <c r="Z420" s="78"/>
      <c r="AA420" s="78"/>
      <c r="AB420" s="78"/>
      <c r="AC420" s="78" t="s">
        <v>632</v>
      </c>
      <c r="AD420" s="78"/>
      <c r="AE420" s="78"/>
      <c r="AF420" s="78" t="s">
        <v>632</v>
      </c>
      <c r="AG420" s="78"/>
      <c r="AH420" s="78"/>
      <c r="AI420" s="78"/>
      <c r="AJ420" s="78"/>
      <c r="AK420" s="78"/>
      <c r="AL420" s="106"/>
      <c r="AM420" s="78"/>
      <c r="AN420" s="78"/>
      <c r="AO420" s="78"/>
      <c r="AP420" s="110"/>
      <c r="AQ420" s="78"/>
      <c r="AR420" s="78"/>
      <c r="AS420" s="78"/>
      <c r="AT420" s="78"/>
      <c r="AU420" s="78"/>
      <c r="AV420" s="348" t="str">
        <f t="shared" si="41"/>
        <v/>
      </c>
      <c r="AW420" s="78"/>
      <c r="AX420" s="78"/>
      <c r="AY420" s="78"/>
      <c r="AZ420" s="352"/>
      <c r="BA420" s="78"/>
      <c r="BB420" s="78"/>
      <c r="BC420" s="78"/>
      <c r="BD420" s="78"/>
      <c r="BE420" s="78"/>
      <c r="BF420" s="78"/>
      <c r="BG420" s="78"/>
      <c r="BH420" s="78"/>
      <c r="BI420" s="78"/>
      <c r="BJ420" s="78"/>
      <c r="BK420" s="118"/>
      <c r="BN420" s="119">
        <f t="shared" si="42"/>
        <v>0</v>
      </c>
      <c r="BO420" s="78"/>
      <c r="BP420" s="78"/>
      <c r="BQ420" s="78"/>
      <c r="BR420" s="78"/>
      <c r="BS420" s="78"/>
      <c r="BT420" s="78"/>
      <c r="BU420" s="118"/>
      <c r="BW420" t="str">
        <f t="shared" si="43"/>
        <v/>
      </c>
    </row>
    <row r="421" spans="1:75">
      <c r="A421" s="78">
        <v>256</v>
      </c>
      <c r="B421" s="371" t="s">
        <v>313</v>
      </c>
      <c r="C421" s="78" t="s">
        <v>679</v>
      </c>
      <c r="D421" s="78" t="s">
        <v>680</v>
      </c>
      <c r="E421" s="78" t="s">
        <v>677</v>
      </c>
      <c r="F421" s="78" t="s">
        <v>632</v>
      </c>
      <c r="G421" s="78"/>
      <c r="H421" s="78"/>
      <c r="I421" s="78" t="s">
        <v>632</v>
      </c>
      <c r="J421" s="78"/>
      <c r="K421" s="78"/>
      <c r="L421" s="78"/>
      <c r="M421" s="78"/>
      <c r="N421" s="78"/>
      <c r="O421" s="80"/>
      <c r="P421" s="78"/>
      <c r="Q421" s="78" t="s">
        <v>681</v>
      </c>
      <c r="R421" s="78" t="s">
        <v>1006</v>
      </c>
      <c r="S421" s="78" t="s">
        <v>682</v>
      </c>
      <c r="T421" s="78" t="s">
        <v>681</v>
      </c>
      <c r="U421" s="78">
        <v>2060</v>
      </c>
      <c r="V421" s="78">
        <v>2021</v>
      </c>
      <c r="W421" s="78"/>
      <c r="X421" s="78"/>
      <c r="Y421" s="78"/>
      <c r="Z421" s="78"/>
      <c r="AA421" s="78"/>
      <c r="AB421" s="78"/>
      <c r="AC421" s="78" t="s">
        <v>632</v>
      </c>
      <c r="AD421" s="78"/>
      <c r="AE421" s="78"/>
      <c r="AF421" s="78" t="s">
        <v>632</v>
      </c>
      <c r="AG421" s="78"/>
      <c r="AH421" s="78"/>
      <c r="AI421" s="78"/>
      <c r="AJ421" s="78"/>
      <c r="AK421" s="78"/>
      <c r="AL421" s="106"/>
      <c r="AM421" s="78"/>
      <c r="AN421" s="78"/>
      <c r="AO421" s="78"/>
      <c r="AP421" s="110"/>
      <c r="AQ421" s="78"/>
      <c r="AR421" s="78"/>
      <c r="AS421" s="78"/>
      <c r="AT421" s="78"/>
      <c r="AU421" s="78"/>
      <c r="AV421" s="348" t="str">
        <f t="shared" si="41"/>
        <v/>
      </c>
      <c r="AW421" s="78"/>
      <c r="AX421" s="78"/>
      <c r="AY421" s="78"/>
      <c r="AZ421" s="352"/>
      <c r="BA421" s="78"/>
      <c r="BB421" s="78"/>
      <c r="BC421" s="78"/>
      <c r="BD421" s="78"/>
      <c r="BE421" s="78"/>
      <c r="BF421" s="78"/>
      <c r="BG421" s="78"/>
      <c r="BH421" s="78"/>
      <c r="BI421" s="78"/>
      <c r="BJ421" s="78"/>
      <c r="BK421" s="118"/>
      <c r="BN421" s="119">
        <f t="shared" si="42"/>
        <v>0</v>
      </c>
      <c r="BO421" s="78"/>
      <c r="BP421" s="78"/>
      <c r="BQ421" s="78"/>
      <c r="BR421" s="78"/>
      <c r="BS421" s="78"/>
      <c r="BT421" s="78"/>
      <c r="BU421" s="118"/>
      <c r="BW421" t="str">
        <f t="shared" si="43"/>
        <v/>
      </c>
    </row>
    <row r="422" spans="1:75">
      <c r="A422" s="78">
        <v>28</v>
      </c>
      <c r="B422" s="371" t="s">
        <v>88</v>
      </c>
      <c r="C422" s="78" t="s">
        <v>669</v>
      </c>
      <c r="D422" s="78" t="s">
        <v>697</v>
      </c>
      <c r="E422" s="78" t="s">
        <v>640</v>
      </c>
      <c r="F422" s="78" t="s">
        <v>632</v>
      </c>
      <c r="G422" s="78"/>
      <c r="H422" s="78"/>
      <c r="I422" s="78" t="s">
        <v>632</v>
      </c>
      <c r="J422" s="78"/>
      <c r="K422" s="78"/>
      <c r="L422" s="78"/>
      <c r="M422" s="78"/>
      <c r="N422" s="78"/>
      <c r="O422" s="80"/>
      <c r="P422" s="78"/>
      <c r="Q422" s="78" t="s">
        <v>632</v>
      </c>
      <c r="R422" s="78"/>
      <c r="S422" s="78"/>
      <c r="T422" s="78" t="s">
        <v>632</v>
      </c>
      <c r="U422" s="78"/>
      <c r="V422" s="78"/>
      <c r="W422" s="78"/>
      <c r="X422" s="78"/>
      <c r="Y422" s="78"/>
      <c r="Z422" s="78"/>
      <c r="AA422" s="78"/>
      <c r="AB422" s="78"/>
      <c r="AC422" s="78" t="s">
        <v>645</v>
      </c>
      <c r="AD422" s="78" t="s">
        <v>1007</v>
      </c>
      <c r="AE422" s="78" t="s">
        <v>1008</v>
      </c>
      <c r="AF422" s="78" t="s">
        <v>645</v>
      </c>
      <c r="AG422" s="78">
        <v>2038</v>
      </c>
      <c r="AH422" s="78">
        <v>2022</v>
      </c>
      <c r="AI422" s="78"/>
      <c r="AJ422" s="78"/>
      <c r="AK422" s="78"/>
      <c r="AL422" s="106" t="s">
        <v>631</v>
      </c>
      <c r="AM422" s="78">
        <v>2023</v>
      </c>
      <c r="AN422" s="78" t="s">
        <v>631</v>
      </c>
      <c r="AO422" s="78" t="s">
        <v>631</v>
      </c>
      <c r="AP422" s="110" t="s">
        <v>631</v>
      </c>
      <c r="AQ422" s="78"/>
      <c r="AR422" s="78"/>
      <c r="AS422" s="78"/>
      <c r="AT422" s="78"/>
      <c r="AU422" s="78"/>
      <c r="AV422" s="348" t="str">
        <f t="shared" si="41"/>
        <v/>
      </c>
      <c r="AW422" s="78"/>
      <c r="AX422" s="78"/>
      <c r="AY422" s="78">
        <v>1</v>
      </c>
      <c r="AZ422" s="352">
        <v>1</v>
      </c>
      <c r="BA422" s="78"/>
      <c r="BB422" s="78"/>
      <c r="BC422" s="78"/>
      <c r="BD422" s="78"/>
      <c r="BE422" s="78"/>
      <c r="BF422" s="78"/>
      <c r="BG422" s="78"/>
      <c r="BH422" s="78"/>
      <c r="BI422" s="78">
        <v>1</v>
      </c>
      <c r="BJ422" s="78"/>
      <c r="BK422" s="118">
        <v>1</v>
      </c>
      <c r="BL422" s="188">
        <v>1</v>
      </c>
      <c r="BN422" s="119">
        <f t="shared" si="42"/>
        <v>1</v>
      </c>
      <c r="BO422" s="78"/>
      <c r="BP422" s="78"/>
      <c r="BQ422" s="78">
        <v>1</v>
      </c>
      <c r="BR422" s="78"/>
      <c r="BS422" s="78"/>
      <c r="BT422" s="78">
        <v>1</v>
      </c>
      <c r="BU422" s="118">
        <v>1</v>
      </c>
      <c r="BV422" s="229">
        <f>MAX(N422,AG422)</f>
        <v>2038</v>
      </c>
      <c r="BW422" t="str">
        <f t="shared" si="43"/>
        <v/>
      </c>
    </row>
    <row r="423" spans="1:75">
      <c r="A423" s="78">
        <v>223</v>
      </c>
      <c r="B423" s="371" t="s">
        <v>147</v>
      </c>
      <c r="C423" s="78" t="s">
        <v>666</v>
      </c>
      <c r="D423" s="78" t="s">
        <v>629</v>
      </c>
      <c r="E423" s="78" t="s">
        <v>630</v>
      </c>
      <c r="F423" s="78" t="s">
        <v>632</v>
      </c>
      <c r="G423" s="78"/>
      <c r="H423" s="78"/>
      <c r="I423" s="78" t="s">
        <v>632</v>
      </c>
      <c r="J423" s="78"/>
      <c r="K423" s="78"/>
      <c r="L423" s="78"/>
      <c r="M423" s="78"/>
      <c r="N423" s="78"/>
      <c r="O423" s="80"/>
      <c r="P423" s="78"/>
      <c r="Q423" s="78" t="s">
        <v>632</v>
      </c>
      <c r="R423" s="78"/>
      <c r="S423" s="78"/>
      <c r="T423" s="78" t="s">
        <v>632</v>
      </c>
      <c r="U423" s="78"/>
      <c r="V423" s="78"/>
      <c r="W423" s="78"/>
      <c r="X423" s="78"/>
      <c r="Y423" s="78"/>
      <c r="Z423" s="78"/>
      <c r="AA423" s="78"/>
      <c r="AB423" s="78"/>
      <c r="AC423" s="78" t="s">
        <v>632</v>
      </c>
      <c r="AD423" s="78"/>
      <c r="AE423" s="78"/>
      <c r="AF423" s="78" t="s">
        <v>632</v>
      </c>
      <c r="AG423" s="78"/>
      <c r="AH423" s="78"/>
      <c r="AI423" s="78"/>
      <c r="AJ423" s="78"/>
      <c r="AK423" s="78"/>
      <c r="AL423" s="106"/>
      <c r="AM423" s="78"/>
      <c r="AN423" s="78"/>
      <c r="AO423" s="78"/>
      <c r="AP423" s="110"/>
      <c r="AQ423" s="78"/>
      <c r="AR423" s="78"/>
      <c r="AS423" s="78"/>
      <c r="AT423" s="78"/>
      <c r="AU423" s="78"/>
      <c r="AV423" s="348" t="str">
        <f t="shared" si="41"/>
        <v/>
      </c>
      <c r="AW423" s="78"/>
      <c r="AX423" s="78"/>
      <c r="AY423" s="78"/>
      <c r="AZ423" s="352"/>
      <c r="BA423" s="78"/>
      <c r="BB423" s="78"/>
      <c r="BC423" s="78"/>
      <c r="BD423" s="78"/>
      <c r="BE423" s="78"/>
      <c r="BF423" s="78"/>
      <c r="BG423" s="78"/>
      <c r="BH423" s="78"/>
      <c r="BI423" s="78"/>
      <c r="BJ423" s="78"/>
      <c r="BK423" s="118"/>
      <c r="BN423" s="119">
        <f t="shared" si="42"/>
        <v>0</v>
      </c>
      <c r="BO423" s="78"/>
      <c r="BP423" s="78"/>
      <c r="BQ423" s="78"/>
      <c r="BR423" s="78"/>
      <c r="BS423" s="78"/>
      <c r="BT423" s="78"/>
      <c r="BU423" s="118"/>
      <c r="BW423" t="str">
        <f t="shared" si="43"/>
        <v/>
      </c>
    </row>
    <row r="424" spans="1:75">
      <c r="A424" s="78">
        <v>495</v>
      </c>
      <c r="B424" s="371" t="s">
        <v>1009</v>
      </c>
      <c r="C424" s="78" t="s">
        <v>669</v>
      </c>
      <c r="D424" s="78" t="s">
        <v>676</v>
      </c>
      <c r="E424" s="78" t="s">
        <v>677</v>
      </c>
      <c r="F424" s="78" t="s">
        <v>632</v>
      </c>
      <c r="G424" s="78"/>
      <c r="H424" s="78"/>
      <c r="I424" s="78" t="s">
        <v>632</v>
      </c>
      <c r="J424" s="78"/>
      <c r="K424" s="78"/>
      <c r="L424" s="78"/>
      <c r="M424" s="78"/>
      <c r="N424" s="78"/>
      <c r="O424" s="80"/>
      <c r="P424" s="78"/>
      <c r="Q424" s="78" t="s">
        <v>635</v>
      </c>
      <c r="R424" s="78" t="s">
        <v>1010</v>
      </c>
      <c r="S424" s="78" t="s">
        <v>637</v>
      </c>
      <c r="T424" s="203" t="s">
        <v>635</v>
      </c>
      <c r="U424" s="78">
        <v>2050</v>
      </c>
      <c r="V424" s="78">
        <v>2022</v>
      </c>
      <c r="W424" s="78"/>
      <c r="X424" s="78"/>
      <c r="Y424" s="78"/>
      <c r="Z424" s="78" t="s">
        <v>631</v>
      </c>
      <c r="AA424" s="78"/>
      <c r="AB424" s="78" t="s">
        <v>631</v>
      </c>
      <c r="AC424" s="78" t="s">
        <v>632</v>
      </c>
      <c r="AD424" s="78"/>
      <c r="AE424" s="78"/>
      <c r="AF424" s="78" t="s">
        <v>632</v>
      </c>
      <c r="AG424" s="78"/>
      <c r="AH424" s="78"/>
      <c r="AI424" s="78"/>
      <c r="AJ424" s="78"/>
      <c r="AK424" s="78"/>
      <c r="AL424" s="106"/>
      <c r="AM424" s="78"/>
      <c r="AN424" s="78"/>
      <c r="AO424" s="78"/>
      <c r="AP424" s="110"/>
      <c r="AQ424" s="78"/>
      <c r="AR424" s="78"/>
      <c r="AS424" s="78">
        <v>1</v>
      </c>
      <c r="AT424" s="78">
        <v>1</v>
      </c>
      <c r="AU424" s="78">
        <v>1</v>
      </c>
      <c r="AV424" s="348">
        <f t="shared" si="41"/>
        <v>1</v>
      </c>
      <c r="AW424" s="78"/>
      <c r="AX424" s="78"/>
      <c r="AY424" s="78"/>
      <c r="AZ424" s="352"/>
      <c r="BA424" s="78"/>
      <c r="BB424" s="78"/>
      <c r="BC424" s="78"/>
      <c r="BD424" s="78"/>
      <c r="BE424" s="78"/>
      <c r="BF424" s="78"/>
      <c r="BG424" s="78"/>
      <c r="BH424" s="78"/>
      <c r="BI424" s="78">
        <v>1</v>
      </c>
      <c r="BJ424" s="78"/>
      <c r="BK424" s="118">
        <v>1</v>
      </c>
      <c r="BL424" s="188">
        <v>1</v>
      </c>
      <c r="BN424" s="119">
        <f t="shared" si="42"/>
        <v>1</v>
      </c>
      <c r="BO424" s="78"/>
      <c r="BP424" s="78"/>
      <c r="BQ424" s="78">
        <v>1</v>
      </c>
      <c r="BR424" s="78"/>
      <c r="BS424" s="78"/>
      <c r="BT424" s="78"/>
      <c r="BU424" s="118"/>
      <c r="BW424" t="str">
        <f t="shared" si="43"/>
        <v/>
      </c>
    </row>
    <row r="425" spans="1:75">
      <c r="A425" s="78">
        <v>318</v>
      </c>
      <c r="B425" s="371" t="s">
        <v>365</v>
      </c>
      <c r="C425" s="78" t="s">
        <v>666</v>
      </c>
      <c r="D425" s="78" t="s">
        <v>676</v>
      </c>
      <c r="E425" s="78" t="s">
        <v>677</v>
      </c>
      <c r="F425" s="78" t="s">
        <v>632</v>
      </c>
      <c r="G425" s="78"/>
      <c r="H425" s="78"/>
      <c r="I425" s="78" t="s">
        <v>632</v>
      </c>
      <c r="J425" s="78"/>
      <c r="K425" s="78"/>
      <c r="L425" s="78"/>
      <c r="M425" s="78"/>
      <c r="N425" s="78"/>
      <c r="O425" s="80"/>
      <c r="P425" s="78"/>
      <c r="Q425" s="78" t="s">
        <v>645</v>
      </c>
      <c r="R425" s="78" t="s">
        <v>767</v>
      </c>
      <c r="S425" s="78" t="s">
        <v>682</v>
      </c>
      <c r="T425" s="203" t="s">
        <v>645</v>
      </c>
      <c r="U425" s="78">
        <v>2050</v>
      </c>
      <c r="V425" s="78">
        <v>2021</v>
      </c>
      <c r="W425" s="78"/>
      <c r="X425" s="78"/>
      <c r="Y425" s="78"/>
      <c r="Z425" s="78" t="s">
        <v>631</v>
      </c>
      <c r="AA425" s="78"/>
      <c r="AB425" s="78" t="s">
        <v>631</v>
      </c>
      <c r="AC425" s="78" t="s">
        <v>745</v>
      </c>
      <c r="AD425" s="78"/>
      <c r="AE425" s="78"/>
      <c r="AF425" s="78" t="s">
        <v>745</v>
      </c>
      <c r="AG425" s="78"/>
      <c r="AH425" s="78"/>
      <c r="AI425" s="78"/>
      <c r="AJ425" s="78"/>
      <c r="AK425" s="78"/>
      <c r="AL425" s="106"/>
      <c r="AM425" s="78"/>
      <c r="AN425" s="78"/>
      <c r="AO425" s="78"/>
      <c r="AP425" s="110"/>
      <c r="AQ425" s="78"/>
      <c r="AR425" s="78"/>
      <c r="AS425" s="78">
        <v>1</v>
      </c>
      <c r="AT425" s="78">
        <v>1</v>
      </c>
      <c r="AU425" s="78">
        <v>1</v>
      </c>
      <c r="AV425" s="348">
        <f t="shared" si="41"/>
        <v>1</v>
      </c>
      <c r="AW425" s="78"/>
      <c r="AX425" s="78"/>
      <c r="AY425" s="78"/>
      <c r="AZ425" s="352"/>
      <c r="BA425" s="78"/>
      <c r="BB425" s="78"/>
      <c r="BC425" s="78"/>
      <c r="BD425" s="78"/>
      <c r="BE425" s="78"/>
      <c r="BF425" s="78"/>
      <c r="BG425" s="78"/>
      <c r="BH425" s="78"/>
      <c r="BI425" s="78">
        <v>1</v>
      </c>
      <c r="BJ425" s="78"/>
      <c r="BK425" s="118">
        <v>1</v>
      </c>
      <c r="BL425" s="188">
        <v>1</v>
      </c>
      <c r="BN425" s="119">
        <f t="shared" si="42"/>
        <v>1</v>
      </c>
      <c r="BO425" s="78"/>
      <c r="BP425" s="78"/>
      <c r="BQ425" s="78">
        <v>1</v>
      </c>
      <c r="BR425" s="78"/>
      <c r="BS425" s="78"/>
      <c r="BT425" s="78"/>
      <c r="BU425" s="118"/>
      <c r="BW425" t="str">
        <f t="shared" si="43"/>
        <v/>
      </c>
    </row>
    <row r="426" spans="1:75">
      <c r="A426" s="78">
        <v>208</v>
      </c>
      <c r="B426" s="371" t="s">
        <v>252</v>
      </c>
      <c r="C426" s="78" t="s">
        <v>666</v>
      </c>
      <c r="D426" s="78" t="s">
        <v>676</v>
      </c>
      <c r="E426" s="78" t="s">
        <v>677</v>
      </c>
      <c r="F426" s="78" t="s">
        <v>632</v>
      </c>
      <c r="G426" s="78"/>
      <c r="H426" s="78"/>
      <c r="I426" s="78" t="s">
        <v>632</v>
      </c>
      <c r="J426" s="78"/>
      <c r="K426" s="78"/>
      <c r="L426" s="78"/>
      <c r="M426" s="78"/>
      <c r="N426" s="78"/>
      <c r="O426" s="80"/>
      <c r="P426" s="78"/>
      <c r="Q426" s="78" t="s">
        <v>632</v>
      </c>
      <c r="R426" s="78"/>
      <c r="S426" s="78"/>
      <c r="T426" s="78" t="s">
        <v>632</v>
      </c>
      <c r="U426" s="78"/>
      <c r="V426" s="78"/>
      <c r="W426" s="78"/>
      <c r="X426" s="78"/>
      <c r="Y426" s="78"/>
      <c r="Z426" s="78"/>
      <c r="AA426" s="78"/>
      <c r="AB426" s="78"/>
      <c r="AC426" s="78" t="s">
        <v>736</v>
      </c>
      <c r="AD426" s="78" t="s">
        <v>1011</v>
      </c>
      <c r="AE426" s="78" t="s">
        <v>789</v>
      </c>
      <c r="AF426" s="78" t="s">
        <v>635</v>
      </c>
      <c r="AG426" s="78">
        <v>2030</v>
      </c>
      <c r="AH426" s="78">
        <v>2020</v>
      </c>
      <c r="AI426" s="78" t="s">
        <v>710</v>
      </c>
      <c r="AJ426" s="78">
        <v>2050</v>
      </c>
      <c r="AK426" s="78">
        <v>2020</v>
      </c>
      <c r="AL426" s="106" t="s">
        <v>631</v>
      </c>
      <c r="AM426" s="78">
        <v>2022</v>
      </c>
      <c r="AN426" s="78" t="s">
        <v>631</v>
      </c>
      <c r="AO426" s="78"/>
      <c r="AP426" s="110"/>
      <c r="AQ426" s="78"/>
      <c r="AR426" s="78"/>
      <c r="AS426" s="78"/>
      <c r="AT426" s="78"/>
      <c r="AU426" s="78"/>
      <c r="AV426" s="348" t="str">
        <f t="shared" si="41"/>
        <v/>
      </c>
      <c r="AW426" s="78"/>
      <c r="AX426" s="78">
        <v>1</v>
      </c>
      <c r="AY426" s="78"/>
      <c r="AZ426" s="352">
        <v>1</v>
      </c>
      <c r="BA426" s="78"/>
      <c r="BB426" s="78"/>
      <c r="BC426" s="78"/>
      <c r="BD426" s="78"/>
      <c r="BE426" s="78"/>
      <c r="BF426" s="78"/>
      <c r="BG426" s="78"/>
      <c r="BH426" s="78"/>
      <c r="BI426" s="78">
        <v>1</v>
      </c>
      <c r="BJ426" s="78">
        <v>1</v>
      </c>
      <c r="BK426" s="118">
        <v>1</v>
      </c>
      <c r="BL426" s="188">
        <v>1</v>
      </c>
      <c r="BN426" s="119">
        <f t="shared" si="42"/>
        <v>1</v>
      </c>
      <c r="BO426" s="78"/>
      <c r="BP426" s="78">
        <v>1</v>
      </c>
      <c r="BQ426" s="78">
        <v>1</v>
      </c>
      <c r="BR426" s="78"/>
      <c r="BS426" s="78"/>
      <c r="BT426" s="78">
        <v>1</v>
      </c>
      <c r="BU426" s="118">
        <v>1</v>
      </c>
      <c r="BV426" s="229">
        <f>MAX(N426,AG426)</f>
        <v>2030</v>
      </c>
      <c r="BW426" t="str">
        <f t="shared" si="43"/>
        <v/>
      </c>
    </row>
    <row r="427" spans="1:75">
      <c r="A427" s="78">
        <v>401</v>
      </c>
      <c r="B427" s="371" t="s">
        <v>473</v>
      </c>
      <c r="C427" s="78" t="s">
        <v>705</v>
      </c>
      <c r="D427" s="78" t="s">
        <v>706</v>
      </c>
      <c r="E427" s="78" t="s">
        <v>630</v>
      </c>
      <c r="F427" s="78" t="s">
        <v>632</v>
      </c>
      <c r="G427" s="78"/>
      <c r="H427" s="78"/>
      <c r="I427" s="78" t="s">
        <v>632</v>
      </c>
      <c r="J427" s="78"/>
      <c r="K427" s="78"/>
      <c r="L427" s="78"/>
      <c r="M427" s="78"/>
      <c r="N427" s="78"/>
      <c r="O427" s="80"/>
      <c r="P427" s="78"/>
      <c r="Q427" s="78" t="s">
        <v>632</v>
      </c>
      <c r="R427" s="78"/>
      <c r="S427" s="78"/>
      <c r="T427" s="78" t="s">
        <v>632</v>
      </c>
      <c r="U427" s="78"/>
      <c r="V427" s="78"/>
      <c r="W427" s="78"/>
      <c r="X427" s="78"/>
      <c r="Y427" s="78"/>
      <c r="Z427" s="78"/>
      <c r="AA427" s="78"/>
      <c r="AB427" s="78"/>
      <c r="AC427" s="78" t="s">
        <v>632</v>
      </c>
      <c r="AD427" s="78"/>
      <c r="AE427" s="78"/>
      <c r="AF427" s="78" t="s">
        <v>632</v>
      </c>
      <c r="AG427" s="78"/>
      <c r="AH427" s="78"/>
      <c r="AI427" s="78"/>
      <c r="AJ427" s="78"/>
      <c r="AK427" s="78"/>
      <c r="AL427" s="106"/>
      <c r="AM427" s="78"/>
      <c r="AN427" s="78"/>
      <c r="AO427" s="78"/>
      <c r="AP427" s="110"/>
      <c r="AQ427" s="78"/>
      <c r="AR427" s="78"/>
      <c r="AS427" s="78"/>
      <c r="AT427" s="78"/>
      <c r="AU427" s="78"/>
      <c r="AV427" s="348" t="str">
        <f t="shared" si="41"/>
        <v/>
      </c>
      <c r="AW427" s="78"/>
      <c r="AX427" s="78"/>
      <c r="AY427" s="78"/>
      <c r="AZ427" s="352"/>
      <c r="BA427" s="78"/>
      <c r="BB427" s="78"/>
      <c r="BC427" s="78"/>
      <c r="BD427" s="78"/>
      <c r="BE427" s="78"/>
      <c r="BF427" s="78"/>
      <c r="BG427" s="78"/>
      <c r="BH427" s="78"/>
      <c r="BI427" s="78"/>
      <c r="BJ427" s="78"/>
      <c r="BK427" s="118"/>
      <c r="BN427" s="119">
        <f t="shared" si="42"/>
        <v>0</v>
      </c>
      <c r="BO427" s="78"/>
      <c r="BP427" s="78"/>
      <c r="BQ427" s="78"/>
      <c r="BR427" s="78"/>
      <c r="BS427" s="78"/>
      <c r="BT427" s="78"/>
      <c r="BU427" s="118"/>
      <c r="BW427" t="str">
        <f t="shared" si="43"/>
        <v/>
      </c>
    </row>
    <row r="428" spans="1:75">
      <c r="A428" s="78">
        <v>340</v>
      </c>
      <c r="B428" s="371" t="s">
        <v>386</v>
      </c>
      <c r="C428" s="78" t="s">
        <v>670</v>
      </c>
      <c r="D428" s="78" t="s">
        <v>680</v>
      </c>
      <c r="E428" s="78" t="s">
        <v>677</v>
      </c>
      <c r="F428" s="78" t="s">
        <v>632</v>
      </c>
      <c r="G428" s="78"/>
      <c r="H428" s="78"/>
      <c r="I428" s="78" t="s">
        <v>632</v>
      </c>
      <c r="J428" s="78"/>
      <c r="K428" s="78"/>
      <c r="L428" s="78"/>
      <c r="M428" s="78"/>
      <c r="N428" s="78"/>
      <c r="O428" s="80"/>
      <c r="P428" s="78"/>
      <c r="Q428" s="78" t="s">
        <v>632</v>
      </c>
      <c r="R428" s="78"/>
      <c r="S428" s="78"/>
      <c r="T428" s="78" t="s">
        <v>632</v>
      </c>
      <c r="U428" s="78"/>
      <c r="V428" s="78"/>
      <c r="W428" s="78"/>
      <c r="X428" s="78"/>
      <c r="Y428" s="78"/>
      <c r="Z428" s="78"/>
      <c r="AA428" s="78"/>
      <c r="AB428" s="78"/>
      <c r="AC428" s="78" t="s">
        <v>632</v>
      </c>
      <c r="AD428" s="78"/>
      <c r="AE428" s="78"/>
      <c r="AF428" s="78" t="s">
        <v>632</v>
      </c>
      <c r="AG428" s="78"/>
      <c r="AH428" s="78"/>
      <c r="AI428" s="78"/>
      <c r="AJ428" s="78"/>
      <c r="AK428" s="78"/>
      <c r="AL428" s="106"/>
      <c r="AM428" s="78"/>
      <c r="AN428" s="78"/>
      <c r="AO428" s="78"/>
      <c r="AP428" s="110"/>
      <c r="AQ428" s="78"/>
      <c r="AR428" s="78"/>
      <c r="AS428" s="78"/>
      <c r="AT428" s="78"/>
      <c r="AU428" s="78"/>
      <c r="AV428" s="348" t="str">
        <f t="shared" si="41"/>
        <v/>
      </c>
      <c r="AW428" s="78"/>
      <c r="AX428" s="78"/>
      <c r="AY428" s="78"/>
      <c r="AZ428" s="352"/>
      <c r="BA428" s="78"/>
      <c r="BB428" s="78"/>
      <c r="BC428" s="78"/>
      <c r="BD428" s="78"/>
      <c r="BE428" s="78"/>
      <c r="BF428" s="78"/>
      <c r="BG428" s="78"/>
      <c r="BH428" s="78"/>
      <c r="BI428" s="78"/>
      <c r="BJ428" s="78"/>
      <c r="BK428" s="118"/>
      <c r="BN428" s="119">
        <f t="shared" si="42"/>
        <v>0</v>
      </c>
      <c r="BO428" s="78"/>
      <c r="BP428" s="78"/>
      <c r="BQ428" s="78"/>
      <c r="BR428" s="78"/>
      <c r="BS428" s="78"/>
      <c r="BT428" s="78"/>
      <c r="BU428" s="118"/>
      <c r="BW428" t="str">
        <f t="shared" si="43"/>
        <v/>
      </c>
    </row>
    <row r="429" spans="1:75">
      <c r="A429" s="78">
        <v>406</v>
      </c>
      <c r="B429" s="371" t="s">
        <v>456</v>
      </c>
      <c r="C429" s="78" t="s">
        <v>669</v>
      </c>
      <c r="D429" s="78" t="s">
        <v>676</v>
      </c>
      <c r="E429" s="78" t="s">
        <v>677</v>
      </c>
      <c r="F429" s="78" t="s">
        <v>632</v>
      </c>
      <c r="G429" s="78"/>
      <c r="H429" s="78"/>
      <c r="I429" s="78" t="s">
        <v>632</v>
      </c>
      <c r="J429" s="78"/>
      <c r="K429" s="78"/>
      <c r="L429" s="78"/>
      <c r="M429" s="78"/>
      <c r="N429" s="78"/>
      <c r="O429" s="80"/>
      <c r="P429" s="78"/>
      <c r="Q429" s="78" t="s">
        <v>635</v>
      </c>
      <c r="R429" s="78" t="s">
        <v>636</v>
      </c>
      <c r="S429" s="78" t="s">
        <v>682</v>
      </c>
      <c r="T429" s="203" t="s">
        <v>635</v>
      </c>
      <c r="U429" s="78">
        <v>2050</v>
      </c>
      <c r="V429" s="78">
        <v>2023</v>
      </c>
      <c r="W429" s="78"/>
      <c r="X429" s="78"/>
      <c r="Y429" s="78"/>
      <c r="Z429" s="78" t="s">
        <v>674</v>
      </c>
      <c r="AA429" s="78"/>
      <c r="AB429" s="78" t="s">
        <v>631</v>
      </c>
      <c r="AC429" s="78" t="s">
        <v>632</v>
      </c>
      <c r="AD429" s="78"/>
      <c r="AE429" s="78"/>
      <c r="AF429" s="78" t="s">
        <v>632</v>
      </c>
      <c r="AG429" s="78"/>
      <c r="AH429" s="78"/>
      <c r="AI429" s="78"/>
      <c r="AJ429" s="78"/>
      <c r="AK429" s="78"/>
      <c r="AL429" s="106"/>
      <c r="AM429" s="78"/>
      <c r="AN429" s="78"/>
      <c r="AO429" s="78"/>
      <c r="AP429" s="110"/>
      <c r="AQ429" s="78"/>
      <c r="AR429" s="78"/>
      <c r="AS429" s="78">
        <v>1</v>
      </c>
      <c r="AT429" s="78">
        <v>1</v>
      </c>
      <c r="AU429" s="78">
        <v>1</v>
      </c>
      <c r="AV429" s="348">
        <f t="shared" si="41"/>
        <v>1</v>
      </c>
      <c r="AW429" s="78"/>
      <c r="AX429" s="78"/>
      <c r="AY429" s="78"/>
      <c r="AZ429" s="352"/>
      <c r="BA429" s="78"/>
      <c r="BB429" s="78"/>
      <c r="BC429" s="78"/>
      <c r="BD429" s="78"/>
      <c r="BE429" s="78"/>
      <c r="BF429" s="78"/>
      <c r="BG429" s="78"/>
      <c r="BH429" s="78"/>
      <c r="BI429" s="78">
        <v>1</v>
      </c>
      <c r="BJ429" s="78"/>
      <c r="BK429" s="118">
        <v>1</v>
      </c>
      <c r="BN429" s="119">
        <f t="shared" si="42"/>
        <v>1</v>
      </c>
      <c r="BO429" s="78"/>
      <c r="BP429" s="78"/>
      <c r="BQ429" s="78">
        <v>1</v>
      </c>
      <c r="BR429" s="78"/>
      <c r="BS429" s="78"/>
      <c r="BT429" s="78"/>
      <c r="BU429" s="118"/>
      <c r="BW429" t="str">
        <f t="shared" si="43"/>
        <v/>
      </c>
    </row>
    <row r="430" spans="1:75">
      <c r="A430" s="78">
        <v>301</v>
      </c>
      <c r="B430" s="371" t="s">
        <v>379</v>
      </c>
      <c r="C430" s="78" t="s">
        <v>666</v>
      </c>
      <c r="D430" s="78" t="s">
        <v>639</v>
      </c>
      <c r="E430" s="78" t="s">
        <v>640</v>
      </c>
      <c r="F430" s="78" t="s">
        <v>631</v>
      </c>
      <c r="G430" s="78">
        <v>2014</v>
      </c>
      <c r="H430" s="78">
        <v>2020</v>
      </c>
      <c r="I430" s="78" t="s">
        <v>632</v>
      </c>
      <c r="J430" s="78" t="s">
        <v>633</v>
      </c>
      <c r="K430" s="78"/>
      <c r="L430" s="78">
        <v>2030</v>
      </c>
      <c r="M430" s="78" t="s">
        <v>643</v>
      </c>
      <c r="N430" s="78"/>
      <c r="O430" s="79">
        <v>43709</v>
      </c>
      <c r="P430" s="78">
        <v>2019</v>
      </c>
      <c r="Q430" s="78" t="s">
        <v>635</v>
      </c>
      <c r="R430" s="78" t="s">
        <v>1012</v>
      </c>
      <c r="S430" s="78" t="s">
        <v>1013</v>
      </c>
      <c r="T430" s="203" t="s">
        <v>635</v>
      </c>
      <c r="U430" s="78">
        <v>2003</v>
      </c>
      <c r="V430" s="78">
        <v>2003</v>
      </c>
      <c r="W430" s="78"/>
      <c r="X430" s="78"/>
      <c r="Y430" s="78"/>
      <c r="Z430" s="78" t="s">
        <v>631</v>
      </c>
      <c r="AA430" s="78">
        <v>2023</v>
      </c>
      <c r="AB430" s="78" t="s">
        <v>631</v>
      </c>
      <c r="AC430" s="78" t="s">
        <v>736</v>
      </c>
      <c r="AD430" s="78" t="s">
        <v>1014</v>
      </c>
      <c r="AE430" s="78" t="s">
        <v>1015</v>
      </c>
      <c r="AF430" s="78" t="s">
        <v>635</v>
      </c>
      <c r="AG430" s="78">
        <v>2030</v>
      </c>
      <c r="AH430" s="78">
        <v>2021</v>
      </c>
      <c r="AI430" s="78" t="s">
        <v>710</v>
      </c>
      <c r="AJ430" s="78">
        <v>2050</v>
      </c>
      <c r="AK430" s="78">
        <v>2021</v>
      </c>
      <c r="AL430" s="106" t="s">
        <v>631</v>
      </c>
      <c r="AM430" s="78">
        <v>2023</v>
      </c>
      <c r="AN430" s="78" t="s">
        <v>631</v>
      </c>
      <c r="AO430" s="78"/>
      <c r="AP430" s="110"/>
      <c r="AQ430" s="78">
        <v>1</v>
      </c>
      <c r="AR430" s="78"/>
      <c r="AS430" s="78"/>
      <c r="AT430" s="78">
        <v>1</v>
      </c>
      <c r="AU430" s="78">
        <v>1</v>
      </c>
      <c r="AV430" s="348" t="str">
        <f t="shared" si="41"/>
        <v/>
      </c>
      <c r="AW430" s="78"/>
      <c r="AX430" s="78">
        <v>1</v>
      </c>
      <c r="AY430" s="78"/>
      <c r="AZ430" s="352">
        <v>1</v>
      </c>
      <c r="BA430" s="78"/>
      <c r="BB430" s="78">
        <v>1</v>
      </c>
      <c r="BC430" s="78"/>
      <c r="BD430" s="78">
        <v>1</v>
      </c>
      <c r="BE430" s="78">
        <v>1</v>
      </c>
      <c r="BF430" s="78"/>
      <c r="BG430" s="78"/>
      <c r="BH430" s="78">
        <v>1</v>
      </c>
      <c r="BI430" s="78">
        <v>1</v>
      </c>
      <c r="BJ430" s="78">
        <v>1</v>
      </c>
      <c r="BK430" s="118">
        <v>1</v>
      </c>
      <c r="BL430" s="188">
        <v>1</v>
      </c>
      <c r="BN430" s="119">
        <f t="shared" si="42"/>
        <v>1</v>
      </c>
      <c r="BO430" s="78">
        <v>1</v>
      </c>
      <c r="BP430" s="78">
        <v>1</v>
      </c>
      <c r="BQ430" s="78">
        <v>1</v>
      </c>
      <c r="BR430" s="78"/>
      <c r="BS430" s="78"/>
      <c r="BT430" s="78">
        <v>1</v>
      </c>
      <c r="BU430" s="118">
        <v>1</v>
      </c>
      <c r="BV430" s="229">
        <f>MAX(N430,AG430)</f>
        <v>2030</v>
      </c>
      <c r="BW430" t="str">
        <f t="shared" si="43"/>
        <v/>
      </c>
    </row>
    <row r="431" spans="1:75">
      <c r="A431" s="78">
        <v>163</v>
      </c>
      <c r="B431" s="371" t="s">
        <v>206</v>
      </c>
      <c r="C431" s="78" t="s">
        <v>675</v>
      </c>
      <c r="D431" s="78" t="s">
        <v>629</v>
      </c>
      <c r="E431" s="78" t="s">
        <v>630</v>
      </c>
      <c r="F431" s="78" t="s">
        <v>632</v>
      </c>
      <c r="G431" s="78"/>
      <c r="H431" s="78"/>
      <c r="I431" s="78" t="s">
        <v>631</v>
      </c>
      <c r="J431" s="78" t="s">
        <v>641</v>
      </c>
      <c r="K431" s="78" t="s">
        <v>655</v>
      </c>
      <c r="L431" s="78">
        <v>2030</v>
      </c>
      <c r="M431" s="78" t="s">
        <v>634</v>
      </c>
      <c r="N431" s="78"/>
      <c r="O431" s="79">
        <v>44774</v>
      </c>
      <c r="P431" s="78">
        <v>2022</v>
      </c>
      <c r="Q431" s="78" t="s">
        <v>632</v>
      </c>
      <c r="R431" s="78"/>
      <c r="S431" s="78"/>
      <c r="T431" s="78" t="s">
        <v>632</v>
      </c>
      <c r="U431" s="78"/>
      <c r="V431" s="78"/>
      <c r="W431" s="78"/>
      <c r="X431" s="78"/>
      <c r="Y431" s="78"/>
      <c r="Z431" s="78"/>
      <c r="AA431" s="78"/>
      <c r="AB431" s="78"/>
      <c r="AC431" s="78" t="s">
        <v>632</v>
      </c>
      <c r="AD431" s="78"/>
      <c r="AE431" s="78"/>
      <c r="AF431" s="78" t="s">
        <v>632</v>
      </c>
      <c r="AG431" s="78"/>
      <c r="AH431" s="78"/>
      <c r="AI431" s="78"/>
      <c r="AJ431" s="78"/>
      <c r="AK431" s="78"/>
      <c r="AL431" s="106"/>
      <c r="AM431" s="78"/>
      <c r="AN431" s="78"/>
      <c r="AO431" s="78"/>
      <c r="AP431" s="110"/>
      <c r="AQ431" s="78"/>
      <c r="AR431" s="78"/>
      <c r="AS431" s="78"/>
      <c r="AT431" s="78"/>
      <c r="AU431" s="78"/>
      <c r="AV431" s="348" t="str">
        <f t="shared" si="41"/>
        <v/>
      </c>
      <c r="AW431" s="78"/>
      <c r="AX431" s="78"/>
      <c r="AY431" s="78"/>
      <c r="AZ431" s="352"/>
      <c r="BA431" s="78"/>
      <c r="BB431" s="78">
        <v>1</v>
      </c>
      <c r="BC431" s="78"/>
      <c r="BD431" s="78">
        <v>1</v>
      </c>
      <c r="BE431" s="78"/>
      <c r="BF431" s="78"/>
      <c r="BG431" s="78"/>
      <c r="BH431" s="78"/>
      <c r="BI431" s="78"/>
      <c r="BJ431" s="78"/>
      <c r="BK431" s="118"/>
      <c r="BN431" s="119">
        <f t="shared" si="42"/>
        <v>1</v>
      </c>
      <c r="BO431" s="78"/>
      <c r="BP431" s="78">
        <v>1</v>
      </c>
      <c r="BQ431" s="78">
        <v>1</v>
      </c>
      <c r="BR431" s="78"/>
      <c r="BS431" s="78"/>
      <c r="BT431" s="78"/>
      <c r="BU431" s="118"/>
      <c r="BW431">
        <f t="shared" si="43"/>
        <v>1</v>
      </c>
    </row>
    <row r="432" spans="1:75">
      <c r="A432" s="78">
        <v>381</v>
      </c>
      <c r="B432" s="371" t="s">
        <v>382</v>
      </c>
      <c r="C432" s="78" t="s">
        <v>666</v>
      </c>
      <c r="D432" s="78" t="s">
        <v>680</v>
      </c>
      <c r="E432" s="78" t="s">
        <v>677</v>
      </c>
      <c r="F432" s="78" t="s">
        <v>632</v>
      </c>
      <c r="G432" s="78"/>
      <c r="H432" s="78"/>
      <c r="I432" s="78" t="s">
        <v>632</v>
      </c>
      <c r="J432" s="78"/>
      <c r="K432" s="78"/>
      <c r="L432" s="78"/>
      <c r="M432" s="78"/>
      <c r="N432" s="78"/>
      <c r="O432" s="80"/>
      <c r="P432" s="78"/>
      <c r="Q432" s="78" t="s">
        <v>632</v>
      </c>
      <c r="R432" s="78"/>
      <c r="S432" s="78"/>
      <c r="T432" s="78" t="s">
        <v>632</v>
      </c>
      <c r="U432" s="78"/>
      <c r="V432" s="78"/>
      <c r="W432" s="78"/>
      <c r="X432" s="78"/>
      <c r="Y432" s="78"/>
      <c r="Z432" s="78"/>
      <c r="AA432" s="78"/>
      <c r="AB432" s="78"/>
      <c r="AC432" s="78" t="s">
        <v>632</v>
      </c>
      <c r="AD432" s="78"/>
      <c r="AE432" s="78"/>
      <c r="AF432" s="78" t="s">
        <v>632</v>
      </c>
      <c r="AG432" s="78"/>
      <c r="AH432" s="78"/>
      <c r="AI432" s="78"/>
      <c r="AJ432" s="78"/>
      <c r="AK432" s="78"/>
      <c r="AL432" s="106"/>
      <c r="AM432" s="78"/>
      <c r="AN432" s="78"/>
      <c r="AO432" s="78"/>
      <c r="AP432" s="110"/>
      <c r="AQ432" s="78"/>
      <c r="AR432" s="78"/>
      <c r="AS432" s="78"/>
      <c r="AT432" s="78"/>
      <c r="AU432" s="78"/>
      <c r="AV432" s="348" t="str">
        <f t="shared" si="41"/>
        <v/>
      </c>
      <c r="AW432" s="78"/>
      <c r="AX432" s="78"/>
      <c r="AY432" s="78"/>
      <c r="AZ432" s="352"/>
      <c r="BA432" s="78"/>
      <c r="BB432" s="78"/>
      <c r="BC432" s="78"/>
      <c r="BD432" s="78"/>
      <c r="BE432" s="78"/>
      <c r="BF432" s="78"/>
      <c r="BG432" s="78"/>
      <c r="BH432" s="78"/>
      <c r="BI432" s="78"/>
      <c r="BJ432" s="78"/>
      <c r="BK432" s="118"/>
      <c r="BN432" s="119">
        <f t="shared" si="42"/>
        <v>0</v>
      </c>
      <c r="BO432" s="78"/>
      <c r="BP432" s="78"/>
      <c r="BQ432" s="78"/>
      <c r="BR432" s="78"/>
      <c r="BS432" s="78"/>
      <c r="BT432" s="78"/>
      <c r="BU432" s="118"/>
      <c r="BW432" t="str">
        <f t="shared" si="43"/>
        <v/>
      </c>
    </row>
    <row r="433" spans="1:75">
      <c r="A433" s="78">
        <v>186</v>
      </c>
      <c r="B433" s="371" t="s">
        <v>174</v>
      </c>
      <c r="C433" s="78" t="s">
        <v>638</v>
      </c>
      <c r="D433" s="78" t="s">
        <v>818</v>
      </c>
      <c r="E433" s="78" t="s">
        <v>677</v>
      </c>
      <c r="F433" s="78" t="s">
        <v>632</v>
      </c>
      <c r="G433" s="78"/>
      <c r="H433" s="78"/>
      <c r="I433" s="78" t="s">
        <v>632</v>
      </c>
      <c r="J433" s="78"/>
      <c r="K433" s="78"/>
      <c r="L433" s="78"/>
      <c r="M433" s="78"/>
      <c r="N433" s="78"/>
      <c r="O433" s="80"/>
      <c r="P433" s="78"/>
      <c r="Q433" s="78" t="s">
        <v>632</v>
      </c>
      <c r="R433" s="78"/>
      <c r="S433" s="78"/>
      <c r="T433" s="78" t="s">
        <v>632</v>
      </c>
      <c r="U433" s="78"/>
      <c r="V433" s="78"/>
      <c r="W433" s="78"/>
      <c r="X433" s="78"/>
      <c r="Y433" s="78"/>
      <c r="Z433" s="78"/>
      <c r="AA433" s="78"/>
      <c r="AB433" s="78"/>
      <c r="AC433" s="78" t="s">
        <v>635</v>
      </c>
      <c r="AD433" s="78" t="s">
        <v>698</v>
      </c>
      <c r="AE433" s="78" t="s">
        <v>789</v>
      </c>
      <c r="AF433" s="78" t="s">
        <v>635</v>
      </c>
      <c r="AG433" s="78">
        <v>2050</v>
      </c>
      <c r="AH433" s="78">
        <v>2021</v>
      </c>
      <c r="AI433" s="78"/>
      <c r="AJ433" s="78"/>
      <c r="AK433" s="78"/>
      <c r="AL433" s="106" t="s">
        <v>674</v>
      </c>
      <c r="AM433" s="78"/>
      <c r="AN433" s="78"/>
      <c r="AO433" s="78" t="s">
        <v>631</v>
      </c>
      <c r="AP433" s="110" t="s">
        <v>631</v>
      </c>
      <c r="AQ433" s="78"/>
      <c r="AR433" s="78"/>
      <c r="AS433" s="78"/>
      <c r="AT433" s="78"/>
      <c r="AU433" s="78"/>
      <c r="AV433" s="348" t="str">
        <f t="shared" si="41"/>
        <v/>
      </c>
      <c r="AW433" s="78"/>
      <c r="AX433" s="78"/>
      <c r="AY433" s="78">
        <v>1</v>
      </c>
      <c r="AZ433" s="352">
        <v>1</v>
      </c>
      <c r="BA433" s="78"/>
      <c r="BB433" s="78"/>
      <c r="BC433" s="78"/>
      <c r="BD433" s="78"/>
      <c r="BE433" s="78"/>
      <c r="BF433" s="78"/>
      <c r="BG433" s="78"/>
      <c r="BH433" s="78"/>
      <c r="BI433" s="78">
        <v>1</v>
      </c>
      <c r="BJ433" s="78"/>
      <c r="BK433" s="118">
        <v>1</v>
      </c>
      <c r="BN433" s="119">
        <f t="shared" si="42"/>
        <v>1</v>
      </c>
      <c r="BO433" s="78"/>
      <c r="BP433" s="78"/>
      <c r="BQ433" s="78">
        <v>1</v>
      </c>
      <c r="BR433" s="78"/>
      <c r="BS433" s="78"/>
      <c r="BT433" s="78"/>
      <c r="BU433" s="118"/>
      <c r="BV433" s="229">
        <f>MAX(N433,AG433)</f>
        <v>2050</v>
      </c>
      <c r="BW433" t="str">
        <f t="shared" si="43"/>
        <v/>
      </c>
    </row>
    <row r="434" spans="1:75">
      <c r="A434" s="78">
        <v>327</v>
      </c>
      <c r="B434" s="371" t="s">
        <v>353</v>
      </c>
      <c r="C434" s="78" t="s">
        <v>666</v>
      </c>
      <c r="D434" s="78" t="s">
        <v>709</v>
      </c>
      <c r="E434" s="78" t="s">
        <v>640</v>
      </c>
      <c r="F434" s="78" t="s">
        <v>632</v>
      </c>
      <c r="G434" s="78"/>
      <c r="H434" s="78"/>
      <c r="I434" s="78" t="s">
        <v>632</v>
      </c>
      <c r="J434" s="78"/>
      <c r="K434" s="78"/>
      <c r="L434" s="78"/>
      <c r="M434" s="78"/>
      <c r="N434" s="78"/>
      <c r="O434" s="80"/>
      <c r="P434" s="78"/>
      <c r="Q434" s="78" t="s">
        <v>645</v>
      </c>
      <c r="R434" s="78" t="s">
        <v>767</v>
      </c>
      <c r="S434" s="78" t="s">
        <v>637</v>
      </c>
      <c r="T434" s="203" t="s">
        <v>645</v>
      </c>
      <c r="U434" s="78">
        <v>2030</v>
      </c>
      <c r="V434" s="78">
        <v>2019</v>
      </c>
      <c r="W434" s="78"/>
      <c r="X434" s="78"/>
      <c r="Y434" s="78"/>
      <c r="Z434" s="78" t="s">
        <v>631</v>
      </c>
      <c r="AA434" s="78">
        <v>2023</v>
      </c>
      <c r="AB434" s="78" t="s">
        <v>631</v>
      </c>
      <c r="AC434" s="78" t="s">
        <v>736</v>
      </c>
      <c r="AD434" s="78" t="s">
        <v>1016</v>
      </c>
      <c r="AE434" s="78" t="s">
        <v>789</v>
      </c>
      <c r="AF434" s="78" t="s">
        <v>635</v>
      </c>
      <c r="AG434" s="78">
        <v>2030</v>
      </c>
      <c r="AH434" s="78">
        <v>2022</v>
      </c>
      <c r="AI434" s="78" t="s">
        <v>710</v>
      </c>
      <c r="AJ434" s="78">
        <v>2050</v>
      </c>
      <c r="AK434" s="78">
        <v>2022</v>
      </c>
      <c r="AL434" s="106" t="s">
        <v>631</v>
      </c>
      <c r="AM434" s="78"/>
      <c r="AN434" s="78"/>
      <c r="AO434" s="78"/>
      <c r="AP434" s="110" t="s">
        <v>632</v>
      </c>
      <c r="AQ434" s="78"/>
      <c r="AR434" s="78">
        <v>1</v>
      </c>
      <c r="AS434" s="78"/>
      <c r="AT434" s="78">
        <v>1</v>
      </c>
      <c r="AU434" s="78">
        <v>1</v>
      </c>
      <c r="AV434" s="348" t="str">
        <f t="shared" si="41"/>
        <v/>
      </c>
      <c r="AW434" s="78"/>
      <c r="AX434" s="78">
        <v>1</v>
      </c>
      <c r="AY434" s="78"/>
      <c r="AZ434" s="352">
        <v>1</v>
      </c>
      <c r="BA434" s="78"/>
      <c r="BB434" s="78"/>
      <c r="BC434" s="78"/>
      <c r="BD434" s="78"/>
      <c r="BE434" s="78"/>
      <c r="BF434" s="78"/>
      <c r="BG434" s="78"/>
      <c r="BH434" s="78"/>
      <c r="BI434" s="78">
        <v>1</v>
      </c>
      <c r="BJ434" s="78">
        <v>1</v>
      </c>
      <c r="BK434" s="118">
        <v>1</v>
      </c>
      <c r="BL434" s="188">
        <v>1</v>
      </c>
      <c r="BN434" s="119">
        <f t="shared" si="42"/>
        <v>1</v>
      </c>
      <c r="BO434" s="78"/>
      <c r="BP434" s="78">
        <v>1</v>
      </c>
      <c r="BQ434" s="78">
        <v>1</v>
      </c>
      <c r="BR434" s="78"/>
      <c r="BS434" s="78"/>
      <c r="BT434" s="78">
        <v>1</v>
      </c>
      <c r="BU434" s="118">
        <v>1</v>
      </c>
      <c r="BV434" s="229">
        <f>MAX(N434,AG434)</f>
        <v>2030</v>
      </c>
      <c r="BW434" t="str">
        <f t="shared" si="43"/>
        <v/>
      </c>
    </row>
    <row r="435" spans="1:75">
      <c r="A435" s="78">
        <v>90</v>
      </c>
      <c r="B435" s="371" t="s">
        <v>142</v>
      </c>
      <c r="C435" s="78" t="s">
        <v>675</v>
      </c>
      <c r="D435" s="78" t="s">
        <v>629</v>
      </c>
      <c r="E435" s="78" t="s">
        <v>630</v>
      </c>
      <c r="F435" s="78" t="s">
        <v>631</v>
      </c>
      <c r="G435" s="78">
        <v>2019</v>
      </c>
      <c r="H435" s="78">
        <v>2030</v>
      </c>
      <c r="I435" s="78" t="s">
        <v>631</v>
      </c>
      <c r="J435" s="78" t="s">
        <v>641</v>
      </c>
      <c r="K435" s="78" t="s">
        <v>808</v>
      </c>
      <c r="L435" s="78">
        <v>2023</v>
      </c>
      <c r="M435" s="78" t="s">
        <v>643</v>
      </c>
      <c r="N435" s="78"/>
      <c r="O435" s="79">
        <v>43525</v>
      </c>
      <c r="P435" s="78">
        <v>2019</v>
      </c>
      <c r="Q435" s="78" t="s">
        <v>632</v>
      </c>
      <c r="R435" s="78"/>
      <c r="S435" s="78"/>
      <c r="T435" s="78" t="s">
        <v>632</v>
      </c>
      <c r="U435" s="78"/>
      <c r="V435" s="78"/>
      <c r="W435" s="78"/>
      <c r="X435" s="78"/>
      <c r="Y435" s="78"/>
      <c r="Z435" s="78"/>
      <c r="AA435" s="78"/>
      <c r="AB435" s="78"/>
      <c r="AC435" s="78" t="s">
        <v>645</v>
      </c>
      <c r="AD435" s="78" t="s">
        <v>668</v>
      </c>
      <c r="AE435" s="78" t="s">
        <v>647</v>
      </c>
      <c r="AF435" s="78" t="s">
        <v>645</v>
      </c>
      <c r="AG435" s="78">
        <v>2040</v>
      </c>
      <c r="AH435" s="78">
        <v>2021</v>
      </c>
      <c r="AI435" s="78"/>
      <c r="AJ435" s="78"/>
      <c r="AK435" s="78"/>
      <c r="AL435" s="106" t="s">
        <v>631</v>
      </c>
      <c r="AM435" s="78"/>
      <c r="AN435" s="78"/>
      <c r="AO435" s="78"/>
      <c r="AP435" s="110"/>
      <c r="AQ435" s="78"/>
      <c r="AR435" s="78"/>
      <c r="AS435" s="78"/>
      <c r="AT435" s="78"/>
      <c r="AU435" s="78"/>
      <c r="AV435" s="348" t="str">
        <f t="shared" si="41"/>
        <v/>
      </c>
      <c r="AW435" s="78"/>
      <c r="AX435" s="78"/>
      <c r="AY435" s="78">
        <v>1</v>
      </c>
      <c r="AZ435" s="352">
        <v>1</v>
      </c>
      <c r="BA435" s="78">
        <v>1</v>
      </c>
      <c r="BB435" s="78"/>
      <c r="BC435" s="78"/>
      <c r="BD435" s="78">
        <v>1</v>
      </c>
      <c r="BE435" s="78"/>
      <c r="BF435" s="78">
        <v>1</v>
      </c>
      <c r="BG435" s="78"/>
      <c r="BH435" s="78">
        <v>1</v>
      </c>
      <c r="BI435" s="78">
        <v>1</v>
      </c>
      <c r="BJ435" s="78"/>
      <c r="BK435" s="118">
        <v>1</v>
      </c>
      <c r="BL435" s="188">
        <v>1</v>
      </c>
      <c r="BN435" s="119">
        <f t="shared" si="42"/>
        <v>1</v>
      </c>
      <c r="BO435" s="78">
        <v>1</v>
      </c>
      <c r="BP435" s="78">
        <v>1</v>
      </c>
      <c r="BQ435" s="78">
        <v>1</v>
      </c>
      <c r="BR435" s="78"/>
      <c r="BS435" s="78"/>
      <c r="BT435" s="78">
        <v>1</v>
      </c>
      <c r="BU435" s="118">
        <v>1</v>
      </c>
      <c r="BV435" s="229">
        <f>MAX(N435,AG435)</f>
        <v>2040</v>
      </c>
      <c r="BW435">
        <f t="shared" si="43"/>
        <v>1</v>
      </c>
    </row>
    <row r="436" spans="1:75">
      <c r="A436" s="78">
        <v>271</v>
      </c>
      <c r="B436" s="371" t="s">
        <v>331</v>
      </c>
      <c r="C436" s="78" t="s">
        <v>669</v>
      </c>
      <c r="D436" s="78" t="s">
        <v>774</v>
      </c>
      <c r="E436" s="78" t="s">
        <v>677</v>
      </c>
      <c r="F436" s="78" t="s">
        <v>631</v>
      </c>
      <c r="G436" s="78">
        <v>2016</v>
      </c>
      <c r="H436" s="78">
        <v>2030</v>
      </c>
      <c r="I436" s="78" t="s">
        <v>632</v>
      </c>
      <c r="J436" s="78" t="s">
        <v>633</v>
      </c>
      <c r="K436" s="78"/>
      <c r="L436" s="78">
        <v>2030</v>
      </c>
      <c r="M436" s="78" t="s">
        <v>634</v>
      </c>
      <c r="N436" s="78"/>
      <c r="O436" s="79">
        <v>44713</v>
      </c>
      <c r="P436" s="78">
        <v>2022</v>
      </c>
      <c r="Q436" s="78" t="s">
        <v>632</v>
      </c>
      <c r="R436" s="78"/>
      <c r="S436" s="78"/>
      <c r="T436" s="78" t="s">
        <v>632</v>
      </c>
      <c r="U436" s="78"/>
      <c r="V436" s="78"/>
      <c r="W436" s="78"/>
      <c r="X436" s="78"/>
      <c r="Y436" s="78"/>
      <c r="Z436" s="78"/>
      <c r="AA436" s="78"/>
      <c r="AB436" s="78"/>
      <c r="AC436" s="78" t="s">
        <v>632</v>
      </c>
      <c r="AD436" s="78"/>
      <c r="AE436" s="78"/>
      <c r="AF436" s="78" t="s">
        <v>632</v>
      </c>
      <c r="AG436" s="78"/>
      <c r="AH436" s="78"/>
      <c r="AI436" s="78"/>
      <c r="AJ436" s="78"/>
      <c r="AK436" s="78"/>
      <c r="AL436" s="106"/>
      <c r="AM436" s="78"/>
      <c r="AN436" s="78"/>
      <c r="AO436" s="78"/>
      <c r="AP436" s="110" t="s">
        <v>631</v>
      </c>
      <c r="AQ436" s="78"/>
      <c r="AR436" s="78"/>
      <c r="AS436" s="78"/>
      <c r="AT436" s="78"/>
      <c r="AU436" s="78"/>
      <c r="AV436" s="348" t="str">
        <f t="shared" si="41"/>
        <v/>
      </c>
      <c r="AW436" s="78"/>
      <c r="AX436" s="78"/>
      <c r="AY436" s="78"/>
      <c r="AZ436" s="352"/>
      <c r="BA436" s="78"/>
      <c r="BB436" s="78">
        <v>1</v>
      </c>
      <c r="BC436" s="78"/>
      <c r="BD436" s="78">
        <v>1</v>
      </c>
      <c r="BE436" s="78"/>
      <c r="BF436" s="78">
        <v>1</v>
      </c>
      <c r="BG436" s="78"/>
      <c r="BH436" s="78">
        <v>1</v>
      </c>
      <c r="BI436" s="78"/>
      <c r="BJ436" s="78"/>
      <c r="BK436" s="118"/>
      <c r="BN436" s="119">
        <f t="shared" si="42"/>
        <v>1</v>
      </c>
      <c r="BO436" s="78"/>
      <c r="BP436" s="78">
        <v>1</v>
      </c>
      <c r="BQ436" s="78">
        <v>1</v>
      </c>
      <c r="BR436" s="78"/>
      <c r="BS436" s="78"/>
      <c r="BT436" s="78"/>
      <c r="BU436" s="118"/>
      <c r="BW436" t="str">
        <f t="shared" si="43"/>
        <v/>
      </c>
    </row>
    <row r="437" spans="1:75">
      <c r="A437" s="78">
        <v>241</v>
      </c>
      <c r="B437" s="371" t="s">
        <v>287</v>
      </c>
      <c r="C437" s="78" t="s">
        <v>675</v>
      </c>
      <c r="D437" s="78" t="s">
        <v>629</v>
      </c>
      <c r="E437" s="78" t="s">
        <v>630</v>
      </c>
      <c r="F437" s="78" t="s">
        <v>632</v>
      </c>
      <c r="G437" s="78"/>
      <c r="H437" s="78"/>
      <c r="I437" s="78" t="s">
        <v>631</v>
      </c>
      <c r="J437" s="78" t="s">
        <v>641</v>
      </c>
      <c r="K437" s="78" t="s">
        <v>662</v>
      </c>
      <c r="L437" s="78">
        <v>2030</v>
      </c>
      <c r="M437" s="78" t="s">
        <v>643</v>
      </c>
      <c r="N437" s="78">
        <v>2045</v>
      </c>
      <c r="O437" s="79">
        <v>45413</v>
      </c>
      <c r="P437" s="78">
        <v>2024</v>
      </c>
      <c r="Q437" s="78" t="s">
        <v>632</v>
      </c>
      <c r="R437" s="78"/>
      <c r="S437" s="78"/>
      <c r="T437" s="78" t="s">
        <v>632</v>
      </c>
      <c r="U437" s="78"/>
      <c r="V437" s="78"/>
      <c r="W437" s="78"/>
      <c r="X437" s="78"/>
      <c r="Y437" s="78"/>
      <c r="Z437" s="78"/>
      <c r="AA437" s="78"/>
      <c r="AB437" s="78"/>
      <c r="AC437" s="78" t="s">
        <v>645</v>
      </c>
      <c r="AD437" s="78" t="s">
        <v>805</v>
      </c>
      <c r="AE437" s="78" t="s">
        <v>748</v>
      </c>
      <c r="AF437" s="78" t="s">
        <v>645</v>
      </c>
      <c r="AG437" s="78">
        <v>2045</v>
      </c>
      <c r="AH437" s="78">
        <v>2021</v>
      </c>
      <c r="AI437" s="78"/>
      <c r="AJ437" s="78"/>
      <c r="AK437" s="78"/>
      <c r="AL437" s="106" t="s">
        <v>674</v>
      </c>
      <c r="AM437" s="78"/>
      <c r="AN437" s="78"/>
      <c r="AO437" s="78" t="s">
        <v>631</v>
      </c>
      <c r="AP437" s="110" t="s">
        <v>631</v>
      </c>
      <c r="AQ437" s="78"/>
      <c r="AR437" s="78"/>
      <c r="AS437" s="78"/>
      <c r="AT437" s="78"/>
      <c r="AU437" s="78"/>
      <c r="AV437" s="348" t="str">
        <f t="shared" si="41"/>
        <v/>
      </c>
      <c r="AW437" s="78"/>
      <c r="AX437" s="78"/>
      <c r="AY437" s="78">
        <v>1</v>
      </c>
      <c r="AZ437" s="352">
        <v>1</v>
      </c>
      <c r="BA437" s="78"/>
      <c r="BB437" s="78">
        <v>1</v>
      </c>
      <c r="BC437" s="78"/>
      <c r="BD437" s="78">
        <v>1</v>
      </c>
      <c r="BE437" s="78"/>
      <c r="BF437" s="78"/>
      <c r="BG437" s="78"/>
      <c r="BH437" s="78"/>
      <c r="BI437" s="78">
        <v>1</v>
      </c>
      <c r="BJ437" s="78"/>
      <c r="BK437" s="118">
        <v>1</v>
      </c>
      <c r="BN437" s="119">
        <f t="shared" si="42"/>
        <v>1</v>
      </c>
      <c r="BO437" s="78"/>
      <c r="BP437" s="78">
        <v>1</v>
      </c>
      <c r="BQ437" s="78">
        <v>1</v>
      </c>
      <c r="BR437" s="78"/>
      <c r="BS437" s="78"/>
      <c r="BT437" s="78">
        <v>1</v>
      </c>
      <c r="BU437" s="118">
        <v>1</v>
      </c>
      <c r="BV437" s="229">
        <f>MAX(N437,AG437)</f>
        <v>2045</v>
      </c>
      <c r="BW437">
        <f t="shared" si="43"/>
        <v>1</v>
      </c>
    </row>
    <row r="438" spans="1:75">
      <c r="A438" s="78">
        <v>350</v>
      </c>
      <c r="B438" s="371" t="s">
        <v>391</v>
      </c>
      <c r="C438" s="78" t="s">
        <v>715</v>
      </c>
      <c r="D438" s="78" t="s">
        <v>671</v>
      </c>
      <c r="E438" s="78" t="s">
        <v>640</v>
      </c>
      <c r="F438" s="78" t="s">
        <v>631</v>
      </c>
      <c r="G438" s="78">
        <v>2017</v>
      </c>
      <c r="H438" s="78">
        <v>2030</v>
      </c>
      <c r="I438" s="78" t="s">
        <v>631</v>
      </c>
      <c r="J438" s="78" t="s">
        <v>641</v>
      </c>
      <c r="K438" s="78" t="s">
        <v>662</v>
      </c>
      <c r="L438" s="78">
        <v>2030</v>
      </c>
      <c r="M438" s="78" t="s">
        <v>643</v>
      </c>
      <c r="N438" s="78">
        <v>2040</v>
      </c>
      <c r="O438" s="79">
        <v>44774</v>
      </c>
      <c r="P438" s="78">
        <v>2022</v>
      </c>
      <c r="Q438" s="78" t="s">
        <v>645</v>
      </c>
      <c r="R438" s="78" t="s">
        <v>805</v>
      </c>
      <c r="S438" s="78" t="s">
        <v>1017</v>
      </c>
      <c r="T438" s="203" t="s">
        <v>645</v>
      </c>
      <c r="U438" s="78">
        <v>2040</v>
      </c>
      <c r="V438" s="78">
        <v>2023</v>
      </c>
      <c r="W438" s="78"/>
      <c r="X438" s="78"/>
      <c r="Y438" s="78"/>
      <c r="Z438" s="78" t="s">
        <v>631</v>
      </c>
      <c r="AA438" s="78"/>
      <c r="AB438" s="78" t="s">
        <v>632</v>
      </c>
      <c r="AC438" s="78" t="s">
        <v>645</v>
      </c>
      <c r="AD438" s="78" t="s">
        <v>981</v>
      </c>
      <c r="AE438" s="78" t="s">
        <v>647</v>
      </c>
      <c r="AF438" s="78" t="s">
        <v>645</v>
      </c>
      <c r="AG438" s="78">
        <v>2040</v>
      </c>
      <c r="AH438" s="78">
        <v>2022</v>
      </c>
      <c r="AI438" s="78"/>
      <c r="AJ438" s="78"/>
      <c r="AK438" s="78"/>
      <c r="AL438" s="106" t="s">
        <v>674</v>
      </c>
      <c r="AM438" s="78"/>
      <c r="AN438" s="78"/>
      <c r="AO438" s="78"/>
      <c r="AP438" s="110"/>
      <c r="AQ438" s="78"/>
      <c r="AR438" s="78"/>
      <c r="AS438" s="78">
        <v>1</v>
      </c>
      <c r="AT438" s="78">
        <v>1</v>
      </c>
      <c r="AU438" s="78">
        <v>1</v>
      </c>
      <c r="AV438" s="348" t="str">
        <f t="shared" si="41"/>
        <v/>
      </c>
      <c r="AW438" s="78"/>
      <c r="AX438" s="78"/>
      <c r="AY438" s="78">
        <v>1</v>
      </c>
      <c r="AZ438" s="352">
        <v>1</v>
      </c>
      <c r="BA438" s="78"/>
      <c r="BB438" s="78">
        <v>1</v>
      </c>
      <c r="BC438" s="78"/>
      <c r="BD438" s="78">
        <v>1</v>
      </c>
      <c r="BE438" s="78"/>
      <c r="BF438" s="78">
        <v>1</v>
      </c>
      <c r="BG438" s="78"/>
      <c r="BH438" s="78">
        <v>1</v>
      </c>
      <c r="BI438" s="78">
        <v>1</v>
      </c>
      <c r="BJ438" s="78"/>
      <c r="BK438" s="118">
        <v>1</v>
      </c>
      <c r="BL438" s="188">
        <v>1</v>
      </c>
      <c r="BN438" s="119">
        <f t="shared" si="42"/>
        <v>1</v>
      </c>
      <c r="BO438" s="78"/>
      <c r="BP438" s="78">
        <v>1</v>
      </c>
      <c r="BQ438" s="78">
        <v>1</v>
      </c>
      <c r="BR438" s="78"/>
      <c r="BS438" s="78"/>
      <c r="BT438" s="78">
        <v>1</v>
      </c>
      <c r="BU438" s="118">
        <v>1</v>
      </c>
      <c r="BV438" s="229">
        <f>MAX(N438,AG438)</f>
        <v>2040</v>
      </c>
      <c r="BW438">
        <f t="shared" si="43"/>
        <v>1</v>
      </c>
    </row>
    <row r="439" spans="1:75">
      <c r="A439" s="78">
        <v>141</v>
      </c>
      <c r="B439" s="371" t="s">
        <v>164</v>
      </c>
      <c r="C439" s="78" t="s">
        <v>713</v>
      </c>
      <c r="D439" s="78" t="s">
        <v>680</v>
      </c>
      <c r="E439" s="78" t="s">
        <v>677</v>
      </c>
      <c r="F439" s="78" t="s">
        <v>632</v>
      </c>
      <c r="G439" s="78"/>
      <c r="H439" s="78"/>
      <c r="I439" s="78" t="s">
        <v>631</v>
      </c>
      <c r="J439" s="78" t="s">
        <v>641</v>
      </c>
      <c r="K439" s="78" t="s">
        <v>662</v>
      </c>
      <c r="L439" s="78">
        <v>2030</v>
      </c>
      <c r="M439" s="78" t="s">
        <v>643</v>
      </c>
      <c r="N439" s="78"/>
      <c r="O439" s="79">
        <v>45047</v>
      </c>
      <c r="P439" s="78">
        <v>2023</v>
      </c>
      <c r="Q439" s="78" t="s">
        <v>635</v>
      </c>
      <c r="R439" s="78" t="s">
        <v>1018</v>
      </c>
      <c r="S439" s="78" t="s">
        <v>637</v>
      </c>
      <c r="T439" s="203" t="s">
        <v>645</v>
      </c>
      <c r="U439" s="78">
        <v>2030</v>
      </c>
      <c r="V439" s="78">
        <v>2022</v>
      </c>
      <c r="W439" s="78"/>
      <c r="X439" s="78"/>
      <c r="Y439" s="78"/>
      <c r="Z439" s="78" t="s">
        <v>631</v>
      </c>
      <c r="AA439" s="78">
        <v>2022</v>
      </c>
      <c r="AB439" s="78" t="s">
        <v>631</v>
      </c>
      <c r="AC439" s="78" t="s">
        <v>632</v>
      </c>
      <c r="AD439" s="78"/>
      <c r="AE439" s="78"/>
      <c r="AF439" s="78" t="s">
        <v>632</v>
      </c>
      <c r="AG439" s="78"/>
      <c r="AH439" s="78"/>
      <c r="AI439" s="78"/>
      <c r="AJ439" s="78"/>
      <c r="AK439" s="78"/>
      <c r="AL439" s="106"/>
      <c r="AM439" s="78"/>
      <c r="AN439" s="78"/>
      <c r="AO439" s="78"/>
      <c r="AP439" s="110"/>
      <c r="AQ439" s="78"/>
      <c r="AR439" s="78">
        <v>1</v>
      </c>
      <c r="AS439" s="78"/>
      <c r="AT439" s="78">
        <v>1</v>
      </c>
      <c r="AU439" s="78">
        <v>1</v>
      </c>
      <c r="AV439" s="348">
        <f t="shared" si="41"/>
        <v>1</v>
      </c>
      <c r="AW439" s="78"/>
      <c r="AX439" s="78"/>
      <c r="AY439" s="78"/>
      <c r="AZ439" s="352"/>
      <c r="BA439" s="78"/>
      <c r="BB439" s="78">
        <v>1</v>
      </c>
      <c r="BC439" s="78"/>
      <c r="BD439" s="78">
        <v>1</v>
      </c>
      <c r="BE439" s="78"/>
      <c r="BF439" s="78"/>
      <c r="BG439" s="78"/>
      <c r="BH439" s="78"/>
      <c r="BI439" s="78">
        <v>1</v>
      </c>
      <c r="BJ439" s="78">
        <v>1</v>
      </c>
      <c r="BK439" s="118">
        <v>1</v>
      </c>
      <c r="BL439" s="188">
        <v>1</v>
      </c>
      <c r="BN439" s="119">
        <f t="shared" si="42"/>
        <v>1</v>
      </c>
      <c r="BO439" s="78"/>
      <c r="BP439" s="78">
        <v>1</v>
      </c>
      <c r="BQ439" s="78">
        <v>1</v>
      </c>
      <c r="BR439" s="78"/>
      <c r="BS439" s="78"/>
      <c r="BT439" s="78"/>
      <c r="BU439" s="118"/>
      <c r="BW439">
        <f t="shared" si="43"/>
        <v>1</v>
      </c>
    </row>
    <row r="440" spans="1:75">
      <c r="A440" s="78">
        <v>140</v>
      </c>
      <c r="B440" s="371" t="s">
        <v>177</v>
      </c>
      <c r="C440" s="78" t="s">
        <v>675</v>
      </c>
      <c r="D440" s="78" t="s">
        <v>740</v>
      </c>
      <c r="E440" s="78" t="s">
        <v>640</v>
      </c>
      <c r="F440" s="78" t="s">
        <v>631</v>
      </c>
      <c r="G440" s="78">
        <v>2017</v>
      </c>
      <c r="H440" s="78">
        <v>2030</v>
      </c>
      <c r="I440" s="78" t="s">
        <v>631</v>
      </c>
      <c r="J440" s="78" t="s">
        <v>641</v>
      </c>
      <c r="K440" s="78" t="s">
        <v>662</v>
      </c>
      <c r="L440" s="78">
        <v>2032</v>
      </c>
      <c r="M440" s="78" t="s">
        <v>643</v>
      </c>
      <c r="N440" s="78">
        <v>2050</v>
      </c>
      <c r="O440" s="79">
        <v>45139</v>
      </c>
      <c r="P440" s="78">
        <v>2023</v>
      </c>
      <c r="Q440" s="78" t="s">
        <v>635</v>
      </c>
      <c r="R440" s="78" t="s">
        <v>1019</v>
      </c>
      <c r="S440" s="78" t="s">
        <v>733</v>
      </c>
      <c r="T440" s="203" t="s">
        <v>635</v>
      </c>
      <c r="U440" s="78">
        <v>2035</v>
      </c>
      <c r="V440" s="78">
        <v>2021</v>
      </c>
      <c r="W440" s="78"/>
      <c r="X440" s="78"/>
      <c r="Y440" s="78"/>
      <c r="Z440" s="78" t="s">
        <v>631</v>
      </c>
      <c r="AA440" s="78"/>
      <c r="AB440" s="78" t="s">
        <v>631</v>
      </c>
      <c r="AC440" s="78" t="s">
        <v>645</v>
      </c>
      <c r="AD440" s="78" t="s">
        <v>668</v>
      </c>
      <c r="AE440" s="78" t="s">
        <v>647</v>
      </c>
      <c r="AF440" s="78" t="s">
        <v>645</v>
      </c>
      <c r="AG440" s="78">
        <v>2050</v>
      </c>
      <c r="AH440" s="78">
        <v>2021</v>
      </c>
      <c r="AI440" s="78"/>
      <c r="AJ440" s="78"/>
      <c r="AK440" s="78"/>
      <c r="AL440" s="106" t="s">
        <v>631</v>
      </c>
      <c r="AM440" s="78"/>
      <c r="AN440" s="78"/>
      <c r="AO440" s="78"/>
      <c r="AP440" s="110"/>
      <c r="AQ440" s="78"/>
      <c r="AR440" s="78"/>
      <c r="AS440" s="78">
        <v>1</v>
      </c>
      <c r="AT440" s="78">
        <v>1</v>
      </c>
      <c r="AU440" s="78">
        <v>1</v>
      </c>
      <c r="AV440" s="348" t="str">
        <f t="shared" si="41"/>
        <v/>
      </c>
      <c r="AW440" s="78"/>
      <c r="AX440" s="78"/>
      <c r="AY440" s="78">
        <v>1</v>
      </c>
      <c r="AZ440" s="352">
        <v>1</v>
      </c>
      <c r="BA440" s="78"/>
      <c r="BB440" s="78"/>
      <c r="BC440" s="78">
        <v>1</v>
      </c>
      <c r="BD440" s="78">
        <v>1</v>
      </c>
      <c r="BE440" s="78"/>
      <c r="BF440" s="78">
        <v>1</v>
      </c>
      <c r="BG440" s="78"/>
      <c r="BH440" s="78">
        <v>1</v>
      </c>
      <c r="BI440" s="78">
        <v>1</v>
      </c>
      <c r="BJ440" s="78"/>
      <c r="BK440" s="118">
        <v>1</v>
      </c>
      <c r="BL440" s="188">
        <v>1</v>
      </c>
      <c r="BN440" s="119">
        <f t="shared" si="42"/>
        <v>1</v>
      </c>
      <c r="BO440" s="78"/>
      <c r="BP440" s="78">
        <v>1</v>
      </c>
      <c r="BQ440" s="78">
        <v>1</v>
      </c>
      <c r="BR440" s="78"/>
      <c r="BS440" s="78"/>
      <c r="BT440" s="78">
        <v>1</v>
      </c>
      <c r="BU440" s="118">
        <v>1</v>
      </c>
      <c r="BV440" s="229">
        <f>MAX(N440,AG440)</f>
        <v>2050</v>
      </c>
      <c r="BW440">
        <f t="shared" si="43"/>
        <v>1</v>
      </c>
    </row>
    <row r="441" spans="1:75">
      <c r="A441" s="78">
        <v>110</v>
      </c>
      <c r="B441" s="371" t="s">
        <v>154</v>
      </c>
      <c r="C441" s="78" t="s">
        <v>669</v>
      </c>
      <c r="D441" s="78" t="s">
        <v>629</v>
      </c>
      <c r="E441" s="78" t="s">
        <v>630</v>
      </c>
      <c r="F441" s="78" t="s">
        <v>632</v>
      </c>
      <c r="G441" s="78"/>
      <c r="H441" s="78"/>
      <c r="I441" s="78" t="s">
        <v>632</v>
      </c>
      <c r="J441" s="78" t="s">
        <v>633</v>
      </c>
      <c r="K441" s="78"/>
      <c r="L441" s="78">
        <v>2030</v>
      </c>
      <c r="M441" s="78" t="s">
        <v>634</v>
      </c>
      <c r="N441" s="78"/>
      <c r="O441" s="79">
        <v>44470</v>
      </c>
      <c r="P441" s="78">
        <v>2021</v>
      </c>
      <c r="Q441" s="78" t="s">
        <v>632</v>
      </c>
      <c r="R441" s="78"/>
      <c r="S441" s="78"/>
      <c r="T441" s="78" t="s">
        <v>632</v>
      </c>
      <c r="U441" s="78"/>
      <c r="V441" s="78"/>
      <c r="W441" s="78"/>
      <c r="X441" s="78"/>
      <c r="Y441" s="78"/>
      <c r="Z441" s="78"/>
      <c r="AA441" s="78"/>
      <c r="AB441" s="78"/>
      <c r="AC441" s="78" t="s">
        <v>632</v>
      </c>
      <c r="AD441" s="78"/>
      <c r="AE441" s="78"/>
      <c r="AF441" s="78" t="s">
        <v>632</v>
      </c>
      <c r="AG441" s="78"/>
      <c r="AH441" s="78"/>
      <c r="AI441" s="78"/>
      <c r="AJ441" s="78"/>
      <c r="AK441" s="78"/>
      <c r="AL441" s="106"/>
      <c r="AM441" s="78"/>
      <c r="AN441" s="78"/>
      <c r="AO441" s="78"/>
      <c r="AP441" s="110"/>
      <c r="AQ441" s="78"/>
      <c r="AR441" s="78"/>
      <c r="AS441" s="78"/>
      <c r="AT441" s="78"/>
      <c r="AU441" s="78"/>
      <c r="AV441" s="348" t="str">
        <f t="shared" si="41"/>
        <v/>
      </c>
      <c r="AW441" s="78"/>
      <c r="AX441" s="78"/>
      <c r="AY441" s="78"/>
      <c r="AZ441" s="352"/>
      <c r="BA441" s="78"/>
      <c r="BB441" s="78">
        <v>1</v>
      </c>
      <c r="BC441" s="78"/>
      <c r="BD441" s="78">
        <v>1</v>
      </c>
      <c r="BE441" s="78"/>
      <c r="BF441" s="78"/>
      <c r="BG441" s="78"/>
      <c r="BH441" s="78"/>
      <c r="BI441" s="78"/>
      <c r="BJ441" s="78"/>
      <c r="BK441" s="118"/>
      <c r="BN441" s="119">
        <f t="shared" si="42"/>
        <v>1</v>
      </c>
      <c r="BO441" s="78"/>
      <c r="BP441" s="78">
        <v>1</v>
      </c>
      <c r="BQ441" s="78">
        <v>1</v>
      </c>
      <c r="BR441" s="78"/>
      <c r="BS441" s="78"/>
      <c r="BT441" s="78"/>
      <c r="BU441" s="118"/>
      <c r="BW441" t="str">
        <f t="shared" si="43"/>
        <v/>
      </c>
    </row>
    <row r="442" spans="1:75">
      <c r="A442" s="78">
        <v>356</v>
      </c>
      <c r="B442" s="371" t="s">
        <v>407</v>
      </c>
      <c r="C442" s="78" t="s">
        <v>638</v>
      </c>
      <c r="D442" s="78" t="s">
        <v>629</v>
      </c>
      <c r="E442" s="78" t="s">
        <v>630</v>
      </c>
      <c r="F442" s="78" t="s">
        <v>632</v>
      </c>
      <c r="G442" s="78"/>
      <c r="H442" s="78"/>
      <c r="I442" s="78" t="s">
        <v>631</v>
      </c>
      <c r="J442" s="78" t="s">
        <v>641</v>
      </c>
      <c r="K442" s="78" t="s">
        <v>662</v>
      </c>
      <c r="L442" s="78">
        <v>2030</v>
      </c>
      <c r="M442" s="78" t="s">
        <v>643</v>
      </c>
      <c r="N442" s="78">
        <v>2050</v>
      </c>
      <c r="O442" s="79">
        <v>45017</v>
      </c>
      <c r="P442" s="78">
        <v>2023</v>
      </c>
      <c r="Q442" s="78" t="s">
        <v>632</v>
      </c>
      <c r="R442" s="78"/>
      <c r="S442" s="78"/>
      <c r="T442" s="78" t="s">
        <v>632</v>
      </c>
      <c r="U442" s="78"/>
      <c r="V442" s="78"/>
      <c r="W442" s="78"/>
      <c r="X442" s="78"/>
      <c r="Y442" s="78"/>
      <c r="Z442" s="78"/>
      <c r="AA442" s="78"/>
      <c r="AB442" s="78"/>
      <c r="AC442" s="78" t="s">
        <v>645</v>
      </c>
      <c r="AD442" s="78" t="s">
        <v>834</v>
      </c>
      <c r="AE442" s="78" t="s">
        <v>775</v>
      </c>
      <c r="AF442" s="78" t="s">
        <v>645</v>
      </c>
      <c r="AG442" s="78">
        <v>2050</v>
      </c>
      <c r="AH442" s="78">
        <v>2021</v>
      </c>
      <c r="AI442" s="78"/>
      <c r="AJ442" s="78"/>
      <c r="AK442" s="78"/>
      <c r="AL442" s="106" t="s">
        <v>631</v>
      </c>
      <c r="AM442" s="78"/>
      <c r="AN442" s="78"/>
      <c r="AO442" s="78"/>
      <c r="AP442" s="110"/>
      <c r="AQ442" s="78"/>
      <c r="AR442" s="78"/>
      <c r="AS442" s="78"/>
      <c r="AT442" s="78"/>
      <c r="AU442" s="78"/>
      <c r="AV442" s="348" t="str">
        <f t="shared" si="41"/>
        <v/>
      </c>
      <c r="AW442" s="78"/>
      <c r="AX442" s="78"/>
      <c r="AY442" s="78">
        <v>1</v>
      </c>
      <c r="AZ442" s="352">
        <v>1</v>
      </c>
      <c r="BA442" s="78"/>
      <c r="BB442" s="78">
        <v>1</v>
      </c>
      <c r="BC442" s="78"/>
      <c r="BD442" s="78">
        <v>1</v>
      </c>
      <c r="BE442" s="78"/>
      <c r="BF442" s="78"/>
      <c r="BG442" s="78"/>
      <c r="BH442" s="78"/>
      <c r="BI442" s="78">
        <v>1</v>
      </c>
      <c r="BJ442" s="78"/>
      <c r="BK442" s="118">
        <v>1</v>
      </c>
      <c r="BL442" s="188">
        <v>1</v>
      </c>
      <c r="BN442" s="119">
        <f t="shared" si="42"/>
        <v>1</v>
      </c>
      <c r="BO442" s="78"/>
      <c r="BP442" s="78">
        <v>1</v>
      </c>
      <c r="BQ442" s="78">
        <v>1</v>
      </c>
      <c r="BR442" s="78"/>
      <c r="BS442" s="78"/>
      <c r="BT442" s="78">
        <v>1</v>
      </c>
      <c r="BU442" s="118">
        <v>1</v>
      </c>
      <c r="BV442" s="229">
        <f>MAX(N442,AG442)</f>
        <v>2050</v>
      </c>
      <c r="BW442">
        <f t="shared" si="43"/>
        <v>1</v>
      </c>
    </row>
    <row r="443" spans="1:75">
      <c r="A443" s="78">
        <v>377</v>
      </c>
      <c r="B443" s="371" t="s">
        <v>458</v>
      </c>
      <c r="C443" s="78" t="s">
        <v>703</v>
      </c>
      <c r="D443" s="78" t="s">
        <v>709</v>
      </c>
      <c r="E443" s="78" t="s">
        <v>640</v>
      </c>
      <c r="F443" s="78" t="s">
        <v>632</v>
      </c>
      <c r="G443" s="78"/>
      <c r="H443" s="78"/>
      <c r="I443" s="78" t="s">
        <v>631</v>
      </c>
      <c r="J443" s="78" t="s">
        <v>641</v>
      </c>
      <c r="K443" s="78" t="s">
        <v>655</v>
      </c>
      <c r="L443" s="78">
        <v>2030</v>
      </c>
      <c r="M443" s="78" t="s">
        <v>643</v>
      </c>
      <c r="N443" s="78"/>
      <c r="O443" s="79">
        <v>43678</v>
      </c>
      <c r="P443" s="78">
        <v>2019</v>
      </c>
      <c r="Q443" s="78" t="s">
        <v>635</v>
      </c>
      <c r="R443" s="78" t="s">
        <v>663</v>
      </c>
      <c r="S443" s="78" t="s">
        <v>673</v>
      </c>
      <c r="T443" s="203" t="s">
        <v>635</v>
      </c>
      <c r="U443" s="78">
        <v>2050</v>
      </c>
      <c r="V443" s="78">
        <v>2019</v>
      </c>
      <c r="W443" s="78"/>
      <c r="X443" s="78"/>
      <c r="Y443" s="78"/>
      <c r="Z443" s="78" t="s">
        <v>674</v>
      </c>
      <c r="AA443" s="78"/>
      <c r="AB443" s="78" t="s">
        <v>631</v>
      </c>
      <c r="AC443" s="78" t="s">
        <v>632</v>
      </c>
      <c r="AD443" s="78"/>
      <c r="AE443" s="78"/>
      <c r="AF443" s="78" t="s">
        <v>632</v>
      </c>
      <c r="AG443" s="78"/>
      <c r="AH443" s="78"/>
      <c r="AI443" s="78"/>
      <c r="AJ443" s="78"/>
      <c r="AK443" s="78"/>
      <c r="AL443" s="106"/>
      <c r="AM443" s="78"/>
      <c r="AN443" s="78"/>
      <c r="AO443" s="78"/>
      <c r="AP443" s="110"/>
      <c r="AQ443" s="78"/>
      <c r="AR443" s="78"/>
      <c r="AS443" s="78">
        <v>1</v>
      </c>
      <c r="AT443" s="78">
        <v>1</v>
      </c>
      <c r="AU443" s="78">
        <v>1</v>
      </c>
      <c r="AV443" s="348">
        <f t="shared" si="41"/>
        <v>1</v>
      </c>
      <c r="AW443" s="78"/>
      <c r="AX443" s="78"/>
      <c r="AY443" s="78"/>
      <c r="AZ443" s="352"/>
      <c r="BA443" s="78"/>
      <c r="BB443" s="78">
        <v>1</v>
      </c>
      <c r="BC443" s="78"/>
      <c r="BD443" s="78">
        <v>1</v>
      </c>
      <c r="BE443" s="78"/>
      <c r="BF443" s="78"/>
      <c r="BG443" s="78"/>
      <c r="BH443" s="78"/>
      <c r="BI443" s="78">
        <v>1</v>
      </c>
      <c r="BJ443" s="78"/>
      <c r="BK443" s="118">
        <v>1</v>
      </c>
      <c r="BN443" s="119">
        <f t="shared" si="42"/>
        <v>1</v>
      </c>
      <c r="BO443" s="78"/>
      <c r="BP443" s="78">
        <v>1</v>
      </c>
      <c r="BQ443" s="78">
        <v>1</v>
      </c>
      <c r="BR443" s="78"/>
      <c r="BS443" s="78"/>
      <c r="BT443" s="78"/>
      <c r="BU443" s="118"/>
      <c r="BW443">
        <f t="shared" si="43"/>
        <v>1</v>
      </c>
    </row>
    <row r="444" spans="1:75">
      <c r="A444" s="78">
        <v>333</v>
      </c>
      <c r="B444" s="371" t="s">
        <v>374</v>
      </c>
      <c r="C444" s="78" t="s">
        <v>666</v>
      </c>
      <c r="D444" s="78" t="s">
        <v>629</v>
      </c>
      <c r="E444" s="78" t="s">
        <v>630</v>
      </c>
      <c r="F444" s="78" t="s">
        <v>632</v>
      </c>
      <c r="G444" s="78"/>
      <c r="H444" s="78"/>
      <c r="I444" s="78" t="s">
        <v>632</v>
      </c>
      <c r="J444" s="78"/>
      <c r="K444" s="78"/>
      <c r="L444" s="78"/>
      <c r="M444" s="78"/>
      <c r="N444" s="78"/>
      <c r="O444" s="80"/>
      <c r="P444" s="78"/>
      <c r="Q444" s="78" t="s">
        <v>632</v>
      </c>
      <c r="R444" s="78"/>
      <c r="S444" s="78"/>
      <c r="T444" s="78" t="s">
        <v>632</v>
      </c>
      <c r="U444" s="78"/>
      <c r="V444" s="78"/>
      <c r="W444" s="78"/>
      <c r="X444" s="78"/>
      <c r="Y444" s="78"/>
      <c r="Z444" s="78"/>
      <c r="AA444" s="78"/>
      <c r="AB444" s="78"/>
      <c r="AC444" s="78" t="s">
        <v>730</v>
      </c>
      <c r="AD444" s="78" t="s">
        <v>896</v>
      </c>
      <c r="AE444" s="78" t="s">
        <v>647</v>
      </c>
      <c r="AF444" s="78" t="s">
        <v>635</v>
      </c>
      <c r="AG444" s="78">
        <v>2040</v>
      </c>
      <c r="AH444" s="78">
        <v>2021</v>
      </c>
      <c r="AI444" s="78" t="s">
        <v>645</v>
      </c>
      <c r="AJ444" s="78">
        <v>2050</v>
      </c>
      <c r="AK444" s="78">
        <v>2021</v>
      </c>
      <c r="AL444" s="106" t="s">
        <v>631</v>
      </c>
      <c r="AM444" s="78"/>
      <c r="AN444" s="78"/>
      <c r="AO444" s="78"/>
      <c r="AP444" s="110"/>
      <c r="AQ444" s="78"/>
      <c r="AR444" s="78"/>
      <c r="AS444" s="78"/>
      <c r="AT444" s="78"/>
      <c r="AU444" s="78"/>
      <c r="AV444" s="348" t="str">
        <f t="shared" si="41"/>
        <v/>
      </c>
      <c r="AW444" s="78"/>
      <c r="AX444" s="78"/>
      <c r="AY444" s="78">
        <v>1</v>
      </c>
      <c r="AZ444" s="352">
        <v>1</v>
      </c>
      <c r="BA444" s="78"/>
      <c r="BB444" s="78"/>
      <c r="BC444" s="78"/>
      <c r="BD444" s="78"/>
      <c r="BE444" s="78"/>
      <c r="BF444" s="78"/>
      <c r="BG444" s="78"/>
      <c r="BH444" s="78"/>
      <c r="BI444" s="78">
        <v>1</v>
      </c>
      <c r="BJ444" s="78"/>
      <c r="BK444" s="118">
        <v>1</v>
      </c>
      <c r="BL444" s="188">
        <v>1</v>
      </c>
      <c r="BN444" s="119">
        <f t="shared" si="42"/>
        <v>1</v>
      </c>
      <c r="BO444" s="78"/>
      <c r="BP444" s="78"/>
      <c r="BQ444" s="78">
        <v>1</v>
      </c>
      <c r="BR444" s="78"/>
      <c r="BS444" s="78"/>
      <c r="BT444" s="78">
        <v>1</v>
      </c>
      <c r="BU444" s="118">
        <v>1</v>
      </c>
      <c r="BV444" s="229">
        <f>MAX(N444,AG444)</f>
        <v>2040</v>
      </c>
      <c r="BW444" t="str">
        <f t="shared" si="43"/>
        <v/>
      </c>
    </row>
    <row r="445" spans="1:75">
      <c r="A445" s="78">
        <v>262</v>
      </c>
      <c r="B445" s="371" t="s">
        <v>296</v>
      </c>
      <c r="C445" s="78" t="s">
        <v>675</v>
      </c>
      <c r="D445" s="78" t="s">
        <v>629</v>
      </c>
      <c r="E445" s="78" t="s">
        <v>630</v>
      </c>
      <c r="F445" s="78" t="s">
        <v>632</v>
      </c>
      <c r="G445" s="78"/>
      <c r="H445" s="78"/>
      <c r="I445" s="78" t="s">
        <v>632</v>
      </c>
      <c r="J445" s="78"/>
      <c r="K445" s="78"/>
      <c r="L445" s="78"/>
      <c r="M445" s="78"/>
      <c r="N445" s="78"/>
      <c r="O445" s="80"/>
      <c r="P445" s="78"/>
      <c r="Q445" s="78" t="s">
        <v>632</v>
      </c>
      <c r="R445" s="78"/>
      <c r="S445" s="78"/>
      <c r="T445" s="78" t="s">
        <v>632</v>
      </c>
      <c r="U445" s="78"/>
      <c r="V445" s="78"/>
      <c r="W445" s="78"/>
      <c r="X445" s="78"/>
      <c r="Y445" s="78"/>
      <c r="Z445" s="78"/>
      <c r="AA445" s="78"/>
      <c r="AB445" s="78"/>
      <c r="AC445" s="78" t="s">
        <v>635</v>
      </c>
      <c r="AD445" s="78" t="s">
        <v>707</v>
      </c>
      <c r="AE445" s="78" t="s">
        <v>689</v>
      </c>
      <c r="AF445" s="78" t="s">
        <v>635</v>
      </c>
      <c r="AG445" s="78">
        <v>2040</v>
      </c>
      <c r="AH445" s="78">
        <v>2022</v>
      </c>
      <c r="AI445" s="78"/>
      <c r="AJ445" s="78"/>
      <c r="AK445" s="78"/>
      <c r="AL445" s="106" t="s">
        <v>631</v>
      </c>
      <c r="AM445" s="78"/>
      <c r="AN445" s="78"/>
      <c r="AO445" s="78"/>
      <c r="AP445" s="110"/>
      <c r="AQ445" s="78"/>
      <c r="AR445" s="78"/>
      <c r="AS445" s="78"/>
      <c r="AT445" s="78"/>
      <c r="AU445" s="78"/>
      <c r="AV445" s="348" t="str">
        <f t="shared" si="41"/>
        <v/>
      </c>
      <c r="AW445" s="78"/>
      <c r="AX445" s="78"/>
      <c r="AY445" s="78">
        <v>1</v>
      </c>
      <c r="AZ445" s="352">
        <v>1</v>
      </c>
      <c r="BA445" s="78"/>
      <c r="BB445" s="78"/>
      <c r="BC445" s="78"/>
      <c r="BD445" s="78"/>
      <c r="BE445" s="78"/>
      <c r="BF445" s="78"/>
      <c r="BG445" s="78"/>
      <c r="BH445" s="78"/>
      <c r="BI445" s="78">
        <v>1</v>
      </c>
      <c r="BJ445" s="78"/>
      <c r="BK445" s="118">
        <v>1</v>
      </c>
      <c r="BL445" s="188">
        <v>1</v>
      </c>
      <c r="BN445" s="119">
        <f t="shared" si="42"/>
        <v>1</v>
      </c>
      <c r="BO445" s="78"/>
      <c r="BP445" s="78"/>
      <c r="BQ445" s="78">
        <v>1</v>
      </c>
      <c r="BR445" s="78"/>
      <c r="BS445" s="78"/>
      <c r="BT445" s="78"/>
      <c r="BU445" s="118"/>
      <c r="BV445" s="229">
        <f>MAX(N445,AG445)</f>
        <v>2040</v>
      </c>
      <c r="BW445" t="str">
        <f t="shared" si="43"/>
        <v/>
      </c>
    </row>
    <row r="446" spans="1:75">
      <c r="A446" s="78">
        <v>287</v>
      </c>
      <c r="B446" s="371" t="s">
        <v>311</v>
      </c>
      <c r="C446" s="78" t="s">
        <v>666</v>
      </c>
      <c r="D446" s="78" t="s">
        <v>676</v>
      </c>
      <c r="E446" s="78" t="s">
        <v>677</v>
      </c>
      <c r="F446" s="78" t="s">
        <v>632</v>
      </c>
      <c r="G446" s="78"/>
      <c r="H446" s="78"/>
      <c r="I446" s="78" t="s">
        <v>632</v>
      </c>
      <c r="J446" s="78" t="s">
        <v>716</v>
      </c>
      <c r="K446" s="78"/>
      <c r="L446" s="78"/>
      <c r="M446" s="78" t="s">
        <v>634</v>
      </c>
      <c r="N446" s="78"/>
      <c r="O446" s="79">
        <v>43160</v>
      </c>
      <c r="P446" s="78">
        <v>2018</v>
      </c>
      <c r="Q446" s="78" t="s">
        <v>635</v>
      </c>
      <c r="R446" s="78" t="s">
        <v>636</v>
      </c>
      <c r="S446" s="78" t="s">
        <v>651</v>
      </c>
      <c r="T446" s="203" t="s">
        <v>645</v>
      </c>
      <c r="U446" s="78">
        <v>2009</v>
      </c>
      <c r="V446" s="78">
        <v>2021</v>
      </c>
      <c r="W446" s="78"/>
      <c r="X446" s="78"/>
      <c r="Y446" s="78"/>
      <c r="Z446" s="78" t="s">
        <v>631</v>
      </c>
      <c r="AA446" s="78">
        <v>2023</v>
      </c>
      <c r="AB446" s="78" t="s">
        <v>631</v>
      </c>
      <c r="AC446" s="78" t="s">
        <v>635</v>
      </c>
      <c r="AD446" s="78" t="s">
        <v>1020</v>
      </c>
      <c r="AE446" s="78" t="s">
        <v>738</v>
      </c>
      <c r="AF446" s="78" t="s">
        <v>635</v>
      </c>
      <c r="AG446" s="78">
        <v>2050</v>
      </c>
      <c r="AH446" s="78">
        <v>2022</v>
      </c>
      <c r="AI446" s="78"/>
      <c r="AJ446" s="78"/>
      <c r="AK446" s="78"/>
      <c r="AL446" s="106" t="s">
        <v>674</v>
      </c>
      <c r="AM446" s="78"/>
      <c r="AN446" s="78"/>
      <c r="AO446" s="78"/>
      <c r="AP446" s="110"/>
      <c r="AQ446" s="78">
        <v>1</v>
      </c>
      <c r="AR446" s="78"/>
      <c r="AS446" s="78"/>
      <c r="AT446" s="78">
        <v>1</v>
      </c>
      <c r="AU446" s="78">
        <v>1</v>
      </c>
      <c r="AV446" s="348" t="str">
        <f t="shared" si="41"/>
        <v/>
      </c>
      <c r="AW446" s="78"/>
      <c r="AX446" s="78"/>
      <c r="AY446" s="78">
        <v>1</v>
      </c>
      <c r="AZ446" s="352">
        <v>1</v>
      </c>
      <c r="BA446" s="78"/>
      <c r="BB446" s="78"/>
      <c r="BC446" s="78"/>
      <c r="BD446" s="78"/>
      <c r="BE446" s="78"/>
      <c r="BF446" s="78"/>
      <c r="BG446" s="78"/>
      <c r="BH446" s="78"/>
      <c r="BI446" s="78">
        <v>1</v>
      </c>
      <c r="BJ446" s="78">
        <v>1</v>
      </c>
      <c r="BK446" s="118">
        <v>1</v>
      </c>
      <c r="BL446" s="188">
        <v>1</v>
      </c>
      <c r="BN446" s="119">
        <f t="shared" si="42"/>
        <v>1</v>
      </c>
      <c r="BO446" s="78">
        <v>1</v>
      </c>
      <c r="BP446" s="78">
        <v>1</v>
      </c>
      <c r="BQ446" s="78">
        <v>1</v>
      </c>
      <c r="BR446" s="78"/>
      <c r="BS446" s="78"/>
      <c r="BT446" s="78"/>
      <c r="BU446" s="118"/>
      <c r="BV446" s="229">
        <f>MAX(N446,AG446)</f>
        <v>2050</v>
      </c>
      <c r="BW446" t="str">
        <f t="shared" si="43"/>
        <v/>
      </c>
    </row>
    <row r="447" spans="1:75">
      <c r="A447" s="78">
        <v>317</v>
      </c>
      <c r="B447" s="371" t="s">
        <v>392</v>
      </c>
      <c r="C447" s="78" t="s">
        <v>679</v>
      </c>
      <c r="D447" s="78" t="s">
        <v>676</v>
      </c>
      <c r="E447" s="78" t="s">
        <v>677</v>
      </c>
      <c r="F447" s="78" t="s">
        <v>632</v>
      </c>
      <c r="G447" s="78"/>
      <c r="H447" s="78"/>
      <c r="I447" s="78" t="s">
        <v>632</v>
      </c>
      <c r="J447" s="78"/>
      <c r="K447" s="78"/>
      <c r="L447" s="78"/>
      <c r="M447" s="78"/>
      <c r="N447" s="78"/>
      <c r="O447" s="80"/>
      <c r="P447" s="78"/>
      <c r="Q447" s="78" t="s">
        <v>635</v>
      </c>
      <c r="R447" s="78" t="s">
        <v>1021</v>
      </c>
      <c r="S447" s="78" t="s">
        <v>651</v>
      </c>
      <c r="T447" s="203" t="s">
        <v>635</v>
      </c>
      <c r="U447" s="78">
        <v>2050</v>
      </c>
      <c r="V447" s="78">
        <v>2021</v>
      </c>
      <c r="W447" s="78"/>
      <c r="X447" s="78"/>
      <c r="Y447" s="78"/>
      <c r="Z447" s="78" t="s">
        <v>674</v>
      </c>
      <c r="AA447" s="78"/>
      <c r="AB447" s="78" t="s">
        <v>631</v>
      </c>
      <c r="AC447" s="78" t="s">
        <v>635</v>
      </c>
      <c r="AD447" s="78" t="s">
        <v>1021</v>
      </c>
      <c r="AE447" s="78" t="s">
        <v>647</v>
      </c>
      <c r="AF447" s="78" t="s">
        <v>635</v>
      </c>
      <c r="AG447" s="78">
        <v>2050</v>
      </c>
      <c r="AH447" s="78">
        <v>2019</v>
      </c>
      <c r="AI447" s="78"/>
      <c r="AJ447" s="78"/>
      <c r="AK447" s="78"/>
      <c r="AL447" s="106" t="s">
        <v>631</v>
      </c>
      <c r="AM447" s="78"/>
      <c r="AN447" s="78"/>
      <c r="AO447" s="78"/>
      <c r="AP447" s="110"/>
      <c r="AQ447" s="78"/>
      <c r="AR447" s="78"/>
      <c r="AS447" s="78">
        <v>1</v>
      </c>
      <c r="AT447" s="78">
        <v>1</v>
      </c>
      <c r="AU447" s="78">
        <v>1</v>
      </c>
      <c r="AV447" s="348" t="str">
        <f t="shared" si="41"/>
        <v/>
      </c>
      <c r="AW447" s="78"/>
      <c r="AX447" s="78"/>
      <c r="AY447" s="78">
        <v>1</v>
      </c>
      <c r="AZ447" s="352">
        <v>1</v>
      </c>
      <c r="BA447" s="78"/>
      <c r="BB447" s="78"/>
      <c r="BC447" s="78"/>
      <c r="BD447" s="78"/>
      <c r="BE447" s="78"/>
      <c r="BF447" s="78"/>
      <c r="BG447" s="78"/>
      <c r="BH447" s="78"/>
      <c r="BI447" s="78">
        <v>1</v>
      </c>
      <c r="BJ447" s="78"/>
      <c r="BK447" s="118">
        <v>1</v>
      </c>
      <c r="BL447" s="188">
        <v>1</v>
      </c>
      <c r="BN447" s="119">
        <f t="shared" si="42"/>
        <v>1</v>
      </c>
      <c r="BO447" s="78"/>
      <c r="BP447" s="78"/>
      <c r="BQ447" s="78">
        <v>1</v>
      </c>
      <c r="BR447" s="78"/>
      <c r="BS447" s="78"/>
      <c r="BT447" s="78"/>
      <c r="BU447" s="118"/>
      <c r="BV447" s="229">
        <f>MAX(N447,AG447)</f>
        <v>2050</v>
      </c>
      <c r="BW447" t="str">
        <f t="shared" si="43"/>
        <v/>
      </c>
    </row>
    <row r="448" spans="1:75">
      <c r="A448" s="78">
        <v>438</v>
      </c>
      <c r="B448" s="371" t="s">
        <v>499</v>
      </c>
      <c r="C448" s="78" t="s">
        <v>703</v>
      </c>
      <c r="D448" s="78" t="s">
        <v>680</v>
      </c>
      <c r="E448" s="78" t="s">
        <v>677</v>
      </c>
      <c r="F448" s="78" t="s">
        <v>632</v>
      </c>
      <c r="G448" s="78"/>
      <c r="H448" s="78"/>
      <c r="I448" s="78" t="s">
        <v>632</v>
      </c>
      <c r="J448" s="78"/>
      <c r="K448" s="78"/>
      <c r="L448" s="78"/>
      <c r="M448" s="78"/>
      <c r="N448" s="78"/>
      <c r="O448" s="80"/>
      <c r="P448" s="78"/>
      <c r="Q448" s="78" t="s">
        <v>632</v>
      </c>
      <c r="R448" s="78"/>
      <c r="S448" s="78"/>
      <c r="T448" s="78" t="s">
        <v>632</v>
      </c>
      <c r="U448" s="78"/>
      <c r="V448" s="78"/>
      <c r="W448" s="78"/>
      <c r="X448" s="78"/>
      <c r="Y448" s="78"/>
      <c r="Z448" s="78"/>
      <c r="AA448" s="78"/>
      <c r="AB448" s="78"/>
      <c r="AC448" s="78" t="s">
        <v>632</v>
      </c>
      <c r="AD448" s="78"/>
      <c r="AE448" s="78"/>
      <c r="AF448" s="78" t="s">
        <v>632</v>
      </c>
      <c r="AG448" s="78"/>
      <c r="AH448" s="78"/>
      <c r="AI448" s="78"/>
      <c r="AJ448" s="78"/>
      <c r="AK448" s="78"/>
      <c r="AL448" s="106"/>
      <c r="AM448" s="78"/>
      <c r="AN448" s="78"/>
      <c r="AO448" s="78"/>
      <c r="AP448" s="110"/>
      <c r="AQ448" s="78"/>
      <c r="AR448" s="78"/>
      <c r="AS448" s="78"/>
      <c r="AT448" s="78"/>
      <c r="AU448" s="78"/>
      <c r="AV448" s="348" t="str">
        <f t="shared" si="41"/>
        <v/>
      </c>
      <c r="AW448" s="78"/>
      <c r="AX448" s="78"/>
      <c r="AY448" s="78"/>
      <c r="AZ448" s="352"/>
      <c r="BA448" s="78"/>
      <c r="BB448" s="78"/>
      <c r="BC448" s="78"/>
      <c r="BD448" s="78"/>
      <c r="BE448" s="78"/>
      <c r="BF448" s="78"/>
      <c r="BG448" s="78"/>
      <c r="BH448" s="78"/>
      <c r="BI448" s="78"/>
      <c r="BJ448" s="78"/>
      <c r="BK448" s="118"/>
      <c r="BN448" s="119">
        <f t="shared" si="42"/>
        <v>0</v>
      </c>
      <c r="BO448" s="78"/>
      <c r="BP448" s="78"/>
      <c r="BQ448" s="78"/>
      <c r="BR448" s="78"/>
      <c r="BS448" s="78"/>
      <c r="BT448" s="78"/>
      <c r="BU448" s="118"/>
      <c r="BW448" t="str">
        <f t="shared" si="43"/>
        <v/>
      </c>
    </row>
    <row r="449" spans="1:75">
      <c r="A449" s="78">
        <v>467</v>
      </c>
      <c r="B449" s="371" t="s">
        <v>527</v>
      </c>
      <c r="C449" s="78" t="s">
        <v>679</v>
      </c>
      <c r="D449" s="78" t="s">
        <v>680</v>
      </c>
      <c r="E449" s="78" t="s">
        <v>677</v>
      </c>
      <c r="F449" s="78" t="s">
        <v>632</v>
      </c>
      <c r="G449" s="78"/>
      <c r="H449" s="78"/>
      <c r="I449" s="78" t="s">
        <v>632</v>
      </c>
      <c r="J449" s="78"/>
      <c r="K449" s="78"/>
      <c r="L449" s="78"/>
      <c r="M449" s="78"/>
      <c r="N449" s="78"/>
      <c r="O449" s="80"/>
      <c r="P449" s="78"/>
      <c r="Q449" s="78" t="s">
        <v>635</v>
      </c>
      <c r="R449" s="78" t="s">
        <v>898</v>
      </c>
      <c r="S449" s="78" t="s">
        <v>682</v>
      </c>
      <c r="T449" s="203" t="s">
        <v>635</v>
      </c>
      <c r="U449" s="78">
        <v>2023</v>
      </c>
      <c r="V449" s="78">
        <v>2022</v>
      </c>
      <c r="W449" s="78"/>
      <c r="X449" s="78"/>
      <c r="Y449" s="78"/>
      <c r="Z449" s="78" t="s">
        <v>631</v>
      </c>
      <c r="AA449" s="78">
        <v>2024</v>
      </c>
      <c r="AB449" s="78" t="s">
        <v>631</v>
      </c>
      <c r="AC449" s="78" t="s">
        <v>632</v>
      </c>
      <c r="AD449" s="78"/>
      <c r="AE449" s="78"/>
      <c r="AF449" s="78" t="s">
        <v>632</v>
      </c>
      <c r="AG449" s="78"/>
      <c r="AH449" s="78"/>
      <c r="AI449" s="78"/>
      <c r="AJ449" s="78"/>
      <c r="AK449" s="78"/>
      <c r="AL449" s="106"/>
      <c r="AM449" s="78"/>
      <c r="AN449" s="78"/>
      <c r="AO449" s="78"/>
      <c r="AP449" s="110"/>
      <c r="AQ449" s="78">
        <v>1</v>
      </c>
      <c r="AR449" s="78"/>
      <c r="AS449" s="78"/>
      <c r="AT449" s="78">
        <v>1</v>
      </c>
      <c r="AU449" s="78">
        <v>1</v>
      </c>
      <c r="AV449" s="348">
        <f t="shared" si="41"/>
        <v>1</v>
      </c>
      <c r="AW449" s="78"/>
      <c r="AX449" s="78"/>
      <c r="AY449" s="78"/>
      <c r="AZ449" s="352"/>
      <c r="BA449" s="78"/>
      <c r="BB449" s="78"/>
      <c r="BC449" s="78"/>
      <c r="BD449" s="78"/>
      <c r="BE449" s="78"/>
      <c r="BF449" s="78"/>
      <c r="BG449" s="78"/>
      <c r="BH449" s="78"/>
      <c r="BI449" s="78">
        <v>1</v>
      </c>
      <c r="BJ449" s="78">
        <v>1</v>
      </c>
      <c r="BK449" s="118">
        <v>1</v>
      </c>
      <c r="BL449" s="188">
        <v>1</v>
      </c>
      <c r="BN449" s="119">
        <f t="shared" si="42"/>
        <v>1</v>
      </c>
      <c r="BO449" s="78">
        <v>1</v>
      </c>
      <c r="BP449" s="78">
        <v>1</v>
      </c>
      <c r="BQ449" s="78">
        <v>1</v>
      </c>
      <c r="BR449" s="78"/>
      <c r="BS449" s="78"/>
      <c r="BT449" s="78"/>
      <c r="BU449" s="118"/>
      <c r="BW449" t="str">
        <f t="shared" si="43"/>
        <v/>
      </c>
    </row>
    <row r="450" spans="1:75">
      <c r="A450" s="78">
        <v>168</v>
      </c>
      <c r="B450" s="371" t="s">
        <v>180</v>
      </c>
      <c r="C450" s="78" t="s">
        <v>666</v>
      </c>
      <c r="D450" s="78" t="s">
        <v>706</v>
      </c>
      <c r="E450" s="78" t="s">
        <v>630</v>
      </c>
      <c r="F450" s="78" t="s">
        <v>631</v>
      </c>
      <c r="G450" s="78">
        <v>2016</v>
      </c>
      <c r="H450" s="78">
        <v>2017</v>
      </c>
      <c r="I450" s="78" t="s">
        <v>632</v>
      </c>
      <c r="J450" s="78"/>
      <c r="K450" s="78"/>
      <c r="L450" s="78"/>
      <c r="M450" s="78"/>
      <c r="N450" s="78"/>
      <c r="O450" s="80"/>
      <c r="P450" s="78"/>
      <c r="Q450" s="78" t="s">
        <v>635</v>
      </c>
      <c r="R450" s="78" t="s">
        <v>1022</v>
      </c>
      <c r="S450" s="78" t="s">
        <v>1023</v>
      </c>
      <c r="T450" s="203" t="s">
        <v>635</v>
      </c>
      <c r="U450" s="78">
        <v>2010</v>
      </c>
      <c r="V450" s="78">
        <v>2010</v>
      </c>
      <c r="W450" s="78"/>
      <c r="X450" s="78"/>
      <c r="Y450" s="78"/>
      <c r="Z450" s="78" t="s">
        <v>631</v>
      </c>
      <c r="AA450" s="78">
        <v>2023</v>
      </c>
      <c r="AB450" s="78" t="s">
        <v>632</v>
      </c>
      <c r="AC450" s="78" t="s">
        <v>635</v>
      </c>
      <c r="AD450" s="78" t="s">
        <v>668</v>
      </c>
      <c r="AE450" s="78" t="s">
        <v>647</v>
      </c>
      <c r="AF450" s="78" t="s">
        <v>635</v>
      </c>
      <c r="AG450" s="78">
        <v>2050</v>
      </c>
      <c r="AH450" s="78">
        <v>2019</v>
      </c>
      <c r="AI450" s="78"/>
      <c r="AJ450" s="78"/>
      <c r="AK450" s="78"/>
      <c r="AL450" s="106" t="s">
        <v>631</v>
      </c>
      <c r="AM450" s="78"/>
      <c r="AN450" s="78"/>
      <c r="AO450" s="78"/>
      <c r="AP450" s="110"/>
      <c r="AQ450" s="78">
        <v>1</v>
      </c>
      <c r="AR450" s="78"/>
      <c r="AS450" s="78"/>
      <c r="AT450" s="78">
        <v>1</v>
      </c>
      <c r="AU450" s="78">
        <v>1</v>
      </c>
      <c r="AV450" s="348" t="str">
        <f t="shared" si="41"/>
        <v/>
      </c>
      <c r="AW450" s="78"/>
      <c r="AX450" s="78"/>
      <c r="AY450" s="78">
        <v>1</v>
      </c>
      <c r="AZ450" s="352">
        <v>1</v>
      </c>
      <c r="BA450" s="78"/>
      <c r="BB450" s="78"/>
      <c r="BC450" s="78"/>
      <c r="BD450" s="78"/>
      <c r="BE450" s="78">
        <v>1</v>
      </c>
      <c r="BF450" s="78"/>
      <c r="BG450" s="78"/>
      <c r="BH450" s="78">
        <v>1</v>
      </c>
      <c r="BI450" s="78">
        <v>1</v>
      </c>
      <c r="BJ450" s="78">
        <v>1</v>
      </c>
      <c r="BK450" s="118">
        <v>1</v>
      </c>
      <c r="BL450" s="188">
        <v>1</v>
      </c>
      <c r="BN450" s="119">
        <f t="shared" si="42"/>
        <v>1</v>
      </c>
      <c r="BO450" s="78">
        <v>1</v>
      </c>
      <c r="BP450" s="78">
        <v>1</v>
      </c>
      <c r="BQ450" s="78">
        <v>1</v>
      </c>
      <c r="BR450" s="78"/>
      <c r="BS450" s="78"/>
      <c r="BT450" s="78"/>
      <c r="BU450" s="118"/>
      <c r="BV450" s="229">
        <f>MAX(N450,AG450)</f>
        <v>2050</v>
      </c>
      <c r="BW450" t="str">
        <f t="shared" si="43"/>
        <v/>
      </c>
    </row>
    <row r="451" spans="1:75">
      <c r="A451" s="78">
        <v>23</v>
      </c>
      <c r="B451" s="371" t="s">
        <v>80</v>
      </c>
      <c r="C451" s="78" t="s">
        <v>705</v>
      </c>
      <c r="D451" s="78" t="s">
        <v>692</v>
      </c>
      <c r="E451" s="78" t="s">
        <v>640</v>
      </c>
      <c r="F451" s="78" t="s">
        <v>632</v>
      </c>
      <c r="G451" s="78"/>
      <c r="H451" s="78"/>
      <c r="I451" s="78" t="s">
        <v>632</v>
      </c>
      <c r="J451" s="78"/>
      <c r="K451" s="78"/>
      <c r="L451" s="78"/>
      <c r="M451" s="78"/>
      <c r="N451" s="78"/>
      <c r="O451" s="80"/>
      <c r="P451" s="78"/>
      <c r="Q451" s="78" t="s">
        <v>730</v>
      </c>
      <c r="R451" s="78" t="s">
        <v>1024</v>
      </c>
      <c r="S451" s="78" t="s">
        <v>1025</v>
      </c>
      <c r="T451" s="203" t="s">
        <v>635</v>
      </c>
      <c r="U451" s="78">
        <v>2030</v>
      </c>
      <c r="V451" s="78">
        <v>2020</v>
      </c>
      <c r="W451" s="78" t="s">
        <v>645</v>
      </c>
      <c r="X451" s="78">
        <v>2050</v>
      </c>
      <c r="Y451" s="78">
        <v>2020</v>
      </c>
      <c r="Z451" s="78" t="s">
        <v>631</v>
      </c>
      <c r="AA451" s="78">
        <v>2024</v>
      </c>
      <c r="AB451" s="78" t="s">
        <v>631</v>
      </c>
      <c r="AC451" s="78" t="s">
        <v>745</v>
      </c>
      <c r="AD451" s="78"/>
      <c r="AE451" s="78"/>
      <c r="AF451" s="78" t="s">
        <v>745</v>
      </c>
      <c r="AG451" s="78"/>
      <c r="AH451" s="78"/>
      <c r="AI451" s="78"/>
      <c r="AJ451" s="78"/>
      <c r="AK451" s="78"/>
      <c r="AL451" s="106"/>
      <c r="AM451" s="78"/>
      <c r="AN451" s="78"/>
      <c r="AO451" s="78"/>
      <c r="AP451" s="110"/>
      <c r="AQ451" s="78"/>
      <c r="AR451" s="78">
        <v>1</v>
      </c>
      <c r="AS451" s="78"/>
      <c r="AT451" s="78">
        <v>1</v>
      </c>
      <c r="AU451" s="78">
        <v>1</v>
      </c>
      <c r="AV451" s="348">
        <f t="shared" ref="AV451:AV502" si="45">IF(AND(Q451&lt;&gt;"N",Q451&lt;&gt;"G",AZ451&lt;&gt;1),1,"")</f>
        <v>1</v>
      </c>
      <c r="AW451" s="78"/>
      <c r="AX451" s="78"/>
      <c r="AY451" s="78"/>
      <c r="AZ451" s="352"/>
      <c r="BA451" s="78"/>
      <c r="BB451" s="78"/>
      <c r="BC451" s="78"/>
      <c r="BD451" s="78"/>
      <c r="BE451" s="78"/>
      <c r="BF451" s="78"/>
      <c r="BG451" s="78"/>
      <c r="BH451" s="78"/>
      <c r="BI451" s="78">
        <v>1</v>
      </c>
      <c r="BJ451" s="78">
        <v>1</v>
      </c>
      <c r="BK451" s="118">
        <v>1</v>
      </c>
      <c r="BL451" s="188">
        <v>1</v>
      </c>
      <c r="BN451" s="119">
        <f t="shared" ref="BN451:BN502" si="46">MAX(BH451,BD451,AZ451,AV451)</f>
        <v>1</v>
      </c>
      <c r="BO451" s="78"/>
      <c r="BP451" s="78">
        <v>1</v>
      </c>
      <c r="BQ451" s="78">
        <v>1</v>
      </c>
      <c r="BR451" s="78"/>
      <c r="BS451" s="78"/>
      <c r="BT451" s="78"/>
      <c r="BU451" s="118"/>
      <c r="BW451" t="str">
        <f t="shared" ref="BW451:BW502" si="47">IF(J451="Targets Set",1,"")</f>
        <v/>
      </c>
    </row>
    <row r="452" spans="1:75">
      <c r="A452" s="78">
        <v>15</v>
      </c>
      <c r="B452" s="371" t="s">
        <v>63</v>
      </c>
      <c r="C452" s="78" t="s">
        <v>669</v>
      </c>
      <c r="D452" s="78" t="s">
        <v>676</v>
      </c>
      <c r="E452" s="78" t="s">
        <v>677</v>
      </c>
      <c r="F452" s="78" t="s">
        <v>632</v>
      </c>
      <c r="G452" s="78"/>
      <c r="H452" s="78"/>
      <c r="I452" s="78" t="s">
        <v>631</v>
      </c>
      <c r="J452" s="78" t="s">
        <v>641</v>
      </c>
      <c r="K452" s="78" t="s">
        <v>776</v>
      </c>
      <c r="L452" s="78">
        <v>2030</v>
      </c>
      <c r="M452" s="78" t="s">
        <v>634</v>
      </c>
      <c r="N452" s="78"/>
      <c r="O452" s="79">
        <v>44866</v>
      </c>
      <c r="P452" s="78">
        <v>2022</v>
      </c>
      <c r="Q452" s="78" t="s">
        <v>645</v>
      </c>
      <c r="R452" s="78" t="s">
        <v>1026</v>
      </c>
      <c r="S452" s="78" t="s">
        <v>682</v>
      </c>
      <c r="T452" s="203" t="s">
        <v>645</v>
      </c>
      <c r="U452" s="78">
        <v>2050</v>
      </c>
      <c r="V452" s="78">
        <v>2024</v>
      </c>
      <c r="W452" s="78"/>
      <c r="X452" s="78"/>
      <c r="Y452" s="78"/>
      <c r="Z452" s="78" t="s">
        <v>631</v>
      </c>
      <c r="AA452" s="78">
        <v>2024</v>
      </c>
      <c r="AB452" s="78" t="s">
        <v>631</v>
      </c>
      <c r="AC452" s="78" t="s">
        <v>632</v>
      </c>
      <c r="AD452" s="78"/>
      <c r="AE452" s="78"/>
      <c r="AF452" s="78" t="s">
        <v>632</v>
      </c>
      <c r="AG452" s="78"/>
      <c r="AH452" s="78"/>
      <c r="AI452" s="78"/>
      <c r="AJ452" s="78"/>
      <c r="AK452" s="78"/>
      <c r="AL452" s="106"/>
      <c r="AM452" s="78"/>
      <c r="AN452" s="78"/>
      <c r="AO452" s="78"/>
      <c r="AP452" s="110"/>
      <c r="AQ452" s="78"/>
      <c r="AR452" s="78"/>
      <c r="AS452" s="78">
        <v>1</v>
      </c>
      <c r="AT452" s="78">
        <v>1</v>
      </c>
      <c r="AU452" s="78">
        <v>1</v>
      </c>
      <c r="AV452" s="348">
        <f t="shared" si="45"/>
        <v>1</v>
      </c>
      <c r="AW452" s="78"/>
      <c r="AX452" s="78"/>
      <c r="AY452" s="78"/>
      <c r="AZ452" s="352"/>
      <c r="BA452" s="78"/>
      <c r="BB452" s="78">
        <v>1</v>
      </c>
      <c r="BC452" s="78"/>
      <c r="BD452" s="78">
        <v>1</v>
      </c>
      <c r="BE452" s="78"/>
      <c r="BF452" s="78"/>
      <c r="BG452" s="78"/>
      <c r="BH452" s="78"/>
      <c r="BI452" s="78">
        <v>1</v>
      </c>
      <c r="BJ452" s="78"/>
      <c r="BK452" s="118">
        <v>1</v>
      </c>
      <c r="BL452" s="188">
        <v>1</v>
      </c>
      <c r="BN452" s="119">
        <f t="shared" si="46"/>
        <v>1</v>
      </c>
      <c r="BO452" s="78"/>
      <c r="BP452" s="78">
        <v>1</v>
      </c>
      <c r="BQ452" s="78">
        <v>1</v>
      </c>
      <c r="BR452" s="78"/>
      <c r="BS452" s="78"/>
      <c r="BT452" s="78"/>
      <c r="BU452" s="118"/>
      <c r="BW452">
        <f t="shared" si="47"/>
        <v>1</v>
      </c>
    </row>
    <row r="453" spans="1:75">
      <c r="A453" s="78">
        <v>184</v>
      </c>
      <c r="B453" s="371" t="s">
        <v>246</v>
      </c>
      <c r="C453" s="78" t="s">
        <v>666</v>
      </c>
      <c r="D453" s="78" t="s">
        <v>676</v>
      </c>
      <c r="E453" s="78" t="s">
        <v>677</v>
      </c>
      <c r="F453" s="78" t="s">
        <v>632</v>
      </c>
      <c r="G453" s="78"/>
      <c r="H453" s="78"/>
      <c r="I453" s="78" t="s">
        <v>632</v>
      </c>
      <c r="J453" s="78" t="s">
        <v>633</v>
      </c>
      <c r="K453" s="78"/>
      <c r="L453" s="78">
        <v>2030</v>
      </c>
      <c r="M453" s="78" t="s">
        <v>634</v>
      </c>
      <c r="N453" s="78"/>
      <c r="O453" s="79">
        <v>45170</v>
      </c>
      <c r="P453" s="78">
        <v>2023</v>
      </c>
      <c r="Q453" s="78" t="s">
        <v>745</v>
      </c>
      <c r="R453" s="78"/>
      <c r="S453" s="78"/>
      <c r="T453" s="78" t="s">
        <v>745</v>
      </c>
      <c r="U453" s="78"/>
      <c r="V453" s="78"/>
      <c r="W453" s="78"/>
      <c r="X453" s="78"/>
      <c r="Y453" s="78"/>
      <c r="Z453" s="78"/>
      <c r="AA453" s="78"/>
      <c r="AB453" s="78"/>
      <c r="AC453" s="78" t="s">
        <v>635</v>
      </c>
      <c r="AD453" s="78" t="s">
        <v>707</v>
      </c>
      <c r="AE453" s="78" t="s">
        <v>1027</v>
      </c>
      <c r="AF453" s="78" t="s">
        <v>635</v>
      </c>
      <c r="AG453" s="78">
        <v>2050</v>
      </c>
      <c r="AH453" s="78">
        <v>2021</v>
      </c>
      <c r="AI453" s="78"/>
      <c r="AJ453" s="78"/>
      <c r="AK453" s="78"/>
      <c r="AL453" s="106" t="s">
        <v>648</v>
      </c>
      <c r="AM453" s="78"/>
      <c r="AN453" s="78"/>
      <c r="AO453" s="78" t="s">
        <v>631</v>
      </c>
      <c r="AP453" s="110" t="s">
        <v>632</v>
      </c>
      <c r="AQ453" s="78"/>
      <c r="AR453" s="78"/>
      <c r="AS453" s="78"/>
      <c r="AT453" s="78"/>
      <c r="AU453" s="78"/>
      <c r="AV453" s="348" t="str">
        <f t="shared" si="45"/>
        <v/>
      </c>
      <c r="AW453" s="78"/>
      <c r="AX453" s="78"/>
      <c r="AY453" s="78">
        <v>1</v>
      </c>
      <c r="AZ453" s="352">
        <v>1</v>
      </c>
      <c r="BA453" s="78"/>
      <c r="BB453" s="78">
        <v>1</v>
      </c>
      <c r="BC453" s="78"/>
      <c r="BD453" s="78">
        <v>1</v>
      </c>
      <c r="BE453" s="78"/>
      <c r="BF453" s="78"/>
      <c r="BG453" s="78"/>
      <c r="BH453" s="78"/>
      <c r="BI453" s="78">
        <v>1</v>
      </c>
      <c r="BJ453" s="78"/>
      <c r="BK453" s="118">
        <v>1</v>
      </c>
      <c r="BL453" s="188">
        <v>1</v>
      </c>
      <c r="BN453" s="119">
        <f t="shared" si="46"/>
        <v>1</v>
      </c>
      <c r="BO453" s="78"/>
      <c r="BP453" s="78">
        <v>1</v>
      </c>
      <c r="BQ453" s="78">
        <v>1</v>
      </c>
      <c r="BR453" s="78"/>
      <c r="BS453" s="78"/>
      <c r="BT453" s="78"/>
      <c r="BU453" s="118"/>
      <c r="BV453" s="229">
        <f>MAX(N453,AG453)</f>
        <v>2050</v>
      </c>
      <c r="BW453" t="str">
        <f t="shared" si="47"/>
        <v/>
      </c>
    </row>
    <row r="454" spans="1:75">
      <c r="A454" s="78">
        <v>19</v>
      </c>
      <c r="B454" s="371" t="s">
        <v>71</v>
      </c>
      <c r="C454" s="78" t="s">
        <v>666</v>
      </c>
      <c r="D454" s="78" t="s">
        <v>951</v>
      </c>
      <c r="E454" s="78" t="s">
        <v>677</v>
      </c>
      <c r="F454" s="78" t="s">
        <v>632</v>
      </c>
      <c r="G454" s="78"/>
      <c r="H454" s="78"/>
      <c r="I454" s="78" t="s">
        <v>632</v>
      </c>
      <c r="J454" s="78"/>
      <c r="K454" s="78"/>
      <c r="L454" s="78"/>
      <c r="M454" s="78"/>
      <c r="N454" s="78"/>
      <c r="O454" s="80"/>
      <c r="P454" s="78"/>
      <c r="Q454" s="78" t="s">
        <v>635</v>
      </c>
      <c r="R454" s="78" t="s">
        <v>1028</v>
      </c>
      <c r="S454" s="78" t="s">
        <v>682</v>
      </c>
      <c r="T454" s="203" t="s">
        <v>635</v>
      </c>
      <c r="U454" s="78">
        <v>2050</v>
      </c>
      <c r="V454" s="78">
        <v>2022</v>
      </c>
      <c r="W454" s="78"/>
      <c r="X454" s="78"/>
      <c r="Y454" s="78"/>
      <c r="Z454" s="78" t="s">
        <v>631</v>
      </c>
      <c r="AA454" s="78">
        <v>2023</v>
      </c>
      <c r="AB454" s="78" t="s">
        <v>631</v>
      </c>
      <c r="AC454" s="78" t="s">
        <v>632</v>
      </c>
      <c r="AD454" s="78"/>
      <c r="AE454" s="78"/>
      <c r="AF454" s="78" t="s">
        <v>632</v>
      </c>
      <c r="AG454" s="78"/>
      <c r="AH454" s="78"/>
      <c r="AI454" s="78"/>
      <c r="AJ454" s="78"/>
      <c r="AK454" s="78"/>
      <c r="AL454" s="106"/>
      <c r="AM454" s="78"/>
      <c r="AN454" s="78"/>
      <c r="AO454" s="78"/>
      <c r="AP454" s="110"/>
      <c r="AQ454" s="78"/>
      <c r="AR454" s="78"/>
      <c r="AS454" s="78">
        <v>1</v>
      </c>
      <c r="AT454" s="78">
        <v>1</v>
      </c>
      <c r="AU454" s="78">
        <v>1</v>
      </c>
      <c r="AV454" s="348">
        <f t="shared" si="45"/>
        <v>1</v>
      </c>
      <c r="AW454" s="78"/>
      <c r="AX454" s="78"/>
      <c r="AY454" s="78"/>
      <c r="AZ454" s="352"/>
      <c r="BA454" s="78"/>
      <c r="BB454" s="78"/>
      <c r="BC454" s="78"/>
      <c r="BD454" s="78"/>
      <c r="BE454" s="78"/>
      <c r="BF454" s="78"/>
      <c r="BG454" s="78"/>
      <c r="BH454" s="78"/>
      <c r="BI454" s="78">
        <v>1</v>
      </c>
      <c r="BJ454" s="78"/>
      <c r="BK454" s="118">
        <v>1</v>
      </c>
      <c r="BL454" s="188">
        <v>1</v>
      </c>
      <c r="BN454" s="119">
        <f t="shared" si="46"/>
        <v>1</v>
      </c>
      <c r="BO454" s="78"/>
      <c r="BP454" s="78"/>
      <c r="BQ454" s="78">
        <v>1</v>
      </c>
      <c r="BR454" s="78"/>
      <c r="BS454" s="78"/>
      <c r="BT454" s="78"/>
      <c r="BU454" s="118"/>
      <c r="BW454" t="str">
        <f t="shared" si="47"/>
        <v/>
      </c>
    </row>
    <row r="455" spans="1:75">
      <c r="A455" s="78">
        <v>365</v>
      </c>
      <c r="B455" s="371" t="s">
        <v>377</v>
      </c>
      <c r="C455" s="78" t="s">
        <v>666</v>
      </c>
      <c r="D455" s="78" t="s">
        <v>629</v>
      </c>
      <c r="E455" s="78" t="s">
        <v>630</v>
      </c>
      <c r="F455" s="78" t="s">
        <v>632</v>
      </c>
      <c r="G455" s="78"/>
      <c r="H455" s="78"/>
      <c r="I455" s="78" t="s">
        <v>632</v>
      </c>
      <c r="J455" s="78"/>
      <c r="K455" s="78"/>
      <c r="L455" s="78"/>
      <c r="M455" s="78"/>
      <c r="N455" s="78"/>
      <c r="O455" s="80"/>
      <c r="P455" s="78"/>
      <c r="Q455" s="78" t="s">
        <v>635</v>
      </c>
      <c r="R455" s="78" t="s">
        <v>1029</v>
      </c>
      <c r="S455" s="78" t="s">
        <v>637</v>
      </c>
      <c r="T455" s="203" t="s">
        <v>635</v>
      </c>
      <c r="U455" s="78">
        <v>2030</v>
      </c>
      <c r="V455" s="78">
        <v>2021</v>
      </c>
      <c r="W455" s="78"/>
      <c r="X455" s="78"/>
      <c r="Y455" s="78"/>
      <c r="Z455" s="78" t="s">
        <v>631</v>
      </c>
      <c r="AA455" s="78">
        <v>2023</v>
      </c>
      <c r="AB455" s="78" t="s">
        <v>631</v>
      </c>
      <c r="AC455" s="78" t="s">
        <v>632</v>
      </c>
      <c r="AD455" s="78"/>
      <c r="AE455" s="78"/>
      <c r="AF455" s="78" t="s">
        <v>632</v>
      </c>
      <c r="AG455" s="78"/>
      <c r="AH455" s="78"/>
      <c r="AI455" s="78"/>
      <c r="AJ455" s="78"/>
      <c r="AK455" s="78"/>
      <c r="AL455" s="106"/>
      <c r="AM455" s="78"/>
      <c r="AN455" s="78"/>
      <c r="AO455" s="78"/>
      <c r="AP455" s="110"/>
      <c r="AQ455" s="78"/>
      <c r="AR455" s="78">
        <v>1</v>
      </c>
      <c r="AS455" s="78"/>
      <c r="AT455" s="78">
        <v>1</v>
      </c>
      <c r="AU455" s="78">
        <v>1</v>
      </c>
      <c r="AV455" s="348">
        <f t="shared" si="45"/>
        <v>1</v>
      </c>
      <c r="AW455" s="78"/>
      <c r="AX455" s="78"/>
      <c r="AY455" s="78"/>
      <c r="AZ455" s="352"/>
      <c r="BA455" s="78"/>
      <c r="BB455" s="78"/>
      <c r="BC455" s="78"/>
      <c r="BD455" s="78"/>
      <c r="BE455" s="78"/>
      <c r="BF455" s="78"/>
      <c r="BG455" s="78"/>
      <c r="BH455" s="78"/>
      <c r="BI455" s="78">
        <v>1</v>
      </c>
      <c r="BJ455" s="78">
        <v>1</v>
      </c>
      <c r="BK455" s="118">
        <v>1</v>
      </c>
      <c r="BL455" s="188">
        <v>1</v>
      </c>
      <c r="BN455" s="119">
        <f t="shared" si="46"/>
        <v>1</v>
      </c>
      <c r="BO455" s="78"/>
      <c r="BP455" s="78">
        <v>1</v>
      </c>
      <c r="BQ455" s="78">
        <v>1</v>
      </c>
      <c r="BR455" s="78"/>
      <c r="BS455" s="78"/>
      <c r="BT455" s="78"/>
      <c r="BU455" s="118"/>
      <c r="BW455" t="str">
        <f t="shared" si="47"/>
        <v/>
      </c>
    </row>
    <row r="456" spans="1:75">
      <c r="A456" s="78">
        <v>477</v>
      </c>
      <c r="B456" s="371" t="s">
        <v>1030</v>
      </c>
      <c r="C456" s="78" t="s">
        <v>666</v>
      </c>
      <c r="D456" s="78" t="s">
        <v>629</v>
      </c>
      <c r="E456" s="78" t="s">
        <v>630</v>
      </c>
      <c r="F456" s="78" t="s">
        <v>632</v>
      </c>
      <c r="G456" s="78"/>
      <c r="H456" s="78"/>
      <c r="I456" s="78" t="s">
        <v>632</v>
      </c>
      <c r="J456" s="78"/>
      <c r="K456" s="78"/>
      <c r="L456" s="78"/>
      <c r="M456" s="78"/>
      <c r="N456" s="78"/>
      <c r="O456" s="80"/>
      <c r="P456" s="78"/>
      <c r="Q456" s="78" t="s">
        <v>632</v>
      </c>
      <c r="R456" s="78"/>
      <c r="S456" s="78"/>
      <c r="T456" s="78" t="s">
        <v>632</v>
      </c>
      <c r="U456" s="78"/>
      <c r="V456" s="78"/>
      <c r="W456" s="78"/>
      <c r="X456" s="78"/>
      <c r="Y456" s="78"/>
      <c r="Z456" s="78"/>
      <c r="AA456" s="78"/>
      <c r="AB456" s="78"/>
      <c r="AC456" s="78" t="s">
        <v>645</v>
      </c>
      <c r="AD456" s="78" t="s">
        <v>805</v>
      </c>
      <c r="AE456" s="78" t="s">
        <v>647</v>
      </c>
      <c r="AF456" s="78" t="s">
        <v>645</v>
      </c>
      <c r="AG456" s="78">
        <v>2050</v>
      </c>
      <c r="AH456" s="78">
        <v>2022</v>
      </c>
      <c r="AI456" s="78"/>
      <c r="AJ456" s="78"/>
      <c r="AK456" s="78"/>
      <c r="AL456" s="106" t="s">
        <v>1031</v>
      </c>
      <c r="AM456" s="78"/>
      <c r="AN456" s="78"/>
      <c r="AO456" s="78"/>
      <c r="AP456" s="110"/>
      <c r="AQ456" s="78"/>
      <c r="AR456" s="78"/>
      <c r="AS456" s="78"/>
      <c r="AT456" s="78"/>
      <c r="AU456" s="78"/>
      <c r="AV456" s="348" t="str">
        <f t="shared" si="45"/>
        <v/>
      </c>
      <c r="AW456" s="78"/>
      <c r="AX456" s="78"/>
      <c r="AY456" s="78">
        <v>1</v>
      </c>
      <c r="AZ456" s="352">
        <v>1</v>
      </c>
      <c r="BA456" s="78"/>
      <c r="BB456" s="78"/>
      <c r="BC456" s="78"/>
      <c r="BD456" s="78"/>
      <c r="BE456" s="78"/>
      <c r="BF456" s="78"/>
      <c r="BG456" s="78"/>
      <c r="BH456" s="78"/>
      <c r="BI456" s="78">
        <v>1</v>
      </c>
      <c r="BJ456" s="78"/>
      <c r="BK456" s="118">
        <v>1</v>
      </c>
      <c r="BN456" s="119">
        <f t="shared" si="46"/>
        <v>1</v>
      </c>
      <c r="BO456" s="78"/>
      <c r="BP456" s="78"/>
      <c r="BQ456" s="78">
        <v>1</v>
      </c>
      <c r="BR456" s="78"/>
      <c r="BS456" s="78"/>
      <c r="BT456" s="78">
        <v>1</v>
      </c>
      <c r="BU456" s="118">
        <v>1</v>
      </c>
      <c r="BV456" s="229">
        <f>MAX(N456,AG456)</f>
        <v>2050</v>
      </c>
      <c r="BW456" t="str">
        <f t="shared" si="47"/>
        <v/>
      </c>
    </row>
    <row r="457" spans="1:75">
      <c r="A457" s="78">
        <v>265</v>
      </c>
      <c r="B457" s="371" t="s">
        <v>295</v>
      </c>
      <c r="C457" s="78" t="s">
        <v>703</v>
      </c>
      <c r="D457" s="78" t="s">
        <v>680</v>
      </c>
      <c r="E457" s="78" t="s">
        <v>677</v>
      </c>
      <c r="F457" s="78" t="s">
        <v>632</v>
      </c>
      <c r="G457" s="78"/>
      <c r="H457" s="78"/>
      <c r="I457" s="78" t="s">
        <v>632</v>
      </c>
      <c r="J457" s="78"/>
      <c r="K457" s="78"/>
      <c r="L457" s="78"/>
      <c r="M457" s="78"/>
      <c r="N457" s="78"/>
      <c r="O457" s="80"/>
      <c r="P457" s="78"/>
      <c r="Q457" s="78" t="s">
        <v>632</v>
      </c>
      <c r="R457" s="78"/>
      <c r="S457" s="78"/>
      <c r="T457" s="78" t="s">
        <v>632</v>
      </c>
      <c r="U457" s="78"/>
      <c r="V457" s="78"/>
      <c r="W457" s="78"/>
      <c r="X457" s="78"/>
      <c r="Y457" s="78"/>
      <c r="Z457" s="78"/>
      <c r="AA457" s="78"/>
      <c r="AB457" s="78"/>
      <c r="AC457" s="78" t="s">
        <v>632</v>
      </c>
      <c r="AD457" s="78"/>
      <c r="AE457" s="78"/>
      <c r="AF457" s="78" t="s">
        <v>632</v>
      </c>
      <c r="AG457" s="78"/>
      <c r="AH457" s="78"/>
      <c r="AI457" s="78"/>
      <c r="AJ457" s="78"/>
      <c r="AK457" s="78"/>
      <c r="AL457" s="106"/>
      <c r="AM457" s="78"/>
      <c r="AN457" s="78"/>
      <c r="AO457" s="78"/>
      <c r="AP457" s="110"/>
      <c r="AQ457" s="78"/>
      <c r="AR457" s="78"/>
      <c r="AS457" s="78"/>
      <c r="AT457" s="78"/>
      <c r="AU457" s="78"/>
      <c r="AV457" s="348" t="str">
        <f t="shared" si="45"/>
        <v/>
      </c>
      <c r="AW457" s="78"/>
      <c r="AX457" s="78"/>
      <c r="AY457" s="78"/>
      <c r="AZ457" s="352"/>
      <c r="BA457" s="78"/>
      <c r="BB457" s="78"/>
      <c r="BC457" s="78"/>
      <c r="BD457" s="78"/>
      <c r="BE457" s="78"/>
      <c r="BF457" s="78"/>
      <c r="BG457" s="78"/>
      <c r="BH457" s="78"/>
      <c r="BI457" s="78"/>
      <c r="BJ457" s="78"/>
      <c r="BK457" s="118"/>
      <c r="BN457" s="119">
        <f t="shared" si="46"/>
        <v>0</v>
      </c>
      <c r="BO457" s="78"/>
      <c r="BP457" s="78"/>
      <c r="BQ457" s="78"/>
      <c r="BR457" s="78"/>
      <c r="BS457" s="78"/>
      <c r="BT457" s="78"/>
      <c r="BU457" s="118"/>
      <c r="BW457" t="str">
        <f t="shared" si="47"/>
        <v/>
      </c>
    </row>
    <row r="458" spans="1:75">
      <c r="A458" s="78">
        <v>276</v>
      </c>
      <c r="B458" s="371" t="s">
        <v>326</v>
      </c>
      <c r="C458" s="78" t="s">
        <v>690</v>
      </c>
      <c r="D458" s="78" t="s">
        <v>629</v>
      </c>
      <c r="E458" s="78" t="s">
        <v>630</v>
      </c>
      <c r="F458" s="78" t="s">
        <v>632</v>
      </c>
      <c r="G458" s="78"/>
      <c r="H458" s="78"/>
      <c r="I458" s="78" t="s">
        <v>631</v>
      </c>
      <c r="J458" s="78" t="s">
        <v>641</v>
      </c>
      <c r="K458" s="78" t="s">
        <v>808</v>
      </c>
      <c r="L458" s="78">
        <v>2030</v>
      </c>
      <c r="M458" s="78" t="s">
        <v>634</v>
      </c>
      <c r="N458" s="78"/>
      <c r="O458" s="79">
        <v>43344</v>
      </c>
      <c r="P458" s="78">
        <v>2018</v>
      </c>
      <c r="Q458" s="78" t="s">
        <v>632</v>
      </c>
      <c r="R458" s="78"/>
      <c r="S458" s="78"/>
      <c r="T458" s="78" t="s">
        <v>632</v>
      </c>
      <c r="U458" s="78"/>
      <c r="V458" s="78"/>
      <c r="W458" s="78"/>
      <c r="X458" s="78"/>
      <c r="Y458" s="78"/>
      <c r="Z458" s="78"/>
      <c r="AA458" s="78"/>
      <c r="AB458" s="78"/>
      <c r="AC458" s="78" t="s">
        <v>645</v>
      </c>
      <c r="AD458" s="78" t="s">
        <v>809</v>
      </c>
      <c r="AE458" s="78" t="s">
        <v>878</v>
      </c>
      <c r="AF458" s="78" t="s">
        <v>645</v>
      </c>
      <c r="AG458" s="78">
        <v>2050</v>
      </c>
      <c r="AH458" s="78">
        <v>2021</v>
      </c>
      <c r="AI458" s="78"/>
      <c r="AJ458" s="78"/>
      <c r="AK458" s="78"/>
      <c r="AL458" s="106" t="s">
        <v>674</v>
      </c>
      <c r="AM458" s="78"/>
      <c r="AN458" s="78"/>
      <c r="AO458" s="78"/>
      <c r="AP458" s="110"/>
      <c r="AQ458" s="78"/>
      <c r="AR458" s="78"/>
      <c r="AS458" s="78"/>
      <c r="AT458" s="78"/>
      <c r="AU458" s="78"/>
      <c r="AV458" s="348" t="str">
        <f t="shared" si="45"/>
        <v/>
      </c>
      <c r="AW458" s="78"/>
      <c r="AX458" s="78"/>
      <c r="AY458" s="78">
        <v>1</v>
      </c>
      <c r="AZ458" s="352">
        <v>1</v>
      </c>
      <c r="BA458" s="78"/>
      <c r="BB458" s="78">
        <v>1</v>
      </c>
      <c r="BC458" s="78"/>
      <c r="BD458" s="78">
        <v>1</v>
      </c>
      <c r="BE458" s="78"/>
      <c r="BF458" s="78"/>
      <c r="BG458" s="78"/>
      <c r="BH458" s="78"/>
      <c r="BI458" s="78">
        <v>1</v>
      </c>
      <c r="BJ458" s="78"/>
      <c r="BK458" s="118">
        <v>1</v>
      </c>
      <c r="BN458" s="119">
        <f t="shared" si="46"/>
        <v>1</v>
      </c>
      <c r="BO458" s="78"/>
      <c r="BP458" s="78">
        <v>1</v>
      </c>
      <c r="BQ458" s="78">
        <v>1</v>
      </c>
      <c r="BR458" s="78"/>
      <c r="BS458" s="78"/>
      <c r="BT458" s="78">
        <v>1</v>
      </c>
      <c r="BU458" s="118">
        <v>1</v>
      </c>
      <c r="BV458" s="229">
        <f>MAX(N458,AG458)</f>
        <v>2050</v>
      </c>
      <c r="BW458">
        <f t="shared" si="47"/>
        <v>1</v>
      </c>
    </row>
    <row r="459" spans="1:75">
      <c r="A459" s="78">
        <v>373</v>
      </c>
      <c r="B459" s="371" t="s">
        <v>409</v>
      </c>
      <c r="C459" s="78" t="s">
        <v>666</v>
      </c>
      <c r="D459" s="78" t="s">
        <v>629</v>
      </c>
      <c r="E459" s="78" t="s">
        <v>630</v>
      </c>
      <c r="F459" s="78" t="s">
        <v>632</v>
      </c>
      <c r="G459" s="78"/>
      <c r="H459" s="78"/>
      <c r="I459" s="78" t="s">
        <v>632</v>
      </c>
      <c r="J459" s="78"/>
      <c r="K459" s="78"/>
      <c r="L459" s="78"/>
      <c r="M459" s="78"/>
      <c r="N459" s="78"/>
      <c r="O459" s="80"/>
      <c r="P459" s="78"/>
      <c r="Q459" s="78" t="s">
        <v>632</v>
      </c>
      <c r="R459" s="78"/>
      <c r="S459" s="78"/>
      <c r="T459" s="78" t="s">
        <v>632</v>
      </c>
      <c r="U459" s="78"/>
      <c r="V459" s="78"/>
      <c r="W459" s="78"/>
      <c r="X459" s="78"/>
      <c r="Y459" s="78"/>
      <c r="Z459" s="78"/>
      <c r="AA459" s="78"/>
      <c r="AB459" s="78"/>
      <c r="AC459" s="78" t="s">
        <v>635</v>
      </c>
      <c r="AD459" s="78" t="s">
        <v>1032</v>
      </c>
      <c r="AE459" s="78" t="s">
        <v>647</v>
      </c>
      <c r="AF459" s="78" t="s">
        <v>635</v>
      </c>
      <c r="AG459" s="78">
        <v>2050</v>
      </c>
      <c r="AH459" s="78">
        <v>2021</v>
      </c>
      <c r="AI459" s="78"/>
      <c r="AJ459" s="78"/>
      <c r="AK459" s="78"/>
      <c r="AL459" s="106" t="s">
        <v>631</v>
      </c>
      <c r="AM459" s="78"/>
      <c r="AN459" s="78"/>
      <c r="AO459" s="78"/>
      <c r="AP459" s="110"/>
      <c r="AQ459" s="78"/>
      <c r="AR459" s="78"/>
      <c r="AS459" s="78"/>
      <c r="AT459" s="78"/>
      <c r="AU459" s="78"/>
      <c r="AV459" s="348" t="str">
        <f t="shared" si="45"/>
        <v/>
      </c>
      <c r="AW459" s="78"/>
      <c r="AX459" s="78"/>
      <c r="AY459" s="78">
        <v>1</v>
      </c>
      <c r="AZ459" s="352">
        <v>1</v>
      </c>
      <c r="BA459" s="78"/>
      <c r="BB459" s="78"/>
      <c r="BC459" s="78"/>
      <c r="BD459" s="78"/>
      <c r="BE459" s="78"/>
      <c r="BF459" s="78"/>
      <c r="BG459" s="78"/>
      <c r="BH459" s="78"/>
      <c r="BI459" s="78">
        <v>1</v>
      </c>
      <c r="BJ459" s="78"/>
      <c r="BK459" s="118">
        <v>1</v>
      </c>
      <c r="BL459" s="188">
        <v>1</v>
      </c>
      <c r="BN459" s="119">
        <f t="shared" si="46"/>
        <v>1</v>
      </c>
      <c r="BO459" s="78"/>
      <c r="BP459" s="78"/>
      <c r="BQ459" s="78">
        <v>1</v>
      </c>
      <c r="BR459" s="78"/>
      <c r="BS459" s="78"/>
      <c r="BT459" s="78"/>
      <c r="BU459" s="118"/>
      <c r="BV459" s="229">
        <f>MAX(N459,AG459)</f>
        <v>2050</v>
      </c>
      <c r="BW459" t="str">
        <f t="shared" si="47"/>
        <v/>
      </c>
    </row>
    <row r="460" spans="1:75">
      <c r="A460" s="78">
        <v>156</v>
      </c>
      <c r="B460" s="371" t="s">
        <v>205</v>
      </c>
      <c r="C460" s="78" t="s">
        <v>691</v>
      </c>
      <c r="D460" s="78" t="s">
        <v>629</v>
      </c>
      <c r="E460" s="78" t="s">
        <v>630</v>
      </c>
      <c r="F460" s="78" t="s">
        <v>632</v>
      </c>
      <c r="G460" s="78"/>
      <c r="H460" s="78"/>
      <c r="I460" s="78" t="s">
        <v>632</v>
      </c>
      <c r="J460" s="78"/>
      <c r="K460" s="78"/>
      <c r="L460" s="78"/>
      <c r="M460" s="78"/>
      <c r="N460" s="78"/>
      <c r="O460" s="80"/>
      <c r="P460" s="78"/>
      <c r="Q460" s="78" t="s">
        <v>632</v>
      </c>
      <c r="R460" s="78"/>
      <c r="S460" s="78"/>
      <c r="T460" s="78" t="s">
        <v>632</v>
      </c>
      <c r="U460" s="78"/>
      <c r="V460" s="78"/>
      <c r="W460" s="78"/>
      <c r="X460" s="78"/>
      <c r="Y460" s="78"/>
      <c r="Z460" s="78"/>
      <c r="AA460" s="78"/>
      <c r="AB460" s="78"/>
      <c r="AC460" s="78" t="s">
        <v>632</v>
      </c>
      <c r="AD460" s="78"/>
      <c r="AE460" s="78"/>
      <c r="AF460" s="78" t="s">
        <v>632</v>
      </c>
      <c r="AG460" s="78"/>
      <c r="AH460" s="78"/>
      <c r="AI460" s="78"/>
      <c r="AJ460" s="78"/>
      <c r="AK460" s="78"/>
      <c r="AL460" s="106"/>
      <c r="AM460" s="78"/>
      <c r="AN460" s="78"/>
      <c r="AO460" s="78"/>
      <c r="AP460" s="110"/>
      <c r="AQ460" s="78"/>
      <c r="AR460" s="78"/>
      <c r="AS460" s="78"/>
      <c r="AT460" s="78"/>
      <c r="AU460" s="78"/>
      <c r="AV460" s="348" t="str">
        <f t="shared" si="45"/>
        <v/>
      </c>
      <c r="AW460" s="78"/>
      <c r="AX460" s="78"/>
      <c r="AY460" s="78"/>
      <c r="AZ460" s="352"/>
      <c r="BA460" s="78"/>
      <c r="BB460" s="78"/>
      <c r="BC460" s="78"/>
      <c r="BD460" s="78"/>
      <c r="BE460" s="78"/>
      <c r="BF460" s="78"/>
      <c r="BG460" s="78"/>
      <c r="BH460" s="78"/>
      <c r="BI460" s="78"/>
      <c r="BJ460" s="78"/>
      <c r="BK460" s="118"/>
      <c r="BN460" s="119">
        <f t="shared" si="46"/>
        <v>0</v>
      </c>
      <c r="BO460" s="78"/>
      <c r="BP460" s="78"/>
      <c r="BQ460" s="78"/>
      <c r="BR460" s="78"/>
      <c r="BS460" s="78"/>
      <c r="BT460" s="78"/>
      <c r="BU460" s="118"/>
      <c r="BW460" t="str">
        <f t="shared" si="47"/>
        <v/>
      </c>
    </row>
    <row r="461" spans="1:75">
      <c r="A461" s="78">
        <v>403</v>
      </c>
      <c r="B461" s="371" t="s">
        <v>395</v>
      </c>
      <c r="C461" s="78" t="s">
        <v>713</v>
      </c>
      <c r="D461" s="78" t="s">
        <v>629</v>
      </c>
      <c r="E461" s="78" t="s">
        <v>630</v>
      </c>
      <c r="F461" s="78" t="s">
        <v>632</v>
      </c>
      <c r="G461" s="78"/>
      <c r="H461" s="78"/>
      <c r="I461" s="78" t="s">
        <v>631</v>
      </c>
      <c r="J461" s="78" t="s">
        <v>641</v>
      </c>
      <c r="K461" s="78" t="s">
        <v>662</v>
      </c>
      <c r="L461" s="78">
        <v>2030</v>
      </c>
      <c r="M461" s="78" t="s">
        <v>643</v>
      </c>
      <c r="N461" s="78">
        <v>2040</v>
      </c>
      <c r="O461" s="79">
        <v>45017</v>
      </c>
      <c r="P461" s="78">
        <v>2023</v>
      </c>
      <c r="Q461" s="78" t="s">
        <v>632</v>
      </c>
      <c r="R461" s="78"/>
      <c r="S461" s="78"/>
      <c r="T461" s="78" t="s">
        <v>632</v>
      </c>
      <c r="U461" s="78"/>
      <c r="V461" s="78"/>
      <c r="W461" s="78"/>
      <c r="X461" s="78"/>
      <c r="Y461" s="78"/>
      <c r="Z461" s="78"/>
      <c r="AA461" s="78"/>
      <c r="AB461" s="78"/>
      <c r="AC461" s="78" t="s">
        <v>730</v>
      </c>
      <c r="AD461" s="78" t="s">
        <v>814</v>
      </c>
      <c r="AE461" s="78" t="s">
        <v>647</v>
      </c>
      <c r="AF461" s="78" t="s">
        <v>635</v>
      </c>
      <c r="AG461" s="78">
        <v>2030</v>
      </c>
      <c r="AH461" s="78">
        <v>2020</v>
      </c>
      <c r="AI461" s="78" t="s">
        <v>645</v>
      </c>
      <c r="AJ461" s="78">
        <v>2040</v>
      </c>
      <c r="AK461" s="78">
        <v>2020</v>
      </c>
      <c r="AL461" s="106" t="s">
        <v>674</v>
      </c>
      <c r="AM461" s="78">
        <v>2024</v>
      </c>
      <c r="AN461" s="78" t="s">
        <v>631</v>
      </c>
      <c r="AO461" s="78"/>
      <c r="AP461" s="110"/>
      <c r="AQ461" s="78"/>
      <c r="AR461" s="78"/>
      <c r="AS461" s="78"/>
      <c r="AT461" s="78"/>
      <c r="AU461" s="78"/>
      <c r="AV461" s="348" t="str">
        <f t="shared" si="45"/>
        <v/>
      </c>
      <c r="AW461" s="78"/>
      <c r="AX461" s="78">
        <v>1</v>
      </c>
      <c r="AY461" s="78"/>
      <c r="AZ461" s="352">
        <v>1</v>
      </c>
      <c r="BA461" s="78"/>
      <c r="BB461" s="78">
        <v>1</v>
      </c>
      <c r="BC461" s="78"/>
      <c r="BD461" s="78">
        <v>1</v>
      </c>
      <c r="BE461" s="78"/>
      <c r="BF461" s="78"/>
      <c r="BG461" s="78"/>
      <c r="BH461" s="78"/>
      <c r="BI461" s="78">
        <v>1</v>
      </c>
      <c r="BJ461" s="78">
        <v>1</v>
      </c>
      <c r="BK461" s="118">
        <v>1</v>
      </c>
      <c r="BN461" s="119">
        <f t="shared" si="46"/>
        <v>1</v>
      </c>
      <c r="BO461" s="78"/>
      <c r="BP461" s="78">
        <v>1</v>
      </c>
      <c r="BQ461" s="78">
        <v>1</v>
      </c>
      <c r="BR461" s="78"/>
      <c r="BS461" s="78"/>
      <c r="BT461" s="78">
        <v>1</v>
      </c>
      <c r="BU461" s="118">
        <v>1</v>
      </c>
      <c r="BV461" s="229">
        <f>MAX(N461,AG461)</f>
        <v>2040</v>
      </c>
      <c r="BW461">
        <f t="shared" si="47"/>
        <v>1</v>
      </c>
    </row>
    <row r="462" spans="1:75">
      <c r="A462" s="78">
        <v>182</v>
      </c>
      <c r="B462" s="371" t="s">
        <v>187</v>
      </c>
      <c r="C462" s="78" t="s">
        <v>666</v>
      </c>
      <c r="D462" s="78" t="s">
        <v>639</v>
      </c>
      <c r="E462" s="78" t="s">
        <v>640</v>
      </c>
      <c r="F462" s="78" t="s">
        <v>631</v>
      </c>
      <c r="G462" s="78">
        <v>2015</v>
      </c>
      <c r="H462" s="78">
        <v>2025</v>
      </c>
      <c r="I462" s="78" t="s">
        <v>632</v>
      </c>
      <c r="J462" s="78"/>
      <c r="K462" s="78"/>
      <c r="L462" s="78"/>
      <c r="M462" s="78"/>
      <c r="N462" s="78"/>
      <c r="O462" s="80"/>
      <c r="P462" s="78"/>
      <c r="Q462" s="78" t="s">
        <v>632</v>
      </c>
      <c r="R462" s="78"/>
      <c r="S462" s="78"/>
      <c r="T462" s="78" t="s">
        <v>632</v>
      </c>
      <c r="U462" s="78"/>
      <c r="V462" s="78"/>
      <c r="W462" s="78"/>
      <c r="X462" s="78"/>
      <c r="Y462" s="78"/>
      <c r="Z462" s="78"/>
      <c r="AA462" s="78"/>
      <c r="AB462" s="78"/>
      <c r="AC462" s="78" t="s">
        <v>635</v>
      </c>
      <c r="AD462" s="78" t="s">
        <v>1033</v>
      </c>
      <c r="AE462" s="78" t="s">
        <v>647</v>
      </c>
      <c r="AF462" s="78" t="s">
        <v>635</v>
      </c>
      <c r="AG462" s="78">
        <v>2050</v>
      </c>
      <c r="AH462" s="78">
        <v>2022</v>
      </c>
      <c r="AI462" s="78"/>
      <c r="AJ462" s="78"/>
      <c r="AK462" s="78"/>
      <c r="AL462" s="106" t="s">
        <v>631</v>
      </c>
      <c r="AM462" s="78"/>
      <c r="AN462" s="78"/>
      <c r="AO462" s="78"/>
      <c r="AP462" s="110"/>
      <c r="AQ462" s="78"/>
      <c r="AR462" s="78"/>
      <c r="AS462" s="78"/>
      <c r="AT462" s="78"/>
      <c r="AU462" s="78"/>
      <c r="AV462" s="348" t="str">
        <f t="shared" si="45"/>
        <v/>
      </c>
      <c r="AW462" s="78"/>
      <c r="AX462" s="78"/>
      <c r="AY462" s="78">
        <v>1</v>
      </c>
      <c r="AZ462" s="352">
        <v>1</v>
      </c>
      <c r="BA462" s="78"/>
      <c r="BB462" s="78"/>
      <c r="BC462" s="78"/>
      <c r="BD462" s="78"/>
      <c r="BE462" s="78"/>
      <c r="BF462" s="78">
        <v>1</v>
      </c>
      <c r="BG462" s="78"/>
      <c r="BH462" s="78">
        <v>1</v>
      </c>
      <c r="BI462" s="78">
        <v>1</v>
      </c>
      <c r="BJ462" s="78"/>
      <c r="BK462" s="118">
        <v>1</v>
      </c>
      <c r="BL462" s="188">
        <v>1</v>
      </c>
      <c r="BN462" s="119">
        <f t="shared" si="46"/>
        <v>1</v>
      </c>
      <c r="BO462" s="78"/>
      <c r="BP462" s="78">
        <v>1</v>
      </c>
      <c r="BQ462" s="78">
        <v>1</v>
      </c>
      <c r="BR462" s="78"/>
      <c r="BS462" s="78"/>
      <c r="BT462" s="78"/>
      <c r="BU462" s="118"/>
      <c r="BV462" s="229">
        <f>MAX(N462,AG462)</f>
        <v>2050</v>
      </c>
      <c r="BW462" t="str">
        <f t="shared" si="47"/>
        <v/>
      </c>
    </row>
    <row r="463" spans="1:75">
      <c r="A463" s="78">
        <v>315</v>
      </c>
      <c r="B463" s="371" t="s">
        <v>354</v>
      </c>
      <c r="C463" s="78" t="s">
        <v>666</v>
      </c>
      <c r="D463" s="78" t="s">
        <v>735</v>
      </c>
      <c r="E463" s="78" t="s">
        <v>640</v>
      </c>
      <c r="F463" s="78" t="s">
        <v>632</v>
      </c>
      <c r="G463" s="78"/>
      <c r="H463" s="78"/>
      <c r="I463" s="78" t="s">
        <v>632</v>
      </c>
      <c r="J463" s="78"/>
      <c r="K463" s="78"/>
      <c r="L463" s="78"/>
      <c r="M463" s="78"/>
      <c r="N463" s="78"/>
      <c r="O463" s="80"/>
      <c r="P463" s="78"/>
      <c r="Q463" s="78" t="s">
        <v>632</v>
      </c>
      <c r="R463" s="78"/>
      <c r="S463" s="78"/>
      <c r="T463" s="78" t="s">
        <v>632</v>
      </c>
      <c r="U463" s="78"/>
      <c r="V463" s="78"/>
      <c r="W463" s="78"/>
      <c r="X463" s="78"/>
      <c r="Y463" s="78"/>
      <c r="Z463" s="78"/>
      <c r="AA463" s="78"/>
      <c r="AB463" s="78"/>
      <c r="AC463" s="78" t="s">
        <v>736</v>
      </c>
      <c r="AD463" s="78" t="s">
        <v>891</v>
      </c>
      <c r="AE463" s="78" t="s">
        <v>647</v>
      </c>
      <c r="AF463" s="78" t="s">
        <v>635</v>
      </c>
      <c r="AG463" s="78">
        <v>2030</v>
      </c>
      <c r="AH463" s="78">
        <v>2021</v>
      </c>
      <c r="AI463" s="78" t="s">
        <v>710</v>
      </c>
      <c r="AJ463" s="78">
        <v>2050</v>
      </c>
      <c r="AK463" s="78">
        <v>2021</v>
      </c>
      <c r="AL463" s="106" t="s">
        <v>631</v>
      </c>
      <c r="AM463" s="78"/>
      <c r="AN463" s="78"/>
      <c r="AO463" s="78"/>
      <c r="AP463" s="110"/>
      <c r="AQ463" s="78"/>
      <c r="AR463" s="78"/>
      <c r="AS463" s="78"/>
      <c r="AT463" s="78"/>
      <c r="AU463" s="78"/>
      <c r="AV463" s="348" t="str">
        <f t="shared" si="45"/>
        <v/>
      </c>
      <c r="AW463" s="78"/>
      <c r="AX463" s="78">
        <v>1</v>
      </c>
      <c r="AY463" s="78"/>
      <c r="AZ463" s="352">
        <v>1</v>
      </c>
      <c r="BA463" s="78"/>
      <c r="BB463" s="78"/>
      <c r="BC463" s="78"/>
      <c r="BD463" s="78"/>
      <c r="BE463" s="78"/>
      <c r="BF463" s="78"/>
      <c r="BG463" s="78"/>
      <c r="BH463" s="78"/>
      <c r="BI463" s="78">
        <v>1</v>
      </c>
      <c r="BJ463" s="78">
        <v>1</v>
      </c>
      <c r="BK463" s="118">
        <v>1</v>
      </c>
      <c r="BL463" s="188">
        <v>1</v>
      </c>
      <c r="BN463" s="119">
        <f t="shared" si="46"/>
        <v>1</v>
      </c>
      <c r="BO463" s="78"/>
      <c r="BP463" s="78">
        <v>1</v>
      </c>
      <c r="BQ463" s="78">
        <v>1</v>
      </c>
      <c r="BR463" s="78"/>
      <c r="BS463" s="78"/>
      <c r="BT463" s="78">
        <v>1</v>
      </c>
      <c r="BU463" s="118">
        <v>1</v>
      </c>
      <c r="BV463" s="229">
        <f>MAX(N463,AG463)</f>
        <v>2030</v>
      </c>
      <c r="BW463" t="str">
        <f t="shared" si="47"/>
        <v/>
      </c>
    </row>
    <row r="464" spans="1:75">
      <c r="A464" s="78">
        <v>210</v>
      </c>
      <c r="B464" s="371" t="s">
        <v>258</v>
      </c>
      <c r="C464" s="78" t="s">
        <v>699</v>
      </c>
      <c r="D464" s="78" t="s">
        <v>740</v>
      </c>
      <c r="E464" s="78" t="s">
        <v>640</v>
      </c>
      <c r="F464" s="78" t="s">
        <v>631</v>
      </c>
      <c r="G464" s="78">
        <v>2015</v>
      </c>
      <c r="H464" s="78">
        <v>2030</v>
      </c>
      <c r="I464" s="78" t="s">
        <v>631</v>
      </c>
      <c r="J464" s="78" t="s">
        <v>641</v>
      </c>
      <c r="K464" s="78" t="s">
        <v>662</v>
      </c>
      <c r="L464" s="78">
        <v>2030</v>
      </c>
      <c r="M464" s="78" t="s">
        <v>634</v>
      </c>
      <c r="N464" s="78"/>
      <c r="O464" s="79">
        <v>45383</v>
      </c>
      <c r="P464" s="78">
        <v>2024</v>
      </c>
      <c r="Q464" s="78" t="s">
        <v>632</v>
      </c>
      <c r="R464" s="78"/>
      <c r="S464" s="78"/>
      <c r="T464" s="78" t="s">
        <v>632</v>
      </c>
      <c r="U464" s="78"/>
      <c r="V464" s="78"/>
      <c r="W464" s="78"/>
      <c r="X464" s="78"/>
      <c r="Y464" s="78"/>
      <c r="Z464" s="78"/>
      <c r="AA464" s="78"/>
      <c r="AB464" s="78"/>
      <c r="AC464" s="78" t="s">
        <v>645</v>
      </c>
      <c r="AD464" s="78" t="s">
        <v>805</v>
      </c>
      <c r="AE464" s="78" t="s">
        <v>789</v>
      </c>
      <c r="AF464" s="78" t="s">
        <v>645</v>
      </c>
      <c r="AG464" s="78">
        <v>2039</v>
      </c>
      <c r="AH464" s="78">
        <v>2022</v>
      </c>
      <c r="AI464" s="78"/>
      <c r="AJ464" s="78"/>
      <c r="AK464" s="78"/>
      <c r="AL464" s="106" t="s">
        <v>632</v>
      </c>
      <c r="AM464" s="78"/>
      <c r="AN464" s="78"/>
      <c r="AO464" s="78"/>
      <c r="AP464" s="110" t="s">
        <v>631</v>
      </c>
      <c r="AQ464" s="78"/>
      <c r="AR464" s="78"/>
      <c r="AS464" s="78"/>
      <c r="AT464" s="78"/>
      <c r="AU464" s="78"/>
      <c r="AV464" s="348" t="str">
        <f t="shared" si="45"/>
        <v/>
      </c>
      <c r="AW464" s="78"/>
      <c r="AX464" s="78"/>
      <c r="AY464" s="78">
        <v>1</v>
      </c>
      <c r="AZ464" s="352">
        <v>1</v>
      </c>
      <c r="BA464" s="78"/>
      <c r="BB464" s="78">
        <v>1</v>
      </c>
      <c r="BC464" s="78"/>
      <c r="BD464" s="78">
        <v>1</v>
      </c>
      <c r="BE464" s="78"/>
      <c r="BF464" s="78">
        <v>1</v>
      </c>
      <c r="BG464" s="78"/>
      <c r="BH464" s="78">
        <v>1</v>
      </c>
      <c r="BI464" s="78">
        <v>1</v>
      </c>
      <c r="BJ464" s="78"/>
      <c r="BK464" s="118">
        <v>1</v>
      </c>
      <c r="BM464" s="188">
        <v>1</v>
      </c>
      <c r="BN464" s="119">
        <f t="shared" si="46"/>
        <v>1</v>
      </c>
      <c r="BO464" s="78"/>
      <c r="BP464" s="78">
        <v>1</v>
      </c>
      <c r="BQ464" s="78">
        <v>1</v>
      </c>
      <c r="BR464" s="78"/>
      <c r="BS464" s="78"/>
      <c r="BT464" s="78">
        <v>1</v>
      </c>
      <c r="BU464" s="118">
        <v>1</v>
      </c>
      <c r="BV464" s="229">
        <f>MAX(N464,AG464)</f>
        <v>2039</v>
      </c>
      <c r="BW464">
        <f t="shared" si="47"/>
        <v>1</v>
      </c>
    </row>
    <row r="465" spans="1:75">
      <c r="A465" s="78">
        <v>79</v>
      </c>
      <c r="B465" s="371" t="s">
        <v>220</v>
      </c>
      <c r="C465" s="78" t="s">
        <v>679</v>
      </c>
      <c r="D465" s="78" t="s">
        <v>709</v>
      </c>
      <c r="E465" s="78" t="s">
        <v>640</v>
      </c>
      <c r="F465" s="78" t="s">
        <v>632</v>
      </c>
      <c r="G465" s="78"/>
      <c r="H465" s="78"/>
      <c r="I465" s="78" t="s">
        <v>632</v>
      </c>
      <c r="J465" s="78"/>
      <c r="K465" s="78"/>
      <c r="L465" s="78"/>
      <c r="M465" s="78"/>
      <c r="N465" s="78"/>
      <c r="O465" s="80"/>
      <c r="P465" s="78"/>
      <c r="Q465" s="78" t="s">
        <v>730</v>
      </c>
      <c r="R465" s="78" t="s">
        <v>1034</v>
      </c>
      <c r="S465" s="78" t="s">
        <v>682</v>
      </c>
      <c r="T465" s="203" t="s">
        <v>635</v>
      </c>
      <c r="U465" s="78">
        <v>2035</v>
      </c>
      <c r="V465" s="78">
        <v>2023</v>
      </c>
      <c r="W465" s="78" t="s">
        <v>645</v>
      </c>
      <c r="X465" s="78">
        <v>2040</v>
      </c>
      <c r="Y465" s="78">
        <v>2023</v>
      </c>
      <c r="Z465" s="78" t="s">
        <v>631</v>
      </c>
      <c r="AA465" s="78">
        <v>2023</v>
      </c>
      <c r="AB465" s="78" t="s">
        <v>631</v>
      </c>
      <c r="AC465" s="78" t="s">
        <v>632</v>
      </c>
      <c r="AD465" s="78"/>
      <c r="AE465" s="78"/>
      <c r="AF465" s="78" t="s">
        <v>632</v>
      </c>
      <c r="AG465" s="78"/>
      <c r="AH465" s="78"/>
      <c r="AI465" s="78"/>
      <c r="AJ465" s="78"/>
      <c r="AK465" s="78"/>
      <c r="AL465" s="106"/>
      <c r="AM465" s="78"/>
      <c r="AN465" s="78"/>
      <c r="AO465" s="78"/>
      <c r="AP465" s="110"/>
      <c r="AQ465" s="78"/>
      <c r="AR465" s="78"/>
      <c r="AS465" s="78">
        <v>1</v>
      </c>
      <c r="AT465" s="78">
        <v>1</v>
      </c>
      <c r="AU465" s="78">
        <v>1</v>
      </c>
      <c r="AV465" s="348">
        <f t="shared" si="45"/>
        <v>1</v>
      </c>
      <c r="AW465" s="78"/>
      <c r="AX465" s="78"/>
      <c r="AY465" s="78"/>
      <c r="AZ465" s="352"/>
      <c r="BA465" s="78"/>
      <c r="BB465" s="78"/>
      <c r="BC465" s="78"/>
      <c r="BD465" s="78"/>
      <c r="BE465" s="78"/>
      <c r="BF465" s="78"/>
      <c r="BG465" s="78"/>
      <c r="BH465" s="78"/>
      <c r="BI465" s="78">
        <v>1</v>
      </c>
      <c r="BJ465" s="78"/>
      <c r="BK465" s="118">
        <v>1</v>
      </c>
      <c r="BL465" s="188">
        <v>1</v>
      </c>
      <c r="BN465" s="119">
        <f t="shared" si="46"/>
        <v>1</v>
      </c>
      <c r="BO465" s="78"/>
      <c r="BP465" s="78"/>
      <c r="BQ465" s="78">
        <v>1</v>
      </c>
      <c r="BR465" s="78"/>
      <c r="BS465" s="78"/>
      <c r="BT465" s="78"/>
      <c r="BU465" s="118"/>
      <c r="BW465" t="str">
        <f t="shared" si="47"/>
        <v/>
      </c>
    </row>
    <row r="466" spans="1:75">
      <c r="A466" s="78">
        <v>270</v>
      </c>
      <c r="B466" s="371" t="s">
        <v>291</v>
      </c>
      <c r="C466" s="78" t="s">
        <v>691</v>
      </c>
      <c r="D466" s="78" t="s">
        <v>629</v>
      </c>
      <c r="E466" s="78" t="s">
        <v>630</v>
      </c>
      <c r="F466" s="78" t="s">
        <v>632</v>
      </c>
      <c r="G466" s="78"/>
      <c r="H466" s="78"/>
      <c r="I466" s="78" t="s">
        <v>631</v>
      </c>
      <c r="J466" s="78" t="s">
        <v>641</v>
      </c>
      <c r="K466" s="78" t="s">
        <v>655</v>
      </c>
      <c r="L466" s="78">
        <v>2035</v>
      </c>
      <c r="M466" s="78" t="s">
        <v>634</v>
      </c>
      <c r="N466" s="78"/>
      <c r="O466" s="79">
        <v>45078</v>
      </c>
      <c r="P466" s="78">
        <v>2023</v>
      </c>
      <c r="Q466" s="78" t="s">
        <v>632</v>
      </c>
      <c r="R466" s="78"/>
      <c r="S466" s="78"/>
      <c r="T466" s="78" t="s">
        <v>632</v>
      </c>
      <c r="U466" s="78"/>
      <c r="V466" s="78"/>
      <c r="W466" s="78"/>
      <c r="X466" s="78"/>
      <c r="Y466" s="78"/>
      <c r="Z466" s="78"/>
      <c r="AA466" s="78"/>
      <c r="AB466" s="78"/>
      <c r="AC466" s="78" t="s">
        <v>645</v>
      </c>
      <c r="AD466" s="78" t="s">
        <v>767</v>
      </c>
      <c r="AE466" s="78" t="s">
        <v>1035</v>
      </c>
      <c r="AF466" s="78" t="s">
        <v>645</v>
      </c>
      <c r="AG466" s="78">
        <v>2050</v>
      </c>
      <c r="AH466" s="78">
        <v>2020</v>
      </c>
      <c r="AI466" s="78"/>
      <c r="AJ466" s="78"/>
      <c r="AK466" s="78"/>
      <c r="AL466" s="106" t="s">
        <v>632</v>
      </c>
      <c r="AM466" s="78">
        <v>2023</v>
      </c>
      <c r="AN466" s="78" t="s">
        <v>631</v>
      </c>
      <c r="AO466" s="78"/>
      <c r="AP466" s="110"/>
      <c r="AQ466" s="78"/>
      <c r="AR466" s="78"/>
      <c r="AS466" s="78"/>
      <c r="AT466" s="78"/>
      <c r="AU466" s="78"/>
      <c r="AV466" s="348" t="str">
        <f t="shared" si="45"/>
        <v/>
      </c>
      <c r="AW466" s="78"/>
      <c r="AX466" s="78"/>
      <c r="AY466" s="78">
        <v>1</v>
      </c>
      <c r="AZ466" s="352">
        <v>1</v>
      </c>
      <c r="BA466" s="78"/>
      <c r="BB466" s="78"/>
      <c r="BC466" s="78">
        <v>1</v>
      </c>
      <c r="BD466" s="78">
        <v>1</v>
      </c>
      <c r="BE466" s="78"/>
      <c r="BF466" s="78"/>
      <c r="BG466" s="78"/>
      <c r="BH466" s="78"/>
      <c r="BI466" s="78">
        <v>1</v>
      </c>
      <c r="BJ466" s="78"/>
      <c r="BK466" s="118">
        <v>1</v>
      </c>
      <c r="BM466" s="188">
        <v>1</v>
      </c>
      <c r="BN466" s="119">
        <f t="shared" si="46"/>
        <v>1</v>
      </c>
      <c r="BO466" s="78"/>
      <c r="BP466" s="78"/>
      <c r="BQ466" s="78">
        <v>1</v>
      </c>
      <c r="BR466" s="78"/>
      <c r="BS466" s="78"/>
      <c r="BT466" s="78">
        <v>1</v>
      </c>
      <c r="BU466" s="118">
        <v>1</v>
      </c>
      <c r="BV466" s="229">
        <f>MAX(N466,AG466)</f>
        <v>2050</v>
      </c>
      <c r="BW466">
        <f t="shared" si="47"/>
        <v>1</v>
      </c>
    </row>
    <row r="467" spans="1:75">
      <c r="A467" s="78">
        <v>124</v>
      </c>
      <c r="B467" s="371" t="s">
        <v>171</v>
      </c>
      <c r="C467" s="78" t="s">
        <v>691</v>
      </c>
      <c r="D467" s="78" t="s">
        <v>629</v>
      </c>
      <c r="E467" s="78" t="s">
        <v>630</v>
      </c>
      <c r="F467" s="78" t="s">
        <v>632</v>
      </c>
      <c r="G467" s="78"/>
      <c r="H467" s="78"/>
      <c r="I467" s="78" t="s">
        <v>632</v>
      </c>
      <c r="J467" s="78"/>
      <c r="K467" s="78"/>
      <c r="L467" s="78"/>
      <c r="M467" s="78"/>
      <c r="N467" s="78"/>
      <c r="O467" s="80"/>
      <c r="P467" s="78"/>
      <c r="Q467" s="78" t="s">
        <v>645</v>
      </c>
      <c r="R467" s="78" t="s">
        <v>1036</v>
      </c>
      <c r="S467" s="78" t="s">
        <v>682</v>
      </c>
      <c r="T467" s="203" t="s">
        <v>645</v>
      </c>
      <c r="U467" s="78">
        <v>2050</v>
      </c>
      <c r="V467" s="78">
        <v>2021</v>
      </c>
      <c r="W467" s="78"/>
      <c r="X467" s="78"/>
      <c r="Y467" s="78"/>
      <c r="Z467" s="78" t="s">
        <v>631</v>
      </c>
      <c r="AA467" s="78"/>
      <c r="AB467" s="78" t="s">
        <v>631</v>
      </c>
      <c r="AC467" s="78" t="s">
        <v>632</v>
      </c>
      <c r="AD467" s="78"/>
      <c r="AE467" s="78"/>
      <c r="AF467" s="78" t="s">
        <v>632</v>
      </c>
      <c r="AG467" s="78"/>
      <c r="AH467" s="78"/>
      <c r="AI467" s="78"/>
      <c r="AJ467" s="78"/>
      <c r="AK467" s="78"/>
      <c r="AL467" s="106"/>
      <c r="AM467" s="78"/>
      <c r="AN467" s="78"/>
      <c r="AO467" s="78"/>
      <c r="AP467" s="110"/>
      <c r="AQ467" s="78"/>
      <c r="AR467" s="78"/>
      <c r="AS467" s="78">
        <v>1</v>
      </c>
      <c r="AT467" s="78">
        <v>1</v>
      </c>
      <c r="AU467" s="78">
        <v>1</v>
      </c>
      <c r="AV467" s="348">
        <f t="shared" si="45"/>
        <v>1</v>
      </c>
      <c r="AW467" s="78"/>
      <c r="AX467" s="78"/>
      <c r="AY467" s="78"/>
      <c r="AZ467" s="352"/>
      <c r="BA467" s="78"/>
      <c r="BB467" s="78"/>
      <c r="BC467" s="78"/>
      <c r="BD467" s="78"/>
      <c r="BE467" s="78"/>
      <c r="BF467" s="78"/>
      <c r="BG467" s="78"/>
      <c r="BH467" s="78"/>
      <c r="BI467" s="78">
        <v>1</v>
      </c>
      <c r="BJ467" s="78"/>
      <c r="BK467" s="118">
        <v>1</v>
      </c>
      <c r="BL467" s="188">
        <v>1</v>
      </c>
      <c r="BN467" s="119">
        <f t="shared" si="46"/>
        <v>1</v>
      </c>
      <c r="BO467" s="78"/>
      <c r="BP467" s="78"/>
      <c r="BQ467" s="78">
        <v>1</v>
      </c>
      <c r="BR467" s="78"/>
      <c r="BS467" s="78"/>
      <c r="BT467" s="78"/>
      <c r="BU467" s="118"/>
      <c r="BW467" t="str">
        <f t="shared" si="47"/>
        <v/>
      </c>
    </row>
    <row r="468" spans="1:75">
      <c r="A468" s="78">
        <v>8</v>
      </c>
      <c r="B468" s="371" t="s">
        <v>55</v>
      </c>
      <c r="C468" s="78" t="s">
        <v>654</v>
      </c>
      <c r="D468" s="78" t="s">
        <v>629</v>
      </c>
      <c r="E468" s="78" t="s">
        <v>630</v>
      </c>
      <c r="F468" s="78" t="s">
        <v>632</v>
      </c>
      <c r="G468" s="78"/>
      <c r="H468" s="78"/>
      <c r="I468" s="78" t="s">
        <v>632</v>
      </c>
      <c r="J468" s="78" t="s">
        <v>633</v>
      </c>
      <c r="K468" s="78"/>
      <c r="L468" s="78">
        <v>2030</v>
      </c>
      <c r="M468" s="78" t="s">
        <v>643</v>
      </c>
      <c r="N468" s="78"/>
      <c r="O468" s="79">
        <v>44713</v>
      </c>
      <c r="P468" s="78">
        <v>2022</v>
      </c>
      <c r="Q468" s="78" t="s">
        <v>632</v>
      </c>
      <c r="R468" s="78"/>
      <c r="S468" s="78"/>
      <c r="T468" s="78" t="s">
        <v>632</v>
      </c>
      <c r="U468" s="78"/>
      <c r="V468" s="78"/>
      <c r="W468" s="78"/>
      <c r="X468" s="78"/>
      <c r="Y468" s="78"/>
      <c r="Z468" s="78"/>
      <c r="AA468" s="78"/>
      <c r="AB468" s="78"/>
      <c r="AC468" s="78" t="s">
        <v>635</v>
      </c>
      <c r="AD468" s="78" t="s">
        <v>1012</v>
      </c>
      <c r="AE468" s="78" t="s">
        <v>647</v>
      </c>
      <c r="AF468" s="78" t="s">
        <v>635</v>
      </c>
      <c r="AG468" s="78">
        <v>2035</v>
      </c>
      <c r="AH468" s="78">
        <v>2022</v>
      </c>
      <c r="AI468" s="78"/>
      <c r="AJ468" s="78"/>
      <c r="AK468" s="78"/>
      <c r="AL468" s="106" t="s">
        <v>631</v>
      </c>
      <c r="AM468" s="78">
        <v>2023</v>
      </c>
      <c r="AN468" s="78" t="s">
        <v>631</v>
      </c>
      <c r="AO468" s="78"/>
      <c r="AP468" s="110"/>
      <c r="AQ468" s="78"/>
      <c r="AR468" s="78"/>
      <c r="AS468" s="78"/>
      <c r="AT468" s="78"/>
      <c r="AU468" s="78"/>
      <c r="AV468" s="348" t="str">
        <f t="shared" si="45"/>
        <v/>
      </c>
      <c r="AW468" s="78"/>
      <c r="AX468" s="78"/>
      <c r="AY468" s="78">
        <v>1</v>
      </c>
      <c r="AZ468" s="352">
        <v>1</v>
      </c>
      <c r="BA468" s="78"/>
      <c r="BB468" s="78">
        <v>1</v>
      </c>
      <c r="BC468" s="78"/>
      <c r="BD468" s="78">
        <v>1</v>
      </c>
      <c r="BE468" s="78"/>
      <c r="BF468" s="78"/>
      <c r="BG468" s="78"/>
      <c r="BH468" s="78"/>
      <c r="BI468" s="78">
        <v>1</v>
      </c>
      <c r="BJ468" s="78"/>
      <c r="BK468" s="118">
        <v>1</v>
      </c>
      <c r="BL468" s="188">
        <v>1</v>
      </c>
      <c r="BN468" s="119">
        <f t="shared" si="46"/>
        <v>1</v>
      </c>
      <c r="BO468" s="78"/>
      <c r="BP468" s="78">
        <v>1</v>
      </c>
      <c r="BQ468" s="78">
        <v>1</v>
      </c>
      <c r="BR468" s="78"/>
      <c r="BS468" s="78"/>
      <c r="BT468" s="78"/>
      <c r="BU468" s="118"/>
      <c r="BV468" s="229">
        <f>MAX(N468,AG468)</f>
        <v>2035</v>
      </c>
      <c r="BW468" t="str">
        <f t="shared" si="47"/>
        <v/>
      </c>
    </row>
    <row r="469" spans="1:75">
      <c r="A469" s="78">
        <v>430</v>
      </c>
      <c r="B469" s="371" t="s">
        <v>461</v>
      </c>
      <c r="C469" s="78" t="s">
        <v>675</v>
      </c>
      <c r="D469" s="78" t="s">
        <v>629</v>
      </c>
      <c r="E469" s="78" t="s">
        <v>630</v>
      </c>
      <c r="F469" s="78" t="s">
        <v>632</v>
      </c>
      <c r="G469" s="78"/>
      <c r="H469" s="78"/>
      <c r="I469" s="78" t="s">
        <v>631</v>
      </c>
      <c r="J469" s="78" t="s">
        <v>641</v>
      </c>
      <c r="K469" s="78" t="s">
        <v>655</v>
      </c>
      <c r="L469" s="78">
        <v>2032</v>
      </c>
      <c r="M469" s="78" t="s">
        <v>634</v>
      </c>
      <c r="N469" s="78"/>
      <c r="O469" s="79">
        <v>44927</v>
      </c>
      <c r="P469" s="78">
        <v>2023</v>
      </c>
      <c r="Q469" s="78" t="s">
        <v>632</v>
      </c>
      <c r="R469" s="78"/>
      <c r="S469" s="78"/>
      <c r="T469" s="78" t="s">
        <v>632</v>
      </c>
      <c r="U469" s="78"/>
      <c r="V469" s="78"/>
      <c r="W469" s="78"/>
      <c r="X469" s="78"/>
      <c r="Y469" s="78"/>
      <c r="Z469" s="78"/>
      <c r="AA469" s="78"/>
      <c r="AB469" s="78"/>
      <c r="AC469" s="78" t="s">
        <v>632</v>
      </c>
      <c r="AD469" s="78"/>
      <c r="AE469" s="78"/>
      <c r="AF469" s="78" t="s">
        <v>632</v>
      </c>
      <c r="AG469" s="78"/>
      <c r="AH469" s="78"/>
      <c r="AI469" s="78"/>
      <c r="AJ469" s="78"/>
      <c r="AK469" s="78"/>
      <c r="AL469" s="106"/>
      <c r="AM469" s="78"/>
      <c r="AN469" s="78"/>
      <c r="AO469" s="78"/>
      <c r="AP469" s="110"/>
      <c r="AQ469" s="78"/>
      <c r="AR469" s="78"/>
      <c r="AS469" s="78"/>
      <c r="AT469" s="78"/>
      <c r="AU469" s="78"/>
      <c r="AV469" s="348" t="str">
        <f t="shared" si="45"/>
        <v/>
      </c>
      <c r="AW469" s="78"/>
      <c r="AX469" s="78"/>
      <c r="AY469" s="78"/>
      <c r="AZ469" s="352"/>
      <c r="BA469" s="78"/>
      <c r="BB469" s="78"/>
      <c r="BC469" s="78">
        <v>1</v>
      </c>
      <c r="BD469" s="78">
        <v>1</v>
      </c>
      <c r="BE469" s="78"/>
      <c r="BF469" s="78"/>
      <c r="BG469" s="78"/>
      <c r="BH469" s="78"/>
      <c r="BI469" s="78"/>
      <c r="BJ469" s="78"/>
      <c r="BK469" s="118"/>
      <c r="BN469" s="119">
        <f t="shared" si="46"/>
        <v>1</v>
      </c>
      <c r="BO469" s="78"/>
      <c r="BP469" s="78"/>
      <c r="BQ469" s="78">
        <v>1</v>
      </c>
      <c r="BR469" s="78"/>
      <c r="BS469" s="78"/>
      <c r="BT469" s="78"/>
      <c r="BU469" s="118"/>
      <c r="BW469">
        <f t="shared" si="47"/>
        <v>1</v>
      </c>
    </row>
    <row r="470" spans="1:75">
      <c r="A470" s="78">
        <v>360</v>
      </c>
      <c r="B470" s="371" t="s">
        <v>358</v>
      </c>
      <c r="C470" s="78" t="s">
        <v>666</v>
      </c>
      <c r="D470" s="78" t="s">
        <v>629</v>
      </c>
      <c r="E470" s="78" t="s">
        <v>630</v>
      </c>
      <c r="F470" s="78" t="s">
        <v>632</v>
      </c>
      <c r="G470" s="78"/>
      <c r="H470" s="78"/>
      <c r="I470" s="78" t="s">
        <v>632</v>
      </c>
      <c r="J470" s="78"/>
      <c r="K470" s="78"/>
      <c r="L470" s="78"/>
      <c r="M470" s="78"/>
      <c r="N470" s="78"/>
      <c r="O470" s="80"/>
      <c r="P470" s="78"/>
      <c r="Q470" s="78" t="s">
        <v>632</v>
      </c>
      <c r="R470" s="78"/>
      <c r="S470" s="78"/>
      <c r="T470" s="78" t="s">
        <v>632</v>
      </c>
      <c r="U470" s="78"/>
      <c r="V470" s="78"/>
      <c r="W470" s="78"/>
      <c r="X470" s="78"/>
      <c r="Y470" s="78"/>
      <c r="Z470" s="78"/>
      <c r="AA470" s="78"/>
      <c r="AB470" s="78"/>
      <c r="AC470" s="78" t="s">
        <v>632</v>
      </c>
      <c r="AD470" s="78"/>
      <c r="AE470" s="78"/>
      <c r="AF470" s="78" t="s">
        <v>632</v>
      </c>
      <c r="AG470" s="78"/>
      <c r="AH470" s="78"/>
      <c r="AI470" s="78"/>
      <c r="AJ470" s="78"/>
      <c r="AK470" s="78"/>
      <c r="AL470" s="106"/>
      <c r="AM470" s="78"/>
      <c r="AN470" s="78"/>
      <c r="AO470" s="78"/>
      <c r="AP470" s="110"/>
      <c r="AQ470" s="78"/>
      <c r="AR470" s="78"/>
      <c r="AS470" s="78"/>
      <c r="AT470" s="78"/>
      <c r="AU470" s="78"/>
      <c r="AV470" s="348" t="str">
        <f t="shared" si="45"/>
        <v/>
      </c>
      <c r="AW470" s="78"/>
      <c r="AX470" s="78"/>
      <c r="AY470" s="78"/>
      <c r="AZ470" s="352"/>
      <c r="BA470" s="78"/>
      <c r="BB470" s="78"/>
      <c r="BC470" s="78"/>
      <c r="BD470" s="78"/>
      <c r="BE470" s="78"/>
      <c r="BF470" s="78"/>
      <c r="BG470" s="78"/>
      <c r="BH470" s="78"/>
      <c r="BI470" s="78"/>
      <c r="BJ470" s="78"/>
      <c r="BK470" s="118"/>
      <c r="BN470" s="119">
        <f t="shared" si="46"/>
        <v>0</v>
      </c>
      <c r="BO470" s="78"/>
      <c r="BP470" s="78"/>
      <c r="BQ470" s="78"/>
      <c r="BR470" s="78"/>
      <c r="BS470" s="78"/>
      <c r="BT470" s="78"/>
      <c r="BU470" s="118"/>
      <c r="BW470" t="str">
        <f t="shared" si="47"/>
        <v/>
      </c>
    </row>
    <row r="471" spans="1:75">
      <c r="A471" s="78">
        <v>363</v>
      </c>
      <c r="B471" s="371" t="s">
        <v>457</v>
      </c>
      <c r="C471" s="78" t="s">
        <v>703</v>
      </c>
      <c r="D471" s="78" t="s">
        <v>751</v>
      </c>
      <c r="E471" s="78" t="s">
        <v>724</v>
      </c>
      <c r="F471" s="78" t="s">
        <v>632</v>
      </c>
      <c r="G471" s="78"/>
      <c r="H471" s="78"/>
      <c r="I471" s="78" t="s">
        <v>632</v>
      </c>
      <c r="J471" s="78" t="s">
        <v>716</v>
      </c>
      <c r="K471" s="78"/>
      <c r="L471" s="78"/>
      <c r="M471" s="78" t="s">
        <v>634</v>
      </c>
      <c r="N471" s="78"/>
      <c r="O471" s="79">
        <v>43800</v>
      </c>
      <c r="P471" s="78">
        <v>2019</v>
      </c>
      <c r="Q471" s="78" t="s">
        <v>632</v>
      </c>
      <c r="R471" s="78"/>
      <c r="S471" s="78"/>
      <c r="T471" s="78" t="s">
        <v>632</v>
      </c>
      <c r="U471" s="78"/>
      <c r="V471" s="78"/>
      <c r="W471" s="78"/>
      <c r="X471" s="78"/>
      <c r="Y471" s="78"/>
      <c r="Z471" s="78"/>
      <c r="AA471" s="78"/>
      <c r="AB471" s="78"/>
      <c r="AC471" s="78" t="s">
        <v>635</v>
      </c>
      <c r="AD471" s="78" t="s">
        <v>698</v>
      </c>
      <c r="AE471" s="78" t="s">
        <v>647</v>
      </c>
      <c r="AF471" s="78" t="s">
        <v>635</v>
      </c>
      <c r="AG471" s="78">
        <v>2050</v>
      </c>
      <c r="AH471" s="78">
        <v>2021</v>
      </c>
      <c r="AI471" s="78"/>
      <c r="AJ471" s="78"/>
      <c r="AK471" s="78"/>
      <c r="AL471" s="106" t="s">
        <v>674</v>
      </c>
      <c r="AM471" s="78"/>
      <c r="AN471" s="78"/>
      <c r="AO471" s="78"/>
      <c r="AP471" s="110"/>
      <c r="AQ471" s="78"/>
      <c r="AR471" s="78"/>
      <c r="AS471" s="78"/>
      <c r="AT471" s="78"/>
      <c r="AU471" s="78"/>
      <c r="AV471" s="348" t="str">
        <f t="shared" si="45"/>
        <v/>
      </c>
      <c r="AW471" s="78"/>
      <c r="AX471" s="78"/>
      <c r="AY471" s="78">
        <v>1</v>
      </c>
      <c r="AZ471" s="352">
        <v>1</v>
      </c>
      <c r="BA471" s="78"/>
      <c r="BB471" s="78"/>
      <c r="BC471" s="78"/>
      <c r="BD471" s="78"/>
      <c r="BE471" s="78"/>
      <c r="BF471" s="78"/>
      <c r="BG471" s="78"/>
      <c r="BH471" s="78"/>
      <c r="BI471" s="78">
        <v>1</v>
      </c>
      <c r="BJ471" s="78"/>
      <c r="BK471" s="118">
        <v>1</v>
      </c>
      <c r="BN471" s="119">
        <f t="shared" si="46"/>
        <v>1</v>
      </c>
      <c r="BO471" s="78"/>
      <c r="BP471" s="78"/>
      <c r="BQ471" s="78">
        <v>1</v>
      </c>
      <c r="BR471" s="78"/>
      <c r="BS471" s="78"/>
      <c r="BT471" s="78"/>
      <c r="BU471" s="118"/>
      <c r="BV471" s="229">
        <f>MAX(N471,AG471)</f>
        <v>2050</v>
      </c>
      <c r="BW471" t="str">
        <f t="shared" si="47"/>
        <v/>
      </c>
    </row>
    <row r="472" spans="1:75">
      <c r="A472" s="78">
        <v>61</v>
      </c>
      <c r="B472" s="371" t="s">
        <v>122</v>
      </c>
      <c r="C472" s="78" t="s">
        <v>705</v>
      </c>
      <c r="D472" s="78" t="s">
        <v>629</v>
      </c>
      <c r="E472" s="78" t="s">
        <v>630</v>
      </c>
      <c r="F472" s="78" t="s">
        <v>632</v>
      </c>
      <c r="G472" s="78"/>
      <c r="H472" s="78"/>
      <c r="I472" s="78" t="s">
        <v>632</v>
      </c>
      <c r="J472" s="78"/>
      <c r="K472" s="78"/>
      <c r="L472" s="78"/>
      <c r="M472" s="78"/>
      <c r="N472" s="78"/>
      <c r="O472" s="80"/>
      <c r="P472" s="78"/>
      <c r="Q472" s="78" t="s">
        <v>730</v>
      </c>
      <c r="R472" s="78" t="s">
        <v>1037</v>
      </c>
      <c r="S472" s="78" t="s">
        <v>1038</v>
      </c>
      <c r="T472" s="203" t="s">
        <v>635</v>
      </c>
      <c r="U472" s="78">
        <v>2035</v>
      </c>
      <c r="V472" s="78">
        <v>2020</v>
      </c>
      <c r="W472" s="78" t="s">
        <v>645</v>
      </c>
      <c r="X472" s="78">
        <v>2050</v>
      </c>
      <c r="Y472" s="78">
        <v>2021</v>
      </c>
      <c r="Z472" s="78" t="s">
        <v>631</v>
      </c>
      <c r="AA472" s="78">
        <v>2022</v>
      </c>
      <c r="AB472" s="78" t="s">
        <v>632</v>
      </c>
      <c r="AC472" s="78" t="s">
        <v>745</v>
      </c>
      <c r="AD472" s="78"/>
      <c r="AE472" s="78"/>
      <c r="AF472" s="78" t="s">
        <v>745</v>
      </c>
      <c r="AG472" s="78"/>
      <c r="AH472" s="78"/>
      <c r="AI472" s="78"/>
      <c r="AJ472" s="78"/>
      <c r="AK472" s="78"/>
      <c r="AL472" s="106"/>
      <c r="AM472" s="78"/>
      <c r="AN472" s="78"/>
      <c r="AO472" s="78" t="s">
        <v>631</v>
      </c>
      <c r="AP472" s="110" t="s">
        <v>632</v>
      </c>
      <c r="AQ472" s="78"/>
      <c r="AR472" s="78"/>
      <c r="AS472" s="78">
        <v>1</v>
      </c>
      <c r="AT472" s="78">
        <v>1</v>
      </c>
      <c r="AU472" s="78">
        <v>1</v>
      </c>
      <c r="AV472" s="348">
        <f t="shared" si="45"/>
        <v>1</v>
      </c>
      <c r="AW472" s="78"/>
      <c r="AX472" s="78"/>
      <c r="AY472" s="78"/>
      <c r="AZ472" s="352"/>
      <c r="BA472" s="78"/>
      <c r="BB472" s="78"/>
      <c r="BC472" s="78"/>
      <c r="BD472" s="78"/>
      <c r="BE472" s="78"/>
      <c r="BF472" s="78"/>
      <c r="BG472" s="78"/>
      <c r="BH472" s="78"/>
      <c r="BI472" s="78">
        <v>1</v>
      </c>
      <c r="BJ472" s="78"/>
      <c r="BK472" s="118">
        <v>1</v>
      </c>
      <c r="BL472" s="188">
        <v>1</v>
      </c>
      <c r="BN472" s="119">
        <f t="shared" si="46"/>
        <v>1</v>
      </c>
      <c r="BO472" s="78"/>
      <c r="BP472" s="78"/>
      <c r="BQ472" s="78">
        <v>1</v>
      </c>
      <c r="BR472" s="78"/>
      <c r="BS472" s="78"/>
      <c r="BT472" s="78"/>
      <c r="BU472" s="118"/>
      <c r="BW472" t="str">
        <f t="shared" si="47"/>
        <v/>
      </c>
    </row>
    <row r="473" spans="1:75">
      <c r="A473" s="78">
        <v>308</v>
      </c>
      <c r="B473" s="371" t="s">
        <v>361</v>
      </c>
      <c r="C473" s="78" t="s">
        <v>679</v>
      </c>
      <c r="D473" s="78" t="s">
        <v>692</v>
      </c>
      <c r="E473" s="78" t="s">
        <v>640</v>
      </c>
      <c r="F473" s="78" t="s">
        <v>632</v>
      </c>
      <c r="G473" s="78"/>
      <c r="H473" s="78"/>
      <c r="I473" s="78" t="s">
        <v>631</v>
      </c>
      <c r="J473" s="78" t="s">
        <v>641</v>
      </c>
      <c r="K473" s="78" t="s">
        <v>655</v>
      </c>
      <c r="L473" s="78">
        <v>2034</v>
      </c>
      <c r="M473" s="78" t="s">
        <v>643</v>
      </c>
      <c r="N473" s="78"/>
      <c r="O473" s="79">
        <v>44531</v>
      </c>
      <c r="P473" s="78">
        <v>2021</v>
      </c>
      <c r="Q473" s="78" t="s">
        <v>632</v>
      </c>
      <c r="R473" s="78"/>
      <c r="S473" s="78"/>
      <c r="T473" s="78" t="s">
        <v>632</v>
      </c>
      <c r="U473" s="78"/>
      <c r="V473" s="78"/>
      <c r="W473" s="78"/>
      <c r="X473" s="78"/>
      <c r="Y473" s="78"/>
      <c r="Z473" s="78"/>
      <c r="AA473" s="78"/>
      <c r="AB473" s="78"/>
      <c r="AC473" s="78" t="s">
        <v>645</v>
      </c>
      <c r="AD473" s="78" t="s">
        <v>767</v>
      </c>
      <c r="AE473" s="78" t="s">
        <v>664</v>
      </c>
      <c r="AF473" s="78" t="s">
        <v>645</v>
      </c>
      <c r="AG473" s="78">
        <v>2050</v>
      </c>
      <c r="AH473" s="78">
        <v>2021</v>
      </c>
      <c r="AI473" s="78"/>
      <c r="AJ473" s="78"/>
      <c r="AK473" s="78"/>
      <c r="AL473" s="106" t="s">
        <v>631</v>
      </c>
      <c r="AM473" s="78"/>
      <c r="AN473" s="78"/>
      <c r="AO473" s="78"/>
      <c r="AP473" s="110"/>
      <c r="AQ473" s="78"/>
      <c r="AR473" s="78"/>
      <c r="AS473" s="78"/>
      <c r="AT473" s="78"/>
      <c r="AU473" s="78"/>
      <c r="AV473" s="348" t="str">
        <f t="shared" si="45"/>
        <v/>
      </c>
      <c r="AW473" s="78"/>
      <c r="AX473" s="78"/>
      <c r="AY473" s="78">
        <v>1</v>
      </c>
      <c r="AZ473" s="352">
        <v>1</v>
      </c>
      <c r="BA473" s="78"/>
      <c r="BB473" s="78"/>
      <c r="BC473" s="78">
        <v>1</v>
      </c>
      <c r="BD473" s="78">
        <v>1</v>
      </c>
      <c r="BE473" s="78"/>
      <c r="BF473" s="78"/>
      <c r="BG473" s="78"/>
      <c r="BH473" s="78"/>
      <c r="BI473" s="78">
        <v>1</v>
      </c>
      <c r="BJ473" s="78"/>
      <c r="BK473" s="118">
        <v>1</v>
      </c>
      <c r="BL473" s="188">
        <v>1</v>
      </c>
      <c r="BN473" s="119">
        <f t="shared" si="46"/>
        <v>1</v>
      </c>
      <c r="BO473" s="78"/>
      <c r="BP473" s="78"/>
      <c r="BQ473" s="78">
        <v>1</v>
      </c>
      <c r="BR473" s="78"/>
      <c r="BS473" s="78"/>
      <c r="BT473" s="78">
        <v>1</v>
      </c>
      <c r="BU473" s="118">
        <v>1</v>
      </c>
      <c r="BV473" s="229">
        <f>MAX(N473,AG473)</f>
        <v>2050</v>
      </c>
      <c r="BW473">
        <f t="shared" si="47"/>
        <v>1</v>
      </c>
    </row>
    <row r="474" spans="1:75">
      <c r="A474" s="78">
        <v>68</v>
      </c>
      <c r="B474" s="371" t="s">
        <v>112</v>
      </c>
      <c r="C474" s="78" t="s">
        <v>715</v>
      </c>
      <c r="D474" s="78" t="s">
        <v>629</v>
      </c>
      <c r="E474" s="78" t="s">
        <v>630</v>
      </c>
      <c r="F474" s="78" t="s">
        <v>631</v>
      </c>
      <c r="G474" s="78">
        <v>2024</v>
      </c>
      <c r="H474" s="78">
        <v>2030</v>
      </c>
      <c r="I474" s="78" t="s">
        <v>631</v>
      </c>
      <c r="J474" s="78" t="s">
        <v>641</v>
      </c>
      <c r="K474" s="78" t="s">
        <v>662</v>
      </c>
      <c r="L474" s="78">
        <v>2035</v>
      </c>
      <c r="M474" s="78" t="s">
        <v>634</v>
      </c>
      <c r="N474" s="78"/>
      <c r="O474" s="79">
        <v>44287</v>
      </c>
      <c r="P474" s="78">
        <v>2021</v>
      </c>
      <c r="Q474" s="78" t="s">
        <v>632</v>
      </c>
      <c r="R474" s="78"/>
      <c r="S474" s="78"/>
      <c r="T474" s="78" t="s">
        <v>632</v>
      </c>
      <c r="U474" s="78"/>
      <c r="V474" s="78"/>
      <c r="W474" s="78"/>
      <c r="X474" s="78"/>
      <c r="Y474" s="78"/>
      <c r="Z474" s="78"/>
      <c r="AA474" s="78"/>
      <c r="AB474" s="78"/>
      <c r="AC474" s="78" t="s">
        <v>635</v>
      </c>
      <c r="AD474" s="78" t="s">
        <v>663</v>
      </c>
      <c r="AE474" s="78" t="s">
        <v>647</v>
      </c>
      <c r="AF474" s="78" t="s">
        <v>635</v>
      </c>
      <c r="AG474" s="78">
        <v>2035</v>
      </c>
      <c r="AH474" s="78">
        <v>2019</v>
      </c>
      <c r="AI474" s="78"/>
      <c r="AJ474" s="78"/>
      <c r="AK474" s="78"/>
      <c r="AL474" s="106" t="s">
        <v>674</v>
      </c>
      <c r="AM474" s="78"/>
      <c r="AN474" s="78"/>
      <c r="AO474" s="78"/>
      <c r="AP474" s="110"/>
      <c r="AQ474" s="78"/>
      <c r="AR474" s="78"/>
      <c r="AS474" s="78"/>
      <c r="AT474" s="78"/>
      <c r="AU474" s="78"/>
      <c r="AV474" s="348" t="str">
        <f t="shared" si="45"/>
        <v/>
      </c>
      <c r="AW474" s="78"/>
      <c r="AX474" s="78"/>
      <c r="AY474" s="78">
        <v>1</v>
      </c>
      <c r="AZ474" s="352">
        <v>1</v>
      </c>
      <c r="BA474" s="78"/>
      <c r="BB474" s="78"/>
      <c r="BC474" s="78">
        <v>1</v>
      </c>
      <c r="BD474" s="78">
        <v>1</v>
      </c>
      <c r="BE474" s="78"/>
      <c r="BF474" s="78">
        <v>1</v>
      </c>
      <c r="BG474" s="78"/>
      <c r="BH474" s="78">
        <v>1</v>
      </c>
      <c r="BI474" s="78">
        <v>1</v>
      </c>
      <c r="BJ474" s="78"/>
      <c r="BK474" s="118">
        <v>1</v>
      </c>
      <c r="BN474" s="119">
        <f t="shared" si="46"/>
        <v>1</v>
      </c>
      <c r="BO474" s="78"/>
      <c r="BP474" s="78">
        <v>1</v>
      </c>
      <c r="BQ474" s="78">
        <v>1</v>
      </c>
      <c r="BR474" s="78"/>
      <c r="BS474" s="78"/>
      <c r="BT474" s="78"/>
      <c r="BU474" s="118"/>
      <c r="BV474" s="229">
        <f>MAX(N474,AG474)</f>
        <v>2035</v>
      </c>
      <c r="BW474">
        <f t="shared" si="47"/>
        <v>1</v>
      </c>
    </row>
    <row r="475" spans="1:75">
      <c r="A475" s="78">
        <v>493</v>
      </c>
      <c r="B475" s="371" t="s">
        <v>1039</v>
      </c>
      <c r="C475" s="78" t="s">
        <v>705</v>
      </c>
      <c r="D475" s="78" t="s">
        <v>751</v>
      </c>
      <c r="E475" s="78" t="s">
        <v>724</v>
      </c>
      <c r="F475" s="78" t="s">
        <v>632</v>
      </c>
      <c r="G475" s="78"/>
      <c r="H475" s="78"/>
      <c r="I475" s="78" t="s">
        <v>632</v>
      </c>
      <c r="J475" s="78"/>
      <c r="K475" s="78"/>
      <c r="L475" s="78"/>
      <c r="M475" s="78"/>
      <c r="N475" s="78"/>
      <c r="O475" s="80"/>
      <c r="P475" s="78"/>
      <c r="Q475" s="78" t="s">
        <v>730</v>
      </c>
      <c r="R475" s="78" t="s">
        <v>814</v>
      </c>
      <c r="S475" s="78" t="s">
        <v>1040</v>
      </c>
      <c r="T475" s="203" t="s">
        <v>635</v>
      </c>
      <c r="U475" s="78">
        <v>2025</v>
      </c>
      <c r="V475" s="78">
        <v>2021</v>
      </c>
      <c r="W475" s="78" t="s">
        <v>645</v>
      </c>
      <c r="X475" s="78">
        <v>2050</v>
      </c>
      <c r="Y475" s="78">
        <v>2021</v>
      </c>
      <c r="Z475" s="78" t="s">
        <v>631</v>
      </c>
      <c r="AA475" s="78">
        <v>2024</v>
      </c>
      <c r="AB475" s="78" t="s">
        <v>631</v>
      </c>
      <c r="AC475" s="78" t="s">
        <v>632</v>
      </c>
      <c r="AD475" s="78"/>
      <c r="AE475" s="78"/>
      <c r="AF475" s="78" t="s">
        <v>632</v>
      </c>
      <c r="AG475" s="78"/>
      <c r="AH475" s="78"/>
      <c r="AI475" s="78"/>
      <c r="AJ475" s="78"/>
      <c r="AK475" s="78"/>
      <c r="AL475" s="106"/>
      <c r="AM475" s="78"/>
      <c r="AN475" s="78"/>
      <c r="AO475" s="78"/>
      <c r="AP475" s="110"/>
      <c r="AQ475" s="78"/>
      <c r="AR475" s="78">
        <v>1</v>
      </c>
      <c r="AS475" s="78"/>
      <c r="AT475" s="78">
        <v>1</v>
      </c>
      <c r="AU475" s="78">
        <v>1</v>
      </c>
      <c r="AV475" s="348">
        <f t="shared" si="45"/>
        <v>1</v>
      </c>
      <c r="AW475" s="78"/>
      <c r="AX475" s="78"/>
      <c r="AY475" s="78"/>
      <c r="AZ475" s="352"/>
      <c r="BA475" s="78"/>
      <c r="BB475" s="78"/>
      <c r="BC475" s="78"/>
      <c r="BD475" s="78"/>
      <c r="BE475" s="78"/>
      <c r="BF475" s="78"/>
      <c r="BG475" s="78"/>
      <c r="BH475" s="78"/>
      <c r="BI475" s="78">
        <v>1</v>
      </c>
      <c r="BJ475" s="78">
        <v>1</v>
      </c>
      <c r="BK475" s="118">
        <v>1</v>
      </c>
      <c r="BL475" s="188">
        <v>1</v>
      </c>
      <c r="BN475" s="119">
        <f t="shared" si="46"/>
        <v>1</v>
      </c>
      <c r="BO475" s="78"/>
      <c r="BP475" s="78">
        <v>1</v>
      </c>
      <c r="BQ475" s="78">
        <v>1</v>
      </c>
      <c r="BR475" s="78"/>
      <c r="BS475" s="78"/>
      <c r="BT475" s="78"/>
      <c r="BU475" s="118"/>
      <c r="BW475" t="str">
        <f t="shared" si="47"/>
        <v/>
      </c>
    </row>
    <row r="476" spans="1:75">
      <c r="A476" s="78">
        <v>166</v>
      </c>
      <c r="B476" s="371" t="s">
        <v>208</v>
      </c>
      <c r="C476" s="78" t="s">
        <v>670</v>
      </c>
      <c r="D476" s="78" t="s">
        <v>692</v>
      </c>
      <c r="E476" s="78" t="s">
        <v>640</v>
      </c>
      <c r="F476" s="78" t="s">
        <v>632</v>
      </c>
      <c r="G476" s="78"/>
      <c r="H476" s="78"/>
      <c r="I476" s="78" t="s">
        <v>631</v>
      </c>
      <c r="J476" s="78" t="s">
        <v>641</v>
      </c>
      <c r="K476" s="78" t="s">
        <v>655</v>
      </c>
      <c r="L476" s="78">
        <v>2030</v>
      </c>
      <c r="M476" s="78" t="s">
        <v>634</v>
      </c>
      <c r="N476" s="78"/>
      <c r="O476" s="79">
        <v>44652</v>
      </c>
      <c r="P476" s="78">
        <v>2022</v>
      </c>
      <c r="Q476" s="78" t="s">
        <v>635</v>
      </c>
      <c r="R476" s="78" t="s">
        <v>1041</v>
      </c>
      <c r="S476" s="78" t="s">
        <v>682</v>
      </c>
      <c r="T476" s="203" t="s">
        <v>635</v>
      </c>
      <c r="U476" s="78">
        <v>2050</v>
      </c>
      <c r="V476" s="78">
        <v>2020</v>
      </c>
      <c r="W476" s="78"/>
      <c r="X476" s="78"/>
      <c r="Y476" s="78"/>
      <c r="Z476" s="78" t="s">
        <v>631</v>
      </c>
      <c r="AA476" s="78"/>
      <c r="AB476" s="78" t="s">
        <v>631</v>
      </c>
      <c r="AC476" s="78" t="s">
        <v>632</v>
      </c>
      <c r="AD476" s="78"/>
      <c r="AE476" s="78"/>
      <c r="AF476" s="78" t="s">
        <v>632</v>
      </c>
      <c r="AG476" s="78"/>
      <c r="AH476" s="78"/>
      <c r="AI476" s="78"/>
      <c r="AJ476" s="78"/>
      <c r="AK476" s="78"/>
      <c r="AL476" s="106"/>
      <c r="AM476" s="78"/>
      <c r="AN476" s="78"/>
      <c r="AO476" s="78"/>
      <c r="AP476" s="110"/>
      <c r="AQ476" s="78"/>
      <c r="AR476" s="78"/>
      <c r="AS476" s="78">
        <v>1</v>
      </c>
      <c r="AT476" s="78">
        <v>1</v>
      </c>
      <c r="AU476" s="78">
        <v>1</v>
      </c>
      <c r="AV476" s="348">
        <f t="shared" si="45"/>
        <v>1</v>
      </c>
      <c r="AW476" s="78"/>
      <c r="AX476" s="78"/>
      <c r="AY476" s="78"/>
      <c r="AZ476" s="352"/>
      <c r="BA476" s="78"/>
      <c r="BB476" s="78">
        <v>1</v>
      </c>
      <c r="BC476" s="78"/>
      <c r="BD476" s="78">
        <v>1</v>
      </c>
      <c r="BE476" s="78"/>
      <c r="BF476" s="78"/>
      <c r="BG476" s="78"/>
      <c r="BH476" s="78"/>
      <c r="BI476" s="78">
        <v>1</v>
      </c>
      <c r="BJ476" s="78"/>
      <c r="BK476" s="118">
        <v>1</v>
      </c>
      <c r="BL476" s="188">
        <v>1</v>
      </c>
      <c r="BN476" s="119">
        <f t="shared" si="46"/>
        <v>1</v>
      </c>
      <c r="BO476" s="78"/>
      <c r="BP476" s="78">
        <v>1</v>
      </c>
      <c r="BQ476" s="78">
        <v>1</v>
      </c>
      <c r="BR476" s="78"/>
      <c r="BS476" s="78"/>
      <c r="BT476" s="78"/>
      <c r="BU476" s="118"/>
      <c r="BW476">
        <f t="shared" si="47"/>
        <v>1</v>
      </c>
    </row>
    <row r="477" spans="1:75">
      <c r="A477" s="78">
        <v>490</v>
      </c>
      <c r="B477" s="371" t="s">
        <v>494</v>
      </c>
      <c r="C477" s="78" t="s">
        <v>666</v>
      </c>
      <c r="D477" s="78" t="s">
        <v>629</v>
      </c>
      <c r="E477" s="78" t="s">
        <v>630</v>
      </c>
      <c r="F477" s="78" t="s">
        <v>631</v>
      </c>
      <c r="G477" s="78">
        <v>2018</v>
      </c>
      <c r="H477" s="78">
        <v>2019</v>
      </c>
      <c r="I477" s="78" t="s">
        <v>631</v>
      </c>
      <c r="J477" s="78" t="s">
        <v>641</v>
      </c>
      <c r="K477" s="78" t="s">
        <v>642</v>
      </c>
      <c r="L477" s="78">
        <v>2030</v>
      </c>
      <c r="M477" s="78" t="s">
        <v>643</v>
      </c>
      <c r="N477" s="78"/>
      <c r="O477" s="80" t="s">
        <v>1042</v>
      </c>
      <c r="P477" s="78">
        <v>2022</v>
      </c>
      <c r="Q477" s="78" t="s">
        <v>635</v>
      </c>
      <c r="R477" s="78" t="s">
        <v>636</v>
      </c>
      <c r="S477" s="78" t="s">
        <v>637</v>
      </c>
      <c r="T477" s="203" t="s">
        <v>635</v>
      </c>
      <c r="U477" s="78">
        <v>2020</v>
      </c>
      <c r="V477" s="78">
        <v>2021</v>
      </c>
      <c r="W477" s="78"/>
      <c r="X477" s="78"/>
      <c r="Y477" s="78"/>
      <c r="Z477" s="78" t="s">
        <v>631</v>
      </c>
      <c r="AA477" s="78">
        <v>2023</v>
      </c>
      <c r="AB477" s="78" t="s">
        <v>631</v>
      </c>
      <c r="AC477" s="78" t="s">
        <v>632</v>
      </c>
      <c r="AD477" s="78"/>
      <c r="AE477" s="78"/>
      <c r="AF477" s="78" t="s">
        <v>632</v>
      </c>
      <c r="AG477" s="78"/>
      <c r="AH477" s="78"/>
      <c r="AI477" s="78"/>
      <c r="AJ477" s="78"/>
      <c r="AK477" s="78"/>
      <c r="AL477" s="106"/>
      <c r="AM477" s="78"/>
      <c r="AN477" s="78"/>
      <c r="AO477" s="78"/>
      <c r="AP477" s="110"/>
      <c r="AQ477" s="78">
        <v>1</v>
      </c>
      <c r="AR477" s="78"/>
      <c r="AS477" s="78"/>
      <c r="AT477" s="78">
        <v>1</v>
      </c>
      <c r="AU477" s="78">
        <v>1</v>
      </c>
      <c r="AV477" s="348">
        <f t="shared" si="45"/>
        <v>1</v>
      </c>
      <c r="AW477" s="78"/>
      <c r="AX477" s="78"/>
      <c r="AY477" s="78"/>
      <c r="AZ477" s="352"/>
      <c r="BA477" s="78"/>
      <c r="BB477" s="78">
        <v>1</v>
      </c>
      <c r="BC477" s="78"/>
      <c r="BD477" s="78">
        <v>1</v>
      </c>
      <c r="BE477" s="78">
        <v>1</v>
      </c>
      <c r="BF477" s="78"/>
      <c r="BG477" s="78"/>
      <c r="BH477" s="78">
        <v>1</v>
      </c>
      <c r="BI477" s="78">
        <v>1</v>
      </c>
      <c r="BJ477" s="78">
        <v>1</v>
      </c>
      <c r="BK477" s="118">
        <v>1</v>
      </c>
      <c r="BL477" s="188">
        <v>1</v>
      </c>
      <c r="BN477" s="119">
        <f t="shared" si="46"/>
        <v>1</v>
      </c>
      <c r="BO477" s="78">
        <v>1</v>
      </c>
      <c r="BP477" s="78">
        <v>1</v>
      </c>
      <c r="BQ477" s="78">
        <v>1</v>
      </c>
      <c r="BR477" s="78"/>
      <c r="BS477" s="78"/>
      <c r="BT477" s="78"/>
      <c r="BU477" s="118"/>
      <c r="BW477">
        <f t="shared" si="47"/>
        <v>1</v>
      </c>
    </row>
    <row r="478" spans="1:75">
      <c r="A478" s="78">
        <v>310</v>
      </c>
      <c r="B478" s="371" t="s">
        <v>394</v>
      </c>
      <c r="C478" s="78" t="s">
        <v>715</v>
      </c>
      <c r="D478" s="78" t="s">
        <v>740</v>
      </c>
      <c r="E478" s="78" t="s">
        <v>640</v>
      </c>
      <c r="F478" s="78" t="s">
        <v>631</v>
      </c>
      <c r="G478" s="78">
        <v>2018</v>
      </c>
      <c r="H478" s="78">
        <v>2025</v>
      </c>
      <c r="I478" s="78" t="s">
        <v>631</v>
      </c>
      <c r="J478" s="78" t="s">
        <v>641</v>
      </c>
      <c r="K478" s="78" t="s">
        <v>662</v>
      </c>
      <c r="L478" s="78">
        <v>2030</v>
      </c>
      <c r="M478" s="78" t="s">
        <v>643</v>
      </c>
      <c r="N478" s="78">
        <v>2040</v>
      </c>
      <c r="O478" s="79">
        <v>45413</v>
      </c>
      <c r="P478" s="78">
        <v>2024</v>
      </c>
      <c r="Q478" s="78" t="s">
        <v>632</v>
      </c>
      <c r="R478" s="78"/>
      <c r="S478" s="78"/>
      <c r="T478" s="78" t="s">
        <v>632</v>
      </c>
      <c r="U478" s="78"/>
      <c r="V478" s="78"/>
      <c r="W478" s="78"/>
      <c r="X478" s="78"/>
      <c r="Y478" s="78"/>
      <c r="Z478" s="78"/>
      <c r="AA478" s="78"/>
      <c r="AB478" s="78"/>
      <c r="AC478" s="78" t="s">
        <v>730</v>
      </c>
      <c r="AD478" s="78" t="s">
        <v>814</v>
      </c>
      <c r="AE478" s="78" t="s">
        <v>647</v>
      </c>
      <c r="AF478" s="78" t="s">
        <v>635</v>
      </c>
      <c r="AG478" s="78">
        <v>2030</v>
      </c>
      <c r="AH478" s="78">
        <v>2020</v>
      </c>
      <c r="AI478" s="78" t="s">
        <v>645</v>
      </c>
      <c r="AJ478" s="78">
        <v>2045</v>
      </c>
      <c r="AK478" s="78">
        <v>2020</v>
      </c>
      <c r="AL478" s="106" t="s">
        <v>674</v>
      </c>
      <c r="AM478" s="78"/>
      <c r="AN478" s="78"/>
      <c r="AO478" s="78"/>
      <c r="AP478" s="110"/>
      <c r="AQ478" s="78"/>
      <c r="AR478" s="78"/>
      <c r="AS478" s="78"/>
      <c r="AT478" s="78"/>
      <c r="AU478" s="78"/>
      <c r="AV478" s="348" t="str">
        <f t="shared" si="45"/>
        <v/>
      </c>
      <c r="AW478" s="78"/>
      <c r="AX478" s="78">
        <v>1</v>
      </c>
      <c r="AY478" s="78"/>
      <c r="AZ478" s="352">
        <v>1</v>
      </c>
      <c r="BA478" s="78"/>
      <c r="BB478" s="78">
        <v>1</v>
      </c>
      <c r="BC478" s="78"/>
      <c r="BD478" s="78">
        <v>1</v>
      </c>
      <c r="BE478" s="78"/>
      <c r="BF478" s="78">
        <v>1</v>
      </c>
      <c r="BG478" s="78"/>
      <c r="BH478" s="78">
        <v>1</v>
      </c>
      <c r="BI478" s="78">
        <v>1</v>
      </c>
      <c r="BJ478" s="78">
        <v>1</v>
      </c>
      <c r="BK478" s="118">
        <v>1</v>
      </c>
      <c r="BN478" s="119">
        <f t="shared" si="46"/>
        <v>1</v>
      </c>
      <c r="BO478" s="78"/>
      <c r="BP478" s="78">
        <v>1</v>
      </c>
      <c r="BQ478" s="78">
        <v>1</v>
      </c>
      <c r="BR478" s="78"/>
      <c r="BS478" s="78"/>
      <c r="BT478" s="78">
        <v>1</v>
      </c>
      <c r="BU478" s="118">
        <v>1</v>
      </c>
      <c r="BV478" s="229">
        <f>MAX(N478,AG478)</f>
        <v>2040</v>
      </c>
      <c r="BW478">
        <f t="shared" si="47"/>
        <v>1</v>
      </c>
    </row>
    <row r="479" spans="1:75">
      <c r="A479" s="78">
        <v>11</v>
      </c>
      <c r="B479" s="371" t="s">
        <v>60</v>
      </c>
      <c r="C479" s="78" t="s">
        <v>669</v>
      </c>
      <c r="D479" s="78" t="s">
        <v>709</v>
      </c>
      <c r="E479" s="78" t="s">
        <v>640</v>
      </c>
      <c r="F479" s="78" t="s">
        <v>632</v>
      </c>
      <c r="G479" s="78"/>
      <c r="H479" s="78"/>
      <c r="I479" s="78" t="s">
        <v>631</v>
      </c>
      <c r="J479" s="78" t="s">
        <v>641</v>
      </c>
      <c r="K479" s="78" t="s">
        <v>1043</v>
      </c>
      <c r="L479" s="78">
        <v>2025</v>
      </c>
      <c r="M479" s="78" t="s">
        <v>634</v>
      </c>
      <c r="N479" s="78"/>
      <c r="O479" s="79">
        <v>44652</v>
      </c>
      <c r="P479" s="78">
        <v>2022</v>
      </c>
      <c r="Q479" s="78" t="s">
        <v>635</v>
      </c>
      <c r="R479" s="78" t="s">
        <v>1044</v>
      </c>
      <c r="S479" s="78" t="s">
        <v>1045</v>
      </c>
      <c r="T479" s="203" t="s">
        <v>635</v>
      </c>
      <c r="U479" s="78">
        <v>2050</v>
      </c>
      <c r="V479" s="78">
        <v>2021</v>
      </c>
      <c r="W479" s="78"/>
      <c r="X479" s="78"/>
      <c r="Y479" s="78"/>
      <c r="Z479" s="78" t="s">
        <v>631</v>
      </c>
      <c r="AA479" s="78">
        <v>2023</v>
      </c>
      <c r="AB479" s="78" t="s">
        <v>631</v>
      </c>
      <c r="AC479" s="78" t="s">
        <v>632</v>
      </c>
      <c r="AD479" s="78"/>
      <c r="AE479" s="78"/>
      <c r="AF479" s="78" t="s">
        <v>632</v>
      </c>
      <c r="AG479" s="78"/>
      <c r="AH479" s="78"/>
      <c r="AI479" s="78"/>
      <c r="AJ479" s="78"/>
      <c r="AK479" s="78"/>
      <c r="AL479" s="106"/>
      <c r="AM479" s="78"/>
      <c r="AN479" s="78"/>
      <c r="AO479" s="78"/>
      <c r="AP479" s="110"/>
      <c r="AQ479" s="78"/>
      <c r="AR479" s="78"/>
      <c r="AS479" s="78">
        <v>1</v>
      </c>
      <c r="AT479" s="78">
        <v>1</v>
      </c>
      <c r="AU479" s="78">
        <v>1</v>
      </c>
      <c r="AV479" s="348">
        <f t="shared" si="45"/>
        <v>1</v>
      </c>
      <c r="AW479" s="78"/>
      <c r="AX479" s="78"/>
      <c r="AY479" s="78"/>
      <c r="AZ479" s="352"/>
      <c r="BA479" s="78"/>
      <c r="BB479" s="78">
        <v>1</v>
      </c>
      <c r="BC479" s="78"/>
      <c r="BD479" s="78">
        <v>1</v>
      </c>
      <c r="BE479" s="78"/>
      <c r="BF479" s="78"/>
      <c r="BG479" s="78"/>
      <c r="BH479" s="78"/>
      <c r="BI479" s="78">
        <v>1</v>
      </c>
      <c r="BJ479" s="78"/>
      <c r="BK479" s="118">
        <v>1</v>
      </c>
      <c r="BL479" s="188">
        <v>1</v>
      </c>
      <c r="BN479" s="119">
        <f t="shared" si="46"/>
        <v>1</v>
      </c>
      <c r="BO479" s="78"/>
      <c r="BP479" s="78">
        <v>1</v>
      </c>
      <c r="BQ479" s="78">
        <v>1</v>
      </c>
      <c r="BR479" s="78"/>
      <c r="BS479" s="78"/>
      <c r="BT479" s="78"/>
      <c r="BU479" s="118"/>
      <c r="BW479">
        <f t="shared" si="47"/>
        <v>1</v>
      </c>
    </row>
    <row r="480" spans="1:75">
      <c r="A480" s="78">
        <v>282</v>
      </c>
      <c r="B480" s="371" t="s">
        <v>355</v>
      </c>
      <c r="C480" s="78" t="s">
        <v>669</v>
      </c>
      <c r="D480" s="78" t="s">
        <v>1046</v>
      </c>
      <c r="E480" s="78" t="s">
        <v>640</v>
      </c>
      <c r="F480" s="78" t="s">
        <v>632</v>
      </c>
      <c r="G480" s="78"/>
      <c r="H480" s="78"/>
      <c r="I480" s="78" t="s">
        <v>631</v>
      </c>
      <c r="J480" s="78" t="s">
        <v>641</v>
      </c>
      <c r="K480" s="78" t="s">
        <v>776</v>
      </c>
      <c r="L480" s="78">
        <v>2030</v>
      </c>
      <c r="M480" s="78" t="s">
        <v>634</v>
      </c>
      <c r="N480" s="78"/>
      <c r="O480" s="79">
        <v>44075</v>
      </c>
      <c r="P480" s="78">
        <v>2020</v>
      </c>
      <c r="Q480" s="78" t="s">
        <v>635</v>
      </c>
      <c r="R480" s="78" t="s">
        <v>685</v>
      </c>
      <c r="S480" s="78" t="s">
        <v>840</v>
      </c>
      <c r="T480" s="203" t="s">
        <v>635</v>
      </c>
      <c r="U480" s="78">
        <v>2040</v>
      </c>
      <c r="V480" s="78">
        <v>2020</v>
      </c>
      <c r="W480" s="78"/>
      <c r="X480" s="78"/>
      <c r="Y480" s="78"/>
      <c r="Z480" s="78" t="s">
        <v>674</v>
      </c>
      <c r="AA480" s="78"/>
      <c r="AB480" s="78" t="s">
        <v>631</v>
      </c>
      <c r="AC480" s="78" t="s">
        <v>745</v>
      </c>
      <c r="AD480" s="78"/>
      <c r="AE480" s="78"/>
      <c r="AF480" s="78" t="s">
        <v>745</v>
      </c>
      <c r="AG480" s="78"/>
      <c r="AH480" s="78"/>
      <c r="AI480" s="78"/>
      <c r="AJ480" s="78"/>
      <c r="AK480" s="78"/>
      <c r="AL480" s="106"/>
      <c r="AM480" s="78"/>
      <c r="AN480" s="78"/>
      <c r="AO480" s="78"/>
      <c r="AP480" s="110"/>
      <c r="AQ480" s="78"/>
      <c r="AR480" s="78"/>
      <c r="AS480" s="78">
        <v>1</v>
      </c>
      <c r="AT480" s="78">
        <v>1</v>
      </c>
      <c r="AU480" s="78">
        <v>1</v>
      </c>
      <c r="AV480" s="348">
        <f t="shared" si="45"/>
        <v>1</v>
      </c>
      <c r="AW480" s="78"/>
      <c r="AX480" s="78"/>
      <c r="AY480" s="78"/>
      <c r="AZ480" s="352"/>
      <c r="BA480" s="78"/>
      <c r="BB480" s="78">
        <v>1</v>
      </c>
      <c r="BC480" s="78"/>
      <c r="BD480" s="78">
        <v>1</v>
      </c>
      <c r="BE480" s="78"/>
      <c r="BF480" s="78"/>
      <c r="BG480" s="78"/>
      <c r="BH480" s="78"/>
      <c r="BI480" s="78">
        <v>1</v>
      </c>
      <c r="BJ480" s="78"/>
      <c r="BK480" s="118">
        <v>1</v>
      </c>
      <c r="BN480" s="119">
        <f t="shared" si="46"/>
        <v>1</v>
      </c>
      <c r="BO480" s="78"/>
      <c r="BP480" s="78">
        <v>1</v>
      </c>
      <c r="BQ480" s="78">
        <v>1</v>
      </c>
      <c r="BR480" s="78"/>
      <c r="BS480" s="78"/>
      <c r="BT480" s="78"/>
      <c r="BU480" s="118"/>
      <c r="BW480">
        <f t="shared" si="47"/>
        <v>1</v>
      </c>
    </row>
    <row r="481" spans="1:75">
      <c r="A481" s="78">
        <v>473</v>
      </c>
      <c r="B481" s="371" t="s">
        <v>334</v>
      </c>
      <c r="C481" s="78" t="s">
        <v>666</v>
      </c>
      <c r="D481" s="78" t="s">
        <v>867</v>
      </c>
      <c r="E481" s="78" t="s">
        <v>677</v>
      </c>
      <c r="F481" s="78" t="s">
        <v>632</v>
      </c>
      <c r="G481" s="78"/>
      <c r="H481" s="78"/>
      <c r="I481" s="78" t="s">
        <v>632</v>
      </c>
      <c r="J481" s="78"/>
      <c r="K481" s="78"/>
      <c r="L481" s="78"/>
      <c r="M481" s="78"/>
      <c r="N481" s="78"/>
      <c r="O481" s="80"/>
      <c r="P481" s="78"/>
      <c r="Q481" s="78" t="s">
        <v>632</v>
      </c>
      <c r="R481" s="78"/>
      <c r="S481" s="78"/>
      <c r="T481" s="78" t="s">
        <v>632</v>
      </c>
      <c r="U481" s="78"/>
      <c r="V481" s="78"/>
      <c r="W481" s="78"/>
      <c r="X481" s="78"/>
      <c r="Y481" s="78"/>
      <c r="Z481" s="78"/>
      <c r="AA481" s="78"/>
      <c r="AB481" s="78"/>
      <c r="AC481" s="78" t="s">
        <v>632</v>
      </c>
      <c r="AD481" s="78"/>
      <c r="AE481" s="78"/>
      <c r="AF481" s="78" t="s">
        <v>632</v>
      </c>
      <c r="AG481" s="78"/>
      <c r="AH481" s="78"/>
      <c r="AI481" s="78"/>
      <c r="AJ481" s="78"/>
      <c r="AK481" s="78"/>
      <c r="AL481" s="106"/>
      <c r="AM481" s="78"/>
      <c r="AN481" s="78"/>
      <c r="AO481" s="78"/>
      <c r="AP481" s="110"/>
      <c r="AQ481" s="78"/>
      <c r="AR481" s="78"/>
      <c r="AS481" s="78"/>
      <c r="AT481" s="78"/>
      <c r="AU481" s="78"/>
      <c r="AV481" s="348" t="str">
        <f t="shared" si="45"/>
        <v/>
      </c>
      <c r="AW481" s="78"/>
      <c r="AX481" s="78"/>
      <c r="AY481" s="78"/>
      <c r="AZ481" s="352"/>
      <c r="BA481" s="78"/>
      <c r="BB481" s="78"/>
      <c r="BC481" s="78"/>
      <c r="BD481" s="78"/>
      <c r="BE481" s="78"/>
      <c r="BF481" s="78"/>
      <c r="BG481" s="78"/>
      <c r="BH481" s="78"/>
      <c r="BI481" s="78"/>
      <c r="BJ481" s="78"/>
      <c r="BK481" s="118"/>
      <c r="BN481" s="119">
        <f t="shared" si="46"/>
        <v>0</v>
      </c>
      <c r="BO481" s="78"/>
      <c r="BP481" s="78"/>
      <c r="BQ481" s="78"/>
      <c r="BR481" s="78"/>
      <c r="BS481" s="78"/>
      <c r="BT481" s="78"/>
      <c r="BU481" s="118"/>
      <c r="BW481" t="str">
        <f t="shared" si="47"/>
        <v/>
      </c>
    </row>
    <row r="482" spans="1:75">
      <c r="A482" s="78">
        <v>60</v>
      </c>
      <c r="B482" s="371" t="s">
        <v>100</v>
      </c>
      <c r="C482" s="78" t="s">
        <v>675</v>
      </c>
      <c r="D482" s="78" t="s">
        <v>629</v>
      </c>
      <c r="E482" s="78" t="s">
        <v>630</v>
      </c>
      <c r="F482" s="78" t="s">
        <v>632</v>
      </c>
      <c r="G482" s="78"/>
      <c r="H482" s="78"/>
      <c r="I482" s="78" t="s">
        <v>632</v>
      </c>
      <c r="J482" s="78"/>
      <c r="K482" s="78"/>
      <c r="L482" s="78"/>
      <c r="M482" s="78"/>
      <c r="N482" s="78"/>
      <c r="O482" s="80"/>
      <c r="P482" s="78"/>
      <c r="Q482" s="78" t="s">
        <v>632</v>
      </c>
      <c r="R482" s="78"/>
      <c r="S482" s="78"/>
      <c r="T482" s="78" t="s">
        <v>632</v>
      </c>
      <c r="U482" s="78"/>
      <c r="V482" s="78"/>
      <c r="W482" s="78"/>
      <c r="X482" s="78"/>
      <c r="Y482" s="78"/>
      <c r="Z482" s="78"/>
      <c r="AA482" s="78"/>
      <c r="AB482" s="78"/>
      <c r="AC482" s="78" t="s">
        <v>730</v>
      </c>
      <c r="AD482" s="78" t="s">
        <v>1047</v>
      </c>
      <c r="AE482" s="78" t="s">
        <v>647</v>
      </c>
      <c r="AF482" s="78" t="s">
        <v>635</v>
      </c>
      <c r="AG482" s="78">
        <v>2035</v>
      </c>
      <c r="AH482" s="78">
        <v>2021</v>
      </c>
      <c r="AI482" s="78" t="s">
        <v>645</v>
      </c>
      <c r="AJ482" s="78">
        <v>2040</v>
      </c>
      <c r="AK482" s="78">
        <v>2021</v>
      </c>
      <c r="AL482" s="106" t="s">
        <v>674</v>
      </c>
      <c r="AM482" s="78"/>
      <c r="AN482" s="78"/>
      <c r="AO482" s="78"/>
      <c r="AP482" s="110"/>
      <c r="AQ482" s="78"/>
      <c r="AR482" s="78"/>
      <c r="AS482" s="78"/>
      <c r="AT482" s="78"/>
      <c r="AU482" s="78"/>
      <c r="AV482" s="348" t="str">
        <f t="shared" si="45"/>
        <v/>
      </c>
      <c r="AW482" s="78"/>
      <c r="AX482" s="78"/>
      <c r="AY482" s="78">
        <v>1</v>
      </c>
      <c r="AZ482" s="352">
        <v>1</v>
      </c>
      <c r="BA482" s="78"/>
      <c r="BB482" s="78"/>
      <c r="BC482" s="78"/>
      <c r="BD482" s="78"/>
      <c r="BE482" s="78"/>
      <c r="BF482" s="78"/>
      <c r="BG482" s="78"/>
      <c r="BH482" s="78"/>
      <c r="BI482" s="78">
        <v>1</v>
      </c>
      <c r="BJ482" s="78"/>
      <c r="BK482" s="118">
        <v>1</v>
      </c>
      <c r="BN482" s="119">
        <f t="shared" si="46"/>
        <v>1</v>
      </c>
      <c r="BO482" s="78"/>
      <c r="BP482" s="78"/>
      <c r="BQ482" s="78">
        <v>1</v>
      </c>
      <c r="BR482" s="78"/>
      <c r="BS482" s="78"/>
      <c r="BT482" s="78">
        <v>1</v>
      </c>
      <c r="BU482" s="118">
        <v>1</v>
      </c>
      <c r="BV482" s="229">
        <f>MAX(N482,AG482)</f>
        <v>2035</v>
      </c>
      <c r="BW482" t="str">
        <f t="shared" si="47"/>
        <v/>
      </c>
    </row>
    <row r="483" spans="1:75">
      <c r="A483" s="78">
        <v>1</v>
      </c>
      <c r="B483" s="371" t="s">
        <v>49</v>
      </c>
      <c r="C483" s="78" t="s">
        <v>675</v>
      </c>
      <c r="D483" s="78" t="s">
        <v>629</v>
      </c>
      <c r="E483" s="78" t="s">
        <v>630</v>
      </c>
      <c r="F483" s="78" t="s">
        <v>631</v>
      </c>
      <c r="G483" s="78">
        <v>2015</v>
      </c>
      <c r="H483" s="78">
        <v>2035</v>
      </c>
      <c r="I483" s="78" t="s">
        <v>631</v>
      </c>
      <c r="J483" s="78" t="s">
        <v>641</v>
      </c>
      <c r="K483" s="78" t="s">
        <v>662</v>
      </c>
      <c r="L483" s="78">
        <v>2025</v>
      </c>
      <c r="M483" s="78" t="s">
        <v>634</v>
      </c>
      <c r="N483" s="78"/>
      <c r="O483" s="79">
        <v>42675</v>
      </c>
      <c r="P483" s="78">
        <v>2016</v>
      </c>
      <c r="Q483" s="78" t="s">
        <v>632</v>
      </c>
      <c r="R483" s="78"/>
      <c r="S483" s="78"/>
      <c r="T483" s="78" t="s">
        <v>632</v>
      </c>
      <c r="U483" s="78"/>
      <c r="V483" s="78"/>
      <c r="W483" s="78"/>
      <c r="X483" s="78"/>
      <c r="Y483" s="78"/>
      <c r="Z483" s="78"/>
      <c r="AA483" s="78"/>
      <c r="AB483" s="78"/>
      <c r="AC483" s="78" t="s">
        <v>635</v>
      </c>
      <c r="AD483" s="78" t="s">
        <v>636</v>
      </c>
      <c r="AE483" s="78" t="s">
        <v>1048</v>
      </c>
      <c r="AF483" s="78" t="s">
        <v>635</v>
      </c>
      <c r="AG483" s="78">
        <v>2050</v>
      </c>
      <c r="AH483" s="78">
        <v>2020</v>
      </c>
      <c r="AI483" s="78"/>
      <c r="AJ483" s="78"/>
      <c r="AK483" s="78"/>
      <c r="AL483" s="106" t="s">
        <v>632</v>
      </c>
      <c r="AM483" s="78">
        <v>2022</v>
      </c>
      <c r="AN483" s="78" t="s">
        <v>631</v>
      </c>
      <c r="AO483" s="78"/>
      <c r="AP483" s="110"/>
      <c r="AQ483" s="78"/>
      <c r="AR483" s="78"/>
      <c r="AS483" s="78"/>
      <c r="AT483" s="78"/>
      <c r="AU483" s="78"/>
      <c r="AV483" s="348" t="str">
        <f t="shared" si="45"/>
        <v/>
      </c>
      <c r="AW483" s="78"/>
      <c r="AX483" s="78"/>
      <c r="AY483" s="78">
        <v>1</v>
      </c>
      <c r="AZ483" s="352">
        <v>1</v>
      </c>
      <c r="BA483" s="78"/>
      <c r="BB483" s="78">
        <v>1</v>
      </c>
      <c r="BC483" s="78"/>
      <c r="BD483" s="78">
        <v>1</v>
      </c>
      <c r="BE483" s="78"/>
      <c r="BF483" s="78"/>
      <c r="BG483" s="78">
        <v>1</v>
      </c>
      <c r="BH483" s="78">
        <v>1</v>
      </c>
      <c r="BI483" s="78">
        <v>1</v>
      </c>
      <c r="BJ483" s="78"/>
      <c r="BK483" s="118">
        <v>1</v>
      </c>
      <c r="BM483" s="188">
        <v>1</v>
      </c>
      <c r="BN483" s="119">
        <f t="shared" si="46"/>
        <v>1</v>
      </c>
      <c r="BO483" s="78"/>
      <c r="BP483" s="78">
        <v>1</v>
      </c>
      <c r="BQ483" s="78">
        <v>1</v>
      </c>
      <c r="BR483" s="78"/>
      <c r="BS483" s="78"/>
      <c r="BT483" s="78"/>
      <c r="BU483" s="118"/>
      <c r="BV483" s="229">
        <f>MAX(N483,AG483)</f>
        <v>2050</v>
      </c>
      <c r="BW483">
        <f t="shared" si="47"/>
        <v>1</v>
      </c>
    </row>
    <row r="484" spans="1:75">
      <c r="A484" s="78">
        <v>131</v>
      </c>
      <c r="B484" s="371" t="s">
        <v>170</v>
      </c>
      <c r="C484" s="78" t="s">
        <v>715</v>
      </c>
      <c r="D484" s="78" t="s">
        <v>629</v>
      </c>
      <c r="E484" s="78" t="s">
        <v>630</v>
      </c>
      <c r="F484" s="78" t="s">
        <v>632</v>
      </c>
      <c r="G484" s="78"/>
      <c r="H484" s="78"/>
      <c r="I484" s="78" t="s">
        <v>631</v>
      </c>
      <c r="J484" s="78" t="s">
        <v>641</v>
      </c>
      <c r="K484" s="78" t="s">
        <v>662</v>
      </c>
      <c r="L484" s="78">
        <v>2030</v>
      </c>
      <c r="M484" s="78" t="s">
        <v>634</v>
      </c>
      <c r="N484" s="78"/>
      <c r="O484" s="79">
        <v>45231</v>
      </c>
      <c r="P484" s="78">
        <v>2023</v>
      </c>
      <c r="Q484" s="78" t="s">
        <v>632</v>
      </c>
      <c r="R484" s="78"/>
      <c r="S484" s="78"/>
      <c r="T484" s="78" t="s">
        <v>632</v>
      </c>
      <c r="U484" s="78"/>
      <c r="V484" s="78"/>
      <c r="W484" s="78"/>
      <c r="X484" s="78"/>
      <c r="Y484" s="78"/>
      <c r="Z484" s="78"/>
      <c r="AA484" s="78"/>
      <c r="AB484" s="78"/>
      <c r="AC484" s="78" t="s">
        <v>695</v>
      </c>
      <c r="AD484" s="78" t="s">
        <v>663</v>
      </c>
      <c r="AE484" s="78" t="s">
        <v>647</v>
      </c>
      <c r="AF484" s="78" t="s">
        <v>695</v>
      </c>
      <c r="AG484" s="78">
        <v>2030</v>
      </c>
      <c r="AH484" s="78">
        <v>2022</v>
      </c>
      <c r="AI484" s="78"/>
      <c r="AJ484" s="78"/>
      <c r="AK484" s="78"/>
      <c r="AL484" s="106" t="s">
        <v>631</v>
      </c>
      <c r="AM484" s="78"/>
      <c r="AN484" s="78"/>
      <c r="AO484" s="78"/>
      <c r="AP484" s="110"/>
      <c r="AQ484" s="78"/>
      <c r="AR484" s="78"/>
      <c r="AS484" s="78"/>
      <c r="AT484" s="78"/>
      <c r="AU484" s="78"/>
      <c r="AV484" s="348" t="str">
        <f t="shared" si="45"/>
        <v/>
      </c>
      <c r="AW484" s="78"/>
      <c r="AX484" s="78">
        <v>1</v>
      </c>
      <c r="AY484" s="78"/>
      <c r="AZ484" s="352">
        <v>1</v>
      </c>
      <c r="BA484" s="78"/>
      <c r="BB484" s="78">
        <v>1</v>
      </c>
      <c r="BC484" s="78"/>
      <c r="BD484" s="78">
        <v>1</v>
      </c>
      <c r="BE484" s="78"/>
      <c r="BF484" s="78"/>
      <c r="BG484" s="78"/>
      <c r="BH484" s="78"/>
      <c r="BI484" s="78">
        <v>1</v>
      </c>
      <c r="BJ484" s="78">
        <v>1</v>
      </c>
      <c r="BK484" s="118">
        <v>1</v>
      </c>
      <c r="BL484" s="188">
        <v>1</v>
      </c>
      <c r="BN484" s="119">
        <f t="shared" si="46"/>
        <v>1</v>
      </c>
      <c r="BO484" s="78"/>
      <c r="BP484" s="78">
        <v>1</v>
      </c>
      <c r="BQ484" s="78">
        <v>1</v>
      </c>
      <c r="BR484" s="78"/>
      <c r="BS484" s="78"/>
      <c r="BT484" s="78"/>
      <c r="BU484" s="118"/>
      <c r="BV484" s="229">
        <f>MAX(N484,AG484)</f>
        <v>2030</v>
      </c>
      <c r="BW484">
        <f t="shared" si="47"/>
        <v>1</v>
      </c>
    </row>
    <row r="485" spans="1:75">
      <c r="A485" s="78">
        <v>366</v>
      </c>
      <c r="B485" s="371" t="s">
        <v>443</v>
      </c>
      <c r="C485" s="78" t="s">
        <v>715</v>
      </c>
      <c r="D485" s="78" t="s">
        <v>629</v>
      </c>
      <c r="E485" s="78" t="s">
        <v>630</v>
      </c>
      <c r="F485" s="78" t="s">
        <v>632</v>
      </c>
      <c r="G485" s="78"/>
      <c r="H485" s="78"/>
      <c r="I485" s="78" t="s">
        <v>632</v>
      </c>
      <c r="J485" s="78"/>
      <c r="K485" s="78"/>
      <c r="L485" s="78"/>
      <c r="M485" s="78"/>
      <c r="N485" s="78"/>
      <c r="O485" s="80"/>
      <c r="P485" s="78"/>
      <c r="Q485" s="78" t="s">
        <v>632</v>
      </c>
      <c r="R485" s="78"/>
      <c r="S485" s="78"/>
      <c r="T485" s="78" t="s">
        <v>632</v>
      </c>
      <c r="U485" s="78"/>
      <c r="V485" s="78"/>
      <c r="W485" s="78"/>
      <c r="X485" s="78"/>
      <c r="Y485" s="78"/>
      <c r="Z485" s="78"/>
      <c r="AA485" s="78"/>
      <c r="AB485" s="78"/>
      <c r="AC485" s="78" t="s">
        <v>632</v>
      </c>
      <c r="AD485" s="78"/>
      <c r="AE485" s="78"/>
      <c r="AF485" s="78" t="s">
        <v>632</v>
      </c>
      <c r="AG485" s="78"/>
      <c r="AH485" s="78"/>
      <c r="AI485" s="78"/>
      <c r="AJ485" s="78"/>
      <c r="AK485" s="78"/>
      <c r="AL485" s="106"/>
      <c r="AM485" s="78"/>
      <c r="AN485" s="78"/>
      <c r="AO485" s="78"/>
      <c r="AP485" s="110"/>
      <c r="AQ485" s="78"/>
      <c r="AR485" s="78"/>
      <c r="AS485" s="78"/>
      <c r="AT485" s="78"/>
      <c r="AU485" s="78"/>
      <c r="AV485" s="348" t="str">
        <f t="shared" si="45"/>
        <v/>
      </c>
      <c r="AW485" s="78"/>
      <c r="AX485" s="78"/>
      <c r="AY485" s="78"/>
      <c r="AZ485" s="352"/>
      <c r="BA485" s="78"/>
      <c r="BB485" s="78"/>
      <c r="BC485" s="78"/>
      <c r="BD485" s="78"/>
      <c r="BE485" s="78"/>
      <c r="BF485" s="78"/>
      <c r="BG485" s="78"/>
      <c r="BH485" s="78"/>
      <c r="BI485" s="78"/>
      <c r="BJ485" s="78"/>
      <c r="BK485" s="118"/>
      <c r="BN485" s="119">
        <f t="shared" si="46"/>
        <v>0</v>
      </c>
      <c r="BO485" s="78"/>
      <c r="BP485" s="78"/>
      <c r="BQ485" s="78"/>
      <c r="BR485" s="78"/>
      <c r="BS485" s="78"/>
      <c r="BT485" s="78"/>
      <c r="BU485" s="118"/>
      <c r="BW485" t="str">
        <f t="shared" si="47"/>
        <v/>
      </c>
    </row>
    <row r="486" spans="1:75">
      <c r="A486" s="78">
        <v>80</v>
      </c>
      <c r="B486" s="371" t="s">
        <v>119</v>
      </c>
      <c r="C486" s="78" t="s">
        <v>666</v>
      </c>
      <c r="D486" s="78" t="s">
        <v>629</v>
      </c>
      <c r="E486" s="78" t="s">
        <v>630</v>
      </c>
      <c r="F486" s="78" t="s">
        <v>632</v>
      </c>
      <c r="G486" s="78"/>
      <c r="H486" s="78"/>
      <c r="I486" s="78" t="s">
        <v>632</v>
      </c>
      <c r="J486" s="78"/>
      <c r="K486" s="78"/>
      <c r="L486" s="78"/>
      <c r="M486" s="78"/>
      <c r="N486" s="78"/>
      <c r="O486" s="80"/>
      <c r="P486" s="78"/>
      <c r="Q486" s="78" t="s">
        <v>635</v>
      </c>
      <c r="R486" s="78" t="s">
        <v>1049</v>
      </c>
      <c r="S486" s="78" t="s">
        <v>1050</v>
      </c>
      <c r="T486" s="203" t="s">
        <v>635</v>
      </c>
      <c r="U486" s="78">
        <v>2019</v>
      </c>
      <c r="V486" s="78">
        <v>2019</v>
      </c>
      <c r="W486" s="78"/>
      <c r="X486" s="78"/>
      <c r="Y486" s="78"/>
      <c r="Z486" s="78" t="s">
        <v>648</v>
      </c>
      <c r="AA486" s="78">
        <v>2023</v>
      </c>
      <c r="AB486" s="78" t="s">
        <v>631</v>
      </c>
      <c r="AC486" s="78" t="s">
        <v>635</v>
      </c>
      <c r="AD486" s="78" t="s">
        <v>663</v>
      </c>
      <c r="AE486" s="78" t="s">
        <v>647</v>
      </c>
      <c r="AF486" s="78" t="s">
        <v>635</v>
      </c>
      <c r="AG486" s="78">
        <v>2050</v>
      </c>
      <c r="AH486" s="78">
        <v>2021</v>
      </c>
      <c r="AI486" s="78"/>
      <c r="AJ486" s="78"/>
      <c r="AK486" s="78"/>
      <c r="AL486" s="106" t="s">
        <v>631</v>
      </c>
      <c r="AM486" s="78"/>
      <c r="AN486" s="78"/>
      <c r="AO486" s="78"/>
      <c r="AP486" s="110"/>
      <c r="AQ486" s="78">
        <v>1</v>
      </c>
      <c r="AR486" s="78"/>
      <c r="AS486" s="78"/>
      <c r="AT486" s="78">
        <v>1</v>
      </c>
      <c r="AU486" s="78">
        <v>1</v>
      </c>
      <c r="AV486" s="348" t="str">
        <f t="shared" si="45"/>
        <v/>
      </c>
      <c r="AW486" s="78"/>
      <c r="AX486" s="78"/>
      <c r="AY486" s="78">
        <v>1</v>
      </c>
      <c r="AZ486" s="352">
        <v>1</v>
      </c>
      <c r="BA486" s="78"/>
      <c r="BB486" s="78"/>
      <c r="BC486" s="78"/>
      <c r="BD486" s="78"/>
      <c r="BE486" s="78"/>
      <c r="BF486" s="78"/>
      <c r="BG486" s="78"/>
      <c r="BH486" s="78"/>
      <c r="BI486" s="78">
        <v>1</v>
      </c>
      <c r="BJ486" s="78">
        <v>1</v>
      </c>
      <c r="BK486" s="118">
        <v>1</v>
      </c>
      <c r="BL486" s="188">
        <v>1</v>
      </c>
      <c r="BN486" s="119">
        <f t="shared" si="46"/>
        <v>1</v>
      </c>
      <c r="BO486" s="78">
        <v>1</v>
      </c>
      <c r="BP486" s="78">
        <v>1</v>
      </c>
      <c r="BQ486" s="78">
        <v>1</v>
      </c>
      <c r="BR486" s="78"/>
      <c r="BS486" s="78"/>
      <c r="BT486" s="78"/>
      <c r="BU486" s="118"/>
      <c r="BV486" s="229">
        <f>MAX(N486,AG486)</f>
        <v>2050</v>
      </c>
      <c r="BW486" t="str">
        <f t="shared" si="47"/>
        <v/>
      </c>
    </row>
    <row r="487" spans="1:75">
      <c r="A487" s="78">
        <v>198</v>
      </c>
      <c r="B487" s="371" t="s">
        <v>248</v>
      </c>
      <c r="C487" s="78" t="s">
        <v>690</v>
      </c>
      <c r="D487" s="78" t="s">
        <v>951</v>
      </c>
      <c r="E487" s="78" t="s">
        <v>677</v>
      </c>
      <c r="F487" s="78" t="s">
        <v>632</v>
      </c>
      <c r="G487" s="78"/>
      <c r="H487" s="78"/>
      <c r="I487" s="78" t="s">
        <v>632</v>
      </c>
      <c r="J487" s="78" t="s">
        <v>633</v>
      </c>
      <c r="K487" s="78"/>
      <c r="L487" s="78">
        <v>2030</v>
      </c>
      <c r="M487" s="78" t="s">
        <v>643</v>
      </c>
      <c r="N487" s="78"/>
      <c r="O487" s="79">
        <v>44835</v>
      </c>
      <c r="P487" s="78">
        <v>2022</v>
      </c>
      <c r="Q487" s="78" t="s">
        <v>632</v>
      </c>
      <c r="R487" s="78"/>
      <c r="S487" s="78"/>
      <c r="T487" s="78" t="s">
        <v>632</v>
      </c>
      <c r="U487" s="78"/>
      <c r="V487" s="78"/>
      <c r="W487" s="78"/>
      <c r="X487" s="78"/>
      <c r="Y487" s="78"/>
      <c r="Z487" s="78"/>
      <c r="AA487" s="78"/>
      <c r="AB487" s="78"/>
      <c r="AC487" s="78" t="s">
        <v>632</v>
      </c>
      <c r="AD487" s="78"/>
      <c r="AE487" s="78"/>
      <c r="AF487" s="78" t="s">
        <v>632</v>
      </c>
      <c r="AG487" s="78"/>
      <c r="AH487" s="78"/>
      <c r="AI487" s="78"/>
      <c r="AJ487" s="78"/>
      <c r="AK487" s="78"/>
      <c r="AL487" s="106"/>
      <c r="AM487" s="78"/>
      <c r="AN487" s="78"/>
      <c r="AO487" s="78" t="s">
        <v>632</v>
      </c>
      <c r="AP487" s="110" t="s">
        <v>632</v>
      </c>
      <c r="AQ487" s="78"/>
      <c r="AR487" s="78"/>
      <c r="AS487" s="78"/>
      <c r="AT487" s="78"/>
      <c r="AU487" s="78"/>
      <c r="AV487" s="348" t="str">
        <f t="shared" si="45"/>
        <v/>
      </c>
      <c r="AW487" s="78"/>
      <c r="AX487" s="78"/>
      <c r="AY487" s="78"/>
      <c r="AZ487" s="352"/>
      <c r="BA487" s="78"/>
      <c r="BB487" s="78">
        <v>1</v>
      </c>
      <c r="BC487" s="78"/>
      <c r="BD487" s="78">
        <v>1</v>
      </c>
      <c r="BE487" s="78"/>
      <c r="BF487" s="78"/>
      <c r="BG487" s="78"/>
      <c r="BH487" s="78"/>
      <c r="BI487" s="78"/>
      <c r="BJ487" s="78"/>
      <c r="BK487" s="118"/>
      <c r="BN487" s="119">
        <f t="shared" si="46"/>
        <v>1</v>
      </c>
      <c r="BO487" s="78"/>
      <c r="BP487" s="78">
        <v>1</v>
      </c>
      <c r="BQ487" s="78">
        <v>1</v>
      </c>
      <c r="BR487" s="78"/>
      <c r="BS487" s="78"/>
      <c r="BT487" s="78"/>
      <c r="BU487" s="118"/>
      <c r="BW487" t="str">
        <f t="shared" si="47"/>
        <v/>
      </c>
    </row>
    <row r="488" spans="1:75">
      <c r="A488" s="78">
        <v>353</v>
      </c>
      <c r="B488" s="371" t="s">
        <v>393</v>
      </c>
      <c r="C488" s="78" t="s">
        <v>675</v>
      </c>
      <c r="D488" s="78" t="s">
        <v>723</v>
      </c>
      <c r="E488" s="78" t="s">
        <v>724</v>
      </c>
      <c r="F488" s="78" t="s">
        <v>631</v>
      </c>
      <c r="G488" s="78">
        <v>2020</v>
      </c>
      <c r="H488" s="78">
        <v>2025</v>
      </c>
      <c r="I488" s="78" t="s">
        <v>631</v>
      </c>
      <c r="J488" s="78" t="s">
        <v>641</v>
      </c>
      <c r="K488" s="78" t="s">
        <v>662</v>
      </c>
      <c r="L488" s="78">
        <v>2030</v>
      </c>
      <c r="M488" s="78" t="s">
        <v>643</v>
      </c>
      <c r="N488" s="78"/>
      <c r="O488" s="79">
        <v>44075</v>
      </c>
      <c r="P488" s="78">
        <v>2020</v>
      </c>
      <c r="Q488" s="78" t="s">
        <v>632</v>
      </c>
      <c r="R488" s="78"/>
      <c r="S488" s="78"/>
      <c r="T488" s="78" t="s">
        <v>632</v>
      </c>
      <c r="U488" s="78"/>
      <c r="V488" s="78"/>
      <c r="W488" s="78"/>
      <c r="X488" s="78"/>
      <c r="Y488" s="78"/>
      <c r="Z488" s="78"/>
      <c r="AA488" s="78"/>
      <c r="AB488" s="78"/>
      <c r="AC488" s="78" t="s">
        <v>635</v>
      </c>
      <c r="AD488" s="78" t="s">
        <v>672</v>
      </c>
      <c r="AE488" s="78" t="s">
        <v>1051</v>
      </c>
      <c r="AF488" s="78" t="s">
        <v>635</v>
      </c>
      <c r="AG488" s="78">
        <v>2050</v>
      </c>
      <c r="AH488" s="78">
        <v>2020</v>
      </c>
      <c r="AI488" s="78"/>
      <c r="AJ488" s="78"/>
      <c r="AK488" s="78"/>
      <c r="AL488" s="106" t="s">
        <v>631</v>
      </c>
      <c r="AM488" s="78"/>
      <c r="AN488" s="78"/>
      <c r="AO488" s="78"/>
      <c r="AP488" s="110"/>
      <c r="AQ488" s="78"/>
      <c r="AR488" s="78"/>
      <c r="AS488" s="78"/>
      <c r="AT488" s="78"/>
      <c r="AU488" s="78"/>
      <c r="AV488" s="348" t="str">
        <f t="shared" si="45"/>
        <v/>
      </c>
      <c r="AW488" s="78"/>
      <c r="AX488" s="78"/>
      <c r="AY488" s="78">
        <v>1</v>
      </c>
      <c r="AZ488" s="352">
        <v>1</v>
      </c>
      <c r="BA488" s="78"/>
      <c r="BB488" s="78">
        <v>1</v>
      </c>
      <c r="BC488" s="78"/>
      <c r="BD488" s="78">
        <v>1</v>
      </c>
      <c r="BE488" s="78"/>
      <c r="BF488" s="78">
        <v>1</v>
      </c>
      <c r="BG488" s="78"/>
      <c r="BH488" s="78">
        <v>1</v>
      </c>
      <c r="BI488" s="78">
        <v>1</v>
      </c>
      <c r="BJ488" s="78"/>
      <c r="BK488" s="118">
        <v>1</v>
      </c>
      <c r="BL488" s="188">
        <v>1</v>
      </c>
      <c r="BN488" s="119">
        <f t="shared" si="46"/>
        <v>1</v>
      </c>
      <c r="BO488" s="78"/>
      <c r="BP488" s="78">
        <v>1</v>
      </c>
      <c r="BQ488" s="78">
        <v>1</v>
      </c>
      <c r="BR488" s="78"/>
      <c r="BS488" s="78"/>
      <c r="BT488" s="78"/>
      <c r="BU488" s="118"/>
      <c r="BV488" s="229">
        <f>MAX(N488,AG488)</f>
        <v>2050</v>
      </c>
      <c r="BW488">
        <f t="shared" si="47"/>
        <v>1</v>
      </c>
    </row>
    <row r="489" spans="1:75">
      <c r="A489" s="78">
        <v>319</v>
      </c>
      <c r="B489" s="371" t="s">
        <v>414</v>
      </c>
      <c r="C489" s="78" t="s">
        <v>679</v>
      </c>
      <c r="D489" s="78" t="s">
        <v>629</v>
      </c>
      <c r="E489" s="78" t="s">
        <v>630</v>
      </c>
      <c r="F489" s="78" t="s">
        <v>632</v>
      </c>
      <c r="G489" s="78"/>
      <c r="H489" s="78"/>
      <c r="I489" s="78" t="s">
        <v>632</v>
      </c>
      <c r="J489" s="78"/>
      <c r="K489" s="78"/>
      <c r="L489" s="78"/>
      <c r="M489" s="78"/>
      <c r="N489" s="78"/>
      <c r="O489" s="80"/>
      <c r="P489" s="78"/>
      <c r="Q489" s="78" t="s">
        <v>632</v>
      </c>
      <c r="R489" s="78"/>
      <c r="S489" s="78"/>
      <c r="T489" s="78" t="s">
        <v>632</v>
      </c>
      <c r="U489" s="78"/>
      <c r="V489" s="78"/>
      <c r="W489" s="78"/>
      <c r="X489" s="78"/>
      <c r="Y489" s="78"/>
      <c r="Z489" s="78"/>
      <c r="AA489" s="78"/>
      <c r="AB489" s="78"/>
      <c r="AC489" s="78" t="s">
        <v>632</v>
      </c>
      <c r="AD489" s="78"/>
      <c r="AE489" s="78"/>
      <c r="AF489" s="78" t="s">
        <v>632</v>
      </c>
      <c r="AG489" s="78"/>
      <c r="AH489" s="78"/>
      <c r="AI489" s="78"/>
      <c r="AJ489" s="78"/>
      <c r="AK489" s="78"/>
      <c r="AL489" s="106"/>
      <c r="AM489" s="78"/>
      <c r="AN489" s="78"/>
      <c r="AO489" s="78"/>
      <c r="AP489" s="110"/>
      <c r="AQ489" s="78"/>
      <c r="AR489" s="78"/>
      <c r="AS489" s="78"/>
      <c r="AT489" s="78"/>
      <c r="AU489" s="78"/>
      <c r="AV489" s="348" t="str">
        <f t="shared" si="45"/>
        <v/>
      </c>
      <c r="AW489" s="78"/>
      <c r="AX489" s="78"/>
      <c r="AY489" s="78"/>
      <c r="AZ489" s="352"/>
      <c r="BA489" s="78"/>
      <c r="BB489" s="78"/>
      <c r="BC489" s="78"/>
      <c r="BD489" s="78"/>
      <c r="BE489" s="78"/>
      <c r="BF489" s="78"/>
      <c r="BG489" s="78"/>
      <c r="BH489" s="78"/>
      <c r="BI489" s="78"/>
      <c r="BJ489" s="78"/>
      <c r="BK489" s="118"/>
      <c r="BN489" s="119">
        <f t="shared" si="46"/>
        <v>0</v>
      </c>
      <c r="BO489" s="78"/>
      <c r="BP489" s="78"/>
      <c r="BQ489" s="78"/>
      <c r="BR489" s="78"/>
      <c r="BS489" s="78"/>
      <c r="BT489" s="78"/>
      <c r="BU489" s="118"/>
      <c r="BW489" t="str">
        <f t="shared" si="47"/>
        <v/>
      </c>
    </row>
    <row r="490" spans="1:75">
      <c r="A490" s="78">
        <v>150</v>
      </c>
      <c r="B490" s="371" t="s">
        <v>197</v>
      </c>
      <c r="C490" s="78" t="s">
        <v>666</v>
      </c>
      <c r="D490" s="78" t="s">
        <v>680</v>
      </c>
      <c r="E490" s="78" t="s">
        <v>677</v>
      </c>
      <c r="F490" s="78" t="s">
        <v>632</v>
      </c>
      <c r="G490" s="78"/>
      <c r="H490" s="78"/>
      <c r="I490" s="78" t="s">
        <v>632</v>
      </c>
      <c r="J490" s="78"/>
      <c r="K490" s="78"/>
      <c r="L490" s="78"/>
      <c r="M490" s="78"/>
      <c r="N490" s="78"/>
      <c r="O490" s="80"/>
      <c r="P490" s="78"/>
      <c r="Q490" s="78" t="s">
        <v>632</v>
      </c>
      <c r="R490" s="78"/>
      <c r="S490" s="78"/>
      <c r="T490" s="78" t="s">
        <v>632</v>
      </c>
      <c r="U490" s="78"/>
      <c r="V490" s="78"/>
      <c r="W490" s="78"/>
      <c r="X490" s="78"/>
      <c r="Y490" s="78"/>
      <c r="Z490" s="78"/>
      <c r="AA490" s="78"/>
      <c r="AB490" s="78"/>
      <c r="AC490" s="78" t="s">
        <v>632</v>
      </c>
      <c r="AD490" s="78"/>
      <c r="AE490" s="78"/>
      <c r="AF490" s="78" t="s">
        <v>632</v>
      </c>
      <c r="AG490" s="78"/>
      <c r="AH490" s="78"/>
      <c r="AI490" s="78"/>
      <c r="AJ490" s="78"/>
      <c r="AK490" s="78"/>
      <c r="AL490" s="106"/>
      <c r="AM490" s="78"/>
      <c r="AN490" s="78"/>
      <c r="AO490" s="78"/>
      <c r="AP490" s="110"/>
      <c r="AQ490" s="78"/>
      <c r="AR490" s="78"/>
      <c r="AS490" s="78"/>
      <c r="AT490" s="78"/>
      <c r="AU490" s="78"/>
      <c r="AV490" s="348" t="str">
        <f t="shared" si="45"/>
        <v/>
      </c>
      <c r="AW490" s="78"/>
      <c r="AX490" s="78"/>
      <c r="AY490" s="78"/>
      <c r="AZ490" s="352"/>
      <c r="BA490" s="78"/>
      <c r="BB490" s="78"/>
      <c r="BC490" s="78"/>
      <c r="BD490" s="78"/>
      <c r="BE490" s="78"/>
      <c r="BF490" s="78"/>
      <c r="BG490" s="78"/>
      <c r="BH490" s="78"/>
      <c r="BI490" s="78"/>
      <c r="BJ490" s="78"/>
      <c r="BK490" s="118"/>
      <c r="BN490" s="119">
        <f t="shared" si="46"/>
        <v>0</v>
      </c>
      <c r="BO490" s="78"/>
      <c r="BP490" s="78"/>
      <c r="BQ490" s="78"/>
      <c r="BR490" s="78"/>
      <c r="BS490" s="78"/>
      <c r="BT490" s="78"/>
      <c r="BU490" s="118"/>
      <c r="BW490" t="str">
        <f t="shared" si="47"/>
        <v/>
      </c>
    </row>
    <row r="491" spans="1:75">
      <c r="A491" s="78">
        <v>408</v>
      </c>
      <c r="B491" s="371" t="s">
        <v>415</v>
      </c>
      <c r="C491" s="78" t="s">
        <v>675</v>
      </c>
      <c r="D491" s="78" t="s">
        <v>867</v>
      </c>
      <c r="E491" s="78" t="s">
        <v>677</v>
      </c>
      <c r="F491" s="78" t="s">
        <v>632</v>
      </c>
      <c r="G491" s="78"/>
      <c r="H491" s="78"/>
      <c r="I491" s="78" t="s">
        <v>632</v>
      </c>
      <c r="J491" s="78" t="s">
        <v>633</v>
      </c>
      <c r="K491" s="78"/>
      <c r="L491" s="78">
        <v>2030</v>
      </c>
      <c r="M491" s="78" t="s">
        <v>634</v>
      </c>
      <c r="N491" s="78"/>
      <c r="O491" s="79">
        <v>44136</v>
      </c>
      <c r="P491" s="78">
        <v>2020</v>
      </c>
      <c r="Q491" s="78" t="s">
        <v>632</v>
      </c>
      <c r="R491" s="78"/>
      <c r="S491" s="78"/>
      <c r="T491" s="78" t="s">
        <v>632</v>
      </c>
      <c r="U491" s="78"/>
      <c r="V491" s="78"/>
      <c r="W491" s="78"/>
      <c r="X491" s="78"/>
      <c r="Y491" s="78"/>
      <c r="Z491" s="78"/>
      <c r="AA491" s="78"/>
      <c r="AB491" s="78"/>
      <c r="AC491" s="78" t="s">
        <v>632</v>
      </c>
      <c r="AD491" s="78"/>
      <c r="AE491" s="78"/>
      <c r="AF491" s="78" t="s">
        <v>632</v>
      </c>
      <c r="AG491" s="78"/>
      <c r="AH491" s="78"/>
      <c r="AI491" s="78"/>
      <c r="AJ491" s="78"/>
      <c r="AK491" s="78"/>
      <c r="AL491" s="106"/>
      <c r="AM491" s="78"/>
      <c r="AN491" s="78"/>
      <c r="AO491" s="78" t="s">
        <v>635</v>
      </c>
      <c r="AP491" s="110"/>
      <c r="AQ491" s="78"/>
      <c r="AR491" s="78"/>
      <c r="AS491" s="78"/>
      <c r="AT491" s="78"/>
      <c r="AU491" s="78"/>
      <c r="AV491" s="348" t="str">
        <f t="shared" si="45"/>
        <v/>
      </c>
      <c r="AW491" s="78"/>
      <c r="AX491" s="78"/>
      <c r="AY491" s="78"/>
      <c r="AZ491" s="352"/>
      <c r="BA491" s="78"/>
      <c r="BB491" s="78">
        <v>1</v>
      </c>
      <c r="BC491" s="78"/>
      <c r="BD491" s="78">
        <v>1</v>
      </c>
      <c r="BE491" s="78"/>
      <c r="BF491" s="78"/>
      <c r="BG491" s="78"/>
      <c r="BH491" s="78"/>
      <c r="BI491" s="78"/>
      <c r="BJ491" s="78"/>
      <c r="BK491" s="118"/>
      <c r="BN491" s="119">
        <f t="shared" si="46"/>
        <v>1</v>
      </c>
      <c r="BO491" s="78"/>
      <c r="BP491" s="78">
        <v>1</v>
      </c>
      <c r="BQ491" s="78">
        <v>1</v>
      </c>
      <c r="BR491" s="78"/>
      <c r="BS491" s="78"/>
      <c r="BT491" s="78"/>
      <c r="BU491" s="118"/>
      <c r="BW491" t="str">
        <f t="shared" si="47"/>
        <v/>
      </c>
    </row>
    <row r="492" spans="1:75" ht="14.65" customHeight="1">
      <c r="A492" s="78">
        <v>85</v>
      </c>
      <c r="B492" s="371" t="s">
        <v>146</v>
      </c>
      <c r="C492" s="78" t="s">
        <v>666</v>
      </c>
      <c r="D492" s="78" t="s">
        <v>680</v>
      </c>
      <c r="E492" s="78" t="s">
        <v>677</v>
      </c>
      <c r="F492" s="78" t="s">
        <v>632</v>
      </c>
      <c r="G492" s="78"/>
      <c r="H492" s="78"/>
      <c r="I492" s="78" t="s">
        <v>632</v>
      </c>
      <c r="J492" s="78"/>
      <c r="K492" s="78"/>
      <c r="L492" s="78"/>
      <c r="M492" s="78"/>
      <c r="N492" s="78"/>
      <c r="O492" s="80"/>
      <c r="P492" s="78"/>
      <c r="Q492" s="78" t="s">
        <v>632</v>
      </c>
      <c r="R492" s="78"/>
      <c r="S492" s="78"/>
      <c r="T492" s="78" t="s">
        <v>632</v>
      </c>
      <c r="U492" s="78"/>
      <c r="V492" s="78"/>
      <c r="W492" s="78"/>
      <c r="X492" s="78"/>
      <c r="Y492" s="78"/>
      <c r="Z492" s="78"/>
      <c r="AA492" s="78"/>
      <c r="AB492" s="78"/>
      <c r="AC492" s="78" t="s">
        <v>632</v>
      </c>
      <c r="AD492" s="78"/>
      <c r="AE492" s="78"/>
      <c r="AF492" s="78" t="s">
        <v>632</v>
      </c>
      <c r="AG492" s="78"/>
      <c r="AH492" s="78"/>
      <c r="AI492" s="78"/>
      <c r="AJ492" s="78"/>
      <c r="AK492" s="78"/>
      <c r="AL492" s="106"/>
      <c r="AM492" s="78"/>
      <c r="AN492" s="78"/>
      <c r="AO492" s="78"/>
      <c r="AP492" s="110"/>
      <c r="AQ492" s="78"/>
      <c r="AR492" s="78"/>
      <c r="AS492" s="78"/>
      <c r="AT492" s="78"/>
      <c r="AU492" s="78"/>
      <c r="AV492" s="348" t="str">
        <f t="shared" si="45"/>
        <v/>
      </c>
      <c r="AW492" s="78"/>
      <c r="AX492" s="78"/>
      <c r="AY492" s="78"/>
      <c r="AZ492" s="352"/>
      <c r="BA492" s="78"/>
      <c r="BB492" s="78"/>
      <c r="BC492" s="78"/>
      <c r="BD492" s="78"/>
      <c r="BE492" s="78"/>
      <c r="BF492" s="78"/>
      <c r="BG492" s="78"/>
      <c r="BH492" s="78"/>
      <c r="BI492" s="78"/>
      <c r="BJ492" s="78"/>
      <c r="BK492" s="118"/>
      <c r="BN492" s="119">
        <f t="shared" si="46"/>
        <v>0</v>
      </c>
      <c r="BO492" s="78"/>
      <c r="BP492" s="78"/>
      <c r="BQ492" s="78"/>
      <c r="BR492" s="78"/>
      <c r="BS492" s="78"/>
      <c r="BT492" s="78"/>
      <c r="BU492" s="118"/>
      <c r="BW492" t="str">
        <f t="shared" si="47"/>
        <v/>
      </c>
    </row>
    <row r="493" spans="1:75">
      <c r="A493" s="78">
        <v>142</v>
      </c>
      <c r="B493" s="371" t="s">
        <v>256</v>
      </c>
      <c r="C493" s="78" t="s">
        <v>666</v>
      </c>
      <c r="D493" s="78" t="s">
        <v>680</v>
      </c>
      <c r="E493" s="78" t="s">
        <v>677</v>
      </c>
      <c r="F493" s="78" t="s">
        <v>632</v>
      </c>
      <c r="G493" s="78"/>
      <c r="H493" s="78"/>
      <c r="I493" s="78" t="s">
        <v>632</v>
      </c>
      <c r="J493" s="78"/>
      <c r="K493" s="78"/>
      <c r="L493" s="78"/>
      <c r="M493" s="78"/>
      <c r="N493" s="78"/>
      <c r="O493" s="80"/>
      <c r="P493" s="78"/>
      <c r="Q493" s="78" t="s">
        <v>681</v>
      </c>
      <c r="R493" s="78" t="s">
        <v>698</v>
      </c>
      <c r="S493" s="78" t="s">
        <v>702</v>
      </c>
      <c r="T493" s="78" t="s">
        <v>681</v>
      </c>
      <c r="U493" s="78">
        <v>2060</v>
      </c>
      <c r="V493" s="78">
        <v>2021</v>
      </c>
      <c r="W493" s="78"/>
      <c r="X493" s="78"/>
      <c r="Y493" s="78"/>
      <c r="Z493" s="78"/>
      <c r="AA493" s="78"/>
      <c r="AB493" s="78"/>
      <c r="AC493" s="78" t="s">
        <v>745</v>
      </c>
      <c r="AD493" s="78"/>
      <c r="AE493" s="78"/>
      <c r="AF493" s="78" t="s">
        <v>745</v>
      </c>
      <c r="AG493" s="78"/>
      <c r="AH493" s="78"/>
      <c r="AI493" s="78"/>
      <c r="AJ493" s="78"/>
      <c r="AK493" s="78"/>
      <c r="AL493" s="106"/>
      <c r="AM493" s="78"/>
      <c r="AN493" s="78"/>
      <c r="AO493" s="78"/>
      <c r="AP493" s="110"/>
      <c r="AQ493" s="78"/>
      <c r="AR493" s="78"/>
      <c r="AS493" s="78"/>
      <c r="AT493" s="78"/>
      <c r="AU493" s="78"/>
      <c r="AV493" s="348" t="str">
        <f t="shared" si="45"/>
        <v/>
      </c>
      <c r="AW493" s="78"/>
      <c r="AX493" s="78"/>
      <c r="AY493" s="78"/>
      <c r="AZ493" s="352"/>
      <c r="BA493" s="78"/>
      <c r="BB493" s="78"/>
      <c r="BC493" s="78"/>
      <c r="BD493" s="78"/>
      <c r="BE493" s="78"/>
      <c r="BF493" s="78"/>
      <c r="BG493" s="78"/>
      <c r="BH493" s="78"/>
      <c r="BI493" s="78"/>
      <c r="BJ493" s="78"/>
      <c r="BK493" s="118"/>
      <c r="BN493" s="119">
        <f t="shared" si="46"/>
        <v>0</v>
      </c>
      <c r="BO493" s="78"/>
      <c r="BP493" s="78"/>
      <c r="BQ493" s="78"/>
      <c r="BR493" s="78"/>
      <c r="BS493" s="78"/>
      <c r="BT493" s="78"/>
      <c r="BU493" s="118"/>
      <c r="BW493" t="str">
        <f t="shared" si="47"/>
        <v/>
      </c>
    </row>
    <row r="494" spans="1:75">
      <c r="A494" s="78">
        <v>397</v>
      </c>
      <c r="B494" s="371" t="s">
        <v>345</v>
      </c>
      <c r="C494" s="78" t="s">
        <v>638</v>
      </c>
      <c r="D494" s="78" t="s">
        <v>680</v>
      </c>
      <c r="E494" s="78" t="s">
        <v>677</v>
      </c>
      <c r="F494" s="78" t="s">
        <v>632</v>
      </c>
      <c r="G494" s="78"/>
      <c r="H494" s="78"/>
      <c r="I494" s="78" t="s">
        <v>632</v>
      </c>
      <c r="J494" s="78"/>
      <c r="K494" s="78"/>
      <c r="L494" s="78"/>
      <c r="M494" s="78"/>
      <c r="N494" s="78"/>
      <c r="O494" s="80"/>
      <c r="P494" s="78"/>
      <c r="Q494" s="78" t="s">
        <v>695</v>
      </c>
      <c r="R494" s="78" t="s">
        <v>698</v>
      </c>
      <c r="S494" s="78" t="s">
        <v>1052</v>
      </c>
      <c r="T494" s="203" t="s">
        <v>695</v>
      </c>
      <c r="U494" s="78">
        <v>2040</v>
      </c>
      <c r="V494" s="78">
        <v>2023</v>
      </c>
      <c r="W494" s="78"/>
      <c r="X494" s="78"/>
      <c r="Y494" s="78"/>
      <c r="Z494" s="78" t="s">
        <v>631</v>
      </c>
      <c r="AA494" s="78"/>
      <c r="AB494" s="78" t="s">
        <v>631</v>
      </c>
      <c r="AC494" s="78" t="s">
        <v>632</v>
      </c>
      <c r="AD494" s="78"/>
      <c r="AE494" s="78"/>
      <c r="AF494" s="78" t="s">
        <v>632</v>
      </c>
      <c r="AG494" s="78"/>
      <c r="AH494" s="78"/>
      <c r="AI494" s="78"/>
      <c r="AJ494" s="78"/>
      <c r="AK494" s="78"/>
      <c r="AL494" s="106"/>
      <c r="AM494" s="78"/>
      <c r="AN494" s="78"/>
      <c r="AO494" s="78"/>
      <c r="AP494" s="110"/>
      <c r="AQ494" s="78"/>
      <c r="AR494" s="78"/>
      <c r="AS494" s="78">
        <v>1</v>
      </c>
      <c r="AT494" s="78">
        <v>1</v>
      </c>
      <c r="AU494" s="78">
        <v>1</v>
      </c>
      <c r="AV494" s="348">
        <f t="shared" si="45"/>
        <v>1</v>
      </c>
      <c r="AW494" s="78"/>
      <c r="AX494" s="78"/>
      <c r="AY494" s="78"/>
      <c r="AZ494" s="352"/>
      <c r="BA494" s="78"/>
      <c r="BB494" s="78"/>
      <c r="BC494" s="78"/>
      <c r="BD494" s="78"/>
      <c r="BE494" s="78"/>
      <c r="BF494" s="78"/>
      <c r="BG494" s="78"/>
      <c r="BH494" s="78"/>
      <c r="BI494" s="78">
        <v>1</v>
      </c>
      <c r="BJ494" s="78"/>
      <c r="BK494" s="118">
        <v>1</v>
      </c>
      <c r="BL494" s="188">
        <v>1</v>
      </c>
      <c r="BN494" s="119">
        <f t="shared" si="46"/>
        <v>1</v>
      </c>
      <c r="BO494" s="78"/>
      <c r="BP494" s="78"/>
      <c r="BQ494" s="78">
        <v>1</v>
      </c>
      <c r="BR494" s="78"/>
      <c r="BS494" s="78"/>
      <c r="BT494" s="78"/>
      <c r="BU494" s="118"/>
      <c r="BW494" t="str">
        <f t="shared" si="47"/>
        <v/>
      </c>
    </row>
    <row r="495" spans="1:75">
      <c r="A495" s="78">
        <v>187</v>
      </c>
      <c r="B495" s="371" t="s">
        <v>289</v>
      </c>
      <c r="C495" s="78" t="s">
        <v>666</v>
      </c>
      <c r="D495" s="78" t="s">
        <v>680</v>
      </c>
      <c r="E495" s="78" t="s">
        <v>677</v>
      </c>
      <c r="F495" s="78" t="s">
        <v>632</v>
      </c>
      <c r="G495" s="78"/>
      <c r="H495" s="78"/>
      <c r="I495" s="78" t="s">
        <v>632</v>
      </c>
      <c r="J495" s="78"/>
      <c r="K495" s="78"/>
      <c r="L495" s="78"/>
      <c r="M495" s="78"/>
      <c r="N495" s="78"/>
      <c r="O495" s="80"/>
      <c r="P495" s="78"/>
      <c r="Q495" s="78" t="s">
        <v>632</v>
      </c>
      <c r="R495" s="78"/>
      <c r="S495" s="78"/>
      <c r="T495" s="78" t="s">
        <v>632</v>
      </c>
      <c r="U495" s="78"/>
      <c r="V495" s="78"/>
      <c r="W495" s="78"/>
      <c r="X495" s="78"/>
      <c r="Y495" s="78"/>
      <c r="Z495" s="78"/>
      <c r="AA495" s="78"/>
      <c r="AB495" s="78"/>
      <c r="AC495" s="78" t="s">
        <v>632</v>
      </c>
      <c r="AD495" s="78"/>
      <c r="AE495" s="78"/>
      <c r="AF495" s="78" t="s">
        <v>632</v>
      </c>
      <c r="AG495" s="78"/>
      <c r="AH495" s="78"/>
      <c r="AI495" s="78"/>
      <c r="AJ495" s="78"/>
      <c r="AK495" s="78"/>
      <c r="AL495" s="106"/>
      <c r="AM495" s="78"/>
      <c r="AN495" s="78"/>
      <c r="AO495" s="78"/>
      <c r="AP495" s="110"/>
      <c r="AQ495" s="78"/>
      <c r="AR495" s="78"/>
      <c r="AS495" s="78"/>
      <c r="AT495" s="78"/>
      <c r="AU495" s="78"/>
      <c r="AV495" s="348" t="str">
        <f t="shared" si="45"/>
        <v/>
      </c>
      <c r="AW495" s="78"/>
      <c r="AX495" s="78"/>
      <c r="AY495" s="78"/>
      <c r="AZ495" s="352"/>
      <c r="BA495" s="78"/>
      <c r="BB495" s="78"/>
      <c r="BC495" s="78"/>
      <c r="BD495" s="78"/>
      <c r="BE495" s="78"/>
      <c r="BF495" s="78"/>
      <c r="BG495" s="78"/>
      <c r="BH495" s="78"/>
      <c r="BI495" s="78"/>
      <c r="BJ495" s="78"/>
      <c r="BK495" s="118"/>
      <c r="BN495" s="119">
        <f t="shared" si="46"/>
        <v>0</v>
      </c>
      <c r="BO495" s="78"/>
      <c r="BP495" s="78"/>
      <c r="BQ495" s="78"/>
      <c r="BR495" s="78"/>
      <c r="BS495" s="78"/>
      <c r="BT495" s="78"/>
      <c r="BU495" s="118"/>
      <c r="BW495" t="str">
        <f t="shared" si="47"/>
        <v/>
      </c>
    </row>
    <row r="496" spans="1:75">
      <c r="A496" s="78">
        <v>295</v>
      </c>
      <c r="B496" s="371" t="s">
        <v>390</v>
      </c>
      <c r="C496" s="78" t="s">
        <v>669</v>
      </c>
      <c r="D496" s="78" t="s">
        <v>709</v>
      </c>
      <c r="E496" s="78" t="s">
        <v>640</v>
      </c>
      <c r="F496" s="78" t="s">
        <v>632</v>
      </c>
      <c r="G496" s="78"/>
      <c r="H496" s="78"/>
      <c r="I496" s="78" t="s">
        <v>631</v>
      </c>
      <c r="J496" s="78" t="s">
        <v>641</v>
      </c>
      <c r="K496" s="78" t="s">
        <v>662</v>
      </c>
      <c r="L496" s="78">
        <v>2030</v>
      </c>
      <c r="M496" s="78" t="s">
        <v>634</v>
      </c>
      <c r="N496" s="78"/>
      <c r="O496" s="79">
        <v>44593</v>
      </c>
      <c r="P496" s="78">
        <v>2022</v>
      </c>
      <c r="Q496" s="78" t="s">
        <v>645</v>
      </c>
      <c r="R496" s="78" t="s">
        <v>1007</v>
      </c>
      <c r="S496" s="78" t="s">
        <v>637</v>
      </c>
      <c r="T496" s="203" t="s">
        <v>645</v>
      </c>
      <c r="U496" s="78">
        <v>2040</v>
      </c>
      <c r="V496" s="78">
        <v>2022</v>
      </c>
      <c r="W496" s="78"/>
      <c r="X496" s="78"/>
      <c r="Y496" s="78"/>
      <c r="Z496" s="78" t="s">
        <v>674</v>
      </c>
      <c r="AA496" s="78"/>
      <c r="AB496" s="78" t="s">
        <v>631</v>
      </c>
      <c r="AC496" s="78" t="s">
        <v>745</v>
      </c>
      <c r="AD496" s="78"/>
      <c r="AE496" s="78"/>
      <c r="AF496" s="78" t="s">
        <v>745</v>
      </c>
      <c r="AG496" s="78"/>
      <c r="AH496" s="78"/>
      <c r="AI496" s="78"/>
      <c r="AJ496" s="78"/>
      <c r="AK496" s="78"/>
      <c r="AL496" s="106"/>
      <c r="AM496" s="78"/>
      <c r="AN496" s="78"/>
      <c r="AO496" s="78"/>
      <c r="AP496" s="110"/>
      <c r="AQ496" s="78"/>
      <c r="AR496" s="78"/>
      <c r="AS496" s="78">
        <v>1</v>
      </c>
      <c r="AT496" s="78">
        <v>1</v>
      </c>
      <c r="AU496" s="78">
        <v>1</v>
      </c>
      <c r="AV496" s="348">
        <f t="shared" si="45"/>
        <v>1</v>
      </c>
      <c r="AW496" s="78"/>
      <c r="AX496" s="78"/>
      <c r="AY496" s="78"/>
      <c r="AZ496" s="352"/>
      <c r="BA496" s="78"/>
      <c r="BB496" s="78">
        <v>1</v>
      </c>
      <c r="BC496" s="78"/>
      <c r="BD496" s="78">
        <v>1</v>
      </c>
      <c r="BE496" s="78"/>
      <c r="BF496" s="78"/>
      <c r="BG496" s="78"/>
      <c r="BH496" s="78"/>
      <c r="BI496" s="78">
        <v>1</v>
      </c>
      <c r="BJ496" s="78"/>
      <c r="BK496" s="118">
        <v>1</v>
      </c>
      <c r="BN496" s="119">
        <f t="shared" si="46"/>
        <v>1</v>
      </c>
      <c r="BO496" s="78"/>
      <c r="BP496" s="78">
        <v>1</v>
      </c>
      <c r="BQ496" s="78">
        <v>1</v>
      </c>
      <c r="BR496" s="78"/>
      <c r="BS496" s="78"/>
      <c r="BT496" s="78"/>
      <c r="BU496" s="118"/>
      <c r="BW496">
        <f t="shared" si="47"/>
        <v>1</v>
      </c>
    </row>
    <row r="497" spans="1:75">
      <c r="A497" s="78">
        <v>330</v>
      </c>
      <c r="B497" s="371" t="s">
        <v>378</v>
      </c>
      <c r="C497" s="78" t="s">
        <v>691</v>
      </c>
      <c r="D497" s="78" t="s">
        <v>680</v>
      </c>
      <c r="E497" s="78" t="s">
        <v>677</v>
      </c>
      <c r="F497" s="78" t="s">
        <v>632</v>
      </c>
      <c r="G497" s="78"/>
      <c r="H497" s="78"/>
      <c r="I497" s="78" t="s">
        <v>632</v>
      </c>
      <c r="J497" s="78"/>
      <c r="K497" s="78"/>
      <c r="L497" s="78"/>
      <c r="M497" s="78"/>
      <c r="N497" s="78"/>
      <c r="O497" s="80"/>
      <c r="P497" s="78"/>
      <c r="Q497" s="78" t="s">
        <v>632</v>
      </c>
      <c r="R497" s="78"/>
      <c r="S497" s="78"/>
      <c r="T497" s="78" t="s">
        <v>632</v>
      </c>
      <c r="U497" s="78"/>
      <c r="V497" s="78"/>
      <c r="W497" s="78"/>
      <c r="X497" s="78"/>
      <c r="Y497" s="78"/>
      <c r="Z497" s="78"/>
      <c r="AA497" s="78"/>
      <c r="AB497" s="78"/>
      <c r="AC497" s="78" t="s">
        <v>632</v>
      </c>
      <c r="AD497" s="78"/>
      <c r="AE497" s="78"/>
      <c r="AF497" s="78" t="s">
        <v>632</v>
      </c>
      <c r="AG497" s="78"/>
      <c r="AH497" s="78"/>
      <c r="AI497" s="78"/>
      <c r="AJ497" s="78"/>
      <c r="AK497" s="78"/>
      <c r="AL497" s="106"/>
      <c r="AM497" s="78"/>
      <c r="AN497" s="78"/>
      <c r="AO497" s="78"/>
      <c r="AP497" s="110"/>
      <c r="AQ497" s="78"/>
      <c r="AR497" s="78"/>
      <c r="AS497" s="78"/>
      <c r="AT497" s="78"/>
      <c r="AU497" s="78"/>
      <c r="AV497" s="348" t="str">
        <f t="shared" si="45"/>
        <v/>
      </c>
      <c r="AW497" s="78"/>
      <c r="AX497" s="78"/>
      <c r="AY497" s="78"/>
      <c r="AZ497" s="352"/>
      <c r="BA497" s="78"/>
      <c r="BB497" s="78"/>
      <c r="BC497" s="78"/>
      <c r="BD497" s="78"/>
      <c r="BE497" s="78"/>
      <c r="BF497" s="78"/>
      <c r="BG497" s="78"/>
      <c r="BH497" s="78"/>
      <c r="BI497" s="78"/>
      <c r="BJ497" s="78"/>
      <c r="BK497" s="118"/>
      <c r="BN497" s="119">
        <f t="shared" si="46"/>
        <v>0</v>
      </c>
      <c r="BO497" s="78"/>
      <c r="BP497" s="78"/>
      <c r="BQ497" s="78"/>
      <c r="BR497" s="78"/>
      <c r="BS497" s="78"/>
      <c r="BT497" s="78"/>
      <c r="BU497" s="118"/>
      <c r="BW497" t="str">
        <f t="shared" si="47"/>
        <v/>
      </c>
    </row>
    <row r="498" spans="1:75">
      <c r="A498" s="78">
        <v>185</v>
      </c>
      <c r="B498" s="371" t="s">
        <v>203</v>
      </c>
      <c r="C498" s="78" t="s">
        <v>669</v>
      </c>
      <c r="D498" s="78" t="s">
        <v>680</v>
      </c>
      <c r="E498" s="78" t="s">
        <v>677</v>
      </c>
      <c r="F498" s="78" t="s">
        <v>632</v>
      </c>
      <c r="G498" s="78"/>
      <c r="H498" s="78"/>
      <c r="I498" s="78" t="s">
        <v>632</v>
      </c>
      <c r="J498" s="78"/>
      <c r="K498" s="78"/>
      <c r="L498" s="78"/>
      <c r="M498" s="78"/>
      <c r="N498" s="78"/>
      <c r="O498" s="80"/>
      <c r="P498" s="78"/>
      <c r="Q498" s="78" t="s">
        <v>730</v>
      </c>
      <c r="R498" s="78" t="s">
        <v>1053</v>
      </c>
      <c r="S498" s="78" t="s">
        <v>682</v>
      </c>
      <c r="T498" s="203" t="s">
        <v>635</v>
      </c>
      <c r="U498" s="78">
        <v>2030</v>
      </c>
      <c r="V498" s="78">
        <v>2021</v>
      </c>
      <c r="W498" s="78" t="s">
        <v>645</v>
      </c>
      <c r="X498" s="78">
        <v>2045</v>
      </c>
      <c r="Y498" s="78">
        <v>2021</v>
      </c>
      <c r="Z498" s="78" t="s">
        <v>674</v>
      </c>
      <c r="AA498" s="78">
        <v>2024</v>
      </c>
      <c r="AB498" s="78" t="s">
        <v>631</v>
      </c>
      <c r="AC498" s="78" t="s">
        <v>632</v>
      </c>
      <c r="AD498" s="78"/>
      <c r="AE498" s="78"/>
      <c r="AF498" s="78" t="s">
        <v>632</v>
      </c>
      <c r="AG498" s="78"/>
      <c r="AH498" s="78"/>
      <c r="AI498" s="78"/>
      <c r="AJ498" s="78"/>
      <c r="AK498" s="78"/>
      <c r="AL498" s="106"/>
      <c r="AM498" s="78"/>
      <c r="AN498" s="78"/>
      <c r="AO498" s="78"/>
      <c r="AP498" s="110"/>
      <c r="AQ498" s="78"/>
      <c r="AR498" s="78">
        <v>1</v>
      </c>
      <c r="AS498" s="78"/>
      <c r="AT498" s="78">
        <v>1</v>
      </c>
      <c r="AU498" s="78">
        <v>1</v>
      </c>
      <c r="AV498" s="348">
        <f t="shared" si="45"/>
        <v>1</v>
      </c>
      <c r="AW498" s="78"/>
      <c r="AX498" s="78"/>
      <c r="AY498" s="78"/>
      <c r="AZ498" s="352"/>
      <c r="BA498" s="78"/>
      <c r="BB498" s="78"/>
      <c r="BC498" s="78"/>
      <c r="BD498" s="78"/>
      <c r="BE498" s="78"/>
      <c r="BF498" s="78"/>
      <c r="BG498" s="78"/>
      <c r="BH498" s="78"/>
      <c r="BI498" s="78">
        <v>1</v>
      </c>
      <c r="BJ498" s="78">
        <v>1</v>
      </c>
      <c r="BK498" s="118">
        <v>1</v>
      </c>
      <c r="BN498" s="119">
        <f t="shared" si="46"/>
        <v>1</v>
      </c>
      <c r="BO498" s="78"/>
      <c r="BP498" s="78">
        <v>1</v>
      </c>
      <c r="BQ498" s="78">
        <v>1</v>
      </c>
      <c r="BR498" s="78"/>
      <c r="BS498" s="78"/>
      <c r="BT498" s="78"/>
      <c r="BU498" s="118"/>
      <c r="BW498" t="str">
        <f t="shared" si="47"/>
        <v/>
      </c>
    </row>
    <row r="499" spans="1:75">
      <c r="A499" s="78">
        <v>243</v>
      </c>
      <c r="B499" s="371" t="s">
        <v>268</v>
      </c>
      <c r="C499" s="78" t="s">
        <v>628</v>
      </c>
      <c r="D499" s="78" t="s">
        <v>680</v>
      </c>
      <c r="E499" s="78" t="s">
        <v>677</v>
      </c>
      <c r="F499" s="78" t="s">
        <v>632</v>
      </c>
      <c r="G499" s="78"/>
      <c r="H499" s="78"/>
      <c r="I499" s="78" t="s">
        <v>632</v>
      </c>
      <c r="J499" s="78"/>
      <c r="K499" s="78"/>
      <c r="L499" s="78"/>
      <c r="M499" s="78"/>
      <c r="N499" s="78"/>
      <c r="O499" s="80"/>
      <c r="P499" s="78"/>
      <c r="Q499" s="78" t="s">
        <v>632</v>
      </c>
      <c r="R499" s="78"/>
      <c r="S499" s="78"/>
      <c r="T499" s="78" t="s">
        <v>632</v>
      </c>
      <c r="U499" s="78"/>
      <c r="V499" s="78"/>
      <c r="W499" s="78"/>
      <c r="X499" s="78"/>
      <c r="Y499" s="78"/>
      <c r="Z499" s="78"/>
      <c r="AA499" s="78"/>
      <c r="AB499" s="78"/>
      <c r="AC499" s="78" t="s">
        <v>632</v>
      </c>
      <c r="AD499" s="78"/>
      <c r="AE499" s="78"/>
      <c r="AF499" s="78" t="s">
        <v>632</v>
      </c>
      <c r="AG499" s="78"/>
      <c r="AH499" s="78"/>
      <c r="AI499" s="78"/>
      <c r="AJ499" s="78"/>
      <c r="AK499" s="78"/>
      <c r="AL499" s="106"/>
      <c r="AM499" s="78"/>
      <c r="AN499" s="78"/>
      <c r="AO499" s="78"/>
      <c r="AP499" s="110"/>
      <c r="AQ499" s="78"/>
      <c r="AR499" s="78"/>
      <c r="AS499" s="78"/>
      <c r="AT499" s="78"/>
      <c r="AU499" s="78"/>
      <c r="AV499" s="348" t="str">
        <f t="shared" si="45"/>
        <v/>
      </c>
      <c r="AW499" s="78"/>
      <c r="AX499" s="78"/>
      <c r="AY499" s="78"/>
      <c r="AZ499" s="352"/>
      <c r="BA499" s="78"/>
      <c r="BB499" s="78"/>
      <c r="BC499" s="78"/>
      <c r="BD499" s="78"/>
      <c r="BE499" s="78"/>
      <c r="BF499" s="78"/>
      <c r="BG499" s="78"/>
      <c r="BH499" s="78"/>
      <c r="BI499" s="78"/>
      <c r="BJ499" s="78"/>
      <c r="BK499" s="118"/>
      <c r="BN499" s="119">
        <f t="shared" si="46"/>
        <v>0</v>
      </c>
      <c r="BO499" s="78"/>
      <c r="BP499" s="78"/>
      <c r="BQ499" s="78"/>
      <c r="BR499" s="78"/>
      <c r="BS499" s="78"/>
      <c r="BT499" s="78"/>
      <c r="BU499" s="118"/>
      <c r="BW499" t="str">
        <f t="shared" si="47"/>
        <v/>
      </c>
    </row>
    <row r="500" spans="1:75">
      <c r="A500" s="78">
        <v>138</v>
      </c>
      <c r="B500" s="371" t="s">
        <v>166</v>
      </c>
      <c r="C500" s="78" t="s">
        <v>628</v>
      </c>
      <c r="D500" s="78" t="s">
        <v>680</v>
      </c>
      <c r="E500" s="78" t="s">
        <v>677</v>
      </c>
      <c r="F500" s="78" t="s">
        <v>632</v>
      </c>
      <c r="G500" s="78"/>
      <c r="H500" s="78"/>
      <c r="I500" s="78" t="s">
        <v>632</v>
      </c>
      <c r="J500" s="78"/>
      <c r="K500" s="78"/>
      <c r="L500" s="78"/>
      <c r="M500" s="78"/>
      <c r="N500" s="78"/>
      <c r="O500" s="80"/>
      <c r="P500" s="78"/>
      <c r="Q500" s="78" t="s">
        <v>632</v>
      </c>
      <c r="R500" s="78"/>
      <c r="S500" s="78"/>
      <c r="T500" s="78" t="s">
        <v>632</v>
      </c>
      <c r="U500" s="78"/>
      <c r="V500" s="78"/>
      <c r="W500" s="78"/>
      <c r="X500" s="78"/>
      <c r="Y500" s="78"/>
      <c r="Z500" s="78"/>
      <c r="AA500" s="78"/>
      <c r="AB500" s="78"/>
      <c r="AC500" s="78" t="s">
        <v>632</v>
      </c>
      <c r="AD500" s="78"/>
      <c r="AE500" s="78"/>
      <c r="AF500" s="78" t="s">
        <v>632</v>
      </c>
      <c r="AG500" s="78"/>
      <c r="AH500" s="78"/>
      <c r="AI500" s="78"/>
      <c r="AJ500" s="78"/>
      <c r="AK500" s="78"/>
      <c r="AL500" s="106"/>
      <c r="AM500" s="78"/>
      <c r="AN500" s="78"/>
      <c r="AO500" s="78" t="s">
        <v>632</v>
      </c>
      <c r="AP500" s="110" t="s">
        <v>632</v>
      </c>
      <c r="AQ500" s="78"/>
      <c r="AR500" s="78"/>
      <c r="AS500" s="78"/>
      <c r="AT500" s="78"/>
      <c r="AU500" s="78"/>
      <c r="AV500" s="348" t="str">
        <f t="shared" si="45"/>
        <v/>
      </c>
      <c r="AW500" s="78"/>
      <c r="AX500" s="78"/>
      <c r="AY500" s="78"/>
      <c r="AZ500" s="352"/>
      <c r="BA500" s="78"/>
      <c r="BB500" s="78"/>
      <c r="BC500" s="78"/>
      <c r="BD500" s="78"/>
      <c r="BE500" s="78"/>
      <c r="BF500" s="78"/>
      <c r="BG500" s="78"/>
      <c r="BH500" s="78"/>
      <c r="BI500" s="78"/>
      <c r="BJ500" s="78"/>
      <c r="BK500" s="118"/>
      <c r="BN500" s="119">
        <f t="shared" si="46"/>
        <v>0</v>
      </c>
      <c r="BO500" s="78"/>
      <c r="BP500" s="78"/>
      <c r="BQ500" s="78"/>
      <c r="BR500" s="78"/>
      <c r="BS500" s="78"/>
      <c r="BT500" s="78"/>
      <c r="BU500" s="118"/>
      <c r="BW500" t="str">
        <f t="shared" si="47"/>
        <v/>
      </c>
    </row>
    <row r="501" spans="1:75">
      <c r="A501" s="78">
        <v>364</v>
      </c>
      <c r="B501" s="371" t="s">
        <v>413</v>
      </c>
      <c r="C501" s="78" t="s">
        <v>703</v>
      </c>
      <c r="D501" s="78" t="s">
        <v>680</v>
      </c>
      <c r="E501" s="78" t="s">
        <v>677</v>
      </c>
      <c r="F501" s="78" t="s">
        <v>632</v>
      </c>
      <c r="G501" s="78"/>
      <c r="H501" s="78"/>
      <c r="I501" s="78" t="s">
        <v>632</v>
      </c>
      <c r="J501" s="78"/>
      <c r="K501" s="78"/>
      <c r="L501" s="78"/>
      <c r="M501" s="78"/>
      <c r="N501" s="78"/>
      <c r="O501" s="80"/>
      <c r="P501" s="78"/>
      <c r="Q501" s="78" t="s">
        <v>645</v>
      </c>
      <c r="R501" s="78" t="s">
        <v>805</v>
      </c>
      <c r="S501" s="78" t="s">
        <v>637</v>
      </c>
      <c r="T501" s="203" t="s">
        <v>645</v>
      </c>
      <c r="U501" s="78">
        <v>2050</v>
      </c>
      <c r="V501" s="78">
        <v>2023</v>
      </c>
      <c r="W501" s="78"/>
      <c r="X501" s="78"/>
      <c r="Y501" s="78"/>
      <c r="Z501" s="78" t="s">
        <v>631</v>
      </c>
      <c r="AA501" s="78"/>
      <c r="AB501" s="78" t="s">
        <v>631</v>
      </c>
      <c r="AC501" s="78" t="s">
        <v>632</v>
      </c>
      <c r="AD501" s="78"/>
      <c r="AE501" s="78"/>
      <c r="AF501" s="78" t="s">
        <v>632</v>
      </c>
      <c r="AG501" s="78"/>
      <c r="AH501" s="78"/>
      <c r="AI501" s="78"/>
      <c r="AJ501" s="78"/>
      <c r="AK501" s="78"/>
      <c r="AL501" s="106"/>
      <c r="AM501" s="78"/>
      <c r="AN501" s="78"/>
      <c r="AO501" s="78"/>
      <c r="AP501" s="110"/>
      <c r="AQ501" s="78"/>
      <c r="AR501" s="78"/>
      <c r="AS501" s="78">
        <v>1</v>
      </c>
      <c r="AT501" s="78">
        <v>1</v>
      </c>
      <c r="AU501" s="78">
        <v>1</v>
      </c>
      <c r="AV501" s="348">
        <f t="shared" si="45"/>
        <v>1</v>
      </c>
      <c r="AW501" s="78"/>
      <c r="AX501" s="78"/>
      <c r="AY501" s="78"/>
      <c r="AZ501" s="352"/>
      <c r="BA501" s="78"/>
      <c r="BB501" s="78"/>
      <c r="BC501" s="78"/>
      <c r="BD501" s="78"/>
      <c r="BE501" s="78"/>
      <c r="BF501" s="78"/>
      <c r="BG501" s="78"/>
      <c r="BH501" s="78"/>
      <c r="BI501" s="78">
        <v>1</v>
      </c>
      <c r="BJ501" s="78"/>
      <c r="BK501" s="118">
        <v>1</v>
      </c>
      <c r="BL501" s="188">
        <v>1</v>
      </c>
      <c r="BN501" s="119">
        <f t="shared" si="46"/>
        <v>1</v>
      </c>
      <c r="BO501" s="78"/>
      <c r="BP501" s="78"/>
      <c r="BQ501" s="78">
        <v>1</v>
      </c>
      <c r="BR501" s="78"/>
      <c r="BS501" s="78"/>
      <c r="BT501" s="78"/>
      <c r="BU501" s="118"/>
      <c r="BW501" t="str">
        <f t="shared" si="47"/>
        <v/>
      </c>
    </row>
    <row r="502" spans="1:75">
      <c r="A502" s="124">
        <v>224</v>
      </c>
      <c r="B502" s="372" t="s">
        <v>257</v>
      </c>
      <c r="C502" s="124" t="s">
        <v>666</v>
      </c>
      <c r="D502" s="124" t="s">
        <v>639</v>
      </c>
      <c r="E502" s="124" t="s">
        <v>640</v>
      </c>
      <c r="F502" s="124" t="s">
        <v>631</v>
      </c>
      <c r="G502" s="124">
        <v>2019</v>
      </c>
      <c r="H502" s="124">
        <v>2022</v>
      </c>
      <c r="I502" s="124" t="s">
        <v>632</v>
      </c>
      <c r="J502" s="124" t="s">
        <v>633</v>
      </c>
      <c r="K502" s="124"/>
      <c r="L502" s="124">
        <v>2030</v>
      </c>
      <c r="M502" s="124" t="s">
        <v>634</v>
      </c>
      <c r="N502" s="124"/>
      <c r="O502" s="125">
        <v>43647</v>
      </c>
      <c r="P502" s="124">
        <v>2019</v>
      </c>
      <c r="Q502" s="124" t="s">
        <v>635</v>
      </c>
      <c r="R502" s="124" t="s">
        <v>636</v>
      </c>
      <c r="S502" s="124" t="s">
        <v>637</v>
      </c>
      <c r="T502" s="205" t="s">
        <v>635</v>
      </c>
      <c r="U502" s="124">
        <v>2014</v>
      </c>
      <c r="V502" s="124">
        <v>2014</v>
      </c>
      <c r="W502" s="124"/>
      <c r="X502" s="124"/>
      <c r="Y502" s="124"/>
      <c r="Z502" s="124" t="s">
        <v>631</v>
      </c>
      <c r="AA502" s="124">
        <v>2023</v>
      </c>
      <c r="AB502" s="124" t="s">
        <v>631</v>
      </c>
      <c r="AC502" s="124" t="s">
        <v>736</v>
      </c>
      <c r="AD502" s="124" t="s">
        <v>1054</v>
      </c>
      <c r="AE502" s="124" t="s">
        <v>647</v>
      </c>
      <c r="AF502" s="124" t="s">
        <v>635</v>
      </c>
      <c r="AG502" s="124">
        <v>2030</v>
      </c>
      <c r="AH502" s="124">
        <v>2021</v>
      </c>
      <c r="AI502" s="124" t="s">
        <v>710</v>
      </c>
      <c r="AJ502" s="124">
        <v>2050</v>
      </c>
      <c r="AK502" s="124">
        <v>2021</v>
      </c>
      <c r="AL502" s="126" t="s">
        <v>674</v>
      </c>
      <c r="AM502" s="124"/>
      <c r="AN502" s="124"/>
      <c r="AO502" s="124"/>
      <c r="AP502" s="127"/>
      <c r="AQ502" s="124">
        <v>1</v>
      </c>
      <c r="AR502" s="124"/>
      <c r="AS502" s="124"/>
      <c r="AT502" s="124">
        <v>1</v>
      </c>
      <c r="AU502" s="124">
        <v>1</v>
      </c>
      <c r="AV502" s="348" t="str">
        <f t="shared" si="45"/>
        <v/>
      </c>
      <c r="AW502" s="124"/>
      <c r="AX502" s="124">
        <v>1</v>
      </c>
      <c r="AY502" s="124"/>
      <c r="AZ502" s="353">
        <v>1</v>
      </c>
      <c r="BA502" s="124"/>
      <c r="BB502" s="124">
        <v>1</v>
      </c>
      <c r="BC502" s="124"/>
      <c r="BD502" s="124">
        <v>1</v>
      </c>
      <c r="BE502" s="124">
        <v>1</v>
      </c>
      <c r="BF502" s="124"/>
      <c r="BG502" s="124"/>
      <c r="BH502" s="124">
        <v>1</v>
      </c>
      <c r="BI502" s="124">
        <v>1</v>
      </c>
      <c r="BJ502" s="124">
        <v>1</v>
      </c>
      <c r="BK502" s="128">
        <v>1</v>
      </c>
      <c r="BL502" s="188">
        <v>1</v>
      </c>
      <c r="BN502" s="119">
        <f t="shared" si="46"/>
        <v>1</v>
      </c>
      <c r="BO502" s="124">
        <v>1</v>
      </c>
      <c r="BP502" s="124">
        <v>1</v>
      </c>
      <c r="BQ502" s="124">
        <v>1</v>
      </c>
      <c r="BR502" s="124"/>
      <c r="BS502" s="124"/>
      <c r="BT502" s="124">
        <v>1</v>
      </c>
      <c r="BU502" s="128">
        <v>1</v>
      </c>
      <c r="BV502" s="229">
        <f>MAX(N502,AG502)</f>
        <v>2030</v>
      </c>
      <c r="BW502" t="str">
        <f t="shared" si="47"/>
        <v/>
      </c>
    </row>
    <row r="503" spans="1:75" s="129" customFormat="1" ht="15" customHeight="1" thickBot="1">
      <c r="F503" s="130"/>
      <c r="I503" s="130"/>
      <c r="J503" s="129">
        <f>COUNTIF(J3:J502, "Targets Set")</f>
        <v>137</v>
      </c>
      <c r="N503" s="129">
        <f>COUNT(N3:N502)</f>
        <v>39</v>
      </c>
      <c r="O503" s="131"/>
      <c r="Q503" s="130"/>
      <c r="U503" s="129">
        <f>COUNT(U3:U502)</f>
        <v>224</v>
      </c>
      <c r="AC503" s="130"/>
      <c r="AO503" s="130"/>
      <c r="AQ503" s="129">
        <f t="shared" ref="AQ503:BU503" si="48">SUM(AQ3:AQ502)</f>
        <v>39</v>
      </c>
      <c r="AR503" s="129">
        <f t="shared" si="48"/>
        <v>47</v>
      </c>
      <c r="AS503" s="129">
        <f t="shared" si="48"/>
        <v>81</v>
      </c>
      <c r="AT503" s="129">
        <f t="shared" si="48"/>
        <v>169</v>
      </c>
      <c r="AU503" s="129">
        <f t="shared" si="48"/>
        <v>169</v>
      </c>
      <c r="AV503" s="349">
        <f t="shared" si="48"/>
        <v>97</v>
      </c>
      <c r="AW503" s="129">
        <f t="shared" si="48"/>
        <v>3</v>
      </c>
      <c r="AX503" s="129">
        <f t="shared" si="48"/>
        <v>25</v>
      </c>
      <c r="AY503" s="129">
        <f t="shared" si="48"/>
        <v>195</v>
      </c>
      <c r="AZ503" s="354">
        <f t="shared" si="48"/>
        <v>225</v>
      </c>
      <c r="BA503" s="129">
        <f t="shared" si="48"/>
        <v>2</v>
      </c>
      <c r="BB503" s="129">
        <f t="shared" si="48"/>
        <v>150</v>
      </c>
      <c r="BC503" s="129">
        <f t="shared" si="48"/>
        <v>21</v>
      </c>
      <c r="BD503" s="129">
        <f t="shared" si="48"/>
        <v>173</v>
      </c>
      <c r="BE503" s="129">
        <f t="shared" si="48"/>
        <v>18</v>
      </c>
      <c r="BF503" s="129">
        <f t="shared" si="48"/>
        <v>41</v>
      </c>
      <c r="BG503" s="129">
        <f t="shared" si="48"/>
        <v>19</v>
      </c>
      <c r="BH503" s="129">
        <f t="shared" si="48"/>
        <v>78</v>
      </c>
      <c r="BI503" s="129">
        <f t="shared" si="48"/>
        <v>322</v>
      </c>
      <c r="BJ503" s="129">
        <f t="shared" si="48"/>
        <v>105</v>
      </c>
      <c r="BK503" s="129">
        <f t="shared" si="48"/>
        <v>319</v>
      </c>
      <c r="BL503" s="227">
        <f t="shared" si="48"/>
        <v>208</v>
      </c>
      <c r="BM503" s="227">
        <f t="shared" si="48"/>
        <v>8</v>
      </c>
      <c r="BN503" s="129">
        <f t="shared" si="48"/>
        <v>346</v>
      </c>
      <c r="BO503" s="129">
        <f t="shared" si="48"/>
        <v>50</v>
      </c>
      <c r="BP503" s="129">
        <f t="shared" si="48"/>
        <v>213</v>
      </c>
      <c r="BQ503" s="129">
        <f t="shared" si="48"/>
        <v>344</v>
      </c>
      <c r="BR503" s="129">
        <f t="shared" si="48"/>
        <v>2</v>
      </c>
      <c r="BS503" s="129">
        <f t="shared" si="48"/>
        <v>4</v>
      </c>
      <c r="BT503" s="129">
        <f t="shared" si="48"/>
        <v>140</v>
      </c>
      <c r="BU503" s="129">
        <f t="shared" si="48"/>
        <v>147</v>
      </c>
      <c r="BV503" s="227"/>
      <c r="BW503">
        <f>SUM(BW3:BW502)</f>
        <v>137</v>
      </c>
    </row>
    <row r="504" spans="1:75">
      <c r="AT504" s="77"/>
      <c r="AU504" s="77"/>
      <c r="AV504" s="350"/>
      <c r="BD504" s="77"/>
      <c r="BN504">
        <f>BN503/500</f>
        <v>0.69199999999999995</v>
      </c>
      <c r="BW504" t="str">
        <f t="shared" ref="BW504:BW509" si="49">IF(J504="Targets Set",1,"")</f>
        <v/>
      </c>
    </row>
    <row r="505" spans="1:75">
      <c r="AT505" s="77"/>
      <c r="AU505" s="77"/>
      <c r="AV505" s="350"/>
      <c r="BD505" s="77"/>
      <c r="BW505" t="str">
        <f t="shared" si="49"/>
        <v/>
      </c>
    </row>
    <row r="506" spans="1:75">
      <c r="C506" s="5"/>
      <c r="AT506" s="77"/>
      <c r="AU506" s="77"/>
      <c r="AV506" s="350"/>
      <c r="AZ506" s="355"/>
      <c r="BD506" s="77"/>
      <c r="BW506" t="str">
        <f t="shared" si="49"/>
        <v/>
      </c>
    </row>
    <row r="507" spans="1:75">
      <c r="AT507" s="77"/>
      <c r="AU507" s="77"/>
      <c r="AV507" s="350"/>
      <c r="BB507" s="5"/>
      <c r="BD507" s="77"/>
      <c r="BW507" t="str">
        <f t="shared" si="49"/>
        <v/>
      </c>
    </row>
    <row r="508" spans="1:75">
      <c r="AT508" s="77"/>
      <c r="AU508" s="77"/>
      <c r="AV508" s="350"/>
      <c r="BD508" s="77"/>
      <c r="BW508" t="str">
        <f t="shared" si="49"/>
        <v/>
      </c>
    </row>
    <row r="509" spans="1:75">
      <c r="AT509" s="77"/>
      <c r="AU509" s="77"/>
      <c r="AV509" s="350"/>
      <c r="BD509" s="77"/>
      <c r="BW509" t="str">
        <f t="shared" si="49"/>
        <v/>
      </c>
    </row>
  </sheetData>
  <autoFilter ref="A2:BU509" xr:uid="{00000000-0009-0000-0000-000004000000}">
    <sortState xmlns:xlrd2="http://schemas.microsoft.com/office/spreadsheetml/2017/richdata2" ref="A3:BU502">
      <sortCondition ref="B2:B509"/>
    </sortState>
  </autoFilter>
  <mergeCells count="8">
    <mergeCell ref="CH4:CJ4"/>
    <mergeCell ref="CK4:CM4"/>
    <mergeCell ref="CQ4:CS4"/>
    <mergeCell ref="CE24:CG24"/>
    <mergeCell ref="CH24:CJ24"/>
    <mergeCell ref="CQ24:CS24"/>
    <mergeCell ref="CK24:CM24"/>
    <mergeCell ref="CE4:CG4"/>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BJ512"/>
  <sheetViews>
    <sheetView topLeftCell="U1" zoomScale="67" workbookViewId="0">
      <selection activeCell="B3" sqref="B3:B502"/>
    </sheetView>
  </sheetViews>
  <sheetFormatPr defaultColWidth="9.1796875" defaultRowHeight="18" customHeight="1"/>
  <cols>
    <col min="1" max="1" width="10.453125" style="249" customWidth="1"/>
    <col min="2" max="2" width="20.453125" style="249" customWidth="1"/>
    <col min="3" max="3" width="18.54296875" style="249" customWidth="1"/>
    <col min="4" max="4" width="10.81640625" style="249" customWidth="1"/>
    <col min="5" max="5" width="18.7265625" style="249" customWidth="1"/>
    <col min="6" max="6" width="16.1796875" style="249" customWidth="1"/>
    <col min="7" max="7" width="15.7265625" style="276" customWidth="1"/>
    <col min="8" max="8" width="10.453125" style="276" customWidth="1"/>
    <col min="9" max="9" width="16.26953125" style="276" customWidth="1"/>
    <col min="10" max="10" width="18.1796875" style="277" customWidth="1"/>
    <col min="11" max="11" width="47.1796875" style="277" customWidth="1"/>
    <col min="12" max="12" width="104.54296875" style="277" customWidth="1"/>
    <col min="13" max="13" width="32.1796875" style="277" customWidth="1"/>
    <col min="14" max="14" width="40.1796875" style="277" customWidth="1"/>
    <col min="15" max="15" width="30.1796875" style="277" customWidth="1"/>
    <col min="16" max="16" width="51.26953125" style="277" customWidth="1"/>
    <col min="17" max="17" width="23.453125" style="277" customWidth="1"/>
    <col min="18" max="18" width="25.54296875" style="277" customWidth="1"/>
    <col min="19" max="19" width="22.453125" style="277" customWidth="1"/>
    <col min="20" max="20" width="20.7265625" style="111" customWidth="1"/>
    <col min="21" max="21" width="41.453125" style="111" customWidth="1"/>
    <col min="22" max="22" width="11.453125" style="111" customWidth="1"/>
    <col min="23" max="23" width="23.54296875" style="111" customWidth="1"/>
    <col min="24" max="24" width="17.7265625" style="111" customWidth="1"/>
    <col min="25" max="25" width="11.453125" style="111" customWidth="1"/>
    <col min="26" max="26" width="22.26953125" style="246" customWidth="1"/>
    <col min="27" max="27" width="42.7265625" style="246" customWidth="1"/>
    <col min="28" max="29" width="11.453125" style="246" customWidth="1"/>
    <col min="30" max="33" width="11.453125" style="249" customWidth="1"/>
    <col min="34" max="34" width="12.26953125" style="249" customWidth="1"/>
    <col min="35" max="36" width="14.1796875" style="249" customWidth="1"/>
    <col min="37" max="37" width="33.1796875" style="249" customWidth="1"/>
    <col min="38" max="42" width="9.1796875" style="249" customWidth="1"/>
    <col min="43" max="43" width="28.81640625" style="249" customWidth="1"/>
    <col min="44" max="44" width="9.453125" style="249" bestFit="1" customWidth="1"/>
    <col min="45" max="45" width="13.453125" style="249" bestFit="1" customWidth="1"/>
    <col min="46" max="46" width="12.81640625" style="249" bestFit="1" customWidth="1"/>
    <col min="47" max="47" width="9.453125" style="249" bestFit="1" customWidth="1"/>
    <col min="48" max="48" width="13.453125" style="249" bestFit="1" customWidth="1"/>
    <col min="49" max="49" width="12.81640625" style="249" bestFit="1" customWidth="1"/>
    <col min="50" max="50" width="9.26953125" style="249" bestFit="1" customWidth="1"/>
    <col min="51" max="51" width="13.453125" style="249" bestFit="1" customWidth="1"/>
    <col min="52" max="52" width="12.81640625" style="249" bestFit="1" customWidth="1"/>
    <col min="53" max="53" width="9.453125" style="249" bestFit="1" customWidth="1"/>
    <col min="54" max="54" width="13.453125" style="249" bestFit="1" customWidth="1"/>
    <col min="55" max="55" width="12.81640625" style="249" bestFit="1" customWidth="1"/>
    <col min="56" max="56" width="9.453125" style="249" bestFit="1" customWidth="1"/>
    <col min="57" max="57" width="13.453125" style="249" bestFit="1" customWidth="1"/>
    <col min="58" max="58" width="12.81640625" style="249" bestFit="1" customWidth="1"/>
    <col min="59" max="59" width="13.1796875" style="249" customWidth="1"/>
    <col min="60" max="64" width="9.1796875" style="249" customWidth="1"/>
    <col min="65" max="16384" width="9.1796875" style="249"/>
  </cols>
  <sheetData>
    <row r="1" spans="1:61" ht="18" customHeight="1">
      <c r="A1" s="239" t="s">
        <v>1055</v>
      </c>
      <c r="B1" s="240"/>
      <c r="C1" s="240"/>
      <c r="D1" s="240"/>
      <c r="E1" s="240"/>
      <c r="F1" s="32"/>
      <c r="G1" s="241" t="s">
        <v>1056</v>
      </c>
      <c r="H1" s="241"/>
      <c r="I1" s="241"/>
      <c r="J1" s="242" t="s">
        <v>1057</v>
      </c>
      <c r="K1" s="242"/>
      <c r="L1" s="243"/>
      <c r="M1" s="243"/>
      <c r="N1" s="243"/>
      <c r="O1" s="243"/>
      <c r="P1" s="243"/>
      <c r="Q1" s="243"/>
      <c r="R1" s="243"/>
      <c r="S1" s="243"/>
      <c r="T1" s="244" t="s">
        <v>1058</v>
      </c>
      <c r="V1" s="244"/>
      <c r="W1" s="244"/>
      <c r="X1" s="244" t="str">
        <f t="array" ref="X1">IF(W1="", "", IFERROR(MAX(--_xlfn.TEXTSPLIT(W1,"+")), W1))</f>
        <v/>
      </c>
      <c r="Y1" s="244"/>
      <c r="Z1" s="245" t="s">
        <v>1059</v>
      </c>
      <c r="AB1" s="245"/>
      <c r="AC1" s="245"/>
      <c r="AD1" s="239" t="str">
        <f t="array" ref="AD1">IF(AC1="", "", IFERROR(MAX(--_xlfn.TEXTSPLIT(AC1,"+")), AC1))</f>
        <v/>
      </c>
      <c r="AE1" s="247"/>
      <c r="AF1" s="247"/>
      <c r="AG1" s="239"/>
      <c r="AH1" s="248"/>
      <c r="AL1" s="32"/>
    </row>
    <row r="2" spans="1:61" s="254" customFormat="1" ht="18" customHeight="1">
      <c r="A2" s="357" t="s">
        <v>549</v>
      </c>
      <c r="B2" s="357" t="s">
        <v>40</v>
      </c>
      <c r="C2" s="357" t="s">
        <v>1060</v>
      </c>
      <c r="D2" s="357" t="s">
        <v>656</v>
      </c>
      <c r="E2" s="357" t="s">
        <v>1061</v>
      </c>
      <c r="F2" s="357" t="s">
        <v>1062</v>
      </c>
      <c r="G2" s="358" t="s">
        <v>1063</v>
      </c>
      <c r="H2" s="358" t="s">
        <v>1064</v>
      </c>
      <c r="I2" s="358" t="s">
        <v>1065</v>
      </c>
      <c r="J2" s="359" t="s">
        <v>1066</v>
      </c>
      <c r="K2" s="359" t="s">
        <v>1067</v>
      </c>
      <c r="L2" s="359" t="s">
        <v>1068</v>
      </c>
      <c r="M2" s="359" t="s">
        <v>1069</v>
      </c>
      <c r="N2" s="359" t="s">
        <v>1070</v>
      </c>
      <c r="O2" s="359" t="s">
        <v>1071</v>
      </c>
      <c r="P2" s="359" t="s">
        <v>1072</v>
      </c>
      <c r="Q2" s="359" t="s">
        <v>1073</v>
      </c>
      <c r="R2" s="359" t="s">
        <v>1074</v>
      </c>
      <c r="S2" s="359" t="s">
        <v>1075</v>
      </c>
      <c r="T2" s="360" t="s">
        <v>1076</v>
      </c>
      <c r="U2" s="360" t="s">
        <v>1077</v>
      </c>
      <c r="V2" s="360" t="s">
        <v>1078</v>
      </c>
      <c r="W2" s="360" t="s">
        <v>1079</v>
      </c>
      <c r="X2" s="360" t="s">
        <v>1080</v>
      </c>
      <c r="Y2" s="360" t="s">
        <v>1081</v>
      </c>
      <c r="Z2" s="361" t="s">
        <v>1082</v>
      </c>
      <c r="AA2" s="361" t="s">
        <v>1083</v>
      </c>
      <c r="AB2" s="361" t="s">
        <v>1084</v>
      </c>
      <c r="AC2" s="361" t="s">
        <v>1085</v>
      </c>
      <c r="AD2" s="362" t="s">
        <v>44</v>
      </c>
      <c r="AE2" s="362" t="s">
        <v>45</v>
      </c>
      <c r="AF2" s="362" t="s">
        <v>1086</v>
      </c>
      <c r="AG2" s="362" t="s">
        <v>1087</v>
      </c>
      <c r="AH2" s="362" t="s">
        <v>1088</v>
      </c>
      <c r="AI2" s="362" t="s">
        <v>1089</v>
      </c>
      <c r="AJ2" s="362" t="s">
        <v>1090</v>
      </c>
      <c r="AK2" s="362" t="s">
        <v>48</v>
      </c>
      <c r="AL2" s="357"/>
      <c r="AM2" s="357"/>
      <c r="AN2" s="357"/>
      <c r="AO2" s="357"/>
      <c r="AP2" s="363"/>
      <c r="AQ2" s="381" t="s">
        <v>649</v>
      </c>
      <c r="AR2" s="382"/>
      <c r="AS2" s="383"/>
      <c r="AT2" s="381" t="s">
        <v>650</v>
      </c>
      <c r="AU2" s="382"/>
      <c r="AV2" s="383"/>
      <c r="AW2" s="381" t="s">
        <v>651</v>
      </c>
      <c r="AX2" s="382"/>
      <c r="AY2" s="383"/>
      <c r="AZ2" s="364"/>
      <c r="BA2" s="364" t="s">
        <v>1091</v>
      </c>
      <c r="BB2" s="364"/>
      <c r="BC2" s="381" t="s">
        <v>647</v>
      </c>
      <c r="BD2" s="382"/>
      <c r="BE2" s="383"/>
      <c r="BF2" s="364" t="s">
        <v>653</v>
      </c>
      <c r="BG2" s="381" t="s">
        <v>1092</v>
      </c>
      <c r="BH2" s="382"/>
      <c r="BI2" s="383"/>
    </row>
    <row r="3" spans="1:61" ht="18" customHeight="1">
      <c r="A3" s="32">
        <v>1</v>
      </c>
      <c r="B3" s="373" t="s">
        <v>49</v>
      </c>
      <c r="C3" s="32" t="s">
        <v>629</v>
      </c>
      <c r="D3" s="32" t="s">
        <v>1093</v>
      </c>
      <c r="E3" s="32" t="s">
        <v>1094</v>
      </c>
      <c r="F3" s="32" t="s">
        <v>1095</v>
      </c>
      <c r="G3" s="250" t="s">
        <v>631</v>
      </c>
      <c r="H3" s="250">
        <v>2035</v>
      </c>
      <c r="I3" s="250">
        <v>2015</v>
      </c>
      <c r="J3" s="251" t="s">
        <v>1096</v>
      </c>
      <c r="K3" s="251" t="s">
        <v>642</v>
      </c>
      <c r="L3" s="251">
        <v>2025</v>
      </c>
      <c r="M3" s="251"/>
      <c r="N3" s="251"/>
      <c r="O3" s="251"/>
      <c r="P3" s="251" t="s">
        <v>631</v>
      </c>
      <c r="Q3" s="251" t="s">
        <v>1097</v>
      </c>
      <c r="R3" s="251"/>
      <c r="S3" s="251">
        <v>2016</v>
      </c>
      <c r="T3" s="252"/>
      <c r="U3" s="252"/>
      <c r="V3" s="252"/>
      <c r="W3" s="252" t="str">
        <f t="array" ref="W3">IF(V3="", "", IFERROR(MAX(--_xlfn.TEXTSPLIT(V3,"+")), V3))</f>
        <v/>
      </c>
      <c r="X3" s="252"/>
      <c r="Y3" s="252"/>
      <c r="Z3" s="253" t="s">
        <v>635</v>
      </c>
      <c r="AA3" s="253" t="s">
        <v>837</v>
      </c>
      <c r="AB3" s="253">
        <v>2040</v>
      </c>
      <c r="AC3" s="253">
        <f t="array" ref="AC3">IF(AB3="", "", IFERROR(MAX(--_xlfn.TEXTSPLIT(AB3,"+")), AB3))</f>
        <v>2040</v>
      </c>
      <c r="AD3" s="32" t="str">
        <f>IF(AND(Table1[[#This Row],[year broken down ]]&lt;&gt;"",Table1[[#This Row],[Scope of target]]&lt;&gt;"G",AE3=""),1,"")</f>
        <v/>
      </c>
      <c r="AE3" s="32">
        <f>IF(OR(Table1[[#This Row],[Net zero year (SBTi)]]&lt;&gt;"",Table1[[#This Row],[From 6]]&lt;&gt;""),1,"")</f>
        <v>1</v>
      </c>
      <c r="AF3" s="32">
        <f>IF(OR(Table1[[#This Row],[SBTi NZ approved]]="s",Table1[[#This Row],[Target status]]="T"),1,"")</f>
        <v>1</v>
      </c>
      <c r="AG3" s="254"/>
      <c r="AH3" s="32" t="str">
        <f>_xlfn.XLOOKUP(C3,ref!A:A,ref!B:B, "Other")</f>
        <v>North America</v>
      </c>
      <c r="AI3" s="249" t="str">
        <f>_xlfn.XLOOKUP(D3,ref!D:D,ref!E:E)</f>
        <v>Retail</v>
      </c>
      <c r="AJ3" s="249">
        <f>IF(Table1[[#This Row],[NZ]]=1, MAX(Table1[[#This Row],[From 6]], Table1[[#This Row],[Net zero year (SBTi)]]), "")</f>
        <v>2040</v>
      </c>
      <c r="AK3" s="32">
        <f t="shared" ref="AK3:AK66" si="0">IF(OR($AD3&lt;&gt;"",$AE3&lt;&gt;"",$AF3&lt;&gt;"",$G3="Y"),1,0)</f>
        <v>1</v>
      </c>
      <c r="AP3" s="230" t="s">
        <v>656</v>
      </c>
      <c r="AQ3" s="231" t="s">
        <v>1098</v>
      </c>
      <c r="AR3" s="231" t="s">
        <v>1099</v>
      </c>
      <c r="AS3" s="231" t="s">
        <v>659</v>
      </c>
      <c r="AT3" s="231" t="s">
        <v>1098</v>
      </c>
      <c r="AU3" s="231" t="s">
        <v>1099</v>
      </c>
      <c r="AV3" s="231" t="s">
        <v>659</v>
      </c>
      <c r="AW3" s="231" t="s">
        <v>1098</v>
      </c>
      <c r="AX3" s="231" t="s">
        <v>1099</v>
      </c>
      <c r="AY3" s="231" t="s">
        <v>659</v>
      </c>
      <c r="AZ3" s="231" t="s">
        <v>1098</v>
      </c>
      <c r="BA3" s="231" t="s">
        <v>1099</v>
      </c>
      <c r="BB3" s="231" t="s">
        <v>659</v>
      </c>
      <c r="BC3" s="231" t="s">
        <v>1098</v>
      </c>
      <c r="BD3" s="231" t="s">
        <v>1099</v>
      </c>
      <c r="BE3" s="231" t="s">
        <v>659</v>
      </c>
      <c r="BF3" s="231" t="s">
        <v>1100</v>
      </c>
      <c r="BG3" s="231" t="s">
        <v>643</v>
      </c>
      <c r="BH3" s="231" t="s">
        <v>634</v>
      </c>
      <c r="BI3" s="231" t="s">
        <v>661</v>
      </c>
    </row>
    <row r="4" spans="1:61" ht="18" customHeight="1">
      <c r="A4" s="32">
        <v>2</v>
      </c>
      <c r="B4" s="373" t="s">
        <v>52</v>
      </c>
      <c r="C4" s="32" t="s">
        <v>986</v>
      </c>
      <c r="D4" s="32" t="s">
        <v>1101</v>
      </c>
      <c r="E4" s="32" t="s">
        <v>1102</v>
      </c>
      <c r="F4" s="32" t="s">
        <v>1103</v>
      </c>
      <c r="G4" s="250"/>
      <c r="H4" s="250"/>
      <c r="I4" s="250"/>
      <c r="J4" s="251"/>
      <c r="K4" s="251"/>
      <c r="L4" s="251"/>
      <c r="M4" s="251"/>
      <c r="N4" s="251"/>
      <c r="O4" s="251"/>
      <c r="P4" s="251"/>
      <c r="Q4" s="251"/>
      <c r="R4" s="251"/>
      <c r="S4" s="251" t="s">
        <v>39</v>
      </c>
      <c r="T4" s="252"/>
      <c r="U4" s="252"/>
      <c r="V4" s="252"/>
      <c r="W4" s="252" t="str">
        <f t="array" ref="W4">IF(V4="", "", IFERROR(MAX(--_xlfn.TEXTSPLIT(V4,"+")), V4))</f>
        <v/>
      </c>
      <c r="X4" s="252"/>
      <c r="Y4" s="252"/>
      <c r="Z4" s="253" t="s">
        <v>635</v>
      </c>
      <c r="AA4" s="253" t="s">
        <v>1104</v>
      </c>
      <c r="AB4" s="253">
        <v>2050</v>
      </c>
      <c r="AC4" s="253">
        <f t="array" ref="AC4">IF(AB4="", "", IFERROR(MAX(--_xlfn.TEXTSPLIT(AB4,"+")), AB4))</f>
        <v>2050</v>
      </c>
      <c r="AD4" s="32" t="str">
        <f>IF(AND(Table1[[#This Row],[year broken down ]]&lt;&gt;"",Table1[[#This Row],[Scope of target]]&lt;&gt;"G",AE4=""),1,"")</f>
        <v/>
      </c>
      <c r="AE4" s="32">
        <f>IF(OR(Table1[[#This Row],[Net zero year (SBTi)]]&lt;&gt;"",Table1[[#This Row],[From 6]]&lt;&gt;""),1,"")</f>
        <v>1</v>
      </c>
      <c r="AF4" s="32" t="str">
        <f>IF(OR(Table1[[#This Row],[SBTi NZ approved]]="s",Table1[[#This Row],[Target status]]="T"),1,"")</f>
        <v/>
      </c>
      <c r="AG4" s="254"/>
      <c r="AH4" s="32" t="str">
        <f>_xlfn.XLOOKUP(C4,ref!A:A,ref!B:B, "Other")</f>
        <v>Other</v>
      </c>
      <c r="AI4" s="249" t="str">
        <f>_xlfn.XLOOKUP(D4,ref!D:D,ref!E:E)</f>
        <v>Energy and utilities</v>
      </c>
      <c r="AJ4" s="249">
        <f>IF(Table1[[#This Row],[NZ]]=1, MAX(Table1[[#This Row],[From 6]], Table1[[#This Row],[Net zero year (SBTi)]]), "")</f>
        <v>2050</v>
      </c>
      <c r="AK4" s="32">
        <f t="shared" si="0"/>
        <v>1</v>
      </c>
      <c r="AP4" s="232" t="s">
        <v>665</v>
      </c>
      <c r="AQ4" s="233">
        <f t="shared" ref="AQ4:AQ20" si="1">COUNTIFS(AI:AI,AP4,L:L,"&lt;=2023", J:J, "T")</f>
        <v>0</v>
      </c>
      <c r="AR4" s="233">
        <f t="shared" ref="AR4:AR20" si="2">COUNTIFS(AI:AI,AP4,L:L,"&gt;=2024",L:L,"&lt;=2030", J:J, "T")</f>
        <v>1</v>
      </c>
      <c r="AS4" s="233">
        <f t="shared" ref="AS4:AS20" si="3">COUNTIFS(AI:AI,AP4,L:L,"&gt;2030",J:J, "T")</f>
        <v>0</v>
      </c>
      <c r="AT4" s="233">
        <f t="shared" ref="AT4:AT20" si="4">COUNTIFS($AI$5:$AI$504,AP4,$H$5:$H$504,"&lt;=2023")</f>
        <v>1</v>
      </c>
      <c r="AU4" s="233">
        <f t="shared" ref="AU4:AU20" si="5">COUNTIFS($AI$5:$AI$504,AP4,$H$5:$H$504,"&gt;=2024",$H$5:$H$504,"&lt;=2030")</f>
        <v>0</v>
      </c>
      <c r="AV4" s="233">
        <f t="shared" ref="AV4:AV20" si="6">COUNTIFS($AI$5:$AI$504,AP4,$H$5:$H$504,"&gt;2030")</f>
        <v>0</v>
      </c>
      <c r="AW4" s="233">
        <f t="shared" ref="AW4:AW20" si="7">COUNTIFS(AI:AI,AP4,W:W,"&lt;=2023",T:T, "&lt;&gt;G")</f>
        <v>0</v>
      </c>
      <c r="AX4" s="233">
        <f t="shared" ref="AX4:AX20" si="8">COUNTIFS(AI:AI,AP4,W:W,"&gt;=2024",W:W,"&lt;=2030",T:T, "&lt;&gt;G")</f>
        <v>0</v>
      </c>
      <c r="AY4" s="233">
        <f t="shared" ref="AY4:AY20" si="9">COUNTIFS(AI:AI,AP4,W:W,"&gt;2030",T:T, "&lt;&gt;G")</f>
        <v>0</v>
      </c>
      <c r="AZ4" s="234">
        <f t="shared" ref="AZ4:AZ20" si="10">COUNTIFS(AI:AI,AP4,AE:AE, "1", W:W, "&lt;=2023",W:W, "&lt;&gt;",T:T, "&lt;&gt;G")</f>
        <v>0</v>
      </c>
      <c r="BA4" s="234">
        <f t="shared" ref="BA4:BA20" si="11">COUNTIFS(AI:AI,AP4,T:T,"&lt;G&gt;",AE:AE,"1",W:W, "&gt;2023",W:W, "&lt;=2030")</f>
        <v>0</v>
      </c>
      <c r="BB4" s="234">
        <f t="shared" ref="BB4:BB20" si="12">COUNTIFS(AI:AI,AP4,AE:AE, "1", W:W, "&gt;2030",T:T, "&lt;&gt;G")</f>
        <v>0</v>
      </c>
      <c r="BC4" s="233">
        <f t="shared" ref="BC4:BC20" si="13">COUNTIFS(AI:AI,AP4,AJ:AJ,"&lt;=2023")</f>
        <v>1</v>
      </c>
      <c r="BD4" s="233">
        <f t="shared" ref="BD4:BD20" si="14">COUNTIFS(AI:AI,AP4,AJ:AJ,"&gt;=2024",AJ:AJ,"&lt;=2030")</f>
        <v>0</v>
      </c>
      <c r="BE4" s="233">
        <f t="shared" ref="BE4:BE20" si="15">COUNTIFS(AI:AI,AP4,AJ:AJ,"&gt;2030")</f>
        <v>3</v>
      </c>
      <c r="BF4" s="235">
        <f t="shared" ref="BF4:BF20" si="16">SUM(AQ4:AY4)-SUM(AZ4:BB4)+SUM(BC4:BE4)</f>
        <v>6</v>
      </c>
      <c r="BG4" s="188">
        <f t="shared" ref="BG4:BG20" si="17">COUNTIFS($AI$5:$AI$508, AP4, $AG$5:$AG$508, "Y")</f>
        <v>0</v>
      </c>
      <c r="BH4" s="188">
        <f t="shared" ref="BH4:BH20" si="18">COUNTIFS($AI$5:$AI$508, AP4, $AG$5:$AG$508, "N")</f>
        <v>0</v>
      </c>
      <c r="BI4" s="188">
        <f t="shared" ref="BI4:BI20" si="19">COUNTIF($AI$5:$AI$508, AP4)-BH4-BG4</f>
        <v>11</v>
      </c>
    </row>
    <row r="5" spans="1:61" ht="18" customHeight="1">
      <c r="A5" s="32">
        <v>3</v>
      </c>
      <c r="B5" s="373" t="s">
        <v>51</v>
      </c>
      <c r="C5" s="32" t="s">
        <v>680</v>
      </c>
      <c r="D5" s="32" t="s">
        <v>1101</v>
      </c>
      <c r="E5" s="32" t="s">
        <v>1105</v>
      </c>
      <c r="F5" s="32" t="s">
        <v>1106</v>
      </c>
      <c r="G5" s="250"/>
      <c r="H5" s="250"/>
      <c r="I5" s="250"/>
      <c r="J5" s="251"/>
      <c r="K5" s="251"/>
      <c r="L5" s="251"/>
      <c r="M5" s="251"/>
      <c r="N5" s="251"/>
      <c r="O5" s="251"/>
      <c r="P5" s="251"/>
      <c r="Q5" s="251"/>
      <c r="R5" s="251"/>
      <c r="S5" s="251" t="s">
        <v>39</v>
      </c>
      <c r="T5" s="252" t="s">
        <v>681</v>
      </c>
      <c r="U5" s="252" t="s">
        <v>698</v>
      </c>
      <c r="V5" s="252">
        <v>2060</v>
      </c>
      <c r="W5" s="252">
        <f t="array" ref="W5">IF(V5="", "", IFERROR(MAX(--_xlfn.TEXTSPLIT(V5,"+")), V5))</f>
        <v>2060</v>
      </c>
      <c r="X5" s="252">
        <v>2021</v>
      </c>
      <c r="Y5" s="252" t="s">
        <v>1107</v>
      </c>
      <c r="Z5" s="253"/>
      <c r="AA5" s="253"/>
      <c r="AB5" s="253"/>
      <c r="AC5" s="253" t="str">
        <f t="array" ref="AC5">IF(AB5="", "", IFERROR(MAX(--_xlfn.TEXTSPLIT(AB5,"+")), AB5))</f>
        <v/>
      </c>
      <c r="AD5" s="32" t="str">
        <f>IF(AND(Table1[[#This Row],[year broken down ]]&lt;&gt;"",Table1[[#This Row],[Scope of target]]&lt;&gt;"G",AE5=""),1,"")</f>
        <v/>
      </c>
      <c r="AE5" s="32" t="str">
        <f>IF(OR(Table1[[#This Row],[Net zero year (SBTi)]]&lt;&gt;"",Table1[[#This Row],[From 6]]&lt;&gt;""),1,"")</f>
        <v/>
      </c>
      <c r="AF5" s="32" t="str">
        <f>IF(OR(Table1[[#This Row],[SBTi NZ approved]]="s",Table1[[#This Row],[Target status]]="T"),1,"")</f>
        <v/>
      </c>
      <c r="AG5" s="254" t="s">
        <v>674</v>
      </c>
      <c r="AH5" s="32" t="str">
        <f>_xlfn.XLOOKUP(C5,ref!A:A,ref!B:B, "Other")</f>
        <v>Asia</v>
      </c>
      <c r="AI5" s="249" t="str">
        <f>_xlfn.XLOOKUP(D5,ref!D:D,ref!E:E)</f>
        <v>Energy and utilities</v>
      </c>
      <c r="AJ5" s="249" t="str">
        <f>IF(Table1[[#This Row],[NZ]]=1, MAX(Table1[[#This Row],[From 6]], Table1[[#This Row],[Net zero year (SBTi)]]), "")</f>
        <v/>
      </c>
      <c r="AK5" s="32">
        <f t="shared" si="0"/>
        <v>0</v>
      </c>
      <c r="AP5" s="232" t="s">
        <v>669</v>
      </c>
      <c r="AQ5" s="233">
        <f t="shared" si="1"/>
        <v>0</v>
      </c>
      <c r="AR5" s="233">
        <f t="shared" si="2"/>
        <v>8</v>
      </c>
      <c r="AS5" s="233">
        <f t="shared" si="3"/>
        <v>3</v>
      </c>
      <c r="AT5" s="233">
        <f t="shared" si="4"/>
        <v>0</v>
      </c>
      <c r="AU5" s="233">
        <f t="shared" si="5"/>
        <v>1</v>
      </c>
      <c r="AV5" s="233">
        <f t="shared" si="6"/>
        <v>6</v>
      </c>
      <c r="AW5" s="233">
        <f t="shared" si="7"/>
        <v>1</v>
      </c>
      <c r="AX5" s="233">
        <f t="shared" si="8"/>
        <v>2</v>
      </c>
      <c r="AY5" s="233">
        <f t="shared" si="9"/>
        <v>20</v>
      </c>
      <c r="AZ5" s="234">
        <f t="shared" si="10"/>
        <v>0</v>
      </c>
      <c r="BA5" s="234">
        <f t="shared" si="11"/>
        <v>1</v>
      </c>
      <c r="BB5" s="234">
        <f t="shared" si="12"/>
        <v>1</v>
      </c>
      <c r="BC5" s="233">
        <f t="shared" si="13"/>
        <v>0</v>
      </c>
      <c r="BD5" s="233">
        <f t="shared" si="14"/>
        <v>0</v>
      </c>
      <c r="BE5" s="233">
        <f t="shared" si="15"/>
        <v>6</v>
      </c>
      <c r="BF5" s="235">
        <f t="shared" si="16"/>
        <v>45</v>
      </c>
      <c r="BG5" s="188">
        <f t="shared" si="17"/>
        <v>10</v>
      </c>
      <c r="BH5" s="188">
        <f t="shared" si="18"/>
        <v>0</v>
      </c>
      <c r="BI5" s="188">
        <f t="shared" si="19"/>
        <v>24</v>
      </c>
    </row>
    <row r="6" spans="1:61" ht="18" customHeight="1">
      <c r="A6" s="32">
        <v>4</v>
      </c>
      <c r="B6" s="373" t="s">
        <v>50</v>
      </c>
      <c r="C6" s="32" t="s">
        <v>629</v>
      </c>
      <c r="D6" s="32" t="s">
        <v>1093</v>
      </c>
      <c r="E6" s="32" t="s">
        <v>1108</v>
      </c>
      <c r="F6" s="32" t="s">
        <v>1109</v>
      </c>
      <c r="G6" s="250"/>
      <c r="H6" s="250"/>
      <c r="I6" s="250"/>
      <c r="J6" s="251" t="s">
        <v>648</v>
      </c>
      <c r="K6" s="251"/>
      <c r="L6" s="251"/>
      <c r="M6" s="251"/>
      <c r="N6" s="251"/>
      <c r="O6" s="251"/>
      <c r="P6" s="251"/>
      <c r="Q6" s="251"/>
      <c r="R6" s="251"/>
      <c r="S6" s="251" t="s">
        <v>39</v>
      </c>
      <c r="T6" s="252"/>
      <c r="U6" s="252"/>
      <c r="V6" s="252"/>
      <c r="W6" s="252" t="str">
        <f t="array" ref="W6">IF(V6="", "", IFERROR(MAX(--_xlfn.TEXTSPLIT(V6,"+")), V6))</f>
        <v/>
      </c>
      <c r="X6" s="252"/>
      <c r="Y6" s="252"/>
      <c r="Z6" s="253" t="s">
        <v>635</v>
      </c>
      <c r="AA6" s="253" t="s">
        <v>1110</v>
      </c>
      <c r="AB6" s="253">
        <v>2040</v>
      </c>
      <c r="AC6" s="253">
        <f t="array" ref="AC6">IF(AB6="", "", IFERROR(MAX(--_xlfn.TEXTSPLIT(AB6,"+")), AB6))</f>
        <v>2040</v>
      </c>
      <c r="AD6" s="32" t="str">
        <f>IF(AND(Table1[[#This Row],[year broken down ]]&lt;&gt;"",Table1[[#This Row],[Scope of target]]&lt;&gt;"G",AE6=""),1,"")</f>
        <v/>
      </c>
      <c r="AE6" s="32">
        <f>IF(OR(Table1[[#This Row],[Net zero year (SBTi)]]&lt;&gt;"",Table1[[#This Row],[From 6]]&lt;&gt;""),1,"")</f>
        <v>1</v>
      </c>
      <c r="AF6" s="32" t="str">
        <f>IF(OR(Table1[[#This Row],[SBTi NZ approved]]="s",Table1[[#This Row],[Target status]]="T"),1,"")</f>
        <v/>
      </c>
      <c r="AG6" s="254"/>
      <c r="AH6" s="32" t="str">
        <f>_xlfn.XLOOKUP(C6,ref!A:A,ref!B:B, "Other")</f>
        <v>North America</v>
      </c>
      <c r="AI6" s="249" t="str">
        <f>_xlfn.XLOOKUP(D6,ref!D:D,ref!E:E)</f>
        <v>Retail</v>
      </c>
      <c r="AJ6" s="249">
        <f>IF(Table1[[#This Row],[NZ]]=1, MAX(Table1[[#This Row],[From 6]], Table1[[#This Row],[Net zero year (SBTi)]]), "")</f>
        <v>2040</v>
      </c>
      <c r="AK6" s="32">
        <f t="shared" si="0"/>
        <v>1</v>
      </c>
      <c r="AP6" s="232" t="s">
        <v>628</v>
      </c>
      <c r="AQ6" s="233">
        <f t="shared" si="1"/>
        <v>0</v>
      </c>
      <c r="AR6" s="233">
        <f t="shared" si="2"/>
        <v>0</v>
      </c>
      <c r="AS6" s="233">
        <f t="shared" si="3"/>
        <v>2</v>
      </c>
      <c r="AT6" s="233">
        <f t="shared" si="4"/>
        <v>0</v>
      </c>
      <c r="AU6" s="233">
        <f t="shared" si="5"/>
        <v>0</v>
      </c>
      <c r="AV6" s="233">
        <f t="shared" si="6"/>
        <v>1</v>
      </c>
      <c r="AW6" s="233">
        <f t="shared" si="7"/>
        <v>0</v>
      </c>
      <c r="AX6" s="233">
        <f t="shared" si="8"/>
        <v>1</v>
      </c>
      <c r="AY6" s="233">
        <f t="shared" si="9"/>
        <v>5</v>
      </c>
      <c r="AZ6" s="234">
        <f t="shared" si="10"/>
        <v>0</v>
      </c>
      <c r="BA6" s="234">
        <f t="shared" si="11"/>
        <v>1</v>
      </c>
      <c r="BB6" s="234">
        <f t="shared" si="12"/>
        <v>0</v>
      </c>
      <c r="BC6" s="233">
        <f t="shared" si="13"/>
        <v>0</v>
      </c>
      <c r="BD6" s="233">
        <f t="shared" si="14"/>
        <v>0</v>
      </c>
      <c r="BE6" s="233">
        <f t="shared" si="15"/>
        <v>3</v>
      </c>
      <c r="BF6" s="235">
        <f t="shared" si="16"/>
        <v>11</v>
      </c>
      <c r="BG6" s="188">
        <f t="shared" si="17"/>
        <v>1</v>
      </c>
      <c r="BH6" s="188">
        <f t="shared" si="18"/>
        <v>0</v>
      </c>
      <c r="BI6" s="188">
        <f t="shared" si="19"/>
        <v>12</v>
      </c>
    </row>
    <row r="7" spans="1:61" ht="18" customHeight="1">
      <c r="A7" s="32">
        <v>5</v>
      </c>
      <c r="B7" s="373" t="s">
        <v>53</v>
      </c>
      <c r="C7" s="32" t="s">
        <v>680</v>
      </c>
      <c r="D7" s="32" t="s">
        <v>1111</v>
      </c>
      <c r="E7" s="32" t="s">
        <v>1112</v>
      </c>
      <c r="F7" s="32" t="s">
        <v>1113</v>
      </c>
      <c r="G7" s="250"/>
      <c r="H7" s="250"/>
      <c r="I7" s="250"/>
      <c r="J7" s="251"/>
      <c r="K7" s="251"/>
      <c r="L7" s="251"/>
      <c r="M7" s="251"/>
      <c r="N7" s="251"/>
      <c r="O7" s="251"/>
      <c r="P7" s="251"/>
      <c r="Q7" s="251"/>
      <c r="R7" s="251"/>
      <c r="S7" s="251" t="s">
        <v>39</v>
      </c>
      <c r="T7" s="252" t="s">
        <v>681</v>
      </c>
      <c r="U7" s="252" t="s">
        <v>698</v>
      </c>
      <c r="V7" s="252">
        <v>2060</v>
      </c>
      <c r="W7" s="252">
        <f t="array" ref="W7">IF(V7="", "", IFERROR(MAX(--_xlfn.TEXTSPLIT(V7,"+")), V7))</f>
        <v>2060</v>
      </c>
      <c r="X7" s="252">
        <v>2020</v>
      </c>
      <c r="Y7" s="252" t="s">
        <v>1114</v>
      </c>
      <c r="Z7" s="253"/>
      <c r="AA7" s="253"/>
      <c r="AB7" s="253"/>
      <c r="AC7" s="253" t="str">
        <f t="array" ref="AC7">IF(AB7="", "", IFERROR(MAX(--_xlfn.TEXTSPLIT(AB7,"+")), AB7))</f>
        <v/>
      </c>
      <c r="AD7" s="32" t="str">
        <f>IF(AND(Table1[[#This Row],[year broken down ]]&lt;&gt;"",Table1[[#This Row],[Scope of target]]&lt;&gt;"G",AE7=""),1,"")</f>
        <v/>
      </c>
      <c r="AE7" s="32" t="str">
        <f>IF(OR(Table1[[#This Row],[Net zero year (SBTi)]]&lt;&gt;"",Table1[[#This Row],[From 6]]&lt;&gt;""),1,"")</f>
        <v/>
      </c>
      <c r="AF7" s="32" t="str">
        <f>IF(OR(Table1[[#This Row],[SBTi NZ approved]]="s",Table1[[#This Row],[Target status]]="T"),1,"")</f>
        <v/>
      </c>
      <c r="AG7" s="254" t="s">
        <v>674</v>
      </c>
      <c r="AH7" s="32" t="str">
        <f>_xlfn.XLOOKUP(C7,ref!A:A,ref!B:B, "Other")</f>
        <v>Asia</v>
      </c>
      <c r="AI7" s="249" t="str">
        <f>_xlfn.XLOOKUP(D7,ref!D:D,ref!E:E)</f>
        <v>Oil and gas</v>
      </c>
      <c r="AJ7" s="249" t="str">
        <f>IF(Table1[[#This Row],[NZ]]=1, MAX(Table1[[#This Row],[From 6]], Table1[[#This Row],[Net zero year (SBTi)]]), "")</f>
        <v/>
      </c>
      <c r="AK7" s="32">
        <f t="shared" si="0"/>
        <v>0</v>
      </c>
      <c r="AP7" s="232" t="s">
        <v>679</v>
      </c>
      <c r="AQ7" s="233">
        <f t="shared" si="1"/>
        <v>0</v>
      </c>
      <c r="AR7" s="233">
        <f t="shared" si="2"/>
        <v>8</v>
      </c>
      <c r="AS7" s="233">
        <f t="shared" si="3"/>
        <v>2</v>
      </c>
      <c r="AT7" s="233">
        <f t="shared" si="4"/>
        <v>0</v>
      </c>
      <c r="AU7" s="233">
        <f t="shared" si="5"/>
        <v>0</v>
      </c>
      <c r="AV7" s="233">
        <f t="shared" si="6"/>
        <v>0</v>
      </c>
      <c r="AW7" s="233">
        <f t="shared" si="7"/>
        <v>2</v>
      </c>
      <c r="AX7" s="233">
        <f t="shared" si="8"/>
        <v>3</v>
      </c>
      <c r="AY7" s="233">
        <f t="shared" si="9"/>
        <v>18</v>
      </c>
      <c r="AZ7" s="234">
        <f t="shared" si="10"/>
        <v>0</v>
      </c>
      <c r="BA7" s="234">
        <f t="shared" si="11"/>
        <v>1</v>
      </c>
      <c r="BB7" s="234">
        <f t="shared" si="12"/>
        <v>2</v>
      </c>
      <c r="BC7" s="233">
        <f t="shared" si="13"/>
        <v>1</v>
      </c>
      <c r="BD7" s="233">
        <f t="shared" si="14"/>
        <v>0</v>
      </c>
      <c r="BE7" s="233">
        <f t="shared" si="15"/>
        <v>33</v>
      </c>
      <c r="BF7" s="235">
        <f t="shared" si="16"/>
        <v>64</v>
      </c>
      <c r="BG7" s="188">
        <f t="shared" si="17"/>
        <v>13</v>
      </c>
      <c r="BH7" s="188">
        <f t="shared" si="18"/>
        <v>1</v>
      </c>
      <c r="BI7" s="188">
        <f t="shared" si="19"/>
        <v>70</v>
      </c>
    </row>
    <row r="8" spans="1:61" ht="18" customHeight="1">
      <c r="A8" s="32">
        <v>6</v>
      </c>
      <c r="B8" s="373" t="s">
        <v>54</v>
      </c>
      <c r="C8" s="32" t="s">
        <v>680</v>
      </c>
      <c r="D8" s="32" t="s">
        <v>1101</v>
      </c>
      <c r="E8" s="32" t="s">
        <v>1115</v>
      </c>
      <c r="F8" s="32" t="s">
        <v>1116</v>
      </c>
      <c r="G8" s="250"/>
      <c r="H8" s="250"/>
      <c r="I8" s="250"/>
      <c r="J8" s="251"/>
      <c r="K8" s="251"/>
      <c r="L8" s="251"/>
      <c r="M8" s="251"/>
      <c r="N8" s="251"/>
      <c r="O8" s="251"/>
      <c r="P8" s="251"/>
      <c r="Q8" s="251"/>
      <c r="R8" s="251"/>
      <c r="S8" s="251" t="s">
        <v>39</v>
      </c>
      <c r="T8" s="252" t="s">
        <v>681</v>
      </c>
      <c r="U8" s="252" t="s">
        <v>698</v>
      </c>
      <c r="V8" s="252">
        <v>2060</v>
      </c>
      <c r="W8" s="252">
        <f t="array" ref="W8">IF(V8="", "", IFERROR(MAX(--_xlfn.TEXTSPLIT(V8,"+")), V8))</f>
        <v>2060</v>
      </c>
      <c r="X8" s="252">
        <v>2021</v>
      </c>
      <c r="Y8" s="252" t="s">
        <v>1117</v>
      </c>
      <c r="Z8" s="253"/>
      <c r="AA8" s="253"/>
      <c r="AB8" s="253"/>
      <c r="AC8" s="253" t="str">
        <f t="array" ref="AC8">IF(AB8="", "", IFERROR(MAX(--_xlfn.TEXTSPLIT(AB8,"+")), AB8))</f>
        <v/>
      </c>
      <c r="AD8" s="32" t="str">
        <f>IF(AND(Table1[[#This Row],[year broken down ]]&lt;&gt;"",Table1[[#This Row],[Scope of target]]&lt;&gt;"G",AE8=""),1,"")</f>
        <v/>
      </c>
      <c r="AE8" s="32" t="str">
        <f>IF(OR(Table1[[#This Row],[Net zero year (SBTi)]]&lt;&gt;"",Table1[[#This Row],[From 6]]&lt;&gt;""),1,"")</f>
        <v/>
      </c>
      <c r="AF8" s="32" t="str">
        <f>IF(OR(Table1[[#This Row],[SBTi NZ approved]]="s",Table1[[#This Row],[Target status]]="T"),1,"")</f>
        <v/>
      </c>
      <c r="AG8" s="254" t="s">
        <v>674</v>
      </c>
      <c r="AH8" s="32" t="str">
        <f>_xlfn.XLOOKUP(C8,ref!A:A,ref!B:B, "Other")</f>
        <v>Asia</v>
      </c>
      <c r="AI8" s="249" t="str">
        <f>_xlfn.XLOOKUP(D8,ref!D:D,ref!E:E)</f>
        <v>Energy and utilities</v>
      </c>
      <c r="AJ8" s="249" t="str">
        <f>IF(Table1[[#This Row],[NZ]]=1, MAX(Table1[[#This Row],[From 6]], Table1[[#This Row],[Net zero year (SBTi)]]), "")</f>
        <v/>
      </c>
      <c r="AK8" s="32">
        <f t="shared" si="0"/>
        <v>0</v>
      </c>
      <c r="AP8" s="232" t="s">
        <v>670</v>
      </c>
      <c r="AQ8" s="233">
        <f t="shared" si="1"/>
        <v>0</v>
      </c>
      <c r="AR8" s="233">
        <f t="shared" si="2"/>
        <v>1</v>
      </c>
      <c r="AS8" s="233">
        <f t="shared" si="3"/>
        <v>1</v>
      </c>
      <c r="AT8" s="233">
        <f t="shared" si="4"/>
        <v>0</v>
      </c>
      <c r="AU8" s="233">
        <f t="shared" si="5"/>
        <v>1</v>
      </c>
      <c r="AV8" s="233">
        <f t="shared" si="6"/>
        <v>0</v>
      </c>
      <c r="AW8" s="233">
        <f t="shared" si="7"/>
        <v>0</v>
      </c>
      <c r="AX8" s="233">
        <f t="shared" si="8"/>
        <v>0</v>
      </c>
      <c r="AY8" s="233">
        <f t="shared" si="9"/>
        <v>3</v>
      </c>
      <c r="AZ8" s="234">
        <f t="shared" si="10"/>
        <v>0</v>
      </c>
      <c r="BA8" s="234">
        <f t="shared" si="11"/>
        <v>0</v>
      </c>
      <c r="BB8" s="234">
        <f t="shared" si="12"/>
        <v>1</v>
      </c>
      <c r="BC8" s="233">
        <f t="shared" si="13"/>
        <v>0</v>
      </c>
      <c r="BD8" s="233">
        <f t="shared" si="14"/>
        <v>0</v>
      </c>
      <c r="BE8" s="233">
        <f t="shared" si="15"/>
        <v>1</v>
      </c>
      <c r="BF8" s="235">
        <f t="shared" si="16"/>
        <v>6</v>
      </c>
      <c r="BG8" s="188">
        <f t="shared" si="17"/>
        <v>2</v>
      </c>
      <c r="BH8" s="188">
        <f t="shared" si="18"/>
        <v>0</v>
      </c>
      <c r="BI8" s="188">
        <f t="shared" si="19"/>
        <v>17</v>
      </c>
    </row>
    <row r="9" spans="1:61" ht="18" customHeight="1">
      <c r="A9" s="32">
        <v>7</v>
      </c>
      <c r="B9" s="373" t="s">
        <v>62</v>
      </c>
      <c r="C9" s="32" t="s">
        <v>629</v>
      </c>
      <c r="D9" s="32" t="s">
        <v>1101</v>
      </c>
      <c r="E9" s="32" t="s">
        <v>1118</v>
      </c>
      <c r="F9" s="32" t="s">
        <v>1119</v>
      </c>
      <c r="G9" s="250"/>
      <c r="H9" s="250"/>
      <c r="I9" s="250"/>
      <c r="J9" s="251"/>
      <c r="K9" s="251"/>
      <c r="L9" s="251"/>
      <c r="M9" s="251"/>
      <c r="N9" s="251"/>
      <c r="O9" s="251"/>
      <c r="P9" s="251"/>
      <c r="Q9" s="251"/>
      <c r="R9" s="251"/>
      <c r="S9" s="251" t="s">
        <v>39</v>
      </c>
      <c r="T9" s="252"/>
      <c r="U9" s="252"/>
      <c r="V9" s="252"/>
      <c r="W9" s="252" t="str">
        <f t="array" ref="W9">IF(V9="", "", IFERROR(MAX(--_xlfn.TEXTSPLIT(V9,"+")), V9))</f>
        <v/>
      </c>
      <c r="X9" s="252"/>
      <c r="Y9" s="252"/>
      <c r="Z9" s="253" t="s">
        <v>635</v>
      </c>
      <c r="AA9" s="253" t="s">
        <v>1120</v>
      </c>
      <c r="AB9" s="253">
        <v>2050</v>
      </c>
      <c r="AC9" s="253">
        <f t="array" ref="AC9">IF(AB9="", "", IFERROR(MAX(--_xlfn.TEXTSPLIT(AB9,"+")), AB9))</f>
        <v>2050</v>
      </c>
      <c r="AD9" s="32" t="str">
        <f>IF(AND(Table1[[#This Row],[year broken down ]]&lt;&gt;"",Table1[[#This Row],[Scope of target]]&lt;&gt;"G",AE9=""),1,"")</f>
        <v/>
      </c>
      <c r="AE9" s="32">
        <f>IF(OR(Table1[[#This Row],[Net zero year (SBTi)]]&lt;&gt;"",Table1[[#This Row],[From 6]]&lt;&gt;""),1,"")</f>
        <v>1</v>
      </c>
      <c r="AF9" s="32" t="str">
        <f>IF(OR(Table1[[#This Row],[SBTi NZ approved]]="s",Table1[[#This Row],[Target status]]="T"),1,"")</f>
        <v/>
      </c>
      <c r="AG9" s="254"/>
      <c r="AH9" s="32" t="str">
        <f>_xlfn.XLOOKUP(C9,ref!A:A,ref!B:B, "Other")</f>
        <v>North America</v>
      </c>
      <c r="AI9" s="249" t="str">
        <f>_xlfn.XLOOKUP(D9,ref!D:D,ref!E:E)</f>
        <v>Energy and utilities</v>
      </c>
      <c r="AJ9" s="249">
        <f>IF(Table1[[#This Row],[NZ]]=1, MAX(Table1[[#This Row],[From 6]], Table1[[#This Row],[Net zero year (SBTi)]]), "")</f>
        <v>2050</v>
      </c>
      <c r="AK9" s="32">
        <f t="shared" si="0"/>
        <v>1</v>
      </c>
      <c r="AP9" s="232" t="s">
        <v>666</v>
      </c>
      <c r="AQ9" s="233">
        <f t="shared" si="1"/>
        <v>0</v>
      </c>
      <c r="AR9" s="233">
        <f t="shared" si="2"/>
        <v>1</v>
      </c>
      <c r="AS9" s="233">
        <f t="shared" si="3"/>
        <v>0</v>
      </c>
      <c r="AT9" s="233">
        <f t="shared" si="4"/>
        <v>11</v>
      </c>
      <c r="AU9" s="233">
        <f t="shared" si="5"/>
        <v>7</v>
      </c>
      <c r="AV9" s="233">
        <f t="shared" si="6"/>
        <v>2</v>
      </c>
      <c r="AW9" s="233">
        <f t="shared" si="7"/>
        <v>24</v>
      </c>
      <c r="AX9" s="233">
        <f t="shared" si="8"/>
        <v>13</v>
      </c>
      <c r="AY9" s="233">
        <f t="shared" si="9"/>
        <v>9</v>
      </c>
      <c r="AZ9" s="234">
        <f t="shared" si="10"/>
        <v>23</v>
      </c>
      <c r="BA9" s="234">
        <f t="shared" si="11"/>
        <v>6</v>
      </c>
      <c r="BB9" s="234">
        <f t="shared" si="12"/>
        <v>0</v>
      </c>
      <c r="BC9" s="233">
        <f t="shared" si="13"/>
        <v>1</v>
      </c>
      <c r="BD9" s="233">
        <f t="shared" si="14"/>
        <v>6</v>
      </c>
      <c r="BE9" s="233">
        <f t="shared" si="15"/>
        <v>44</v>
      </c>
      <c r="BF9" s="235">
        <f t="shared" si="16"/>
        <v>89</v>
      </c>
      <c r="BG9" s="188">
        <f t="shared" si="17"/>
        <v>40</v>
      </c>
      <c r="BH9" s="188">
        <f t="shared" si="18"/>
        <v>2</v>
      </c>
      <c r="BI9" s="188">
        <f t="shared" si="19"/>
        <v>58</v>
      </c>
    </row>
    <row r="10" spans="1:61" ht="18" customHeight="1">
      <c r="A10" s="32">
        <v>8</v>
      </c>
      <c r="B10" s="373" t="s">
        <v>56</v>
      </c>
      <c r="C10" s="32" t="s">
        <v>629</v>
      </c>
      <c r="D10" s="32" t="s">
        <v>713</v>
      </c>
      <c r="E10" s="32" t="s">
        <v>1121</v>
      </c>
      <c r="F10" s="32" t="s">
        <v>1122</v>
      </c>
      <c r="G10" s="250" t="s">
        <v>631</v>
      </c>
      <c r="H10" s="250">
        <v>2021</v>
      </c>
      <c r="I10" s="250">
        <v>2016</v>
      </c>
      <c r="J10" s="251" t="s">
        <v>1096</v>
      </c>
      <c r="K10" s="251" t="s">
        <v>642</v>
      </c>
      <c r="L10" s="251">
        <v>2030</v>
      </c>
      <c r="M10" s="251"/>
      <c r="N10" s="251"/>
      <c r="O10" s="251"/>
      <c r="P10" s="251" t="s">
        <v>632</v>
      </c>
      <c r="Q10" s="251"/>
      <c r="R10" s="251"/>
      <c r="S10" s="251">
        <v>2021</v>
      </c>
      <c r="T10" s="252" t="s">
        <v>1123</v>
      </c>
      <c r="U10" s="252" t="s">
        <v>1124</v>
      </c>
      <c r="V10" s="252" t="s">
        <v>1125</v>
      </c>
      <c r="W10" s="252">
        <f t="array" ref="W10">IF(V10="", "", IFERROR(MAX(--_xlfn.TEXTSPLIT(V10,"+")), V10))</f>
        <v>2030</v>
      </c>
      <c r="X10" s="252">
        <v>2020</v>
      </c>
      <c r="Y10" s="252" t="s">
        <v>1126</v>
      </c>
      <c r="Z10" s="253"/>
      <c r="AA10" s="253"/>
      <c r="AB10" s="253"/>
      <c r="AC10" s="253" t="str">
        <f t="array" ref="AC10">IF(AB10="", "", IFERROR(MAX(--_xlfn.TEXTSPLIT(AB10,"+")), AB10))</f>
        <v/>
      </c>
      <c r="AD10" s="32">
        <f>IF(AND(Table1[[#This Row],[year broken down ]]&lt;&gt;"",Table1[[#This Row],[Scope of target]]&lt;&gt;"G",AE10=""),1,"")</f>
        <v>1</v>
      </c>
      <c r="AE10" s="32" t="str">
        <f>IF(OR(Table1[[#This Row],[Net zero year (SBTi)]]&lt;&gt;"",Table1[[#This Row],[From 6]]&lt;&gt;""),1,"")</f>
        <v/>
      </c>
      <c r="AF10" s="32">
        <f>IF(OR(Table1[[#This Row],[SBTi NZ approved]]="s",Table1[[#This Row],[Target status]]="T"),1,"")</f>
        <v>1</v>
      </c>
      <c r="AG10" s="254" t="s">
        <v>631</v>
      </c>
      <c r="AH10" s="32" t="str">
        <f>_xlfn.XLOOKUP(C10,ref!A:A,ref!B:B, "Other")</f>
        <v>North America</v>
      </c>
      <c r="AI10" s="249" t="str">
        <f>_xlfn.XLOOKUP(D10,ref!D:D,ref!E:E)</f>
        <v>Technology</v>
      </c>
      <c r="AJ10" s="249" t="str">
        <f>IF(Table1[[#This Row],[NZ]]=1, MAX(Table1[[#This Row],[From 6]], Table1[[#This Row],[Net zero year (SBTi)]]), "")</f>
        <v/>
      </c>
      <c r="AK10" s="32">
        <f t="shared" si="0"/>
        <v>1</v>
      </c>
      <c r="AP10" s="232" t="s">
        <v>690</v>
      </c>
      <c r="AQ10" s="233">
        <f t="shared" si="1"/>
        <v>0</v>
      </c>
      <c r="AR10" s="233">
        <f t="shared" si="2"/>
        <v>18</v>
      </c>
      <c r="AS10" s="233">
        <f t="shared" si="3"/>
        <v>0</v>
      </c>
      <c r="AT10" s="233">
        <f t="shared" si="4"/>
        <v>0</v>
      </c>
      <c r="AU10" s="233">
        <f t="shared" si="5"/>
        <v>6</v>
      </c>
      <c r="AV10" s="233">
        <f t="shared" si="6"/>
        <v>1</v>
      </c>
      <c r="AW10" s="233">
        <f t="shared" si="7"/>
        <v>1</v>
      </c>
      <c r="AX10" s="233">
        <f t="shared" si="8"/>
        <v>2</v>
      </c>
      <c r="AY10" s="233">
        <f t="shared" si="9"/>
        <v>4</v>
      </c>
      <c r="AZ10" s="234">
        <f t="shared" si="10"/>
        <v>1</v>
      </c>
      <c r="BA10" s="234">
        <f t="shared" si="11"/>
        <v>2</v>
      </c>
      <c r="BB10" s="234">
        <f t="shared" si="12"/>
        <v>1</v>
      </c>
      <c r="BC10" s="233">
        <f t="shared" si="13"/>
        <v>0</v>
      </c>
      <c r="BD10" s="233">
        <f t="shared" si="14"/>
        <v>0</v>
      </c>
      <c r="BE10" s="233">
        <f t="shared" si="15"/>
        <v>18</v>
      </c>
      <c r="BF10" s="235">
        <f t="shared" si="16"/>
        <v>46</v>
      </c>
      <c r="BG10" s="188">
        <f t="shared" si="17"/>
        <v>4</v>
      </c>
      <c r="BH10" s="188">
        <f t="shared" si="18"/>
        <v>0</v>
      </c>
      <c r="BI10" s="188">
        <f t="shared" si="19"/>
        <v>31</v>
      </c>
    </row>
    <row r="11" spans="1:61" ht="18" customHeight="1">
      <c r="A11" s="32">
        <v>9</v>
      </c>
      <c r="B11" s="373" t="s">
        <v>66</v>
      </c>
      <c r="C11" s="32" t="s">
        <v>697</v>
      </c>
      <c r="D11" s="32" t="s">
        <v>1101</v>
      </c>
      <c r="E11" s="32" t="s">
        <v>1127</v>
      </c>
      <c r="F11" s="32" t="s">
        <v>1128</v>
      </c>
      <c r="G11" s="250"/>
      <c r="H11" s="250"/>
      <c r="I11" s="250"/>
      <c r="J11" s="251"/>
      <c r="K11" s="251"/>
      <c r="L11" s="251"/>
      <c r="M11" s="251"/>
      <c r="N11" s="251"/>
      <c r="O11" s="251"/>
      <c r="P11" s="251"/>
      <c r="Q11" s="251"/>
      <c r="R11" s="251"/>
      <c r="S11" s="251" t="s">
        <v>39</v>
      </c>
      <c r="T11" s="252"/>
      <c r="U11" s="252"/>
      <c r="V11" s="252"/>
      <c r="W11" s="252" t="str">
        <f t="array" ref="W11">IF(V11="", "", IFERROR(MAX(--_xlfn.TEXTSPLIT(V11,"+")), V11))</f>
        <v/>
      </c>
      <c r="X11" s="252"/>
      <c r="Y11" s="252"/>
      <c r="Z11" s="253" t="s">
        <v>635</v>
      </c>
      <c r="AA11" s="253" t="s">
        <v>1129</v>
      </c>
      <c r="AB11" s="253">
        <v>2050</v>
      </c>
      <c r="AC11" s="253">
        <f t="array" ref="AC11">IF(AB11="", "", IFERROR(MAX(--_xlfn.TEXTSPLIT(AB11,"+")), AB11))</f>
        <v>2050</v>
      </c>
      <c r="AD11" s="32" t="str">
        <f>IF(AND(Table1[[#This Row],[year broken down ]]&lt;&gt;"",Table1[[#This Row],[Scope of target]]&lt;&gt;"G",AE11=""),1,"")</f>
        <v/>
      </c>
      <c r="AE11" s="32">
        <f>IF(OR(Table1[[#This Row],[Net zero year (SBTi)]]&lt;&gt;"",Table1[[#This Row],[From 6]]&lt;&gt;""),1,"")</f>
        <v>1</v>
      </c>
      <c r="AF11" s="32" t="str">
        <f>IF(OR(Table1[[#This Row],[SBTi NZ approved]]="s",Table1[[#This Row],[Target status]]="T"),1,"")</f>
        <v/>
      </c>
      <c r="AG11" s="254"/>
      <c r="AH11" s="32" t="str">
        <f>_xlfn.XLOOKUP(C11,ref!A:A,ref!B:B, "Other")</f>
        <v>Europe</v>
      </c>
      <c r="AI11" s="249" t="str">
        <f>_xlfn.XLOOKUP(D11,ref!D:D,ref!E:E)</f>
        <v>Energy and utilities</v>
      </c>
      <c r="AJ11" s="249">
        <f>IF(Table1[[#This Row],[NZ]]=1, MAX(Table1[[#This Row],[From 6]], Table1[[#This Row],[Net zero year (SBTi)]]), "")</f>
        <v>2050</v>
      </c>
      <c r="AK11" s="32">
        <f t="shared" si="0"/>
        <v>1</v>
      </c>
      <c r="AP11" s="232" t="s">
        <v>654</v>
      </c>
      <c r="AQ11" s="233">
        <f t="shared" si="1"/>
        <v>0</v>
      </c>
      <c r="AR11" s="233">
        <f t="shared" si="2"/>
        <v>12</v>
      </c>
      <c r="AS11" s="233">
        <f t="shared" si="3"/>
        <v>2</v>
      </c>
      <c r="AT11" s="233">
        <f t="shared" si="4"/>
        <v>0</v>
      </c>
      <c r="AU11" s="233">
        <f t="shared" si="5"/>
        <v>8</v>
      </c>
      <c r="AV11" s="233">
        <f t="shared" si="6"/>
        <v>0</v>
      </c>
      <c r="AW11" s="233">
        <f t="shared" si="7"/>
        <v>1</v>
      </c>
      <c r="AX11" s="233">
        <f t="shared" si="8"/>
        <v>9</v>
      </c>
      <c r="AY11" s="233">
        <f t="shared" si="9"/>
        <v>4</v>
      </c>
      <c r="AZ11" s="234">
        <f t="shared" si="10"/>
        <v>1</v>
      </c>
      <c r="BA11" s="234">
        <f t="shared" si="11"/>
        <v>7</v>
      </c>
      <c r="BB11" s="234">
        <f t="shared" si="12"/>
        <v>0</v>
      </c>
      <c r="BC11" s="233">
        <f t="shared" si="13"/>
        <v>0</v>
      </c>
      <c r="BD11" s="233">
        <f t="shared" si="14"/>
        <v>0</v>
      </c>
      <c r="BE11" s="233">
        <f t="shared" si="15"/>
        <v>13</v>
      </c>
      <c r="BF11" s="235">
        <f t="shared" si="16"/>
        <v>41</v>
      </c>
      <c r="BG11" s="188">
        <f t="shared" si="17"/>
        <v>9</v>
      </c>
      <c r="BH11" s="188">
        <f t="shared" si="18"/>
        <v>0</v>
      </c>
      <c r="BI11" s="188">
        <f t="shared" si="19"/>
        <v>22</v>
      </c>
    </row>
    <row r="12" spans="1:61" ht="18" customHeight="1">
      <c r="A12" s="32">
        <v>10</v>
      </c>
      <c r="B12" s="373" t="s">
        <v>55</v>
      </c>
      <c r="C12" s="32" t="s">
        <v>629</v>
      </c>
      <c r="D12" s="32" t="s">
        <v>1130</v>
      </c>
      <c r="E12" s="32" t="s">
        <v>1131</v>
      </c>
      <c r="F12" s="32" t="s">
        <v>1132</v>
      </c>
      <c r="G12" s="250"/>
      <c r="H12" s="250"/>
      <c r="I12" s="250"/>
      <c r="J12" s="251" t="s">
        <v>635</v>
      </c>
      <c r="K12" s="251"/>
      <c r="L12" s="251">
        <v>2030</v>
      </c>
      <c r="M12" s="251"/>
      <c r="N12" s="251"/>
      <c r="O12" s="251"/>
      <c r="P12" s="251" t="s">
        <v>631</v>
      </c>
      <c r="Q12" s="251" t="s">
        <v>1097</v>
      </c>
      <c r="R12" s="251"/>
      <c r="S12" s="251">
        <v>2022</v>
      </c>
      <c r="T12" s="252"/>
      <c r="U12" s="252"/>
      <c r="V12" s="252"/>
      <c r="W12" s="252" t="str">
        <f t="array" ref="W12">IF(V12="", "", IFERROR(MAX(--_xlfn.TEXTSPLIT(V12,"+")), V12))</f>
        <v/>
      </c>
      <c r="X12" s="252"/>
      <c r="Y12" s="252"/>
      <c r="Z12" s="253" t="s">
        <v>635</v>
      </c>
      <c r="AA12" s="253" t="s">
        <v>1012</v>
      </c>
      <c r="AB12" s="253">
        <v>2035</v>
      </c>
      <c r="AC12" s="253">
        <f t="array" ref="AC12">IF(AB12="", "", IFERROR(MAX(--_xlfn.TEXTSPLIT(AB12,"+")), AB12))</f>
        <v>2035</v>
      </c>
      <c r="AD12" s="32" t="str">
        <f>IF(AND(Table1[[#This Row],[year broken down ]]&lt;&gt;"",Table1[[#This Row],[Scope of target]]&lt;&gt;"G",AE12=""),1,"")</f>
        <v/>
      </c>
      <c r="AE12" s="32">
        <f>IF(OR(Table1[[#This Row],[Net zero year (SBTi)]]&lt;&gt;"",Table1[[#This Row],[From 6]]&lt;&gt;""),1,"")</f>
        <v>1</v>
      </c>
      <c r="AF12" s="32" t="str">
        <f>IF(OR(Table1[[#This Row],[SBTi NZ approved]]="s",Table1[[#This Row],[Target status]]="T"),1,"")</f>
        <v/>
      </c>
      <c r="AG12" s="254"/>
      <c r="AH12" s="32" t="str">
        <f>_xlfn.XLOOKUP(C12,ref!A:A,ref!B:B, "Other")</f>
        <v>North America</v>
      </c>
      <c r="AI12" s="249" t="str">
        <f>_xlfn.XLOOKUP(D12,ref!D:D,ref!E:E)</f>
        <v>Health care and pharmaceuticals</v>
      </c>
      <c r="AJ12" s="249">
        <f>IF(Table1[[#This Row],[NZ]]=1, MAX(Table1[[#This Row],[From 6]], Table1[[#This Row],[Net zero year (SBTi)]]), "")</f>
        <v>2035</v>
      </c>
      <c r="AK12" s="32">
        <f t="shared" si="0"/>
        <v>1</v>
      </c>
      <c r="AP12" s="232" t="s">
        <v>699</v>
      </c>
      <c r="AQ12" s="233">
        <f t="shared" si="1"/>
        <v>0</v>
      </c>
      <c r="AR12" s="233">
        <f t="shared" si="2"/>
        <v>3</v>
      </c>
      <c r="AS12" s="233">
        <f t="shared" si="3"/>
        <v>0</v>
      </c>
      <c r="AT12" s="233">
        <f t="shared" si="4"/>
        <v>0</v>
      </c>
      <c r="AU12" s="233">
        <f t="shared" si="5"/>
        <v>2</v>
      </c>
      <c r="AV12" s="233">
        <f t="shared" si="6"/>
        <v>0</v>
      </c>
      <c r="AW12" s="233">
        <f t="shared" si="7"/>
        <v>1</v>
      </c>
      <c r="AX12" s="233">
        <f t="shared" si="8"/>
        <v>1</v>
      </c>
      <c r="AY12" s="233">
        <f t="shared" si="9"/>
        <v>0</v>
      </c>
      <c r="AZ12" s="234">
        <f t="shared" si="10"/>
        <v>1</v>
      </c>
      <c r="BA12" s="234">
        <f t="shared" si="11"/>
        <v>1</v>
      </c>
      <c r="BB12" s="234">
        <f t="shared" si="12"/>
        <v>0</v>
      </c>
      <c r="BC12" s="233">
        <f t="shared" si="13"/>
        <v>0</v>
      </c>
      <c r="BD12" s="233">
        <f t="shared" si="14"/>
        <v>0</v>
      </c>
      <c r="BE12" s="233">
        <f t="shared" si="15"/>
        <v>3</v>
      </c>
      <c r="BF12" s="235">
        <f t="shared" si="16"/>
        <v>8</v>
      </c>
      <c r="BG12" s="188">
        <f t="shared" si="17"/>
        <v>2</v>
      </c>
      <c r="BH12" s="188">
        <f t="shared" si="18"/>
        <v>0</v>
      </c>
      <c r="BI12" s="188">
        <f t="shared" si="19"/>
        <v>1</v>
      </c>
    </row>
    <row r="13" spans="1:61" ht="18" customHeight="1">
      <c r="A13" s="32">
        <v>11</v>
      </c>
      <c r="B13" s="373" t="s">
        <v>57</v>
      </c>
      <c r="C13" s="32" t="s">
        <v>629</v>
      </c>
      <c r="D13" s="32" t="s">
        <v>1130</v>
      </c>
      <c r="E13" s="32" t="s">
        <v>1133</v>
      </c>
      <c r="F13" s="32" t="s">
        <v>1134</v>
      </c>
      <c r="G13" s="250"/>
      <c r="H13" s="250"/>
      <c r="I13" s="250"/>
      <c r="J13" s="251" t="s">
        <v>1096</v>
      </c>
      <c r="K13" s="251" t="s">
        <v>642</v>
      </c>
      <c r="L13" s="251">
        <v>2030</v>
      </c>
      <c r="M13" s="251" t="s">
        <v>641</v>
      </c>
      <c r="N13" s="251" t="s">
        <v>642</v>
      </c>
      <c r="O13" s="251">
        <v>2050</v>
      </c>
      <c r="P13" s="251" t="s">
        <v>631</v>
      </c>
      <c r="Q13" s="251" t="s">
        <v>1135</v>
      </c>
      <c r="R13" s="251">
        <v>2050</v>
      </c>
      <c r="S13" s="251">
        <v>2021</v>
      </c>
      <c r="T13" s="252" t="s">
        <v>635</v>
      </c>
      <c r="U13" s="252" t="s">
        <v>685</v>
      </c>
      <c r="V13" s="252">
        <v>2030</v>
      </c>
      <c r="W13" s="252">
        <f t="array" ref="W13">IF(V13="", "", IFERROR(MAX(--_xlfn.TEXTSPLIT(V13,"+")), V13))</f>
        <v>2030</v>
      </c>
      <c r="X13" s="252">
        <v>2021</v>
      </c>
      <c r="Y13" s="252" t="s">
        <v>1136</v>
      </c>
      <c r="Z13" s="253" t="s">
        <v>645</v>
      </c>
      <c r="AA13" s="253" t="s">
        <v>805</v>
      </c>
      <c r="AB13" s="253">
        <v>2050</v>
      </c>
      <c r="AC13" s="253">
        <f t="array" ref="AC13">IF(AB13="", "", IFERROR(MAX(--_xlfn.TEXTSPLIT(AB13,"+")), AB13))</f>
        <v>2050</v>
      </c>
      <c r="AD13" s="32" t="str">
        <f>IF(AND(Table1[[#This Row],[year broken down ]]&lt;&gt;"",Table1[[#This Row],[Scope of target]]&lt;&gt;"G",AE13=""),1,"")</f>
        <v/>
      </c>
      <c r="AE13" s="32">
        <f>IF(OR(Table1[[#This Row],[Net zero year (SBTi)]]&lt;&gt;"",Table1[[#This Row],[From 6]]&lt;&gt;""),1,"")</f>
        <v>1</v>
      </c>
      <c r="AF13" s="32">
        <f>IF(OR(Table1[[#This Row],[SBTi NZ approved]]="s",Table1[[#This Row],[Target status]]="T"),1,"")</f>
        <v>1</v>
      </c>
      <c r="AG13" s="254" t="s">
        <v>674</v>
      </c>
      <c r="AH13" s="32" t="str">
        <f>_xlfn.XLOOKUP(C13,ref!A:A,ref!B:B, "Other")</f>
        <v>North America</v>
      </c>
      <c r="AI13" s="249" t="str">
        <f>_xlfn.XLOOKUP(D13,ref!D:D,ref!E:E)</f>
        <v>Health care and pharmaceuticals</v>
      </c>
      <c r="AJ13" s="249">
        <f>IF(Table1[[#This Row],[NZ]]=1, MAX(Table1[[#This Row],[From 6]], Table1[[#This Row],[Net zero year (SBTi)]]), "")</f>
        <v>2050</v>
      </c>
      <c r="AK13" s="32">
        <f t="shared" si="0"/>
        <v>1</v>
      </c>
      <c r="AP13" s="232" t="s">
        <v>638</v>
      </c>
      <c r="AQ13" s="233">
        <f t="shared" si="1"/>
        <v>0</v>
      </c>
      <c r="AR13" s="233">
        <f t="shared" si="2"/>
        <v>7</v>
      </c>
      <c r="AS13" s="233">
        <f t="shared" si="3"/>
        <v>1</v>
      </c>
      <c r="AT13" s="233">
        <f t="shared" si="4"/>
        <v>0</v>
      </c>
      <c r="AU13" s="233">
        <f t="shared" si="5"/>
        <v>2</v>
      </c>
      <c r="AV13" s="233">
        <f t="shared" si="6"/>
        <v>0</v>
      </c>
      <c r="AW13" s="233">
        <f t="shared" si="7"/>
        <v>0</v>
      </c>
      <c r="AX13" s="233">
        <f t="shared" si="8"/>
        <v>1</v>
      </c>
      <c r="AY13" s="233">
        <f t="shared" si="9"/>
        <v>12</v>
      </c>
      <c r="AZ13" s="234">
        <f t="shared" si="10"/>
        <v>0</v>
      </c>
      <c r="BA13" s="234">
        <f t="shared" si="11"/>
        <v>1</v>
      </c>
      <c r="BB13" s="234">
        <f t="shared" si="12"/>
        <v>2</v>
      </c>
      <c r="BC13" s="233">
        <f t="shared" si="13"/>
        <v>0</v>
      </c>
      <c r="BD13" s="233">
        <f t="shared" si="14"/>
        <v>0</v>
      </c>
      <c r="BE13" s="233">
        <f t="shared" si="15"/>
        <v>9</v>
      </c>
      <c r="BF13" s="235">
        <f t="shared" si="16"/>
        <v>29</v>
      </c>
      <c r="BG13" s="188">
        <f t="shared" si="17"/>
        <v>6</v>
      </c>
      <c r="BH13" s="188">
        <f t="shared" si="18"/>
        <v>0</v>
      </c>
      <c r="BI13" s="188">
        <f t="shared" si="19"/>
        <v>37</v>
      </c>
    </row>
    <row r="14" spans="1:61" ht="18" customHeight="1">
      <c r="A14" s="32">
        <v>12</v>
      </c>
      <c r="B14" s="373" t="s">
        <v>71</v>
      </c>
      <c r="C14" s="32" t="s">
        <v>951</v>
      </c>
      <c r="D14" s="32" t="s">
        <v>1137</v>
      </c>
      <c r="E14" s="32" t="s">
        <v>1138</v>
      </c>
      <c r="F14" s="32" t="s">
        <v>1139</v>
      </c>
      <c r="G14" s="250"/>
      <c r="H14" s="250"/>
      <c r="I14" s="250"/>
      <c r="J14" s="251"/>
      <c r="K14" s="251"/>
      <c r="L14" s="251"/>
      <c r="M14" s="251"/>
      <c r="N14" s="251"/>
      <c r="O14" s="251"/>
      <c r="P14" s="251"/>
      <c r="Q14" s="251"/>
      <c r="R14" s="251"/>
      <c r="S14" s="251" t="s">
        <v>39</v>
      </c>
      <c r="T14" s="252" t="s">
        <v>635</v>
      </c>
      <c r="U14" s="252" t="s">
        <v>1012</v>
      </c>
      <c r="V14" s="252">
        <v>2050</v>
      </c>
      <c r="W14" s="252">
        <f t="array" ref="W14">IF(V14="", "", IFERROR(MAX(--_xlfn.TEXTSPLIT(V14,"+")), V14))</f>
        <v>2050</v>
      </c>
      <c r="X14" s="252">
        <v>2022</v>
      </c>
      <c r="Y14" s="252" t="s">
        <v>1140</v>
      </c>
      <c r="Z14" s="253"/>
      <c r="AA14" s="253"/>
      <c r="AB14" s="253"/>
      <c r="AC14" s="253" t="str">
        <f t="array" ref="AC14">IF(AB14="", "", IFERROR(MAX(--_xlfn.TEXTSPLIT(AB14,"+")), AB14))</f>
        <v/>
      </c>
      <c r="AD14" s="32">
        <f>IF(AND(Table1[[#This Row],[year broken down ]]&lt;&gt;"",Table1[[#This Row],[Scope of target]]&lt;&gt;"G",AE14=""),1,"")</f>
        <v>1</v>
      </c>
      <c r="AE14" s="32" t="str">
        <f>IF(OR(Table1[[#This Row],[Net zero year (SBTi)]]&lt;&gt;"",Table1[[#This Row],[From 6]]&lt;&gt;""),1,"")</f>
        <v/>
      </c>
      <c r="AF14" s="32" t="str">
        <f>IF(OR(Table1[[#This Row],[SBTi NZ approved]]="s",Table1[[#This Row],[Target status]]="T"),1,"")</f>
        <v/>
      </c>
      <c r="AG14" s="254" t="s">
        <v>631</v>
      </c>
      <c r="AH14" s="32" t="str">
        <f>_xlfn.XLOOKUP(C14,ref!A:A,ref!B:B, "Other")</f>
        <v>Asia</v>
      </c>
      <c r="AI14" s="249" t="str">
        <f>_xlfn.XLOOKUP(D14,ref!D:D,ref!E:E)</f>
        <v>Retail</v>
      </c>
      <c r="AJ14" s="249" t="str">
        <f>IF(Table1[[#This Row],[NZ]]=1, MAX(Table1[[#This Row],[From 6]], Table1[[#This Row],[Net zero year (SBTi)]]), "")</f>
        <v/>
      </c>
      <c r="AK14" s="32">
        <f t="shared" si="0"/>
        <v>1</v>
      </c>
      <c r="AP14" s="232" t="s">
        <v>703</v>
      </c>
      <c r="AQ14" s="233">
        <f t="shared" si="1"/>
        <v>0</v>
      </c>
      <c r="AR14" s="233">
        <f t="shared" si="2"/>
        <v>0</v>
      </c>
      <c r="AS14" s="233">
        <f t="shared" si="3"/>
        <v>0</v>
      </c>
      <c r="AT14" s="233">
        <f t="shared" si="4"/>
        <v>0</v>
      </c>
      <c r="AU14" s="233">
        <f t="shared" si="5"/>
        <v>0</v>
      </c>
      <c r="AV14" s="233">
        <f t="shared" si="6"/>
        <v>0</v>
      </c>
      <c r="AW14" s="233">
        <f t="shared" si="7"/>
        <v>0</v>
      </c>
      <c r="AX14" s="233">
        <f t="shared" si="8"/>
        <v>0</v>
      </c>
      <c r="AY14" s="233">
        <f t="shared" si="9"/>
        <v>0</v>
      </c>
      <c r="AZ14" s="234">
        <f t="shared" si="10"/>
        <v>0</v>
      </c>
      <c r="BA14" s="234">
        <f t="shared" si="11"/>
        <v>0</v>
      </c>
      <c r="BB14" s="234">
        <f t="shared" si="12"/>
        <v>0</v>
      </c>
      <c r="BC14" s="233">
        <f t="shared" si="13"/>
        <v>0</v>
      </c>
      <c r="BD14" s="233">
        <f t="shared" si="14"/>
        <v>0</v>
      </c>
      <c r="BE14" s="233">
        <f t="shared" si="15"/>
        <v>0</v>
      </c>
      <c r="BF14" s="235">
        <f t="shared" si="16"/>
        <v>0</v>
      </c>
      <c r="BG14" s="188">
        <f t="shared" si="17"/>
        <v>0</v>
      </c>
      <c r="BH14" s="188">
        <f t="shared" si="18"/>
        <v>0</v>
      </c>
      <c r="BI14" s="188">
        <f t="shared" si="19"/>
        <v>0</v>
      </c>
    </row>
    <row r="15" spans="1:61" ht="18" customHeight="1">
      <c r="A15" s="32">
        <v>13</v>
      </c>
      <c r="B15" s="373" t="s">
        <v>64</v>
      </c>
      <c r="C15" s="32" t="s">
        <v>680</v>
      </c>
      <c r="D15" s="32" t="s">
        <v>1141</v>
      </c>
      <c r="E15" s="32" t="s">
        <v>1142</v>
      </c>
      <c r="F15" s="32" t="s">
        <v>1143</v>
      </c>
      <c r="G15" s="250"/>
      <c r="H15" s="250"/>
      <c r="I15" s="250"/>
      <c r="J15" s="251"/>
      <c r="K15" s="251"/>
      <c r="L15" s="251"/>
      <c r="M15" s="251"/>
      <c r="N15" s="251"/>
      <c r="O15" s="251"/>
      <c r="P15" s="251"/>
      <c r="Q15" s="251"/>
      <c r="R15" s="251"/>
      <c r="S15" s="251" t="s">
        <v>39</v>
      </c>
      <c r="T15" s="252" t="s">
        <v>681</v>
      </c>
      <c r="U15" s="252" t="s">
        <v>698</v>
      </c>
      <c r="V15" s="252">
        <v>2060</v>
      </c>
      <c r="W15" s="252">
        <f t="array" ref="W15">IF(V15="", "", IFERROR(MAX(--_xlfn.TEXTSPLIT(V15,"+")), V15))</f>
        <v>2060</v>
      </c>
      <c r="X15" s="252">
        <v>2021</v>
      </c>
      <c r="Y15" s="252" t="s">
        <v>1144</v>
      </c>
      <c r="Z15" s="253"/>
      <c r="AA15" s="253"/>
      <c r="AB15" s="253"/>
      <c r="AC15" s="253" t="str">
        <f t="array" ref="AC15">IF(AB15="", "", IFERROR(MAX(--_xlfn.TEXTSPLIT(AB15,"+")), AB15))</f>
        <v/>
      </c>
      <c r="AD15" s="32" t="str">
        <f>IF(AND(Table1[[#This Row],[year broken down ]]&lt;&gt;"",Table1[[#This Row],[Scope of target]]&lt;&gt;"G",AE15=""),1,"")</f>
        <v/>
      </c>
      <c r="AE15" s="32" t="str">
        <f>IF(OR(Table1[[#This Row],[Net zero year (SBTi)]]&lt;&gt;"",Table1[[#This Row],[From 6]]&lt;&gt;""),1,"")</f>
        <v/>
      </c>
      <c r="AF15" s="32" t="str">
        <f>IF(OR(Table1[[#This Row],[SBTi NZ approved]]="s",Table1[[#This Row],[Target status]]="T"),1,"")</f>
        <v/>
      </c>
      <c r="AG15" s="254" t="s">
        <v>674</v>
      </c>
      <c r="AH15" s="32" t="str">
        <f>_xlfn.XLOOKUP(C15,ref!A:A,ref!B:B, "Other")</f>
        <v>Asia</v>
      </c>
      <c r="AI15" s="249" t="str">
        <f>_xlfn.XLOOKUP(D15,ref!D:D,ref!E:E)</f>
        <v>Engineering and construction</v>
      </c>
      <c r="AJ15" s="249" t="str">
        <f>IF(Table1[[#This Row],[NZ]]=1, MAX(Table1[[#This Row],[From 6]], Table1[[#This Row],[Net zero year (SBTi)]]), "")</f>
        <v/>
      </c>
      <c r="AK15" s="32">
        <f t="shared" si="0"/>
        <v>0</v>
      </c>
      <c r="AP15" s="232" t="s">
        <v>705</v>
      </c>
      <c r="AQ15" s="233">
        <f t="shared" si="1"/>
        <v>0</v>
      </c>
      <c r="AR15" s="233">
        <f t="shared" si="2"/>
        <v>0</v>
      </c>
      <c r="AS15" s="233">
        <f t="shared" si="3"/>
        <v>0</v>
      </c>
      <c r="AT15" s="233">
        <f t="shared" si="4"/>
        <v>0</v>
      </c>
      <c r="AU15" s="233">
        <f t="shared" si="5"/>
        <v>0</v>
      </c>
      <c r="AV15" s="233">
        <f t="shared" si="6"/>
        <v>0</v>
      </c>
      <c r="AW15" s="233">
        <f t="shared" si="7"/>
        <v>0</v>
      </c>
      <c r="AX15" s="233">
        <f t="shared" si="8"/>
        <v>0</v>
      </c>
      <c r="AY15" s="233">
        <f t="shared" si="9"/>
        <v>1</v>
      </c>
      <c r="AZ15" s="234">
        <f t="shared" si="10"/>
        <v>0</v>
      </c>
      <c r="BA15" s="234">
        <f t="shared" si="11"/>
        <v>0</v>
      </c>
      <c r="BB15" s="234">
        <f t="shared" si="12"/>
        <v>0</v>
      </c>
      <c r="BC15" s="233">
        <f t="shared" si="13"/>
        <v>0</v>
      </c>
      <c r="BD15" s="233">
        <f t="shared" si="14"/>
        <v>0</v>
      </c>
      <c r="BE15" s="233">
        <f t="shared" si="15"/>
        <v>0</v>
      </c>
      <c r="BF15" s="235">
        <f t="shared" si="16"/>
        <v>1</v>
      </c>
      <c r="BG15" s="188">
        <f t="shared" si="17"/>
        <v>0</v>
      </c>
      <c r="BH15" s="188">
        <f t="shared" si="18"/>
        <v>0</v>
      </c>
      <c r="BI15" s="188">
        <f t="shared" si="19"/>
        <v>3</v>
      </c>
    </row>
    <row r="16" spans="1:61" ht="18" customHeight="1">
      <c r="A16" s="32">
        <v>14</v>
      </c>
      <c r="B16" s="373" t="s">
        <v>58</v>
      </c>
      <c r="C16" s="32" t="s">
        <v>629</v>
      </c>
      <c r="D16" s="32" t="s">
        <v>1145</v>
      </c>
      <c r="E16" s="32" t="s">
        <v>1146</v>
      </c>
      <c r="F16" s="32" t="s">
        <v>1147</v>
      </c>
      <c r="G16" s="250"/>
      <c r="H16" s="250"/>
      <c r="I16" s="250"/>
      <c r="J16" s="251"/>
      <c r="K16" s="251"/>
      <c r="L16" s="251"/>
      <c r="M16" s="251"/>
      <c r="N16" s="251"/>
      <c r="O16" s="251"/>
      <c r="P16" s="251"/>
      <c r="Q16" s="251"/>
      <c r="R16" s="251"/>
      <c r="S16" s="251" t="s">
        <v>39</v>
      </c>
      <c r="T16" s="252"/>
      <c r="U16" s="252"/>
      <c r="V16" s="252"/>
      <c r="W16" s="252" t="str">
        <f t="array" ref="W16">IF(V16="", "", IFERROR(MAX(--_xlfn.TEXTSPLIT(V16,"+")), V16))</f>
        <v/>
      </c>
      <c r="X16" s="252"/>
      <c r="Y16" s="252"/>
      <c r="Z16" s="253"/>
      <c r="AA16" s="253"/>
      <c r="AB16" s="253"/>
      <c r="AC16" s="253" t="str">
        <f t="array" ref="AC16">IF(AB16="", "", IFERROR(MAX(--_xlfn.TEXTSPLIT(AB16,"+")), AB16))</f>
        <v/>
      </c>
      <c r="AD16" s="32" t="str">
        <f>IF(AND(Table1[[#This Row],[year broken down ]]&lt;&gt;"",Table1[[#This Row],[Scope of target]]&lt;&gt;"G",AE16=""),1,"")</f>
        <v/>
      </c>
      <c r="AE16" s="32" t="str">
        <f>IF(OR(Table1[[#This Row],[Net zero year (SBTi)]]&lt;&gt;"",Table1[[#This Row],[From 6]]&lt;&gt;""),1,"")</f>
        <v/>
      </c>
      <c r="AF16" s="32" t="str">
        <f>IF(OR(Table1[[#This Row],[SBTi NZ approved]]="s",Table1[[#This Row],[Target status]]="T"),1,"")</f>
        <v/>
      </c>
      <c r="AG16" s="254"/>
      <c r="AH16" s="32" t="str">
        <f>_xlfn.XLOOKUP(C16,ref!A:A,ref!B:B, "Other")</f>
        <v>North America</v>
      </c>
      <c r="AI16" s="249" t="str">
        <f>_xlfn.XLOOKUP(D16,ref!D:D,ref!E:E)</f>
        <v>Financial services</v>
      </c>
      <c r="AJ16" s="249" t="str">
        <f>IF(Table1[[#This Row],[NZ]]=1, MAX(Table1[[#This Row],[From 6]], Table1[[#This Row],[Net zero year (SBTi)]]), "")</f>
        <v/>
      </c>
      <c r="AK16" s="32">
        <f t="shared" si="0"/>
        <v>0</v>
      </c>
      <c r="AP16" s="232" t="s">
        <v>708</v>
      </c>
      <c r="AQ16" s="233">
        <f t="shared" si="1"/>
        <v>0</v>
      </c>
      <c r="AR16" s="233">
        <f t="shared" si="2"/>
        <v>0</v>
      </c>
      <c r="AS16" s="233">
        <f t="shared" si="3"/>
        <v>0</v>
      </c>
      <c r="AT16" s="233">
        <f t="shared" si="4"/>
        <v>0</v>
      </c>
      <c r="AU16" s="233">
        <f t="shared" si="5"/>
        <v>0</v>
      </c>
      <c r="AV16" s="233">
        <f t="shared" si="6"/>
        <v>0</v>
      </c>
      <c r="AW16" s="233">
        <f t="shared" si="7"/>
        <v>0</v>
      </c>
      <c r="AX16" s="233">
        <f t="shared" si="8"/>
        <v>0</v>
      </c>
      <c r="AY16" s="233">
        <f t="shared" si="9"/>
        <v>0</v>
      </c>
      <c r="AZ16" s="234">
        <f t="shared" si="10"/>
        <v>0</v>
      </c>
      <c r="BA16" s="234">
        <f t="shared" si="11"/>
        <v>0</v>
      </c>
      <c r="BB16" s="234">
        <f t="shared" si="12"/>
        <v>0</v>
      </c>
      <c r="BC16" s="233">
        <f t="shared" si="13"/>
        <v>0</v>
      </c>
      <c r="BD16" s="233">
        <f t="shared" si="14"/>
        <v>0</v>
      </c>
      <c r="BE16" s="233">
        <f t="shared" si="15"/>
        <v>0</v>
      </c>
      <c r="BF16" s="235">
        <f t="shared" si="16"/>
        <v>0</v>
      </c>
      <c r="BG16" s="188">
        <f t="shared" si="17"/>
        <v>0</v>
      </c>
      <c r="BH16" s="188">
        <f t="shared" si="18"/>
        <v>0</v>
      </c>
      <c r="BI16" s="188">
        <f t="shared" si="19"/>
        <v>1</v>
      </c>
    </row>
    <row r="17" spans="1:62" ht="18" customHeight="1">
      <c r="A17" s="32">
        <v>15</v>
      </c>
      <c r="B17" s="373" t="s">
        <v>60</v>
      </c>
      <c r="C17" s="32" t="s">
        <v>709</v>
      </c>
      <c r="D17" s="32" t="s">
        <v>1148</v>
      </c>
      <c r="E17" s="32" t="s">
        <v>1149</v>
      </c>
      <c r="F17" s="32" t="s">
        <v>1150</v>
      </c>
      <c r="G17" s="250"/>
      <c r="H17" s="250"/>
      <c r="I17" s="250"/>
      <c r="J17" s="251" t="s">
        <v>1096</v>
      </c>
      <c r="K17" s="251" t="s">
        <v>1151</v>
      </c>
      <c r="L17" s="251">
        <v>2030</v>
      </c>
      <c r="M17" s="251"/>
      <c r="N17" s="251"/>
      <c r="O17" s="251"/>
      <c r="P17" s="251" t="s">
        <v>632</v>
      </c>
      <c r="Q17" s="251"/>
      <c r="R17" s="251"/>
      <c r="S17" s="251">
        <v>2022</v>
      </c>
      <c r="T17" s="252" t="s">
        <v>645</v>
      </c>
      <c r="U17" s="252" t="s">
        <v>1152</v>
      </c>
      <c r="V17" s="252">
        <v>2050</v>
      </c>
      <c r="W17" s="252">
        <f t="array" ref="W17">IF(V17="", "", IFERROR(MAX(--_xlfn.TEXTSPLIT(V17,"+")), V17))</f>
        <v>2050</v>
      </c>
      <c r="X17" s="252"/>
      <c r="Y17" s="252" t="s">
        <v>1153</v>
      </c>
      <c r="Z17" s="253"/>
      <c r="AA17" s="253"/>
      <c r="AB17" s="253"/>
      <c r="AC17" s="253" t="str">
        <f t="array" ref="AC17">IF(AB17="", "", IFERROR(MAX(--_xlfn.TEXTSPLIT(AB17,"+")), AB17))</f>
        <v/>
      </c>
      <c r="AD17" s="32">
        <f>IF(AND(Table1[[#This Row],[year broken down ]]&lt;&gt;"",Table1[[#This Row],[Scope of target]]&lt;&gt;"G",AE17=""),1,"")</f>
        <v>1</v>
      </c>
      <c r="AE17" s="32" t="str">
        <f>IF(OR(Table1[[#This Row],[Net zero year (SBTi)]]&lt;&gt;"",Table1[[#This Row],[From 6]]&lt;&gt;""),1,"")</f>
        <v/>
      </c>
      <c r="AF17" s="32">
        <f>IF(OR(Table1[[#This Row],[SBTi NZ approved]]="s",Table1[[#This Row],[Target status]]="T"),1,"")</f>
        <v>1</v>
      </c>
      <c r="AG17" s="254" t="s">
        <v>674</v>
      </c>
      <c r="AH17" s="32" t="str">
        <f>_xlfn.XLOOKUP(C17,ref!A:A,ref!B:B, "Other")</f>
        <v>Europe</v>
      </c>
      <c r="AI17" s="249" t="str">
        <f>_xlfn.XLOOKUP(D17,ref!D:D,ref!E:E)</f>
        <v>Automotive</v>
      </c>
      <c r="AJ17" s="249" t="str">
        <f>IF(Table1[[#This Row],[NZ]]=1, MAX(Table1[[#This Row],[From 6]], Table1[[#This Row],[Net zero year (SBTi)]]), "")</f>
        <v/>
      </c>
      <c r="AK17" s="32">
        <f t="shared" si="0"/>
        <v>1</v>
      </c>
      <c r="AP17" s="232" t="s">
        <v>675</v>
      </c>
      <c r="AQ17" s="233">
        <f t="shared" si="1"/>
        <v>0</v>
      </c>
      <c r="AR17" s="233">
        <f t="shared" si="2"/>
        <v>12</v>
      </c>
      <c r="AS17" s="233">
        <f t="shared" si="3"/>
        <v>1</v>
      </c>
      <c r="AT17" s="233">
        <f t="shared" si="4"/>
        <v>1</v>
      </c>
      <c r="AU17" s="233">
        <f t="shared" si="5"/>
        <v>4</v>
      </c>
      <c r="AV17" s="233">
        <f t="shared" si="6"/>
        <v>1</v>
      </c>
      <c r="AW17" s="233">
        <f t="shared" si="7"/>
        <v>0</v>
      </c>
      <c r="AX17" s="233">
        <f t="shared" si="8"/>
        <v>3</v>
      </c>
      <c r="AY17" s="233">
        <f t="shared" si="9"/>
        <v>6</v>
      </c>
      <c r="AZ17" s="234">
        <f t="shared" si="10"/>
        <v>0</v>
      </c>
      <c r="BA17" s="234">
        <f t="shared" si="11"/>
        <v>1</v>
      </c>
      <c r="BB17" s="234">
        <f t="shared" si="12"/>
        <v>0</v>
      </c>
      <c r="BC17" s="233">
        <f t="shared" si="13"/>
        <v>0</v>
      </c>
      <c r="BD17" s="233">
        <f t="shared" si="14"/>
        <v>0</v>
      </c>
      <c r="BE17" s="233">
        <f t="shared" si="15"/>
        <v>17</v>
      </c>
      <c r="BF17" s="235">
        <f t="shared" si="16"/>
        <v>44</v>
      </c>
      <c r="BG17" s="188">
        <f t="shared" si="17"/>
        <v>3</v>
      </c>
      <c r="BH17" s="188">
        <f t="shared" si="18"/>
        <v>1</v>
      </c>
      <c r="BI17" s="188">
        <f t="shared" si="19"/>
        <v>41</v>
      </c>
    </row>
    <row r="18" spans="1:62" ht="18" customHeight="1">
      <c r="A18" s="32">
        <v>16</v>
      </c>
      <c r="B18" s="373" t="s">
        <v>220</v>
      </c>
      <c r="C18" s="32" t="s">
        <v>709</v>
      </c>
      <c r="D18" s="32" t="s">
        <v>1101</v>
      </c>
      <c r="E18" s="32" t="s">
        <v>1154</v>
      </c>
      <c r="F18" s="32" t="s">
        <v>1155</v>
      </c>
      <c r="G18" s="250"/>
      <c r="H18" s="250"/>
      <c r="I18" s="250"/>
      <c r="J18" s="251"/>
      <c r="K18" s="251"/>
      <c r="L18" s="251"/>
      <c r="M18" s="251"/>
      <c r="N18" s="251"/>
      <c r="O18" s="251"/>
      <c r="P18" s="251"/>
      <c r="Q18" s="251"/>
      <c r="R18" s="251"/>
      <c r="S18" s="251" t="s">
        <v>39</v>
      </c>
      <c r="T18" s="252" t="s">
        <v>645</v>
      </c>
      <c r="U18" s="252" t="s">
        <v>1034</v>
      </c>
      <c r="V18" s="252" t="s">
        <v>1156</v>
      </c>
      <c r="W18" s="252">
        <f t="array" ref="W18">IF(V18="", "", IFERROR(MAX(--_xlfn.TEXTSPLIT(V18,"+")), V18))</f>
        <v>2040</v>
      </c>
      <c r="X18" s="252">
        <v>2023</v>
      </c>
      <c r="Y18" s="256" t="s">
        <v>1157</v>
      </c>
      <c r="Z18" s="253"/>
      <c r="AA18" s="253"/>
      <c r="AB18" s="253"/>
      <c r="AC18" s="253" t="str">
        <f t="array" ref="AC18">IF(AB18="", "", IFERROR(MAX(--_xlfn.TEXTSPLIT(AB18,"+")), AB18))</f>
        <v/>
      </c>
      <c r="AD18" s="32">
        <f>IF(AND(Table1[[#This Row],[year broken down ]]&lt;&gt;"",Table1[[#This Row],[Scope of target]]&lt;&gt;"G",AE18=""),1,"")</f>
        <v>1</v>
      </c>
      <c r="AE18" s="32" t="str">
        <f>IF(OR(Table1[[#This Row],[Net zero year (SBTi)]]&lt;&gt;"",Table1[[#This Row],[From 6]]&lt;&gt;""),1,"")</f>
        <v/>
      </c>
      <c r="AF18" s="32" t="str">
        <f>IF(OR(Table1[[#This Row],[SBTi NZ approved]]="s",Table1[[#This Row],[Target status]]="T"),1,"")</f>
        <v/>
      </c>
      <c r="AG18" s="257" t="s">
        <v>631</v>
      </c>
      <c r="AH18" s="32" t="str">
        <f>_xlfn.XLOOKUP(C18,ref!A:A,ref!B:B, "Other")</f>
        <v>Europe</v>
      </c>
      <c r="AI18" s="249" t="str">
        <f>_xlfn.XLOOKUP(D18,ref!D:D,ref!E:E)</f>
        <v>Energy and utilities</v>
      </c>
      <c r="AJ18" s="249" t="str">
        <f>IF(Table1[[#This Row],[NZ]]=1, MAX(Table1[[#This Row],[From 6]], Table1[[#This Row],[Net zero year (SBTi)]]), "")</f>
        <v/>
      </c>
      <c r="AK18" s="32">
        <f t="shared" si="0"/>
        <v>1</v>
      </c>
      <c r="AP18" s="232" t="s">
        <v>713</v>
      </c>
      <c r="AQ18" s="233">
        <f t="shared" si="1"/>
        <v>0</v>
      </c>
      <c r="AR18" s="233">
        <f t="shared" si="2"/>
        <v>12</v>
      </c>
      <c r="AS18" s="233">
        <f t="shared" si="3"/>
        <v>2</v>
      </c>
      <c r="AT18" s="233">
        <f t="shared" si="4"/>
        <v>5</v>
      </c>
      <c r="AU18" s="233">
        <f t="shared" si="5"/>
        <v>3</v>
      </c>
      <c r="AV18" s="233">
        <f t="shared" si="6"/>
        <v>6</v>
      </c>
      <c r="AW18" s="233">
        <f t="shared" si="7"/>
        <v>3</v>
      </c>
      <c r="AX18" s="233">
        <f t="shared" si="8"/>
        <v>5</v>
      </c>
      <c r="AY18" s="233">
        <f t="shared" si="9"/>
        <v>5</v>
      </c>
      <c r="AZ18" s="234">
        <f t="shared" si="10"/>
        <v>3</v>
      </c>
      <c r="BA18" s="234">
        <f t="shared" si="11"/>
        <v>2</v>
      </c>
      <c r="BB18" s="234">
        <f t="shared" si="12"/>
        <v>1</v>
      </c>
      <c r="BC18" s="233">
        <f t="shared" si="13"/>
        <v>1</v>
      </c>
      <c r="BD18" s="233">
        <f t="shared" si="14"/>
        <v>6</v>
      </c>
      <c r="BE18" s="233">
        <f t="shared" si="15"/>
        <v>16</v>
      </c>
      <c r="BF18" s="235">
        <f t="shared" si="16"/>
        <v>58</v>
      </c>
      <c r="BG18" s="188">
        <f t="shared" si="17"/>
        <v>10</v>
      </c>
      <c r="BH18" s="188">
        <f t="shared" si="18"/>
        <v>0</v>
      </c>
      <c r="BI18" s="188">
        <f t="shared" si="19"/>
        <v>25</v>
      </c>
    </row>
    <row r="19" spans="1:62" ht="18" customHeight="1">
      <c r="A19" s="32">
        <v>17</v>
      </c>
      <c r="B19" s="373" t="s">
        <v>61</v>
      </c>
      <c r="C19" s="32" t="s">
        <v>629</v>
      </c>
      <c r="D19" s="32" t="s">
        <v>713</v>
      </c>
      <c r="E19" s="32" t="s">
        <v>1158</v>
      </c>
      <c r="F19" s="32" t="s">
        <v>1159</v>
      </c>
      <c r="G19" s="250"/>
      <c r="H19" s="250"/>
      <c r="I19" s="250"/>
      <c r="J19" s="251" t="s">
        <v>635</v>
      </c>
      <c r="K19" s="251"/>
      <c r="L19" s="251">
        <v>2030</v>
      </c>
      <c r="M19" s="251"/>
      <c r="N19" s="251"/>
      <c r="O19" s="251"/>
      <c r="P19" s="251" t="s">
        <v>632</v>
      </c>
      <c r="Q19" s="251"/>
      <c r="R19" s="251"/>
      <c r="S19" s="251">
        <v>2022</v>
      </c>
      <c r="T19" s="252" t="s">
        <v>635</v>
      </c>
      <c r="U19" s="252" t="s">
        <v>636</v>
      </c>
      <c r="V19" s="252">
        <v>2007</v>
      </c>
      <c r="W19" s="252">
        <f t="array" ref="W19">IF(V19="", "", IFERROR(MAX(--_xlfn.TEXTSPLIT(V19,"+")), V19))</f>
        <v>2007</v>
      </c>
      <c r="X19" s="252">
        <v>2007</v>
      </c>
      <c r="Y19" s="256" t="s">
        <v>1160</v>
      </c>
      <c r="Z19" s="253" t="s">
        <v>645</v>
      </c>
      <c r="AA19" s="253" t="s">
        <v>1161</v>
      </c>
      <c r="AB19" s="253">
        <v>2030</v>
      </c>
      <c r="AC19" s="253">
        <f t="array" ref="AC19">IF(AB19="", "", IFERROR(MAX(--_xlfn.TEXTSPLIT(AB19,"+")), AB19))</f>
        <v>2030</v>
      </c>
      <c r="AD19" s="32" t="str">
        <f>IF(AND(Table1[[#This Row],[year broken down ]]&lt;&gt;"",Table1[[#This Row],[Scope of target]]&lt;&gt;"G",AE19=""),1,"")</f>
        <v/>
      </c>
      <c r="AE19" s="32">
        <f>IF(OR(Table1[[#This Row],[Net zero year (SBTi)]]&lt;&gt;"",Table1[[#This Row],[From 6]]&lt;&gt;""),1,"")</f>
        <v>1</v>
      </c>
      <c r="AF19" s="32" t="str">
        <f>IF(OR(Table1[[#This Row],[SBTi NZ approved]]="s",Table1[[#This Row],[Target status]]="T"),1,"")</f>
        <v/>
      </c>
      <c r="AG19" s="254" t="s">
        <v>631</v>
      </c>
      <c r="AH19" s="32" t="str">
        <f>_xlfn.XLOOKUP(C19,ref!A:A,ref!B:B, "Other")</f>
        <v>North America</v>
      </c>
      <c r="AI19" s="249" t="str">
        <f>_xlfn.XLOOKUP(D19,ref!D:D,ref!E:E)</f>
        <v>Technology</v>
      </c>
      <c r="AJ19" s="249">
        <f>IF(Table1[[#This Row],[NZ]]=1, MAX(Table1[[#This Row],[From 6]], Table1[[#This Row],[Net zero year (SBTi)]]), "")</f>
        <v>2030</v>
      </c>
      <c r="AK19" s="32">
        <f t="shared" si="0"/>
        <v>1</v>
      </c>
      <c r="AP19" s="232" t="s">
        <v>715</v>
      </c>
      <c r="AQ19" s="233">
        <f t="shared" si="1"/>
        <v>0</v>
      </c>
      <c r="AR19" s="233">
        <f t="shared" si="2"/>
        <v>9</v>
      </c>
      <c r="AS19" s="233">
        <f t="shared" si="3"/>
        <v>2</v>
      </c>
      <c r="AT19" s="233">
        <f t="shared" si="4"/>
        <v>1</v>
      </c>
      <c r="AU19" s="233">
        <f t="shared" si="5"/>
        <v>2</v>
      </c>
      <c r="AV19" s="233">
        <f t="shared" si="6"/>
        <v>1</v>
      </c>
      <c r="AW19" s="233">
        <f t="shared" si="7"/>
        <v>1</v>
      </c>
      <c r="AX19" s="233">
        <f t="shared" si="8"/>
        <v>3</v>
      </c>
      <c r="AY19" s="233">
        <f t="shared" si="9"/>
        <v>4</v>
      </c>
      <c r="AZ19" s="234">
        <f t="shared" si="10"/>
        <v>1</v>
      </c>
      <c r="BA19" s="234">
        <f t="shared" si="11"/>
        <v>2</v>
      </c>
      <c r="BB19" s="234">
        <f t="shared" si="12"/>
        <v>0</v>
      </c>
      <c r="BC19" s="233">
        <f t="shared" si="13"/>
        <v>0</v>
      </c>
      <c r="BD19" s="233">
        <f t="shared" si="14"/>
        <v>1</v>
      </c>
      <c r="BE19" s="233">
        <f t="shared" si="15"/>
        <v>8</v>
      </c>
      <c r="BF19" s="235">
        <f t="shared" si="16"/>
        <v>29</v>
      </c>
      <c r="BG19" s="188">
        <f t="shared" si="17"/>
        <v>5</v>
      </c>
      <c r="BH19" s="188">
        <f t="shared" si="18"/>
        <v>0</v>
      </c>
      <c r="BI19" s="188">
        <f t="shared" si="19"/>
        <v>14</v>
      </c>
    </row>
    <row r="20" spans="1:62" ht="18" customHeight="1">
      <c r="A20" s="32">
        <v>18</v>
      </c>
      <c r="B20" s="373" t="s">
        <v>59</v>
      </c>
      <c r="C20" s="32" t="s">
        <v>629</v>
      </c>
      <c r="D20" s="32" t="s">
        <v>1130</v>
      </c>
      <c r="E20" s="32" t="s">
        <v>1162</v>
      </c>
      <c r="F20" s="32" t="s">
        <v>1163</v>
      </c>
      <c r="G20" s="250"/>
      <c r="H20" s="250"/>
      <c r="I20" s="250"/>
      <c r="J20" s="251" t="s">
        <v>1096</v>
      </c>
      <c r="K20" s="251" t="s">
        <v>642</v>
      </c>
      <c r="L20" s="251">
        <v>2032</v>
      </c>
      <c r="M20" s="251"/>
      <c r="N20" s="251"/>
      <c r="O20" s="251"/>
      <c r="P20" s="251" t="s">
        <v>632</v>
      </c>
      <c r="Q20" s="251"/>
      <c r="R20" s="251"/>
      <c r="S20" s="251">
        <v>2023</v>
      </c>
      <c r="T20" s="252"/>
      <c r="U20" s="252"/>
      <c r="V20" s="252"/>
      <c r="W20" s="252" t="str">
        <f t="array" ref="W20">IF(V20="", "", IFERROR(MAX(--_xlfn.TEXTSPLIT(V20,"+")), V20))</f>
        <v/>
      </c>
      <c r="X20" s="252"/>
      <c r="Y20" s="252"/>
      <c r="Z20" s="253"/>
      <c r="AA20" s="253"/>
      <c r="AB20" s="253"/>
      <c r="AC20" s="253" t="str">
        <f t="array" ref="AC20">IF(AB20="", "", IFERROR(MAX(--_xlfn.TEXTSPLIT(AB20,"+")), AB20))</f>
        <v/>
      </c>
      <c r="AD20" s="32" t="str">
        <f>IF(AND(Table1[[#This Row],[year broken down ]]&lt;&gt;"",Table1[[#This Row],[Scope of target]]&lt;&gt;"G",AE20=""),1,"")</f>
        <v/>
      </c>
      <c r="AE20" s="32" t="str">
        <f>IF(OR(Table1[[#This Row],[Net zero year (SBTi)]]&lt;&gt;"",Table1[[#This Row],[From 6]]&lt;&gt;""),1,"")</f>
        <v/>
      </c>
      <c r="AF20" s="32">
        <f>IF(OR(Table1[[#This Row],[SBTi NZ approved]]="s",Table1[[#This Row],[Target status]]="T"),1,"")</f>
        <v>1</v>
      </c>
      <c r="AG20" s="254"/>
      <c r="AH20" s="32" t="str">
        <f>_xlfn.XLOOKUP(C20,ref!A:A,ref!B:B, "Other")</f>
        <v>North America</v>
      </c>
      <c r="AI20" s="249" t="str">
        <f>_xlfn.XLOOKUP(D20,ref!D:D,ref!E:E)</f>
        <v>Health care and pharmaceuticals</v>
      </c>
      <c r="AJ20" s="249" t="str">
        <f>IF(Table1[[#This Row],[NZ]]=1, MAX(Table1[[#This Row],[From 6]], Table1[[#This Row],[Net zero year (SBTi)]]), "")</f>
        <v/>
      </c>
      <c r="AK20" s="32">
        <f t="shared" si="0"/>
        <v>1</v>
      </c>
      <c r="AP20" s="232" t="s">
        <v>691</v>
      </c>
      <c r="AQ20" s="233">
        <f t="shared" si="1"/>
        <v>0</v>
      </c>
      <c r="AR20" s="233">
        <f t="shared" si="2"/>
        <v>7</v>
      </c>
      <c r="AS20" s="233">
        <f t="shared" si="3"/>
        <v>2</v>
      </c>
      <c r="AT20" s="233">
        <f t="shared" si="4"/>
        <v>0</v>
      </c>
      <c r="AU20" s="233">
        <f t="shared" si="5"/>
        <v>0</v>
      </c>
      <c r="AV20" s="233">
        <f t="shared" si="6"/>
        <v>0</v>
      </c>
      <c r="AW20" s="233">
        <f t="shared" si="7"/>
        <v>1</v>
      </c>
      <c r="AX20" s="233">
        <f t="shared" si="8"/>
        <v>0</v>
      </c>
      <c r="AY20" s="233">
        <f t="shared" si="9"/>
        <v>6</v>
      </c>
      <c r="AZ20" s="234">
        <f t="shared" si="10"/>
        <v>1</v>
      </c>
      <c r="BA20" s="234">
        <f t="shared" si="11"/>
        <v>0</v>
      </c>
      <c r="BB20" s="234">
        <f t="shared" si="12"/>
        <v>0</v>
      </c>
      <c r="BC20" s="233">
        <f t="shared" si="13"/>
        <v>0</v>
      </c>
      <c r="BD20" s="233">
        <f t="shared" si="14"/>
        <v>0</v>
      </c>
      <c r="BE20" s="233">
        <f t="shared" si="15"/>
        <v>9</v>
      </c>
      <c r="BF20" s="235">
        <f t="shared" si="16"/>
        <v>24</v>
      </c>
      <c r="BG20" s="188">
        <f t="shared" si="17"/>
        <v>4</v>
      </c>
      <c r="BH20" s="188">
        <f t="shared" si="18"/>
        <v>0</v>
      </c>
      <c r="BI20" s="188">
        <f t="shared" si="19"/>
        <v>18</v>
      </c>
    </row>
    <row r="21" spans="1:62" ht="18" customHeight="1">
      <c r="A21" s="32">
        <v>19</v>
      </c>
      <c r="B21" s="373" t="s">
        <v>63</v>
      </c>
      <c r="C21" s="32" t="s">
        <v>676</v>
      </c>
      <c r="D21" s="32" t="s">
        <v>1148</v>
      </c>
      <c r="E21" s="32" t="s">
        <v>1164</v>
      </c>
      <c r="F21" s="32" t="s">
        <v>1165</v>
      </c>
      <c r="G21" s="250"/>
      <c r="H21" s="250"/>
      <c r="I21" s="250"/>
      <c r="J21" s="251" t="s">
        <v>1096</v>
      </c>
      <c r="K21" s="251" t="s">
        <v>1166</v>
      </c>
      <c r="L21" s="251">
        <v>2035</v>
      </c>
      <c r="M21" s="251"/>
      <c r="N21" s="251"/>
      <c r="O21" s="251"/>
      <c r="P21" s="251" t="s">
        <v>632</v>
      </c>
      <c r="Q21" s="251"/>
      <c r="R21" s="251"/>
      <c r="S21" s="251">
        <v>2022</v>
      </c>
      <c r="T21" s="252" t="s">
        <v>645</v>
      </c>
      <c r="U21" s="252" t="s">
        <v>1167</v>
      </c>
      <c r="V21" s="252" t="s">
        <v>1168</v>
      </c>
      <c r="W21" s="252">
        <f t="array" ref="W21">IF(V21="", "", IFERROR(MAX(--_xlfn.TEXTSPLIT(V21,"+")), V21))</f>
        <v>2050</v>
      </c>
      <c r="X21" s="252">
        <v>2021</v>
      </c>
      <c r="Y21" s="252" t="s">
        <v>1169</v>
      </c>
      <c r="Z21" s="253"/>
      <c r="AA21" s="253"/>
      <c r="AB21" s="253"/>
      <c r="AC21" s="253" t="str">
        <f t="array" ref="AC21">IF(AB21="", "", IFERROR(MAX(--_xlfn.TEXTSPLIT(AB21,"+")), AB21))</f>
        <v/>
      </c>
      <c r="AD21" s="32">
        <f>IF(AND(Table1[[#This Row],[year broken down ]]&lt;&gt;"",Table1[[#This Row],[Scope of target]]&lt;&gt;"G",AE21=""),1,"")</f>
        <v>1</v>
      </c>
      <c r="AE21" s="32" t="str">
        <f>IF(OR(Table1[[#This Row],[Net zero year (SBTi)]]&lt;&gt;"",Table1[[#This Row],[From 6]]&lt;&gt;""),1,"")</f>
        <v/>
      </c>
      <c r="AF21" s="32">
        <f>IF(OR(Table1[[#This Row],[SBTi NZ approved]]="s",Table1[[#This Row],[Target status]]="T"),1,"")</f>
        <v>1</v>
      </c>
      <c r="AG21" s="254" t="s">
        <v>631</v>
      </c>
      <c r="AH21" s="32" t="str">
        <f>_xlfn.XLOOKUP(C21,ref!A:A,ref!B:B, "Other")</f>
        <v>Asia</v>
      </c>
      <c r="AI21" s="249" t="str">
        <f>_xlfn.XLOOKUP(D21,ref!D:D,ref!E:E)</f>
        <v>Automotive</v>
      </c>
      <c r="AJ21" s="249" t="str">
        <f>IF(Table1[[#This Row],[NZ]]=1, MAX(Table1[[#This Row],[From 6]], Table1[[#This Row],[Net zero year (SBTi)]]), "")</f>
        <v/>
      </c>
      <c r="AK21" s="32">
        <f t="shared" si="0"/>
        <v>1</v>
      </c>
      <c r="AP21" s="236" t="s">
        <v>653</v>
      </c>
      <c r="AQ21" s="237">
        <f t="shared" ref="AQ21:BI21" si="20">SUM(AQ4:AQ20)</f>
        <v>0</v>
      </c>
      <c r="AR21" s="237">
        <f t="shared" si="20"/>
        <v>99</v>
      </c>
      <c r="AS21" s="237">
        <f t="shared" si="20"/>
        <v>18</v>
      </c>
      <c r="AT21" s="237">
        <f t="shared" si="20"/>
        <v>19</v>
      </c>
      <c r="AU21" s="237">
        <f t="shared" si="20"/>
        <v>36</v>
      </c>
      <c r="AV21" s="237">
        <f t="shared" si="20"/>
        <v>18</v>
      </c>
      <c r="AW21" s="237">
        <f t="shared" si="20"/>
        <v>35</v>
      </c>
      <c r="AX21" s="237">
        <f t="shared" si="20"/>
        <v>43</v>
      </c>
      <c r="AY21" s="237">
        <f t="shared" si="20"/>
        <v>97</v>
      </c>
      <c r="AZ21" s="238">
        <f t="shared" si="20"/>
        <v>31</v>
      </c>
      <c r="BA21" s="238">
        <f t="shared" si="20"/>
        <v>25</v>
      </c>
      <c r="BB21" s="238">
        <f t="shared" si="20"/>
        <v>8</v>
      </c>
      <c r="BC21" s="237">
        <f t="shared" si="20"/>
        <v>4</v>
      </c>
      <c r="BD21" s="237">
        <f t="shared" si="20"/>
        <v>13</v>
      </c>
      <c r="BE21" s="237">
        <f t="shared" si="20"/>
        <v>183</v>
      </c>
      <c r="BF21" s="237">
        <f t="shared" si="20"/>
        <v>501</v>
      </c>
      <c r="BG21" s="237">
        <f t="shared" si="20"/>
        <v>109</v>
      </c>
      <c r="BH21" s="237">
        <f t="shared" si="20"/>
        <v>4</v>
      </c>
      <c r="BI21" s="237">
        <f t="shared" si="20"/>
        <v>385</v>
      </c>
    </row>
    <row r="22" spans="1:62" ht="18" customHeight="1">
      <c r="A22" s="32">
        <v>20</v>
      </c>
      <c r="B22" s="373" t="s">
        <v>80</v>
      </c>
      <c r="C22" s="32" t="s">
        <v>692</v>
      </c>
      <c r="D22" s="32" t="s">
        <v>1101</v>
      </c>
      <c r="E22" s="32" t="s">
        <v>1170</v>
      </c>
      <c r="F22" s="32" t="s">
        <v>1171</v>
      </c>
      <c r="G22" s="250"/>
      <c r="H22" s="250"/>
      <c r="I22" s="250"/>
      <c r="J22" s="251"/>
      <c r="K22" s="251"/>
      <c r="L22" s="251"/>
      <c r="M22" s="251"/>
      <c r="N22" s="251"/>
      <c r="O22" s="251"/>
      <c r="P22" s="251"/>
      <c r="Q22" s="251"/>
      <c r="R22" s="251"/>
      <c r="S22" s="251" t="s">
        <v>39</v>
      </c>
      <c r="T22" s="252"/>
      <c r="U22" s="252"/>
      <c r="V22" s="252"/>
      <c r="W22" s="252" t="str">
        <f t="array" ref="W22">IF(V22="", "", IFERROR(MAX(--_xlfn.TEXTSPLIT(V22,"+")), V22))</f>
        <v/>
      </c>
      <c r="X22" s="252"/>
      <c r="Y22" s="256"/>
      <c r="Z22" s="253" t="s">
        <v>635</v>
      </c>
      <c r="AA22" s="253" t="s">
        <v>707</v>
      </c>
      <c r="AB22" s="253">
        <v>2050</v>
      </c>
      <c r="AC22" s="253">
        <f t="array" ref="AC22">IF(AB22="", "", IFERROR(MAX(--_xlfn.TEXTSPLIT(AB22,"+")), AB22))</f>
        <v>2050</v>
      </c>
      <c r="AD22" s="32" t="str">
        <f>IF(AND(Table1[[#This Row],[year broken down ]]&lt;&gt;"",Table1[[#This Row],[Scope of target]]&lt;&gt;"G",AE22=""),1,"")</f>
        <v/>
      </c>
      <c r="AE22" s="32">
        <f>IF(OR(Table1[[#This Row],[Net zero year (SBTi)]]&lt;&gt;"",Table1[[#This Row],[From 6]]&lt;&gt;""),1,"")</f>
        <v>1</v>
      </c>
      <c r="AF22" s="32" t="str">
        <f>IF(OR(Table1[[#This Row],[SBTi NZ approved]]="s",Table1[[#This Row],[Target status]]="T"),1,"")</f>
        <v/>
      </c>
      <c r="AG22" s="254"/>
      <c r="AH22" s="32" t="str">
        <f>_xlfn.XLOOKUP(C22,ref!A:A,ref!B:B, "Other")</f>
        <v>Europe</v>
      </c>
      <c r="AI22" s="249" t="str">
        <f>_xlfn.XLOOKUP(D22,ref!D:D,ref!E:E)</f>
        <v>Energy and utilities</v>
      </c>
      <c r="AJ22" s="249">
        <f>IF(Table1[[#This Row],[NZ]]=1, MAX(Table1[[#This Row],[From 6]], Table1[[#This Row],[Net zero year (SBTi)]]), "")</f>
        <v>2050</v>
      </c>
      <c r="AK22" s="32">
        <f t="shared" si="0"/>
        <v>1</v>
      </c>
      <c r="AP22" s="229"/>
      <c r="AQ22" s="384" t="s">
        <v>649</v>
      </c>
      <c r="AR22" s="382"/>
      <c r="AS22" s="383"/>
      <c r="AT22" s="384" t="s">
        <v>650</v>
      </c>
      <c r="AU22" s="382"/>
      <c r="AV22" s="383"/>
      <c r="AW22" s="384" t="s">
        <v>651</v>
      </c>
      <c r="AX22" s="382"/>
      <c r="AY22" s="383"/>
      <c r="AZ22" s="230"/>
      <c r="BA22" s="230" t="s">
        <v>1091</v>
      </c>
      <c r="BB22" s="230"/>
      <c r="BC22" s="384" t="s">
        <v>647</v>
      </c>
      <c r="BD22" s="382"/>
      <c r="BE22" s="383"/>
      <c r="BF22" s="230" t="s">
        <v>653</v>
      </c>
      <c r="BG22" s="384" t="s">
        <v>1092</v>
      </c>
      <c r="BH22" s="382"/>
      <c r="BI22" s="383"/>
    </row>
    <row r="23" spans="1:62" ht="18" customHeight="1">
      <c r="A23" s="32">
        <v>21</v>
      </c>
      <c r="B23" s="373" t="s">
        <v>72</v>
      </c>
      <c r="C23" s="32" t="s">
        <v>639</v>
      </c>
      <c r="D23" s="32" t="s">
        <v>1101</v>
      </c>
      <c r="E23" s="32" t="s">
        <v>1172</v>
      </c>
      <c r="F23" s="32" t="s">
        <v>1173</v>
      </c>
      <c r="G23" s="250"/>
      <c r="H23" s="250"/>
      <c r="I23" s="250"/>
      <c r="J23" s="251"/>
      <c r="K23" s="251"/>
      <c r="L23" s="251"/>
      <c r="M23" s="251"/>
      <c r="N23" s="251"/>
      <c r="O23" s="251"/>
      <c r="P23" s="251"/>
      <c r="Q23" s="251"/>
      <c r="R23" s="251"/>
      <c r="S23" s="251" t="s">
        <v>39</v>
      </c>
      <c r="T23" s="252"/>
      <c r="U23" s="252"/>
      <c r="V23" s="252"/>
      <c r="W23" s="252" t="str">
        <f t="array" ref="W23">IF(V23="", "", IFERROR(MAX(--_xlfn.TEXTSPLIT(V23,"+")), V23))</f>
        <v/>
      </c>
      <c r="X23" s="252"/>
      <c r="Y23" s="252"/>
      <c r="Z23" s="253" t="s">
        <v>645</v>
      </c>
      <c r="AA23" s="253" t="s">
        <v>1174</v>
      </c>
      <c r="AB23" s="253">
        <v>2050</v>
      </c>
      <c r="AC23" s="253">
        <f t="array" ref="AC23">IF(AB23="", "", IFERROR(MAX(--_xlfn.TEXTSPLIT(AB23,"+")), AB23))</f>
        <v>2050</v>
      </c>
      <c r="AD23" s="32" t="str">
        <f>IF(AND(Table1[[#This Row],[year broken down ]]&lt;&gt;"",Table1[[#This Row],[Scope of target]]&lt;&gt;"G",AE23=""),1,"")</f>
        <v/>
      </c>
      <c r="AE23" s="32">
        <f>IF(OR(Table1[[#This Row],[Net zero year (SBTi)]]&lt;&gt;"",Table1[[#This Row],[From 6]]&lt;&gt;""),1,"")</f>
        <v>1</v>
      </c>
      <c r="AF23" s="32" t="str">
        <f>IF(OR(Table1[[#This Row],[SBTi NZ approved]]="s",Table1[[#This Row],[Target status]]="T"),1,"")</f>
        <v/>
      </c>
      <c r="AG23" s="254"/>
      <c r="AH23" s="32" t="str">
        <f>_xlfn.XLOOKUP(C23,ref!A:A,ref!B:B, "Other")</f>
        <v>Europe</v>
      </c>
      <c r="AI23" s="249" t="str">
        <f>_xlfn.XLOOKUP(D23,ref!D:D,ref!E:E)</f>
        <v>Energy and utilities</v>
      </c>
      <c r="AJ23" s="249">
        <f>IF(Table1[[#This Row],[NZ]]=1, MAX(Table1[[#This Row],[From 6]], Table1[[#This Row],[Net zero year (SBTi)]]), "")</f>
        <v>2050</v>
      </c>
      <c r="AK23" s="32">
        <f t="shared" si="0"/>
        <v>1</v>
      </c>
      <c r="AP23" s="230" t="s">
        <v>718</v>
      </c>
      <c r="AQ23" s="231" t="s">
        <v>1098</v>
      </c>
      <c r="AR23" s="231" t="s">
        <v>1099</v>
      </c>
      <c r="AS23" s="231" t="s">
        <v>659</v>
      </c>
      <c r="AT23" s="231" t="s">
        <v>1098</v>
      </c>
      <c r="AU23" s="231" t="s">
        <v>1099</v>
      </c>
      <c r="AV23" s="231" t="s">
        <v>659</v>
      </c>
      <c r="AW23" s="231" t="s">
        <v>1098</v>
      </c>
      <c r="AX23" s="231" t="s">
        <v>1099</v>
      </c>
      <c r="AY23" s="231" t="s">
        <v>659</v>
      </c>
      <c r="AZ23" s="231" t="s">
        <v>1098</v>
      </c>
      <c r="BA23" s="231" t="s">
        <v>1099</v>
      </c>
      <c r="BB23" s="231" t="s">
        <v>659</v>
      </c>
      <c r="BC23" s="231" t="s">
        <v>1098</v>
      </c>
      <c r="BD23" s="231" t="s">
        <v>1099</v>
      </c>
      <c r="BE23" s="231" t="s">
        <v>659</v>
      </c>
      <c r="BF23" s="231" t="s">
        <v>660</v>
      </c>
      <c r="BG23" s="231" t="s">
        <v>643</v>
      </c>
      <c r="BH23" s="231" t="s">
        <v>634</v>
      </c>
      <c r="BI23" s="231" t="s">
        <v>661</v>
      </c>
    </row>
    <row r="24" spans="1:62" ht="18" customHeight="1">
      <c r="A24" s="32">
        <v>22</v>
      </c>
      <c r="B24" s="373" t="s">
        <v>81</v>
      </c>
      <c r="C24" s="32" t="s">
        <v>740</v>
      </c>
      <c r="D24" s="32" t="s">
        <v>1101</v>
      </c>
      <c r="E24" s="32" t="s">
        <v>1175</v>
      </c>
      <c r="F24" s="32" t="s">
        <v>1176</v>
      </c>
      <c r="G24" s="250"/>
      <c r="H24" s="250"/>
      <c r="I24" s="250"/>
      <c r="J24" s="251"/>
      <c r="K24" s="251"/>
      <c r="L24" s="251"/>
      <c r="M24" s="251"/>
      <c r="N24" s="251"/>
      <c r="O24" s="251"/>
      <c r="P24" s="251"/>
      <c r="Q24" s="251"/>
      <c r="R24" s="251"/>
      <c r="S24" s="251" t="s">
        <v>39</v>
      </c>
      <c r="T24" s="252"/>
      <c r="U24" s="252"/>
      <c r="V24" s="252"/>
      <c r="W24" s="252" t="str">
        <f t="array" ref="W24">IF(V24="", "", IFERROR(MAX(--_xlfn.TEXTSPLIT(V24,"+")), V24))</f>
        <v/>
      </c>
      <c r="X24" s="252"/>
      <c r="Y24" s="252"/>
      <c r="Z24" s="253" t="s">
        <v>645</v>
      </c>
      <c r="AA24" s="253" t="s">
        <v>1177</v>
      </c>
      <c r="AB24" s="253">
        <v>2050</v>
      </c>
      <c r="AC24" s="253">
        <f t="array" ref="AC24">IF(AB24="", "", IFERROR(MAX(--_xlfn.TEXTSPLIT(AB24,"+")), AB24))</f>
        <v>2050</v>
      </c>
      <c r="AD24" s="32" t="str">
        <f>IF(AND(Table1[[#This Row],[year broken down ]]&lt;&gt;"",Table1[[#This Row],[Scope of target]]&lt;&gt;"G",AE24=""),1,"")</f>
        <v/>
      </c>
      <c r="AE24" s="32">
        <f>IF(OR(Table1[[#This Row],[Net zero year (SBTi)]]&lt;&gt;"",Table1[[#This Row],[From 6]]&lt;&gt;""),1,"")</f>
        <v>1</v>
      </c>
      <c r="AF24" s="32" t="str">
        <f>IF(OR(Table1[[#This Row],[SBTi NZ approved]]="s",Table1[[#This Row],[Target status]]="T"),1,"")</f>
        <v/>
      </c>
      <c r="AG24" s="254"/>
      <c r="AH24" s="32" t="str">
        <f>_xlfn.XLOOKUP(C24,ref!A:A,ref!B:B, "Other")</f>
        <v>Europe</v>
      </c>
      <c r="AI24" s="249" t="str">
        <f>_xlfn.XLOOKUP(D24,ref!D:D,ref!E:E)</f>
        <v>Energy and utilities</v>
      </c>
      <c r="AJ24" s="249">
        <f>IF(Table1[[#This Row],[NZ]]=1, MAX(Table1[[#This Row],[From 6]], Table1[[#This Row],[Net zero year (SBTi)]]), "")</f>
        <v>2050</v>
      </c>
      <c r="AK24" s="32">
        <f t="shared" si="0"/>
        <v>1</v>
      </c>
      <c r="AP24" s="232" t="s">
        <v>677</v>
      </c>
      <c r="AQ24" s="233">
        <f>COUNTIFS(AH:AH,AP24,L:L,"&lt;=2023", J:J, "T")</f>
        <v>0</v>
      </c>
      <c r="AR24" s="233">
        <f>COUNTIFS(AH:AH,AP24,L:L,"&gt;=2024",L:L,"&lt;=2030", J:J, "T")</f>
        <v>15</v>
      </c>
      <c r="AS24" s="233">
        <f>COUNTIFS(AH:AH,AP24, L:L,"&gt;2030", J:J, "T")</f>
        <v>5</v>
      </c>
      <c r="AT24" s="233">
        <f>COUNTIFS($AH$5:$AH$504,AP24,$H$5:$H$504,"&lt;=2023")</f>
        <v>0</v>
      </c>
      <c r="AU24" s="233">
        <f>COUNTIFS($AH$5:$AH$504,AP24,$H$5:$H$504,"&gt;=2024",$H$5:$H$504,"&lt;=2030")</f>
        <v>4</v>
      </c>
      <c r="AV24" s="233">
        <f>COUNTIFS($AH$5:$AH$504,AP24,$H$5:$H$504,"&gt;2030")</f>
        <v>12</v>
      </c>
      <c r="AW24" s="233">
        <f>COUNTIFS($AH$5:$AH$504,AP24,$W$5:$W$504,"&lt;=2023")</f>
        <v>1</v>
      </c>
      <c r="AX24" s="233">
        <f>COUNTIFS($AH$5:$AH$504,AP24,$W$5:$W$504,"&gt;=2024",$W$5:$W$504,"&lt;=2030")</f>
        <v>13</v>
      </c>
      <c r="AY24" s="233">
        <f>COUNTIFS(AH:AH,AP24,W:W,"&gt;2030", T:T, "&lt;&gt;G")</f>
        <v>40</v>
      </c>
      <c r="AZ24" s="234">
        <f>COUNTIFS(AH:AH,AP24,AE:AE, "1", W:W, "&lt;=2023",T:T, "&lt;&gt;G")</f>
        <v>1</v>
      </c>
      <c r="BA24" s="234">
        <f>COUNTIFS(AH:AH,AP24,T:T,"&lt;G&gt;",AE:AE,"1",W:W, "&gt;2023",W:W, "&lt;=2030")</f>
        <v>5</v>
      </c>
      <c r="BB24" s="234">
        <f>COUNTIFS(AH:AH,AP24,AE:AE, "1", W:W, "&gt;2030",T:T, "&lt;&gt;G")</f>
        <v>3</v>
      </c>
      <c r="BC24" s="233">
        <f>COUNTIFS(AH:AH,AP24,AJ:AJ,"&lt;=2023")</f>
        <v>0</v>
      </c>
      <c r="BD24" s="233">
        <f>COUNTIFS(AH:AH,AP24,AJ:AJ,"&gt;=2024",AJ:AJ,"&lt;=2030")</f>
        <v>0</v>
      </c>
      <c r="BE24" s="233">
        <f>COUNTIFS(AH:AH,AP24,AJ:AJ,"&gt;2030")</f>
        <v>46</v>
      </c>
      <c r="BF24" s="235">
        <f>SUM(AQ24:AY24)-SUM(AZ24:BB24)+SUM(BC24:BE24)</f>
        <v>127</v>
      </c>
      <c r="BG24" s="188">
        <f>COUNTIFS($AH$5:$AH$508, AP24, $AG$5:$AG$508, "Y")</f>
        <v>31</v>
      </c>
      <c r="BH24" s="188">
        <f>COUNTIFS($AH$5:$AH$508, AP24, $AG$5:$AG$508, "N")</f>
        <v>0</v>
      </c>
      <c r="BI24" s="188">
        <f>COUNTIF($AH$5:$AH$508, AP24)-BH24-BG24</f>
        <v>183</v>
      </c>
    </row>
    <row r="25" spans="1:62" ht="18" customHeight="1">
      <c r="A25" s="32">
        <v>23</v>
      </c>
      <c r="B25" s="373" t="s">
        <v>77</v>
      </c>
      <c r="C25" s="32" t="s">
        <v>629</v>
      </c>
      <c r="D25" s="32" t="s">
        <v>1101</v>
      </c>
      <c r="E25" s="32" t="s">
        <v>1178</v>
      </c>
      <c r="F25" s="32" t="s">
        <v>1179</v>
      </c>
      <c r="G25" s="250"/>
      <c r="H25" s="250"/>
      <c r="I25" s="250"/>
      <c r="J25" s="251"/>
      <c r="K25" s="251"/>
      <c r="L25" s="251"/>
      <c r="M25" s="251"/>
      <c r="N25" s="251"/>
      <c r="O25" s="251"/>
      <c r="P25" s="251"/>
      <c r="Q25" s="251"/>
      <c r="R25" s="251"/>
      <c r="S25" s="251" t="s">
        <v>39</v>
      </c>
      <c r="T25" s="252"/>
      <c r="U25" s="252"/>
      <c r="V25" s="252"/>
      <c r="W25" s="252" t="str">
        <f t="array" ref="W25">IF(V25="", "", IFERROR(MAX(--_xlfn.TEXTSPLIT(V25,"+")), V25))</f>
        <v/>
      </c>
      <c r="X25" s="252"/>
      <c r="Y25" s="252"/>
      <c r="Z25" s="253" t="s">
        <v>635</v>
      </c>
      <c r="AA25" s="253" t="s">
        <v>887</v>
      </c>
      <c r="AB25" s="253">
        <v>2050</v>
      </c>
      <c r="AC25" s="253">
        <f t="array" ref="AC25">IF(AB25="", "", IFERROR(MAX(--_xlfn.TEXTSPLIT(AB25,"+")), AB25))</f>
        <v>2050</v>
      </c>
      <c r="AD25" s="32" t="str">
        <f>IF(AND(Table1[[#This Row],[year broken down ]]&lt;&gt;"",Table1[[#This Row],[Scope of target]]&lt;&gt;"G",AE25=""),1,"")</f>
        <v/>
      </c>
      <c r="AE25" s="32">
        <f>IF(OR(Table1[[#This Row],[Net zero year (SBTi)]]&lt;&gt;"",Table1[[#This Row],[From 6]]&lt;&gt;""),1,"")</f>
        <v>1</v>
      </c>
      <c r="AF25" s="32" t="str">
        <f>IF(OR(Table1[[#This Row],[SBTi NZ approved]]="s",Table1[[#This Row],[Target status]]="T"),1,"")</f>
        <v/>
      </c>
      <c r="AG25" s="254"/>
      <c r="AH25" s="32" t="str">
        <f>_xlfn.XLOOKUP(C25,ref!A:A,ref!B:B, "Other")</f>
        <v>North America</v>
      </c>
      <c r="AI25" s="249" t="str">
        <f>_xlfn.XLOOKUP(D25,ref!D:D,ref!E:E)</f>
        <v>Energy and utilities</v>
      </c>
      <c r="AJ25" s="249">
        <f>IF(Table1[[#This Row],[NZ]]=1, MAX(Table1[[#This Row],[From 6]], Table1[[#This Row],[Net zero year (SBTi)]]), "")</f>
        <v>2050</v>
      </c>
      <c r="AK25" s="32">
        <f t="shared" si="0"/>
        <v>1</v>
      </c>
      <c r="AP25" s="232" t="s">
        <v>640</v>
      </c>
      <c r="AQ25" s="233">
        <f>COUNTIFS(AH:AH,AP25,L:L,"&lt;=2023", J:J, "T")</f>
        <v>0</v>
      </c>
      <c r="AR25" s="233">
        <f>COUNTIFS(AH:AH,AP25,L:L,"&gt;=2024",L:L,"&lt;=2030", J:J, "T")</f>
        <v>51</v>
      </c>
      <c r="AS25" s="233">
        <f>COUNTIFS(AH:AH,AP25, L:L,"&gt;2030", J:J, "T")</f>
        <v>4</v>
      </c>
      <c r="AT25" s="233">
        <f>COUNTIFS($AH$5:$AH$504,AP25,$H$5:$H$504,"&lt;=2023")</f>
        <v>8</v>
      </c>
      <c r="AU25" s="233">
        <f>COUNTIFS($AH$5:$AH$504,AP25,$H$5:$H$504,"&gt;=2024",$H$5:$H$504,"&lt;=2030")</f>
        <v>18</v>
      </c>
      <c r="AV25" s="233">
        <f>COUNTIFS($AH$5:$AH$504,AP25,$H$5:$H$504,"&gt;2030")</f>
        <v>2</v>
      </c>
      <c r="AW25" s="233">
        <f>COUNTIFS($AH$5:$AH$504,AP25,$W$5:$W$504,"&lt;=2023")</f>
        <v>15</v>
      </c>
      <c r="AX25" s="233">
        <f>COUNTIFS($AH$5:$AH$504,AP25,$W$5:$W$504,"&gt;=2024",$W$5:$W$504,"&lt;=2030")</f>
        <v>17</v>
      </c>
      <c r="AY25" s="233">
        <f>COUNTIFS(AH:AH,AP25,W:W,"&gt;2030", T:T, "&lt;&gt;G")</f>
        <v>34</v>
      </c>
      <c r="AZ25" s="234">
        <f>COUNTIFS(AH:AH,AP25,AE:AE, "1", W:W, "&lt;=2023",T:T, "&lt;&gt;G")</f>
        <v>12</v>
      </c>
      <c r="BA25" s="234">
        <f>COUNTIFS(AH:AH,AP25,T:T,"&lt;G&gt;",AE:AE,"1",W:W, "&gt;2023",W:W, "&lt;=2030")</f>
        <v>11</v>
      </c>
      <c r="BB25" s="234">
        <f>COUNTIFS(AH:AH,AP25,AE:AE, "1", W:W, "&gt;2030",T:T, "&lt;&gt;G")</f>
        <v>5</v>
      </c>
      <c r="BC25" s="233">
        <f>COUNTIFS(AH:AH,AP25,AJ:AJ,"&lt;=2023")</f>
        <v>1</v>
      </c>
      <c r="BD25" s="233">
        <f>COUNTIFS(AH:AH,AP25,AJ:AJ,"&gt;=2024",AJ:AJ,"&lt;=2030")</f>
        <v>6</v>
      </c>
      <c r="BE25" s="233">
        <f>COUNTIFS(AH:AH,AP25,AJ:AJ,"&gt;2030")</f>
        <v>60</v>
      </c>
      <c r="BF25" s="235">
        <f>SUM(AQ25:AY25)-SUM(AZ25:BB25)+SUM(BC25:BE25)</f>
        <v>188</v>
      </c>
      <c r="BG25" s="188">
        <f>COUNTIFS($AH$5:$AH$508, AP25, $AG$5:$AG$508, "Y")</f>
        <v>42</v>
      </c>
      <c r="BH25" s="188">
        <f>COUNTIFS($AH$5:$AH$508, AP25, $AG$5:$AG$508, "N")</f>
        <v>2</v>
      </c>
      <c r="BI25" s="188">
        <f>COUNTIF($AH$5:$AH$508, AP25)-BH25-BG25</f>
        <v>68</v>
      </c>
    </row>
    <row r="26" spans="1:62" ht="18" customHeight="1">
      <c r="A26" s="32">
        <v>24</v>
      </c>
      <c r="B26" s="373" t="s">
        <v>1180</v>
      </c>
      <c r="C26" s="32" t="s">
        <v>629</v>
      </c>
      <c r="D26" s="32" t="s">
        <v>1130</v>
      </c>
      <c r="E26" s="32" t="s">
        <v>1181</v>
      </c>
      <c r="F26" s="32" t="s">
        <v>1182</v>
      </c>
      <c r="G26" s="250"/>
      <c r="H26" s="250"/>
      <c r="I26" s="250"/>
      <c r="J26" s="251" t="s">
        <v>1096</v>
      </c>
      <c r="K26" s="251" t="s">
        <v>642</v>
      </c>
      <c r="L26" s="251">
        <v>2032</v>
      </c>
      <c r="M26" s="251"/>
      <c r="N26" s="251"/>
      <c r="O26" s="251"/>
      <c r="P26" s="251" t="s">
        <v>632</v>
      </c>
      <c r="Q26" s="251"/>
      <c r="R26" s="251"/>
      <c r="S26" s="251">
        <v>2023</v>
      </c>
      <c r="T26" s="252"/>
      <c r="U26" s="252"/>
      <c r="V26" s="252"/>
      <c r="W26" s="252" t="str">
        <f t="array" ref="W26">IF(V26="", "", IFERROR(MAX(--_xlfn.TEXTSPLIT(V26,"+")), V26))</f>
        <v/>
      </c>
      <c r="X26" s="252"/>
      <c r="Y26" s="252"/>
      <c r="Z26" s="253"/>
      <c r="AA26" s="253"/>
      <c r="AB26" s="253"/>
      <c r="AC26" s="253" t="str">
        <f t="array" ref="AC26">IF(AB26="", "", IFERROR(MAX(--_xlfn.TEXTSPLIT(AB26,"+")), AB26))</f>
        <v/>
      </c>
      <c r="AD26" s="32" t="str">
        <f>IF(AND(Table1[[#This Row],[year broken down ]]&lt;&gt;"",Table1[[#This Row],[Scope of target]]&lt;&gt;"G",AE26=""),1,"")</f>
        <v/>
      </c>
      <c r="AE26" s="32" t="str">
        <f>IF(OR(Table1[[#This Row],[Net zero year (SBTi)]]&lt;&gt;"",Table1[[#This Row],[From 6]]&lt;&gt;""),1,"")</f>
        <v/>
      </c>
      <c r="AF26" s="32">
        <f>IF(OR(Table1[[#This Row],[SBTi NZ approved]]="s",Table1[[#This Row],[Target status]]="T"),1,"")</f>
        <v>1</v>
      </c>
      <c r="AG26" s="254"/>
      <c r="AH26" s="32" t="str">
        <f>_xlfn.XLOOKUP(C26,ref!A:A,ref!B:B, "Other")</f>
        <v>North America</v>
      </c>
      <c r="AI26" s="249" t="str">
        <f>_xlfn.XLOOKUP(D26,ref!D:D,ref!E:E)</f>
        <v>Health care and pharmaceuticals</v>
      </c>
      <c r="AJ26" s="249" t="str">
        <f>IF(Table1[[#This Row],[NZ]]=1, MAX(Table1[[#This Row],[From 6]], Table1[[#This Row],[Net zero year (SBTi)]]), "")</f>
        <v/>
      </c>
      <c r="AK26" s="32">
        <f t="shared" si="0"/>
        <v>1</v>
      </c>
      <c r="AP26" s="232" t="s">
        <v>630</v>
      </c>
      <c r="AQ26" s="233">
        <f>COUNTIFS(AH:AH,AP26,L:L,"&lt;=2023", J:J, "T")</f>
        <v>0</v>
      </c>
      <c r="AR26" s="233">
        <f>COUNTIFS(AH:AH,AP26,L:L,"&gt;=2024",L:L,"&lt;=2030", J:J, "T")</f>
        <v>31</v>
      </c>
      <c r="AS26" s="233">
        <f>COUNTIFS(AH:AH,AP26, L:L,"&gt;2030", J:J, "T")</f>
        <v>9</v>
      </c>
      <c r="AT26" s="233">
        <f>COUNTIFS($AH$5:$AH$504,AP26,$H$5:$H$504,"&lt;=2023")</f>
        <v>11</v>
      </c>
      <c r="AU26" s="233">
        <f>COUNTIFS($AH$5:$AH$504,AP26,$H$5:$H$504,"&gt;=2024",$H$5:$H$504,"&lt;=2030")</f>
        <v>12</v>
      </c>
      <c r="AV26" s="233">
        <f>COUNTIFS($AH$5:$AH$504,AP26,$H$5:$H$504,"&gt;2030")</f>
        <v>4</v>
      </c>
      <c r="AW26" s="233">
        <f>COUNTIFS($AH$5:$AH$504,AP26,$W$5:$W$504,"&lt;=2023")</f>
        <v>17</v>
      </c>
      <c r="AX26" s="233">
        <f>COUNTIFS($AH$5:$AH$504,AP26,$W$5:$W$504,"&gt;=2024",$W$5:$W$504,"&lt;=2030")</f>
        <v>13</v>
      </c>
      <c r="AY26" s="233">
        <f>COUNTIFS(AH:AH,AP26,W:W,"&gt;2030", T:T, "&lt;&gt;G")</f>
        <v>16</v>
      </c>
      <c r="AZ26" s="234">
        <f>COUNTIFS(AH:AH,AP26,AE:AE, "1", W:W, "&lt;=2023",T:T, "&lt;&gt;G")</f>
        <v>16</v>
      </c>
      <c r="BA26" s="234">
        <f>COUNTIFS(AH:AH,AP26,T:T,"&lt;G&gt;",AE:AE,"1",W:W, "&gt;2023",W:W, "&lt;=2030")</f>
        <v>9</v>
      </c>
      <c r="BB26" s="234">
        <f>COUNTIFS(AH:AH,AP26,AE:AE, "1", W:W, "&gt;2030",T:T, "&lt;&gt;G")</f>
        <v>0</v>
      </c>
      <c r="BC26" s="233">
        <f>COUNTIFS(AH:AH,AP26,AJ:AJ,"&lt;=2023")</f>
        <v>3</v>
      </c>
      <c r="BD26" s="233">
        <f>COUNTIFS(AH:AH,AP26,AJ:AJ,"&gt;=2024",AJ:AJ,"&lt;=2030")</f>
        <v>7</v>
      </c>
      <c r="BE26" s="233">
        <f>COUNTIFS(AH:AH,AP26,AJ:AJ,"&gt;2030")</f>
        <v>67</v>
      </c>
      <c r="BF26" s="235">
        <f>SUM(AQ26:AY26)-SUM(AZ26:BB26)+SUM(BC26:BE26)</f>
        <v>165</v>
      </c>
      <c r="BG26" s="188">
        <f>COUNTIFS($AH$5:$AH$508, AP26, $AG$5:$AG$508, "Y")</f>
        <v>30</v>
      </c>
      <c r="BH26" s="188">
        <f>COUNTIFS($AH$5:$AH$508, AP26, $AG$5:$AG$508, "N")</f>
        <v>2</v>
      </c>
      <c r="BI26" s="188">
        <f>COUNTIF($AH$5:$AH$508, AP26)-BH26-BG26</f>
        <v>122</v>
      </c>
    </row>
    <row r="27" spans="1:62" ht="18" customHeight="1">
      <c r="A27" s="32">
        <v>25</v>
      </c>
      <c r="B27" s="373" t="s">
        <v>75</v>
      </c>
      <c r="C27" s="32" t="s">
        <v>876</v>
      </c>
      <c r="D27" s="32" t="s">
        <v>713</v>
      </c>
      <c r="E27" s="32" t="s">
        <v>1183</v>
      </c>
      <c r="F27" s="32" t="s">
        <v>1184</v>
      </c>
      <c r="G27" s="250" t="s">
        <v>631</v>
      </c>
      <c r="H27" s="250">
        <v>2050</v>
      </c>
      <c r="I27" s="250">
        <v>2022</v>
      </c>
      <c r="J27" s="251"/>
      <c r="K27" s="251"/>
      <c r="L27" s="251"/>
      <c r="M27" s="251"/>
      <c r="N27" s="251"/>
      <c r="O27" s="251"/>
      <c r="P27" s="251"/>
      <c r="Q27" s="251"/>
      <c r="R27" s="251"/>
      <c r="S27" s="251" t="s">
        <v>39</v>
      </c>
      <c r="T27" s="252"/>
      <c r="U27" s="252"/>
      <c r="V27" s="252"/>
      <c r="W27" s="252" t="str">
        <f t="array" ref="W27">IF(V27="", "", IFERROR(MAX(--_xlfn.TEXTSPLIT(V27,"+")), V27))</f>
        <v/>
      </c>
      <c r="X27" s="252"/>
      <c r="Y27" s="252"/>
      <c r="Z27" s="253" t="s">
        <v>635</v>
      </c>
      <c r="AA27" s="253" t="s">
        <v>1120</v>
      </c>
      <c r="AB27" s="253">
        <v>2050</v>
      </c>
      <c r="AC27" s="253">
        <f t="array" ref="AC27">IF(AB27="", "", IFERROR(MAX(--_xlfn.TEXTSPLIT(AB27,"+")), AB27))</f>
        <v>2050</v>
      </c>
      <c r="AD27" s="32" t="str">
        <f>IF(AND(Table1[[#This Row],[year broken down ]]&lt;&gt;"",Table1[[#This Row],[Scope of target]]&lt;&gt;"G",AE27=""),1,"")</f>
        <v/>
      </c>
      <c r="AE27" s="32">
        <f>IF(OR(Table1[[#This Row],[Net zero year (SBTi)]]&lt;&gt;"",Table1[[#This Row],[From 6]]&lt;&gt;""),1,"")</f>
        <v>1</v>
      </c>
      <c r="AF27" s="32" t="str">
        <f>IF(OR(Table1[[#This Row],[SBTi NZ approved]]="s",Table1[[#This Row],[Target status]]="T"),1,"")</f>
        <v/>
      </c>
      <c r="AG27" s="254"/>
      <c r="AH27" s="32" t="str">
        <f>_xlfn.XLOOKUP(C27,ref!A:A,ref!B:B, "Other")</f>
        <v>Asia</v>
      </c>
      <c r="AI27" s="249" t="str">
        <f>_xlfn.XLOOKUP(D27,ref!D:D,ref!E:E)</f>
        <v>Technology</v>
      </c>
      <c r="AJ27" s="249">
        <f>IF(Table1[[#This Row],[NZ]]=1, MAX(Table1[[#This Row],[From 6]], Table1[[#This Row],[Net zero year (SBTi)]]), "")</f>
        <v>2050</v>
      </c>
      <c r="AK27" s="32">
        <f t="shared" si="0"/>
        <v>1</v>
      </c>
      <c r="AP27" s="232" t="s">
        <v>726</v>
      </c>
      <c r="AQ27" s="233">
        <f>COUNTIFS(AH:AH,AP27,L:L,"&lt;=2023", J:J, "T")</f>
        <v>0</v>
      </c>
      <c r="AR27" s="233">
        <f>COUNTIFS(AH:AH,AP27,L:L,"&gt;=2024",L:L,"&lt;=2030", J:J, "T")</f>
        <v>2</v>
      </c>
      <c r="AS27" s="233">
        <f>COUNTIFS(AH:AH,AP27, L:L,"&gt;2030", J:J, "T")</f>
        <v>0</v>
      </c>
      <c r="AT27" s="233">
        <f>COUNTIFS($AH$5:$AH$504,AP27,$H$5:$H$504,"&lt;=2023")</f>
        <v>0</v>
      </c>
      <c r="AU27" s="233">
        <f>COUNTIFS($AH$5:$AH$504,AP27,$H$5:$H$504,"&gt;=2024",$H$5:$H$504,"&lt;=2030")</f>
        <v>2</v>
      </c>
      <c r="AV27" s="233">
        <f>COUNTIFS($AH$5:$AH$504,AP27,$H$5:$H$504,"&gt;2030")</f>
        <v>0</v>
      </c>
      <c r="AW27" s="233">
        <f>COUNTIFS($AH$5:$AH$504,AP27,$W$5:$W$504,"&lt;=2023")</f>
        <v>2</v>
      </c>
      <c r="AX27" s="233">
        <f>COUNTIFS($AH$5:$AH$504,AP27,$W$5:$W$504,"&gt;=2024",$W$5:$W$504,"&lt;=2030")</f>
        <v>0</v>
      </c>
      <c r="AY27" s="233">
        <f>COUNTIFS(AH:AH,AP27,W:W,"&gt;2030", T:T, "&lt;&gt;G")</f>
        <v>7</v>
      </c>
      <c r="AZ27" s="234">
        <f>COUNTIFS(AH:AH,AP27,AE:AE, "1", W:W, "&lt;=2023",T:T, "&lt;&gt;G")</f>
        <v>2</v>
      </c>
      <c r="BA27" s="234">
        <f>COUNTIFS(AH:AH,AP27,T:T,"&lt;G&gt;",AE:AE,"1",W:W, "&gt;2023",W:W, "&lt;=2030")</f>
        <v>0</v>
      </c>
      <c r="BB27" s="234">
        <f>COUNTIFS(AH:AH,AP27,AE:AE, "1", W:W, "&gt;2030",T:T, "&lt;&gt;G")</f>
        <v>0</v>
      </c>
      <c r="BC27" s="233">
        <f>COUNTIFS(AH:AH,AP27,AJ:AJ,"&lt;=2023")</f>
        <v>0</v>
      </c>
      <c r="BD27" s="233">
        <f>COUNTIFS(AH:AH,AP27,AJ:AJ,"&gt;=2024",AJ:AJ,"&lt;=2030")</f>
        <v>0</v>
      </c>
      <c r="BE27" s="233">
        <f>COUNTIFS(AH:AH,AP27,AJ:AJ,"&gt;2030")</f>
        <v>10</v>
      </c>
      <c r="BF27" s="235">
        <f>SUM(AQ27:AY27)-SUM(AZ27:BB27)+SUM(BC27:BE27)</f>
        <v>21</v>
      </c>
      <c r="BG27" s="188">
        <f>COUNTIFS($AH$5:$AH$508, AP27, $AG$5:$AG$508, "Y")</f>
        <v>6</v>
      </c>
      <c r="BH27" s="188">
        <f>COUNTIFS($AH$5:$AH$508, AP27, $AG$5:$AG$508, "N")</f>
        <v>0</v>
      </c>
      <c r="BI27" s="188">
        <f>COUNTIF($AH$5:$AH$508, AP27)-BH27-BG27</f>
        <v>12</v>
      </c>
    </row>
    <row r="28" spans="1:62" ht="18" customHeight="1">
      <c r="A28" s="32">
        <v>26</v>
      </c>
      <c r="B28" s="373" t="s">
        <v>68</v>
      </c>
      <c r="C28" s="32" t="s">
        <v>629</v>
      </c>
      <c r="D28" s="32" t="s">
        <v>1093</v>
      </c>
      <c r="E28" s="32" t="s">
        <v>1185</v>
      </c>
      <c r="F28" s="32" t="s">
        <v>1186</v>
      </c>
      <c r="G28" s="250"/>
      <c r="H28" s="250"/>
      <c r="I28" s="250"/>
      <c r="J28" s="251"/>
      <c r="K28" s="251"/>
      <c r="L28" s="251"/>
      <c r="M28" s="251"/>
      <c r="N28" s="251"/>
      <c r="O28" s="251"/>
      <c r="P28" s="251"/>
      <c r="Q28" s="251"/>
      <c r="R28" s="251"/>
      <c r="S28" s="251" t="s">
        <v>39</v>
      </c>
      <c r="T28" s="252"/>
      <c r="U28" s="252"/>
      <c r="V28" s="252"/>
      <c r="W28" s="252" t="str">
        <f t="array" ref="W28">IF(V28="", "", IFERROR(MAX(--_xlfn.TEXTSPLIT(V28,"+")), V28))</f>
        <v/>
      </c>
      <c r="X28" s="252"/>
      <c r="Y28" s="252"/>
      <c r="Z28" s="253"/>
      <c r="AA28" s="253"/>
      <c r="AB28" s="253"/>
      <c r="AC28" s="253" t="str">
        <f t="array" ref="AC28">IF(AB28="", "", IFERROR(MAX(--_xlfn.TEXTSPLIT(AB28,"+")), AB28))</f>
        <v/>
      </c>
      <c r="AD28" s="32" t="str">
        <f>IF(AND(Table1[[#This Row],[year broken down ]]&lt;&gt;"",Table1[[#This Row],[Scope of target]]&lt;&gt;"G",AE28=""),1,"")</f>
        <v/>
      </c>
      <c r="AE28" s="32" t="str">
        <f>IF(OR(Table1[[#This Row],[Net zero year (SBTi)]]&lt;&gt;"",Table1[[#This Row],[From 6]]&lt;&gt;""),1,"")</f>
        <v/>
      </c>
      <c r="AF28" s="32" t="str">
        <f>IF(OR(Table1[[#This Row],[SBTi NZ approved]]="s",Table1[[#This Row],[Target status]]="T"),1,"")</f>
        <v/>
      </c>
      <c r="AG28" s="254"/>
      <c r="AH28" s="32" t="str">
        <f>_xlfn.XLOOKUP(C28,ref!A:A,ref!B:B, "Other")</f>
        <v>North America</v>
      </c>
      <c r="AI28" s="249" t="str">
        <f>_xlfn.XLOOKUP(D28,ref!D:D,ref!E:E)</f>
        <v>Retail</v>
      </c>
      <c r="AJ28" s="249" t="str">
        <f>IF(Table1[[#This Row],[NZ]]=1, MAX(Table1[[#This Row],[From 6]], Table1[[#This Row],[Net zero year (SBTi)]]), "")</f>
        <v/>
      </c>
      <c r="AK28" s="32">
        <f t="shared" si="0"/>
        <v>0</v>
      </c>
      <c r="AP28" s="236" t="s">
        <v>653</v>
      </c>
      <c r="AQ28" s="237">
        <f t="shared" ref="AQ28:BI28" si="21">SUM(AQ24:AQ27)</f>
        <v>0</v>
      </c>
      <c r="AR28" s="237">
        <f t="shared" si="21"/>
        <v>99</v>
      </c>
      <c r="AS28" s="237">
        <f t="shared" si="21"/>
        <v>18</v>
      </c>
      <c r="AT28" s="237">
        <f t="shared" si="21"/>
        <v>19</v>
      </c>
      <c r="AU28" s="237">
        <f t="shared" si="21"/>
        <v>36</v>
      </c>
      <c r="AV28" s="235">
        <f t="shared" si="21"/>
        <v>18</v>
      </c>
      <c r="AW28" s="235">
        <f t="shared" si="21"/>
        <v>35</v>
      </c>
      <c r="AX28" s="235">
        <f t="shared" si="21"/>
        <v>43</v>
      </c>
      <c r="AY28" s="235">
        <f t="shared" si="21"/>
        <v>97</v>
      </c>
      <c r="AZ28" s="238">
        <f t="shared" si="21"/>
        <v>31</v>
      </c>
      <c r="BA28" s="238">
        <f t="shared" si="21"/>
        <v>25</v>
      </c>
      <c r="BB28" s="238">
        <f t="shared" si="21"/>
        <v>8</v>
      </c>
      <c r="BC28" s="235">
        <f t="shared" si="21"/>
        <v>4</v>
      </c>
      <c r="BD28" s="235">
        <f t="shared" si="21"/>
        <v>13</v>
      </c>
      <c r="BE28" s="235">
        <f t="shared" si="21"/>
        <v>183</v>
      </c>
      <c r="BF28" s="235">
        <f t="shared" si="21"/>
        <v>501</v>
      </c>
      <c r="BG28" s="235">
        <f t="shared" si="21"/>
        <v>109</v>
      </c>
      <c r="BH28" s="235">
        <f t="shared" si="21"/>
        <v>4</v>
      </c>
      <c r="BI28" s="235">
        <f t="shared" si="21"/>
        <v>385</v>
      </c>
      <c r="BJ28" s="255"/>
    </row>
    <row r="29" spans="1:62" ht="18" customHeight="1">
      <c r="A29" s="32">
        <v>27</v>
      </c>
      <c r="B29" s="373" t="s">
        <v>76</v>
      </c>
      <c r="C29" s="32" t="s">
        <v>818</v>
      </c>
      <c r="D29" s="32" t="s">
        <v>713</v>
      </c>
      <c r="E29" s="32" t="s">
        <v>1187</v>
      </c>
      <c r="F29" s="32" t="s">
        <v>1188</v>
      </c>
      <c r="G29" s="250"/>
      <c r="H29" s="250"/>
      <c r="I29" s="250"/>
      <c r="J29" s="251" t="s">
        <v>1096</v>
      </c>
      <c r="K29" s="251" t="s">
        <v>642</v>
      </c>
      <c r="L29" s="251">
        <v>2030</v>
      </c>
      <c r="M29" s="251"/>
      <c r="N29" s="251"/>
      <c r="O29" s="251"/>
      <c r="P29" s="251" t="s">
        <v>631</v>
      </c>
      <c r="Q29" s="251" t="s">
        <v>1097</v>
      </c>
      <c r="R29" s="251"/>
      <c r="S29" s="251">
        <v>2023</v>
      </c>
      <c r="T29" s="252"/>
      <c r="U29" s="252"/>
      <c r="V29" s="252"/>
      <c r="W29" s="252" t="str">
        <f t="array" ref="W29">IF(V29="", "", IFERROR(MAX(--_xlfn.TEXTSPLIT(V29,"+")), V29))</f>
        <v/>
      </c>
      <c r="X29" s="252"/>
      <c r="Y29" s="256"/>
      <c r="Z29" s="253" t="s">
        <v>645</v>
      </c>
      <c r="AA29" s="253" t="s">
        <v>1189</v>
      </c>
      <c r="AB29" s="253">
        <v>2050</v>
      </c>
      <c r="AC29" s="253">
        <f t="array" ref="AC29">IF(AB29="", "", IFERROR(MAX(--_xlfn.TEXTSPLIT(AB29,"+")), AB29))</f>
        <v>2050</v>
      </c>
      <c r="AD29" s="32" t="str">
        <f>IF(AND(Table1[[#This Row],[year broken down ]]&lt;&gt;"",Table1[[#This Row],[Scope of target]]&lt;&gt;"G",AE29=""),1,"")</f>
        <v/>
      </c>
      <c r="AE29" s="32">
        <f>IF(OR(Table1[[#This Row],[Net zero year (SBTi)]]&lt;&gt;"",Table1[[#This Row],[From 6]]&lt;&gt;""),1,"")</f>
        <v>1</v>
      </c>
      <c r="AF29" s="32">
        <f>IF(OR(Table1[[#This Row],[SBTi NZ approved]]="s",Table1[[#This Row],[Target status]]="T"),1,"")</f>
        <v>1</v>
      </c>
      <c r="AG29" s="254"/>
      <c r="AH29" s="32" t="str">
        <f>_xlfn.XLOOKUP(C29,ref!A:A,ref!B:B, "Other")</f>
        <v>Asia</v>
      </c>
      <c r="AI29" s="249" t="str">
        <f>_xlfn.XLOOKUP(D29,ref!D:D,ref!E:E)</f>
        <v>Technology</v>
      </c>
      <c r="AJ29" s="249">
        <f>IF(Table1[[#This Row],[NZ]]=1, MAX(Table1[[#This Row],[From 6]], Table1[[#This Row],[Net zero year (SBTi)]]), "")</f>
        <v>2050</v>
      </c>
      <c r="AK29" s="32">
        <f t="shared" si="0"/>
        <v>1</v>
      </c>
    </row>
    <row r="30" spans="1:62" ht="18" customHeight="1">
      <c r="A30" s="32">
        <v>28</v>
      </c>
      <c r="B30" s="373" t="s">
        <v>74</v>
      </c>
      <c r="C30" s="32" t="s">
        <v>680</v>
      </c>
      <c r="D30" s="32" t="s">
        <v>1145</v>
      </c>
      <c r="E30" s="32" t="s">
        <v>1190</v>
      </c>
      <c r="F30" s="32" t="s">
        <v>1191</v>
      </c>
      <c r="G30" s="250"/>
      <c r="H30" s="250"/>
      <c r="I30" s="250"/>
      <c r="J30" s="251"/>
      <c r="K30" s="251"/>
      <c r="L30" s="251"/>
      <c r="M30" s="251"/>
      <c r="N30" s="251"/>
      <c r="O30" s="251"/>
      <c r="P30" s="251"/>
      <c r="Q30" s="251"/>
      <c r="R30" s="251"/>
      <c r="S30" s="251" t="s">
        <v>39</v>
      </c>
      <c r="T30" s="252" t="s">
        <v>635</v>
      </c>
      <c r="U30" s="252" t="s">
        <v>636</v>
      </c>
      <c r="V30" s="252">
        <v>2060</v>
      </c>
      <c r="W30" s="252">
        <f t="array" ref="W30">IF(V30="", "", IFERROR(MAX(--_xlfn.TEXTSPLIT(V30,"+")), V30))</f>
        <v>2060</v>
      </c>
      <c r="X30" s="252">
        <v>2021</v>
      </c>
      <c r="Y30" s="256" t="s">
        <v>1192</v>
      </c>
      <c r="Z30" s="253"/>
      <c r="AA30" s="253"/>
      <c r="AB30" s="253"/>
      <c r="AC30" s="253" t="str">
        <f t="array" ref="AC30">IF(AB30="", "", IFERROR(MAX(--_xlfn.TEXTSPLIT(AB30,"+")), AB30))</f>
        <v/>
      </c>
      <c r="AD30" s="32">
        <f>IF(AND(Table1[[#This Row],[year broken down ]]&lt;&gt;"",Table1[[#This Row],[Scope of target]]&lt;&gt;"G",AE30=""),1,"")</f>
        <v>1</v>
      </c>
      <c r="AE30" s="32" t="str">
        <f>IF(OR(Table1[[#This Row],[Net zero year (SBTi)]]&lt;&gt;"",Table1[[#This Row],[From 6]]&lt;&gt;""),1,"")</f>
        <v/>
      </c>
      <c r="AF30" s="32" t="str">
        <f>IF(OR(Table1[[#This Row],[SBTi NZ approved]]="s",Table1[[#This Row],[Target status]]="T"),1,"")</f>
        <v/>
      </c>
      <c r="AG30" s="254" t="s">
        <v>674</v>
      </c>
      <c r="AH30" s="32" t="str">
        <f>_xlfn.XLOOKUP(C30,ref!A:A,ref!B:B, "Other")</f>
        <v>Asia</v>
      </c>
      <c r="AI30" s="249" t="str">
        <f>_xlfn.XLOOKUP(D30,ref!D:D,ref!E:E)</f>
        <v>Financial services</v>
      </c>
      <c r="AJ30" s="249" t="str">
        <f>IF(Table1[[#This Row],[NZ]]=1, MAX(Table1[[#This Row],[From 6]], Table1[[#This Row],[Net zero year (SBTi)]]), "")</f>
        <v/>
      </c>
      <c r="AK30" s="32">
        <f t="shared" si="0"/>
        <v>1</v>
      </c>
    </row>
    <row r="31" spans="1:62" ht="18" customHeight="1">
      <c r="A31" s="32">
        <v>29</v>
      </c>
      <c r="B31" s="373" t="s">
        <v>79</v>
      </c>
      <c r="C31" s="32" t="s">
        <v>680</v>
      </c>
      <c r="D31" s="32" t="s">
        <v>1145</v>
      </c>
      <c r="E31" s="32" t="s">
        <v>1193</v>
      </c>
      <c r="F31" s="32" t="s">
        <v>1194</v>
      </c>
      <c r="G31" s="250"/>
      <c r="H31" s="250"/>
      <c r="I31" s="250"/>
      <c r="J31" s="251"/>
      <c r="K31" s="251"/>
      <c r="L31" s="251"/>
      <c r="M31" s="251"/>
      <c r="N31" s="251"/>
      <c r="O31" s="251"/>
      <c r="P31" s="251"/>
      <c r="Q31" s="251"/>
      <c r="R31" s="251"/>
      <c r="S31" s="251" t="s">
        <v>39</v>
      </c>
      <c r="T31" s="252" t="s">
        <v>681</v>
      </c>
      <c r="U31" s="252" t="s">
        <v>698</v>
      </c>
      <c r="V31" s="252">
        <v>2060</v>
      </c>
      <c r="W31" s="252">
        <f t="array" ref="W31">IF(V31="", "", IFERROR(MAX(--_xlfn.TEXTSPLIT(V31,"+")), V31))</f>
        <v>2060</v>
      </c>
      <c r="X31" s="252">
        <v>2022</v>
      </c>
      <c r="Y31" s="256" t="s">
        <v>1195</v>
      </c>
      <c r="Z31" s="253"/>
      <c r="AA31" s="253"/>
      <c r="AB31" s="253"/>
      <c r="AC31" s="253" t="str">
        <f t="array" ref="AC31">IF(AB31="", "", IFERROR(MAX(--_xlfn.TEXTSPLIT(AB31,"+")), AB31))</f>
        <v/>
      </c>
      <c r="AD31" s="32" t="str">
        <f>IF(AND(Table1[[#This Row],[year broken down ]]&lt;&gt;"",Table1[[#This Row],[Scope of target]]&lt;&gt;"G",AE31=""),1,"")</f>
        <v/>
      </c>
      <c r="AE31" s="32" t="str">
        <f>IF(OR(Table1[[#This Row],[Net zero year (SBTi)]]&lt;&gt;"",Table1[[#This Row],[From 6]]&lt;&gt;""),1,"")</f>
        <v/>
      </c>
      <c r="AF31" s="32" t="str">
        <f>IF(OR(Table1[[#This Row],[SBTi NZ approved]]="s",Table1[[#This Row],[Target status]]="T"),1,"")</f>
        <v/>
      </c>
      <c r="AG31" s="254" t="s">
        <v>674</v>
      </c>
      <c r="AH31" s="32" t="str">
        <f>_xlfn.XLOOKUP(C31,ref!A:A,ref!B:B, "Other")</f>
        <v>Asia</v>
      </c>
      <c r="AI31" s="249" t="str">
        <f>_xlfn.XLOOKUP(D31,ref!D:D,ref!E:E)</f>
        <v>Financial services</v>
      </c>
      <c r="AJ31" s="249" t="str">
        <f>IF(Table1[[#This Row],[NZ]]=1, MAX(Table1[[#This Row],[From 6]], Table1[[#This Row],[Net zero year (SBTi)]]), "")</f>
        <v/>
      </c>
      <c r="AK31" s="32">
        <f t="shared" si="0"/>
        <v>0</v>
      </c>
    </row>
    <row r="32" spans="1:62" ht="18" customHeight="1">
      <c r="A32" s="32">
        <v>30</v>
      </c>
      <c r="B32" s="373" t="s">
        <v>70</v>
      </c>
      <c r="C32" s="32" t="s">
        <v>629</v>
      </c>
      <c r="D32" s="32" t="s">
        <v>713</v>
      </c>
      <c r="E32" s="32" t="s">
        <v>1196</v>
      </c>
      <c r="F32" s="32" t="s">
        <v>1197</v>
      </c>
      <c r="G32" s="250" t="s">
        <v>631</v>
      </c>
      <c r="H32" s="250">
        <v>2014</v>
      </c>
      <c r="I32" s="250">
        <v>2015</v>
      </c>
      <c r="J32" s="251" t="s">
        <v>1096</v>
      </c>
      <c r="K32" s="251" t="s">
        <v>642</v>
      </c>
      <c r="L32" s="251">
        <v>2030</v>
      </c>
      <c r="M32" s="251"/>
      <c r="N32" s="251"/>
      <c r="O32" s="251"/>
      <c r="P32" s="251" t="s">
        <v>631</v>
      </c>
      <c r="Q32" s="251" t="s">
        <v>1097</v>
      </c>
      <c r="R32" s="251"/>
      <c r="S32" s="251">
        <v>2019</v>
      </c>
      <c r="T32" s="252" t="s">
        <v>635</v>
      </c>
      <c r="U32" s="252"/>
      <c r="V32" s="252">
        <v>2012</v>
      </c>
      <c r="W32" s="252">
        <f t="array" ref="W32">IF(V32="", "", IFERROR(MAX(--_xlfn.TEXTSPLIT(V32,"+")), V32))</f>
        <v>2012</v>
      </c>
      <c r="X32" s="252">
        <v>2012</v>
      </c>
      <c r="Y32" s="256" t="s">
        <v>1198</v>
      </c>
      <c r="Z32" s="253" t="s">
        <v>645</v>
      </c>
      <c r="AA32" s="253" t="s">
        <v>1199</v>
      </c>
      <c r="AB32" s="253">
        <v>2030</v>
      </c>
      <c r="AC32" s="253">
        <f t="array" ref="AC32">IF(AB32="", "", IFERROR(MAX(--_xlfn.TEXTSPLIT(AB32,"+")), AB32))</f>
        <v>2030</v>
      </c>
      <c r="AD32" s="32" t="str">
        <f>IF(AND(Table1[[#This Row],[year broken down ]]&lt;&gt;"",Table1[[#This Row],[Scope of target]]&lt;&gt;"G",AE32=""),1,"")</f>
        <v/>
      </c>
      <c r="AE32" s="32">
        <f>IF(OR(Table1[[#This Row],[Net zero year (SBTi)]]&lt;&gt;"",Table1[[#This Row],[From 6]]&lt;&gt;""),1,"")</f>
        <v>1</v>
      </c>
      <c r="AF32" s="32">
        <f>IF(OR(Table1[[#This Row],[SBTi NZ approved]]="s",Table1[[#This Row],[Target status]]="T"),1,"")</f>
        <v>1</v>
      </c>
      <c r="AG32" s="254" t="s">
        <v>631</v>
      </c>
      <c r="AH32" s="32" t="str">
        <f>_xlfn.XLOOKUP(C32,ref!A:A,ref!B:B, "Other")</f>
        <v>North America</v>
      </c>
      <c r="AI32" s="249" t="str">
        <f>_xlfn.XLOOKUP(D32,ref!D:D,ref!E:E)</f>
        <v>Technology</v>
      </c>
      <c r="AJ32" s="249">
        <f>IF(Table1[[#This Row],[NZ]]=1, MAX(Table1[[#This Row],[From 6]], Table1[[#This Row],[Net zero year (SBTi)]]), "")</f>
        <v>2030</v>
      </c>
      <c r="AK32" s="32">
        <f t="shared" si="0"/>
        <v>1</v>
      </c>
    </row>
    <row r="33" spans="1:45" ht="18" customHeight="1">
      <c r="A33" s="32">
        <v>31</v>
      </c>
      <c r="B33" s="373" t="s">
        <v>88</v>
      </c>
      <c r="C33" s="32" t="s">
        <v>697</v>
      </c>
      <c r="D33" s="32" t="s">
        <v>1148</v>
      </c>
      <c r="E33" s="32" t="s">
        <v>1200</v>
      </c>
      <c r="F33" s="32" t="s">
        <v>1201</v>
      </c>
      <c r="G33" s="250"/>
      <c r="H33" s="250"/>
      <c r="I33" s="250"/>
      <c r="J33" s="251"/>
      <c r="K33" s="251"/>
      <c r="L33" s="251"/>
      <c r="M33" s="251"/>
      <c r="N33" s="251"/>
      <c r="O33" s="251"/>
      <c r="P33" s="251"/>
      <c r="Q33" s="251"/>
      <c r="R33" s="251"/>
      <c r="S33" s="251" t="s">
        <v>39</v>
      </c>
      <c r="T33" s="252"/>
      <c r="U33" s="252"/>
      <c r="V33" s="252"/>
      <c r="W33" s="252" t="str">
        <f t="array" ref="W33">IF(V33="", "", IFERROR(MAX(--_xlfn.TEXTSPLIT(V33,"+")), V33))</f>
        <v/>
      </c>
      <c r="X33" s="252"/>
      <c r="Y33" s="252"/>
      <c r="Z33" s="253" t="s">
        <v>645</v>
      </c>
      <c r="AA33" s="253" t="s">
        <v>1202</v>
      </c>
      <c r="AB33" s="253">
        <v>2038</v>
      </c>
      <c r="AC33" s="253">
        <f t="array" ref="AC33">IF(AB33="", "", IFERROR(MAX(--_xlfn.TEXTSPLIT(AB33,"+")), AB33))</f>
        <v>2038</v>
      </c>
      <c r="AD33" s="32" t="str">
        <f>IF(AND(Table1[[#This Row],[year broken down ]]&lt;&gt;"",Table1[[#This Row],[Scope of target]]&lt;&gt;"G",AE33=""),1,"")</f>
        <v/>
      </c>
      <c r="AE33" s="32">
        <f>IF(OR(Table1[[#This Row],[Net zero year (SBTi)]]&lt;&gt;"",Table1[[#This Row],[From 6]]&lt;&gt;""),1,"")</f>
        <v>1</v>
      </c>
      <c r="AF33" s="32" t="str">
        <f>IF(OR(Table1[[#This Row],[SBTi NZ approved]]="s",Table1[[#This Row],[Target status]]="T"),1,"")</f>
        <v/>
      </c>
      <c r="AG33" s="254"/>
      <c r="AH33" s="32" t="str">
        <f>_xlfn.XLOOKUP(C33,ref!A:A,ref!B:B, "Other")</f>
        <v>Europe</v>
      </c>
      <c r="AI33" s="249" t="str">
        <f>_xlfn.XLOOKUP(D33,ref!D:D,ref!E:E)</f>
        <v>Automotive</v>
      </c>
      <c r="AJ33" s="249">
        <f>IF(Table1[[#This Row],[NZ]]=1, MAX(Table1[[#This Row],[From 6]], Table1[[#This Row],[Net zero year (SBTi)]]), "")</f>
        <v>2038</v>
      </c>
      <c r="AK33" s="32">
        <f t="shared" si="0"/>
        <v>1</v>
      </c>
    </row>
    <row r="34" spans="1:45" ht="18" customHeight="1">
      <c r="A34" s="32">
        <v>32</v>
      </c>
      <c r="B34" s="373" t="s">
        <v>78</v>
      </c>
      <c r="C34" s="32" t="s">
        <v>680</v>
      </c>
      <c r="D34" s="32" t="s">
        <v>1145</v>
      </c>
      <c r="E34" s="32" t="s">
        <v>1203</v>
      </c>
      <c r="F34" s="32" t="s">
        <v>1204</v>
      </c>
      <c r="G34" s="250"/>
      <c r="H34" s="250"/>
      <c r="I34" s="250"/>
      <c r="J34" s="251"/>
      <c r="K34" s="251"/>
      <c r="L34" s="251"/>
      <c r="M34" s="251"/>
      <c r="N34" s="251"/>
      <c r="O34" s="251"/>
      <c r="P34" s="251"/>
      <c r="Q34" s="251"/>
      <c r="R34" s="251"/>
      <c r="S34" s="251" t="s">
        <v>39</v>
      </c>
      <c r="T34" s="252"/>
      <c r="U34" s="252"/>
      <c r="V34" s="252"/>
      <c r="W34" s="252" t="str">
        <f t="array" ref="W34">IF(V34="", "", IFERROR(MAX(--_xlfn.TEXTSPLIT(V34,"+")), V34))</f>
        <v/>
      </c>
      <c r="X34" s="252"/>
      <c r="Y34" s="252"/>
      <c r="Z34" s="253"/>
      <c r="AA34" s="253"/>
      <c r="AB34" s="253"/>
      <c r="AC34" s="253" t="str">
        <f t="array" ref="AC34">IF(AB34="", "", IFERROR(MAX(--_xlfn.TEXTSPLIT(AB34,"+")), AB34))</f>
        <v/>
      </c>
      <c r="AD34" s="32" t="str">
        <f>IF(AND(Table1[[#This Row],[year broken down ]]&lt;&gt;"",Table1[[#This Row],[Scope of target]]&lt;&gt;"G",AE34=""),1,"")</f>
        <v/>
      </c>
      <c r="AE34" s="32" t="str">
        <f>IF(OR(Table1[[#This Row],[Net zero year (SBTi)]]&lt;&gt;"",Table1[[#This Row],[From 6]]&lt;&gt;""),1,"")</f>
        <v/>
      </c>
      <c r="AF34" s="32" t="str">
        <f>IF(OR(Table1[[#This Row],[SBTi NZ approved]]="s",Table1[[#This Row],[Target status]]="T"),1,"")</f>
        <v/>
      </c>
      <c r="AG34" s="254"/>
      <c r="AH34" s="32" t="str">
        <f>_xlfn.XLOOKUP(C34,ref!A:A,ref!B:B, "Other")</f>
        <v>Asia</v>
      </c>
      <c r="AI34" s="249" t="str">
        <f>_xlfn.XLOOKUP(D34,ref!D:D,ref!E:E)</f>
        <v>Financial services</v>
      </c>
      <c r="AJ34" s="249" t="str">
        <f>IF(Table1[[#This Row],[NZ]]=1, MAX(Table1[[#This Row],[From 6]], Table1[[#This Row],[Net zero year (SBTi)]]), "")</f>
        <v/>
      </c>
      <c r="AK34" s="32">
        <f t="shared" si="0"/>
        <v>0</v>
      </c>
    </row>
    <row r="35" spans="1:45" ht="18" customHeight="1">
      <c r="A35" s="32">
        <v>33</v>
      </c>
      <c r="B35" s="373" t="s">
        <v>95</v>
      </c>
      <c r="C35" s="32" t="s">
        <v>680</v>
      </c>
      <c r="D35" s="32" t="s">
        <v>1145</v>
      </c>
      <c r="E35" s="32" t="s">
        <v>1205</v>
      </c>
      <c r="F35" s="32" t="s">
        <v>1206</v>
      </c>
      <c r="G35" s="250"/>
      <c r="H35" s="250"/>
      <c r="I35" s="250"/>
      <c r="J35" s="251"/>
      <c r="K35" s="251"/>
      <c r="L35" s="251"/>
      <c r="M35" s="251"/>
      <c r="N35" s="251"/>
      <c r="O35" s="251"/>
      <c r="P35" s="251"/>
      <c r="Q35" s="251"/>
      <c r="R35" s="251"/>
      <c r="S35" s="251" t="s">
        <v>39</v>
      </c>
      <c r="T35" s="252" t="s">
        <v>635</v>
      </c>
      <c r="U35" s="252" t="s">
        <v>636</v>
      </c>
      <c r="V35" s="252">
        <v>2030</v>
      </c>
      <c r="W35" s="252">
        <f t="array" ref="W35">IF(V35="", "", IFERROR(MAX(--_xlfn.TEXTSPLIT(V35,"+")), V35))</f>
        <v>2030</v>
      </c>
      <c r="X35" s="252">
        <v>2021</v>
      </c>
      <c r="Y35" s="252" t="s">
        <v>1207</v>
      </c>
      <c r="Z35" s="253"/>
      <c r="AA35" s="253"/>
      <c r="AB35" s="253"/>
      <c r="AC35" s="253" t="str">
        <f t="array" ref="AC35">IF(AB35="", "", IFERROR(MAX(--_xlfn.TEXTSPLIT(AB35,"+")), AB35))</f>
        <v/>
      </c>
      <c r="AD35" s="32">
        <f>IF(AND(Table1[[#This Row],[year broken down ]]&lt;&gt;"",Table1[[#This Row],[Scope of target]]&lt;&gt;"G",AE35=""),1,"")</f>
        <v>1</v>
      </c>
      <c r="AE35" s="32" t="str">
        <f>IF(OR(Table1[[#This Row],[Net zero year (SBTi)]]&lt;&gt;"",Table1[[#This Row],[From 6]]&lt;&gt;""),1,"")</f>
        <v/>
      </c>
      <c r="AF35" s="32" t="str">
        <f>IF(OR(Table1[[#This Row],[SBTi NZ approved]]="s",Table1[[#This Row],[Target status]]="T"),1,"")</f>
        <v/>
      </c>
      <c r="AG35" s="254" t="s">
        <v>631</v>
      </c>
      <c r="AH35" s="32" t="str">
        <f>_xlfn.XLOOKUP(C35,ref!A:A,ref!B:B, "Other")</f>
        <v>Asia</v>
      </c>
      <c r="AI35" s="249" t="str">
        <f>_xlfn.XLOOKUP(D35,ref!D:D,ref!E:E)</f>
        <v>Financial services</v>
      </c>
      <c r="AJ35" s="249" t="str">
        <f>IF(Table1[[#This Row],[NZ]]=1, MAX(Table1[[#This Row],[From 6]], Table1[[#This Row],[Net zero year (SBTi)]]), "")</f>
        <v/>
      </c>
      <c r="AK35" s="32">
        <f t="shared" si="0"/>
        <v>1</v>
      </c>
      <c r="AS35" s="249">
        <f>121/500</f>
        <v>0.24199999999999999</v>
      </c>
    </row>
    <row r="36" spans="1:45" ht="18" customHeight="1">
      <c r="A36" s="32">
        <v>34</v>
      </c>
      <c r="B36" s="373" t="s">
        <v>73</v>
      </c>
      <c r="C36" s="32" t="s">
        <v>629</v>
      </c>
      <c r="D36" s="32" t="s">
        <v>1130</v>
      </c>
      <c r="E36" s="32" t="s">
        <v>1208</v>
      </c>
      <c r="F36" s="32" t="s">
        <v>1209</v>
      </c>
      <c r="G36" s="250"/>
      <c r="H36" s="250"/>
      <c r="I36" s="250"/>
      <c r="J36" s="251" t="s">
        <v>635</v>
      </c>
      <c r="K36" s="251"/>
      <c r="L36" s="251">
        <v>2030</v>
      </c>
      <c r="M36" s="251"/>
      <c r="N36" s="251"/>
      <c r="O36" s="251"/>
      <c r="P36" s="251" t="s">
        <v>632</v>
      </c>
      <c r="Q36" s="251"/>
      <c r="R36" s="251"/>
      <c r="S36" s="251">
        <v>2021</v>
      </c>
      <c r="T36" s="252"/>
      <c r="U36" s="252"/>
      <c r="V36" s="252"/>
      <c r="W36" s="252" t="str">
        <f t="array" ref="W36">IF(V36="", "", IFERROR(MAX(--_xlfn.TEXTSPLIT(V36,"+")), V36))</f>
        <v/>
      </c>
      <c r="X36" s="252"/>
      <c r="Y36" s="252"/>
      <c r="Z36" s="253"/>
      <c r="AA36" s="253"/>
      <c r="AB36" s="253"/>
      <c r="AC36" s="253" t="str">
        <f t="array" ref="AC36">IF(AB36="", "", IFERROR(MAX(--_xlfn.TEXTSPLIT(AB36,"+")), AB36))</f>
        <v/>
      </c>
      <c r="AD36" s="32" t="str">
        <f>IF(AND(Table1[[#This Row],[year broken down ]]&lt;&gt;"",Table1[[#This Row],[Scope of target]]&lt;&gt;"G",AE36=""),1,"")</f>
        <v/>
      </c>
      <c r="AE36" s="32" t="str">
        <f>IF(OR(Table1[[#This Row],[Net zero year (SBTi)]]&lt;&gt;"",Table1[[#This Row],[From 6]]&lt;&gt;""),1,"")</f>
        <v/>
      </c>
      <c r="AF36" s="32" t="str">
        <f>IF(OR(Table1[[#This Row],[SBTi NZ approved]]="s",Table1[[#This Row],[Target status]]="T"),1,"")</f>
        <v/>
      </c>
      <c r="AG36" s="254"/>
      <c r="AH36" s="32" t="str">
        <f>_xlfn.XLOOKUP(C36,ref!A:A,ref!B:B, "Other")</f>
        <v>North America</v>
      </c>
      <c r="AI36" s="249" t="str">
        <f>_xlfn.XLOOKUP(D36,ref!D:D,ref!E:E)</f>
        <v>Health care and pharmaceuticals</v>
      </c>
      <c r="AJ36" s="249" t="str">
        <f>IF(Table1[[#This Row],[NZ]]=1, MAX(Table1[[#This Row],[From 6]], Table1[[#This Row],[Net zero year (SBTi)]]), "")</f>
        <v/>
      </c>
      <c r="AK36" s="32">
        <f t="shared" si="0"/>
        <v>0</v>
      </c>
    </row>
    <row r="37" spans="1:45" ht="18" customHeight="1">
      <c r="A37" s="32">
        <v>35</v>
      </c>
      <c r="B37" s="373" t="s">
        <v>69</v>
      </c>
      <c r="C37" s="32" t="s">
        <v>629</v>
      </c>
      <c r="D37" s="32" t="s">
        <v>1130</v>
      </c>
      <c r="E37" s="32" t="s">
        <v>1210</v>
      </c>
      <c r="F37" s="32" t="s">
        <v>1211</v>
      </c>
      <c r="G37" s="250" t="s">
        <v>631</v>
      </c>
      <c r="H37" s="250">
        <v>2030</v>
      </c>
      <c r="I37" s="250">
        <v>2022</v>
      </c>
      <c r="J37" s="251"/>
      <c r="K37" s="251"/>
      <c r="L37" s="251"/>
      <c r="M37" s="251"/>
      <c r="N37" s="251"/>
      <c r="O37" s="251"/>
      <c r="P37" s="251"/>
      <c r="Q37" s="251"/>
      <c r="R37" s="251"/>
      <c r="S37" s="251" t="s">
        <v>39</v>
      </c>
      <c r="T37" s="252" t="s">
        <v>635</v>
      </c>
      <c r="U37" s="252" t="s">
        <v>1120</v>
      </c>
      <c r="V37" s="252">
        <v>2040</v>
      </c>
      <c r="W37" s="252">
        <f t="array" ref="W37">IF(V37="", "", IFERROR(MAX(--_xlfn.TEXTSPLIT(V37,"+")), V37))</f>
        <v>2040</v>
      </c>
      <c r="X37" s="252"/>
      <c r="Y37" s="256" t="s">
        <v>1212</v>
      </c>
      <c r="Z37" s="253"/>
      <c r="AA37" s="253"/>
      <c r="AB37" s="253"/>
      <c r="AC37" s="253" t="str">
        <f t="array" ref="AC37">IF(AB37="", "", IFERROR(MAX(--_xlfn.TEXTSPLIT(AB37,"+")), AB37))</f>
        <v/>
      </c>
      <c r="AD37" s="32">
        <f>IF(AND(Table1[[#This Row],[year broken down ]]&lt;&gt;"",Table1[[#This Row],[Scope of target]]&lt;&gt;"G",AE37=""),1,"")</f>
        <v>1</v>
      </c>
      <c r="AE37" s="32" t="str">
        <f>IF(OR(Table1[[#This Row],[Net zero year (SBTi)]]&lt;&gt;"",Table1[[#This Row],[From 6]]&lt;&gt;""),1,"")</f>
        <v/>
      </c>
      <c r="AF37" s="32" t="str">
        <f>IF(OR(Table1[[#This Row],[SBTi NZ approved]]="s",Table1[[#This Row],[Target status]]="T"),1,"")</f>
        <v/>
      </c>
      <c r="AG37" s="254" t="s">
        <v>674</v>
      </c>
      <c r="AH37" s="32" t="str">
        <f>_xlfn.XLOOKUP(C37,ref!A:A,ref!B:B, "Other")</f>
        <v>North America</v>
      </c>
      <c r="AI37" s="249" t="str">
        <f>_xlfn.XLOOKUP(D37,ref!D:D,ref!E:E)</f>
        <v>Health care and pharmaceuticals</v>
      </c>
      <c r="AJ37" s="249" t="str">
        <f>IF(Table1[[#This Row],[NZ]]=1, MAX(Table1[[#This Row],[From 6]], Table1[[#This Row],[Net zero year (SBTi)]]), "")</f>
        <v/>
      </c>
      <c r="AK37" s="32">
        <f t="shared" si="0"/>
        <v>1</v>
      </c>
    </row>
    <row r="38" spans="1:45" ht="18" customHeight="1">
      <c r="A38" s="32">
        <v>36</v>
      </c>
      <c r="B38" s="373" t="s">
        <v>108</v>
      </c>
      <c r="C38" s="32" t="s">
        <v>629</v>
      </c>
      <c r="D38" s="32" t="s">
        <v>1101</v>
      </c>
      <c r="E38" s="32" t="s">
        <v>1213</v>
      </c>
      <c r="F38" s="32" t="s">
        <v>1214</v>
      </c>
      <c r="G38" s="250"/>
      <c r="H38" s="250"/>
      <c r="I38" s="250"/>
      <c r="J38" s="251"/>
      <c r="K38" s="251"/>
      <c r="L38" s="251"/>
      <c r="M38" s="251"/>
      <c r="N38" s="251"/>
      <c r="O38" s="251"/>
      <c r="P38" s="251"/>
      <c r="Q38" s="251"/>
      <c r="R38" s="251"/>
      <c r="S38" s="251" t="s">
        <v>39</v>
      </c>
      <c r="T38" s="252"/>
      <c r="U38" s="252"/>
      <c r="V38" s="252"/>
      <c r="W38" s="252" t="str">
        <f t="array" ref="W38">IF(V38="", "", IFERROR(MAX(--_xlfn.TEXTSPLIT(V38,"+")), V38))</f>
        <v/>
      </c>
      <c r="X38" s="252"/>
      <c r="Y38" s="252"/>
      <c r="Z38" s="253"/>
      <c r="AA38" s="253"/>
      <c r="AB38" s="253"/>
      <c r="AC38" s="253" t="str">
        <f t="array" ref="AC38">IF(AB38="", "", IFERROR(MAX(--_xlfn.TEXTSPLIT(AB38,"+")), AB38))</f>
        <v/>
      </c>
      <c r="AD38" s="32" t="str">
        <f>IF(AND(Table1[[#This Row],[year broken down ]]&lt;&gt;"",Table1[[#This Row],[Scope of target]]&lt;&gt;"G",AE38=""),1,"")</f>
        <v/>
      </c>
      <c r="AE38" s="32" t="str">
        <f>IF(OR(Table1[[#This Row],[Net zero year (SBTi)]]&lt;&gt;"",Table1[[#This Row],[From 6]]&lt;&gt;""),1,"")</f>
        <v/>
      </c>
      <c r="AF38" s="32" t="str">
        <f>IF(OR(Table1[[#This Row],[SBTi NZ approved]]="s",Table1[[#This Row],[Target status]]="T"),1,"")</f>
        <v/>
      </c>
      <c r="AG38" s="254"/>
      <c r="AH38" s="32" t="str">
        <f>_xlfn.XLOOKUP(C38,ref!A:A,ref!B:B, "Other")</f>
        <v>North America</v>
      </c>
      <c r="AI38" s="249" t="str">
        <f>_xlfn.XLOOKUP(D38,ref!D:D,ref!E:E)</f>
        <v>Energy and utilities</v>
      </c>
      <c r="AJ38" s="249" t="str">
        <f>IF(Table1[[#This Row],[NZ]]=1, MAX(Table1[[#This Row],[From 6]], Table1[[#This Row],[Net zero year (SBTi)]]), "")</f>
        <v/>
      </c>
      <c r="AK38" s="32">
        <f t="shared" si="0"/>
        <v>0</v>
      </c>
    </row>
    <row r="39" spans="1:45" ht="18" customHeight="1">
      <c r="A39" s="32">
        <v>37</v>
      </c>
      <c r="B39" s="373" t="s">
        <v>105</v>
      </c>
      <c r="C39" s="32" t="s">
        <v>629</v>
      </c>
      <c r="D39" s="32" t="s">
        <v>1101</v>
      </c>
      <c r="E39" s="32" t="s">
        <v>1215</v>
      </c>
      <c r="F39" s="32" t="s">
        <v>1216</v>
      </c>
      <c r="G39" s="250"/>
      <c r="H39" s="250"/>
      <c r="I39" s="250"/>
      <c r="J39" s="251"/>
      <c r="K39" s="251"/>
      <c r="L39" s="251"/>
      <c r="M39" s="251"/>
      <c r="N39" s="251"/>
      <c r="O39" s="251"/>
      <c r="P39" s="251"/>
      <c r="Q39" s="251"/>
      <c r="R39" s="251"/>
      <c r="S39" s="251" t="s">
        <v>39</v>
      </c>
      <c r="T39" s="252"/>
      <c r="U39" s="252"/>
      <c r="V39" s="252"/>
      <c r="W39" s="252" t="str">
        <f t="array" ref="W39">IF(V39="", "", IFERROR(MAX(--_xlfn.TEXTSPLIT(V39,"+")), V39))</f>
        <v/>
      </c>
      <c r="X39" s="252"/>
      <c r="Y39" s="252"/>
      <c r="Z39" s="253"/>
      <c r="AA39" s="253"/>
      <c r="AB39" s="253"/>
      <c r="AC39" s="253" t="str">
        <f t="array" ref="AC39">IF(AB39="", "", IFERROR(MAX(--_xlfn.TEXTSPLIT(AB39,"+")), AB39))</f>
        <v/>
      </c>
      <c r="AD39" s="32" t="str">
        <f>IF(AND(Table1[[#This Row],[year broken down ]]&lt;&gt;"",Table1[[#This Row],[Scope of target]]&lt;&gt;"G",AE39=""),1,"")</f>
        <v/>
      </c>
      <c r="AE39" s="32" t="str">
        <f>IF(OR(Table1[[#This Row],[Net zero year (SBTi)]]&lt;&gt;"",Table1[[#This Row],[From 6]]&lt;&gt;""),1,"")</f>
        <v/>
      </c>
      <c r="AF39" s="32" t="str">
        <f>IF(OR(Table1[[#This Row],[SBTi NZ approved]]="s",Table1[[#This Row],[Target status]]="T"),1,"")</f>
        <v/>
      </c>
      <c r="AG39" s="254"/>
      <c r="AH39" s="32" t="str">
        <f>_xlfn.XLOOKUP(C39,ref!A:A,ref!B:B, "Other")</f>
        <v>North America</v>
      </c>
      <c r="AI39" s="249" t="str">
        <f>_xlfn.XLOOKUP(D39,ref!D:D,ref!E:E)</f>
        <v>Energy and utilities</v>
      </c>
      <c r="AJ39" s="249" t="str">
        <f>IF(Table1[[#This Row],[NZ]]=1, MAX(Table1[[#This Row],[From 6]], Table1[[#This Row],[Net zero year (SBTi)]]), "")</f>
        <v/>
      </c>
      <c r="AK39" s="32">
        <f t="shared" si="0"/>
        <v>0</v>
      </c>
    </row>
    <row r="40" spans="1:45" ht="18" customHeight="1">
      <c r="A40" s="32">
        <v>38</v>
      </c>
      <c r="B40" s="373" t="s">
        <v>997</v>
      </c>
      <c r="C40" s="32" t="s">
        <v>680</v>
      </c>
      <c r="D40" s="32" t="s">
        <v>628</v>
      </c>
      <c r="E40" s="32" t="s">
        <v>1217</v>
      </c>
      <c r="F40" s="32" t="s">
        <v>1218</v>
      </c>
      <c r="G40" s="250"/>
      <c r="H40" s="250"/>
      <c r="I40" s="250"/>
      <c r="J40" s="251"/>
      <c r="K40" s="251"/>
      <c r="L40" s="251"/>
      <c r="M40" s="251"/>
      <c r="N40" s="251"/>
      <c r="O40" s="251"/>
      <c r="P40" s="251"/>
      <c r="Q40" s="251"/>
      <c r="R40" s="251"/>
      <c r="S40" s="251" t="s">
        <v>39</v>
      </c>
      <c r="T40" s="252" t="s">
        <v>681</v>
      </c>
      <c r="U40" s="252"/>
      <c r="V40" s="252">
        <v>2060</v>
      </c>
      <c r="W40" s="252">
        <f t="array" ref="W40">IF(V40="", "", IFERROR(MAX(--_xlfn.TEXTSPLIT(V40,"+")), V40))</f>
        <v>2060</v>
      </c>
      <c r="X40" s="252">
        <v>2021</v>
      </c>
      <c r="Y40" s="252" t="s">
        <v>1219</v>
      </c>
      <c r="Z40" s="253"/>
      <c r="AA40" s="253"/>
      <c r="AB40" s="253"/>
      <c r="AC40" s="253" t="str">
        <f t="array" ref="AC40">IF(AB40="", "", IFERROR(MAX(--_xlfn.TEXTSPLIT(AB40,"+")), AB40))</f>
        <v/>
      </c>
      <c r="AD40" s="32" t="str">
        <f>IF(AND(Table1[[#This Row],[year broken down ]]&lt;&gt;"",Table1[[#This Row],[Scope of target]]&lt;&gt;"G",AE40=""),1,"")</f>
        <v/>
      </c>
      <c r="AE40" s="32" t="str">
        <f>IF(OR(Table1[[#This Row],[Net zero year (SBTi)]]&lt;&gt;"",Table1[[#This Row],[From 6]]&lt;&gt;""),1,"")</f>
        <v/>
      </c>
      <c r="AF40" s="32" t="str">
        <f>IF(OR(Table1[[#This Row],[SBTi NZ approved]]="s",Table1[[#This Row],[Target status]]="T"),1,"")</f>
        <v/>
      </c>
      <c r="AG40" s="254" t="s">
        <v>674</v>
      </c>
      <c r="AH40" s="32" t="str">
        <f>_xlfn.XLOOKUP(C40,ref!A:A,ref!B:B, "Other")</f>
        <v>Asia</v>
      </c>
      <c r="AI40" s="249" t="str">
        <f>_xlfn.XLOOKUP(D40,ref!D:D,ref!E:E)</f>
        <v>Chemicals</v>
      </c>
      <c r="AJ40" s="249" t="str">
        <f>IF(Table1[[#This Row],[NZ]]=1, MAX(Table1[[#This Row],[From 6]], Table1[[#This Row],[Net zero year (SBTi)]]), "")</f>
        <v/>
      </c>
      <c r="AK40" s="32">
        <f t="shared" si="0"/>
        <v>0</v>
      </c>
    </row>
    <row r="41" spans="1:45" ht="18" customHeight="1">
      <c r="A41" s="32">
        <v>39</v>
      </c>
      <c r="B41" s="373" t="s">
        <v>91</v>
      </c>
      <c r="C41" s="32" t="s">
        <v>680</v>
      </c>
      <c r="D41" s="32" t="s">
        <v>1141</v>
      </c>
      <c r="E41" s="32" t="s">
        <v>1220</v>
      </c>
      <c r="F41" s="32" t="s">
        <v>1221</v>
      </c>
      <c r="G41" s="250"/>
      <c r="H41" s="250"/>
      <c r="I41" s="250"/>
      <c r="J41" s="251"/>
      <c r="K41" s="251"/>
      <c r="L41" s="251"/>
      <c r="M41" s="251"/>
      <c r="N41" s="251"/>
      <c r="O41" s="251"/>
      <c r="P41" s="251"/>
      <c r="Q41" s="251"/>
      <c r="R41" s="251"/>
      <c r="S41" s="251" t="s">
        <v>39</v>
      </c>
      <c r="T41" s="252" t="s">
        <v>681</v>
      </c>
      <c r="U41" s="252" t="s">
        <v>698</v>
      </c>
      <c r="V41" s="252">
        <v>2060</v>
      </c>
      <c r="W41" s="252">
        <f t="array" ref="W41">IF(V41="", "", IFERROR(MAX(--_xlfn.TEXTSPLIT(V41,"+")), V41))</f>
        <v>2060</v>
      </c>
      <c r="X41" s="252"/>
      <c r="Y41" s="252" t="s">
        <v>1222</v>
      </c>
      <c r="Z41" s="253"/>
      <c r="AA41" s="253"/>
      <c r="AB41" s="253"/>
      <c r="AC41" s="253" t="str">
        <f t="array" ref="AC41">IF(AB41="", "", IFERROR(MAX(--_xlfn.TEXTSPLIT(AB41,"+")), AB41))</f>
        <v/>
      </c>
      <c r="AD41" s="32" t="str">
        <f>IF(AND(Table1[[#This Row],[year broken down ]]&lt;&gt;"",Table1[[#This Row],[Scope of target]]&lt;&gt;"G",AE41=""),1,"")</f>
        <v/>
      </c>
      <c r="AE41" s="32" t="str">
        <f>IF(OR(Table1[[#This Row],[Net zero year (SBTi)]]&lt;&gt;"",Table1[[#This Row],[From 6]]&lt;&gt;""),1,"")</f>
        <v/>
      </c>
      <c r="AF41" s="32" t="str">
        <f>IF(OR(Table1[[#This Row],[SBTi NZ approved]]="s",Table1[[#This Row],[Target status]]="T"),1,"")</f>
        <v/>
      </c>
      <c r="AG41" s="254" t="s">
        <v>674</v>
      </c>
      <c r="AH41" s="32" t="str">
        <f>_xlfn.XLOOKUP(C41,ref!A:A,ref!B:B, "Other")</f>
        <v>Asia</v>
      </c>
      <c r="AI41" s="249" t="str">
        <f>_xlfn.XLOOKUP(D41,ref!D:D,ref!E:E)</f>
        <v>Engineering and construction</v>
      </c>
      <c r="AJ41" s="249" t="str">
        <f>IF(Table1[[#This Row],[NZ]]=1, MAX(Table1[[#This Row],[From 6]], Table1[[#This Row],[Net zero year (SBTi)]]), "")</f>
        <v/>
      </c>
      <c r="AK41" s="32">
        <f t="shared" si="0"/>
        <v>0</v>
      </c>
    </row>
    <row r="42" spans="1:45" ht="18" customHeight="1">
      <c r="A42" s="32">
        <v>40</v>
      </c>
      <c r="B42" s="373" t="s">
        <v>122</v>
      </c>
      <c r="C42" s="32" t="s">
        <v>629</v>
      </c>
      <c r="D42" s="32" t="s">
        <v>1101</v>
      </c>
      <c r="E42" s="32" t="s">
        <v>1223</v>
      </c>
      <c r="F42" s="32" t="s">
        <v>1224</v>
      </c>
      <c r="G42" s="250"/>
      <c r="H42" s="250"/>
      <c r="I42" s="250"/>
      <c r="J42" s="251"/>
      <c r="K42" s="251"/>
      <c r="L42" s="251"/>
      <c r="M42" s="251"/>
      <c r="N42" s="251"/>
      <c r="O42" s="251"/>
      <c r="P42" s="251"/>
      <c r="Q42" s="251"/>
      <c r="R42" s="251"/>
      <c r="S42" s="251" t="s">
        <v>39</v>
      </c>
      <c r="T42" s="252" t="s">
        <v>635</v>
      </c>
      <c r="U42" s="252" t="s">
        <v>1225</v>
      </c>
      <c r="V42" s="252">
        <v>2035</v>
      </c>
      <c r="W42" s="252">
        <f t="array" ref="W42">IF(V42="", "", IFERROR(MAX(--_xlfn.TEXTSPLIT(V42,"+")), V42))</f>
        <v>2035</v>
      </c>
      <c r="X42" s="252">
        <v>2020</v>
      </c>
      <c r="Y42" s="252" t="s">
        <v>1226</v>
      </c>
      <c r="Z42" s="253"/>
      <c r="AA42" s="253"/>
      <c r="AB42" s="253"/>
      <c r="AC42" s="253" t="str">
        <f t="array" ref="AC42">IF(AB42="", "", IFERROR(MAX(--_xlfn.TEXTSPLIT(AB42,"+")), AB42))</f>
        <v/>
      </c>
      <c r="AD42" s="32">
        <f>IF(AND(Table1[[#This Row],[year broken down ]]&lt;&gt;"",Table1[[#This Row],[Scope of target]]&lt;&gt;"G",AE42=""),1,"")</f>
        <v>1</v>
      </c>
      <c r="AE42" s="32" t="str">
        <f>IF(OR(Table1[[#This Row],[Net zero year (SBTi)]]&lt;&gt;"",Table1[[#This Row],[From 6]]&lt;&gt;""),1,"")</f>
        <v/>
      </c>
      <c r="AF42" s="32" t="str">
        <f>IF(OR(Table1[[#This Row],[SBTi NZ approved]]="s",Table1[[#This Row],[Target status]]="T"),1,"")</f>
        <v/>
      </c>
      <c r="AG42" s="254" t="s">
        <v>674</v>
      </c>
      <c r="AH42" s="32" t="str">
        <f>_xlfn.XLOOKUP(C42,ref!A:A,ref!B:B, "Other")</f>
        <v>North America</v>
      </c>
      <c r="AI42" s="249" t="str">
        <f>_xlfn.XLOOKUP(D42,ref!D:D,ref!E:E)</f>
        <v>Energy and utilities</v>
      </c>
      <c r="AJ42" s="249" t="str">
        <f>IF(Table1[[#This Row],[NZ]]=1, MAX(Table1[[#This Row],[From 6]], Table1[[#This Row],[Net zero year (SBTi)]]), "")</f>
        <v/>
      </c>
      <c r="AK42" s="32">
        <f t="shared" si="0"/>
        <v>1</v>
      </c>
    </row>
    <row r="43" spans="1:45" ht="18" customHeight="1">
      <c r="A43" s="32">
        <v>41</v>
      </c>
      <c r="B43" s="373" t="s">
        <v>135</v>
      </c>
      <c r="C43" s="32" t="s">
        <v>867</v>
      </c>
      <c r="D43" s="32" t="s">
        <v>1101</v>
      </c>
      <c r="E43" s="32" t="s">
        <v>1227</v>
      </c>
      <c r="F43" s="32" t="s">
        <v>1228</v>
      </c>
      <c r="G43" s="250"/>
      <c r="H43" s="250"/>
      <c r="I43" s="250"/>
      <c r="J43" s="251"/>
      <c r="K43" s="251"/>
      <c r="L43" s="251"/>
      <c r="M43" s="251"/>
      <c r="N43" s="251"/>
      <c r="O43" s="251"/>
      <c r="P43" s="251"/>
      <c r="Q43" s="251"/>
      <c r="R43" s="251"/>
      <c r="S43" s="251" t="s">
        <v>39</v>
      </c>
      <c r="T43" s="252"/>
      <c r="U43" s="252"/>
      <c r="V43" s="252"/>
      <c r="W43" s="252" t="str">
        <f t="array" ref="W43">IF(V43="", "", IFERROR(MAX(--_xlfn.TEXTSPLIT(V43,"+")), V43))</f>
        <v/>
      </c>
      <c r="X43" s="252"/>
      <c r="Y43" s="252"/>
      <c r="Z43" s="253"/>
      <c r="AA43" s="253"/>
      <c r="AB43" s="253"/>
      <c r="AC43" s="253" t="str">
        <f t="array" ref="AC43">IF(AB43="", "", IFERROR(MAX(--_xlfn.TEXTSPLIT(AB43,"+")), AB43))</f>
        <v/>
      </c>
      <c r="AD43" s="32" t="str">
        <f>IF(AND(Table1[[#This Row],[year broken down ]]&lt;&gt;"",Table1[[#This Row],[Scope of target]]&lt;&gt;"G",AE43=""),1,"")</f>
        <v/>
      </c>
      <c r="AE43" s="32" t="str">
        <f>IF(OR(Table1[[#This Row],[Net zero year (SBTi)]]&lt;&gt;"",Table1[[#This Row],[From 6]]&lt;&gt;""),1,"")</f>
        <v/>
      </c>
      <c r="AF43" s="32" t="str">
        <f>IF(OR(Table1[[#This Row],[SBTi NZ approved]]="s",Table1[[#This Row],[Target status]]="T"),1,"")</f>
        <v/>
      </c>
      <c r="AG43" s="254"/>
      <c r="AH43" s="32" t="str">
        <f>_xlfn.XLOOKUP(C43,ref!A:A,ref!B:B, "Other")</f>
        <v>Europe</v>
      </c>
      <c r="AI43" s="249" t="str">
        <f>_xlfn.XLOOKUP(D43,ref!D:D,ref!E:E)</f>
        <v>Energy and utilities</v>
      </c>
      <c r="AJ43" s="249" t="str">
        <f>IF(Table1[[#This Row],[NZ]]=1, MAX(Table1[[#This Row],[From 6]], Table1[[#This Row],[Net zero year (SBTi)]]), "")</f>
        <v/>
      </c>
      <c r="AK43" s="32">
        <f t="shared" si="0"/>
        <v>0</v>
      </c>
    </row>
    <row r="44" spans="1:45" ht="18" customHeight="1">
      <c r="A44" s="32">
        <v>42</v>
      </c>
      <c r="B44" s="373" t="s">
        <v>113</v>
      </c>
      <c r="C44" s="32" t="s">
        <v>680</v>
      </c>
      <c r="D44" s="32" t="s">
        <v>1229</v>
      </c>
      <c r="E44" s="32" t="s">
        <v>1230</v>
      </c>
      <c r="F44" s="32" t="s">
        <v>1231</v>
      </c>
      <c r="G44" s="250"/>
      <c r="H44" s="250"/>
      <c r="I44" s="250"/>
      <c r="J44" s="251"/>
      <c r="K44" s="251"/>
      <c r="L44" s="251"/>
      <c r="M44" s="251"/>
      <c r="N44" s="251"/>
      <c r="O44" s="251"/>
      <c r="P44" s="251"/>
      <c r="Q44" s="251"/>
      <c r="R44" s="251"/>
      <c r="S44" s="251" t="s">
        <v>39</v>
      </c>
      <c r="T44" s="252" t="s">
        <v>635</v>
      </c>
      <c r="U44" s="252" t="s">
        <v>698</v>
      </c>
      <c r="V44" s="252">
        <v>2050</v>
      </c>
      <c r="W44" s="252">
        <f t="array" ref="W44">IF(V44="", "", IFERROR(MAX(--_xlfn.TEXTSPLIT(V44,"+")), V44))</f>
        <v>2050</v>
      </c>
      <c r="X44" s="252">
        <v>2022</v>
      </c>
      <c r="Y44" s="256" t="s">
        <v>1232</v>
      </c>
      <c r="Z44" s="253"/>
      <c r="AA44" s="253"/>
      <c r="AB44" s="253"/>
      <c r="AC44" s="253" t="str">
        <f t="array" ref="AC44">IF(AB44="", "", IFERROR(MAX(--_xlfn.TEXTSPLIT(AB44,"+")), AB44))</f>
        <v/>
      </c>
      <c r="AD44" s="32">
        <f>IF(AND(Table1[[#This Row],[year broken down ]]&lt;&gt;"",Table1[[#This Row],[Scope of target]]&lt;&gt;"G",AE44=""),1,"")</f>
        <v>1</v>
      </c>
      <c r="AE44" s="32" t="str">
        <f>IF(OR(Table1[[#This Row],[Net zero year (SBTi)]]&lt;&gt;"",Table1[[#This Row],[From 6]]&lt;&gt;""),1,"")</f>
        <v/>
      </c>
      <c r="AF44" s="32" t="str">
        <f>IF(OR(Table1[[#This Row],[SBTi NZ approved]]="s",Table1[[#This Row],[Target status]]="T"),1,"")</f>
        <v/>
      </c>
      <c r="AG44" s="254" t="s">
        <v>674</v>
      </c>
      <c r="AH44" s="32" t="str">
        <f>_xlfn.XLOOKUP(C44,ref!A:A,ref!B:B, "Other")</f>
        <v>Asia</v>
      </c>
      <c r="AI44" s="249" t="str">
        <f>_xlfn.XLOOKUP(D44,ref!D:D,ref!E:E)</f>
        <v>Oil and gas</v>
      </c>
      <c r="AJ44" s="249" t="str">
        <f>IF(Table1[[#This Row],[NZ]]=1, MAX(Table1[[#This Row],[From 6]], Table1[[#This Row],[Net zero year (SBTi)]]), "")</f>
        <v/>
      </c>
      <c r="AK44" s="32">
        <f t="shared" si="0"/>
        <v>1</v>
      </c>
    </row>
    <row r="45" spans="1:45" ht="18" customHeight="1">
      <c r="A45" s="32">
        <v>43</v>
      </c>
      <c r="B45" s="373" t="s">
        <v>99</v>
      </c>
      <c r="C45" s="32" t="s">
        <v>680</v>
      </c>
      <c r="D45" s="32" t="s">
        <v>1141</v>
      </c>
      <c r="E45" s="32" t="s">
        <v>1233</v>
      </c>
      <c r="F45" s="32" t="s">
        <v>1234</v>
      </c>
      <c r="G45" s="250"/>
      <c r="H45" s="250"/>
      <c r="I45" s="250"/>
      <c r="J45" s="251"/>
      <c r="K45" s="251"/>
      <c r="L45" s="251"/>
      <c r="M45" s="251"/>
      <c r="N45" s="251"/>
      <c r="O45" s="251"/>
      <c r="P45" s="251"/>
      <c r="Q45" s="251"/>
      <c r="R45" s="251"/>
      <c r="S45" s="251" t="s">
        <v>39</v>
      </c>
      <c r="T45" s="252" t="s">
        <v>681</v>
      </c>
      <c r="U45" s="252" t="s">
        <v>698</v>
      </c>
      <c r="V45" s="252">
        <v>2060</v>
      </c>
      <c r="W45" s="252">
        <f t="array" ref="W45">IF(V45="", "", IFERROR(MAX(--_xlfn.TEXTSPLIT(V45,"+")), V45))</f>
        <v>2060</v>
      </c>
      <c r="X45" s="252">
        <v>2021</v>
      </c>
      <c r="Y45" s="256" t="s">
        <v>1235</v>
      </c>
      <c r="Z45" s="253"/>
      <c r="AA45" s="253"/>
      <c r="AB45" s="253"/>
      <c r="AC45" s="253" t="str">
        <f t="array" ref="AC45">IF(AB45="", "", IFERROR(MAX(--_xlfn.TEXTSPLIT(AB45,"+")), AB45))</f>
        <v/>
      </c>
      <c r="AD45" s="32" t="str">
        <f>IF(AND(Table1[[#This Row],[year broken down ]]&lt;&gt;"",Table1[[#This Row],[Scope of target]]&lt;&gt;"G",AE45=""),1,"")</f>
        <v/>
      </c>
      <c r="AE45" s="32" t="str">
        <f>IF(OR(Table1[[#This Row],[Net zero year (SBTi)]]&lt;&gt;"",Table1[[#This Row],[From 6]]&lt;&gt;""),1,"")</f>
        <v/>
      </c>
      <c r="AF45" s="32" t="str">
        <f>IF(OR(Table1[[#This Row],[SBTi NZ approved]]="s",Table1[[#This Row],[Target status]]="T"),1,"")</f>
        <v/>
      </c>
      <c r="AG45" s="254" t="s">
        <v>674</v>
      </c>
      <c r="AH45" s="32" t="str">
        <f>_xlfn.XLOOKUP(C45,ref!A:A,ref!B:B, "Other")</f>
        <v>Asia</v>
      </c>
      <c r="AI45" s="249" t="str">
        <f>_xlfn.XLOOKUP(D45,ref!D:D,ref!E:E)</f>
        <v>Engineering and construction</v>
      </c>
      <c r="AJ45" s="249" t="str">
        <f>IF(Table1[[#This Row],[NZ]]=1, MAX(Table1[[#This Row],[From 6]], Table1[[#This Row],[Net zero year (SBTi)]]), "")</f>
        <v/>
      </c>
      <c r="AK45" s="32">
        <f t="shared" si="0"/>
        <v>0</v>
      </c>
    </row>
    <row r="46" spans="1:45" ht="18" customHeight="1">
      <c r="A46" s="32">
        <v>44</v>
      </c>
      <c r="B46" s="373" t="s">
        <v>121</v>
      </c>
      <c r="C46" s="32" t="s">
        <v>680</v>
      </c>
      <c r="D46" s="32" t="s">
        <v>1236</v>
      </c>
      <c r="E46" s="32" t="s">
        <v>1237</v>
      </c>
      <c r="F46" s="32" t="s">
        <v>1238</v>
      </c>
      <c r="G46" s="250"/>
      <c r="H46" s="250"/>
      <c r="I46" s="250"/>
      <c r="J46" s="251"/>
      <c r="K46" s="251"/>
      <c r="L46" s="251"/>
      <c r="M46" s="251"/>
      <c r="N46" s="251"/>
      <c r="O46" s="251"/>
      <c r="P46" s="251"/>
      <c r="Q46" s="251"/>
      <c r="R46" s="251"/>
      <c r="S46" s="251" t="s">
        <v>39</v>
      </c>
      <c r="T46" s="252" t="s">
        <v>635</v>
      </c>
      <c r="U46" s="252" t="s">
        <v>698</v>
      </c>
      <c r="V46" s="252">
        <v>2050</v>
      </c>
      <c r="W46" s="252">
        <f t="array" ref="W46">IF(V46="", "", IFERROR(MAX(--_xlfn.TEXTSPLIT(V46,"+")), V46))</f>
        <v>2050</v>
      </c>
      <c r="X46" s="252">
        <v>2021</v>
      </c>
      <c r="Y46" s="256" t="s">
        <v>1239</v>
      </c>
      <c r="Z46" s="253"/>
      <c r="AA46" s="253"/>
      <c r="AB46" s="253"/>
      <c r="AC46" s="253" t="str">
        <f t="array" ref="AC46">IF(AB46="", "", IFERROR(MAX(--_xlfn.TEXTSPLIT(AB46,"+")), AB46))</f>
        <v/>
      </c>
      <c r="AD46" s="32">
        <f>IF(AND(Table1[[#This Row],[year broken down ]]&lt;&gt;"",Table1[[#This Row],[Scope of target]]&lt;&gt;"G",AE46=""),1,"")</f>
        <v>1</v>
      </c>
      <c r="AE46" s="32" t="str">
        <f>IF(OR(Table1[[#This Row],[Net zero year (SBTi)]]&lt;&gt;"",Table1[[#This Row],[From 6]]&lt;&gt;""),1,"")</f>
        <v/>
      </c>
      <c r="AF46" s="32" t="str">
        <f>IF(OR(Table1[[#This Row],[SBTi NZ approved]]="s",Table1[[#This Row],[Target status]]="T"),1,"")</f>
        <v/>
      </c>
      <c r="AG46" s="254" t="s">
        <v>674</v>
      </c>
      <c r="AH46" s="32" t="str">
        <f>_xlfn.XLOOKUP(C46,ref!A:A,ref!B:B, "Other")</f>
        <v>Asia</v>
      </c>
      <c r="AI46" s="249" t="str">
        <f>_xlfn.XLOOKUP(D46,ref!D:D,ref!E:E)</f>
        <v>Industrial goods</v>
      </c>
      <c r="AJ46" s="249" t="str">
        <f>IF(Table1[[#This Row],[NZ]]=1, MAX(Table1[[#This Row],[From 6]], Table1[[#This Row],[Net zero year (SBTi)]]), "")</f>
        <v/>
      </c>
      <c r="AK46" s="32">
        <f t="shared" si="0"/>
        <v>1</v>
      </c>
    </row>
    <row r="47" spans="1:45" ht="18" customHeight="1">
      <c r="A47" s="32">
        <v>45</v>
      </c>
      <c r="B47" s="373" t="s">
        <v>127</v>
      </c>
      <c r="C47" s="32" t="s">
        <v>676</v>
      </c>
      <c r="D47" s="32" t="s">
        <v>1137</v>
      </c>
      <c r="E47" s="32" t="s">
        <v>1240</v>
      </c>
      <c r="F47" s="32" t="s">
        <v>1241</v>
      </c>
      <c r="G47" s="250"/>
      <c r="H47" s="250"/>
      <c r="I47" s="250"/>
      <c r="J47" s="251"/>
      <c r="K47" s="251"/>
      <c r="L47" s="251"/>
      <c r="M47" s="251"/>
      <c r="N47" s="251"/>
      <c r="O47" s="251"/>
      <c r="P47" s="251"/>
      <c r="Q47" s="251"/>
      <c r="R47" s="251"/>
      <c r="S47" s="251" t="s">
        <v>39</v>
      </c>
      <c r="T47" s="252"/>
      <c r="U47" s="252"/>
      <c r="V47" s="252"/>
      <c r="W47" s="252" t="str">
        <f t="array" ref="W47">IF(V47="", "", IFERROR(MAX(--_xlfn.TEXTSPLIT(V47,"+")), V47))</f>
        <v/>
      </c>
      <c r="X47" s="252"/>
      <c r="Y47" s="252"/>
      <c r="Z47" s="253" t="s">
        <v>635</v>
      </c>
      <c r="AA47" s="253" t="s">
        <v>1225</v>
      </c>
      <c r="AB47" s="253">
        <v>2050</v>
      </c>
      <c r="AC47" s="253">
        <f t="array" ref="AC47">IF(AB47="", "", IFERROR(MAX(--_xlfn.TEXTSPLIT(AB47,"+")), AB47))</f>
        <v>2050</v>
      </c>
      <c r="AD47" s="32" t="str">
        <f>IF(AND(Table1[[#This Row],[year broken down ]]&lt;&gt;"",Table1[[#This Row],[Scope of target]]&lt;&gt;"G",AE47=""),1,"")</f>
        <v/>
      </c>
      <c r="AE47" s="32">
        <f>IF(OR(Table1[[#This Row],[Net zero year (SBTi)]]&lt;&gt;"",Table1[[#This Row],[From 6]]&lt;&gt;""),1,"")</f>
        <v>1</v>
      </c>
      <c r="AF47" s="32" t="str">
        <f>IF(OR(Table1[[#This Row],[SBTi NZ approved]]="s",Table1[[#This Row],[Target status]]="T"),1,"")</f>
        <v/>
      </c>
      <c r="AG47" s="254"/>
      <c r="AH47" s="32" t="str">
        <f>_xlfn.XLOOKUP(C47,ref!A:A,ref!B:B, "Other")</f>
        <v>Asia</v>
      </c>
      <c r="AI47" s="249" t="str">
        <f>_xlfn.XLOOKUP(D47,ref!D:D,ref!E:E)</f>
        <v>Retail</v>
      </c>
      <c r="AJ47" s="249">
        <f>IF(Table1[[#This Row],[NZ]]=1, MAX(Table1[[#This Row],[From 6]], Table1[[#This Row],[Net zero year (SBTi)]]), "")</f>
        <v>2050</v>
      </c>
      <c r="AK47" s="32">
        <f t="shared" si="0"/>
        <v>1</v>
      </c>
    </row>
    <row r="48" spans="1:45" ht="18" customHeight="1">
      <c r="A48" s="32">
        <v>46</v>
      </c>
      <c r="B48" s="373" t="s">
        <v>84</v>
      </c>
      <c r="C48" s="32" t="s">
        <v>629</v>
      </c>
      <c r="D48" s="32" t="s">
        <v>1148</v>
      </c>
      <c r="E48" s="32" t="s">
        <v>1242</v>
      </c>
      <c r="F48" s="32" t="s">
        <v>1243</v>
      </c>
      <c r="G48" s="250"/>
      <c r="H48" s="250"/>
      <c r="I48" s="250"/>
      <c r="J48" s="251" t="s">
        <v>1096</v>
      </c>
      <c r="K48" s="251" t="s">
        <v>1166</v>
      </c>
      <c r="L48" s="251">
        <v>2035</v>
      </c>
      <c r="M48" s="251"/>
      <c r="N48" s="251"/>
      <c r="O48" s="251"/>
      <c r="P48" s="251" t="s">
        <v>631</v>
      </c>
      <c r="Q48" s="251" t="s">
        <v>1097</v>
      </c>
      <c r="R48" s="251"/>
      <c r="S48" s="251">
        <v>2021</v>
      </c>
      <c r="T48" s="252" t="s">
        <v>645</v>
      </c>
      <c r="U48" s="252" t="s">
        <v>1244</v>
      </c>
      <c r="V48" s="252">
        <v>2050</v>
      </c>
      <c r="W48" s="252">
        <f t="array" ref="W48">IF(V48="", "", IFERROR(MAX(--_xlfn.TEXTSPLIT(V48,"+")), V48))</f>
        <v>2050</v>
      </c>
      <c r="X48" s="252">
        <v>2020</v>
      </c>
      <c r="Y48" s="252" t="s">
        <v>1245</v>
      </c>
      <c r="Z48" s="253"/>
      <c r="AA48" s="253"/>
      <c r="AB48" s="253"/>
      <c r="AC48" s="253" t="str">
        <f t="array" ref="AC48">IF(AB48="", "", IFERROR(MAX(--_xlfn.TEXTSPLIT(AB48,"+")), AB48))</f>
        <v/>
      </c>
      <c r="AD48" s="32">
        <f>IF(AND(Table1[[#This Row],[year broken down ]]&lt;&gt;"",Table1[[#This Row],[Scope of target]]&lt;&gt;"G",AE48=""),1,"")</f>
        <v>1</v>
      </c>
      <c r="AE48" s="32" t="str">
        <f>IF(OR(Table1[[#This Row],[Net zero year (SBTi)]]&lt;&gt;"",Table1[[#This Row],[From 6]]&lt;&gt;""),1,"")</f>
        <v/>
      </c>
      <c r="AF48" s="32">
        <f>IF(OR(Table1[[#This Row],[SBTi NZ approved]]="s",Table1[[#This Row],[Target status]]="T"),1,"")</f>
        <v>1</v>
      </c>
      <c r="AG48" s="254" t="s">
        <v>631</v>
      </c>
      <c r="AH48" s="32" t="str">
        <f>_xlfn.XLOOKUP(C48,ref!A:A,ref!B:B, "Other")</f>
        <v>North America</v>
      </c>
      <c r="AI48" s="249" t="str">
        <f>_xlfn.XLOOKUP(D48,ref!D:D,ref!E:E)</f>
        <v>Automotive</v>
      </c>
      <c r="AJ48" s="249" t="str">
        <f>IF(Table1[[#This Row],[NZ]]=1, MAX(Table1[[#This Row],[From 6]], Table1[[#This Row],[Net zero year (SBTi)]]), "")</f>
        <v/>
      </c>
      <c r="AK48" s="32">
        <f t="shared" si="0"/>
        <v>1</v>
      </c>
    </row>
    <row r="49" spans="1:37" ht="18" customHeight="1">
      <c r="A49" s="32">
        <v>47</v>
      </c>
      <c r="B49" s="373" t="s">
        <v>96</v>
      </c>
      <c r="C49" s="32" t="s">
        <v>709</v>
      </c>
      <c r="D49" s="32" t="s">
        <v>1148</v>
      </c>
      <c r="E49" s="32" t="s">
        <v>1246</v>
      </c>
      <c r="F49" s="32" t="s">
        <v>1247</v>
      </c>
      <c r="G49" s="250"/>
      <c r="H49" s="250"/>
      <c r="I49" s="250"/>
      <c r="J49" s="251"/>
      <c r="K49" s="251"/>
      <c r="L49" s="251"/>
      <c r="M49" s="251"/>
      <c r="N49" s="251"/>
      <c r="O49" s="251"/>
      <c r="P49" s="251"/>
      <c r="Q49" s="251"/>
      <c r="R49" s="251"/>
      <c r="S49" s="251" t="s">
        <v>39</v>
      </c>
      <c r="T49" s="252" t="s">
        <v>1123</v>
      </c>
      <c r="U49" s="252" t="s">
        <v>1248</v>
      </c>
      <c r="V49" s="252" t="s">
        <v>1249</v>
      </c>
      <c r="W49" s="252">
        <f t="array" ref="W49">IF(V49="", "", IFERROR(MAX(--_xlfn.TEXTSPLIT(V49,"+")), V49))</f>
        <v>2039</v>
      </c>
      <c r="X49" s="252">
        <v>2019</v>
      </c>
      <c r="Y49" s="252" t="s">
        <v>1250</v>
      </c>
      <c r="Z49" s="253"/>
      <c r="AA49" s="253"/>
      <c r="AB49" s="253"/>
      <c r="AC49" s="253" t="str">
        <f t="array" ref="AC49">IF(AB49="", "", IFERROR(MAX(--_xlfn.TEXTSPLIT(AB49,"+")), AB49))</f>
        <v/>
      </c>
      <c r="AD49" s="32">
        <f>IF(AND(Table1[[#This Row],[year broken down ]]&lt;&gt;"",Table1[[#This Row],[Scope of target]]&lt;&gt;"G",AE49=""),1,"")</f>
        <v>1</v>
      </c>
      <c r="AE49" s="32" t="str">
        <f>IF(OR(Table1[[#This Row],[Net zero year (SBTi)]]&lt;&gt;"",Table1[[#This Row],[From 6]]&lt;&gt;""),1,"")</f>
        <v/>
      </c>
      <c r="AF49" s="32" t="str">
        <f>IF(OR(Table1[[#This Row],[SBTi NZ approved]]="s",Table1[[#This Row],[Target status]]="T"),1,"")</f>
        <v/>
      </c>
      <c r="AG49" s="254" t="s">
        <v>674</v>
      </c>
      <c r="AH49" s="32" t="str">
        <f>_xlfn.XLOOKUP(C49,ref!A:A,ref!B:B, "Other")</f>
        <v>Europe</v>
      </c>
      <c r="AI49" s="249" t="str">
        <f>_xlfn.XLOOKUP(D49,ref!D:D,ref!E:E)</f>
        <v>Automotive</v>
      </c>
      <c r="AJ49" s="249" t="str">
        <f>IF(Table1[[#This Row],[NZ]]=1, MAX(Table1[[#This Row],[From 6]], Table1[[#This Row],[Net zero year (SBTi)]]), "")</f>
        <v/>
      </c>
      <c r="AK49" s="32">
        <f t="shared" si="0"/>
        <v>1</v>
      </c>
    </row>
    <row r="50" spans="1:37" ht="18" customHeight="1">
      <c r="A50" s="32">
        <v>48</v>
      </c>
      <c r="B50" s="373" t="s">
        <v>94</v>
      </c>
      <c r="C50" s="32" t="s">
        <v>629</v>
      </c>
      <c r="D50" s="32" t="s">
        <v>1093</v>
      </c>
      <c r="E50" s="32" t="s">
        <v>1251</v>
      </c>
      <c r="F50" s="32" t="s">
        <v>1252</v>
      </c>
      <c r="G50" s="250" t="s">
        <v>631</v>
      </c>
      <c r="H50" s="250">
        <v>2030</v>
      </c>
      <c r="I50" s="250">
        <v>2021</v>
      </c>
      <c r="J50" s="251" t="s">
        <v>635</v>
      </c>
      <c r="K50" s="251"/>
      <c r="L50" s="251">
        <v>2030</v>
      </c>
      <c r="M50" s="251"/>
      <c r="N50" s="251"/>
      <c r="O50" s="251"/>
      <c r="P50" s="251" t="s">
        <v>632</v>
      </c>
      <c r="Q50" s="251"/>
      <c r="R50" s="251"/>
      <c r="S50" s="251">
        <v>2021</v>
      </c>
      <c r="T50" s="252"/>
      <c r="U50" s="252"/>
      <c r="V50" s="252"/>
      <c r="W50" s="252" t="str">
        <f t="array" ref="W50">IF(V50="", "", IFERROR(MAX(--_xlfn.TEXTSPLIT(V50,"+")), V50))</f>
        <v/>
      </c>
      <c r="X50" s="252"/>
      <c r="Y50" s="252"/>
      <c r="Z50" s="253"/>
      <c r="AA50" s="253"/>
      <c r="AB50" s="253"/>
      <c r="AC50" s="253" t="str">
        <f t="array" ref="AC50">IF(AB50="", "", IFERROR(MAX(--_xlfn.TEXTSPLIT(AB50,"+")), AB50))</f>
        <v/>
      </c>
      <c r="AD50" s="32" t="str">
        <f>IF(AND(Table1[[#This Row],[year broken down ]]&lt;&gt;"",Table1[[#This Row],[Scope of target]]&lt;&gt;"G",AE50=""),1,"")</f>
        <v/>
      </c>
      <c r="AE50" s="32" t="str">
        <f>IF(OR(Table1[[#This Row],[Net zero year (SBTi)]]&lt;&gt;"",Table1[[#This Row],[From 6]]&lt;&gt;""),1,"")</f>
        <v/>
      </c>
      <c r="AF50" s="32" t="str">
        <f>IF(OR(Table1[[#This Row],[SBTi NZ approved]]="s",Table1[[#This Row],[Target status]]="T"),1,"")</f>
        <v/>
      </c>
      <c r="AG50" s="254"/>
      <c r="AH50" s="32" t="str">
        <f>_xlfn.XLOOKUP(C50,ref!A:A,ref!B:B, "Other")</f>
        <v>North America</v>
      </c>
      <c r="AI50" s="249" t="str">
        <f>_xlfn.XLOOKUP(D50,ref!D:D,ref!E:E)</f>
        <v>Retail</v>
      </c>
      <c r="AJ50" s="249" t="str">
        <f>IF(Table1[[#This Row],[NZ]]=1, MAX(Table1[[#This Row],[From 6]], Table1[[#This Row],[Net zero year (SBTi)]]), "")</f>
        <v/>
      </c>
      <c r="AK50" s="32">
        <f t="shared" si="0"/>
        <v>1</v>
      </c>
    </row>
    <row r="51" spans="1:37" ht="18" customHeight="1">
      <c r="A51" s="32">
        <v>49</v>
      </c>
      <c r="B51" s="373" t="s">
        <v>86</v>
      </c>
      <c r="C51" s="32" t="s">
        <v>680</v>
      </c>
      <c r="D51" s="32" t="s">
        <v>1145</v>
      </c>
      <c r="E51" s="32" t="s">
        <v>1253</v>
      </c>
      <c r="F51" s="32" t="s">
        <v>1254</v>
      </c>
      <c r="G51" s="250"/>
      <c r="H51" s="250"/>
      <c r="I51" s="250"/>
      <c r="J51" s="251"/>
      <c r="K51" s="251"/>
      <c r="L51" s="251"/>
      <c r="M51" s="251"/>
      <c r="N51" s="251"/>
      <c r="O51" s="251"/>
      <c r="P51" s="251"/>
      <c r="Q51" s="251"/>
      <c r="R51" s="251"/>
      <c r="S51" s="251" t="s">
        <v>39</v>
      </c>
      <c r="T51" s="252" t="s">
        <v>635</v>
      </c>
      <c r="U51" s="252" t="s">
        <v>758</v>
      </c>
      <c r="V51" s="252">
        <v>2030</v>
      </c>
      <c r="W51" s="252">
        <f t="array" ref="W51">IF(V51="", "", IFERROR(MAX(--_xlfn.TEXTSPLIT(V51,"+")), V51))</f>
        <v>2030</v>
      </c>
      <c r="X51" s="252">
        <v>2021</v>
      </c>
      <c r="Y51" s="252" t="s">
        <v>1255</v>
      </c>
      <c r="Z51" s="253"/>
      <c r="AA51" s="253"/>
      <c r="AB51" s="253"/>
      <c r="AC51" s="253" t="str">
        <f t="array" ref="AC51">IF(AB51="", "", IFERROR(MAX(--_xlfn.TEXTSPLIT(AB51,"+")), AB51))</f>
        <v/>
      </c>
      <c r="AD51" s="32">
        <f>IF(AND(Table1[[#This Row],[year broken down ]]&lt;&gt;"",Table1[[#This Row],[Scope of target]]&lt;&gt;"G",AE51=""),1,"")</f>
        <v>1</v>
      </c>
      <c r="AE51" s="32" t="str">
        <f>IF(OR(Table1[[#This Row],[Net zero year (SBTi)]]&lt;&gt;"",Table1[[#This Row],[From 6]]&lt;&gt;""),1,"")</f>
        <v/>
      </c>
      <c r="AF51" s="32" t="str">
        <f>IF(OR(Table1[[#This Row],[SBTi NZ approved]]="s",Table1[[#This Row],[Target status]]="T"),1,"")</f>
        <v/>
      </c>
      <c r="AG51" s="254" t="s">
        <v>631</v>
      </c>
      <c r="AH51" s="32" t="str">
        <f>_xlfn.XLOOKUP(C51,ref!A:A,ref!B:B, "Other")</f>
        <v>Asia</v>
      </c>
      <c r="AI51" s="249" t="str">
        <f>_xlfn.XLOOKUP(D51,ref!D:D,ref!E:E)</f>
        <v>Financial services</v>
      </c>
      <c r="AJ51" s="249" t="str">
        <f>IF(Table1[[#This Row],[NZ]]=1, MAX(Table1[[#This Row],[From 6]], Table1[[#This Row],[Net zero year (SBTi)]]), "")</f>
        <v/>
      </c>
      <c r="AK51" s="32">
        <f t="shared" si="0"/>
        <v>1</v>
      </c>
    </row>
    <row r="52" spans="1:37" ht="18" customHeight="1">
      <c r="A52" s="32">
        <v>50</v>
      </c>
      <c r="B52" s="373" t="s">
        <v>83</v>
      </c>
      <c r="C52" s="32" t="s">
        <v>629</v>
      </c>
      <c r="D52" s="32" t="s">
        <v>1148</v>
      </c>
      <c r="E52" s="32" t="s">
        <v>1256</v>
      </c>
      <c r="F52" s="32" t="s">
        <v>1257</v>
      </c>
      <c r="G52" s="250" t="s">
        <v>631</v>
      </c>
      <c r="H52" s="250">
        <v>2035</v>
      </c>
      <c r="I52" s="250">
        <v>2016</v>
      </c>
      <c r="J52" s="251" t="s">
        <v>1096</v>
      </c>
      <c r="K52" s="251" t="s">
        <v>1166</v>
      </c>
      <c r="L52" s="251">
        <v>2035</v>
      </c>
      <c r="M52" s="251"/>
      <c r="N52" s="251"/>
      <c r="O52" s="251"/>
      <c r="P52" s="251" t="s">
        <v>631</v>
      </c>
      <c r="Q52" s="251" t="s">
        <v>1097</v>
      </c>
      <c r="R52" s="251"/>
      <c r="S52" s="251">
        <v>2021</v>
      </c>
      <c r="T52" s="252" t="s">
        <v>635</v>
      </c>
      <c r="U52" s="252" t="s">
        <v>799</v>
      </c>
      <c r="V52" s="252">
        <v>2040</v>
      </c>
      <c r="W52" s="252">
        <f t="array" ref="W52">IF(V52="", "", IFERROR(MAX(--_xlfn.TEXTSPLIT(V52,"+")), V52))</f>
        <v>2040</v>
      </c>
      <c r="X52" s="252">
        <v>2021</v>
      </c>
      <c r="Y52" s="252" t="s">
        <v>1258</v>
      </c>
      <c r="Z52" s="253"/>
      <c r="AA52" s="253"/>
      <c r="AB52" s="253"/>
      <c r="AC52" s="253" t="str">
        <f t="array" ref="AC52">IF(AB52="", "", IFERROR(MAX(--_xlfn.TEXTSPLIT(AB52,"+")), AB52))</f>
        <v/>
      </c>
      <c r="AD52" s="32">
        <f>IF(AND(Table1[[#This Row],[year broken down ]]&lt;&gt;"",Table1[[#This Row],[Scope of target]]&lt;&gt;"G",AE52=""),1,"")</f>
        <v>1</v>
      </c>
      <c r="AE52" s="32" t="str">
        <f>IF(OR(Table1[[#This Row],[Net zero year (SBTi)]]&lt;&gt;"",Table1[[#This Row],[From 6]]&lt;&gt;""),1,"")</f>
        <v/>
      </c>
      <c r="AF52" s="32">
        <f>IF(OR(Table1[[#This Row],[SBTi NZ approved]]="s",Table1[[#This Row],[Target status]]="T"),1,"")</f>
        <v>1</v>
      </c>
      <c r="AG52" s="254" t="s">
        <v>674</v>
      </c>
      <c r="AH52" s="32" t="str">
        <f>_xlfn.XLOOKUP(C52,ref!A:A,ref!B:B, "Other")</f>
        <v>North America</v>
      </c>
      <c r="AI52" s="249" t="str">
        <f>_xlfn.XLOOKUP(D52,ref!D:D,ref!E:E)</f>
        <v>Automotive</v>
      </c>
      <c r="AJ52" s="249" t="str">
        <f>IF(Table1[[#This Row],[NZ]]=1, MAX(Table1[[#This Row],[From 6]], Table1[[#This Row],[Net zero year (SBTi)]]), "")</f>
        <v/>
      </c>
      <c r="AK52" s="32">
        <f t="shared" si="0"/>
        <v>1</v>
      </c>
    </row>
    <row r="53" spans="1:37" ht="18" customHeight="1">
      <c r="A53" s="32">
        <v>51</v>
      </c>
      <c r="B53" s="373" t="s">
        <v>85</v>
      </c>
      <c r="C53" s="32" t="s">
        <v>629</v>
      </c>
      <c r="D53" s="32" t="s">
        <v>1130</v>
      </c>
      <c r="E53" s="32" t="s">
        <v>1259</v>
      </c>
      <c r="F53" s="32" t="s">
        <v>1260</v>
      </c>
      <c r="G53" s="250" t="s">
        <v>631</v>
      </c>
      <c r="H53" s="250">
        <v>2025</v>
      </c>
      <c r="I53" s="250">
        <v>2019</v>
      </c>
      <c r="J53" s="251"/>
      <c r="K53" s="251"/>
      <c r="L53" s="251"/>
      <c r="M53" s="251"/>
      <c r="N53" s="251"/>
      <c r="O53" s="251"/>
      <c r="P53" s="251"/>
      <c r="Q53" s="251"/>
      <c r="R53" s="251"/>
      <c r="S53" s="251" t="s">
        <v>39</v>
      </c>
      <c r="T53" s="252" t="s">
        <v>635</v>
      </c>
      <c r="U53" s="252" t="s">
        <v>636</v>
      </c>
      <c r="V53" s="252">
        <v>2022</v>
      </c>
      <c r="W53" s="252">
        <f t="array" ref="W53">IF(V53="", "", IFERROR(MAX(--_xlfn.TEXTSPLIT(V53,"+")), V53))</f>
        <v>2022</v>
      </c>
      <c r="X53" s="252" t="s">
        <v>674</v>
      </c>
      <c r="Y53" s="252" t="s">
        <v>1261</v>
      </c>
      <c r="Z53" s="253" t="s">
        <v>635</v>
      </c>
      <c r="AA53" s="253" t="s">
        <v>698</v>
      </c>
      <c r="AB53" s="253">
        <v>2050</v>
      </c>
      <c r="AC53" s="253">
        <f t="array" ref="AC53">IF(AB53="", "", IFERROR(MAX(--_xlfn.TEXTSPLIT(AB53,"+")), AB53))</f>
        <v>2050</v>
      </c>
      <c r="AD53" s="32" t="str">
        <f>IF(AND(Table1[[#This Row],[year broken down ]]&lt;&gt;"",Table1[[#This Row],[Scope of target]]&lt;&gt;"G",AE53=""),1,"")</f>
        <v/>
      </c>
      <c r="AE53" s="32">
        <f>IF(OR(Table1[[#This Row],[Net zero year (SBTi)]]&lt;&gt;"",Table1[[#This Row],[From 6]]&lt;&gt;""),1,"")</f>
        <v>1</v>
      </c>
      <c r="AF53" s="32" t="str">
        <f>IF(OR(Table1[[#This Row],[SBTi NZ approved]]="s",Table1[[#This Row],[Target status]]="T"),1,"")</f>
        <v/>
      </c>
      <c r="AG53" s="254" t="s">
        <v>631</v>
      </c>
      <c r="AH53" s="32" t="str">
        <f>_xlfn.XLOOKUP(C53,ref!A:A,ref!B:B, "Other")</f>
        <v>North America</v>
      </c>
      <c r="AI53" s="249" t="str">
        <f>_xlfn.XLOOKUP(D53,ref!D:D,ref!E:E)</f>
        <v>Health care and pharmaceuticals</v>
      </c>
      <c r="AJ53" s="249">
        <f>IF(Table1[[#This Row],[NZ]]=1, MAX(Table1[[#This Row],[From 6]], Table1[[#This Row],[Net zero year (SBTi)]]), "")</f>
        <v>2050</v>
      </c>
      <c r="AK53" s="32">
        <f t="shared" si="0"/>
        <v>1</v>
      </c>
    </row>
    <row r="54" spans="1:37" ht="18" customHeight="1">
      <c r="A54" s="32">
        <v>52</v>
      </c>
      <c r="B54" s="373" t="s">
        <v>92</v>
      </c>
      <c r="C54" s="32" t="s">
        <v>680</v>
      </c>
      <c r="D54" s="32" t="s">
        <v>1093</v>
      </c>
      <c r="E54" s="32" t="s">
        <v>1262</v>
      </c>
      <c r="F54" s="32" t="s">
        <v>1263</v>
      </c>
      <c r="G54" s="250"/>
      <c r="H54" s="250"/>
      <c r="I54" s="250"/>
      <c r="J54" s="251"/>
      <c r="K54" s="251"/>
      <c r="L54" s="251"/>
      <c r="M54" s="251"/>
      <c r="N54" s="251"/>
      <c r="O54" s="251"/>
      <c r="P54" s="251"/>
      <c r="Q54" s="251"/>
      <c r="R54" s="251"/>
      <c r="S54" s="251" t="s">
        <v>39</v>
      </c>
      <c r="T54" s="252" t="s">
        <v>681</v>
      </c>
      <c r="U54" s="252" t="s">
        <v>698</v>
      </c>
      <c r="V54" s="252">
        <v>2060</v>
      </c>
      <c r="W54" s="252">
        <f t="array" ref="W54">IF(V54="", "", IFERROR(MAX(--_xlfn.TEXTSPLIT(V54,"+")), V54))</f>
        <v>2060</v>
      </c>
      <c r="X54" s="252">
        <v>2020</v>
      </c>
      <c r="Y54" s="252" t="s">
        <v>1264</v>
      </c>
      <c r="Z54" s="253"/>
      <c r="AA54" s="253"/>
      <c r="AB54" s="253"/>
      <c r="AC54" s="253" t="str">
        <f t="array" ref="AC54">IF(AB54="", "", IFERROR(MAX(--_xlfn.TEXTSPLIT(AB54,"+")), AB54))</f>
        <v/>
      </c>
      <c r="AD54" s="32" t="str">
        <f>IF(AND(Table1[[#This Row],[year broken down ]]&lt;&gt;"",Table1[[#This Row],[Scope of target]]&lt;&gt;"G",AE54=""),1,"")</f>
        <v/>
      </c>
      <c r="AE54" s="32" t="str">
        <f>IF(OR(Table1[[#This Row],[Net zero year (SBTi)]]&lt;&gt;"",Table1[[#This Row],[From 6]]&lt;&gt;""),1,"")</f>
        <v/>
      </c>
      <c r="AF54" s="32" t="str">
        <f>IF(OR(Table1[[#This Row],[SBTi NZ approved]]="s",Table1[[#This Row],[Target status]]="T"),1,"")</f>
        <v/>
      </c>
      <c r="AG54" s="254" t="s">
        <v>674</v>
      </c>
      <c r="AH54" s="32" t="str">
        <f>_xlfn.XLOOKUP(C54,ref!A:A,ref!B:B, "Other")</f>
        <v>Asia</v>
      </c>
      <c r="AI54" s="249" t="str">
        <f>_xlfn.XLOOKUP(D54,ref!D:D,ref!E:E)</f>
        <v>Retail</v>
      </c>
      <c r="AJ54" s="249" t="str">
        <f>IF(Table1[[#This Row],[NZ]]=1, MAX(Table1[[#This Row],[From 6]], Table1[[#This Row],[Net zero year (SBTi)]]), "")</f>
        <v/>
      </c>
      <c r="AK54" s="32">
        <f t="shared" si="0"/>
        <v>0</v>
      </c>
    </row>
    <row r="55" spans="1:37" ht="18" customHeight="1">
      <c r="A55" s="32">
        <v>53</v>
      </c>
      <c r="B55" s="373" t="s">
        <v>67</v>
      </c>
      <c r="C55" s="32" t="s">
        <v>629</v>
      </c>
      <c r="D55" s="32" t="s">
        <v>1145</v>
      </c>
      <c r="E55" s="32" t="s">
        <v>1265</v>
      </c>
      <c r="F55" s="32" t="s">
        <v>1266</v>
      </c>
      <c r="G55" s="250" t="s">
        <v>631</v>
      </c>
      <c r="H55" s="250">
        <v>2020</v>
      </c>
      <c r="I55" s="250">
        <v>2017</v>
      </c>
      <c r="J55" s="251"/>
      <c r="K55" s="251"/>
      <c r="L55" s="251"/>
      <c r="M55" s="251"/>
      <c r="N55" s="251"/>
      <c r="O55" s="251"/>
      <c r="P55" s="251"/>
      <c r="Q55" s="251"/>
      <c r="R55" s="251"/>
      <c r="S55" s="251" t="s">
        <v>39</v>
      </c>
      <c r="T55" s="252" t="s">
        <v>635</v>
      </c>
      <c r="U55" s="252" t="s">
        <v>1012</v>
      </c>
      <c r="V55" s="252">
        <v>2020</v>
      </c>
      <c r="W55" s="252">
        <f t="array" ref="W55">IF(V55="", "", IFERROR(MAX(--_xlfn.TEXTSPLIT(V55,"+")), V55))</f>
        <v>2020</v>
      </c>
      <c r="X55" s="252">
        <v>2020</v>
      </c>
      <c r="Y55" s="252" t="s">
        <v>1267</v>
      </c>
      <c r="Z55" s="253" t="s">
        <v>710</v>
      </c>
      <c r="AA55" s="253" t="s">
        <v>1268</v>
      </c>
      <c r="AB55" s="253">
        <v>2050</v>
      </c>
      <c r="AC55" s="253">
        <f t="array" ref="AC55">IF(AB55="", "", IFERROR(MAX(--_xlfn.TEXTSPLIT(AB55,"+")), AB55))</f>
        <v>2050</v>
      </c>
      <c r="AD55" s="32" t="str">
        <f>IF(AND(Table1[[#This Row],[year broken down ]]&lt;&gt;"",Table1[[#This Row],[Scope of target]]&lt;&gt;"G",AE55=""),1,"")</f>
        <v/>
      </c>
      <c r="AE55" s="32">
        <f>IF(OR(Table1[[#This Row],[Net zero year (SBTi)]]&lt;&gt;"",Table1[[#This Row],[From 6]]&lt;&gt;""),1,"")</f>
        <v>1</v>
      </c>
      <c r="AF55" s="32" t="str">
        <f>IF(OR(Table1[[#This Row],[SBTi NZ approved]]="s",Table1[[#This Row],[Target status]]="T"),1,"")</f>
        <v/>
      </c>
      <c r="AG55" s="254" t="s">
        <v>631</v>
      </c>
      <c r="AH55" s="32" t="str">
        <f>_xlfn.XLOOKUP(C55,ref!A:A,ref!B:B, "Other")</f>
        <v>North America</v>
      </c>
      <c r="AI55" s="249" t="str">
        <f>_xlfn.XLOOKUP(D55,ref!D:D,ref!E:E)</f>
        <v>Financial services</v>
      </c>
      <c r="AJ55" s="249">
        <f>IF(Table1[[#This Row],[NZ]]=1, MAX(Table1[[#This Row],[From 6]], Table1[[#This Row],[Net zero year (SBTi)]]), "")</f>
        <v>2050</v>
      </c>
      <c r="AK55" s="32">
        <f t="shared" si="0"/>
        <v>1</v>
      </c>
    </row>
    <row r="56" spans="1:37" ht="18" customHeight="1">
      <c r="A56" s="32">
        <v>54</v>
      </c>
      <c r="B56" s="373" t="s">
        <v>93</v>
      </c>
      <c r="C56" s="32" t="s">
        <v>680</v>
      </c>
      <c r="D56" s="32" t="s">
        <v>1145</v>
      </c>
      <c r="E56" s="32" t="s">
        <v>1269</v>
      </c>
      <c r="F56" s="32" t="s">
        <v>1270</v>
      </c>
      <c r="G56" s="250"/>
      <c r="H56" s="250"/>
      <c r="I56" s="250"/>
      <c r="J56" s="251"/>
      <c r="K56" s="251"/>
      <c r="L56" s="251"/>
      <c r="M56" s="251"/>
      <c r="N56" s="251"/>
      <c r="O56" s="251"/>
      <c r="P56" s="251"/>
      <c r="Q56" s="251"/>
      <c r="R56" s="251"/>
      <c r="S56" s="251" t="s">
        <v>39</v>
      </c>
      <c r="T56" s="252"/>
      <c r="U56" s="252"/>
      <c r="V56" s="252"/>
      <c r="W56" s="252" t="str">
        <f t="array" ref="W56">IF(V56="", "", IFERROR(MAX(--_xlfn.TEXTSPLIT(V56,"+")), V56))</f>
        <v/>
      </c>
      <c r="X56" s="252"/>
      <c r="Y56" s="252"/>
      <c r="Z56" s="253"/>
      <c r="AA56" s="253"/>
      <c r="AB56" s="253"/>
      <c r="AC56" s="253" t="str">
        <f t="array" ref="AC56">IF(AB56="", "", IFERROR(MAX(--_xlfn.TEXTSPLIT(AB56,"+")), AB56))</f>
        <v/>
      </c>
      <c r="AD56" s="32" t="str">
        <f>IF(AND(Table1[[#This Row],[year broken down ]]&lt;&gt;"",Table1[[#This Row],[Scope of target]]&lt;&gt;"G",AE56=""),1,"")</f>
        <v/>
      </c>
      <c r="AE56" s="32" t="str">
        <f>IF(OR(Table1[[#This Row],[Net zero year (SBTi)]]&lt;&gt;"",Table1[[#This Row],[From 6]]&lt;&gt;""),1,"")</f>
        <v/>
      </c>
      <c r="AF56" s="32" t="str">
        <f>IF(OR(Table1[[#This Row],[SBTi NZ approved]]="s",Table1[[#This Row],[Target status]]="T"),1,"")</f>
        <v/>
      </c>
      <c r="AG56" s="254"/>
      <c r="AH56" s="32" t="str">
        <f>_xlfn.XLOOKUP(C56,ref!A:A,ref!B:B, "Other")</f>
        <v>Asia</v>
      </c>
      <c r="AI56" s="249" t="str">
        <f>_xlfn.XLOOKUP(D56,ref!D:D,ref!E:E)</f>
        <v>Financial services</v>
      </c>
      <c r="AJ56" s="249" t="str">
        <f>IF(Table1[[#This Row],[NZ]]=1, MAX(Table1[[#This Row],[From 6]], Table1[[#This Row],[Net zero year (SBTi)]]), "")</f>
        <v/>
      </c>
      <c r="AK56" s="32">
        <f t="shared" si="0"/>
        <v>0</v>
      </c>
    </row>
    <row r="57" spans="1:37" ht="18" customHeight="1">
      <c r="A57" s="32">
        <v>55</v>
      </c>
      <c r="B57" s="373" t="s">
        <v>1271</v>
      </c>
      <c r="C57" s="32" t="s">
        <v>692</v>
      </c>
      <c r="D57" s="32" t="s">
        <v>1101</v>
      </c>
      <c r="E57" s="32" t="s">
        <v>1272</v>
      </c>
      <c r="F57" s="32" t="s">
        <v>1273</v>
      </c>
      <c r="G57" s="250"/>
      <c r="H57" s="250"/>
      <c r="I57" s="250"/>
      <c r="J57" s="251" t="s">
        <v>1096</v>
      </c>
      <c r="K57" s="251" t="s">
        <v>693</v>
      </c>
      <c r="L57" s="251">
        <v>2030</v>
      </c>
      <c r="M57" s="251"/>
      <c r="N57" s="251"/>
      <c r="O57" s="251"/>
      <c r="P57" s="251" t="s">
        <v>631</v>
      </c>
      <c r="Q57" s="251" t="s">
        <v>1097</v>
      </c>
      <c r="R57" s="251">
        <v>2020</v>
      </c>
      <c r="S57" s="251">
        <v>2020</v>
      </c>
      <c r="T57" s="252" t="s">
        <v>635</v>
      </c>
      <c r="U57" s="252"/>
      <c r="V57" s="252">
        <v>2050</v>
      </c>
      <c r="W57" s="252">
        <f t="array" ref="W57">IF(V57="", "", IFERROR(MAX(--_xlfn.TEXTSPLIT(V57,"+")), V57))</f>
        <v>2050</v>
      </c>
      <c r="X57" s="252">
        <v>2020</v>
      </c>
      <c r="Y57" s="256" t="s">
        <v>1274</v>
      </c>
      <c r="Z57" s="253"/>
      <c r="AA57" s="253"/>
      <c r="AB57" s="253"/>
      <c r="AC57" s="253" t="str">
        <f t="array" ref="AC57">IF(AB57="", "", IFERROR(MAX(--_xlfn.TEXTSPLIT(AB57,"+")), AB57))</f>
        <v/>
      </c>
      <c r="AD57" s="32" t="str">
        <f>IF(AND(Table1[[#This Row],[year broken down ]]&lt;&gt;"",Table1[[#This Row],[Scope of target]]&lt;&gt;"G",AE57=""),1,"")</f>
        <v/>
      </c>
      <c r="AE57" s="32">
        <f>IF(OR(Table1[[#This Row],[Net zero year (SBTi)]]&lt;&gt;"",Table1[[#This Row],[From 6]]&lt;&gt;""),1,"")</f>
        <v>1</v>
      </c>
      <c r="AF57" s="32">
        <f>IF(OR(Table1[[#This Row],[SBTi NZ approved]]="s",Table1[[#This Row],[Target status]]="T"),1,"")</f>
        <v>1</v>
      </c>
      <c r="AG57" s="254" t="s">
        <v>674</v>
      </c>
      <c r="AH57" s="32" t="str">
        <f>_xlfn.XLOOKUP(C57,ref!A:A,ref!B:B, "Other")</f>
        <v>Europe</v>
      </c>
      <c r="AI57" s="249" t="str">
        <f>_xlfn.XLOOKUP(D57,ref!D:D,ref!E:E)</f>
        <v>Energy and utilities</v>
      </c>
      <c r="AJ57" s="249">
        <f>IF(Table1[[#This Row],[NZ]]=1, MAX(Table1[[#This Row],[From 6]], Table1[[#This Row],[Net zero year (SBTi)]]), "")</f>
        <v>2020</v>
      </c>
      <c r="AK57" s="32">
        <f t="shared" si="0"/>
        <v>1</v>
      </c>
    </row>
    <row r="58" spans="1:37" ht="18" customHeight="1">
      <c r="A58" s="32">
        <v>56</v>
      </c>
      <c r="B58" s="373" t="s">
        <v>144</v>
      </c>
      <c r="C58" s="32" t="s">
        <v>861</v>
      </c>
      <c r="D58" s="32" t="s">
        <v>1101</v>
      </c>
      <c r="E58" s="32" t="s">
        <v>1275</v>
      </c>
      <c r="F58" s="32" t="s">
        <v>1276</v>
      </c>
      <c r="G58" s="250"/>
      <c r="H58" s="250"/>
      <c r="I58" s="250"/>
      <c r="J58" s="251"/>
      <c r="K58" s="251"/>
      <c r="L58" s="251"/>
      <c r="M58" s="251"/>
      <c r="N58" s="251"/>
      <c r="O58" s="251"/>
      <c r="P58" s="251"/>
      <c r="Q58" s="251"/>
      <c r="R58" s="251"/>
      <c r="S58" s="251" t="s">
        <v>39</v>
      </c>
      <c r="T58" s="252"/>
      <c r="U58" s="252"/>
      <c r="V58" s="252"/>
      <c r="W58" s="252" t="str">
        <f t="array" ref="W58">IF(V58="", "", IFERROR(MAX(--_xlfn.TEXTSPLIT(V58,"+")), V58))</f>
        <v/>
      </c>
      <c r="X58" s="252"/>
      <c r="Y58" s="252"/>
      <c r="Z58" s="253" t="s">
        <v>645</v>
      </c>
      <c r="AA58" s="253" t="s">
        <v>1277</v>
      </c>
      <c r="AB58" s="253">
        <v>2050</v>
      </c>
      <c r="AC58" s="253">
        <f t="array" ref="AC58">IF(AB58="", "", IFERROR(MAX(--_xlfn.TEXTSPLIT(AB58,"+")), AB58))</f>
        <v>2050</v>
      </c>
      <c r="AD58" s="32" t="str">
        <f>IF(AND(Table1[[#This Row],[year broken down ]]&lt;&gt;"",Table1[[#This Row],[Scope of target]]&lt;&gt;"G",AE58=""),1,"")</f>
        <v/>
      </c>
      <c r="AE58" s="32">
        <f>IF(OR(Table1[[#This Row],[Net zero year (SBTi)]]&lt;&gt;"",Table1[[#This Row],[From 6]]&lt;&gt;""),1,"")</f>
        <v>1</v>
      </c>
      <c r="AF58" s="32" t="str">
        <f>IF(OR(Table1[[#This Row],[SBTi NZ approved]]="s",Table1[[#This Row],[Target status]]="T"),1,"")</f>
        <v/>
      </c>
      <c r="AG58" s="254"/>
      <c r="AH58" s="32" t="str">
        <f>_xlfn.XLOOKUP(C58,ref!A:A,ref!B:B, "Other")</f>
        <v>Europe</v>
      </c>
      <c r="AI58" s="249" t="str">
        <f>_xlfn.XLOOKUP(D58,ref!D:D,ref!E:E)</f>
        <v>Energy and utilities</v>
      </c>
      <c r="AJ58" s="249">
        <f>IF(Table1[[#This Row],[NZ]]=1, MAX(Table1[[#This Row],[From 6]], Table1[[#This Row],[Net zero year (SBTi)]]), "")</f>
        <v>2050</v>
      </c>
      <c r="AK58" s="32">
        <f t="shared" si="0"/>
        <v>1</v>
      </c>
    </row>
    <row r="59" spans="1:37" ht="18" customHeight="1">
      <c r="A59" s="32">
        <v>57</v>
      </c>
      <c r="B59" s="373" t="s">
        <v>97</v>
      </c>
      <c r="C59" s="32" t="s">
        <v>709</v>
      </c>
      <c r="D59" s="32" t="s">
        <v>1148</v>
      </c>
      <c r="E59" s="32" t="s">
        <v>1278</v>
      </c>
      <c r="F59" s="32" t="s">
        <v>1279</v>
      </c>
      <c r="G59" s="250" t="s">
        <v>631</v>
      </c>
      <c r="H59" s="250">
        <v>2050</v>
      </c>
      <c r="I59" s="250">
        <v>2015</v>
      </c>
      <c r="J59" s="251" t="s">
        <v>1096</v>
      </c>
      <c r="K59" s="251" t="s">
        <v>1166</v>
      </c>
      <c r="L59" s="251">
        <v>2030</v>
      </c>
      <c r="M59" s="251"/>
      <c r="N59" s="251"/>
      <c r="O59" s="251"/>
      <c r="P59" s="251" t="s">
        <v>631</v>
      </c>
      <c r="Q59" s="251" t="s">
        <v>1097</v>
      </c>
      <c r="R59" s="251"/>
      <c r="S59" s="251">
        <v>2022</v>
      </c>
      <c r="T59" s="252" t="s">
        <v>710</v>
      </c>
      <c r="U59" s="252" t="s">
        <v>777</v>
      </c>
      <c r="V59" s="252">
        <v>2050</v>
      </c>
      <c r="W59" s="252">
        <f t="array" ref="W59">IF(V59="", "", IFERROR(MAX(--_xlfn.TEXTSPLIT(V59,"+")), V59))</f>
        <v>2050</v>
      </c>
      <c r="X59" s="252">
        <v>2020</v>
      </c>
      <c r="Y59" s="256" t="s">
        <v>1280</v>
      </c>
      <c r="Z59" s="253"/>
      <c r="AA59" s="253"/>
      <c r="AB59" s="253"/>
      <c r="AC59" s="253" t="str">
        <f t="array" ref="AC59">IF(AB59="", "", IFERROR(MAX(--_xlfn.TEXTSPLIT(AB59,"+")), AB59))</f>
        <v/>
      </c>
      <c r="AD59" s="32">
        <f>IF(AND(Table1[[#This Row],[year broken down ]]&lt;&gt;"",Table1[[#This Row],[Scope of target]]&lt;&gt;"G",AE59=""),1,"")</f>
        <v>1</v>
      </c>
      <c r="AE59" s="32" t="str">
        <f>IF(OR(Table1[[#This Row],[Net zero year (SBTi)]]&lt;&gt;"",Table1[[#This Row],[From 6]]&lt;&gt;""),1,"")</f>
        <v/>
      </c>
      <c r="AF59" s="32">
        <f>IF(OR(Table1[[#This Row],[SBTi NZ approved]]="s",Table1[[#This Row],[Target status]]="T"),1,"")</f>
        <v>1</v>
      </c>
      <c r="AG59" s="254" t="s">
        <v>631</v>
      </c>
      <c r="AH59" s="32" t="str">
        <f>_xlfn.XLOOKUP(C59,ref!A:A,ref!B:B, "Other")</f>
        <v>Europe</v>
      </c>
      <c r="AI59" s="249" t="str">
        <f>_xlfn.XLOOKUP(D59,ref!D:D,ref!E:E)</f>
        <v>Automotive</v>
      </c>
      <c r="AJ59" s="249" t="str">
        <f>IF(Table1[[#This Row],[NZ]]=1, MAX(Table1[[#This Row],[From 6]], Table1[[#This Row],[Net zero year (SBTi)]]), "")</f>
        <v/>
      </c>
      <c r="AK59" s="32">
        <f t="shared" si="0"/>
        <v>1</v>
      </c>
    </row>
    <row r="60" spans="1:37" ht="18" customHeight="1">
      <c r="A60" s="32">
        <v>58</v>
      </c>
      <c r="B60" s="373" t="s">
        <v>101</v>
      </c>
      <c r="C60" s="32" t="s">
        <v>629</v>
      </c>
      <c r="D60" s="32" t="s">
        <v>1281</v>
      </c>
      <c r="E60" s="32" t="s">
        <v>1282</v>
      </c>
      <c r="F60" s="32" t="s">
        <v>1283</v>
      </c>
      <c r="G60" s="250"/>
      <c r="H60" s="250"/>
      <c r="I60" s="250"/>
      <c r="J60" s="251" t="s">
        <v>635</v>
      </c>
      <c r="K60" s="251"/>
      <c r="L60" s="251">
        <v>2030</v>
      </c>
      <c r="M60" s="251"/>
      <c r="N60" s="251"/>
      <c r="O60" s="251"/>
      <c r="P60" s="251" t="s">
        <v>632</v>
      </c>
      <c r="Q60" s="251"/>
      <c r="R60" s="251"/>
      <c r="S60" s="251">
        <v>2022</v>
      </c>
      <c r="T60" s="252"/>
      <c r="U60" s="252"/>
      <c r="V60" s="252"/>
      <c r="W60" s="252" t="str">
        <f t="array" ref="W60">IF(V60="", "", IFERROR(MAX(--_xlfn.TEXTSPLIT(V60,"+")), V60))</f>
        <v/>
      </c>
      <c r="X60" s="252"/>
      <c r="Y60" s="252"/>
      <c r="Z60" s="253"/>
      <c r="AA60" s="253"/>
      <c r="AB60" s="253"/>
      <c r="AC60" s="253" t="str">
        <f t="array" ref="AC60">IF(AB60="", "", IFERROR(MAX(--_xlfn.TEXTSPLIT(AB60,"+")), AB60))</f>
        <v/>
      </c>
      <c r="AD60" s="32" t="str">
        <f>IF(AND(Table1[[#This Row],[year broken down ]]&lt;&gt;"",Table1[[#This Row],[Scope of target]]&lt;&gt;"G",AE60=""),1,"")</f>
        <v/>
      </c>
      <c r="AE60" s="32" t="str">
        <f>IF(OR(Table1[[#This Row],[Net zero year (SBTi)]]&lt;&gt;"",Table1[[#This Row],[From 6]]&lt;&gt;""),1,"")</f>
        <v/>
      </c>
      <c r="AF60" s="32" t="str">
        <f>IF(OR(Table1[[#This Row],[SBTi NZ approved]]="s",Table1[[#This Row],[Target status]]="T"),1,"")</f>
        <v/>
      </c>
      <c r="AG60" s="254"/>
      <c r="AH60" s="32" t="str">
        <f>_xlfn.XLOOKUP(C60,ref!A:A,ref!B:B, "Other")</f>
        <v>North America</v>
      </c>
      <c r="AI60" s="249" t="str">
        <f>_xlfn.XLOOKUP(D60,ref!D:D,ref!E:E)</f>
        <v>Food, beverages and agriculture</v>
      </c>
      <c r="AJ60" s="249" t="str">
        <f>IF(Table1[[#This Row],[NZ]]=1, MAX(Table1[[#This Row],[From 6]], Table1[[#This Row],[Net zero year (SBTi)]]), "")</f>
        <v/>
      </c>
      <c r="AK60" s="32">
        <f t="shared" si="0"/>
        <v>0</v>
      </c>
    </row>
    <row r="61" spans="1:37" ht="18" customHeight="1">
      <c r="A61" s="32">
        <v>59</v>
      </c>
      <c r="B61" s="373" t="s">
        <v>193</v>
      </c>
      <c r="C61" s="32" t="s">
        <v>735</v>
      </c>
      <c r="D61" s="32" t="s">
        <v>1101</v>
      </c>
      <c r="E61" s="32" t="s">
        <v>1284</v>
      </c>
      <c r="F61" s="32" t="s">
        <v>1285</v>
      </c>
      <c r="G61" s="250"/>
      <c r="H61" s="250"/>
      <c r="I61" s="250"/>
      <c r="J61" s="251" t="s">
        <v>1096</v>
      </c>
      <c r="K61" s="251" t="s">
        <v>642</v>
      </c>
      <c r="L61" s="251">
        <v>2030</v>
      </c>
      <c r="M61" s="251" t="s">
        <v>641</v>
      </c>
      <c r="N61" s="251" t="s">
        <v>642</v>
      </c>
      <c r="O61" s="251">
        <v>2040</v>
      </c>
      <c r="P61" s="251" t="s">
        <v>631</v>
      </c>
      <c r="Q61" s="251" t="s">
        <v>1135</v>
      </c>
      <c r="R61" s="251">
        <v>2040</v>
      </c>
      <c r="S61" s="251">
        <v>2023</v>
      </c>
      <c r="T61" s="252"/>
      <c r="U61" s="252"/>
      <c r="V61" s="252"/>
      <c r="W61" s="252" t="str">
        <f t="array" ref="W61">IF(V61="", "", IFERROR(MAX(--_xlfn.TEXTSPLIT(V61,"+")), V61))</f>
        <v/>
      </c>
      <c r="X61" s="252"/>
      <c r="Y61" s="252"/>
      <c r="Z61" s="253" t="s">
        <v>645</v>
      </c>
      <c r="AA61" s="253" t="s">
        <v>1286</v>
      </c>
      <c r="AB61" s="253">
        <v>2040</v>
      </c>
      <c r="AC61" s="253">
        <f t="array" ref="AC61">IF(AB61="", "", IFERROR(MAX(--_xlfn.TEXTSPLIT(AB61,"+")), AB61))</f>
        <v>2040</v>
      </c>
      <c r="AD61" s="32" t="str">
        <f>IF(AND(Table1[[#This Row],[year broken down ]]&lt;&gt;"",Table1[[#This Row],[Scope of target]]&lt;&gt;"G",AE61=""),1,"")</f>
        <v/>
      </c>
      <c r="AE61" s="32">
        <f>IF(OR(Table1[[#This Row],[Net zero year (SBTi)]]&lt;&gt;"",Table1[[#This Row],[From 6]]&lt;&gt;""),1,"")</f>
        <v>1</v>
      </c>
      <c r="AF61" s="32">
        <f>IF(OR(Table1[[#This Row],[SBTi NZ approved]]="s",Table1[[#This Row],[Target status]]="T"),1,"")</f>
        <v>1</v>
      </c>
      <c r="AG61" s="254"/>
      <c r="AH61" s="32" t="str">
        <f>_xlfn.XLOOKUP(C61,ref!A:A,ref!B:B, "Other")</f>
        <v>Europe</v>
      </c>
      <c r="AI61" s="249" t="str">
        <f>_xlfn.XLOOKUP(D61,ref!D:D,ref!E:E)</f>
        <v>Energy and utilities</v>
      </c>
      <c r="AJ61" s="249">
        <f>IF(Table1[[#This Row],[NZ]]=1, MAX(Table1[[#This Row],[From 6]], Table1[[#This Row],[Net zero year (SBTi)]]), "")</f>
        <v>2040</v>
      </c>
      <c r="AK61" s="32">
        <f t="shared" si="0"/>
        <v>1</v>
      </c>
    </row>
    <row r="62" spans="1:37" ht="18" customHeight="1">
      <c r="A62" s="32">
        <v>60</v>
      </c>
      <c r="B62" s="373" t="s">
        <v>90</v>
      </c>
      <c r="C62" s="32" t="s">
        <v>629</v>
      </c>
      <c r="D62" s="32" t="s">
        <v>1130</v>
      </c>
      <c r="E62" s="32" t="s">
        <v>1287</v>
      </c>
      <c r="F62" s="32" t="s">
        <v>1288</v>
      </c>
      <c r="G62" s="250"/>
      <c r="H62" s="250"/>
      <c r="I62" s="250"/>
      <c r="J62" s="251"/>
      <c r="K62" s="251"/>
      <c r="L62" s="251"/>
      <c r="M62" s="251"/>
      <c r="N62" s="251"/>
      <c r="O62" s="251"/>
      <c r="P62" s="251"/>
      <c r="Q62" s="251"/>
      <c r="R62" s="251"/>
      <c r="S62" s="251" t="s">
        <v>39</v>
      </c>
      <c r="T62" s="252"/>
      <c r="U62" s="252"/>
      <c r="V62" s="252"/>
      <c r="W62" s="252" t="str">
        <f t="array" ref="W62">IF(V62="", "", IFERROR(MAX(--_xlfn.TEXTSPLIT(V62,"+")), V62))</f>
        <v/>
      </c>
      <c r="X62" s="252"/>
      <c r="Y62" s="252"/>
      <c r="Z62" s="253"/>
      <c r="AA62" s="253"/>
      <c r="AB62" s="253"/>
      <c r="AC62" s="253" t="str">
        <f t="array" ref="AC62">IF(AB62="", "", IFERROR(MAX(--_xlfn.TEXTSPLIT(AB62,"+")), AB62))</f>
        <v/>
      </c>
      <c r="AD62" s="32" t="str">
        <f>IF(AND(Table1[[#This Row],[year broken down ]]&lt;&gt;"",Table1[[#This Row],[Scope of target]]&lt;&gt;"G",AE62=""),1,"")</f>
        <v/>
      </c>
      <c r="AE62" s="32" t="str">
        <f>IF(OR(Table1[[#This Row],[Net zero year (SBTi)]]&lt;&gt;"",Table1[[#This Row],[From 6]]&lt;&gt;""),1,"")</f>
        <v/>
      </c>
      <c r="AF62" s="32" t="str">
        <f>IF(OR(Table1[[#This Row],[SBTi NZ approved]]="s",Table1[[#This Row],[Target status]]="T"),1,"")</f>
        <v/>
      </c>
      <c r="AG62" s="254"/>
      <c r="AH62" s="32" t="str">
        <f>_xlfn.XLOOKUP(C62,ref!A:A,ref!B:B, "Other")</f>
        <v>North America</v>
      </c>
      <c r="AI62" s="249" t="str">
        <f>_xlfn.XLOOKUP(D62,ref!D:D,ref!E:E)</f>
        <v>Health care and pharmaceuticals</v>
      </c>
      <c r="AJ62" s="249" t="str">
        <f>IF(Table1[[#This Row],[NZ]]=1, MAX(Table1[[#This Row],[From 6]], Table1[[#This Row],[Net zero year (SBTi)]]), "")</f>
        <v/>
      </c>
      <c r="AK62" s="32">
        <f t="shared" si="0"/>
        <v>0</v>
      </c>
    </row>
    <row r="63" spans="1:37" ht="18" customHeight="1">
      <c r="A63" s="32">
        <v>61</v>
      </c>
      <c r="B63" s="373" t="s">
        <v>152</v>
      </c>
      <c r="C63" s="32" t="s">
        <v>735</v>
      </c>
      <c r="D63" s="32" t="s">
        <v>1101</v>
      </c>
      <c r="E63" s="32" t="s">
        <v>1289</v>
      </c>
      <c r="F63" s="32" t="s">
        <v>1290</v>
      </c>
      <c r="G63" s="250"/>
      <c r="H63" s="250"/>
      <c r="I63" s="250"/>
      <c r="J63" s="251"/>
      <c r="K63" s="251"/>
      <c r="L63" s="251"/>
      <c r="M63" s="251"/>
      <c r="N63" s="251"/>
      <c r="O63" s="251"/>
      <c r="P63" s="251"/>
      <c r="Q63" s="251"/>
      <c r="R63" s="251"/>
      <c r="S63" s="251" t="s">
        <v>39</v>
      </c>
      <c r="T63" s="252" t="s">
        <v>645</v>
      </c>
      <c r="U63" s="252" t="s">
        <v>1291</v>
      </c>
      <c r="V63" s="252" t="s">
        <v>1292</v>
      </c>
      <c r="W63" s="252">
        <f t="array" ref="W63">IF(V63="", "", IFERROR(MAX(--_xlfn.TEXTSPLIT(V63,"+")), V63))</f>
        <v>2050</v>
      </c>
      <c r="X63" s="252">
        <v>2020</v>
      </c>
      <c r="Y63" s="252" t="s">
        <v>1293</v>
      </c>
      <c r="Z63" s="253"/>
      <c r="AA63" s="253"/>
      <c r="AB63" s="253"/>
      <c r="AC63" s="253" t="str">
        <f t="array" ref="AC63">IF(AB63="", "", IFERROR(MAX(--_xlfn.TEXTSPLIT(AB63,"+")), AB63))</f>
        <v/>
      </c>
      <c r="AD63" s="32">
        <f>IF(AND(Table1[[#This Row],[year broken down ]]&lt;&gt;"",Table1[[#This Row],[Scope of target]]&lt;&gt;"G",AE63=""),1,"")</f>
        <v>1</v>
      </c>
      <c r="AE63" s="32" t="str">
        <f>IF(OR(Table1[[#This Row],[Net zero year (SBTi)]]&lt;&gt;"",Table1[[#This Row],[From 6]]&lt;&gt;""),1,"")</f>
        <v/>
      </c>
      <c r="AF63" s="32" t="str">
        <f>IF(OR(Table1[[#This Row],[SBTi NZ approved]]="s",Table1[[#This Row],[Target status]]="T"),1,"")</f>
        <v/>
      </c>
      <c r="AG63" s="254" t="s">
        <v>631</v>
      </c>
      <c r="AH63" s="32" t="str">
        <f>_xlfn.XLOOKUP(C63,ref!A:A,ref!B:B, "Other")</f>
        <v>Europe</v>
      </c>
      <c r="AI63" s="249" t="str">
        <f>_xlfn.XLOOKUP(D63,ref!D:D,ref!E:E)</f>
        <v>Energy and utilities</v>
      </c>
      <c r="AJ63" s="249" t="str">
        <f>IF(Table1[[#This Row],[NZ]]=1, MAX(Table1[[#This Row],[From 6]], Table1[[#This Row],[Net zero year (SBTi)]]), "")</f>
        <v/>
      </c>
      <c r="AK63" s="32">
        <f t="shared" si="0"/>
        <v>1</v>
      </c>
    </row>
    <row r="64" spans="1:37" ht="18" customHeight="1">
      <c r="A64" s="32">
        <v>62</v>
      </c>
      <c r="B64" s="373" t="s">
        <v>106</v>
      </c>
      <c r="C64" s="32" t="s">
        <v>680</v>
      </c>
      <c r="D64" s="32" t="s">
        <v>1294</v>
      </c>
      <c r="E64" s="32" t="s">
        <v>1295</v>
      </c>
      <c r="F64" s="32" t="s">
        <v>1296</v>
      </c>
      <c r="G64" s="250"/>
      <c r="H64" s="250"/>
      <c r="I64" s="250"/>
      <c r="J64" s="251"/>
      <c r="K64" s="251"/>
      <c r="L64" s="251"/>
      <c r="M64" s="251"/>
      <c r="N64" s="251"/>
      <c r="O64" s="251"/>
      <c r="P64" s="251"/>
      <c r="Q64" s="251"/>
      <c r="R64" s="251"/>
      <c r="S64" s="251" t="s">
        <v>39</v>
      </c>
      <c r="T64" s="258" t="s">
        <v>681</v>
      </c>
      <c r="U64" s="258"/>
      <c r="V64" s="258">
        <v>2060</v>
      </c>
      <c r="W64" s="252">
        <f t="array" ref="W64">IF(V64="", "", IFERROR(MAX(--_xlfn.TEXTSPLIT(V64,"+")), V64))</f>
        <v>2060</v>
      </c>
      <c r="X64" s="258">
        <v>2021</v>
      </c>
      <c r="Y64" s="252" t="s">
        <v>1297</v>
      </c>
      <c r="Z64" s="259"/>
      <c r="AA64" s="259"/>
      <c r="AB64" s="259"/>
      <c r="AC64" s="259" t="str">
        <f t="array" ref="AC64">IF(AB64="", "", IFERROR(MAX(--_xlfn.TEXTSPLIT(AB64,"+")), AB64))</f>
        <v/>
      </c>
      <c r="AD64" s="32" t="str">
        <f>IF(AND(Table1[[#This Row],[year broken down ]]&lt;&gt;"",Table1[[#This Row],[Scope of target]]&lt;&gt;"G",AE64=""),1,"")</f>
        <v/>
      </c>
      <c r="AE64" s="32" t="str">
        <f>IF(OR(Table1[[#This Row],[Net zero year (SBTi)]]&lt;&gt;"",Table1[[#This Row],[From 6]]&lt;&gt;""),1,"")</f>
        <v/>
      </c>
      <c r="AF64" s="32" t="str">
        <f>IF(OR(Table1[[#This Row],[SBTi NZ approved]]="s",Table1[[#This Row],[Target status]]="T"),1,"")</f>
        <v/>
      </c>
      <c r="AG64" s="254" t="s">
        <v>674</v>
      </c>
      <c r="AH64" s="32" t="str">
        <f>_xlfn.XLOOKUP(C64,ref!A:A,ref!B:B, "Other")</f>
        <v>Asia</v>
      </c>
      <c r="AI64" s="249" t="str">
        <f>_xlfn.XLOOKUP(D64,ref!D:D,ref!E:E)</f>
        <v>Telecommunications and media</v>
      </c>
      <c r="AJ64" s="249" t="str">
        <f>IF(Table1[[#This Row],[NZ]]=1, MAX(Table1[[#This Row],[From 6]], Table1[[#This Row],[Net zero year (SBTi)]]), "")</f>
        <v/>
      </c>
      <c r="AK64" s="32">
        <f t="shared" si="0"/>
        <v>0</v>
      </c>
    </row>
    <row r="65" spans="1:37" ht="18" customHeight="1">
      <c r="A65" s="32">
        <v>63</v>
      </c>
      <c r="B65" s="373" t="s">
        <v>109</v>
      </c>
      <c r="C65" s="32" t="s">
        <v>680</v>
      </c>
      <c r="D65" s="32" t="s">
        <v>1141</v>
      </c>
      <c r="E65" s="32" t="s">
        <v>1298</v>
      </c>
      <c r="F65" s="32" t="s">
        <v>1299</v>
      </c>
      <c r="G65" s="250"/>
      <c r="H65" s="250"/>
      <c r="I65" s="250"/>
      <c r="J65" s="251"/>
      <c r="K65" s="251"/>
      <c r="L65" s="251"/>
      <c r="M65" s="251"/>
      <c r="N65" s="251"/>
      <c r="O65" s="251"/>
      <c r="P65" s="251"/>
      <c r="Q65" s="251"/>
      <c r="R65" s="251"/>
      <c r="S65" s="251" t="s">
        <v>39</v>
      </c>
      <c r="T65" s="252"/>
      <c r="U65" s="252"/>
      <c r="V65" s="252"/>
      <c r="W65" s="252" t="str">
        <f t="array" ref="W65">IF(V65="", "", IFERROR(MAX(--_xlfn.TEXTSPLIT(V65,"+")), V65))</f>
        <v/>
      </c>
      <c r="X65" s="252"/>
      <c r="Y65" s="256"/>
      <c r="Z65" s="253"/>
      <c r="AA65" s="253"/>
      <c r="AB65" s="253"/>
      <c r="AC65" s="253" t="str">
        <f t="array" ref="AC65">IF(AB65="", "", IFERROR(MAX(--_xlfn.TEXTSPLIT(AB65,"+")), AB65))</f>
        <v/>
      </c>
      <c r="AD65" s="32" t="str">
        <f>IF(AND(Table1[[#This Row],[year broken down ]]&lt;&gt;"",Table1[[#This Row],[Scope of target]]&lt;&gt;"G",AE65=""),1,"")</f>
        <v/>
      </c>
      <c r="AE65" s="32" t="str">
        <f>IF(OR(Table1[[#This Row],[Net zero year (SBTi)]]&lt;&gt;"",Table1[[#This Row],[From 6]]&lt;&gt;""),1,"")</f>
        <v/>
      </c>
      <c r="AF65" s="32" t="str">
        <f>IF(OR(Table1[[#This Row],[SBTi NZ approved]]="s",Table1[[#This Row],[Target status]]="T"),1,"")</f>
        <v/>
      </c>
      <c r="AG65" s="254"/>
      <c r="AH65" s="32" t="str">
        <f>_xlfn.XLOOKUP(C65,ref!A:A,ref!B:B, "Other")</f>
        <v>Asia</v>
      </c>
      <c r="AI65" s="249" t="str">
        <f>_xlfn.XLOOKUP(D65,ref!D:D,ref!E:E)</f>
        <v>Engineering and construction</v>
      </c>
      <c r="AJ65" s="249" t="str">
        <f>IF(Table1[[#This Row],[NZ]]=1, MAX(Table1[[#This Row],[From 6]], Table1[[#This Row],[Net zero year (SBTi)]]), "")</f>
        <v/>
      </c>
      <c r="AK65" s="32">
        <f t="shared" si="0"/>
        <v>0</v>
      </c>
    </row>
    <row r="66" spans="1:37" ht="18" customHeight="1">
      <c r="A66" s="32">
        <v>64</v>
      </c>
      <c r="B66" s="373" t="s">
        <v>112</v>
      </c>
      <c r="C66" s="32" t="s">
        <v>629</v>
      </c>
      <c r="D66" s="32" t="s">
        <v>1294</v>
      </c>
      <c r="E66" s="32" t="s">
        <v>1300</v>
      </c>
      <c r="F66" s="32" t="s">
        <v>1301</v>
      </c>
      <c r="G66" s="250"/>
      <c r="H66" s="250"/>
      <c r="I66" s="250"/>
      <c r="J66" s="251" t="s">
        <v>1096</v>
      </c>
      <c r="K66" s="251" t="s">
        <v>642</v>
      </c>
      <c r="L66" s="251">
        <v>2030</v>
      </c>
      <c r="M66" s="251"/>
      <c r="N66" s="251"/>
      <c r="O66" s="251"/>
      <c r="P66" s="251" t="s">
        <v>632</v>
      </c>
      <c r="Q66" s="251"/>
      <c r="R66" s="251"/>
      <c r="S66" s="251">
        <v>2021</v>
      </c>
      <c r="T66" s="252"/>
      <c r="U66" s="252"/>
      <c r="V66" s="252"/>
      <c r="W66" s="252" t="str">
        <f t="array" ref="W66">IF(V66="", "", IFERROR(MAX(--_xlfn.TEXTSPLIT(V66,"+")), V66))</f>
        <v/>
      </c>
      <c r="X66" s="252"/>
      <c r="Y66" s="252"/>
      <c r="Z66" s="253" t="s">
        <v>635</v>
      </c>
      <c r="AA66" s="253" t="s">
        <v>1120</v>
      </c>
      <c r="AB66" s="253">
        <v>2035</v>
      </c>
      <c r="AC66" s="253">
        <f t="array" ref="AC66">IF(AB66="", "", IFERROR(MAX(--_xlfn.TEXTSPLIT(AB66,"+")), AB66))</f>
        <v>2035</v>
      </c>
      <c r="AD66" s="32" t="str">
        <f>IF(AND(Table1[[#This Row],[year broken down ]]&lt;&gt;"",Table1[[#This Row],[Scope of target]]&lt;&gt;"G",AE66=""),1,"")</f>
        <v/>
      </c>
      <c r="AE66" s="32">
        <f>IF(OR(Table1[[#This Row],[Net zero year (SBTi)]]&lt;&gt;"",Table1[[#This Row],[From 6]]&lt;&gt;""),1,"")</f>
        <v>1</v>
      </c>
      <c r="AF66" s="32">
        <f>IF(OR(Table1[[#This Row],[SBTi NZ approved]]="s",Table1[[#This Row],[Target status]]="T"),1,"")</f>
        <v>1</v>
      </c>
      <c r="AG66" s="254"/>
      <c r="AH66" s="32" t="str">
        <f>_xlfn.XLOOKUP(C66,ref!A:A,ref!B:B, "Other")</f>
        <v>North America</v>
      </c>
      <c r="AI66" s="249" t="str">
        <f>_xlfn.XLOOKUP(D66,ref!D:D,ref!E:E)</f>
        <v>Telecommunications and media</v>
      </c>
      <c r="AJ66" s="249">
        <f>IF(Table1[[#This Row],[NZ]]=1, MAX(Table1[[#This Row],[From 6]], Table1[[#This Row],[Net zero year (SBTi)]]), "")</f>
        <v>2035</v>
      </c>
      <c r="AK66" s="32">
        <f t="shared" si="0"/>
        <v>1</v>
      </c>
    </row>
    <row r="67" spans="1:37" ht="18" customHeight="1">
      <c r="A67" s="32">
        <v>65</v>
      </c>
      <c r="B67" s="373" t="s">
        <v>134</v>
      </c>
      <c r="C67" s="32" t="s">
        <v>680</v>
      </c>
      <c r="D67" s="32" t="s">
        <v>1236</v>
      </c>
      <c r="E67" s="32" t="s">
        <v>1302</v>
      </c>
      <c r="F67" s="32" t="s">
        <v>1303</v>
      </c>
      <c r="G67" s="250"/>
      <c r="H67" s="250"/>
      <c r="I67" s="250"/>
      <c r="J67" s="251"/>
      <c r="K67" s="251"/>
      <c r="L67" s="251"/>
      <c r="M67" s="251"/>
      <c r="N67" s="251"/>
      <c r="O67" s="251"/>
      <c r="P67" s="251"/>
      <c r="Q67" s="251"/>
      <c r="R67" s="251"/>
      <c r="S67" s="251" t="s">
        <v>39</v>
      </c>
      <c r="T67" s="252" t="s">
        <v>681</v>
      </c>
      <c r="U67" s="252" t="s">
        <v>698</v>
      </c>
      <c r="V67" s="252">
        <v>2060</v>
      </c>
      <c r="W67" s="252">
        <f t="array" ref="W67">IF(V67="", "", IFERROR(MAX(--_xlfn.TEXTSPLIT(V67,"+")), V67))</f>
        <v>2060</v>
      </c>
      <c r="X67" s="252">
        <v>2021</v>
      </c>
      <c r="Y67" s="256" t="s">
        <v>1304</v>
      </c>
      <c r="Z67" s="253" t="s">
        <v>635</v>
      </c>
      <c r="AA67" s="253" t="s">
        <v>698</v>
      </c>
      <c r="AB67" s="253">
        <v>2050</v>
      </c>
      <c r="AC67" s="253">
        <f t="array" ref="AC67">IF(AB67="", "", IFERROR(MAX(--_xlfn.TEXTSPLIT(AB67,"+")), AB67))</f>
        <v>2050</v>
      </c>
      <c r="AD67" s="32" t="str">
        <f>IF(AND(Table1[[#This Row],[year broken down ]]&lt;&gt;"",Table1[[#This Row],[Scope of target]]&lt;&gt;"G",AE67=""),1,"")</f>
        <v/>
      </c>
      <c r="AE67" s="32">
        <f>IF(OR(Table1[[#This Row],[Net zero year (SBTi)]]&lt;&gt;"",Table1[[#This Row],[From 6]]&lt;&gt;""),1,"")</f>
        <v>1</v>
      </c>
      <c r="AF67" s="32" t="str">
        <f>IF(OR(Table1[[#This Row],[SBTi NZ approved]]="s",Table1[[#This Row],[Target status]]="T"),1,"")</f>
        <v/>
      </c>
      <c r="AG67" s="254" t="s">
        <v>674</v>
      </c>
      <c r="AH67" s="32" t="str">
        <f>_xlfn.XLOOKUP(C67,ref!A:A,ref!B:B, "Other")</f>
        <v>Asia</v>
      </c>
      <c r="AI67" s="249" t="str">
        <f>_xlfn.XLOOKUP(D67,ref!D:D,ref!E:E)</f>
        <v>Industrial goods</v>
      </c>
      <c r="AJ67" s="249">
        <f>IF(Table1[[#This Row],[NZ]]=1, MAX(Table1[[#This Row],[From 6]], Table1[[#This Row],[Net zero year (SBTi)]]), "")</f>
        <v>2050</v>
      </c>
      <c r="AK67" s="32">
        <f t="shared" ref="AK67:AK130" si="22">IF(OR($AD67&lt;&gt;"",$AE67&lt;&gt;"",$AF67&lt;&gt;"",$G67="Y"),1,0)</f>
        <v>1</v>
      </c>
    </row>
    <row r="68" spans="1:37" ht="18" customHeight="1">
      <c r="A68" s="32">
        <v>66</v>
      </c>
      <c r="B68" s="373" t="s">
        <v>100</v>
      </c>
      <c r="C68" s="32" t="s">
        <v>629</v>
      </c>
      <c r="D68" s="32" t="s">
        <v>1281</v>
      </c>
      <c r="E68" s="32" t="s">
        <v>1305</v>
      </c>
      <c r="F68" s="32" t="s">
        <v>1306</v>
      </c>
      <c r="G68" s="250"/>
      <c r="H68" s="250"/>
      <c r="I68" s="250"/>
      <c r="J68" s="251"/>
      <c r="K68" s="251"/>
      <c r="L68" s="251"/>
      <c r="M68" s="251"/>
      <c r="N68" s="251"/>
      <c r="O68" s="251"/>
      <c r="P68" s="251"/>
      <c r="Q68" s="251"/>
      <c r="R68" s="251"/>
      <c r="S68" s="251" t="s">
        <v>39</v>
      </c>
      <c r="T68" s="252"/>
      <c r="U68" s="252"/>
      <c r="V68" s="252"/>
      <c r="W68" s="252" t="str">
        <f t="array" ref="W68">IF(V68="", "", IFERROR(MAX(--_xlfn.TEXTSPLIT(V68,"+")), V68))</f>
        <v/>
      </c>
      <c r="X68" s="252"/>
      <c r="Y68" s="252"/>
      <c r="Z68" s="253"/>
      <c r="AA68" s="253"/>
      <c r="AB68" s="253"/>
      <c r="AC68" s="253" t="str">
        <f t="array" ref="AC68">IF(AB68="", "", IFERROR(MAX(--_xlfn.TEXTSPLIT(AB68,"+")), AB68))</f>
        <v/>
      </c>
      <c r="AD68" s="32" t="str">
        <f>IF(AND(Table1[[#This Row],[year broken down ]]&lt;&gt;"",Table1[[#This Row],[Scope of target]]&lt;&gt;"G",AE68=""),1,"")</f>
        <v/>
      </c>
      <c r="AE68" s="32" t="str">
        <f>IF(OR(Table1[[#This Row],[Net zero year (SBTi)]]&lt;&gt;"",Table1[[#This Row],[From 6]]&lt;&gt;""),1,"")</f>
        <v/>
      </c>
      <c r="AF68" s="32" t="str">
        <f>IF(OR(Table1[[#This Row],[SBTi NZ approved]]="s",Table1[[#This Row],[Target status]]="T"),1,"")</f>
        <v/>
      </c>
      <c r="AG68" s="254"/>
      <c r="AH68" s="32" t="str">
        <f>_xlfn.XLOOKUP(C68,ref!A:A,ref!B:B, "Other")</f>
        <v>North America</v>
      </c>
      <c r="AI68" s="249" t="str">
        <f>_xlfn.XLOOKUP(D68,ref!D:D,ref!E:E)</f>
        <v>Food, beverages and agriculture</v>
      </c>
      <c r="AJ68" s="249" t="str">
        <f>IF(Table1[[#This Row],[NZ]]=1, MAX(Table1[[#This Row],[From 6]], Table1[[#This Row],[Net zero year (SBTi)]]), "")</f>
        <v/>
      </c>
      <c r="AK68" s="32">
        <f t="shared" si="22"/>
        <v>0</v>
      </c>
    </row>
    <row r="69" spans="1:37" ht="18" customHeight="1">
      <c r="A69" s="32">
        <v>67</v>
      </c>
      <c r="B69" s="373" t="s">
        <v>124</v>
      </c>
      <c r="C69" s="32" t="s">
        <v>709</v>
      </c>
      <c r="D69" s="32" t="s">
        <v>1145</v>
      </c>
      <c r="E69" s="32" t="s">
        <v>1307</v>
      </c>
      <c r="F69" s="32" t="s">
        <v>1308</v>
      </c>
      <c r="G69" s="250" t="s">
        <v>631</v>
      </c>
      <c r="H69" s="250">
        <v>2023</v>
      </c>
      <c r="I69" s="250">
        <v>2018</v>
      </c>
      <c r="J69" s="251" t="s">
        <v>635</v>
      </c>
      <c r="K69" s="251"/>
      <c r="L69" s="251">
        <v>2030</v>
      </c>
      <c r="M69" s="251"/>
      <c r="N69" s="251"/>
      <c r="O69" s="251"/>
      <c r="P69" s="251" t="s">
        <v>632</v>
      </c>
      <c r="Q69" s="251"/>
      <c r="R69" s="251"/>
      <c r="S69" s="251">
        <v>2018</v>
      </c>
      <c r="T69" s="252" t="s">
        <v>635</v>
      </c>
      <c r="U69" s="252" t="s">
        <v>636</v>
      </c>
      <c r="V69" s="252">
        <v>2012</v>
      </c>
      <c r="W69" s="252">
        <f t="array" ref="W69">IF(V69="", "", IFERROR(MAX(--_xlfn.TEXTSPLIT(V69,"+")), V69))</f>
        <v>2012</v>
      </c>
      <c r="X69" s="252">
        <v>2019</v>
      </c>
      <c r="Y69" s="252" t="s">
        <v>1309</v>
      </c>
      <c r="Z69" s="253" t="s">
        <v>1310</v>
      </c>
      <c r="AA69" s="253" t="s">
        <v>1311</v>
      </c>
      <c r="AB69" s="253">
        <v>2030</v>
      </c>
      <c r="AC69" s="253">
        <f t="array" ref="AC69">IF(AB69="", "", IFERROR(MAX(--_xlfn.TEXTSPLIT(AB69,"+")), AB69))</f>
        <v>2030</v>
      </c>
      <c r="AD69" s="32" t="str">
        <f>IF(AND(Table1[[#This Row],[year broken down ]]&lt;&gt;"",Table1[[#This Row],[Scope of target]]&lt;&gt;"G",AE69=""),1,"")</f>
        <v/>
      </c>
      <c r="AE69" s="32">
        <f>IF(OR(Table1[[#This Row],[Net zero year (SBTi)]]&lt;&gt;"",Table1[[#This Row],[From 6]]&lt;&gt;""),1,"")</f>
        <v>1</v>
      </c>
      <c r="AF69" s="32" t="str">
        <f>IF(OR(Table1[[#This Row],[SBTi NZ approved]]="s",Table1[[#This Row],[Target status]]="T"),1,"")</f>
        <v/>
      </c>
      <c r="AG69" s="254" t="s">
        <v>631</v>
      </c>
      <c r="AH69" s="32" t="str">
        <f>_xlfn.XLOOKUP(C69,ref!A:A,ref!B:B, "Other")</f>
        <v>Europe</v>
      </c>
      <c r="AI69" s="249" t="str">
        <f>_xlfn.XLOOKUP(D69,ref!D:D,ref!E:E)</f>
        <v>Financial services</v>
      </c>
      <c r="AJ69" s="249">
        <f>IF(Table1[[#This Row],[NZ]]=1, MAX(Table1[[#This Row],[From 6]], Table1[[#This Row],[Net zero year (SBTi)]]), "")</f>
        <v>2030</v>
      </c>
      <c r="AK69" s="32">
        <f t="shared" si="22"/>
        <v>1</v>
      </c>
    </row>
    <row r="70" spans="1:37" ht="18" customHeight="1">
      <c r="A70" s="32">
        <v>68</v>
      </c>
      <c r="B70" s="373" t="s">
        <v>111</v>
      </c>
      <c r="C70" s="32" t="s">
        <v>680</v>
      </c>
      <c r="D70" s="32" t="s">
        <v>1093</v>
      </c>
      <c r="E70" s="32" t="s">
        <v>1312</v>
      </c>
      <c r="F70" s="32" t="s">
        <v>1313</v>
      </c>
      <c r="G70" s="250"/>
      <c r="H70" s="250"/>
      <c r="I70" s="250"/>
      <c r="J70" s="251" t="s">
        <v>635</v>
      </c>
      <c r="K70" s="251"/>
      <c r="L70" s="251">
        <v>2030</v>
      </c>
      <c r="M70" s="251"/>
      <c r="N70" s="251"/>
      <c r="O70" s="251"/>
      <c r="P70" s="251" t="s">
        <v>631</v>
      </c>
      <c r="Q70" s="251" t="s">
        <v>1097</v>
      </c>
      <c r="R70" s="251"/>
      <c r="S70" s="251">
        <v>2021</v>
      </c>
      <c r="T70" s="252" t="s">
        <v>635</v>
      </c>
      <c r="U70" s="252" t="s">
        <v>758</v>
      </c>
      <c r="V70" s="252">
        <v>2030</v>
      </c>
      <c r="W70" s="252">
        <f t="array" ref="W70">IF(V70="", "", IFERROR(MAX(--_xlfn.TEXTSPLIT(V70,"+")), V70))</f>
        <v>2030</v>
      </c>
      <c r="X70" s="252">
        <v>2021</v>
      </c>
      <c r="Y70" s="252" t="s">
        <v>1314</v>
      </c>
      <c r="Z70" s="253"/>
      <c r="AA70" s="253"/>
      <c r="AB70" s="253"/>
      <c r="AC70" s="253" t="str">
        <f t="array" ref="AC70">IF(AB70="", "", IFERROR(MAX(--_xlfn.TEXTSPLIT(AB70,"+")), AB70))</f>
        <v/>
      </c>
      <c r="AD70" s="32">
        <f>IF(AND(Table1[[#This Row],[year broken down ]]&lt;&gt;"",Table1[[#This Row],[Scope of target]]&lt;&gt;"G",AE70=""),1,"")</f>
        <v>1</v>
      </c>
      <c r="AE70" s="32" t="str">
        <f>IF(OR(Table1[[#This Row],[Net zero year (SBTi)]]&lt;&gt;"",Table1[[#This Row],[From 6]]&lt;&gt;""),1,"")</f>
        <v/>
      </c>
      <c r="AF70" s="32" t="str">
        <f>IF(OR(Table1[[#This Row],[SBTi NZ approved]]="s",Table1[[#This Row],[Target status]]="T"),1,"")</f>
        <v/>
      </c>
      <c r="AG70" s="254" t="s">
        <v>631</v>
      </c>
      <c r="AH70" s="32" t="str">
        <f>_xlfn.XLOOKUP(C70,ref!A:A,ref!B:B, "Other")</f>
        <v>Asia</v>
      </c>
      <c r="AI70" s="249" t="str">
        <f>_xlfn.XLOOKUP(D70,ref!D:D,ref!E:E)</f>
        <v>Retail</v>
      </c>
      <c r="AJ70" s="249" t="str">
        <f>IF(Table1[[#This Row],[NZ]]=1, MAX(Table1[[#This Row],[From 6]], Table1[[#This Row],[Net zero year (SBTi)]]), "")</f>
        <v/>
      </c>
      <c r="AK70" s="32">
        <f t="shared" si="22"/>
        <v>1</v>
      </c>
    </row>
    <row r="71" spans="1:37" ht="18" customHeight="1">
      <c r="A71" s="32">
        <v>69</v>
      </c>
      <c r="B71" s="373" t="s">
        <v>146</v>
      </c>
      <c r="C71" s="32" t="s">
        <v>680</v>
      </c>
      <c r="D71" s="32" t="s">
        <v>1137</v>
      </c>
      <c r="E71" s="32" t="s">
        <v>1315</v>
      </c>
      <c r="F71" s="32" t="s">
        <v>1316</v>
      </c>
      <c r="G71" s="250"/>
      <c r="H71" s="250"/>
      <c r="I71" s="250"/>
      <c r="J71" s="251"/>
      <c r="K71" s="251"/>
      <c r="L71" s="251"/>
      <c r="M71" s="251"/>
      <c r="N71" s="251"/>
      <c r="O71" s="251"/>
      <c r="P71" s="251"/>
      <c r="Q71" s="251"/>
      <c r="R71" s="251"/>
      <c r="S71" s="251" t="s">
        <v>39</v>
      </c>
      <c r="T71" s="252" t="s">
        <v>681</v>
      </c>
      <c r="U71" s="252"/>
      <c r="V71" s="252">
        <v>2060</v>
      </c>
      <c r="W71" s="252">
        <f t="array" ref="W71">IF(V71="", "", IFERROR(MAX(--_xlfn.TEXTSPLIT(V71,"+")), V71))</f>
        <v>2060</v>
      </c>
      <c r="X71" s="252">
        <v>2021</v>
      </c>
      <c r="Y71" s="252" t="s">
        <v>1317</v>
      </c>
      <c r="Z71" s="253"/>
      <c r="AA71" s="253"/>
      <c r="AB71" s="253"/>
      <c r="AC71" s="253" t="str">
        <f t="array" ref="AC71">IF(AB71="", "", IFERROR(MAX(--_xlfn.TEXTSPLIT(AB71,"+")), AB71))</f>
        <v/>
      </c>
      <c r="AD71" s="32" t="str">
        <f>IF(AND(Table1[[#This Row],[year broken down ]]&lt;&gt;"",Table1[[#This Row],[Scope of target]]&lt;&gt;"G",AE71=""),1,"")</f>
        <v/>
      </c>
      <c r="AE71" s="32" t="str">
        <f>IF(OR(Table1[[#This Row],[Net zero year (SBTi)]]&lt;&gt;"",Table1[[#This Row],[From 6]]&lt;&gt;""),1,"")</f>
        <v/>
      </c>
      <c r="AF71" s="32" t="str">
        <f>IF(OR(Table1[[#This Row],[SBTi NZ approved]]="s",Table1[[#This Row],[Target status]]="T"),1,"")</f>
        <v/>
      </c>
      <c r="AG71" s="254" t="s">
        <v>674</v>
      </c>
      <c r="AH71" s="32" t="str">
        <f>_xlfn.XLOOKUP(C71,ref!A:A,ref!B:B, "Other")</f>
        <v>Asia</v>
      </c>
      <c r="AI71" s="249" t="str">
        <f>_xlfn.XLOOKUP(D71,ref!D:D,ref!E:E)</f>
        <v>Retail</v>
      </c>
      <c r="AJ71" s="249" t="str">
        <f>IF(Table1[[#This Row],[NZ]]=1, MAX(Table1[[#This Row],[From 6]], Table1[[#This Row],[Net zero year (SBTi)]]), "")</f>
        <v/>
      </c>
      <c r="AK71" s="32">
        <f t="shared" si="22"/>
        <v>0</v>
      </c>
    </row>
    <row r="72" spans="1:37" ht="18" customHeight="1">
      <c r="A72" s="32">
        <v>70</v>
      </c>
      <c r="B72" s="373" t="s">
        <v>107</v>
      </c>
      <c r="C72" s="32" t="s">
        <v>676</v>
      </c>
      <c r="D72" s="32" t="s">
        <v>1148</v>
      </c>
      <c r="E72" s="32" t="s">
        <v>1318</v>
      </c>
      <c r="F72" s="32" t="s">
        <v>1319</v>
      </c>
      <c r="G72" s="250"/>
      <c r="H72" s="250"/>
      <c r="I72" s="250"/>
      <c r="J72" s="251"/>
      <c r="K72" s="251"/>
      <c r="L72" s="251"/>
      <c r="M72" s="251"/>
      <c r="N72" s="251"/>
      <c r="O72" s="251"/>
      <c r="P72" s="251"/>
      <c r="Q72" s="251"/>
      <c r="R72" s="251"/>
      <c r="S72" s="251" t="s">
        <v>39</v>
      </c>
      <c r="T72" s="252" t="s">
        <v>645</v>
      </c>
      <c r="U72" s="252" t="s">
        <v>1320</v>
      </c>
      <c r="V72" s="252">
        <v>2050</v>
      </c>
      <c r="W72" s="252">
        <f t="array" ref="W72">IF(V72="", "", IFERROR(MAX(--_xlfn.TEXTSPLIT(V72,"+")), V72))</f>
        <v>2050</v>
      </c>
      <c r="X72" s="252">
        <v>2022</v>
      </c>
      <c r="Y72" s="256" t="s">
        <v>1321</v>
      </c>
      <c r="Z72" s="253"/>
      <c r="AA72" s="253"/>
      <c r="AB72" s="253"/>
      <c r="AC72" s="253" t="str">
        <f t="array" ref="AC72">IF(AB72="", "", IFERROR(MAX(--_xlfn.TEXTSPLIT(AB72,"+")), AB72))</f>
        <v/>
      </c>
      <c r="AD72" s="32">
        <f>IF(AND(Table1[[#This Row],[year broken down ]]&lt;&gt;"",Table1[[#This Row],[Scope of target]]&lt;&gt;"G",AE72=""),1,"")</f>
        <v>1</v>
      </c>
      <c r="AE72" s="32" t="str">
        <f>IF(OR(Table1[[#This Row],[Net zero year (SBTi)]]&lt;&gt;"",Table1[[#This Row],[From 6]]&lt;&gt;""),1,"")</f>
        <v/>
      </c>
      <c r="AF72" s="32" t="str">
        <f>IF(OR(Table1[[#This Row],[SBTi NZ approved]]="s",Table1[[#This Row],[Target status]]="T"),1,"")</f>
        <v/>
      </c>
      <c r="AG72" s="254" t="s">
        <v>674</v>
      </c>
      <c r="AH72" s="32" t="str">
        <f>_xlfn.XLOOKUP(C72,ref!A:A,ref!B:B, "Other")</f>
        <v>Asia</v>
      </c>
      <c r="AI72" s="249" t="str">
        <f>_xlfn.XLOOKUP(D72,ref!D:D,ref!E:E)</f>
        <v>Automotive</v>
      </c>
      <c r="AJ72" s="249" t="str">
        <f>IF(Table1[[#This Row],[NZ]]=1, MAX(Table1[[#This Row],[From 6]], Table1[[#This Row],[Net zero year (SBTi)]]), "")</f>
        <v/>
      </c>
      <c r="AK72" s="32">
        <f t="shared" si="22"/>
        <v>1</v>
      </c>
    </row>
    <row r="73" spans="1:37" ht="18" customHeight="1">
      <c r="A73" s="32">
        <v>71</v>
      </c>
      <c r="B73" s="373" t="s">
        <v>168</v>
      </c>
      <c r="C73" s="32" t="s">
        <v>751</v>
      </c>
      <c r="D73" s="32" t="s">
        <v>1101</v>
      </c>
      <c r="E73" s="32" t="s">
        <v>1322</v>
      </c>
      <c r="F73" s="32" t="s">
        <v>1323</v>
      </c>
      <c r="G73" s="250"/>
      <c r="H73" s="250"/>
      <c r="I73" s="250"/>
      <c r="J73" s="251"/>
      <c r="K73" s="251"/>
      <c r="L73" s="251"/>
      <c r="M73" s="251"/>
      <c r="N73" s="251"/>
      <c r="O73" s="251"/>
      <c r="P73" s="251"/>
      <c r="Q73" s="251"/>
      <c r="R73" s="251"/>
      <c r="S73" s="251" t="s">
        <v>39</v>
      </c>
      <c r="T73" s="252" t="s">
        <v>635</v>
      </c>
      <c r="U73" s="252" t="s">
        <v>1225</v>
      </c>
      <c r="V73" s="252">
        <v>2050</v>
      </c>
      <c r="W73" s="252">
        <f t="array" ref="W73">IF(V73="", "", IFERROR(MAX(--_xlfn.TEXTSPLIT(V73,"+")), V73))</f>
        <v>2050</v>
      </c>
      <c r="X73" s="252">
        <v>2021</v>
      </c>
      <c r="Y73" s="252" t="s">
        <v>1324</v>
      </c>
      <c r="Z73" s="253"/>
      <c r="AA73" s="253"/>
      <c r="AB73" s="253"/>
      <c r="AC73" s="253" t="str">
        <f t="array" ref="AC73">IF(AB73="", "", IFERROR(MAX(--_xlfn.TEXTSPLIT(AB73,"+")), AB73))</f>
        <v/>
      </c>
      <c r="AD73" s="32">
        <f>IF(AND(Table1[[#This Row],[year broken down ]]&lt;&gt;"",Table1[[#This Row],[Scope of target]]&lt;&gt;"G",AE73=""),1,"")</f>
        <v>1</v>
      </c>
      <c r="AE73" s="32" t="str">
        <f>IF(OR(Table1[[#This Row],[Net zero year (SBTi)]]&lt;&gt;"",Table1[[#This Row],[From 6]]&lt;&gt;""),1,"")</f>
        <v/>
      </c>
      <c r="AF73" s="32" t="str">
        <f>IF(OR(Table1[[#This Row],[SBTi NZ approved]]="s",Table1[[#This Row],[Target status]]="T"),1,"")</f>
        <v/>
      </c>
      <c r="AG73" s="254" t="s">
        <v>631</v>
      </c>
      <c r="AH73" s="32" t="str">
        <f>_xlfn.XLOOKUP(C73,ref!A:A,ref!B:B, "Other")</f>
        <v>Other</v>
      </c>
      <c r="AI73" s="249" t="str">
        <f>_xlfn.XLOOKUP(D73,ref!D:D,ref!E:E)</f>
        <v>Energy and utilities</v>
      </c>
      <c r="AJ73" s="249" t="str">
        <f>IF(Table1[[#This Row],[NZ]]=1, MAX(Table1[[#This Row],[From 6]], Table1[[#This Row],[Net zero year (SBTi)]]), "")</f>
        <v/>
      </c>
      <c r="AK73" s="32">
        <f t="shared" si="22"/>
        <v>1</v>
      </c>
    </row>
    <row r="74" spans="1:37" ht="18" customHeight="1">
      <c r="A74" s="32">
        <v>72</v>
      </c>
      <c r="B74" s="373" t="s">
        <v>130</v>
      </c>
      <c r="C74" s="32" t="s">
        <v>680</v>
      </c>
      <c r="D74" s="32" t="s">
        <v>1101</v>
      </c>
      <c r="E74" s="32" t="s">
        <v>1325</v>
      </c>
      <c r="F74" s="32" t="s">
        <v>1326</v>
      </c>
      <c r="G74" s="250"/>
      <c r="H74" s="250"/>
      <c r="I74" s="250"/>
      <c r="J74" s="251"/>
      <c r="K74" s="251"/>
      <c r="L74" s="251"/>
      <c r="M74" s="251"/>
      <c r="N74" s="251"/>
      <c r="O74" s="251"/>
      <c r="P74" s="251"/>
      <c r="Q74" s="251"/>
      <c r="R74" s="251"/>
      <c r="S74" s="251" t="s">
        <v>39</v>
      </c>
      <c r="T74" s="252" t="s">
        <v>681</v>
      </c>
      <c r="U74" s="252"/>
      <c r="V74" s="252">
        <v>2060</v>
      </c>
      <c r="W74" s="252">
        <f t="array" ref="W74">IF(V74="", "", IFERROR(MAX(--_xlfn.TEXTSPLIT(V74,"+")), V74))</f>
        <v>2060</v>
      </c>
      <c r="X74" s="252">
        <v>2021</v>
      </c>
      <c r="Y74" s="252" t="s">
        <v>1327</v>
      </c>
      <c r="Z74" s="253"/>
      <c r="AA74" s="253"/>
      <c r="AB74" s="253"/>
      <c r="AC74" s="253" t="str">
        <f t="array" ref="AC74">IF(AB74="", "", IFERROR(MAX(--_xlfn.TEXTSPLIT(AB74,"+")), AB74))</f>
        <v/>
      </c>
      <c r="AD74" s="32" t="str">
        <f>IF(AND(Table1[[#This Row],[year broken down ]]&lt;&gt;"",Table1[[#This Row],[Scope of target]]&lt;&gt;"G",AE74=""),1,"")</f>
        <v/>
      </c>
      <c r="AE74" s="32" t="str">
        <f>IF(OR(Table1[[#This Row],[Net zero year (SBTi)]]&lt;&gt;"",Table1[[#This Row],[From 6]]&lt;&gt;""),1,"")</f>
        <v/>
      </c>
      <c r="AF74" s="32" t="str">
        <f>IF(OR(Table1[[#This Row],[SBTi NZ approved]]="s",Table1[[#This Row],[Target status]]="T"),1,"")</f>
        <v/>
      </c>
      <c r="AG74" s="254" t="s">
        <v>674</v>
      </c>
      <c r="AH74" s="32" t="str">
        <f>_xlfn.XLOOKUP(C74,ref!A:A,ref!B:B, "Other")</f>
        <v>Asia</v>
      </c>
      <c r="AI74" s="249" t="str">
        <f>_xlfn.XLOOKUP(D74,ref!D:D,ref!E:E)</f>
        <v>Energy and utilities</v>
      </c>
      <c r="AJ74" s="249" t="str">
        <f>IF(Table1[[#This Row],[NZ]]=1, MAX(Table1[[#This Row],[From 6]], Table1[[#This Row],[Net zero year (SBTi)]]), "")</f>
        <v/>
      </c>
      <c r="AK74" s="32">
        <f t="shared" si="22"/>
        <v>0</v>
      </c>
    </row>
    <row r="75" spans="1:37" ht="18" customHeight="1">
      <c r="A75" s="32">
        <v>73</v>
      </c>
      <c r="B75" s="373" t="s">
        <v>188</v>
      </c>
      <c r="C75" s="32" t="s">
        <v>709</v>
      </c>
      <c r="D75" s="32" t="s">
        <v>1101</v>
      </c>
      <c r="E75" s="32" t="s">
        <v>1328</v>
      </c>
      <c r="F75" s="32" t="s">
        <v>1329</v>
      </c>
      <c r="G75" s="250"/>
      <c r="H75" s="250"/>
      <c r="I75" s="250"/>
      <c r="J75" s="251" t="s">
        <v>1096</v>
      </c>
      <c r="K75" s="251" t="s">
        <v>642</v>
      </c>
      <c r="L75" s="251">
        <v>2030</v>
      </c>
      <c r="M75" s="251"/>
      <c r="N75" s="251"/>
      <c r="O75" s="251"/>
      <c r="P75" s="251" t="s">
        <v>632</v>
      </c>
      <c r="Q75" s="251"/>
      <c r="R75" s="251"/>
      <c r="S75" s="251">
        <v>2022</v>
      </c>
      <c r="T75" s="252" t="s">
        <v>1123</v>
      </c>
      <c r="U75" s="252" t="s">
        <v>1330</v>
      </c>
      <c r="V75" s="252" t="s">
        <v>1331</v>
      </c>
      <c r="W75" s="252">
        <f t="array" ref="W75">IF(V75="", "", IFERROR(MAX(--_xlfn.TEXTSPLIT(V75,"+")), V75))</f>
        <v>2050</v>
      </c>
      <c r="X75" s="252">
        <v>2021</v>
      </c>
      <c r="Y75" s="252" t="s">
        <v>1332</v>
      </c>
      <c r="Z75" s="253"/>
      <c r="AA75" s="253"/>
      <c r="AB75" s="253"/>
      <c r="AC75" s="253" t="str">
        <f t="array" ref="AC75">IF(AB75="", "", IFERROR(MAX(--_xlfn.TEXTSPLIT(AB75,"+")), AB75))</f>
        <v/>
      </c>
      <c r="AD75" s="32">
        <f>IF(AND(Table1[[#This Row],[year broken down ]]&lt;&gt;"",Table1[[#This Row],[Scope of target]]&lt;&gt;"G",AE75=""),1,"")</f>
        <v>1</v>
      </c>
      <c r="AE75" s="32" t="str">
        <f>IF(OR(Table1[[#This Row],[Net zero year (SBTi)]]&lt;&gt;"",Table1[[#This Row],[From 6]]&lt;&gt;""),1,"")</f>
        <v/>
      </c>
      <c r="AF75" s="32">
        <f>IF(OR(Table1[[#This Row],[SBTi NZ approved]]="s",Table1[[#This Row],[Target status]]="T"),1,"")</f>
        <v>1</v>
      </c>
      <c r="AG75" s="254" t="s">
        <v>631</v>
      </c>
      <c r="AH75" s="32" t="str">
        <f>_xlfn.XLOOKUP(C75,ref!A:A,ref!B:B, "Other")</f>
        <v>Europe</v>
      </c>
      <c r="AI75" s="249" t="str">
        <f>_xlfn.XLOOKUP(D75,ref!D:D,ref!E:E)</f>
        <v>Energy and utilities</v>
      </c>
      <c r="AJ75" s="249" t="str">
        <f>IF(Table1[[#This Row],[NZ]]=1, MAX(Table1[[#This Row],[From 6]], Table1[[#This Row],[Net zero year (SBTi)]]), "")</f>
        <v/>
      </c>
      <c r="AK75" s="32">
        <f t="shared" si="22"/>
        <v>1</v>
      </c>
    </row>
    <row r="76" spans="1:37" ht="18" customHeight="1">
      <c r="A76" s="32">
        <v>74</v>
      </c>
      <c r="B76" s="373" t="s">
        <v>115</v>
      </c>
      <c r="C76" s="32" t="s">
        <v>680</v>
      </c>
      <c r="D76" s="32" t="s">
        <v>1333</v>
      </c>
      <c r="E76" s="32" t="s">
        <v>1334</v>
      </c>
      <c r="F76" s="32" t="s">
        <v>1335</v>
      </c>
      <c r="G76" s="250"/>
      <c r="H76" s="250"/>
      <c r="I76" s="250"/>
      <c r="J76" s="251"/>
      <c r="K76" s="251"/>
      <c r="L76" s="251"/>
      <c r="M76" s="251"/>
      <c r="N76" s="251"/>
      <c r="O76" s="251"/>
      <c r="P76" s="251"/>
      <c r="Q76" s="251"/>
      <c r="R76" s="251"/>
      <c r="S76" s="251" t="s">
        <v>39</v>
      </c>
      <c r="T76" s="252" t="s">
        <v>681</v>
      </c>
      <c r="U76" s="252" t="s">
        <v>698</v>
      </c>
      <c r="V76" s="252">
        <v>2060</v>
      </c>
      <c r="W76" s="252">
        <f t="array" ref="W76">IF(V76="", "", IFERROR(MAX(--_xlfn.TEXTSPLIT(V76,"+")), V76))</f>
        <v>2060</v>
      </c>
      <c r="X76" s="252">
        <v>2021</v>
      </c>
      <c r="Y76" s="256" t="s">
        <v>1336</v>
      </c>
      <c r="Z76" s="253"/>
      <c r="AA76" s="253"/>
      <c r="AB76" s="253"/>
      <c r="AC76" s="253" t="str">
        <f t="array" ref="AC76">IF(AB76="", "", IFERROR(MAX(--_xlfn.TEXTSPLIT(AB76,"+")), AB76))</f>
        <v/>
      </c>
      <c r="AD76" s="32" t="str">
        <f>IF(AND(Table1[[#This Row],[year broken down ]]&lt;&gt;"",Table1[[#This Row],[Scope of target]]&lt;&gt;"G",AE76=""),1,"")</f>
        <v/>
      </c>
      <c r="AE76" s="32" t="str">
        <f>IF(OR(Table1[[#This Row],[Net zero year (SBTi)]]&lt;&gt;"",Table1[[#This Row],[From 6]]&lt;&gt;""),1,"")</f>
        <v/>
      </c>
      <c r="AF76" s="32" t="str">
        <f>IF(OR(Table1[[#This Row],[SBTi NZ approved]]="s",Table1[[#This Row],[Target status]]="T"),1,"")</f>
        <v/>
      </c>
      <c r="AG76" s="254" t="s">
        <v>674</v>
      </c>
      <c r="AH76" s="32" t="str">
        <f>_xlfn.XLOOKUP(C76,ref!A:A,ref!B:B, "Other")</f>
        <v>Asia</v>
      </c>
      <c r="AI76" s="249" t="str">
        <f>_xlfn.XLOOKUP(D76,ref!D:D,ref!E:E)</f>
        <v>Health care and pharmaceuticals</v>
      </c>
      <c r="AJ76" s="249" t="str">
        <f>IF(Table1[[#This Row],[NZ]]=1, MAX(Table1[[#This Row],[From 6]], Table1[[#This Row],[Net zero year (SBTi)]]), "")</f>
        <v/>
      </c>
      <c r="AK76" s="32">
        <f t="shared" si="22"/>
        <v>0</v>
      </c>
    </row>
    <row r="77" spans="1:37" ht="18" customHeight="1">
      <c r="A77" s="32">
        <v>75</v>
      </c>
      <c r="B77" s="373" t="s">
        <v>98</v>
      </c>
      <c r="C77" s="32" t="s">
        <v>629</v>
      </c>
      <c r="D77" s="32" t="s">
        <v>1145</v>
      </c>
      <c r="E77" s="32" t="s">
        <v>1337</v>
      </c>
      <c r="F77" s="32" t="s">
        <v>1338</v>
      </c>
      <c r="G77" s="250"/>
      <c r="H77" s="250"/>
      <c r="I77" s="250"/>
      <c r="J77" s="251"/>
      <c r="K77" s="251"/>
      <c r="L77" s="251"/>
      <c r="M77" s="251"/>
      <c r="N77" s="251"/>
      <c r="O77" s="251"/>
      <c r="P77" s="251"/>
      <c r="Q77" s="251"/>
      <c r="R77" s="251"/>
      <c r="S77" s="251" t="s">
        <v>39</v>
      </c>
      <c r="T77" s="252"/>
      <c r="U77" s="252"/>
      <c r="V77" s="252"/>
      <c r="W77" s="252" t="str">
        <f t="array" ref="W77">IF(V77="", "", IFERROR(MAX(--_xlfn.TEXTSPLIT(V77,"+")), V77))</f>
        <v/>
      </c>
      <c r="X77" s="252"/>
      <c r="Y77" s="252"/>
      <c r="Z77" s="253"/>
      <c r="AA77" s="253"/>
      <c r="AB77" s="253"/>
      <c r="AC77" s="253" t="str">
        <f t="array" ref="AC77">IF(AB77="", "", IFERROR(MAX(--_xlfn.TEXTSPLIT(AB77,"+")), AB77))</f>
        <v/>
      </c>
      <c r="AD77" s="32" t="str">
        <f>IF(AND(Table1[[#This Row],[year broken down ]]&lt;&gt;"",Table1[[#This Row],[Scope of target]]&lt;&gt;"G",AE77=""),1,"")</f>
        <v/>
      </c>
      <c r="AE77" s="32" t="str">
        <f>IF(OR(Table1[[#This Row],[Net zero year (SBTi)]]&lt;&gt;"",Table1[[#This Row],[From 6]]&lt;&gt;""),1,"")</f>
        <v/>
      </c>
      <c r="AF77" s="32" t="str">
        <f>IF(OR(Table1[[#This Row],[SBTi NZ approved]]="s",Table1[[#This Row],[Target status]]="T"),1,"")</f>
        <v/>
      </c>
      <c r="AG77" s="254"/>
      <c r="AH77" s="32" t="str">
        <f>_xlfn.XLOOKUP(C77,ref!A:A,ref!B:B, "Other")</f>
        <v>North America</v>
      </c>
      <c r="AI77" s="249" t="str">
        <f>_xlfn.XLOOKUP(D77,ref!D:D,ref!E:E)</f>
        <v>Financial services</v>
      </c>
      <c r="AJ77" s="249" t="str">
        <f>IF(Table1[[#This Row],[NZ]]=1, MAX(Table1[[#This Row],[From 6]], Table1[[#This Row],[Net zero year (SBTi)]]), "")</f>
        <v/>
      </c>
      <c r="AK77" s="32">
        <f t="shared" si="22"/>
        <v>0</v>
      </c>
    </row>
    <row r="78" spans="1:37" ht="18" customHeight="1">
      <c r="A78" s="32">
        <v>76</v>
      </c>
      <c r="B78" s="373" t="s">
        <v>140</v>
      </c>
      <c r="C78" s="32" t="s">
        <v>680</v>
      </c>
      <c r="D78" s="32" t="s">
        <v>1101</v>
      </c>
      <c r="E78" s="32" t="s">
        <v>1339</v>
      </c>
      <c r="F78" s="32" t="s">
        <v>1340</v>
      </c>
      <c r="G78" s="250"/>
      <c r="H78" s="250"/>
      <c r="I78" s="250"/>
      <c r="J78" s="251"/>
      <c r="K78" s="251"/>
      <c r="L78" s="251"/>
      <c r="M78" s="251"/>
      <c r="N78" s="251"/>
      <c r="O78" s="251"/>
      <c r="P78" s="251"/>
      <c r="Q78" s="251"/>
      <c r="R78" s="251"/>
      <c r="S78" s="251" t="s">
        <v>39</v>
      </c>
      <c r="T78" s="252" t="s">
        <v>681</v>
      </c>
      <c r="U78" s="252" t="s">
        <v>698</v>
      </c>
      <c r="V78" s="252">
        <v>2060</v>
      </c>
      <c r="W78" s="252">
        <f t="array" ref="W78">IF(V78="", "", IFERROR(MAX(--_xlfn.TEXTSPLIT(V78,"+")), V78))</f>
        <v>2060</v>
      </c>
      <c r="X78" s="252">
        <v>2021</v>
      </c>
      <c r="Y78" s="252" t="s">
        <v>1341</v>
      </c>
      <c r="Z78" s="253"/>
      <c r="AA78" s="253"/>
      <c r="AB78" s="253"/>
      <c r="AC78" s="253" t="str">
        <f t="array" ref="AC78">IF(AB78="", "", IFERROR(MAX(--_xlfn.TEXTSPLIT(AB78,"+")), AB78))</f>
        <v/>
      </c>
      <c r="AD78" s="32" t="str">
        <f>IF(AND(Table1[[#This Row],[year broken down ]]&lt;&gt;"",Table1[[#This Row],[Scope of target]]&lt;&gt;"G",AE78=""),1,"")</f>
        <v/>
      </c>
      <c r="AE78" s="32" t="str">
        <f>IF(OR(Table1[[#This Row],[Net zero year (SBTi)]]&lt;&gt;"",Table1[[#This Row],[From 6]]&lt;&gt;""),1,"")</f>
        <v/>
      </c>
      <c r="AF78" s="32" t="str">
        <f>IF(OR(Table1[[#This Row],[SBTi NZ approved]]="s",Table1[[#This Row],[Target status]]="T"),1,"")</f>
        <v/>
      </c>
      <c r="AG78" s="254" t="s">
        <v>674</v>
      </c>
      <c r="AH78" s="32" t="str">
        <f>_xlfn.XLOOKUP(C78,ref!A:A,ref!B:B, "Other")</f>
        <v>Asia</v>
      </c>
      <c r="AI78" s="249" t="str">
        <f>_xlfn.XLOOKUP(D78,ref!D:D,ref!E:E)</f>
        <v>Energy and utilities</v>
      </c>
      <c r="AJ78" s="249" t="str">
        <f>IF(Table1[[#This Row],[NZ]]=1, MAX(Table1[[#This Row],[From 6]], Table1[[#This Row],[Net zero year (SBTi)]]), "")</f>
        <v/>
      </c>
      <c r="AK78" s="32">
        <f t="shared" si="22"/>
        <v>0</v>
      </c>
    </row>
    <row r="79" spans="1:37" ht="18" customHeight="1">
      <c r="A79" s="32">
        <v>77</v>
      </c>
      <c r="B79" s="373" t="s">
        <v>123</v>
      </c>
      <c r="C79" s="32" t="s">
        <v>629</v>
      </c>
      <c r="D79" s="32" t="s">
        <v>1294</v>
      </c>
      <c r="E79" s="32" t="s">
        <v>1342</v>
      </c>
      <c r="F79" s="32" t="s">
        <v>1343</v>
      </c>
      <c r="G79" s="250"/>
      <c r="H79" s="250"/>
      <c r="I79" s="250"/>
      <c r="J79" s="251" t="s">
        <v>635</v>
      </c>
      <c r="K79" s="251"/>
      <c r="L79" s="251">
        <v>2030</v>
      </c>
      <c r="M79" s="251"/>
      <c r="N79" s="251"/>
      <c r="O79" s="251"/>
      <c r="P79" s="251" t="s">
        <v>632</v>
      </c>
      <c r="Q79" s="251"/>
      <c r="R79" s="251"/>
      <c r="S79" s="251">
        <v>2023</v>
      </c>
      <c r="T79" s="252" t="s">
        <v>635</v>
      </c>
      <c r="U79" s="252" t="s">
        <v>1344</v>
      </c>
      <c r="V79" s="252">
        <v>2035</v>
      </c>
      <c r="W79" s="252">
        <f t="array" ref="W79">IF(V79="", "", IFERROR(MAX(--_xlfn.TEXTSPLIT(V79,"+")), V79))</f>
        <v>2035</v>
      </c>
      <c r="X79" s="252">
        <v>2021</v>
      </c>
      <c r="Y79" s="256" t="s">
        <v>1345</v>
      </c>
      <c r="Z79" s="253"/>
      <c r="AA79" s="253"/>
      <c r="AB79" s="253"/>
      <c r="AC79" s="253" t="str">
        <f t="array" ref="AC79">IF(AB79="", "", IFERROR(MAX(--_xlfn.TEXTSPLIT(AB79,"+")), AB79))</f>
        <v/>
      </c>
      <c r="AD79" s="32">
        <f>IF(AND(Table1[[#This Row],[year broken down ]]&lt;&gt;"",Table1[[#This Row],[Scope of target]]&lt;&gt;"G",AE79=""),1,"")</f>
        <v>1</v>
      </c>
      <c r="AE79" s="32" t="str">
        <f>IF(OR(Table1[[#This Row],[Net zero year (SBTi)]]&lt;&gt;"",Table1[[#This Row],[From 6]]&lt;&gt;""),1,"")</f>
        <v/>
      </c>
      <c r="AF79" s="32" t="str">
        <f>IF(OR(Table1[[#This Row],[SBTi NZ approved]]="s",Table1[[#This Row],[Target status]]="T"),1,"")</f>
        <v/>
      </c>
      <c r="AG79" s="254" t="s">
        <v>631</v>
      </c>
      <c r="AH79" s="32" t="str">
        <f>_xlfn.XLOOKUP(C79,ref!A:A,ref!B:B, "Other")</f>
        <v>North America</v>
      </c>
      <c r="AI79" s="249" t="str">
        <f>_xlfn.XLOOKUP(D79,ref!D:D,ref!E:E)</f>
        <v>Telecommunications and media</v>
      </c>
      <c r="AJ79" s="249" t="str">
        <f>IF(Table1[[#This Row],[NZ]]=1, MAX(Table1[[#This Row],[From 6]], Table1[[#This Row],[Net zero year (SBTi)]]), "")</f>
        <v/>
      </c>
      <c r="AK79" s="32">
        <f t="shared" si="22"/>
        <v>1</v>
      </c>
    </row>
    <row r="80" spans="1:37" ht="18" customHeight="1">
      <c r="A80" s="32">
        <v>78</v>
      </c>
      <c r="B80" s="373" t="s">
        <v>126</v>
      </c>
      <c r="C80" s="32" t="s">
        <v>629</v>
      </c>
      <c r="D80" s="32" t="s">
        <v>1294</v>
      </c>
      <c r="E80" s="32" t="s">
        <v>1346</v>
      </c>
      <c r="F80" s="32" t="s">
        <v>1347</v>
      </c>
      <c r="G80" s="250"/>
      <c r="H80" s="250"/>
      <c r="I80" s="250"/>
      <c r="J80" s="251" t="s">
        <v>1096</v>
      </c>
      <c r="K80" s="251" t="s">
        <v>642</v>
      </c>
      <c r="L80" s="251">
        <v>2030</v>
      </c>
      <c r="M80" s="251"/>
      <c r="N80" s="251"/>
      <c r="O80" s="251"/>
      <c r="P80" s="251" t="s">
        <v>632</v>
      </c>
      <c r="Q80" s="251"/>
      <c r="R80" s="251"/>
      <c r="S80" s="251">
        <v>2020</v>
      </c>
      <c r="T80" s="252" t="s">
        <v>635</v>
      </c>
      <c r="U80" s="252" t="s">
        <v>1348</v>
      </c>
      <c r="V80" s="252">
        <v>2035</v>
      </c>
      <c r="W80" s="252">
        <f t="array" ref="W80">IF(V80="", "", IFERROR(MAX(--_xlfn.TEXTSPLIT(V80,"+")), V80))</f>
        <v>2035</v>
      </c>
      <c r="X80" s="252">
        <v>2020</v>
      </c>
      <c r="Y80" s="252" t="s">
        <v>1349</v>
      </c>
      <c r="Z80" s="253"/>
      <c r="AA80" s="253"/>
      <c r="AB80" s="253"/>
      <c r="AC80" s="253" t="str">
        <f t="array" ref="AC80">IF(AB80="", "", IFERROR(MAX(--_xlfn.TEXTSPLIT(AB80,"+")), AB80))</f>
        <v/>
      </c>
      <c r="AD80" s="32">
        <f>IF(AND(Table1[[#This Row],[year broken down ]]&lt;&gt;"",Table1[[#This Row],[Scope of target]]&lt;&gt;"G",AE80=""),1,"")</f>
        <v>1</v>
      </c>
      <c r="AE80" s="32" t="str">
        <f>IF(OR(Table1[[#This Row],[Net zero year (SBTi)]]&lt;&gt;"",Table1[[#This Row],[From 6]]&lt;&gt;""),1,"")</f>
        <v/>
      </c>
      <c r="AF80" s="32">
        <f>IF(OR(Table1[[#This Row],[SBTi NZ approved]]="s",Table1[[#This Row],[Target status]]="T"),1,"")</f>
        <v>1</v>
      </c>
      <c r="AG80" s="254" t="s">
        <v>631</v>
      </c>
      <c r="AH80" s="32" t="str">
        <f>_xlfn.XLOOKUP(C80,ref!A:A,ref!B:B, "Other")</f>
        <v>North America</v>
      </c>
      <c r="AI80" s="249" t="str">
        <f>_xlfn.XLOOKUP(D80,ref!D:D,ref!E:E)</f>
        <v>Telecommunications and media</v>
      </c>
      <c r="AJ80" s="249" t="str">
        <f>IF(Table1[[#This Row],[NZ]]=1, MAX(Table1[[#This Row],[From 6]], Table1[[#This Row],[Net zero year (SBTi)]]), "")</f>
        <v/>
      </c>
      <c r="AK80" s="32">
        <f t="shared" si="22"/>
        <v>1</v>
      </c>
    </row>
    <row r="81" spans="1:37" ht="18" customHeight="1">
      <c r="A81" s="32">
        <v>79</v>
      </c>
      <c r="B81" s="373" t="s">
        <v>120</v>
      </c>
      <c r="C81" s="32" t="s">
        <v>709</v>
      </c>
      <c r="D81" s="32" t="s">
        <v>1294</v>
      </c>
      <c r="E81" s="32" t="s">
        <v>1350</v>
      </c>
      <c r="F81" s="32" t="s">
        <v>1351</v>
      </c>
      <c r="G81" s="250" t="s">
        <v>631</v>
      </c>
      <c r="H81" s="250">
        <v>2021</v>
      </c>
      <c r="I81" s="250">
        <v>2019</v>
      </c>
      <c r="J81" s="251" t="s">
        <v>1096</v>
      </c>
      <c r="K81" s="251" t="s">
        <v>642</v>
      </c>
      <c r="L81" s="251">
        <v>2030</v>
      </c>
      <c r="M81" s="251"/>
      <c r="N81" s="251"/>
      <c r="O81" s="251"/>
      <c r="P81" s="251" t="s">
        <v>631</v>
      </c>
      <c r="Q81" s="251" t="s">
        <v>1135</v>
      </c>
      <c r="R81" s="251"/>
      <c r="S81" s="251">
        <v>2019</v>
      </c>
      <c r="T81" s="252" t="s">
        <v>635</v>
      </c>
      <c r="U81" s="252" t="s">
        <v>698</v>
      </c>
      <c r="V81" s="252">
        <v>2025</v>
      </c>
      <c r="W81" s="252">
        <f t="array" ref="W81">IF(V81="", "", IFERROR(MAX(--_xlfn.TEXTSPLIT(V81,"+")), V81))</f>
        <v>2025</v>
      </c>
      <c r="X81" s="252"/>
      <c r="Y81" s="252" t="s">
        <v>1352</v>
      </c>
      <c r="Z81" s="253" t="s">
        <v>645</v>
      </c>
      <c r="AA81" s="253" t="s">
        <v>1353</v>
      </c>
      <c r="AB81" s="253">
        <v>2040</v>
      </c>
      <c r="AC81" s="253">
        <f t="array" ref="AC81">IF(AB81="", "", IFERROR(MAX(--_xlfn.TEXTSPLIT(AB81,"+")), AB81))</f>
        <v>2040</v>
      </c>
      <c r="AD81" s="32" t="str">
        <f>IF(AND(Table1[[#This Row],[year broken down ]]&lt;&gt;"",Table1[[#This Row],[Scope of target]]&lt;&gt;"G",AE81=""),1,"")</f>
        <v/>
      </c>
      <c r="AE81" s="32">
        <f>IF(OR(Table1[[#This Row],[Net zero year (SBTi)]]&lt;&gt;"",Table1[[#This Row],[From 6]]&lt;&gt;""),1,"")</f>
        <v>1</v>
      </c>
      <c r="AF81" s="32">
        <f>IF(OR(Table1[[#This Row],[SBTi NZ approved]]="s",Table1[[#This Row],[Target status]]="T"),1,"")</f>
        <v>1</v>
      </c>
      <c r="AG81" s="254" t="s">
        <v>631</v>
      </c>
      <c r="AH81" s="32" t="str">
        <f>_xlfn.XLOOKUP(C81,ref!A:A,ref!B:B, "Other")</f>
        <v>Europe</v>
      </c>
      <c r="AI81" s="249" t="str">
        <f>_xlfn.XLOOKUP(D81,ref!D:D,ref!E:E)</f>
        <v>Telecommunications and media</v>
      </c>
      <c r="AJ81" s="249">
        <f>IF(Table1[[#This Row],[NZ]]=1, MAX(Table1[[#This Row],[From 6]], Table1[[#This Row],[Net zero year (SBTi)]]), "")</f>
        <v>2040</v>
      </c>
      <c r="AK81" s="32">
        <f t="shared" si="22"/>
        <v>1</v>
      </c>
    </row>
    <row r="82" spans="1:37" ht="18" customHeight="1">
      <c r="A82" s="32">
        <v>80</v>
      </c>
      <c r="B82" s="373" t="s">
        <v>169</v>
      </c>
      <c r="C82" s="32" t="s">
        <v>797</v>
      </c>
      <c r="D82" s="32" t="s">
        <v>1101</v>
      </c>
      <c r="E82" s="32" t="s">
        <v>1354</v>
      </c>
      <c r="F82" s="32" t="s">
        <v>1355</v>
      </c>
      <c r="G82" s="250"/>
      <c r="H82" s="250"/>
      <c r="I82" s="250"/>
      <c r="J82" s="251"/>
      <c r="K82" s="251"/>
      <c r="L82" s="251"/>
      <c r="M82" s="251"/>
      <c r="N82" s="251"/>
      <c r="O82" s="251"/>
      <c r="P82" s="251"/>
      <c r="Q82" s="251"/>
      <c r="R82" s="251"/>
      <c r="S82" s="251" t="s">
        <v>39</v>
      </c>
      <c r="T82" s="252"/>
      <c r="U82" s="252"/>
      <c r="V82" s="252"/>
      <c r="W82" s="252" t="str">
        <f t="array" ref="W82">IF(V82="", "", IFERROR(MAX(--_xlfn.TEXTSPLIT(V82,"+")), V82))</f>
        <v/>
      </c>
      <c r="X82" s="252"/>
      <c r="Y82" s="252"/>
      <c r="Z82" s="253"/>
      <c r="AA82" s="253"/>
      <c r="AB82" s="253"/>
      <c r="AC82" s="253" t="str">
        <f t="array" ref="AC82">IF(AB82="", "", IFERROR(MAX(--_xlfn.TEXTSPLIT(AB82,"+")), AB82))</f>
        <v/>
      </c>
      <c r="AD82" s="32" t="str">
        <f>IF(AND(Table1[[#This Row],[year broken down ]]&lt;&gt;"",Table1[[#This Row],[Scope of target]]&lt;&gt;"G",AE82=""),1,"")</f>
        <v/>
      </c>
      <c r="AE82" s="32" t="str">
        <f>IF(OR(Table1[[#This Row],[Net zero year (SBTi)]]&lt;&gt;"",Table1[[#This Row],[From 6]]&lt;&gt;""),1,"")</f>
        <v/>
      </c>
      <c r="AF82" s="32" t="str">
        <f>IF(OR(Table1[[#This Row],[SBTi NZ approved]]="s",Table1[[#This Row],[Target status]]="T"),1,"")</f>
        <v/>
      </c>
      <c r="AG82" s="254"/>
      <c r="AH82" s="32" t="str">
        <f>_xlfn.XLOOKUP(C82,ref!A:A,ref!B:B, "Other")</f>
        <v>North America</v>
      </c>
      <c r="AI82" s="249" t="str">
        <f>_xlfn.XLOOKUP(D82,ref!D:D,ref!E:E)</f>
        <v>Energy and utilities</v>
      </c>
      <c r="AJ82" s="249" t="str">
        <f>IF(Table1[[#This Row],[NZ]]=1, MAX(Table1[[#This Row],[From 6]], Table1[[#This Row],[Net zero year (SBTi)]]), "")</f>
        <v/>
      </c>
      <c r="AK82" s="32">
        <f t="shared" si="22"/>
        <v>0</v>
      </c>
    </row>
    <row r="83" spans="1:37" ht="18" customHeight="1">
      <c r="A83" s="32">
        <v>81</v>
      </c>
      <c r="B83" s="373" t="s">
        <v>89</v>
      </c>
      <c r="C83" s="32" t="s">
        <v>629</v>
      </c>
      <c r="D83" s="32" t="s">
        <v>713</v>
      </c>
      <c r="E83" s="32" t="s">
        <v>1356</v>
      </c>
      <c r="F83" s="32" t="s">
        <v>1357</v>
      </c>
      <c r="G83" s="250" t="s">
        <v>631</v>
      </c>
      <c r="H83" s="250">
        <v>2020</v>
      </c>
      <c r="I83" s="250">
        <v>2016</v>
      </c>
      <c r="J83" s="251" t="s">
        <v>635</v>
      </c>
      <c r="K83" s="251"/>
      <c r="L83" s="251">
        <v>2030</v>
      </c>
      <c r="M83" s="251"/>
      <c r="N83" s="251"/>
      <c r="O83" s="251"/>
      <c r="P83" s="251" t="s">
        <v>631</v>
      </c>
      <c r="Q83" s="251" t="s">
        <v>1097</v>
      </c>
      <c r="R83" s="251"/>
      <c r="S83" s="251">
        <v>2020</v>
      </c>
      <c r="T83" s="252"/>
      <c r="U83" s="252"/>
      <c r="V83" s="252"/>
      <c r="W83" s="252" t="str">
        <f t="array" ref="W83">IF(V83="", "", IFERROR(MAX(--_xlfn.TEXTSPLIT(V83,"+")), V83))</f>
        <v/>
      </c>
      <c r="X83" s="252"/>
      <c r="Y83" s="256"/>
      <c r="Z83" s="253" t="s">
        <v>645</v>
      </c>
      <c r="AA83" s="253" t="s">
        <v>805</v>
      </c>
      <c r="AB83" s="253">
        <v>2030</v>
      </c>
      <c r="AC83" s="253">
        <f t="array" ref="AC83">IF(AB83="", "", IFERROR(MAX(--_xlfn.TEXTSPLIT(AB83,"+")), AB83))</f>
        <v>2030</v>
      </c>
      <c r="AD83" s="32" t="str">
        <f>IF(AND(Table1[[#This Row],[year broken down ]]&lt;&gt;"",Table1[[#This Row],[Scope of target]]&lt;&gt;"G",AE83=""),1,"")</f>
        <v/>
      </c>
      <c r="AE83" s="32">
        <f>IF(OR(Table1[[#This Row],[Net zero year (SBTi)]]&lt;&gt;"",Table1[[#This Row],[From 6]]&lt;&gt;""),1,"")</f>
        <v>1</v>
      </c>
      <c r="AF83" s="32" t="str">
        <f>IF(OR(Table1[[#This Row],[SBTi NZ approved]]="s",Table1[[#This Row],[Target status]]="T"),1,"")</f>
        <v/>
      </c>
      <c r="AG83" s="254"/>
      <c r="AH83" s="32" t="str">
        <f>_xlfn.XLOOKUP(C83,ref!A:A,ref!B:B, "Other")</f>
        <v>North America</v>
      </c>
      <c r="AI83" s="249" t="str">
        <f>_xlfn.XLOOKUP(D83,ref!D:D,ref!E:E)</f>
        <v>Technology</v>
      </c>
      <c r="AJ83" s="249">
        <f>IF(Table1[[#This Row],[NZ]]=1, MAX(Table1[[#This Row],[From 6]], Table1[[#This Row],[Net zero year (SBTi)]]), "")</f>
        <v>2030</v>
      </c>
      <c r="AK83" s="32">
        <f t="shared" si="22"/>
        <v>1</v>
      </c>
    </row>
    <row r="84" spans="1:37" ht="18" customHeight="1">
      <c r="A84" s="32">
        <v>82</v>
      </c>
      <c r="B84" s="373" t="s">
        <v>82</v>
      </c>
      <c r="C84" s="32" t="s">
        <v>629</v>
      </c>
      <c r="D84" s="32" t="s">
        <v>1145</v>
      </c>
      <c r="E84" s="32" t="s">
        <v>1358</v>
      </c>
      <c r="F84" s="32" t="s">
        <v>1359</v>
      </c>
      <c r="G84" s="250" t="s">
        <v>631</v>
      </c>
      <c r="H84" s="250">
        <v>2020</v>
      </c>
      <c r="I84" s="250">
        <v>2016</v>
      </c>
      <c r="J84" s="251"/>
      <c r="K84" s="251"/>
      <c r="L84" s="251"/>
      <c r="M84" s="251"/>
      <c r="N84" s="251"/>
      <c r="O84" s="251"/>
      <c r="P84" s="251"/>
      <c r="Q84" s="251"/>
      <c r="R84" s="251"/>
      <c r="S84" s="251" t="s">
        <v>39</v>
      </c>
      <c r="T84" s="252" t="s">
        <v>635</v>
      </c>
      <c r="U84" s="252" t="s">
        <v>636</v>
      </c>
      <c r="V84" s="252">
        <v>2020</v>
      </c>
      <c r="W84" s="252">
        <f t="array" ref="W84">IF(V84="", "", IFERROR(MAX(--_xlfn.TEXTSPLIT(V84,"+")), V84))</f>
        <v>2020</v>
      </c>
      <c r="X84" s="252">
        <v>2016</v>
      </c>
      <c r="Y84" s="252" t="s">
        <v>1360</v>
      </c>
      <c r="Z84" s="253" t="s">
        <v>645</v>
      </c>
      <c r="AA84" s="253" t="s">
        <v>1361</v>
      </c>
      <c r="AB84" s="253">
        <v>2050</v>
      </c>
      <c r="AC84" s="253">
        <f t="array" ref="AC84">IF(AB84="", "", IFERROR(MAX(--_xlfn.TEXTSPLIT(AB84,"+")), AB84))</f>
        <v>2050</v>
      </c>
      <c r="AD84" s="32" t="str">
        <f>IF(AND(Table1[[#This Row],[year broken down ]]&lt;&gt;"",Table1[[#This Row],[Scope of target]]&lt;&gt;"G",AE84=""),1,"")</f>
        <v/>
      </c>
      <c r="AE84" s="32">
        <f>IF(OR(Table1[[#This Row],[Net zero year (SBTi)]]&lt;&gt;"",Table1[[#This Row],[From 6]]&lt;&gt;""),1,"")</f>
        <v>1</v>
      </c>
      <c r="AF84" s="32" t="str">
        <f>IF(OR(Table1[[#This Row],[SBTi NZ approved]]="s",Table1[[#This Row],[Target status]]="T"),1,"")</f>
        <v/>
      </c>
      <c r="AG84" s="257" t="s">
        <v>631</v>
      </c>
      <c r="AH84" s="32" t="str">
        <f>_xlfn.XLOOKUP(C84,ref!A:A,ref!B:B, "Other")</f>
        <v>North America</v>
      </c>
      <c r="AI84" s="249" t="str">
        <f>_xlfn.XLOOKUP(D84,ref!D:D,ref!E:E)</f>
        <v>Financial services</v>
      </c>
      <c r="AJ84" s="249">
        <f>IF(Table1[[#This Row],[NZ]]=1, MAX(Table1[[#This Row],[From 6]], Table1[[#This Row],[Net zero year (SBTi)]]), "")</f>
        <v>2050</v>
      </c>
      <c r="AK84" s="32">
        <f t="shared" si="22"/>
        <v>1</v>
      </c>
    </row>
    <row r="85" spans="1:37" ht="18" customHeight="1">
      <c r="A85" s="32">
        <v>83</v>
      </c>
      <c r="B85" s="373" t="s">
        <v>132</v>
      </c>
      <c r="C85" s="32" t="s">
        <v>680</v>
      </c>
      <c r="D85" s="32" t="s">
        <v>1101</v>
      </c>
      <c r="E85" s="32" t="s">
        <v>1362</v>
      </c>
      <c r="F85" s="32" t="s">
        <v>1363</v>
      </c>
      <c r="G85" s="250"/>
      <c r="H85" s="250"/>
      <c r="I85" s="250"/>
      <c r="J85" s="251"/>
      <c r="K85" s="251"/>
      <c r="L85" s="251"/>
      <c r="M85" s="251"/>
      <c r="N85" s="251"/>
      <c r="O85" s="251"/>
      <c r="P85" s="251"/>
      <c r="Q85" s="251"/>
      <c r="R85" s="251"/>
      <c r="S85" s="251" t="s">
        <v>39</v>
      </c>
      <c r="T85" s="252" t="s">
        <v>681</v>
      </c>
      <c r="U85" s="252" t="s">
        <v>698</v>
      </c>
      <c r="V85" s="252">
        <v>2060</v>
      </c>
      <c r="W85" s="252">
        <f t="array" ref="W85">IF(V85="", "", IFERROR(MAX(--_xlfn.TEXTSPLIT(V85,"+")), V85))</f>
        <v>2060</v>
      </c>
      <c r="X85" s="252">
        <v>2021</v>
      </c>
      <c r="Y85" s="252" t="s">
        <v>1364</v>
      </c>
      <c r="Z85" s="253"/>
      <c r="AA85" s="253"/>
      <c r="AB85" s="253"/>
      <c r="AC85" s="253" t="str">
        <f t="array" ref="AC85">IF(AB85="", "", IFERROR(MAX(--_xlfn.TEXTSPLIT(AB85,"+")), AB85))</f>
        <v/>
      </c>
      <c r="AD85" s="32" t="str">
        <f>IF(AND(Table1[[#This Row],[year broken down ]]&lt;&gt;"",Table1[[#This Row],[Scope of target]]&lt;&gt;"G",AE85=""),1,"")</f>
        <v/>
      </c>
      <c r="AE85" s="32" t="str">
        <f>IF(OR(Table1[[#This Row],[Net zero year (SBTi)]]&lt;&gt;"",Table1[[#This Row],[From 6]]&lt;&gt;""),1,"")</f>
        <v/>
      </c>
      <c r="AF85" s="32" t="str">
        <f>IF(OR(Table1[[#This Row],[SBTi NZ approved]]="s",Table1[[#This Row],[Target status]]="T"),1,"")</f>
        <v/>
      </c>
      <c r="AG85" s="254" t="s">
        <v>674</v>
      </c>
      <c r="AH85" s="32" t="str">
        <f>_xlfn.XLOOKUP(C85,ref!A:A,ref!B:B, "Other")</f>
        <v>Asia</v>
      </c>
      <c r="AI85" s="249" t="str">
        <f>_xlfn.XLOOKUP(D85,ref!D:D,ref!E:E)</f>
        <v>Energy and utilities</v>
      </c>
      <c r="AJ85" s="249" t="str">
        <f>IF(Table1[[#This Row],[NZ]]=1, MAX(Table1[[#This Row],[From 6]], Table1[[#This Row],[Net zero year (SBTi)]]), "")</f>
        <v/>
      </c>
      <c r="AK85" s="32">
        <f t="shared" si="22"/>
        <v>0</v>
      </c>
    </row>
    <row r="86" spans="1:37" ht="18" customHeight="1">
      <c r="A86" s="32">
        <v>84</v>
      </c>
      <c r="B86" s="373" t="s">
        <v>186</v>
      </c>
      <c r="C86" s="32" t="s">
        <v>680</v>
      </c>
      <c r="D86" s="32" t="s">
        <v>1148</v>
      </c>
      <c r="E86" s="32" t="s">
        <v>1365</v>
      </c>
      <c r="F86" s="32" t="s">
        <v>1366</v>
      </c>
      <c r="G86" s="250"/>
      <c r="H86" s="250"/>
      <c r="I86" s="250"/>
      <c r="J86" s="251"/>
      <c r="K86" s="251"/>
      <c r="L86" s="251"/>
      <c r="M86" s="251"/>
      <c r="N86" s="251"/>
      <c r="O86" s="251"/>
      <c r="P86" s="251"/>
      <c r="Q86" s="251"/>
      <c r="R86" s="251"/>
      <c r="S86" s="251" t="s">
        <v>39</v>
      </c>
      <c r="T86" s="252"/>
      <c r="U86" s="252"/>
      <c r="V86" s="252"/>
      <c r="W86" s="252" t="str">
        <f t="array" ref="W86">IF(V86="", "", IFERROR(MAX(--_xlfn.TEXTSPLIT(V86,"+")), V86))</f>
        <v/>
      </c>
      <c r="X86" s="252"/>
      <c r="Y86" s="252"/>
      <c r="Z86" s="253"/>
      <c r="AA86" s="253"/>
      <c r="AB86" s="253"/>
      <c r="AC86" s="253" t="str">
        <f t="array" ref="AC86">IF(AB86="", "", IFERROR(MAX(--_xlfn.TEXTSPLIT(AB86,"+")), AB86))</f>
        <v/>
      </c>
      <c r="AD86" s="32" t="str">
        <f>IF(AND(Table1[[#This Row],[year broken down ]]&lt;&gt;"",Table1[[#This Row],[Scope of target]]&lt;&gt;"G",AE86=""),1,"")</f>
        <v/>
      </c>
      <c r="AE86" s="32" t="str">
        <f>IF(OR(Table1[[#This Row],[Net zero year (SBTi)]]&lt;&gt;"",Table1[[#This Row],[From 6]]&lt;&gt;""),1,"")</f>
        <v/>
      </c>
      <c r="AF86" s="32" t="str">
        <f>IF(OR(Table1[[#This Row],[SBTi NZ approved]]="s",Table1[[#This Row],[Target status]]="T"),1,"")</f>
        <v/>
      </c>
      <c r="AG86" s="254"/>
      <c r="AH86" s="32" t="str">
        <f>_xlfn.XLOOKUP(C86,ref!A:A,ref!B:B, "Other")</f>
        <v>Asia</v>
      </c>
      <c r="AI86" s="249" t="str">
        <f>_xlfn.XLOOKUP(D86,ref!D:D,ref!E:E)</f>
        <v>Automotive</v>
      </c>
      <c r="AJ86" s="249" t="str">
        <f>IF(Table1[[#This Row],[NZ]]=1, MAX(Table1[[#This Row],[From 6]], Table1[[#This Row],[Net zero year (SBTi)]]), "")</f>
        <v/>
      </c>
      <c r="AK86" s="32">
        <f t="shared" si="22"/>
        <v>0</v>
      </c>
    </row>
    <row r="87" spans="1:37" ht="18" customHeight="1">
      <c r="A87" s="32">
        <v>85</v>
      </c>
      <c r="B87" s="373" t="s">
        <v>116</v>
      </c>
      <c r="C87" s="32" t="s">
        <v>876</v>
      </c>
      <c r="D87" s="32" t="s">
        <v>1148</v>
      </c>
      <c r="E87" s="32" t="s">
        <v>1367</v>
      </c>
      <c r="F87" s="32" t="s">
        <v>1368</v>
      </c>
      <c r="G87" s="250" t="s">
        <v>631</v>
      </c>
      <c r="H87" s="250">
        <v>2045</v>
      </c>
      <c r="I87" s="250">
        <v>2022</v>
      </c>
      <c r="J87" s="251"/>
      <c r="K87" s="251"/>
      <c r="L87" s="251"/>
      <c r="M87" s="251"/>
      <c r="N87" s="251"/>
      <c r="O87" s="251"/>
      <c r="P87" s="251"/>
      <c r="Q87" s="251"/>
      <c r="R87" s="251"/>
      <c r="S87" s="251" t="s">
        <v>39</v>
      </c>
      <c r="T87" s="252"/>
      <c r="U87" s="252"/>
      <c r="V87" s="252"/>
      <c r="W87" s="252" t="str">
        <f t="array" ref="W87">IF(V87="", "", IFERROR(MAX(--_xlfn.TEXTSPLIT(V87,"+")), V87))</f>
        <v/>
      </c>
      <c r="X87" s="252"/>
      <c r="Y87" s="256"/>
      <c r="Z87" s="253" t="s">
        <v>645</v>
      </c>
      <c r="AA87" s="253" t="s">
        <v>1369</v>
      </c>
      <c r="AB87" s="253">
        <v>2045</v>
      </c>
      <c r="AC87" s="253">
        <f t="array" ref="AC87">IF(AB87="", "", IFERROR(MAX(--_xlfn.TEXTSPLIT(AB87,"+")), AB87))</f>
        <v>2045</v>
      </c>
      <c r="AD87" s="32" t="str">
        <f>IF(AND(Table1[[#This Row],[year broken down ]]&lt;&gt;"",Table1[[#This Row],[Scope of target]]&lt;&gt;"G",AE87=""),1,"")</f>
        <v/>
      </c>
      <c r="AE87" s="32">
        <f>IF(OR(Table1[[#This Row],[Net zero year (SBTi)]]&lt;&gt;"",Table1[[#This Row],[From 6]]&lt;&gt;""),1,"")</f>
        <v>1</v>
      </c>
      <c r="AF87" s="32" t="str">
        <f>IF(OR(Table1[[#This Row],[SBTi NZ approved]]="s",Table1[[#This Row],[Target status]]="T"),1,"")</f>
        <v/>
      </c>
      <c r="AG87" s="254"/>
      <c r="AH87" s="32" t="str">
        <f>_xlfn.XLOOKUP(C87,ref!A:A,ref!B:B, "Other")</f>
        <v>Asia</v>
      </c>
      <c r="AI87" s="249" t="str">
        <f>_xlfn.XLOOKUP(D87,ref!D:D,ref!E:E)</f>
        <v>Automotive</v>
      </c>
      <c r="AJ87" s="249">
        <f>IF(Table1[[#This Row],[NZ]]=1, MAX(Table1[[#This Row],[From 6]], Table1[[#This Row],[Net zero year (SBTi)]]), "")</f>
        <v>2045</v>
      </c>
      <c r="AK87" s="32">
        <f t="shared" si="22"/>
        <v>1</v>
      </c>
    </row>
    <row r="88" spans="1:37" ht="18" customHeight="1">
      <c r="A88" s="32">
        <v>86</v>
      </c>
      <c r="B88" s="373" t="s">
        <v>155</v>
      </c>
      <c r="C88" s="32" t="s">
        <v>680</v>
      </c>
      <c r="D88" s="32" t="s">
        <v>1370</v>
      </c>
      <c r="E88" s="32" t="s">
        <v>1371</v>
      </c>
      <c r="F88" s="32" t="s">
        <v>1372</v>
      </c>
      <c r="G88" s="250"/>
      <c r="H88" s="250"/>
      <c r="I88" s="250"/>
      <c r="J88" s="251"/>
      <c r="K88" s="251"/>
      <c r="L88" s="251"/>
      <c r="M88" s="251"/>
      <c r="N88" s="251"/>
      <c r="O88" s="251"/>
      <c r="P88" s="251"/>
      <c r="Q88" s="251"/>
      <c r="R88" s="251"/>
      <c r="S88" s="251" t="s">
        <v>39</v>
      </c>
      <c r="T88" s="252" t="s">
        <v>681</v>
      </c>
      <c r="U88" s="252"/>
      <c r="V88" s="252">
        <v>2060</v>
      </c>
      <c r="W88" s="252">
        <f t="array" ref="W88">IF(V88="", "", IFERROR(MAX(--_xlfn.TEXTSPLIT(V88,"+")), V88))</f>
        <v>2060</v>
      </c>
      <c r="X88" s="252">
        <v>2021</v>
      </c>
      <c r="Y88" s="252" t="s">
        <v>1373</v>
      </c>
      <c r="Z88" s="253"/>
      <c r="AA88" s="253"/>
      <c r="AB88" s="253"/>
      <c r="AC88" s="253" t="str">
        <f t="array" ref="AC88">IF(AB88="", "", IFERROR(MAX(--_xlfn.TEXTSPLIT(AB88,"+")), AB88))</f>
        <v/>
      </c>
      <c r="AD88" s="32" t="str">
        <f>IF(AND(Table1[[#This Row],[year broken down ]]&lt;&gt;"",Table1[[#This Row],[Scope of target]]&lt;&gt;"G",AE88=""),1,"")</f>
        <v/>
      </c>
      <c r="AE88" s="32" t="str">
        <f>IF(OR(Table1[[#This Row],[Net zero year (SBTi)]]&lt;&gt;"",Table1[[#This Row],[From 6]]&lt;&gt;""),1,"")</f>
        <v/>
      </c>
      <c r="AF88" s="32" t="str">
        <f>IF(OR(Table1[[#This Row],[SBTi NZ approved]]="s",Table1[[#This Row],[Target status]]="T"),1,"")</f>
        <v/>
      </c>
      <c r="AG88" s="254" t="s">
        <v>674</v>
      </c>
      <c r="AH88" s="32" t="str">
        <f>_xlfn.XLOOKUP(C88,ref!A:A,ref!B:B, "Other")</f>
        <v>Asia</v>
      </c>
      <c r="AI88" s="249" t="str">
        <f>_xlfn.XLOOKUP(D88,ref!D:D,ref!E:E)</f>
        <v>Transportation and logistics</v>
      </c>
      <c r="AJ88" s="249" t="str">
        <f>IF(Table1[[#This Row],[NZ]]=1, MAX(Table1[[#This Row],[From 6]], Table1[[#This Row],[Net zero year (SBTi)]]), "")</f>
        <v/>
      </c>
      <c r="AK88" s="32">
        <f t="shared" si="22"/>
        <v>0</v>
      </c>
    </row>
    <row r="89" spans="1:37" ht="18" customHeight="1">
      <c r="A89" s="32">
        <v>87</v>
      </c>
      <c r="B89" s="373" t="s">
        <v>181</v>
      </c>
      <c r="C89" s="32" t="s">
        <v>680</v>
      </c>
      <c r="D89" s="32" t="s">
        <v>1137</v>
      </c>
      <c r="E89" s="32" t="s">
        <v>1374</v>
      </c>
      <c r="F89" s="32" t="s">
        <v>1375</v>
      </c>
      <c r="G89" s="250"/>
      <c r="H89" s="250"/>
      <c r="I89" s="250"/>
      <c r="J89" s="251"/>
      <c r="K89" s="251"/>
      <c r="L89" s="251"/>
      <c r="M89" s="251"/>
      <c r="N89" s="251"/>
      <c r="O89" s="251"/>
      <c r="P89" s="251"/>
      <c r="Q89" s="251"/>
      <c r="R89" s="251"/>
      <c r="S89" s="251" t="s">
        <v>39</v>
      </c>
      <c r="T89" s="252" t="s">
        <v>681</v>
      </c>
      <c r="U89" s="252" t="s">
        <v>698</v>
      </c>
      <c r="V89" s="252">
        <v>2060</v>
      </c>
      <c r="W89" s="252">
        <f t="array" ref="W89">IF(V89="", "", IFERROR(MAX(--_xlfn.TEXTSPLIT(V89,"+")), V89))</f>
        <v>2060</v>
      </c>
      <c r="X89" s="252">
        <v>2021</v>
      </c>
      <c r="Y89" s="252" t="s">
        <v>1376</v>
      </c>
      <c r="Z89" s="253"/>
      <c r="AA89" s="253"/>
      <c r="AB89" s="253"/>
      <c r="AC89" s="253" t="str">
        <f t="array" ref="AC89">IF(AB89="", "", IFERROR(MAX(--_xlfn.TEXTSPLIT(AB89,"+")), AB89))</f>
        <v/>
      </c>
      <c r="AD89" s="32" t="str">
        <f>IF(AND(Table1[[#This Row],[year broken down ]]&lt;&gt;"",Table1[[#This Row],[Scope of target]]&lt;&gt;"G",AE89=""),1,"")</f>
        <v/>
      </c>
      <c r="AE89" s="32" t="str">
        <f>IF(OR(Table1[[#This Row],[Net zero year (SBTi)]]&lt;&gt;"",Table1[[#This Row],[From 6]]&lt;&gt;""),1,"")</f>
        <v/>
      </c>
      <c r="AF89" s="32" t="str">
        <f>IF(OR(Table1[[#This Row],[SBTi NZ approved]]="s",Table1[[#This Row],[Target status]]="T"),1,"")</f>
        <v/>
      </c>
      <c r="AG89" s="254" t="s">
        <v>674</v>
      </c>
      <c r="AH89" s="32" t="str">
        <f>_xlfn.XLOOKUP(C89,ref!A:A,ref!B:B, "Other")</f>
        <v>Asia</v>
      </c>
      <c r="AI89" s="249" t="str">
        <f>_xlfn.XLOOKUP(D89,ref!D:D,ref!E:E)</f>
        <v>Retail</v>
      </c>
      <c r="AJ89" s="249" t="str">
        <f>IF(Table1[[#This Row],[NZ]]=1, MAX(Table1[[#This Row],[From 6]], Table1[[#This Row],[Net zero year (SBTi)]]), "")</f>
        <v/>
      </c>
      <c r="AK89" s="32">
        <f t="shared" si="22"/>
        <v>0</v>
      </c>
    </row>
    <row r="90" spans="1:37" ht="18" customHeight="1">
      <c r="A90" s="32">
        <v>88</v>
      </c>
      <c r="B90" s="373" t="s">
        <v>136</v>
      </c>
      <c r="C90" s="32" t="s">
        <v>774</v>
      </c>
      <c r="D90" s="32" t="s">
        <v>1101</v>
      </c>
      <c r="E90" s="32" t="s">
        <v>1377</v>
      </c>
      <c r="F90" s="32" t="s">
        <v>1378</v>
      </c>
      <c r="G90" s="250"/>
      <c r="H90" s="250"/>
      <c r="I90" s="250"/>
      <c r="J90" s="251"/>
      <c r="K90" s="251"/>
      <c r="L90" s="251"/>
      <c r="M90" s="251"/>
      <c r="N90" s="251"/>
      <c r="O90" s="251"/>
      <c r="P90" s="251"/>
      <c r="Q90" s="251"/>
      <c r="R90" s="251"/>
      <c r="S90" s="251" t="s">
        <v>39</v>
      </c>
      <c r="T90" s="252"/>
      <c r="U90" s="252"/>
      <c r="V90" s="252"/>
      <c r="W90" s="252" t="str">
        <f t="array" ref="W90">IF(V90="", "", IFERROR(MAX(--_xlfn.TEXTSPLIT(V90,"+")), V90))</f>
        <v/>
      </c>
      <c r="X90" s="252"/>
      <c r="Y90" s="252"/>
      <c r="Z90" s="253" t="s">
        <v>635</v>
      </c>
      <c r="AA90" s="253" t="s">
        <v>1379</v>
      </c>
      <c r="AB90" s="253">
        <v>2035</v>
      </c>
      <c r="AC90" s="253">
        <f t="array" ref="AC90">IF(AB90="", "", IFERROR(MAX(--_xlfn.TEXTSPLIT(AB90,"+")), AB90))</f>
        <v>2035</v>
      </c>
      <c r="AD90" s="32" t="str">
        <f>IF(AND(Table1[[#This Row],[year broken down ]]&lt;&gt;"",Table1[[#This Row],[Scope of target]]&lt;&gt;"G",AE90=""),1,"")</f>
        <v/>
      </c>
      <c r="AE90" s="32">
        <f>IF(OR(Table1[[#This Row],[Net zero year (SBTi)]]&lt;&gt;"",Table1[[#This Row],[From 6]]&lt;&gt;""),1,"")</f>
        <v>1</v>
      </c>
      <c r="AF90" s="32" t="str">
        <f>IF(OR(Table1[[#This Row],[SBTi NZ approved]]="s",Table1[[#This Row],[Target status]]="T"),1,"")</f>
        <v/>
      </c>
      <c r="AG90" s="254"/>
      <c r="AH90" s="32" t="str">
        <f>_xlfn.XLOOKUP(C90,ref!A:A,ref!B:B, "Other")</f>
        <v>Asia</v>
      </c>
      <c r="AI90" s="249" t="str">
        <f>_xlfn.XLOOKUP(D90,ref!D:D,ref!E:E)</f>
        <v>Energy and utilities</v>
      </c>
      <c r="AJ90" s="249">
        <f>IF(Table1[[#This Row],[NZ]]=1, MAX(Table1[[#This Row],[From 6]], Table1[[#This Row],[Net zero year (SBTi)]]), "")</f>
        <v>2035</v>
      </c>
      <c r="AK90" s="32">
        <f t="shared" si="22"/>
        <v>1</v>
      </c>
    </row>
    <row r="91" spans="1:37" ht="18" customHeight="1">
      <c r="A91" s="32">
        <v>89</v>
      </c>
      <c r="B91" s="373" t="s">
        <v>204</v>
      </c>
      <c r="C91" s="32" t="s">
        <v>692</v>
      </c>
      <c r="D91" s="32" t="s">
        <v>1101</v>
      </c>
      <c r="E91" s="32" t="s">
        <v>1380</v>
      </c>
      <c r="F91" s="32" t="s">
        <v>1381</v>
      </c>
      <c r="G91" s="250"/>
      <c r="H91" s="250"/>
      <c r="I91" s="250"/>
      <c r="J91" s="251" t="s">
        <v>1096</v>
      </c>
      <c r="K91" s="251" t="s">
        <v>693</v>
      </c>
      <c r="L91" s="251">
        <v>2030</v>
      </c>
      <c r="M91" s="251"/>
      <c r="N91" s="251"/>
      <c r="O91" s="251"/>
      <c r="P91" s="251" t="s">
        <v>631</v>
      </c>
      <c r="Q91" s="251" t="s">
        <v>1097</v>
      </c>
      <c r="R91" s="251"/>
      <c r="S91" s="251">
        <v>2023</v>
      </c>
      <c r="T91" s="252"/>
      <c r="U91" s="252"/>
      <c r="V91" s="252"/>
      <c r="W91" s="252" t="str">
        <f t="array" ref="W91">IF(V91="", "", IFERROR(MAX(--_xlfn.TEXTSPLIT(V91,"+")), V91))</f>
        <v/>
      </c>
      <c r="X91" s="252"/>
      <c r="Y91" s="252"/>
      <c r="Z91" s="253" t="s">
        <v>645</v>
      </c>
      <c r="AA91" s="253" t="s">
        <v>1353</v>
      </c>
      <c r="AB91" s="253">
        <v>2045</v>
      </c>
      <c r="AC91" s="253">
        <f t="array" ref="AC91">IF(AB91="", "", IFERROR(MAX(--_xlfn.TEXTSPLIT(AB91,"+")), AB91))</f>
        <v>2045</v>
      </c>
      <c r="AD91" s="32" t="str">
        <f>IF(AND(Table1[[#This Row],[year broken down ]]&lt;&gt;"",Table1[[#This Row],[Scope of target]]&lt;&gt;"G",AE91=""),1,"")</f>
        <v/>
      </c>
      <c r="AE91" s="32">
        <f>IF(OR(Table1[[#This Row],[Net zero year (SBTi)]]&lt;&gt;"",Table1[[#This Row],[From 6]]&lt;&gt;""),1,"")</f>
        <v>1</v>
      </c>
      <c r="AF91" s="32">
        <f>IF(OR(Table1[[#This Row],[SBTi NZ approved]]="s",Table1[[#This Row],[Target status]]="T"),1,"")</f>
        <v>1</v>
      </c>
      <c r="AG91" s="254"/>
      <c r="AH91" s="32" t="str">
        <f>_xlfn.XLOOKUP(C91,ref!A:A,ref!B:B, "Other")</f>
        <v>Europe</v>
      </c>
      <c r="AI91" s="249" t="str">
        <f>_xlfn.XLOOKUP(D91,ref!D:D,ref!E:E)</f>
        <v>Energy and utilities</v>
      </c>
      <c r="AJ91" s="249">
        <f>IF(Table1[[#This Row],[NZ]]=1, MAX(Table1[[#This Row],[From 6]], Table1[[#This Row],[Net zero year (SBTi)]]), "")</f>
        <v>2045</v>
      </c>
      <c r="AK91" s="32">
        <f t="shared" si="22"/>
        <v>1</v>
      </c>
    </row>
    <row r="92" spans="1:37" ht="18" customHeight="1">
      <c r="A92" s="32">
        <v>90</v>
      </c>
      <c r="B92" s="373" t="s">
        <v>142</v>
      </c>
      <c r="C92" s="32" t="s">
        <v>629</v>
      </c>
      <c r="D92" s="32" t="s">
        <v>1093</v>
      </c>
      <c r="E92" s="32" t="s">
        <v>1382</v>
      </c>
      <c r="F92" s="32" t="s">
        <v>1383</v>
      </c>
      <c r="G92" s="250" t="s">
        <v>631</v>
      </c>
      <c r="H92" s="250">
        <v>2030</v>
      </c>
      <c r="I92" s="250">
        <v>2019</v>
      </c>
      <c r="J92" s="251" t="s">
        <v>1096</v>
      </c>
      <c r="K92" s="251" t="s">
        <v>1384</v>
      </c>
      <c r="L92" s="251">
        <v>2030</v>
      </c>
      <c r="M92" s="251"/>
      <c r="N92" s="251"/>
      <c r="O92" s="251"/>
      <c r="P92" s="251" t="s">
        <v>631</v>
      </c>
      <c r="Q92" s="251" t="s">
        <v>1097</v>
      </c>
      <c r="R92" s="251"/>
      <c r="S92" s="251">
        <v>2019</v>
      </c>
      <c r="T92" s="252"/>
      <c r="U92" s="252"/>
      <c r="V92" s="252"/>
      <c r="W92" s="252" t="str">
        <f t="array" ref="W92">IF(V92="", "", IFERROR(MAX(--_xlfn.TEXTSPLIT(V92,"+")), V92))</f>
        <v/>
      </c>
      <c r="X92" s="252"/>
      <c r="Y92" s="252"/>
      <c r="Z92" s="253" t="s">
        <v>645</v>
      </c>
      <c r="AA92" s="253" t="s">
        <v>767</v>
      </c>
      <c r="AB92" s="253">
        <v>2040</v>
      </c>
      <c r="AC92" s="253">
        <f t="array" ref="AC92">IF(AB92="", "", IFERROR(MAX(--_xlfn.TEXTSPLIT(AB92,"+")), AB92))</f>
        <v>2040</v>
      </c>
      <c r="AD92" s="32" t="str">
        <f>IF(AND(Table1[[#This Row],[year broken down ]]&lt;&gt;"",Table1[[#This Row],[Scope of target]]&lt;&gt;"G",AE92=""),1,"")</f>
        <v/>
      </c>
      <c r="AE92" s="32">
        <f>IF(OR(Table1[[#This Row],[Net zero year (SBTi)]]&lt;&gt;"",Table1[[#This Row],[From 6]]&lt;&gt;""),1,"")</f>
        <v>1</v>
      </c>
      <c r="AF92" s="32">
        <f>IF(OR(Table1[[#This Row],[SBTi NZ approved]]="s",Table1[[#This Row],[Target status]]="T"),1,"")</f>
        <v>1</v>
      </c>
      <c r="AG92" s="254"/>
      <c r="AH92" s="32" t="str">
        <f>_xlfn.XLOOKUP(C92,ref!A:A,ref!B:B, "Other")</f>
        <v>North America</v>
      </c>
      <c r="AI92" s="249" t="str">
        <f>_xlfn.XLOOKUP(D92,ref!D:D,ref!E:E)</f>
        <v>Retail</v>
      </c>
      <c r="AJ92" s="249">
        <f>IF(Table1[[#This Row],[NZ]]=1, MAX(Table1[[#This Row],[From 6]], Table1[[#This Row],[Net zero year (SBTi)]]), "")</f>
        <v>2040</v>
      </c>
      <c r="AK92" s="32">
        <f t="shared" si="22"/>
        <v>1</v>
      </c>
    </row>
    <row r="93" spans="1:37" ht="18" customHeight="1">
      <c r="A93" s="32">
        <v>91</v>
      </c>
      <c r="B93" s="373" t="s">
        <v>151</v>
      </c>
      <c r="C93" s="32" t="s">
        <v>692</v>
      </c>
      <c r="D93" s="32" t="s">
        <v>1145</v>
      </c>
      <c r="E93" s="32" t="s">
        <v>1385</v>
      </c>
      <c r="F93" s="32" t="s">
        <v>1386</v>
      </c>
      <c r="G93" s="250" t="s">
        <v>631</v>
      </c>
      <c r="H93" s="250">
        <v>2025</v>
      </c>
      <c r="I93" s="250">
        <v>2017</v>
      </c>
      <c r="J93" s="251" t="s">
        <v>635</v>
      </c>
      <c r="K93" s="251"/>
      <c r="L93" s="251">
        <v>2030</v>
      </c>
      <c r="M93" s="251"/>
      <c r="N93" s="251"/>
      <c r="O93" s="251"/>
      <c r="P93" s="251" t="s">
        <v>632</v>
      </c>
      <c r="Q93" s="251"/>
      <c r="R93" s="251"/>
      <c r="S93" s="251">
        <v>2015</v>
      </c>
      <c r="T93" s="252" t="s">
        <v>635</v>
      </c>
      <c r="U93" s="252" t="s">
        <v>758</v>
      </c>
      <c r="V93" s="252">
        <v>2025</v>
      </c>
      <c r="W93" s="252">
        <f t="array" ref="W93">IF(V93="", "", IFERROR(MAX(--_xlfn.TEXTSPLIT(V93,"+")), V93))</f>
        <v>2025</v>
      </c>
      <c r="X93" s="252">
        <v>2019</v>
      </c>
      <c r="Y93" s="252" t="s">
        <v>1387</v>
      </c>
      <c r="Z93" s="253" t="s">
        <v>645</v>
      </c>
      <c r="AA93" s="253" t="s">
        <v>1388</v>
      </c>
      <c r="AB93" s="253">
        <v>2050</v>
      </c>
      <c r="AC93" s="253">
        <f t="array" ref="AC93">IF(AB93="", "", IFERROR(MAX(--_xlfn.TEXTSPLIT(AB93,"+")), AB93))</f>
        <v>2050</v>
      </c>
      <c r="AD93" s="32" t="str">
        <f>IF(AND(Table1[[#This Row],[year broken down ]]&lt;&gt;"",Table1[[#This Row],[Scope of target]]&lt;&gt;"G",AE93=""),1,"")</f>
        <v/>
      </c>
      <c r="AE93" s="32">
        <f>IF(OR(Table1[[#This Row],[Net zero year (SBTi)]]&lt;&gt;"",Table1[[#This Row],[From 6]]&lt;&gt;""),1,"")</f>
        <v>1</v>
      </c>
      <c r="AF93" s="32" t="str">
        <f>IF(OR(Table1[[#This Row],[SBTi NZ approved]]="s",Table1[[#This Row],[Target status]]="T"),1,"")</f>
        <v/>
      </c>
      <c r="AG93" s="254" t="s">
        <v>631</v>
      </c>
      <c r="AH93" s="32" t="str">
        <f>_xlfn.XLOOKUP(C93,ref!A:A,ref!B:B, "Other")</f>
        <v>Europe</v>
      </c>
      <c r="AI93" s="249" t="str">
        <f>_xlfn.XLOOKUP(D93,ref!D:D,ref!E:E)</f>
        <v>Financial services</v>
      </c>
      <c r="AJ93" s="249">
        <f>IF(Table1[[#This Row],[NZ]]=1, MAX(Table1[[#This Row],[From 6]], Table1[[#This Row],[Net zero year (SBTi)]]), "")</f>
        <v>2050</v>
      </c>
      <c r="AK93" s="32">
        <f t="shared" si="22"/>
        <v>1</v>
      </c>
    </row>
    <row r="94" spans="1:37" ht="18" customHeight="1">
      <c r="A94" s="32">
        <v>92</v>
      </c>
      <c r="B94" s="373" t="s">
        <v>1389</v>
      </c>
      <c r="C94" s="32" t="s">
        <v>876</v>
      </c>
      <c r="D94" s="32" t="s">
        <v>1101</v>
      </c>
      <c r="E94" s="32" t="s">
        <v>1390</v>
      </c>
      <c r="F94" s="32" t="s">
        <v>1391</v>
      </c>
      <c r="G94" s="250"/>
      <c r="H94" s="250"/>
      <c r="I94" s="250"/>
      <c r="J94" s="251"/>
      <c r="K94" s="251"/>
      <c r="L94" s="251"/>
      <c r="M94" s="251"/>
      <c r="N94" s="251"/>
      <c r="O94" s="251"/>
      <c r="P94" s="251"/>
      <c r="Q94" s="251"/>
      <c r="R94" s="251"/>
      <c r="S94" s="251" t="s">
        <v>39</v>
      </c>
      <c r="T94" s="252"/>
      <c r="U94" s="252"/>
      <c r="V94" s="252"/>
      <c r="W94" s="252" t="str">
        <f t="array" ref="W94">IF(V94="", "", IFERROR(MAX(--_xlfn.TEXTSPLIT(V94,"+")), V94))</f>
        <v/>
      </c>
      <c r="X94" s="252"/>
      <c r="Y94" s="252"/>
      <c r="Z94" s="253" t="s">
        <v>645</v>
      </c>
      <c r="AA94" s="253" t="s">
        <v>1392</v>
      </c>
      <c r="AB94" s="253">
        <v>2050</v>
      </c>
      <c r="AC94" s="253">
        <f t="array" ref="AC94">IF(AB94="", "", IFERROR(MAX(--_xlfn.TEXTSPLIT(AB94,"+")), AB94))</f>
        <v>2050</v>
      </c>
      <c r="AD94" s="32" t="str">
        <f>IF(AND(Table1[[#This Row],[year broken down ]]&lt;&gt;"",Table1[[#This Row],[Scope of target]]&lt;&gt;"G",AE94=""),1,"")</f>
        <v/>
      </c>
      <c r="AE94" s="32">
        <f>IF(OR(Table1[[#This Row],[Net zero year (SBTi)]]&lt;&gt;"",Table1[[#This Row],[From 6]]&lt;&gt;""),1,"")</f>
        <v>1</v>
      </c>
      <c r="AF94" s="32" t="str">
        <f>IF(OR(Table1[[#This Row],[SBTi NZ approved]]="s",Table1[[#This Row],[Target status]]="T"),1,"")</f>
        <v/>
      </c>
      <c r="AG94" s="254"/>
      <c r="AH94" s="32" t="str">
        <f>_xlfn.XLOOKUP(C94,ref!A:A,ref!B:B, "Other")</f>
        <v>Asia</v>
      </c>
      <c r="AI94" s="249" t="str">
        <f>_xlfn.XLOOKUP(D94,ref!D:D,ref!E:E)</f>
        <v>Energy and utilities</v>
      </c>
      <c r="AJ94" s="249">
        <f>IF(Table1[[#This Row],[NZ]]=1, MAX(Table1[[#This Row],[From 6]], Table1[[#This Row],[Net zero year (SBTi)]]), "")</f>
        <v>2050</v>
      </c>
      <c r="AK94" s="32">
        <f t="shared" si="22"/>
        <v>1</v>
      </c>
    </row>
    <row r="95" spans="1:37" ht="18" customHeight="1">
      <c r="A95" s="32">
        <v>93</v>
      </c>
      <c r="B95" s="373" t="s">
        <v>158</v>
      </c>
      <c r="C95" s="32" t="s">
        <v>676</v>
      </c>
      <c r="D95" s="32" t="s">
        <v>1137</v>
      </c>
      <c r="E95" s="32" t="s">
        <v>1393</v>
      </c>
      <c r="F95" s="32" t="s">
        <v>1394</v>
      </c>
      <c r="G95" s="250"/>
      <c r="H95" s="250"/>
      <c r="I95" s="250"/>
      <c r="J95" s="251"/>
      <c r="K95" s="251"/>
      <c r="L95" s="251"/>
      <c r="M95" s="251"/>
      <c r="N95" s="251"/>
      <c r="O95" s="251"/>
      <c r="P95" s="251"/>
      <c r="Q95" s="251"/>
      <c r="R95" s="251"/>
      <c r="S95" s="251" t="s">
        <v>39</v>
      </c>
      <c r="T95" s="252"/>
      <c r="U95" s="252"/>
      <c r="V95" s="252"/>
      <c r="W95" s="252" t="str">
        <f t="array" ref="W95">IF(V95="", "", IFERROR(MAX(--_xlfn.TEXTSPLIT(V95,"+")), V95))</f>
        <v/>
      </c>
      <c r="X95" s="252"/>
      <c r="Y95" s="252"/>
      <c r="Z95" s="253" t="s">
        <v>1310</v>
      </c>
      <c r="AA95" s="253" t="s">
        <v>1395</v>
      </c>
      <c r="AB95" s="253">
        <v>2050</v>
      </c>
      <c r="AC95" s="253">
        <f t="array" ref="AC95">IF(AB95="", "", IFERROR(MAX(--_xlfn.TEXTSPLIT(AB95,"+")), AB95))</f>
        <v>2050</v>
      </c>
      <c r="AD95" s="32" t="str">
        <f>IF(AND(Table1[[#This Row],[year broken down ]]&lt;&gt;"",Table1[[#This Row],[Scope of target]]&lt;&gt;"G",AE95=""),1,"")</f>
        <v/>
      </c>
      <c r="AE95" s="32">
        <f>IF(OR(Table1[[#This Row],[Net zero year (SBTi)]]&lt;&gt;"",Table1[[#This Row],[From 6]]&lt;&gt;""),1,"")</f>
        <v>1</v>
      </c>
      <c r="AF95" s="32" t="str">
        <f>IF(OR(Table1[[#This Row],[SBTi NZ approved]]="s",Table1[[#This Row],[Target status]]="T"),1,"")</f>
        <v/>
      </c>
      <c r="AG95" s="254"/>
      <c r="AH95" s="32" t="str">
        <f>_xlfn.XLOOKUP(C95,ref!A:A,ref!B:B, "Other")</f>
        <v>Asia</v>
      </c>
      <c r="AI95" s="249" t="str">
        <f>_xlfn.XLOOKUP(D95,ref!D:D,ref!E:E)</f>
        <v>Retail</v>
      </c>
      <c r="AJ95" s="249">
        <f>IF(Table1[[#This Row],[NZ]]=1, MAX(Table1[[#This Row],[From 6]], Table1[[#This Row],[Net zero year (SBTi)]]), "")</f>
        <v>2050</v>
      </c>
      <c r="AK95" s="32">
        <f t="shared" si="22"/>
        <v>1</v>
      </c>
    </row>
    <row r="96" spans="1:37" ht="18" customHeight="1">
      <c r="A96" s="32">
        <v>94</v>
      </c>
      <c r="B96" s="373" t="s">
        <v>175</v>
      </c>
      <c r="C96" s="32" t="s">
        <v>774</v>
      </c>
      <c r="D96" s="32" t="s">
        <v>1101</v>
      </c>
      <c r="E96" s="32" t="s">
        <v>1396</v>
      </c>
      <c r="F96" s="32" t="s">
        <v>1397</v>
      </c>
      <c r="G96" s="250"/>
      <c r="H96" s="250"/>
      <c r="I96" s="250"/>
      <c r="J96" s="251"/>
      <c r="K96" s="251"/>
      <c r="L96" s="251"/>
      <c r="M96" s="251"/>
      <c r="N96" s="251"/>
      <c r="O96" s="251"/>
      <c r="P96" s="251"/>
      <c r="Q96" s="251"/>
      <c r="R96" s="251"/>
      <c r="S96" s="251" t="s">
        <v>39</v>
      </c>
      <c r="T96" s="252"/>
      <c r="U96" s="252"/>
      <c r="V96" s="252"/>
      <c r="W96" s="252" t="str">
        <f t="array" ref="W96">IF(V96="", "", IFERROR(MAX(--_xlfn.TEXTSPLIT(V96,"+")), V96))</f>
        <v/>
      </c>
      <c r="X96" s="252"/>
      <c r="Y96" s="252"/>
      <c r="Z96" s="253" t="s">
        <v>635</v>
      </c>
      <c r="AA96" s="253" t="s">
        <v>1012</v>
      </c>
      <c r="AB96" s="253">
        <v>2046</v>
      </c>
      <c r="AC96" s="253">
        <f t="array" ref="AC96">IF(AB96="", "", IFERROR(MAX(--_xlfn.TEXTSPLIT(AB96,"+")), AB96))</f>
        <v>2046</v>
      </c>
      <c r="AD96" s="32" t="str">
        <f>IF(AND(Table1[[#This Row],[year broken down ]]&lt;&gt;"",Table1[[#This Row],[Scope of target]]&lt;&gt;"G",AE96=""),1,"")</f>
        <v/>
      </c>
      <c r="AE96" s="32">
        <f>IF(OR(Table1[[#This Row],[Net zero year (SBTi)]]&lt;&gt;"",Table1[[#This Row],[From 6]]&lt;&gt;""),1,"")</f>
        <v>1</v>
      </c>
      <c r="AF96" s="32" t="str">
        <f>IF(OR(Table1[[#This Row],[SBTi NZ approved]]="s",Table1[[#This Row],[Target status]]="T"),1,"")</f>
        <v/>
      </c>
      <c r="AG96" s="254"/>
      <c r="AH96" s="32" t="str">
        <f>_xlfn.XLOOKUP(C96,ref!A:A,ref!B:B, "Other")</f>
        <v>Asia</v>
      </c>
      <c r="AI96" s="249" t="str">
        <f>_xlfn.XLOOKUP(D96,ref!D:D,ref!E:E)</f>
        <v>Energy and utilities</v>
      </c>
      <c r="AJ96" s="249">
        <f>IF(Table1[[#This Row],[NZ]]=1, MAX(Table1[[#This Row],[From 6]], Table1[[#This Row],[Net zero year (SBTi)]]), "")</f>
        <v>2046</v>
      </c>
      <c r="AK96" s="32">
        <f t="shared" si="22"/>
        <v>1</v>
      </c>
    </row>
    <row r="97" spans="1:37" ht="18" customHeight="1">
      <c r="A97" s="32">
        <v>95</v>
      </c>
      <c r="B97" s="373" t="s">
        <v>256</v>
      </c>
      <c r="C97" s="32" t="s">
        <v>680</v>
      </c>
      <c r="D97" s="32" t="s">
        <v>1137</v>
      </c>
      <c r="E97" s="32" t="s">
        <v>1398</v>
      </c>
      <c r="F97" s="32" t="s">
        <v>1399</v>
      </c>
      <c r="G97" s="250"/>
      <c r="H97" s="250"/>
      <c r="I97" s="250"/>
      <c r="J97" s="251"/>
      <c r="K97" s="251"/>
      <c r="L97" s="251"/>
      <c r="M97" s="251"/>
      <c r="N97" s="251"/>
      <c r="O97" s="251"/>
      <c r="P97" s="251"/>
      <c r="Q97" s="251"/>
      <c r="R97" s="251"/>
      <c r="S97" s="251" t="s">
        <v>39</v>
      </c>
      <c r="T97" s="252" t="s">
        <v>681</v>
      </c>
      <c r="U97" s="252" t="s">
        <v>698</v>
      </c>
      <c r="V97" s="252">
        <v>2060</v>
      </c>
      <c r="W97" s="252">
        <f t="array" ref="W97">IF(V97="", "", IFERROR(MAX(--_xlfn.TEXTSPLIT(V97,"+")), V97))</f>
        <v>2060</v>
      </c>
      <c r="X97" s="252">
        <v>2021</v>
      </c>
      <c r="Y97" s="256" t="s">
        <v>1400</v>
      </c>
      <c r="Z97" s="253"/>
      <c r="AA97" s="253"/>
      <c r="AB97" s="253"/>
      <c r="AC97" s="253" t="str">
        <f t="array" ref="AC97">IF(AB97="", "", IFERROR(MAX(--_xlfn.TEXTSPLIT(AB97,"+")), AB97))</f>
        <v/>
      </c>
      <c r="AD97" s="32" t="str">
        <f>IF(AND(Table1[[#This Row],[year broken down ]]&lt;&gt;"",Table1[[#This Row],[Scope of target]]&lt;&gt;"G",AE97=""),1,"")</f>
        <v/>
      </c>
      <c r="AE97" s="32" t="str">
        <f>IF(OR(Table1[[#This Row],[Net zero year (SBTi)]]&lt;&gt;"",Table1[[#This Row],[From 6]]&lt;&gt;""),1,"")</f>
        <v/>
      </c>
      <c r="AF97" s="32" t="str">
        <f>IF(OR(Table1[[#This Row],[SBTi NZ approved]]="s",Table1[[#This Row],[Target status]]="T"),1,"")</f>
        <v/>
      </c>
      <c r="AG97" s="254" t="s">
        <v>674</v>
      </c>
      <c r="AH97" s="32" t="str">
        <f>_xlfn.XLOOKUP(C97,ref!A:A,ref!B:B, "Other")</f>
        <v>Asia</v>
      </c>
      <c r="AI97" s="249" t="str">
        <f>_xlfn.XLOOKUP(D97,ref!D:D,ref!E:E)</f>
        <v>Retail</v>
      </c>
      <c r="AJ97" s="249" t="str">
        <f>IF(Table1[[#This Row],[NZ]]=1, MAX(Table1[[#This Row],[From 6]], Table1[[#This Row],[Net zero year (SBTi)]]), "")</f>
        <v/>
      </c>
      <c r="AK97" s="32">
        <f t="shared" si="22"/>
        <v>0</v>
      </c>
    </row>
    <row r="98" spans="1:37" ht="18" customHeight="1">
      <c r="A98" s="32">
        <v>96</v>
      </c>
      <c r="B98" s="373" t="s">
        <v>157</v>
      </c>
      <c r="C98" s="32" t="s">
        <v>676</v>
      </c>
      <c r="D98" s="32" t="s">
        <v>1137</v>
      </c>
      <c r="E98" s="32" t="s">
        <v>1401</v>
      </c>
      <c r="F98" s="32" t="s">
        <v>1402</v>
      </c>
      <c r="G98" s="250"/>
      <c r="H98" s="250"/>
      <c r="I98" s="250"/>
      <c r="J98" s="251" t="s">
        <v>635</v>
      </c>
      <c r="K98" s="251"/>
      <c r="L98" s="251">
        <v>2030</v>
      </c>
      <c r="M98" s="251"/>
      <c r="N98" s="251"/>
      <c r="O98" s="251"/>
      <c r="P98" s="251" t="s">
        <v>631</v>
      </c>
      <c r="Q98" s="251" t="s">
        <v>1097</v>
      </c>
      <c r="R98" s="251"/>
      <c r="S98" s="251">
        <v>2022</v>
      </c>
      <c r="T98" s="252" t="s">
        <v>681</v>
      </c>
      <c r="U98" s="252" t="s">
        <v>698</v>
      </c>
      <c r="V98" s="252">
        <v>2050</v>
      </c>
      <c r="W98" s="252">
        <f t="array" ref="W98">IF(V98="", "", IFERROR(MAX(--_xlfn.TEXTSPLIT(V98,"+")), V98))</f>
        <v>2050</v>
      </c>
      <c r="X98" s="252">
        <v>2020</v>
      </c>
      <c r="Y98" s="252" t="s">
        <v>1403</v>
      </c>
      <c r="Z98" s="253" t="s">
        <v>645</v>
      </c>
      <c r="AA98" s="253" t="s">
        <v>1353</v>
      </c>
      <c r="AB98" s="253">
        <v>2050</v>
      </c>
      <c r="AC98" s="253">
        <f t="array" ref="AC98">IF(AB98="", "", IFERROR(MAX(--_xlfn.TEXTSPLIT(AB98,"+")), AB98))</f>
        <v>2050</v>
      </c>
      <c r="AD98" s="32" t="str">
        <f>IF(AND(Table1[[#This Row],[year broken down ]]&lt;&gt;"",Table1[[#This Row],[Scope of target]]&lt;&gt;"G",AE98=""),1,"")</f>
        <v/>
      </c>
      <c r="AE98" s="32">
        <f>IF(OR(Table1[[#This Row],[Net zero year (SBTi)]]&lt;&gt;"",Table1[[#This Row],[From 6]]&lt;&gt;""),1,"")</f>
        <v>1</v>
      </c>
      <c r="AF98" s="32" t="str">
        <f>IF(OR(Table1[[#This Row],[SBTi NZ approved]]="s",Table1[[#This Row],[Target status]]="T"),1,"")</f>
        <v/>
      </c>
      <c r="AG98" s="254" t="s">
        <v>674</v>
      </c>
      <c r="AH98" s="32" t="str">
        <f>_xlfn.XLOOKUP(C98,ref!A:A,ref!B:B, "Other")</f>
        <v>Asia</v>
      </c>
      <c r="AI98" s="249" t="str">
        <f>_xlfn.XLOOKUP(D98,ref!D:D,ref!E:E)</f>
        <v>Retail</v>
      </c>
      <c r="AJ98" s="249">
        <f>IF(Table1[[#This Row],[NZ]]=1, MAX(Table1[[#This Row],[From 6]], Table1[[#This Row],[Net zero year (SBTi)]]), "")</f>
        <v>2050</v>
      </c>
      <c r="AK98" s="32">
        <f t="shared" si="22"/>
        <v>1</v>
      </c>
    </row>
    <row r="99" spans="1:37" ht="18" customHeight="1">
      <c r="A99" s="32">
        <v>97</v>
      </c>
      <c r="B99" s="373" t="s">
        <v>159</v>
      </c>
      <c r="C99" s="32" t="s">
        <v>629</v>
      </c>
      <c r="D99" s="32" t="s">
        <v>713</v>
      </c>
      <c r="E99" s="32" t="s">
        <v>1404</v>
      </c>
      <c r="F99" s="32" t="s">
        <v>1405</v>
      </c>
      <c r="G99" s="250" t="s">
        <v>631</v>
      </c>
      <c r="H99" s="250">
        <v>2040</v>
      </c>
      <c r="I99" s="250">
        <v>2019</v>
      </c>
      <c r="J99" s="251" t="s">
        <v>1096</v>
      </c>
      <c r="K99" s="251" t="s">
        <v>642</v>
      </c>
      <c r="L99" s="251">
        <v>2031</v>
      </c>
      <c r="M99" s="251"/>
      <c r="N99" s="251"/>
      <c r="O99" s="251"/>
      <c r="P99" s="251" t="s">
        <v>631</v>
      </c>
      <c r="Q99" s="251" t="s">
        <v>1097</v>
      </c>
      <c r="R99" s="251"/>
      <c r="S99" s="251">
        <v>2023</v>
      </c>
      <c r="T99" s="252"/>
      <c r="U99" s="252"/>
      <c r="V99" s="252"/>
      <c r="W99" s="252" t="str">
        <f t="array" ref="W99">IF(V99="", "", IFERROR(MAX(--_xlfn.TEXTSPLIT(V99,"+")), V99))</f>
        <v/>
      </c>
      <c r="X99" s="252"/>
      <c r="Y99" s="252"/>
      <c r="Z99" s="253" t="s">
        <v>645</v>
      </c>
      <c r="AA99" s="253" t="s">
        <v>1353</v>
      </c>
      <c r="AB99" s="253">
        <v>2050</v>
      </c>
      <c r="AC99" s="253">
        <f t="array" ref="AC99">IF(AB99="", "", IFERROR(MAX(--_xlfn.TEXTSPLIT(AB99,"+")), AB99))</f>
        <v>2050</v>
      </c>
      <c r="AD99" s="32" t="str">
        <f>IF(AND(Table1[[#This Row],[year broken down ]]&lt;&gt;"",Table1[[#This Row],[Scope of target]]&lt;&gt;"G",AE99=""),1,"")</f>
        <v/>
      </c>
      <c r="AE99" s="32">
        <f>IF(OR(Table1[[#This Row],[Net zero year (SBTi)]]&lt;&gt;"",Table1[[#This Row],[From 6]]&lt;&gt;""),1,"")</f>
        <v>1</v>
      </c>
      <c r="AF99" s="32">
        <f>IF(OR(Table1[[#This Row],[SBTi NZ approved]]="s",Table1[[#This Row],[Target status]]="T"),1,"")</f>
        <v>1</v>
      </c>
      <c r="AG99" s="254"/>
      <c r="AH99" s="32" t="str">
        <f>_xlfn.XLOOKUP(C99,ref!A:A,ref!B:B, "Other")</f>
        <v>North America</v>
      </c>
      <c r="AI99" s="249" t="str">
        <f>_xlfn.XLOOKUP(D99,ref!D:D,ref!E:E)</f>
        <v>Technology</v>
      </c>
      <c r="AJ99" s="249">
        <f>IF(Table1[[#This Row],[NZ]]=1, MAX(Table1[[#This Row],[From 6]], Table1[[#This Row],[Net zero year (SBTi)]]), "")</f>
        <v>2050</v>
      </c>
      <c r="AK99" s="32">
        <f t="shared" si="22"/>
        <v>1</v>
      </c>
    </row>
    <row r="100" spans="1:37" ht="18" customHeight="1">
      <c r="A100" s="32">
        <v>98</v>
      </c>
      <c r="B100" s="373" t="s">
        <v>191</v>
      </c>
      <c r="C100" s="32" t="s">
        <v>629</v>
      </c>
      <c r="D100" s="32" t="s">
        <v>1406</v>
      </c>
      <c r="E100" s="32" t="s">
        <v>1407</v>
      </c>
      <c r="F100" s="32" t="s">
        <v>1408</v>
      </c>
      <c r="G100" s="250"/>
      <c r="H100" s="250"/>
      <c r="I100" s="250"/>
      <c r="J100" s="251"/>
      <c r="K100" s="251"/>
      <c r="L100" s="251"/>
      <c r="M100" s="251"/>
      <c r="N100" s="251"/>
      <c r="O100" s="251"/>
      <c r="P100" s="251"/>
      <c r="Q100" s="251"/>
      <c r="R100" s="251"/>
      <c r="S100" s="251" t="s">
        <v>39</v>
      </c>
      <c r="T100" s="252"/>
      <c r="U100" s="252"/>
      <c r="V100" s="252"/>
      <c r="W100" s="252" t="str">
        <f t="array" ref="W100">IF(V100="", "", IFERROR(MAX(--_xlfn.TEXTSPLIT(V100,"+")), V100))</f>
        <v/>
      </c>
      <c r="X100" s="252"/>
      <c r="Y100" s="252"/>
      <c r="Z100" s="253"/>
      <c r="AA100" s="253"/>
      <c r="AB100" s="253"/>
      <c r="AC100" s="253" t="str">
        <f t="array" ref="AC100">IF(AB100="", "", IFERROR(MAX(--_xlfn.TEXTSPLIT(AB100,"+")), AB100))</f>
        <v/>
      </c>
      <c r="AD100" s="32" t="str">
        <f>IF(AND(Table1[[#This Row],[year broken down ]]&lt;&gt;"",Table1[[#This Row],[Scope of target]]&lt;&gt;"G",AE100=""),1,"")</f>
        <v/>
      </c>
      <c r="AE100" s="32" t="str">
        <f>IF(OR(Table1[[#This Row],[Net zero year (SBTi)]]&lt;&gt;"",Table1[[#This Row],[From 6]]&lt;&gt;""),1,"")</f>
        <v/>
      </c>
      <c r="AF100" s="32" t="str">
        <f>IF(OR(Table1[[#This Row],[SBTi NZ approved]]="s",Table1[[#This Row],[Target status]]="T"),1,"")</f>
        <v/>
      </c>
      <c r="AG100" s="254"/>
      <c r="AH100" s="32" t="str">
        <f>_xlfn.XLOOKUP(C100,ref!A:A,ref!B:B, "Other")</f>
        <v>North America</v>
      </c>
      <c r="AI100" s="249" t="str">
        <f>_xlfn.XLOOKUP(D100,ref!D:D,ref!E:E)</f>
        <v>Food, beverages and agriculture</v>
      </c>
      <c r="AJ100" s="249" t="str">
        <f>IF(Table1[[#This Row],[NZ]]=1, MAX(Table1[[#This Row],[From 6]], Table1[[#This Row],[Net zero year (SBTi)]]), "")</f>
        <v/>
      </c>
      <c r="AK100" s="32">
        <f t="shared" si="22"/>
        <v>0</v>
      </c>
    </row>
    <row r="101" spans="1:37" ht="18" customHeight="1">
      <c r="A101" s="32">
        <v>99</v>
      </c>
      <c r="B101" s="373" t="s">
        <v>87</v>
      </c>
      <c r="C101" s="32" t="s">
        <v>629</v>
      </c>
      <c r="D101" s="32" t="s">
        <v>1145</v>
      </c>
      <c r="E101" s="32" t="s">
        <v>1409</v>
      </c>
      <c r="F101" s="32" t="s">
        <v>1410</v>
      </c>
      <c r="G101" s="250" t="s">
        <v>631</v>
      </c>
      <c r="H101" s="250">
        <v>2020</v>
      </c>
      <c r="I101" s="250">
        <v>2017</v>
      </c>
      <c r="J101" s="251"/>
      <c r="K101" s="251"/>
      <c r="L101" s="251"/>
      <c r="M101" s="251"/>
      <c r="N101" s="251"/>
      <c r="O101" s="251"/>
      <c r="P101" s="251"/>
      <c r="Q101" s="251"/>
      <c r="R101" s="251"/>
      <c r="S101" s="251" t="s">
        <v>39</v>
      </c>
      <c r="T101" s="252"/>
      <c r="U101" s="252"/>
      <c r="V101" s="252"/>
      <c r="W101" s="252" t="str">
        <f t="array" ref="W101">IF(V101="", "", IFERROR(MAX(--_xlfn.TEXTSPLIT(V101,"+")), V101))</f>
        <v/>
      </c>
      <c r="X101" s="252"/>
      <c r="Y101" s="252"/>
      <c r="Z101" s="253" t="s">
        <v>1310</v>
      </c>
      <c r="AA101" s="253" t="s">
        <v>1411</v>
      </c>
      <c r="AB101" s="253" t="s">
        <v>1292</v>
      </c>
      <c r="AC101" s="253">
        <f t="array" ref="AC101">IF(AB101="", "", IFERROR(MAX(--_xlfn.TEXTSPLIT(AB101,"+")), AB101))</f>
        <v>2050</v>
      </c>
      <c r="AD101" s="32" t="str">
        <f>IF(AND(Table1[[#This Row],[year broken down ]]&lt;&gt;"",Table1[[#This Row],[Scope of target]]&lt;&gt;"G",AE101=""),1,"")</f>
        <v/>
      </c>
      <c r="AE101" s="32">
        <f>IF(OR(Table1[[#This Row],[Net zero year (SBTi)]]&lt;&gt;"",Table1[[#This Row],[From 6]]&lt;&gt;""),1,"")</f>
        <v>1</v>
      </c>
      <c r="AF101" s="32" t="str">
        <f>IF(OR(Table1[[#This Row],[SBTi NZ approved]]="s",Table1[[#This Row],[Target status]]="T"),1,"")</f>
        <v/>
      </c>
      <c r="AG101" s="254"/>
      <c r="AH101" s="32" t="str">
        <f>_xlfn.XLOOKUP(C101,ref!A:A,ref!B:B, "Other")</f>
        <v>North America</v>
      </c>
      <c r="AI101" s="249" t="str">
        <f>_xlfn.XLOOKUP(D101,ref!D:D,ref!E:E)</f>
        <v>Financial services</v>
      </c>
      <c r="AJ101" s="249">
        <f>IF(Table1[[#This Row],[NZ]]=1, MAX(Table1[[#This Row],[From 6]], Table1[[#This Row],[Net zero year (SBTi)]]), "")</f>
        <v>2050</v>
      </c>
      <c r="AK101" s="32">
        <f t="shared" si="22"/>
        <v>1</v>
      </c>
    </row>
    <row r="102" spans="1:37" ht="18" customHeight="1">
      <c r="A102" s="32">
        <v>100</v>
      </c>
      <c r="B102" s="373" t="s">
        <v>110</v>
      </c>
      <c r="C102" s="32" t="s">
        <v>680</v>
      </c>
      <c r="D102" s="32" t="s">
        <v>1145</v>
      </c>
      <c r="E102" s="32" t="s">
        <v>1412</v>
      </c>
      <c r="F102" s="32" t="s">
        <v>1413</v>
      </c>
      <c r="G102" s="250"/>
      <c r="H102" s="250"/>
      <c r="I102" s="250"/>
      <c r="J102" s="251"/>
      <c r="K102" s="251"/>
      <c r="L102" s="251"/>
      <c r="M102" s="251"/>
      <c r="N102" s="251"/>
      <c r="O102" s="251"/>
      <c r="P102" s="251"/>
      <c r="Q102" s="251"/>
      <c r="R102" s="251"/>
      <c r="S102" s="251" t="s">
        <v>39</v>
      </c>
      <c r="T102" s="252" t="s">
        <v>681</v>
      </c>
      <c r="U102" s="252" t="s">
        <v>698</v>
      </c>
      <c r="V102" s="252">
        <v>2060</v>
      </c>
      <c r="W102" s="252">
        <f t="array" ref="W102">IF(V102="", "", IFERROR(MAX(--_xlfn.TEXTSPLIT(V102,"+")), V102))</f>
        <v>2060</v>
      </c>
      <c r="X102" s="252">
        <v>2020</v>
      </c>
      <c r="Y102" s="252" t="s">
        <v>1414</v>
      </c>
      <c r="Z102" s="253"/>
      <c r="AA102" s="253"/>
      <c r="AB102" s="253"/>
      <c r="AC102" s="253" t="str">
        <f t="array" ref="AC102">IF(AB102="", "", IFERROR(MAX(--_xlfn.TEXTSPLIT(AB102,"+")), AB102))</f>
        <v/>
      </c>
      <c r="AD102" s="32" t="str">
        <f>IF(AND(Table1[[#This Row],[year broken down ]]&lt;&gt;"",Table1[[#This Row],[Scope of target]]&lt;&gt;"G",AE102=""),1,"")</f>
        <v/>
      </c>
      <c r="AE102" s="32" t="str">
        <f>IF(OR(Table1[[#This Row],[Net zero year (SBTi)]]&lt;&gt;"",Table1[[#This Row],[From 6]]&lt;&gt;""),1,"")</f>
        <v/>
      </c>
      <c r="AF102" s="32" t="str">
        <f>IF(OR(Table1[[#This Row],[SBTi NZ approved]]="s",Table1[[#This Row],[Target status]]="T"),1,"")</f>
        <v/>
      </c>
      <c r="AG102" s="254" t="s">
        <v>631</v>
      </c>
      <c r="AH102" s="32" t="str">
        <f>_xlfn.XLOOKUP(C102,ref!A:A,ref!B:B, "Other")</f>
        <v>Asia</v>
      </c>
      <c r="AI102" s="249" t="str">
        <f>_xlfn.XLOOKUP(D102,ref!D:D,ref!E:E)</f>
        <v>Financial services</v>
      </c>
      <c r="AJ102" s="249" t="str">
        <f>IF(Table1[[#This Row],[NZ]]=1, MAX(Table1[[#This Row],[From 6]], Table1[[#This Row],[Net zero year (SBTi)]]), "")</f>
        <v/>
      </c>
      <c r="AK102" s="32">
        <f t="shared" si="22"/>
        <v>0</v>
      </c>
    </row>
    <row r="103" spans="1:37" ht="18" customHeight="1">
      <c r="A103" s="32">
        <v>101</v>
      </c>
      <c r="B103" s="373" t="s">
        <v>171</v>
      </c>
      <c r="C103" s="32" t="s">
        <v>629</v>
      </c>
      <c r="D103" s="32" t="s">
        <v>1370</v>
      </c>
      <c r="E103" s="32" t="s">
        <v>1415</v>
      </c>
      <c r="F103" s="32" t="s">
        <v>1416</v>
      </c>
      <c r="G103" s="250"/>
      <c r="H103" s="250"/>
      <c r="I103" s="250"/>
      <c r="J103" s="251"/>
      <c r="K103" s="251"/>
      <c r="L103" s="251"/>
      <c r="M103" s="251"/>
      <c r="N103" s="251"/>
      <c r="O103" s="251"/>
      <c r="P103" s="251"/>
      <c r="Q103" s="251"/>
      <c r="R103" s="251"/>
      <c r="S103" s="251" t="s">
        <v>39</v>
      </c>
      <c r="T103" s="252" t="s">
        <v>645</v>
      </c>
      <c r="U103" s="252" t="s">
        <v>1417</v>
      </c>
      <c r="V103" s="252">
        <v>2050</v>
      </c>
      <c r="W103" s="252">
        <f t="array" ref="W103">IF(V103="", "", IFERROR(MAX(--_xlfn.TEXTSPLIT(V103,"+")), V103))</f>
        <v>2050</v>
      </c>
      <c r="X103" s="252">
        <v>2021</v>
      </c>
      <c r="Y103" s="256" t="s">
        <v>1418</v>
      </c>
      <c r="Z103" s="253"/>
      <c r="AA103" s="253"/>
      <c r="AB103" s="253"/>
      <c r="AC103" s="253" t="str">
        <f t="array" ref="AC103">IF(AB103="", "", IFERROR(MAX(--_xlfn.TEXTSPLIT(AB103,"+")), AB103))</f>
        <v/>
      </c>
      <c r="AD103" s="32">
        <f>IF(AND(Table1[[#This Row],[year broken down ]]&lt;&gt;"",Table1[[#This Row],[Scope of target]]&lt;&gt;"G",AE103=""),1,"")</f>
        <v>1</v>
      </c>
      <c r="AE103" s="32" t="str">
        <f>IF(OR(Table1[[#This Row],[Net zero year (SBTi)]]&lt;&gt;"",Table1[[#This Row],[From 6]]&lt;&gt;""),1,"")</f>
        <v/>
      </c>
      <c r="AF103" s="32" t="str">
        <f>IF(OR(Table1[[#This Row],[SBTi NZ approved]]="s",Table1[[#This Row],[Target status]]="T"),1,"")</f>
        <v/>
      </c>
      <c r="AG103" s="257" t="s">
        <v>631</v>
      </c>
      <c r="AH103" s="32" t="str">
        <f>_xlfn.XLOOKUP(C103,ref!A:A,ref!B:B, "Other")</f>
        <v>North America</v>
      </c>
      <c r="AI103" s="249" t="str">
        <f>_xlfn.XLOOKUP(D103,ref!D:D,ref!E:E)</f>
        <v>Transportation and logistics</v>
      </c>
      <c r="AJ103" s="249" t="str">
        <f>IF(Table1[[#This Row],[NZ]]=1, MAX(Table1[[#This Row],[From 6]], Table1[[#This Row],[Net zero year (SBTi)]]), "")</f>
        <v/>
      </c>
      <c r="AK103" s="32">
        <f t="shared" si="22"/>
        <v>1</v>
      </c>
    </row>
    <row r="104" spans="1:37" ht="18" customHeight="1">
      <c r="A104" s="32">
        <v>102</v>
      </c>
      <c r="B104" s="373" t="s">
        <v>267</v>
      </c>
      <c r="C104" s="32" t="s">
        <v>629</v>
      </c>
      <c r="D104" s="32" t="s">
        <v>1130</v>
      </c>
      <c r="E104" s="32" t="s">
        <v>1419</v>
      </c>
      <c r="F104" s="32" t="s">
        <v>1420</v>
      </c>
      <c r="G104" s="250" t="s">
        <v>631</v>
      </c>
      <c r="H104" s="250">
        <v>2030</v>
      </c>
      <c r="I104" s="250">
        <v>2022</v>
      </c>
      <c r="J104" s="251" t="s">
        <v>1096</v>
      </c>
      <c r="K104" s="251" t="s">
        <v>642</v>
      </c>
      <c r="L104" s="251">
        <v>2030</v>
      </c>
      <c r="M104" s="251"/>
      <c r="N104" s="251"/>
      <c r="O104" s="251"/>
      <c r="P104" s="251" t="s">
        <v>631</v>
      </c>
      <c r="Q104" s="251" t="s">
        <v>1097</v>
      </c>
      <c r="R104" s="251"/>
      <c r="S104" s="251">
        <v>2021</v>
      </c>
      <c r="T104" s="252" t="s">
        <v>635</v>
      </c>
      <c r="U104" s="252" t="s">
        <v>698</v>
      </c>
      <c r="V104" s="252">
        <v>2030</v>
      </c>
      <c r="W104" s="252">
        <f t="array" ref="W104">IF(V104="", "", IFERROR(MAX(--_xlfn.TEXTSPLIT(V104,"+")), V104))</f>
        <v>2030</v>
      </c>
      <c r="X104" s="252">
        <v>2020</v>
      </c>
      <c r="Y104" s="256" t="s">
        <v>1421</v>
      </c>
      <c r="Z104" s="253" t="s">
        <v>645</v>
      </c>
      <c r="AA104" s="253" t="s">
        <v>1422</v>
      </c>
      <c r="AB104" s="253">
        <v>2040</v>
      </c>
      <c r="AC104" s="253">
        <f t="array" ref="AC104">IF(AB104="", "", IFERROR(MAX(--_xlfn.TEXTSPLIT(AB104,"+")), AB104))</f>
        <v>2040</v>
      </c>
      <c r="AD104" s="32" t="str">
        <f>IF(AND(Table1[[#This Row],[year broken down ]]&lt;&gt;"",Table1[[#This Row],[Scope of target]]&lt;&gt;"G",AE104=""),1,"")</f>
        <v/>
      </c>
      <c r="AE104" s="32">
        <f>IF(OR(Table1[[#This Row],[Net zero year (SBTi)]]&lt;&gt;"",Table1[[#This Row],[From 6]]&lt;&gt;""),1,"")</f>
        <v>1</v>
      </c>
      <c r="AF104" s="32">
        <f>IF(OR(Table1[[#This Row],[SBTi NZ approved]]="s",Table1[[#This Row],[Target status]]="T"),1,"")</f>
        <v>1</v>
      </c>
      <c r="AG104" s="254" t="s">
        <v>631</v>
      </c>
      <c r="AH104" s="32" t="str">
        <f>_xlfn.XLOOKUP(C104,ref!A:A,ref!B:B, "Other")</f>
        <v>North America</v>
      </c>
      <c r="AI104" s="249" t="str">
        <f>_xlfn.XLOOKUP(D104,ref!D:D,ref!E:E)</f>
        <v>Health care and pharmaceuticals</v>
      </c>
      <c r="AJ104" s="249">
        <f>IF(Table1[[#This Row],[NZ]]=1, MAX(Table1[[#This Row],[From 6]], Table1[[#This Row],[Net zero year (SBTi)]]), "")</f>
        <v>2040</v>
      </c>
      <c r="AK104" s="32">
        <f t="shared" si="22"/>
        <v>1</v>
      </c>
    </row>
    <row r="105" spans="1:37" ht="18" customHeight="1">
      <c r="A105" s="32">
        <v>103</v>
      </c>
      <c r="B105" s="373" t="s">
        <v>1423</v>
      </c>
      <c r="C105" s="32" t="s">
        <v>709</v>
      </c>
      <c r="D105" s="32" t="s">
        <v>1370</v>
      </c>
      <c r="E105" s="32" t="s">
        <v>1424</v>
      </c>
      <c r="F105" s="32" t="s">
        <v>1425</v>
      </c>
      <c r="G105" s="250"/>
      <c r="H105" s="250"/>
      <c r="I105" s="250"/>
      <c r="J105" s="251" t="s">
        <v>1096</v>
      </c>
      <c r="K105" s="251" t="s">
        <v>642</v>
      </c>
      <c r="L105" s="251">
        <v>2030</v>
      </c>
      <c r="M105" s="251"/>
      <c r="N105" s="251"/>
      <c r="O105" s="251"/>
      <c r="P105" s="251" t="s">
        <v>631</v>
      </c>
      <c r="Q105" s="251" t="s">
        <v>1097</v>
      </c>
      <c r="R105" s="251"/>
      <c r="S105" s="251">
        <v>2022</v>
      </c>
      <c r="T105" s="252"/>
      <c r="U105" s="252"/>
      <c r="V105" s="252"/>
      <c r="W105" s="252" t="str">
        <f t="array" ref="W105">IF(V105="", "", IFERROR(MAX(--_xlfn.TEXTSPLIT(V105,"+")), V105))</f>
        <v/>
      </c>
      <c r="X105" s="252"/>
      <c r="Y105" s="252"/>
      <c r="Z105" s="253" t="s">
        <v>645</v>
      </c>
      <c r="AA105" s="253" t="s">
        <v>1426</v>
      </c>
      <c r="AB105" s="253">
        <v>2050</v>
      </c>
      <c r="AC105" s="253">
        <f t="array" ref="AC105">IF(AB105="", "", IFERROR(MAX(--_xlfn.TEXTSPLIT(AB105,"+")), AB105))</f>
        <v>2050</v>
      </c>
      <c r="AD105" s="32" t="str">
        <f>IF(AND(Table1[[#This Row],[year broken down ]]&lt;&gt;"",Table1[[#This Row],[Scope of target]]&lt;&gt;"G",AE105=""),1,"")</f>
        <v/>
      </c>
      <c r="AE105" s="32">
        <f>IF(OR(Table1[[#This Row],[Net zero year (SBTi)]]&lt;&gt;"",Table1[[#This Row],[From 6]]&lt;&gt;""),1,"")</f>
        <v>1</v>
      </c>
      <c r="AF105" s="32">
        <f>IF(OR(Table1[[#This Row],[SBTi NZ approved]]="s",Table1[[#This Row],[Target status]]="T"),1,"")</f>
        <v>1</v>
      </c>
      <c r="AG105" s="257"/>
      <c r="AH105" s="32" t="str">
        <f>_xlfn.XLOOKUP(C105,ref!A:A,ref!B:B, "Other")</f>
        <v>Europe</v>
      </c>
      <c r="AI105" s="249" t="str">
        <f>_xlfn.XLOOKUP(D105,ref!D:D,ref!E:E)</f>
        <v>Transportation and logistics</v>
      </c>
      <c r="AJ105" s="249">
        <f>IF(Table1[[#This Row],[NZ]]=1, MAX(Table1[[#This Row],[From 6]], Table1[[#This Row],[Net zero year (SBTi)]]), "")</f>
        <v>2050</v>
      </c>
      <c r="AK105" s="32">
        <f t="shared" si="22"/>
        <v>1</v>
      </c>
    </row>
    <row r="106" spans="1:37" ht="18" customHeight="1">
      <c r="A106" s="32">
        <v>104</v>
      </c>
      <c r="B106" s="373" t="s">
        <v>103</v>
      </c>
      <c r="C106" s="32" t="s">
        <v>671</v>
      </c>
      <c r="D106" s="32" t="s">
        <v>1145</v>
      </c>
      <c r="E106" s="32" t="s">
        <v>1427</v>
      </c>
      <c r="F106" s="32" t="s">
        <v>1428</v>
      </c>
      <c r="G106" s="250"/>
      <c r="H106" s="250"/>
      <c r="I106" s="250"/>
      <c r="J106" s="251"/>
      <c r="K106" s="251"/>
      <c r="L106" s="251"/>
      <c r="M106" s="251"/>
      <c r="N106" s="251"/>
      <c r="O106" s="251"/>
      <c r="P106" s="251"/>
      <c r="Q106" s="251"/>
      <c r="R106" s="251"/>
      <c r="S106" s="251" t="s">
        <v>39</v>
      </c>
      <c r="T106" s="252" t="s">
        <v>635</v>
      </c>
      <c r="U106" s="252" t="s">
        <v>758</v>
      </c>
      <c r="V106" s="252">
        <v>2020</v>
      </c>
      <c r="W106" s="252">
        <f t="array" ref="W106">IF(V106="", "", IFERROR(MAX(--_xlfn.TEXTSPLIT(V106,"+")), V106))</f>
        <v>2020</v>
      </c>
      <c r="X106" s="252">
        <v>2019</v>
      </c>
      <c r="Y106" s="252" t="s">
        <v>1429</v>
      </c>
      <c r="Z106" s="253" t="s">
        <v>1310</v>
      </c>
      <c r="AA106" s="253" t="s">
        <v>1430</v>
      </c>
      <c r="AB106" s="253">
        <v>2050</v>
      </c>
      <c r="AC106" s="253">
        <f t="array" ref="AC106">IF(AB106="", "", IFERROR(MAX(--_xlfn.TEXTSPLIT(AB106,"+")), AB106))</f>
        <v>2050</v>
      </c>
      <c r="AD106" s="32" t="str">
        <f>IF(AND(Table1[[#This Row],[year broken down ]]&lt;&gt;"",Table1[[#This Row],[Scope of target]]&lt;&gt;"G",AE106=""),1,"")</f>
        <v/>
      </c>
      <c r="AE106" s="32">
        <f>IF(OR(Table1[[#This Row],[Net zero year (SBTi)]]&lt;&gt;"",Table1[[#This Row],[From 6]]&lt;&gt;""),1,"")</f>
        <v>1</v>
      </c>
      <c r="AF106" s="32" t="str">
        <f>IF(OR(Table1[[#This Row],[SBTi NZ approved]]="s",Table1[[#This Row],[Target status]]="T"),1,"")</f>
        <v/>
      </c>
      <c r="AG106" s="254" t="s">
        <v>631</v>
      </c>
      <c r="AH106" s="32" t="str">
        <f>_xlfn.XLOOKUP(C106,ref!A:A,ref!B:B, "Other")</f>
        <v>Europe</v>
      </c>
      <c r="AI106" s="249" t="str">
        <f>_xlfn.XLOOKUP(D106,ref!D:D,ref!E:E)</f>
        <v>Financial services</v>
      </c>
      <c r="AJ106" s="249">
        <f>IF(Table1[[#This Row],[NZ]]=1, MAX(Table1[[#This Row],[From 6]], Table1[[#This Row],[Net zero year (SBTi)]]), "")</f>
        <v>2050</v>
      </c>
      <c r="AK106" s="32">
        <f t="shared" si="22"/>
        <v>1</v>
      </c>
    </row>
    <row r="107" spans="1:37" ht="18" customHeight="1">
      <c r="A107" s="32">
        <v>105</v>
      </c>
      <c r="B107" s="373" t="s">
        <v>148</v>
      </c>
      <c r="C107" s="32" t="s">
        <v>680</v>
      </c>
      <c r="D107" s="32" t="s">
        <v>1141</v>
      </c>
      <c r="E107" s="32" t="s">
        <v>1431</v>
      </c>
      <c r="F107" s="32" t="s">
        <v>1432</v>
      </c>
      <c r="G107" s="250"/>
      <c r="H107" s="250"/>
      <c r="I107" s="250"/>
      <c r="J107" s="251"/>
      <c r="K107" s="251"/>
      <c r="L107" s="251"/>
      <c r="M107" s="251"/>
      <c r="N107" s="251"/>
      <c r="O107" s="251"/>
      <c r="P107" s="251"/>
      <c r="Q107" s="251"/>
      <c r="R107" s="251"/>
      <c r="S107" s="251" t="s">
        <v>39</v>
      </c>
      <c r="T107" s="252" t="s">
        <v>681</v>
      </c>
      <c r="U107" s="252" t="s">
        <v>698</v>
      </c>
      <c r="V107" s="252">
        <v>2060</v>
      </c>
      <c r="W107" s="252">
        <f t="array" ref="W107">IF(V107="", "", IFERROR(MAX(--_xlfn.TEXTSPLIT(V107,"+")), V107))</f>
        <v>2060</v>
      </c>
      <c r="X107" s="252">
        <v>2021</v>
      </c>
      <c r="Y107" s="256" t="s">
        <v>1433</v>
      </c>
      <c r="Z107" s="253"/>
      <c r="AA107" s="253"/>
      <c r="AB107" s="253"/>
      <c r="AC107" s="253" t="str">
        <f t="array" ref="AC107">IF(AB107="", "", IFERROR(MAX(--_xlfn.TEXTSPLIT(AB107,"+")), AB107))</f>
        <v/>
      </c>
      <c r="AD107" s="32" t="str">
        <f>IF(AND(Table1[[#This Row],[year broken down ]]&lt;&gt;"",Table1[[#This Row],[Scope of target]]&lt;&gt;"G",AE107=""),1,"")</f>
        <v/>
      </c>
      <c r="AE107" s="32" t="str">
        <f>IF(OR(Table1[[#This Row],[Net zero year (SBTi)]]&lt;&gt;"",Table1[[#This Row],[From 6]]&lt;&gt;""),1,"")</f>
        <v/>
      </c>
      <c r="AF107" s="32" t="str">
        <f>IF(OR(Table1[[#This Row],[SBTi NZ approved]]="s",Table1[[#This Row],[Target status]]="T"),1,"")</f>
        <v/>
      </c>
      <c r="AG107" s="254" t="s">
        <v>674</v>
      </c>
      <c r="AH107" s="32" t="str">
        <f>_xlfn.XLOOKUP(C107,ref!A:A,ref!B:B, "Other")</f>
        <v>Asia</v>
      </c>
      <c r="AI107" s="249" t="str">
        <f>_xlfn.XLOOKUP(D107,ref!D:D,ref!E:E)</f>
        <v>Engineering and construction</v>
      </c>
      <c r="AJ107" s="249" t="str">
        <f>IF(Table1[[#This Row],[NZ]]=1, MAX(Table1[[#This Row],[From 6]], Table1[[#This Row],[Net zero year (SBTi)]]), "")</f>
        <v/>
      </c>
      <c r="AK107" s="32">
        <f t="shared" si="22"/>
        <v>0</v>
      </c>
    </row>
    <row r="108" spans="1:37" ht="18" customHeight="1">
      <c r="A108" s="32">
        <v>106</v>
      </c>
      <c r="B108" s="373" t="s">
        <v>145</v>
      </c>
      <c r="C108" s="32" t="s">
        <v>639</v>
      </c>
      <c r="D108" s="32" t="s">
        <v>1406</v>
      </c>
      <c r="E108" s="32" t="s">
        <v>1434</v>
      </c>
      <c r="F108" s="32" t="s">
        <v>1435</v>
      </c>
      <c r="G108" s="250" t="s">
        <v>631</v>
      </c>
      <c r="H108" s="250">
        <v>2025</v>
      </c>
      <c r="I108" s="250">
        <v>2014</v>
      </c>
      <c r="J108" s="251" t="s">
        <v>1096</v>
      </c>
      <c r="K108" s="251" t="s">
        <v>642</v>
      </c>
      <c r="L108" s="251">
        <v>2025</v>
      </c>
      <c r="M108" s="251"/>
      <c r="N108" s="251"/>
      <c r="O108" s="251"/>
      <c r="P108" s="251" t="s">
        <v>631</v>
      </c>
      <c r="Q108" s="251" t="s">
        <v>1135</v>
      </c>
      <c r="R108" s="251"/>
      <c r="S108" s="251">
        <v>2020</v>
      </c>
      <c r="T108" s="252"/>
      <c r="U108" s="252"/>
      <c r="V108" s="252"/>
      <c r="W108" s="252" t="str">
        <f t="array" ref="W108">IF(V108="", "", IFERROR(MAX(--_xlfn.TEXTSPLIT(V108,"+")), V108))</f>
        <v/>
      </c>
      <c r="X108" s="252"/>
      <c r="Y108" s="252"/>
      <c r="Z108" s="253" t="s">
        <v>645</v>
      </c>
      <c r="AA108" s="253" t="s">
        <v>1436</v>
      </c>
      <c r="AB108" s="253">
        <v>2050</v>
      </c>
      <c r="AC108" s="253">
        <f t="array" ref="AC108">IF(AB108="", "", IFERROR(MAX(--_xlfn.TEXTSPLIT(AB108,"+")), AB108))</f>
        <v>2050</v>
      </c>
      <c r="AD108" s="32" t="str">
        <f>IF(AND(Table1[[#This Row],[year broken down ]]&lt;&gt;"",Table1[[#This Row],[Scope of target]]&lt;&gt;"G",AE108=""),1,"")</f>
        <v/>
      </c>
      <c r="AE108" s="32">
        <f>IF(OR(Table1[[#This Row],[Net zero year (SBTi)]]&lt;&gt;"",Table1[[#This Row],[From 6]]&lt;&gt;""),1,"")</f>
        <v>1</v>
      </c>
      <c r="AF108" s="32">
        <f>IF(OR(Table1[[#This Row],[SBTi NZ approved]]="s",Table1[[#This Row],[Target status]]="T"),1,"")</f>
        <v>1</v>
      </c>
      <c r="AG108" s="257"/>
      <c r="AH108" s="32" t="str">
        <f>_xlfn.XLOOKUP(C108,ref!A:A,ref!B:B, "Other")</f>
        <v>Europe</v>
      </c>
      <c r="AI108" s="249" t="str">
        <f>_xlfn.XLOOKUP(D108,ref!D:D,ref!E:E)</f>
        <v>Food, beverages and agriculture</v>
      </c>
      <c r="AJ108" s="249">
        <f>IF(Table1[[#This Row],[NZ]]=1, MAX(Table1[[#This Row],[From 6]], Table1[[#This Row],[Net zero year (SBTi)]]), "")</f>
        <v>2050</v>
      </c>
      <c r="AK108" s="32">
        <f t="shared" si="22"/>
        <v>1</v>
      </c>
    </row>
    <row r="109" spans="1:37" ht="18" customHeight="1">
      <c r="A109" s="32">
        <v>107</v>
      </c>
      <c r="B109" s="373" t="s">
        <v>143</v>
      </c>
      <c r="C109" s="32" t="s">
        <v>774</v>
      </c>
      <c r="D109" s="32" t="s">
        <v>1145</v>
      </c>
      <c r="E109" s="32" t="s">
        <v>1437</v>
      </c>
      <c r="F109" s="32" t="s">
        <v>1438</v>
      </c>
      <c r="G109" s="250"/>
      <c r="H109" s="250"/>
      <c r="I109" s="250"/>
      <c r="J109" s="251"/>
      <c r="K109" s="251"/>
      <c r="L109" s="251"/>
      <c r="M109" s="251"/>
      <c r="N109" s="251"/>
      <c r="O109" s="251"/>
      <c r="P109" s="251"/>
      <c r="Q109" s="251"/>
      <c r="R109" s="251"/>
      <c r="S109" s="251" t="s">
        <v>39</v>
      </c>
      <c r="T109" s="252"/>
      <c r="U109" s="252"/>
      <c r="V109" s="252"/>
      <c r="W109" s="252" t="str">
        <f t="array" ref="W109">IF(V109="", "", IFERROR(MAX(--_xlfn.TEXTSPLIT(V109,"+")), V109))</f>
        <v/>
      </c>
      <c r="X109" s="252"/>
      <c r="Y109" s="252"/>
      <c r="Z109" s="253"/>
      <c r="AA109" s="253"/>
      <c r="AB109" s="253"/>
      <c r="AC109" s="253" t="str">
        <f t="array" ref="AC109">IF(AB109="", "", IFERROR(MAX(--_xlfn.TEXTSPLIT(AB109,"+")), AB109))</f>
        <v/>
      </c>
      <c r="AD109" s="32" t="str">
        <f>IF(AND(Table1[[#This Row],[year broken down ]]&lt;&gt;"",Table1[[#This Row],[Scope of target]]&lt;&gt;"G",AE109=""),1,"")</f>
        <v/>
      </c>
      <c r="AE109" s="32" t="str">
        <f>IF(OR(Table1[[#This Row],[Net zero year (SBTi)]]&lt;&gt;"",Table1[[#This Row],[From 6]]&lt;&gt;""),1,"")</f>
        <v/>
      </c>
      <c r="AF109" s="32" t="str">
        <f>IF(OR(Table1[[#This Row],[SBTi NZ approved]]="s",Table1[[#This Row],[Target status]]="T"),1,"")</f>
        <v/>
      </c>
      <c r="AG109" s="254"/>
      <c r="AH109" s="32" t="str">
        <f>_xlfn.XLOOKUP(C109,ref!A:A,ref!B:B, "Other")</f>
        <v>Asia</v>
      </c>
      <c r="AI109" s="249" t="str">
        <f>_xlfn.XLOOKUP(D109,ref!D:D,ref!E:E)</f>
        <v>Financial services</v>
      </c>
      <c r="AJ109" s="249" t="str">
        <f>IF(Table1[[#This Row],[NZ]]=1, MAX(Table1[[#This Row],[From 6]], Table1[[#This Row],[Net zero year (SBTi)]]), "")</f>
        <v/>
      </c>
      <c r="AK109" s="32">
        <f t="shared" si="22"/>
        <v>0</v>
      </c>
    </row>
    <row r="110" spans="1:37" ht="18" customHeight="1">
      <c r="A110" s="32">
        <v>108</v>
      </c>
      <c r="B110" s="373" t="s">
        <v>196</v>
      </c>
      <c r="C110" s="32" t="s">
        <v>629</v>
      </c>
      <c r="D110" s="32" t="s">
        <v>1093</v>
      </c>
      <c r="E110" s="32" t="s">
        <v>1439</v>
      </c>
      <c r="F110" s="32" t="s">
        <v>1440</v>
      </c>
      <c r="G110" s="250"/>
      <c r="H110" s="250"/>
      <c r="I110" s="250"/>
      <c r="J110" s="251" t="s">
        <v>635</v>
      </c>
      <c r="K110" s="251"/>
      <c r="L110" s="251">
        <v>2030</v>
      </c>
      <c r="M110" s="251"/>
      <c r="N110" s="251"/>
      <c r="O110" s="251"/>
      <c r="P110" s="251" t="s">
        <v>631</v>
      </c>
      <c r="Q110" s="251" t="s">
        <v>1097</v>
      </c>
      <c r="R110" s="251"/>
      <c r="S110" s="251">
        <v>2022</v>
      </c>
      <c r="T110" s="252"/>
      <c r="U110" s="252"/>
      <c r="V110" s="252"/>
      <c r="W110" s="252" t="str">
        <f t="array" ref="W110">IF(V110="", "", IFERROR(MAX(--_xlfn.TEXTSPLIT(V110,"+")), V110))</f>
        <v/>
      </c>
      <c r="X110" s="252"/>
      <c r="Y110" s="252"/>
      <c r="Z110" s="253" t="s">
        <v>645</v>
      </c>
      <c r="AA110" s="253" t="s">
        <v>1441</v>
      </c>
      <c r="AB110" s="253">
        <v>2050</v>
      </c>
      <c r="AC110" s="253">
        <f t="array" ref="AC110">IF(AB110="", "", IFERROR(MAX(--_xlfn.TEXTSPLIT(AB110,"+")), AB110))</f>
        <v>2050</v>
      </c>
      <c r="AD110" s="32" t="str">
        <f>IF(AND(Table1[[#This Row],[year broken down ]]&lt;&gt;"",Table1[[#This Row],[Scope of target]]&lt;&gt;"G",AE110=""),1,"")</f>
        <v/>
      </c>
      <c r="AE110" s="32">
        <f>IF(OR(Table1[[#This Row],[Net zero year (SBTi)]]&lt;&gt;"",Table1[[#This Row],[From 6]]&lt;&gt;""),1,"")</f>
        <v>1</v>
      </c>
      <c r="AF110" s="32" t="str">
        <f>IF(OR(Table1[[#This Row],[SBTi NZ approved]]="s",Table1[[#This Row],[Target status]]="T"),1,"")</f>
        <v/>
      </c>
      <c r="AG110" s="257"/>
      <c r="AH110" s="32" t="str">
        <f>_xlfn.XLOOKUP(C110,ref!A:A,ref!B:B, "Other")</f>
        <v>North America</v>
      </c>
      <c r="AI110" s="249" t="str">
        <f>_xlfn.XLOOKUP(D110,ref!D:D,ref!E:E)</f>
        <v>Retail</v>
      </c>
      <c r="AJ110" s="249">
        <f>IF(Table1[[#This Row],[NZ]]=1, MAX(Table1[[#This Row],[From 6]], Table1[[#This Row],[Net zero year (SBTi)]]), "")</f>
        <v>2050</v>
      </c>
      <c r="AK110" s="32">
        <f t="shared" si="22"/>
        <v>1</v>
      </c>
    </row>
    <row r="111" spans="1:37" ht="18" customHeight="1">
      <c r="A111" s="32">
        <v>109</v>
      </c>
      <c r="B111" s="373" t="s">
        <v>946</v>
      </c>
      <c r="C111" s="32" t="s">
        <v>676</v>
      </c>
      <c r="D111" s="32" t="s">
        <v>1294</v>
      </c>
      <c r="E111" s="32" t="s">
        <v>1442</v>
      </c>
      <c r="F111" s="32" t="s">
        <v>1443</v>
      </c>
      <c r="G111" s="250"/>
      <c r="H111" s="250"/>
      <c r="I111" s="250"/>
      <c r="J111" s="251" t="s">
        <v>1096</v>
      </c>
      <c r="K111" s="251" t="s">
        <v>642</v>
      </c>
      <c r="L111" s="251">
        <v>2031</v>
      </c>
      <c r="M111" s="251"/>
      <c r="N111" s="251"/>
      <c r="O111" s="251"/>
      <c r="P111" s="251" t="s">
        <v>632</v>
      </c>
      <c r="Q111" s="251"/>
      <c r="R111" s="251"/>
      <c r="S111" s="251">
        <v>2021</v>
      </c>
      <c r="T111" s="252" t="s">
        <v>635</v>
      </c>
      <c r="U111" s="252" t="s">
        <v>1444</v>
      </c>
      <c r="V111" s="252">
        <v>2041</v>
      </c>
      <c r="W111" s="252">
        <f t="array" ref="W111">IF(V111="", "", IFERROR(MAX(--_xlfn.TEXTSPLIT(V111,"+")), V111))</f>
        <v>2041</v>
      </c>
      <c r="X111" s="252">
        <v>2021</v>
      </c>
      <c r="Y111" s="252" t="s">
        <v>1445</v>
      </c>
      <c r="Z111" s="253"/>
      <c r="AA111" s="253"/>
      <c r="AB111" s="253"/>
      <c r="AC111" s="253" t="str">
        <f t="array" ref="AC111">IF(AB111="", "", IFERROR(MAX(--_xlfn.TEXTSPLIT(AB111,"+")), AB111))</f>
        <v/>
      </c>
      <c r="AD111" s="32">
        <f>IF(AND(Table1[[#This Row],[year broken down ]]&lt;&gt;"",Table1[[#This Row],[Scope of target]]&lt;&gt;"G",AE111=""),1,"")</f>
        <v>1</v>
      </c>
      <c r="AE111" s="32" t="str">
        <f>IF(OR(Table1[[#This Row],[Net zero year (SBTi)]]&lt;&gt;"",Table1[[#This Row],[From 6]]&lt;&gt;""),1,"")</f>
        <v/>
      </c>
      <c r="AF111" s="32">
        <f>IF(OR(Table1[[#This Row],[SBTi NZ approved]]="s",Table1[[#This Row],[Target status]]="T"),1,"")</f>
        <v>1</v>
      </c>
      <c r="AG111" s="254" t="s">
        <v>631</v>
      </c>
      <c r="AH111" s="32" t="str">
        <f>_xlfn.XLOOKUP(C111,ref!A:A,ref!B:B, "Other")</f>
        <v>Asia</v>
      </c>
      <c r="AI111" s="249" t="str">
        <f>_xlfn.XLOOKUP(D111,ref!D:D,ref!E:E)</f>
        <v>Telecommunications and media</v>
      </c>
      <c r="AJ111" s="249" t="str">
        <f>IF(Table1[[#This Row],[NZ]]=1, MAX(Table1[[#This Row],[From 6]], Table1[[#This Row],[Net zero year (SBTi)]]), "")</f>
        <v/>
      </c>
      <c r="AK111" s="32">
        <f t="shared" si="22"/>
        <v>1</v>
      </c>
    </row>
    <row r="112" spans="1:37" ht="18" customHeight="1">
      <c r="A112" s="32">
        <v>110</v>
      </c>
      <c r="B112" s="373" t="s">
        <v>184</v>
      </c>
      <c r="C112" s="32" t="s">
        <v>969</v>
      </c>
      <c r="D112" s="32" t="s">
        <v>1101</v>
      </c>
      <c r="E112" s="32" t="s">
        <v>1446</v>
      </c>
      <c r="F112" s="32" t="s">
        <v>1447</v>
      </c>
      <c r="G112" s="250"/>
      <c r="H112" s="250"/>
      <c r="I112" s="250"/>
      <c r="J112" s="251"/>
      <c r="K112" s="251"/>
      <c r="L112" s="251"/>
      <c r="M112" s="251"/>
      <c r="N112" s="251"/>
      <c r="O112" s="251"/>
      <c r="P112" s="251"/>
      <c r="Q112" s="251"/>
      <c r="R112" s="251"/>
      <c r="S112" s="251" t="s">
        <v>39</v>
      </c>
      <c r="T112" s="252" t="s">
        <v>635</v>
      </c>
      <c r="U112" s="252" t="s">
        <v>1448</v>
      </c>
      <c r="V112" s="252">
        <v>2040</v>
      </c>
      <c r="W112" s="252">
        <f t="array" ref="W112">IF(V112="", "", IFERROR(MAX(--_xlfn.TEXTSPLIT(V112,"+")), V112))</f>
        <v>2040</v>
      </c>
      <c r="X112" s="252">
        <v>2022</v>
      </c>
      <c r="Y112" s="256" t="s">
        <v>1449</v>
      </c>
      <c r="Z112" s="253" t="s">
        <v>635</v>
      </c>
      <c r="AA112" s="253" t="s">
        <v>1448</v>
      </c>
      <c r="AB112" s="253">
        <v>2050</v>
      </c>
      <c r="AC112" s="253">
        <f t="array" ref="AC112">IF(AB112="", "", IFERROR(MAX(--_xlfn.TEXTSPLIT(AB112,"+")), AB112))</f>
        <v>2050</v>
      </c>
      <c r="AD112" s="32" t="str">
        <f>IF(AND(Table1[[#This Row],[year broken down ]]&lt;&gt;"",Table1[[#This Row],[Scope of target]]&lt;&gt;"G",AE112=""),1,"")</f>
        <v/>
      </c>
      <c r="AE112" s="32">
        <f>IF(OR(Table1[[#This Row],[Net zero year (SBTi)]]&lt;&gt;"",Table1[[#This Row],[From 6]]&lt;&gt;""),1,"")</f>
        <v>1</v>
      </c>
      <c r="AF112" s="32" t="str">
        <f>IF(OR(Table1[[#This Row],[SBTi NZ approved]]="s",Table1[[#This Row],[Target status]]="T"),1,"")</f>
        <v/>
      </c>
      <c r="AG112" s="254" t="s">
        <v>674</v>
      </c>
      <c r="AH112" s="32" t="str">
        <f>_xlfn.XLOOKUP(C112,ref!A:A,ref!B:B, "Other")</f>
        <v>Asia</v>
      </c>
      <c r="AI112" s="249" t="str">
        <f>_xlfn.XLOOKUP(D112,ref!D:D,ref!E:E)</f>
        <v>Energy and utilities</v>
      </c>
      <c r="AJ112" s="249">
        <f>IF(Table1[[#This Row],[NZ]]=1, MAX(Table1[[#This Row],[From 6]], Table1[[#This Row],[Net zero year (SBTi)]]), "")</f>
        <v>2050</v>
      </c>
      <c r="AK112" s="32">
        <f t="shared" si="22"/>
        <v>1</v>
      </c>
    </row>
    <row r="113" spans="1:37" ht="18" customHeight="1">
      <c r="A113" s="32">
        <v>111</v>
      </c>
      <c r="B113" s="373" t="s">
        <v>131</v>
      </c>
      <c r="C113" s="32" t="s">
        <v>680</v>
      </c>
      <c r="D113" s="32" t="s">
        <v>713</v>
      </c>
      <c r="E113" s="32" t="s">
        <v>1450</v>
      </c>
      <c r="F113" s="32" t="s">
        <v>1451</v>
      </c>
      <c r="G113" s="250"/>
      <c r="H113" s="250"/>
      <c r="I113" s="250"/>
      <c r="J113" s="251"/>
      <c r="K113" s="251"/>
      <c r="L113" s="251"/>
      <c r="M113" s="251"/>
      <c r="N113" s="251"/>
      <c r="O113" s="251"/>
      <c r="P113" s="251"/>
      <c r="Q113" s="251"/>
      <c r="R113" s="251"/>
      <c r="S113" s="251" t="s">
        <v>39</v>
      </c>
      <c r="T113" s="252" t="s">
        <v>681</v>
      </c>
      <c r="U113" s="252" t="s">
        <v>698</v>
      </c>
      <c r="V113" s="252">
        <v>2060</v>
      </c>
      <c r="W113" s="252">
        <f t="array" ref="W113">IF(V113="", "", IFERROR(MAX(--_xlfn.TEXTSPLIT(V113,"+")), V113))</f>
        <v>2060</v>
      </c>
      <c r="X113" s="252">
        <v>2021</v>
      </c>
      <c r="Y113" s="256" t="s">
        <v>1452</v>
      </c>
      <c r="Z113" s="253"/>
      <c r="AA113" s="253"/>
      <c r="AB113" s="253"/>
      <c r="AC113" s="253" t="str">
        <f t="array" ref="AC113">IF(AB113="", "", IFERROR(MAX(--_xlfn.TEXTSPLIT(AB113,"+")), AB113))</f>
        <v/>
      </c>
      <c r="AD113" s="32" t="str">
        <f>IF(AND(Table1[[#This Row],[year broken down ]]&lt;&gt;"",Table1[[#This Row],[Scope of target]]&lt;&gt;"G",AE113=""),1,"")</f>
        <v/>
      </c>
      <c r="AE113" s="32" t="str">
        <f>IF(OR(Table1[[#This Row],[Net zero year (SBTi)]]&lt;&gt;"",Table1[[#This Row],[From 6]]&lt;&gt;""),1,"")</f>
        <v/>
      </c>
      <c r="AF113" s="32" t="str">
        <f>IF(OR(Table1[[#This Row],[SBTi NZ approved]]="s",Table1[[#This Row],[Target status]]="T"),1,"")</f>
        <v/>
      </c>
      <c r="AG113" s="254" t="s">
        <v>674</v>
      </c>
      <c r="AH113" s="32" t="str">
        <f>_xlfn.XLOOKUP(C113,ref!A:A,ref!B:B, "Other")</f>
        <v>Asia</v>
      </c>
      <c r="AI113" s="249" t="str">
        <f>_xlfn.XLOOKUP(D113,ref!D:D,ref!E:E)</f>
        <v>Technology</v>
      </c>
      <c r="AJ113" s="249" t="str">
        <f>IF(Table1[[#This Row],[NZ]]=1, MAX(Table1[[#This Row],[From 6]], Table1[[#This Row],[Net zero year (SBTi)]]), "")</f>
        <v/>
      </c>
      <c r="AK113" s="32">
        <f t="shared" si="22"/>
        <v>0</v>
      </c>
    </row>
    <row r="114" spans="1:37" ht="18" customHeight="1">
      <c r="A114" s="32">
        <v>112</v>
      </c>
      <c r="B114" s="373" t="s">
        <v>179</v>
      </c>
      <c r="C114" s="32" t="s">
        <v>629</v>
      </c>
      <c r="D114" s="32" t="s">
        <v>1130</v>
      </c>
      <c r="E114" s="32" t="s">
        <v>1453</v>
      </c>
      <c r="F114" s="32" t="s">
        <v>1454</v>
      </c>
      <c r="G114" s="250" t="s">
        <v>631</v>
      </c>
      <c r="H114" s="250">
        <v>2025</v>
      </c>
      <c r="I114" s="250">
        <v>2015</v>
      </c>
      <c r="J114" s="251" t="s">
        <v>1096</v>
      </c>
      <c r="K114" s="251" t="s">
        <v>642</v>
      </c>
      <c r="L114" s="251">
        <v>2030</v>
      </c>
      <c r="M114" s="251"/>
      <c r="N114" s="251"/>
      <c r="O114" s="251"/>
      <c r="P114" s="251" t="s">
        <v>631</v>
      </c>
      <c r="Q114" s="251" t="s">
        <v>1097</v>
      </c>
      <c r="R114" s="251"/>
      <c r="S114" s="251">
        <v>2020</v>
      </c>
      <c r="T114" s="252" t="s">
        <v>635</v>
      </c>
      <c r="U114" s="252" t="s">
        <v>1455</v>
      </c>
      <c r="V114" s="252">
        <v>2030</v>
      </c>
      <c r="W114" s="252">
        <f t="array" ref="W114">IF(V114="", "", IFERROR(MAX(--_xlfn.TEXTSPLIT(V114,"+")), V114))</f>
        <v>2030</v>
      </c>
      <c r="X114" s="252">
        <v>2020</v>
      </c>
      <c r="Y114" s="256" t="s">
        <v>1456</v>
      </c>
      <c r="Z114" s="253" t="s">
        <v>645</v>
      </c>
      <c r="AA114" s="253" t="s">
        <v>907</v>
      </c>
      <c r="AB114" s="253">
        <v>2045</v>
      </c>
      <c r="AC114" s="253">
        <f t="array" ref="AC114">IF(AB114="", "", IFERROR(MAX(--_xlfn.TEXTSPLIT(AB114,"+")), AB114))</f>
        <v>2045</v>
      </c>
      <c r="AD114" s="32" t="str">
        <f>IF(AND(Table1[[#This Row],[year broken down ]]&lt;&gt;"",Table1[[#This Row],[Scope of target]]&lt;&gt;"G",AE114=""),1,"")</f>
        <v/>
      </c>
      <c r="AE114" s="32">
        <f>IF(OR(Table1[[#This Row],[Net zero year (SBTi)]]&lt;&gt;"",Table1[[#This Row],[From 6]]&lt;&gt;""),1,"")</f>
        <v>1</v>
      </c>
      <c r="AF114" s="32">
        <f>IF(OR(Table1[[#This Row],[SBTi NZ approved]]="s",Table1[[#This Row],[Target status]]="T"),1,"")</f>
        <v>1</v>
      </c>
      <c r="AG114" s="254" t="s">
        <v>631</v>
      </c>
      <c r="AH114" s="32" t="str">
        <f>_xlfn.XLOOKUP(C114,ref!A:A,ref!B:B, "Other")</f>
        <v>North America</v>
      </c>
      <c r="AI114" s="249" t="str">
        <f>_xlfn.XLOOKUP(D114,ref!D:D,ref!E:E)</f>
        <v>Health care and pharmaceuticals</v>
      </c>
      <c r="AJ114" s="249">
        <f>IF(Table1[[#This Row],[NZ]]=1, MAX(Table1[[#This Row],[From 6]], Table1[[#This Row],[Net zero year (SBTi)]]), "")</f>
        <v>2045</v>
      </c>
      <c r="AK114" s="32">
        <f t="shared" si="22"/>
        <v>1</v>
      </c>
    </row>
    <row r="115" spans="1:37" ht="18" customHeight="1">
      <c r="A115" s="32">
        <v>113</v>
      </c>
      <c r="B115" s="373" t="s">
        <v>167</v>
      </c>
      <c r="C115" s="32" t="s">
        <v>680</v>
      </c>
      <c r="D115" s="32" t="s">
        <v>1137</v>
      </c>
      <c r="E115" s="32" t="s">
        <v>1457</v>
      </c>
      <c r="F115" s="32" t="s">
        <v>1458</v>
      </c>
      <c r="G115" s="250"/>
      <c r="H115" s="250"/>
      <c r="I115" s="250"/>
      <c r="J115" s="251"/>
      <c r="K115" s="251"/>
      <c r="L115" s="251"/>
      <c r="M115" s="251"/>
      <c r="N115" s="251"/>
      <c r="O115" s="251"/>
      <c r="P115" s="251"/>
      <c r="Q115" s="251"/>
      <c r="R115" s="251"/>
      <c r="S115" s="251" t="s">
        <v>39</v>
      </c>
      <c r="T115" s="252" t="s">
        <v>681</v>
      </c>
      <c r="U115" s="252" t="s">
        <v>698</v>
      </c>
      <c r="V115" s="252">
        <v>2060</v>
      </c>
      <c r="W115" s="252">
        <f t="array" ref="W115">IF(V115="", "", IFERROR(MAX(--_xlfn.TEXTSPLIT(V115,"+")), V115))</f>
        <v>2060</v>
      </c>
      <c r="X115" s="252">
        <v>2020</v>
      </c>
      <c r="Y115" s="252" t="s">
        <v>1459</v>
      </c>
      <c r="Z115" s="253"/>
      <c r="AA115" s="253"/>
      <c r="AB115" s="253"/>
      <c r="AC115" s="253" t="str">
        <f t="array" ref="AC115">IF(AB115="", "", IFERROR(MAX(--_xlfn.TEXTSPLIT(AB115,"+")), AB115))</f>
        <v/>
      </c>
      <c r="AD115" s="32" t="str">
        <f>IF(AND(Table1[[#This Row],[year broken down ]]&lt;&gt;"",Table1[[#This Row],[Scope of target]]&lt;&gt;"G",AE115=""),1,"")</f>
        <v/>
      </c>
      <c r="AE115" s="32" t="str">
        <f>IF(OR(Table1[[#This Row],[Net zero year (SBTi)]]&lt;&gt;"",Table1[[#This Row],[From 6]]&lt;&gt;""),1,"")</f>
        <v/>
      </c>
      <c r="AF115" s="32" t="str">
        <f>IF(OR(Table1[[#This Row],[SBTi NZ approved]]="s",Table1[[#This Row],[Target status]]="T"),1,"")</f>
        <v/>
      </c>
      <c r="AG115" s="254" t="s">
        <v>674</v>
      </c>
      <c r="AH115" s="32" t="str">
        <f>_xlfn.XLOOKUP(C115,ref!A:A,ref!B:B, "Other")</f>
        <v>Asia</v>
      </c>
      <c r="AI115" s="249" t="str">
        <f>_xlfn.XLOOKUP(D115,ref!D:D,ref!E:E)</f>
        <v>Retail</v>
      </c>
      <c r="AJ115" s="249" t="str">
        <f>IF(Table1[[#This Row],[NZ]]=1, MAX(Table1[[#This Row],[From 6]], Table1[[#This Row],[Net zero year (SBTi)]]), "")</f>
        <v/>
      </c>
      <c r="AK115" s="32">
        <f t="shared" si="22"/>
        <v>0</v>
      </c>
    </row>
    <row r="116" spans="1:37" ht="18" customHeight="1">
      <c r="A116" s="32">
        <v>114</v>
      </c>
      <c r="B116" s="373" t="s">
        <v>183</v>
      </c>
      <c r="C116" s="32" t="s">
        <v>629</v>
      </c>
      <c r="D116" s="32" t="s">
        <v>1370</v>
      </c>
      <c r="E116" s="32" t="s">
        <v>1460</v>
      </c>
      <c r="F116" s="32" t="s">
        <v>1461</v>
      </c>
      <c r="G116" s="250"/>
      <c r="H116" s="250"/>
      <c r="I116" s="250"/>
      <c r="J116" s="251"/>
      <c r="K116" s="251"/>
      <c r="L116" s="251"/>
      <c r="M116" s="251"/>
      <c r="N116" s="251"/>
      <c r="O116" s="251"/>
      <c r="P116" s="251"/>
      <c r="Q116" s="251"/>
      <c r="R116" s="251"/>
      <c r="S116" s="251" t="s">
        <v>39</v>
      </c>
      <c r="T116" s="252" t="s">
        <v>635</v>
      </c>
      <c r="U116" s="252" t="s">
        <v>1462</v>
      </c>
      <c r="V116" s="252">
        <v>2040</v>
      </c>
      <c r="W116" s="252">
        <f t="array" ref="W116">IF(V116="", "", IFERROR(MAX(--_xlfn.TEXTSPLIT(V116,"+")), V116))</f>
        <v>2040</v>
      </c>
      <c r="X116" s="252">
        <v>2021</v>
      </c>
      <c r="Y116" s="252" t="s">
        <v>1463</v>
      </c>
      <c r="Z116" s="253"/>
      <c r="AA116" s="253"/>
      <c r="AB116" s="253"/>
      <c r="AC116" s="253" t="str">
        <f t="array" ref="AC116">IF(AB116="", "", IFERROR(MAX(--_xlfn.TEXTSPLIT(AB116,"+")), AB116))</f>
        <v/>
      </c>
      <c r="AD116" s="32">
        <f>IF(AND(Table1[[#This Row],[year broken down ]]&lt;&gt;"",Table1[[#This Row],[Scope of target]]&lt;&gt;"G",AE116=""),1,"")</f>
        <v>1</v>
      </c>
      <c r="AE116" s="32" t="str">
        <f>IF(OR(Table1[[#This Row],[Net zero year (SBTi)]]&lt;&gt;"",Table1[[#This Row],[From 6]]&lt;&gt;""),1,"")</f>
        <v/>
      </c>
      <c r="AF116" s="32" t="str">
        <f>IF(OR(Table1[[#This Row],[SBTi NZ approved]]="s",Table1[[#This Row],[Target status]]="T"),1,"")</f>
        <v/>
      </c>
      <c r="AG116" s="254" t="s">
        <v>1464</v>
      </c>
      <c r="AH116" s="32" t="str">
        <f>_xlfn.XLOOKUP(C116,ref!A:A,ref!B:B, "Other")</f>
        <v>North America</v>
      </c>
      <c r="AI116" s="249" t="str">
        <f>_xlfn.XLOOKUP(D116,ref!D:D,ref!E:E)</f>
        <v>Transportation and logistics</v>
      </c>
      <c r="AJ116" s="249" t="str">
        <f>IF(Table1[[#This Row],[NZ]]=1, MAX(Table1[[#This Row],[From 6]], Table1[[#This Row],[Net zero year (SBTi)]]), "")</f>
        <v/>
      </c>
      <c r="AK116" s="32">
        <f t="shared" si="22"/>
        <v>1</v>
      </c>
    </row>
    <row r="117" spans="1:37" ht="18" customHeight="1">
      <c r="A117" s="32">
        <v>115</v>
      </c>
      <c r="B117" s="373" t="s">
        <v>260</v>
      </c>
      <c r="C117" s="32" t="s">
        <v>680</v>
      </c>
      <c r="D117" s="32" t="s">
        <v>1370</v>
      </c>
      <c r="E117" s="32" t="s">
        <v>1465</v>
      </c>
      <c r="F117" s="32" t="s">
        <v>1466</v>
      </c>
      <c r="G117" s="250"/>
      <c r="H117" s="250"/>
      <c r="I117" s="250"/>
      <c r="J117" s="251" t="s">
        <v>1096</v>
      </c>
      <c r="K117" s="251" t="s">
        <v>642</v>
      </c>
      <c r="L117" s="251">
        <v>2030</v>
      </c>
      <c r="M117" s="251" t="s">
        <v>641</v>
      </c>
      <c r="N117" s="251" t="s">
        <v>642</v>
      </c>
      <c r="O117" s="251">
        <v>2050</v>
      </c>
      <c r="P117" s="251" t="s">
        <v>631</v>
      </c>
      <c r="Q117" s="251" t="s">
        <v>1135</v>
      </c>
      <c r="R117" s="251">
        <v>2050</v>
      </c>
      <c r="S117" s="251">
        <v>2023</v>
      </c>
      <c r="T117" s="252" t="s">
        <v>681</v>
      </c>
      <c r="U117" s="252" t="s">
        <v>698</v>
      </c>
      <c r="V117" s="252">
        <v>2060</v>
      </c>
      <c r="W117" s="252">
        <f t="array" ref="W117">IF(V117="", "", IFERROR(MAX(--_xlfn.TEXTSPLIT(V117,"+")), V117))</f>
        <v>2060</v>
      </c>
      <c r="X117" s="252">
        <v>2021</v>
      </c>
      <c r="Y117" s="252" t="s">
        <v>1467</v>
      </c>
      <c r="Z117" s="253"/>
      <c r="AA117" s="253"/>
      <c r="AB117" s="253"/>
      <c r="AC117" s="253" t="str">
        <f t="array" ref="AC117">IF(AB117="", "", IFERROR(MAX(--_xlfn.TEXTSPLIT(AB117,"+")), AB117))</f>
        <v/>
      </c>
      <c r="AD117" s="32" t="str">
        <f>IF(AND(Table1[[#This Row],[year broken down ]]&lt;&gt;"",Table1[[#This Row],[Scope of target]]&lt;&gt;"G",AE117=""),1,"")</f>
        <v/>
      </c>
      <c r="AE117" s="32">
        <f>IF(OR(Table1[[#This Row],[Net zero year (SBTi)]]&lt;&gt;"",Table1[[#This Row],[From 6]]&lt;&gt;""),1,"")</f>
        <v>1</v>
      </c>
      <c r="AF117" s="32">
        <f>IF(OR(Table1[[#This Row],[SBTi NZ approved]]="s",Table1[[#This Row],[Target status]]="T"),1,"")</f>
        <v>1</v>
      </c>
      <c r="AG117" s="254" t="s">
        <v>674</v>
      </c>
      <c r="AH117" s="32" t="str">
        <f>_xlfn.XLOOKUP(C117,ref!A:A,ref!B:B, "Other")</f>
        <v>Asia</v>
      </c>
      <c r="AI117" s="249" t="str">
        <f>_xlfn.XLOOKUP(D117,ref!D:D,ref!E:E)</f>
        <v>Transportation and logistics</v>
      </c>
      <c r="AJ117" s="249">
        <f>IF(Table1[[#This Row],[NZ]]=1, MAX(Table1[[#This Row],[From 6]], Table1[[#This Row],[Net zero year (SBTi)]]), "")</f>
        <v>2050</v>
      </c>
      <c r="AK117" s="32">
        <f t="shared" si="22"/>
        <v>1</v>
      </c>
    </row>
    <row r="118" spans="1:37" ht="18" customHeight="1">
      <c r="A118" s="32">
        <v>116</v>
      </c>
      <c r="B118" s="373" t="s">
        <v>133</v>
      </c>
      <c r="C118" s="32" t="s">
        <v>629</v>
      </c>
      <c r="D118" s="32" t="s">
        <v>1130</v>
      </c>
      <c r="E118" s="32" t="s">
        <v>1468</v>
      </c>
      <c r="F118" s="32" t="s">
        <v>1469</v>
      </c>
      <c r="G118" s="250"/>
      <c r="H118" s="250"/>
      <c r="I118" s="250"/>
      <c r="J118" s="251" t="s">
        <v>635</v>
      </c>
      <c r="K118" s="251"/>
      <c r="L118" s="251">
        <v>2030</v>
      </c>
      <c r="M118" s="251"/>
      <c r="N118" s="251"/>
      <c r="O118" s="251"/>
      <c r="P118" s="251" t="s">
        <v>632</v>
      </c>
      <c r="Q118" s="251"/>
      <c r="R118" s="251"/>
      <c r="S118" s="251">
        <v>2021</v>
      </c>
      <c r="T118" s="252"/>
      <c r="U118" s="252"/>
      <c r="V118" s="252"/>
      <c r="W118" s="252" t="str">
        <f t="array" ref="W118">IF(V118="", "", IFERROR(MAX(--_xlfn.TEXTSPLIT(V118,"+")), V118))</f>
        <v/>
      </c>
      <c r="X118" s="252"/>
      <c r="Y118" s="252"/>
      <c r="Z118" s="253"/>
      <c r="AA118" s="253"/>
      <c r="AB118" s="253"/>
      <c r="AC118" s="253" t="str">
        <f t="array" ref="AC118">IF(AB118="", "", IFERROR(MAX(--_xlfn.TEXTSPLIT(AB118,"+")), AB118))</f>
        <v/>
      </c>
      <c r="AD118" s="32" t="str">
        <f>IF(AND(Table1[[#This Row],[year broken down ]]&lt;&gt;"",Table1[[#This Row],[Scope of target]]&lt;&gt;"G",AE118=""),1,"")</f>
        <v/>
      </c>
      <c r="AE118" s="32" t="str">
        <f>IF(OR(Table1[[#This Row],[Net zero year (SBTi)]]&lt;&gt;"",Table1[[#This Row],[From 6]]&lt;&gt;""),1,"")</f>
        <v/>
      </c>
      <c r="AF118" s="32" t="str">
        <f>IF(OR(Table1[[#This Row],[SBTi NZ approved]]="s",Table1[[#This Row],[Target status]]="T"),1,"")</f>
        <v/>
      </c>
      <c r="AG118" s="254"/>
      <c r="AH118" s="32" t="str">
        <f>_xlfn.XLOOKUP(C118,ref!A:A,ref!B:B, "Other")</f>
        <v>North America</v>
      </c>
      <c r="AI118" s="249" t="str">
        <f>_xlfn.XLOOKUP(D118,ref!D:D,ref!E:E)</f>
        <v>Health care and pharmaceuticals</v>
      </c>
      <c r="AJ118" s="249" t="str">
        <f>IF(Table1[[#This Row],[NZ]]=1, MAX(Table1[[#This Row],[From 6]], Table1[[#This Row],[Net zero year (SBTi)]]), "")</f>
        <v/>
      </c>
      <c r="AK118" s="32">
        <f t="shared" si="22"/>
        <v>0</v>
      </c>
    </row>
    <row r="119" spans="1:37" ht="18" customHeight="1">
      <c r="A119" s="32">
        <v>117</v>
      </c>
      <c r="B119" s="373" t="s">
        <v>1470</v>
      </c>
      <c r="C119" s="32" t="s">
        <v>706</v>
      </c>
      <c r="D119" s="32" t="s">
        <v>1145</v>
      </c>
      <c r="E119" s="32" t="s">
        <v>1471</v>
      </c>
      <c r="F119" s="32" t="s">
        <v>1472</v>
      </c>
      <c r="G119" s="250"/>
      <c r="H119" s="250"/>
      <c r="I119" s="250"/>
      <c r="J119" s="251"/>
      <c r="K119" s="251"/>
      <c r="L119" s="251"/>
      <c r="M119" s="251"/>
      <c r="N119" s="251"/>
      <c r="O119" s="251"/>
      <c r="P119" s="251"/>
      <c r="Q119" s="251"/>
      <c r="R119" s="251"/>
      <c r="S119" s="251" t="s">
        <v>39</v>
      </c>
      <c r="T119" s="252"/>
      <c r="U119" s="252"/>
      <c r="V119" s="252"/>
      <c r="W119" s="252" t="str">
        <f t="array" ref="W119">IF(V119="", "", IFERROR(MAX(--_xlfn.TEXTSPLIT(V119,"+")), V119))</f>
        <v/>
      </c>
      <c r="X119" s="252"/>
      <c r="Y119" s="252"/>
      <c r="Z119" s="253" t="s">
        <v>645</v>
      </c>
      <c r="AA119" s="253" t="s">
        <v>1473</v>
      </c>
      <c r="AB119" s="253">
        <v>2050</v>
      </c>
      <c r="AC119" s="253">
        <f t="array" ref="AC119">IF(AB119="", "", IFERROR(MAX(--_xlfn.TEXTSPLIT(AB119,"+")), AB119))</f>
        <v>2050</v>
      </c>
      <c r="AD119" s="32" t="str">
        <f>IF(AND(Table1[[#This Row],[year broken down ]]&lt;&gt;"",Table1[[#This Row],[Scope of target]]&lt;&gt;"G",AE119=""),1,"")</f>
        <v/>
      </c>
      <c r="AE119" s="32">
        <f>IF(OR(Table1[[#This Row],[Net zero year (SBTi)]]&lt;&gt;"",Table1[[#This Row],[From 6]]&lt;&gt;""),1,"")</f>
        <v>1</v>
      </c>
      <c r="AF119" s="32" t="str">
        <f>IF(OR(Table1[[#This Row],[SBTi NZ approved]]="s",Table1[[#This Row],[Target status]]="T"),1,"")</f>
        <v/>
      </c>
      <c r="AG119" s="254"/>
      <c r="AH119" s="32" t="str">
        <f>_xlfn.XLOOKUP(C119,ref!A:A,ref!B:B, "Other")</f>
        <v>North America</v>
      </c>
      <c r="AI119" s="249" t="str">
        <f>_xlfn.XLOOKUP(D119,ref!D:D,ref!E:E)</f>
        <v>Financial services</v>
      </c>
      <c r="AJ119" s="249">
        <f>IF(Table1[[#This Row],[NZ]]=1, MAX(Table1[[#This Row],[From 6]], Table1[[#This Row],[Net zero year (SBTi)]]), "")</f>
        <v>2050</v>
      </c>
      <c r="AK119" s="32">
        <f t="shared" si="22"/>
        <v>1</v>
      </c>
    </row>
    <row r="120" spans="1:37" ht="18" customHeight="1">
      <c r="A120" s="32">
        <v>118</v>
      </c>
      <c r="B120" s="373" t="s">
        <v>153</v>
      </c>
      <c r="C120" s="32" t="s">
        <v>709</v>
      </c>
      <c r="D120" s="32" t="s">
        <v>1148</v>
      </c>
      <c r="E120" s="32" t="s">
        <v>1474</v>
      </c>
      <c r="F120" s="32" t="s">
        <v>1475</v>
      </c>
      <c r="G120" s="250"/>
      <c r="H120" s="250"/>
      <c r="I120" s="250"/>
      <c r="J120" s="251"/>
      <c r="K120" s="251"/>
      <c r="L120" s="251"/>
      <c r="M120" s="251"/>
      <c r="N120" s="251"/>
      <c r="O120" s="251"/>
      <c r="P120" s="251"/>
      <c r="Q120" s="251"/>
      <c r="R120" s="251"/>
      <c r="S120" s="251" t="s">
        <v>39</v>
      </c>
      <c r="T120" s="252" t="s">
        <v>635</v>
      </c>
      <c r="U120" s="252" t="s">
        <v>1225</v>
      </c>
      <c r="V120" s="252">
        <v>2020</v>
      </c>
      <c r="W120" s="252">
        <f t="array" ref="W120">IF(V120="", "", IFERROR(MAX(--_xlfn.TEXTSPLIT(V120,"+")), V120))</f>
        <v>2020</v>
      </c>
      <c r="X120" s="252">
        <v>2019</v>
      </c>
      <c r="Y120" s="252" t="s">
        <v>1476</v>
      </c>
      <c r="Z120" s="253"/>
      <c r="AA120" s="253"/>
      <c r="AB120" s="253"/>
      <c r="AC120" s="253" t="str">
        <f t="array" ref="AC120">IF(AB120="", "", IFERROR(MAX(--_xlfn.TEXTSPLIT(AB120,"+")), AB120))</f>
        <v/>
      </c>
      <c r="AD120" s="32">
        <f>IF(AND(Table1[[#This Row],[year broken down ]]&lt;&gt;"",Table1[[#This Row],[Scope of target]]&lt;&gt;"G",AE120=""),1,"")</f>
        <v>1</v>
      </c>
      <c r="AE120" s="32" t="str">
        <f>IF(OR(Table1[[#This Row],[Net zero year (SBTi)]]&lt;&gt;"",Table1[[#This Row],[From 6]]&lt;&gt;""),1,"")</f>
        <v/>
      </c>
      <c r="AF120" s="32" t="str">
        <f>IF(OR(Table1[[#This Row],[SBTi NZ approved]]="s",Table1[[#This Row],[Target status]]="T"),1,"")</f>
        <v/>
      </c>
      <c r="AG120" s="254" t="s">
        <v>631</v>
      </c>
      <c r="AH120" s="32" t="str">
        <f>_xlfn.XLOOKUP(C120,ref!A:A,ref!B:B, "Other")</f>
        <v>Europe</v>
      </c>
      <c r="AI120" s="249" t="str">
        <f>_xlfn.XLOOKUP(D120,ref!D:D,ref!E:E)</f>
        <v>Automotive</v>
      </c>
      <c r="AJ120" s="249" t="str">
        <f>IF(Table1[[#This Row],[NZ]]=1, MAX(Table1[[#This Row],[From 6]], Table1[[#This Row],[Net zero year (SBTi)]]), "")</f>
        <v/>
      </c>
      <c r="AK120" s="32">
        <f t="shared" si="22"/>
        <v>1</v>
      </c>
    </row>
    <row r="121" spans="1:37" ht="18" customHeight="1">
      <c r="A121" s="32">
        <v>119</v>
      </c>
      <c r="B121" s="373" t="s">
        <v>238</v>
      </c>
      <c r="C121" s="32" t="s">
        <v>709</v>
      </c>
      <c r="D121" s="32" t="s">
        <v>628</v>
      </c>
      <c r="E121" s="32" t="s">
        <v>1477</v>
      </c>
      <c r="F121" s="32" t="s">
        <v>1478</v>
      </c>
      <c r="G121" s="250"/>
      <c r="H121" s="250"/>
      <c r="I121" s="250"/>
      <c r="J121" s="251"/>
      <c r="K121" s="251"/>
      <c r="L121" s="251"/>
      <c r="M121" s="251"/>
      <c r="N121" s="251"/>
      <c r="O121" s="251"/>
      <c r="P121" s="251"/>
      <c r="Q121" s="251"/>
      <c r="R121" s="251"/>
      <c r="S121" s="251" t="s">
        <v>39</v>
      </c>
      <c r="T121" s="252"/>
      <c r="U121" s="252"/>
      <c r="V121" s="252"/>
      <c r="W121" s="252" t="str">
        <f t="array" ref="W121">IF(V121="", "", IFERROR(MAX(--_xlfn.TEXTSPLIT(V121,"+")), V121))</f>
        <v/>
      </c>
      <c r="X121" s="252"/>
      <c r="Y121" s="252"/>
      <c r="Z121" s="253" t="s">
        <v>635</v>
      </c>
      <c r="AA121" s="253" t="s">
        <v>1225</v>
      </c>
      <c r="AB121" s="253">
        <v>2050</v>
      </c>
      <c r="AC121" s="253">
        <f t="array" ref="AC121">IF(AB121="", "", IFERROR(MAX(--_xlfn.TEXTSPLIT(AB121,"+")), AB121))</f>
        <v>2050</v>
      </c>
      <c r="AD121" s="32" t="str">
        <f>IF(AND(Table1[[#This Row],[year broken down ]]&lt;&gt;"",Table1[[#This Row],[Scope of target]]&lt;&gt;"G",AE121=""),1,"")</f>
        <v/>
      </c>
      <c r="AE121" s="32">
        <f>IF(OR(Table1[[#This Row],[Net zero year (SBTi)]]&lt;&gt;"",Table1[[#This Row],[From 6]]&lt;&gt;""),1,"")</f>
        <v>1</v>
      </c>
      <c r="AF121" s="32" t="str">
        <f>IF(OR(Table1[[#This Row],[SBTi NZ approved]]="s",Table1[[#This Row],[Target status]]="T"),1,"")</f>
        <v/>
      </c>
      <c r="AG121" s="254"/>
      <c r="AH121" s="32" t="str">
        <f>_xlfn.XLOOKUP(C121,ref!A:A,ref!B:B, "Other")</f>
        <v>Europe</v>
      </c>
      <c r="AI121" s="249" t="str">
        <f>_xlfn.XLOOKUP(D121,ref!D:D,ref!E:E)</f>
        <v>Chemicals</v>
      </c>
      <c r="AJ121" s="249">
        <f>IF(Table1[[#This Row],[NZ]]=1, MAX(Table1[[#This Row],[From 6]], Table1[[#This Row],[Net zero year (SBTi)]]), "")</f>
        <v>2050</v>
      </c>
      <c r="AK121" s="32">
        <f t="shared" si="22"/>
        <v>1</v>
      </c>
    </row>
    <row r="122" spans="1:37" ht="18" customHeight="1">
      <c r="A122" s="32">
        <v>120</v>
      </c>
      <c r="B122" s="373" t="s">
        <v>189</v>
      </c>
      <c r="C122" s="32" t="s">
        <v>680</v>
      </c>
      <c r="D122" s="32" t="s">
        <v>1145</v>
      </c>
      <c r="E122" s="32" t="s">
        <v>1479</v>
      </c>
      <c r="F122" s="32" t="s">
        <v>1480</v>
      </c>
      <c r="G122" s="250"/>
      <c r="H122" s="250"/>
      <c r="I122" s="250"/>
      <c r="J122" s="251"/>
      <c r="K122" s="251"/>
      <c r="L122" s="251"/>
      <c r="M122" s="251"/>
      <c r="N122" s="251"/>
      <c r="O122" s="251"/>
      <c r="P122" s="251"/>
      <c r="Q122" s="251"/>
      <c r="R122" s="251"/>
      <c r="S122" s="251" t="s">
        <v>39</v>
      </c>
      <c r="T122" s="252" t="s">
        <v>681</v>
      </c>
      <c r="U122" s="252" t="s">
        <v>698</v>
      </c>
      <c r="V122" s="252">
        <v>2060</v>
      </c>
      <c r="W122" s="252">
        <f t="array" ref="W122">IF(V122="", "", IFERROR(MAX(--_xlfn.TEXTSPLIT(V122,"+")), V122))</f>
        <v>2060</v>
      </c>
      <c r="X122" s="252">
        <v>2020</v>
      </c>
      <c r="Y122" s="252" t="s">
        <v>1481</v>
      </c>
      <c r="Z122" s="253"/>
      <c r="AA122" s="253"/>
      <c r="AB122" s="253"/>
      <c r="AC122" s="253" t="str">
        <f t="array" ref="AC122">IF(AB122="", "", IFERROR(MAX(--_xlfn.TEXTSPLIT(AB122,"+")), AB122))</f>
        <v/>
      </c>
      <c r="AD122" s="32" t="str">
        <f>IF(AND(Table1[[#This Row],[year broken down ]]&lt;&gt;"",Table1[[#This Row],[Scope of target]]&lt;&gt;"G",AE122=""),1,"")</f>
        <v/>
      </c>
      <c r="AE122" s="32" t="str">
        <f>IF(OR(Table1[[#This Row],[Net zero year (SBTi)]]&lt;&gt;"",Table1[[#This Row],[From 6]]&lt;&gt;""),1,"")</f>
        <v/>
      </c>
      <c r="AF122" s="32" t="str">
        <f>IF(OR(Table1[[#This Row],[SBTi NZ approved]]="s",Table1[[#This Row],[Target status]]="T"),1,"")</f>
        <v/>
      </c>
      <c r="AG122" s="254" t="s">
        <v>674</v>
      </c>
      <c r="AH122" s="32" t="str">
        <f>_xlfn.XLOOKUP(C122,ref!A:A,ref!B:B, "Other")</f>
        <v>Asia</v>
      </c>
      <c r="AI122" s="249" t="str">
        <f>_xlfn.XLOOKUP(D122,ref!D:D,ref!E:E)</f>
        <v>Financial services</v>
      </c>
      <c r="AJ122" s="249" t="str">
        <f>IF(Table1[[#This Row],[NZ]]=1, MAX(Table1[[#This Row],[From 6]], Table1[[#This Row],[Net zero year (SBTi)]]), "")</f>
        <v/>
      </c>
      <c r="AK122" s="32">
        <f t="shared" si="22"/>
        <v>0</v>
      </c>
    </row>
    <row r="123" spans="1:37" ht="18" customHeight="1">
      <c r="A123" s="32">
        <v>121</v>
      </c>
      <c r="B123" s="373" t="s">
        <v>156</v>
      </c>
      <c r="C123" s="32" t="s">
        <v>697</v>
      </c>
      <c r="D123" s="32" t="s">
        <v>1281</v>
      </c>
      <c r="E123" s="32" t="s">
        <v>1482</v>
      </c>
      <c r="F123" s="32" t="s">
        <v>1483</v>
      </c>
      <c r="G123" s="250"/>
      <c r="H123" s="250"/>
      <c r="I123" s="250"/>
      <c r="J123" s="251" t="s">
        <v>1096</v>
      </c>
      <c r="K123" s="251" t="s">
        <v>642</v>
      </c>
      <c r="L123" s="251">
        <v>2030</v>
      </c>
      <c r="M123" s="251"/>
      <c r="N123" s="251"/>
      <c r="O123" s="251"/>
      <c r="P123" s="251" t="s">
        <v>631</v>
      </c>
      <c r="Q123" s="251" t="s">
        <v>1097</v>
      </c>
      <c r="R123" s="251"/>
      <c r="S123" s="251">
        <v>2020</v>
      </c>
      <c r="T123" s="252"/>
      <c r="U123" s="252"/>
      <c r="V123" s="252"/>
      <c r="W123" s="252" t="str">
        <f t="array" ref="W123">IF(V123="", "", IFERROR(MAX(--_xlfn.TEXTSPLIT(V123,"+")), V123))</f>
        <v/>
      </c>
      <c r="X123" s="252"/>
      <c r="Y123" s="252"/>
      <c r="Z123" s="253" t="s">
        <v>645</v>
      </c>
      <c r="AA123" s="253" t="s">
        <v>1484</v>
      </c>
      <c r="AB123" s="253" t="s">
        <v>1331</v>
      </c>
      <c r="AC123" s="253">
        <f t="array" ref="AC123">IF(AB123="", "", IFERROR(MAX(--_xlfn.TEXTSPLIT(AB123,"+")), AB123))</f>
        <v>2050</v>
      </c>
      <c r="AD123" s="32" t="str">
        <f>IF(AND(Table1[[#This Row],[year broken down ]]&lt;&gt;"",Table1[[#This Row],[Scope of target]]&lt;&gt;"G",AE123=""),1,"")</f>
        <v/>
      </c>
      <c r="AE123" s="32">
        <f>IF(OR(Table1[[#This Row],[Net zero year (SBTi)]]&lt;&gt;"",Table1[[#This Row],[From 6]]&lt;&gt;""),1,"")</f>
        <v>1</v>
      </c>
      <c r="AF123" s="32">
        <f>IF(OR(Table1[[#This Row],[SBTi NZ approved]]="s",Table1[[#This Row],[Target status]]="T"),1,"")</f>
        <v>1</v>
      </c>
      <c r="AG123" s="254"/>
      <c r="AH123" s="32" t="str">
        <f>_xlfn.XLOOKUP(C123,ref!A:A,ref!B:B, "Other")</f>
        <v>Europe</v>
      </c>
      <c r="AI123" s="249" t="str">
        <f>_xlfn.XLOOKUP(D123,ref!D:D,ref!E:E)</f>
        <v>Food, beverages and agriculture</v>
      </c>
      <c r="AJ123" s="249">
        <f>IF(Table1[[#This Row],[NZ]]=1, MAX(Table1[[#This Row],[From 6]], Table1[[#This Row],[Net zero year (SBTi)]]), "")</f>
        <v>2050</v>
      </c>
      <c r="AK123" s="32">
        <f t="shared" si="22"/>
        <v>1</v>
      </c>
    </row>
    <row r="124" spans="1:37" ht="18" customHeight="1">
      <c r="A124" s="32">
        <v>122</v>
      </c>
      <c r="B124" s="373" t="s">
        <v>228</v>
      </c>
      <c r="C124" s="32" t="s">
        <v>676</v>
      </c>
      <c r="D124" s="32" t="s">
        <v>1101</v>
      </c>
      <c r="E124" s="32" t="s">
        <v>1485</v>
      </c>
      <c r="F124" s="32" t="s">
        <v>1486</v>
      </c>
      <c r="G124" s="250"/>
      <c r="H124" s="250"/>
      <c r="I124" s="250"/>
      <c r="J124" s="251"/>
      <c r="K124" s="251"/>
      <c r="L124" s="251"/>
      <c r="M124" s="251"/>
      <c r="N124" s="251"/>
      <c r="O124" s="251"/>
      <c r="P124" s="251"/>
      <c r="Q124" s="251"/>
      <c r="R124" s="251"/>
      <c r="S124" s="251" t="s">
        <v>39</v>
      </c>
      <c r="T124" s="252" t="s">
        <v>1123</v>
      </c>
      <c r="U124" s="252" t="s">
        <v>1487</v>
      </c>
      <c r="V124" s="252">
        <v>2040</v>
      </c>
      <c r="W124" s="252">
        <f t="array" ref="W124">IF(V124="", "", IFERROR(MAX(--_xlfn.TEXTSPLIT(V124,"+")), V124))</f>
        <v>2040</v>
      </c>
      <c r="X124" s="252">
        <v>2022</v>
      </c>
      <c r="Y124" s="252" t="s">
        <v>1488</v>
      </c>
      <c r="Z124" s="253"/>
      <c r="AA124" s="253"/>
      <c r="AB124" s="253"/>
      <c r="AC124" s="253" t="str">
        <f t="array" ref="AC124">IF(AB124="", "", IFERROR(MAX(--_xlfn.TEXTSPLIT(AB124,"+")), AB124))</f>
        <v/>
      </c>
      <c r="AD124" s="32">
        <f>IF(AND(Table1[[#This Row],[year broken down ]]&lt;&gt;"",Table1[[#This Row],[Scope of target]]&lt;&gt;"G",AE124=""),1,"")</f>
        <v>1</v>
      </c>
      <c r="AE124" s="32" t="str">
        <f>IF(OR(Table1[[#This Row],[Net zero year (SBTi)]]&lt;&gt;"",Table1[[#This Row],[From 6]]&lt;&gt;""),1,"")</f>
        <v/>
      </c>
      <c r="AF124" s="32" t="str">
        <f>IF(OR(Table1[[#This Row],[SBTi NZ approved]]="s",Table1[[#This Row],[Target status]]="T"),1,"")</f>
        <v/>
      </c>
      <c r="AG124" s="254" t="s">
        <v>648</v>
      </c>
      <c r="AH124" s="32" t="str">
        <f>_xlfn.XLOOKUP(C124,ref!A:A,ref!B:B, "Other")</f>
        <v>Asia</v>
      </c>
      <c r="AI124" s="249" t="str">
        <f>_xlfn.XLOOKUP(D124,ref!D:D,ref!E:E)</f>
        <v>Energy and utilities</v>
      </c>
      <c r="AJ124" s="249" t="str">
        <f>IF(Table1[[#This Row],[NZ]]=1, MAX(Table1[[#This Row],[From 6]], Table1[[#This Row],[Net zero year (SBTi)]]), "")</f>
        <v/>
      </c>
      <c r="AK124" s="32">
        <f t="shared" si="22"/>
        <v>1</v>
      </c>
    </row>
    <row r="125" spans="1:37" ht="18" customHeight="1">
      <c r="A125" s="32">
        <v>123</v>
      </c>
      <c r="B125" s="373" t="s">
        <v>129</v>
      </c>
      <c r="C125" s="32" t="s">
        <v>680</v>
      </c>
      <c r="D125" s="32" t="s">
        <v>1489</v>
      </c>
      <c r="E125" s="32" t="s">
        <v>1490</v>
      </c>
      <c r="F125" s="32" t="s">
        <v>1491</v>
      </c>
      <c r="G125" s="250"/>
      <c r="H125" s="250"/>
      <c r="I125" s="250"/>
      <c r="J125" s="251"/>
      <c r="K125" s="251"/>
      <c r="L125" s="251"/>
      <c r="M125" s="251"/>
      <c r="N125" s="251"/>
      <c r="O125" s="251"/>
      <c r="P125" s="251"/>
      <c r="Q125" s="251"/>
      <c r="R125" s="251"/>
      <c r="S125" s="251" t="s">
        <v>39</v>
      </c>
      <c r="T125" s="252" t="s">
        <v>681</v>
      </c>
      <c r="U125" s="252"/>
      <c r="V125" s="252">
        <v>2060</v>
      </c>
      <c r="W125" s="252">
        <f t="array" ref="W125">IF(V125="", "", IFERROR(MAX(--_xlfn.TEXTSPLIT(V125,"+")), V125))</f>
        <v>2060</v>
      </c>
      <c r="X125" s="252">
        <v>2021</v>
      </c>
      <c r="Y125" s="252" t="s">
        <v>1492</v>
      </c>
      <c r="Z125" s="253"/>
      <c r="AA125" s="253"/>
      <c r="AB125" s="253"/>
      <c r="AC125" s="253" t="str">
        <f t="array" ref="AC125">IF(AB125="", "", IFERROR(MAX(--_xlfn.TEXTSPLIT(AB125,"+")), AB125))</f>
        <v/>
      </c>
      <c r="AD125" s="32" t="str">
        <f>IF(AND(Table1[[#This Row],[year broken down ]]&lt;&gt;"",Table1[[#This Row],[Scope of target]]&lt;&gt;"G",AE125=""),1,"")</f>
        <v/>
      </c>
      <c r="AE125" s="32" t="str">
        <f>IF(OR(Table1[[#This Row],[Net zero year (SBTi)]]&lt;&gt;"",Table1[[#This Row],[From 6]]&lt;&gt;""),1,"")</f>
        <v/>
      </c>
      <c r="AF125" s="32" t="str">
        <f>IF(OR(Table1[[#This Row],[SBTi NZ approved]]="s",Table1[[#This Row],[Target status]]="T"),1,"")</f>
        <v/>
      </c>
      <c r="AG125" s="254" t="s">
        <v>674</v>
      </c>
      <c r="AH125" s="32" t="str">
        <f>_xlfn.XLOOKUP(C125,ref!A:A,ref!B:B, "Other")</f>
        <v>Asia</v>
      </c>
      <c r="AI125" s="249" t="str">
        <f>_xlfn.XLOOKUP(D125,ref!D:D,ref!E:E)</f>
        <v>Industrial goods</v>
      </c>
      <c r="AJ125" s="249" t="str">
        <f>IF(Table1[[#This Row],[NZ]]=1, MAX(Table1[[#This Row],[From 6]], Table1[[#This Row],[Net zero year (SBTi)]]), "")</f>
        <v/>
      </c>
      <c r="AK125" s="32">
        <f t="shared" si="22"/>
        <v>0</v>
      </c>
    </row>
    <row r="126" spans="1:37" ht="18" customHeight="1">
      <c r="A126" s="32">
        <v>124</v>
      </c>
      <c r="B126" s="373" t="s">
        <v>1493</v>
      </c>
      <c r="C126" s="32" t="s">
        <v>680</v>
      </c>
      <c r="D126" s="32" t="s">
        <v>1236</v>
      </c>
      <c r="E126" s="32" t="s">
        <v>1494</v>
      </c>
      <c r="F126" s="32" t="s">
        <v>1495</v>
      </c>
      <c r="G126" s="250"/>
      <c r="H126" s="250"/>
      <c r="I126" s="250"/>
      <c r="J126" s="251"/>
      <c r="K126" s="251"/>
      <c r="L126" s="251"/>
      <c r="M126" s="251"/>
      <c r="N126" s="251"/>
      <c r="O126" s="251"/>
      <c r="P126" s="251"/>
      <c r="Q126" s="251"/>
      <c r="R126" s="251"/>
      <c r="S126" s="251" t="s">
        <v>39</v>
      </c>
      <c r="T126" s="252"/>
      <c r="U126" s="252"/>
      <c r="V126" s="252"/>
      <c r="W126" s="252" t="str">
        <f t="array" ref="W126">IF(V126="", "", IFERROR(MAX(--_xlfn.TEXTSPLIT(V126,"+")), V126))</f>
        <v/>
      </c>
      <c r="X126" s="252"/>
      <c r="Y126" s="252"/>
      <c r="Z126" s="253"/>
      <c r="AA126" s="253"/>
      <c r="AB126" s="253"/>
      <c r="AC126" s="253" t="str">
        <f t="array" ref="AC126">IF(AB126="", "", IFERROR(MAX(--_xlfn.TEXTSPLIT(AB126,"+")), AB126))</f>
        <v/>
      </c>
      <c r="AD126" s="32" t="str">
        <f>IF(AND(Table1[[#This Row],[year broken down ]]&lt;&gt;"",Table1[[#This Row],[Scope of target]]&lt;&gt;"G",AE126=""),1,"")</f>
        <v/>
      </c>
      <c r="AE126" s="32" t="str">
        <f>IF(OR(Table1[[#This Row],[Net zero year (SBTi)]]&lt;&gt;"",Table1[[#This Row],[From 6]]&lt;&gt;""),1,"")</f>
        <v/>
      </c>
      <c r="AF126" s="32" t="str">
        <f>IF(OR(Table1[[#This Row],[SBTi NZ approved]]="s",Table1[[#This Row],[Target status]]="T"),1,"")</f>
        <v/>
      </c>
      <c r="AG126" s="254"/>
      <c r="AH126" s="32" t="str">
        <f>_xlfn.XLOOKUP(C126,ref!A:A,ref!B:B, "Other")</f>
        <v>Asia</v>
      </c>
      <c r="AI126" s="249" t="str">
        <f>_xlfn.XLOOKUP(D126,ref!D:D,ref!E:E)</f>
        <v>Industrial goods</v>
      </c>
      <c r="AJ126" s="249" t="str">
        <f>IF(Table1[[#This Row],[NZ]]=1, MAX(Table1[[#This Row],[From 6]], Table1[[#This Row],[Net zero year (SBTi)]]), "")</f>
        <v/>
      </c>
      <c r="AK126" s="32">
        <f t="shared" si="22"/>
        <v>0</v>
      </c>
    </row>
    <row r="127" spans="1:37" ht="18" customHeight="1">
      <c r="A127" s="32">
        <v>125</v>
      </c>
      <c r="B127" s="373" t="s">
        <v>161</v>
      </c>
      <c r="C127" s="32" t="s">
        <v>692</v>
      </c>
      <c r="D127" s="32" t="s">
        <v>1281</v>
      </c>
      <c r="E127" s="32" t="s">
        <v>1496</v>
      </c>
      <c r="F127" s="32" t="s">
        <v>1497</v>
      </c>
      <c r="G127" s="250"/>
      <c r="H127" s="250"/>
      <c r="I127" s="250"/>
      <c r="J127" s="251" t="s">
        <v>1096</v>
      </c>
      <c r="K127" s="251" t="s">
        <v>693</v>
      </c>
      <c r="L127" s="251">
        <v>2030</v>
      </c>
      <c r="M127" s="251"/>
      <c r="N127" s="251"/>
      <c r="O127" s="251"/>
      <c r="P127" s="251" t="s">
        <v>631</v>
      </c>
      <c r="Q127" s="251" t="s">
        <v>1097</v>
      </c>
      <c r="R127" s="251"/>
      <c r="S127" s="251">
        <v>2020</v>
      </c>
      <c r="T127" s="252" t="s">
        <v>635</v>
      </c>
      <c r="U127" s="252" t="s">
        <v>853</v>
      </c>
      <c r="V127" s="252">
        <v>2040</v>
      </c>
      <c r="W127" s="252">
        <f t="array" ref="W127">IF(V127="", "", IFERROR(MAX(--_xlfn.TEXTSPLIT(V127,"+")), V127))</f>
        <v>2040</v>
      </c>
      <c r="X127" s="252">
        <v>2021</v>
      </c>
      <c r="Y127" s="252" t="s">
        <v>1498</v>
      </c>
      <c r="Z127" s="253"/>
      <c r="AA127" s="253"/>
      <c r="AB127" s="253"/>
      <c r="AC127" s="253" t="str">
        <f t="array" ref="AC127">IF(AB127="", "", IFERROR(MAX(--_xlfn.TEXTSPLIT(AB127,"+")), AB127))</f>
        <v/>
      </c>
      <c r="AD127" s="32">
        <f>IF(AND(Table1[[#This Row],[year broken down ]]&lt;&gt;"",Table1[[#This Row],[Scope of target]]&lt;&gt;"G",AE127=""),1,"")</f>
        <v>1</v>
      </c>
      <c r="AE127" s="32" t="str">
        <f>IF(OR(Table1[[#This Row],[Net zero year (SBTi)]]&lt;&gt;"",Table1[[#This Row],[From 6]]&lt;&gt;""),1,"")</f>
        <v/>
      </c>
      <c r="AF127" s="32">
        <f>IF(OR(Table1[[#This Row],[SBTi NZ approved]]="s",Table1[[#This Row],[Target status]]="T"),1,"")</f>
        <v>1</v>
      </c>
      <c r="AG127" s="254" t="s">
        <v>631</v>
      </c>
      <c r="AH127" s="32" t="str">
        <f>_xlfn.XLOOKUP(C127,ref!A:A,ref!B:B, "Other")</f>
        <v>Europe</v>
      </c>
      <c r="AI127" s="249" t="str">
        <f>_xlfn.XLOOKUP(D127,ref!D:D,ref!E:E)</f>
        <v>Food, beverages and agriculture</v>
      </c>
      <c r="AJ127" s="249" t="str">
        <f>IF(Table1[[#This Row],[NZ]]=1, MAX(Table1[[#This Row],[From 6]], Table1[[#This Row],[Net zero year (SBTi)]]), "")</f>
        <v/>
      </c>
      <c r="AK127" s="32">
        <f t="shared" si="22"/>
        <v>1</v>
      </c>
    </row>
    <row r="128" spans="1:37" ht="18" customHeight="1">
      <c r="A128" s="32">
        <v>126</v>
      </c>
      <c r="B128" s="373" t="s">
        <v>199</v>
      </c>
      <c r="C128" s="32" t="s">
        <v>629</v>
      </c>
      <c r="D128" s="32" t="s">
        <v>1101</v>
      </c>
      <c r="E128" s="32" t="s">
        <v>1499</v>
      </c>
      <c r="F128" s="32" t="s">
        <v>1500</v>
      </c>
      <c r="G128" s="250"/>
      <c r="H128" s="250"/>
      <c r="I128" s="250"/>
      <c r="J128" s="251"/>
      <c r="K128" s="251"/>
      <c r="L128" s="251"/>
      <c r="M128" s="251"/>
      <c r="N128" s="251"/>
      <c r="O128" s="251"/>
      <c r="P128" s="251"/>
      <c r="Q128" s="251"/>
      <c r="R128" s="251"/>
      <c r="S128" s="251" t="s">
        <v>39</v>
      </c>
      <c r="T128" s="252"/>
      <c r="U128" s="252"/>
      <c r="V128" s="252"/>
      <c r="W128" s="252" t="str">
        <f t="array" ref="W128">IF(V128="", "", IFERROR(MAX(--_xlfn.TEXTSPLIT(V128,"+")), V128))</f>
        <v/>
      </c>
      <c r="X128" s="252"/>
      <c r="Y128" s="252"/>
      <c r="Z128" s="253"/>
      <c r="AA128" s="253"/>
      <c r="AB128" s="253"/>
      <c r="AC128" s="253" t="str">
        <f t="array" ref="AC128">IF(AB128="", "", IFERROR(MAX(--_xlfn.TEXTSPLIT(AB128,"+")), AB128))</f>
        <v/>
      </c>
      <c r="AD128" s="32" t="str">
        <f>IF(AND(Table1[[#This Row],[year broken down ]]&lt;&gt;"",Table1[[#This Row],[Scope of target]]&lt;&gt;"G",AE128=""),1,"")</f>
        <v/>
      </c>
      <c r="AE128" s="32" t="str">
        <f>IF(OR(Table1[[#This Row],[Net zero year (SBTi)]]&lt;&gt;"",Table1[[#This Row],[From 6]]&lt;&gt;""),1,"")</f>
        <v/>
      </c>
      <c r="AF128" s="32" t="str">
        <f>IF(OR(Table1[[#This Row],[SBTi NZ approved]]="s",Table1[[#This Row],[Target status]]="T"),1,"")</f>
        <v/>
      </c>
      <c r="AG128" s="254"/>
      <c r="AH128" s="32" t="str">
        <f>_xlfn.XLOOKUP(C128,ref!A:A,ref!B:B, "Other")</f>
        <v>North America</v>
      </c>
      <c r="AI128" s="249" t="str">
        <f>_xlfn.XLOOKUP(D128,ref!D:D,ref!E:E)</f>
        <v>Energy and utilities</v>
      </c>
      <c r="AJ128" s="249" t="str">
        <f>IF(Table1[[#This Row],[NZ]]=1, MAX(Table1[[#This Row],[From 6]], Table1[[#This Row],[Net zero year (SBTi)]]), "")</f>
        <v/>
      </c>
      <c r="AK128" s="32">
        <f t="shared" si="22"/>
        <v>0</v>
      </c>
    </row>
    <row r="129" spans="1:37" ht="18" customHeight="1">
      <c r="A129" s="32">
        <v>127</v>
      </c>
      <c r="B129" s="373" t="s">
        <v>102</v>
      </c>
      <c r="C129" s="32" t="s">
        <v>692</v>
      </c>
      <c r="D129" s="32" t="s">
        <v>1145</v>
      </c>
      <c r="E129" s="32" t="s">
        <v>1501</v>
      </c>
      <c r="F129" s="32" t="s">
        <v>1502</v>
      </c>
      <c r="G129" s="250"/>
      <c r="H129" s="250"/>
      <c r="I129" s="250"/>
      <c r="J129" s="251" t="s">
        <v>635</v>
      </c>
      <c r="K129" s="251"/>
      <c r="L129" s="251">
        <v>2030</v>
      </c>
      <c r="M129" s="251"/>
      <c r="N129" s="251"/>
      <c r="O129" s="251"/>
      <c r="P129" s="251" t="s">
        <v>632</v>
      </c>
      <c r="Q129" s="251"/>
      <c r="R129" s="251"/>
      <c r="S129" s="251">
        <v>2016</v>
      </c>
      <c r="T129" s="252" t="s">
        <v>710</v>
      </c>
      <c r="U129" s="252" t="s">
        <v>1503</v>
      </c>
      <c r="V129" s="252">
        <v>2050</v>
      </c>
      <c r="W129" s="252">
        <f t="array" ref="W129">IF(V129="", "", IFERROR(MAX(--_xlfn.TEXTSPLIT(V129,"+")), V129))</f>
        <v>2050</v>
      </c>
      <c r="X129" s="252">
        <v>2021</v>
      </c>
      <c r="Y129" s="252" t="s">
        <v>1504</v>
      </c>
      <c r="Z129" s="253"/>
      <c r="AA129" s="253"/>
      <c r="AB129" s="253"/>
      <c r="AC129" s="253" t="str">
        <f t="array" ref="AC129">IF(AB129="", "", IFERROR(MAX(--_xlfn.TEXTSPLIT(AB129,"+")), AB129))</f>
        <v/>
      </c>
      <c r="AD129" s="32">
        <f>IF(AND(Table1[[#This Row],[year broken down ]]&lt;&gt;"",Table1[[#This Row],[Scope of target]]&lt;&gt;"G",AE129=""),1,"")</f>
        <v>1</v>
      </c>
      <c r="AE129" s="32" t="str">
        <f>IF(OR(Table1[[#This Row],[Net zero year (SBTi)]]&lt;&gt;"",Table1[[#This Row],[From 6]]&lt;&gt;""),1,"")</f>
        <v/>
      </c>
      <c r="AF129" s="32" t="str">
        <f>IF(OR(Table1[[#This Row],[SBTi NZ approved]]="s",Table1[[#This Row],[Target status]]="T"),1,"")</f>
        <v/>
      </c>
      <c r="AG129" s="254" t="s">
        <v>674</v>
      </c>
      <c r="AH129" s="32" t="str">
        <f>_xlfn.XLOOKUP(C129,ref!A:A,ref!B:B, "Other")</f>
        <v>Europe</v>
      </c>
      <c r="AI129" s="249" t="str">
        <f>_xlfn.XLOOKUP(D129,ref!D:D,ref!E:E)</f>
        <v>Financial services</v>
      </c>
      <c r="AJ129" s="249" t="str">
        <f>IF(Table1[[#This Row],[NZ]]=1, MAX(Table1[[#This Row],[From 6]], Table1[[#This Row],[Net zero year (SBTi)]]), "")</f>
        <v/>
      </c>
      <c r="AK129" s="32">
        <f t="shared" si="22"/>
        <v>1</v>
      </c>
    </row>
    <row r="130" spans="1:37" ht="18" customHeight="1">
      <c r="A130" s="32">
        <v>128</v>
      </c>
      <c r="B130" s="373" t="s">
        <v>125</v>
      </c>
      <c r="C130" s="32" t="s">
        <v>629</v>
      </c>
      <c r="D130" s="32" t="s">
        <v>1145</v>
      </c>
      <c r="E130" s="32" t="s">
        <v>1505</v>
      </c>
      <c r="F130" s="32" t="s">
        <v>1506</v>
      </c>
      <c r="G130" s="250"/>
      <c r="H130" s="250"/>
      <c r="I130" s="250"/>
      <c r="J130" s="251"/>
      <c r="K130" s="251"/>
      <c r="L130" s="251"/>
      <c r="M130" s="251"/>
      <c r="N130" s="251"/>
      <c r="O130" s="251"/>
      <c r="P130" s="251"/>
      <c r="Q130" s="251"/>
      <c r="R130" s="251"/>
      <c r="S130" s="251" t="s">
        <v>39</v>
      </c>
      <c r="T130" s="252"/>
      <c r="U130" s="252"/>
      <c r="V130" s="252"/>
      <c r="W130" s="252" t="str">
        <f t="array" ref="W130">IF(V130="", "", IFERROR(MAX(--_xlfn.TEXTSPLIT(V130,"+")), V130))</f>
        <v/>
      </c>
      <c r="X130" s="252"/>
      <c r="Y130" s="252"/>
      <c r="Z130" s="253"/>
      <c r="AA130" s="253"/>
      <c r="AB130" s="253"/>
      <c r="AC130" s="253" t="str">
        <f t="array" ref="AC130">IF(AB130="", "", IFERROR(MAX(--_xlfn.TEXTSPLIT(AB130,"+")), AB130))</f>
        <v/>
      </c>
      <c r="AD130" s="32" t="str">
        <f>IF(AND(Table1[[#This Row],[year broken down ]]&lt;&gt;"",Table1[[#This Row],[Scope of target]]&lt;&gt;"G",AE130=""),1,"")</f>
        <v/>
      </c>
      <c r="AE130" s="32" t="str">
        <f>IF(OR(Table1[[#This Row],[Net zero year (SBTi)]]&lt;&gt;"",Table1[[#This Row],[From 6]]&lt;&gt;""),1,"")</f>
        <v/>
      </c>
      <c r="AF130" s="32" t="str">
        <f>IF(OR(Table1[[#This Row],[SBTi NZ approved]]="s",Table1[[#This Row],[Target status]]="T"),1,"")</f>
        <v/>
      </c>
      <c r="AG130" s="254"/>
      <c r="AH130" s="32" t="str">
        <f>_xlfn.XLOOKUP(C130,ref!A:A,ref!B:B, "Other")</f>
        <v>North America</v>
      </c>
      <c r="AI130" s="249" t="str">
        <f>_xlfn.XLOOKUP(D130,ref!D:D,ref!E:E)</f>
        <v>Financial services</v>
      </c>
      <c r="AJ130" s="249" t="str">
        <f>IF(Table1[[#This Row],[NZ]]=1, MAX(Table1[[#This Row],[From 6]], Table1[[#This Row],[Net zero year (SBTi)]]), "")</f>
        <v/>
      </c>
      <c r="AK130" s="32">
        <f t="shared" si="22"/>
        <v>0</v>
      </c>
    </row>
    <row r="131" spans="1:37" ht="18" customHeight="1">
      <c r="A131" s="32">
        <v>129</v>
      </c>
      <c r="B131" s="373" t="s">
        <v>210</v>
      </c>
      <c r="C131" s="32" t="s">
        <v>676</v>
      </c>
      <c r="D131" s="32" t="s">
        <v>1093</v>
      </c>
      <c r="E131" s="32" t="s">
        <v>1507</v>
      </c>
      <c r="F131" s="32" t="s">
        <v>1508</v>
      </c>
      <c r="G131" s="250" t="s">
        <v>631</v>
      </c>
      <c r="H131" s="250">
        <v>2050</v>
      </c>
      <c r="I131" s="250">
        <v>2020</v>
      </c>
      <c r="J131" s="251" t="s">
        <v>635</v>
      </c>
      <c r="K131" s="251"/>
      <c r="L131" s="251">
        <v>2030</v>
      </c>
      <c r="M131" s="251"/>
      <c r="N131" s="251"/>
      <c r="O131" s="251"/>
      <c r="P131" s="251" t="s">
        <v>632</v>
      </c>
      <c r="Q131" s="251"/>
      <c r="R131" s="251"/>
      <c r="S131" s="251">
        <v>2021</v>
      </c>
      <c r="T131" s="252" t="s">
        <v>635</v>
      </c>
      <c r="U131" s="252" t="s">
        <v>698</v>
      </c>
      <c r="V131" s="252">
        <v>2050</v>
      </c>
      <c r="W131" s="252">
        <f t="array" ref="W131">IF(V131="", "", IFERROR(MAX(--_xlfn.TEXTSPLIT(V131,"+")), V131))</f>
        <v>2050</v>
      </c>
      <c r="X131" s="252">
        <v>2020</v>
      </c>
      <c r="Y131" s="256" t="s">
        <v>1509</v>
      </c>
      <c r="Z131" s="253"/>
      <c r="AA131" s="253"/>
      <c r="AB131" s="253"/>
      <c r="AC131" s="253" t="str">
        <f t="array" ref="AC131">IF(AB131="", "", IFERROR(MAX(--_xlfn.TEXTSPLIT(AB131,"+")), AB131))</f>
        <v/>
      </c>
      <c r="AD131" s="32">
        <f>IF(AND(Table1[[#This Row],[year broken down ]]&lt;&gt;"",Table1[[#This Row],[Scope of target]]&lt;&gt;"G",AE131=""),1,"")</f>
        <v>1</v>
      </c>
      <c r="AE131" s="32" t="str">
        <f>IF(OR(Table1[[#This Row],[Net zero year (SBTi)]]&lt;&gt;"",Table1[[#This Row],[From 6]]&lt;&gt;""),1,"")</f>
        <v/>
      </c>
      <c r="AF131" s="32" t="str">
        <f>IF(OR(Table1[[#This Row],[SBTi NZ approved]]="s",Table1[[#This Row],[Target status]]="T"),1,"")</f>
        <v/>
      </c>
      <c r="AG131" s="254" t="s">
        <v>674</v>
      </c>
      <c r="AH131" s="32" t="str">
        <f>_xlfn.XLOOKUP(C131,ref!A:A,ref!B:B, "Other")</f>
        <v>Asia</v>
      </c>
      <c r="AI131" s="249" t="str">
        <f>_xlfn.XLOOKUP(D131,ref!D:D,ref!E:E)</f>
        <v>Retail</v>
      </c>
      <c r="AJ131" s="249" t="str">
        <f>IF(Table1[[#This Row],[NZ]]=1, MAX(Table1[[#This Row],[From 6]], Table1[[#This Row],[Net zero year (SBTi)]]), "")</f>
        <v/>
      </c>
      <c r="AK131" s="32">
        <f t="shared" ref="AK131:AK194" si="23">IF(OR($AD131&lt;&gt;"",$AE131&lt;&gt;"",$AF131&lt;&gt;"",$G131="Y"),1,0)</f>
        <v>1</v>
      </c>
    </row>
    <row r="132" spans="1:37" ht="18" customHeight="1">
      <c r="A132" s="32">
        <v>130</v>
      </c>
      <c r="B132" s="373" t="s">
        <v>104</v>
      </c>
      <c r="C132" s="32" t="s">
        <v>740</v>
      </c>
      <c r="D132" s="32" t="s">
        <v>1145</v>
      </c>
      <c r="E132" s="32" t="s">
        <v>1510</v>
      </c>
      <c r="F132" s="32" t="s">
        <v>1511</v>
      </c>
      <c r="G132" s="250" t="s">
        <v>631</v>
      </c>
      <c r="H132" s="250">
        <v>2030</v>
      </c>
      <c r="I132" s="250">
        <v>2017</v>
      </c>
      <c r="J132" s="251"/>
      <c r="K132" s="251"/>
      <c r="L132" s="251"/>
      <c r="M132" s="251"/>
      <c r="N132" s="251"/>
      <c r="O132" s="251"/>
      <c r="P132" s="251"/>
      <c r="Q132" s="251"/>
      <c r="R132" s="251"/>
      <c r="S132" s="251" t="s">
        <v>39</v>
      </c>
      <c r="T132" s="252"/>
      <c r="U132" s="252"/>
      <c r="V132" s="252"/>
      <c r="W132" s="252" t="str">
        <f t="array" ref="W132">IF(V132="", "", IFERROR(MAX(--_xlfn.TEXTSPLIT(V132,"+")), V132))</f>
        <v/>
      </c>
      <c r="X132" s="252"/>
      <c r="Y132" s="252"/>
      <c r="Z132" s="253" t="s">
        <v>645</v>
      </c>
      <c r="AA132" s="253" t="s">
        <v>1512</v>
      </c>
      <c r="AB132" s="253" t="s">
        <v>1292</v>
      </c>
      <c r="AC132" s="253">
        <f t="array" ref="AC132">IF(AB132="", "", IFERROR(MAX(--_xlfn.TEXTSPLIT(AB132,"+")), AB132))</f>
        <v>2050</v>
      </c>
      <c r="AD132" s="32" t="str">
        <f>IF(AND(Table1[[#This Row],[year broken down ]]&lt;&gt;"",Table1[[#This Row],[Scope of target]]&lt;&gt;"G",AE132=""),1,"")</f>
        <v/>
      </c>
      <c r="AE132" s="32">
        <f>IF(OR(Table1[[#This Row],[Net zero year (SBTi)]]&lt;&gt;"",Table1[[#This Row],[From 6]]&lt;&gt;""),1,"")</f>
        <v>1</v>
      </c>
      <c r="AF132" s="32" t="str">
        <f>IF(OR(Table1[[#This Row],[SBTi NZ approved]]="s",Table1[[#This Row],[Target status]]="T"),1,"")</f>
        <v/>
      </c>
      <c r="AG132" s="254"/>
      <c r="AH132" s="32" t="str">
        <f>_xlfn.XLOOKUP(C132,ref!A:A,ref!B:B, "Other")</f>
        <v>Europe</v>
      </c>
      <c r="AI132" s="249" t="str">
        <f>_xlfn.XLOOKUP(D132,ref!D:D,ref!E:E)</f>
        <v>Financial services</v>
      </c>
      <c r="AJ132" s="249">
        <f>IF(Table1[[#This Row],[NZ]]=1, MAX(Table1[[#This Row],[From 6]], Table1[[#This Row],[Net zero year (SBTi)]]), "")</f>
        <v>2050</v>
      </c>
      <c r="AK132" s="32">
        <f t="shared" si="23"/>
        <v>1</v>
      </c>
    </row>
    <row r="133" spans="1:37" ht="18" customHeight="1">
      <c r="A133" s="32">
        <v>131</v>
      </c>
      <c r="B133" s="373" t="s">
        <v>212</v>
      </c>
      <c r="C133" s="32" t="s">
        <v>680</v>
      </c>
      <c r="D133" s="32" t="s">
        <v>1148</v>
      </c>
      <c r="E133" s="32" t="s">
        <v>1513</v>
      </c>
      <c r="F133" s="32" t="s">
        <v>1514</v>
      </c>
      <c r="G133" s="250"/>
      <c r="H133" s="250"/>
      <c r="I133" s="250"/>
      <c r="J133" s="251"/>
      <c r="K133" s="251"/>
      <c r="L133" s="251"/>
      <c r="M133" s="251"/>
      <c r="N133" s="251"/>
      <c r="O133" s="251"/>
      <c r="P133" s="251"/>
      <c r="Q133" s="251"/>
      <c r="R133" s="251"/>
      <c r="S133" s="251" t="s">
        <v>39</v>
      </c>
      <c r="T133" s="252"/>
      <c r="U133" s="252"/>
      <c r="V133" s="252"/>
      <c r="W133" s="252" t="str">
        <f t="array" ref="W133">IF(V133="", "", IFERROR(MAX(--_xlfn.TEXTSPLIT(V133,"+")), V133))</f>
        <v/>
      </c>
      <c r="X133" s="252"/>
      <c r="Y133" s="252"/>
      <c r="Z133" s="253"/>
      <c r="AA133" s="253"/>
      <c r="AB133" s="253"/>
      <c r="AC133" s="253" t="str">
        <f t="array" ref="AC133">IF(AB133="", "", IFERROR(MAX(--_xlfn.TEXTSPLIT(AB133,"+")), AB133))</f>
        <v/>
      </c>
      <c r="AD133" s="32" t="str">
        <f>IF(AND(Table1[[#This Row],[year broken down ]]&lt;&gt;"",Table1[[#This Row],[Scope of target]]&lt;&gt;"G",AE133=""),1,"")</f>
        <v/>
      </c>
      <c r="AE133" s="32" t="str">
        <f>IF(OR(Table1[[#This Row],[Net zero year (SBTi)]]&lt;&gt;"",Table1[[#This Row],[From 6]]&lt;&gt;""),1,"")</f>
        <v/>
      </c>
      <c r="AF133" s="32" t="str">
        <f>IF(OR(Table1[[#This Row],[SBTi NZ approved]]="s",Table1[[#This Row],[Target status]]="T"),1,"")</f>
        <v/>
      </c>
      <c r="AG133" s="254"/>
      <c r="AH133" s="32" t="str">
        <f>_xlfn.XLOOKUP(C133,ref!A:A,ref!B:B, "Other")</f>
        <v>Asia</v>
      </c>
      <c r="AI133" s="249" t="str">
        <f>_xlfn.XLOOKUP(D133,ref!D:D,ref!E:E)</f>
        <v>Automotive</v>
      </c>
      <c r="AJ133" s="249" t="str">
        <f>IF(Table1[[#This Row],[NZ]]=1, MAX(Table1[[#This Row],[From 6]], Table1[[#This Row],[Net zero year (SBTi)]]), "")</f>
        <v/>
      </c>
      <c r="AK133" s="32">
        <f t="shared" si="23"/>
        <v>0</v>
      </c>
    </row>
    <row r="134" spans="1:37" ht="18" customHeight="1">
      <c r="A134" s="32">
        <v>132</v>
      </c>
      <c r="B134" s="373" t="s">
        <v>182</v>
      </c>
      <c r="C134" s="32" t="s">
        <v>680</v>
      </c>
      <c r="D134" s="32" t="s">
        <v>1294</v>
      </c>
      <c r="E134" s="32" t="s">
        <v>1515</v>
      </c>
      <c r="F134" s="32" t="s">
        <v>1516</v>
      </c>
      <c r="G134" s="250"/>
      <c r="H134" s="250"/>
      <c r="I134" s="250"/>
      <c r="J134" s="251"/>
      <c r="K134" s="251"/>
      <c r="L134" s="251"/>
      <c r="M134" s="251"/>
      <c r="N134" s="251"/>
      <c r="O134" s="251"/>
      <c r="P134" s="251"/>
      <c r="Q134" s="251"/>
      <c r="R134" s="251"/>
      <c r="S134" s="251" t="s">
        <v>39</v>
      </c>
      <c r="T134" s="252" t="s">
        <v>681</v>
      </c>
      <c r="U134" s="252" t="s">
        <v>698</v>
      </c>
      <c r="V134" s="252">
        <v>2060</v>
      </c>
      <c r="W134" s="252">
        <f t="array" ref="W134">IF(V134="", "", IFERROR(MAX(--_xlfn.TEXTSPLIT(V134,"+")), V134))</f>
        <v>2060</v>
      </c>
      <c r="X134" s="252">
        <v>2020</v>
      </c>
      <c r="Y134" s="252" t="s">
        <v>1517</v>
      </c>
      <c r="Z134" s="253"/>
      <c r="AA134" s="253"/>
      <c r="AB134" s="253"/>
      <c r="AC134" s="253" t="str">
        <f t="array" ref="AC134">IF(AB134="", "", IFERROR(MAX(--_xlfn.TEXTSPLIT(AB134,"+")), AB134))</f>
        <v/>
      </c>
      <c r="AD134" s="32" t="str">
        <f>IF(AND(Table1[[#This Row],[year broken down ]]&lt;&gt;"",Table1[[#This Row],[Scope of target]]&lt;&gt;"G",AE134=""),1,"")</f>
        <v/>
      </c>
      <c r="AE134" s="32" t="str">
        <f>IF(OR(Table1[[#This Row],[Net zero year (SBTi)]]&lt;&gt;"",Table1[[#This Row],[From 6]]&lt;&gt;""),1,"")</f>
        <v/>
      </c>
      <c r="AF134" s="32" t="str">
        <f>IF(OR(Table1[[#This Row],[SBTi NZ approved]]="s",Table1[[#This Row],[Target status]]="T"),1,"")</f>
        <v/>
      </c>
      <c r="AG134" s="254" t="s">
        <v>674</v>
      </c>
      <c r="AH134" s="32" t="str">
        <f>_xlfn.XLOOKUP(C134,ref!A:A,ref!B:B, "Other")</f>
        <v>Asia</v>
      </c>
      <c r="AI134" s="249" t="str">
        <f>_xlfn.XLOOKUP(D134,ref!D:D,ref!E:E)</f>
        <v>Telecommunications and media</v>
      </c>
      <c r="AJ134" s="249" t="str">
        <f>IF(Table1[[#This Row],[NZ]]=1, MAX(Table1[[#This Row],[From 6]], Table1[[#This Row],[Net zero year (SBTi)]]), "")</f>
        <v/>
      </c>
      <c r="AK134" s="32">
        <f t="shared" si="23"/>
        <v>0</v>
      </c>
    </row>
    <row r="135" spans="1:37" ht="18" customHeight="1">
      <c r="A135" s="32">
        <v>133</v>
      </c>
      <c r="B135" s="373" t="s">
        <v>128</v>
      </c>
      <c r="C135" s="32" t="s">
        <v>629</v>
      </c>
      <c r="D135" s="32" t="s">
        <v>1145</v>
      </c>
      <c r="E135" s="32" t="s">
        <v>1518</v>
      </c>
      <c r="F135" s="32" t="s">
        <v>1519</v>
      </c>
      <c r="G135" s="250"/>
      <c r="H135" s="250"/>
      <c r="I135" s="250"/>
      <c r="J135" s="251"/>
      <c r="K135" s="251"/>
      <c r="L135" s="251"/>
      <c r="M135" s="251"/>
      <c r="N135" s="251"/>
      <c r="O135" s="251"/>
      <c r="P135" s="251"/>
      <c r="Q135" s="251"/>
      <c r="R135" s="251"/>
      <c r="S135" s="251" t="s">
        <v>39</v>
      </c>
      <c r="T135" s="252"/>
      <c r="U135" s="252"/>
      <c r="V135" s="252"/>
      <c r="W135" s="252" t="str">
        <f t="array" ref="W135">IF(V135="", "", IFERROR(MAX(--_xlfn.TEXTSPLIT(V135,"+")), V135))</f>
        <v/>
      </c>
      <c r="X135" s="252"/>
      <c r="Y135" s="252"/>
      <c r="Z135" s="253"/>
      <c r="AA135" s="253"/>
      <c r="AB135" s="253"/>
      <c r="AC135" s="253" t="str">
        <f t="array" ref="AC135">IF(AB135="", "", IFERROR(MAX(--_xlfn.TEXTSPLIT(AB135,"+")), AB135))</f>
        <v/>
      </c>
      <c r="AD135" s="32" t="str">
        <f>IF(AND(Table1[[#This Row],[year broken down ]]&lt;&gt;"",Table1[[#This Row],[Scope of target]]&lt;&gt;"G",AE135=""),1,"")</f>
        <v/>
      </c>
      <c r="AE135" s="32" t="str">
        <f>IF(OR(Table1[[#This Row],[Net zero year (SBTi)]]&lt;&gt;"",Table1[[#This Row],[From 6]]&lt;&gt;""),1,"")</f>
        <v/>
      </c>
      <c r="AF135" s="32" t="str">
        <f>IF(OR(Table1[[#This Row],[SBTi NZ approved]]="s",Table1[[#This Row],[Target status]]="T"),1,"")</f>
        <v/>
      </c>
      <c r="AG135" s="254"/>
      <c r="AH135" s="32" t="str">
        <f>_xlfn.XLOOKUP(C135,ref!A:A,ref!B:B, "Other")</f>
        <v>North America</v>
      </c>
      <c r="AI135" s="249" t="str">
        <f>_xlfn.XLOOKUP(D135,ref!D:D,ref!E:E)</f>
        <v>Financial services</v>
      </c>
      <c r="AJ135" s="249" t="str">
        <f>IF(Table1[[#This Row],[NZ]]=1, MAX(Table1[[#This Row],[From 6]], Table1[[#This Row],[Net zero year (SBTi)]]), "")</f>
        <v/>
      </c>
      <c r="AK135" s="32">
        <f t="shared" si="23"/>
        <v>0</v>
      </c>
    </row>
    <row r="136" spans="1:37" ht="18" customHeight="1">
      <c r="A136" s="32">
        <v>134</v>
      </c>
      <c r="B136" s="373" t="s">
        <v>1520</v>
      </c>
      <c r="C136" s="32" t="s">
        <v>692</v>
      </c>
      <c r="D136" s="32" t="s">
        <v>1145</v>
      </c>
      <c r="E136" s="32" t="s">
        <v>1521</v>
      </c>
      <c r="F136" s="32" t="s">
        <v>1522</v>
      </c>
      <c r="G136" s="250" t="s">
        <v>631</v>
      </c>
      <c r="H136" s="250">
        <v>2030</v>
      </c>
      <c r="I136" s="250">
        <v>2016</v>
      </c>
      <c r="J136" s="251" t="s">
        <v>635</v>
      </c>
      <c r="K136" s="251"/>
      <c r="L136" s="251">
        <v>2030</v>
      </c>
      <c r="M136" s="251"/>
      <c r="N136" s="251"/>
      <c r="O136" s="251"/>
      <c r="P136" s="251" t="s">
        <v>632</v>
      </c>
      <c r="Q136" s="251"/>
      <c r="R136" s="251"/>
      <c r="S136" s="251">
        <v>2016</v>
      </c>
      <c r="T136" s="252" t="s">
        <v>1310</v>
      </c>
      <c r="U136" s="252" t="s">
        <v>1523</v>
      </c>
      <c r="V136" s="252" t="s">
        <v>1524</v>
      </c>
      <c r="W136" s="252">
        <f t="array" ref="W136">IF(V136="", "", IFERROR(MAX(--_xlfn.TEXTSPLIT(V136,"+")), V136))</f>
        <v>2050</v>
      </c>
      <c r="X136" s="252">
        <v>2021</v>
      </c>
      <c r="Y136" s="256" t="s">
        <v>1525</v>
      </c>
      <c r="Z136" s="253"/>
      <c r="AA136" s="253"/>
      <c r="AB136" s="253"/>
      <c r="AC136" s="253" t="str">
        <f t="array" ref="AC136">IF(AB136="", "", IFERROR(MAX(--_xlfn.TEXTSPLIT(AB136,"+")), AB136))</f>
        <v/>
      </c>
      <c r="AD136" s="32">
        <f>IF(AND(Table1[[#This Row],[year broken down ]]&lt;&gt;"",Table1[[#This Row],[Scope of target]]&lt;&gt;"G",AE136=""),1,"")</f>
        <v>1</v>
      </c>
      <c r="AE136" s="32" t="str">
        <f>IF(OR(Table1[[#This Row],[Net zero year (SBTi)]]&lt;&gt;"",Table1[[#This Row],[From 6]]&lt;&gt;""),1,"")</f>
        <v/>
      </c>
      <c r="AF136" s="32" t="str">
        <f>IF(OR(Table1[[#This Row],[SBTi NZ approved]]="s",Table1[[#This Row],[Target status]]="T"),1,"")</f>
        <v/>
      </c>
      <c r="AG136" s="254" t="s">
        <v>631</v>
      </c>
      <c r="AH136" s="32" t="str">
        <f>_xlfn.XLOOKUP(C136,ref!A:A,ref!B:B, "Other")</f>
        <v>Europe</v>
      </c>
      <c r="AI136" s="249" t="str">
        <f>_xlfn.XLOOKUP(D136,ref!D:D,ref!E:E)</f>
        <v>Financial services</v>
      </c>
      <c r="AJ136" s="249" t="str">
        <f>IF(Table1[[#This Row],[NZ]]=1, MAX(Table1[[#This Row],[From 6]], Table1[[#This Row],[Net zero year (SBTi)]]), "")</f>
        <v/>
      </c>
      <c r="AK136" s="32">
        <f t="shared" si="23"/>
        <v>1</v>
      </c>
    </row>
    <row r="137" spans="1:37" ht="18" customHeight="1">
      <c r="A137" s="32">
        <v>135</v>
      </c>
      <c r="B137" s="373" t="s">
        <v>163</v>
      </c>
      <c r="C137" s="32" t="s">
        <v>629</v>
      </c>
      <c r="D137" s="32" t="s">
        <v>1406</v>
      </c>
      <c r="E137" s="32" t="s">
        <v>1526</v>
      </c>
      <c r="F137" s="32" t="s">
        <v>1527</v>
      </c>
      <c r="G137" s="250" t="s">
        <v>631</v>
      </c>
      <c r="H137" s="250">
        <v>2040</v>
      </c>
      <c r="I137" s="250">
        <v>2020</v>
      </c>
      <c r="J137" s="251" t="s">
        <v>1096</v>
      </c>
      <c r="K137" s="251" t="s">
        <v>642</v>
      </c>
      <c r="L137" s="251">
        <v>2030</v>
      </c>
      <c r="M137" s="251"/>
      <c r="N137" s="251"/>
      <c r="O137" s="251"/>
      <c r="P137" s="251" t="s">
        <v>631</v>
      </c>
      <c r="Q137" s="251" t="s">
        <v>1097</v>
      </c>
      <c r="R137" s="251"/>
      <c r="S137" s="251">
        <v>2021</v>
      </c>
      <c r="T137" s="252"/>
      <c r="U137" s="252"/>
      <c r="V137" s="252"/>
      <c r="W137" s="252" t="str">
        <f t="array" ref="W137">IF(V137="", "", IFERROR(MAX(--_xlfn.TEXTSPLIT(V137,"+")), V137))</f>
        <v/>
      </c>
      <c r="X137" s="252"/>
      <c r="Y137" s="252"/>
      <c r="Z137" s="253" t="s">
        <v>635</v>
      </c>
      <c r="AA137" s="253"/>
      <c r="AB137" s="253">
        <v>2040</v>
      </c>
      <c r="AC137" s="253">
        <f t="array" ref="AC137">IF(AB137="", "", IFERROR(MAX(--_xlfn.TEXTSPLIT(AB137,"+")), AB137))</f>
        <v>2040</v>
      </c>
      <c r="AD137" s="32" t="str">
        <f>IF(AND(Table1[[#This Row],[year broken down ]]&lt;&gt;"",Table1[[#This Row],[Scope of target]]&lt;&gt;"G",AE137=""),1,"")</f>
        <v/>
      </c>
      <c r="AE137" s="32">
        <f>IF(OR(Table1[[#This Row],[Net zero year (SBTi)]]&lt;&gt;"",Table1[[#This Row],[From 6]]&lt;&gt;""),1,"")</f>
        <v>1</v>
      </c>
      <c r="AF137" s="32">
        <f>IF(OR(Table1[[#This Row],[SBTi NZ approved]]="s",Table1[[#This Row],[Target status]]="T"),1,"")</f>
        <v>1</v>
      </c>
      <c r="AG137" s="254"/>
      <c r="AH137" s="32" t="str">
        <f>_xlfn.XLOOKUP(C137,ref!A:A,ref!B:B, "Other")</f>
        <v>North America</v>
      </c>
      <c r="AI137" s="249" t="str">
        <f>_xlfn.XLOOKUP(D137,ref!D:D,ref!E:E)</f>
        <v>Food, beverages and agriculture</v>
      </c>
      <c r="AJ137" s="249">
        <f>IF(Table1[[#This Row],[NZ]]=1, MAX(Table1[[#This Row],[From 6]], Table1[[#This Row],[Net zero year (SBTi)]]), "")</f>
        <v>2040</v>
      </c>
      <c r="AK137" s="32">
        <f t="shared" si="23"/>
        <v>1</v>
      </c>
    </row>
    <row r="138" spans="1:37" ht="18" customHeight="1">
      <c r="A138" s="32">
        <v>136</v>
      </c>
      <c r="B138" s="373" t="s">
        <v>166</v>
      </c>
      <c r="C138" s="32" t="s">
        <v>680</v>
      </c>
      <c r="D138" s="32" t="s">
        <v>628</v>
      </c>
      <c r="E138" s="32" t="s">
        <v>1528</v>
      </c>
      <c r="F138" s="32" t="s">
        <v>1529</v>
      </c>
      <c r="G138" s="250"/>
      <c r="H138" s="250"/>
      <c r="I138" s="250"/>
      <c r="J138" s="251"/>
      <c r="K138" s="251"/>
      <c r="L138" s="251"/>
      <c r="M138" s="251"/>
      <c r="N138" s="251"/>
      <c r="O138" s="251"/>
      <c r="P138" s="251"/>
      <c r="Q138" s="251"/>
      <c r="R138" s="251"/>
      <c r="S138" s="251" t="s">
        <v>39</v>
      </c>
      <c r="T138" s="252"/>
      <c r="U138" s="252"/>
      <c r="V138" s="252"/>
      <c r="W138" s="252" t="str">
        <f t="array" ref="W138">IF(V138="", "", IFERROR(MAX(--_xlfn.TEXTSPLIT(V138,"+")), V138))</f>
        <v/>
      </c>
      <c r="X138" s="252"/>
      <c r="Y138" s="252"/>
      <c r="Z138" s="253"/>
      <c r="AA138" s="253"/>
      <c r="AB138" s="253"/>
      <c r="AC138" s="253" t="str">
        <f t="array" ref="AC138">IF(AB138="", "", IFERROR(MAX(--_xlfn.TEXTSPLIT(AB138,"+")), AB138))</f>
        <v/>
      </c>
      <c r="AD138" s="32" t="str">
        <f>IF(AND(Table1[[#This Row],[year broken down ]]&lt;&gt;"",Table1[[#This Row],[Scope of target]]&lt;&gt;"G",AE138=""),1,"")</f>
        <v/>
      </c>
      <c r="AE138" s="32" t="str">
        <f>IF(OR(Table1[[#This Row],[Net zero year (SBTi)]]&lt;&gt;"",Table1[[#This Row],[From 6]]&lt;&gt;""),1,"")</f>
        <v/>
      </c>
      <c r="AF138" s="32" t="str">
        <f>IF(OR(Table1[[#This Row],[SBTi NZ approved]]="s",Table1[[#This Row],[Target status]]="T"),1,"")</f>
        <v/>
      </c>
      <c r="AG138" s="254"/>
      <c r="AH138" s="32" t="str">
        <f>_xlfn.XLOOKUP(C138,ref!A:A,ref!B:B, "Other")</f>
        <v>Asia</v>
      </c>
      <c r="AI138" s="249" t="str">
        <f>_xlfn.XLOOKUP(D138,ref!D:D,ref!E:E)</f>
        <v>Chemicals</v>
      </c>
      <c r="AJ138" s="249" t="str">
        <f>IF(Table1[[#This Row],[NZ]]=1, MAX(Table1[[#This Row],[From 6]], Table1[[#This Row],[Net zero year (SBTi)]]), "")</f>
        <v/>
      </c>
      <c r="AK138" s="32">
        <f t="shared" si="23"/>
        <v>0</v>
      </c>
    </row>
    <row r="139" spans="1:37" ht="18" customHeight="1">
      <c r="A139" s="32">
        <v>137</v>
      </c>
      <c r="B139" s="373" t="s">
        <v>272</v>
      </c>
      <c r="C139" s="32" t="s">
        <v>735</v>
      </c>
      <c r="D139" s="32" t="s">
        <v>1145</v>
      </c>
      <c r="E139" s="32" t="s">
        <v>1530</v>
      </c>
      <c r="F139" s="32" t="s">
        <v>1531</v>
      </c>
      <c r="G139" s="250"/>
      <c r="H139" s="250"/>
      <c r="I139" s="250"/>
      <c r="J139" s="251"/>
      <c r="K139" s="251"/>
      <c r="L139" s="251"/>
      <c r="M139" s="251"/>
      <c r="N139" s="251"/>
      <c r="O139" s="251"/>
      <c r="P139" s="251"/>
      <c r="Q139" s="251"/>
      <c r="R139" s="251"/>
      <c r="S139" s="251" t="s">
        <v>39</v>
      </c>
      <c r="T139" s="252"/>
      <c r="U139" s="252"/>
      <c r="V139" s="252"/>
      <c r="W139" s="252" t="str">
        <f t="array" ref="W139">IF(V139="", "", IFERROR(MAX(--_xlfn.TEXTSPLIT(V139,"+")), V139))</f>
        <v/>
      </c>
      <c r="X139" s="252"/>
      <c r="Y139" s="252"/>
      <c r="Z139" s="253" t="s">
        <v>1123</v>
      </c>
      <c r="AA139" s="253" t="s">
        <v>1532</v>
      </c>
      <c r="AB139" s="253" t="s">
        <v>1331</v>
      </c>
      <c r="AC139" s="253">
        <f t="array" ref="AC139">IF(AB139="", "", IFERROR(MAX(--_xlfn.TEXTSPLIT(AB139,"+")), AB139))</f>
        <v>2050</v>
      </c>
      <c r="AD139" s="32" t="str">
        <f>IF(AND(Table1[[#This Row],[year broken down ]]&lt;&gt;"",Table1[[#This Row],[Scope of target]]&lt;&gt;"G",AE139=""),1,"")</f>
        <v/>
      </c>
      <c r="AE139" s="32">
        <f>IF(OR(Table1[[#This Row],[Net zero year (SBTi)]]&lt;&gt;"",Table1[[#This Row],[From 6]]&lt;&gt;""),1,"")</f>
        <v>1</v>
      </c>
      <c r="AF139" s="32" t="str">
        <f>IF(OR(Table1[[#This Row],[SBTi NZ approved]]="s",Table1[[#This Row],[Target status]]="T"),1,"")</f>
        <v/>
      </c>
      <c r="AG139" s="254"/>
      <c r="AH139" s="32" t="str">
        <f>_xlfn.XLOOKUP(C139,ref!A:A,ref!B:B, "Other")</f>
        <v>Europe</v>
      </c>
      <c r="AI139" s="249" t="str">
        <f>_xlfn.XLOOKUP(D139,ref!D:D,ref!E:E)</f>
        <v>Financial services</v>
      </c>
      <c r="AJ139" s="249">
        <f>IF(Table1[[#This Row],[NZ]]=1, MAX(Table1[[#This Row],[From 6]], Table1[[#This Row],[Net zero year (SBTi)]]), "")</f>
        <v>2050</v>
      </c>
      <c r="AK139" s="32">
        <f t="shared" si="23"/>
        <v>1</v>
      </c>
    </row>
    <row r="140" spans="1:37" ht="18" customHeight="1">
      <c r="A140" s="32">
        <v>138</v>
      </c>
      <c r="B140" s="373" t="s">
        <v>197</v>
      </c>
      <c r="C140" s="32" t="s">
        <v>680</v>
      </c>
      <c r="D140" s="32" t="s">
        <v>1137</v>
      </c>
      <c r="E140" s="32" t="s">
        <v>1533</v>
      </c>
      <c r="F140" s="32" t="s">
        <v>1534</v>
      </c>
      <c r="G140" s="250"/>
      <c r="H140" s="250"/>
      <c r="I140" s="250"/>
      <c r="J140" s="251"/>
      <c r="K140" s="251"/>
      <c r="L140" s="251"/>
      <c r="M140" s="251"/>
      <c r="N140" s="251"/>
      <c r="O140" s="251"/>
      <c r="P140" s="251"/>
      <c r="Q140" s="251"/>
      <c r="R140" s="251"/>
      <c r="S140" s="251" t="s">
        <v>39</v>
      </c>
      <c r="T140" s="252"/>
      <c r="U140" s="252"/>
      <c r="V140" s="252"/>
      <c r="W140" s="252" t="str">
        <f t="array" ref="W140">IF(V140="", "", IFERROR(MAX(--_xlfn.TEXTSPLIT(V140,"+")), V140))</f>
        <v/>
      </c>
      <c r="X140" s="252"/>
      <c r="Y140" s="252"/>
      <c r="Z140" s="253"/>
      <c r="AA140" s="253"/>
      <c r="AB140" s="253"/>
      <c r="AC140" s="253" t="str">
        <f t="array" ref="AC140">IF(AB140="", "", IFERROR(MAX(--_xlfn.TEXTSPLIT(AB140,"+")), AB140))</f>
        <v/>
      </c>
      <c r="AD140" s="32" t="str">
        <f>IF(AND(Table1[[#This Row],[year broken down ]]&lt;&gt;"",Table1[[#This Row],[Scope of target]]&lt;&gt;"G",AE140=""),1,"")</f>
        <v/>
      </c>
      <c r="AE140" s="32" t="str">
        <f>IF(OR(Table1[[#This Row],[Net zero year (SBTi)]]&lt;&gt;"",Table1[[#This Row],[From 6]]&lt;&gt;""),1,"")</f>
        <v/>
      </c>
      <c r="AF140" s="32" t="str">
        <f>IF(OR(Table1[[#This Row],[SBTi NZ approved]]="s",Table1[[#This Row],[Target status]]="T"),1,"")</f>
        <v/>
      </c>
      <c r="AG140" s="254"/>
      <c r="AH140" s="32" t="str">
        <f>_xlfn.XLOOKUP(C140,ref!A:A,ref!B:B, "Other")</f>
        <v>Asia</v>
      </c>
      <c r="AI140" s="249" t="str">
        <f>_xlfn.XLOOKUP(D140,ref!D:D,ref!E:E)</f>
        <v>Retail</v>
      </c>
      <c r="AJ140" s="249" t="str">
        <f>IF(Table1[[#This Row],[NZ]]=1, MAX(Table1[[#This Row],[From 6]], Table1[[#This Row],[Net zero year (SBTi)]]), "")</f>
        <v/>
      </c>
      <c r="AK140" s="32">
        <f t="shared" si="23"/>
        <v>0</v>
      </c>
    </row>
    <row r="141" spans="1:37" ht="18" customHeight="1">
      <c r="A141" s="32">
        <v>139</v>
      </c>
      <c r="B141" s="373" t="s">
        <v>242</v>
      </c>
      <c r="C141" s="32" t="s">
        <v>966</v>
      </c>
      <c r="D141" s="32" t="s">
        <v>1101</v>
      </c>
      <c r="E141" s="32" t="s">
        <v>1535</v>
      </c>
      <c r="F141" s="32" t="s">
        <v>1536</v>
      </c>
      <c r="G141" s="250"/>
      <c r="H141" s="250"/>
      <c r="I141" s="250"/>
      <c r="J141" s="251"/>
      <c r="K141" s="251"/>
      <c r="L141" s="251"/>
      <c r="M141" s="251"/>
      <c r="N141" s="251"/>
      <c r="O141" s="251"/>
      <c r="P141" s="251"/>
      <c r="Q141" s="251"/>
      <c r="R141" s="251"/>
      <c r="S141" s="251" t="s">
        <v>39</v>
      </c>
      <c r="T141" s="252"/>
      <c r="U141" s="252"/>
      <c r="V141" s="252"/>
      <c r="W141" s="252" t="str">
        <f t="array" ref="W141">IF(V141="", "", IFERROR(MAX(--_xlfn.TEXTSPLIT(V141,"+")), V141))</f>
        <v/>
      </c>
      <c r="X141" s="252"/>
      <c r="Y141" s="252"/>
      <c r="Z141" s="253" t="s">
        <v>635</v>
      </c>
      <c r="AA141" s="253" t="s">
        <v>1537</v>
      </c>
      <c r="AB141" s="253">
        <v>2050</v>
      </c>
      <c r="AC141" s="253">
        <f t="array" ref="AC141">IF(AB141="", "", IFERROR(MAX(--_xlfn.TEXTSPLIT(AB141,"+")), AB141))</f>
        <v>2050</v>
      </c>
      <c r="AD141" s="32" t="str">
        <f>IF(AND(Table1[[#This Row],[year broken down ]]&lt;&gt;"",Table1[[#This Row],[Scope of target]]&lt;&gt;"G",AE141=""),1,"")</f>
        <v/>
      </c>
      <c r="AE141" s="32">
        <f>IF(OR(Table1[[#This Row],[Net zero year (SBTi)]]&lt;&gt;"",Table1[[#This Row],[From 6]]&lt;&gt;""),1,"")</f>
        <v>1</v>
      </c>
      <c r="AF141" s="32" t="str">
        <f>IF(OR(Table1[[#This Row],[SBTi NZ approved]]="s",Table1[[#This Row],[Target status]]="T"),1,"")</f>
        <v/>
      </c>
      <c r="AG141" s="254"/>
      <c r="AH141" s="32" t="str">
        <f>_xlfn.XLOOKUP(C141,ref!A:A,ref!B:B, "Other")</f>
        <v>Asia</v>
      </c>
      <c r="AI141" s="249" t="str">
        <f>_xlfn.XLOOKUP(D141,ref!D:D,ref!E:E)</f>
        <v>Energy and utilities</v>
      </c>
      <c r="AJ141" s="249">
        <f>IF(Table1[[#This Row],[NZ]]=1, MAX(Table1[[#This Row],[From 6]], Table1[[#This Row],[Net zero year (SBTi)]]), "")</f>
        <v>2050</v>
      </c>
      <c r="AK141" s="32">
        <f t="shared" si="23"/>
        <v>1</v>
      </c>
    </row>
    <row r="142" spans="1:37" ht="18" customHeight="1">
      <c r="A142" s="32">
        <v>140</v>
      </c>
      <c r="B142" s="373" t="s">
        <v>194</v>
      </c>
      <c r="C142" s="32" t="s">
        <v>676</v>
      </c>
      <c r="D142" s="32" t="s">
        <v>713</v>
      </c>
      <c r="E142" s="32" t="s">
        <v>1538</v>
      </c>
      <c r="F142" s="32" t="s">
        <v>1539</v>
      </c>
      <c r="G142" s="250" t="s">
        <v>631</v>
      </c>
      <c r="H142" s="250">
        <v>2030</v>
      </c>
      <c r="I142" s="250">
        <v>2018</v>
      </c>
      <c r="J142" s="251" t="s">
        <v>1096</v>
      </c>
      <c r="K142" s="251" t="s">
        <v>642</v>
      </c>
      <c r="L142" s="251">
        <v>2035</v>
      </c>
      <c r="M142" s="251" t="s">
        <v>641</v>
      </c>
      <c r="N142" s="251" t="s">
        <v>642</v>
      </c>
      <c r="O142" s="251" t="s">
        <v>1540</v>
      </c>
      <c r="P142" s="251" t="s">
        <v>631</v>
      </c>
      <c r="Q142" s="251" t="s">
        <v>1135</v>
      </c>
      <c r="R142" s="251">
        <v>2040</v>
      </c>
      <c r="S142" s="251">
        <v>2022</v>
      </c>
      <c r="T142" s="252" t="s">
        <v>645</v>
      </c>
      <c r="U142" s="252" t="s">
        <v>1034</v>
      </c>
      <c r="V142" s="252" t="s">
        <v>1541</v>
      </c>
      <c r="W142" s="252">
        <f t="array" ref="W142">IF(V142="", "", IFERROR(MAX(--_xlfn.TEXTSPLIT(V142,"+")), V142))</f>
        <v>2040</v>
      </c>
      <c r="X142" s="252">
        <v>2022</v>
      </c>
      <c r="Y142" s="252" t="s">
        <v>1542</v>
      </c>
      <c r="Z142" s="253" t="s">
        <v>635</v>
      </c>
      <c r="AA142" s="253"/>
      <c r="AB142" s="253">
        <v>2040</v>
      </c>
      <c r="AC142" s="253">
        <f t="array" ref="AC142">IF(AB142="", "", IFERROR(MAX(--_xlfn.TEXTSPLIT(AB142,"+")), AB142))</f>
        <v>2040</v>
      </c>
      <c r="AD142" s="32" t="str">
        <f>IF(AND(Table1[[#This Row],[year broken down ]]&lt;&gt;"",Table1[[#This Row],[Scope of target]]&lt;&gt;"G",AE142=""),1,"")</f>
        <v/>
      </c>
      <c r="AE142" s="32">
        <f>IF(OR(Table1[[#This Row],[Net zero year (SBTi)]]&lt;&gt;"",Table1[[#This Row],[From 6]]&lt;&gt;""),1,"")</f>
        <v>1</v>
      </c>
      <c r="AF142" s="32">
        <f>IF(OR(Table1[[#This Row],[SBTi NZ approved]]="s",Table1[[#This Row],[Target status]]="T"),1,"")</f>
        <v>1</v>
      </c>
      <c r="AG142" s="254" t="s">
        <v>631</v>
      </c>
      <c r="AH142" s="32" t="str">
        <f>_xlfn.XLOOKUP(C142,ref!A:A,ref!B:B, "Other")</f>
        <v>Asia</v>
      </c>
      <c r="AI142" s="249" t="str">
        <f>_xlfn.XLOOKUP(D142,ref!D:D,ref!E:E)</f>
        <v>Technology</v>
      </c>
      <c r="AJ142" s="249">
        <f>IF(Table1[[#This Row],[NZ]]=1, MAX(Table1[[#This Row],[From 6]], Table1[[#This Row],[Net zero year (SBTi)]]), "")</f>
        <v>2040</v>
      </c>
      <c r="AK142" s="32">
        <f t="shared" si="23"/>
        <v>1</v>
      </c>
    </row>
    <row r="143" spans="1:37" ht="18" customHeight="1">
      <c r="A143" s="32">
        <v>141</v>
      </c>
      <c r="B143" s="373" t="s">
        <v>219</v>
      </c>
      <c r="C143" s="32" t="s">
        <v>963</v>
      </c>
      <c r="D143" s="32" t="s">
        <v>1101</v>
      </c>
      <c r="E143" s="32" t="s">
        <v>1543</v>
      </c>
      <c r="F143" s="32" t="s">
        <v>1544</v>
      </c>
      <c r="G143" s="250"/>
      <c r="H143" s="250"/>
      <c r="I143" s="250"/>
      <c r="J143" s="251"/>
      <c r="K143" s="251"/>
      <c r="L143" s="251"/>
      <c r="M143" s="251"/>
      <c r="N143" s="251"/>
      <c r="O143" s="251"/>
      <c r="P143" s="251"/>
      <c r="Q143" s="251"/>
      <c r="R143" s="251"/>
      <c r="S143" s="251" t="s">
        <v>39</v>
      </c>
      <c r="T143" s="252"/>
      <c r="U143" s="252"/>
      <c r="V143" s="252"/>
      <c r="W143" s="252" t="str">
        <f t="array" ref="W143">IF(V143="", "", IFERROR(MAX(--_xlfn.TEXTSPLIT(V143,"+")), V143))</f>
        <v/>
      </c>
      <c r="X143" s="252"/>
      <c r="Y143" s="252"/>
      <c r="Z143" s="253" t="s">
        <v>635</v>
      </c>
      <c r="AA143" s="253" t="s">
        <v>698</v>
      </c>
      <c r="AB143" s="253">
        <v>2060</v>
      </c>
      <c r="AC143" s="253">
        <f t="array" ref="AC143">IF(AB143="", "", IFERROR(MAX(--_xlfn.TEXTSPLIT(AB143,"+")), AB143))</f>
        <v>2060</v>
      </c>
      <c r="AD143" s="32" t="str">
        <f>IF(AND(Table1[[#This Row],[year broken down ]]&lt;&gt;"",Table1[[#This Row],[Scope of target]]&lt;&gt;"G",AE143=""),1,"")</f>
        <v/>
      </c>
      <c r="AE143" s="32">
        <f>IF(OR(Table1[[#This Row],[Net zero year (SBTi)]]&lt;&gt;"",Table1[[#This Row],[From 6]]&lt;&gt;""),1,"")</f>
        <v>1</v>
      </c>
      <c r="AF143" s="32" t="str">
        <f>IF(OR(Table1[[#This Row],[SBTi NZ approved]]="s",Table1[[#This Row],[Target status]]="T"),1,"")</f>
        <v/>
      </c>
      <c r="AG143" s="254"/>
      <c r="AH143" s="32" t="str">
        <f>_xlfn.XLOOKUP(C143,ref!A:A,ref!B:B, "Other")</f>
        <v>Asia</v>
      </c>
      <c r="AI143" s="249" t="str">
        <f>_xlfn.XLOOKUP(D143,ref!D:D,ref!E:E)</f>
        <v>Energy and utilities</v>
      </c>
      <c r="AJ143" s="249">
        <f>IF(Table1[[#This Row],[NZ]]=1, MAX(Table1[[#This Row],[From 6]], Table1[[#This Row],[Net zero year (SBTi)]]), "")</f>
        <v>2060</v>
      </c>
      <c r="AK143" s="32">
        <f t="shared" si="23"/>
        <v>1</v>
      </c>
    </row>
    <row r="144" spans="1:37" ht="18" customHeight="1">
      <c r="A144" s="32">
        <v>142</v>
      </c>
      <c r="B144" s="373" t="s">
        <v>289</v>
      </c>
      <c r="C144" s="32" t="s">
        <v>680</v>
      </c>
      <c r="D144" s="32" t="s">
        <v>1137</v>
      </c>
      <c r="E144" s="32" t="s">
        <v>1545</v>
      </c>
      <c r="F144" s="32" t="s">
        <v>1546</v>
      </c>
      <c r="G144" s="250"/>
      <c r="H144" s="250"/>
      <c r="I144" s="250"/>
      <c r="J144" s="251"/>
      <c r="K144" s="251"/>
      <c r="L144" s="251"/>
      <c r="M144" s="251"/>
      <c r="N144" s="251"/>
      <c r="O144" s="251"/>
      <c r="P144" s="251"/>
      <c r="Q144" s="251"/>
      <c r="R144" s="251"/>
      <c r="S144" s="251" t="s">
        <v>39</v>
      </c>
      <c r="T144" s="252"/>
      <c r="U144" s="252"/>
      <c r="V144" s="252"/>
      <c r="W144" s="252" t="str">
        <f t="array" ref="W144">IF(V144="", "", IFERROR(MAX(--_xlfn.TEXTSPLIT(V144,"+")), V144))</f>
        <v/>
      </c>
      <c r="X144" s="252"/>
      <c r="Y144" s="252"/>
      <c r="Z144" s="253"/>
      <c r="AA144" s="253"/>
      <c r="AB144" s="253"/>
      <c r="AC144" s="253" t="str">
        <f t="array" ref="AC144">IF(AB144="", "", IFERROR(MAX(--_xlfn.TEXTSPLIT(AB144,"+")), AB144))</f>
        <v/>
      </c>
      <c r="AD144" s="32" t="str">
        <f>IF(AND(Table1[[#This Row],[year broken down ]]&lt;&gt;"",Table1[[#This Row],[Scope of target]]&lt;&gt;"G",AE144=""),1,"")</f>
        <v/>
      </c>
      <c r="AE144" s="32" t="str">
        <f>IF(OR(Table1[[#This Row],[Net zero year (SBTi)]]&lt;&gt;"",Table1[[#This Row],[From 6]]&lt;&gt;""),1,"")</f>
        <v/>
      </c>
      <c r="AF144" s="32" t="str">
        <f>IF(OR(Table1[[#This Row],[SBTi NZ approved]]="s",Table1[[#This Row],[Target status]]="T"),1,"")</f>
        <v/>
      </c>
      <c r="AG144" s="254"/>
      <c r="AH144" s="32" t="str">
        <f>_xlfn.XLOOKUP(C144,ref!A:A,ref!B:B, "Other")</f>
        <v>Asia</v>
      </c>
      <c r="AI144" s="249" t="str">
        <f>_xlfn.XLOOKUP(D144,ref!D:D,ref!E:E)</f>
        <v>Retail</v>
      </c>
      <c r="AJ144" s="249" t="str">
        <f>IF(Table1[[#This Row],[NZ]]=1, MAX(Table1[[#This Row],[From 6]], Table1[[#This Row],[Net zero year (SBTi)]]), "")</f>
        <v/>
      </c>
      <c r="AK144" s="32">
        <f t="shared" si="23"/>
        <v>0</v>
      </c>
    </row>
    <row r="145" spans="1:37" ht="18" customHeight="1">
      <c r="A145" s="32">
        <v>143</v>
      </c>
      <c r="B145" s="373" t="s">
        <v>165</v>
      </c>
      <c r="C145" s="32" t="s">
        <v>692</v>
      </c>
      <c r="D145" s="32" t="s">
        <v>1547</v>
      </c>
      <c r="E145" s="32" t="s">
        <v>1548</v>
      </c>
      <c r="F145" s="32" t="s">
        <v>1549</v>
      </c>
      <c r="G145" s="250"/>
      <c r="H145" s="250"/>
      <c r="I145" s="250"/>
      <c r="J145" s="251"/>
      <c r="K145" s="251"/>
      <c r="L145" s="251"/>
      <c r="M145" s="251"/>
      <c r="N145" s="251"/>
      <c r="O145" s="251"/>
      <c r="P145" s="251"/>
      <c r="Q145" s="251"/>
      <c r="R145" s="251"/>
      <c r="S145" s="251" t="s">
        <v>39</v>
      </c>
      <c r="T145" s="252"/>
      <c r="U145" s="252"/>
      <c r="V145" s="252"/>
      <c r="W145" s="252" t="str">
        <f t="array" ref="W145">IF(V145="", "", IFERROR(MAX(--_xlfn.TEXTSPLIT(V145,"+")), V145))</f>
        <v/>
      </c>
      <c r="X145" s="252"/>
      <c r="Y145" s="252"/>
      <c r="Z145" s="253"/>
      <c r="AA145" s="253"/>
      <c r="AB145" s="253"/>
      <c r="AC145" s="253" t="str">
        <f t="array" ref="AC145">IF(AB145="", "", IFERROR(MAX(--_xlfn.TEXTSPLIT(AB145,"+")), AB145))</f>
        <v/>
      </c>
      <c r="AD145" s="32" t="str">
        <f>IF(AND(Table1[[#This Row],[year broken down ]]&lt;&gt;"",Table1[[#This Row],[Scope of target]]&lt;&gt;"G",AE145=""),1,"")</f>
        <v/>
      </c>
      <c r="AE145" s="32" t="str">
        <f>IF(OR(Table1[[#This Row],[Net zero year (SBTi)]]&lt;&gt;"",Table1[[#This Row],[From 6]]&lt;&gt;""),1,"")</f>
        <v/>
      </c>
      <c r="AF145" s="32" t="str">
        <f>IF(OR(Table1[[#This Row],[SBTi NZ approved]]="s",Table1[[#This Row],[Target status]]="T"),1,"")</f>
        <v/>
      </c>
      <c r="AG145" s="254"/>
      <c r="AH145" s="32" t="str">
        <f>_xlfn.XLOOKUP(C145,ref!A:A,ref!B:B, "Other")</f>
        <v>Europe</v>
      </c>
      <c r="AI145" s="249" t="str">
        <f>_xlfn.XLOOKUP(D145,ref!D:D,ref!E:E)</f>
        <v>Retail</v>
      </c>
      <c r="AJ145" s="249" t="str">
        <f>IF(Table1[[#This Row],[NZ]]=1, MAX(Table1[[#This Row],[From 6]], Table1[[#This Row],[Net zero year (SBTi)]]), "")</f>
        <v/>
      </c>
      <c r="AK145" s="32">
        <f t="shared" si="23"/>
        <v>0</v>
      </c>
    </row>
    <row r="146" spans="1:37" ht="18" customHeight="1">
      <c r="A146" s="32">
        <v>144</v>
      </c>
      <c r="B146" s="373" t="s">
        <v>119</v>
      </c>
      <c r="C146" s="32" t="s">
        <v>629</v>
      </c>
      <c r="D146" s="32" t="s">
        <v>1145</v>
      </c>
      <c r="E146" s="32" t="s">
        <v>1550</v>
      </c>
      <c r="F146" s="32" t="s">
        <v>1551</v>
      </c>
      <c r="G146" s="250"/>
      <c r="H146" s="250"/>
      <c r="I146" s="250"/>
      <c r="J146" s="251"/>
      <c r="K146" s="251"/>
      <c r="L146" s="251"/>
      <c r="M146" s="251"/>
      <c r="N146" s="251"/>
      <c r="O146" s="251"/>
      <c r="P146" s="251"/>
      <c r="Q146" s="251"/>
      <c r="R146" s="251"/>
      <c r="S146" s="251" t="s">
        <v>39</v>
      </c>
      <c r="T146" s="252" t="s">
        <v>635</v>
      </c>
      <c r="U146" s="252" t="s">
        <v>1225</v>
      </c>
      <c r="V146" s="252">
        <v>2019</v>
      </c>
      <c r="W146" s="252">
        <f t="array" ref="W146">IF(V146="", "", IFERROR(MAX(--_xlfn.TEXTSPLIT(V146,"+")), V146))</f>
        <v>2019</v>
      </c>
      <c r="X146" s="252">
        <v>2019</v>
      </c>
      <c r="Y146" s="252" t="s">
        <v>1552</v>
      </c>
      <c r="Z146" s="253" t="s">
        <v>1310</v>
      </c>
      <c r="AA146" s="253" t="s">
        <v>1553</v>
      </c>
      <c r="AB146" s="253">
        <v>2050</v>
      </c>
      <c r="AC146" s="253">
        <f t="array" ref="AC146">IF(AB146="", "", IFERROR(MAX(--_xlfn.TEXTSPLIT(AB146,"+")), AB146))</f>
        <v>2050</v>
      </c>
      <c r="AD146" s="32" t="str">
        <f>IF(AND(Table1[[#This Row],[year broken down ]]&lt;&gt;"",Table1[[#This Row],[Scope of target]]&lt;&gt;"G",AE146=""),1,"")</f>
        <v/>
      </c>
      <c r="AE146" s="32">
        <f>IF(OR(Table1[[#This Row],[Net zero year (SBTi)]]&lt;&gt;"",Table1[[#This Row],[From 6]]&lt;&gt;""),1,"")</f>
        <v>1</v>
      </c>
      <c r="AF146" s="32" t="str">
        <f>IF(OR(Table1[[#This Row],[SBTi NZ approved]]="s",Table1[[#This Row],[Target status]]="T"),1,"")</f>
        <v/>
      </c>
      <c r="AG146" s="254" t="s">
        <v>631</v>
      </c>
      <c r="AH146" s="32" t="str">
        <f>_xlfn.XLOOKUP(C146,ref!A:A,ref!B:B, "Other")</f>
        <v>North America</v>
      </c>
      <c r="AI146" s="249" t="str">
        <f>_xlfn.XLOOKUP(D146,ref!D:D,ref!E:E)</f>
        <v>Financial services</v>
      </c>
      <c r="AJ146" s="249">
        <f>IF(Table1[[#This Row],[NZ]]=1, MAX(Table1[[#This Row],[From 6]], Table1[[#This Row],[Net zero year (SBTi)]]), "")</f>
        <v>2050</v>
      </c>
      <c r="AK146" s="32">
        <f t="shared" si="23"/>
        <v>1</v>
      </c>
    </row>
    <row r="147" spans="1:37" ht="18" customHeight="1">
      <c r="A147" s="32">
        <v>145</v>
      </c>
      <c r="B147" s="373" t="s">
        <v>170</v>
      </c>
      <c r="C147" s="32" t="s">
        <v>629</v>
      </c>
      <c r="D147" s="32" t="s">
        <v>1554</v>
      </c>
      <c r="E147" s="32" t="s">
        <v>1555</v>
      </c>
      <c r="F147" s="32" t="s">
        <v>1556</v>
      </c>
      <c r="G147" s="250"/>
      <c r="H147" s="250"/>
      <c r="I147" s="250"/>
      <c r="J147" s="251"/>
      <c r="K147" s="251"/>
      <c r="L147" s="251"/>
      <c r="M147" s="251"/>
      <c r="N147" s="251"/>
      <c r="O147" s="251"/>
      <c r="P147" s="251" t="s">
        <v>632</v>
      </c>
      <c r="Q147" s="251"/>
      <c r="R147" s="251"/>
      <c r="S147" s="251" t="s">
        <v>39</v>
      </c>
      <c r="T147" s="252"/>
      <c r="U147" s="252"/>
      <c r="V147" s="252"/>
      <c r="W147" s="252" t="str">
        <f t="array" ref="W147">IF(V147="", "", IFERROR(MAX(--_xlfn.TEXTSPLIT(V147,"+")), V147))</f>
        <v/>
      </c>
      <c r="X147" s="252"/>
      <c r="Y147" s="252"/>
      <c r="Z147" s="253" t="s">
        <v>635</v>
      </c>
      <c r="AA147" s="253" t="s">
        <v>853</v>
      </c>
      <c r="AB147" s="253">
        <v>2030</v>
      </c>
      <c r="AC147" s="253">
        <f t="array" ref="AC147">IF(AB147="", "", IFERROR(MAX(--_xlfn.TEXTSPLIT(AB147,"+")), AB147))</f>
        <v>2030</v>
      </c>
      <c r="AD147" s="32" t="str">
        <f>IF(AND(Table1[[#This Row],[year broken down ]]&lt;&gt;"",Table1[[#This Row],[Scope of target]]&lt;&gt;"G",AE147=""),1,"")</f>
        <v/>
      </c>
      <c r="AE147" s="32">
        <f>IF(OR(Table1[[#This Row],[Net zero year (SBTi)]]&lt;&gt;"",Table1[[#This Row],[From 6]]&lt;&gt;""),1,"")</f>
        <v>1</v>
      </c>
      <c r="AF147" s="32" t="str">
        <f>IF(OR(Table1[[#This Row],[SBTi NZ approved]]="s",Table1[[#This Row],[Target status]]="T"),1,"")</f>
        <v/>
      </c>
      <c r="AG147" s="254"/>
      <c r="AH147" s="32" t="str">
        <f>_xlfn.XLOOKUP(C147,ref!A:A,ref!B:B, "Other")</f>
        <v>North America</v>
      </c>
      <c r="AI147" s="249" t="str">
        <f>_xlfn.XLOOKUP(D147,ref!D:D,ref!E:E)</f>
        <v>Telecommunications and media</v>
      </c>
      <c r="AJ147" s="249">
        <f>IF(Table1[[#This Row],[NZ]]=1, MAX(Table1[[#This Row],[From 6]], Table1[[#This Row],[Net zero year (SBTi)]]), "")</f>
        <v>2030</v>
      </c>
      <c r="AK147" s="32">
        <f t="shared" si="23"/>
        <v>1</v>
      </c>
    </row>
    <row r="148" spans="1:37" ht="18" customHeight="1">
      <c r="A148" s="32">
        <v>146</v>
      </c>
      <c r="B148" s="373" t="s">
        <v>274</v>
      </c>
      <c r="C148" s="32" t="s">
        <v>680</v>
      </c>
      <c r="D148" s="32" t="s">
        <v>1557</v>
      </c>
      <c r="E148" s="32" t="s">
        <v>1558</v>
      </c>
      <c r="F148" s="32" t="s">
        <v>1559</v>
      </c>
      <c r="G148" s="250"/>
      <c r="H148" s="250"/>
      <c r="I148" s="250"/>
      <c r="J148" s="251"/>
      <c r="K148" s="251"/>
      <c r="L148" s="251"/>
      <c r="M148" s="251"/>
      <c r="N148" s="251"/>
      <c r="O148" s="251"/>
      <c r="P148" s="251"/>
      <c r="Q148" s="251"/>
      <c r="R148" s="251"/>
      <c r="S148" s="251" t="s">
        <v>39</v>
      </c>
      <c r="T148" s="252"/>
      <c r="U148" s="252"/>
      <c r="V148" s="252"/>
      <c r="W148" s="252" t="str">
        <f t="array" ref="W148">IF(V148="", "", IFERROR(MAX(--_xlfn.TEXTSPLIT(V148,"+")), V148))</f>
        <v/>
      </c>
      <c r="X148" s="252"/>
      <c r="Y148" s="252"/>
      <c r="Z148" s="253"/>
      <c r="AA148" s="253"/>
      <c r="AB148" s="253"/>
      <c r="AC148" s="253" t="str">
        <f t="array" ref="AC148">IF(AB148="", "", IFERROR(MAX(--_xlfn.TEXTSPLIT(AB148,"+")), AB148))</f>
        <v/>
      </c>
      <c r="AD148" s="32" t="str">
        <f>IF(AND(Table1[[#This Row],[year broken down ]]&lt;&gt;"",Table1[[#This Row],[Scope of target]]&lt;&gt;"G",AE148=""),1,"")</f>
        <v/>
      </c>
      <c r="AE148" s="32" t="str">
        <f>IF(OR(Table1[[#This Row],[Net zero year (SBTi)]]&lt;&gt;"",Table1[[#This Row],[From 6]]&lt;&gt;""),1,"")</f>
        <v/>
      </c>
      <c r="AF148" s="32" t="str">
        <f>IF(OR(Table1[[#This Row],[SBTi NZ approved]]="s",Table1[[#This Row],[Target status]]="T"),1,"")</f>
        <v/>
      </c>
      <c r="AG148" s="254"/>
      <c r="AH148" s="32" t="str">
        <f>_xlfn.XLOOKUP(C148,ref!A:A,ref!B:B, "Other")</f>
        <v>Asia</v>
      </c>
      <c r="AI148" s="249" t="str">
        <f>_xlfn.XLOOKUP(D148,ref!D:D,ref!E:E)</f>
        <v>Aerospace and defense</v>
      </c>
      <c r="AJ148" s="249" t="str">
        <f>IF(Table1[[#This Row],[NZ]]=1, MAX(Table1[[#This Row],[From 6]], Table1[[#This Row],[Net zero year (SBTi)]]), "")</f>
        <v/>
      </c>
      <c r="AK148" s="32">
        <f t="shared" si="23"/>
        <v>0</v>
      </c>
    </row>
    <row r="149" spans="1:37" ht="18" customHeight="1">
      <c r="A149" s="32">
        <v>147</v>
      </c>
      <c r="B149" s="373" t="s">
        <v>164</v>
      </c>
      <c r="C149" s="32" t="s">
        <v>680</v>
      </c>
      <c r="D149" s="32" t="s">
        <v>713</v>
      </c>
      <c r="E149" s="32" t="s">
        <v>1560</v>
      </c>
      <c r="F149" s="32" t="s">
        <v>1561</v>
      </c>
      <c r="G149" s="250"/>
      <c r="H149" s="250"/>
      <c r="I149" s="250"/>
      <c r="J149" s="251" t="s">
        <v>1096</v>
      </c>
      <c r="K149" s="251" t="s">
        <v>642</v>
      </c>
      <c r="L149" s="251">
        <v>2030</v>
      </c>
      <c r="M149" s="251"/>
      <c r="N149" s="251"/>
      <c r="O149" s="251"/>
      <c r="P149" s="251" t="s">
        <v>631</v>
      </c>
      <c r="Q149" s="251" t="s">
        <v>1097</v>
      </c>
      <c r="R149" s="251">
        <v>2050</v>
      </c>
      <c r="S149" s="251">
        <v>2023</v>
      </c>
      <c r="T149" s="252" t="s">
        <v>1123</v>
      </c>
      <c r="U149" s="252" t="s">
        <v>1562</v>
      </c>
      <c r="V149" s="252">
        <v>2030</v>
      </c>
      <c r="W149" s="252">
        <f t="array" ref="W149">IF(V149="", "", IFERROR(MAX(--_xlfn.TEXTSPLIT(V149,"+")), V149))</f>
        <v>2030</v>
      </c>
      <c r="X149" s="252">
        <v>2022</v>
      </c>
      <c r="Y149" s="252" t="s">
        <v>1563</v>
      </c>
      <c r="Z149" s="253"/>
      <c r="AA149" s="253"/>
      <c r="AB149" s="253"/>
      <c r="AC149" s="253" t="str">
        <f t="array" ref="AC149">IF(AB149="", "", IFERROR(MAX(--_xlfn.TEXTSPLIT(AB149,"+")), AB149))</f>
        <v/>
      </c>
      <c r="AD149" s="32" t="str">
        <f>IF(AND(Table1[[#This Row],[year broken down ]]&lt;&gt;"",Table1[[#This Row],[Scope of target]]&lt;&gt;"G",AE149=""),1,"")</f>
        <v/>
      </c>
      <c r="AE149" s="32">
        <f>IF(OR(Table1[[#This Row],[Net zero year (SBTi)]]&lt;&gt;"",Table1[[#This Row],[From 6]]&lt;&gt;""),1,"")</f>
        <v>1</v>
      </c>
      <c r="AF149" s="32">
        <f>IF(OR(Table1[[#This Row],[SBTi NZ approved]]="s",Table1[[#This Row],[Target status]]="T"),1,"")</f>
        <v>1</v>
      </c>
      <c r="AG149" s="254" t="s">
        <v>631</v>
      </c>
      <c r="AH149" s="32" t="str">
        <f>_xlfn.XLOOKUP(C149,ref!A:A,ref!B:B, "Other")</f>
        <v>Asia</v>
      </c>
      <c r="AI149" s="249" t="str">
        <f>_xlfn.XLOOKUP(D149,ref!D:D,ref!E:E)</f>
        <v>Technology</v>
      </c>
      <c r="AJ149" s="249">
        <f>IF(Table1[[#This Row],[NZ]]=1, MAX(Table1[[#This Row],[From 6]], Table1[[#This Row],[Net zero year (SBTi)]]), "")</f>
        <v>2050</v>
      </c>
      <c r="AK149" s="32">
        <f t="shared" si="23"/>
        <v>1</v>
      </c>
    </row>
    <row r="150" spans="1:37" ht="18" customHeight="1">
      <c r="A150" s="32">
        <v>148</v>
      </c>
      <c r="B150" s="373" t="s">
        <v>221</v>
      </c>
      <c r="C150" s="32" t="s">
        <v>676</v>
      </c>
      <c r="D150" s="32" t="s">
        <v>1145</v>
      </c>
      <c r="E150" s="32" t="s">
        <v>1564</v>
      </c>
      <c r="F150" s="32" t="s">
        <v>1565</v>
      </c>
      <c r="G150" s="250"/>
      <c r="H150" s="250"/>
      <c r="I150" s="250"/>
      <c r="J150" s="251"/>
      <c r="K150" s="251"/>
      <c r="L150" s="251"/>
      <c r="M150" s="251"/>
      <c r="N150" s="251"/>
      <c r="O150" s="251"/>
      <c r="P150" s="251"/>
      <c r="Q150" s="251"/>
      <c r="R150" s="251"/>
      <c r="S150" s="251" t="s">
        <v>39</v>
      </c>
      <c r="T150" s="252" t="s">
        <v>635</v>
      </c>
      <c r="U150" s="252" t="s">
        <v>1566</v>
      </c>
      <c r="V150" s="252">
        <v>2050</v>
      </c>
      <c r="W150" s="252">
        <f t="array" ref="W150">IF(V150="", "", IFERROR(MAX(--_xlfn.TEXTSPLIT(V150,"+")), V150))</f>
        <v>2050</v>
      </c>
      <c r="X150" s="252">
        <v>2021</v>
      </c>
      <c r="Y150" s="256" t="s">
        <v>1567</v>
      </c>
      <c r="Z150" s="253"/>
      <c r="AA150" s="253"/>
      <c r="AB150" s="253"/>
      <c r="AC150" s="253" t="str">
        <f t="array" ref="AC150">IF(AB150="", "", IFERROR(MAX(--_xlfn.TEXTSPLIT(AB150,"+")), AB150))</f>
        <v/>
      </c>
      <c r="AD150" s="32">
        <f>IF(AND(Table1[[#This Row],[year broken down ]]&lt;&gt;"",Table1[[#This Row],[Scope of target]]&lt;&gt;"G",AE150=""),1,"")</f>
        <v>1</v>
      </c>
      <c r="AE150" s="32" t="str">
        <f>IF(OR(Table1[[#This Row],[Net zero year (SBTi)]]&lt;&gt;"",Table1[[#This Row],[From 6]]&lt;&gt;""),1,"")</f>
        <v/>
      </c>
      <c r="AF150" s="32" t="str">
        <f>IF(OR(Table1[[#This Row],[SBTi NZ approved]]="s",Table1[[#This Row],[Target status]]="T"),1,"")</f>
        <v/>
      </c>
      <c r="AG150" s="254" t="s">
        <v>674</v>
      </c>
      <c r="AH150" s="32" t="str">
        <f>_xlfn.XLOOKUP(C150,ref!A:A,ref!B:B, "Other")</f>
        <v>Asia</v>
      </c>
      <c r="AI150" s="249" t="str">
        <f>_xlfn.XLOOKUP(D150,ref!D:D,ref!E:E)</f>
        <v>Financial services</v>
      </c>
      <c r="AJ150" s="249" t="str">
        <f>IF(Table1[[#This Row],[NZ]]=1, MAX(Table1[[#This Row],[From 6]], Table1[[#This Row],[Net zero year (SBTi)]]), "")</f>
        <v/>
      </c>
      <c r="AK150" s="32">
        <f t="shared" si="23"/>
        <v>1</v>
      </c>
    </row>
    <row r="151" spans="1:37" ht="18" customHeight="1">
      <c r="A151" s="32">
        <v>149</v>
      </c>
      <c r="B151" s="373" t="s">
        <v>293</v>
      </c>
      <c r="C151" s="32" t="s">
        <v>629</v>
      </c>
      <c r="D151" s="32" t="s">
        <v>1101</v>
      </c>
      <c r="E151" s="32" t="s">
        <v>1568</v>
      </c>
      <c r="F151" s="32" t="s">
        <v>1569</v>
      </c>
      <c r="G151" s="250"/>
      <c r="H151" s="250"/>
      <c r="I151" s="250"/>
      <c r="J151" s="251"/>
      <c r="K151" s="251"/>
      <c r="L151" s="251"/>
      <c r="M151" s="251"/>
      <c r="N151" s="251"/>
      <c r="O151" s="251"/>
      <c r="P151" s="251"/>
      <c r="Q151" s="251"/>
      <c r="R151" s="251"/>
      <c r="S151" s="251" t="s">
        <v>39</v>
      </c>
      <c r="T151" s="252"/>
      <c r="U151" s="252"/>
      <c r="V151" s="252"/>
      <c r="W151" s="252" t="str">
        <f t="array" ref="W151">IF(V151="", "", IFERROR(MAX(--_xlfn.TEXTSPLIT(V151,"+")), V151))</f>
        <v/>
      </c>
      <c r="X151" s="252"/>
      <c r="Y151" s="252"/>
      <c r="Z151" s="253" t="s">
        <v>635</v>
      </c>
      <c r="AA151" s="253" t="s">
        <v>1120</v>
      </c>
      <c r="AB151" s="253">
        <v>2050</v>
      </c>
      <c r="AC151" s="253">
        <f t="array" ref="AC151">IF(AB151="", "", IFERROR(MAX(--_xlfn.TEXTSPLIT(AB151,"+")), AB151))</f>
        <v>2050</v>
      </c>
      <c r="AD151" s="32" t="str">
        <f>IF(AND(Table1[[#This Row],[year broken down ]]&lt;&gt;"",Table1[[#This Row],[Scope of target]]&lt;&gt;"G",AE151=""),1,"")</f>
        <v/>
      </c>
      <c r="AE151" s="32">
        <f>IF(OR(Table1[[#This Row],[Net zero year (SBTi)]]&lt;&gt;"",Table1[[#This Row],[From 6]]&lt;&gt;""),1,"")</f>
        <v>1</v>
      </c>
      <c r="AF151" s="32" t="str">
        <f>IF(OR(Table1[[#This Row],[SBTi NZ approved]]="s",Table1[[#This Row],[Target status]]="T"),1,"")</f>
        <v/>
      </c>
      <c r="AG151" s="254"/>
      <c r="AH151" s="32" t="str">
        <f>_xlfn.XLOOKUP(C151,ref!A:A,ref!B:B, "Other")</f>
        <v>North America</v>
      </c>
      <c r="AI151" s="249" t="str">
        <f>_xlfn.XLOOKUP(D151,ref!D:D,ref!E:E)</f>
        <v>Energy and utilities</v>
      </c>
      <c r="AJ151" s="249">
        <f>IF(Table1[[#This Row],[NZ]]=1, MAX(Table1[[#This Row],[From 6]], Table1[[#This Row],[Net zero year (SBTi)]]), "")</f>
        <v>2050</v>
      </c>
      <c r="AK151" s="32">
        <f t="shared" si="23"/>
        <v>1</v>
      </c>
    </row>
    <row r="152" spans="1:37" ht="18" customHeight="1">
      <c r="A152" s="32">
        <v>150</v>
      </c>
      <c r="B152" s="373" t="s">
        <v>744</v>
      </c>
      <c r="C152" s="32" t="s">
        <v>680</v>
      </c>
      <c r="D152" s="32" t="s">
        <v>1557</v>
      </c>
      <c r="E152" s="32" t="s">
        <v>1570</v>
      </c>
      <c r="F152" s="32" t="s">
        <v>1571</v>
      </c>
      <c r="G152" s="250"/>
      <c r="H152" s="250"/>
      <c r="I152" s="250"/>
      <c r="J152" s="251"/>
      <c r="K152" s="251"/>
      <c r="L152" s="251"/>
      <c r="M152" s="251"/>
      <c r="N152" s="251"/>
      <c r="O152" s="251"/>
      <c r="P152" s="251"/>
      <c r="Q152" s="251"/>
      <c r="R152" s="251"/>
      <c r="S152" s="251" t="s">
        <v>39</v>
      </c>
      <c r="T152" s="252" t="s">
        <v>681</v>
      </c>
      <c r="U152" s="252" t="s">
        <v>698</v>
      </c>
      <c r="V152" s="252">
        <v>2060</v>
      </c>
      <c r="W152" s="252">
        <f t="array" ref="W152">IF(V152="", "", IFERROR(MAX(--_xlfn.TEXTSPLIT(V152,"+")), V152))</f>
        <v>2060</v>
      </c>
      <c r="X152" s="252">
        <v>2020</v>
      </c>
      <c r="Y152" s="252" t="s">
        <v>1572</v>
      </c>
      <c r="Z152" s="253"/>
      <c r="AA152" s="253"/>
      <c r="AB152" s="253"/>
      <c r="AC152" s="253" t="str">
        <f t="array" ref="AC152">IF(AB152="", "", IFERROR(MAX(--_xlfn.TEXTSPLIT(AB152,"+")), AB152))</f>
        <v/>
      </c>
      <c r="AD152" s="32" t="str">
        <f>IF(AND(Table1[[#This Row],[year broken down ]]&lt;&gt;"",Table1[[#This Row],[Scope of target]]&lt;&gt;"G",AE152=""),1,"")</f>
        <v/>
      </c>
      <c r="AE152" s="32" t="str">
        <f>IF(OR(Table1[[#This Row],[Net zero year (SBTi)]]&lt;&gt;"",Table1[[#This Row],[From 6]]&lt;&gt;""),1,"")</f>
        <v/>
      </c>
      <c r="AF152" s="32" t="str">
        <f>IF(OR(Table1[[#This Row],[SBTi NZ approved]]="s",Table1[[#This Row],[Target status]]="T"),1,"")</f>
        <v/>
      </c>
      <c r="AG152" s="254" t="s">
        <v>674</v>
      </c>
      <c r="AH152" s="32" t="str">
        <f>_xlfn.XLOOKUP(C152,ref!A:A,ref!B:B, "Other")</f>
        <v>Asia</v>
      </c>
      <c r="AI152" s="249" t="str">
        <f>_xlfn.XLOOKUP(D152,ref!D:D,ref!E:E)</f>
        <v>Aerospace and defense</v>
      </c>
      <c r="AJ152" s="249" t="str">
        <f>IF(Table1[[#This Row],[NZ]]=1, MAX(Table1[[#This Row],[From 6]], Table1[[#This Row],[Net zero year (SBTi)]]), "")</f>
        <v/>
      </c>
      <c r="AK152" s="32">
        <f t="shared" si="23"/>
        <v>0</v>
      </c>
    </row>
    <row r="153" spans="1:37" ht="18" customHeight="1">
      <c r="A153" s="32">
        <v>151</v>
      </c>
      <c r="B153" s="373" t="s">
        <v>310</v>
      </c>
      <c r="C153" s="32" t="s">
        <v>920</v>
      </c>
      <c r="D153" s="32" t="s">
        <v>1370</v>
      </c>
      <c r="E153" s="32" t="s">
        <v>1573</v>
      </c>
      <c r="F153" s="32" t="s">
        <v>1574</v>
      </c>
      <c r="G153" s="250"/>
      <c r="H153" s="250"/>
      <c r="I153" s="250"/>
      <c r="J153" s="251" t="s">
        <v>635</v>
      </c>
      <c r="K153" s="251"/>
      <c r="L153" s="251">
        <v>2030</v>
      </c>
      <c r="M153" s="251"/>
      <c r="N153" s="251"/>
      <c r="O153" s="251"/>
      <c r="P153" s="251"/>
      <c r="Q153" s="251"/>
      <c r="R153" s="251"/>
      <c r="S153" s="251">
        <v>2019</v>
      </c>
      <c r="T153" s="252"/>
      <c r="U153" s="252"/>
      <c r="V153" s="252"/>
      <c r="W153" s="252" t="str">
        <f t="array" ref="W153">IF(V153="", "", IFERROR(MAX(--_xlfn.TEXTSPLIT(V153,"+")), V153))</f>
        <v/>
      </c>
      <c r="X153" s="252"/>
      <c r="Y153" s="252"/>
      <c r="Z153" s="253" t="s">
        <v>645</v>
      </c>
      <c r="AA153" s="253" t="s">
        <v>1575</v>
      </c>
      <c r="AB153" s="253">
        <v>2040</v>
      </c>
      <c r="AC153" s="253">
        <f t="array" ref="AC153">IF(AB153="", "", IFERROR(MAX(--_xlfn.TEXTSPLIT(AB153,"+")), AB153))</f>
        <v>2040</v>
      </c>
      <c r="AD153" s="32" t="str">
        <f>IF(AND(Table1[[#This Row],[year broken down ]]&lt;&gt;"",Table1[[#This Row],[Scope of target]]&lt;&gt;"G",AE153=""),1,"")</f>
        <v/>
      </c>
      <c r="AE153" s="32">
        <f>IF(OR(Table1[[#This Row],[Net zero year (SBTi)]]&lt;&gt;"",Table1[[#This Row],[From 6]]&lt;&gt;""),1,"")</f>
        <v>1</v>
      </c>
      <c r="AF153" s="32" t="str">
        <f>IF(OR(Table1[[#This Row],[SBTi NZ approved]]="s",Table1[[#This Row],[Target status]]="T"),1,"")</f>
        <v/>
      </c>
      <c r="AG153" s="254"/>
      <c r="AH153" s="32" t="str">
        <f>_xlfn.XLOOKUP(C153,ref!A:A,ref!B:B, "Other")</f>
        <v>Europe</v>
      </c>
      <c r="AI153" s="249" t="str">
        <f>_xlfn.XLOOKUP(D153,ref!D:D,ref!E:E)</f>
        <v>Transportation and logistics</v>
      </c>
      <c r="AJ153" s="249">
        <f>IF(Table1[[#This Row],[NZ]]=1, MAX(Table1[[#This Row],[From 6]], Table1[[#This Row],[Net zero year (SBTi)]]), "")</f>
        <v>2040</v>
      </c>
      <c r="AK153" s="32">
        <f t="shared" si="23"/>
        <v>1</v>
      </c>
    </row>
    <row r="154" spans="1:37" ht="18" customHeight="1">
      <c r="A154" s="32">
        <v>152</v>
      </c>
      <c r="B154" s="373" t="s">
        <v>154</v>
      </c>
      <c r="C154" s="32" t="s">
        <v>629</v>
      </c>
      <c r="D154" s="32" t="s">
        <v>1148</v>
      </c>
      <c r="E154" s="32" t="s">
        <v>1576</v>
      </c>
      <c r="F154" s="32" t="s">
        <v>1577</v>
      </c>
      <c r="G154" s="250"/>
      <c r="H154" s="250"/>
      <c r="I154" s="250"/>
      <c r="J154" s="251" t="s">
        <v>635</v>
      </c>
      <c r="K154" s="251"/>
      <c r="L154" s="251">
        <v>2030</v>
      </c>
      <c r="M154" s="251"/>
      <c r="N154" s="251"/>
      <c r="O154" s="251"/>
      <c r="P154" s="251" t="s">
        <v>632</v>
      </c>
      <c r="Q154" s="251"/>
      <c r="R154" s="251"/>
      <c r="S154" s="251">
        <v>2021</v>
      </c>
      <c r="T154" s="252"/>
      <c r="U154" s="252"/>
      <c r="V154" s="252"/>
      <c r="W154" s="252" t="str">
        <f t="array" ref="W154">IF(V154="", "", IFERROR(MAX(--_xlfn.TEXTSPLIT(V154,"+")), V154))</f>
        <v/>
      </c>
      <c r="X154" s="252"/>
      <c r="Y154" s="252"/>
      <c r="Z154" s="253"/>
      <c r="AA154" s="253"/>
      <c r="AB154" s="253"/>
      <c r="AC154" s="253" t="str">
        <f t="array" ref="AC154">IF(AB154="", "", IFERROR(MAX(--_xlfn.TEXTSPLIT(AB154,"+")), AB154))</f>
        <v/>
      </c>
      <c r="AD154" s="32" t="str">
        <f>IF(AND(Table1[[#This Row],[year broken down ]]&lt;&gt;"",Table1[[#This Row],[Scope of target]]&lt;&gt;"G",AE154=""),1,"")</f>
        <v/>
      </c>
      <c r="AE154" s="32" t="str">
        <f>IF(OR(Table1[[#This Row],[Net zero year (SBTi)]]&lt;&gt;"",Table1[[#This Row],[From 6]]&lt;&gt;""),1,"")</f>
        <v/>
      </c>
      <c r="AF154" s="32" t="str">
        <f>IF(OR(Table1[[#This Row],[SBTi NZ approved]]="s",Table1[[#This Row],[Target status]]="T"),1,"")</f>
        <v/>
      </c>
      <c r="AG154" s="254"/>
      <c r="AH154" s="32" t="str">
        <f>_xlfn.XLOOKUP(C154,ref!A:A,ref!B:B, "Other")</f>
        <v>North America</v>
      </c>
      <c r="AI154" s="249" t="str">
        <f>_xlfn.XLOOKUP(D154,ref!D:D,ref!E:E)</f>
        <v>Automotive</v>
      </c>
      <c r="AJ154" s="249" t="str">
        <f>IF(Table1[[#This Row],[NZ]]=1, MAX(Table1[[#This Row],[From 6]], Table1[[#This Row],[Net zero year (SBTi)]]), "")</f>
        <v/>
      </c>
      <c r="AK154" s="32">
        <f t="shared" si="23"/>
        <v>0</v>
      </c>
    </row>
    <row r="155" spans="1:37" ht="18" customHeight="1">
      <c r="A155" s="32">
        <v>153</v>
      </c>
      <c r="B155" s="373" t="s">
        <v>264</v>
      </c>
      <c r="C155" s="32" t="s">
        <v>676</v>
      </c>
      <c r="D155" s="32" t="s">
        <v>713</v>
      </c>
      <c r="E155" s="32" t="s">
        <v>1578</v>
      </c>
      <c r="F155" s="32" t="s">
        <v>1579</v>
      </c>
      <c r="G155" s="250"/>
      <c r="H155" s="250"/>
      <c r="I155" s="250"/>
      <c r="J155" s="251" t="s">
        <v>1096</v>
      </c>
      <c r="K155" s="251" t="s">
        <v>642</v>
      </c>
      <c r="L155" s="251">
        <v>2030</v>
      </c>
      <c r="M155" s="251"/>
      <c r="N155" s="251"/>
      <c r="O155" s="251"/>
      <c r="P155" s="251" t="s">
        <v>631</v>
      </c>
      <c r="Q155" s="251" t="s">
        <v>1097</v>
      </c>
      <c r="R155" s="251"/>
      <c r="S155" s="251">
        <v>2020</v>
      </c>
      <c r="T155" s="252" t="s">
        <v>1123</v>
      </c>
      <c r="U155" s="252" t="s">
        <v>1580</v>
      </c>
      <c r="V155" s="252" t="s">
        <v>1292</v>
      </c>
      <c r="W155" s="252">
        <f t="array" ref="W155">IF(V155="", "", IFERROR(MAX(--_xlfn.TEXTSPLIT(V155,"+")), V155))</f>
        <v>2050</v>
      </c>
      <c r="X155" s="252">
        <v>2020</v>
      </c>
      <c r="Y155" s="252" t="s">
        <v>1581</v>
      </c>
      <c r="Z155" s="253"/>
      <c r="AA155" s="253"/>
      <c r="AB155" s="253"/>
      <c r="AC155" s="253" t="str">
        <f t="array" ref="AC155">IF(AB155="", "", IFERROR(MAX(--_xlfn.TEXTSPLIT(AB155,"+")), AB155))</f>
        <v/>
      </c>
      <c r="AD155" s="32">
        <f>IF(AND(Table1[[#This Row],[year broken down ]]&lt;&gt;"",Table1[[#This Row],[Scope of target]]&lt;&gt;"G",AE155=""),1,"")</f>
        <v>1</v>
      </c>
      <c r="AE155" s="32" t="str">
        <f>IF(OR(Table1[[#This Row],[Net zero year (SBTi)]]&lt;&gt;"",Table1[[#This Row],[From 6]]&lt;&gt;""),1,"")</f>
        <v/>
      </c>
      <c r="AF155" s="32">
        <f>IF(OR(Table1[[#This Row],[SBTi NZ approved]]="s",Table1[[#This Row],[Target status]]="T"),1,"")</f>
        <v>1</v>
      </c>
      <c r="AG155" s="254" t="s">
        <v>631</v>
      </c>
      <c r="AH155" s="32" t="str">
        <f>_xlfn.XLOOKUP(C155,ref!A:A,ref!B:B, "Other")</f>
        <v>Asia</v>
      </c>
      <c r="AI155" s="249" t="str">
        <f>_xlfn.XLOOKUP(D155,ref!D:D,ref!E:E)</f>
        <v>Technology</v>
      </c>
      <c r="AJ155" s="249" t="str">
        <f>IF(Table1[[#This Row],[NZ]]=1, MAX(Table1[[#This Row],[From 6]], Table1[[#This Row],[Net zero year (SBTi)]]), "")</f>
        <v/>
      </c>
      <c r="AK155" s="32">
        <f t="shared" si="23"/>
        <v>1</v>
      </c>
    </row>
    <row r="156" spans="1:37" ht="18" customHeight="1">
      <c r="A156" s="32">
        <v>154</v>
      </c>
      <c r="B156" s="373" t="s">
        <v>195</v>
      </c>
      <c r="C156" s="32" t="s">
        <v>629</v>
      </c>
      <c r="D156" s="32" t="s">
        <v>1582</v>
      </c>
      <c r="E156" s="32" t="s">
        <v>1583</v>
      </c>
      <c r="F156" s="32" t="s">
        <v>1584</v>
      </c>
      <c r="G156" s="250" t="s">
        <v>631</v>
      </c>
      <c r="H156" s="250">
        <v>2030</v>
      </c>
      <c r="I156" s="250">
        <v>2015</v>
      </c>
      <c r="J156" s="251" t="s">
        <v>1096</v>
      </c>
      <c r="K156" s="251" t="s">
        <v>693</v>
      </c>
      <c r="L156" s="251">
        <v>2030</v>
      </c>
      <c r="M156" s="251"/>
      <c r="N156" s="251"/>
      <c r="O156" s="251"/>
      <c r="P156" s="251" t="s">
        <v>631</v>
      </c>
      <c r="Q156" s="251" t="s">
        <v>1097</v>
      </c>
      <c r="R156" s="251"/>
      <c r="S156" s="251">
        <v>2022</v>
      </c>
      <c r="T156" s="252" t="s">
        <v>635</v>
      </c>
      <c r="U156" s="252" t="s">
        <v>1585</v>
      </c>
      <c r="V156" s="252">
        <v>2020</v>
      </c>
      <c r="W156" s="252">
        <f t="array" ref="W156">IF(V156="", "", IFERROR(MAX(--_xlfn.TEXTSPLIT(V156,"+")), V156))</f>
        <v>2020</v>
      </c>
      <c r="X156" s="252">
        <v>2020</v>
      </c>
      <c r="Y156" s="252" t="s">
        <v>1586</v>
      </c>
      <c r="Z156" s="253" t="s">
        <v>645</v>
      </c>
      <c r="AA156" s="253" t="s">
        <v>1587</v>
      </c>
      <c r="AB156" s="253">
        <v>2040</v>
      </c>
      <c r="AC156" s="253">
        <f t="array" ref="AC156">IF(AB156="", "", IFERROR(MAX(--_xlfn.TEXTSPLIT(AB156,"+")), AB156))</f>
        <v>2040</v>
      </c>
      <c r="AD156" s="32" t="str">
        <f>IF(AND(Table1[[#This Row],[year broken down ]]&lt;&gt;"",Table1[[#This Row],[Scope of target]]&lt;&gt;"G",AE156=""),1,"")</f>
        <v/>
      </c>
      <c r="AE156" s="32">
        <f>IF(OR(Table1[[#This Row],[Net zero year (SBTi)]]&lt;&gt;"",Table1[[#This Row],[From 6]]&lt;&gt;""),1,"")</f>
        <v>1</v>
      </c>
      <c r="AF156" s="32">
        <f>IF(OR(Table1[[#This Row],[SBTi NZ approved]]="s",Table1[[#This Row],[Target status]]="T"),1,"")</f>
        <v>1</v>
      </c>
      <c r="AG156" s="254" t="s">
        <v>631</v>
      </c>
      <c r="AH156" s="32" t="str">
        <f>_xlfn.XLOOKUP(C156,ref!A:A,ref!B:B, "Other")</f>
        <v>North America</v>
      </c>
      <c r="AI156" s="249" t="str">
        <f>_xlfn.XLOOKUP(D156,ref!D:D,ref!E:E)</f>
        <v>Household and personal products</v>
      </c>
      <c r="AJ156" s="249">
        <f>IF(Table1[[#This Row],[NZ]]=1, MAX(Table1[[#This Row],[From 6]], Table1[[#This Row],[Net zero year (SBTi)]]), "")</f>
        <v>2040</v>
      </c>
      <c r="AK156" s="32">
        <f t="shared" si="23"/>
        <v>1</v>
      </c>
    </row>
    <row r="157" spans="1:37" ht="18" customHeight="1">
      <c r="A157" s="32">
        <v>155</v>
      </c>
      <c r="B157" s="373" t="s">
        <v>271</v>
      </c>
      <c r="C157" s="32" t="s">
        <v>732</v>
      </c>
      <c r="D157" s="32" t="s">
        <v>1236</v>
      </c>
      <c r="E157" s="32" t="s">
        <v>1588</v>
      </c>
      <c r="F157" s="32" t="s">
        <v>1589</v>
      </c>
      <c r="G157" s="250"/>
      <c r="H157" s="250"/>
      <c r="I157" s="250"/>
      <c r="J157" s="251" t="s">
        <v>635</v>
      </c>
      <c r="K157" s="251"/>
      <c r="L157" s="251">
        <v>2030</v>
      </c>
      <c r="M157" s="251"/>
      <c r="N157" s="251"/>
      <c r="O157" s="251"/>
      <c r="P157" s="251" t="s">
        <v>632</v>
      </c>
      <c r="Q157" s="251"/>
      <c r="R157" s="251"/>
      <c r="S157" s="251">
        <v>2022</v>
      </c>
      <c r="T157" s="252" t="s">
        <v>635</v>
      </c>
      <c r="U157" s="252" t="s">
        <v>1590</v>
      </c>
      <c r="V157" s="252">
        <v>2050</v>
      </c>
      <c r="W157" s="252">
        <f t="array" ref="W157">IF(V157="", "", IFERROR(MAX(--_xlfn.TEXTSPLIT(V157,"+")), V157))</f>
        <v>2050</v>
      </c>
      <c r="X157" s="252">
        <v>2019</v>
      </c>
      <c r="Y157" s="252" t="s">
        <v>1591</v>
      </c>
      <c r="Z157" s="253"/>
      <c r="AA157" s="253"/>
      <c r="AB157" s="253"/>
      <c r="AC157" s="253" t="str">
        <f t="array" ref="AC157">IF(AB157="", "", IFERROR(MAX(--_xlfn.TEXTSPLIT(AB157,"+")), AB157))</f>
        <v/>
      </c>
      <c r="AD157" s="32">
        <f>IF(AND(Table1[[#This Row],[year broken down ]]&lt;&gt;"",Table1[[#This Row],[Scope of target]]&lt;&gt;"G",AE157=""),1,"")</f>
        <v>1</v>
      </c>
      <c r="AE157" s="32" t="str">
        <f>IF(OR(Table1[[#This Row],[Net zero year (SBTi)]]&lt;&gt;"",Table1[[#This Row],[From 6]]&lt;&gt;""),1,"")</f>
        <v/>
      </c>
      <c r="AF157" s="32" t="str">
        <f>IF(OR(Table1[[#This Row],[SBTi NZ approved]]="s",Table1[[#This Row],[Target status]]="T"),1,"")</f>
        <v/>
      </c>
      <c r="AG157" s="254" t="s">
        <v>631</v>
      </c>
      <c r="AH157" s="32" t="str">
        <f>_xlfn.XLOOKUP(C157,ref!A:A,ref!B:B, "Other")</f>
        <v>Other</v>
      </c>
      <c r="AI157" s="249" t="str">
        <f>_xlfn.XLOOKUP(D157,ref!D:D,ref!E:E)</f>
        <v>Industrial goods</v>
      </c>
      <c r="AJ157" s="249" t="str">
        <f>IF(Table1[[#This Row],[NZ]]=1, MAX(Table1[[#This Row],[From 6]], Table1[[#This Row],[Net zero year (SBTi)]]), "")</f>
        <v/>
      </c>
      <c r="AK157" s="32">
        <f t="shared" si="23"/>
        <v>1</v>
      </c>
    </row>
    <row r="158" spans="1:37" ht="18" customHeight="1">
      <c r="A158" s="32">
        <v>156</v>
      </c>
      <c r="B158" s="373" t="s">
        <v>177</v>
      </c>
      <c r="C158" s="32" t="s">
        <v>740</v>
      </c>
      <c r="D158" s="32" t="s">
        <v>1281</v>
      </c>
      <c r="E158" s="32" t="s">
        <v>1592</v>
      </c>
      <c r="F158" s="32" t="s">
        <v>1593</v>
      </c>
      <c r="G158" s="250" t="s">
        <v>631</v>
      </c>
      <c r="H158" s="250">
        <v>2030</v>
      </c>
      <c r="I158" s="250">
        <v>2017</v>
      </c>
      <c r="J158" s="251" t="s">
        <v>1096</v>
      </c>
      <c r="K158" s="251" t="s">
        <v>642</v>
      </c>
      <c r="L158" s="251">
        <v>2025</v>
      </c>
      <c r="M158" s="251"/>
      <c r="N158" s="251"/>
      <c r="O158" s="251"/>
      <c r="P158" s="251" t="s">
        <v>631</v>
      </c>
      <c r="Q158" s="251" t="s">
        <v>1135</v>
      </c>
      <c r="R158" s="251"/>
      <c r="S158" s="251">
        <v>2017</v>
      </c>
      <c r="T158" s="252" t="s">
        <v>635</v>
      </c>
      <c r="U158" s="252" t="s">
        <v>758</v>
      </c>
      <c r="V158" s="252">
        <v>2035</v>
      </c>
      <c r="W158" s="252">
        <f t="array" ref="W158">IF(V158="", "", IFERROR(MAX(--_xlfn.TEXTSPLIT(V158,"+")), V158))</f>
        <v>2035</v>
      </c>
      <c r="X158" s="252">
        <v>2021</v>
      </c>
      <c r="Y158" s="252" t="s">
        <v>1594</v>
      </c>
      <c r="Z158" s="253" t="s">
        <v>645</v>
      </c>
      <c r="AA158" s="253" t="s">
        <v>885</v>
      </c>
      <c r="AB158" s="253">
        <v>2050</v>
      </c>
      <c r="AC158" s="253">
        <f t="array" ref="AC158">IF(AB158="", "", IFERROR(MAX(--_xlfn.TEXTSPLIT(AB158,"+")), AB158))</f>
        <v>2050</v>
      </c>
      <c r="AD158" s="32" t="str">
        <f>IF(AND(Table1[[#This Row],[year broken down ]]&lt;&gt;"",Table1[[#This Row],[Scope of target]]&lt;&gt;"G",AE158=""),1,"")</f>
        <v/>
      </c>
      <c r="AE158" s="32">
        <f>IF(OR(Table1[[#This Row],[Net zero year (SBTi)]]&lt;&gt;"",Table1[[#This Row],[From 6]]&lt;&gt;""),1,"")</f>
        <v>1</v>
      </c>
      <c r="AF158" s="32">
        <f>IF(OR(Table1[[#This Row],[SBTi NZ approved]]="s",Table1[[#This Row],[Target status]]="T"),1,"")</f>
        <v>1</v>
      </c>
      <c r="AG158" s="254" t="s">
        <v>674</v>
      </c>
      <c r="AH158" s="32" t="str">
        <f>_xlfn.XLOOKUP(C158,ref!A:A,ref!B:B, "Other")</f>
        <v>Europe</v>
      </c>
      <c r="AI158" s="249" t="str">
        <f>_xlfn.XLOOKUP(D158,ref!D:D,ref!E:E)</f>
        <v>Food, beverages and agriculture</v>
      </c>
      <c r="AJ158" s="249">
        <f>IF(Table1[[#This Row],[NZ]]=1, MAX(Table1[[#This Row],[From 6]], Table1[[#This Row],[Net zero year (SBTi)]]), "")</f>
        <v>2050</v>
      </c>
      <c r="AK158" s="32">
        <f t="shared" si="23"/>
        <v>1</v>
      </c>
    </row>
    <row r="159" spans="1:37" ht="18" customHeight="1">
      <c r="A159" s="32">
        <v>157</v>
      </c>
      <c r="B159" s="373" t="s">
        <v>218</v>
      </c>
      <c r="C159" s="32" t="s">
        <v>680</v>
      </c>
      <c r="D159" s="32" t="s">
        <v>1141</v>
      </c>
      <c r="E159" s="32" t="s">
        <v>1595</v>
      </c>
      <c r="F159" s="32" t="s">
        <v>1596</v>
      </c>
      <c r="G159" s="250"/>
      <c r="H159" s="250"/>
      <c r="I159" s="250"/>
      <c r="J159" s="251"/>
      <c r="K159" s="251"/>
      <c r="L159" s="251"/>
      <c r="M159" s="251"/>
      <c r="N159" s="251"/>
      <c r="O159" s="251"/>
      <c r="P159" s="251"/>
      <c r="Q159" s="251"/>
      <c r="R159" s="251"/>
      <c r="S159" s="251" t="s">
        <v>39</v>
      </c>
      <c r="T159" s="252"/>
      <c r="U159" s="252"/>
      <c r="V159" s="252"/>
      <c r="W159" s="252" t="str">
        <f t="array" ref="W159">IF(V159="", "", IFERROR(MAX(--_xlfn.TEXTSPLIT(V159,"+")), V159))</f>
        <v/>
      </c>
      <c r="X159" s="252"/>
      <c r="Y159" s="256"/>
      <c r="Z159" s="253"/>
      <c r="AA159" s="253"/>
      <c r="AB159" s="253"/>
      <c r="AC159" s="253" t="str">
        <f t="array" ref="AC159">IF(AB159="", "", IFERROR(MAX(--_xlfn.TEXTSPLIT(AB159,"+")), AB159))</f>
        <v/>
      </c>
      <c r="AD159" s="32" t="str">
        <f>IF(AND(Table1[[#This Row],[year broken down ]]&lt;&gt;"",Table1[[#This Row],[Scope of target]]&lt;&gt;"G",AE159=""),1,"")</f>
        <v/>
      </c>
      <c r="AE159" s="32" t="str">
        <f>IF(OR(Table1[[#This Row],[Net zero year (SBTi)]]&lt;&gt;"",Table1[[#This Row],[From 6]]&lt;&gt;""),1,"")</f>
        <v/>
      </c>
      <c r="AF159" s="32" t="str">
        <f>IF(OR(Table1[[#This Row],[SBTi NZ approved]]="s",Table1[[#This Row],[Target status]]="T"),1,"")</f>
        <v/>
      </c>
      <c r="AG159" s="254"/>
      <c r="AH159" s="32" t="str">
        <f>_xlfn.XLOOKUP(C159,ref!A:A,ref!B:B, "Other")</f>
        <v>Asia</v>
      </c>
      <c r="AI159" s="249" t="str">
        <f>_xlfn.XLOOKUP(D159,ref!D:D,ref!E:E)</f>
        <v>Engineering and construction</v>
      </c>
      <c r="AJ159" s="249" t="str">
        <f>IF(Table1[[#This Row],[NZ]]=1, MAX(Table1[[#This Row],[From 6]], Table1[[#This Row],[Net zero year (SBTi)]]), "")</f>
        <v/>
      </c>
      <c r="AK159" s="32">
        <f t="shared" si="23"/>
        <v>0</v>
      </c>
    </row>
    <row r="160" spans="1:37" ht="18" customHeight="1">
      <c r="A160" s="32">
        <v>158</v>
      </c>
      <c r="B160" s="373" t="s">
        <v>229</v>
      </c>
      <c r="C160" s="32" t="s">
        <v>774</v>
      </c>
      <c r="D160" s="32" t="s">
        <v>1101</v>
      </c>
      <c r="E160" s="32" t="s">
        <v>1597</v>
      </c>
      <c r="F160" s="32" t="s">
        <v>1598</v>
      </c>
      <c r="G160" s="250"/>
      <c r="H160" s="250"/>
      <c r="I160" s="250"/>
      <c r="J160" s="251"/>
      <c r="K160" s="251"/>
      <c r="L160" s="251"/>
      <c r="M160" s="251"/>
      <c r="N160" s="251"/>
      <c r="O160" s="251"/>
      <c r="P160" s="251"/>
      <c r="Q160" s="251"/>
      <c r="R160" s="251"/>
      <c r="S160" s="251" t="s">
        <v>39</v>
      </c>
      <c r="T160" s="252"/>
      <c r="U160" s="252"/>
      <c r="V160" s="252"/>
      <c r="W160" s="252" t="str">
        <f t="array" ref="W160">IF(V160="", "", IFERROR(MAX(--_xlfn.TEXTSPLIT(V160,"+")), V160))</f>
        <v/>
      </c>
      <c r="X160" s="252"/>
      <c r="Y160" s="252"/>
      <c r="Z160" s="253" t="s">
        <v>681</v>
      </c>
      <c r="AA160" s="253"/>
      <c r="AB160" s="253">
        <v>2070</v>
      </c>
      <c r="AC160" s="253">
        <f t="array" ref="AC160">IF(AB160="", "", IFERROR(MAX(--_xlfn.TEXTSPLIT(AB160,"+")), AB160))</f>
        <v>2070</v>
      </c>
      <c r="AD160" s="32" t="str">
        <f>IF(AND(Table1[[#This Row],[year broken down ]]&lt;&gt;"",Table1[[#This Row],[Scope of target]]&lt;&gt;"G",AE160=""),1,"")</f>
        <v/>
      </c>
      <c r="AE160" s="32">
        <f>IF(OR(Table1[[#This Row],[Net zero year (SBTi)]]&lt;&gt;"",Table1[[#This Row],[From 6]]&lt;&gt;""),1,"")</f>
        <v>1</v>
      </c>
      <c r="AF160" s="32" t="str">
        <f>IF(OR(Table1[[#This Row],[SBTi NZ approved]]="s",Table1[[#This Row],[Target status]]="T"),1,"")</f>
        <v/>
      </c>
      <c r="AG160" s="254"/>
      <c r="AH160" s="32" t="str">
        <f>_xlfn.XLOOKUP(C160,ref!A:A,ref!B:B, "Other")</f>
        <v>Asia</v>
      </c>
      <c r="AI160" s="249" t="str">
        <f>_xlfn.XLOOKUP(D160,ref!D:D,ref!E:E)</f>
        <v>Energy and utilities</v>
      </c>
      <c r="AJ160" s="249">
        <f>IF(Table1[[#This Row],[NZ]]=1, MAX(Table1[[#This Row],[From 6]], Table1[[#This Row],[Net zero year (SBTi)]]), "")</f>
        <v>2070</v>
      </c>
      <c r="AK160" s="32">
        <f t="shared" si="23"/>
        <v>1</v>
      </c>
    </row>
    <row r="161" spans="1:37" ht="18" customHeight="1">
      <c r="A161" s="32">
        <v>159</v>
      </c>
      <c r="B161" s="373" t="s">
        <v>205</v>
      </c>
      <c r="C161" s="32" t="s">
        <v>629</v>
      </c>
      <c r="D161" s="32" t="s">
        <v>1370</v>
      </c>
      <c r="E161" s="32" t="s">
        <v>1599</v>
      </c>
      <c r="F161" s="32" t="s">
        <v>1600</v>
      </c>
      <c r="G161" s="250"/>
      <c r="H161" s="250"/>
      <c r="I161" s="250"/>
      <c r="J161" s="251"/>
      <c r="K161" s="251"/>
      <c r="L161" s="251"/>
      <c r="M161" s="251"/>
      <c r="N161" s="251"/>
      <c r="O161" s="251"/>
      <c r="P161" s="251"/>
      <c r="Q161" s="251"/>
      <c r="R161" s="251"/>
      <c r="S161" s="251" t="s">
        <v>39</v>
      </c>
      <c r="T161" s="252"/>
      <c r="U161" s="252"/>
      <c r="V161" s="252"/>
      <c r="W161" s="252" t="str">
        <f t="array" ref="W161">IF(V161="", "", IFERROR(MAX(--_xlfn.TEXTSPLIT(V161,"+")), V161))</f>
        <v/>
      </c>
      <c r="X161" s="252"/>
      <c r="Y161" s="252"/>
      <c r="Z161" s="253"/>
      <c r="AA161" s="253"/>
      <c r="AB161" s="253"/>
      <c r="AC161" s="253" t="str">
        <f t="array" ref="AC161">IF(AB161="", "", IFERROR(MAX(--_xlfn.TEXTSPLIT(AB161,"+")), AB161))</f>
        <v/>
      </c>
      <c r="AD161" s="32" t="str">
        <f>IF(AND(Table1[[#This Row],[year broken down ]]&lt;&gt;"",Table1[[#This Row],[Scope of target]]&lt;&gt;"G",AE161=""),1,"")</f>
        <v/>
      </c>
      <c r="AE161" s="32" t="str">
        <f>IF(OR(Table1[[#This Row],[Net zero year (SBTi)]]&lt;&gt;"",Table1[[#This Row],[From 6]]&lt;&gt;""),1,"")</f>
        <v/>
      </c>
      <c r="AF161" s="32" t="str">
        <f>IF(OR(Table1[[#This Row],[SBTi NZ approved]]="s",Table1[[#This Row],[Target status]]="T"),1,"")</f>
        <v/>
      </c>
      <c r="AG161" s="254"/>
      <c r="AH161" s="32" t="str">
        <f>_xlfn.XLOOKUP(C161,ref!A:A,ref!B:B, "Other")</f>
        <v>North America</v>
      </c>
      <c r="AI161" s="249" t="str">
        <f>_xlfn.XLOOKUP(D161,ref!D:D,ref!E:E)</f>
        <v>Transportation and logistics</v>
      </c>
      <c r="AJ161" s="249" t="str">
        <f>IF(Table1[[#This Row],[NZ]]=1, MAX(Table1[[#This Row],[From 6]], Table1[[#This Row],[Net zero year (SBTi)]]), "")</f>
        <v/>
      </c>
      <c r="AK161" s="32">
        <f t="shared" si="23"/>
        <v>0</v>
      </c>
    </row>
    <row r="162" spans="1:37" ht="18" customHeight="1">
      <c r="A162" s="32">
        <v>160</v>
      </c>
      <c r="B162" s="373" t="s">
        <v>198</v>
      </c>
      <c r="C162" s="32" t="s">
        <v>676</v>
      </c>
      <c r="D162" s="32" t="s">
        <v>1148</v>
      </c>
      <c r="E162" s="32" t="s">
        <v>1601</v>
      </c>
      <c r="F162" s="32" t="s">
        <v>1602</v>
      </c>
      <c r="G162" s="250"/>
      <c r="H162" s="250"/>
      <c r="I162" s="250"/>
      <c r="J162" s="251" t="s">
        <v>1096</v>
      </c>
      <c r="K162" s="251" t="s">
        <v>1603</v>
      </c>
      <c r="L162" s="251">
        <v>2030</v>
      </c>
      <c r="M162" s="251"/>
      <c r="N162" s="251"/>
      <c r="O162" s="251"/>
      <c r="P162" s="251" t="s">
        <v>631</v>
      </c>
      <c r="Q162" s="251" t="s">
        <v>1097</v>
      </c>
      <c r="R162" s="251"/>
      <c r="S162" s="251">
        <v>2021</v>
      </c>
      <c r="T162" s="252" t="s">
        <v>635</v>
      </c>
      <c r="U162" s="252" t="s">
        <v>1604</v>
      </c>
      <c r="V162" s="252">
        <v>2050</v>
      </c>
      <c r="W162" s="252">
        <f t="array" ref="W162">IF(V162="", "", IFERROR(MAX(--_xlfn.TEXTSPLIT(V162,"+")), V162))</f>
        <v>2050</v>
      </c>
      <c r="X162" s="252">
        <v>2021</v>
      </c>
      <c r="Y162" s="252" t="s">
        <v>1605</v>
      </c>
      <c r="Z162" s="253"/>
      <c r="AA162" s="253"/>
      <c r="AB162" s="253"/>
      <c r="AC162" s="253" t="str">
        <f t="array" ref="AC162">IF(AB162="", "", IFERROR(MAX(--_xlfn.TEXTSPLIT(AB162,"+")), AB162))</f>
        <v/>
      </c>
      <c r="AD162" s="32">
        <f>IF(AND(Table1[[#This Row],[year broken down ]]&lt;&gt;"",Table1[[#This Row],[Scope of target]]&lt;&gt;"G",AE162=""),1,"")</f>
        <v>1</v>
      </c>
      <c r="AE162" s="32" t="str">
        <f>IF(OR(Table1[[#This Row],[Net zero year (SBTi)]]&lt;&gt;"",Table1[[#This Row],[From 6]]&lt;&gt;""),1,"")</f>
        <v/>
      </c>
      <c r="AF162" s="32">
        <f>IF(OR(Table1[[#This Row],[SBTi NZ approved]]="s",Table1[[#This Row],[Target status]]="T"),1,"")</f>
        <v>1</v>
      </c>
      <c r="AG162" s="254" t="s">
        <v>631</v>
      </c>
      <c r="AH162" s="32" t="str">
        <f>_xlfn.XLOOKUP(C162,ref!A:A,ref!B:B, "Other")</f>
        <v>Asia</v>
      </c>
      <c r="AI162" s="249" t="str">
        <f>_xlfn.XLOOKUP(D162,ref!D:D,ref!E:E)</f>
        <v>Automotive</v>
      </c>
      <c r="AJ162" s="249" t="str">
        <f>IF(Table1[[#This Row],[NZ]]=1, MAX(Table1[[#This Row],[From 6]], Table1[[#This Row],[Net zero year (SBTi)]]), "")</f>
        <v/>
      </c>
      <c r="AK162" s="32">
        <f t="shared" si="23"/>
        <v>1</v>
      </c>
    </row>
    <row r="163" spans="1:37" ht="18" customHeight="1">
      <c r="A163" s="32">
        <v>161</v>
      </c>
      <c r="B163" s="373" t="s">
        <v>216</v>
      </c>
      <c r="C163" s="32" t="s">
        <v>680</v>
      </c>
      <c r="D163" s="32" t="s">
        <v>1145</v>
      </c>
      <c r="E163" s="32" t="s">
        <v>1606</v>
      </c>
      <c r="F163" s="32" t="s">
        <v>1607</v>
      </c>
      <c r="G163" s="250"/>
      <c r="H163" s="250"/>
      <c r="I163" s="250"/>
      <c r="J163" s="251"/>
      <c r="K163" s="251"/>
      <c r="L163" s="251"/>
      <c r="M163" s="251"/>
      <c r="N163" s="251"/>
      <c r="O163" s="251"/>
      <c r="P163" s="251"/>
      <c r="Q163" s="251"/>
      <c r="R163" s="251"/>
      <c r="S163" s="251" t="s">
        <v>39</v>
      </c>
      <c r="T163" s="252" t="s">
        <v>681</v>
      </c>
      <c r="U163" s="252" t="s">
        <v>698</v>
      </c>
      <c r="V163" s="252">
        <v>2060</v>
      </c>
      <c r="W163" s="252">
        <f t="array" ref="W163">IF(V163="", "", IFERROR(MAX(--_xlfn.TEXTSPLIT(V163,"+")), V163))</f>
        <v>2060</v>
      </c>
      <c r="X163" s="252">
        <v>2021</v>
      </c>
      <c r="Y163" s="252" t="s">
        <v>1608</v>
      </c>
      <c r="Z163" s="253"/>
      <c r="AA163" s="253"/>
      <c r="AB163" s="253"/>
      <c r="AC163" s="253" t="str">
        <f t="array" ref="AC163">IF(AB163="", "", IFERROR(MAX(--_xlfn.TEXTSPLIT(AB163,"+")), AB163))</f>
        <v/>
      </c>
      <c r="AD163" s="32" t="str">
        <f>IF(AND(Table1[[#This Row],[year broken down ]]&lt;&gt;"",Table1[[#This Row],[Scope of target]]&lt;&gt;"G",AE163=""),1,"")</f>
        <v/>
      </c>
      <c r="AE163" s="32" t="str">
        <f>IF(OR(Table1[[#This Row],[Net zero year (SBTi)]]&lt;&gt;"",Table1[[#This Row],[From 6]]&lt;&gt;""),1,"")</f>
        <v/>
      </c>
      <c r="AF163" s="32" t="str">
        <f>IF(OR(Table1[[#This Row],[SBTi NZ approved]]="s",Table1[[#This Row],[Target status]]="T"),1,"")</f>
        <v/>
      </c>
      <c r="AG163" s="254" t="s">
        <v>674</v>
      </c>
      <c r="AH163" s="32" t="str">
        <f>_xlfn.XLOOKUP(C163,ref!A:A,ref!B:B, "Other")</f>
        <v>Asia</v>
      </c>
      <c r="AI163" s="249" t="str">
        <f>_xlfn.XLOOKUP(D163,ref!D:D,ref!E:E)</f>
        <v>Financial services</v>
      </c>
      <c r="AJ163" s="249" t="str">
        <f>IF(Table1[[#This Row],[NZ]]=1, MAX(Table1[[#This Row],[From 6]], Table1[[#This Row],[Net zero year (SBTi)]]), "")</f>
        <v/>
      </c>
      <c r="AK163" s="32">
        <f t="shared" si="23"/>
        <v>0</v>
      </c>
    </row>
    <row r="164" spans="1:37" ht="18" customHeight="1">
      <c r="A164" s="32">
        <v>162</v>
      </c>
      <c r="B164" s="373" t="s">
        <v>192</v>
      </c>
      <c r="C164" s="32" t="s">
        <v>709</v>
      </c>
      <c r="D164" s="32" t="s">
        <v>1489</v>
      </c>
      <c r="E164" s="32" t="s">
        <v>1609</v>
      </c>
      <c r="F164" s="32" t="s">
        <v>1610</v>
      </c>
      <c r="G164" s="250" t="s">
        <v>631</v>
      </c>
      <c r="H164" s="250">
        <v>2030</v>
      </c>
      <c r="I164" s="250">
        <v>2021</v>
      </c>
      <c r="J164" s="251" t="s">
        <v>1096</v>
      </c>
      <c r="K164" s="251" t="s">
        <v>642</v>
      </c>
      <c r="L164" s="251">
        <v>2030</v>
      </c>
      <c r="M164" s="251"/>
      <c r="N164" s="251"/>
      <c r="O164" s="251"/>
      <c r="P164" s="251" t="s">
        <v>631</v>
      </c>
      <c r="Q164" s="251" t="s">
        <v>1097</v>
      </c>
      <c r="R164" s="251"/>
      <c r="S164" s="251">
        <v>2021</v>
      </c>
      <c r="T164" s="252"/>
      <c r="U164" s="252"/>
      <c r="V164" s="252"/>
      <c r="W164" s="252" t="str">
        <f t="array" ref="W164">IF(V164="", "", IFERROR(MAX(--_xlfn.TEXTSPLIT(V164,"+")), V164))</f>
        <v/>
      </c>
      <c r="X164" s="252"/>
      <c r="Y164" s="252"/>
      <c r="Z164" s="253" t="s">
        <v>1123</v>
      </c>
      <c r="AA164" s="253" t="s">
        <v>1484</v>
      </c>
      <c r="AB164" s="253" t="s">
        <v>1292</v>
      </c>
      <c r="AC164" s="253">
        <f t="array" ref="AC164">IF(AB164="", "", IFERROR(MAX(--_xlfn.TEXTSPLIT(AB164,"+")), AB164))</f>
        <v>2050</v>
      </c>
      <c r="AD164" s="32" t="str">
        <f>IF(AND(Table1[[#This Row],[year broken down ]]&lt;&gt;"",Table1[[#This Row],[Scope of target]]&lt;&gt;"G",AE164=""),1,"")</f>
        <v/>
      </c>
      <c r="AE164" s="32">
        <f>IF(OR(Table1[[#This Row],[Net zero year (SBTi)]]&lt;&gt;"",Table1[[#This Row],[From 6]]&lt;&gt;""),1,"")</f>
        <v>1</v>
      </c>
      <c r="AF164" s="32">
        <f>IF(OR(Table1[[#This Row],[SBTi NZ approved]]="s",Table1[[#This Row],[Target status]]="T"),1,"")</f>
        <v>1</v>
      </c>
      <c r="AG164" s="254"/>
      <c r="AH164" s="32" t="str">
        <f>_xlfn.XLOOKUP(C164,ref!A:A,ref!B:B, "Other")</f>
        <v>Europe</v>
      </c>
      <c r="AI164" s="249" t="str">
        <f>_xlfn.XLOOKUP(D164,ref!D:D,ref!E:E)</f>
        <v>Industrial goods</v>
      </c>
      <c r="AJ164" s="249">
        <f>IF(Table1[[#This Row],[NZ]]=1, MAX(Table1[[#This Row],[From 6]], Table1[[#This Row],[Net zero year (SBTi)]]), "")</f>
        <v>2050</v>
      </c>
      <c r="AK164" s="32">
        <f t="shared" si="23"/>
        <v>1</v>
      </c>
    </row>
    <row r="165" spans="1:37" ht="18" customHeight="1">
      <c r="A165" s="32">
        <v>163</v>
      </c>
      <c r="B165" s="373" t="s">
        <v>337</v>
      </c>
      <c r="C165" s="32" t="s">
        <v>680</v>
      </c>
      <c r="D165" s="32" t="s">
        <v>1101</v>
      </c>
      <c r="E165" s="32" t="s">
        <v>1611</v>
      </c>
      <c r="F165" s="32" t="s">
        <v>1612</v>
      </c>
      <c r="G165" s="250"/>
      <c r="H165" s="250"/>
      <c r="I165" s="250"/>
      <c r="J165" s="251"/>
      <c r="K165" s="251"/>
      <c r="L165" s="251"/>
      <c r="M165" s="251"/>
      <c r="N165" s="251"/>
      <c r="O165" s="251"/>
      <c r="P165" s="251"/>
      <c r="Q165" s="251"/>
      <c r="R165" s="251"/>
      <c r="S165" s="251" t="s">
        <v>39</v>
      </c>
      <c r="T165" s="252"/>
      <c r="U165" s="252"/>
      <c r="V165" s="252"/>
      <c r="W165" s="252" t="str">
        <f t="array" ref="W165">IF(V165="", "", IFERROR(MAX(--_xlfn.TEXTSPLIT(V165,"+")), V165))</f>
        <v/>
      </c>
      <c r="X165" s="252"/>
      <c r="Y165" s="252"/>
      <c r="Z165" s="253"/>
      <c r="AA165" s="253"/>
      <c r="AB165" s="253"/>
      <c r="AC165" s="253" t="str">
        <f t="array" ref="AC165">IF(AB165="", "", IFERROR(MAX(--_xlfn.TEXTSPLIT(AB165,"+")), AB165))</f>
        <v/>
      </c>
      <c r="AD165" s="32" t="str">
        <f>IF(AND(Table1[[#This Row],[year broken down ]]&lt;&gt;"",Table1[[#This Row],[Scope of target]]&lt;&gt;"G",AE165=""),1,"")</f>
        <v/>
      </c>
      <c r="AE165" s="32" t="str">
        <f>IF(OR(Table1[[#This Row],[Net zero year (SBTi)]]&lt;&gt;"",Table1[[#This Row],[From 6]]&lt;&gt;""),1,"")</f>
        <v/>
      </c>
      <c r="AF165" s="32" t="str">
        <f>IF(OR(Table1[[#This Row],[SBTi NZ approved]]="s",Table1[[#This Row],[Target status]]="T"),1,"")</f>
        <v/>
      </c>
      <c r="AG165" s="254"/>
      <c r="AH165" s="32" t="str">
        <f>_xlfn.XLOOKUP(C165,ref!A:A,ref!B:B, "Other")</f>
        <v>Asia</v>
      </c>
      <c r="AI165" s="249" t="str">
        <f>_xlfn.XLOOKUP(D165,ref!D:D,ref!E:E)</f>
        <v>Energy and utilities</v>
      </c>
      <c r="AJ165" s="249" t="str">
        <f>IF(Table1[[#This Row],[NZ]]=1, MAX(Table1[[#This Row],[From 6]], Table1[[#This Row],[Net zero year (SBTi)]]), "")</f>
        <v/>
      </c>
      <c r="AK165" s="32">
        <f t="shared" si="23"/>
        <v>0</v>
      </c>
    </row>
    <row r="166" spans="1:37" ht="18" customHeight="1">
      <c r="A166" s="32">
        <v>164</v>
      </c>
      <c r="B166" s="373" t="s">
        <v>202</v>
      </c>
      <c r="C166" s="32" t="s">
        <v>629</v>
      </c>
      <c r="D166" s="32" t="s">
        <v>1281</v>
      </c>
      <c r="E166" s="32" t="s">
        <v>1613</v>
      </c>
      <c r="F166" s="32" t="s">
        <v>1614</v>
      </c>
      <c r="G166" s="250"/>
      <c r="H166" s="250"/>
      <c r="I166" s="250"/>
      <c r="J166" s="251" t="s">
        <v>1096</v>
      </c>
      <c r="K166" s="251" t="s">
        <v>642</v>
      </c>
      <c r="L166" s="251">
        <v>2030</v>
      </c>
      <c r="M166" s="251"/>
      <c r="N166" s="251"/>
      <c r="O166" s="251"/>
      <c r="P166" s="251" t="s">
        <v>632</v>
      </c>
      <c r="Q166" s="251"/>
      <c r="R166" s="251"/>
      <c r="S166" s="251">
        <v>2022</v>
      </c>
      <c r="T166" s="252"/>
      <c r="U166" s="252"/>
      <c r="V166" s="252"/>
      <c r="W166" s="252" t="str">
        <f t="array" ref="W166">IF(V166="", "", IFERROR(MAX(--_xlfn.TEXTSPLIT(V166,"+")), V166))</f>
        <v/>
      </c>
      <c r="X166" s="252"/>
      <c r="Y166" s="252"/>
      <c r="Z166" s="253" t="s">
        <v>635</v>
      </c>
      <c r="AA166" s="253" t="s">
        <v>636</v>
      </c>
      <c r="AB166" s="253">
        <v>2040</v>
      </c>
      <c r="AC166" s="253">
        <f t="array" ref="AC166">IF(AB166="", "", IFERROR(MAX(--_xlfn.TEXTSPLIT(AB166,"+")), AB166))</f>
        <v>2040</v>
      </c>
      <c r="AD166" s="32" t="str">
        <f>IF(AND(Table1[[#This Row],[year broken down ]]&lt;&gt;"",Table1[[#This Row],[Scope of target]]&lt;&gt;"G",AE166=""),1,"")</f>
        <v/>
      </c>
      <c r="AE166" s="32">
        <f>IF(OR(Table1[[#This Row],[Net zero year (SBTi)]]&lt;&gt;"",Table1[[#This Row],[From 6]]&lt;&gt;""),1,"")</f>
        <v>1</v>
      </c>
      <c r="AF166" s="32">
        <f>IF(OR(Table1[[#This Row],[SBTi NZ approved]]="s",Table1[[#This Row],[Target status]]="T"),1,"")</f>
        <v>1</v>
      </c>
      <c r="AG166" s="254"/>
      <c r="AH166" s="32" t="str">
        <f>_xlfn.XLOOKUP(C166,ref!A:A,ref!B:B, "Other")</f>
        <v>North America</v>
      </c>
      <c r="AI166" s="249" t="str">
        <f>_xlfn.XLOOKUP(D166,ref!D:D,ref!E:E)</f>
        <v>Food, beverages and agriculture</v>
      </c>
      <c r="AJ166" s="249">
        <f>IF(Table1[[#This Row],[NZ]]=1, MAX(Table1[[#This Row],[From 6]], Table1[[#This Row],[Net zero year (SBTi)]]), "")</f>
        <v>2040</v>
      </c>
      <c r="AK166" s="32">
        <f t="shared" si="23"/>
        <v>1</v>
      </c>
    </row>
    <row r="167" spans="1:37" ht="18" customHeight="1">
      <c r="A167" s="32">
        <v>165</v>
      </c>
      <c r="B167" s="373" t="s">
        <v>300</v>
      </c>
      <c r="C167" s="32" t="s">
        <v>680</v>
      </c>
      <c r="D167" s="32" t="s">
        <v>1148</v>
      </c>
      <c r="E167" s="32" t="s">
        <v>1615</v>
      </c>
      <c r="F167" s="32" t="s">
        <v>1616</v>
      </c>
      <c r="G167" s="250"/>
      <c r="H167" s="250"/>
      <c r="I167" s="250"/>
      <c r="J167" s="251"/>
      <c r="K167" s="251"/>
      <c r="L167" s="251"/>
      <c r="M167" s="251"/>
      <c r="N167" s="251"/>
      <c r="O167" s="251"/>
      <c r="P167" s="251"/>
      <c r="Q167" s="251"/>
      <c r="R167" s="251"/>
      <c r="S167" s="251" t="s">
        <v>39</v>
      </c>
      <c r="T167" s="252" t="s">
        <v>635</v>
      </c>
      <c r="U167" s="252" t="s">
        <v>1617</v>
      </c>
      <c r="V167" s="252">
        <v>2050</v>
      </c>
      <c r="W167" s="252">
        <f t="array" ref="W167">IF(V167="", "", IFERROR(MAX(--_xlfn.TEXTSPLIT(V167,"+")), V167))</f>
        <v>2050</v>
      </c>
      <c r="X167" s="252">
        <v>2021</v>
      </c>
      <c r="Y167" s="252" t="s">
        <v>1618</v>
      </c>
      <c r="Z167" s="253"/>
      <c r="AA167" s="253"/>
      <c r="AB167" s="253"/>
      <c r="AC167" s="253" t="str">
        <f t="array" ref="AC167">IF(AB167="", "", IFERROR(MAX(--_xlfn.TEXTSPLIT(AB167,"+")), AB167))</f>
        <v/>
      </c>
      <c r="AD167" s="32">
        <f>IF(AND(Table1[[#This Row],[year broken down ]]&lt;&gt;"",Table1[[#This Row],[Scope of target]]&lt;&gt;"G",AE167=""),1,"")</f>
        <v>1</v>
      </c>
      <c r="AE167" s="32" t="str">
        <f>IF(OR(Table1[[#This Row],[Net zero year (SBTi)]]&lt;&gt;"",Table1[[#This Row],[From 6]]&lt;&gt;""),1,"")</f>
        <v/>
      </c>
      <c r="AF167" s="32" t="str">
        <f>IF(OR(Table1[[#This Row],[SBTi NZ approved]]="s",Table1[[#This Row],[Target status]]="T"),1,"")</f>
        <v/>
      </c>
      <c r="AG167" s="254" t="s">
        <v>674</v>
      </c>
      <c r="AH167" s="32" t="str">
        <f>_xlfn.XLOOKUP(C167,ref!A:A,ref!B:B, "Other")</f>
        <v>Asia</v>
      </c>
      <c r="AI167" s="249" t="str">
        <f>_xlfn.XLOOKUP(D167,ref!D:D,ref!E:E)</f>
        <v>Automotive</v>
      </c>
      <c r="AJ167" s="249" t="str">
        <f>IF(Table1[[#This Row],[NZ]]=1, MAX(Table1[[#This Row],[From 6]], Table1[[#This Row],[Net zero year (SBTi)]]), "")</f>
        <v/>
      </c>
      <c r="AK167" s="32">
        <f t="shared" si="23"/>
        <v>1</v>
      </c>
    </row>
    <row r="168" spans="1:37" ht="18" customHeight="1">
      <c r="A168" s="32">
        <v>166</v>
      </c>
      <c r="B168" s="373" t="s">
        <v>251</v>
      </c>
      <c r="C168" s="32" t="s">
        <v>680</v>
      </c>
      <c r="D168" s="32" t="s">
        <v>1236</v>
      </c>
      <c r="E168" s="32" t="s">
        <v>1619</v>
      </c>
      <c r="F168" s="32" t="s">
        <v>1620</v>
      </c>
      <c r="G168" s="250"/>
      <c r="H168" s="250"/>
      <c r="I168" s="250"/>
      <c r="J168" s="251"/>
      <c r="K168" s="251"/>
      <c r="L168" s="251"/>
      <c r="M168" s="251"/>
      <c r="N168" s="251"/>
      <c r="O168" s="251"/>
      <c r="P168" s="251"/>
      <c r="Q168" s="251"/>
      <c r="R168" s="251"/>
      <c r="S168" s="251" t="s">
        <v>39</v>
      </c>
      <c r="T168" s="252" t="s">
        <v>681</v>
      </c>
      <c r="U168" s="252" t="s">
        <v>636</v>
      </c>
      <c r="V168" s="252">
        <v>2060</v>
      </c>
      <c r="W168" s="252">
        <f t="array" ref="W168">IF(V168="", "", IFERROR(MAX(--_xlfn.TEXTSPLIT(V168,"+")), V168))</f>
        <v>2060</v>
      </c>
      <c r="X168" s="252">
        <v>2021</v>
      </c>
      <c r="Y168" s="252" t="s">
        <v>1621</v>
      </c>
      <c r="Z168" s="253"/>
      <c r="AA168" s="253"/>
      <c r="AB168" s="253"/>
      <c r="AC168" s="253" t="str">
        <f t="array" ref="AC168">IF(AB168="", "", IFERROR(MAX(--_xlfn.TEXTSPLIT(AB168,"+")), AB168))</f>
        <v/>
      </c>
      <c r="AD168" s="32" t="str">
        <f>IF(AND(Table1[[#This Row],[year broken down ]]&lt;&gt;"",Table1[[#This Row],[Scope of target]]&lt;&gt;"G",AE168=""),1,"")</f>
        <v/>
      </c>
      <c r="AE168" s="32" t="str">
        <f>IF(OR(Table1[[#This Row],[Net zero year (SBTi)]]&lt;&gt;"",Table1[[#This Row],[From 6]]&lt;&gt;""),1,"")</f>
        <v/>
      </c>
      <c r="AF168" s="32" t="str">
        <f>IF(OR(Table1[[#This Row],[SBTi NZ approved]]="s",Table1[[#This Row],[Target status]]="T"),1,"")</f>
        <v/>
      </c>
      <c r="AG168" s="254" t="s">
        <v>674</v>
      </c>
      <c r="AH168" s="32" t="str">
        <f>_xlfn.XLOOKUP(C168,ref!A:A,ref!B:B, "Other")</f>
        <v>Asia</v>
      </c>
      <c r="AI168" s="249" t="str">
        <f>_xlfn.XLOOKUP(D168,ref!D:D,ref!E:E)</f>
        <v>Industrial goods</v>
      </c>
      <c r="AJ168" s="249" t="str">
        <f>IF(Table1[[#This Row],[NZ]]=1, MAX(Table1[[#This Row],[From 6]], Table1[[#This Row],[Net zero year (SBTi)]]), "")</f>
        <v/>
      </c>
      <c r="AK168" s="32">
        <f t="shared" si="23"/>
        <v>0</v>
      </c>
    </row>
    <row r="169" spans="1:37" ht="18" customHeight="1">
      <c r="A169" s="32">
        <v>167</v>
      </c>
      <c r="B169" s="373" t="s">
        <v>869</v>
      </c>
      <c r="C169" s="32" t="s">
        <v>629</v>
      </c>
      <c r="D169" s="32" t="s">
        <v>1489</v>
      </c>
      <c r="E169" s="32" t="s">
        <v>1622</v>
      </c>
      <c r="F169" s="32" t="s">
        <v>1623</v>
      </c>
      <c r="G169" s="250"/>
      <c r="H169" s="250"/>
      <c r="I169" s="250"/>
      <c r="J169" s="251"/>
      <c r="K169" s="251"/>
      <c r="L169" s="251"/>
      <c r="M169" s="251"/>
      <c r="N169" s="251"/>
      <c r="O169" s="251"/>
      <c r="P169" s="251"/>
      <c r="Q169" s="251"/>
      <c r="R169" s="251"/>
      <c r="S169" s="251" t="s">
        <v>39</v>
      </c>
      <c r="T169" s="252" t="s">
        <v>635</v>
      </c>
      <c r="U169" s="252" t="s">
        <v>1624</v>
      </c>
      <c r="V169" s="252">
        <v>2030</v>
      </c>
      <c r="W169" s="252">
        <f t="array" ref="W169">IF(V169="", "", IFERROR(MAX(--_xlfn.TEXTSPLIT(V169,"+")), V169))</f>
        <v>2030</v>
      </c>
      <c r="X169" s="252">
        <v>2020</v>
      </c>
      <c r="Y169" s="252" t="s">
        <v>1625</v>
      </c>
      <c r="Z169" s="253" t="s">
        <v>645</v>
      </c>
      <c r="AA169" s="253" t="s">
        <v>1626</v>
      </c>
      <c r="AB169" s="253">
        <v>2050</v>
      </c>
      <c r="AC169" s="253">
        <f t="array" ref="AC169">IF(AB169="", "", IFERROR(MAX(--_xlfn.TEXTSPLIT(AB169,"+")), AB169))</f>
        <v>2050</v>
      </c>
      <c r="AD169" s="32" t="str">
        <f>IF(AND(Table1[[#This Row],[year broken down ]]&lt;&gt;"",Table1[[#This Row],[Scope of target]]&lt;&gt;"G",AE169=""),1,"")</f>
        <v/>
      </c>
      <c r="AE169" s="32">
        <f>IF(OR(Table1[[#This Row],[Net zero year (SBTi)]]&lt;&gt;"",Table1[[#This Row],[From 6]]&lt;&gt;""),1,"")</f>
        <v>1</v>
      </c>
      <c r="AF169" s="32" t="str">
        <f>IF(OR(Table1[[#This Row],[SBTi NZ approved]]="s",Table1[[#This Row],[Target status]]="T"),1,"")</f>
        <v/>
      </c>
      <c r="AG169" s="254" t="s">
        <v>631</v>
      </c>
      <c r="AH169" s="32" t="str">
        <f>_xlfn.XLOOKUP(C169,ref!A:A,ref!B:B, "Other")</f>
        <v>North America</v>
      </c>
      <c r="AI169" s="249" t="str">
        <f>_xlfn.XLOOKUP(D169,ref!D:D,ref!E:E)</f>
        <v>Industrial goods</v>
      </c>
      <c r="AJ169" s="249">
        <f>IF(Table1[[#This Row],[NZ]]=1, MAX(Table1[[#This Row],[From 6]], Table1[[#This Row],[Net zero year (SBTi)]]), "")</f>
        <v>2050</v>
      </c>
      <c r="AK169" s="32">
        <f t="shared" si="23"/>
        <v>1</v>
      </c>
    </row>
    <row r="170" spans="1:37" ht="18" customHeight="1">
      <c r="A170" s="32">
        <v>168</v>
      </c>
      <c r="B170" s="373" t="s">
        <v>174</v>
      </c>
      <c r="C170" s="32" t="s">
        <v>818</v>
      </c>
      <c r="D170" s="32" t="s">
        <v>713</v>
      </c>
      <c r="E170" s="32" t="s">
        <v>1627</v>
      </c>
      <c r="F170" s="32" t="s">
        <v>1628</v>
      </c>
      <c r="G170" s="250" t="s">
        <v>631</v>
      </c>
      <c r="H170" s="250">
        <v>2050</v>
      </c>
      <c r="I170" s="250">
        <v>2020</v>
      </c>
      <c r="J170" s="251"/>
      <c r="K170" s="251"/>
      <c r="L170" s="251"/>
      <c r="M170" s="251"/>
      <c r="N170" s="251"/>
      <c r="O170" s="251"/>
      <c r="P170" s="251"/>
      <c r="Q170" s="251"/>
      <c r="R170" s="251"/>
      <c r="S170" s="251" t="s">
        <v>39</v>
      </c>
      <c r="T170" s="252"/>
      <c r="U170" s="252"/>
      <c r="V170" s="252"/>
      <c r="W170" s="252" t="str">
        <f t="array" ref="W170">IF(V170="", "", IFERROR(MAX(--_xlfn.TEXTSPLIT(V170,"+")), V170))</f>
        <v/>
      </c>
      <c r="X170" s="252"/>
      <c r="Y170" s="252"/>
      <c r="Z170" s="253" t="s">
        <v>645</v>
      </c>
      <c r="AA170" s="253" t="s">
        <v>1629</v>
      </c>
      <c r="AB170" s="253">
        <v>2050</v>
      </c>
      <c r="AC170" s="253">
        <f t="array" ref="AC170">IF(AB170="", "", IFERROR(MAX(--_xlfn.TEXTSPLIT(AB170,"+")), AB170))</f>
        <v>2050</v>
      </c>
      <c r="AD170" s="32" t="str">
        <f>IF(AND(Table1[[#This Row],[year broken down ]]&lt;&gt;"",Table1[[#This Row],[Scope of target]]&lt;&gt;"G",AE170=""),1,"")</f>
        <v/>
      </c>
      <c r="AE170" s="32">
        <f>IF(OR(Table1[[#This Row],[Net zero year (SBTi)]]&lt;&gt;"",Table1[[#This Row],[From 6]]&lt;&gt;""),1,"")</f>
        <v>1</v>
      </c>
      <c r="AF170" s="32" t="str">
        <f>IF(OR(Table1[[#This Row],[SBTi NZ approved]]="s",Table1[[#This Row],[Target status]]="T"),1,"")</f>
        <v/>
      </c>
      <c r="AG170" s="254"/>
      <c r="AH170" s="32" t="str">
        <f>_xlfn.XLOOKUP(C170,ref!A:A,ref!B:B, "Other")</f>
        <v>Asia</v>
      </c>
      <c r="AI170" s="249" t="str">
        <f>_xlfn.XLOOKUP(D170,ref!D:D,ref!E:E)</f>
        <v>Technology</v>
      </c>
      <c r="AJ170" s="249">
        <f>IF(Table1[[#This Row],[NZ]]=1, MAX(Table1[[#This Row],[From 6]], Table1[[#This Row],[Net zero year (SBTi)]]), "")</f>
        <v>2050</v>
      </c>
      <c r="AK170" s="32">
        <f t="shared" si="23"/>
        <v>1</v>
      </c>
    </row>
    <row r="171" spans="1:37" ht="18" customHeight="1">
      <c r="A171" s="32">
        <v>169</v>
      </c>
      <c r="B171" s="373" t="s">
        <v>226</v>
      </c>
      <c r="C171" s="32" t="s">
        <v>680</v>
      </c>
      <c r="D171" s="32" t="s">
        <v>1101</v>
      </c>
      <c r="E171" s="32" t="s">
        <v>1630</v>
      </c>
      <c r="F171" s="32" t="s">
        <v>1631</v>
      </c>
      <c r="G171" s="250"/>
      <c r="H171" s="250"/>
      <c r="I171" s="250"/>
      <c r="J171" s="251"/>
      <c r="K171" s="251"/>
      <c r="L171" s="251"/>
      <c r="M171" s="251"/>
      <c r="N171" s="251"/>
      <c r="O171" s="251"/>
      <c r="P171" s="251"/>
      <c r="Q171" s="251"/>
      <c r="R171" s="251"/>
      <c r="S171" s="251" t="s">
        <v>39</v>
      </c>
      <c r="T171" s="252" t="s">
        <v>681</v>
      </c>
      <c r="U171" s="252" t="s">
        <v>698</v>
      </c>
      <c r="V171" s="252">
        <v>2060</v>
      </c>
      <c r="W171" s="252">
        <f t="array" ref="W171">IF(V171="", "", IFERROR(MAX(--_xlfn.TEXTSPLIT(V171,"+")), V171))</f>
        <v>2060</v>
      </c>
      <c r="X171" s="252">
        <v>2021</v>
      </c>
      <c r="Y171" s="252" t="s">
        <v>1632</v>
      </c>
      <c r="Z171" s="253"/>
      <c r="AA171" s="253"/>
      <c r="AB171" s="253"/>
      <c r="AC171" s="253" t="str">
        <f t="array" ref="AC171">IF(AB171="", "", IFERROR(MAX(--_xlfn.TEXTSPLIT(AB171,"+")), AB171))</f>
        <v/>
      </c>
      <c r="AD171" s="32" t="str">
        <f>IF(AND(Table1[[#This Row],[year broken down ]]&lt;&gt;"",Table1[[#This Row],[Scope of target]]&lt;&gt;"G",AE171=""),1,"")</f>
        <v/>
      </c>
      <c r="AE171" s="32" t="str">
        <f>IF(OR(Table1[[#This Row],[Net zero year (SBTi)]]&lt;&gt;"",Table1[[#This Row],[From 6]]&lt;&gt;""),1,"")</f>
        <v/>
      </c>
      <c r="AF171" s="32" t="str">
        <f>IF(OR(Table1[[#This Row],[SBTi NZ approved]]="s",Table1[[#This Row],[Target status]]="T"),1,"")</f>
        <v/>
      </c>
      <c r="AG171" s="254" t="s">
        <v>631</v>
      </c>
      <c r="AH171" s="32" t="str">
        <f>_xlfn.XLOOKUP(C171,ref!A:A,ref!B:B, "Other")</f>
        <v>Asia</v>
      </c>
      <c r="AI171" s="249" t="str">
        <f>_xlfn.XLOOKUP(D171,ref!D:D,ref!E:E)</f>
        <v>Energy and utilities</v>
      </c>
      <c r="AJ171" s="249" t="str">
        <f>IF(Table1[[#This Row],[NZ]]=1, MAX(Table1[[#This Row],[From 6]], Table1[[#This Row],[Net zero year (SBTi)]]), "")</f>
        <v/>
      </c>
      <c r="AK171" s="32">
        <f t="shared" si="23"/>
        <v>0</v>
      </c>
    </row>
    <row r="172" spans="1:37" ht="18" customHeight="1">
      <c r="A172" s="32">
        <v>170</v>
      </c>
      <c r="B172" s="373" t="s">
        <v>250</v>
      </c>
      <c r="C172" s="32" t="s">
        <v>709</v>
      </c>
      <c r="D172" s="32" t="s">
        <v>1145</v>
      </c>
      <c r="E172" s="32" t="s">
        <v>1633</v>
      </c>
      <c r="F172" s="32" t="s">
        <v>1634</v>
      </c>
      <c r="G172" s="250"/>
      <c r="H172" s="250"/>
      <c r="I172" s="250"/>
      <c r="J172" s="251"/>
      <c r="K172" s="251"/>
      <c r="L172" s="251"/>
      <c r="M172" s="251"/>
      <c r="N172" s="251"/>
      <c r="O172" s="251"/>
      <c r="P172" s="251"/>
      <c r="Q172" s="251"/>
      <c r="R172" s="251"/>
      <c r="S172" s="251" t="s">
        <v>39</v>
      </c>
      <c r="T172" s="252" t="s">
        <v>635</v>
      </c>
      <c r="U172" s="252"/>
      <c r="V172" s="252">
        <v>2015</v>
      </c>
      <c r="W172" s="252">
        <f t="array" ref="W172">IF(V172="", "", IFERROR(MAX(--_xlfn.TEXTSPLIT(V172,"+")), V172))</f>
        <v>2015</v>
      </c>
      <c r="X172" s="252">
        <v>2015</v>
      </c>
      <c r="Y172" s="252" t="s">
        <v>1635</v>
      </c>
      <c r="Z172" s="253" t="s">
        <v>1310</v>
      </c>
      <c r="AA172" s="253" t="s">
        <v>1636</v>
      </c>
      <c r="AB172" s="253" t="s">
        <v>1292</v>
      </c>
      <c r="AC172" s="253">
        <f t="array" ref="AC172">IF(AB172="", "", IFERROR(MAX(--_xlfn.TEXTSPLIT(AB172,"+")), AB172))</f>
        <v>2050</v>
      </c>
      <c r="AD172" s="32" t="str">
        <f>IF(AND(Table1[[#This Row],[year broken down ]]&lt;&gt;"",Table1[[#This Row],[Scope of target]]&lt;&gt;"G",AE172=""),1,"")</f>
        <v/>
      </c>
      <c r="AE172" s="32">
        <f>IF(OR(Table1[[#This Row],[Net zero year (SBTi)]]&lt;&gt;"",Table1[[#This Row],[From 6]]&lt;&gt;""),1,"")</f>
        <v>1</v>
      </c>
      <c r="AF172" s="32" t="str">
        <f>IF(OR(Table1[[#This Row],[SBTi NZ approved]]="s",Table1[[#This Row],[Target status]]="T"),1,"")</f>
        <v/>
      </c>
      <c r="AG172" s="254" t="s">
        <v>631</v>
      </c>
      <c r="AH172" s="32" t="str">
        <f>_xlfn.XLOOKUP(C172,ref!A:A,ref!B:B, "Other")</f>
        <v>Europe</v>
      </c>
      <c r="AI172" s="249" t="str">
        <f>_xlfn.XLOOKUP(D172,ref!D:D,ref!E:E)</f>
        <v>Financial services</v>
      </c>
      <c r="AJ172" s="249">
        <f>IF(Table1[[#This Row],[NZ]]=1, MAX(Table1[[#This Row],[From 6]], Table1[[#This Row],[Net zero year (SBTi)]]), "")</f>
        <v>2050</v>
      </c>
      <c r="AK172" s="32">
        <f t="shared" si="23"/>
        <v>1</v>
      </c>
    </row>
    <row r="173" spans="1:37" ht="18" customHeight="1">
      <c r="A173" s="32">
        <v>171</v>
      </c>
      <c r="B173" s="373" t="s">
        <v>213</v>
      </c>
      <c r="C173" s="32" t="s">
        <v>680</v>
      </c>
      <c r="D173" s="32" t="s">
        <v>1236</v>
      </c>
      <c r="E173" s="32" t="s">
        <v>1637</v>
      </c>
      <c r="F173" s="32" t="s">
        <v>1638</v>
      </c>
      <c r="G173" s="250"/>
      <c r="H173" s="250"/>
      <c r="I173" s="250"/>
      <c r="J173" s="251"/>
      <c r="K173" s="251"/>
      <c r="L173" s="251"/>
      <c r="M173" s="251"/>
      <c r="N173" s="251"/>
      <c r="O173" s="251"/>
      <c r="P173" s="251"/>
      <c r="Q173" s="251"/>
      <c r="R173" s="251"/>
      <c r="S173" s="251" t="s">
        <v>39</v>
      </c>
      <c r="T173" s="252" t="s">
        <v>681</v>
      </c>
      <c r="U173" s="252" t="s">
        <v>698</v>
      </c>
      <c r="V173" s="252">
        <v>2060</v>
      </c>
      <c r="W173" s="252">
        <f t="array" ref="W173">IF(V173="", "", IFERROR(MAX(--_xlfn.TEXTSPLIT(V173,"+")), V173))</f>
        <v>2060</v>
      </c>
      <c r="X173" s="252">
        <v>2021</v>
      </c>
      <c r="Y173" s="256" t="s">
        <v>1639</v>
      </c>
      <c r="Z173" s="253"/>
      <c r="AA173" s="253"/>
      <c r="AB173" s="253"/>
      <c r="AC173" s="253" t="str">
        <f t="array" ref="AC173">IF(AB173="", "", IFERROR(MAX(--_xlfn.TEXTSPLIT(AB173,"+")), AB173))</f>
        <v/>
      </c>
      <c r="AD173" s="32" t="str">
        <f>IF(AND(Table1[[#This Row],[year broken down ]]&lt;&gt;"",Table1[[#This Row],[Scope of target]]&lt;&gt;"G",AE173=""),1,"")</f>
        <v/>
      </c>
      <c r="AE173" s="32" t="str">
        <f>IF(OR(Table1[[#This Row],[Net zero year (SBTi)]]&lt;&gt;"",Table1[[#This Row],[From 6]]&lt;&gt;""),1,"")</f>
        <v/>
      </c>
      <c r="AF173" s="32" t="str">
        <f>IF(OR(Table1[[#This Row],[SBTi NZ approved]]="s",Table1[[#This Row],[Target status]]="T"),1,"")</f>
        <v/>
      </c>
      <c r="AG173" s="254" t="s">
        <v>674</v>
      </c>
      <c r="AH173" s="32" t="str">
        <f>_xlfn.XLOOKUP(C173,ref!A:A,ref!B:B, "Other")</f>
        <v>Asia</v>
      </c>
      <c r="AI173" s="249" t="str">
        <f>_xlfn.XLOOKUP(D173,ref!D:D,ref!E:E)</f>
        <v>Industrial goods</v>
      </c>
      <c r="AJ173" s="249" t="str">
        <f>IF(Table1[[#This Row],[NZ]]=1, MAX(Table1[[#This Row],[From 6]], Table1[[#This Row],[Net zero year (SBTi)]]), "")</f>
        <v/>
      </c>
      <c r="AK173" s="32">
        <f t="shared" si="23"/>
        <v>0</v>
      </c>
    </row>
    <row r="174" spans="1:37" ht="18" customHeight="1">
      <c r="A174" s="32">
        <v>172</v>
      </c>
      <c r="B174" s="373" t="s">
        <v>214</v>
      </c>
      <c r="C174" s="32" t="s">
        <v>680</v>
      </c>
      <c r="D174" s="32" t="s">
        <v>1489</v>
      </c>
      <c r="E174" s="32" t="s">
        <v>1640</v>
      </c>
      <c r="F174" s="32" t="s">
        <v>1641</v>
      </c>
      <c r="G174" s="250"/>
      <c r="H174" s="250"/>
      <c r="I174" s="250"/>
      <c r="J174" s="251"/>
      <c r="K174" s="251"/>
      <c r="L174" s="251"/>
      <c r="M174" s="251"/>
      <c r="N174" s="251"/>
      <c r="O174" s="251"/>
      <c r="P174" s="251"/>
      <c r="Q174" s="251"/>
      <c r="R174" s="251"/>
      <c r="S174" s="251" t="s">
        <v>39</v>
      </c>
      <c r="T174" s="252"/>
      <c r="U174" s="252"/>
      <c r="V174" s="252"/>
      <c r="W174" s="252" t="str">
        <f t="array" ref="W174">IF(V174="", "", IFERROR(MAX(--_xlfn.TEXTSPLIT(V174,"+")), V174))</f>
        <v/>
      </c>
      <c r="X174" s="252"/>
      <c r="Y174" s="252"/>
      <c r="Z174" s="253"/>
      <c r="AA174" s="253"/>
      <c r="AB174" s="253"/>
      <c r="AC174" s="253" t="str">
        <f t="array" ref="AC174">IF(AB174="", "", IFERROR(MAX(--_xlfn.TEXTSPLIT(AB174,"+")), AB174))</f>
        <v/>
      </c>
      <c r="AD174" s="32" t="str">
        <f>IF(AND(Table1[[#This Row],[year broken down ]]&lt;&gt;"",Table1[[#This Row],[Scope of target]]&lt;&gt;"G",AE174=""),1,"")</f>
        <v/>
      </c>
      <c r="AE174" s="32" t="str">
        <f>IF(OR(Table1[[#This Row],[Net zero year (SBTi)]]&lt;&gt;"",Table1[[#This Row],[From 6]]&lt;&gt;""),1,"")</f>
        <v/>
      </c>
      <c r="AF174" s="32" t="str">
        <f>IF(OR(Table1[[#This Row],[SBTi NZ approved]]="s",Table1[[#This Row],[Target status]]="T"),1,"")</f>
        <v/>
      </c>
      <c r="AG174" s="254"/>
      <c r="AH174" s="32" t="str">
        <f>_xlfn.XLOOKUP(C174,ref!A:A,ref!B:B, "Other")</f>
        <v>Asia</v>
      </c>
      <c r="AI174" s="249" t="str">
        <f>_xlfn.XLOOKUP(D174,ref!D:D,ref!E:E)</f>
        <v>Industrial goods</v>
      </c>
      <c r="AJ174" s="249" t="str">
        <f>IF(Table1[[#This Row],[NZ]]=1, MAX(Table1[[#This Row],[From 6]], Table1[[#This Row],[Net zero year (SBTi)]]), "")</f>
        <v/>
      </c>
      <c r="AK174" s="32">
        <f t="shared" si="23"/>
        <v>0</v>
      </c>
    </row>
    <row r="175" spans="1:37" ht="18" customHeight="1">
      <c r="A175" s="32">
        <v>173</v>
      </c>
      <c r="B175" s="373" t="s">
        <v>367</v>
      </c>
      <c r="C175" s="32" t="s">
        <v>680</v>
      </c>
      <c r="D175" s="32" t="s">
        <v>1145</v>
      </c>
      <c r="E175" s="32" t="s">
        <v>1642</v>
      </c>
      <c r="F175" s="32" t="s">
        <v>1643</v>
      </c>
      <c r="G175" s="250"/>
      <c r="H175" s="250"/>
      <c r="I175" s="250"/>
      <c r="J175" s="251"/>
      <c r="K175" s="251"/>
      <c r="L175" s="251"/>
      <c r="M175" s="251"/>
      <c r="N175" s="251"/>
      <c r="O175" s="251"/>
      <c r="P175" s="251"/>
      <c r="Q175" s="251"/>
      <c r="R175" s="251"/>
      <c r="S175" s="251" t="s">
        <v>39</v>
      </c>
      <c r="T175" s="252" t="s">
        <v>681</v>
      </c>
      <c r="U175" s="252" t="s">
        <v>698</v>
      </c>
      <c r="V175" s="252">
        <v>2060</v>
      </c>
      <c r="W175" s="252">
        <f t="array" ref="W175">IF(V175="", "", IFERROR(MAX(--_xlfn.TEXTSPLIT(V175,"+")), V175))</f>
        <v>2060</v>
      </c>
      <c r="X175" s="252">
        <v>2021</v>
      </c>
      <c r="Y175" s="252" t="s">
        <v>1644</v>
      </c>
      <c r="Z175" s="253"/>
      <c r="AA175" s="253"/>
      <c r="AB175" s="253"/>
      <c r="AC175" s="253" t="str">
        <f t="array" ref="AC175">IF(AB175="", "", IFERROR(MAX(--_xlfn.TEXTSPLIT(AB175,"+")), AB175))</f>
        <v/>
      </c>
      <c r="AD175" s="32" t="str">
        <f>IF(AND(Table1[[#This Row],[year broken down ]]&lt;&gt;"",Table1[[#This Row],[Scope of target]]&lt;&gt;"G",AE175=""),1,"")</f>
        <v/>
      </c>
      <c r="AE175" s="32" t="str">
        <f>IF(OR(Table1[[#This Row],[Net zero year (SBTi)]]&lt;&gt;"",Table1[[#This Row],[From 6]]&lt;&gt;""),1,"")</f>
        <v/>
      </c>
      <c r="AF175" s="32" t="str">
        <f>IF(OR(Table1[[#This Row],[SBTi NZ approved]]="s",Table1[[#This Row],[Target status]]="T"),1,"")</f>
        <v/>
      </c>
      <c r="AG175" s="254" t="s">
        <v>631</v>
      </c>
      <c r="AH175" s="32" t="str">
        <f>_xlfn.XLOOKUP(C175,ref!A:A,ref!B:B, "Other")</f>
        <v>Asia</v>
      </c>
      <c r="AI175" s="249" t="str">
        <f>_xlfn.XLOOKUP(D175,ref!D:D,ref!E:E)</f>
        <v>Financial services</v>
      </c>
      <c r="AJ175" s="249" t="str">
        <f>IF(Table1[[#This Row],[NZ]]=1, MAX(Table1[[#This Row],[From 6]], Table1[[#This Row],[Net zero year (SBTi)]]), "")</f>
        <v/>
      </c>
      <c r="AK175" s="32">
        <f t="shared" si="23"/>
        <v>0</v>
      </c>
    </row>
    <row r="176" spans="1:37" ht="18" customHeight="1">
      <c r="A176" s="32">
        <v>174</v>
      </c>
      <c r="B176" s="373" t="s">
        <v>248</v>
      </c>
      <c r="C176" s="32" t="s">
        <v>951</v>
      </c>
      <c r="D176" s="32" t="s">
        <v>1406</v>
      </c>
      <c r="E176" s="32" t="s">
        <v>1645</v>
      </c>
      <c r="F176" s="32" t="s">
        <v>1646</v>
      </c>
      <c r="G176" s="250"/>
      <c r="H176" s="250"/>
      <c r="I176" s="250"/>
      <c r="J176" s="251" t="s">
        <v>635</v>
      </c>
      <c r="K176" s="251"/>
      <c r="L176" s="251">
        <v>2030</v>
      </c>
      <c r="M176" s="251"/>
      <c r="N176" s="251"/>
      <c r="O176" s="251"/>
      <c r="P176" s="251"/>
      <c r="Q176" s="251"/>
      <c r="R176" s="251"/>
      <c r="S176" s="251">
        <v>2022</v>
      </c>
      <c r="T176" s="252"/>
      <c r="U176" s="252"/>
      <c r="V176" s="252"/>
      <c r="W176" s="252" t="str">
        <f t="array" ref="W176">IF(V176="", "", IFERROR(MAX(--_xlfn.TEXTSPLIT(V176,"+")), V176))</f>
        <v/>
      </c>
      <c r="X176" s="252"/>
      <c r="Y176" s="252"/>
      <c r="Z176" s="253"/>
      <c r="AA176" s="253"/>
      <c r="AB176" s="253"/>
      <c r="AC176" s="253" t="str">
        <f t="array" ref="AC176">IF(AB176="", "", IFERROR(MAX(--_xlfn.TEXTSPLIT(AB176,"+")), AB176))</f>
        <v/>
      </c>
      <c r="AD176" s="32" t="str">
        <f>IF(AND(Table1[[#This Row],[year broken down ]]&lt;&gt;"",Table1[[#This Row],[Scope of target]]&lt;&gt;"G",AE176=""),1,"")</f>
        <v/>
      </c>
      <c r="AE176" s="32" t="str">
        <f>IF(OR(Table1[[#This Row],[Net zero year (SBTi)]]&lt;&gt;"",Table1[[#This Row],[From 6]]&lt;&gt;""),1,"")</f>
        <v/>
      </c>
      <c r="AF176" s="32" t="str">
        <f>IF(OR(Table1[[#This Row],[SBTi NZ approved]]="s",Table1[[#This Row],[Target status]]="T"),1,"")</f>
        <v/>
      </c>
      <c r="AG176" s="254"/>
      <c r="AH176" s="32" t="str">
        <f>_xlfn.XLOOKUP(C176,ref!A:A,ref!B:B, "Other")</f>
        <v>Asia</v>
      </c>
      <c r="AI176" s="249" t="str">
        <f>_xlfn.XLOOKUP(D176,ref!D:D,ref!E:E)</f>
        <v>Food, beverages and agriculture</v>
      </c>
      <c r="AJ176" s="249" t="str">
        <f>IF(Table1[[#This Row],[NZ]]=1, MAX(Table1[[#This Row],[From 6]], Table1[[#This Row],[Net zero year (SBTi)]]), "")</f>
        <v/>
      </c>
      <c r="AK176" s="32">
        <f t="shared" si="23"/>
        <v>0</v>
      </c>
    </row>
    <row r="177" spans="1:37" ht="18" customHeight="1">
      <c r="A177" s="32">
        <v>175</v>
      </c>
      <c r="B177" s="373" t="s">
        <v>1647</v>
      </c>
      <c r="C177" s="32" t="s">
        <v>680</v>
      </c>
      <c r="D177" s="32" t="s">
        <v>1370</v>
      </c>
      <c r="E177" s="32" t="s">
        <v>1648</v>
      </c>
      <c r="F177" s="32" t="s">
        <v>1649</v>
      </c>
      <c r="G177" s="250"/>
      <c r="H177" s="250"/>
      <c r="I177" s="250"/>
      <c r="J177" s="251"/>
      <c r="K177" s="251"/>
      <c r="L177" s="251"/>
      <c r="M177" s="251"/>
      <c r="N177" s="251"/>
      <c r="O177" s="251"/>
      <c r="P177" s="251"/>
      <c r="Q177" s="251"/>
      <c r="R177" s="251"/>
      <c r="S177" s="251" t="s">
        <v>39</v>
      </c>
      <c r="T177" s="252"/>
      <c r="U177" s="252"/>
      <c r="V177" s="252"/>
      <c r="W177" s="252" t="str">
        <f t="array" ref="W177">IF(V177="", "", IFERROR(MAX(--_xlfn.TEXTSPLIT(V177,"+")), V177))</f>
        <v/>
      </c>
      <c r="X177" s="252"/>
      <c r="Y177" s="252"/>
      <c r="Z177" s="253"/>
      <c r="AA177" s="253"/>
      <c r="AB177" s="253"/>
      <c r="AC177" s="253" t="str">
        <f t="array" ref="AC177">IF(AB177="", "", IFERROR(MAX(--_xlfn.TEXTSPLIT(AB177,"+")), AB177))</f>
        <v/>
      </c>
      <c r="AD177" s="32" t="str">
        <f>IF(AND(Table1[[#This Row],[year broken down ]]&lt;&gt;"",Table1[[#This Row],[Scope of target]]&lt;&gt;"G",AE177=""),1,"")</f>
        <v/>
      </c>
      <c r="AE177" s="32" t="str">
        <f>IF(OR(Table1[[#This Row],[Net zero year (SBTi)]]&lt;&gt;"",Table1[[#This Row],[From 6]]&lt;&gt;""),1,"")</f>
        <v/>
      </c>
      <c r="AF177" s="32" t="str">
        <f>IF(OR(Table1[[#This Row],[SBTi NZ approved]]="s",Table1[[#This Row],[Target status]]="T"),1,"")</f>
        <v/>
      </c>
      <c r="AG177" s="254"/>
      <c r="AH177" s="32" t="str">
        <f>_xlfn.XLOOKUP(C177,ref!A:A,ref!B:B, "Other")</f>
        <v>Asia</v>
      </c>
      <c r="AI177" s="249" t="str">
        <f>_xlfn.XLOOKUP(D177,ref!D:D,ref!E:E)</f>
        <v>Transportation and logistics</v>
      </c>
      <c r="AJ177" s="249" t="str">
        <f>IF(Table1[[#This Row],[NZ]]=1, MAX(Table1[[#This Row],[From 6]], Table1[[#This Row],[Net zero year (SBTi)]]), "")</f>
        <v/>
      </c>
      <c r="AK177" s="32">
        <f t="shared" si="23"/>
        <v>0</v>
      </c>
    </row>
    <row r="178" spans="1:37" ht="18" customHeight="1">
      <c r="A178" s="32">
        <v>176</v>
      </c>
      <c r="B178" s="373" t="s">
        <v>246</v>
      </c>
      <c r="C178" s="32" t="s">
        <v>676</v>
      </c>
      <c r="D178" s="32" t="s">
        <v>1137</v>
      </c>
      <c r="E178" s="32" t="s">
        <v>1650</v>
      </c>
      <c r="F178" s="32" t="s">
        <v>1651</v>
      </c>
      <c r="G178" s="250"/>
      <c r="H178" s="250"/>
      <c r="I178" s="250"/>
      <c r="J178" s="251"/>
      <c r="K178" s="251"/>
      <c r="L178" s="251"/>
      <c r="M178" s="251"/>
      <c r="N178" s="251"/>
      <c r="O178" s="251"/>
      <c r="P178" s="251"/>
      <c r="Q178" s="251"/>
      <c r="R178" s="251"/>
      <c r="S178" s="251" t="s">
        <v>39</v>
      </c>
      <c r="T178" s="252" t="s">
        <v>635</v>
      </c>
      <c r="U178" s="252" t="s">
        <v>1120</v>
      </c>
      <c r="V178" s="252">
        <v>2050</v>
      </c>
      <c r="W178" s="252">
        <f t="array" ref="W178">IF(V178="", "", IFERROR(MAX(--_xlfn.TEXTSPLIT(V178,"+")), V178))</f>
        <v>2050</v>
      </c>
      <c r="X178" s="252">
        <v>2021</v>
      </c>
      <c r="Y178" s="252" t="s">
        <v>1652</v>
      </c>
      <c r="Z178" s="253"/>
      <c r="AA178" s="253"/>
      <c r="AB178" s="253"/>
      <c r="AC178" s="253" t="str">
        <f t="array" ref="AC178">IF(AB178="", "", IFERROR(MAX(--_xlfn.TEXTSPLIT(AB178,"+")), AB178))</f>
        <v/>
      </c>
      <c r="AD178" s="32">
        <f>IF(AND(Table1[[#This Row],[year broken down ]]&lt;&gt;"",Table1[[#This Row],[Scope of target]]&lt;&gt;"G",AE178=""),1,"")</f>
        <v>1</v>
      </c>
      <c r="AE178" s="32" t="str">
        <f>IF(OR(Table1[[#This Row],[Net zero year (SBTi)]]&lt;&gt;"",Table1[[#This Row],[From 6]]&lt;&gt;""),1,"")</f>
        <v/>
      </c>
      <c r="AF178" s="32" t="str">
        <f>IF(OR(Table1[[#This Row],[SBTi NZ approved]]="s",Table1[[#This Row],[Target status]]="T"),1,"")</f>
        <v/>
      </c>
      <c r="AG178" s="254" t="s">
        <v>648</v>
      </c>
      <c r="AH178" s="32" t="str">
        <f>_xlfn.XLOOKUP(C178,ref!A:A,ref!B:B, "Other")</f>
        <v>Asia</v>
      </c>
      <c r="AI178" s="249" t="str">
        <f>_xlfn.XLOOKUP(D178,ref!D:D,ref!E:E)</f>
        <v>Retail</v>
      </c>
      <c r="AJ178" s="249" t="str">
        <f>IF(Table1[[#This Row],[NZ]]=1, MAX(Table1[[#This Row],[From 6]], Table1[[#This Row],[Net zero year (SBTi)]]), "")</f>
        <v/>
      </c>
      <c r="AK178" s="32">
        <f t="shared" si="23"/>
        <v>1</v>
      </c>
    </row>
    <row r="179" spans="1:37" ht="18" customHeight="1">
      <c r="A179" s="32">
        <v>177</v>
      </c>
      <c r="B179" s="373" t="s">
        <v>215</v>
      </c>
      <c r="C179" s="32" t="s">
        <v>751</v>
      </c>
      <c r="D179" s="32" t="s">
        <v>1406</v>
      </c>
      <c r="E179" s="32" t="s">
        <v>1653</v>
      </c>
      <c r="F179" s="32" t="s">
        <v>1654</v>
      </c>
      <c r="G179" s="250"/>
      <c r="H179" s="250"/>
      <c r="I179" s="250"/>
      <c r="J179" s="251" t="s">
        <v>635</v>
      </c>
      <c r="K179" s="251"/>
      <c r="L179" s="251">
        <v>2030</v>
      </c>
      <c r="M179" s="251"/>
      <c r="N179" s="251"/>
      <c r="O179" s="251"/>
      <c r="P179" s="251" t="s">
        <v>631</v>
      </c>
      <c r="Q179" s="251" t="s">
        <v>1097</v>
      </c>
      <c r="R179" s="251"/>
      <c r="S179" s="251">
        <v>2021</v>
      </c>
      <c r="T179" s="252"/>
      <c r="U179" s="252"/>
      <c r="V179" s="252"/>
      <c r="W179" s="252" t="str">
        <f t="array" ref="W179">IF(V179="", "", IFERROR(MAX(--_xlfn.TEXTSPLIT(V179,"+")), V179))</f>
        <v/>
      </c>
      <c r="X179" s="252"/>
      <c r="Y179" s="252"/>
      <c r="Z179" s="253" t="s">
        <v>645</v>
      </c>
      <c r="AA179" s="253" t="s">
        <v>835</v>
      </c>
      <c r="AB179" s="253">
        <v>2040</v>
      </c>
      <c r="AC179" s="253">
        <f t="array" ref="AC179">IF(AB179="", "", IFERROR(MAX(--_xlfn.TEXTSPLIT(AB179,"+")), AB179))</f>
        <v>2040</v>
      </c>
      <c r="AD179" s="32" t="str">
        <f>IF(AND(Table1[[#This Row],[year broken down ]]&lt;&gt;"",Table1[[#This Row],[Scope of target]]&lt;&gt;"G",AE179=""),1,"")</f>
        <v/>
      </c>
      <c r="AE179" s="32">
        <f>IF(OR(Table1[[#This Row],[Net zero year (SBTi)]]&lt;&gt;"",Table1[[#This Row],[From 6]]&lt;&gt;""),1,"")</f>
        <v>1</v>
      </c>
      <c r="AF179" s="32" t="str">
        <f>IF(OR(Table1[[#This Row],[SBTi NZ approved]]="s",Table1[[#This Row],[Target status]]="T"),1,"")</f>
        <v/>
      </c>
      <c r="AG179" s="254"/>
      <c r="AH179" s="32" t="str">
        <f>_xlfn.XLOOKUP(C179,ref!A:A,ref!B:B, "Other")</f>
        <v>Other</v>
      </c>
      <c r="AI179" s="249" t="str">
        <f>_xlfn.XLOOKUP(D179,ref!D:D,ref!E:E)</f>
        <v>Food, beverages and agriculture</v>
      </c>
      <c r="AJ179" s="249">
        <f>IF(Table1[[#This Row],[NZ]]=1, MAX(Table1[[#This Row],[From 6]], Table1[[#This Row],[Net zero year (SBTi)]]), "")</f>
        <v>2040</v>
      </c>
      <c r="AK179" s="32">
        <f t="shared" si="23"/>
        <v>1</v>
      </c>
    </row>
    <row r="180" spans="1:37" ht="18" customHeight="1">
      <c r="A180" s="32">
        <v>178</v>
      </c>
      <c r="B180" s="373" t="s">
        <v>308</v>
      </c>
      <c r="C180" s="32" t="s">
        <v>671</v>
      </c>
      <c r="D180" s="32" t="s">
        <v>1101</v>
      </c>
      <c r="E180" s="32" t="s">
        <v>1655</v>
      </c>
      <c r="F180" s="32" t="s">
        <v>1656</v>
      </c>
      <c r="G180" s="250"/>
      <c r="H180" s="250"/>
      <c r="I180" s="250"/>
      <c r="J180" s="251"/>
      <c r="K180" s="251"/>
      <c r="L180" s="251"/>
      <c r="M180" s="251"/>
      <c r="N180" s="251"/>
      <c r="O180" s="251"/>
      <c r="P180" s="251"/>
      <c r="Q180" s="251"/>
      <c r="R180" s="251"/>
      <c r="S180" s="251" t="s">
        <v>39</v>
      </c>
      <c r="T180" s="252"/>
      <c r="U180" s="252"/>
      <c r="V180" s="252"/>
      <c r="W180" s="252" t="str">
        <f t="array" ref="W180">IF(V180="", "", IFERROR(MAX(--_xlfn.TEXTSPLIT(V180,"+")), V180))</f>
        <v/>
      </c>
      <c r="X180" s="252"/>
      <c r="Y180" s="252"/>
      <c r="Z180" s="253" t="s">
        <v>635</v>
      </c>
      <c r="AA180" s="253" t="s">
        <v>685</v>
      </c>
      <c r="AB180" s="253">
        <v>2050</v>
      </c>
      <c r="AC180" s="253">
        <f t="array" ref="AC180">IF(AB180="", "", IFERROR(MAX(--_xlfn.TEXTSPLIT(AB180,"+")), AB180))</f>
        <v>2050</v>
      </c>
      <c r="AD180" s="32" t="str">
        <f>IF(AND(Table1[[#This Row],[year broken down ]]&lt;&gt;"",Table1[[#This Row],[Scope of target]]&lt;&gt;"G",AE180=""),1,"")</f>
        <v/>
      </c>
      <c r="AE180" s="32">
        <f>IF(OR(Table1[[#This Row],[Net zero year (SBTi)]]&lt;&gt;"",Table1[[#This Row],[From 6]]&lt;&gt;""),1,"")</f>
        <v>1</v>
      </c>
      <c r="AF180" s="32" t="str">
        <f>IF(OR(Table1[[#This Row],[SBTi NZ approved]]="s",Table1[[#This Row],[Target status]]="T"),1,"")</f>
        <v/>
      </c>
      <c r="AG180" s="254"/>
      <c r="AH180" s="32" t="str">
        <f>_xlfn.XLOOKUP(C180,ref!A:A,ref!B:B, "Other")</f>
        <v>Europe</v>
      </c>
      <c r="AI180" s="249" t="str">
        <f>_xlfn.XLOOKUP(D180,ref!D:D,ref!E:E)</f>
        <v>Energy and utilities</v>
      </c>
      <c r="AJ180" s="249">
        <f>IF(Table1[[#This Row],[NZ]]=1, MAX(Table1[[#This Row],[From 6]], Table1[[#This Row],[Net zero year (SBTi)]]), "")</f>
        <v>2050</v>
      </c>
      <c r="AK180" s="32">
        <f t="shared" si="23"/>
        <v>1</v>
      </c>
    </row>
    <row r="181" spans="1:37" ht="18" customHeight="1">
      <c r="A181" s="32">
        <v>179</v>
      </c>
      <c r="B181" s="373" t="s">
        <v>241</v>
      </c>
      <c r="C181" s="32" t="s">
        <v>680</v>
      </c>
      <c r="D181" s="32" t="s">
        <v>1145</v>
      </c>
      <c r="E181" s="32" t="s">
        <v>1657</v>
      </c>
      <c r="F181" s="32" t="s">
        <v>1658</v>
      </c>
      <c r="G181" s="250"/>
      <c r="H181" s="250"/>
      <c r="I181" s="250"/>
      <c r="J181" s="251"/>
      <c r="K181" s="251"/>
      <c r="L181" s="251"/>
      <c r="M181" s="251"/>
      <c r="N181" s="251"/>
      <c r="O181" s="251"/>
      <c r="P181" s="251"/>
      <c r="Q181" s="251"/>
      <c r="R181" s="251"/>
      <c r="S181" s="251" t="s">
        <v>39</v>
      </c>
      <c r="T181" s="252" t="s">
        <v>681</v>
      </c>
      <c r="U181" s="252" t="s">
        <v>698</v>
      </c>
      <c r="V181" s="252">
        <v>2060</v>
      </c>
      <c r="W181" s="252">
        <f t="array" ref="W181">IF(V181="", "", IFERROR(MAX(--_xlfn.TEXTSPLIT(V181,"+")), V181))</f>
        <v>2060</v>
      </c>
      <c r="X181" s="252">
        <v>2021</v>
      </c>
      <c r="Y181" s="252" t="s">
        <v>1659</v>
      </c>
      <c r="Z181" s="253"/>
      <c r="AA181" s="253"/>
      <c r="AB181" s="253"/>
      <c r="AC181" s="253" t="str">
        <f t="array" ref="AC181">IF(AB181="", "", IFERROR(MAX(--_xlfn.TEXTSPLIT(AB181,"+")), AB181))</f>
        <v/>
      </c>
      <c r="AD181" s="32" t="str">
        <f>IF(AND(Table1[[#This Row],[year broken down ]]&lt;&gt;"",Table1[[#This Row],[Scope of target]]&lt;&gt;"G",AE181=""),1,"")</f>
        <v/>
      </c>
      <c r="AE181" s="32" t="str">
        <f>IF(OR(Table1[[#This Row],[Net zero year (SBTi)]]&lt;&gt;"",Table1[[#This Row],[From 6]]&lt;&gt;""),1,"")</f>
        <v/>
      </c>
      <c r="AF181" s="32" t="str">
        <f>IF(OR(Table1[[#This Row],[SBTi NZ approved]]="s",Table1[[#This Row],[Target status]]="T"),1,"")</f>
        <v/>
      </c>
      <c r="AG181" s="254" t="s">
        <v>674</v>
      </c>
      <c r="AH181" s="32" t="str">
        <f>_xlfn.XLOOKUP(C181,ref!A:A,ref!B:B, "Other")</f>
        <v>Asia</v>
      </c>
      <c r="AI181" s="249" t="str">
        <f>_xlfn.XLOOKUP(D181,ref!D:D,ref!E:E)</f>
        <v>Financial services</v>
      </c>
      <c r="AJ181" s="249" t="str">
        <f>IF(Table1[[#This Row],[NZ]]=1, MAX(Table1[[#This Row],[From 6]], Table1[[#This Row],[Net zero year (SBTi)]]), "")</f>
        <v/>
      </c>
      <c r="AK181" s="32">
        <f t="shared" si="23"/>
        <v>0</v>
      </c>
    </row>
    <row r="182" spans="1:37" ht="18" customHeight="1">
      <c r="A182" s="32">
        <v>180</v>
      </c>
      <c r="B182" s="373" t="s">
        <v>307</v>
      </c>
      <c r="C182" s="32" t="s">
        <v>723</v>
      </c>
      <c r="D182" s="32" t="s">
        <v>1101</v>
      </c>
      <c r="E182" s="32" t="s">
        <v>1660</v>
      </c>
      <c r="F182" s="32" t="s">
        <v>1661</v>
      </c>
      <c r="G182" s="250"/>
      <c r="H182" s="250"/>
      <c r="I182" s="250"/>
      <c r="J182" s="251"/>
      <c r="K182" s="251"/>
      <c r="L182" s="251"/>
      <c r="M182" s="251"/>
      <c r="N182" s="251"/>
      <c r="O182" s="251"/>
      <c r="P182" s="251"/>
      <c r="Q182" s="251"/>
      <c r="R182" s="251"/>
      <c r="S182" s="251" t="s">
        <v>39</v>
      </c>
      <c r="T182" s="252"/>
      <c r="U182" s="252"/>
      <c r="V182" s="252"/>
      <c r="W182" s="252" t="str">
        <f t="array" ref="W182">IF(V182="", "", IFERROR(MAX(--_xlfn.TEXTSPLIT(V182,"+")), V182))</f>
        <v/>
      </c>
      <c r="X182" s="252"/>
      <c r="Y182" s="252"/>
      <c r="Z182" s="253" t="s">
        <v>635</v>
      </c>
      <c r="AA182" s="253" t="s">
        <v>1662</v>
      </c>
      <c r="AB182" s="253">
        <v>2050</v>
      </c>
      <c r="AC182" s="253">
        <f t="array" ref="AC182">IF(AB182="", "", IFERROR(MAX(--_xlfn.TEXTSPLIT(AB182,"+")), AB182))</f>
        <v>2050</v>
      </c>
      <c r="AD182" s="32" t="str">
        <f>IF(AND(Table1[[#This Row],[year broken down ]]&lt;&gt;"",Table1[[#This Row],[Scope of target]]&lt;&gt;"G",AE182=""),1,"")</f>
        <v/>
      </c>
      <c r="AE182" s="32">
        <f>IF(OR(Table1[[#This Row],[Net zero year (SBTi)]]&lt;&gt;"",Table1[[#This Row],[From 6]]&lt;&gt;""),1,"")</f>
        <v>1</v>
      </c>
      <c r="AF182" s="32" t="str">
        <f>IF(OR(Table1[[#This Row],[SBTi NZ approved]]="s",Table1[[#This Row],[Target status]]="T"),1,"")</f>
        <v/>
      </c>
      <c r="AG182" s="254"/>
      <c r="AH182" s="32" t="str">
        <f>_xlfn.XLOOKUP(C182,ref!A:A,ref!B:B, "Other")</f>
        <v>Other</v>
      </c>
      <c r="AI182" s="249" t="str">
        <f>_xlfn.XLOOKUP(D182,ref!D:D,ref!E:E)</f>
        <v>Energy and utilities</v>
      </c>
      <c r="AJ182" s="249">
        <f>IF(Table1[[#This Row],[NZ]]=1, MAX(Table1[[#This Row],[From 6]], Table1[[#This Row],[Net zero year (SBTi)]]), "")</f>
        <v>2050</v>
      </c>
      <c r="AK182" s="32">
        <f t="shared" si="23"/>
        <v>1</v>
      </c>
    </row>
    <row r="183" spans="1:37" ht="18" customHeight="1">
      <c r="A183" s="32">
        <v>181</v>
      </c>
      <c r="B183" s="373" t="s">
        <v>231</v>
      </c>
      <c r="C183" s="32" t="s">
        <v>676</v>
      </c>
      <c r="D183" s="32" t="s">
        <v>1145</v>
      </c>
      <c r="E183" s="32" t="s">
        <v>1663</v>
      </c>
      <c r="F183" s="32" t="s">
        <v>1664</v>
      </c>
      <c r="G183" s="250"/>
      <c r="H183" s="250"/>
      <c r="I183" s="250"/>
      <c r="J183" s="251"/>
      <c r="K183" s="251"/>
      <c r="L183" s="251"/>
      <c r="M183" s="251"/>
      <c r="N183" s="251"/>
      <c r="O183" s="251"/>
      <c r="P183" s="251"/>
      <c r="Q183" s="251"/>
      <c r="R183" s="251"/>
      <c r="S183" s="251" t="s">
        <v>39</v>
      </c>
      <c r="T183" s="252"/>
      <c r="U183" s="252"/>
      <c r="V183" s="252"/>
      <c r="W183" s="252" t="str">
        <f t="array" ref="W183">IF(V183="", "", IFERROR(MAX(--_xlfn.TEXTSPLIT(V183,"+")), V183))</f>
        <v/>
      </c>
      <c r="X183" s="252"/>
      <c r="Y183" s="252"/>
      <c r="Z183" s="253" t="s">
        <v>645</v>
      </c>
      <c r="AA183" s="253" t="s">
        <v>1665</v>
      </c>
      <c r="AB183" s="253">
        <v>2050</v>
      </c>
      <c r="AC183" s="253">
        <f t="array" ref="AC183">IF(AB183="", "", IFERROR(MAX(--_xlfn.TEXTSPLIT(AB183,"+")), AB183))</f>
        <v>2050</v>
      </c>
      <c r="AD183" s="32" t="str">
        <f>IF(AND(Table1[[#This Row],[year broken down ]]&lt;&gt;"",Table1[[#This Row],[Scope of target]]&lt;&gt;"G",AE183=""),1,"")</f>
        <v/>
      </c>
      <c r="AE183" s="32">
        <f>IF(OR(Table1[[#This Row],[Net zero year (SBTi)]]&lt;&gt;"",Table1[[#This Row],[From 6]]&lt;&gt;""),1,"")</f>
        <v>1</v>
      </c>
      <c r="AF183" s="32" t="str">
        <f>IF(OR(Table1[[#This Row],[SBTi NZ approved]]="s",Table1[[#This Row],[Target status]]="T"),1,"")</f>
        <v/>
      </c>
      <c r="AG183" s="254"/>
      <c r="AH183" s="32" t="str">
        <f>_xlfn.XLOOKUP(C183,ref!A:A,ref!B:B, "Other")</f>
        <v>Asia</v>
      </c>
      <c r="AI183" s="249" t="str">
        <f>_xlfn.XLOOKUP(D183,ref!D:D,ref!E:E)</f>
        <v>Financial services</v>
      </c>
      <c r="AJ183" s="249">
        <f>IF(Table1[[#This Row],[NZ]]=1, MAX(Table1[[#This Row],[From 6]], Table1[[#This Row],[Net zero year (SBTi)]]), "")</f>
        <v>2050</v>
      </c>
      <c r="AK183" s="32">
        <f t="shared" si="23"/>
        <v>1</v>
      </c>
    </row>
    <row r="184" spans="1:37" ht="18" customHeight="1">
      <c r="A184" s="32">
        <v>182</v>
      </c>
      <c r="B184" s="373" t="s">
        <v>262</v>
      </c>
      <c r="C184" s="32" t="s">
        <v>676</v>
      </c>
      <c r="D184" s="32" t="s">
        <v>1145</v>
      </c>
      <c r="E184" s="32" t="s">
        <v>1666</v>
      </c>
      <c r="F184" s="32" t="s">
        <v>1667</v>
      </c>
      <c r="G184" s="250"/>
      <c r="H184" s="250"/>
      <c r="I184" s="250"/>
      <c r="J184" s="251"/>
      <c r="K184" s="251"/>
      <c r="L184" s="251"/>
      <c r="M184" s="251"/>
      <c r="N184" s="251"/>
      <c r="O184" s="251"/>
      <c r="P184" s="251"/>
      <c r="Q184" s="251"/>
      <c r="R184" s="251"/>
      <c r="S184" s="251" t="s">
        <v>39</v>
      </c>
      <c r="T184" s="252"/>
      <c r="U184" s="252"/>
      <c r="V184" s="252"/>
      <c r="W184" s="252" t="str">
        <f t="array" ref="W184">IF(V184="", "", IFERROR(MAX(--_xlfn.TEXTSPLIT(V184,"+")), V184))</f>
        <v/>
      </c>
      <c r="X184" s="252"/>
      <c r="Y184" s="252"/>
      <c r="Z184" s="253" t="s">
        <v>645</v>
      </c>
      <c r="AA184" s="253" t="s">
        <v>1353</v>
      </c>
      <c r="AB184" s="253">
        <v>2050</v>
      </c>
      <c r="AC184" s="253">
        <f t="array" ref="AC184">IF(AB184="", "", IFERROR(MAX(--_xlfn.TEXTSPLIT(AB184,"+")), AB184))</f>
        <v>2050</v>
      </c>
      <c r="AD184" s="32" t="str">
        <f>IF(AND(Table1[[#This Row],[year broken down ]]&lt;&gt;"",Table1[[#This Row],[Scope of target]]&lt;&gt;"G",AE184=""),1,"")</f>
        <v/>
      </c>
      <c r="AE184" s="32">
        <f>IF(OR(Table1[[#This Row],[Net zero year (SBTi)]]&lt;&gt;"",Table1[[#This Row],[From 6]]&lt;&gt;""),1,"")</f>
        <v>1</v>
      </c>
      <c r="AF184" s="32" t="str">
        <f>IF(OR(Table1[[#This Row],[SBTi NZ approved]]="s",Table1[[#This Row],[Target status]]="T"),1,"")</f>
        <v/>
      </c>
      <c r="AG184" s="254"/>
      <c r="AH184" s="32" t="str">
        <f>_xlfn.XLOOKUP(C184,ref!A:A,ref!B:B, "Other")</f>
        <v>Asia</v>
      </c>
      <c r="AI184" s="249" t="str">
        <f>_xlfn.XLOOKUP(D184,ref!D:D,ref!E:E)</f>
        <v>Financial services</v>
      </c>
      <c r="AJ184" s="249">
        <f>IF(Table1[[#This Row],[NZ]]=1, MAX(Table1[[#This Row],[From 6]], Table1[[#This Row],[Net zero year (SBTi)]]), "")</f>
        <v>2050</v>
      </c>
      <c r="AK184" s="32">
        <f t="shared" si="23"/>
        <v>1</v>
      </c>
    </row>
    <row r="185" spans="1:37" ht="18" customHeight="1">
      <c r="A185" s="32">
        <v>183</v>
      </c>
      <c r="B185" s="373" t="s">
        <v>235</v>
      </c>
      <c r="C185" s="32" t="s">
        <v>629</v>
      </c>
      <c r="D185" s="32" t="s">
        <v>1145</v>
      </c>
      <c r="E185" s="32" t="s">
        <v>1668</v>
      </c>
      <c r="F185" s="32" t="s">
        <v>1669</v>
      </c>
      <c r="G185" s="250"/>
      <c r="H185" s="250"/>
      <c r="I185" s="250"/>
      <c r="J185" s="251" t="s">
        <v>635</v>
      </c>
      <c r="K185" s="251"/>
      <c r="L185" s="251">
        <v>2030</v>
      </c>
      <c r="M185" s="251"/>
      <c r="N185" s="251"/>
      <c r="O185" s="251"/>
      <c r="P185" s="251" t="s">
        <v>632</v>
      </c>
      <c r="Q185" s="251"/>
      <c r="R185" s="251"/>
      <c r="S185" s="251">
        <v>2016</v>
      </c>
      <c r="T185" s="252" t="s">
        <v>635</v>
      </c>
      <c r="U185" s="252" t="s">
        <v>1670</v>
      </c>
      <c r="V185" s="252">
        <v>2016</v>
      </c>
      <c r="W185" s="252">
        <f t="array" ref="W185">IF(V185="", "", IFERROR(MAX(--_xlfn.TEXTSPLIT(V185,"+")), V185))</f>
        <v>2016</v>
      </c>
      <c r="X185" s="252">
        <v>2016</v>
      </c>
      <c r="Y185" s="252" t="s">
        <v>1671</v>
      </c>
      <c r="Z185" s="253" t="s">
        <v>1310</v>
      </c>
      <c r="AA185" s="253" t="s">
        <v>929</v>
      </c>
      <c r="AB185" s="253">
        <v>2050</v>
      </c>
      <c r="AC185" s="253">
        <f t="array" ref="AC185">IF(AB185="", "", IFERROR(MAX(--_xlfn.TEXTSPLIT(AB185,"+")), AB185))</f>
        <v>2050</v>
      </c>
      <c r="AD185" s="32" t="str">
        <f>IF(AND(Table1[[#This Row],[year broken down ]]&lt;&gt;"",Table1[[#This Row],[Scope of target]]&lt;&gt;"G",AE185=""),1,"")</f>
        <v/>
      </c>
      <c r="AE185" s="32">
        <f>IF(OR(Table1[[#This Row],[Net zero year (SBTi)]]&lt;&gt;"",Table1[[#This Row],[From 6]]&lt;&gt;""),1,"")</f>
        <v>1</v>
      </c>
      <c r="AF185" s="32" t="str">
        <f>IF(OR(Table1[[#This Row],[SBTi NZ approved]]="s",Table1[[#This Row],[Target status]]="T"),1,"")</f>
        <v/>
      </c>
      <c r="AG185" s="254" t="s">
        <v>631</v>
      </c>
      <c r="AH185" s="32" t="str">
        <f>_xlfn.XLOOKUP(C185,ref!A:A,ref!B:B, "Other")</f>
        <v>North America</v>
      </c>
      <c r="AI185" s="249" t="str">
        <f>_xlfn.XLOOKUP(D185,ref!D:D,ref!E:E)</f>
        <v>Financial services</v>
      </c>
      <c r="AJ185" s="249">
        <f>IF(Table1[[#This Row],[NZ]]=1, MAX(Table1[[#This Row],[From 6]], Table1[[#This Row],[Net zero year (SBTi)]]), "")</f>
        <v>2050</v>
      </c>
      <c r="AK185" s="32">
        <f t="shared" si="23"/>
        <v>1</v>
      </c>
    </row>
    <row r="186" spans="1:37" ht="18" customHeight="1">
      <c r="A186" s="32">
        <v>184</v>
      </c>
      <c r="B186" s="373" t="s">
        <v>236</v>
      </c>
      <c r="C186" s="32" t="s">
        <v>639</v>
      </c>
      <c r="D186" s="32" t="s">
        <v>1130</v>
      </c>
      <c r="E186" s="32" t="s">
        <v>1672</v>
      </c>
      <c r="F186" s="32" t="s">
        <v>1673</v>
      </c>
      <c r="G186" s="250"/>
      <c r="H186" s="250"/>
      <c r="I186" s="250"/>
      <c r="J186" s="251"/>
      <c r="K186" s="251"/>
      <c r="L186" s="251"/>
      <c r="M186" s="251"/>
      <c r="N186" s="251"/>
      <c r="O186" s="251"/>
      <c r="P186" s="251"/>
      <c r="Q186" s="251"/>
      <c r="R186" s="251"/>
      <c r="S186" s="251" t="s">
        <v>39</v>
      </c>
      <c r="T186" s="252"/>
      <c r="U186" s="252"/>
      <c r="V186" s="252"/>
      <c r="W186" s="252" t="str">
        <f t="array" ref="W186">IF(V186="", "", IFERROR(MAX(--_xlfn.TEXTSPLIT(V186,"+")), V186))</f>
        <v/>
      </c>
      <c r="X186" s="252"/>
      <c r="Y186" s="252"/>
      <c r="Z186" s="253" t="s">
        <v>645</v>
      </c>
      <c r="AA186" s="253" t="s">
        <v>1353</v>
      </c>
      <c r="AB186" s="253">
        <v>2050</v>
      </c>
      <c r="AC186" s="253">
        <f t="array" ref="AC186">IF(AB186="", "", IFERROR(MAX(--_xlfn.TEXTSPLIT(AB186,"+")), AB186))</f>
        <v>2050</v>
      </c>
      <c r="AD186" s="32" t="str">
        <f>IF(AND(Table1[[#This Row],[year broken down ]]&lt;&gt;"",Table1[[#This Row],[Scope of target]]&lt;&gt;"G",AE186=""),1,"")</f>
        <v/>
      </c>
      <c r="AE186" s="32">
        <f>IF(OR(Table1[[#This Row],[Net zero year (SBTi)]]&lt;&gt;"",Table1[[#This Row],[From 6]]&lt;&gt;""),1,"")</f>
        <v>1</v>
      </c>
      <c r="AF186" s="32" t="str">
        <f>IF(OR(Table1[[#This Row],[SBTi NZ approved]]="s",Table1[[#This Row],[Target status]]="T"),1,"")</f>
        <v/>
      </c>
      <c r="AG186" s="254"/>
      <c r="AH186" s="32" t="str">
        <f>_xlfn.XLOOKUP(C186,ref!A:A,ref!B:B, "Other")</f>
        <v>Europe</v>
      </c>
      <c r="AI186" s="249" t="str">
        <f>_xlfn.XLOOKUP(D186,ref!D:D,ref!E:E)</f>
        <v>Health care and pharmaceuticals</v>
      </c>
      <c r="AJ186" s="249">
        <f>IF(Table1[[#This Row],[NZ]]=1, MAX(Table1[[#This Row],[From 6]], Table1[[#This Row],[Net zero year (SBTi)]]), "")</f>
        <v>2050</v>
      </c>
      <c r="AK186" s="32">
        <f t="shared" si="23"/>
        <v>1</v>
      </c>
    </row>
    <row r="187" spans="1:37" ht="18" customHeight="1">
      <c r="A187" s="32">
        <v>185</v>
      </c>
      <c r="B187" s="373" t="s">
        <v>118</v>
      </c>
      <c r="C187" s="32" t="s">
        <v>629</v>
      </c>
      <c r="D187" s="32" t="s">
        <v>1145</v>
      </c>
      <c r="E187" s="32" t="s">
        <v>1674</v>
      </c>
      <c r="F187" s="32" t="s">
        <v>1675</v>
      </c>
      <c r="G187" s="250" t="s">
        <v>631</v>
      </c>
      <c r="H187" s="250">
        <v>2021</v>
      </c>
      <c r="I187" s="250">
        <v>2015</v>
      </c>
      <c r="J187" s="251"/>
      <c r="K187" s="251"/>
      <c r="L187" s="251"/>
      <c r="M187" s="251"/>
      <c r="N187" s="251"/>
      <c r="O187" s="251"/>
      <c r="P187" s="251"/>
      <c r="Q187" s="251"/>
      <c r="R187" s="251"/>
      <c r="S187" s="251" t="s">
        <v>39</v>
      </c>
      <c r="T187" s="252" t="s">
        <v>635</v>
      </c>
      <c r="U187" s="252" t="s">
        <v>873</v>
      </c>
      <c r="V187" s="252">
        <v>2015</v>
      </c>
      <c r="W187" s="252">
        <f t="array" ref="W187">IF(V187="", "", IFERROR(MAX(--_xlfn.TEXTSPLIT(V187,"+")), V187))</f>
        <v>2015</v>
      </c>
      <c r="X187" s="252">
        <v>2015</v>
      </c>
      <c r="Y187" s="252" t="s">
        <v>1676</v>
      </c>
      <c r="Z187" s="253" t="s">
        <v>645</v>
      </c>
      <c r="AA187" s="253" t="s">
        <v>1677</v>
      </c>
      <c r="AB187" s="253">
        <v>2030</v>
      </c>
      <c r="AC187" s="253">
        <f t="array" ref="AC187">IF(AB187="", "", IFERROR(MAX(--_xlfn.TEXTSPLIT(AB187,"+")), AB187))</f>
        <v>2030</v>
      </c>
      <c r="AD187" s="32" t="str">
        <f>IF(AND(Table1[[#This Row],[year broken down ]]&lt;&gt;"",Table1[[#This Row],[Scope of target]]&lt;&gt;"G",AE187=""),1,"")</f>
        <v/>
      </c>
      <c r="AE187" s="32">
        <f>IF(OR(Table1[[#This Row],[Net zero year (SBTi)]]&lt;&gt;"",Table1[[#This Row],[From 6]]&lt;&gt;""),1,"")</f>
        <v>1</v>
      </c>
      <c r="AF187" s="32" t="str">
        <f>IF(OR(Table1[[#This Row],[SBTi NZ approved]]="s",Table1[[#This Row],[Target status]]="T"),1,"")</f>
        <v/>
      </c>
      <c r="AG187" s="254" t="s">
        <v>631</v>
      </c>
      <c r="AH187" s="32" t="str">
        <f>_xlfn.XLOOKUP(C187,ref!A:A,ref!B:B, "Other")</f>
        <v>North America</v>
      </c>
      <c r="AI187" s="249" t="str">
        <f>_xlfn.XLOOKUP(D187,ref!D:D,ref!E:E)</f>
        <v>Financial services</v>
      </c>
      <c r="AJ187" s="249">
        <f>IF(Table1[[#This Row],[NZ]]=1, MAX(Table1[[#This Row],[From 6]], Table1[[#This Row],[Net zero year (SBTi)]]), "")</f>
        <v>2030</v>
      </c>
      <c r="AK187" s="32">
        <f t="shared" si="23"/>
        <v>1</v>
      </c>
    </row>
    <row r="188" spans="1:37" ht="18" customHeight="1">
      <c r="A188" s="32">
        <v>186</v>
      </c>
      <c r="B188" s="373" t="s">
        <v>206</v>
      </c>
      <c r="C188" s="32" t="s">
        <v>629</v>
      </c>
      <c r="D188" s="32" t="s">
        <v>1137</v>
      </c>
      <c r="E188" s="32" t="s">
        <v>1678</v>
      </c>
      <c r="F188" s="32" t="s">
        <v>1679</v>
      </c>
      <c r="G188" s="250"/>
      <c r="H188" s="250"/>
      <c r="I188" s="250"/>
      <c r="J188" s="251" t="s">
        <v>1096</v>
      </c>
      <c r="K188" s="251" t="s">
        <v>693</v>
      </c>
      <c r="L188" s="251">
        <v>2030</v>
      </c>
      <c r="M188" s="251"/>
      <c r="N188" s="251"/>
      <c r="O188" s="251"/>
      <c r="P188" s="251" t="s">
        <v>632</v>
      </c>
      <c r="Q188" s="251"/>
      <c r="R188" s="251"/>
      <c r="S188" s="251">
        <v>2022</v>
      </c>
      <c r="T188" s="252"/>
      <c r="U188" s="252"/>
      <c r="V188" s="252"/>
      <c r="W188" s="252" t="str">
        <f t="array" ref="W188">IF(V188="", "", IFERROR(MAX(--_xlfn.TEXTSPLIT(V188,"+")), V188))</f>
        <v/>
      </c>
      <c r="X188" s="252"/>
      <c r="Y188" s="252"/>
      <c r="Z188" s="253"/>
      <c r="AA188" s="253"/>
      <c r="AB188" s="253"/>
      <c r="AC188" s="253" t="str">
        <f t="array" ref="AC188">IF(AB188="", "", IFERROR(MAX(--_xlfn.TEXTSPLIT(AB188,"+")), AB188))</f>
        <v/>
      </c>
      <c r="AD188" s="32" t="str">
        <f>IF(AND(Table1[[#This Row],[year broken down ]]&lt;&gt;"",Table1[[#This Row],[Scope of target]]&lt;&gt;"G",AE188=""),1,"")</f>
        <v/>
      </c>
      <c r="AE188" s="32" t="str">
        <f>IF(OR(Table1[[#This Row],[Net zero year (SBTi)]]&lt;&gt;"",Table1[[#This Row],[From 6]]&lt;&gt;""),1,"")</f>
        <v/>
      </c>
      <c r="AF188" s="32">
        <f>IF(OR(Table1[[#This Row],[SBTi NZ approved]]="s",Table1[[#This Row],[Target status]]="T"),1,"")</f>
        <v>1</v>
      </c>
      <c r="AG188" s="254"/>
      <c r="AH188" s="32" t="str">
        <f>_xlfn.XLOOKUP(C188,ref!A:A,ref!B:B, "Other")</f>
        <v>North America</v>
      </c>
      <c r="AI188" s="249" t="str">
        <f>_xlfn.XLOOKUP(D188,ref!D:D,ref!E:E)</f>
        <v>Retail</v>
      </c>
      <c r="AJ188" s="249" t="str">
        <f>IF(Table1[[#This Row],[NZ]]=1, MAX(Table1[[#This Row],[From 6]], Table1[[#This Row],[Net zero year (SBTi)]]), "")</f>
        <v/>
      </c>
      <c r="AK188" s="32">
        <f t="shared" si="23"/>
        <v>1</v>
      </c>
    </row>
    <row r="189" spans="1:37" ht="18" customHeight="1">
      <c r="A189" s="32">
        <v>187</v>
      </c>
      <c r="B189" s="373" t="s">
        <v>178</v>
      </c>
      <c r="C189" s="32" t="s">
        <v>676</v>
      </c>
      <c r="D189" s="32" t="s">
        <v>1145</v>
      </c>
      <c r="E189" s="32" t="s">
        <v>1680</v>
      </c>
      <c r="F189" s="32" t="s">
        <v>1681</v>
      </c>
      <c r="G189" s="250"/>
      <c r="H189" s="250"/>
      <c r="I189" s="250"/>
      <c r="J189" s="251"/>
      <c r="K189" s="251"/>
      <c r="L189" s="251"/>
      <c r="M189" s="251"/>
      <c r="N189" s="251"/>
      <c r="O189" s="251"/>
      <c r="P189" s="251"/>
      <c r="Q189" s="251"/>
      <c r="R189" s="251"/>
      <c r="S189" s="251" t="s">
        <v>39</v>
      </c>
      <c r="T189" s="252" t="s">
        <v>1310</v>
      </c>
      <c r="U189" s="252" t="s">
        <v>1682</v>
      </c>
      <c r="V189" s="252" t="s">
        <v>1292</v>
      </c>
      <c r="W189" s="252">
        <f t="array" ref="W189">IF(V189="", "", IFERROR(MAX(--_xlfn.TEXTSPLIT(V189,"+")), V189))</f>
        <v>2050</v>
      </c>
      <c r="X189" s="252">
        <v>2021</v>
      </c>
      <c r="Y189" s="252" t="s">
        <v>1683</v>
      </c>
      <c r="Z189" s="253"/>
      <c r="AA189" s="253"/>
      <c r="AB189" s="253"/>
      <c r="AC189" s="253" t="str">
        <f t="array" ref="AC189">IF(AB189="", "", IFERROR(MAX(--_xlfn.TEXTSPLIT(AB189,"+")), AB189))</f>
        <v/>
      </c>
      <c r="AD189" s="32">
        <f>IF(AND(Table1[[#This Row],[year broken down ]]&lt;&gt;"",Table1[[#This Row],[Scope of target]]&lt;&gt;"G",AE189=""),1,"")</f>
        <v>1</v>
      </c>
      <c r="AE189" s="32" t="str">
        <f>IF(OR(Table1[[#This Row],[Net zero year (SBTi)]]&lt;&gt;"",Table1[[#This Row],[From 6]]&lt;&gt;""),1,"")</f>
        <v/>
      </c>
      <c r="AF189" s="32" t="str">
        <f>IF(OR(Table1[[#This Row],[SBTi NZ approved]]="s",Table1[[#This Row],[Target status]]="T"),1,"")</f>
        <v/>
      </c>
      <c r="AG189" s="254" t="s">
        <v>631</v>
      </c>
      <c r="AH189" s="32" t="str">
        <f>_xlfn.XLOOKUP(C189,ref!A:A,ref!B:B, "Other")</f>
        <v>Asia</v>
      </c>
      <c r="AI189" s="249" t="str">
        <f>_xlfn.XLOOKUP(D189,ref!D:D,ref!E:E)</f>
        <v>Financial services</v>
      </c>
      <c r="AJ189" s="249" t="str">
        <f>IF(Table1[[#This Row],[NZ]]=1, MAX(Table1[[#This Row],[From 6]], Table1[[#This Row],[Net zero year (SBTi)]]), "")</f>
        <v/>
      </c>
      <c r="AK189" s="32">
        <f t="shared" si="23"/>
        <v>1</v>
      </c>
    </row>
    <row r="190" spans="1:37" ht="18" customHeight="1">
      <c r="A190" s="32">
        <v>188</v>
      </c>
      <c r="B190" s="373" t="s">
        <v>339</v>
      </c>
      <c r="C190" s="32" t="s">
        <v>680</v>
      </c>
      <c r="D190" s="32" t="s">
        <v>1148</v>
      </c>
      <c r="E190" s="32" t="s">
        <v>1684</v>
      </c>
      <c r="F190" s="32" t="s">
        <v>1685</v>
      </c>
      <c r="G190" s="250"/>
      <c r="H190" s="250"/>
      <c r="I190" s="250"/>
      <c r="J190" s="251"/>
      <c r="K190" s="251"/>
      <c r="L190" s="251"/>
      <c r="M190" s="251"/>
      <c r="N190" s="251"/>
      <c r="O190" s="251"/>
      <c r="P190" s="251"/>
      <c r="Q190" s="251"/>
      <c r="R190" s="251"/>
      <c r="S190" s="251" t="s">
        <v>39</v>
      </c>
      <c r="T190" s="252" t="s">
        <v>681</v>
      </c>
      <c r="U190" s="252" t="s">
        <v>698</v>
      </c>
      <c r="V190" s="252">
        <v>2060</v>
      </c>
      <c r="W190" s="252">
        <f t="array" ref="W190">IF(V190="", "", IFERROR(MAX(--_xlfn.TEXTSPLIT(V190,"+")), V190))</f>
        <v>2060</v>
      </c>
      <c r="X190" s="252">
        <v>2020</v>
      </c>
      <c r="Y190" s="252" t="s">
        <v>1686</v>
      </c>
      <c r="Z190" s="253"/>
      <c r="AA190" s="253"/>
      <c r="AB190" s="253"/>
      <c r="AC190" s="253" t="str">
        <f t="array" ref="AC190">IF(AB190="", "", IFERROR(MAX(--_xlfn.TEXTSPLIT(AB190,"+")), AB190))</f>
        <v/>
      </c>
      <c r="AD190" s="32" t="str">
        <f>IF(AND(Table1[[#This Row],[year broken down ]]&lt;&gt;"",Table1[[#This Row],[Scope of target]]&lt;&gt;"G",AE190=""),1,"")</f>
        <v/>
      </c>
      <c r="AE190" s="32" t="str">
        <f>IF(OR(Table1[[#This Row],[Net zero year (SBTi)]]&lt;&gt;"",Table1[[#This Row],[From 6]]&lt;&gt;""),1,"")</f>
        <v/>
      </c>
      <c r="AF190" s="32" t="str">
        <f>IF(OR(Table1[[#This Row],[SBTi NZ approved]]="s",Table1[[#This Row],[Target status]]="T"),1,"")</f>
        <v/>
      </c>
      <c r="AG190" s="254" t="s">
        <v>631</v>
      </c>
      <c r="AH190" s="32" t="str">
        <f>_xlfn.XLOOKUP(C190,ref!A:A,ref!B:B, "Other")</f>
        <v>Asia</v>
      </c>
      <c r="AI190" s="249" t="str">
        <f>_xlfn.XLOOKUP(D190,ref!D:D,ref!E:E)</f>
        <v>Automotive</v>
      </c>
      <c r="AJ190" s="249" t="str">
        <f>IF(Table1[[#This Row],[NZ]]=1, MAX(Table1[[#This Row],[From 6]], Table1[[#This Row],[Net zero year (SBTi)]]), "")</f>
        <v/>
      </c>
      <c r="AK190" s="32">
        <f t="shared" si="23"/>
        <v>0</v>
      </c>
    </row>
    <row r="191" spans="1:37" ht="18" customHeight="1">
      <c r="A191" s="32">
        <v>189</v>
      </c>
      <c r="B191" s="373" t="s">
        <v>255</v>
      </c>
      <c r="C191" s="32" t="s">
        <v>676</v>
      </c>
      <c r="D191" s="32" t="s">
        <v>1281</v>
      </c>
      <c r="E191" s="32" t="s">
        <v>1687</v>
      </c>
      <c r="F191" s="32" t="s">
        <v>1688</v>
      </c>
      <c r="G191" s="250" t="s">
        <v>631</v>
      </c>
      <c r="H191" s="250">
        <v>2030</v>
      </c>
      <c r="I191" s="250">
        <v>2018</v>
      </c>
      <c r="J191" s="251" t="s">
        <v>1096</v>
      </c>
      <c r="K191" s="251" t="s">
        <v>642</v>
      </c>
      <c r="L191" s="251">
        <v>2030</v>
      </c>
      <c r="M191" s="251"/>
      <c r="N191" s="251"/>
      <c r="O191" s="251"/>
      <c r="P191" s="251" t="s">
        <v>631</v>
      </c>
      <c r="Q191" s="251" t="s">
        <v>1097</v>
      </c>
      <c r="R191" s="251"/>
      <c r="S191" s="251">
        <v>2021</v>
      </c>
      <c r="T191" s="252"/>
      <c r="U191" s="252"/>
      <c r="V191" s="252"/>
      <c r="W191" s="252" t="str">
        <f t="array" ref="W191">IF(V191="", "", IFERROR(MAX(--_xlfn.TEXTSPLIT(V191,"+")), V191))</f>
        <v/>
      </c>
      <c r="X191" s="252"/>
      <c r="Y191" s="252"/>
      <c r="Z191" s="253" t="s">
        <v>635</v>
      </c>
      <c r="AA191" s="253" t="s">
        <v>678</v>
      </c>
      <c r="AB191" s="253">
        <v>2040</v>
      </c>
      <c r="AC191" s="253">
        <f t="array" ref="AC191">IF(AB191="", "", IFERROR(MAX(--_xlfn.TEXTSPLIT(AB191,"+")), AB191))</f>
        <v>2040</v>
      </c>
      <c r="AD191" s="32" t="str">
        <f>IF(AND(Table1[[#This Row],[year broken down ]]&lt;&gt;"",Table1[[#This Row],[Scope of target]]&lt;&gt;"G",AE191=""),1,"")</f>
        <v/>
      </c>
      <c r="AE191" s="32">
        <f>IF(OR(Table1[[#This Row],[Net zero year (SBTi)]]&lt;&gt;"",Table1[[#This Row],[From 6]]&lt;&gt;""),1,"")</f>
        <v>1</v>
      </c>
      <c r="AF191" s="32">
        <f>IF(OR(Table1[[#This Row],[SBTi NZ approved]]="s",Table1[[#This Row],[Target status]]="T"),1,"")</f>
        <v>1</v>
      </c>
      <c r="AG191" s="254"/>
      <c r="AH191" s="32" t="str">
        <f>_xlfn.XLOOKUP(C191,ref!A:A,ref!B:B, "Other")</f>
        <v>Asia</v>
      </c>
      <c r="AI191" s="249" t="str">
        <f>_xlfn.XLOOKUP(D191,ref!D:D,ref!E:E)</f>
        <v>Food, beverages and agriculture</v>
      </c>
      <c r="AJ191" s="249">
        <f>IF(Table1[[#This Row],[NZ]]=1, MAX(Table1[[#This Row],[From 6]], Table1[[#This Row],[Net zero year (SBTi)]]), "")</f>
        <v>2040</v>
      </c>
      <c r="AK191" s="32">
        <f t="shared" si="23"/>
        <v>1</v>
      </c>
    </row>
    <row r="192" spans="1:37" ht="18" customHeight="1">
      <c r="A192" s="32">
        <v>190</v>
      </c>
      <c r="B192" s="373" t="s">
        <v>342</v>
      </c>
      <c r="C192" s="32" t="s">
        <v>676</v>
      </c>
      <c r="D192" s="32" t="s">
        <v>1137</v>
      </c>
      <c r="E192" s="32" t="s">
        <v>1689</v>
      </c>
      <c r="F192" s="32" t="s">
        <v>1690</v>
      </c>
      <c r="G192" s="250"/>
      <c r="H192" s="250"/>
      <c r="I192" s="250"/>
      <c r="J192" s="251"/>
      <c r="K192" s="251"/>
      <c r="L192" s="251"/>
      <c r="M192" s="251"/>
      <c r="N192" s="251"/>
      <c r="O192" s="251"/>
      <c r="P192" s="251"/>
      <c r="Q192" s="251"/>
      <c r="R192" s="251"/>
      <c r="S192" s="251" t="s">
        <v>39</v>
      </c>
      <c r="T192" s="252"/>
      <c r="U192" s="252"/>
      <c r="V192" s="252"/>
      <c r="W192" s="252" t="str">
        <f t="array" ref="W192">IF(V192="", "", IFERROR(MAX(--_xlfn.TEXTSPLIT(V192,"+")), V192))</f>
        <v/>
      </c>
      <c r="X192" s="252"/>
      <c r="Y192" s="252"/>
      <c r="Z192" s="253" t="s">
        <v>1310</v>
      </c>
      <c r="AA192" s="253" t="s">
        <v>1691</v>
      </c>
      <c r="AB192" s="253">
        <v>2050</v>
      </c>
      <c r="AC192" s="253">
        <f t="array" ref="AC192">IF(AB192="", "", IFERROR(MAX(--_xlfn.TEXTSPLIT(AB192,"+")), AB192))</f>
        <v>2050</v>
      </c>
      <c r="AD192" s="32" t="str">
        <f>IF(AND(Table1[[#This Row],[year broken down ]]&lt;&gt;"",Table1[[#This Row],[Scope of target]]&lt;&gt;"G",AE192=""),1,"")</f>
        <v/>
      </c>
      <c r="AE192" s="32">
        <f>IF(OR(Table1[[#This Row],[Net zero year (SBTi)]]&lt;&gt;"",Table1[[#This Row],[From 6]]&lt;&gt;""),1,"")</f>
        <v>1</v>
      </c>
      <c r="AF192" s="32" t="str">
        <f>IF(OR(Table1[[#This Row],[SBTi NZ approved]]="s",Table1[[#This Row],[Target status]]="T"),1,"")</f>
        <v/>
      </c>
      <c r="AG192" s="254"/>
      <c r="AH192" s="32" t="str">
        <f>_xlfn.XLOOKUP(C192,ref!A:A,ref!B:B, "Other")</f>
        <v>Asia</v>
      </c>
      <c r="AI192" s="249" t="str">
        <f>_xlfn.XLOOKUP(D192,ref!D:D,ref!E:E)</f>
        <v>Retail</v>
      </c>
      <c r="AJ192" s="249">
        <f>IF(Table1[[#This Row],[NZ]]=1, MAX(Table1[[#This Row],[From 6]], Table1[[#This Row],[Net zero year (SBTi)]]), "")</f>
        <v>2050</v>
      </c>
      <c r="AK192" s="32">
        <f t="shared" si="23"/>
        <v>1</v>
      </c>
    </row>
    <row r="193" spans="1:37" ht="18" customHeight="1">
      <c r="A193" s="32">
        <v>191</v>
      </c>
      <c r="B193" s="373" t="s">
        <v>247</v>
      </c>
      <c r="C193" s="32" t="s">
        <v>680</v>
      </c>
      <c r="D193" s="32" t="s">
        <v>708</v>
      </c>
      <c r="E193" s="32" t="s">
        <v>1692</v>
      </c>
      <c r="F193" s="32" t="s">
        <v>1693</v>
      </c>
      <c r="G193" s="250"/>
      <c r="H193" s="250"/>
      <c r="I193" s="250"/>
      <c r="J193" s="251"/>
      <c r="K193" s="251"/>
      <c r="L193" s="251"/>
      <c r="M193" s="251"/>
      <c r="N193" s="251"/>
      <c r="O193" s="251"/>
      <c r="P193" s="251"/>
      <c r="Q193" s="251"/>
      <c r="R193" s="251"/>
      <c r="S193" s="251" t="s">
        <v>39</v>
      </c>
      <c r="T193" s="252"/>
      <c r="U193" s="252"/>
      <c r="V193" s="252"/>
      <c r="W193" s="252" t="str">
        <f t="array" ref="W193">IF(V193="", "", IFERROR(MAX(--_xlfn.TEXTSPLIT(V193,"+")), V193))</f>
        <v/>
      </c>
      <c r="X193" s="252"/>
      <c r="Y193" s="252"/>
      <c r="Z193" s="253"/>
      <c r="AA193" s="253"/>
      <c r="AB193" s="253"/>
      <c r="AC193" s="253" t="str">
        <f t="array" ref="AC193">IF(AB193="", "", IFERROR(MAX(--_xlfn.TEXTSPLIT(AB193,"+")), AB193))</f>
        <v/>
      </c>
      <c r="AD193" s="32" t="str">
        <f>IF(AND(Table1[[#This Row],[year broken down ]]&lt;&gt;"",Table1[[#This Row],[Scope of target]]&lt;&gt;"G",AE193=""),1,"")</f>
        <v/>
      </c>
      <c r="AE193" s="32" t="str">
        <f>IF(OR(Table1[[#This Row],[Net zero year (SBTi)]]&lt;&gt;"",Table1[[#This Row],[From 6]]&lt;&gt;""),1,"")</f>
        <v/>
      </c>
      <c r="AF193" s="32" t="str">
        <f>IF(OR(Table1[[#This Row],[SBTi NZ approved]]="s",Table1[[#This Row],[Target status]]="T"),1,"")</f>
        <v/>
      </c>
      <c r="AG193" s="254"/>
      <c r="AH193" s="32" t="str">
        <f>_xlfn.XLOOKUP(C193,ref!A:A,ref!B:B, "Other")</f>
        <v>Asia</v>
      </c>
      <c r="AI193" s="249" t="str">
        <f>_xlfn.XLOOKUP(D193,ref!D:D,ref!E:E)</f>
        <v>Real estate</v>
      </c>
      <c r="AJ193" s="249" t="str">
        <f>IF(Table1[[#This Row],[NZ]]=1, MAX(Table1[[#This Row],[From 6]], Table1[[#This Row],[Net zero year (SBTi)]]), "")</f>
        <v/>
      </c>
      <c r="AK193" s="32">
        <f t="shared" si="23"/>
        <v>0</v>
      </c>
    </row>
    <row r="194" spans="1:37" ht="18" customHeight="1">
      <c r="A194" s="32">
        <v>192</v>
      </c>
      <c r="B194" s="373" t="s">
        <v>299</v>
      </c>
      <c r="C194" s="32" t="s">
        <v>680</v>
      </c>
      <c r="D194" s="32" t="s">
        <v>1694</v>
      </c>
      <c r="E194" s="32" t="s">
        <v>1692</v>
      </c>
      <c r="F194" s="32" t="s">
        <v>1695</v>
      </c>
      <c r="G194" s="250"/>
      <c r="H194" s="250"/>
      <c r="I194" s="250"/>
      <c r="J194" s="251"/>
      <c r="K194" s="251"/>
      <c r="L194" s="251"/>
      <c r="M194" s="251"/>
      <c r="N194" s="251"/>
      <c r="O194" s="251"/>
      <c r="P194" s="251"/>
      <c r="Q194" s="251"/>
      <c r="R194" s="251"/>
      <c r="S194" s="251" t="s">
        <v>39</v>
      </c>
      <c r="T194" s="252" t="s">
        <v>681</v>
      </c>
      <c r="U194" s="252" t="s">
        <v>698</v>
      </c>
      <c r="V194" s="252">
        <v>2060</v>
      </c>
      <c r="W194" s="252">
        <f t="array" ref="W194">IF(V194="", "", IFERROR(MAX(--_xlfn.TEXTSPLIT(V194,"+")), V194))</f>
        <v>2060</v>
      </c>
      <c r="X194" s="252">
        <v>2021</v>
      </c>
      <c r="Y194" s="252" t="s">
        <v>1696</v>
      </c>
      <c r="Z194" s="253"/>
      <c r="AA194" s="253"/>
      <c r="AB194" s="253"/>
      <c r="AC194" s="253" t="str">
        <f t="array" ref="AC194">IF(AB194="", "", IFERROR(MAX(--_xlfn.TEXTSPLIT(AB194,"+")), AB194))</f>
        <v/>
      </c>
      <c r="AD194" s="32" t="str">
        <f>IF(AND(Table1[[#This Row],[year broken down ]]&lt;&gt;"",Table1[[#This Row],[Scope of target]]&lt;&gt;"G",AE194=""),1,"")</f>
        <v/>
      </c>
      <c r="AE194" s="32" t="str">
        <f>IF(OR(Table1[[#This Row],[Net zero year (SBTi)]]&lt;&gt;"",Table1[[#This Row],[From 6]]&lt;&gt;""),1,"")</f>
        <v/>
      </c>
      <c r="AF194" s="32" t="str">
        <f>IF(OR(Table1[[#This Row],[SBTi NZ approved]]="s",Table1[[#This Row],[Target status]]="T"),1,"")</f>
        <v/>
      </c>
      <c r="AG194" s="254" t="s">
        <v>674</v>
      </c>
      <c r="AH194" s="32" t="str">
        <f>_xlfn.XLOOKUP(C194,ref!A:A,ref!B:B, "Other")</f>
        <v>Asia</v>
      </c>
      <c r="AI194" s="249" t="str">
        <f>_xlfn.XLOOKUP(D194,ref!D:D,ref!E:E)</f>
        <v>Financial services</v>
      </c>
      <c r="AJ194" s="249" t="str">
        <f>IF(Table1[[#This Row],[NZ]]=1, MAX(Table1[[#This Row],[From 6]], Table1[[#This Row],[Net zero year (SBTi)]]), "")</f>
        <v/>
      </c>
      <c r="AK194" s="32">
        <f t="shared" si="23"/>
        <v>0</v>
      </c>
    </row>
    <row r="195" spans="1:37" ht="18" customHeight="1">
      <c r="A195" s="32">
        <v>193</v>
      </c>
      <c r="B195" s="373" t="s">
        <v>249</v>
      </c>
      <c r="C195" s="32" t="s">
        <v>680</v>
      </c>
      <c r="D195" s="32" t="s">
        <v>1148</v>
      </c>
      <c r="E195" s="32" t="s">
        <v>1697</v>
      </c>
      <c r="F195" s="32" t="s">
        <v>1698</v>
      </c>
      <c r="G195" s="250"/>
      <c r="H195" s="250"/>
      <c r="I195" s="250"/>
      <c r="J195" s="251"/>
      <c r="K195" s="251"/>
      <c r="L195" s="251"/>
      <c r="M195" s="251"/>
      <c r="N195" s="251"/>
      <c r="O195" s="251"/>
      <c r="P195" s="251"/>
      <c r="Q195" s="251"/>
      <c r="R195" s="251"/>
      <c r="S195" s="251" t="s">
        <v>39</v>
      </c>
      <c r="T195" s="252" t="s">
        <v>635</v>
      </c>
      <c r="U195" s="252" t="s">
        <v>1699</v>
      </c>
      <c r="V195" s="252">
        <v>2050</v>
      </c>
      <c r="W195" s="252">
        <f t="array" ref="W195">IF(V195="", "", IFERROR(MAX(--_xlfn.TEXTSPLIT(V195,"+")), V195))</f>
        <v>2050</v>
      </c>
      <c r="X195" s="252">
        <v>2022</v>
      </c>
      <c r="Y195" s="252" t="s">
        <v>1700</v>
      </c>
      <c r="Z195" s="253"/>
      <c r="AA195" s="253"/>
      <c r="AB195" s="253"/>
      <c r="AC195" s="253" t="str">
        <f t="array" ref="AC195">IF(AB195="", "", IFERROR(MAX(--_xlfn.TEXTSPLIT(AB195,"+")), AB195))</f>
        <v/>
      </c>
      <c r="AD195" s="32">
        <f>IF(AND(Table1[[#This Row],[year broken down ]]&lt;&gt;"",Table1[[#This Row],[Scope of target]]&lt;&gt;"G",AE195=""),1,"")</f>
        <v>1</v>
      </c>
      <c r="AE195" s="32" t="str">
        <f>IF(OR(Table1[[#This Row],[Net zero year (SBTi)]]&lt;&gt;"",Table1[[#This Row],[From 6]]&lt;&gt;""),1,"")</f>
        <v/>
      </c>
      <c r="AF195" s="32" t="str">
        <f>IF(OR(Table1[[#This Row],[SBTi NZ approved]]="s",Table1[[#This Row],[Target status]]="T"),1,"")</f>
        <v/>
      </c>
      <c r="AG195" s="254" t="s">
        <v>674</v>
      </c>
      <c r="AH195" s="32" t="str">
        <f>_xlfn.XLOOKUP(C195,ref!A:A,ref!B:B, "Other")</f>
        <v>Asia</v>
      </c>
      <c r="AI195" s="249" t="str">
        <f>_xlfn.XLOOKUP(D195,ref!D:D,ref!E:E)</f>
        <v>Automotive</v>
      </c>
      <c r="AJ195" s="249" t="str">
        <f>IF(Table1[[#This Row],[NZ]]=1, MAX(Table1[[#This Row],[From 6]], Table1[[#This Row],[Net zero year (SBTi)]]), "")</f>
        <v/>
      </c>
      <c r="AK195" s="32">
        <f t="shared" ref="AK195:AK258" si="24">IF(OR($AD195&lt;&gt;"",$AE195&lt;&gt;"",$AF195&lt;&gt;"",$G195="Y"),1,0)</f>
        <v>1</v>
      </c>
    </row>
    <row r="196" spans="1:37" ht="18" customHeight="1">
      <c r="A196" s="32">
        <v>194</v>
      </c>
      <c r="B196" s="373" t="s">
        <v>790</v>
      </c>
      <c r="C196" s="32" t="s">
        <v>629</v>
      </c>
      <c r="D196" s="32" t="s">
        <v>1406</v>
      </c>
      <c r="E196" s="32" t="s">
        <v>1701</v>
      </c>
      <c r="F196" s="32" t="s">
        <v>1702</v>
      </c>
      <c r="G196" s="250"/>
      <c r="H196" s="250"/>
      <c r="I196" s="250"/>
      <c r="J196" s="251" t="s">
        <v>1096</v>
      </c>
      <c r="K196" s="251" t="s">
        <v>693</v>
      </c>
      <c r="L196" s="251">
        <v>2030</v>
      </c>
      <c r="M196" s="251"/>
      <c r="N196" s="251"/>
      <c r="O196" s="251"/>
      <c r="P196" s="251" t="s">
        <v>632</v>
      </c>
      <c r="Q196" s="251"/>
      <c r="R196" s="251"/>
      <c r="S196" s="251">
        <v>2021</v>
      </c>
      <c r="T196" s="252"/>
      <c r="U196" s="252"/>
      <c r="V196" s="252"/>
      <c r="W196" s="252" t="str">
        <f t="array" ref="W196">IF(V196="", "", IFERROR(MAX(--_xlfn.TEXTSPLIT(V196,"+")), V196))</f>
        <v/>
      </c>
      <c r="X196" s="252"/>
      <c r="Y196" s="252"/>
      <c r="Z196" s="253"/>
      <c r="AA196" s="253"/>
      <c r="AB196" s="253"/>
      <c r="AC196" s="253" t="str">
        <f t="array" ref="AC196">IF(AB196="", "", IFERROR(MAX(--_xlfn.TEXTSPLIT(AB196,"+")), AB196))</f>
        <v/>
      </c>
      <c r="AD196" s="32" t="str">
        <f>IF(AND(Table1[[#This Row],[year broken down ]]&lt;&gt;"",Table1[[#This Row],[Scope of target]]&lt;&gt;"G",AE196=""),1,"")</f>
        <v/>
      </c>
      <c r="AE196" s="32" t="str">
        <f>IF(OR(Table1[[#This Row],[Net zero year (SBTi)]]&lt;&gt;"",Table1[[#This Row],[From 6]]&lt;&gt;""),1,"")</f>
        <v/>
      </c>
      <c r="AF196" s="32">
        <f>IF(OR(Table1[[#This Row],[SBTi NZ approved]]="s",Table1[[#This Row],[Target status]]="T"),1,"")</f>
        <v>1</v>
      </c>
      <c r="AG196" s="254"/>
      <c r="AH196" s="32" t="str">
        <f>_xlfn.XLOOKUP(C196,ref!A:A,ref!B:B, "Other")</f>
        <v>North America</v>
      </c>
      <c r="AI196" s="249" t="str">
        <f>_xlfn.XLOOKUP(D196,ref!D:D,ref!E:E)</f>
        <v>Food, beverages and agriculture</v>
      </c>
      <c r="AJ196" s="249" t="str">
        <f>IF(Table1[[#This Row],[NZ]]=1, MAX(Table1[[#This Row],[From 6]], Table1[[#This Row],[Net zero year (SBTi)]]), "")</f>
        <v/>
      </c>
      <c r="AK196" s="32">
        <f t="shared" si="24"/>
        <v>1</v>
      </c>
    </row>
    <row r="197" spans="1:37" ht="18" customHeight="1">
      <c r="A197" s="32">
        <v>195</v>
      </c>
      <c r="B197" s="373" t="s">
        <v>201</v>
      </c>
      <c r="C197" s="32" t="s">
        <v>629</v>
      </c>
      <c r="D197" s="32" t="s">
        <v>1557</v>
      </c>
      <c r="E197" s="32" t="s">
        <v>1703</v>
      </c>
      <c r="F197" s="32" t="s">
        <v>1704</v>
      </c>
      <c r="G197" s="250"/>
      <c r="H197" s="250"/>
      <c r="I197" s="250"/>
      <c r="J197" s="251"/>
      <c r="K197" s="251"/>
      <c r="L197" s="251"/>
      <c r="M197" s="251"/>
      <c r="N197" s="251"/>
      <c r="O197" s="251"/>
      <c r="P197" s="251"/>
      <c r="Q197" s="251"/>
      <c r="R197" s="251"/>
      <c r="S197" s="251" t="s">
        <v>39</v>
      </c>
      <c r="T197" s="252"/>
      <c r="U197" s="252"/>
      <c r="V197" s="252"/>
      <c r="W197" s="252" t="str">
        <f t="array" ref="W197">IF(V197="", "", IFERROR(MAX(--_xlfn.TEXTSPLIT(V197,"+")), V197))</f>
        <v/>
      </c>
      <c r="X197" s="252"/>
      <c r="Y197" s="252"/>
      <c r="Z197" s="253" t="s">
        <v>635</v>
      </c>
      <c r="AA197" s="253" t="s">
        <v>698</v>
      </c>
      <c r="AB197" s="253">
        <v>2050</v>
      </c>
      <c r="AC197" s="253">
        <f t="array" ref="AC197">IF(AB197="", "", IFERROR(MAX(--_xlfn.TEXTSPLIT(AB197,"+")), AB197))</f>
        <v>2050</v>
      </c>
      <c r="AD197" s="32" t="str">
        <f>IF(AND(Table1[[#This Row],[year broken down ]]&lt;&gt;"",Table1[[#This Row],[Scope of target]]&lt;&gt;"G",AE197=""),1,"")</f>
        <v/>
      </c>
      <c r="AE197" s="32">
        <f>IF(OR(Table1[[#This Row],[Net zero year (SBTi)]]&lt;&gt;"",Table1[[#This Row],[From 6]]&lt;&gt;""),1,"")</f>
        <v>1</v>
      </c>
      <c r="AF197" s="32" t="str">
        <f>IF(OR(Table1[[#This Row],[SBTi NZ approved]]="s",Table1[[#This Row],[Target status]]="T"),1,"")</f>
        <v/>
      </c>
      <c r="AG197" s="254"/>
      <c r="AH197" s="32" t="str">
        <f>_xlfn.XLOOKUP(C197,ref!A:A,ref!B:B, "Other")</f>
        <v>North America</v>
      </c>
      <c r="AI197" s="249" t="str">
        <f>_xlfn.XLOOKUP(D197,ref!D:D,ref!E:E)</f>
        <v>Aerospace and defense</v>
      </c>
      <c r="AJ197" s="249">
        <f>IF(Table1[[#This Row],[NZ]]=1, MAX(Table1[[#This Row],[From 6]], Table1[[#This Row],[Net zero year (SBTi)]]), "")</f>
        <v>2050</v>
      </c>
      <c r="AK197" s="32">
        <f t="shared" si="24"/>
        <v>1</v>
      </c>
    </row>
    <row r="198" spans="1:37" ht="18" customHeight="1">
      <c r="A198" s="32">
        <v>196</v>
      </c>
      <c r="B198" s="373" t="s">
        <v>207</v>
      </c>
      <c r="C198" s="32" t="s">
        <v>876</v>
      </c>
      <c r="D198" s="32" t="s">
        <v>1148</v>
      </c>
      <c r="E198" s="32" t="s">
        <v>1705</v>
      </c>
      <c r="F198" s="32" t="s">
        <v>1706</v>
      </c>
      <c r="G198" s="250" t="s">
        <v>631</v>
      </c>
      <c r="H198" s="250">
        <v>2040</v>
      </c>
      <c r="I198" s="250">
        <v>2022</v>
      </c>
      <c r="J198" s="251"/>
      <c r="K198" s="251"/>
      <c r="L198" s="251"/>
      <c r="M198" s="251"/>
      <c r="N198" s="251"/>
      <c r="O198" s="251"/>
      <c r="P198" s="251"/>
      <c r="Q198" s="251"/>
      <c r="R198" s="251"/>
      <c r="S198" s="251" t="s">
        <v>39</v>
      </c>
      <c r="T198" s="252" t="s">
        <v>635</v>
      </c>
      <c r="U198" s="252" t="s">
        <v>1012</v>
      </c>
      <c r="V198" s="252">
        <v>2045</v>
      </c>
      <c r="W198" s="252">
        <f t="array" ref="W198">IF(V198="", "", IFERROR(MAX(--_xlfn.TEXTSPLIT(V198,"+")), V198))</f>
        <v>2045</v>
      </c>
      <c r="X198" s="252">
        <v>2021</v>
      </c>
      <c r="Y198" s="252" t="s">
        <v>1707</v>
      </c>
      <c r="Z198" s="253"/>
      <c r="AA198" s="253"/>
      <c r="AB198" s="253"/>
      <c r="AC198" s="253" t="str">
        <f t="array" ref="AC198">IF(AB198="", "", IFERROR(MAX(--_xlfn.TEXTSPLIT(AB198,"+")), AB198))</f>
        <v/>
      </c>
      <c r="AD198" s="32">
        <f>IF(AND(Table1[[#This Row],[year broken down ]]&lt;&gt;"",Table1[[#This Row],[Scope of target]]&lt;&gt;"G",AE198=""),1,"")</f>
        <v>1</v>
      </c>
      <c r="AE198" s="32" t="str">
        <f>IF(OR(Table1[[#This Row],[Net zero year (SBTi)]]&lt;&gt;"",Table1[[#This Row],[From 6]]&lt;&gt;""),1,"")</f>
        <v/>
      </c>
      <c r="AF198" s="32" t="str">
        <f>IF(OR(Table1[[#This Row],[SBTi NZ approved]]="s",Table1[[#This Row],[Target status]]="T"),1,"")</f>
        <v/>
      </c>
      <c r="AG198" s="254" t="s">
        <v>631</v>
      </c>
      <c r="AH198" s="32" t="str">
        <f>_xlfn.XLOOKUP(C198,ref!A:A,ref!B:B, "Other")</f>
        <v>Asia</v>
      </c>
      <c r="AI198" s="249" t="str">
        <f>_xlfn.XLOOKUP(D198,ref!D:D,ref!E:E)</f>
        <v>Automotive</v>
      </c>
      <c r="AJ198" s="249" t="str">
        <f>IF(Table1[[#This Row],[NZ]]=1, MAX(Table1[[#This Row],[From 6]], Table1[[#This Row],[Net zero year (SBTi)]]), "")</f>
        <v/>
      </c>
      <c r="AK198" s="32">
        <f t="shared" si="24"/>
        <v>1</v>
      </c>
    </row>
    <row r="199" spans="1:37" ht="18" customHeight="1">
      <c r="A199" s="32">
        <v>197</v>
      </c>
      <c r="B199" s="373" t="s">
        <v>254</v>
      </c>
      <c r="C199" s="32" t="s">
        <v>629</v>
      </c>
      <c r="D199" s="32" t="s">
        <v>1557</v>
      </c>
      <c r="E199" s="32" t="s">
        <v>1708</v>
      </c>
      <c r="F199" s="32" t="s">
        <v>1709</v>
      </c>
      <c r="G199" s="250"/>
      <c r="H199" s="250"/>
      <c r="I199" s="250"/>
      <c r="J199" s="251"/>
      <c r="K199" s="251"/>
      <c r="L199" s="251"/>
      <c r="M199" s="251"/>
      <c r="N199" s="251"/>
      <c r="O199" s="251"/>
      <c r="P199" s="251"/>
      <c r="Q199" s="251"/>
      <c r="R199" s="251"/>
      <c r="S199" s="251" t="s">
        <v>39</v>
      </c>
      <c r="T199" s="252"/>
      <c r="U199" s="252"/>
      <c r="V199" s="252"/>
      <c r="W199" s="252" t="str">
        <f t="array" ref="W199">IF(V199="", "", IFERROR(MAX(--_xlfn.TEXTSPLIT(V199,"+")), V199))</f>
        <v/>
      </c>
      <c r="X199" s="252"/>
      <c r="Y199" s="252"/>
      <c r="Z199" s="253" t="s">
        <v>635</v>
      </c>
      <c r="AA199" s="253" t="s">
        <v>1710</v>
      </c>
      <c r="AB199" s="253">
        <v>2020</v>
      </c>
      <c r="AC199" s="253">
        <f t="array" ref="AC199">IF(AB199="", "", IFERROR(MAX(--_xlfn.TEXTSPLIT(AB199,"+")), AB199))</f>
        <v>2020</v>
      </c>
      <c r="AD199" s="32" t="str">
        <f>IF(AND(Table1[[#This Row],[year broken down ]]&lt;&gt;"",Table1[[#This Row],[Scope of target]]&lt;&gt;"G",AE199=""),1,"")</f>
        <v/>
      </c>
      <c r="AE199" s="32">
        <f>IF(OR(Table1[[#This Row],[Net zero year (SBTi)]]&lt;&gt;"",Table1[[#This Row],[From 6]]&lt;&gt;""),1,"")</f>
        <v>1</v>
      </c>
      <c r="AF199" s="32" t="str">
        <f>IF(OR(Table1[[#This Row],[SBTi NZ approved]]="s",Table1[[#This Row],[Target status]]="T"),1,"")</f>
        <v/>
      </c>
      <c r="AG199" s="254"/>
      <c r="AH199" s="32" t="str">
        <f>_xlfn.XLOOKUP(C199,ref!A:A,ref!B:B, "Other")</f>
        <v>North America</v>
      </c>
      <c r="AI199" s="249" t="str">
        <f>_xlfn.XLOOKUP(D199,ref!D:D,ref!E:E)</f>
        <v>Aerospace and defense</v>
      </c>
      <c r="AJ199" s="249">
        <f>IF(Table1[[#This Row],[NZ]]=1, MAX(Table1[[#This Row],[From 6]], Table1[[#This Row],[Net zero year (SBTi)]]), "")</f>
        <v>2020</v>
      </c>
      <c r="AK199" s="32">
        <f t="shared" si="24"/>
        <v>1</v>
      </c>
    </row>
    <row r="200" spans="1:37" ht="18" customHeight="1">
      <c r="A200" s="32">
        <v>198</v>
      </c>
      <c r="B200" s="373" t="s">
        <v>147</v>
      </c>
      <c r="C200" s="32" t="s">
        <v>629</v>
      </c>
      <c r="D200" s="32" t="s">
        <v>1145</v>
      </c>
      <c r="E200" s="32" t="s">
        <v>1711</v>
      </c>
      <c r="F200" s="32" t="s">
        <v>1712</v>
      </c>
      <c r="G200" s="250"/>
      <c r="H200" s="250"/>
      <c r="I200" s="250"/>
      <c r="J200" s="251"/>
      <c r="K200" s="251"/>
      <c r="L200" s="251"/>
      <c r="M200" s="251"/>
      <c r="N200" s="251"/>
      <c r="O200" s="251"/>
      <c r="P200" s="251"/>
      <c r="Q200" s="251"/>
      <c r="R200" s="251"/>
      <c r="S200" s="251" t="s">
        <v>39</v>
      </c>
      <c r="T200" s="252"/>
      <c r="U200" s="252"/>
      <c r="V200" s="252"/>
      <c r="W200" s="252" t="str">
        <f t="array" ref="W200">IF(V200="", "", IFERROR(MAX(--_xlfn.TEXTSPLIT(V200,"+")), V200))</f>
        <v/>
      </c>
      <c r="X200" s="252"/>
      <c r="Y200" s="252"/>
      <c r="Z200" s="253"/>
      <c r="AA200" s="253"/>
      <c r="AB200" s="253"/>
      <c r="AC200" s="253" t="str">
        <f t="array" ref="AC200">IF(AB200="", "", IFERROR(MAX(--_xlfn.TEXTSPLIT(AB200,"+")), AB200))</f>
        <v/>
      </c>
      <c r="AD200" s="32" t="str">
        <f>IF(AND(Table1[[#This Row],[year broken down ]]&lt;&gt;"",Table1[[#This Row],[Scope of target]]&lt;&gt;"G",AE200=""),1,"")</f>
        <v/>
      </c>
      <c r="AE200" s="32" t="str">
        <f>IF(OR(Table1[[#This Row],[Net zero year (SBTi)]]&lt;&gt;"",Table1[[#This Row],[From 6]]&lt;&gt;""),1,"")</f>
        <v/>
      </c>
      <c r="AF200" s="32" t="str">
        <f>IF(OR(Table1[[#This Row],[SBTi NZ approved]]="s",Table1[[#This Row],[Target status]]="T"),1,"")</f>
        <v/>
      </c>
      <c r="AG200" s="254"/>
      <c r="AH200" s="32" t="str">
        <f>_xlfn.XLOOKUP(C200,ref!A:A,ref!B:B, "Other")</f>
        <v>North America</v>
      </c>
      <c r="AI200" s="249" t="str">
        <f>_xlfn.XLOOKUP(D200,ref!D:D,ref!E:E)</f>
        <v>Financial services</v>
      </c>
      <c r="AJ200" s="249" t="str">
        <f>IF(Table1[[#This Row],[NZ]]=1, MAX(Table1[[#This Row],[From 6]], Table1[[#This Row],[Net zero year (SBTi)]]), "")</f>
        <v/>
      </c>
      <c r="AK200" s="32">
        <f t="shared" si="24"/>
        <v>0</v>
      </c>
    </row>
    <row r="201" spans="1:37" ht="18" customHeight="1">
      <c r="A201" s="32">
        <v>199</v>
      </c>
      <c r="B201" s="373" t="s">
        <v>234</v>
      </c>
      <c r="C201" s="32" t="s">
        <v>629</v>
      </c>
      <c r="D201" s="32" t="s">
        <v>1557</v>
      </c>
      <c r="E201" s="32" t="s">
        <v>1713</v>
      </c>
      <c r="F201" s="32" t="s">
        <v>1714</v>
      </c>
      <c r="G201" s="250"/>
      <c r="H201" s="250"/>
      <c r="I201" s="250"/>
      <c r="J201" s="251"/>
      <c r="K201" s="251"/>
      <c r="L201" s="251"/>
      <c r="M201" s="251"/>
      <c r="N201" s="251"/>
      <c r="O201" s="251"/>
      <c r="P201" s="251"/>
      <c r="Q201" s="251"/>
      <c r="R201" s="251"/>
      <c r="S201" s="251" t="s">
        <v>39</v>
      </c>
      <c r="T201" s="252"/>
      <c r="U201" s="252"/>
      <c r="V201" s="252"/>
      <c r="W201" s="252" t="str">
        <f t="array" ref="W201">IF(V201="", "", IFERROR(MAX(--_xlfn.TEXTSPLIT(V201,"+")), V201))</f>
        <v/>
      </c>
      <c r="X201" s="252"/>
      <c r="Y201" s="252"/>
      <c r="Z201" s="253"/>
      <c r="AA201" s="253"/>
      <c r="AB201" s="253"/>
      <c r="AC201" s="253" t="str">
        <f t="array" ref="AC201">IF(AB201="", "", IFERROR(MAX(--_xlfn.TEXTSPLIT(AB201,"+")), AB201))</f>
        <v/>
      </c>
      <c r="AD201" s="32" t="str">
        <f>IF(AND(Table1[[#This Row],[year broken down ]]&lt;&gt;"",Table1[[#This Row],[Scope of target]]&lt;&gt;"G",AE201=""),1,"")</f>
        <v/>
      </c>
      <c r="AE201" s="32" t="str">
        <f>IF(OR(Table1[[#This Row],[Net zero year (SBTi)]]&lt;&gt;"",Table1[[#This Row],[From 6]]&lt;&gt;""),1,"")</f>
        <v/>
      </c>
      <c r="AF201" s="32" t="str">
        <f>IF(OR(Table1[[#This Row],[SBTi NZ approved]]="s",Table1[[#This Row],[Target status]]="T"),1,"")</f>
        <v/>
      </c>
      <c r="AG201" s="254"/>
      <c r="AH201" s="32" t="str">
        <f>_xlfn.XLOOKUP(C201,ref!A:A,ref!B:B, "Other")</f>
        <v>North America</v>
      </c>
      <c r="AI201" s="249" t="str">
        <f>_xlfn.XLOOKUP(D201,ref!D:D,ref!E:E)</f>
        <v>Aerospace and defense</v>
      </c>
      <c r="AJ201" s="249" t="str">
        <f>IF(Table1[[#This Row],[NZ]]=1, MAX(Table1[[#This Row],[From 6]], Table1[[#This Row],[Net zero year (SBTi)]]), "")</f>
        <v/>
      </c>
      <c r="AK201" s="32">
        <f t="shared" si="24"/>
        <v>0</v>
      </c>
    </row>
    <row r="202" spans="1:37" ht="18" customHeight="1">
      <c r="A202" s="32">
        <v>200</v>
      </c>
      <c r="B202" s="373" t="s">
        <v>141</v>
      </c>
      <c r="C202" s="32" t="s">
        <v>629</v>
      </c>
      <c r="D202" s="32" t="s">
        <v>1145</v>
      </c>
      <c r="E202" s="32" t="s">
        <v>1715</v>
      </c>
      <c r="F202" s="32" t="s">
        <v>1716</v>
      </c>
      <c r="G202" s="250" t="s">
        <v>631</v>
      </c>
      <c r="H202" s="250">
        <v>2022</v>
      </c>
      <c r="I202" s="250">
        <v>2017</v>
      </c>
      <c r="J202" s="251"/>
      <c r="K202" s="251"/>
      <c r="L202" s="251"/>
      <c r="M202" s="251"/>
      <c r="N202" s="251"/>
      <c r="O202" s="251"/>
      <c r="P202" s="251"/>
      <c r="Q202" s="251"/>
      <c r="R202" s="251"/>
      <c r="S202" s="251" t="s">
        <v>39</v>
      </c>
      <c r="T202" s="252" t="s">
        <v>635</v>
      </c>
      <c r="U202" s="252" t="s">
        <v>1717</v>
      </c>
      <c r="V202" s="252">
        <v>2022</v>
      </c>
      <c r="W202" s="252">
        <f t="array" ref="W202">IF(V202="", "", IFERROR(MAX(--_xlfn.TEXTSPLIT(V202,"+")), V202))</f>
        <v>2022</v>
      </c>
      <c r="X202" s="252">
        <v>2017</v>
      </c>
      <c r="Y202" s="256" t="s">
        <v>1718</v>
      </c>
      <c r="Z202" s="253" t="s">
        <v>645</v>
      </c>
      <c r="AA202" s="253" t="s">
        <v>762</v>
      </c>
      <c r="AB202" s="253">
        <v>2050</v>
      </c>
      <c r="AC202" s="253">
        <f t="array" ref="AC202">IF(AB202="", "", IFERROR(MAX(--_xlfn.TEXTSPLIT(AB202,"+")), AB202))</f>
        <v>2050</v>
      </c>
      <c r="AD202" s="32" t="str">
        <f>IF(AND(Table1[[#This Row],[year broken down ]]&lt;&gt;"",Table1[[#This Row],[Scope of target]]&lt;&gt;"G",AE202=""),1,"")</f>
        <v/>
      </c>
      <c r="AE202" s="32">
        <f>IF(OR(Table1[[#This Row],[Net zero year (SBTi)]]&lt;&gt;"",Table1[[#This Row],[From 6]]&lt;&gt;""),1,"")</f>
        <v>1</v>
      </c>
      <c r="AF202" s="32" t="str">
        <f>IF(OR(Table1[[#This Row],[SBTi NZ approved]]="s",Table1[[#This Row],[Target status]]="T"),1,"")</f>
        <v/>
      </c>
      <c r="AG202" s="254" t="s">
        <v>631</v>
      </c>
      <c r="AH202" s="32" t="str">
        <f>_xlfn.XLOOKUP(C202,ref!A:A,ref!B:B, "Other")</f>
        <v>North America</v>
      </c>
      <c r="AI202" s="249" t="str">
        <f>_xlfn.XLOOKUP(D202,ref!D:D,ref!E:E)</f>
        <v>Financial services</v>
      </c>
      <c r="AJ202" s="249">
        <f>IF(Table1[[#This Row],[NZ]]=1, MAX(Table1[[#This Row],[From 6]], Table1[[#This Row],[Net zero year (SBTi)]]), "")</f>
        <v>2050</v>
      </c>
      <c r="AK202" s="32">
        <f t="shared" si="24"/>
        <v>1</v>
      </c>
    </row>
    <row r="203" spans="1:37" ht="18" customHeight="1">
      <c r="A203" s="32">
        <v>201</v>
      </c>
      <c r="B203" s="373" t="s">
        <v>1719</v>
      </c>
      <c r="C203" s="32" t="s">
        <v>876</v>
      </c>
      <c r="D203" s="32" t="s">
        <v>1236</v>
      </c>
      <c r="E203" s="32" t="s">
        <v>1720</v>
      </c>
      <c r="F203" s="32" t="s">
        <v>1721</v>
      </c>
      <c r="G203" s="250"/>
      <c r="H203" s="250"/>
      <c r="I203" s="250"/>
      <c r="J203" s="251" t="s">
        <v>635</v>
      </c>
      <c r="K203" s="251"/>
      <c r="L203" s="251">
        <v>2030</v>
      </c>
      <c r="M203" s="251"/>
      <c r="N203" s="251"/>
      <c r="O203" s="251"/>
      <c r="P203" s="251" t="s">
        <v>632</v>
      </c>
      <c r="Q203" s="251"/>
      <c r="R203" s="251"/>
      <c r="S203" s="251">
        <v>2023</v>
      </c>
      <c r="T203" s="252"/>
      <c r="U203" s="252"/>
      <c r="V203" s="252"/>
      <c r="W203" s="252" t="str">
        <f t="array" ref="W203">IF(V203="", "", IFERROR(MAX(--_xlfn.TEXTSPLIT(V203,"+")), V203))</f>
        <v/>
      </c>
      <c r="X203" s="252"/>
      <c r="Y203" s="252"/>
      <c r="Z203" s="253" t="s">
        <v>645</v>
      </c>
      <c r="AA203" s="253" t="s">
        <v>1353</v>
      </c>
      <c r="AB203" s="253">
        <v>2050</v>
      </c>
      <c r="AC203" s="253">
        <f t="array" ref="AC203">IF(AB203="", "", IFERROR(MAX(--_xlfn.TEXTSPLIT(AB203,"+")), AB203))</f>
        <v>2050</v>
      </c>
      <c r="AD203" s="32" t="str">
        <f>IF(AND(Table1[[#This Row],[year broken down ]]&lt;&gt;"",Table1[[#This Row],[Scope of target]]&lt;&gt;"G",AE203=""),1,"")</f>
        <v/>
      </c>
      <c r="AE203" s="32">
        <f>IF(OR(Table1[[#This Row],[Net zero year (SBTi)]]&lt;&gt;"",Table1[[#This Row],[From 6]]&lt;&gt;""),1,"")</f>
        <v>1</v>
      </c>
      <c r="AF203" s="32" t="str">
        <f>IF(OR(Table1[[#This Row],[SBTi NZ approved]]="s",Table1[[#This Row],[Target status]]="T"),1,"")</f>
        <v/>
      </c>
      <c r="AG203" s="254"/>
      <c r="AH203" s="32" t="str">
        <f>_xlfn.XLOOKUP(C203,ref!A:A,ref!B:B, "Other")</f>
        <v>Asia</v>
      </c>
      <c r="AI203" s="249" t="str">
        <f>_xlfn.XLOOKUP(D203,ref!D:D,ref!E:E)</f>
        <v>Industrial goods</v>
      </c>
      <c r="AJ203" s="249">
        <f>IF(Table1[[#This Row],[NZ]]=1, MAX(Table1[[#This Row],[From 6]], Table1[[#This Row],[Net zero year (SBTi)]]), "")</f>
        <v>2050</v>
      </c>
      <c r="AK203" s="32">
        <f t="shared" si="24"/>
        <v>1</v>
      </c>
    </row>
    <row r="204" spans="1:37" ht="18" customHeight="1">
      <c r="A204" s="32">
        <v>202</v>
      </c>
      <c r="B204" s="373" t="s">
        <v>208</v>
      </c>
      <c r="C204" s="32" t="s">
        <v>692</v>
      </c>
      <c r="D204" s="32" t="s">
        <v>1141</v>
      </c>
      <c r="E204" s="32" t="s">
        <v>1722</v>
      </c>
      <c r="F204" s="32" t="s">
        <v>1723</v>
      </c>
      <c r="G204" s="250"/>
      <c r="H204" s="250"/>
      <c r="I204" s="250"/>
      <c r="J204" s="251" t="s">
        <v>1096</v>
      </c>
      <c r="K204" s="251" t="s">
        <v>693</v>
      </c>
      <c r="L204" s="251">
        <v>2030</v>
      </c>
      <c r="M204" s="251"/>
      <c r="N204" s="251"/>
      <c r="O204" s="251"/>
      <c r="P204" s="251" t="s">
        <v>632</v>
      </c>
      <c r="Q204" s="251"/>
      <c r="R204" s="251"/>
      <c r="S204" s="251">
        <v>2022</v>
      </c>
      <c r="T204" s="252" t="s">
        <v>635</v>
      </c>
      <c r="U204" s="252" t="s">
        <v>1225</v>
      </c>
      <c r="V204" s="252">
        <v>2050</v>
      </c>
      <c r="W204" s="252">
        <f t="array" ref="W204">IF(V204="", "", IFERROR(MAX(--_xlfn.TEXTSPLIT(V204,"+")), V204))</f>
        <v>2050</v>
      </c>
      <c r="X204" s="252">
        <v>2020</v>
      </c>
      <c r="Y204" s="252" t="s">
        <v>1724</v>
      </c>
      <c r="Z204" s="253"/>
      <c r="AA204" s="253"/>
      <c r="AB204" s="253"/>
      <c r="AC204" s="253" t="str">
        <f t="array" ref="AC204">IF(AB204="", "", IFERROR(MAX(--_xlfn.TEXTSPLIT(AB204,"+")), AB204))</f>
        <v/>
      </c>
      <c r="AD204" s="32">
        <f>IF(AND(Table1[[#This Row],[year broken down ]]&lt;&gt;"",Table1[[#This Row],[Scope of target]]&lt;&gt;"G",AE204=""),1,"")</f>
        <v>1</v>
      </c>
      <c r="AE204" s="32" t="str">
        <f>IF(OR(Table1[[#This Row],[Net zero year (SBTi)]]&lt;&gt;"",Table1[[#This Row],[From 6]]&lt;&gt;""),1,"")</f>
        <v/>
      </c>
      <c r="AF204" s="32">
        <f>IF(OR(Table1[[#This Row],[SBTi NZ approved]]="s",Table1[[#This Row],[Target status]]="T"),1,"")</f>
        <v>1</v>
      </c>
      <c r="AG204" s="254" t="s">
        <v>631</v>
      </c>
      <c r="AH204" s="32" t="str">
        <f>_xlfn.XLOOKUP(C204,ref!A:A,ref!B:B, "Other")</f>
        <v>Europe</v>
      </c>
      <c r="AI204" s="249" t="str">
        <f>_xlfn.XLOOKUP(D204,ref!D:D,ref!E:E)</f>
        <v>Engineering and construction</v>
      </c>
      <c r="AJ204" s="249" t="str">
        <f>IF(Table1[[#This Row],[NZ]]=1, MAX(Table1[[#This Row],[From 6]], Table1[[#This Row],[Net zero year (SBTi)]]), "")</f>
        <v/>
      </c>
      <c r="AK204" s="32">
        <f t="shared" si="24"/>
        <v>1</v>
      </c>
    </row>
    <row r="205" spans="1:37" ht="18" customHeight="1">
      <c r="A205" s="32">
        <v>203</v>
      </c>
      <c r="B205" s="373" t="s">
        <v>481</v>
      </c>
      <c r="C205" s="32" t="s">
        <v>953</v>
      </c>
      <c r="D205" s="32" t="s">
        <v>1101</v>
      </c>
      <c r="E205" s="32" t="s">
        <v>1725</v>
      </c>
      <c r="F205" s="32" t="s">
        <v>1726</v>
      </c>
      <c r="G205" s="250"/>
      <c r="H205" s="250"/>
      <c r="I205" s="250"/>
      <c r="J205" s="251"/>
      <c r="K205" s="251"/>
      <c r="L205" s="251"/>
      <c r="M205" s="251"/>
      <c r="N205" s="251"/>
      <c r="O205" s="251"/>
      <c r="P205" s="251"/>
      <c r="Q205" s="251"/>
      <c r="R205" s="251"/>
      <c r="S205" s="251" t="s">
        <v>39</v>
      </c>
      <c r="T205" s="252"/>
      <c r="U205" s="252"/>
      <c r="V205" s="252"/>
      <c r="W205" s="252" t="str">
        <f t="array" ref="W205">IF(V205="", "", IFERROR(MAX(--_xlfn.TEXTSPLIT(V205,"+")), V205))</f>
        <v/>
      </c>
      <c r="X205" s="252"/>
      <c r="Y205" s="252"/>
      <c r="Z205" s="253" t="s">
        <v>645</v>
      </c>
      <c r="AA205" s="253" t="s">
        <v>1353</v>
      </c>
      <c r="AB205" s="253">
        <v>2050</v>
      </c>
      <c r="AC205" s="253">
        <f t="array" ref="AC205">IF(AB205="", "", IFERROR(MAX(--_xlfn.TEXTSPLIT(AB205,"+")), AB205))</f>
        <v>2050</v>
      </c>
      <c r="AD205" s="32" t="str">
        <f>IF(AND(Table1[[#This Row],[year broken down ]]&lt;&gt;"",Table1[[#This Row],[Scope of target]]&lt;&gt;"G",AE205=""),1,"")</f>
        <v/>
      </c>
      <c r="AE205" s="32">
        <f>IF(OR(Table1[[#This Row],[Net zero year (SBTi)]]&lt;&gt;"",Table1[[#This Row],[From 6]]&lt;&gt;""),1,"")</f>
        <v>1</v>
      </c>
      <c r="AF205" s="32" t="str">
        <f>IF(OR(Table1[[#This Row],[SBTi NZ approved]]="s",Table1[[#This Row],[Target status]]="T"),1,"")</f>
        <v/>
      </c>
      <c r="AG205" s="254"/>
      <c r="AH205" s="32" t="str">
        <f>_xlfn.XLOOKUP(C205,ref!A:A,ref!B:B, "Other")</f>
        <v>Other</v>
      </c>
      <c r="AI205" s="249" t="str">
        <f>_xlfn.XLOOKUP(D205,ref!D:D,ref!E:E)</f>
        <v>Energy and utilities</v>
      </c>
      <c r="AJ205" s="249">
        <f>IF(Table1[[#This Row],[NZ]]=1, MAX(Table1[[#This Row],[From 6]], Table1[[#This Row],[Net zero year (SBTi)]]), "")</f>
        <v>2050</v>
      </c>
      <c r="AK205" s="32">
        <f t="shared" si="24"/>
        <v>1</v>
      </c>
    </row>
    <row r="206" spans="1:37" ht="18" customHeight="1">
      <c r="A206" s="32">
        <v>204</v>
      </c>
      <c r="B206" s="373" t="s">
        <v>263</v>
      </c>
      <c r="C206" s="32" t="s">
        <v>876</v>
      </c>
      <c r="D206" s="32" t="s">
        <v>713</v>
      </c>
      <c r="E206" s="32" t="s">
        <v>1727</v>
      </c>
      <c r="F206" s="32" t="s">
        <v>1728</v>
      </c>
      <c r="G206" s="250" t="s">
        <v>631</v>
      </c>
      <c r="H206" s="250">
        <v>2050</v>
      </c>
      <c r="I206" s="250">
        <v>2023</v>
      </c>
      <c r="J206" s="251" t="s">
        <v>1096</v>
      </c>
      <c r="K206" s="251" t="s">
        <v>642</v>
      </c>
      <c r="L206" s="251">
        <v>2030</v>
      </c>
      <c r="M206" s="251"/>
      <c r="N206" s="251"/>
      <c r="O206" s="251"/>
      <c r="P206" s="251" t="s">
        <v>632</v>
      </c>
      <c r="Q206" s="251"/>
      <c r="R206" s="251"/>
      <c r="S206" s="251">
        <v>2023</v>
      </c>
      <c r="T206" s="252" t="s">
        <v>635</v>
      </c>
      <c r="U206" s="252" t="s">
        <v>1729</v>
      </c>
      <c r="V206" s="252">
        <v>2030</v>
      </c>
      <c r="W206" s="252">
        <f t="array" ref="W206">IF(V206="", "", IFERROR(MAX(--_xlfn.TEXTSPLIT(V206,"+")), V206))</f>
        <v>2030</v>
      </c>
      <c r="X206" s="252">
        <v>2019</v>
      </c>
      <c r="Y206" s="252" t="s">
        <v>1730</v>
      </c>
      <c r="Z206" s="253"/>
      <c r="AA206" s="253"/>
      <c r="AB206" s="253"/>
      <c r="AC206" s="253" t="str">
        <f t="array" ref="AC206">IF(AB206="", "", IFERROR(MAX(--_xlfn.TEXTSPLIT(AB206,"+")), AB206))</f>
        <v/>
      </c>
      <c r="AD206" s="32">
        <f>IF(AND(Table1[[#This Row],[year broken down ]]&lt;&gt;"",Table1[[#This Row],[Scope of target]]&lt;&gt;"G",AE206=""),1,"")</f>
        <v>1</v>
      </c>
      <c r="AE206" s="32" t="str">
        <f>IF(OR(Table1[[#This Row],[Net zero year (SBTi)]]&lt;&gt;"",Table1[[#This Row],[From 6]]&lt;&gt;""),1,"")</f>
        <v/>
      </c>
      <c r="AF206" s="32">
        <f>IF(OR(Table1[[#This Row],[SBTi NZ approved]]="s",Table1[[#This Row],[Target status]]="T"),1,"")</f>
        <v>1</v>
      </c>
      <c r="AG206" s="254" t="s">
        <v>631</v>
      </c>
      <c r="AH206" s="32" t="str">
        <f>_xlfn.XLOOKUP(C206,ref!A:A,ref!B:B, "Other")</f>
        <v>Asia</v>
      </c>
      <c r="AI206" s="249" t="str">
        <f>_xlfn.XLOOKUP(D206,ref!D:D,ref!E:E)</f>
        <v>Technology</v>
      </c>
      <c r="AJ206" s="249" t="str">
        <f>IF(Table1[[#This Row],[NZ]]=1, MAX(Table1[[#This Row],[From 6]], Table1[[#This Row],[Net zero year (SBTi)]]), "")</f>
        <v/>
      </c>
      <c r="AK206" s="32">
        <f t="shared" si="24"/>
        <v>1</v>
      </c>
    </row>
    <row r="207" spans="1:37" ht="18" customHeight="1">
      <c r="A207" s="32">
        <v>205</v>
      </c>
      <c r="B207" s="373" t="s">
        <v>528</v>
      </c>
      <c r="C207" s="32" t="s">
        <v>680</v>
      </c>
      <c r="D207" s="32" t="s">
        <v>1145</v>
      </c>
      <c r="E207" s="32" t="s">
        <v>1731</v>
      </c>
      <c r="F207" s="32" t="s">
        <v>1732</v>
      </c>
      <c r="G207" s="250"/>
      <c r="H207" s="250"/>
      <c r="I207" s="250"/>
      <c r="J207" s="251"/>
      <c r="K207" s="251"/>
      <c r="L207" s="251"/>
      <c r="M207" s="251"/>
      <c r="N207" s="251"/>
      <c r="O207" s="251"/>
      <c r="P207" s="251"/>
      <c r="Q207" s="251"/>
      <c r="R207" s="251"/>
      <c r="S207" s="251" t="s">
        <v>39</v>
      </c>
      <c r="T207" s="252"/>
      <c r="U207" s="252"/>
      <c r="V207" s="252"/>
      <c r="W207" s="252" t="str">
        <f t="array" ref="W207">IF(V207="", "", IFERROR(MAX(--_xlfn.TEXTSPLIT(V207,"+")), V207))</f>
        <v/>
      </c>
      <c r="X207" s="252"/>
      <c r="Y207" s="252"/>
      <c r="Z207" s="253"/>
      <c r="AA207" s="253"/>
      <c r="AB207" s="253"/>
      <c r="AC207" s="253" t="str">
        <f t="array" ref="AC207">IF(AB207="", "", IFERROR(MAX(--_xlfn.TEXTSPLIT(AB207,"+")), AB207))</f>
        <v/>
      </c>
      <c r="AD207" s="32" t="str">
        <f>IF(AND(Table1[[#This Row],[year broken down ]]&lt;&gt;"",Table1[[#This Row],[Scope of target]]&lt;&gt;"G",AE207=""),1,"")</f>
        <v/>
      </c>
      <c r="AE207" s="32" t="str">
        <f>IF(OR(Table1[[#This Row],[Net zero year (SBTi)]]&lt;&gt;"",Table1[[#This Row],[From 6]]&lt;&gt;""),1,"")</f>
        <v/>
      </c>
      <c r="AF207" s="32" t="str">
        <f>IF(OR(Table1[[#This Row],[SBTi NZ approved]]="s",Table1[[#This Row],[Target status]]="T"),1,"")</f>
        <v/>
      </c>
      <c r="AG207" s="254"/>
      <c r="AH207" s="32" t="str">
        <f>_xlfn.XLOOKUP(C207,ref!A:A,ref!B:B, "Other")</f>
        <v>Asia</v>
      </c>
      <c r="AI207" s="249" t="str">
        <f>_xlfn.XLOOKUP(D207,ref!D:D,ref!E:E)</f>
        <v>Financial services</v>
      </c>
      <c r="AJ207" s="249" t="str">
        <f>IF(Table1[[#This Row],[NZ]]=1, MAX(Table1[[#This Row],[From 6]], Table1[[#This Row],[Net zero year (SBTi)]]), "")</f>
        <v/>
      </c>
      <c r="AK207" s="32">
        <f t="shared" si="24"/>
        <v>0</v>
      </c>
    </row>
    <row r="208" spans="1:37" ht="18" customHeight="1">
      <c r="A208" s="32">
        <v>206</v>
      </c>
      <c r="B208" s="373" t="s">
        <v>508</v>
      </c>
      <c r="C208" s="32" t="s">
        <v>680</v>
      </c>
      <c r="D208" s="32" t="s">
        <v>1145</v>
      </c>
      <c r="E208" s="32" t="s">
        <v>1733</v>
      </c>
      <c r="F208" s="32" t="s">
        <v>1734</v>
      </c>
      <c r="G208" s="250"/>
      <c r="H208" s="250"/>
      <c r="I208" s="250"/>
      <c r="J208" s="251"/>
      <c r="K208" s="251"/>
      <c r="L208" s="251"/>
      <c r="M208" s="251"/>
      <c r="N208" s="251"/>
      <c r="O208" s="251"/>
      <c r="P208" s="251"/>
      <c r="Q208" s="251"/>
      <c r="R208" s="251"/>
      <c r="S208" s="251" t="s">
        <v>39</v>
      </c>
      <c r="T208" s="252" t="s">
        <v>681</v>
      </c>
      <c r="U208" s="252" t="s">
        <v>698</v>
      </c>
      <c r="V208" s="252">
        <v>2060</v>
      </c>
      <c r="W208" s="252">
        <f t="array" ref="W208">IF(V208="", "", IFERROR(MAX(--_xlfn.TEXTSPLIT(V208,"+")), V208))</f>
        <v>2060</v>
      </c>
      <c r="X208" s="252">
        <v>2020</v>
      </c>
      <c r="Y208" s="252" t="s">
        <v>1735</v>
      </c>
      <c r="Z208" s="253"/>
      <c r="AA208" s="253"/>
      <c r="AB208" s="253"/>
      <c r="AC208" s="253" t="str">
        <f t="array" ref="AC208">IF(AB208="", "", IFERROR(MAX(--_xlfn.TEXTSPLIT(AB208,"+")), AB208))</f>
        <v/>
      </c>
      <c r="AD208" s="32" t="str">
        <f>IF(AND(Table1[[#This Row],[year broken down ]]&lt;&gt;"",Table1[[#This Row],[Scope of target]]&lt;&gt;"G",AE208=""),1,"")</f>
        <v/>
      </c>
      <c r="AE208" s="32" t="str">
        <f>IF(OR(Table1[[#This Row],[Net zero year (SBTi)]]&lt;&gt;"",Table1[[#This Row],[From 6]]&lt;&gt;""),1,"")</f>
        <v/>
      </c>
      <c r="AF208" s="32" t="str">
        <f>IF(OR(Table1[[#This Row],[SBTi NZ approved]]="s",Table1[[#This Row],[Target status]]="T"),1,"")</f>
        <v/>
      </c>
      <c r="AG208" s="254" t="s">
        <v>674</v>
      </c>
      <c r="AH208" s="32" t="str">
        <f>_xlfn.XLOOKUP(C208,ref!A:A,ref!B:B, "Other")</f>
        <v>Asia</v>
      </c>
      <c r="AI208" s="249" t="str">
        <f>_xlfn.XLOOKUP(D208,ref!D:D,ref!E:E)</f>
        <v>Financial services</v>
      </c>
      <c r="AJ208" s="249" t="str">
        <f>IF(Table1[[#This Row],[NZ]]=1, MAX(Table1[[#This Row],[From 6]], Table1[[#This Row],[Net zero year (SBTi)]]), "")</f>
        <v/>
      </c>
      <c r="AK208" s="32">
        <f t="shared" si="24"/>
        <v>0</v>
      </c>
    </row>
    <row r="209" spans="1:37" ht="18" customHeight="1">
      <c r="A209" s="32">
        <v>207</v>
      </c>
      <c r="B209" s="373" t="s">
        <v>1736</v>
      </c>
      <c r="C209" s="32" t="s">
        <v>751</v>
      </c>
      <c r="D209" s="32" t="s">
        <v>1145</v>
      </c>
      <c r="E209" s="32" t="s">
        <v>1737</v>
      </c>
      <c r="F209" s="32" t="s">
        <v>1738</v>
      </c>
      <c r="G209" s="250"/>
      <c r="H209" s="250"/>
      <c r="I209" s="250"/>
      <c r="J209" s="251"/>
      <c r="K209" s="251"/>
      <c r="L209" s="251"/>
      <c r="M209" s="251"/>
      <c r="N209" s="251"/>
      <c r="O209" s="251"/>
      <c r="P209" s="251"/>
      <c r="Q209" s="251"/>
      <c r="R209" s="251"/>
      <c r="S209" s="251" t="s">
        <v>39</v>
      </c>
      <c r="T209" s="252" t="s">
        <v>635</v>
      </c>
      <c r="U209" s="252" t="s">
        <v>1225</v>
      </c>
      <c r="V209" s="252">
        <v>2018</v>
      </c>
      <c r="W209" s="252">
        <f t="array" ref="W209">IF(V209="", "", IFERROR(MAX(--_xlfn.TEXTSPLIT(V209,"+")), V209))</f>
        <v>2018</v>
      </c>
      <c r="X209" s="252">
        <v>2018</v>
      </c>
      <c r="Y209" s="256" t="s">
        <v>1739</v>
      </c>
      <c r="Z209" s="253" t="s">
        <v>1310</v>
      </c>
      <c r="AA209" s="253" t="s">
        <v>1740</v>
      </c>
      <c r="AB209" s="253">
        <v>2050</v>
      </c>
      <c r="AC209" s="253">
        <f t="array" ref="AC209">IF(AB209="", "", IFERROR(MAX(--_xlfn.TEXTSPLIT(AB209,"+")), AB209))</f>
        <v>2050</v>
      </c>
      <c r="AD209" s="32" t="str">
        <f>IF(AND(Table1[[#This Row],[year broken down ]]&lt;&gt;"",Table1[[#This Row],[Scope of target]]&lt;&gt;"G",AE209=""),1,"")</f>
        <v/>
      </c>
      <c r="AE209" s="32">
        <f>IF(OR(Table1[[#This Row],[Net zero year (SBTi)]]&lt;&gt;"",Table1[[#This Row],[From 6]]&lt;&gt;""),1,"")</f>
        <v>1</v>
      </c>
      <c r="AF209" s="32" t="str">
        <f>IF(OR(Table1[[#This Row],[SBTi NZ approved]]="s",Table1[[#This Row],[Target status]]="T"),1,"")</f>
        <v/>
      </c>
      <c r="AG209" s="254" t="s">
        <v>631</v>
      </c>
      <c r="AH209" s="32" t="str">
        <f>_xlfn.XLOOKUP(C209,ref!A:A,ref!B:B, "Other")</f>
        <v>Other</v>
      </c>
      <c r="AI209" s="249" t="str">
        <f>_xlfn.XLOOKUP(D209,ref!D:D,ref!E:E)</f>
        <v>Financial services</v>
      </c>
      <c r="AJ209" s="249">
        <f>IF(Table1[[#This Row],[NZ]]=1, MAX(Table1[[#This Row],[From 6]], Table1[[#This Row],[Net zero year (SBTi)]]), "")</f>
        <v>2050</v>
      </c>
      <c r="AK209" s="32">
        <f t="shared" si="24"/>
        <v>1</v>
      </c>
    </row>
    <row r="210" spans="1:37" ht="18" customHeight="1">
      <c r="A210" s="32">
        <v>208</v>
      </c>
      <c r="B210" s="373" t="s">
        <v>1741</v>
      </c>
      <c r="C210" s="32" t="s">
        <v>692</v>
      </c>
      <c r="D210" s="32" t="s">
        <v>1145</v>
      </c>
      <c r="E210" s="32" t="s">
        <v>1742</v>
      </c>
      <c r="F210" s="32" t="s">
        <v>1743</v>
      </c>
      <c r="G210" s="250"/>
      <c r="H210" s="250"/>
      <c r="I210" s="250"/>
      <c r="J210" s="251"/>
      <c r="K210" s="251"/>
      <c r="L210" s="251"/>
      <c r="M210" s="251"/>
      <c r="N210" s="251"/>
      <c r="O210" s="251"/>
      <c r="P210" s="251"/>
      <c r="Q210" s="251"/>
      <c r="R210" s="251"/>
      <c r="S210" s="251" t="s">
        <v>39</v>
      </c>
      <c r="T210" s="252" t="s">
        <v>710</v>
      </c>
      <c r="U210" s="252" t="s">
        <v>921</v>
      </c>
      <c r="V210" s="252">
        <v>2050</v>
      </c>
      <c r="W210" s="252">
        <f t="array" ref="W210">IF(V210="", "", IFERROR(MAX(--_xlfn.TEXTSPLIT(V210,"+")), V210))</f>
        <v>2050</v>
      </c>
      <c r="X210" s="252">
        <v>2020</v>
      </c>
      <c r="Y210" s="256" t="s">
        <v>1744</v>
      </c>
      <c r="Z210" s="253"/>
      <c r="AA210" s="253"/>
      <c r="AB210" s="253"/>
      <c r="AC210" s="253" t="str">
        <f t="array" ref="AC210">IF(AB210="", "", IFERROR(MAX(--_xlfn.TEXTSPLIT(AB210,"+")), AB210))</f>
        <v/>
      </c>
      <c r="AD210" s="32">
        <f>IF(AND(Table1[[#This Row],[year broken down ]]&lt;&gt;"",Table1[[#This Row],[Scope of target]]&lt;&gt;"G",AE210=""),1,"")</f>
        <v>1</v>
      </c>
      <c r="AE210" s="32" t="str">
        <f>IF(OR(Table1[[#This Row],[Net zero year (SBTi)]]&lt;&gt;"",Table1[[#This Row],[From 6]]&lt;&gt;""),1,"")</f>
        <v/>
      </c>
      <c r="AF210" s="32" t="str">
        <f>IF(OR(Table1[[#This Row],[SBTi NZ approved]]="s",Table1[[#This Row],[Target status]]="T"),1,"")</f>
        <v/>
      </c>
      <c r="AG210" s="254" t="s">
        <v>674</v>
      </c>
      <c r="AH210" s="32" t="str">
        <f>_xlfn.XLOOKUP(C210,ref!A:A,ref!B:B, "Other")</f>
        <v>Europe</v>
      </c>
      <c r="AI210" s="249" t="str">
        <f>_xlfn.XLOOKUP(D210,ref!D:D,ref!E:E)</f>
        <v>Financial services</v>
      </c>
      <c r="AJ210" s="249" t="str">
        <f>IF(Table1[[#This Row],[NZ]]=1, MAX(Table1[[#This Row],[From 6]], Table1[[#This Row],[Net zero year (SBTi)]]), "")</f>
        <v/>
      </c>
      <c r="AK210" s="32">
        <f t="shared" si="24"/>
        <v>1</v>
      </c>
    </row>
    <row r="211" spans="1:37" ht="18" customHeight="1">
      <c r="A211" s="32">
        <v>209</v>
      </c>
      <c r="B211" s="373" t="s">
        <v>304</v>
      </c>
      <c r="C211" s="32" t="s">
        <v>680</v>
      </c>
      <c r="D211" s="32" t="s">
        <v>1101</v>
      </c>
      <c r="E211" s="32" t="s">
        <v>1745</v>
      </c>
      <c r="F211" s="32" t="s">
        <v>1746</v>
      </c>
      <c r="G211" s="250"/>
      <c r="H211" s="250"/>
      <c r="I211" s="250"/>
      <c r="J211" s="251"/>
      <c r="K211" s="251"/>
      <c r="L211" s="251"/>
      <c r="M211" s="251"/>
      <c r="N211" s="251"/>
      <c r="O211" s="251"/>
      <c r="P211" s="251"/>
      <c r="Q211" s="251"/>
      <c r="R211" s="251"/>
      <c r="S211" s="251" t="s">
        <v>39</v>
      </c>
      <c r="T211" s="252" t="s">
        <v>681</v>
      </c>
      <c r="U211" s="252" t="s">
        <v>698</v>
      </c>
      <c r="V211" s="252">
        <v>2060</v>
      </c>
      <c r="W211" s="252">
        <f t="array" ref="W211">IF(V211="", "", IFERROR(MAX(--_xlfn.TEXTSPLIT(V211,"+")), V211))</f>
        <v>2060</v>
      </c>
      <c r="X211" s="252">
        <v>2021</v>
      </c>
      <c r="Y211" s="252" t="s">
        <v>1747</v>
      </c>
      <c r="Z211" s="253"/>
      <c r="AA211" s="253"/>
      <c r="AB211" s="253"/>
      <c r="AC211" s="253" t="str">
        <f t="array" ref="AC211">IF(AB211="", "", IFERROR(MAX(--_xlfn.TEXTSPLIT(AB211,"+")), AB211))</f>
        <v/>
      </c>
      <c r="AD211" s="32" t="str">
        <f>IF(AND(Table1[[#This Row],[year broken down ]]&lt;&gt;"",Table1[[#This Row],[Scope of target]]&lt;&gt;"G",AE211=""),1,"")</f>
        <v/>
      </c>
      <c r="AE211" s="32" t="str">
        <f>IF(OR(Table1[[#This Row],[Net zero year (SBTi)]]&lt;&gt;"",Table1[[#This Row],[From 6]]&lt;&gt;""),1,"")</f>
        <v/>
      </c>
      <c r="AF211" s="32" t="str">
        <f>IF(OR(Table1[[#This Row],[SBTi NZ approved]]="s",Table1[[#This Row],[Target status]]="T"),1,"")</f>
        <v/>
      </c>
      <c r="AG211" s="254" t="s">
        <v>674</v>
      </c>
      <c r="AH211" s="32" t="str">
        <f>_xlfn.XLOOKUP(C211,ref!A:A,ref!B:B, "Other")</f>
        <v>Asia</v>
      </c>
      <c r="AI211" s="249" t="str">
        <f>_xlfn.XLOOKUP(D211,ref!D:D,ref!E:E)</f>
        <v>Energy and utilities</v>
      </c>
      <c r="AJ211" s="249" t="str">
        <f>IF(Table1[[#This Row],[NZ]]=1, MAX(Table1[[#This Row],[From 6]], Table1[[#This Row],[Net zero year (SBTi)]]), "")</f>
        <v/>
      </c>
      <c r="AK211" s="32">
        <f t="shared" si="24"/>
        <v>0</v>
      </c>
    </row>
    <row r="212" spans="1:37" ht="18" customHeight="1">
      <c r="A212" s="32">
        <v>210</v>
      </c>
      <c r="B212" s="373" t="s">
        <v>258</v>
      </c>
      <c r="C212" s="32" t="s">
        <v>740</v>
      </c>
      <c r="D212" s="32" t="s">
        <v>1582</v>
      </c>
      <c r="E212" s="32" t="s">
        <v>1748</v>
      </c>
      <c r="F212" s="32" t="s">
        <v>1749</v>
      </c>
      <c r="G212" s="250" t="s">
        <v>631</v>
      </c>
      <c r="H212" s="250">
        <v>2030</v>
      </c>
      <c r="I212" s="250">
        <v>2015</v>
      </c>
      <c r="J212" s="251" t="s">
        <v>1096</v>
      </c>
      <c r="K212" s="251" t="s">
        <v>642</v>
      </c>
      <c r="L212" s="251">
        <v>2030</v>
      </c>
      <c r="M212" s="251"/>
      <c r="N212" s="251"/>
      <c r="O212" s="251"/>
      <c r="P212" s="251" t="s">
        <v>631</v>
      </c>
      <c r="Q212" s="251" t="s">
        <v>1097</v>
      </c>
      <c r="R212" s="251"/>
      <c r="S212" s="251">
        <v>2017</v>
      </c>
      <c r="T212" s="252"/>
      <c r="U212" s="252"/>
      <c r="V212" s="252"/>
      <c r="W212" s="252" t="str">
        <f t="array" ref="W212">IF(V212="", "", IFERROR(MAX(--_xlfn.TEXTSPLIT(V212,"+")), V212))</f>
        <v/>
      </c>
      <c r="X212" s="252"/>
      <c r="Y212" s="252"/>
      <c r="Z212" s="253" t="s">
        <v>1123</v>
      </c>
      <c r="AA212" s="253" t="s">
        <v>1677</v>
      </c>
      <c r="AB212" s="253" t="s">
        <v>1750</v>
      </c>
      <c r="AC212" s="253">
        <f t="array" ref="AC212">IF(AB212="", "", IFERROR(MAX(--_xlfn.TEXTSPLIT(AB212,"+")), AB212))</f>
        <v>2039</v>
      </c>
      <c r="AD212" s="32" t="str">
        <f>IF(AND(Table1[[#This Row],[year broken down ]]&lt;&gt;"",Table1[[#This Row],[Scope of target]]&lt;&gt;"G",AE212=""),1,"")</f>
        <v/>
      </c>
      <c r="AE212" s="32">
        <f>IF(OR(Table1[[#This Row],[Net zero year (SBTi)]]&lt;&gt;"",Table1[[#This Row],[From 6]]&lt;&gt;""),1,"")</f>
        <v>1</v>
      </c>
      <c r="AF212" s="32">
        <f>IF(OR(Table1[[#This Row],[SBTi NZ approved]]="s",Table1[[#This Row],[Target status]]="T"),1,"")</f>
        <v>1</v>
      </c>
      <c r="AG212" s="254"/>
      <c r="AH212" s="32" t="str">
        <f>_xlfn.XLOOKUP(C212,ref!A:A,ref!B:B, "Other")</f>
        <v>Europe</v>
      </c>
      <c r="AI212" s="249" t="str">
        <f>_xlfn.XLOOKUP(D212,ref!D:D,ref!E:E)</f>
        <v>Household and personal products</v>
      </c>
      <c r="AJ212" s="249">
        <f>IF(Table1[[#This Row],[NZ]]=1, MAX(Table1[[#This Row],[From 6]], Table1[[#This Row],[Net zero year (SBTi)]]), "")</f>
        <v>2039</v>
      </c>
      <c r="AK212" s="32">
        <f t="shared" si="24"/>
        <v>1</v>
      </c>
    </row>
    <row r="213" spans="1:37" ht="18" customHeight="1">
      <c r="A213" s="32">
        <v>211</v>
      </c>
      <c r="B213" s="373" t="s">
        <v>328</v>
      </c>
      <c r="C213" s="32" t="s">
        <v>629</v>
      </c>
      <c r="D213" s="32" t="s">
        <v>713</v>
      </c>
      <c r="E213" s="32" t="s">
        <v>1751</v>
      </c>
      <c r="F213" s="32" t="s">
        <v>1752</v>
      </c>
      <c r="G213" s="250" t="s">
        <v>631</v>
      </c>
      <c r="H213" s="250">
        <v>2030</v>
      </c>
      <c r="I213" s="250">
        <v>2020</v>
      </c>
      <c r="J213" s="251"/>
      <c r="K213" s="251"/>
      <c r="L213" s="251"/>
      <c r="M213" s="251"/>
      <c r="N213" s="251"/>
      <c r="O213" s="251"/>
      <c r="P213" s="251"/>
      <c r="Q213" s="251"/>
      <c r="R213" s="251"/>
      <c r="S213" s="251" t="s">
        <v>39</v>
      </c>
      <c r="T213" s="252"/>
      <c r="U213" s="252"/>
      <c r="V213" s="252"/>
      <c r="W213" s="252" t="str">
        <f t="array" ref="W213">IF(V213="", "", IFERROR(MAX(--_xlfn.TEXTSPLIT(V213,"+")), V213))</f>
        <v/>
      </c>
      <c r="X213" s="252"/>
      <c r="Y213" s="252"/>
      <c r="Z213" s="253" t="s">
        <v>635</v>
      </c>
      <c r="AA213" s="253" t="s">
        <v>1455</v>
      </c>
      <c r="AB213" s="253">
        <v>2040</v>
      </c>
      <c r="AC213" s="253">
        <f t="array" ref="AC213">IF(AB213="", "", IFERROR(MAX(--_xlfn.TEXTSPLIT(AB213,"+")), AB213))</f>
        <v>2040</v>
      </c>
      <c r="AD213" s="32" t="str">
        <f>IF(AND(Table1[[#This Row],[year broken down ]]&lt;&gt;"",Table1[[#This Row],[Scope of target]]&lt;&gt;"G",AE213=""),1,"")</f>
        <v/>
      </c>
      <c r="AE213" s="32">
        <f>IF(OR(Table1[[#This Row],[Net zero year (SBTi)]]&lt;&gt;"",Table1[[#This Row],[From 6]]&lt;&gt;""),1,"")</f>
        <v>1</v>
      </c>
      <c r="AF213" s="32" t="str">
        <f>IF(OR(Table1[[#This Row],[SBTi NZ approved]]="s",Table1[[#This Row],[Target status]]="T"),1,"")</f>
        <v/>
      </c>
      <c r="AG213" s="254"/>
      <c r="AH213" s="32" t="str">
        <f>_xlfn.XLOOKUP(C213,ref!A:A,ref!B:B, "Other")</f>
        <v>North America</v>
      </c>
      <c r="AI213" s="249" t="str">
        <f>_xlfn.XLOOKUP(D213,ref!D:D,ref!E:E)</f>
        <v>Technology</v>
      </c>
      <c r="AJ213" s="249">
        <f>IF(Table1[[#This Row],[NZ]]=1, MAX(Table1[[#This Row],[From 6]], Table1[[#This Row],[Net zero year (SBTi)]]), "")</f>
        <v>2040</v>
      </c>
      <c r="AK213" s="32">
        <f t="shared" si="24"/>
        <v>1</v>
      </c>
    </row>
    <row r="214" spans="1:37" ht="18" customHeight="1">
      <c r="A214" s="32">
        <v>212</v>
      </c>
      <c r="B214" s="373" t="s">
        <v>139</v>
      </c>
      <c r="C214" s="32" t="s">
        <v>680</v>
      </c>
      <c r="D214" s="32" t="s">
        <v>1148</v>
      </c>
      <c r="E214" s="32" t="s">
        <v>1753</v>
      </c>
      <c r="F214" s="32" t="s">
        <v>1754</v>
      </c>
      <c r="G214" s="250"/>
      <c r="H214" s="250"/>
      <c r="I214" s="250"/>
      <c r="J214" s="251"/>
      <c r="K214" s="251"/>
      <c r="L214" s="251"/>
      <c r="M214" s="251"/>
      <c r="N214" s="251"/>
      <c r="O214" s="251"/>
      <c r="P214" s="251"/>
      <c r="Q214" s="251"/>
      <c r="R214" s="251"/>
      <c r="S214" s="251" t="s">
        <v>39</v>
      </c>
      <c r="T214" s="252" t="s">
        <v>681</v>
      </c>
      <c r="U214" s="252" t="s">
        <v>698</v>
      </c>
      <c r="V214" s="252">
        <v>2060</v>
      </c>
      <c r="W214" s="252">
        <f t="array" ref="W214">IF(V214="", "", IFERROR(MAX(--_xlfn.TEXTSPLIT(V214,"+")), V214))</f>
        <v>2060</v>
      </c>
      <c r="X214" s="252">
        <v>2021</v>
      </c>
      <c r="Y214" s="256" t="s">
        <v>1755</v>
      </c>
      <c r="Z214" s="253"/>
      <c r="AA214" s="253"/>
      <c r="AB214" s="253"/>
      <c r="AC214" s="253" t="str">
        <f t="array" ref="AC214">IF(AB214="", "", IFERROR(MAX(--_xlfn.TEXTSPLIT(AB214,"+")), AB214))</f>
        <v/>
      </c>
      <c r="AD214" s="32" t="str">
        <f>IF(AND(Table1[[#This Row],[year broken down ]]&lt;&gt;"",Table1[[#This Row],[Scope of target]]&lt;&gt;"G",AE214=""),1,"")</f>
        <v/>
      </c>
      <c r="AE214" s="32" t="str">
        <f>IF(OR(Table1[[#This Row],[Net zero year (SBTi)]]&lt;&gt;"",Table1[[#This Row],[From 6]]&lt;&gt;""),1,"")</f>
        <v/>
      </c>
      <c r="AF214" s="32" t="str">
        <f>IF(OR(Table1[[#This Row],[SBTi NZ approved]]="s",Table1[[#This Row],[Target status]]="T"),1,"")</f>
        <v/>
      </c>
      <c r="AG214" s="254" t="s">
        <v>674</v>
      </c>
      <c r="AH214" s="32" t="str">
        <f>_xlfn.XLOOKUP(C214,ref!A:A,ref!B:B, "Other")</f>
        <v>Asia</v>
      </c>
      <c r="AI214" s="249" t="str">
        <f>_xlfn.XLOOKUP(D214,ref!D:D,ref!E:E)</f>
        <v>Automotive</v>
      </c>
      <c r="AJ214" s="249" t="str">
        <f>IF(Table1[[#This Row],[NZ]]=1, MAX(Table1[[#This Row],[From 6]], Table1[[#This Row],[Net zero year (SBTi)]]), "")</f>
        <v/>
      </c>
      <c r="AK214" s="32">
        <f t="shared" si="24"/>
        <v>0</v>
      </c>
    </row>
    <row r="215" spans="1:37" ht="18" customHeight="1">
      <c r="A215" s="32">
        <v>213</v>
      </c>
      <c r="B215" s="373" t="s">
        <v>323</v>
      </c>
      <c r="C215" s="32" t="s">
        <v>629</v>
      </c>
      <c r="D215" s="32" t="s">
        <v>713</v>
      </c>
      <c r="E215" s="32" t="s">
        <v>1756</v>
      </c>
      <c r="F215" s="32" t="s">
        <v>1757</v>
      </c>
      <c r="G215" s="250" t="s">
        <v>631</v>
      </c>
      <c r="H215" s="250">
        <v>2025</v>
      </c>
      <c r="I215" s="250">
        <v>2016</v>
      </c>
      <c r="J215" s="251" t="s">
        <v>1096</v>
      </c>
      <c r="K215" s="251" t="s">
        <v>642</v>
      </c>
      <c r="L215" s="251">
        <v>2025</v>
      </c>
      <c r="M215" s="251"/>
      <c r="N215" s="251"/>
      <c r="O215" s="251"/>
      <c r="P215" s="251" t="s">
        <v>631</v>
      </c>
      <c r="Q215" s="251" t="s">
        <v>1097</v>
      </c>
      <c r="R215" s="251"/>
      <c r="S215" s="251">
        <v>2022</v>
      </c>
      <c r="T215" s="252" t="s">
        <v>635</v>
      </c>
      <c r="U215" s="252" t="s">
        <v>1758</v>
      </c>
      <c r="V215" s="252">
        <v>2025</v>
      </c>
      <c r="W215" s="252">
        <f t="array" ref="W215">IF(V215="", "", IFERROR(MAX(--_xlfn.TEXTSPLIT(V215,"+")), V215))</f>
        <v>2025</v>
      </c>
      <c r="X215" s="252">
        <v>2021</v>
      </c>
      <c r="Y215" s="252" t="s">
        <v>1759</v>
      </c>
      <c r="Z215" s="253" t="s">
        <v>645</v>
      </c>
      <c r="AA215" s="253" t="s">
        <v>1760</v>
      </c>
      <c r="AB215" s="253">
        <v>2040</v>
      </c>
      <c r="AC215" s="253">
        <f t="array" ref="AC215">IF(AB215="", "", IFERROR(MAX(--_xlfn.TEXTSPLIT(AB215,"+")), AB215))</f>
        <v>2040</v>
      </c>
      <c r="AD215" s="32" t="str">
        <f>IF(AND(Table1[[#This Row],[year broken down ]]&lt;&gt;"",Table1[[#This Row],[Scope of target]]&lt;&gt;"G",AE215=""),1,"")</f>
        <v/>
      </c>
      <c r="AE215" s="32">
        <f>IF(OR(Table1[[#This Row],[Net zero year (SBTi)]]&lt;&gt;"",Table1[[#This Row],[From 6]]&lt;&gt;""),1,"")</f>
        <v>1</v>
      </c>
      <c r="AF215" s="32">
        <f>IF(OR(Table1[[#This Row],[SBTi NZ approved]]="s",Table1[[#This Row],[Target status]]="T"),1,"")</f>
        <v>1</v>
      </c>
      <c r="AG215" s="254" t="s">
        <v>631</v>
      </c>
      <c r="AH215" s="32" t="str">
        <f>_xlfn.XLOOKUP(C215,ref!A:A,ref!B:B, "Other")</f>
        <v>North America</v>
      </c>
      <c r="AI215" s="249" t="str">
        <f>_xlfn.XLOOKUP(D215,ref!D:D,ref!E:E)</f>
        <v>Technology</v>
      </c>
      <c r="AJ215" s="249">
        <f>IF(Table1[[#This Row],[NZ]]=1, MAX(Table1[[#This Row],[From 6]], Table1[[#This Row],[Net zero year (SBTi)]]), "")</f>
        <v>2040</v>
      </c>
      <c r="AK215" s="32">
        <f t="shared" si="24"/>
        <v>1</v>
      </c>
    </row>
    <row r="216" spans="1:37" ht="18" customHeight="1">
      <c r="A216" s="32">
        <v>214</v>
      </c>
      <c r="B216" s="373" t="s">
        <v>243</v>
      </c>
      <c r="C216" s="32" t="s">
        <v>706</v>
      </c>
      <c r="D216" s="32" t="s">
        <v>1093</v>
      </c>
      <c r="E216" s="32" t="s">
        <v>1761</v>
      </c>
      <c r="F216" s="32" t="s">
        <v>1762</v>
      </c>
      <c r="G216" s="250"/>
      <c r="H216" s="250"/>
      <c r="I216" s="250"/>
      <c r="J216" s="251"/>
      <c r="K216" s="251"/>
      <c r="L216" s="251"/>
      <c r="M216" s="251"/>
      <c r="N216" s="251"/>
      <c r="O216" s="251"/>
      <c r="P216" s="251"/>
      <c r="Q216" s="251"/>
      <c r="R216" s="251"/>
      <c r="S216" s="251" t="s">
        <v>39</v>
      </c>
      <c r="T216" s="252"/>
      <c r="U216" s="252"/>
      <c r="V216" s="252"/>
      <c r="W216" s="252" t="str">
        <f t="array" ref="W216">IF(V216="", "", IFERROR(MAX(--_xlfn.TEXTSPLIT(V216,"+")), V216))</f>
        <v/>
      </c>
      <c r="X216" s="252"/>
      <c r="Y216" s="252"/>
      <c r="Z216" s="253"/>
      <c r="AA216" s="253"/>
      <c r="AB216" s="253"/>
      <c r="AC216" s="253" t="str">
        <f t="array" ref="AC216">IF(AB216="", "", IFERROR(MAX(--_xlfn.TEXTSPLIT(AB216,"+")), AB216))</f>
        <v/>
      </c>
      <c r="AD216" s="32" t="str">
        <f>IF(AND(Table1[[#This Row],[year broken down ]]&lt;&gt;"",Table1[[#This Row],[Scope of target]]&lt;&gt;"G",AE216=""),1,"")</f>
        <v/>
      </c>
      <c r="AE216" s="32" t="str">
        <f>IF(OR(Table1[[#This Row],[Net zero year (SBTi)]]&lt;&gt;"",Table1[[#This Row],[From 6]]&lt;&gt;""),1,"")</f>
        <v/>
      </c>
      <c r="AF216" s="32" t="str">
        <f>IF(OR(Table1[[#This Row],[SBTi NZ approved]]="s",Table1[[#This Row],[Target status]]="T"),1,"")</f>
        <v/>
      </c>
      <c r="AG216" s="254"/>
      <c r="AH216" s="32" t="str">
        <f>_xlfn.XLOOKUP(C216,ref!A:A,ref!B:B, "Other")</f>
        <v>North America</v>
      </c>
      <c r="AI216" s="249" t="str">
        <f>_xlfn.XLOOKUP(D216,ref!D:D,ref!E:E)</f>
        <v>Retail</v>
      </c>
      <c r="AJ216" s="249" t="str">
        <f>IF(Table1[[#This Row],[NZ]]=1, MAX(Table1[[#This Row],[From 6]], Table1[[#This Row],[Net zero year (SBTi)]]), "")</f>
        <v/>
      </c>
      <c r="AK216" s="32">
        <f t="shared" si="24"/>
        <v>0</v>
      </c>
    </row>
    <row r="217" spans="1:37" ht="18" customHeight="1">
      <c r="A217" s="32">
        <v>215</v>
      </c>
      <c r="B217" s="373" t="s">
        <v>287</v>
      </c>
      <c r="C217" s="32" t="s">
        <v>629</v>
      </c>
      <c r="D217" s="32" t="s">
        <v>1137</v>
      </c>
      <c r="E217" s="32" t="s">
        <v>1763</v>
      </c>
      <c r="F217" s="32" t="s">
        <v>1764</v>
      </c>
      <c r="G217" s="250"/>
      <c r="H217" s="250"/>
      <c r="I217" s="250"/>
      <c r="J217" s="251" t="s">
        <v>635</v>
      </c>
      <c r="K217" s="251"/>
      <c r="L217" s="251">
        <v>2030</v>
      </c>
      <c r="M217" s="251"/>
      <c r="N217" s="251"/>
      <c r="O217" s="251"/>
      <c r="P217" s="251" t="s">
        <v>631</v>
      </c>
      <c r="Q217" s="251" t="s">
        <v>1097</v>
      </c>
      <c r="R217" s="251"/>
      <c r="S217" s="251">
        <v>2021</v>
      </c>
      <c r="T217" s="252"/>
      <c r="U217" s="252"/>
      <c r="V217" s="252"/>
      <c r="W217" s="252" t="str">
        <f t="array" ref="W217">IF(V217="", "", IFERROR(MAX(--_xlfn.TEXTSPLIT(V217,"+")), V217))</f>
        <v/>
      </c>
      <c r="X217" s="252"/>
      <c r="Y217" s="252"/>
      <c r="Z217" s="253" t="s">
        <v>635</v>
      </c>
      <c r="AA217" s="253" t="s">
        <v>837</v>
      </c>
      <c r="AB217" s="253">
        <v>2045</v>
      </c>
      <c r="AC217" s="253">
        <f t="array" ref="AC217">IF(AB217="", "", IFERROR(MAX(--_xlfn.TEXTSPLIT(AB217,"+")), AB217))</f>
        <v>2045</v>
      </c>
      <c r="AD217" s="32" t="str">
        <f>IF(AND(Table1[[#This Row],[year broken down ]]&lt;&gt;"",Table1[[#This Row],[Scope of target]]&lt;&gt;"G",AE217=""),1,"")</f>
        <v/>
      </c>
      <c r="AE217" s="32">
        <f>IF(OR(Table1[[#This Row],[Net zero year (SBTi)]]&lt;&gt;"",Table1[[#This Row],[From 6]]&lt;&gt;""),1,"")</f>
        <v>1</v>
      </c>
      <c r="AF217" s="32" t="str">
        <f>IF(OR(Table1[[#This Row],[SBTi NZ approved]]="s",Table1[[#This Row],[Target status]]="T"),1,"")</f>
        <v/>
      </c>
      <c r="AG217" s="254"/>
      <c r="AH217" s="32" t="str">
        <f>_xlfn.XLOOKUP(C217,ref!A:A,ref!B:B, "Other")</f>
        <v>North America</v>
      </c>
      <c r="AI217" s="249" t="str">
        <f>_xlfn.XLOOKUP(D217,ref!D:D,ref!E:E)</f>
        <v>Retail</v>
      </c>
      <c r="AJ217" s="249">
        <f>IF(Table1[[#This Row],[NZ]]=1, MAX(Table1[[#This Row],[From 6]], Table1[[#This Row],[Net zero year (SBTi)]]), "")</f>
        <v>2045</v>
      </c>
      <c r="AK217" s="32">
        <f t="shared" si="24"/>
        <v>1</v>
      </c>
    </row>
    <row r="218" spans="1:37" ht="18" customHeight="1">
      <c r="A218" s="32">
        <v>216</v>
      </c>
      <c r="B218" s="373" t="s">
        <v>1765</v>
      </c>
      <c r="C218" s="32" t="s">
        <v>958</v>
      </c>
      <c r="D218" s="32" t="s">
        <v>1101</v>
      </c>
      <c r="E218" s="32" t="s">
        <v>1766</v>
      </c>
      <c r="F218" s="32" t="s">
        <v>1767</v>
      </c>
      <c r="G218" s="250"/>
      <c r="H218" s="250"/>
      <c r="I218" s="250"/>
      <c r="J218" s="251"/>
      <c r="K218" s="251"/>
      <c r="L218" s="251"/>
      <c r="M218" s="251"/>
      <c r="N218" s="251"/>
      <c r="O218" s="251"/>
      <c r="P218" s="251"/>
      <c r="Q218" s="251"/>
      <c r="R218" s="251"/>
      <c r="S218" s="251" t="s">
        <v>39</v>
      </c>
      <c r="T218" s="252" t="s">
        <v>645</v>
      </c>
      <c r="U218" s="252" t="s">
        <v>1353</v>
      </c>
      <c r="V218" s="252">
        <v>2050</v>
      </c>
      <c r="W218" s="252">
        <f t="array" ref="W218">IF(V218="", "", IFERROR(MAX(--_xlfn.TEXTSPLIT(V218,"+")), V218))</f>
        <v>2050</v>
      </c>
      <c r="X218" s="252">
        <v>2023</v>
      </c>
      <c r="Y218" s="256" t="s">
        <v>1768</v>
      </c>
      <c r="Z218" s="253"/>
      <c r="AA218" s="253"/>
      <c r="AB218" s="253"/>
      <c r="AC218" s="253" t="str">
        <f t="array" ref="AC218">IF(AB218="", "", IFERROR(MAX(--_xlfn.TEXTSPLIT(AB218,"+")), AB218))</f>
        <v/>
      </c>
      <c r="AD218" s="32">
        <f>IF(AND(Table1[[#This Row],[year broken down ]]&lt;&gt;"",Table1[[#This Row],[Scope of target]]&lt;&gt;"G",AE218=""),1,"")</f>
        <v>1</v>
      </c>
      <c r="AE218" s="32" t="str">
        <f>IF(OR(Table1[[#This Row],[Net zero year (SBTi)]]&lt;&gt;"",Table1[[#This Row],[From 6]]&lt;&gt;""),1,"")</f>
        <v/>
      </c>
      <c r="AF218" s="32" t="str">
        <f>IF(OR(Table1[[#This Row],[SBTi NZ approved]]="s",Table1[[#This Row],[Target status]]="T"),1,"")</f>
        <v/>
      </c>
      <c r="AG218" s="254" t="s">
        <v>674</v>
      </c>
      <c r="AH218" s="32" t="str">
        <f>_xlfn.XLOOKUP(C218,ref!A:A,ref!B:B, "Other")</f>
        <v>Other</v>
      </c>
      <c r="AI218" s="249" t="str">
        <f>_xlfn.XLOOKUP(D218,ref!D:D,ref!E:E)</f>
        <v>Energy and utilities</v>
      </c>
      <c r="AJ218" s="249" t="str">
        <f>IF(Table1[[#This Row],[NZ]]=1, MAX(Table1[[#This Row],[From 6]], Table1[[#This Row],[Net zero year (SBTi)]]), "")</f>
        <v/>
      </c>
      <c r="AK218" s="32">
        <f t="shared" si="24"/>
        <v>1</v>
      </c>
    </row>
    <row r="219" spans="1:37" ht="18" customHeight="1">
      <c r="A219" s="32">
        <v>217</v>
      </c>
      <c r="B219" s="373" t="s">
        <v>244</v>
      </c>
      <c r="C219" s="32" t="s">
        <v>680</v>
      </c>
      <c r="D219" s="32" t="s">
        <v>713</v>
      </c>
      <c r="E219" s="32" t="s">
        <v>1769</v>
      </c>
      <c r="F219" s="32" t="s">
        <v>1770</v>
      </c>
      <c r="G219" s="250"/>
      <c r="H219" s="250"/>
      <c r="I219" s="250"/>
      <c r="J219" s="251" t="s">
        <v>1096</v>
      </c>
      <c r="K219" s="251" t="s">
        <v>642</v>
      </c>
      <c r="L219" s="251">
        <v>2030</v>
      </c>
      <c r="M219" s="251" t="s">
        <v>641</v>
      </c>
      <c r="N219" s="251" t="s">
        <v>642</v>
      </c>
      <c r="O219" s="251" t="s">
        <v>1771</v>
      </c>
      <c r="P219" s="251" t="s">
        <v>631</v>
      </c>
      <c r="Q219" s="251" t="s">
        <v>1135</v>
      </c>
      <c r="R219" s="251" t="s">
        <v>1771</v>
      </c>
      <c r="S219" s="251">
        <v>2023</v>
      </c>
      <c r="T219" s="252"/>
      <c r="U219" s="252"/>
      <c r="V219" s="252"/>
      <c r="W219" s="252" t="str">
        <f t="array" ref="W219">IF(V219="", "", IFERROR(MAX(--_xlfn.TEXTSPLIT(V219,"+")), V219))</f>
        <v/>
      </c>
      <c r="X219" s="252"/>
      <c r="Y219" s="252"/>
      <c r="Z219" s="253" t="s">
        <v>645</v>
      </c>
      <c r="AA219" s="253" t="s">
        <v>805</v>
      </c>
      <c r="AB219" s="253">
        <v>2050</v>
      </c>
      <c r="AC219" s="253">
        <f t="array" ref="AC219">IF(AB219="", "", IFERROR(MAX(--_xlfn.TEXTSPLIT(AB219,"+")), AB219))</f>
        <v>2050</v>
      </c>
      <c r="AD219" s="32" t="str">
        <f>IF(AND(Table1[[#This Row],[year broken down ]]&lt;&gt;"",Table1[[#This Row],[Scope of target]]&lt;&gt;"G",AE219=""),1,"")</f>
        <v/>
      </c>
      <c r="AE219" s="32">
        <f>IF(OR(Table1[[#This Row],[Net zero year (SBTi)]]&lt;&gt;"",Table1[[#This Row],[From 6]]&lt;&gt;""),1,"")</f>
        <v>1</v>
      </c>
      <c r="AF219" s="32">
        <f>IF(OR(Table1[[#This Row],[SBTi NZ approved]]="s",Table1[[#This Row],[Target status]]="T"),1,"")</f>
        <v>1</v>
      </c>
      <c r="AG219" s="254"/>
      <c r="AH219" s="32" t="str">
        <f>_xlfn.XLOOKUP(C219,ref!A:A,ref!B:B, "Other")</f>
        <v>Asia</v>
      </c>
      <c r="AI219" s="249" t="str">
        <f>_xlfn.XLOOKUP(D219,ref!D:D,ref!E:E)</f>
        <v>Technology</v>
      </c>
      <c r="AJ219" s="249">
        <f>IF(Table1[[#This Row],[NZ]]=1, MAX(Table1[[#This Row],[From 6]], Table1[[#This Row],[Net zero year (SBTi)]]), "")</f>
        <v>2050</v>
      </c>
      <c r="AK219" s="32">
        <f t="shared" si="24"/>
        <v>1</v>
      </c>
    </row>
    <row r="220" spans="1:37" ht="18" customHeight="1">
      <c r="A220" s="32">
        <v>218</v>
      </c>
      <c r="B220" s="373" t="s">
        <v>309</v>
      </c>
      <c r="C220" s="32" t="s">
        <v>676</v>
      </c>
      <c r="D220" s="32" t="s">
        <v>713</v>
      </c>
      <c r="E220" s="32" t="s">
        <v>1772</v>
      </c>
      <c r="F220" s="32" t="s">
        <v>1773</v>
      </c>
      <c r="G220" s="250" t="s">
        <v>631</v>
      </c>
      <c r="H220" s="250">
        <v>2050</v>
      </c>
      <c r="I220" s="250">
        <v>2019</v>
      </c>
      <c r="J220" s="251" t="s">
        <v>1096</v>
      </c>
      <c r="K220" s="251" t="s">
        <v>642</v>
      </c>
      <c r="L220" s="251">
        <v>2030</v>
      </c>
      <c r="M220" s="251"/>
      <c r="N220" s="251"/>
      <c r="O220" s="251"/>
      <c r="P220" s="251" t="s">
        <v>631</v>
      </c>
      <c r="Q220" s="251" t="s">
        <v>1097</v>
      </c>
      <c r="R220" s="251"/>
      <c r="S220" s="251">
        <v>2023</v>
      </c>
      <c r="T220" s="252" t="s">
        <v>681</v>
      </c>
      <c r="U220" s="252" t="s">
        <v>698</v>
      </c>
      <c r="V220" s="252">
        <v>2050</v>
      </c>
      <c r="W220" s="252">
        <f t="array" ref="W220">IF(V220="", "", IFERROR(MAX(--_xlfn.TEXTSPLIT(V220,"+")), V220))</f>
        <v>2050</v>
      </c>
      <c r="X220" s="252">
        <v>2020</v>
      </c>
      <c r="Y220" s="252" t="s">
        <v>1774</v>
      </c>
      <c r="Z220" s="253" t="s">
        <v>635</v>
      </c>
      <c r="AA220" s="253" t="s">
        <v>1225</v>
      </c>
      <c r="AB220" s="253">
        <v>2050</v>
      </c>
      <c r="AC220" s="253">
        <f t="array" ref="AC220">IF(AB220="", "", IFERROR(MAX(--_xlfn.TEXTSPLIT(AB220,"+")), AB220))</f>
        <v>2050</v>
      </c>
      <c r="AD220" s="32" t="str">
        <f>IF(AND(Table1[[#This Row],[year broken down ]]&lt;&gt;"",Table1[[#This Row],[Scope of target]]&lt;&gt;"G",AE220=""),1,"")</f>
        <v/>
      </c>
      <c r="AE220" s="32">
        <f>IF(OR(Table1[[#This Row],[Net zero year (SBTi)]]&lt;&gt;"",Table1[[#This Row],[From 6]]&lt;&gt;""),1,"")</f>
        <v>1</v>
      </c>
      <c r="AF220" s="32">
        <f>IF(OR(Table1[[#This Row],[SBTi NZ approved]]="s",Table1[[#This Row],[Target status]]="T"),1,"")</f>
        <v>1</v>
      </c>
      <c r="AG220" s="254" t="s">
        <v>674</v>
      </c>
      <c r="AH220" s="32" t="str">
        <f>_xlfn.XLOOKUP(C220,ref!A:A,ref!B:B, "Other")</f>
        <v>Asia</v>
      </c>
      <c r="AI220" s="249" t="str">
        <f>_xlfn.XLOOKUP(D220,ref!D:D,ref!E:E)</f>
        <v>Technology</v>
      </c>
      <c r="AJ220" s="249">
        <f>IF(Table1[[#This Row],[NZ]]=1, MAX(Table1[[#This Row],[From 6]], Table1[[#This Row],[Net zero year (SBTi)]]), "")</f>
        <v>2050</v>
      </c>
      <c r="AK220" s="32">
        <f t="shared" si="24"/>
        <v>1</v>
      </c>
    </row>
    <row r="221" spans="1:37" ht="18" customHeight="1">
      <c r="A221" s="32">
        <v>219</v>
      </c>
      <c r="B221" s="373" t="s">
        <v>222</v>
      </c>
      <c r="C221" s="32" t="s">
        <v>697</v>
      </c>
      <c r="D221" s="32" t="s">
        <v>1557</v>
      </c>
      <c r="E221" s="32" t="s">
        <v>1775</v>
      </c>
      <c r="F221" s="32" t="s">
        <v>1776</v>
      </c>
      <c r="G221" s="250" t="s">
        <v>631</v>
      </c>
      <c r="H221" s="250">
        <v>2021</v>
      </c>
      <c r="I221" s="250">
        <v>2021</v>
      </c>
      <c r="J221" s="251" t="s">
        <v>1096</v>
      </c>
      <c r="K221" s="251" t="s">
        <v>642</v>
      </c>
      <c r="L221" s="251">
        <v>2030</v>
      </c>
      <c r="M221" s="251"/>
      <c r="N221" s="251"/>
      <c r="O221" s="251"/>
      <c r="P221" s="251" t="s">
        <v>632</v>
      </c>
      <c r="Q221" s="251"/>
      <c r="R221" s="251"/>
      <c r="S221" s="251">
        <v>2023</v>
      </c>
      <c r="T221" s="252"/>
      <c r="U221" s="252"/>
      <c r="V221" s="252"/>
      <c r="W221" s="252" t="str">
        <f t="array" ref="W221">IF(V221="", "", IFERROR(MAX(--_xlfn.TEXTSPLIT(V221,"+")), V221))</f>
        <v/>
      </c>
      <c r="X221" s="252"/>
      <c r="Y221" s="256"/>
      <c r="Z221" s="253" t="s">
        <v>635</v>
      </c>
      <c r="AA221" s="253" t="s">
        <v>698</v>
      </c>
      <c r="AB221" s="253">
        <v>2050</v>
      </c>
      <c r="AC221" s="253">
        <f t="array" ref="AC221">IF(AB221="", "", IFERROR(MAX(--_xlfn.TEXTSPLIT(AB221,"+")), AB221))</f>
        <v>2050</v>
      </c>
      <c r="AD221" s="32" t="str">
        <f>IF(AND(Table1[[#This Row],[year broken down ]]&lt;&gt;"",Table1[[#This Row],[Scope of target]]&lt;&gt;"G",AE221=""),1,"")</f>
        <v/>
      </c>
      <c r="AE221" s="32">
        <f>IF(OR(Table1[[#This Row],[Net zero year (SBTi)]]&lt;&gt;"",Table1[[#This Row],[From 6]]&lt;&gt;""),1,"")</f>
        <v>1</v>
      </c>
      <c r="AF221" s="32">
        <f>IF(OR(Table1[[#This Row],[SBTi NZ approved]]="s",Table1[[#This Row],[Target status]]="T"),1,"")</f>
        <v>1</v>
      </c>
      <c r="AG221" s="254"/>
      <c r="AH221" s="32" t="str">
        <f>_xlfn.XLOOKUP(C221,ref!A:A,ref!B:B, "Other")</f>
        <v>Europe</v>
      </c>
      <c r="AI221" s="249" t="str">
        <f>_xlfn.XLOOKUP(D221,ref!D:D,ref!E:E)</f>
        <v>Aerospace and defense</v>
      </c>
      <c r="AJ221" s="249">
        <f>IF(Table1[[#This Row],[NZ]]=1, MAX(Table1[[#This Row],[From 6]], Table1[[#This Row],[Net zero year (SBTi)]]), "")</f>
        <v>2050</v>
      </c>
      <c r="AK221" s="32">
        <f t="shared" si="24"/>
        <v>1</v>
      </c>
    </row>
    <row r="222" spans="1:37" ht="18" customHeight="1">
      <c r="A222" s="32">
        <v>220</v>
      </c>
      <c r="B222" s="373" t="s">
        <v>259</v>
      </c>
      <c r="C222" s="32" t="s">
        <v>667</v>
      </c>
      <c r="D222" s="32" t="s">
        <v>713</v>
      </c>
      <c r="E222" s="32" t="s">
        <v>1777</v>
      </c>
      <c r="F222" s="32" t="s">
        <v>1778</v>
      </c>
      <c r="G222" s="250" t="s">
        <v>631</v>
      </c>
      <c r="H222" s="250">
        <v>2023</v>
      </c>
      <c r="I222" s="250">
        <v>2019</v>
      </c>
      <c r="J222" s="251" t="s">
        <v>1096</v>
      </c>
      <c r="K222" s="251" t="s">
        <v>642</v>
      </c>
      <c r="L222" s="251">
        <v>2025</v>
      </c>
      <c r="M222" s="251"/>
      <c r="N222" s="251"/>
      <c r="O222" s="251"/>
      <c r="P222" s="251" t="s">
        <v>631</v>
      </c>
      <c r="Q222" s="251" t="s">
        <v>1097</v>
      </c>
      <c r="R222" s="251"/>
      <c r="S222" s="251">
        <v>2018</v>
      </c>
      <c r="T222" s="252"/>
      <c r="U222" s="252"/>
      <c r="V222" s="252"/>
      <c r="W222" s="252" t="str">
        <f t="array" ref="W222">IF(V222="", "", IFERROR(MAX(--_xlfn.TEXTSPLIT(V222,"+")), V222))</f>
        <v/>
      </c>
      <c r="X222" s="252"/>
      <c r="Y222" s="252"/>
      <c r="Z222" s="253" t="s">
        <v>645</v>
      </c>
      <c r="AA222" s="253" t="s">
        <v>1353</v>
      </c>
      <c r="AB222" s="253">
        <v>2025</v>
      </c>
      <c r="AC222" s="253">
        <f t="array" ref="AC222">IF(AB222="", "", IFERROR(MAX(--_xlfn.TEXTSPLIT(AB222,"+")), AB222))</f>
        <v>2025</v>
      </c>
      <c r="AD222" s="32" t="str">
        <f>IF(AND(Table1[[#This Row],[year broken down ]]&lt;&gt;"",Table1[[#This Row],[Scope of target]]&lt;&gt;"G",AE222=""),1,"")</f>
        <v/>
      </c>
      <c r="AE222" s="32">
        <f>IF(OR(Table1[[#This Row],[Net zero year (SBTi)]]&lt;&gt;"",Table1[[#This Row],[From 6]]&lt;&gt;""),1,"")</f>
        <v>1</v>
      </c>
      <c r="AF222" s="32">
        <f>IF(OR(Table1[[#This Row],[SBTi NZ approved]]="s",Table1[[#This Row],[Target status]]="T"),1,"")</f>
        <v>1</v>
      </c>
      <c r="AG222" s="254"/>
      <c r="AH222" s="32" t="str">
        <f>_xlfn.XLOOKUP(C222,ref!A:A,ref!B:B, "Other")</f>
        <v>Europe</v>
      </c>
      <c r="AI222" s="249" t="str">
        <f>_xlfn.XLOOKUP(D222,ref!D:D,ref!E:E)</f>
        <v>Technology</v>
      </c>
      <c r="AJ222" s="249">
        <f>IF(Table1[[#This Row],[NZ]]=1, MAX(Table1[[#This Row],[From 6]], Table1[[#This Row],[Net zero year (SBTi)]]), "")</f>
        <v>2025</v>
      </c>
      <c r="AK222" s="32">
        <f t="shared" si="24"/>
        <v>1</v>
      </c>
    </row>
    <row r="223" spans="1:37" ht="18" customHeight="1">
      <c r="A223" s="32">
        <v>221</v>
      </c>
      <c r="B223" s="373" t="s">
        <v>329</v>
      </c>
      <c r="C223" s="32" t="s">
        <v>676</v>
      </c>
      <c r="D223" s="32" t="s">
        <v>1101</v>
      </c>
      <c r="E223" s="32" t="s">
        <v>1779</v>
      </c>
      <c r="F223" s="32" t="s">
        <v>1780</v>
      </c>
      <c r="G223" s="250"/>
      <c r="H223" s="250"/>
      <c r="I223" s="250"/>
      <c r="J223" s="251"/>
      <c r="K223" s="251"/>
      <c r="L223" s="251"/>
      <c r="M223" s="251"/>
      <c r="N223" s="251"/>
      <c r="O223" s="251"/>
      <c r="P223" s="251"/>
      <c r="Q223" s="251"/>
      <c r="R223" s="251"/>
      <c r="S223" s="251" t="s">
        <v>39</v>
      </c>
      <c r="T223" s="252" t="s">
        <v>645</v>
      </c>
      <c r="U223" s="252" t="s">
        <v>1441</v>
      </c>
      <c r="V223" s="252">
        <v>2050</v>
      </c>
      <c r="W223" s="252">
        <f t="array" ref="W223">IF(V223="", "", IFERROR(MAX(--_xlfn.TEXTSPLIT(V223,"+")), V223))</f>
        <v>2050</v>
      </c>
      <c r="X223" s="252">
        <v>2022</v>
      </c>
      <c r="Y223" s="252" t="s">
        <v>1781</v>
      </c>
      <c r="Z223" s="253"/>
      <c r="AA223" s="253"/>
      <c r="AB223" s="253"/>
      <c r="AC223" s="253" t="str">
        <f t="array" ref="AC223">IF(AB223="", "", IFERROR(MAX(--_xlfn.TEXTSPLIT(AB223,"+")), AB223))</f>
        <v/>
      </c>
      <c r="AD223" s="32">
        <f>IF(AND(Table1[[#This Row],[year broken down ]]&lt;&gt;"",Table1[[#This Row],[Scope of target]]&lt;&gt;"G",AE223=""),1,"")</f>
        <v>1</v>
      </c>
      <c r="AE223" s="32" t="str">
        <f>IF(OR(Table1[[#This Row],[Net zero year (SBTi)]]&lt;&gt;"",Table1[[#This Row],[From 6]]&lt;&gt;""),1,"")</f>
        <v/>
      </c>
      <c r="AF223" s="32" t="str">
        <f>IF(OR(Table1[[#This Row],[SBTi NZ approved]]="s",Table1[[#This Row],[Target status]]="T"),1,"")</f>
        <v/>
      </c>
      <c r="AG223" s="254" t="s">
        <v>631</v>
      </c>
      <c r="AH223" s="32" t="str">
        <f>_xlfn.XLOOKUP(C223,ref!A:A,ref!B:B, "Other")</f>
        <v>Asia</v>
      </c>
      <c r="AI223" s="249" t="str">
        <f>_xlfn.XLOOKUP(D223,ref!D:D,ref!E:E)</f>
        <v>Energy and utilities</v>
      </c>
      <c r="AJ223" s="249" t="str">
        <f>IF(Table1[[#This Row],[NZ]]=1, MAX(Table1[[#This Row],[From 6]], Table1[[#This Row],[Net zero year (SBTi)]]), "")</f>
        <v/>
      </c>
      <c r="AK223" s="32">
        <f t="shared" si="24"/>
        <v>1</v>
      </c>
    </row>
    <row r="224" spans="1:37" ht="18" customHeight="1">
      <c r="A224" s="32">
        <v>222</v>
      </c>
      <c r="B224" s="373" t="s">
        <v>209</v>
      </c>
      <c r="C224" s="32" t="s">
        <v>680</v>
      </c>
      <c r="D224" s="32" t="s">
        <v>628</v>
      </c>
      <c r="E224" s="32" t="s">
        <v>1782</v>
      </c>
      <c r="F224" s="32" t="s">
        <v>1783</v>
      </c>
      <c r="G224" s="250"/>
      <c r="H224" s="250"/>
      <c r="I224" s="250"/>
      <c r="J224" s="251"/>
      <c r="K224" s="251"/>
      <c r="L224" s="251"/>
      <c r="M224" s="251"/>
      <c r="N224" s="251"/>
      <c r="O224" s="251"/>
      <c r="P224" s="251"/>
      <c r="Q224" s="251"/>
      <c r="R224" s="251"/>
      <c r="S224" s="251" t="s">
        <v>39</v>
      </c>
      <c r="T224" s="252"/>
      <c r="U224" s="252"/>
      <c r="V224" s="252"/>
      <c r="W224" s="252" t="str">
        <f t="array" ref="W224">IF(V224="", "", IFERROR(MAX(--_xlfn.TEXTSPLIT(V224,"+")), V224))</f>
        <v/>
      </c>
      <c r="X224" s="252"/>
      <c r="Y224" s="252"/>
      <c r="Z224" s="253"/>
      <c r="AA224" s="253"/>
      <c r="AB224" s="253"/>
      <c r="AC224" s="253" t="str">
        <f t="array" ref="AC224">IF(AB224="", "", IFERROR(MAX(--_xlfn.TEXTSPLIT(AB224,"+")), AB224))</f>
        <v/>
      </c>
      <c r="AD224" s="32" t="str">
        <f>IF(AND(Table1[[#This Row],[year broken down ]]&lt;&gt;"",Table1[[#This Row],[Scope of target]]&lt;&gt;"G",AE224=""),1,"")</f>
        <v/>
      </c>
      <c r="AE224" s="32" t="str">
        <f>IF(OR(Table1[[#This Row],[Net zero year (SBTi)]]&lt;&gt;"",Table1[[#This Row],[From 6]]&lt;&gt;""),1,"")</f>
        <v/>
      </c>
      <c r="AF224" s="32" t="str">
        <f>IF(OR(Table1[[#This Row],[SBTi NZ approved]]="s",Table1[[#This Row],[Target status]]="T"),1,"")</f>
        <v/>
      </c>
      <c r="AG224" s="254"/>
      <c r="AH224" s="32" t="str">
        <f>_xlfn.XLOOKUP(C224,ref!A:A,ref!B:B, "Other")</f>
        <v>Asia</v>
      </c>
      <c r="AI224" s="249" t="str">
        <f>_xlfn.XLOOKUP(D224,ref!D:D,ref!E:E)</f>
        <v>Chemicals</v>
      </c>
      <c r="AJ224" s="249" t="str">
        <f>IF(Table1[[#This Row],[NZ]]=1, MAX(Table1[[#This Row],[From 6]], Table1[[#This Row],[Net zero year (SBTi)]]), "")</f>
        <v/>
      </c>
      <c r="AK224" s="32">
        <f t="shared" si="24"/>
        <v>0</v>
      </c>
    </row>
    <row r="225" spans="1:37" ht="18" customHeight="1">
      <c r="A225" s="32">
        <v>223</v>
      </c>
      <c r="B225" s="373" t="s">
        <v>290</v>
      </c>
      <c r="C225" s="32" t="s">
        <v>680</v>
      </c>
      <c r="D225" s="32" t="s">
        <v>1145</v>
      </c>
      <c r="E225" s="32" t="s">
        <v>1784</v>
      </c>
      <c r="F225" s="32" t="s">
        <v>1785</v>
      </c>
      <c r="G225" s="250"/>
      <c r="H225" s="250"/>
      <c r="I225" s="250"/>
      <c r="J225" s="251"/>
      <c r="K225" s="251"/>
      <c r="L225" s="251"/>
      <c r="M225" s="251"/>
      <c r="N225" s="251"/>
      <c r="O225" s="251"/>
      <c r="P225" s="251"/>
      <c r="Q225" s="251"/>
      <c r="R225" s="251"/>
      <c r="S225" s="251" t="s">
        <v>39</v>
      </c>
      <c r="T225" s="252" t="s">
        <v>681</v>
      </c>
      <c r="U225" s="252" t="s">
        <v>698</v>
      </c>
      <c r="V225" s="252">
        <v>2060</v>
      </c>
      <c r="W225" s="252">
        <f t="array" ref="W225">IF(V225="", "", IFERROR(MAX(--_xlfn.TEXTSPLIT(V225,"+")), V225))</f>
        <v>2060</v>
      </c>
      <c r="X225" s="252">
        <v>2020</v>
      </c>
      <c r="Y225" s="252" t="s">
        <v>1786</v>
      </c>
      <c r="Z225" s="253"/>
      <c r="AA225" s="253"/>
      <c r="AB225" s="253"/>
      <c r="AC225" s="253" t="str">
        <f t="array" ref="AC225">IF(AB225="", "", IFERROR(MAX(--_xlfn.TEXTSPLIT(AB225,"+")), AB225))</f>
        <v/>
      </c>
      <c r="AD225" s="32" t="str">
        <f>IF(AND(Table1[[#This Row],[year broken down ]]&lt;&gt;"",Table1[[#This Row],[Scope of target]]&lt;&gt;"G",AE225=""),1,"")</f>
        <v/>
      </c>
      <c r="AE225" s="32" t="str">
        <f>IF(OR(Table1[[#This Row],[Net zero year (SBTi)]]&lt;&gt;"",Table1[[#This Row],[From 6]]&lt;&gt;""),1,"")</f>
        <v/>
      </c>
      <c r="AF225" s="32" t="str">
        <f>IF(OR(Table1[[#This Row],[SBTi NZ approved]]="s",Table1[[#This Row],[Target status]]="T"),1,"")</f>
        <v/>
      </c>
      <c r="AG225" s="254" t="s">
        <v>674</v>
      </c>
      <c r="AH225" s="32" t="str">
        <f>_xlfn.XLOOKUP(C225,ref!A:A,ref!B:B, "Other")</f>
        <v>Asia</v>
      </c>
      <c r="AI225" s="249" t="str">
        <f>_xlfn.XLOOKUP(D225,ref!D:D,ref!E:E)</f>
        <v>Financial services</v>
      </c>
      <c r="AJ225" s="249" t="str">
        <f>IF(Table1[[#This Row],[NZ]]=1, MAX(Table1[[#This Row],[From 6]], Table1[[#This Row],[Net zero year (SBTi)]]), "")</f>
        <v/>
      </c>
      <c r="AK225" s="32">
        <f t="shared" si="24"/>
        <v>0</v>
      </c>
    </row>
    <row r="226" spans="1:37" ht="18" customHeight="1">
      <c r="A226" s="32">
        <v>224</v>
      </c>
      <c r="B226" s="373" t="s">
        <v>269</v>
      </c>
      <c r="C226" s="32" t="s">
        <v>629</v>
      </c>
      <c r="D226" s="32" t="s">
        <v>713</v>
      </c>
      <c r="E226" s="32" t="s">
        <v>1787</v>
      </c>
      <c r="F226" s="32" t="s">
        <v>1602</v>
      </c>
      <c r="G226" s="250"/>
      <c r="H226" s="250"/>
      <c r="I226" s="250"/>
      <c r="J226" s="251"/>
      <c r="K226" s="251"/>
      <c r="L226" s="251"/>
      <c r="M226" s="251"/>
      <c r="N226" s="251"/>
      <c r="O226" s="251"/>
      <c r="P226" s="251"/>
      <c r="Q226" s="251"/>
      <c r="R226" s="251"/>
      <c r="S226" s="251" t="s">
        <v>39</v>
      </c>
      <c r="T226" s="252"/>
      <c r="U226" s="252"/>
      <c r="V226" s="252"/>
      <c r="W226" s="252" t="str">
        <f t="array" ref="W226">IF(V226="", "", IFERROR(MAX(--_xlfn.TEXTSPLIT(V226,"+")), V226))</f>
        <v/>
      </c>
      <c r="X226" s="252"/>
      <c r="Y226" s="252"/>
      <c r="Z226" s="253" t="s">
        <v>635</v>
      </c>
      <c r="AA226" s="253" t="s">
        <v>1788</v>
      </c>
      <c r="AB226" s="253">
        <v>2030</v>
      </c>
      <c r="AC226" s="253">
        <f t="array" ref="AC226">IF(AB226="", "", IFERROR(MAX(--_xlfn.TEXTSPLIT(AB226,"+")), AB226))</f>
        <v>2030</v>
      </c>
      <c r="AD226" s="32" t="str">
        <f>IF(AND(Table1[[#This Row],[year broken down ]]&lt;&gt;"",Table1[[#This Row],[Scope of target]]&lt;&gt;"G",AE226=""),1,"")</f>
        <v/>
      </c>
      <c r="AE226" s="32">
        <f>IF(OR(Table1[[#This Row],[Net zero year (SBTi)]]&lt;&gt;"",Table1[[#This Row],[From 6]]&lt;&gt;""),1,"")</f>
        <v>1</v>
      </c>
      <c r="AF226" s="32" t="str">
        <f>IF(OR(Table1[[#This Row],[SBTi NZ approved]]="s",Table1[[#This Row],[Target status]]="T"),1,"")</f>
        <v/>
      </c>
      <c r="AG226" s="254"/>
      <c r="AH226" s="32" t="str">
        <f>_xlfn.XLOOKUP(C226,ref!A:A,ref!B:B, "Other")</f>
        <v>North America</v>
      </c>
      <c r="AI226" s="249" t="str">
        <f>_xlfn.XLOOKUP(D226,ref!D:D,ref!E:E)</f>
        <v>Technology</v>
      </c>
      <c r="AJ226" s="249">
        <f>IF(Table1[[#This Row],[NZ]]=1, MAX(Table1[[#This Row],[From 6]], Table1[[#This Row],[Net zero year (SBTi)]]), "")</f>
        <v>2030</v>
      </c>
      <c r="AK226" s="32">
        <f t="shared" si="24"/>
        <v>1</v>
      </c>
    </row>
    <row r="227" spans="1:37" ht="18" customHeight="1">
      <c r="A227" s="32">
        <v>225</v>
      </c>
      <c r="B227" s="373" t="s">
        <v>203</v>
      </c>
      <c r="C227" s="32" t="s">
        <v>680</v>
      </c>
      <c r="D227" s="32" t="s">
        <v>1148</v>
      </c>
      <c r="E227" s="32" t="s">
        <v>1789</v>
      </c>
      <c r="F227" s="32" t="s">
        <v>1790</v>
      </c>
      <c r="G227" s="250"/>
      <c r="H227" s="250"/>
      <c r="I227" s="250"/>
      <c r="J227" s="251"/>
      <c r="K227" s="251"/>
      <c r="L227" s="251"/>
      <c r="M227" s="251"/>
      <c r="N227" s="251"/>
      <c r="O227" s="251"/>
      <c r="P227" s="251"/>
      <c r="Q227" s="251"/>
      <c r="R227" s="251"/>
      <c r="S227" s="251" t="s">
        <v>39</v>
      </c>
      <c r="T227" s="252" t="s">
        <v>645</v>
      </c>
      <c r="U227" s="252" t="s">
        <v>1791</v>
      </c>
      <c r="V227" s="252" t="s">
        <v>1792</v>
      </c>
      <c r="W227" s="252">
        <f t="array" ref="W227">IF(V227="", "", IFERROR(MAX(--_xlfn.TEXTSPLIT(V227,"+")), V227))</f>
        <v>2045</v>
      </c>
      <c r="X227" s="252">
        <v>2021</v>
      </c>
      <c r="Y227" s="256" t="s">
        <v>1793</v>
      </c>
      <c r="Z227" s="253"/>
      <c r="AA227" s="253"/>
      <c r="AB227" s="253"/>
      <c r="AC227" s="253" t="str">
        <f t="array" ref="AC227">IF(AB227="", "", IFERROR(MAX(--_xlfn.TEXTSPLIT(AB227,"+")), AB227))</f>
        <v/>
      </c>
      <c r="AD227" s="32">
        <f>IF(AND(Table1[[#This Row],[year broken down ]]&lt;&gt;"",Table1[[#This Row],[Scope of target]]&lt;&gt;"G",AE227=""),1,"")</f>
        <v>1</v>
      </c>
      <c r="AE227" s="32" t="str">
        <f>IF(OR(Table1[[#This Row],[Net zero year (SBTi)]]&lt;&gt;"",Table1[[#This Row],[From 6]]&lt;&gt;""),1,"")</f>
        <v/>
      </c>
      <c r="AF227" s="32" t="str">
        <f>IF(OR(Table1[[#This Row],[SBTi NZ approved]]="s",Table1[[#This Row],[Target status]]="T"),1,"")</f>
        <v/>
      </c>
      <c r="AG227" s="254" t="s">
        <v>674</v>
      </c>
      <c r="AH227" s="32" t="str">
        <f>_xlfn.XLOOKUP(C227,ref!A:A,ref!B:B, "Other")</f>
        <v>Asia</v>
      </c>
      <c r="AI227" s="249" t="str">
        <f>_xlfn.XLOOKUP(D227,ref!D:D,ref!E:E)</f>
        <v>Automotive</v>
      </c>
      <c r="AJ227" s="249" t="str">
        <f>IF(Table1[[#This Row],[NZ]]=1, MAX(Table1[[#This Row],[From 6]], Table1[[#This Row],[Net zero year (SBTi)]]), "")</f>
        <v/>
      </c>
      <c r="AK227" s="32">
        <f t="shared" si="24"/>
        <v>1</v>
      </c>
    </row>
    <row r="228" spans="1:37" ht="18" customHeight="1">
      <c r="A228" s="32">
        <v>226</v>
      </c>
      <c r="B228" s="373" t="s">
        <v>237</v>
      </c>
      <c r="C228" s="32" t="s">
        <v>629</v>
      </c>
      <c r="D228" s="32" t="s">
        <v>1130</v>
      </c>
      <c r="E228" s="32" t="s">
        <v>1794</v>
      </c>
      <c r="F228" s="32" t="s">
        <v>1795</v>
      </c>
      <c r="G228" s="250"/>
      <c r="H228" s="250"/>
      <c r="I228" s="250"/>
      <c r="J228" s="251"/>
      <c r="K228" s="251"/>
      <c r="L228" s="251"/>
      <c r="M228" s="251"/>
      <c r="N228" s="251"/>
      <c r="O228" s="251"/>
      <c r="P228" s="251"/>
      <c r="Q228" s="251"/>
      <c r="R228" s="251"/>
      <c r="S228" s="251" t="s">
        <v>39</v>
      </c>
      <c r="T228" s="252"/>
      <c r="U228" s="252"/>
      <c r="V228" s="252"/>
      <c r="W228" s="252" t="str">
        <f t="array" ref="W228">IF(V228="", "", IFERROR(MAX(--_xlfn.TEXTSPLIT(V228,"+")), V228))</f>
        <v/>
      </c>
      <c r="X228" s="252"/>
      <c r="Y228" s="252"/>
      <c r="Z228" s="253"/>
      <c r="AA228" s="253"/>
      <c r="AB228" s="253"/>
      <c r="AC228" s="253" t="str">
        <f t="array" ref="AC228">IF(AB228="", "", IFERROR(MAX(--_xlfn.TEXTSPLIT(AB228,"+")), AB228))</f>
        <v/>
      </c>
      <c r="AD228" s="32" t="str">
        <f>IF(AND(Table1[[#This Row],[year broken down ]]&lt;&gt;"",Table1[[#This Row],[Scope of target]]&lt;&gt;"G",AE228=""),1,"")</f>
        <v/>
      </c>
      <c r="AE228" s="32" t="str">
        <f>IF(OR(Table1[[#This Row],[Net zero year (SBTi)]]&lt;&gt;"",Table1[[#This Row],[From 6]]&lt;&gt;""),1,"")</f>
        <v/>
      </c>
      <c r="AF228" s="32" t="str">
        <f>IF(OR(Table1[[#This Row],[SBTi NZ approved]]="s",Table1[[#This Row],[Target status]]="T"),1,"")</f>
        <v/>
      </c>
      <c r="AG228" s="254"/>
      <c r="AH228" s="32" t="str">
        <f>_xlfn.XLOOKUP(C228,ref!A:A,ref!B:B, "Other")</f>
        <v>North America</v>
      </c>
      <c r="AI228" s="249" t="str">
        <f>_xlfn.XLOOKUP(D228,ref!D:D,ref!E:E)</f>
        <v>Health care and pharmaceuticals</v>
      </c>
      <c r="AJ228" s="249" t="str">
        <f>IF(Table1[[#This Row],[NZ]]=1, MAX(Table1[[#This Row],[From 6]], Table1[[#This Row],[Net zero year (SBTi)]]), "")</f>
        <v/>
      </c>
      <c r="AK228" s="32">
        <f t="shared" si="24"/>
        <v>0</v>
      </c>
    </row>
    <row r="229" spans="1:37" ht="18" customHeight="1">
      <c r="A229" s="32">
        <v>227</v>
      </c>
      <c r="B229" s="373" t="s">
        <v>240</v>
      </c>
      <c r="C229" s="32" t="s">
        <v>629</v>
      </c>
      <c r="D229" s="32" t="s">
        <v>1145</v>
      </c>
      <c r="E229" s="32" t="s">
        <v>1796</v>
      </c>
      <c r="F229" s="32" t="s">
        <v>1797</v>
      </c>
      <c r="G229" s="250"/>
      <c r="H229" s="250"/>
      <c r="I229" s="250"/>
      <c r="J229" s="251"/>
      <c r="K229" s="251"/>
      <c r="L229" s="251"/>
      <c r="M229" s="251"/>
      <c r="N229" s="251"/>
      <c r="O229" s="251"/>
      <c r="P229" s="251"/>
      <c r="Q229" s="251"/>
      <c r="R229" s="251"/>
      <c r="S229" s="251" t="s">
        <v>39</v>
      </c>
      <c r="T229" s="252" t="s">
        <v>635</v>
      </c>
      <c r="U229" s="252" t="s">
        <v>1798</v>
      </c>
      <c r="V229" s="252">
        <v>2030</v>
      </c>
      <c r="W229" s="252">
        <f t="array" ref="W229">IF(V229="", "", IFERROR(MAX(--_xlfn.TEXTSPLIT(V229,"+")), V229))</f>
        <v>2030</v>
      </c>
      <c r="X229" s="252">
        <v>2022</v>
      </c>
      <c r="Y229" s="252" t="s">
        <v>1799</v>
      </c>
      <c r="Z229" s="253" t="s">
        <v>635</v>
      </c>
      <c r="AA229" s="253" t="s">
        <v>1800</v>
      </c>
      <c r="AB229" s="253">
        <v>2050</v>
      </c>
      <c r="AC229" s="253">
        <f t="array" ref="AC229">IF(AB229="", "", IFERROR(MAX(--_xlfn.TEXTSPLIT(AB229,"+")), AB229))</f>
        <v>2050</v>
      </c>
      <c r="AD229" s="32" t="str">
        <f>IF(AND(Table1[[#This Row],[year broken down ]]&lt;&gt;"",Table1[[#This Row],[Scope of target]]&lt;&gt;"G",AE229=""),1,"")</f>
        <v/>
      </c>
      <c r="AE229" s="32">
        <f>IF(OR(Table1[[#This Row],[Net zero year (SBTi)]]&lt;&gt;"",Table1[[#This Row],[From 6]]&lt;&gt;""),1,"")</f>
        <v>1</v>
      </c>
      <c r="AF229" s="32" t="str">
        <f>IF(OR(Table1[[#This Row],[SBTi NZ approved]]="s",Table1[[#This Row],[Target status]]="T"),1,"")</f>
        <v/>
      </c>
      <c r="AG229" s="254" t="s">
        <v>632</v>
      </c>
      <c r="AH229" s="32" t="str">
        <f>_xlfn.XLOOKUP(C229,ref!A:A,ref!B:B, "Other")</f>
        <v>North America</v>
      </c>
      <c r="AI229" s="249" t="str">
        <f>_xlfn.XLOOKUP(D229,ref!D:D,ref!E:E)</f>
        <v>Financial services</v>
      </c>
      <c r="AJ229" s="249">
        <f>IF(Table1[[#This Row],[NZ]]=1, MAX(Table1[[#This Row],[From 6]], Table1[[#This Row],[Net zero year (SBTi)]]), "")</f>
        <v>2050</v>
      </c>
      <c r="AK229" s="32">
        <f t="shared" si="24"/>
        <v>1</v>
      </c>
    </row>
    <row r="230" spans="1:37" ht="18" customHeight="1">
      <c r="A230" s="32">
        <v>228</v>
      </c>
      <c r="B230" s="373" t="s">
        <v>347</v>
      </c>
      <c r="C230" s="32" t="s">
        <v>697</v>
      </c>
      <c r="D230" s="32" t="s">
        <v>1406</v>
      </c>
      <c r="E230" s="32" t="s">
        <v>1801</v>
      </c>
      <c r="F230" s="32" t="s">
        <v>1802</v>
      </c>
      <c r="G230" s="250"/>
      <c r="H230" s="250"/>
      <c r="I230" s="250"/>
      <c r="J230" s="251"/>
      <c r="K230" s="251"/>
      <c r="L230" s="251"/>
      <c r="M230" s="251"/>
      <c r="N230" s="251"/>
      <c r="O230" s="251"/>
      <c r="P230" s="251"/>
      <c r="Q230" s="251"/>
      <c r="R230" s="251"/>
      <c r="S230" s="251" t="s">
        <v>39</v>
      </c>
      <c r="T230" s="252"/>
      <c r="U230" s="252"/>
      <c r="V230" s="252"/>
      <c r="W230" s="252" t="str">
        <f t="array" ref="W230">IF(V230="", "", IFERROR(MAX(--_xlfn.TEXTSPLIT(V230,"+")), V230))</f>
        <v/>
      </c>
      <c r="X230" s="252"/>
      <c r="Y230" s="252"/>
      <c r="Z230" s="253"/>
      <c r="AA230" s="253"/>
      <c r="AB230" s="253"/>
      <c r="AC230" s="253" t="str">
        <f t="array" ref="AC230">IF(AB230="", "", IFERROR(MAX(--_xlfn.TEXTSPLIT(AB230,"+")), AB230))</f>
        <v/>
      </c>
      <c r="AD230" s="32" t="str">
        <f>IF(AND(Table1[[#This Row],[year broken down ]]&lt;&gt;"",Table1[[#This Row],[Scope of target]]&lt;&gt;"G",AE230=""),1,"")</f>
        <v/>
      </c>
      <c r="AE230" s="32" t="str">
        <f>IF(OR(Table1[[#This Row],[Net zero year (SBTi)]]&lt;&gt;"",Table1[[#This Row],[From 6]]&lt;&gt;""),1,"")</f>
        <v/>
      </c>
      <c r="AF230" s="32" t="str">
        <f>IF(OR(Table1[[#This Row],[SBTi NZ approved]]="s",Table1[[#This Row],[Target status]]="T"),1,"")</f>
        <v/>
      </c>
      <c r="AG230" s="254"/>
      <c r="AH230" s="32" t="str">
        <f>_xlfn.XLOOKUP(C230,ref!A:A,ref!B:B, "Other")</f>
        <v>Europe</v>
      </c>
      <c r="AI230" s="249" t="str">
        <f>_xlfn.XLOOKUP(D230,ref!D:D,ref!E:E)</f>
        <v>Food, beverages and agriculture</v>
      </c>
      <c r="AJ230" s="249" t="str">
        <f>IF(Table1[[#This Row],[NZ]]=1, MAX(Table1[[#This Row],[From 6]], Table1[[#This Row],[Net zero year (SBTi)]]), "")</f>
        <v/>
      </c>
      <c r="AK230" s="32">
        <f t="shared" si="24"/>
        <v>0</v>
      </c>
    </row>
    <row r="231" spans="1:37" ht="18" customHeight="1">
      <c r="A231" s="32">
        <v>229</v>
      </c>
      <c r="B231" s="373" t="s">
        <v>302</v>
      </c>
      <c r="C231" s="32" t="s">
        <v>680</v>
      </c>
      <c r="D231" s="32" t="s">
        <v>1236</v>
      </c>
      <c r="E231" s="32" t="s">
        <v>1803</v>
      </c>
      <c r="F231" s="32" t="s">
        <v>1804</v>
      </c>
      <c r="G231" s="250"/>
      <c r="H231" s="250"/>
      <c r="I231" s="250"/>
      <c r="J231" s="251"/>
      <c r="K231" s="251"/>
      <c r="L231" s="251"/>
      <c r="M231" s="251"/>
      <c r="N231" s="251"/>
      <c r="O231" s="251"/>
      <c r="P231" s="251"/>
      <c r="Q231" s="251"/>
      <c r="R231" s="251"/>
      <c r="S231" s="251" t="s">
        <v>39</v>
      </c>
      <c r="T231" s="252" t="s">
        <v>635</v>
      </c>
      <c r="U231" s="252" t="s">
        <v>698</v>
      </c>
      <c r="V231" s="252">
        <v>2050</v>
      </c>
      <c r="W231" s="252">
        <f t="array" ref="W231">IF(V231="", "", IFERROR(MAX(--_xlfn.TEXTSPLIT(V231,"+")), V231))</f>
        <v>2050</v>
      </c>
      <c r="X231" s="252">
        <v>2021</v>
      </c>
      <c r="Y231" s="252" t="s">
        <v>1805</v>
      </c>
      <c r="Z231" s="253"/>
      <c r="AA231" s="253"/>
      <c r="AB231" s="253"/>
      <c r="AC231" s="253" t="str">
        <f t="array" ref="AC231">IF(AB231="", "", IFERROR(MAX(--_xlfn.TEXTSPLIT(AB231,"+")), AB231))</f>
        <v/>
      </c>
      <c r="AD231" s="32">
        <f>IF(AND(Table1[[#This Row],[year broken down ]]&lt;&gt;"",Table1[[#This Row],[Scope of target]]&lt;&gt;"G",AE231=""),1,"")</f>
        <v>1</v>
      </c>
      <c r="AE231" s="32" t="str">
        <f>IF(OR(Table1[[#This Row],[Net zero year (SBTi)]]&lt;&gt;"",Table1[[#This Row],[From 6]]&lt;&gt;""),1,"")</f>
        <v/>
      </c>
      <c r="AF231" s="32" t="str">
        <f>IF(OR(Table1[[#This Row],[SBTi NZ approved]]="s",Table1[[#This Row],[Target status]]="T"),1,"")</f>
        <v/>
      </c>
      <c r="AG231" s="254" t="s">
        <v>674</v>
      </c>
      <c r="AH231" s="32" t="str">
        <f>_xlfn.XLOOKUP(C231,ref!A:A,ref!B:B, "Other")</f>
        <v>Asia</v>
      </c>
      <c r="AI231" s="249" t="str">
        <f>_xlfn.XLOOKUP(D231,ref!D:D,ref!E:E)</f>
        <v>Industrial goods</v>
      </c>
      <c r="AJ231" s="249" t="str">
        <f>IF(Table1[[#This Row],[NZ]]=1, MAX(Table1[[#This Row],[From 6]], Table1[[#This Row],[Net zero year (SBTi)]]), "")</f>
        <v/>
      </c>
      <c r="AK231" s="32">
        <f t="shared" si="24"/>
        <v>1</v>
      </c>
    </row>
    <row r="232" spans="1:37" ht="18" customHeight="1">
      <c r="A232" s="32">
        <v>230</v>
      </c>
      <c r="B232" s="373" t="s">
        <v>261</v>
      </c>
      <c r="C232" s="32" t="s">
        <v>629</v>
      </c>
      <c r="D232" s="32" t="s">
        <v>1489</v>
      </c>
      <c r="E232" s="32" t="s">
        <v>1806</v>
      </c>
      <c r="F232" s="32" t="s">
        <v>1807</v>
      </c>
      <c r="G232" s="250"/>
      <c r="H232" s="250"/>
      <c r="I232" s="250"/>
      <c r="J232" s="251"/>
      <c r="K232" s="251"/>
      <c r="L232" s="251"/>
      <c r="M232" s="251"/>
      <c r="N232" s="251"/>
      <c r="O232" s="251"/>
      <c r="P232" s="251"/>
      <c r="Q232" s="251"/>
      <c r="R232" s="251"/>
      <c r="S232" s="251" t="s">
        <v>39</v>
      </c>
      <c r="T232" s="252"/>
      <c r="U232" s="252"/>
      <c r="V232" s="252"/>
      <c r="W232" s="252" t="str">
        <f t="array" ref="W232">IF(V232="", "", IFERROR(MAX(--_xlfn.TEXTSPLIT(V232,"+")), V232))</f>
        <v/>
      </c>
      <c r="X232" s="252"/>
      <c r="Y232" s="252"/>
      <c r="Z232" s="253"/>
      <c r="AA232" s="253"/>
      <c r="AB232" s="253"/>
      <c r="AC232" s="253" t="str">
        <f t="array" ref="AC232">IF(AB232="", "", IFERROR(MAX(--_xlfn.TEXTSPLIT(AB232,"+")), AB232))</f>
        <v/>
      </c>
      <c r="AD232" s="32" t="str">
        <f>IF(AND(Table1[[#This Row],[year broken down ]]&lt;&gt;"",Table1[[#This Row],[Scope of target]]&lt;&gt;"G",AE232=""),1,"")</f>
        <v/>
      </c>
      <c r="AE232" s="32" t="str">
        <f>IF(OR(Table1[[#This Row],[Net zero year (SBTi)]]&lt;&gt;"",Table1[[#This Row],[From 6]]&lt;&gt;""),1,"")</f>
        <v/>
      </c>
      <c r="AF232" s="32" t="str">
        <f>IF(OR(Table1[[#This Row],[SBTi NZ approved]]="s",Table1[[#This Row],[Target status]]="T"),1,"")</f>
        <v/>
      </c>
      <c r="AG232" s="254"/>
      <c r="AH232" s="32" t="str">
        <f>_xlfn.XLOOKUP(C232,ref!A:A,ref!B:B, "Other")</f>
        <v>North America</v>
      </c>
      <c r="AI232" s="249" t="str">
        <f>_xlfn.XLOOKUP(D232,ref!D:D,ref!E:E)</f>
        <v>Industrial goods</v>
      </c>
      <c r="AJ232" s="249" t="str">
        <f>IF(Table1[[#This Row],[NZ]]=1, MAX(Table1[[#This Row],[From 6]], Table1[[#This Row],[Net zero year (SBTi)]]), "")</f>
        <v/>
      </c>
      <c r="AK232" s="32">
        <f t="shared" si="24"/>
        <v>0</v>
      </c>
    </row>
    <row r="233" spans="1:37" ht="18" customHeight="1">
      <c r="A233" s="32">
        <v>231</v>
      </c>
      <c r="B233" s="373" t="s">
        <v>265</v>
      </c>
      <c r="C233" s="32" t="s">
        <v>629</v>
      </c>
      <c r="D233" s="32" t="s">
        <v>1130</v>
      </c>
      <c r="E233" s="32" t="s">
        <v>1808</v>
      </c>
      <c r="F233" s="32" t="s">
        <v>1809</v>
      </c>
      <c r="G233" s="250"/>
      <c r="H233" s="250"/>
      <c r="I233" s="250"/>
      <c r="J233" s="251" t="s">
        <v>1096</v>
      </c>
      <c r="K233" s="251" t="s">
        <v>642</v>
      </c>
      <c r="L233" s="251">
        <v>2030</v>
      </c>
      <c r="M233" s="251"/>
      <c r="N233" s="251"/>
      <c r="O233" s="251"/>
      <c r="P233" s="251" t="s">
        <v>631</v>
      </c>
      <c r="Q233" s="251" t="s">
        <v>1097</v>
      </c>
      <c r="R233" s="251"/>
      <c r="S233" s="251">
        <v>2021</v>
      </c>
      <c r="T233" s="252" t="s">
        <v>635</v>
      </c>
      <c r="U233" s="252" t="s">
        <v>1353</v>
      </c>
      <c r="V233" s="252">
        <v>2040</v>
      </c>
      <c r="W233" s="252">
        <f t="array" ref="W233">IF(V233="", "", IFERROR(MAX(--_xlfn.TEXTSPLIT(V233,"+")), V233))</f>
        <v>2040</v>
      </c>
      <c r="X233" s="252">
        <v>2021</v>
      </c>
      <c r="Y233" s="252" t="s">
        <v>1810</v>
      </c>
      <c r="Z233" s="253"/>
      <c r="AA233" s="253"/>
      <c r="AB233" s="253"/>
      <c r="AC233" s="253" t="str">
        <f t="array" ref="AC233">IF(AB233="", "", IFERROR(MAX(--_xlfn.TEXTSPLIT(AB233,"+")), AB233))</f>
        <v/>
      </c>
      <c r="AD233" s="32">
        <f>IF(AND(Table1[[#This Row],[year broken down ]]&lt;&gt;"",Table1[[#This Row],[Scope of target]]&lt;&gt;"G",AE233=""),1,"")</f>
        <v>1</v>
      </c>
      <c r="AE233" s="32" t="str">
        <f>IF(OR(Table1[[#This Row],[Net zero year (SBTi)]]&lt;&gt;"",Table1[[#This Row],[From 6]]&lt;&gt;""),1,"")</f>
        <v/>
      </c>
      <c r="AF233" s="32">
        <f>IF(OR(Table1[[#This Row],[SBTi NZ approved]]="s",Table1[[#This Row],[Target status]]="T"),1,"")</f>
        <v>1</v>
      </c>
      <c r="AG233" s="254" t="s">
        <v>674</v>
      </c>
      <c r="AH233" s="32" t="str">
        <f>_xlfn.XLOOKUP(C233,ref!A:A,ref!B:B, "Other")</f>
        <v>North America</v>
      </c>
      <c r="AI233" s="249" t="str">
        <f>_xlfn.XLOOKUP(D233,ref!D:D,ref!E:E)</f>
        <v>Health care and pharmaceuticals</v>
      </c>
      <c r="AJ233" s="249" t="str">
        <f>IF(Table1[[#This Row],[NZ]]=1, MAX(Table1[[#This Row],[From 6]], Table1[[#This Row],[Net zero year (SBTi)]]), "")</f>
        <v/>
      </c>
      <c r="AK233" s="32">
        <f t="shared" si="24"/>
        <v>1</v>
      </c>
    </row>
    <row r="234" spans="1:37" ht="18" customHeight="1">
      <c r="A234" s="32">
        <v>232</v>
      </c>
      <c r="B234" s="373" t="s">
        <v>344</v>
      </c>
      <c r="C234" s="32" t="s">
        <v>709</v>
      </c>
      <c r="D234" s="32" t="s">
        <v>1370</v>
      </c>
      <c r="E234" s="32" t="s">
        <v>1811</v>
      </c>
      <c r="F234" s="32" t="s">
        <v>1812</v>
      </c>
      <c r="G234" s="250"/>
      <c r="H234" s="250"/>
      <c r="I234" s="250"/>
      <c r="J234" s="251" t="s">
        <v>1096</v>
      </c>
      <c r="K234" s="251" t="s">
        <v>1384</v>
      </c>
      <c r="L234" s="251">
        <v>2030</v>
      </c>
      <c r="M234" s="251"/>
      <c r="N234" s="251"/>
      <c r="O234" s="251"/>
      <c r="P234" s="251" t="s">
        <v>631</v>
      </c>
      <c r="Q234" s="251" t="s">
        <v>1097</v>
      </c>
      <c r="R234" s="251"/>
      <c r="S234" s="251">
        <v>2020</v>
      </c>
      <c r="T234" s="252" t="s">
        <v>635</v>
      </c>
      <c r="U234" s="252" t="s">
        <v>698</v>
      </c>
      <c r="V234" s="252">
        <v>2040</v>
      </c>
      <c r="W234" s="252">
        <f t="array" ref="W234">IF(V234="", "", IFERROR(MAX(--_xlfn.TEXTSPLIT(V234,"+")), V234))</f>
        <v>2040</v>
      </c>
      <c r="X234" s="252">
        <v>2021</v>
      </c>
      <c r="Y234" s="252" t="s">
        <v>1813</v>
      </c>
      <c r="Z234" s="253"/>
      <c r="AA234" s="253"/>
      <c r="AB234" s="253"/>
      <c r="AC234" s="253" t="str">
        <f t="array" ref="AC234">IF(AB234="", "", IFERROR(MAX(--_xlfn.TEXTSPLIT(AB234,"+")), AB234))</f>
        <v/>
      </c>
      <c r="AD234" s="32">
        <f>IF(AND(Table1[[#This Row],[year broken down ]]&lt;&gt;"",Table1[[#This Row],[Scope of target]]&lt;&gt;"G",AE234=""),1,"")</f>
        <v>1</v>
      </c>
      <c r="AE234" s="32" t="str">
        <f>IF(OR(Table1[[#This Row],[Net zero year (SBTi)]]&lt;&gt;"",Table1[[#This Row],[From 6]]&lt;&gt;""),1,"")</f>
        <v/>
      </c>
      <c r="AF234" s="32">
        <f>IF(OR(Table1[[#This Row],[SBTi NZ approved]]="s",Table1[[#This Row],[Target status]]="T"),1,"")</f>
        <v>1</v>
      </c>
      <c r="AG234" s="254" t="s">
        <v>631</v>
      </c>
      <c r="AH234" s="32" t="str">
        <f>_xlfn.XLOOKUP(C234,ref!A:A,ref!B:B, "Other")</f>
        <v>Europe</v>
      </c>
      <c r="AI234" s="249" t="str">
        <f>_xlfn.XLOOKUP(D234,ref!D:D,ref!E:E)</f>
        <v>Transportation and logistics</v>
      </c>
      <c r="AJ234" s="249" t="str">
        <f>IF(Table1[[#This Row],[NZ]]=1, MAX(Table1[[#This Row],[From 6]], Table1[[#This Row],[Net zero year (SBTi)]]), "")</f>
        <v/>
      </c>
      <c r="AK234" s="32">
        <f t="shared" si="24"/>
        <v>1</v>
      </c>
    </row>
    <row r="235" spans="1:37" ht="18" customHeight="1">
      <c r="A235" s="32">
        <v>233</v>
      </c>
      <c r="B235" s="373" t="s">
        <v>333</v>
      </c>
      <c r="C235" s="32" t="s">
        <v>774</v>
      </c>
      <c r="D235" s="32" t="s">
        <v>1101</v>
      </c>
      <c r="E235" s="32" t="s">
        <v>1814</v>
      </c>
      <c r="F235" s="32" t="s">
        <v>1815</v>
      </c>
      <c r="G235" s="250"/>
      <c r="H235" s="250"/>
      <c r="I235" s="250"/>
      <c r="J235" s="251"/>
      <c r="K235" s="251"/>
      <c r="L235" s="251"/>
      <c r="M235" s="251"/>
      <c r="N235" s="251"/>
      <c r="O235" s="251"/>
      <c r="P235" s="251"/>
      <c r="Q235" s="251"/>
      <c r="R235" s="251"/>
      <c r="S235" s="251" t="s">
        <v>39</v>
      </c>
      <c r="T235" s="252"/>
      <c r="U235" s="252"/>
      <c r="V235" s="252"/>
      <c r="W235" s="252" t="str">
        <f t="array" ref="W235">IF(V235="", "", IFERROR(MAX(--_xlfn.TEXTSPLIT(V235,"+")), V235))</f>
        <v/>
      </c>
      <c r="X235" s="252"/>
      <c r="Y235" s="252"/>
      <c r="Z235" s="253" t="s">
        <v>635</v>
      </c>
      <c r="AA235" s="253" t="s">
        <v>1225</v>
      </c>
      <c r="AB235" s="253">
        <v>2040</v>
      </c>
      <c r="AC235" s="253">
        <f t="array" ref="AC235">IF(AB235="", "", IFERROR(MAX(--_xlfn.TEXTSPLIT(AB235,"+")), AB235))</f>
        <v>2040</v>
      </c>
      <c r="AD235" s="32" t="str">
        <f>IF(AND(Table1[[#This Row],[year broken down ]]&lt;&gt;"",Table1[[#This Row],[Scope of target]]&lt;&gt;"G",AE235=""),1,"")</f>
        <v/>
      </c>
      <c r="AE235" s="32">
        <f>IF(OR(Table1[[#This Row],[Net zero year (SBTi)]]&lt;&gt;"",Table1[[#This Row],[From 6]]&lt;&gt;""),1,"")</f>
        <v>1</v>
      </c>
      <c r="AF235" s="32" t="str">
        <f>IF(OR(Table1[[#This Row],[SBTi NZ approved]]="s",Table1[[#This Row],[Target status]]="T"),1,"")</f>
        <v/>
      </c>
      <c r="AG235" s="254"/>
      <c r="AH235" s="32" t="str">
        <f>_xlfn.XLOOKUP(C235,ref!A:A,ref!B:B, "Other")</f>
        <v>Asia</v>
      </c>
      <c r="AI235" s="249" t="str">
        <f>_xlfn.XLOOKUP(D235,ref!D:D,ref!E:E)</f>
        <v>Energy and utilities</v>
      </c>
      <c r="AJ235" s="249">
        <f>IF(Table1[[#This Row],[NZ]]=1, MAX(Table1[[#This Row],[From 6]], Table1[[#This Row],[Net zero year (SBTi)]]), "")</f>
        <v>2040</v>
      </c>
      <c r="AK235" s="32">
        <f t="shared" si="24"/>
        <v>1</v>
      </c>
    </row>
    <row r="236" spans="1:37" ht="18" customHeight="1">
      <c r="A236" s="32">
        <v>234</v>
      </c>
      <c r="B236" s="373" t="s">
        <v>414</v>
      </c>
      <c r="C236" s="32" t="s">
        <v>629</v>
      </c>
      <c r="D236" s="32" t="s">
        <v>1101</v>
      </c>
      <c r="E236" s="32" t="s">
        <v>1816</v>
      </c>
      <c r="F236" s="32" t="s">
        <v>1817</v>
      </c>
      <c r="G236" s="250"/>
      <c r="H236" s="250"/>
      <c r="I236" s="250"/>
      <c r="J236" s="251"/>
      <c r="K236" s="251"/>
      <c r="L236" s="251"/>
      <c r="M236" s="251"/>
      <c r="N236" s="251"/>
      <c r="O236" s="251"/>
      <c r="P236" s="251"/>
      <c r="Q236" s="251"/>
      <c r="R236" s="251"/>
      <c r="S236" s="251" t="s">
        <v>39</v>
      </c>
      <c r="T236" s="252" t="s">
        <v>635</v>
      </c>
      <c r="U236" s="252" t="s">
        <v>636</v>
      </c>
      <c r="V236" s="252">
        <v>2020</v>
      </c>
      <c r="W236" s="252">
        <f t="array" ref="W236">IF(V236="", "", IFERROR(MAX(--_xlfn.TEXTSPLIT(V236,"+")), V236))</f>
        <v>2020</v>
      </c>
      <c r="X236" s="252">
        <v>2020</v>
      </c>
      <c r="Y236" s="256" t="s">
        <v>1818</v>
      </c>
      <c r="Z236" s="253"/>
      <c r="AA236" s="253"/>
      <c r="AB236" s="253"/>
      <c r="AC236" s="253" t="str">
        <f t="array" ref="AC236">IF(AB236="", "", IFERROR(MAX(--_xlfn.TEXTSPLIT(AB236,"+")), AB236))</f>
        <v/>
      </c>
      <c r="AD236" s="32">
        <f>IF(AND(Table1[[#This Row],[year broken down ]]&lt;&gt;"",Table1[[#This Row],[Scope of target]]&lt;&gt;"G",AE236=""),1,"")</f>
        <v>1</v>
      </c>
      <c r="AE236" s="32" t="str">
        <f>IF(OR(Table1[[#This Row],[Net zero year (SBTi)]]&lt;&gt;"",Table1[[#This Row],[From 6]]&lt;&gt;""),1,"")</f>
        <v/>
      </c>
      <c r="AF236" s="32" t="str">
        <f>IF(OR(Table1[[#This Row],[SBTi NZ approved]]="s",Table1[[#This Row],[Target status]]="T"),1,"")</f>
        <v/>
      </c>
      <c r="AG236" s="254" t="s">
        <v>631</v>
      </c>
      <c r="AH236" s="32" t="str">
        <f>_xlfn.XLOOKUP(C236,ref!A:A,ref!B:B, "Other")</f>
        <v>North America</v>
      </c>
      <c r="AI236" s="249" t="str">
        <f>_xlfn.XLOOKUP(D236,ref!D:D,ref!E:E)</f>
        <v>Energy and utilities</v>
      </c>
      <c r="AJ236" s="249" t="str">
        <f>IF(Table1[[#This Row],[NZ]]=1, MAX(Table1[[#This Row],[From 6]], Table1[[#This Row],[Net zero year (SBTi)]]), "")</f>
        <v/>
      </c>
      <c r="AK236" s="32">
        <f t="shared" si="24"/>
        <v>1</v>
      </c>
    </row>
    <row r="237" spans="1:37" ht="18" customHeight="1">
      <c r="A237" s="32">
        <v>235</v>
      </c>
      <c r="B237" s="373" t="s">
        <v>211</v>
      </c>
      <c r="C237" s="32" t="s">
        <v>774</v>
      </c>
      <c r="D237" s="32" t="s">
        <v>1145</v>
      </c>
      <c r="E237" s="32" t="s">
        <v>1819</v>
      </c>
      <c r="F237" s="32" t="s">
        <v>1820</v>
      </c>
      <c r="G237" s="250"/>
      <c r="H237" s="250"/>
      <c r="I237" s="250"/>
      <c r="J237" s="251"/>
      <c r="K237" s="251"/>
      <c r="L237" s="251"/>
      <c r="M237" s="251"/>
      <c r="N237" s="251"/>
      <c r="O237" s="251"/>
      <c r="P237" s="251"/>
      <c r="Q237" s="251"/>
      <c r="R237" s="251"/>
      <c r="S237" s="251" t="s">
        <v>39</v>
      </c>
      <c r="T237" s="252" t="s">
        <v>635</v>
      </c>
      <c r="U237" s="252" t="s">
        <v>1729</v>
      </c>
      <c r="V237" s="252">
        <v>2030</v>
      </c>
      <c r="W237" s="252">
        <f t="array" ref="W237">IF(V237="", "", IFERROR(MAX(--_xlfn.TEXTSPLIT(V237,"+")), V237))</f>
        <v>2030</v>
      </c>
      <c r="X237" s="252">
        <v>2018</v>
      </c>
      <c r="Y237" s="252" t="s">
        <v>1821</v>
      </c>
      <c r="Z237" s="253"/>
      <c r="AA237" s="253"/>
      <c r="AB237" s="253"/>
      <c r="AC237" s="253" t="str">
        <f t="array" ref="AC237">IF(AB237="", "", IFERROR(MAX(--_xlfn.TEXTSPLIT(AB237,"+")), AB237))</f>
        <v/>
      </c>
      <c r="AD237" s="32">
        <f>IF(AND(Table1[[#This Row],[year broken down ]]&lt;&gt;"",Table1[[#This Row],[Scope of target]]&lt;&gt;"G",AE237=""),1,"")</f>
        <v>1</v>
      </c>
      <c r="AE237" s="32" t="str">
        <f>IF(OR(Table1[[#This Row],[Net zero year (SBTi)]]&lt;&gt;"",Table1[[#This Row],[From 6]]&lt;&gt;""),1,"")</f>
        <v/>
      </c>
      <c r="AF237" s="32" t="str">
        <f>IF(OR(Table1[[#This Row],[SBTi NZ approved]]="s",Table1[[#This Row],[Target status]]="T"),1,"")</f>
        <v/>
      </c>
      <c r="AG237" s="254" t="s">
        <v>631</v>
      </c>
      <c r="AH237" s="32" t="str">
        <f>_xlfn.XLOOKUP(C237,ref!A:A,ref!B:B, "Other")</f>
        <v>Asia</v>
      </c>
      <c r="AI237" s="249" t="str">
        <f>_xlfn.XLOOKUP(D237,ref!D:D,ref!E:E)</f>
        <v>Financial services</v>
      </c>
      <c r="AJ237" s="249" t="str">
        <f>IF(Table1[[#This Row],[NZ]]=1, MAX(Table1[[#This Row],[From 6]], Table1[[#This Row],[Net zero year (SBTi)]]), "")</f>
        <v/>
      </c>
      <c r="AK237" s="32">
        <f t="shared" si="24"/>
        <v>1</v>
      </c>
    </row>
    <row r="238" spans="1:37" ht="18" customHeight="1">
      <c r="A238" s="32">
        <v>236</v>
      </c>
      <c r="B238" s="373" t="s">
        <v>945</v>
      </c>
      <c r="C238" s="32" t="s">
        <v>676</v>
      </c>
      <c r="D238" s="32" t="s">
        <v>1236</v>
      </c>
      <c r="E238" s="32" t="s">
        <v>1822</v>
      </c>
      <c r="F238" s="32" t="s">
        <v>1823</v>
      </c>
      <c r="G238" s="250"/>
      <c r="H238" s="250"/>
      <c r="I238" s="250"/>
      <c r="J238" s="251"/>
      <c r="K238" s="251"/>
      <c r="L238" s="251"/>
      <c r="M238" s="251"/>
      <c r="N238" s="251"/>
      <c r="O238" s="251"/>
      <c r="P238" s="251"/>
      <c r="Q238" s="251"/>
      <c r="R238" s="251"/>
      <c r="S238" s="251" t="s">
        <v>39</v>
      </c>
      <c r="T238" s="252" t="s">
        <v>635</v>
      </c>
      <c r="U238" s="252" t="s">
        <v>698</v>
      </c>
      <c r="V238" s="252">
        <v>2050</v>
      </c>
      <c r="W238" s="252">
        <f t="array" ref="W238">IF(V238="", "", IFERROR(MAX(--_xlfn.TEXTSPLIT(V238,"+")), V238))</f>
        <v>2050</v>
      </c>
      <c r="X238" s="252">
        <v>2021</v>
      </c>
      <c r="Y238" s="252" t="s">
        <v>1824</v>
      </c>
      <c r="Z238" s="253"/>
      <c r="AA238" s="253"/>
      <c r="AB238" s="253"/>
      <c r="AC238" s="253" t="str">
        <f t="array" ref="AC238">IF(AB238="", "", IFERROR(MAX(--_xlfn.TEXTSPLIT(AB238,"+")), AB238))</f>
        <v/>
      </c>
      <c r="AD238" s="32">
        <f>IF(AND(Table1[[#This Row],[year broken down ]]&lt;&gt;"",Table1[[#This Row],[Scope of target]]&lt;&gt;"G",AE238=""),1,"")</f>
        <v>1</v>
      </c>
      <c r="AE238" s="32" t="str">
        <f>IF(OR(Table1[[#This Row],[Net zero year (SBTi)]]&lt;&gt;"",Table1[[#This Row],[From 6]]&lt;&gt;""),1,"")</f>
        <v/>
      </c>
      <c r="AF238" s="32" t="str">
        <f>IF(OR(Table1[[#This Row],[SBTi NZ approved]]="s",Table1[[#This Row],[Target status]]="T"),1,"")</f>
        <v/>
      </c>
      <c r="AG238" s="254" t="s">
        <v>631</v>
      </c>
      <c r="AH238" s="32" t="str">
        <f>_xlfn.XLOOKUP(C238,ref!A:A,ref!B:B, "Other")</f>
        <v>Asia</v>
      </c>
      <c r="AI238" s="249" t="str">
        <f>_xlfn.XLOOKUP(D238,ref!D:D,ref!E:E)</f>
        <v>Industrial goods</v>
      </c>
      <c r="AJ238" s="249" t="str">
        <f>IF(Table1[[#This Row],[NZ]]=1, MAX(Table1[[#This Row],[From 6]], Table1[[#This Row],[Net zero year (SBTi)]]), "")</f>
        <v/>
      </c>
      <c r="AK238" s="32">
        <f t="shared" si="24"/>
        <v>1</v>
      </c>
    </row>
    <row r="239" spans="1:37" ht="18" customHeight="1">
      <c r="A239" s="32">
        <v>237</v>
      </c>
      <c r="B239" s="373" t="s">
        <v>472</v>
      </c>
      <c r="C239" s="32" t="s">
        <v>709</v>
      </c>
      <c r="D239" s="32" t="s">
        <v>1101</v>
      </c>
      <c r="E239" s="32" t="s">
        <v>1825</v>
      </c>
      <c r="F239" s="32" t="s">
        <v>1826</v>
      </c>
      <c r="G239" s="250"/>
      <c r="H239" s="250"/>
      <c r="I239" s="250"/>
      <c r="J239" s="251" t="s">
        <v>1096</v>
      </c>
      <c r="K239" s="251" t="s">
        <v>642</v>
      </c>
      <c r="L239" s="251">
        <v>2035</v>
      </c>
      <c r="M239" s="251"/>
      <c r="N239" s="251"/>
      <c r="O239" s="251"/>
      <c r="P239" s="251" t="s">
        <v>632</v>
      </c>
      <c r="Q239" s="251"/>
      <c r="R239" s="251"/>
      <c r="S239" s="251">
        <v>2023</v>
      </c>
      <c r="T239" s="252" t="s">
        <v>635</v>
      </c>
      <c r="U239" s="252" t="s">
        <v>1225</v>
      </c>
      <c r="V239" s="252">
        <v>2035</v>
      </c>
      <c r="W239" s="252">
        <f t="array" ref="W239">IF(V239="", "", IFERROR(MAX(--_xlfn.TEXTSPLIT(V239,"+")), V239))</f>
        <v>2035</v>
      </c>
      <c r="X239" s="252">
        <v>2020</v>
      </c>
      <c r="Y239" s="256" t="s">
        <v>1827</v>
      </c>
      <c r="Z239" s="253"/>
      <c r="AA239" s="253"/>
      <c r="AB239" s="253"/>
      <c r="AC239" s="253" t="str">
        <f t="array" ref="AC239">IF(AB239="", "", IFERROR(MAX(--_xlfn.TEXTSPLIT(AB239,"+")), AB239))</f>
        <v/>
      </c>
      <c r="AD239" s="32">
        <f>IF(AND(Table1[[#This Row],[year broken down ]]&lt;&gt;"",Table1[[#This Row],[Scope of target]]&lt;&gt;"G",AE239=""),1,"")</f>
        <v>1</v>
      </c>
      <c r="AE239" s="32" t="str">
        <f>IF(OR(Table1[[#This Row],[Net zero year (SBTi)]]&lt;&gt;"",Table1[[#This Row],[From 6]]&lt;&gt;""),1,"")</f>
        <v/>
      </c>
      <c r="AF239" s="32">
        <f>IF(OR(Table1[[#This Row],[SBTi NZ approved]]="s",Table1[[#This Row],[Target status]]="T"),1,"")</f>
        <v>1</v>
      </c>
      <c r="AG239" s="254" t="s">
        <v>631</v>
      </c>
      <c r="AH239" s="32" t="str">
        <f>_xlfn.XLOOKUP(C239,ref!A:A,ref!B:B, "Other")</f>
        <v>Europe</v>
      </c>
      <c r="AI239" s="249" t="str">
        <f>_xlfn.XLOOKUP(D239,ref!D:D,ref!E:E)</f>
        <v>Energy and utilities</v>
      </c>
      <c r="AJ239" s="249" t="str">
        <f>IF(Table1[[#This Row],[NZ]]=1, MAX(Table1[[#This Row],[From 6]], Table1[[#This Row],[Net zero year (SBTi)]]), "")</f>
        <v/>
      </c>
      <c r="AK239" s="32">
        <f t="shared" si="24"/>
        <v>1</v>
      </c>
    </row>
    <row r="240" spans="1:37" ht="18" customHeight="1">
      <c r="A240" s="32">
        <v>238</v>
      </c>
      <c r="B240" s="373" t="s">
        <v>270</v>
      </c>
      <c r="C240" s="32" t="s">
        <v>629</v>
      </c>
      <c r="D240" s="32" t="s">
        <v>1145</v>
      </c>
      <c r="E240" s="32" t="s">
        <v>1828</v>
      </c>
      <c r="F240" s="32" t="s">
        <v>1829</v>
      </c>
      <c r="G240" s="250"/>
      <c r="H240" s="250"/>
      <c r="I240" s="250"/>
      <c r="J240" s="251"/>
      <c r="K240" s="251"/>
      <c r="L240" s="251"/>
      <c r="M240" s="251"/>
      <c r="N240" s="251"/>
      <c r="O240" s="251"/>
      <c r="P240" s="251"/>
      <c r="Q240" s="251"/>
      <c r="R240" s="251"/>
      <c r="S240" s="251" t="s">
        <v>39</v>
      </c>
      <c r="T240" s="252"/>
      <c r="U240" s="252"/>
      <c r="V240" s="252"/>
      <c r="W240" s="252" t="str">
        <f t="array" ref="W240">IF(V240="", "", IFERROR(MAX(--_xlfn.TEXTSPLIT(V240,"+")), V240))</f>
        <v/>
      </c>
      <c r="X240" s="252"/>
      <c r="Y240" s="252"/>
      <c r="Z240" s="253" t="s">
        <v>710</v>
      </c>
      <c r="AA240" s="253" t="s">
        <v>747</v>
      </c>
      <c r="AB240" s="253">
        <v>2050</v>
      </c>
      <c r="AC240" s="253">
        <f t="array" ref="AC240">IF(AB240="", "", IFERROR(MAX(--_xlfn.TEXTSPLIT(AB240,"+")), AB240))</f>
        <v>2050</v>
      </c>
      <c r="AD240" s="32" t="str">
        <f>IF(AND(Table1[[#This Row],[year broken down ]]&lt;&gt;"",Table1[[#This Row],[Scope of target]]&lt;&gt;"G",AE240=""),1,"")</f>
        <v/>
      </c>
      <c r="AE240" s="32">
        <f>IF(OR(Table1[[#This Row],[Net zero year (SBTi)]]&lt;&gt;"",Table1[[#This Row],[From 6]]&lt;&gt;""),1,"")</f>
        <v>1</v>
      </c>
      <c r="AF240" s="32" t="str">
        <f>IF(OR(Table1[[#This Row],[SBTi NZ approved]]="s",Table1[[#This Row],[Target status]]="T"),1,"")</f>
        <v/>
      </c>
      <c r="AG240" s="254"/>
      <c r="AH240" s="32" t="str">
        <f>_xlfn.XLOOKUP(C240,ref!A:A,ref!B:B, "Other")</f>
        <v>North America</v>
      </c>
      <c r="AI240" s="249" t="str">
        <f>_xlfn.XLOOKUP(D240,ref!D:D,ref!E:E)</f>
        <v>Financial services</v>
      </c>
      <c r="AJ240" s="249">
        <f>IF(Table1[[#This Row],[NZ]]=1, MAX(Table1[[#This Row],[From 6]], Table1[[#This Row],[Net zero year (SBTi)]]), "")</f>
        <v>2050</v>
      </c>
      <c r="AK240" s="32">
        <f t="shared" si="24"/>
        <v>1</v>
      </c>
    </row>
    <row r="241" spans="1:37" ht="18" customHeight="1">
      <c r="A241" s="32">
        <v>239</v>
      </c>
      <c r="B241" s="373" t="s">
        <v>298</v>
      </c>
      <c r="C241" s="32" t="s">
        <v>629</v>
      </c>
      <c r="D241" s="32" t="s">
        <v>1101</v>
      </c>
      <c r="E241" s="32" t="s">
        <v>1830</v>
      </c>
      <c r="F241" s="32" t="s">
        <v>1831</v>
      </c>
      <c r="G241" s="250"/>
      <c r="H241" s="250"/>
      <c r="I241" s="250"/>
      <c r="J241" s="251"/>
      <c r="K241" s="251"/>
      <c r="L241" s="251"/>
      <c r="M241" s="251"/>
      <c r="N241" s="251"/>
      <c r="O241" s="251"/>
      <c r="P241" s="251"/>
      <c r="Q241" s="251"/>
      <c r="R241" s="251"/>
      <c r="S241" s="251" t="s">
        <v>39</v>
      </c>
      <c r="T241" s="252"/>
      <c r="U241" s="252"/>
      <c r="V241" s="252"/>
      <c r="W241" s="252" t="str">
        <f t="array" ref="W241">IF(V241="", "", IFERROR(MAX(--_xlfn.TEXTSPLIT(V241,"+")), V241))</f>
        <v/>
      </c>
      <c r="X241" s="252"/>
      <c r="Y241" s="252"/>
      <c r="Z241" s="253"/>
      <c r="AA241" s="253"/>
      <c r="AB241" s="253"/>
      <c r="AC241" s="253" t="str">
        <f t="array" ref="AC241">IF(AB241="", "", IFERROR(MAX(--_xlfn.TEXTSPLIT(AB241,"+")), AB241))</f>
        <v/>
      </c>
      <c r="AD241" s="32" t="str">
        <f>IF(AND(Table1[[#This Row],[year broken down ]]&lt;&gt;"",Table1[[#This Row],[Scope of target]]&lt;&gt;"G",AE241=""),1,"")</f>
        <v/>
      </c>
      <c r="AE241" s="32" t="str">
        <f>IF(OR(Table1[[#This Row],[Net zero year (SBTi)]]&lt;&gt;"",Table1[[#This Row],[From 6]]&lt;&gt;""),1,"")</f>
        <v/>
      </c>
      <c r="AF241" s="32" t="str">
        <f>IF(OR(Table1[[#This Row],[SBTi NZ approved]]="s",Table1[[#This Row],[Target status]]="T"),1,"")</f>
        <v/>
      </c>
      <c r="AG241" s="254"/>
      <c r="AH241" s="32" t="str">
        <f>_xlfn.XLOOKUP(C241,ref!A:A,ref!B:B, "Other")</f>
        <v>North America</v>
      </c>
      <c r="AI241" s="249" t="str">
        <f>_xlfn.XLOOKUP(D241,ref!D:D,ref!E:E)</f>
        <v>Energy and utilities</v>
      </c>
      <c r="AJ241" s="249" t="str">
        <f>IF(Table1[[#This Row],[NZ]]=1, MAX(Table1[[#This Row],[From 6]], Table1[[#This Row],[Net zero year (SBTi)]]), "")</f>
        <v/>
      </c>
      <c r="AK241" s="32">
        <f t="shared" si="24"/>
        <v>0</v>
      </c>
    </row>
    <row r="242" spans="1:37" ht="18" customHeight="1">
      <c r="A242" s="32">
        <v>240</v>
      </c>
      <c r="B242" s="373" t="s">
        <v>297</v>
      </c>
      <c r="C242" s="32" t="s">
        <v>629</v>
      </c>
      <c r="D242" s="32" t="s">
        <v>1130</v>
      </c>
      <c r="E242" s="32" t="s">
        <v>1832</v>
      </c>
      <c r="F242" s="32" t="s">
        <v>1833</v>
      </c>
      <c r="G242" s="250"/>
      <c r="H242" s="250"/>
      <c r="I242" s="250"/>
      <c r="J242" s="251" t="s">
        <v>1096</v>
      </c>
      <c r="K242" s="251" t="s">
        <v>642</v>
      </c>
      <c r="L242" s="251">
        <v>2030</v>
      </c>
      <c r="M242" s="251"/>
      <c r="N242" s="251"/>
      <c r="O242" s="251"/>
      <c r="P242" s="251" t="s">
        <v>632</v>
      </c>
      <c r="Q242" s="251"/>
      <c r="R242" s="251"/>
      <c r="S242" s="251">
        <v>2023</v>
      </c>
      <c r="T242" s="252"/>
      <c r="U242" s="252"/>
      <c r="V242" s="252"/>
      <c r="W242" s="252" t="str">
        <f t="array" ref="W242">IF(V242="", "", IFERROR(MAX(--_xlfn.TEXTSPLIT(V242,"+")), V242))</f>
        <v/>
      </c>
      <c r="X242" s="252"/>
      <c r="Y242" s="252"/>
      <c r="Z242" s="253"/>
      <c r="AA242" s="253"/>
      <c r="AB242" s="253"/>
      <c r="AC242" s="253" t="str">
        <f t="array" ref="AC242">IF(AB242="", "", IFERROR(MAX(--_xlfn.TEXTSPLIT(AB242,"+")), AB242))</f>
        <v/>
      </c>
      <c r="AD242" s="32" t="str">
        <f>IF(AND(Table1[[#This Row],[year broken down ]]&lt;&gt;"",Table1[[#This Row],[Scope of target]]&lt;&gt;"G",AE242=""),1,"")</f>
        <v/>
      </c>
      <c r="AE242" s="32" t="str">
        <f>IF(OR(Table1[[#This Row],[Net zero year (SBTi)]]&lt;&gt;"",Table1[[#This Row],[From 6]]&lt;&gt;""),1,"")</f>
        <v/>
      </c>
      <c r="AF242" s="32">
        <f>IF(OR(Table1[[#This Row],[SBTi NZ approved]]="s",Table1[[#This Row],[Target status]]="T"),1,"")</f>
        <v>1</v>
      </c>
      <c r="AG242" s="254"/>
      <c r="AH242" s="32" t="str">
        <f>_xlfn.XLOOKUP(C242,ref!A:A,ref!B:B, "Other")</f>
        <v>North America</v>
      </c>
      <c r="AI242" s="249" t="str">
        <f>_xlfn.XLOOKUP(D242,ref!D:D,ref!E:E)</f>
        <v>Health care and pharmaceuticals</v>
      </c>
      <c r="AJ242" s="249" t="str">
        <f>IF(Table1[[#This Row],[NZ]]=1, MAX(Table1[[#This Row],[From 6]], Table1[[#This Row],[Net zero year (SBTi)]]), "")</f>
        <v/>
      </c>
      <c r="AK242" s="32">
        <f t="shared" si="24"/>
        <v>1</v>
      </c>
    </row>
    <row r="243" spans="1:37" ht="18" customHeight="1">
      <c r="A243" s="32">
        <v>241</v>
      </c>
      <c r="B243" s="373" t="s">
        <v>280</v>
      </c>
      <c r="C243" s="32" t="s">
        <v>721</v>
      </c>
      <c r="D243" s="32" t="s">
        <v>1406</v>
      </c>
      <c r="E243" s="32" t="s">
        <v>1834</v>
      </c>
      <c r="F243" s="32" t="s">
        <v>1835</v>
      </c>
      <c r="G243" s="250" t="s">
        <v>631</v>
      </c>
      <c r="H243" s="250">
        <v>2025</v>
      </c>
      <c r="I243" s="250">
        <v>2017</v>
      </c>
      <c r="J243" s="251" t="s">
        <v>1096</v>
      </c>
      <c r="K243" s="251" t="s">
        <v>642</v>
      </c>
      <c r="L243" s="251">
        <v>2025</v>
      </c>
      <c r="M243" s="251"/>
      <c r="N243" s="251"/>
      <c r="O243" s="251"/>
      <c r="P243" s="251" t="s">
        <v>631</v>
      </c>
      <c r="Q243" s="251" t="s">
        <v>1097</v>
      </c>
      <c r="R243" s="251"/>
      <c r="S243" s="251">
        <v>2018</v>
      </c>
      <c r="T243" s="252"/>
      <c r="U243" s="252"/>
      <c r="V243" s="252"/>
      <c r="W243" s="252" t="str">
        <f t="array" ref="W243">IF(V243="", "", IFERROR(MAX(--_xlfn.TEXTSPLIT(V243,"+")), V243))</f>
        <v/>
      </c>
      <c r="X243" s="252"/>
      <c r="Y243" s="252"/>
      <c r="Z243" s="253" t="s">
        <v>645</v>
      </c>
      <c r="AA243" s="253" t="s">
        <v>805</v>
      </c>
      <c r="AB243" s="253">
        <v>2040</v>
      </c>
      <c r="AC243" s="253">
        <f t="array" ref="AC243">IF(AB243="", "", IFERROR(MAX(--_xlfn.TEXTSPLIT(AB243,"+")), AB243))</f>
        <v>2040</v>
      </c>
      <c r="AD243" s="32" t="str">
        <f>IF(AND(Table1[[#This Row],[year broken down ]]&lt;&gt;"",Table1[[#This Row],[Scope of target]]&lt;&gt;"G",AE243=""),1,"")</f>
        <v/>
      </c>
      <c r="AE243" s="32">
        <f>IF(OR(Table1[[#This Row],[Net zero year (SBTi)]]&lt;&gt;"",Table1[[#This Row],[From 6]]&lt;&gt;""),1,"")</f>
        <v>1</v>
      </c>
      <c r="AF243" s="32">
        <f>IF(OR(Table1[[#This Row],[SBTi NZ approved]]="s",Table1[[#This Row],[Target status]]="T"),1,"")</f>
        <v>1</v>
      </c>
      <c r="AG243" s="254"/>
      <c r="AH243" s="32" t="str">
        <f>_xlfn.XLOOKUP(C243,ref!A:A,ref!B:B, "Other")</f>
        <v>Other</v>
      </c>
      <c r="AI243" s="249" t="str">
        <f>_xlfn.XLOOKUP(D243,ref!D:D,ref!E:E)</f>
        <v>Food, beverages and agriculture</v>
      </c>
      <c r="AJ243" s="249">
        <f>IF(Table1[[#This Row],[NZ]]=1, MAX(Table1[[#This Row],[From 6]], Table1[[#This Row],[Net zero year (SBTi)]]), "")</f>
        <v>2040</v>
      </c>
      <c r="AK243" s="32">
        <f t="shared" si="24"/>
        <v>1</v>
      </c>
    </row>
    <row r="244" spans="1:37" ht="18" customHeight="1">
      <c r="A244" s="32">
        <v>242</v>
      </c>
      <c r="B244" s="373" t="s">
        <v>392</v>
      </c>
      <c r="C244" s="32" t="s">
        <v>676</v>
      </c>
      <c r="D244" s="32" t="s">
        <v>1101</v>
      </c>
      <c r="E244" s="32" t="s">
        <v>1836</v>
      </c>
      <c r="F244" s="32" t="s">
        <v>1837</v>
      </c>
      <c r="G244" s="250"/>
      <c r="H244" s="250"/>
      <c r="I244" s="250"/>
      <c r="J244" s="251"/>
      <c r="K244" s="251"/>
      <c r="L244" s="251"/>
      <c r="M244" s="251"/>
      <c r="N244" s="251"/>
      <c r="O244" s="251"/>
      <c r="P244" s="251"/>
      <c r="Q244" s="251"/>
      <c r="R244" s="251"/>
      <c r="S244" s="251" t="s">
        <v>39</v>
      </c>
      <c r="T244" s="252"/>
      <c r="U244" s="252"/>
      <c r="V244" s="252"/>
      <c r="W244" s="252" t="str">
        <f t="array" ref="W244">IF(V244="", "", IFERROR(MAX(--_xlfn.TEXTSPLIT(V244,"+")), V244))</f>
        <v/>
      </c>
      <c r="X244" s="252"/>
      <c r="Y244" s="252"/>
      <c r="Z244" s="253" t="s">
        <v>635</v>
      </c>
      <c r="AA244" s="253" t="s">
        <v>1021</v>
      </c>
      <c r="AB244" s="253">
        <v>2050</v>
      </c>
      <c r="AC244" s="253">
        <f t="array" ref="AC244">IF(AB244="", "", IFERROR(MAX(--_xlfn.TEXTSPLIT(AB244,"+")), AB244))</f>
        <v>2050</v>
      </c>
      <c r="AD244" s="32" t="str">
        <f>IF(AND(Table1[[#This Row],[year broken down ]]&lt;&gt;"",Table1[[#This Row],[Scope of target]]&lt;&gt;"G",AE244=""),1,"")</f>
        <v/>
      </c>
      <c r="AE244" s="32">
        <f>IF(OR(Table1[[#This Row],[Net zero year (SBTi)]]&lt;&gt;"",Table1[[#This Row],[From 6]]&lt;&gt;""),1,"")</f>
        <v>1</v>
      </c>
      <c r="AF244" s="32" t="str">
        <f>IF(OR(Table1[[#This Row],[SBTi NZ approved]]="s",Table1[[#This Row],[Target status]]="T"),1,"")</f>
        <v/>
      </c>
      <c r="AG244" s="254"/>
      <c r="AH244" s="32" t="str">
        <f>_xlfn.XLOOKUP(C244,ref!A:A,ref!B:B, "Other")</f>
        <v>Asia</v>
      </c>
      <c r="AI244" s="249" t="str">
        <f>_xlfn.XLOOKUP(D244,ref!D:D,ref!E:E)</f>
        <v>Energy and utilities</v>
      </c>
      <c r="AJ244" s="249">
        <f>IF(Table1[[#This Row],[NZ]]=1, MAX(Table1[[#This Row],[From 6]], Table1[[#This Row],[Net zero year (SBTi)]]), "")</f>
        <v>2050</v>
      </c>
      <c r="AK244" s="32">
        <f t="shared" si="24"/>
        <v>1</v>
      </c>
    </row>
    <row r="245" spans="1:37" ht="18" customHeight="1">
      <c r="A245" s="32">
        <v>243</v>
      </c>
      <c r="B245" s="373" t="s">
        <v>352</v>
      </c>
      <c r="C245" s="32" t="s">
        <v>629</v>
      </c>
      <c r="D245" s="32" t="s">
        <v>1101</v>
      </c>
      <c r="E245" s="32" t="s">
        <v>1838</v>
      </c>
      <c r="F245" s="32" t="s">
        <v>1839</v>
      </c>
      <c r="G245" s="250"/>
      <c r="H245" s="250"/>
      <c r="I245" s="250"/>
      <c r="J245" s="251"/>
      <c r="K245" s="251"/>
      <c r="L245" s="251"/>
      <c r="M245" s="251"/>
      <c r="N245" s="251"/>
      <c r="O245" s="251"/>
      <c r="P245" s="251"/>
      <c r="Q245" s="251"/>
      <c r="R245" s="251"/>
      <c r="S245" s="251" t="s">
        <v>39</v>
      </c>
      <c r="T245" s="252"/>
      <c r="U245" s="252"/>
      <c r="V245" s="252"/>
      <c r="W245" s="252" t="str">
        <f t="array" ref="W245">IF(V245="", "", IFERROR(MAX(--_xlfn.TEXTSPLIT(V245,"+")), V245))</f>
        <v/>
      </c>
      <c r="X245" s="252"/>
      <c r="Y245" s="252"/>
      <c r="Z245" s="253"/>
      <c r="AA245" s="253"/>
      <c r="AB245" s="253"/>
      <c r="AC245" s="253" t="str">
        <f t="array" ref="AC245">IF(AB245="", "", IFERROR(MAX(--_xlfn.TEXTSPLIT(AB245,"+")), AB245))</f>
        <v/>
      </c>
      <c r="AD245" s="32" t="str">
        <f>IF(AND(Table1[[#This Row],[year broken down ]]&lt;&gt;"",Table1[[#This Row],[Scope of target]]&lt;&gt;"G",AE245=""),1,"")</f>
        <v/>
      </c>
      <c r="AE245" s="32" t="str">
        <f>IF(OR(Table1[[#This Row],[Net zero year (SBTi)]]&lt;&gt;"",Table1[[#This Row],[From 6]]&lt;&gt;""),1,"")</f>
        <v/>
      </c>
      <c r="AF245" s="32" t="str">
        <f>IF(OR(Table1[[#This Row],[SBTi NZ approved]]="s",Table1[[#This Row],[Target status]]="T"),1,"")</f>
        <v/>
      </c>
      <c r="AG245" s="254"/>
      <c r="AH245" s="32" t="str">
        <f>_xlfn.XLOOKUP(C245,ref!A:A,ref!B:B, "Other")</f>
        <v>North America</v>
      </c>
      <c r="AI245" s="249" t="str">
        <f>_xlfn.XLOOKUP(D245,ref!D:D,ref!E:E)</f>
        <v>Energy and utilities</v>
      </c>
      <c r="AJ245" s="249" t="str">
        <f>IF(Table1[[#This Row],[NZ]]=1, MAX(Table1[[#This Row],[From 6]], Table1[[#This Row],[Net zero year (SBTi)]]), "")</f>
        <v/>
      </c>
      <c r="AK245" s="32">
        <f t="shared" si="24"/>
        <v>0</v>
      </c>
    </row>
    <row r="246" spans="1:37" ht="18" customHeight="1">
      <c r="A246" s="32">
        <v>244</v>
      </c>
      <c r="B246" s="373" t="s">
        <v>268</v>
      </c>
      <c r="C246" s="32" t="s">
        <v>680</v>
      </c>
      <c r="D246" s="32" t="s">
        <v>628</v>
      </c>
      <c r="E246" s="32" t="s">
        <v>1840</v>
      </c>
      <c r="F246" s="32" t="s">
        <v>1841</v>
      </c>
      <c r="G246" s="250"/>
      <c r="H246" s="250"/>
      <c r="I246" s="250"/>
      <c r="J246" s="251"/>
      <c r="K246" s="251"/>
      <c r="L246" s="251"/>
      <c r="M246" s="251"/>
      <c r="N246" s="251"/>
      <c r="O246" s="251"/>
      <c r="P246" s="251"/>
      <c r="Q246" s="251"/>
      <c r="R246" s="251"/>
      <c r="S246" s="251" t="s">
        <v>39</v>
      </c>
      <c r="T246" s="252" t="s">
        <v>681</v>
      </c>
      <c r="U246" s="252" t="s">
        <v>698</v>
      </c>
      <c r="V246" s="252">
        <v>2060</v>
      </c>
      <c r="W246" s="252">
        <f t="array" ref="W246">IF(V246="", "", IFERROR(MAX(--_xlfn.TEXTSPLIT(V246,"+")), V246))</f>
        <v>2060</v>
      </c>
      <c r="X246" s="252">
        <v>2020</v>
      </c>
      <c r="Y246" s="252" t="s">
        <v>1842</v>
      </c>
      <c r="Z246" s="253"/>
      <c r="AA246" s="253"/>
      <c r="AB246" s="253"/>
      <c r="AC246" s="253" t="str">
        <f t="array" ref="AC246">IF(AB246="", "", IFERROR(MAX(--_xlfn.TEXTSPLIT(AB246,"+")), AB246))</f>
        <v/>
      </c>
      <c r="AD246" s="32" t="str">
        <f>IF(AND(Table1[[#This Row],[year broken down ]]&lt;&gt;"",Table1[[#This Row],[Scope of target]]&lt;&gt;"G",AE246=""),1,"")</f>
        <v/>
      </c>
      <c r="AE246" s="32" t="str">
        <f>IF(OR(Table1[[#This Row],[Net zero year (SBTi)]]&lt;&gt;"",Table1[[#This Row],[From 6]]&lt;&gt;""),1,"")</f>
        <v/>
      </c>
      <c r="AF246" s="32" t="str">
        <f>IF(OR(Table1[[#This Row],[SBTi NZ approved]]="s",Table1[[#This Row],[Target status]]="T"),1,"")</f>
        <v/>
      </c>
      <c r="AG246" s="254" t="s">
        <v>674</v>
      </c>
      <c r="AH246" s="32" t="str">
        <f>_xlfn.XLOOKUP(C246,ref!A:A,ref!B:B, "Other")</f>
        <v>Asia</v>
      </c>
      <c r="AI246" s="249" t="str">
        <f>_xlfn.XLOOKUP(D246,ref!D:D,ref!E:E)</f>
        <v>Chemicals</v>
      </c>
      <c r="AJ246" s="249" t="str">
        <f>IF(Table1[[#This Row],[NZ]]=1, MAX(Table1[[#This Row],[From 6]], Table1[[#This Row],[Net zero year (SBTi)]]), "")</f>
        <v/>
      </c>
      <c r="AK246" s="32">
        <f t="shared" si="24"/>
        <v>0</v>
      </c>
    </row>
    <row r="247" spans="1:37" ht="18" customHeight="1">
      <c r="A247" s="32">
        <v>245</v>
      </c>
      <c r="B247" s="373" t="s">
        <v>403</v>
      </c>
      <c r="C247" s="32" t="s">
        <v>629</v>
      </c>
      <c r="D247" s="32" t="s">
        <v>628</v>
      </c>
      <c r="E247" s="32" t="s">
        <v>1843</v>
      </c>
      <c r="F247" s="32" t="s">
        <v>1844</v>
      </c>
      <c r="G247" s="250"/>
      <c r="H247" s="250"/>
      <c r="I247" s="250"/>
      <c r="J247" s="251"/>
      <c r="K247" s="251"/>
      <c r="L247" s="251"/>
      <c r="M247" s="251"/>
      <c r="N247" s="251"/>
      <c r="O247" s="251"/>
      <c r="P247" s="251"/>
      <c r="Q247" s="251"/>
      <c r="R247" s="251"/>
      <c r="S247" s="251" t="s">
        <v>39</v>
      </c>
      <c r="T247" s="252" t="s">
        <v>645</v>
      </c>
      <c r="U247" s="252" t="s">
        <v>847</v>
      </c>
      <c r="V247" s="252">
        <v>2050</v>
      </c>
      <c r="W247" s="252">
        <f t="array" ref="W247">IF(V247="", "", IFERROR(MAX(--_xlfn.TEXTSPLIT(V247,"+")), V247))</f>
        <v>2050</v>
      </c>
      <c r="X247" s="252">
        <v>2020</v>
      </c>
      <c r="Y247" s="252" t="s">
        <v>1845</v>
      </c>
      <c r="Z247" s="253"/>
      <c r="AA247" s="253"/>
      <c r="AB247" s="253"/>
      <c r="AC247" s="253" t="str">
        <f t="array" ref="AC247">IF(AB247="", "", IFERROR(MAX(--_xlfn.TEXTSPLIT(AB247,"+")), AB247))</f>
        <v/>
      </c>
      <c r="AD247" s="32">
        <f>IF(AND(Table1[[#This Row],[year broken down ]]&lt;&gt;"",Table1[[#This Row],[Scope of target]]&lt;&gt;"G",AE247=""),1,"")</f>
        <v>1</v>
      </c>
      <c r="AE247" s="32" t="str">
        <f>IF(OR(Table1[[#This Row],[Net zero year (SBTi)]]&lt;&gt;"",Table1[[#This Row],[From 6]]&lt;&gt;""),1,"")</f>
        <v/>
      </c>
      <c r="AF247" s="32" t="str">
        <f>IF(OR(Table1[[#This Row],[SBTi NZ approved]]="s",Table1[[#This Row],[Target status]]="T"),1,"")</f>
        <v/>
      </c>
      <c r="AG247" s="254" t="s">
        <v>674</v>
      </c>
      <c r="AH247" s="32" t="str">
        <f>_xlfn.XLOOKUP(C247,ref!A:A,ref!B:B, "Other")</f>
        <v>North America</v>
      </c>
      <c r="AI247" s="249" t="str">
        <f>_xlfn.XLOOKUP(D247,ref!D:D,ref!E:E)</f>
        <v>Chemicals</v>
      </c>
      <c r="AJ247" s="249" t="str">
        <f>IF(Table1[[#This Row],[NZ]]=1, MAX(Table1[[#This Row],[From 6]], Table1[[#This Row],[Net zero year (SBTi)]]), "")</f>
        <v/>
      </c>
      <c r="AK247" s="32">
        <f t="shared" si="24"/>
        <v>1</v>
      </c>
    </row>
    <row r="248" spans="1:37" ht="18" customHeight="1">
      <c r="A248" s="32">
        <v>246</v>
      </c>
      <c r="B248" s="373" t="s">
        <v>360</v>
      </c>
      <c r="C248" s="32" t="s">
        <v>671</v>
      </c>
      <c r="D248" s="32" t="s">
        <v>1101</v>
      </c>
      <c r="E248" s="32" t="s">
        <v>1846</v>
      </c>
      <c r="F248" s="32" t="s">
        <v>1847</v>
      </c>
      <c r="G248" s="250"/>
      <c r="H248" s="250"/>
      <c r="I248" s="250"/>
      <c r="J248" s="251" t="s">
        <v>1096</v>
      </c>
      <c r="K248" s="251" t="s">
        <v>642</v>
      </c>
      <c r="L248" s="251">
        <v>2030</v>
      </c>
      <c r="M248" s="251"/>
      <c r="N248" s="251"/>
      <c r="O248" s="251"/>
      <c r="P248" s="251" t="s">
        <v>631</v>
      </c>
      <c r="Q248" s="251" t="s">
        <v>1135</v>
      </c>
      <c r="R248" s="251">
        <v>2039</v>
      </c>
      <c r="S248" s="251">
        <v>2022</v>
      </c>
      <c r="T248" s="252" t="s">
        <v>635</v>
      </c>
      <c r="U248" s="252" t="s">
        <v>1225</v>
      </c>
      <c r="V248" s="252">
        <v>2030</v>
      </c>
      <c r="W248" s="252">
        <f t="array" ref="W248">IF(V248="", "", IFERROR(MAX(--_xlfn.TEXTSPLIT(V248,"+")), V248))</f>
        <v>2030</v>
      </c>
      <c r="X248" s="252">
        <v>2022</v>
      </c>
      <c r="Y248" s="252" t="s">
        <v>1848</v>
      </c>
      <c r="Z248" s="253" t="s">
        <v>645</v>
      </c>
      <c r="AA248" s="253" t="s">
        <v>1849</v>
      </c>
      <c r="AB248" s="253" t="s">
        <v>1331</v>
      </c>
      <c r="AC248" s="253">
        <f t="array" ref="AC248">IF(AB248="", "", IFERROR(MAX(--_xlfn.TEXTSPLIT(AB248,"+")), AB248))</f>
        <v>2050</v>
      </c>
      <c r="AD248" s="32" t="str">
        <f>IF(AND(Table1[[#This Row],[year broken down ]]&lt;&gt;"",Table1[[#This Row],[Scope of target]]&lt;&gt;"G",AE248=""),1,"")</f>
        <v/>
      </c>
      <c r="AE248" s="32">
        <f>IF(OR(Table1[[#This Row],[Net zero year (SBTi)]]&lt;&gt;"",Table1[[#This Row],[From 6]]&lt;&gt;""),1,"")</f>
        <v>1</v>
      </c>
      <c r="AF248" s="32">
        <f>IF(OR(Table1[[#This Row],[SBTi NZ approved]]="s",Table1[[#This Row],[Target status]]="T"),1,"")</f>
        <v>1</v>
      </c>
      <c r="AG248" s="254" t="s">
        <v>632</v>
      </c>
      <c r="AH248" s="32" t="str">
        <f>_xlfn.XLOOKUP(C248,ref!A:A,ref!B:B, "Other")</f>
        <v>Europe</v>
      </c>
      <c r="AI248" s="249" t="str">
        <f>_xlfn.XLOOKUP(D248,ref!D:D,ref!E:E)</f>
        <v>Energy and utilities</v>
      </c>
      <c r="AJ248" s="249">
        <f>IF(Table1[[#This Row],[NZ]]=1, MAX(Table1[[#This Row],[From 6]], Table1[[#This Row],[Net zero year (SBTi)]]), "")</f>
        <v>2050</v>
      </c>
      <c r="AK248" s="32">
        <f t="shared" si="24"/>
        <v>1</v>
      </c>
    </row>
    <row r="249" spans="1:37" ht="18" customHeight="1">
      <c r="A249" s="32">
        <v>247</v>
      </c>
      <c r="B249" s="373" t="s">
        <v>399</v>
      </c>
      <c r="C249" s="32" t="s">
        <v>680</v>
      </c>
      <c r="D249" s="32" t="s">
        <v>1850</v>
      </c>
      <c r="E249" s="32" t="s">
        <v>1851</v>
      </c>
      <c r="F249" s="32" t="s">
        <v>1852</v>
      </c>
      <c r="G249" s="250"/>
      <c r="H249" s="250"/>
      <c r="I249" s="250"/>
      <c r="J249" s="251"/>
      <c r="K249" s="251"/>
      <c r="L249" s="251"/>
      <c r="M249" s="251"/>
      <c r="N249" s="251"/>
      <c r="O249" s="251"/>
      <c r="P249" s="251"/>
      <c r="Q249" s="251"/>
      <c r="R249" s="251"/>
      <c r="S249" s="251" t="s">
        <v>39</v>
      </c>
      <c r="T249" s="252" t="s">
        <v>681</v>
      </c>
      <c r="U249" s="252" t="s">
        <v>698</v>
      </c>
      <c r="V249" s="252">
        <v>2060</v>
      </c>
      <c r="W249" s="252">
        <f t="array" ref="W249">IF(V249="", "", IFERROR(MAX(--_xlfn.TEXTSPLIT(V249,"+")), V249))</f>
        <v>2060</v>
      </c>
      <c r="X249" s="252">
        <v>2021</v>
      </c>
      <c r="Y249" s="252" t="s">
        <v>1853</v>
      </c>
      <c r="Z249" s="253"/>
      <c r="AA249" s="253"/>
      <c r="AB249" s="253"/>
      <c r="AC249" s="253" t="str">
        <f t="array" ref="AC249">IF(AB249="", "", IFERROR(MAX(--_xlfn.TEXTSPLIT(AB249,"+")), AB249))</f>
        <v/>
      </c>
      <c r="AD249" s="32" t="str">
        <f>IF(AND(Table1[[#This Row],[year broken down ]]&lt;&gt;"",Table1[[#This Row],[Scope of target]]&lt;&gt;"G",AE249=""),1,"")</f>
        <v/>
      </c>
      <c r="AE249" s="32" t="str">
        <f>IF(OR(Table1[[#This Row],[Net zero year (SBTi)]]&lt;&gt;"",Table1[[#This Row],[From 6]]&lt;&gt;""),1,"")</f>
        <v/>
      </c>
      <c r="AF249" s="32" t="str">
        <f>IF(OR(Table1[[#This Row],[SBTi NZ approved]]="s",Table1[[#This Row],[Target status]]="T"),1,"")</f>
        <v/>
      </c>
      <c r="AG249" s="254" t="s">
        <v>674</v>
      </c>
      <c r="AH249" s="32" t="str">
        <f>_xlfn.XLOOKUP(C249,ref!A:A,ref!B:B, "Other")</f>
        <v>Asia</v>
      </c>
      <c r="AI249" s="249" t="str">
        <f>_xlfn.XLOOKUP(D249,ref!D:D,ref!E:E)</f>
        <v>Industrial goods</v>
      </c>
      <c r="AJ249" s="249" t="str">
        <f>IF(Table1[[#This Row],[NZ]]=1, MAX(Table1[[#This Row],[From 6]], Table1[[#This Row],[Net zero year (SBTi)]]), "")</f>
        <v/>
      </c>
      <c r="AK249" s="32">
        <f t="shared" si="24"/>
        <v>0</v>
      </c>
    </row>
    <row r="250" spans="1:37" ht="18" customHeight="1">
      <c r="A250" s="32">
        <v>248</v>
      </c>
      <c r="B250" s="373" t="s">
        <v>1854</v>
      </c>
      <c r="C250" s="32" t="s">
        <v>629</v>
      </c>
      <c r="D250" s="32" t="s">
        <v>1145</v>
      </c>
      <c r="E250" s="32" t="s">
        <v>1855</v>
      </c>
      <c r="F250" s="32" t="s">
        <v>1856</v>
      </c>
      <c r="G250" s="250"/>
      <c r="H250" s="250"/>
      <c r="I250" s="250"/>
      <c r="J250" s="251"/>
      <c r="K250" s="251"/>
      <c r="L250" s="251"/>
      <c r="M250" s="251"/>
      <c r="N250" s="251"/>
      <c r="O250" s="251"/>
      <c r="P250" s="251"/>
      <c r="Q250" s="251"/>
      <c r="R250" s="251"/>
      <c r="S250" s="251" t="s">
        <v>39</v>
      </c>
      <c r="T250" s="252"/>
      <c r="U250" s="252"/>
      <c r="V250" s="252"/>
      <c r="W250" s="252" t="str">
        <f t="array" ref="W250">IF(V250="", "", IFERROR(MAX(--_xlfn.TEXTSPLIT(V250,"+")), V250))</f>
        <v/>
      </c>
      <c r="X250" s="252"/>
      <c r="Y250" s="252"/>
      <c r="Z250" s="253" t="s">
        <v>1310</v>
      </c>
      <c r="AA250" s="253" t="s">
        <v>1857</v>
      </c>
      <c r="AB250" s="253">
        <v>2050</v>
      </c>
      <c r="AC250" s="253">
        <f t="array" ref="AC250">IF(AB250="", "", IFERROR(MAX(--_xlfn.TEXTSPLIT(AB250,"+")), AB250))</f>
        <v>2050</v>
      </c>
      <c r="AD250" s="32" t="str">
        <f>IF(AND(Table1[[#This Row],[year broken down ]]&lt;&gt;"",Table1[[#This Row],[Scope of target]]&lt;&gt;"G",AE250=""),1,"")</f>
        <v/>
      </c>
      <c r="AE250" s="32">
        <f>IF(OR(Table1[[#This Row],[Net zero year (SBTi)]]&lt;&gt;"",Table1[[#This Row],[From 6]]&lt;&gt;""),1,"")</f>
        <v>1</v>
      </c>
      <c r="AF250" s="32" t="str">
        <f>IF(OR(Table1[[#This Row],[SBTi NZ approved]]="s",Table1[[#This Row],[Target status]]="T"),1,"")</f>
        <v/>
      </c>
      <c r="AG250" s="254"/>
      <c r="AH250" s="32" t="str">
        <f>_xlfn.XLOOKUP(C250,ref!A:A,ref!B:B, "Other")</f>
        <v>North America</v>
      </c>
      <c r="AI250" s="249" t="str">
        <f>_xlfn.XLOOKUP(D250,ref!D:D,ref!E:E)</f>
        <v>Financial services</v>
      </c>
      <c r="AJ250" s="249">
        <f>IF(Table1[[#This Row],[NZ]]=1, MAX(Table1[[#This Row],[From 6]], Table1[[#This Row],[Net zero year (SBTi)]]), "")</f>
        <v>2050</v>
      </c>
      <c r="AK250" s="32">
        <f t="shared" si="24"/>
        <v>1</v>
      </c>
    </row>
    <row r="251" spans="1:37" ht="18" customHeight="1">
      <c r="A251" s="32">
        <v>249</v>
      </c>
      <c r="B251" s="373" t="s">
        <v>353</v>
      </c>
      <c r="C251" s="32" t="s">
        <v>709</v>
      </c>
      <c r="D251" s="32" t="s">
        <v>1145</v>
      </c>
      <c r="E251" s="32" t="s">
        <v>1858</v>
      </c>
      <c r="F251" s="32" t="s">
        <v>1859</v>
      </c>
      <c r="G251" s="250"/>
      <c r="H251" s="250"/>
      <c r="I251" s="250"/>
      <c r="J251" s="251"/>
      <c r="K251" s="251"/>
      <c r="L251" s="251"/>
      <c r="M251" s="251"/>
      <c r="N251" s="251"/>
      <c r="O251" s="251"/>
      <c r="P251" s="251"/>
      <c r="Q251" s="251"/>
      <c r="R251" s="251"/>
      <c r="S251" s="251" t="s">
        <v>39</v>
      </c>
      <c r="T251" s="252"/>
      <c r="U251" s="252"/>
      <c r="V251" s="252"/>
      <c r="W251" s="252" t="str">
        <f t="array" ref="W251">IF(V251="", "", IFERROR(MAX(--_xlfn.TEXTSPLIT(V251,"+")), V251))</f>
        <v/>
      </c>
      <c r="X251" s="252"/>
      <c r="Y251" s="252"/>
      <c r="Z251" s="253" t="s">
        <v>645</v>
      </c>
      <c r="AA251" s="253" t="s">
        <v>1860</v>
      </c>
      <c r="AB251" s="253">
        <v>2030</v>
      </c>
      <c r="AC251" s="253">
        <f t="array" ref="AC251">IF(AB251="", "", IFERROR(MAX(--_xlfn.TEXTSPLIT(AB251,"+")), AB251))</f>
        <v>2030</v>
      </c>
      <c r="AD251" s="32" t="str">
        <f>IF(AND(Table1[[#This Row],[year broken down ]]&lt;&gt;"",Table1[[#This Row],[Scope of target]]&lt;&gt;"G",AE251=""),1,"")</f>
        <v/>
      </c>
      <c r="AE251" s="32">
        <f>IF(OR(Table1[[#This Row],[Net zero year (SBTi)]]&lt;&gt;"",Table1[[#This Row],[From 6]]&lt;&gt;""),1,"")</f>
        <v>1</v>
      </c>
      <c r="AF251" s="32" t="str">
        <f>IF(OR(Table1[[#This Row],[SBTi NZ approved]]="s",Table1[[#This Row],[Target status]]="T"),1,"")</f>
        <v/>
      </c>
      <c r="AG251" s="254" t="s">
        <v>631</v>
      </c>
      <c r="AH251" s="32" t="str">
        <f>_xlfn.XLOOKUP(C251,ref!A:A,ref!B:B, "Other")</f>
        <v>Europe</v>
      </c>
      <c r="AI251" s="249" t="str">
        <f>_xlfn.XLOOKUP(D251,ref!D:D,ref!E:E)</f>
        <v>Financial services</v>
      </c>
      <c r="AJ251" s="249">
        <f>IF(Table1[[#This Row],[NZ]]=1, MAX(Table1[[#This Row],[From 6]], Table1[[#This Row],[Net zero year (SBTi)]]), "")</f>
        <v>2030</v>
      </c>
      <c r="AK251" s="32">
        <f t="shared" si="24"/>
        <v>1</v>
      </c>
    </row>
    <row r="252" spans="1:37" ht="18" customHeight="1">
      <c r="A252" s="32">
        <v>250</v>
      </c>
      <c r="B252" s="373" t="s">
        <v>150</v>
      </c>
      <c r="C252" s="32" t="s">
        <v>867</v>
      </c>
      <c r="D252" s="32" t="s">
        <v>1145</v>
      </c>
      <c r="E252" s="32" t="s">
        <v>1861</v>
      </c>
      <c r="F252" s="32" t="s">
        <v>1862</v>
      </c>
      <c r="G252" s="250"/>
      <c r="H252" s="250"/>
      <c r="I252" s="250"/>
      <c r="J252" s="251"/>
      <c r="K252" s="251"/>
      <c r="L252" s="251"/>
      <c r="M252" s="251"/>
      <c r="N252" s="251"/>
      <c r="O252" s="251"/>
      <c r="P252" s="251"/>
      <c r="Q252" s="251"/>
      <c r="R252" s="251"/>
      <c r="S252" s="251" t="s">
        <v>39</v>
      </c>
      <c r="T252" s="252" t="s">
        <v>635</v>
      </c>
      <c r="U252" s="252" t="s">
        <v>1225</v>
      </c>
      <c r="V252" s="252">
        <v>2030</v>
      </c>
      <c r="W252" s="252">
        <f t="array" ref="W252">IF(V252="", "", IFERROR(MAX(--_xlfn.TEXTSPLIT(V252,"+")), V252))</f>
        <v>2030</v>
      </c>
      <c r="X252" s="252">
        <v>2021</v>
      </c>
      <c r="Y252" s="256" t="s">
        <v>1863</v>
      </c>
      <c r="Z252" s="253"/>
      <c r="AA252" s="253"/>
      <c r="AB252" s="253"/>
      <c r="AC252" s="253" t="str">
        <f t="array" ref="AC252">IF(AB252="", "", IFERROR(MAX(--_xlfn.TEXTSPLIT(AB252,"+")), AB252))</f>
        <v/>
      </c>
      <c r="AD252" s="32">
        <f>IF(AND(Table1[[#This Row],[year broken down ]]&lt;&gt;"",Table1[[#This Row],[Scope of target]]&lt;&gt;"G",AE252=""),1,"")</f>
        <v>1</v>
      </c>
      <c r="AE252" s="32" t="str">
        <f>IF(OR(Table1[[#This Row],[Net zero year (SBTi)]]&lt;&gt;"",Table1[[#This Row],[From 6]]&lt;&gt;""),1,"")</f>
        <v/>
      </c>
      <c r="AF252" s="32" t="str">
        <f>IF(OR(Table1[[#This Row],[SBTi NZ approved]]="s",Table1[[#This Row],[Target status]]="T"),1,"")</f>
        <v/>
      </c>
      <c r="AG252" s="254" t="s">
        <v>648</v>
      </c>
      <c r="AH252" s="32" t="str">
        <f>_xlfn.XLOOKUP(C252,ref!A:A,ref!B:B, "Other")</f>
        <v>Europe</v>
      </c>
      <c r="AI252" s="249" t="str">
        <f>_xlfn.XLOOKUP(D252,ref!D:D,ref!E:E)</f>
        <v>Financial services</v>
      </c>
      <c r="AJ252" s="249" t="str">
        <f>IF(Table1[[#This Row],[NZ]]=1, MAX(Table1[[#This Row],[From 6]], Table1[[#This Row],[Net zero year (SBTi)]]), "")</f>
        <v/>
      </c>
      <c r="AK252" s="32">
        <f t="shared" si="24"/>
        <v>1</v>
      </c>
    </row>
    <row r="253" spans="1:37" ht="18" customHeight="1">
      <c r="A253" s="32">
        <v>251</v>
      </c>
      <c r="B253" s="373" t="s">
        <v>278</v>
      </c>
      <c r="C253" s="32" t="s">
        <v>751</v>
      </c>
      <c r="D253" s="32" t="s">
        <v>1145</v>
      </c>
      <c r="E253" s="32" t="s">
        <v>1864</v>
      </c>
      <c r="F253" s="32" t="s">
        <v>1865</v>
      </c>
      <c r="G253" s="250"/>
      <c r="H253" s="250"/>
      <c r="I253" s="250"/>
      <c r="J253" s="251" t="s">
        <v>635</v>
      </c>
      <c r="K253" s="251"/>
      <c r="L253" s="251">
        <v>2030</v>
      </c>
      <c r="M253" s="251"/>
      <c r="N253" s="251"/>
      <c r="O253" s="251"/>
      <c r="P253" s="251" t="s">
        <v>631</v>
      </c>
      <c r="Q253" s="251" t="s">
        <v>1097</v>
      </c>
      <c r="R253" s="251"/>
      <c r="S253" s="251">
        <v>2021</v>
      </c>
      <c r="T253" s="252" t="s">
        <v>1123</v>
      </c>
      <c r="U253" s="252" t="s">
        <v>1866</v>
      </c>
      <c r="V253" s="252" t="s">
        <v>1867</v>
      </c>
      <c r="W253" s="252">
        <f t="array" ref="W253">IF(V253="", "", IFERROR(MAX(--_xlfn.TEXTSPLIT(V253,"+")), V253))</f>
        <v>2050</v>
      </c>
      <c r="X253" s="252">
        <v>2021</v>
      </c>
      <c r="Y253" s="256" t="s">
        <v>1868</v>
      </c>
      <c r="Z253" s="253"/>
      <c r="AA253" s="253"/>
      <c r="AB253" s="253"/>
      <c r="AC253" s="253" t="str">
        <f t="array" ref="AC253">IF(AB253="", "", IFERROR(MAX(--_xlfn.TEXTSPLIT(AB253,"+")), AB253))</f>
        <v/>
      </c>
      <c r="AD253" s="32">
        <f>IF(AND(Table1[[#This Row],[year broken down ]]&lt;&gt;"",Table1[[#This Row],[Scope of target]]&lt;&gt;"G",AE253=""),1,"")</f>
        <v>1</v>
      </c>
      <c r="AE253" s="32" t="str">
        <f>IF(OR(Table1[[#This Row],[Net zero year (SBTi)]]&lt;&gt;"",Table1[[#This Row],[From 6]]&lt;&gt;""),1,"")</f>
        <v/>
      </c>
      <c r="AF253" s="32" t="str">
        <f>IF(OR(Table1[[#This Row],[SBTi NZ approved]]="s",Table1[[#This Row],[Target status]]="T"),1,"")</f>
        <v/>
      </c>
      <c r="AG253" s="254" t="s">
        <v>631</v>
      </c>
      <c r="AH253" s="32" t="str">
        <f>_xlfn.XLOOKUP(C253,ref!A:A,ref!B:B, "Other")</f>
        <v>Other</v>
      </c>
      <c r="AI253" s="249" t="str">
        <f>_xlfn.XLOOKUP(D253,ref!D:D,ref!E:E)</f>
        <v>Financial services</v>
      </c>
      <c r="AJ253" s="249" t="str">
        <f>IF(Table1[[#This Row],[NZ]]=1, MAX(Table1[[#This Row],[From 6]], Table1[[#This Row],[Net zero year (SBTi)]]), "")</f>
        <v/>
      </c>
      <c r="AK253" s="32">
        <f t="shared" si="24"/>
        <v>1</v>
      </c>
    </row>
    <row r="254" spans="1:37" ht="18" customHeight="1">
      <c r="A254" s="32">
        <v>252</v>
      </c>
      <c r="B254" s="373" t="s">
        <v>800</v>
      </c>
      <c r="C254" s="32" t="s">
        <v>680</v>
      </c>
      <c r="D254" s="32" t="s">
        <v>1557</v>
      </c>
      <c r="E254" s="32" t="s">
        <v>1869</v>
      </c>
      <c r="F254" s="32" t="s">
        <v>1870</v>
      </c>
      <c r="G254" s="250"/>
      <c r="H254" s="250"/>
      <c r="I254" s="250"/>
      <c r="J254" s="251"/>
      <c r="K254" s="251"/>
      <c r="L254" s="251"/>
      <c r="M254" s="251"/>
      <c r="N254" s="251"/>
      <c r="O254" s="251"/>
      <c r="P254" s="251"/>
      <c r="Q254" s="251"/>
      <c r="R254" s="251"/>
      <c r="S254" s="251" t="s">
        <v>39</v>
      </c>
      <c r="T254" s="252"/>
      <c r="U254" s="252"/>
      <c r="V254" s="252"/>
      <c r="W254" s="252" t="str">
        <f t="array" ref="W254">IF(V254="", "", IFERROR(MAX(--_xlfn.TEXTSPLIT(V254,"+")), V254))</f>
        <v/>
      </c>
      <c r="X254" s="252"/>
      <c r="Y254" s="252"/>
      <c r="Z254" s="253"/>
      <c r="AA254" s="253"/>
      <c r="AB254" s="253"/>
      <c r="AC254" s="253" t="str">
        <f t="array" ref="AC254">IF(AB254="", "", IFERROR(MAX(--_xlfn.TEXTSPLIT(AB254,"+")), AB254))</f>
        <v/>
      </c>
      <c r="AD254" s="32" t="str">
        <f>IF(AND(Table1[[#This Row],[year broken down ]]&lt;&gt;"",Table1[[#This Row],[Scope of target]]&lt;&gt;"G",AE254=""),1,"")</f>
        <v/>
      </c>
      <c r="AE254" s="32" t="str">
        <f>IF(OR(Table1[[#This Row],[Net zero year (SBTi)]]&lt;&gt;"",Table1[[#This Row],[From 6]]&lt;&gt;""),1,"")</f>
        <v/>
      </c>
      <c r="AF254" s="32" t="str">
        <f>IF(OR(Table1[[#This Row],[SBTi NZ approved]]="s",Table1[[#This Row],[Target status]]="T"),1,"")</f>
        <v/>
      </c>
      <c r="AG254" s="254"/>
      <c r="AH254" s="32" t="str">
        <f>_xlfn.XLOOKUP(C254,ref!A:A,ref!B:B, "Other")</f>
        <v>Asia</v>
      </c>
      <c r="AI254" s="249" t="str">
        <f>_xlfn.XLOOKUP(D254,ref!D:D,ref!E:E)</f>
        <v>Aerospace and defense</v>
      </c>
      <c r="AJ254" s="249" t="str">
        <f>IF(Table1[[#This Row],[NZ]]=1, MAX(Table1[[#This Row],[From 6]], Table1[[#This Row],[Net zero year (SBTi)]]), "")</f>
        <v/>
      </c>
      <c r="AK254" s="32">
        <f t="shared" si="24"/>
        <v>0</v>
      </c>
    </row>
    <row r="255" spans="1:37" ht="18" customHeight="1">
      <c r="A255" s="32">
        <v>253</v>
      </c>
      <c r="B255" s="373" t="s">
        <v>223</v>
      </c>
      <c r="C255" s="32" t="s">
        <v>629</v>
      </c>
      <c r="D255" s="32" t="s">
        <v>1145</v>
      </c>
      <c r="E255" s="32" t="s">
        <v>1871</v>
      </c>
      <c r="F255" s="32" t="s">
        <v>1872</v>
      </c>
      <c r="G255" s="250" t="s">
        <v>631</v>
      </c>
      <c r="H255" s="250">
        <v>2025</v>
      </c>
      <c r="I255" s="250">
        <v>2020</v>
      </c>
      <c r="J255" s="251" t="s">
        <v>635</v>
      </c>
      <c r="K255" s="251"/>
      <c r="L255" s="251">
        <v>2030</v>
      </c>
      <c r="M255" s="251"/>
      <c r="N255" s="251"/>
      <c r="O255" s="251"/>
      <c r="P255" s="251" t="s">
        <v>632</v>
      </c>
      <c r="Q255" s="251"/>
      <c r="R255" s="251"/>
      <c r="S255" s="251">
        <v>2021</v>
      </c>
      <c r="T255" s="252" t="s">
        <v>635</v>
      </c>
      <c r="U255" s="252" t="s">
        <v>1873</v>
      </c>
      <c r="V255" s="252">
        <v>2018</v>
      </c>
      <c r="W255" s="252">
        <f t="array" ref="W255">IF(V255="", "", IFERROR(MAX(--_xlfn.TEXTSPLIT(V255,"+")), V255))</f>
        <v>2018</v>
      </c>
      <c r="X255" s="252">
        <v>2018</v>
      </c>
      <c r="Y255" s="252" t="s">
        <v>1874</v>
      </c>
      <c r="Z255" s="253" t="s">
        <v>645</v>
      </c>
      <c r="AA255" s="253" t="s">
        <v>1875</v>
      </c>
      <c r="AB255" s="253">
        <v>2035</v>
      </c>
      <c r="AC255" s="253">
        <f t="array" ref="AC255">IF(AB255="", "", IFERROR(MAX(--_xlfn.TEXTSPLIT(AB255,"+")), AB255))</f>
        <v>2035</v>
      </c>
      <c r="AD255" s="32" t="str">
        <f>IF(AND(Table1[[#This Row],[year broken down ]]&lt;&gt;"",Table1[[#This Row],[Scope of target]]&lt;&gt;"G",AE255=""),1,"")</f>
        <v/>
      </c>
      <c r="AE255" s="32">
        <f>IF(OR(Table1[[#This Row],[Net zero year (SBTi)]]&lt;&gt;"",Table1[[#This Row],[From 6]]&lt;&gt;""),1,"")</f>
        <v>1</v>
      </c>
      <c r="AF255" s="32" t="str">
        <f>IF(OR(Table1[[#This Row],[SBTi NZ approved]]="s",Table1[[#This Row],[Target status]]="T"),1,"")</f>
        <v/>
      </c>
      <c r="AG255" s="254" t="s">
        <v>631</v>
      </c>
      <c r="AH255" s="32" t="str">
        <f>_xlfn.XLOOKUP(C255,ref!A:A,ref!B:B, "Other")</f>
        <v>North America</v>
      </c>
      <c r="AI255" s="249" t="str">
        <f>_xlfn.XLOOKUP(D255,ref!D:D,ref!E:E)</f>
        <v>Financial services</v>
      </c>
      <c r="AJ255" s="249">
        <f>IF(Table1[[#This Row],[NZ]]=1, MAX(Table1[[#This Row],[From 6]], Table1[[#This Row],[Net zero year (SBTi)]]), "")</f>
        <v>2035</v>
      </c>
      <c r="AK255" s="32">
        <f t="shared" si="24"/>
        <v>1</v>
      </c>
    </row>
    <row r="256" spans="1:37" ht="18" customHeight="1">
      <c r="A256" s="32">
        <v>254</v>
      </c>
      <c r="B256" s="373" t="s">
        <v>322</v>
      </c>
      <c r="C256" s="32" t="s">
        <v>740</v>
      </c>
      <c r="D256" s="32" t="s">
        <v>1101</v>
      </c>
      <c r="E256" s="32" t="s">
        <v>1876</v>
      </c>
      <c r="F256" s="32" t="s">
        <v>1877</v>
      </c>
      <c r="G256" s="250"/>
      <c r="H256" s="250"/>
      <c r="I256" s="250"/>
      <c r="J256" s="251"/>
      <c r="K256" s="251"/>
      <c r="L256" s="251"/>
      <c r="M256" s="251"/>
      <c r="N256" s="251"/>
      <c r="O256" s="251"/>
      <c r="P256" s="251"/>
      <c r="Q256" s="251"/>
      <c r="R256" s="251"/>
      <c r="S256" s="251" t="s">
        <v>39</v>
      </c>
      <c r="T256" s="252"/>
      <c r="U256" s="252"/>
      <c r="V256" s="252"/>
      <c r="W256" s="252" t="str">
        <f t="array" ref="W256">IF(V256="", "", IFERROR(MAX(--_xlfn.TEXTSPLIT(V256,"+")), V256))</f>
        <v/>
      </c>
      <c r="X256" s="252"/>
      <c r="Y256" s="252"/>
      <c r="Z256" s="253" t="s">
        <v>635</v>
      </c>
      <c r="AA256" s="253" t="s">
        <v>1455</v>
      </c>
      <c r="AB256" s="253">
        <v>2050</v>
      </c>
      <c r="AC256" s="253">
        <f t="array" ref="AC256">IF(AB256="", "", IFERROR(MAX(--_xlfn.TEXTSPLIT(AB256,"+")), AB256))</f>
        <v>2050</v>
      </c>
      <c r="AD256" s="32" t="str">
        <f>IF(AND(Table1[[#This Row],[year broken down ]]&lt;&gt;"",Table1[[#This Row],[Scope of target]]&lt;&gt;"G",AE256=""),1,"")</f>
        <v/>
      </c>
      <c r="AE256" s="32">
        <f>IF(OR(Table1[[#This Row],[Net zero year (SBTi)]]&lt;&gt;"",Table1[[#This Row],[From 6]]&lt;&gt;""),1,"")</f>
        <v>1</v>
      </c>
      <c r="AF256" s="32" t="str">
        <f>IF(OR(Table1[[#This Row],[SBTi NZ approved]]="s",Table1[[#This Row],[Target status]]="T"),1,"")</f>
        <v/>
      </c>
      <c r="AG256" s="254"/>
      <c r="AH256" s="32" t="str">
        <f>_xlfn.XLOOKUP(C256,ref!A:A,ref!B:B, "Other")</f>
        <v>Europe</v>
      </c>
      <c r="AI256" s="249" t="str">
        <f>_xlfn.XLOOKUP(D256,ref!D:D,ref!E:E)</f>
        <v>Energy and utilities</v>
      </c>
      <c r="AJ256" s="249">
        <f>IF(Table1[[#This Row],[NZ]]=1, MAX(Table1[[#This Row],[From 6]], Table1[[#This Row],[Net zero year (SBTi)]]), "")</f>
        <v>2050</v>
      </c>
      <c r="AK256" s="32">
        <f t="shared" si="24"/>
        <v>1</v>
      </c>
    </row>
    <row r="257" spans="1:37" ht="18" customHeight="1">
      <c r="A257" s="32">
        <v>255</v>
      </c>
      <c r="B257" s="373" t="s">
        <v>279</v>
      </c>
      <c r="C257" s="32" t="s">
        <v>629</v>
      </c>
      <c r="D257" s="32" t="s">
        <v>1281</v>
      </c>
      <c r="E257" s="32" t="s">
        <v>1878</v>
      </c>
      <c r="F257" s="32" t="s">
        <v>1879</v>
      </c>
      <c r="G257" s="250"/>
      <c r="H257" s="250"/>
      <c r="I257" s="250"/>
      <c r="J257" s="251"/>
      <c r="K257" s="251"/>
      <c r="L257" s="251"/>
      <c r="M257" s="251"/>
      <c r="N257" s="251"/>
      <c r="O257" s="251"/>
      <c r="P257" s="251"/>
      <c r="Q257" s="251"/>
      <c r="R257" s="251"/>
      <c r="S257" s="251" t="s">
        <v>39</v>
      </c>
      <c r="T257" s="252"/>
      <c r="U257" s="252"/>
      <c r="V257" s="252"/>
      <c r="W257" s="252" t="str">
        <f t="array" ref="W257">IF(V257="", "", IFERROR(MAX(--_xlfn.TEXTSPLIT(V257,"+")), V257))</f>
        <v/>
      </c>
      <c r="X257" s="252"/>
      <c r="Y257" s="252"/>
      <c r="Z257" s="253"/>
      <c r="AA257" s="253"/>
      <c r="AB257" s="253"/>
      <c r="AC257" s="253" t="str">
        <f t="array" ref="AC257">IF(AB257="", "", IFERROR(MAX(--_xlfn.TEXTSPLIT(AB257,"+")), AB257))</f>
        <v/>
      </c>
      <c r="AD257" s="32" t="str">
        <f>IF(AND(Table1[[#This Row],[year broken down ]]&lt;&gt;"",Table1[[#This Row],[Scope of target]]&lt;&gt;"G",AE257=""),1,"")</f>
        <v/>
      </c>
      <c r="AE257" s="32" t="str">
        <f>IF(OR(Table1[[#This Row],[Net zero year (SBTi)]]&lt;&gt;"",Table1[[#This Row],[From 6]]&lt;&gt;""),1,"")</f>
        <v/>
      </c>
      <c r="AF257" s="32" t="str">
        <f>IF(OR(Table1[[#This Row],[SBTi NZ approved]]="s",Table1[[#This Row],[Target status]]="T"),1,"")</f>
        <v/>
      </c>
      <c r="AG257" s="254"/>
      <c r="AH257" s="32" t="str">
        <f>_xlfn.XLOOKUP(C257,ref!A:A,ref!B:B, "Other")</f>
        <v>North America</v>
      </c>
      <c r="AI257" s="249" t="str">
        <f>_xlfn.XLOOKUP(D257,ref!D:D,ref!E:E)</f>
        <v>Food, beverages and agriculture</v>
      </c>
      <c r="AJ257" s="249" t="str">
        <f>IF(Table1[[#This Row],[NZ]]=1, MAX(Table1[[#This Row],[From 6]], Table1[[#This Row],[Net zero year (SBTi)]]), "")</f>
        <v/>
      </c>
      <c r="AK257" s="32">
        <f t="shared" si="24"/>
        <v>0</v>
      </c>
    </row>
    <row r="258" spans="1:37" ht="18" customHeight="1">
      <c r="A258" s="32">
        <v>256</v>
      </c>
      <c r="B258" s="373" t="s">
        <v>276</v>
      </c>
      <c r="C258" s="32" t="s">
        <v>680</v>
      </c>
      <c r="D258" s="32" t="s">
        <v>1141</v>
      </c>
      <c r="E258" s="32" t="s">
        <v>1880</v>
      </c>
      <c r="F258" s="32" t="s">
        <v>1881</v>
      </c>
      <c r="G258" s="250"/>
      <c r="H258" s="250"/>
      <c r="I258" s="250"/>
      <c r="J258" s="251"/>
      <c r="K258" s="251"/>
      <c r="L258" s="251"/>
      <c r="M258" s="251"/>
      <c r="N258" s="251"/>
      <c r="O258" s="251"/>
      <c r="P258" s="251"/>
      <c r="Q258" s="251"/>
      <c r="R258" s="251"/>
      <c r="S258" s="251" t="s">
        <v>39</v>
      </c>
      <c r="T258" s="252" t="s">
        <v>681</v>
      </c>
      <c r="U258" s="252" t="s">
        <v>698</v>
      </c>
      <c r="V258" s="252">
        <v>2060</v>
      </c>
      <c r="W258" s="252">
        <f t="array" ref="W258">IF(V258="", "", IFERROR(MAX(--_xlfn.TEXTSPLIT(V258,"+")), V258))</f>
        <v>2060</v>
      </c>
      <c r="X258" s="252">
        <v>2021</v>
      </c>
      <c r="Y258" s="252" t="s">
        <v>1882</v>
      </c>
      <c r="Z258" s="253"/>
      <c r="AA258" s="253"/>
      <c r="AB258" s="253"/>
      <c r="AC258" s="253" t="str">
        <f t="array" ref="AC258">IF(AB258="", "", IFERROR(MAX(--_xlfn.TEXTSPLIT(AB258,"+")), AB258))</f>
        <v/>
      </c>
      <c r="AD258" s="32" t="str">
        <f>IF(AND(Table1[[#This Row],[year broken down ]]&lt;&gt;"",Table1[[#This Row],[Scope of target]]&lt;&gt;"G",AE258=""),1,"")</f>
        <v/>
      </c>
      <c r="AE258" s="32" t="str">
        <f>IF(OR(Table1[[#This Row],[Net zero year (SBTi)]]&lt;&gt;"",Table1[[#This Row],[From 6]]&lt;&gt;""),1,"")</f>
        <v/>
      </c>
      <c r="AF258" s="32" t="str">
        <f>IF(OR(Table1[[#This Row],[SBTi NZ approved]]="s",Table1[[#This Row],[Target status]]="T"),1,"")</f>
        <v/>
      </c>
      <c r="AG258" s="254" t="s">
        <v>674</v>
      </c>
      <c r="AH258" s="32" t="str">
        <f>_xlfn.XLOOKUP(C258,ref!A:A,ref!B:B, "Other")</f>
        <v>Asia</v>
      </c>
      <c r="AI258" s="249" t="str">
        <f>_xlfn.XLOOKUP(D258,ref!D:D,ref!E:E)</f>
        <v>Engineering and construction</v>
      </c>
      <c r="AJ258" s="249" t="str">
        <f>IF(Table1[[#This Row],[NZ]]=1, MAX(Table1[[#This Row],[From 6]], Table1[[#This Row],[Net zero year (SBTi)]]), "")</f>
        <v/>
      </c>
      <c r="AK258" s="32">
        <f t="shared" si="24"/>
        <v>0</v>
      </c>
    </row>
    <row r="259" spans="1:37" ht="18" customHeight="1">
      <c r="A259" s="32">
        <v>257</v>
      </c>
      <c r="B259" s="373" t="s">
        <v>295</v>
      </c>
      <c r="C259" s="32" t="s">
        <v>680</v>
      </c>
      <c r="D259" s="32" t="s">
        <v>1236</v>
      </c>
      <c r="E259" s="32" t="s">
        <v>1883</v>
      </c>
      <c r="F259" s="32" t="s">
        <v>1884</v>
      </c>
      <c r="G259" s="250"/>
      <c r="H259" s="250"/>
      <c r="I259" s="250"/>
      <c r="J259" s="251"/>
      <c r="K259" s="251"/>
      <c r="L259" s="251"/>
      <c r="M259" s="251"/>
      <c r="N259" s="251"/>
      <c r="O259" s="251"/>
      <c r="P259" s="251"/>
      <c r="Q259" s="251"/>
      <c r="R259" s="251"/>
      <c r="S259" s="251" t="s">
        <v>39</v>
      </c>
      <c r="T259" s="252"/>
      <c r="U259" s="252"/>
      <c r="V259" s="252"/>
      <c r="W259" s="252" t="str">
        <f t="array" ref="W259">IF(V259="", "", IFERROR(MAX(--_xlfn.TEXTSPLIT(V259,"+")), V259))</f>
        <v/>
      </c>
      <c r="X259" s="252"/>
      <c r="Y259" s="252"/>
      <c r="Z259" s="253"/>
      <c r="AA259" s="253"/>
      <c r="AB259" s="253"/>
      <c r="AC259" s="253" t="str">
        <f t="array" ref="AC259">IF(AB259="", "", IFERROR(MAX(--_xlfn.TEXTSPLIT(AB259,"+")), AB259))</f>
        <v/>
      </c>
      <c r="AD259" s="32" t="str">
        <f>IF(AND(Table1[[#This Row],[year broken down ]]&lt;&gt;"",Table1[[#This Row],[Scope of target]]&lt;&gt;"G",AE259=""),1,"")</f>
        <v/>
      </c>
      <c r="AE259" s="32" t="str">
        <f>IF(OR(Table1[[#This Row],[Net zero year (SBTi)]]&lt;&gt;"",Table1[[#This Row],[From 6]]&lt;&gt;""),1,"")</f>
        <v/>
      </c>
      <c r="AF259" s="32" t="str">
        <f>IF(OR(Table1[[#This Row],[SBTi NZ approved]]="s",Table1[[#This Row],[Target status]]="T"),1,"")</f>
        <v/>
      </c>
      <c r="AG259" s="254"/>
      <c r="AH259" s="32" t="str">
        <f>_xlfn.XLOOKUP(C259,ref!A:A,ref!B:B, "Other")</f>
        <v>Asia</v>
      </c>
      <c r="AI259" s="249" t="str">
        <f>_xlfn.XLOOKUP(D259,ref!D:D,ref!E:E)</f>
        <v>Industrial goods</v>
      </c>
      <c r="AJ259" s="249" t="str">
        <f>IF(Table1[[#This Row],[NZ]]=1, MAX(Table1[[#This Row],[From 6]], Table1[[#This Row],[Net zero year (SBTi)]]), "")</f>
        <v/>
      </c>
      <c r="AK259" s="32">
        <f t="shared" ref="AK259:AK322" si="25">IF(OR($AD259&lt;&gt;"",$AE259&lt;&gt;"",$AF259&lt;&gt;"",$G259="Y"),1,0)</f>
        <v>0</v>
      </c>
    </row>
    <row r="260" spans="1:37" ht="18" customHeight="1">
      <c r="A260" s="32">
        <v>258</v>
      </c>
      <c r="B260" s="373" t="s">
        <v>245</v>
      </c>
      <c r="C260" s="32" t="s">
        <v>876</v>
      </c>
      <c r="D260" s="32" t="s">
        <v>1101</v>
      </c>
      <c r="E260" s="32" t="s">
        <v>1885</v>
      </c>
      <c r="F260" s="32" t="s">
        <v>1886</v>
      </c>
      <c r="G260" s="250"/>
      <c r="H260" s="250"/>
      <c r="I260" s="250"/>
      <c r="J260" s="251"/>
      <c r="K260" s="251"/>
      <c r="L260" s="251"/>
      <c r="M260" s="251"/>
      <c r="N260" s="251"/>
      <c r="O260" s="251"/>
      <c r="P260" s="251"/>
      <c r="Q260" s="251"/>
      <c r="R260" s="251"/>
      <c r="S260" s="251" t="s">
        <v>39</v>
      </c>
      <c r="T260" s="252" t="s">
        <v>681</v>
      </c>
      <c r="U260" s="252" t="s">
        <v>1202</v>
      </c>
      <c r="V260" s="252">
        <v>2050</v>
      </c>
      <c r="W260" s="252">
        <f t="array" ref="W260">IF(V260="", "", IFERROR(MAX(--_xlfn.TEXTSPLIT(V260,"+")), V260))</f>
        <v>2050</v>
      </c>
      <c r="X260" s="252">
        <v>2021</v>
      </c>
      <c r="Y260" s="252" t="s">
        <v>1887</v>
      </c>
      <c r="Z260" s="253"/>
      <c r="AA260" s="253"/>
      <c r="AB260" s="253"/>
      <c r="AC260" s="253" t="str">
        <f t="array" ref="AC260">IF(AB260="", "", IFERROR(MAX(--_xlfn.TEXTSPLIT(AB260,"+")), AB260))</f>
        <v/>
      </c>
      <c r="AD260" s="32" t="str">
        <f>IF(AND(Table1[[#This Row],[year broken down ]]&lt;&gt;"",Table1[[#This Row],[Scope of target]]&lt;&gt;"G",AE260=""),1,"")</f>
        <v/>
      </c>
      <c r="AE260" s="32" t="str">
        <f>IF(OR(Table1[[#This Row],[Net zero year (SBTi)]]&lt;&gt;"",Table1[[#This Row],[From 6]]&lt;&gt;""),1,"")</f>
        <v/>
      </c>
      <c r="AF260" s="32" t="str">
        <f>IF(OR(Table1[[#This Row],[SBTi NZ approved]]="s",Table1[[#This Row],[Target status]]="T"),1,"")</f>
        <v/>
      </c>
      <c r="AG260" s="254" t="s">
        <v>674</v>
      </c>
      <c r="AH260" s="32" t="str">
        <f>_xlfn.XLOOKUP(C260,ref!A:A,ref!B:B, "Other")</f>
        <v>Asia</v>
      </c>
      <c r="AI260" s="249" t="str">
        <f>_xlfn.XLOOKUP(D260,ref!D:D,ref!E:E)</f>
        <v>Energy and utilities</v>
      </c>
      <c r="AJ260" s="249" t="str">
        <f>IF(Table1[[#This Row],[NZ]]=1, MAX(Table1[[#This Row],[From 6]], Table1[[#This Row],[Net zero year (SBTi)]]), "")</f>
        <v/>
      </c>
      <c r="AK260" s="32">
        <f t="shared" si="25"/>
        <v>0</v>
      </c>
    </row>
    <row r="261" spans="1:37" ht="18" customHeight="1">
      <c r="A261" s="32">
        <v>259</v>
      </c>
      <c r="B261" s="373" t="s">
        <v>1888</v>
      </c>
      <c r="C261" s="32" t="s">
        <v>911</v>
      </c>
      <c r="D261" s="32" t="s">
        <v>1101</v>
      </c>
      <c r="E261" s="32" t="s">
        <v>1889</v>
      </c>
      <c r="F261" s="32" t="s">
        <v>1890</v>
      </c>
      <c r="G261" s="250"/>
      <c r="H261" s="250"/>
      <c r="I261" s="250"/>
      <c r="J261" s="251"/>
      <c r="K261" s="251"/>
      <c r="L261" s="251"/>
      <c r="M261" s="251"/>
      <c r="N261" s="251"/>
      <c r="O261" s="251"/>
      <c r="P261" s="251"/>
      <c r="Q261" s="251"/>
      <c r="R261" s="251"/>
      <c r="S261" s="251" t="s">
        <v>39</v>
      </c>
      <c r="T261" s="252" t="s">
        <v>635</v>
      </c>
      <c r="U261" s="252" t="s">
        <v>707</v>
      </c>
      <c r="V261" s="252">
        <v>2050</v>
      </c>
      <c r="W261" s="252">
        <f t="array" ref="W261">IF(V261="", "", IFERROR(MAX(--_xlfn.TEXTSPLIT(V261,"+")), V261))</f>
        <v>2050</v>
      </c>
      <c r="X261" s="252">
        <v>2021</v>
      </c>
      <c r="Y261" s="256" t="s">
        <v>1891</v>
      </c>
      <c r="Z261" s="253"/>
      <c r="AA261" s="253"/>
      <c r="AB261" s="253"/>
      <c r="AC261" s="253" t="str">
        <f t="array" ref="AC261">IF(AB261="", "", IFERROR(MAX(--_xlfn.TEXTSPLIT(AB261,"+")), AB261))</f>
        <v/>
      </c>
      <c r="AD261" s="32">
        <f>IF(AND(Table1[[#This Row],[year broken down ]]&lt;&gt;"",Table1[[#This Row],[Scope of target]]&lt;&gt;"G",AE261=""),1,"")</f>
        <v>1</v>
      </c>
      <c r="AE261" s="32" t="str">
        <f>IF(OR(Table1[[#This Row],[Net zero year (SBTi)]]&lt;&gt;"",Table1[[#This Row],[From 6]]&lt;&gt;""),1,"")</f>
        <v/>
      </c>
      <c r="AF261" s="32" t="str">
        <f>IF(OR(Table1[[#This Row],[SBTi NZ approved]]="s",Table1[[#This Row],[Target status]]="T"),1,"")</f>
        <v/>
      </c>
      <c r="AG261" s="254" t="s">
        <v>674</v>
      </c>
      <c r="AH261" s="32" t="str">
        <f>_xlfn.XLOOKUP(C261,ref!A:A,ref!B:B, "Other")</f>
        <v>Other</v>
      </c>
      <c r="AI261" s="249" t="str">
        <f>_xlfn.XLOOKUP(D261,ref!D:D,ref!E:E)</f>
        <v>Energy and utilities</v>
      </c>
      <c r="AJ261" s="249" t="str">
        <f>IF(Table1[[#This Row],[NZ]]=1, MAX(Table1[[#This Row],[From 6]], Table1[[#This Row],[Net zero year (SBTi)]]), "")</f>
        <v/>
      </c>
      <c r="AK261" s="32">
        <f t="shared" si="25"/>
        <v>1</v>
      </c>
    </row>
    <row r="262" spans="1:37" ht="18" customHeight="1">
      <c r="A262" s="32">
        <v>260</v>
      </c>
      <c r="B262" s="373" t="s">
        <v>357</v>
      </c>
      <c r="C262" s="32" t="s">
        <v>680</v>
      </c>
      <c r="D262" s="32" t="s">
        <v>1145</v>
      </c>
      <c r="E262" s="32" t="s">
        <v>1892</v>
      </c>
      <c r="F262" s="32" t="s">
        <v>1893</v>
      </c>
      <c r="G262" s="250"/>
      <c r="H262" s="250"/>
      <c r="I262" s="250"/>
      <c r="J262" s="251"/>
      <c r="K262" s="251"/>
      <c r="L262" s="251"/>
      <c r="M262" s="251"/>
      <c r="N262" s="251"/>
      <c r="O262" s="251"/>
      <c r="P262" s="251"/>
      <c r="Q262" s="251"/>
      <c r="R262" s="251"/>
      <c r="S262" s="251" t="s">
        <v>39</v>
      </c>
      <c r="T262" s="252" t="s">
        <v>681</v>
      </c>
      <c r="U262" s="252" t="s">
        <v>698</v>
      </c>
      <c r="V262" s="252">
        <v>2060</v>
      </c>
      <c r="W262" s="252">
        <f t="array" ref="W262">IF(V262="", "", IFERROR(MAX(--_xlfn.TEXTSPLIT(V262,"+")), V262))</f>
        <v>2060</v>
      </c>
      <c r="X262" s="252">
        <v>2022</v>
      </c>
      <c r="Y262" s="252" t="s">
        <v>1894</v>
      </c>
      <c r="Z262" s="253"/>
      <c r="AA262" s="253"/>
      <c r="AB262" s="253"/>
      <c r="AC262" s="253" t="str">
        <f t="array" ref="AC262">IF(AB262="", "", IFERROR(MAX(--_xlfn.TEXTSPLIT(AB262,"+")), AB262))</f>
        <v/>
      </c>
      <c r="AD262" s="32" t="str">
        <f>IF(AND(Table1[[#This Row],[year broken down ]]&lt;&gt;"",Table1[[#This Row],[Scope of target]]&lt;&gt;"G",AE262=""),1,"")</f>
        <v/>
      </c>
      <c r="AE262" s="32" t="str">
        <f>IF(OR(Table1[[#This Row],[Net zero year (SBTi)]]&lt;&gt;"",Table1[[#This Row],[From 6]]&lt;&gt;""),1,"")</f>
        <v/>
      </c>
      <c r="AF262" s="32" t="str">
        <f>IF(OR(Table1[[#This Row],[SBTi NZ approved]]="s",Table1[[#This Row],[Target status]]="T"),1,"")</f>
        <v/>
      </c>
      <c r="AG262" s="254" t="s">
        <v>674</v>
      </c>
      <c r="AH262" s="32" t="str">
        <f>_xlfn.XLOOKUP(C262,ref!A:A,ref!B:B, "Other")</f>
        <v>Asia</v>
      </c>
      <c r="AI262" s="249" t="str">
        <f>_xlfn.XLOOKUP(D262,ref!D:D,ref!E:E)</f>
        <v>Financial services</v>
      </c>
      <c r="AJ262" s="249" t="str">
        <f>IF(Table1[[#This Row],[NZ]]=1, MAX(Table1[[#This Row],[From 6]], Table1[[#This Row],[Net zero year (SBTi)]]), "")</f>
        <v/>
      </c>
      <c r="AK262" s="32">
        <f t="shared" si="25"/>
        <v>0</v>
      </c>
    </row>
    <row r="263" spans="1:37" ht="18" customHeight="1">
      <c r="A263" s="32">
        <v>261</v>
      </c>
      <c r="B263" s="373" t="s">
        <v>312</v>
      </c>
      <c r="C263" s="32" t="s">
        <v>629</v>
      </c>
      <c r="D263" s="32" t="s">
        <v>1294</v>
      </c>
      <c r="E263" s="32" t="s">
        <v>1895</v>
      </c>
      <c r="F263" s="32" t="s">
        <v>1896</v>
      </c>
      <c r="G263" s="250"/>
      <c r="H263" s="250"/>
      <c r="I263" s="250"/>
      <c r="J263" s="251"/>
      <c r="K263" s="251"/>
      <c r="L263" s="251"/>
      <c r="M263" s="251"/>
      <c r="N263" s="251"/>
      <c r="O263" s="251"/>
      <c r="P263" s="251"/>
      <c r="Q263" s="251"/>
      <c r="R263" s="251"/>
      <c r="S263" s="251" t="s">
        <v>39</v>
      </c>
      <c r="T263" s="252" t="s">
        <v>635</v>
      </c>
      <c r="U263" s="252" t="s">
        <v>1225</v>
      </c>
      <c r="V263" s="252">
        <v>2035</v>
      </c>
      <c r="W263" s="252">
        <f t="array" ref="W263">IF(V263="", "", IFERROR(MAX(--_xlfn.TEXTSPLIT(V263,"+")), V263))</f>
        <v>2035</v>
      </c>
      <c r="X263" s="252">
        <v>2021</v>
      </c>
      <c r="Y263" s="252" t="s">
        <v>1897</v>
      </c>
      <c r="Z263" s="253"/>
      <c r="AA263" s="253"/>
      <c r="AB263" s="253"/>
      <c r="AC263" s="253" t="str">
        <f t="array" ref="AC263">IF(AB263="", "", IFERROR(MAX(--_xlfn.TEXTSPLIT(AB263,"+")), AB263))</f>
        <v/>
      </c>
      <c r="AD263" s="32">
        <f>IF(AND(Table1[[#This Row],[year broken down ]]&lt;&gt;"",Table1[[#This Row],[Scope of target]]&lt;&gt;"G",AE263=""),1,"")</f>
        <v>1</v>
      </c>
      <c r="AE263" s="32" t="str">
        <f>IF(OR(Table1[[#This Row],[Net zero year (SBTi)]]&lt;&gt;"",Table1[[#This Row],[From 6]]&lt;&gt;""),1,"")</f>
        <v/>
      </c>
      <c r="AF263" s="32" t="str">
        <f>IF(OR(Table1[[#This Row],[SBTi NZ approved]]="s",Table1[[#This Row],[Target status]]="T"),1,"")</f>
        <v/>
      </c>
      <c r="AG263" s="254" t="s">
        <v>674</v>
      </c>
      <c r="AH263" s="32" t="str">
        <f>_xlfn.XLOOKUP(C263,ref!A:A,ref!B:B, "Other")</f>
        <v>North America</v>
      </c>
      <c r="AI263" s="249" t="str">
        <f>_xlfn.XLOOKUP(D263,ref!D:D,ref!E:E)</f>
        <v>Telecommunications and media</v>
      </c>
      <c r="AJ263" s="249" t="str">
        <f>IF(Table1[[#This Row],[NZ]]=1, MAX(Table1[[#This Row],[From 6]], Table1[[#This Row],[Net zero year (SBTi)]]), "")</f>
        <v/>
      </c>
      <c r="AK263" s="32">
        <f t="shared" si="25"/>
        <v>1</v>
      </c>
    </row>
    <row r="264" spans="1:37" ht="18" customHeight="1">
      <c r="A264" s="32">
        <v>262</v>
      </c>
      <c r="B264" s="373" t="s">
        <v>313</v>
      </c>
      <c r="C264" s="32" t="s">
        <v>680</v>
      </c>
      <c r="D264" s="32" t="s">
        <v>1101</v>
      </c>
      <c r="E264" s="32" t="s">
        <v>1895</v>
      </c>
      <c r="F264" s="32" t="s">
        <v>1898</v>
      </c>
      <c r="G264" s="250"/>
      <c r="H264" s="250"/>
      <c r="I264" s="250"/>
      <c r="J264" s="251"/>
      <c r="K264" s="251"/>
      <c r="L264" s="251"/>
      <c r="M264" s="251"/>
      <c r="N264" s="251"/>
      <c r="O264" s="251"/>
      <c r="P264" s="251"/>
      <c r="Q264" s="251"/>
      <c r="R264" s="251"/>
      <c r="S264" s="251" t="s">
        <v>39</v>
      </c>
      <c r="T264" s="252" t="s">
        <v>681</v>
      </c>
      <c r="U264" s="252" t="s">
        <v>698</v>
      </c>
      <c r="V264" s="252">
        <v>2060</v>
      </c>
      <c r="W264" s="252">
        <f t="array" ref="W264">IF(V264="", "", IFERROR(MAX(--_xlfn.TEXTSPLIT(V264,"+")), V264))</f>
        <v>2060</v>
      </c>
      <c r="X264" s="252">
        <v>2021</v>
      </c>
      <c r="Y264" s="256" t="s">
        <v>1899</v>
      </c>
      <c r="Z264" s="253"/>
      <c r="AA264" s="253"/>
      <c r="AB264" s="253"/>
      <c r="AC264" s="253" t="str">
        <f t="array" ref="AC264">IF(AB264="", "", IFERROR(MAX(--_xlfn.TEXTSPLIT(AB264,"+")), AB264))</f>
        <v/>
      </c>
      <c r="AD264" s="32" t="str">
        <f>IF(AND(Table1[[#This Row],[year broken down ]]&lt;&gt;"",Table1[[#This Row],[Scope of target]]&lt;&gt;"G",AE264=""),1,"")</f>
        <v/>
      </c>
      <c r="AE264" s="32" t="str">
        <f>IF(OR(Table1[[#This Row],[Net zero year (SBTi)]]&lt;&gt;"",Table1[[#This Row],[From 6]]&lt;&gt;""),1,"")</f>
        <v/>
      </c>
      <c r="AF264" s="32" t="str">
        <f>IF(OR(Table1[[#This Row],[SBTi NZ approved]]="s",Table1[[#This Row],[Target status]]="T"),1,"")</f>
        <v/>
      </c>
      <c r="AG264" s="254" t="s">
        <v>674</v>
      </c>
      <c r="AH264" s="32" t="str">
        <f>_xlfn.XLOOKUP(C264,ref!A:A,ref!B:B, "Other")</f>
        <v>Asia</v>
      </c>
      <c r="AI264" s="249" t="str">
        <f>_xlfn.XLOOKUP(D264,ref!D:D,ref!E:E)</f>
        <v>Energy and utilities</v>
      </c>
      <c r="AJ264" s="249" t="str">
        <f>IF(Table1[[#This Row],[NZ]]=1, MAX(Table1[[#This Row],[From 6]], Table1[[#This Row],[Net zero year (SBTi)]]), "")</f>
        <v/>
      </c>
      <c r="AK264" s="32">
        <f t="shared" si="25"/>
        <v>0</v>
      </c>
    </row>
    <row r="265" spans="1:37" ht="18" customHeight="1">
      <c r="A265" s="32">
        <v>263</v>
      </c>
      <c r="B265" s="373" t="s">
        <v>350</v>
      </c>
      <c r="C265" s="32" t="s">
        <v>692</v>
      </c>
      <c r="D265" s="32" t="s">
        <v>1236</v>
      </c>
      <c r="E265" s="32" t="s">
        <v>1900</v>
      </c>
      <c r="F265" s="32" t="s">
        <v>1901</v>
      </c>
      <c r="G265" s="250"/>
      <c r="H265" s="250"/>
      <c r="I265" s="250"/>
      <c r="J265" s="251" t="s">
        <v>1096</v>
      </c>
      <c r="K265" s="251" t="s">
        <v>642</v>
      </c>
      <c r="L265" s="251">
        <v>2030</v>
      </c>
      <c r="M265" s="251" t="s">
        <v>641</v>
      </c>
      <c r="N265" s="251" t="s">
        <v>642</v>
      </c>
      <c r="O265" s="251">
        <v>2050</v>
      </c>
      <c r="P265" s="251" t="s">
        <v>631</v>
      </c>
      <c r="Q265" s="251" t="s">
        <v>1135</v>
      </c>
      <c r="R265" s="251">
        <v>2050</v>
      </c>
      <c r="S265" s="251">
        <v>2022</v>
      </c>
      <c r="T265" s="252" t="s">
        <v>645</v>
      </c>
      <c r="U265" s="252" t="s">
        <v>835</v>
      </c>
      <c r="V265" s="252">
        <v>2050</v>
      </c>
      <c r="W265" s="252">
        <f t="array" ref="W265">IF(V265="", "", IFERROR(MAX(--_xlfn.TEXTSPLIT(V265,"+")), V265))</f>
        <v>2050</v>
      </c>
      <c r="X265" s="252">
        <v>2022</v>
      </c>
      <c r="Y265" s="252" t="s">
        <v>1902</v>
      </c>
      <c r="Z265" s="253" t="s">
        <v>645</v>
      </c>
      <c r="AA265" s="253" t="s">
        <v>835</v>
      </c>
      <c r="AB265" s="253">
        <v>2050</v>
      </c>
      <c r="AC265" s="253">
        <f t="array" ref="AC265">IF(AB265="", "", IFERROR(MAX(--_xlfn.TEXTSPLIT(AB265,"+")), AB265))</f>
        <v>2050</v>
      </c>
      <c r="AD265" s="32" t="str">
        <f>IF(AND(Table1[[#This Row],[year broken down ]]&lt;&gt;"",Table1[[#This Row],[Scope of target]]&lt;&gt;"G",AE265=""),1,"")</f>
        <v/>
      </c>
      <c r="AE265" s="32">
        <f>IF(OR(Table1[[#This Row],[Net zero year (SBTi)]]&lt;&gt;"",Table1[[#This Row],[From 6]]&lt;&gt;""),1,"")</f>
        <v>1</v>
      </c>
      <c r="AF265" s="32">
        <f>IF(OR(Table1[[#This Row],[SBTi NZ approved]]="s",Table1[[#This Row],[Target status]]="T"),1,"")</f>
        <v>1</v>
      </c>
      <c r="AG265" s="254" t="s">
        <v>674</v>
      </c>
      <c r="AH265" s="32" t="str">
        <f>_xlfn.XLOOKUP(C265,ref!A:A,ref!B:B, "Other")</f>
        <v>Europe</v>
      </c>
      <c r="AI265" s="249" t="str">
        <f>_xlfn.XLOOKUP(D265,ref!D:D,ref!E:E)</f>
        <v>Industrial goods</v>
      </c>
      <c r="AJ265" s="249">
        <f>IF(Table1[[#This Row],[NZ]]=1, MAX(Table1[[#This Row],[From 6]], Table1[[#This Row],[Net zero year (SBTi)]]), "")</f>
        <v>2050</v>
      </c>
      <c r="AK265" s="32">
        <f t="shared" si="25"/>
        <v>1</v>
      </c>
    </row>
    <row r="266" spans="1:37" ht="18" customHeight="1">
      <c r="A266" s="32">
        <v>264</v>
      </c>
      <c r="B266" s="373" t="s">
        <v>286</v>
      </c>
      <c r="C266" s="32" t="s">
        <v>709</v>
      </c>
      <c r="D266" s="32" t="s">
        <v>1148</v>
      </c>
      <c r="E266" s="32" t="s">
        <v>1903</v>
      </c>
      <c r="F266" s="32" t="s">
        <v>1904</v>
      </c>
      <c r="G266" s="250"/>
      <c r="H266" s="250"/>
      <c r="I266" s="250"/>
      <c r="J266" s="251"/>
      <c r="K266" s="251"/>
      <c r="L266" s="251"/>
      <c r="M266" s="251"/>
      <c r="N266" s="251"/>
      <c r="O266" s="251"/>
      <c r="P266" s="251"/>
      <c r="Q266" s="251"/>
      <c r="R266" s="251"/>
      <c r="S266" s="251" t="s">
        <v>39</v>
      </c>
      <c r="T266" s="252" t="s">
        <v>635</v>
      </c>
      <c r="U266" s="252" t="s">
        <v>1905</v>
      </c>
      <c r="V266" s="252">
        <v>2039</v>
      </c>
      <c r="W266" s="252">
        <f t="array" ref="W266">IF(V266="", "", IFERROR(MAX(--_xlfn.TEXTSPLIT(V266,"+")), V266))</f>
        <v>2039</v>
      </c>
      <c r="X266" s="252">
        <v>2021</v>
      </c>
      <c r="Y266" s="256" t="s">
        <v>1906</v>
      </c>
      <c r="Z266" s="253"/>
      <c r="AA266" s="253"/>
      <c r="AB266" s="253"/>
      <c r="AC266" s="253" t="str">
        <f t="array" ref="AC266">IF(AB266="", "", IFERROR(MAX(--_xlfn.TEXTSPLIT(AB266,"+")), AB266))</f>
        <v/>
      </c>
      <c r="AD266" s="32">
        <f>IF(AND(Table1[[#This Row],[year broken down ]]&lt;&gt;"",Table1[[#This Row],[Scope of target]]&lt;&gt;"G",AE266=""),1,"")</f>
        <v>1</v>
      </c>
      <c r="AE266" s="32" t="str">
        <f>IF(OR(Table1[[#This Row],[Net zero year (SBTi)]]&lt;&gt;"",Table1[[#This Row],[From 6]]&lt;&gt;""),1,"")</f>
        <v/>
      </c>
      <c r="AF266" s="32" t="str">
        <f>IF(OR(Table1[[#This Row],[SBTi NZ approved]]="s",Table1[[#This Row],[Target status]]="T"),1,"")</f>
        <v/>
      </c>
      <c r="AG266" s="257" t="s">
        <v>674</v>
      </c>
      <c r="AH266" s="32" t="str">
        <f>_xlfn.XLOOKUP(C266,ref!A:A,ref!B:B, "Other")</f>
        <v>Europe</v>
      </c>
      <c r="AI266" s="249" t="str">
        <f>_xlfn.XLOOKUP(D266,ref!D:D,ref!E:E)</f>
        <v>Automotive</v>
      </c>
      <c r="AJ266" s="249" t="str">
        <f>IF(Table1[[#This Row],[NZ]]=1, MAX(Table1[[#This Row],[From 6]], Table1[[#This Row],[Net zero year (SBTi)]]), "")</f>
        <v/>
      </c>
      <c r="AK266" s="32">
        <f t="shared" si="25"/>
        <v>1</v>
      </c>
    </row>
    <row r="267" spans="1:37" ht="18" customHeight="1">
      <c r="A267" s="32">
        <v>265</v>
      </c>
      <c r="B267" s="373" t="s">
        <v>349</v>
      </c>
      <c r="C267" s="32" t="s">
        <v>709</v>
      </c>
      <c r="D267" s="32" t="s">
        <v>1130</v>
      </c>
      <c r="E267" s="32" t="s">
        <v>1907</v>
      </c>
      <c r="F267" s="32" t="s">
        <v>1908</v>
      </c>
      <c r="G267" s="250"/>
      <c r="H267" s="250"/>
      <c r="I267" s="250"/>
      <c r="J267" s="251" t="s">
        <v>1096</v>
      </c>
      <c r="K267" s="251" t="s">
        <v>642</v>
      </c>
      <c r="L267" s="251">
        <v>2029</v>
      </c>
      <c r="M267" s="251"/>
      <c r="N267" s="251"/>
      <c r="O267" s="251"/>
      <c r="P267" s="251" t="s">
        <v>631</v>
      </c>
      <c r="Q267" s="251" t="s">
        <v>1097</v>
      </c>
      <c r="R267" s="251"/>
      <c r="S267" s="251">
        <v>2020</v>
      </c>
      <c r="T267" s="252" t="s">
        <v>635</v>
      </c>
      <c r="U267" s="252" t="s">
        <v>707</v>
      </c>
      <c r="V267" s="252">
        <v>2030</v>
      </c>
      <c r="W267" s="252">
        <f t="array" ref="W267">IF(V267="", "", IFERROR(MAX(--_xlfn.TEXTSPLIT(V267,"+")), V267))</f>
        <v>2030</v>
      </c>
      <c r="X267" s="252">
        <v>2019</v>
      </c>
      <c r="Y267" s="252" t="s">
        <v>1909</v>
      </c>
      <c r="Z267" s="253" t="s">
        <v>645</v>
      </c>
      <c r="AA267" s="253" t="s">
        <v>1353</v>
      </c>
      <c r="AB267" s="253">
        <v>2050</v>
      </c>
      <c r="AC267" s="253">
        <f t="array" ref="AC267">IF(AB267="", "", IFERROR(MAX(--_xlfn.TEXTSPLIT(AB267,"+")), AB267))</f>
        <v>2050</v>
      </c>
      <c r="AD267" s="32" t="str">
        <f>IF(AND(Table1[[#This Row],[year broken down ]]&lt;&gt;"",Table1[[#This Row],[Scope of target]]&lt;&gt;"G",AE267=""),1,"")</f>
        <v/>
      </c>
      <c r="AE267" s="32">
        <f>IF(OR(Table1[[#This Row],[Net zero year (SBTi)]]&lt;&gt;"",Table1[[#This Row],[From 6]]&lt;&gt;""),1,"")</f>
        <v>1</v>
      </c>
      <c r="AF267" s="32">
        <f>IF(OR(Table1[[#This Row],[SBTi NZ approved]]="s",Table1[[#This Row],[Target status]]="T"),1,"")</f>
        <v>1</v>
      </c>
      <c r="AG267" s="254" t="s">
        <v>631</v>
      </c>
      <c r="AH267" s="32" t="str">
        <f>_xlfn.XLOOKUP(C267,ref!A:A,ref!B:B, "Other")</f>
        <v>Europe</v>
      </c>
      <c r="AI267" s="249" t="str">
        <f>_xlfn.XLOOKUP(D267,ref!D:D,ref!E:E)</f>
        <v>Health care and pharmaceuticals</v>
      </c>
      <c r="AJ267" s="249">
        <f>IF(Table1[[#This Row],[NZ]]=1, MAX(Table1[[#This Row],[From 6]], Table1[[#This Row],[Net zero year (SBTi)]]), "")</f>
        <v>2050</v>
      </c>
      <c r="AK267" s="32">
        <f t="shared" si="25"/>
        <v>1</v>
      </c>
    </row>
    <row r="268" spans="1:37" ht="18" customHeight="1">
      <c r="A268" s="32">
        <v>266</v>
      </c>
      <c r="B268" s="373" t="s">
        <v>326</v>
      </c>
      <c r="C268" s="32" t="s">
        <v>629</v>
      </c>
      <c r="D268" s="32" t="s">
        <v>1406</v>
      </c>
      <c r="E268" s="32" t="s">
        <v>1910</v>
      </c>
      <c r="F268" s="32" t="s">
        <v>1911</v>
      </c>
      <c r="G268" s="250"/>
      <c r="H268" s="250"/>
      <c r="I268" s="250"/>
      <c r="J268" s="251" t="s">
        <v>1096</v>
      </c>
      <c r="K268" s="251" t="s">
        <v>1384</v>
      </c>
      <c r="L268" s="251">
        <v>2030</v>
      </c>
      <c r="M268" s="251"/>
      <c r="N268" s="251"/>
      <c r="O268" s="251"/>
      <c r="P268" s="251" t="s">
        <v>632</v>
      </c>
      <c r="Q268" s="251"/>
      <c r="R268" s="251"/>
      <c r="S268" s="251">
        <v>2018</v>
      </c>
      <c r="T268" s="252"/>
      <c r="U268" s="252"/>
      <c r="V268" s="252"/>
      <c r="W268" s="252" t="str">
        <f t="array" ref="W268">IF(V268="", "", IFERROR(MAX(--_xlfn.TEXTSPLIT(V268,"+")), V268))</f>
        <v/>
      </c>
      <c r="X268" s="252"/>
      <c r="Y268" s="252"/>
      <c r="Z268" s="253" t="s">
        <v>645</v>
      </c>
      <c r="AA268" s="253" t="s">
        <v>1912</v>
      </c>
      <c r="AB268" s="253">
        <v>2050</v>
      </c>
      <c r="AC268" s="253">
        <f t="array" ref="AC268">IF(AB268="", "", IFERROR(MAX(--_xlfn.TEXTSPLIT(AB268,"+")), AB268))</f>
        <v>2050</v>
      </c>
      <c r="AD268" s="32" t="str">
        <f>IF(AND(Table1[[#This Row],[year broken down ]]&lt;&gt;"",Table1[[#This Row],[Scope of target]]&lt;&gt;"G",AE268=""),1,"")</f>
        <v/>
      </c>
      <c r="AE268" s="32">
        <f>IF(OR(Table1[[#This Row],[Net zero year (SBTi)]]&lt;&gt;"",Table1[[#This Row],[From 6]]&lt;&gt;""),1,"")</f>
        <v>1</v>
      </c>
      <c r="AF268" s="32">
        <f>IF(OR(Table1[[#This Row],[SBTi NZ approved]]="s",Table1[[#This Row],[Target status]]="T"),1,"")</f>
        <v>1</v>
      </c>
      <c r="AG268" s="254"/>
      <c r="AH268" s="32" t="str">
        <f>_xlfn.XLOOKUP(C268,ref!A:A,ref!B:B, "Other")</f>
        <v>North America</v>
      </c>
      <c r="AI268" s="249" t="str">
        <f>_xlfn.XLOOKUP(D268,ref!D:D,ref!E:E)</f>
        <v>Food, beverages and agriculture</v>
      </c>
      <c r="AJ268" s="249">
        <f>IF(Table1[[#This Row],[NZ]]=1, MAX(Table1[[#This Row],[From 6]], Table1[[#This Row],[Net zero year (SBTi)]]), "")</f>
        <v>2050</v>
      </c>
      <c r="AK268" s="32">
        <f t="shared" si="25"/>
        <v>1</v>
      </c>
    </row>
    <row r="269" spans="1:37" ht="18" customHeight="1">
      <c r="A269" s="32">
        <v>267</v>
      </c>
      <c r="B269" s="373" t="s">
        <v>317</v>
      </c>
      <c r="C269" s="32" t="s">
        <v>680</v>
      </c>
      <c r="D269" s="32" t="s">
        <v>1294</v>
      </c>
      <c r="E269" s="32" t="s">
        <v>1913</v>
      </c>
      <c r="F269" s="32" t="s">
        <v>1914</v>
      </c>
      <c r="G269" s="250"/>
      <c r="H269" s="250"/>
      <c r="I269" s="250"/>
      <c r="J269" s="251"/>
      <c r="K269" s="251"/>
      <c r="L269" s="251"/>
      <c r="M269" s="251"/>
      <c r="N269" s="251"/>
      <c r="O269" s="251"/>
      <c r="P269" s="251"/>
      <c r="Q269" s="251"/>
      <c r="R269" s="251"/>
      <c r="S269" s="251" t="s">
        <v>39</v>
      </c>
      <c r="T269" s="252" t="s">
        <v>681</v>
      </c>
      <c r="U269" s="252" t="s">
        <v>685</v>
      </c>
      <c r="V269" s="252">
        <v>2060</v>
      </c>
      <c r="W269" s="252">
        <f t="array" ref="W269">IF(V269="", "", IFERROR(MAX(--_xlfn.TEXTSPLIT(V269,"+")), V269))</f>
        <v>2060</v>
      </c>
      <c r="X269" s="252">
        <v>2021</v>
      </c>
      <c r="Y269" s="252" t="s">
        <v>1915</v>
      </c>
      <c r="Z269" s="253"/>
      <c r="AA269" s="253"/>
      <c r="AB269" s="253"/>
      <c r="AC269" s="253" t="str">
        <f t="array" ref="AC269">IF(AB269="", "", IFERROR(MAX(--_xlfn.TEXTSPLIT(AB269,"+")), AB269))</f>
        <v/>
      </c>
      <c r="AD269" s="32" t="str">
        <f>IF(AND(Table1[[#This Row],[year broken down ]]&lt;&gt;"",Table1[[#This Row],[Scope of target]]&lt;&gt;"G",AE269=""),1,"")</f>
        <v/>
      </c>
      <c r="AE269" s="32" t="str">
        <f>IF(OR(Table1[[#This Row],[Net zero year (SBTi)]]&lt;&gt;"",Table1[[#This Row],[From 6]]&lt;&gt;""),1,"")</f>
        <v/>
      </c>
      <c r="AF269" s="32" t="str">
        <f>IF(OR(Table1[[#This Row],[SBTi NZ approved]]="s",Table1[[#This Row],[Target status]]="T"),1,"")</f>
        <v/>
      </c>
      <c r="AG269" s="254" t="s">
        <v>674</v>
      </c>
      <c r="AH269" s="32" t="str">
        <f>_xlfn.XLOOKUP(C269,ref!A:A,ref!B:B, "Other")</f>
        <v>Asia</v>
      </c>
      <c r="AI269" s="249" t="str">
        <f>_xlfn.XLOOKUP(D269,ref!D:D,ref!E:E)</f>
        <v>Telecommunications and media</v>
      </c>
      <c r="AJ269" s="249" t="str">
        <f>IF(Table1[[#This Row],[NZ]]=1, MAX(Table1[[#This Row],[From 6]], Table1[[#This Row],[Net zero year (SBTi)]]), "")</f>
        <v/>
      </c>
      <c r="AK269" s="32">
        <f t="shared" si="25"/>
        <v>0</v>
      </c>
    </row>
    <row r="270" spans="1:37" ht="18" customHeight="1">
      <c r="A270" s="32">
        <v>268</v>
      </c>
      <c r="B270" s="373" t="s">
        <v>336</v>
      </c>
      <c r="C270" s="32" t="s">
        <v>629</v>
      </c>
      <c r="D270" s="32" t="s">
        <v>1489</v>
      </c>
      <c r="E270" s="32" t="s">
        <v>1916</v>
      </c>
      <c r="F270" s="32" t="s">
        <v>1917</v>
      </c>
      <c r="G270" s="250"/>
      <c r="H270" s="250"/>
      <c r="I270" s="250"/>
      <c r="J270" s="251" t="s">
        <v>1096</v>
      </c>
      <c r="K270" s="251" t="s">
        <v>642</v>
      </c>
      <c r="L270" s="251">
        <v>2030</v>
      </c>
      <c r="M270" s="251"/>
      <c r="N270" s="251"/>
      <c r="O270" s="251"/>
      <c r="P270" s="251" t="s">
        <v>632</v>
      </c>
      <c r="Q270" s="251"/>
      <c r="R270" s="251"/>
      <c r="S270" s="251">
        <v>2022</v>
      </c>
      <c r="T270" s="252"/>
      <c r="U270" s="252"/>
      <c r="V270" s="252"/>
      <c r="W270" s="252" t="str">
        <f t="array" ref="W270">IF(V270="", "", IFERROR(MAX(--_xlfn.TEXTSPLIT(V270,"+")), V270))</f>
        <v/>
      </c>
      <c r="X270" s="252"/>
      <c r="Y270" s="252"/>
      <c r="Z270" s="253"/>
      <c r="AA270" s="253"/>
      <c r="AB270" s="253"/>
      <c r="AC270" s="253" t="str">
        <f t="array" ref="AC270">IF(AB270="", "", IFERROR(MAX(--_xlfn.TEXTSPLIT(AB270,"+")), AB270))</f>
        <v/>
      </c>
      <c r="AD270" s="32" t="str">
        <f>IF(AND(Table1[[#This Row],[year broken down ]]&lt;&gt;"",Table1[[#This Row],[Scope of target]]&lt;&gt;"G",AE270=""),1,"")</f>
        <v/>
      </c>
      <c r="AE270" s="32" t="str">
        <f>IF(OR(Table1[[#This Row],[Net zero year (SBTi)]]&lt;&gt;"",Table1[[#This Row],[From 6]]&lt;&gt;""),1,"")</f>
        <v/>
      </c>
      <c r="AF270" s="32">
        <f>IF(OR(Table1[[#This Row],[SBTi NZ approved]]="s",Table1[[#This Row],[Target status]]="T"),1,"")</f>
        <v>1</v>
      </c>
      <c r="AG270" s="254"/>
      <c r="AH270" s="32" t="str">
        <f>_xlfn.XLOOKUP(C270,ref!A:A,ref!B:B, "Other")</f>
        <v>North America</v>
      </c>
      <c r="AI270" s="249" t="str">
        <f>_xlfn.XLOOKUP(D270,ref!D:D,ref!E:E)</f>
        <v>Industrial goods</v>
      </c>
      <c r="AJ270" s="249" t="str">
        <f>IF(Table1[[#This Row],[NZ]]=1, MAX(Table1[[#This Row],[From 6]], Table1[[#This Row],[Net zero year (SBTi)]]), "")</f>
        <v/>
      </c>
      <c r="AK270" s="32">
        <f t="shared" si="25"/>
        <v>1</v>
      </c>
    </row>
    <row r="271" spans="1:37" ht="18" customHeight="1">
      <c r="A271" s="32">
        <v>269</v>
      </c>
      <c r="B271" s="373" t="s">
        <v>343</v>
      </c>
      <c r="C271" s="32" t="s">
        <v>680</v>
      </c>
      <c r="D271" s="32" t="s">
        <v>1101</v>
      </c>
      <c r="E271" s="32" t="s">
        <v>1918</v>
      </c>
      <c r="F271" s="32" t="s">
        <v>1919</v>
      </c>
      <c r="G271" s="250"/>
      <c r="H271" s="250"/>
      <c r="I271" s="250"/>
      <c r="J271" s="251"/>
      <c r="K271" s="251"/>
      <c r="L271" s="251"/>
      <c r="M271" s="251"/>
      <c r="N271" s="251"/>
      <c r="O271" s="251"/>
      <c r="P271" s="251"/>
      <c r="Q271" s="251"/>
      <c r="R271" s="251"/>
      <c r="S271" s="251" t="s">
        <v>39</v>
      </c>
      <c r="T271" s="252"/>
      <c r="U271" s="252"/>
      <c r="V271" s="252"/>
      <c r="W271" s="252" t="str">
        <f t="array" ref="W271">IF(V271="", "", IFERROR(MAX(--_xlfn.TEXTSPLIT(V271,"+")), V271))</f>
        <v/>
      </c>
      <c r="X271" s="252"/>
      <c r="Y271" s="252"/>
      <c r="Z271" s="253"/>
      <c r="AA271" s="253"/>
      <c r="AB271" s="253"/>
      <c r="AC271" s="253" t="str">
        <f t="array" ref="AC271">IF(AB271="", "", IFERROR(MAX(--_xlfn.TEXTSPLIT(AB271,"+")), AB271))</f>
        <v/>
      </c>
      <c r="AD271" s="32" t="str">
        <f>IF(AND(Table1[[#This Row],[year broken down ]]&lt;&gt;"",Table1[[#This Row],[Scope of target]]&lt;&gt;"G",AE271=""),1,"")</f>
        <v/>
      </c>
      <c r="AE271" s="32" t="str">
        <f>IF(OR(Table1[[#This Row],[Net zero year (SBTi)]]&lt;&gt;"",Table1[[#This Row],[From 6]]&lt;&gt;""),1,"")</f>
        <v/>
      </c>
      <c r="AF271" s="32" t="str">
        <f>IF(OR(Table1[[#This Row],[SBTi NZ approved]]="s",Table1[[#This Row],[Target status]]="T"),1,"")</f>
        <v/>
      </c>
      <c r="AG271" s="254"/>
      <c r="AH271" s="32" t="str">
        <f>_xlfn.XLOOKUP(C271,ref!A:A,ref!B:B, "Other")</f>
        <v>Asia</v>
      </c>
      <c r="AI271" s="249" t="str">
        <f>_xlfn.XLOOKUP(D271,ref!D:D,ref!E:E)</f>
        <v>Energy and utilities</v>
      </c>
      <c r="AJ271" s="249" t="str">
        <f>IF(Table1[[#This Row],[NZ]]=1, MAX(Table1[[#This Row],[From 6]], Table1[[#This Row],[Net zero year (SBTi)]]), "")</f>
        <v/>
      </c>
      <c r="AK271" s="32">
        <f t="shared" si="25"/>
        <v>0</v>
      </c>
    </row>
    <row r="272" spans="1:37" ht="18" customHeight="1">
      <c r="A272" s="32">
        <v>270</v>
      </c>
      <c r="B272" s="373" t="s">
        <v>149</v>
      </c>
      <c r="C272" s="32" t="s">
        <v>706</v>
      </c>
      <c r="D272" s="32" t="s">
        <v>1145</v>
      </c>
      <c r="E272" s="32" t="s">
        <v>1920</v>
      </c>
      <c r="F272" s="32" t="s">
        <v>1921</v>
      </c>
      <c r="G272" s="250"/>
      <c r="H272" s="250"/>
      <c r="I272" s="250"/>
      <c r="J272" s="251"/>
      <c r="K272" s="251"/>
      <c r="L272" s="251"/>
      <c r="M272" s="251"/>
      <c r="N272" s="251"/>
      <c r="O272" s="251"/>
      <c r="P272" s="251"/>
      <c r="Q272" s="251"/>
      <c r="R272" s="251"/>
      <c r="S272" s="251" t="s">
        <v>39</v>
      </c>
      <c r="T272" s="252" t="s">
        <v>635</v>
      </c>
      <c r="U272" s="252" t="s">
        <v>636</v>
      </c>
      <c r="V272" s="252">
        <v>2017</v>
      </c>
      <c r="W272" s="252">
        <f t="array" ref="W272">IF(V272="", "", IFERROR(MAX(--_xlfn.TEXTSPLIT(V272,"+")), V272))</f>
        <v>2017</v>
      </c>
      <c r="X272" s="252">
        <v>2017</v>
      </c>
      <c r="Y272" s="252" t="s">
        <v>1922</v>
      </c>
      <c r="Z272" s="253" t="s">
        <v>710</v>
      </c>
      <c r="AA272" s="253" t="s">
        <v>978</v>
      </c>
      <c r="AB272" s="253">
        <v>2050</v>
      </c>
      <c r="AC272" s="253">
        <f t="array" ref="AC272">IF(AB272="", "", IFERROR(MAX(--_xlfn.TEXTSPLIT(AB272,"+")), AB272))</f>
        <v>2050</v>
      </c>
      <c r="AD272" s="32" t="str">
        <f>IF(AND(Table1[[#This Row],[year broken down ]]&lt;&gt;"",Table1[[#This Row],[Scope of target]]&lt;&gt;"G",AE272=""),1,"")</f>
        <v/>
      </c>
      <c r="AE272" s="32">
        <f>IF(OR(Table1[[#This Row],[Net zero year (SBTi)]]&lt;&gt;"",Table1[[#This Row],[From 6]]&lt;&gt;""),1,"")</f>
        <v>1</v>
      </c>
      <c r="AF272" s="32" t="str">
        <f>IF(OR(Table1[[#This Row],[SBTi NZ approved]]="s",Table1[[#This Row],[Target status]]="T"),1,"")</f>
        <v/>
      </c>
      <c r="AG272" s="254" t="s">
        <v>631</v>
      </c>
      <c r="AH272" s="32" t="str">
        <f>_xlfn.XLOOKUP(C272,ref!A:A,ref!B:B, "Other")</f>
        <v>North America</v>
      </c>
      <c r="AI272" s="249" t="str">
        <f>_xlfn.XLOOKUP(D272,ref!D:D,ref!E:E)</f>
        <v>Financial services</v>
      </c>
      <c r="AJ272" s="249">
        <f>IF(Table1[[#This Row],[NZ]]=1, MAX(Table1[[#This Row],[From 6]], Table1[[#This Row],[Net zero year (SBTi)]]), "")</f>
        <v>2050</v>
      </c>
      <c r="AK272" s="32">
        <f t="shared" si="25"/>
        <v>1</v>
      </c>
    </row>
    <row r="273" spans="1:37" ht="18" customHeight="1">
      <c r="A273" s="32">
        <v>271</v>
      </c>
      <c r="B273" s="373" t="s">
        <v>335</v>
      </c>
      <c r="C273" s="32" t="s">
        <v>639</v>
      </c>
      <c r="D273" s="32" t="s">
        <v>1130</v>
      </c>
      <c r="E273" s="32" t="s">
        <v>1923</v>
      </c>
      <c r="F273" s="32" t="s">
        <v>1924</v>
      </c>
      <c r="G273" s="250" t="s">
        <v>631</v>
      </c>
      <c r="H273" s="250">
        <v>2025</v>
      </c>
      <c r="I273" s="250">
        <v>2021</v>
      </c>
      <c r="J273" s="251" t="s">
        <v>1096</v>
      </c>
      <c r="K273" s="251" t="s">
        <v>642</v>
      </c>
      <c r="L273" s="251">
        <v>2030</v>
      </c>
      <c r="M273" s="251"/>
      <c r="N273" s="251"/>
      <c r="O273" s="251"/>
      <c r="P273" s="251" t="s">
        <v>632</v>
      </c>
      <c r="Q273" s="251"/>
      <c r="R273" s="251"/>
      <c r="S273" s="251">
        <v>2023</v>
      </c>
      <c r="T273" s="252" t="s">
        <v>635</v>
      </c>
      <c r="U273" s="252" t="s">
        <v>1925</v>
      </c>
      <c r="V273" s="252" t="s">
        <v>1926</v>
      </c>
      <c r="W273" s="252">
        <f t="array" ref="W273">IF(V273="", "", IFERROR(MAX(--_xlfn.TEXTSPLIT(V273,"+")), V273))</f>
        <v>2030</v>
      </c>
      <c r="X273" s="252">
        <v>2019</v>
      </c>
      <c r="Y273" s="252" t="s">
        <v>1927</v>
      </c>
      <c r="Z273" s="253" t="s">
        <v>645</v>
      </c>
      <c r="AA273" s="253" t="s">
        <v>805</v>
      </c>
      <c r="AB273" s="253">
        <v>2040</v>
      </c>
      <c r="AC273" s="253">
        <f t="array" ref="AC273">IF(AB273="", "", IFERROR(MAX(--_xlfn.TEXTSPLIT(AB273,"+")), AB273))</f>
        <v>2040</v>
      </c>
      <c r="AD273" s="32" t="str">
        <f>IF(AND(Table1[[#This Row],[year broken down ]]&lt;&gt;"",Table1[[#This Row],[Scope of target]]&lt;&gt;"G",AE273=""),1,"")</f>
        <v/>
      </c>
      <c r="AE273" s="32">
        <f>IF(OR(Table1[[#This Row],[Net zero year (SBTi)]]&lt;&gt;"",Table1[[#This Row],[From 6]]&lt;&gt;""),1,"")</f>
        <v>1</v>
      </c>
      <c r="AF273" s="32">
        <f>IF(OR(Table1[[#This Row],[SBTi NZ approved]]="s",Table1[[#This Row],[Target status]]="T"),1,"")</f>
        <v>1</v>
      </c>
      <c r="AG273" s="254" t="s">
        <v>631</v>
      </c>
      <c r="AH273" s="32" t="str">
        <f>_xlfn.XLOOKUP(C273,ref!A:A,ref!B:B, "Other")</f>
        <v>Europe</v>
      </c>
      <c r="AI273" s="249" t="str">
        <f>_xlfn.XLOOKUP(D273,ref!D:D,ref!E:E)</f>
        <v>Health care and pharmaceuticals</v>
      </c>
      <c r="AJ273" s="249">
        <f>IF(Table1[[#This Row],[NZ]]=1, MAX(Table1[[#This Row],[From 6]], Table1[[#This Row],[Net zero year (SBTi)]]), "")</f>
        <v>2040</v>
      </c>
      <c r="AK273" s="32">
        <f t="shared" si="25"/>
        <v>1</v>
      </c>
    </row>
    <row r="274" spans="1:37" ht="18" customHeight="1">
      <c r="A274" s="32">
        <v>272</v>
      </c>
      <c r="B274" s="373" t="s">
        <v>804</v>
      </c>
      <c r="C274" s="32" t="s">
        <v>680</v>
      </c>
      <c r="D274" s="32" t="s">
        <v>1370</v>
      </c>
      <c r="E274" s="32" t="s">
        <v>1928</v>
      </c>
      <c r="F274" s="32" t="s">
        <v>1929</v>
      </c>
      <c r="G274" s="250"/>
      <c r="H274" s="250"/>
      <c r="I274" s="250"/>
      <c r="J274" s="251"/>
      <c r="K274" s="251"/>
      <c r="L274" s="251"/>
      <c r="M274" s="251"/>
      <c r="N274" s="251"/>
      <c r="O274" s="251"/>
      <c r="P274" s="251"/>
      <c r="Q274" s="251"/>
      <c r="R274" s="251"/>
      <c r="S274" s="251" t="s">
        <v>39</v>
      </c>
      <c r="T274" s="252" t="s">
        <v>681</v>
      </c>
      <c r="U274" s="252" t="s">
        <v>698</v>
      </c>
      <c r="V274" s="252">
        <v>2060</v>
      </c>
      <c r="W274" s="252">
        <f t="array" ref="W274">IF(V274="", "", IFERROR(MAX(--_xlfn.TEXTSPLIT(V274,"+")), V274))</f>
        <v>2060</v>
      </c>
      <c r="X274" s="252">
        <v>2021</v>
      </c>
      <c r="Y274" s="252" t="s">
        <v>1930</v>
      </c>
      <c r="Z274" s="253"/>
      <c r="AA274" s="253"/>
      <c r="AB274" s="253"/>
      <c r="AC274" s="253" t="str">
        <f t="array" ref="AC274">IF(AB274="", "", IFERROR(MAX(--_xlfn.TEXTSPLIT(AB274,"+")), AB274))</f>
        <v/>
      </c>
      <c r="AD274" s="32" t="str">
        <f>IF(AND(Table1[[#This Row],[year broken down ]]&lt;&gt;"",Table1[[#This Row],[Scope of target]]&lt;&gt;"G",AE274=""),1,"")</f>
        <v/>
      </c>
      <c r="AE274" s="32" t="str">
        <f>IF(OR(Table1[[#This Row],[Net zero year (SBTi)]]&lt;&gt;"",Table1[[#This Row],[From 6]]&lt;&gt;""),1,"")</f>
        <v/>
      </c>
      <c r="AF274" s="32" t="str">
        <f>IF(OR(Table1[[#This Row],[SBTi NZ approved]]="s",Table1[[#This Row],[Target status]]="T"),1,"")</f>
        <v/>
      </c>
      <c r="AG274" s="254" t="s">
        <v>674</v>
      </c>
      <c r="AH274" s="32" t="str">
        <f>_xlfn.XLOOKUP(C274,ref!A:A,ref!B:B, "Other")</f>
        <v>Asia</v>
      </c>
      <c r="AI274" s="249" t="str">
        <f>_xlfn.XLOOKUP(D274,ref!D:D,ref!E:E)</f>
        <v>Transportation and logistics</v>
      </c>
      <c r="AJ274" s="249" t="str">
        <f>IF(Table1[[#This Row],[NZ]]=1, MAX(Table1[[#This Row],[From 6]], Table1[[#This Row],[Net zero year (SBTi)]]), "")</f>
        <v/>
      </c>
      <c r="AK274" s="32">
        <f t="shared" si="25"/>
        <v>0</v>
      </c>
    </row>
    <row r="275" spans="1:37" ht="18" customHeight="1">
      <c r="A275" s="32">
        <v>273</v>
      </c>
      <c r="B275" s="373" t="s">
        <v>341</v>
      </c>
      <c r="C275" s="32" t="s">
        <v>751</v>
      </c>
      <c r="D275" s="32" t="s">
        <v>1145</v>
      </c>
      <c r="E275" s="32" t="s">
        <v>1931</v>
      </c>
      <c r="F275" s="32" t="s">
        <v>1932</v>
      </c>
      <c r="G275" s="250"/>
      <c r="H275" s="250"/>
      <c r="I275" s="250"/>
      <c r="J275" s="251"/>
      <c r="K275" s="251"/>
      <c r="L275" s="251"/>
      <c r="M275" s="251"/>
      <c r="N275" s="251"/>
      <c r="O275" s="251"/>
      <c r="P275" s="251"/>
      <c r="Q275" s="251"/>
      <c r="R275" s="251"/>
      <c r="S275" s="251" t="s">
        <v>39</v>
      </c>
      <c r="T275" s="252" t="s">
        <v>1123</v>
      </c>
      <c r="U275" s="252" t="s">
        <v>1933</v>
      </c>
      <c r="V275" s="252" t="s">
        <v>1934</v>
      </c>
      <c r="W275" s="252">
        <f t="array" ref="W275">IF(V275="", "", IFERROR(MAX(--_xlfn.TEXTSPLIT(V275,"+")), V275))</f>
        <v>2020</v>
      </c>
      <c r="X275" s="252">
        <v>2006</v>
      </c>
      <c r="Y275" s="256" t="s">
        <v>1935</v>
      </c>
      <c r="Z275" s="253" t="s">
        <v>710</v>
      </c>
      <c r="AA275" s="253" t="s">
        <v>1936</v>
      </c>
      <c r="AB275" s="253">
        <v>2050</v>
      </c>
      <c r="AC275" s="253">
        <f t="array" ref="AC275">IF(AB275="", "", IFERROR(MAX(--_xlfn.TEXTSPLIT(AB275,"+")), AB275))</f>
        <v>2050</v>
      </c>
      <c r="AD275" s="32" t="str">
        <f>IF(AND(Table1[[#This Row],[year broken down ]]&lt;&gt;"",Table1[[#This Row],[Scope of target]]&lt;&gt;"G",AE275=""),1,"")</f>
        <v/>
      </c>
      <c r="AE275" s="32">
        <f>IF(OR(Table1[[#This Row],[Net zero year (SBTi)]]&lt;&gt;"",Table1[[#This Row],[From 6]]&lt;&gt;""),1,"")</f>
        <v>1</v>
      </c>
      <c r="AF275" s="32" t="str">
        <f>IF(OR(Table1[[#This Row],[SBTi NZ approved]]="s",Table1[[#This Row],[Target status]]="T"),1,"")</f>
        <v/>
      </c>
      <c r="AG275" s="254" t="s">
        <v>631</v>
      </c>
      <c r="AH275" s="32" t="str">
        <f>_xlfn.XLOOKUP(C275,ref!A:A,ref!B:B, "Other")</f>
        <v>Other</v>
      </c>
      <c r="AI275" s="249" t="str">
        <f>_xlfn.XLOOKUP(D275,ref!D:D,ref!E:E)</f>
        <v>Financial services</v>
      </c>
      <c r="AJ275" s="249">
        <f>IF(Table1[[#This Row],[NZ]]=1, MAX(Table1[[#This Row],[From 6]], Table1[[#This Row],[Net zero year (SBTi)]]), "")</f>
        <v>2050</v>
      </c>
      <c r="AK275" s="32">
        <f t="shared" si="25"/>
        <v>1</v>
      </c>
    </row>
    <row r="276" spans="1:37" ht="18" customHeight="1">
      <c r="A276" s="32">
        <v>274</v>
      </c>
      <c r="B276" s="373" t="s">
        <v>321</v>
      </c>
      <c r="C276" s="32" t="s">
        <v>629</v>
      </c>
      <c r="D276" s="32" t="s">
        <v>713</v>
      </c>
      <c r="E276" s="32" t="s">
        <v>1937</v>
      </c>
      <c r="F276" s="32" t="s">
        <v>1938</v>
      </c>
      <c r="G276" s="250"/>
      <c r="H276" s="250"/>
      <c r="I276" s="250"/>
      <c r="J276" s="251" t="s">
        <v>1096</v>
      </c>
      <c r="K276" s="251" t="s">
        <v>642</v>
      </c>
      <c r="L276" s="251">
        <v>2030</v>
      </c>
      <c r="M276" s="251" t="s">
        <v>641</v>
      </c>
      <c r="N276" s="251" t="s">
        <v>642</v>
      </c>
      <c r="O276" s="251" t="s">
        <v>1540</v>
      </c>
      <c r="P276" s="251" t="s">
        <v>631</v>
      </c>
      <c r="Q276" s="251" t="s">
        <v>1135</v>
      </c>
      <c r="R276" s="251" t="s">
        <v>1540</v>
      </c>
      <c r="S276" s="251">
        <v>2022</v>
      </c>
      <c r="T276" s="252"/>
      <c r="U276" s="252"/>
      <c r="V276" s="252"/>
      <c r="W276" s="252" t="str">
        <f t="array" ref="W276">IF(V276="", "", IFERROR(MAX(--_xlfn.TEXTSPLIT(V276,"+")), V276))</f>
        <v/>
      </c>
      <c r="X276" s="252"/>
      <c r="Y276" s="252"/>
      <c r="Z276" s="253" t="s">
        <v>645</v>
      </c>
      <c r="AA276" s="253" t="s">
        <v>1353</v>
      </c>
      <c r="AB276" s="253">
        <v>2040</v>
      </c>
      <c r="AC276" s="253">
        <f t="array" ref="AC276">IF(AB276="", "", IFERROR(MAX(--_xlfn.TEXTSPLIT(AB276,"+")), AB276))</f>
        <v>2040</v>
      </c>
      <c r="AD276" s="32" t="str">
        <f>IF(AND(Table1[[#This Row],[year broken down ]]&lt;&gt;"",Table1[[#This Row],[Scope of target]]&lt;&gt;"G",AE276=""),1,"")</f>
        <v/>
      </c>
      <c r="AE276" s="32">
        <f>IF(OR(Table1[[#This Row],[Net zero year (SBTi)]]&lt;&gt;"",Table1[[#This Row],[From 6]]&lt;&gt;""),1,"")</f>
        <v>1</v>
      </c>
      <c r="AF276" s="32">
        <f>IF(OR(Table1[[#This Row],[SBTi NZ approved]]="s",Table1[[#This Row],[Target status]]="T"),1,"")</f>
        <v>1</v>
      </c>
      <c r="AG276" s="254"/>
      <c r="AH276" s="32" t="str">
        <f>_xlfn.XLOOKUP(C276,ref!A:A,ref!B:B, "Other")</f>
        <v>North America</v>
      </c>
      <c r="AI276" s="249" t="str">
        <f>_xlfn.XLOOKUP(D276,ref!D:D,ref!E:E)</f>
        <v>Technology</v>
      </c>
      <c r="AJ276" s="249">
        <f>IF(Table1[[#This Row],[NZ]]=1, MAX(Table1[[#This Row],[From 6]], Table1[[#This Row],[Net zero year (SBTi)]]), "")</f>
        <v>2040</v>
      </c>
      <c r="AK276" s="32">
        <f t="shared" si="25"/>
        <v>1</v>
      </c>
    </row>
    <row r="277" spans="1:37" ht="18" customHeight="1">
      <c r="A277" s="32">
        <v>275</v>
      </c>
      <c r="B277" s="373" t="s">
        <v>284</v>
      </c>
      <c r="C277" s="32" t="s">
        <v>629</v>
      </c>
      <c r="D277" s="32" t="s">
        <v>1145</v>
      </c>
      <c r="E277" s="32" t="s">
        <v>1939</v>
      </c>
      <c r="F277" s="32" t="s">
        <v>1940</v>
      </c>
      <c r="G277" s="250"/>
      <c r="H277" s="250"/>
      <c r="I277" s="250"/>
      <c r="J277" s="251"/>
      <c r="K277" s="251"/>
      <c r="L277" s="251"/>
      <c r="M277" s="251"/>
      <c r="N277" s="251"/>
      <c r="O277" s="251"/>
      <c r="P277" s="251"/>
      <c r="Q277" s="251"/>
      <c r="R277" s="251"/>
      <c r="S277" s="251" t="s">
        <v>39</v>
      </c>
      <c r="T277" s="252" t="s">
        <v>635</v>
      </c>
      <c r="U277" s="252" t="s">
        <v>672</v>
      </c>
      <c r="V277" s="252">
        <v>2020</v>
      </c>
      <c r="W277" s="252">
        <f t="array" ref="W277">IF(V277="", "", IFERROR(MAX(--_xlfn.TEXTSPLIT(V277,"+")), V277))</f>
        <v>2020</v>
      </c>
      <c r="X277" s="252">
        <v>2020</v>
      </c>
      <c r="Y277" s="252" t="s">
        <v>1941</v>
      </c>
      <c r="Z277" s="253" t="s">
        <v>645</v>
      </c>
      <c r="AA277" s="253" t="s">
        <v>835</v>
      </c>
      <c r="AB277" s="253">
        <v>2050</v>
      </c>
      <c r="AC277" s="253">
        <f t="array" ref="AC277">IF(AB277="", "", IFERROR(MAX(--_xlfn.TEXTSPLIT(AB277,"+")), AB277))</f>
        <v>2050</v>
      </c>
      <c r="AD277" s="32" t="str">
        <f>IF(AND(Table1[[#This Row],[year broken down ]]&lt;&gt;"",Table1[[#This Row],[Scope of target]]&lt;&gt;"G",AE277=""),1,"")</f>
        <v/>
      </c>
      <c r="AE277" s="32">
        <f>IF(OR(Table1[[#This Row],[Net zero year (SBTi)]]&lt;&gt;"",Table1[[#This Row],[From 6]]&lt;&gt;""),1,"")</f>
        <v>1</v>
      </c>
      <c r="AF277" s="32" t="str">
        <f>IF(OR(Table1[[#This Row],[SBTi NZ approved]]="s",Table1[[#This Row],[Target status]]="T"),1,"")</f>
        <v/>
      </c>
      <c r="AG277" s="254" t="s">
        <v>631</v>
      </c>
      <c r="AH277" s="32" t="str">
        <f>_xlfn.XLOOKUP(C277,ref!A:A,ref!B:B, "Other")</f>
        <v>North America</v>
      </c>
      <c r="AI277" s="249" t="str">
        <f>_xlfn.XLOOKUP(D277,ref!D:D,ref!E:E)</f>
        <v>Financial services</v>
      </c>
      <c r="AJ277" s="249">
        <f>IF(Table1[[#This Row],[NZ]]=1, MAX(Table1[[#This Row],[From 6]], Table1[[#This Row],[Net zero year (SBTi)]]), "")</f>
        <v>2050</v>
      </c>
      <c r="AK277" s="32">
        <f t="shared" si="25"/>
        <v>1</v>
      </c>
    </row>
    <row r="278" spans="1:37" ht="18" customHeight="1">
      <c r="A278" s="32">
        <v>276</v>
      </c>
      <c r="B278" s="373" t="s">
        <v>266</v>
      </c>
      <c r="C278" s="32" t="s">
        <v>629</v>
      </c>
      <c r="D278" s="32" t="s">
        <v>1145</v>
      </c>
      <c r="E278" s="32" t="s">
        <v>1942</v>
      </c>
      <c r="F278" s="32" t="s">
        <v>1943</v>
      </c>
      <c r="G278" s="250"/>
      <c r="H278" s="250"/>
      <c r="I278" s="250"/>
      <c r="J278" s="251"/>
      <c r="K278" s="251"/>
      <c r="L278" s="251"/>
      <c r="M278" s="251"/>
      <c r="N278" s="251"/>
      <c r="O278" s="251"/>
      <c r="P278" s="251"/>
      <c r="Q278" s="251"/>
      <c r="R278" s="251"/>
      <c r="S278" s="251" t="s">
        <v>39</v>
      </c>
      <c r="T278" s="252"/>
      <c r="U278" s="252"/>
      <c r="V278" s="252"/>
      <c r="W278" s="252" t="str">
        <f t="array" ref="W278">IF(V278="", "", IFERROR(MAX(--_xlfn.TEXTSPLIT(V278,"+")), V278))</f>
        <v/>
      </c>
      <c r="X278" s="252"/>
      <c r="Y278" s="252"/>
      <c r="Z278" s="253" t="s">
        <v>645</v>
      </c>
      <c r="AA278" s="253" t="s">
        <v>805</v>
      </c>
      <c r="AB278" s="253">
        <v>2030</v>
      </c>
      <c r="AC278" s="253">
        <f t="array" ref="AC278">IF(AB278="", "", IFERROR(MAX(--_xlfn.TEXTSPLIT(AB278,"+")), AB278))</f>
        <v>2030</v>
      </c>
      <c r="AD278" s="32" t="str">
        <f>IF(AND(Table1[[#This Row],[year broken down ]]&lt;&gt;"",Table1[[#This Row],[Scope of target]]&lt;&gt;"G",AE278=""),1,"")</f>
        <v/>
      </c>
      <c r="AE278" s="32">
        <f>IF(OR(Table1[[#This Row],[Net zero year (SBTi)]]&lt;&gt;"",Table1[[#This Row],[From 6]]&lt;&gt;""),1,"")</f>
        <v>1</v>
      </c>
      <c r="AF278" s="32" t="str">
        <f>IF(OR(Table1[[#This Row],[SBTi NZ approved]]="s",Table1[[#This Row],[Target status]]="T"),1,"")</f>
        <v/>
      </c>
      <c r="AG278" s="254"/>
      <c r="AH278" s="32" t="str">
        <f>_xlfn.XLOOKUP(C278,ref!A:A,ref!B:B, "Other")</f>
        <v>North America</v>
      </c>
      <c r="AI278" s="249" t="str">
        <f>_xlfn.XLOOKUP(D278,ref!D:D,ref!E:E)</f>
        <v>Financial services</v>
      </c>
      <c r="AJ278" s="249">
        <f>IF(Table1[[#This Row],[NZ]]=1, MAX(Table1[[#This Row],[From 6]], Table1[[#This Row],[Net zero year (SBTi)]]), "")</f>
        <v>2030</v>
      </c>
      <c r="AK278" s="32">
        <f t="shared" si="25"/>
        <v>1</v>
      </c>
    </row>
    <row r="279" spans="1:37" ht="18" customHeight="1">
      <c r="A279" s="32">
        <v>277</v>
      </c>
      <c r="B279" s="373" t="s">
        <v>439</v>
      </c>
      <c r="C279" s="32" t="s">
        <v>706</v>
      </c>
      <c r="D279" s="32" t="s">
        <v>1101</v>
      </c>
      <c r="E279" s="32" t="s">
        <v>1944</v>
      </c>
      <c r="F279" s="32" t="s">
        <v>1945</v>
      </c>
      <c r="G279" s="250"/>
      <c r="H279" s="250"/>
      <c r="I279" s="250"/>
      <c r="J279" s="251"/>
      <c r="K279" s="251"/>
      <c r="L279" s="251"/>
      <c r="M279" s="251"/>
      <c r="N279" s="251"/>
      <c r="O279" s="251"/>
      <c r="P279" s="251"/>
      <c r="Q279" s="251"/>
      <c r="R279" s="251"/>
      <c r="S279" s="251" t="s">
        <v>39</v>
      </c>
      <c r="T279" s="252"/>
      <c r="U279" s="252"/>
      <c r="V279" s="252"/>
      <c r="W279" s="252" t="str">
        <f t="array" ref="W279">IF(V279="", "", IFERROR(MAX(--_xlfn.TEXTSPLIT(V279,"+")), V279))</f>
        <v/>
      </c>
      <c r="X279" s="252"/>
      <c r="Y279" s="256"/>
      <c r="Z279" s="253" t="s">
        <v>635</v>
      </c>
      <c r="AA279" s="253" t="s">
        <v>1225</v>
      </c>
      <c r="AB279" s="253">
        <v>2050</v>
      </c>
      <c r="AC279" s="253">
        <f t="array" ref="AC279">IF(AB279="", "", IFERROR(MAX(--_xlfn.TEXTSPLIT(AB279,"+")), AB279))</f>
        <v>2050</v>
      </c>
      <c r="AD279" s="32" t="str">
        <f>IF(AND(Table1[[#This Row],[year broken down ]]&lt;&gt;"",Table1[[#This Row],[Scope of target]]&lt;&gt;"G",AE279=""),1,"")</f>
        <v/>
      </c>
      <c r="AE279" s="32">
        <f>IF(OR(Table1[[#This Row],[Net zero year (SBTi)]]&lt;&gt;"",Table1[[#This Row],[From 6]]&lt;&gt;""),1,"")</f>
        <v>1</v>
      </c>
      <c r="AF279" s="32" t="str">
        <f>IF(OR(Table1[[#This Row],[SBTi NZ approved]]="s",Table1[[#This Row],[Target status]]="T"),1,"")</f>
        <v/>
      </c>
      <c r="AG279" s="254"/>
      <c r="AH279" s="32" t="str">
        <f>_xlfn.XLOOKUP(C279,ref!A:A,ref!B:B, "Other")</f>
        <v>North America</v>
      </c>
      <c r="AI279" s="249" t="str">
        <f>_xlfn.XLOOKUP(D279,ref!D:D,ref!E:E)</f>
        <v>Energy and utilities</v>
      </c>
      <c r="AJ279" s="249">
        <f>IF(Table1[[#This Row],[NZ]]=1, MAX(Table1[[#This Row],[From 6]], Table1[[#This Row],[Net zero year (SBTi)]]), "")</f>
        <v>2050</v>
      </c>
      <c r="AK279" s="32">
        <f t="shared" si="25"/>
        <v>1</v>
      </c>
    </row>
    <row r="280" spans="1:37" ht="18" customHeight="1">
      <c r="A280" s="32">
        <v>278</v>
      </c>
      <c r="B280" s="373" t="s">
        <v>294</v>
      </c>
      <c r="C280" s="32" t="s">
        <v>680</v>
      </c>
      <c r="D280" s="32" t="s">
        <v>1489</v>
      </c>
      <c r="E280" s="32" t="s">
        <v>1946</v>
      </c>
      <c r="F280" s="32" t="s">
        <v>1947</v>
      </c>
      <c r="G280" s="250"/>
      <c r="H280" s="250"/>
      <c r="I280" s="250"/>
      <c r="J280" s="251"/>
      <c r="K280" s="251"/>
      <c r="L280" s="251"/>
      <c r="M280" s="251"/>
      <c r="N280" s="251"/>
      <c r="O280" s="251"/>
      <c r="P280" s="251"/>
      <c r="Q280" s="251"/>
      <c r="R280" s="251"/>
      <c r="S280" s="251" t="s">
        <v>39</v>
      </c>
      <c r="T280" s="252" t="s">
        <v>681</v>
      </c>
      <c r="U280" s="252" t="s">
        <v>1948</v>
      </c>
      <c r="V280" s="252">
        <v>2060</v>
      </c>
      <c r="W280" s="252">
        <f t="array" ref="W280">IF(V280="", "", IFERROR(MAX(--_xlfn.TEXTSPLIT(V280,"+")), V280))</f>
        <v>2060</v>
      </c>
      <c r="X280" s="252">
        <v>2021</v>
      </c>
      <c r="Y280" s="252" t="s">
        <v>1949</v>
      </c>
      <c r="Z280" s="253"/>
      <c r="AA280" s="253"/>
      <c r="AB280" s="253"/>
      <c r="AC280" s="253" t="str">
        <f t="array" ref="AC280">IF(AB280="", "", IFERROR(MAX(--_xlfn.TEXTSPLIT(AB280,"+")), AB280))</f>
        <v/>
      </c>
      <c r="AD280" s="32" t="str">
        <f>IF(AND(Table1[[#This Row],[year broken down ]]&lt;&gt;"",Table1[[#This Row],[Scope of target]]&lt;&gt;"G",AE280=""),1,"")</f>
        <v/>
      </c>
      <c r="AE280" s="32" t="str">
        <f>IF(OR(Table1[[#This Row],[Net zero year (SBTi)]]&lt;&gt;"",Table1[[#This Row],[From 6]]&lt;&gt;""),1,"")</f>
        <v/>
      </c>
      <c r="AF280" s="32" t="str">
        <f>IF(OR(Table1[[#This Row],[SBTi NZ approved]]="s",Table1[[#This Row],[Target status]]="T"),1,"")</f>
        <v/>
      </c>
      <c r="AG280" s="254" t="s">
        <v>674</v>
      </c>
      <c r="AH280" s="32" t="str">
        <f>_xlfn.XLOOKUP(C280,ref!A:A,ref!B:B, "Other")</f>
        <v>Asia</v>
      </c>
      <c r="AI280" s="249" t="str">
        <f>_xlfn.XLOOKUP(D280,ref!D:D,ref!E:E)</f>
        <v>Industrial goods</v>
      </c>
      <c r="AJ280" s="249" t="str">
        <f>IF(Table1[[#This Row],[NZ]]=1, MAX(Table1[[#This Row],[From 6]], Table1[[#This Row],[Net zero year (SBTi)]]), "")</f>
        <v/>
      </c>
      <c r="AK280" s="32">
        <f t="shared" si="25"/>
        <v>0</v>
      </c>
    </row>
    <row r="281" spans="1:37" ht="18" customHeight="1">
      <c r="A281" s="32">
        <v>279</v>
      </c>
      <c r="B281" s="373" t="s">
        <v>400</v>
      </c>
      <c r="C281" s="32" t="s">
        <v>680</v>
      </c>
      <c r="D281" s="32" t="s">
        <v>1489</v>
      </c>
      <c r="E281" s="32" t="s">
        <v>1950</v>
      </c>
      <c r="F281" s="32" t="s">
        <v>1951</v>
      </c>
      <c r="G281" s="250"/>
      <c r="H281" s="250"/>
      <c r="I281" s="250"/>
      <c r="J281" s="251"/>
      <c r="K281" s="251"/>
      <c r="L281" s="251"/>
      <c r="M281" s="251"/>
      <c r="N281" s="251"/>
      <c r="O281" s="251"/>
      <c r="P281" s="251"/>
      <c r="Q281" s="251"/>
      <c r="R281" s="251"/>
      <c r="S281" s="251" t="s">
        <v>39</v>
      </c>
      <c r="T281" s="252" t="s">
        <v>681</v>
      </c>
      <c r="U281" s="252" t="s">
        <v>698</v>
      </c>
      <c r="V281" s="252">
        <v>2060</v>
      </c>
      <c r="W281" s="252">
        <f t="array" ref="W281">IF(V281="", "", IFERROR(MAX(--_xlfn.TEXTSPLIT(V281,"+")), V281))</f>
        <v>2060</v>
      </c>
      <c r="X281" s="252">
        <v>2021</v>
      </c>
      <c r="Y281" s="252" t="s">
        <v>1952</v>
      </c>
      <c r="Z281" s="253"/>
      <c r="AA281" s="253"/>
      <c r="AB281" s="253"/>
      <c r="AC281" s="253" t="str">
        <f t="array" ref="AC281">IF(AB281="", "", IFERROR(MAX(--_xlfn.TEXTSPLIT(AB281,"+")), AB281))</f>
        <v/>
      </c>
      <c r="AD281" s="32" t="str">
        <f>IF(AND(Table1[[#This Row],[year broken down ]]&lt;&gt;"",Table1[[#This Row],[Scope of target]]&lt;&gt;"G",AE281=""),1,"")</f>
        <v/>
      </c>
      <c r="AE281" s="32" t="str">
        <f>IF(OR(Table1[[#This Row],[Net zero year (SBTi)]]&lt;&gt;"",Table1[[#This Row],[From 6]]&lt;&gt;""),1,"")</f>
        <v/>
      </c>
      <c r="AF281" s="32" t="str">
        <f>IF(OR(Table1[[#This Row],[SBTi NZ approved]]="s",Table1[[#This Row],[Target status]]="T"),1,"")</f>
        <v/>
      </c>
      <c r="AG281" s="254" t="s">
        <v>674</v>
      </c>
      <c r="AH281" s="32" t="str">
        <f>_xlfn.XLOOKUP(C281,ref!A:A,ref!B:B, "Other")</f>
        <v>Asia</v>
      </c>
      <c r="AI281" s="249" t="str">
        <f>_xlfn.XLOOKUP(D281,ref!D:D,ref!E:E)</f>
        <v>Industrial goods</v>
      </c>
      <c r="AJ281" s="249" t="str">
        <f>IF(Table1[[#This Row],[NZ]]=1, MAX(Table1[[#This Row],[From 6]], Table1[[#This Row],[Net zero year (SBTi)]]), "")</f>
        <v/>
      </c>
      <c r="AK281" s="32">
        <f t="shared" si="25"/>
        <v>0</v>
      </c>
    </row>
    <row r="282" spans="1:37" ht="18" customHeight="1">
      <c r="A282" s="32">
        <v>280</v>
      </c>
      <c r="B282" s="373" t="s">
        <v>273</v>
      </c>
      <c r="C282" s="32" t="s">
        <v>629</v>
      </c>
      <c r="D282" s="32" t="s">
        <v>1370</v>
      </c>
      <c r="E282" s="32" t="s">
        <v>1953</v>
      </c>
      <c r="F282" s="32" t="s">
        <v>1954</v>
      </c>
      <c r="G282" s="250"/>
      <c r="H282" s="250"/>
      <c r="I282" s="250"/>
      <c r="J282" s="251" t="s">
        <v>1096</v>
      </c>
      <c r="K282" s="251" t="s">
        <v>693</v>
      </c>
      <c r="L282" s="251">
        <v>2035</v>
      </c>
      <c r="M282" s="251"/>
      <c r="N282" s="251"/>
      <c r="O282" s="251"/>
      <c r="P282" s="251" t="s">
        <v>631</v>
      </c>
      <c r="Q282" s="251" t="s">
        <v>1097</v>
      </c>
      <c r="R282" s="251"/>
      <c r="S282" s="251">
        <v>2022</v>
      </c>
      <c r="T282" s="252"/>
      <c r="U282" s="252"/>
      <c r="V282" s="252"/>
      <c r="W282" s="252" t="str">
        <f t="array" ref="W282">IF(V282="", "", IFERROR(MAX(--_xlfn.TEXTSPLIT(V282,"+")), V282))</f>
        <v/>
      </c>
      <c r="X282" s="252"/>
      <c r="Y282" s="252"/>
      <c r="Z282" s="253" t="s">
        <v>645</v>
      </c>
      <c r="AA282" s="253" t="s">
        <v>1955</v>
      </c>
      <c r="AB282" s="253">
        <v>2050</v>
      </c>
      <c r="AC282" s="253">
        <f t="array" ref="AC282">IF(AB282="", "", IFERROR(MAX(--_xlfn.TEXTSPLIT(AB282,"+")), AB282))</f>
        <v>2050</v>
      </c>
      <c r="AD282" s="32" t="str">
        <f>IF(AND(Table1[[#This Row],[year broken down ]]&lt;&gt;"",Table1[[#This Row],[Scope of target]]&lt;&gt;"G",AE282=""),1,"")</f>
        <v/>
      </c>
      <c r="AE282" s="32">
        <f>IF(OR(Table1[[#This Row],[Net zero year (SBTi)]]&lt;&gt;"",Table1[[#This Row],[From 6]]&lt;&gt;""),1,"")</f>
        <v>1</v>
      </c>
      <c r="AF282" s="32">
        <f>IF(OR(Table1[[#This Row],[SBTi NZ approved]]="s",Table1[[#This Row],[Target status]]="T"),1,"")</f>
        <v>1</v>
      </c>
      <c r="AG282" s="254"/>
      <c r="AH282" s="32" t="str">
        <f>_xlfn.XLOOKUP(C282,ref!A:A,ref!B:B, "Other")</f>
        <v>North America</v>
      </c>
      <c r="AI282" s="249" t="str">
        <f>_xlfn.XLOOKUP(D282,ref!D:D,ref!E:E)</f>
        <v>Transportation and logistics</v>
      </c>
      <c r="AJ282" s="249">
        <f>IF(Table1[[#This Row],[NZ]]=1, MAX(Table1[[#This Row],[From 6]], Table1[[#This Row],[Net zero year (SBTi)]]), "")</f>
        <v>2050</v>
      </c>
      <c r="AK282" s="32">
        <f t="shared" si="25"/>
        <v>1</v>
      </c>
    </row>
    <row r="283" spans="1:37" ht="18" customHeight="1">
      <c r="A283" s="32">
        <v>281</v>
      </c>
      <c r="B283" s="373" t="s">
        <v>434</v>
      </c>
      <c r="C283" s="32" t="s">
        <v>697</v>
      </c>
      <c r="D283" s="32" t="s">
        <v>628</v>
      </c>
      <c r="E283" s="32" t="s">
        <v>1956</v>
      </c>
      <c r="F283" s="32" t="s">
        <v>1957</v>
      </c>
      <c r="G283" s="250"/>
      <c r="H283" s="250"/>
      <c r="I283" s="250"/>
      <c r="J283" s="251" t="s">
        <v>635</v>
      </c>
      <c r="K283" s="251"/>
      <c r="L283" s="251">
        <v>2030</v>
      </c>
      <c r="M283" s="251"/>
      <c r="N283" s="251"/>
      <c r="O283" s="251"/>
      <c r="P283" s="251" t="s">
        <v>632</v>
      </c>
      <c r="Q283" s="251"/>
      <c r="R283" s="251"/>
      <c r="S283" s="251">
        <v>2023</v>
      </c>
      <c r="T283" s="252"/>
      <c r="U283" s="252"/>
      <c r="V283" s="252"/>
      <c r="W283" s="252" t="str">
        <f t="array" ref="W283">IF(V283="", "", IFERROR(MAX(--_xlfn.TEXTSPLIT(V283,"+")), V283))</f>
        <v/>
      </c>
      <c r="X283" s="252"/>
      <c r="Y283" s="252"/>
      <c r="Z283" s="253" t="s">
        <v>635</v>
      </c>
      <c r="AA283" s="253" t="s">
        <v>672</v>
      </c>
      <c r="AB283" s="253">
        <v>2050</v>
      </c>
      <c r="AC283" s="253">
        <f t="array" ref="AC283">IF(AB283="", "", IFERROR(MAX(--_xlfn.TEXTSPLIT(AB283,"+")), AB283))</f>
        <v>2050</v>
      </c>
      <c r="AD283" s="32" t="str">
        <f>IF(AND(Table1[[#This Row],[year broken down ]]&lt;&gt;"",Table1[[#This Row],[Scope of target]]&lt;&gt;"G",AE283=""),1,"")</f>
        <v/>
      </c>
      <c r="AE283" s="32">
        <f>IF(OR(Table1[[#This Row],[Net zero year (SBTi)]]&lt;&gt;"",Table1[[#This Row],[From 6]]&lt;&gt;""),1,"")</f>
        <v>1</v>
      </c>
      <c r="AF283" s="32" t="str">
        <f>IF(OR(Table1[[#This Row],[SBTi NZ approved]]="s",Table1[[#This Row],[Target status]]="T"),1,"")</f>
        <v/>
      </c>
      <c r="AG283" s="254"/>
      <c r="AH283" s="32" t="str">
        <f>_xlfn.XLOOKUP(C283,ref!A:A,ref!B:B, "Other")</f>
        <v>Europe</v>
      </c>
      <c r="AI283" s="249" t="str">
        <f>_xlfn.XLOOKUP(D283,ref!D:D,ref!E:E)</f>
        <v>Chemicals</v>
      </c>
      <c r="AJ283" s="249">
        <f>IF(Table1[[#This Row],[NZ]]=1, MAX(Table1[[#This Row],[From 6]], Table1[[#This Row],[Net zero year (SBTi)]]), "")</f>
        <v>2050</v>
      </c>
      <c r="AK283" s="32">
        <f t="shared" si="25"/>
        <v>1</v>
      </c>
    </row>
    <row r="284" spans="1:37" ht="18" customHeight="1">
      <c r="A284" s="32">
        <v>282</v>
      </c>
      <c r="B284" s="373" t="s">
        <v>365</v>
      </c>
      <c r="C284" s="32" t="s">
        <v>676</v>
      </c>
      <c r="D284" s="32" t="s">
        <v>1137</v>
      </c>
      <c r="E284" s="32" t="s">
        <v>1958</v>
      </c>
      <c r="F284" s="32" t="s">
        <v>1959</v>
      </c>
      <c r="G284" s="250"/>
      <c r="H284" s="250"/>
      <c r="I284" s="250"/>
      <c r="J284" s="251"/>
      <c r="K284" s="251"/>
      <c r="L284" s="251"/>
      <c r="M284" s="251"/>
      <c r="N284" s="251"/>
      <c r="O284" s="251"/>
      <c r="P284" s="251"/>
      <c r="Q284" s="251"/>
      <c r="R284" s="251"/>
      <c r="S284" s="251" t="s">
        <v>39</v>
      </c>
      <c r="T284" s="252" t="s">
        <v>635</v>
      </c>
      <c r="U284" s="252" t="s">
        <v>1225</v>
      </c>
      <c r="V284" s="252">
        <v>2050</v>
      </c>
      <c r="W284" s="252">
        <f t="array" ref="W284">IF(V284="", "", IFERROR(MAX(--_xlfn.TEXTSPLIT(V284,"+")), V284))</f>
        <v>2050</v>
      </c>
      <c r="X284" s="252">
        <v>2019</v>
      </c>
      <c r="Y284" s="252" t="s">
        <v>1960</v>
      </c>
      <c r="Z284" s="253"/>
      <c r="AA284" s="253"/>
      <c r="AB284" s="253"/>
      <c r="AC284" s="253" t="str">
        <f t="array" ref="AC284">IF(AB284="", "", IFERROR(MAX(--_xlfn.TEXTSPLIT(AB284,"+")), AB284))</f>
        <v/>
      </c>
      <c r="AD284" s="32">
        <f>IF(AND(Table1[[#This Row],[year broken down ]]&lt;&gt;"",Table1[[#This Row],[Scope of target]]&lt;&gt;"G",AE284=""),1,"")</f>
        <v>1</v>
      </c>
      <c r="AE284" s="32" t="str">
        <f>IF(OR(Table1[[#This Row],[Net zero year (SBTi)]]&lt;&gt;"",Table1[[#This Row],[From 6]]&lt;&gt;""),1,"")</f>
        <v/>
      </c>
      <c r="AF284" s="32" t="str">
        <f>IF(OR(Table1[[#This Row],[SBTi NZ approved]]="s",Table1[[#This Row],[Target status]]="T"),1,"")</f>
        <v/>
      </c>
      <c r="AG284" s="254" t="s">
        <v>631</v>
      </c>
      <c r="AH284" s="32" t="str">
        <f>_xlfn.XLOOKUP(C284,ref!A:A,ref!B:B, "Other")</f>
        <v>Asia</v>
      </c>
      <c r="AI284" s="249" t="str">
        <f>_xlfn.XLOOKUP(D284,ref!D:D,ref!E:E)</f>
        <v>Retail</v>
      </c>
      <c r="AJ284" s="249" t="str">
        <f>IF(Table1[[#This Row],[NZ]]=1, MAX(Table1[[#This Row],[From 6]], Table1[[#This Row],[Net zero year (SBTi)]]), "")</f>
        <v/>
      </c>
      <c r="AK284" s="32">
        <f t="shared" si="25"/>
        <v>1</v>
      </c>
    </row>
    <row r="285" spans="1:37" ht="18" customHeight="1">
      <c r="A285" s="32">
        <v>283</v>
      </c>
      <c r="B285" s="373" t="s">
        <v>486</v>
      </c>
      <c r="C285" s="32" t="s">
        <v>680</v>
      </c>
      <c r="D285" s="32" t="s">
        <v>1236</v>
      </c>
      <c r="E285" s="32" t="s">
        <v>1961</v>
      </c>
      <c r="F285" s="32" t="s">
        <v>1962</v>
      </c>
      <c r="G285" s="250"/>
      <c r="H285" s="250"/>
      <c r="I285" s="250"/>
      <c r="J285" s="251"/>
      <c r="K285" s="251"/>
      <c r="L285" s="251"/>
      <c r="M285" s="251"/>
      <c r="N285" s="251"/>
      <c r="O285" s="251"/>
      <c r="P285" s="251"/>
      <c r="Q285" s="251"/>
      <c r="R285" s="251"/>
      <c r="S285" s="251" t="s">
        <v>39</v>
      </c>
      <c r="T285" s="252" t="s">
        <v>681</v>
      </c>
      <c r="U285" s="252" t="s">
        <v>698</v>
      </c>
      <c r="V285" s="252">
        <v>2060</v>
      </c>
      <c r="W285" s="252">
        <f t="array" ref="W285">IF(V285="", "", IFERROR(MAX(--_xlfn.TEXTSPLIT(V285,"+")), V285))</f>
        <v>2060</v>
      </c>
      <c r="X285" s="252">
        <v>2021</v>
      </c>
      <c r="Y285" s="252" t="s">
        <v>1963</v>
      </c>
      <c r="Z285" s="253"/>
      <c r="AA285" s="253"/>
      <c r="AB285" s="253"/>
      <c r="AC285" s="253" t="str">
        <f t="array" ref="AC285">IF(AB285="", "", IFERROR(MAX(--_xlfn.TEXTSPLIT(AB285,"+")), AB285))</f>
        <v/>
      </c>
      <c r="AD285" s="32" t="str">
        <f>IF(AND(Table1[[#This Row],[year broken down ]]&lt;&gt;"",Table1[[#This Row],[Scope of target]]&lt;&gt;"G",AE285=""),1,"")</f>
        <v/>
      </c>
      <c r="AE285" s="32" t="str">
        <f>IF(OR(Table1[[#This Row],[Net zero year (SBTi)]]&lt;&gt;"",Table1[[#This Row],[From 6]]&lt;&gt;""),1,"")</f>
        <v/>
      </c>
      <c r="AF285" s="32" t="str">
        <f>IF(OR(Table1[[#This Row],[SBTi NZ approved]]="s",Table1[[#This Row],[Target status]]="T"),1,"")</f>
        <v/>
      </c>
      <c r="AG285" s="254" t="s">
        <v>674</v>
      </c>
      <c r="AH285" s="32" t="str">
        <f>_xlfn.XLOOKUP(C285,ref!A:A,ref!B:B, "Other")</f>
        <v>Asia</v>
      </c>
      <c r="AI285" s="249" t="str">
        <f>_xlfn.XLOOKUP(D285,ref!D:D,ref!E:E)</f>
        <v>Industrial goods</v>
      </c>
      <c r="AJ285" s="249" t="str">
        <f>IF(Table1[[#This Row],[NZ]]=1, MAX(Table1[[#This Row],[From 6]], Table1[[#This Row],[Net zero year (SBTi)]]), "")</f>
        <v/>
      </c>
      <c r="AK285" s="32">
        <f t="shared" si="25"/>
        <v>0</v>
      </c>
    </row>
    <row r="286" spans="1:37" ht="18" customHeight="1">
      <c r="A286" s="32">
        <v>284</v>
      </c>
      <c r="B286" s="373" t="s">
        <v>348</v>
      </c>
      <c r="C286" s="32" t="s">
        <v>629</v>
      </c>
      <c r="D286" s="32" t="s">
        <v>1145</v>
      </c>
      <c r="E286" s="32" t="s">
        <v>1964</v>
      </c>
      <c r="F286" s="32" t="s">
        <v>1965</v>
      </c>
      <c r="G286" s="250"/>
      <c r="H286" s="250"/>
      <c r="I286" s="250"/>
      <c r="J286" s="251"/>
      <c r="K286" s="251"/>
      <c r="L286" s="251"/>
      <c r="M286" s="251"/>
      <c r="N286" s="251"/>
      <c r="O286" s="251"/>
      <c r="P286" s="251"/>
      <c r="Q286" s="251"/>
      <c r="R286" s="251"/>
      <c r="S286" s="251" t="s">
        <v>39</v>
      </c>
      <c r="T286" s="252"/>
      <c r="U286" s="252"/>
      <c r="V286" s="252"/>
      <c r="W286" s="252" t="str">
        <f t="array" ref="W286">IF(V286="", "", IFERROR(MAX(--_xlfn.TEXTSPLIT(V286,"+")), V286))</f>
        <v/>
      </c>
      <c r="X286" s="252"/>
      <c r="Y286" s="252"/>
      <c r="Z286" s="253"/>
      <c r="AA286" s="253"/>
      <c r="AB286" s="253"/>
      <c r="AC286" s="253" t="str">
        <f t="array" ref="AC286">IF(AB286="", "", IFERROR(MAX(--_xlfn.TEXTSPLIT(AB286,"+")), AB286))</f>
        <v/>
      </c>
      <c r="AD286" s="32" t="str">
        <f>IF(AND(Table1[[#This Row],[year broken down ]]&lt;&gt;"",Table1[[#This Row],[Scope of target]]&lt;&gt;"G",AE286=""),1,"")</f>
        <v/>
      </c>
      <c r="AE286" s="32" t="str">
        <f>IF(OR(Table1[[#This Row],[Net zero year (SBTi)]]&lt;&gt;"",Table1[[#This Row],[From 6]]&lt;&gt;""),1,"")</f>
        <v/>
      </c>
      <c r="AF286" s="32" t="str">
        <f>IF(OR(Table1[[#This Row],[SBTi NZ approved]]="s",Table1[[#This Row],[Target status]]="T"),1,"")</f>
        <v/>
      </c>
      <c r="AG286" s="254"/>
      <c r="AH286" s="32" t="str">
        <f>_xlfn.XLOOKUP(C286,ref!A:A,ref!B:B, "Other")</f>
        <v>North America</v>
      </c>
      <c r="AI286" s="249" t="str">
        <f>_xlfn.XLOOKUP(D286,ref!D:D,ref!E:E)</f>
        <v>Financial services</v>
      </c>
      <c r="AJ286" s="249" t="str">
        <f>IF(Table1[[#This Row],[NZ]]=1, MAX(Table1[[#This Row],[From 6]], Table1[[#This Row],[Net zero year (SBTi)]]), "")</f>
        <v/>
      </c>
      <c r="AK286" s="32">
        <f t="shared" si="25"/>
        <v>0</v>
      </c>
    </row>
    <row r="287" spans="1:37" ht="18" customHeight="1">
      <c r="A287" s="32">
        <v>285</v>
      </c>
      <c r="B287" s="373" t="s">
        <v>296</v>
      </c>
      <c r="C287" s="32" t="s">
        <v>629</v>
      </c>
      <c r="D287" s="32" t="s">
        <v>1093</v>
      </c>
      <c r="E287" s="32" t="s">
        <v>1966</v>
      </c>
      <c r="F287" s="32" t="s">
        <v>1967</v>
      </c>
      <c r="G287" s="250"/>
      <c r="H287" s="250"/>
      <c r="I287" s="250"/>
      <c r="J287" s="251"/>
      <c r="K287" s="251"/>
      <c r="L287" s="251"/>
      <c r="M287" s="251"/>
      <c r="N287" s="251"/>
      <c r="O287" s="251"/>
      <c r="P287" s="251"/>
      <c r="Q287" s="251"/>
      <c r="R287" s="251"/>
      <c r="S287" s="251" t="s">
        <v>39</v>
      </c>
      <c r="T287" s="252"/>
      <c r="U287" s="252"/>
      <c r="V287" s="252"/>
      <c r="W287" s="252" t="str">
        <f t="array" ref="W287">IF(V287="", "", IFERROR(MAX(--_xlfn.TEXTSPLIT(V287,"+")), V287))</f>
        <v/>
      </c>
      <c r="X287" s="252"/>
      <c r="Y287" s="252"/>
      <c r="Z287" s="253" t="s">
        <v>635</v>
      </c>
      <c r="AA287" s="253" t="s">
        <v>636</v>
      </c>
      <c r="AB287" s="253">
        <v>2040</v>
      </c>
      <c r="AC287" s="253">
        <f t="array" ref="AC287">IF(AB287="", "", IFERROR(MAX(--_xlfn.TEXTSPLIT(AB287,"+")), AB287))</f>
        <v>2040</v>
      </c>
      <c r="AD287" s="32" t="str">
        <f>IF(AND(Table1[[#This Row],[year broken down ]]&lt;&gt;"",Table1[[#This Row],[Scope of target]]&lt;&gt;"G",AE287=""),1,"")</f>
        <v/>
      </c>
      <c r="AE287" s="32">
        <f>IF(OR(Table1[[#This Row],[Net zero year (SBTi)]]&lt;&gt;"",Table1[[#This Row],[From 6]]&lt;&gt;""),1,"")</f>
        <v>1</v>
      </c>
      <c r="AF287" s="32" t="str">
        <f>IF(OR(Table1[[#This Row],[SBTi NZ approved]]="s",Table1[[#This Row],[Target status]]="T"),1,"")</f>
        <v/>
      </c>
      <c r="AG287" s="254"/>
      <c r="AH287" s="32" t="str">
        <f>_xlfn.XLOOKUP(C287,ref!A:A,ref!B:B, "Other")</f>
        <v>North America</v>
      </c>
      <c r="AI287" s="249" t="str">
        <f>_xlfn.XLOOKUP(D287,ref!D:D,ref!E:E)</f>
        <v>Retail</v>
      </c>
      <c r="AJ287" s="249">
        <f>IF(Table1[[#This Row],[NZ]]=1, MAX(Table1[[#This Row],[From 6]], Table1[[#This Row],[Net zero year (SBTi)]]), "")</f>
        <v>2040</v>
      </c>
      <c r="AK287" s="32">
        <f t="shared" si="25"/>
        <v>1</v>
      </c>
    </row>
    <row r="288" spans="1:37" ht="18" customHeight="1">
      <c r="A288" s="32">
        <v>286</v>
      </c>
      <c r="B288" s="373" t="s">
        <v>277</v>
      </c>
      <c r="C288" s="32" t="s">
        <v>692</v>
      </c>
      <c r="D288" s="32" t="s">
        <v>1148</v>
      </c>
      <c r="E288" s="32" t="s">
        <v>1968</v>
      </c>
      <c r="F288" s="32" t="s">
        <v>1969</v>
      </c>
      <c r="G288" s="250"/>
      <c r="H288" s="250"/>
      <c r="I288" s="250"/>
      <c r="J288" s="251" t="s">
        <v>1096</v>
      </c>
      <c r="K288" s="251" t="s">
        <v>1970</v>
      </c>
      <c r="L288" s="251">
        <v>2030</v>
      </c>
      <c r="M288" s="251"/>
      <c r="N288" s="251"/>
      <c r="O288" s="251"/>
      <c r="P288" s="251" t="s">
        <v>632</v>
      </c>
      <c r="Q288" s="251"/>
      <c r="R288" s="251"/>
      <c r="S288" s="251">
        <v>2019</v>
      </c>
      <c r="T288" s="252" t="s">
        <v>645</v>
      </c>
      <c r="U288" s="252" t="s">
        <v>770</v>
      </c>
      <c r="V288" s="252">
        <v>2050</v>
      </c>
      <c r="W288" s="252">
        <f t="array" ref="W288">IF(V288="", "", IFERROR(MAX(--_xlfn.TEXTSPLIT(V288,"+")), V288))</f>
        <v>2050</v>
      </c>
      <c r="X288" s="252">
        <v>2021</v>
      </c>
      <c r="Y288" s="252" t="s">
        <v>1971</v>
      </c>
      <c r="Z288" s="253"/>
      <c r="AA288" s="253"/>
      <c r="AB288" s="253"/>
      <c r="AC288" s="253" t="str">
        <f t="array" ref="AC288">IF(AB288="", "", IFERROR(MAX(--_xlfn.TEXTSPLIT(AB288,"+")), AB288))</f>
        <v/>
      </c>
      <c r="AD288" s="32">
        <f>IF(AND(Table1[[#This Row],[year broken down ]]&lt;&gt;"",Table1[[#This Row],[Scope of target]]&lt;&gt;"G",AE288=""),1,"")</f>
        <v>1</v>
      </c>
      <c r="AE288" s="32" t="str">
        <f>IF(OR(Table1[[#This Row],[Net zero year (SBTi)]]&lt;&gt;"",Table1[[#This Row],[From 6]]&lt;&gt;""),1,"")</f>
        <v/>
      </c>
      <c r="AF288" s="32">
        <f>IF(OR(Table1[[#This Row],[SBTi NZ approved]]="s",Table1[[#This Row],[Target status]]="T"),1,"")</f>
        <v>1</v>
      </c>
      <c r="AG288" s="254" t="s">
        <v>674</v>
      </c>
      <c r="AH288" s="32" t="str">
        <f>_xlfn.XLOOKUP(C288,ref!A:A,ref!B:B, "Other")</f>
        <v>Europe</v>
      </c>
      <c r="AI288" s="249" t="str">
        <f>_xlfn.XLOOKUP(D288,ref!D:D,ref!E:E)</f>
        <v>Automotive</v>
      </c>
      <c r="AJ288" s="249" t="str">
        <f>IF(Table1[[#This Row],[NZ]]=1, MAX(Table1[[#This Row],[From 6]], Table1[[#This Row],[Net zero year (SBTi)]]), "")</f>
        <v/>
      </c>
      <c r="AK288" s="32">
        <f t="shared" si="25"/>
        <v>1</v>
      </c>
    </row>
    <row r="289" spans="1:37" ht="18" customHeight="1">
      <c r="A289" s="32">
        <v>287</v>
      </c>
      <c r="B289" s="373" t="s">
        <v>217</v>
      </c>
      <c r="C289" s="32" t="s">
        <v>629</v>
      </c>
      <c r="D289" s="32" t="s">
        <v>1145</v>
      </c>
      <c r="E289" s="32" t="s">
        <v>1972</v>
      </c>
      <c r="F289" s="32" t="s">
        <v>1973</v>
      </c>
      <c r="G289" s="250"/>
      <c r="H289" s="250"/>
      <c r="I289" s="250"/>
      <c r="J289" s="251"/>
      <c r="K289" s="251"/>
      <c r="L289" s="251"/>
      <c r="M289" s="251"/>
      <c r="N289" s="251"/>
      <c r="O289" s="251"/>
      <c r="P289" s="251"/>
      <c r="Q289" s="251"/>
      <c r="R289" s="251"/>
      <c r="S289" s="251" t="s">
        <v>39</v>
      </c>
      <c r="T289" s="252" t="s">
        <v>635</v>
      </c>
      <c r="U289" s="252" t="s">
        <v>1225</v>
      </c>
      <c r="V289" s="252">
        <v>2025</v>
      </c>
      <c r="W289" s="252">
        <f t="array" ref="W289">IF(V289="", "", IFERROR(MAX(--_xlfn.TEXTSPLIT(V289,"+")), V289))</f>
        <v>2025</v>
      </c>
      <c r="X289" s="252">
        <v>2022</v>
      </c>
      <c r="Y289" s="252" t="s">
        <v>1974</v>
      </c>
      <c r="Z289" s="253" t="s">
        <v>635</v>
      </c>
      <c r="AA289" s="253" t="s">
        <v>698</v>
      </c>
      <c r="AB289" s="253">
        <v>2023</v>
      </c>
      <c r="AC289" s="253">
        <f t="array" ref="AC289">IF(AB289="", "", IFERROR(MAX(--_xlfn.TEXTSPLIT(AB289,"+")), AB289))</f>
        <v>2023</v>
      </c>
      <c r="AD289" s="32" t="str">
        <f>IF(AND(Table1[[#This Row],[year broken down ]]&lt;&gt;"",Table1[[#This Row],[Scope of target]]&lt;&gt;"G",AE289=""),1,"")</f>
        <v/>
      </c>
      <c r="AE289" s="32">
        <f>IF(OR(Table1[[#This Row],[Net zero year (SBTi)]]&lt;&gt;"",Table1[[#This Row],[From 6]]&lt;&gt;""),1,"")</f>
        <v>1</v>
      </c>
      <c r="AF289" s="32" t="str">
        <f>IF(OR(Table1[[#This Row],[SBTi NZ approved]]="s",Table1[[#This Row],[Target status]]="T"),1,"")</f>
        <v/>
      </c>
      <c r="AG289" s="254" t="s">
        <v>631</v>
      </c>
      <c r="AH289" s="32" t="str">
        <f>_xlfn.XLOOKUP(C289,ref!A:A,ref!B:B, "Other")</f>
        <v>North America</v>
      </c>
      <c r="AI289" s="249" t="str">
        <f>_xlfn.XLOOKUP(D289,ref!D:D,ref!E:E)</f>
        <v>Financial services</v>
      </c>
      <c r="AJ289" s="249">
        <f>IF(Table1[[#This Row],[NZ]]=1, MAX(Table1[[#This Row],[From 6]], Table1[[#This Row],[Net zero year (SBTi)]]), "")</f>
        <v>2023</v>
      </c>
      <c r="AK289" s="32">
        <f t="shared" si="25"/>
        <v>1</v>
      </c>
    </row>
    <row r="290" spans="1:37" ht="18" customHeight="1">
      <c r="A290" s="32">
        <v>288</v>
      </c>
      <c r="B290" s="373" t="s">
        <v>285</v>
      </c>
      <c r="C290" s="32" t="s">
        <v>709</v>
      </c>
      <c r="D290" s="32" t="s">
        <v>1137</v>
      </c>
      <c r="E290" s="32" t="s">
        <v>1975</v>
      </c>
      <c r="F290" s="32" t="s">
        <v>1976</v>
      </c>
      <c r="G290" s="250"/>
      <c r="H290" s="250"/>
      <c r="I290" s="250"/>
      <c r="J290" s="251" t="s">
        <v>635</v>
      </c>
      <c r="K290" s="251"/>
      <c r="L290" s="251">
        <v>2030</v>
      </c>
      <c r="M290" s="251"/>
      <c r="N290" s="251"/>
      <c r="O290" s="251"/>
      <c r="P290" s="251" t="s">
        <v>631</v>
      </c>
      <c r="Q290" s="251" t="s">
        <v>1097</v>
      </c>
      <c r="R290" s="251"/>
      <c r="S290" s="251">
        <v>2022</v>
      </c>
      <c r="T290" s="252"/>
      <c r="U290" s="252"/>
      <c r="V290" s="252"/>
      <c r="W290" s="252" t="str">
        <f t="array" ref="W290">IF(V290="", "", IFERROR(MAX(--_xlfn.TEXTSPLIT(V290,"+")), V290))</f>
        <v/>
      </c>
      <c r="X290" s="252"/>
      <c r="Y290" s="252"/>
      <c r="Z290" s="253"/>
      <c r="AA290" s="253"/>
      <c r="AB290" s="253"/>
      <c r="AC290" s="253" t="str">
        <f t="array" ref="AC290">IF(AB290="", "", IFERROR(MAX(--_xlfn.TEXTSPLIT(AB290,"+")), AB290))</f>
        <v/>
      </c>
      <c r="AD290" s="32" t="str">
        <f>IF(AND(Table1[[#This Row],[year broken down ]]&lt;&gt;"",Table1[[#This Row],[Scope of target]]&lt;&gt;"G",AE290=""),1,"")</f>
        <v/>
      </c>
      <c r="AE290" s="32" t="str">
        <f>IF(OR(Table1[[#This Row],[Net zero year (SBTi)]]&lt;&gt;"",Table1[[#This Row],[From 6]]&lt;&gt;""),1,"")</f>
        <v/>
      </c>
      <c r="AF290" s="32" t="str">
        <f>IF(OR(Table1[[#This Row],[SBTi NZ approved]]="s",Table1[[#This Row],[Target status]]="T"),1,"")</f>
        <v/>
      </c>
      <c r="AG290" s="254"/>
      <c r="AH290" s="32" t="str">
        <f>_xlfn.XLOOKUP(C290,ref!A:A,ref!B:B, "Other")</f>
        <v>Europe</v>
      </c>
      <c r="AI290" s="249" t="str">
        <f>_xlfn.XLOOKUP(D290,ref!D:D,ref!E:E)</f>
        <v>Retail</v>
      </c>
      <c r="AJ290" s="249" t="str">
        <f>IF(Table1[[#This Row],[NZ]]=1, MAX(Table1[[#This Row],[From 6]], Table1[[#This Row],[Net zero year (SBTi)]]), "")</f>
        <v/>
      </c>
      <c r="AK290" s="32">
        <f t="shared" si="25"/>
        <v>0</v>
      </c>
    </row>
    <row r="291" spans="1:37" ht="18" customHeight="1">
      <c r="A291" s="32">
        <v>289</v>
      </c>
      <c r="B291" s="373" t="s">
        <v>283</v>
      </c>
      <c r="C291" s="32" t="s">
        <v>680</v>
      </c>
      <c r="D291" s="32" t="s">
        <v>1236</v>
      </c>
      <c r="E291" s="32" t="s">
        <v>1977</v>
      </c>
      <c r="F291" s="32" t="s">
        <v>1978</v>
      </c>
      <c r="G291" s="250"/>
      <c r="H291" s="250"/>
      <c r="I291" s="250"/>
      <c r="J291" s="251"/>
      <c r="K291" s="251"/>
      <c r="L291" s="251"/>
      <c r="M291" s="251"/>
      <c r="N291" s="251"/>
      <c r="O291" s="251"/>
      <c r="P291" s="251"/>
      <c r="Q291" s="251"/>
      <c r="R291" s="251"/>
      <c r="S291" s="251" t="s">
        <v>39</v>
      </c>
      <c r="T291" s="252"/>
      <c r="U291" s="252"/>
      <c r="V291" s="252"/>
      <c r="W291" s="252" t="str">
        <f t="array" ref="W291">IF(V291="", "", IFERROR(MAX(--_xlfn.TEXTSPLIT(V291,"+")), V291))</f>
        <v/>
      </c>
      <c r="X291" s="252"/>
      <c r="Y291" s="252"/>
      <c r="Z291" s="253"/>
      <c r="AA291" s="253"/>
      <c r="AB291" s="253"/>
      <c r="AC291" s="253" t="str">
        <f t="array" ref="AC291">IF(AB291="", "", IFERROR(MAX(--_xlfn.TEXTSPLIT(AB291,"+")), AB291))</f>
        <v/>
      </c>
      <c r="AD291" s="32" t="str">
        <f>IF(AND(Table1[[#This Row],[year broken down ]]&lt;&gt;"",Table1[[#This Row],[Scope of target]]&lt;&gt;"G",AE291=""),1,"")</f>
        <v/>
      </c>
      <c r="AE291" s="32" t="str">
        <f>IF(OR(Table1[[#This Row],[Net zero year (SBTi)]]&lt;&gt;"",Table1[[#This Row],[From 6]]&lt;&gt;""),1,"")</f>
        <v/>
      </c>
      <c r="AF291" s="32" t="str">
        <f>IF(OR(Table1[[#This Row],[SBTi NZ approved]]="s",Table1[[#This Row],[Target status]]="T"),1,"")</f>
        <v/>
      </c>
      <c r="AG291" s="254"/>
      <c r="AH291" s="32" t="str">
        <f>_xlfn.XLOOKUP(C291,ref!A:A,ref!B:B, "Other")</f>
        <v>Asia</v>
      </c>
      <c r="AI291" s="249" t="str">
        <f>_xlfn.XLOOKUP(D291,ref!D:D,ref!E:E)</f>
        <v>Industrial goods</v>
      </c>
      <c r="AJ291" s="249" t="str">
        <f>IF(Table1[[#This Row],[NZ]]=1, MAX(Table1[[#This Row],[From 6]], Table1[[#This Row],[Net zero year (SBTi)]]), "")</f>
        <v/>
      </c>
      <c r="AK291" s="32">
        <f t="shared" si="25"/>
        <v>0</v>
      </c>
    </row>
    <row r="292" spans="1:37" ht="18" customHeight="1">
      <c r="A292" s="32">
        <v>290</v>
      </c>
      <c r="B292" s="373" t="s">
        <v>311</v>
      </c>
      <c r="C292" s="32" t="s">
        <v>676</v>
      </c>
      <c r="D292" s="32" t="s">
        <v>1145</v>
      </c>
      <c r="E292" s="32" t="s">
        <v>1979</v>
      </c>
      <c r="F292" s="32" t="s">
        <v>1980</v>
      </c>
      <c r="G292" s="250"/>
      <c r="H292" s="250"/>
      <c r="I292" s="250"/>
      <c r="J292" s="251" t="s">
        <v>648</v>
      </c>
      <c r="K292" s="251"/>
      <c r="L292" s="251"/>
      <c r="M292" s="251"/>
      <c r="N292" s="251"/>
      <c r="O292" s="251"/>
      <c r="P292" s="251"/>
      <c r="Q292" s="251"/>
      <c r="R292" s="251"/>
      <c r="S292" s="251" t="s">
        <v>39</v>
      </c>
      <c r="T292" s="252" t="s">
        <v>635</v>
      </c>
      <c r="U292" s="252" t="s">
        <v>1981</v>
      </c>
      <c r="V292" s="252">
        <v>2009</v>
      </c>
      <c r="W292" s="252">
        <f t="array" ref="W292">IF(V292="", "", IFERROR(MAX(--_xlfn.TEXTSPLIT(V292,"+")), V292))</f>
        <v>2009</v>
      </c>
      <c r="X292" s="252">
        <v>2009</v>
      </c>
      <c r="Y292" s="252" t="s">
        <v>1982</v>
      </c>
      <c r="Z292" s="253" t="s">
        <v>1310</v>
      </c>
      <c r="AA292" s="253" t="s">
        <v>1983</v>
      </c>
      <c r="AB292" s="253">
        <v>2050</v>
      </c>
      <c r="AC292" s="253">
        <f t="array" ref="AC292">IF(AB292="", "", IFERROR(MAX(--_xlfn.TEXTSPLIT(AB292,"+")), AB292))</f>
        <v>2050</v>
      </c>
      <c r="AD292" s="32" t="str">
        <f>IF(AND(Table1[[#This Row],[year broken down ]]&lt;&gt;"",Table1[[#This Row],[Scope of target]]&lt;&gt;"G",AE292=""),1,"")</f>
        <v/>
      </c>
      <c r="AE292" s="32">
        <f>IF(OR(Table1[[#This Row],[Net zero year (SBTi)]]&lt;&gt;"",Table1[[#This Row],[From 6]]&lt;&gt;""),1,"")</f>
        <v>1</v>
      </c>
      <c r="AF292" s="32" t="str">
        <f>IF(OR(Table1[[#This Row],[SBTi NZ approved]]="s",Table1[[#This Row],[Target status]]="T"),1,"")</f>
        <v/>
      </c>
      <c r="AG292" s="254" t="s">
        <v>631</v>
      </c>
      <c r="AH292" s="32" t="str">
        <f>_xlfn.XLOOKUP(C292,ref!A:A,ref!B:B, "Other")</f>
        <v>Asia</v>
      </c>
      <c r="AI292" s="249" t="str">
        <f>_xlfn.XLOOKUP(D292,ref!D:D,ref!E:E)</f>
        <v>Financial services</v>
      </c>
      <c r="AJ292" s="249">
        <f>IF(Table1[[#This Row],[NZ]]=1, MAX(Table1[[#This Row],[From 6]], Table1[[#This Row],[Net zero year (SBTi)]]), "")</f>
        <v>2050</v>
      </c>
      <c r="AK292" s="32">
        <f t="shared" si="25"/>
        <v>1</v>
      </c>
    </row>
    <row r="293" spans="1:37" ht="18" customHeight="1">
      <c r="A293" s="32">
        <v>291</v>
      </c>
      <c r="B293" s="373" t="s">
        <v>316</v>
      </c>
      <c r="C293" s="32" t="s">
        <v>629</v>
      </c>
      <c r="D293" s="32" t="s">
        <v>1370</v>
      </c>
      <c r="E293" s="32" t="s">
        <v>1984</v>
      </c>
      <c r="F293" s="32" t="s">
        <v>1985</v>
      </c>
      <c r="G293" s="250"/>
      <c r="H293" s="250"/>
      <c r="I293" s="250"/>
      <c r="J293" s="251" t="s">
        <v>1096</v>
      </c>
      <c r="K293" s="251" t="s">
        <v>693</v>
      </c>
      <c r="L293" s="251">
        <v>2035</v>
      </c>
      <c r="M293" s="251"/>
      <c r="N293" s="251"/>
      <c r="O293" s="251"/>
      <c r="P293" s="251" t="s">
        <v>632</v>
      </c>
      <c r="Q293" s="251"/>
      <c r="R293" s="251"/>
      <c r="S293" s="251">
        <v>2022</v>
      </c>
      <c r="T293" s="252"/>
      <c r="U293" s="252"/>
      <c r="V293" s="252"/>
      <c r="W293" s="252" t="str">
        <f t="array" ref="W293">IF(V293="", "", IFERROR(MAX(--_xlfn.TEXTSPLIT(V293,"+")), V293))</f>
        <v/>
      </c>
      <c r="X293" s="252"/>
      <c r="Y293" s="252"/>
      <c r="Z293" s="253" t="s">
        <v>635</v>
      </c>
      <c r="AA293" s="253" t="s">
        <v>794</v>
      </c>
      <c r="AB293" s="253">
        <v>2050</v>
      </c>
      <c r="AC293" s="253">
        <f t="array" ref="AC293">IF(AB293="", "", IFERROR(MAX(--_xlfn.TEXTSPLIT(AB293,"+")), AB293))</f>
        <v>2050</v>
      </c>
      <c r="AD293" s="32" t="str">
        <f>IF(AND(Table1[[#This Row],[year broken down ]]&lt;&gt;"",Table1[[#This Row],[Scope of target]]&lt;&gt;"G",AE293=""),1,"")</f>
        <v/>
      </c>
      <c r="AE293" s="32">
        <f>IF(OR(Table1[[#This Row],[Net zero year (SBTi)]]&lt;&gt;"",Table1[[#This Row],[From 6]]&lt;&gt;""),1,"")</f>
        <v>1</v>
      </c>
      <c r="AF293" s="32">
        <f>IF(OR(Table1[[#This Row],[SBTi NZ approved]]="s",Table1[[#This Row],[Target status]]="T"),1,"")</f>
        <v>1</v>
      </c>
      <c r="AG293" s="254"/>
      <c r="AH293" s="32" t="str">
        <f>_xlfn.XLOOKUP(C293,ref!A:A,ref!B:B, "Other")</f>
        <v>North America</v>
      </c>
      <c r="AI293" s="249" t="str">
        <f>_xlfn.XLOOKUP(D293,ref!D:D,ref!E:E)</f>
        <v>Transportation and logistics</v>
      </c>
      <c r="AJ293" s="249">
        <f>IF(Table1[[#This Row],[NZ]]=1, MAX(Table1[[#This Row],[From 6]], Table1[[#This Row],[Net zero year (SBTi)]]), "")</f>
        <v>2050</v>
      </c>
      <c r="AK293" s="32">
        <f t="shared" si="25"/>
        <v>1</v>
      </c>
    </row>
    <row r="294" spans="1:37" ht="18" customHeight="1">
      <c r="A294" s="32">
        <v>292</v>
      </c>
      <c r="B294" s="373" t="s">
        <v>351</v>
      </c>
      <c r="C294" s="32" t="s">
        <v>680</v>
      </c>
      <c r="D294" s="32" t="s">
        <v>1148</v>
      </c>
      <c r="E294" s="32" t="s">
        <v>1986</v>
      </c>
      <c r="F294" s="32" t="s">
        <v>1987</v>
      </c>
      <c r="G294" s="250"/>
      <c r="H294" s="250"/>
      <c r="I294" s="250"/>
      <c r="J294" s="251"/>
      <c r="K294" s="251"/>
      <c r="L294" s="251"/>
      <c r="M294" s="251"/>
      <c r="N294" s="251"/>
      <c r="O294" s="251"/>
      <c r="P294" s="251"/>
      <c r="Q294" s="251"/>
      <c r="R294" s="251"/>
      <c r="S294" s="251" t="s">
        <v>39</v>
      </c>
      <c r="T294" s="252" t="s">
        <v>681</v>
      </c>
      <c r="U294" s="252" t="s">
        <v>698</v>
      </c>
      <c r="V294" s="252">
        <v>2060</v>
      </c>
      <c r="W294" s="252">
        <f t="array" ref="W294">IF(V294="", "", IFERROR(MAX(--_xlfn.TEXTSPLIT(V294,"+")), V294))</f>
        <v>2060</v>
      </c>
      <c r="X294" s="252">
        <v>2021</v>
      </c>
      <c r="Y294" s="256" t="s">
        <v>1988</v>
      </c>
      <c r="Z294" s="253"/>
      <c r="AA294" s="253"/>
      <c r="AB294" s="253"/>
      <c r="AC294" s="253" t="str">
        <f t="array" ref="AC294">IF(AB294="", "", IFERROR(MAX(--_xlfn.TEXTSPLIT(AB294,"+")), AB294))</f>
        <v/>
      </c>
      <c r="AD294" s="32" t="str">
        <f>IF(AND(Table1[[#This Row],[year broken down ]]&lt;&gt;"",Table1[[#This Row],[Scope of target]]&lt;&gt;"G",AE294=""),1,"")</f>
        <v/>
      </c>
      <c r="AE294" s="32" t="str">
        <f>IF(OR(Table1[[#This Row],[Net zero year (SBTi)]]&lt;&gt;"",Table1[[#This Row],[From 6]]&lt;&gt;""),1,"")</f>
        <v/>
      </c>
      <c r="AF294" s="32" t="str">
        <f>IF(OR(Table1[[#This Row],[SBTi NZ approved]]="s",Table1[[#This Row],[Target status]]="T"),1,"")</f>
        <v/>
      </c>
      <c r="AG294" s="257" t="s">
        <v>674</v>
      </c>
      <c r="AH294" s="32" t="str">
        <f>_xlfn.XLOOKUP(C294,ref!A:A,ref!B:B, "Other")</f>
        <v>Asia</v>
      </c>
      <c r="AI294" s="249" t="str">
        <f>_xlfn.XLOOKUP(D294,ref!D:D,ref!E:E)</f>
        <v>Automotive</v>
      </c>
      <c r="AJ294" s="249" t="str">
        <f>IF(Table1[[#This Row],[NZ]]=1, MAX(Table1[[#This Row],[From 6]], Table1[[#This Row],[Net zero year (SBTi)]]), "")</f>
        <v/>
      </c>
      <c r="AK294" s="32">
        <f t="shared" si="25"/>
        <v>0</v>
      </c>
    </row>
    <row r="295" spans="1:37" ht="18" customHeight="1">
      <c r="A295" s="32">
        <v>293</v>
      </c>
      <c r="B295" s="373" t="s">
        <v>1989</v>
      </c>
      <c r="C295" s="32" t="s">
        <v>920</v>
      </c>
      <c r="D295" s="32" t="s">
        <v>1101</v>
      </c>
      <c r="E295" s="32" t="s">
        <v>1990</v>
      </c>
      <c r="F295" s="32" t="s">
        <v>1991</v>
      </c>
      <c r="G295" s="250"/>
      <c r="H295" s="250"/>
      <c r="I295" s="250"/>
      <c r="J295" s="251"/>
      <c r="K295" s="251"/>
      <c r="L295" s="251"/>
      <c r="M295" s="251"/>
      <c r="N295" s="251"/>
      <c r="O295" s="251"/>
      <c r="P295" s="251"/>
      <c r="Q295" s="251"/>
      <c r="R295" s="251"/>
      <c r="S295" s="251" t="s">
        <v>39</v>
      </c>
      <c r="T295" s="252" t="s">
        <v>635</v>
      </c>
      <c r="U295" s="252" t="s">
        <v>1225</v>
      </c>
      <c r="V295" s="252">
        <v>2022</v>
      </c>
      <c r="W295" s="252">
        <f t="array" ref="W295">IF(V295="", "", IFERROR(MAX(--_xlfn.TEXTSPLIT(V295,"+")), V295))</f>
        <v>2022</v>
      </c>
      <c r="X295" s="252">
        <v>2021</v>
      </c>
      <c r="Y295" s="256" t="s">
        <v>1992</v>
      </c>
      <c r="Z295" s="253"/>
      <c r="AA295" s="253"/>
      <c r="AB295" s="253"/>
      <c r="AC295" s="253" t="str">
        <f t="array" ref="AC295">IF(AB295="", "", IFERROR(MAX(--_xlfn.TEXTSPLIT(AB295,"+")), AB295))</f>
        <v/>
      </c>
      <c r="AD295" s="32">
        <f>IF(AND(Table1[[#This Row],[year broken down ]]&lt;&gt;"",Table1[[#This Row],[Scope of target]]&lt;&gt;"G",AE295=""),1,"")</f>
        <v>1</v>
      </c>
      <c r="AE295" s="32" t="str">
        <f>IF(OR(Table1[[#This Row],[Net zero year (SBTi)]]&lt;&gt;"",Table1[[#This Row],[From 6]]&lt;&gt;""),1,"")</f>
        <v/>
      </c>
      <c r="AF295" s="32" t="str">
        <f>IF(OR(Table1[[#This Row],[SBTi NZ approved]]="s",Table1[[#This Row],[Target status]]="T"),1,"")</f>
        <v/>
      </c>
      <c r="AG295" s="257" t="s">
        <v>631</v>
      </c>
      <c r="AH295" s="32" t="str">
        <f>_xlfn.XLOOKUP(C295,ref!A:A,ref!B:B, "Other")</f>
        <v>Europe</v>
      </c>
      <c r="AI295" s="249" t="str">
        <f>_xlfn.XLOOKUP(D295,ref!D:D,ref!E:E)</f>
        <v>Energy and utilities</v>
      </c>
      <c r="AJ295" s="249" t="str">
        <f>IF(Table1[[#This Row],[NZ]]=1, MAX(Table1[[#This Row],[From 6]], Table1[[#This Row],[Net zero year (SBTi)]]), "")</f>
        <v/>
      </c>
      <c r="AK295" s="32">
        <f t="shared" si="25"/>
        <v>1</v>
      </c>
    </row>
    <row r="296" spans="1:37" ht="18" customHeight="1">
      <c r="A296" s="32">
        <v>294</v>
      </c>
      <c r="B296" s="373" t="s">
        <v>180</v>
      </c>
      <c r="C296" s="32" t="s">
        <v>706</v>
      </c>
      <c r="D296" s="32" t="s">
        <v>1145</v>
      </c>
      <c r="E296" s="32" t="s">
        <v>1993</v>
      </c>
      <c r="F296" s="32" t="s">
        <v>1994</v>
      </c>
      <c r="G296" s="250" t="s">
        <v>631</v>
      </c>
      <c r="H296" s="250">
        <v>2017</v>
      </c>
      <c r="I296" s="250">
        <v>2016</v>
      </c>
      <c r="J296" s="251"/>
      <c r="K296" s="251"/>
      <c r="L296" s="251"/>
      <c r="M296" s="251"/>
      <c r="N296" s="251"/>
      <c r="O296" s="251"/>
      <c r="P296" s="251"/>
      <c r="Q296" s="251"/>
      <c r="R296" s="251"/>
      <c r="S296" s="251" t="s">
        <v>39</v>
      </c>
      <c r="T296" s="252" t="s">
        <v>635</v>
      </c>
      <c r="U296" s="252" t="s">
        <v>1995</v>
      </c>
      <c r="V296" s="252">
        <v>2010</v>
      </c>
      <c r="W296" s="252">
        <f t="array" ref="W296">IF(V296="", "", IFERROR(MAX(--_xlfn.TEXTSPLIT(V296,"+")), V296))</f>
        <v>2010</v>
      </c>
      <c r="X296" s="252">
        <v>2010</v>
      </c>
      <c r="Y296" s="256" t="s">
        <v>1996</v>
      </c>
      <c r="Z296" s="253" t="s">
        <v>645</v>
      </c>
      <c r="AA296" s="253" t="s">
        <v>1997</v>
      </c>
      <c r="AB296" s="253">
        <v>2050</v>
      </c>
      <c r="AC296" s="253">
        <f t="array" ref="AC296">IF(AB296="", "", IFERROR(MAX(--_xlfn.TEXTSPLIT(AB296,"+")), AB296))</f>
        <v>2050</v>
      </c>
      <c r="AD296" s="32" t="str">
        <f>IF(AND(Table1[[#This Row],[year broken down ]]&lt;&gt;"",Table1[[#This Row],[Scope of target]]&lt;&gt;"G",AE296=""),1,"")</f>
        <v/>
      </c>
      <c r="AE296" s="32">
        <f>IF(OR(Table1[[#This Row],[Net zero year (SBTi)]]&lt;&gt;"",Table1[[#This Row],[From 6]]&lt;&gt;""),1,"")</f>
        <v>1</v>
      </c>
      <c r="AF296" s="32" t="str">
        <f>IF(OR(Table1[[#This Row],[SBTi NZ approved]]="s",Table1[[#This Row],[Target status]]="T"),1,"")</f>
        <v/>
      </c>
      <c r="AG296" s="254" t="s">
        <v>631</v>
      </c>
      <c r="AH296" s="32" t="str">
        <f>_xlfn.XLOOKUP(C296,ref!A:A,ref!B:B, "Other")</f>
        <v>North America</v>
      </c>
      <c r="AI296" s="249" t="str">
        <f>_xlfn.XLOOKUP(D296,ref!D:D,ref!E:E)</f>
        <v>Financial services</v>
      </c>
      <c r="AJ296" s="249">
        <f>IF(Table1[[#This Row],[NZ]]=1, MAX(Table1[[#This Row],[From 6]], Table1[[#This Row],[Net zero year (SBTi)]]), "")</f>
        <v>2050</v>
      </c>
      <c r="AK296" s="32">
        <f t="shared" si="25"/>
        <v>1</v>
      </c>
    </row>
    <row r="297" spans="1:37" ht="18" customHeight="1">
      <c r="A297" s="32">
        <v>295</v>
      </c>
      <c r="B297" s="373" t="s">
        <v>368</v>
      </c>
      <c r="C297" s="32" t="s">
        <v>676</v>
      </c>
      <c r="D297" s="32" t="s">
        <v>1294</v>
      </c>
      <c r="E297" s="32" t="s">
        <v>1998</v>
      </c>
      <c r="F297" s="32" t="s">
        <v>1999</v>
      </c>
      <c r="G297" s="250"/>
      <c r="H297" s="250"/>
      <c r="I297" s="250"/>
      <c r="J297" s="251" t="s">
        <v>1096</v>
      </c>
      <c r="K297" s="251" t="s">
        <v>642</v>
      </c>
      <c r="L297" s="251">
        <v>2031</v>
      </c>
      <c r="M297" s="251"/>
      <c r="N297" s="251"/>
      <c r="O297" s="251"/>
      <c r="P297" s="251" t="s">
        <v>631</v>
      </c>
      <c r="Q297" s="251" t="s">
        <v>1097</v>
      </c>
      <c r="R297" s="251"/>
      <c r="S297" s="251">
        <v>2021</v>
      </c>
      <c r="T297" s="252" t="s">
        <v>635</v>
      </c>
      <c r="U297" s="252" t="s">
        <v>1120</v>
      </c>
      <c r="V297" s="252">
        <v>2030</v>
      </c>
      <c r="W297" s="252">
        <f t="array" ref="W297">IF(V297="", "", IFERROR(MAX(--_xlfn.TEXTSPLIT(V297,"+")), V297))</f>
        <v>2030</v>
      </c>
      <c r="X297" s="252">
        <v>2022</v>
      </c>
      <c r="Y297" s="252" t="s">
        <v>2000</v>
      </c>
      <c r="Z297" s="253"/>
      <c r="AA297" s="253"/>
      <c r="AB297" s="253"/>
      <c r="AC297" s="253" t="str">
        <f t="array" ref="AC297">IF(AB297="", "", IFERROR(MAX(--_xlfn.TEXTSPLIT(AB297,"+")), AB297))</f>
        <v/>
      </c>
      <c r="AD297" s="32">
        <f>IF(AND(Table1[[#This Row],[year broken down ]]&lt;&gt;"",Table1[[#This Row],[Scope of target]]&lt;&gt;"G",AE297=""),1,"")</f>
        <v>1</v>
      </c>
      <c r="AE297" s="32" t="str">
        <f>IF(OR(Table1[[#This Row],[Net zero year (SBTi)]]&lt;&gt;"",Table1[[#This Row],[From 6]]&lt;&gt;""),1,"")</f>
        <v/>
      </c>
      <c r="AF297" s="32">
        <f>IF(OR(Table1[[#This Row],[SBTi NZ approved]]="s",Table1[[#This Row],[Target status]]="T"),1,"")</f>
        <v>1</v>
      </c>
      <c r="AG297" s="254" t="s">
        <v>674</v>
      </c>
      <c r="AH297" s="32" t="str">
        <f>_xlfn.XLOOKUP(C297,ref!A:A,ref!B:B, "Other")</f>
        <v>Asia</v>
      </c>
      <c r="AI297" s="249" t="str">
        <f>_xlfn.XLOOKUP(D297,ref!D:D,ref!E:E)</f>
        <v>Telecommunications and media</v>
      </c>
      <c r="AJ297" s="249" t="str">
        <f>IF(Table1[[#This Row],[NZ]]=1, MAX(Table1[[#This Row],[From 6]], Table1[[#This Row],[Net zero year (SBTi)]]), "")</f>
        <v/>
      </c>
      <c r="AK297" s="32">
        <f t="shared" si="25"/>
        <v>1</v>
      </c>
    </row>
    <row r="298" spans="1:37" ht="18" customHeight="1">
      <c r="A298" s="32">
        <v>296</v>
      </c>
      <c r="B298" s="373" t="s">
        <v>430</v>
      </c>
      <c r="C298" s="32" t="s">
        <v>876</v>
      </c>
      <c r="D298" s="32" t="s">
        <v>1145</v>
      </c>
      <c r="E298" s="32" t="s">
        <v>2001</v>
      </c>
      <c r="F298" s="32" t="s">
        <v>2002</v>
      </c>
      <c r="G298" s="250"/>
      <c r="H298" s="250"/>
      <c r="I298" s="250"/>
      <c r="J298" s="251"/>
      <c r="K298" s="251"/>
      <c r="L298" s="251"/>
      <c r="M298" s="251"/>
      <c r="N298" s="251"/>
      <c r="O298" s="251"/>
      <c r="P298" s="251"/>
      <c r="Q298" s="251"/>
      <c r="R298" s="251"/>
      <c r="S298" s="251" t="s">
        <v>39</v>
      </c>
      <c r="T298" s="252"/>
      <c r="U298" s="252"/>
      <c r="V298" s="252"/>
      <c r="W298" s="252" t="str">
        <f t="array" ref="W298">IF(V298="", "", IFERROR(MAX(--_xlfn.TEXTSPLIT(V298,"+")), V298))</f>
        <v/>
      </c>
      <c r="X298" s="252"/>
      <c r="Y298" s="252"/>
      <c r="Z298" s="253"/>
      <c r="AA298" s="253"/>
      <c r="AB298" s="253"/>
      <c r="AC298" s="253" t="str">
        <f t="array" ref="AC298">IF(AB298="", "", IFERROR(MAX(--_xlfn.TEXTSPLIT(AB298,"+")), AB298))</f>
        <v/>
      </c>
      <c r="AD298" s="32" t="str">
        <f>IF(AND(Table1[[#This Row],[year broken down ]]&lt;&gt;"",Table1[[#This Row],[Scope of target]]&lt;&gt;"G",AE298=""),1,"")</f>
        <v/>
      </c>
      <c r="AE298" s="32" t="str">
        <f>IF(OR(Table1[[#This Row],[Net zero year (SBTi)]]&lt;&gt;"",Table1[[#This Row],[From 6]]&lt;&gt;""),1,"")</f>
        <v/>
      </c>
      <c r="AF298" s="32" t="str">
        <f>IF(OR(Table1[[#This Row],[SBTi NZ approved]]="s",Table1[[#This Row],[Target status]]="T"),1,"")</f>
        <v/>
      </c>
      <c r="AG298" s="254"/>
      <c r="AH298" s="32" t="str">
        <f>_xlfn.XLOOKUP(C298,ref!A:A,ref!B:B, "Other")</f>
        <v>Asia</v>
      </c>
      <c r="AI298" s="249" t="str">
        <f>_xlfn.XLOOKUP(D298,ref!D:D,ref!E:E)</f>
        <v>Financial services</v>
      </c>
      <c r="AJ298" s="249" t="str">
        <f>IF(Table1[[#This Row],[NZ]]=1, MAX(Table1[[#This Row],[From 6]], Table1[[#This Row],[Net zero year (SBTi)]]), "")</f>
        <v/>
      </c>
      <c r="AK298" s="32">
        <f t="shared" si="25"/>
        <v>0</v>
      </c>
    </row>
    <row r="299" spans="1:37" ht="18" customHeight="1">
      <c r="A299" s="32">
        <v>297</v>
      </c>
      <c r="B299" s="373" t="s">
        <v>232</v>
      </c>
      <c r="C299" s="32" t="s">
        <v>697</v>
      </c>
      <c r="D299" s="32" t="s">
        <v>1145</v>
      </c>
      <c r="E299" s="32" t="s">
        <v>2003</v>
      </c>
      <c r="F299" s="32" t="s">
        <v>2004</v>
      </c>
      <c r="G299" s="250" t="s">
        <v>631</v>
      </c>
      <c r="H299" s="250">
        <v>2020</v>
      </c>
      <c r="I299" s="250">
        <v>2015</v>
      </c>
      <c r="J299" s="251" t="s">
        <v>635</v>
      </c>
      <c r="K299" s="251"/>
      <c r="L299" s="251">
        <v>2030</v>
      </c>
      <c r="M299" s="251"/>
      <c r="N299" s="251"/>
      <c r="O299" s="251"/>
      <c r="P299" s="251" t="s">
        <v>632</v>
      </c>
      <c r="Q299" s="251"/>
      <c r="R299" s="251"/>
      <c r="S299" s="251">
        <v>2015</v>
      </c>
      <c r="T299" s="252" t="s">
        <v>635</v>
      </c>
      <c r="U299" s="252" t="s">
        <v>636</v>
      </c>
      <c r="V299" s="252">
        <v>2007</v>
      </c>
      <c r="W299" s="252">
        <f t="array" ref="W299">IF(V299="", "", IFERROR(MAX(--_xlfn.TEXTSPLIT(V299,"+")), V299))</f>
        <v>2007</v>
      </c>
      <c r="X299" s="252">
        <v>2007</v>
      </c>
      <c r="Y299" s="256" t="s">
        <v>2005</v>
      </c>
      <c r="Z299" s="253" t="s">
        <v>710</v>
      </c>
      <c r="AA299" s="253" t="s">
        <v>2006</v>
      </c>
      <c r="AB299" s="253">
        <v>2050</v>
      </c>
      <c r="AC299" s="253">
        <f t="array" ref="AC299">IF(AB299="", "", IFERROR(MAX(--_xlfn.TEXTSPLIT(AB299,"+")), AB299))</f>
        <v>2050</v>
      </c>
      <c r="AD299" s="32" t="str">
        <f>IF(AND(Table1[[#This Row],[year broken down ]]&lt;&gt;"",Table1[[#This Row],[Scope of target]]&lt;&gt;"G",AE299=""),1,"")</f>
        <v/>
      </c>
      <c r="AE299" s="32">
        <f>IF(OR(Table1[[#This Row],[Net zero year (SBTi)]]&lt;&gt;"",Table1[[#This Row],[From 6]]&lt;&gt;""),1,"")</f>
        <v>1</v>
      </c>
      <c r="AF299" s="32" t="str">
        <f>IF(OR(Table1[[#This Row],[SBTi NZ approved]]="s",Table1[[#This Row],[Target status]]="T"),1,"")</f>
        <v/>
      </c>
      <c r="AG299" s="254" t="s">
        <v>631</v>
      </c>
      <c r="AH299" s="32" t="str">
        <f>_xlfn.XLOOKUP(C299,ref!A:A,ref!B:B, "Other")</f>
        <v>Europe</v>
      </c>
      <c r="AI299" s="249" t="str">
        <f>_xlfn.XLOOKUP(D299,ref!D:D,ref!E:E)</f>
        <v>Financial services</v>
      </c>
      <c r="AJ299" s="249">
        <f>IF(Table1[[#This Row],[NZ]]=1, MAX(Table1[[#This Row],[From 6]], Table1[[#This Row],[Net zero year (SBTi)]]), "")</f>
        <v>2050</v>
      </c>
      <c r="AK299" s="32">
        <f t="shared" si="25"/>
        <v>1</v>
      </c>
    </row>
    <row r="300" spans="1:37" ht="18" customHeight="1">
      <c r="A300" s="32">
        <v>298</v>
      </c>
      <c r="B300" s="373" t="s">
        <v>444</v>
      </c>
      <c r="C300" s="32" t="s">
        <v>629</v>
      </c>
      <c r="D300" s="32" t="s">
        <v>1406</v>
      </c>
      <c r="E300" s="32" t="s">
        <v>2007</v>
      </c>
      <c r="F300" s="32" t="s">
        <v>2008</v>
      </c>
      <c r="G300" s="250"/>
      <c r="H300" s="250"/>
      <c r="I300" s="250"/>
      <c r="J300" s="251"/>
      <c r="K300" s="251"/>
      <c r="L300" s="251"/>
      <c r="M300" s="251"/>
      <c r="N300" s="251"/>
      <c r="O300" s="251"/>
      <c r="P300" s="251"/>
      <c r="Q300" s="251"/>
      <c r="R300" s="251"/>
      <c r="S300" s="251" t="s">
        <v>39</v>
      </c>
      <c r="T300" s="252"/>
      <c r="U300" s="252"/>
      <c r="V300" s="252"/>
      <c r="W300" s="252" t="str">
        <f t="array" ref="W300">IF(V300="", "", IFERROR(MAX(--_xlfn.TEXTSPLIT(V300,"+")), V300))</f>
        <v/>
      </c>
      <c r="X300" s="252"/>
      <c r="Y300" s="252"/>
      <c r="Z300" s="253"/>
      <c r="AA300" s="253"/>
      <c r="AB300" s="253"/>
      <c r="AC300" s="253" t="str">
        <f t="array" ref="AC300">IF(AB300="", "", IFERROR(MAX(--_xlfn.TEXTSPLIT(AB300,"+")), AB300))</f>
        <v/>
      </c>
      <c r="AD300" s="32" t="str">
        <f>IF(AND(Table1[[#This Row],[year broken down ]]&lt;&gt;"",Table1[[#This Row],[Scope of target]]&lt;&gt;"G",AE300=""),1,"")</f>
        <v/>
      </c>
      <c r="AE300" s="32" t="str">
        <f>IF(OR(Table1[[#This Row],[Net zero year (SBTi)]]&lt;&gt;"",Table1[[#This Row],[From 6]]&lt;&gt;""),1,"")</f>
        <v/>
      </c>
      <c r="AF300" s="32" t="str">
        <f>IF(OR(Table1[[#This Row],[SBTi NZ approved]]="s",Table1[[#This Row],[Target status]]="T"),1,"")</f>
        <v/>
      </c>
      <c r="AG300" s="254"/>
      <c r="AH300" s="32" t="str">
        <f>_xlfn.XLOOKUP(C300,ref!A:A,ref!B:B, "Other")</f>
        <v>North America</v>
      </c>
      <c r="AI300" s="249" t="str">
        <f>_xlfn.XLOOKUP(D300,ref!D:D,ref!E:E)</f>
        <v>Food, beverages and agriculture</v>
      </c>
      <c r="AJ300" s="249" t="str">
        <f>IF(Table1[[#This Row],[NZ]]=1, MAX(Table1[[#This Row],[From 6]], Table1[[#This Row],[Net zero year (SBTi)]]), "")</f>
        <v/>
      </c>
      <c r="AK300" s="32">
        <f t="shared" si="25"/>
        <v>0</v>
      </c>
    </row>
    <row r="301" spans="1:37" ht="18" customHeight="1">
      <c r="A301" s="32">
        <v>299</v>
      </c>
      <c r="B301" s="373" t="s">
        <v>325</v>
      </c>
      <c r="C301" s="32" t="s">
        <v>692</v>
      </c>
      <c r="D301" s="32" t="s">
        <v>1130</v>
      </c>
      <c r="E301" s="32" t="s">
        <v>2009</v>
      </c>
      <c r="F301" s="32" t="s">
        <v>2010</v>
      </c>
      <c r="G301" s="250" t="s">
        <v>631</v>
      </c>
      <c r="H301" s="250">
        <v>2030</v>
      </c>
      <c r="I301" s="250">
        <v>2020</v>
      </c>
      <c r="J301" s="251" t="s">
        <v>1096</v>
      </c>
      <c r="K301" s="251" t="s">
        <v>642</v>
      </c>
      <c r="L301" s="251">
        <v>2030</v>
      </c>
      <c r="M301" s="251"/>
      <c r="N301" s="251"/>
      <c r="O301" s="251"/>
      <c r="P301" s="251" t="s">
        <v>631</v>
      </c>
      <c r="Q301" s="251" t="s">
        <v>1135</v>
      </c>
      <c r="R301" s="251" t="s">
        <v>2011</v>
      </c>
      <c r="S301" s="251">
        <v>2023</v>
      </c>
      <c r="T301" s="252" t="s">
        <v>635</v>
      </c>
      <c r="U301" s="252" t="s">
        <v>696</v>
      </c>
      <c r="V301" s="252">
        <v>2030</v>
      </c>
      <c r="W301" s="252">
        <f t="array" ref="W301">IF(V301="", "", IFERROR(MAX(--_xlfn.TEXTSPLIT(V301,"+")), V301))</f>
        <v>2030</v>
      </c>
      <c r="X301" s="252">
        <v>2023</v>
      </c>
      <c r="Y301" s="252" t="s">
        <v>2012</v>
      </c>
      <c r="Z301" s="253" t="s">
        <v>645</v>
      </c>
      <c r="AA301" s="253" t="s">
        <v>2013</v>
      </c>
      <c r="AB301" s="253">
        <v>2045</v>
      </c>
      <c r="AC301" s="253">
        <f t="array" ref="AC301">IF(AB301="", "", IFERROR(MAX(--_xlfn.TEXTSPLIT(AB301,"+")), AB301))</f>
        <v>2045</v>
      </c>
      <c r="AD301" s="32" t="str">
        <f>IF(AND(Table1[[#This Row],[year broken down ]]&lt;&gt;"",Table1[[#This Row],[Scope of target]]&lt;&gt;"G",AE301=""),1,"")</f>
        <v/>
      </c>
      <c r="AE301" s="32">
        <f>IF(OR(Table1[[#This Row],[Net zero year (SBTi)]]&lt;&gt;"",Table1[[#This Row],[From 6]]&lt;&gt;""),1,"")</f>
        <v>1</v>
      </c>
      <c r="AF301" s="32">
        <f>IF(OR(Table1[[#This Row],[SBTi NZ approved]]="s",Table1[[#This Row],[Target status]]="T"),1,"")</f>
        <v>1</v>
      </c>
      <c r="AG301" s="254" t="s">
        <v>631</v>
      </c>
      <c r="AH301" s="32" t="str">
        <f>_xlfn.XLOOKUP(C301,ref!A:A,ref!B:B, "Other")</f>
        <v>Europe</v>
      </c>
      <c r="AI301" s="249" t="str">
        <f>_xlfn.XLOOKUP(D301,ref!D:D,ref!E:E)</f>
        <v>Health care and pharmaceuticals</v>
      </c>
      <c r="AJ301" s="249">
        <f>IF(Table1[[#This Row],[NZ]]=1, MAX(Table1[[#This Row],[From 6]], Table1[[#This Row],[Net zero year (SBTi)]]), "")</f>
        <v>2045</v>
      </c>
      <c r="AK301" s="32">
        <f t="shared" si="25"/>
        <v>1</v>
      </c>
    </row>
    <row r="302" spans="1:37" ht="18" customHeight="1">
      <c r="A302" s="32">
        <v>300</v>
      </c>
      <c r="B302" s="373" t="s">
        <v>200</v>
      </c>
      <c r="C302" s="32" t="s">
        <v>692</v>
      </c>
      <c r="D302" s="32" t="s">
        <v>1145</v>
      </c>
      <c r="E302" s="32" t="s">
        <v>2014</v>
      </c>
      <c r="F302" s="32" t="s">
        <v>2015</v>
      </c>
      <c r="G302" s="250"/>
      <c r="H302" s="250"/>
      <c r="I302" s="250"/>
      <c r="J302" s="251"/>
      <c r="K302" s="251"/>
      <c r="L302" s="251"/>
      <c r="M302" s="251"/>
      <c r="N302" s="251"/>
      <c r="O302" s="251"/>
      <c r="P302" s="251"/>
      <c r="Q302" s="251"/>
      <c r="R302" s="251"/>
      <c r="S302" s="251" t="s">
        <v>39</v>
      </c>
      <c r="T302" s="252" t="s">
        <v>1310</v>
      </c>
      <c r="U302" s="252" t="s">
        <v>2016</v>
      </c>
      <c r="V302" s="252" t="s">
        <v>1524</v>
      </c>
      <c r="W302" s="252">
        <f t="array" ref="W302">IF(V302="", "", IFERROR(MAX(--_xlfn.TEXTSPLIT(V302,"+")), V302))</f>
        <v>2050</v>
      </c>
      <c r="X302" s="252">
        <v>2021</v>
      </c>
      <c r="Y302" s="256" t="s">
        <v>2017</v>
      </c>
      <c r="Z302" s="253"/>
      <c r="AA302" s="253"/>
      <c r="AB302" s="253"/>
      <c r="AC302" s="253" t="str">
        <f t="array" ref="AC302">IF(AB302="", "", IFERROR(MAX(--_xlfn.TEXTSPLIT(AB302,"+")), AB302))</f>
        <v/>
      </c>
      <c r="AD302" s="32">
        <f>IF(AND(Table1[[#This Row],[year broken down ]]&lt;&gt;"",Table1[[#This Row],[Scope of target]]&lt;&gt;"G",AE302=""),1,"")</f>
        <v>1</v>
      </c>
      <c r="AE302" s="32" t="str">
        <f>IF(OR(Table1[[#This Row],[Net zero year (SBTi)]]&lt;&gt;"",Table1[[#This Row],[From 6]]&lt;&gt;""),1,"")</f>
        <v/>
      </c>
      <c r="AF302" s="32" t="str">
        <f>IF(OR(Table1[[#This Row],[SBTi NZ approved]]="s",Table1[[#This Row],[Target status]]="T"),1,"")</f>
        <v/>
      </c>
      <c r="AG302" s="254" t="s">
        <v>674</v>
      </c>
      <c r="AH302" s="32" t="str">
        <f>_xlfn.XLOOKUP(C302,ref!A:A,ref!B:B, "Other")</f>
        <v>Europe</v>
      </c>
      <c r="AI302" s="249" t="str">
        <f>_xlfn.XLOOKUP(D302,ref!D:D,ref!E:E)</f>
        <v>Financial services</v>
      </c>
      <c r="AJ302" s="249" t="str">
        <f>IF(Table1[[#This Row],[NZ]]=1, MAX(Table1[[#This Row],[From 6]], Table1[[#This Row],[Net zero year (SBTi)]]), "")</f>
        <v/>
      </c>
      <c r="AK302" s="32">
        <f t="shared" si="25"/>
        <v>1</v>
      </c>
    </row>
    <row r="303" spans="1:37" ht="18" customHeight="1">
      <c r="A303" s="32">
        <v>301</v>
      </c>
      <c r="B303" s="373" t="s">
        <v>2018</v>
      </c>
      <c r="C303" s="32" t="s">
        <v>751</v>
      </c>
      <c r="D303" s="32" t="s">
        <v>1101</v>
      </c>
      <c r="E303" s="32" t="s">
        <v>2019</v>
      </c>
      <c r="F303" s="32" t="s">
        <v>2020</v>
      </c>
      <c r="G303" s="250"/>
      <c r="H303" s="250"/>
      <c r="I303" s="250"/>
      <c r="J303" s="251"/>
      <c r="K303" s="251"/>
      <c r="L303" s="251"/>
      <c r="M303" s="251"/>
      <c r="N303" s="251"/>
      <c r="O303" s="251"/>
      <c r="P303" s="251"/>
      <c r="Q303" s="251"/>
      <c r="R303" s="251"/>
      <c r="S303" s="251" t="s">
        <v>39</v>
      </c>
      <c r="T303" s="252"/>
      <c r="U303" s="252"/>
      <c r="V303" s="252"/>
      <c r="W303" s="252" t="str">
        <f t="array" ref="W303">IF(V303="", "", IFERROR(MAX(--_xlfn.TEXTSPLIT(V303,"+")), V303))</f>
        <v/>
      </c>
      <c r="X303" s="252"/>
      <c r="Y303" s="252"/>
      <c r="Z303" s="253"/>
      <c r="AA303" s="253"/>
      <c r="AB303" s="253"/>
      <c r="AC303" s="253" t="str">
        <f t="array" ref="AC303">IF(AB303="", "", IFERROR(MAX(--_xlfn.TEXTSPLIT(AB303,"+")), AB303))</f>
        <v/>
      </c>
      <c r="AD303" s="32" t="str">
        <f>IF(AND(Table1[[#This Row],[year broken down ]]&lt;&gt;"",Table1[[#This Row],[Scope of target]]&lt;&gt;"G",AE303=""),1,"")</f>
        <v/>
      </c>
      <c r="AE303" s="32" t="str">
        <f>IF(OR(Table1[[#This Row],[Net zero year (SBTi)]]&lt;&gt;"",Table1[[#This Row],[From 6]]&lt;&gt;""),1,"")</f>
        <v/>
      </c>
      <c r="AF303" s="32" t="str">
        <f>IF(OR(Table1[[#This Row],[SBTi NZ approved]]="s",Table1[[#This Row],[Target status]]="T"),1,"")</f>
        <v/>
      </c>
      <c r="AG303" s="254"/>
      <c r="AH303" s="32" t="str">
        <f>_xlfn.XLOOKUP(C303,ref!A:A,ref!B:B, "Other")</f>
        <v>Other</v>
      </c>
      <c r="AI303" s="249" t="str">
        <f>_xlfn.XLOOKUP(D303,ref!D:D,ref!E:E)</f>
        <v>Energy and utilities</v>
      </c>
      <c r="AJ303" s="249" t="str">
        <f>IF(Table1[[#This Row],[NZ]]=1, MAX(Table1[[#This Row],[From 6]], Table1[[#This Row],[Net zero year (SBTi)]]), "")</f>
        <v/>
      </c>
      <c r="AK303" s="32">
        <f t="shared" si="25"/>
        <v>0</v>
      </c>
    </row>
    <row r="304" spans="1:37" ht="18" customHeight="1">
      <c r="A304" s="32">
        <v>302</v>
      </c>
      <c r="B304" s="373" t="s">
        <v>394</v>
      </c>
      <c r="C304" s="32" t="s">
        <v>740</v>
      </c>
      <c r="D304" s="32" t="s">
        <v>1294</v>
      </c>
      <c r="E304" s="32" t="s">
        <v>2021</v>
      </c>
      <c r="F304" s="32" t="s">
        <v>2022</v>
      </c>
      <c r="G304" s="250" t="s">
        <v>631</v>
      </c>
      <c r="H304" s="250">
        <v>2025</v>
      </c>
      <c r="I304" s="250">
        <v>2018</v>
      </c>
      <c r="J304" s="251" t="s">
        <v>1096</v>
      </c>
      <c r="K304" s="251" t="s">
        <v>642</v>
      </c>
      <c r="L304" s="251">
        <v>2030</v>
      </c>
      <c r="M304" s="251"/>
      <c r="N304" s="251"/>
      <c r="O304" s="251"/>
      <c r="P304" s="251" t="s">
        <v>632</v>
      </c>
      <c r="Q304" s="251"/>
      <c r="R304" s="251"/>
      <c r="S304" s="251">
        <v>2020</v>
      </c>
      <c r="T304" s="252"/>
      <c r="U304" s="252"/>
      <c r="V304" s="252"/>
      <c r="W304" s="252" t="str">
        <f t="array" ref="W304">IF(V304="", "", IFERROR(MAX(--_xlfn.TEXTSPLIT(V304,"+")), V304))</f>
        <v/>
      </c>
      <c r="X304" s="252"/>
      <c r="Y304" s="252"/>
      <c r="Z304" s="253" t="s">
        <v>645</v>
      </c>
      <c r="AA304" s="253" t="s">
        <v>2023</v>
      </c>
      <c r="AB304" s="253" t="s">
        <v>1541</v>
      </c>
      <c r="AC304" s="253">
        <f t="array" ref="AC304">IF(AB304="", "", IFERROR(MAX(--_xlfn.TEXTSPLIT(AB304,"+")), AB304))</f>
        <v>2040</v>
      </c>
      <c r="AD304" s="32" t="str">
        <f>IF(AND(Table1[[#This Row],[year broken down ]]&lt;&gt;"",Table1[[#This Row],[Scope of target]]&lt;&gt;"G",AE304=""),1,"")</f>
        <v/>
      </c>
      <c r="AE304" s="32">
        <f>IF(OR(Table1[[#This Row],[Net zero year (SBTi)]]&lt;&gt;"",Table1[[#This Row],[From 6]]&lt;&gt;""),1,"")</f>
        <v>1</v>
      </c>
      <c r="AF304" s="32">
        <f>IF(OR(Table1[[#This Row],[SBTi NZ approved]]="s",Table1[[#This Row],[Target status]]="T"),1,"")</f>
        <v>1</v>
      </c>
      <c r="AG304" s="254"/>
      <c r="AH304" s="32" t="str">
        <f>_xlfn.XLOOKUP(C304,ref!A:A,ref!B:B, "Other")</f>
        <v>Europe</v>
      </c>
      <c r="AI304" s="249" t="str">
        <f>_xlfn.XLOOKUP(D304,ref!D:D,ref!E:E)</f>
        <v>Telecommunications and media</v>
      </c>
      <c r="AJ304" s="249">
        <f>IF(Table1[[#This Row],[NZ]]=1, MAX(Table1[[#This Row],[From 6]], Table1[[#This Row],[Net zero year (SBTi)]]), "")</f>
        <v>2040</v>
      </c>
      <c r="AK304" s="32">
        <f t="shared" si="25"/>
        <v>1</v>
      </c>
    </row>
    <row r="305" spans="1:37" ht="18" customHeight="1">
      <c r="A305" s="32">
        <v>303</v>
      </c>
      <c r="B305" s="373" t="s">
        <v>373</v>
      </c>
      <c r="C305" s="32" t="s">
        <v>676</v>
      </c>
      <c r="D305" s="32" t="s">
        <v>1148</v>
      </c>
      <c r="E305" s="32" t="s">
        <v>2024</v>
      </c>
      <c r="F305" s="32" t="s">
        <v>2025</v>
      </c>
      <c r="G305" s="250"/>
      <c r="H305" s="250"/>
      <c r="I305" s="250"/>
      <c r="J305" s="251"/>
      <c r="K305" s="251"/>
      <c r="L305" s="251"/>
      <c r="M305" s="251"/>
      <c r="N305" s="251"/>
      <c r="O305" s="251"/>
      <c r="P305" s="251"/>
      <c r="Q305" s="251"/>
      <c r="R305" s="251"/>
      <c r="S305" s="251" t="s">
        <v>39</v>
      </c>
      <c r="T305" s="252" t="s">
        <v>635</v>
      </c>
      <c r="U305" s="252" t="s">
        <v>636</v>
      </c>
      <c r="V305" s="252">
        <v>2035</v>
      </c>
      <c r="W305" s="252">
        <f t="array" ref="W305">IF(V305="", "", IFERROR(MAX(--_xlfn.TEXTSPLIT(V305,"+")), V305))</f>
        <v>2035</v>
      </c>
      <c r="X305" s="252">
        <v>2021</v>
      </c>
      <c r="Y305" s="252" t="s">
        <v>2026</v>
      </c>
      <c r="Z305" s="253"/>
      <c r="AA305" s="253"/>
      <c r="AB305" s="253"/>
      <c r="AC305" s="253" t="str">
        <f t="array" ref="AC305">IF(AB305="", "", IFERROR(MAX(--_xlfn.TEXTSPLIT(AB305,"+")), AB305))</f>
        <v/>
      </c>
      <c r="AD305" s="32">
        <f>IF(AND(Table1[[#This Row],[year broken down ]]&lt;&gt;"",Table1[[#This Row],[Scope of target]]&lt;&gt;"G",AE305=""),1,"")</f>
        <v>1</v>
      </c>
      <c r="AE305" s="32" t="str">
        <f>IF(OR(Table1[[#This Row],[Net zero year (SBTi)]]&lt;&gt;"",Table1[[#This Row],[From 6]]&lt;&gt;""),1,"")</f>
        <v/>
      </c>
      <c r="AF305" s="32" t="str">
        <f>IF(OR(Table1[[#This Row],[SBTi NZ approved]]="s",Table1[[#This Row],[Target status]]="T"),1,"")</f>
        <v/>
      </c>
      <c r="AG305" s="254" t="s">
        <v>631</v>
      </c>
      <c r="AH305" s="32" t="str">
        <f>_xlfn.XLOOKUP(C305,ref!A:A,ref!B:B, "Other")</f>
        <v>Asia</v>
      </c>
      <c r="AI305" s="249" t="str">
        <f>_xlfn.XLOOKUP(D305,ref!D:D,ref!E:E)</f>
        <v>Automotive</v>
      </c>
      <c r="AJ305" s="249" t="str">
        <f>IF(Table1[[#This Row],[NZ]]=1, MAX(Table1[[#This Row],[From 6]], Table1[[#This Row],[Net zero year (SBTi)]]), "")</f>
        <v/>
      </c>
      <c r="AK305" s="32">
        <f t="shared" si="25"/>
        <v>1</v>
      </c>
    </row>
    <row r="306" spans="1:37" ht="18" customHeight="1">
      <c r="A306" s="32">
        <v>304</v>
      </c>
      <c r="B306" s="373" t="s">
        <v>315</v>
      </c>
      <c r="C306" s="32" t="s">
        <v>629</v>
      </c>
      <c r="D306" s="32" t="s">
        <v>1137</v>
      </c>
      <c r="E306" s="32" t="s">
        <v>2027</v>
      </c>
      <c r="F306" s="32" t="s">
        <v>2028</v>
      </c>
      <c r="G306" s="250"/>
      <c r="H306" s="250"/>
      <c r="I306" s="250"/>
      <c r="J306" s="251"/>
      <c r="K306" s="251"/>
      <c r="L306" s="251"/>
      <c r="M306" s="251"/>
      <c r="N306" s="251"/>
      <c r="O306" s="251"/>
      <c r="P306" s="251"/>
      <c r="Q306" s="251"/>
      <c r="R306" s="251"/>
      <c r="S306" s="251" t="s">
        <v>39</v>
      </c>
      <c r="T306" s="252"/>
      <c r="U306" s="252"/>
      <c r="V306" s="252"/>
      <c r="W306" s="252" t="str">
        <f t="array" ref="W306">IF(V306="", "", IFERROR(MAX(--_xlfn.TEXTSPLIT(V306,"+")), V306))</f>
        <v/>
      </c>
      <c r="X306" s="252"/>
      <c r="Y306" s="252"/>
      <c r="Z306" s="253"/>
      <c r="AA306" s="253"/>
      <c r="AB306" s="253"/>
      <c r="AC306" s="253" t="str">
        <f t="array" ref="AC306">IF(AB306="", "", IFERROR(MAX(--_xlfn.TEXTSPLIT(AB306,"+")), AB306))</f>
        <v/>
      </c>
      <c r="AD306" s="32" t="str">
        <f>IF(AND(Table1[[#This Row],[year broken down ]]&lt;&gt;"",Table1[[#This Row],[Scope of target]]&lt;&gt;"G",AE306=""),1,"")</f>
        <v/>
      </c>
      <c r="AE306" s="32" t="str">
        <f>IF(OR(Table1[[#This Row],[Net zero year (SBTi)]]&lt;&gt;"",Table1[[#This Row],[From 6]]&lt;&gt;""),1,"")</f>
        <v/>
      </c>
      <c r="AF306" s="32" t="str">
        <f>IF(OR(Table1[[#This Row],[SBTi NZ approved]]="s",Table1[[#This Row],[Target status]]="T"),1,"")</f>
        <v/>
      </c>
      <c r="AG306" s="254"/>
      <c r="AH306" s="32" t="str">
        <f>_xlfn.XLOOKUP(C306,ref!A:A,ref!B:B, "Other")</f>
        <v>North America</v>
      </c>
      <c r="AI306" s="249" t="str">
        <f>_xlfn.XLOOKUP(D306,ref!D:D,ref!E:E)</f>
        <v>Retail</v>
      </c>
      <c r="AJ306" s="249" t="str">
        <f>IF(Table1[[#This Row],[NZ]]=1, MAX(Table1[[#This Row],[From 6]], Table1[[#This Row],[Net zero year (SBTi)]]), "")</f>
        <v/>
      </c>
      <c r="AK306" s="32">
        <f t="shared" si="25"/>
        <v>0</v>
      </c>
    </row>
    <row r="307" spans="1:37" ht="18" customHeight="1">
      <c r="A307" s="32">
        <v>305</v>
      </c>
      <c r="B307" s="373" t="s">
        <v>356</v>
      </c>
      <c r="C307" s="32" t="s">
        <v>876</v>
      </c>
      <c r="D307" s="32" t="s">
        <v>1101</v>
      </c>
      <c r="E307" s="32" t="s">
        <v>2029</v>
      </c>
      <c r="F307" s="32" t="s">
        <v>2030</v>
      </c>
      <c r="G307" s="250"/>
      <c r="H307" s="250"/>
      <c r="I307" s="250"/>
      <c r="J307" s="251"/>
      <c r="K307" s="251"/>
      <c r="L307" s="251"/>
      <c r="M307" s="251"/>
      <c r="N307" s="251"/>
      <c r="O307" s="251"/>
      <c r="P307" s="251"/>
      <c r="Q307" s="251"/>
      <c r="R307" s="251"/>
      <c r="S307" s="251" t="s">
        <v>39</v>
      </c>
      <c r="T307" s="252"/>
      <c r="U307" s="252"/>
      <c r="V307" s="252"/>
      <c r="W307" s="252" t="str">
        <f t="array" ref="W307">IF(V307="", "", IFERROR(MAX(--_xlfn.TEXTSPLIT(V307,"+")), V307))</f>
        <v/>
      </c>
      <c r="X307" s="252"/>
      <c r="Y307" s="256"/>
      <c r="Z307" s="253"/>
      <c r="AA307" s="253"/>
      <c r="AB307" s="253"/>
      <c r="AC307" s="253" t="str">
        <f t="array" ref="AC307">IF(AB307="", "", IFERROR(MAX(--_xlfn.TEXTSPLIT(AB307,"+")), AB307))</f>
        <v/>
      </c>
      <c r="AD307" s="32" t="str">
        <f>IF(AND(Table1[[#This Row],[year broken down ]]&lt;&gt;"",Table1[[#This Row],[Scope of target]]&lt;&gt;"G",AE307=""),1,"")</f>
        <v/>
      </c>
      <c r="AE307" s="32" t="str">
        <f>IF(OR(Table1[[#This Row],[Net zero year (SBTi)]]&lt;&gt;"",Table1[[#This Row],[From 6]]&lt;&gt;""),1,"")</f>
        <v/>
      </c>
      <c r="AF307" s="32" t="str">
        <f>IF(OR(Table1[[#This Row],[SBTi NZ approved]]="s",Table1[[#This Row],[Target status]]="T"),1,"")</f>
        <v/>
      </c>
      <c r="AG307" s="254"/>
      <c r="AH307" s="32" t="str">
        <f>_xlfn.XLOOKUP(C307,ref!A:A,ref!B:B, "Other")</f>
        <v>Asia</v>
      </c>
      <c r="AI307" s="249" t="str">
        <f>_xlfn.XLOOKUP(D307,ref!D:D,ref!E:E)</f>
        <v>Energy and utilities</v>
      </c>
      <c r="AJ307" s="249" t="str">
        <f>IF(Table1[[#This Row],[NZ]]=1, MAX(Table1[[#This Row],[From 6]], Table1[[#This Row],[Net zero year (SBTi)]]), "")</f>
        <v/>
      </c>
      <c r="AK307" s="32">
        <f t="shared" si="25"/>
        <v>0</v>
      </c>
    </row>
    <row r="308" spans="1:37" ht="18" customHeight="1">
      <c r="A308" s="32">
        <v>306</v>
      </c>
      <c r="B308" s="373" t="s">
        <v>533</v>
      </c>
      <c r="C308" s="32" t="s">
        <v>629</v>
      </c>
      <c r="D308" s="32" t="s">
        <v>1101</v>
      </c>
      <c r="E308" s="32" t="s">
        <v>2031</v>
      </c>
      <c r="F308" s="32" t="s">
        <v>2032</v>
      </c>
      <c r="G308" s="250"/>
      <c r="H308" s="250"/>
      <c r="I308" s="250"/>
      <c r="J308" s="251"/>
      <c r="K308" s="251"/>
      <c r="L308" s="251"/>
      <c r="M308" s="251"/>
      <c r="N308" s="251"/>
      <c r="O308" s="251"/>
      <c r="P308" s="251"/>
      <c r="Q308" s="251"/>
      <c r="R308" s="251"/>
      <c r="S308" s="251" t="s">
        <v>39</v>
      </c>
      <c r="T308" s="252" t="s">
        <v>645</v>
      </c>
      <c r="U308" s="252" t="s">
        <v>960</v>
      </c>
      <c r="V308" s="252">
        <v>2050</v>
      </c>
      <c r="W308" s="252">
        <f t="array" ref="W308">IF(V308="", "", IFERROR(MAX(--_xlfn.TEXTSPLIT(V308,"+")), V308))</f>
        <v>2050</v>
      </c>
      <c r="X308" s="252">
        <v>2023</v>
      </c>
      <c r="Y308" s="256" t="s">
        <v>2033</v>
      </c>
      <c r="Z308" s="253"/>
      <c r="AA308" s="253"/>
      <c r="AB308" s="253"/>
      <c r="AC308" s="253" t="str">
        <f t="array" ref="AC308">IF(AB308="", "", IFERROR(MAX(--_xlfn.TEXTSPLIT(AB308,"+")), AB308))</f>
        <v/>
      </c>
      <c r="AD308" s="32">
        <f>IF(AND(Table1[[#This Row],[year broken down ]]&lt;&gt;"",Table1[[#This Row],[Scope of target]]&lt;&gt;"G",AE308=""),1,"")</f>
        <v>1</v>
      </c>
      <c r="AE308" s="32" t="str">
        <f>IF(OR(Table1[[#This Row],[Net zero year (SBTi)]]&lt;&gt;"",Table1[[#This Row],[From 6]]&lt;&gt;""),1,"")</f>
        <v/>
      </c>
      <c r="AF308" s="32" t="str">
        <f>IF(OR(Table1[[#This Row],[SBTi NZ approved]]="s",Table1[[#This Row],[Target status]]="T"),1,"")</f>
        <v/>
      </c>
      <c r="AG308" s="257" t="s">
        <v>674</v>
      </c>
      <c r="AH308" s="32" t="str">
        <f>_xlfn.XLOOKUP(C308,ref!A:A,ref!B:B, "Other")</f>
        <v>North America</v>
      </c>
      <c r="AI308" s="249" t="str">
        <f>_xlfn.XLOOKUP(D308,ref!D:D,ref!E:E)</f>
        <v>Energy and utilities</v>
      </c>
      <c r="AJ308" s="249" t="str">
        <f>IF(Table1[[#This Row],[NZ]]=1, MAX(Table1[[#This Row],[From 6]], Table1[[#This Row],[Net zero year (SBTi)]]), "")</f>
        <v/>
      </c>
      <c r="AK308" s="32">
        <f t="shared" si="25"/>
        <v>1</v>
      </c>
    </row>
    <row r="309" spans="1:37" ht="18" customHeight="1">
      <c r="A309" s="32">
        <v>307</v>
      </c>
      <c r="B309" s="373" t="s">
        <v>355</v>
      </c>
      <c r="C309" s="32" t="s">
        <v>1046</v>
      </c>
      <c r="D309" s="32" t="s">
        <v>1148</v>
      </c>
      <c r="E309" s="32" t="s">
        <v>2034</v>
      </c>
      <c r="F309" s="32" t="s">
        <v>2035</v>
      </c>
      <c r="G309" s="250"/>
      <c r="H309" s="250"/>
      <c r="I309" s="250"/>
      <c r="J309" s="251" t="s">
        <v>1096</v>
      </c>
      <c r="K309" s="251" t="s">
        <v>1166</v>
      </c>
      <c r="L309" s="251">
        <v>2030</v>
      </c>
      <c r="M309" s="251"/>
      <c r="N309" s="251"/>
      <c r="O309" s="251"/>
      <c r="P309" s="251" t="s">
        <v>632</v>
      </c>
      <c r="Q309" s="251"/>
      <c r="R309" s="251"/>
      <c r="S309" s="251">
        <v>2020</v>
      </c>
      <c r="T309" s="252" t="s">
        <v>635</v>
      </c>
      <c r="U309" s="252" t="s">
        <v>2036</v>
      </c>
      <c r="V309" s="252">
        <v>2025</v>
      </c>
      <c r="W309" s="252">
        <f t="array" ref="W309">IF(V309="", "", IFERROR(MAX(--_xlfn.TEXTSPLIT(V309,"+")), V309))</f>
        <v>2025</v>
      </c>
      <c r="X309" s="252">
        <v>2021</v>
      </c>
      <c r="Y309" s="256" t="s">
        <v>2037</v>
      </c>
      <c r="Z309" s="253" t="s">
        <v>645</v>
      </c>
      <c r="AA309" s="253" t="s">
        <v>805</v>
      </c>
      <c r="AB309" s="253">
        <v>2040</v>
      </c>
      <c r="AC309" s="253">
        <f t="array" ref="AC309">IF(AB309="", "", IFERROR(MAX(--_xlfn.TEXTSPLIT(AB309,"+")), AB309))</f>
        <v>2040</v>
      </c>
      <c r="AD309" s="32" t="str">
        <f>IF(AND(Table1[[#This Row],[year broken down ]]&lt;&gt;"",Table1[[#This Row],[Scope of target]]&lt;&gt;"G",AE309=""),1,"")</f>
        <v/>
      </c>
      <c r="AE309" s="32">
        <f>IF(OR(Table1[[#This Row],[Net zero year (SBTi)]]&lt;&gt;"",Table1[[#This Row],[From 6]]&lt;&gt;""),1,"")</f>
        <v>1</v>
      </c>
      <c r="AF309" s="32">
        <f>IF(OR(Table1[[#This Row],[SBTi NZ approved]]="s",Table1[[#This Row],[Target status]]="T"),1,"")</f>
        <v>1</v>
      </c>
      <c r="AG309" s="254" t="s">
        <v>674</v>
      </c>
      <c r="AH309" s="32" t="str">
        <f>_xlfn.XLOOKUP(C309,ref!A:A,ref!B:B, "Other")</f>
        <v>Europe</v>
      </c>
      <c r="AI309" s="249" t="str">
        <f>_xlfn.XLOOKUP(D309,ref!D:D,ref!E:E)</f>
        <v>Automotive</v>
      </c>
      <c r="AJ309" s="249">
        <f>IF(Table1[[#This Row],[NZ]]=1, MAX(Table1[[#This Row],[From 6]], Table1[[#This Row],[Net zero year (SBTi)]]), "")</f>
        <v>2040</v>
      </c>
      <c r="AK309" s="32">
        <f t="shared" si="25"/>
        <v>1</v>
      </c>
    </row>
    <row r="310" spans="1:37" ht="18" customHeight="1">
      <c r="A310" s="32">
        <v>308</v>
      </c>
      <c r="B310" s="373" t="s">
        <v>338</v>
      </c>
      <c r="C310" s="32" t="s">
        <v>629</v>
      </c>
      <c r="D310" s="32" t="s">
        <v>1547</v>
      </c>
      <c r="E310" s="32" t="s">
        <v>2038</v>
      </c>
      <c r="F310" s="32" t="s">
        <v>2039</v>
      </c>
      <c r="G310" s="250" t="s">
        <v>631</v>
      </c>
      <c r="H310" s="250">
        <v>2025</v>
      </c>
      <c r="I310" s="250">
        <v>2015</v>
      </c>
      <c r="J310" s="251" t="s">
        <v>1096</v>
      </c>
      <c r="K310" s="251" t="s">
        <v>642</v>
      </c>
      <c r="L310" s="251">
        <v>2030</v>
      </c>
      <c r="M310" s="251"/>
      <c r="N310" s="251"/>
      <c r="O310" s="251"/>
      <c r="P310" s="251" t="s">
        <v>632</v>
      </c>
      <c r="Q310" s="251"/>
      <c r="R310" s="251"/>
      <c r="S310" s="251">
        <v>2019</v>
      </c>
      <c r="T310" s="252"/>
      <c r="U310" s="252"/>
      <c r="V310" s="252"/>
      <c r="W310" s="252" t="str">
        <f t="array" ref="W310">IF(V310="", "", IFERROR(MAX(--_xlfn.TEXTSPLIT(V310,"+")), V310))</f>
        <v/>
      </c>
      <c r="X310" s="252"/>
      <c r="Y310" s="252"/>
      <c r="Z310" s="253" t="s">
        <v>645</v>
      </c>
      <c r="AA310" s="253" t="s">
        <v>1353</v>
      </c>
      <c r="AB310" s="253">
        <v>2050</v>
      </c>
      <c r="AC310" s="253">
        <f t="array" ref="AC310">IF(AB310="", "", IFERROR(MAX(--_xlfn.TEXTSPLIT(AB310,"+")), AB310))</f>
        <v>2050</v>
      </c>
      <c r="AD310" s="32" t="str">
        <f>IF(AND(Table1[[#This Row],[year broken down ]]&lt;&gt;"",Table1[[#This Row],[Scope of target]]&lt;&gt;"G",AE310=""),1,"")</f>
        <v/>
      </c>
      <c r="AE310" s="32">
        <f>IF(OR(Table1[[#This Row],[Net zero year (SBTi)]]&lt;&gt;"",Table1[[#This Row],[From 6]]&lt;&gt;""),1,"")</f>
        <v>1</v>
      </c>
      <c r="AF310" s="32">
        <f>IF(OR(Table1[[#This Row],[SBTi NZ approved]]="s",Table1[[#This Row],[Target status]]="T"),1,"")</f>
        <v>1</v>
      </c>
      <c r="AG310" s="254"/>
      <c r="AH310" s="32" t="str">
        <f>_xlfn.XLOOKUP(C310,ref!A:A,ref!B:B, "Other")</f>
        <v>North America</v>
      </c>
      <c r="AI310" s="249" t="str">
        <f>_xlfn.XLOOKUP(D310,ref!D:D,ref!E:E)</f>
        <v>Retail</v>
      </c>
      <c r="AJ310" s="249">
        <f>IF(Table1[[#This Row],[NZ]]=1, MAX(Table1[[#This Row],[From 6]], Table1[[#This Row],[Net zero year (SBTi)]]), "")</f>
        <v>2050</v>
      </c>
      <c r="AK310" s="32">
        <f t="shared" si="25"/>
        <v>1</v>
      </c>
    </row>
    <row r="311" spans="1:37" ht="18" customHeight="1">
      <c r="A311" s="32">
        <v>309</v>
      </c>
      <c r="B311" s="373" t="s">
        <v>275</v>
      </c>
      <c r="C311" s="32" t="s">
        <v>692</v>
      </c>
      <c r="D311" s="32" t="s">
        <v>1141</v>
      </c>
      <c r="E311" s="32" t="s">
        <v>2040</v>
      </c>
      <c r="F311" s="32" t="s">
        <v>2041</v>
      </c>
      <c r="G311" s="250"/>
      <c r="H311" s="250"/>
      <c r="I311" s="250"/>
      <c r="J311" s="251" t="s">
        <v>635</v>
      </c>
      <c r="K311" s="251"/>
      <c r="L311" s="251">
        <v>2030</v>
      </c>
      <c r="M311" s="251"/>
      <c r="N311" s="251"/>
      <c r="O311" s="251"/>
      <c r="P311" s="251" t="s">
        <v>631</v>
      </c>
      <c r="Q311" s="251" t="s">
        <v>1097</v>
      </c>
      <c r="R311" s="251"/>
      <c r="S311" s="251">
        <v>2022</v>
      </c>
      <c r="T311" s="252"/>
      <c r="U311" s="252"/>
      <c r="V311" s="252"/>
      <c r="W311" s="252" t="str">
        <f t="array" ref="W311">IF(V311="", "", IFERROR(MAX(--_xlfn.TEXTSPLIT(V311,"+")), V311))</f>
        <v/>
      </c>
      <c r="X311" s="252"/>
      <c r="Y311" s="256"/>
      <c r="Z311" s="253"/>
      <c r="AA311" s="253"/>
      <c r="AB311" s="253"/>
      <c r="AC311" s="253" t="str">
        <f t="array" ref="AC311">IF(AB311="", "", IFERROR(MAX(--_xlfn.TEXTSPLIT(AB311,"+")), AB311))</f>
        <v/>
      </c>
      <c r="AD311" s="32" t="str">
        <f>IF(AND(Table1[[#This Row],[year broken down ]]&lt;&gt;"",Table1[[#This Row],[Scope of target]]&lt;&gt;"G",AE311=""),1,"")</f>
        <v/>
      </c>
      <c r="AE311" s="32" t="str">
        <f>IF(OR(Table1[[#This Row],[Net zero year (SBTi)]]&lt;&gt;"",Table1[[#This Row],[From 6]]&lt;&gt;""),1,"")</f>
        <v/>
      </c>
      <c r="AF311" s="32" t="str">
        <f>IF(OR(Table1[[#This Row],[SBTi NZ approved]]="s",Table1[[#This Row],[Target status]]="T"),1,"")</f>
        <v/>
      </c>
      <c r="AG311" s="254"/>
      <c r="AH311" s="32" t="str">
        <f>_xlfn.XLOOKUP(C311,ref!A:A,ref!B:B, "Other")</f>
        <v>Europe</v>
      </c>
      <c r="AI311" s="249" t="str">
        <f>_xlfn.XLOOKUP(D311,ref!D:D,ref!E:E)</f>
        <v>Engineering and construction</v>
      </c>
      <c r="AJ311" s="249" t="str">
        <f>IF(Table1[[#This Row],[NZ]]=1, MAX(Table1[[#This Row],[From 6]], Table1[[#This Row],[Net zero year (SBTi)]]), "")</f>
        <v/>
      </c>
      <c r="AK311" s="32">
        <f t="shared" si="25"/>
        <v>0</v>
      </c>
    </row>
    <row r="312" spans="1:37" ht="18" customHeight="1">
      <c r="A312" s="32">
        <v>310</v>
      </c>
      <c r="B312" s="373" t="s">
        <v>378</v>
      </c>
      <c r="C312" s="32" t="s">
        <v>680</v>
      </c>
      <c r="D312" s="32" t="s">
        <v>1370</v>
      </c>
      <c r="E312" s="32" t="s">
        <v>2042</v>
      </c>
      <c r="F312" s="32" t="s">
        <v>2043</v>
      </c>
      <c r="G312" s="250"/>
      <c r="H312" s="250"/>
      <c r="I312" s="250"/>
      <c r="J312" s="251"/>
      <c r="K312" s="251"/>
      <c r="L312" s="251"/>
      <c r="M312" s="251"/>
      <c r="N312" s="251"/>
      <c r="O312" s="251"/>
      <c r="P312" s="251"/>
      <c r="Q312" s="251"/>
      <c r="R312" s="251"/>
      <c r="S312" s="251" t="s">
        <v>39</v>
      </c>
      <c r="T312" s="252"/>
      <c r="U312" s="252"/>
      <c r="V312" s="252"/>
      <c r="W312" s="252" t="str">
        <f t="array" ref="W312">IF(V312="", "", IFERROR(MAX(--_xlfn.TEXTSPLIT(V312,"+")), V312))</f>
        <v/>
      </c>
      <c r="X312" s="252"/>
      <c r="Y312" s="252"/>
      <c r="Z312" s="253"/>
      <c r="AA312" s="253"/>
      <c r="AB312" s="253"/>
      <c r="AC312" s="253" t="str">
        <f t="array" ref="AC312">IF(AB312="", "", IFERROR(MAX(--_xlfn.TEXTSPLIT(AB312,"+")), AB312))</f>
        <v/>
      </c>
      <c r="AD312" s="32" t="str">
        <f>IF(AND(Table1[[#This Row],[year broken down ]]&lt;&gt;"",Table1[[#This Row],[Scope of target]]&lt;&gt;"G",AE312=""),1,"")</f>
        <v/>
      </c>
      <c r="AE312" s="32" t="str">
        <f>IF(OR(Table1[[#This Row],[Net zero year (SBTi)]]&lt;&gt;"",Table1[[#This Row],[From 6]]&lt;&gt;""),1,"")</f>
        <v/>
      </c>
      <c r="AF312" s="32" t="str">
        <f>IF(OR(Table1[[#This Row],[SBTi NZ approved]]="s",Table1[[#This Row],[Target status]]="T"),1,"")</f>
        <v/>
      </c>
      <c r="AG312" s="254"/>
      <c r="AH312" s="32" t="str">
        <f>_xlfn.XLOOKUP(C312,ref!A:A,ref!B:B, "Other")</f>
        <v>Asia</v>
      </c>
      <c r="AI312" s="249" t="str">
        <f>_xlfn.XLOOKUP(D312,ref!D:D,ref!E:E)</f>
        <v>Transportation and logistics</v>
      </c>
      <c r="AJ312" s="249" t="str">
        <f>IF(Table1[[#This Row],[NZ]]=1, MAX(Table1[[#This Row],[From 6]], Table1[[#This Row],[Net zero year (SBTi)]]), "")</f>
        <v/>
      </c>
      <c r="AK312" s="32">
        <f t="shared" si="25"/>
        <v>0</v>
      </c>
    </row>
    <row r="313" spans="1:37" ht="18" customHeight="1">
      <c r="A313" s="32">
        <v>311</v>
      </c>
      <c r="B313" s="373" t="s">
        <v>424</v>
      </c>
      <c r="C313" s="32" t="s">
        <v>629</v>
      </c>
      <c r="D313" s="32" t="s">
        <v>1093</v>
      </c>
      <c r="E313" s="32" t="s">
        <v>2044</v>
      </c>
      <c r="F313" s="32" t="s">
        <v>2045</v>
      </c>
      <c r="G313" s="250"/>
      <c r="H313" s="250"/>
      <c r="I313" s="250"/>
      <c r="J313" s="251" t="s">
        <v>1096</v>
      </c>
      <c r="K313" s="251" t="s">
        <v>642</v>
      </c>
      <c r="L313" s="251">
        <v>2030</v>
      </c>
      <c r="M313" s="251"/>
      <c r="N313" s="251"/>
      <c r="O313" s="251"/>
      <c r="P313" s="251" t="s">
        <v>632</v>
      </c>
      <c r="Q313" s="251"/>
      <c r="R313" s="251"/>
      <c r="S313" s="251">
        <v>2019</v>
      </c>
      <c r="T313" s="252"/>
      <c r="U313" s="252"/>
      <c r="V313" s="252"/>
      <c r="W313" s="252" t="str">
        <f t="array" ref="W313">IF(V313="", "", IFERROR(MAX(--_xlfn.TEXTSPLIT(V313,"+")), V313))</f>
        <v/>
      </c>
      <c r="X313" s="252"/>
      <c r="Y313" s="256"/>
      <c r="Z313" s="253" t="s">
        <v>635</v>
      </c>
      <c r="AA313" s="253" t="s">
        <v>772</v>
      </c>
      <c r="AB313" s="253">
        <v>2040</v>
      </c>
      <c r="AC313" s="253">
        <f t="array" ref="AC313">IF(AB313="", "", IFERROR(MAX(--_xlfn.TEXTSPLIT(AB313,"+")), AB313))</f>
        <v>2040</v>
      </c>
      <c r="AD313" s="32" t="str">
        <f>IF(AND(Table1[[#This Row],[year broken down ]]&lt;&gt;"",Table1[[#This Row],[Scope of target]]&lt;&gt;"G",AE313=""),1,"")</f>
        <v/>
      </c>
      <c r="AE313" s="32">
        <f>IF(OR(Table1[[#This Row],[Net zero year (SBTi)]]&lt;&gt;"",Table1[[#This Row],[From 6]]&lt;&gt;""),1,"")</f>
        <v>1</v>
      </c>
      <c r="AF313" s="32">
        <f>IF(OR(Table1[[#This Row],[SBTi NZ approved]]="s",Table1[[#This Row],[Target status]]="T"),1,"")</f>
        <v>1</v>
      </c>
      <c r="AG313" s="254"/>
      <c r="AH313" s="32" t="str">
        <f>_xlfn.XLOOKUP(C313,ref!A:A,ref!B:B, "Other")</f>
        <v>North America</v>
      </c>
      <c r="AI313" s="249" t="str">
        <f>_xlfn.XLOOKUP(D313,ref!D:D,ref!E:E)</f>
        <v>Retail</v>
      </c>
      <c r="AJ313" s="249">
        <f>IF(Table1[[#This Row],[NZ]]=1, MAX(Table1[[#This Row],[From 6]], Table1[[#This Row],[Net zero year (SBTi)]]), "")</f>
        <v>2040</v>
      </c>
      <c r="AK313" s="32">
        <f t="shared" si="25"/>
        <v>1</v>
      </c>
    </row>
    <row r="314" spans="1:37" ht="18" customHeight="1">
      <c r="A314" s="32">
        <v>312</v>
      </c>
      <c r="B314" s="373" t="s">
        <v>362</v>
      </c>
      <c r="C314" s="32" t="s">
        <v>629</v>
      </c>
      <c r="D314" s="32" t="s">
        <v>1130</v>
      </c>
      <c r="E314" s="32" t="s">
        <v>2046</v>
      </c>
      <c r="F314" s="32" t="s">
        <v>2047</v>
      </c>
      <c r="G314" s="250"/>
      <c r="H314" s="250"/>
      <c r="I314" s="250"/>
      <c r="J314" s="251" t="s">
        <v>635</v>
      </c>
      <c r="K314" s="251"/>
      <c r="L314" s="251">
        <v>2030</v>
      </c>
      <c r="M314" s="251"/>
      <c r="N314" s="251"/>
      <c r="O314" s="251"/>
      <c r="P314" s="251" t="s">
        <v>631</v>
      </c>
      <c r="Q314" s="251" t="s">
        <v>1097</v>
      </c>
      <c r="R314" s="251"/>
      <c r="S314" s="251">
        <v>2022</v>
      </c>
      <c r="T314" s="252" t="s">
        <v>635</v>
      </c>
      <c r="U314" s="252" t="s">
        <v>1225</v>
      </c>
      <c r="V314" s="252">
        <v>2040</v>
      </c>
      <c r="W314" s="252">
        <f t="array" ref="W314">IF(V314="", "", IFERROR(MAX(--_xlfn.TEXTSPLIT(V314,"+")), V314))</f>
        <v>2040</v>
      </c>
      <c r="X314" s="252">
        <v>2020</v>
      </c>
      <c r="Y314" s="256" t="s">
        <v>2048</v>
      </c>
      <c r="Z314" s="253"/>
      <c r="AA314" s="253"/>
      <c r="AB314" s="253"/>
      <c r="AC314" s="253" t="str">
        <f t="array" ref="AC314">IF(AB314="", "", IFERROR(MAX(--_xlfn.TEXTSPLIT(AB314,"+")), AB314))</f>
        <v/>
      </c>
      <c r="AD314" s="32">
        <f>IF(AND(Table1[[#This Row],[year broken down ]]&lt;&gt;"",Table1[[#This Row],[Scope of target]]&lt;&gt;"G",AE314=""),1,"")</f>
        <v>1</v>
      </c>
      <c r="AE314" s="32" t="str">
        <f>IF(OR(Table1[[#This Row],[Net zero year (SBTi)]]&lt;&gt;"",Table1[[#This Row],[From 6]]&lt;&gt;""),1,"")</f>
        <v/>
      </c>
      <c r="AF314" s="32" t="str">
        <f>IF(OR(Table1[[#This Row],[SBTi NZ approved]]="s",Table1[[#This Row],[Target status]]="T"),1,"")</f>
        <v/>
      </c>
      <c r="AG314" s="254" t="s">
        <v>631</v>
      </c>
      <c r="AH314" s="32" t="str">
        <f>_xlfn.XLOOKUP(C314,ref!A:A,ref!B:B, "Other")</f>
        <v>North America</v>
      </c>
      <c r="AI314" s="249" t="str">
        <f>_xlfn.XLOOKUP(D314,ref!D:D,ref!E:E)</f>
        <v>Health care and pharmaceuticals</v>
      </c>
      <c r="AJ314" s="249" t="str">
        <f>IF(Table1[[#This Row],[NZ]]=1, MAX(Table1[[#This Row],[From 6]], Table1[[#This Row],[Net zero year (SBTi)]]), "")</f>
        <v/>
      </c>
      <c r="AK314" s="32">
        <f t="shared" si="25"/>
        <v>1</v>
      </c>
    </row>
    <row r="315" spans="1:37" ht="18" customHeight="1">
      <c r="A315" s="32">
        <v>313</v>
      </c>
      <c r="B315" s="373" t="s">
        <v>386</v>
      </c>
      <c r="C315" s="32" t="s">
        <v>680</v>
      </c>
      <c r="D315" s="32" t="s">
        <v>1141</v>
      </c>
      <c r="E315" s="32" t="s">
        <v>2049</v>
      </c>
      <c r="F315" s="32" t="s">
        <v>2050</v>
      </c>
      <c r="G315" s="250"/>
      <c r="H315" s="250"/>
      <c r="I315" s="250"/>
      <c r="J315" s="251"/>
      <c r="K315" s="251"/>
      <c r="L315" s="251"/>
      <c r="M315" s="251"/>
      <c r="N315" s="251"/>
      <c r="O315" s="251"/>
      <c r="P315" s="251"/>
      <c r="Q315" s="251"/>
      <c r="R315" s="251"/>
      <c r="S315" s="251" t="s">
        <v>39</v>
      </c>
      <c r="T315" s="252"/>
      <c r="U315" s="252"/>
      <c r="V315" s="252"/>
      <c r="W315" s="252" t="str">
        <f t="array" ref="W315">IF(V315="", "", IFERROR(MAX(--_xlfn.TEXTSPLIT(V315,"+")), V315))</f>
        <v/>
      </c>
      <c r="X315" s="252"/>
      <c r="Y315" s="252"/>
      <c r="Z315" s="253"/>
      <c r="AA315" s="253"/>
      <c r="AB315" s="253"/>
      <c r="AC315" s="253" t="str">
        <f t="array" ref="AC315">IF(AB315="", "", IFERROR(MAX(--_xlfn.TEXTSPLIT(AB315,"+")), AB315))</f>
        <v/>
      </c>
      <c r="AD315" s="32" t="str">
        <f>IF(AND(Table1[[#This Row],[year broken down ]]&lt;&gt;"",Table1[[#This Row],[Scope of target]]&lt;&gt;"G",AE315=""),1,"")</f>
        <v/>
      </c>
      <c r="AE315" s="32" t="str">
        <f>IF(OR(Table1[[#This Row],[Net zero year (SBTi)]]&lt;&gt;"",Table1[[#This Row],[From 6]]&lt;&gt;""),1,"")</f>
        <v/>
      </c>
      <c r="AF315" s="32" t="str">
        <f>IF(OR(Table1[[#This Row],[SBTi NZ approved]]="s",Table1[[#This Row],[Target status]]="T"),1,"")</f>
        <v/>
      </c>
      <c r="AG315" s="254"/>
      <c r="AH315" s="32" t="str">
        <f>_xlfn.XLOOKUP(C315,ref!A:A,ref!B:B, "Other")</f>
        <v>Asia</v>
      </c>
      <c r="AI315" s="249" t="str">
        <f>_xlfn.XLOOKUP(D315,ref!D:D,ref!E:E)</f>
        <v>Engineering and construction</v>
      </c>
      <c r="AJ315" s="249" t="str">
        <f>IF(Table1[[#This Row],[NZ]]=1, MAX(Table1[[#This Row],[From 6]], Table1[[#This Row],[Net zero year (SBTi)]]), "")</f>
        <v/>
      </c>
      <c r="AK315" s="32">
        <f t="shared" si="25"/>
        <v>0</v>
      </c>
    </row>
    <row r="316" spans="1:37" ht="18" customHeight="1">
      <c r="A316" s="32">
        <v>314</v>
      </c>
      <c r="B316" s="373" t="s">
        <v>383</v>
      </c>
      <c r="C316" s="32" t="s">
        <v>697</v>
      </c>
      <c r="D316" s="32" t="s">
        <v>1093</v>
      </c>
      <c r="E316" s="32" t="s">
        <v>2051</v>
      </c>
      <c r="F316" s="32" t="s">
        <v>2052</v>
      </c>
      <c r="G316" s="250" t="s">
        <v>631</v>
      </c>
      <c r="H316" s="250">
        <v>2025</v>
      </c>
      <c r="I316" s="250">
        <v>2014</v>
      </c>
      <c r="J316" s="251" t="s">
        <v>1096</v>
      </c>
      <c r="K316" s="251" t="s">
        <v>642</v>
      </c>
      <c r="L316" s="251">
        <v>2030</v>
      </c>
      <c r="M316" s="251"/>
      <c r="N316" s="251"/>
      <c r="O316" s="251"/>
      <c r="P316" s="251" t="s">
        <v>632</v>
      </c>
      <c r="Q316" s="251"/>
      <c r="R316" s="251"/>
      <c r="S316" s="251">
        <v>2020</v>
      </c>
      <c r="T316" s="252" t="s">
        <v>645</v>
      </c>
      <c r="U316" s="252" t="s">
        <v>805</v>
      </c>
      <c r="V316" s="252">
        <v>2030</v>
      </c>
      <c r="W316" s="252">
        <f t="array" ref="W316">IF(V316="", "", IFERROR(MAX(--_xlfn.TEXTSPLIT(V316,"+")), V316))</f>
        <v>2030</v>
      </c>
      <c r="X316" s="252">
        <v>2021</v>
      </c>
      <c r="Y316" s="252" t="s">
        <v>2053</v>
      </c>
      <c r="Z316" s="253" t="s">
        <v>645</v>
      </c>
      <c r="AA316" s="253" t="s">
        <v>805</v>
      </c>
      <c r="AB316" s="253">
        <v>2050</v>
      </c>
      <c r="AC316" s="253">
        <f t="array" ref="AC316">IF(AB316="", "", IFERROR(MAX(--_xlfn.TEXTSPLIT(AB316,"+")), AB316))</f>
        <v>2050</v>
      </c>
      <c r="AD316" s="32" t="str">
        <f>IF(AND(Table1[[#This Row],[year broken down ]]&lt;&gt;"",Table1[[#This Row],[Scope of target]]&lt;&gt;"G",AE316=""),1,"")</f>
        <v/>
      </c>
      <c r="AE316" s="32">
        <f>IF(OR(Table1[[#This Row],[Net zero year (SBTi)]]&lt;&gt;"",Table1[[#This Row],[From 6]]&lt;&gt;""),1,"")</f>
        <v>1</v>
      </c>
      <c r="AF316" s="32">
        <f>IF(OR(Table1[[#This Row],[SBTi NZ approved]]="s",Table1[[#This Row],[Target status]]="T"),1,"")</f>
        <v>1</v>
      </c>
      <c r="AG316" s="254" t="s">
        <v>632</v>
      </c>
      <c r="AH316" s="32" t="str">
        <f>_xlfn.XLOOKUP(C316,ref!A:A,ref!B:B, "Other")</f>
        <v>Europe</v>
      </c>
      <c r="AI316" s="249" t="str">
        <f>_xlfn.XLOOKUP(D316,ref!D:D,ref!E:E)</f>
        <v>Retail</v>
      </c>
      <c r="AJ316" s="249">
        <f>IF(Table1[[#This Row],[NZ]]=1, MAX(Table1[[#This Row],[From 6]], Table1[[#This Row],[Net zero year (SBTi)]]), "")</f>
        <v>2050</v>
      </c>
      <c r="AK316" s="32">
        <f t="shared" si="25"/>
        <v>1</v>
      </c>
    </row>
    <row r="317" spans="1:37" ht="18" customHeight="1">
      <c r="A317" s="32">
        <v>315</v>
      </c>
      <c r="B317" s="373" t="s">
        <v>390</v>
      </c>
      <c r="C317" s="32" t="s">
        <v>709</v>
      </c>
      <c r="D317" s="32" t="s">
        <v>1148</v>
      </c>
      <c r="E317" s="32" t="s">
        <v>2054</v>
      </c>
      <c r="F317" s="32" t="s">
        <v>2055</v>
      </c>
      <c r="G317" s="250"/>
      <c r="H317" s="250"/>
      <c r="I317" s="250"/>
      <c r="J317" s="251" t="s">
        <v>1096</v>
      </c>
      <c r="K317" s="251" t="s">
        <v>642</v>
      </c>
      <c r="L317" s="251">
        <v>2030</v>
      </c>
      <c r="M317" s="251"/>
      <c r="N317" s="251"/>
      <c r="O317" s="251"/>
      <c r="P317" s="251"/>
      <c r="Q317" s="251"/>
      <c r="R317" s="251"/>
      <c r="S317" s="251">
        <v>2022</v>
      </c>
      <c r="T317" s="252" t="s">
        <v>645</v>
      </c>
      <c r="U317" s="252" t="s">
        <v>770</v>
      </c>
      <c r="V317" s="252">
        <v>2040</v>
      </c>
      <c r="W317" s="252">
        <f t="array" ref="W317">IF(V317="", "", IFERROR(MAX(--_xlfn.TEXTSPLIT(V317,"+")), V317))</f>
        <v>2040</v>
      </c>
      <c r="X317" s="252"/>
      <c r="Y317" s="252" t="s">
        <v>2056</v>
      </c>
      <c r="Z317" s="253" t="s">
        <v>645</v>
      </c>
      <c r="AA317" s="253" t="s">
        <v>1441</v>
      </c>
      <c r="AB317" s="253">
        <v>2040</v>
      </c>
      <c r="AC317" s="253">
        <f t="array" ref="AC317">IF(AB317="", "", IFERROR(MAX(--_xlfn.TEXTSPLIT(AB317,"+")), AB317))</f>
        <v>2040</v>
      </c>
      <c r="AD317" s="32" t="str">
        <f>IF(AND(Table1[[#This Row],[year broken down ]]&lt;&gt;"",Table1[[#This Row],[Scope of target]]&lt;&gt;"G",AE317=""),1,"")</f>
        <v/>
      </c>
      <c r="AE317" s="32">
        <f>IF(OR(Table1[[#This Row],[Net zero year (SBTi)]]&lt;&gt;"",Table1[[#This Row],[From 6]]&lt;&gt;""),1,"")</f>
        <v>1</v>
      </c>
      <c r="AF317" s="32">
        <f>IF(OR(Table1[[#This Row],[SBTi NZ approved]]="s",Table1[[#This Row],[Target status]]="T"),1,"")</f>
        <v>1</v>
      </c>
      <c r="AG317" s="254" t="s">
        <v>674</v>
      </c>
      <c r="AH317" s="32" t="str">
        <f>_xlfn.XLOOKUP(C317,ref!A:A,ref!B:B, "Other")</f>
        <v>Europe</v>
      </c>
      <c r="AI317" s="249" t="str">
        <f>_xlfn.XLOOKUP(D317,ref!D:D,ref!E:E)</f>
        <v>Automotive</v>
      </c>
      <c r="AJ317" s="249">
        <f>IF(Table1[[#This Row],[NZ]]=1, MAX(Table1[[#This Row],[From 6]], Table1[[#This Row],[Net zero year (SBTi)]]), "")</f>
        <v>2040</v>
      </c>
      <c r="AK317" s="32">
        <f t="shared" si="25"/>
        <v>1</v>
      </c>
    </row>
    <row r="318" spans="1:37" ht="18" customHeight="1">
      <c r="A318" s="32">
        <v>316</v>
      </c>
      <c r="B318" s="373" t="s">
        <v>379</v>
      </c>
      <c r="C318" s="32" t="s">
        <v>639</v>
      </c>
      <c r="D318" s="32" t="s">
        <v>1145</v>
      </c>
      <c r="E318" s="32" t="s">
        <v>2057</v>
      </c>
      <c r="F318" s="32" t="s">
        <v>2058</v>
      </c>
      <c r="G318" s="250" t="s">
        <v>631</v>
      </c>
      <c r="H318" s="250">
        <v>2020</v>
      </c>
      <c r="I318" s="250">
        <v>2014</v>
      </c>
      <c r="J318" s="251" t="s">
        <v>635</v>
      </c>
      <c r="K318" s="251"/>
      <c r="L318" s="251">
        <v>2030</v>
      </c>
      <c r="M318" s="251"/>
      <c r="N318" s="251"/>
      <c r="O318" s="251"/>
      <c r="P318" s="251" t="s">
        <v>631</v>
      </c>
      <c r="Q318" s="251" t="s">
        <v>1097</v>
      </c>
      <c r="R318" s="251"/>
      <c r="S318" s="251">
        <v>2019</v>
      </c>
      <c r="T318" s="252" t="s">
        <v>635</v>
      </c>
      <c r="U318" s="252" t="s">
        <v>2059</v>
      </c>
      <c r="V318" s="252">
        <v>2003</v>
      </c>
      <c r="W318" s="252">
        <f t="array" ref="W318">IF(V318="", "", IFERROR(MAX(--_xlfn.TEXTSPLIT(V318,"+")), V318))</f>
        <v>2003</v>
      </c>
      <c r="X318" s="252">
        <v>2003</v>
      </c>
      <c r="Y318" s="252" t="s">
        <v>2060</v>
      </c>
      <c r="Z318" s="253" t="s">
        <v>645</v>
      </c>
      <c r="AA318" s="253" t="s">
        <v>2061</v>
      </c>
      <c r="AB318" s="253">
        <v>2030</v>
      </c>
      <c r="AC318" s="253">
        <f t="array" ref="AC318">IF(AB318="", "", IFERROR(MAX(--_xlfn.TEXTSPLIT(AB318,"+")), AB318))</f>
        <v>2030</v>
      </c>
      <c r="AD318" s="32" t="str">
        <f>IF(AND(Table1[[#This Row],[year broken down ]]&lt;&gt;"",Table1[[#This Row],[Scope of target]]&lt;&gt;"G",AE318=""),1,"")</f>
        <v/>
      </c>
      <c r="AE318" s="32">
        <f>IF(OR(Table1[[#This Row],[Net zero year (SBTi)]]&lt;&gt;"",Table1[[#This Row],[From 6]]&lt;&gt;""),1,"")</f>
        <v>1</v>
      </c>
      <c r="AF318" s="32" t="str">
        <f>IF(OR(Table1[[#This Row],[SBTi NZ approved]]="s",Table1[[#This Row],[Target status]]="T"),1,"")</f>
        <v/>
      </c>
      <c r="AG318" s="254" t="s">
        <v>631</v>
      </c>
      <c r="AH318" s="32" t="str">
        <f>_xlfn.XLOOKUP(C318,ref!A:A,ref!B:B, "Other")</f>
        <v>Europe</v>
      </c>
      <c r="AI318" s="249" t="str">
        <f>_xlfn.XLOOKUP(D318,ref!D:D,ref!E:E)</f>
        <v>Financial services</v>
      </c>
      <c r="AJ318" s="249">
        <f>IF(Table1[[#This Row],[NZ]]=1, MAX(Table1[[#This Row],[From 6]], Table1[[#This Row],[Net zero year (SBTi)]]), "")</f>
        <v>2030</v>
      </c>
      <c r="AK318" s="32">
        <f t="shared" si="25"/>
        <v>1</v>
      </c>
    </row>
    <row r="319" spans="1:37" ht="18" customHeight="1">
      <c r="A319" s="32">
        <v>317</v>
      </c>
      <c r="B319" s="373" t="s">
        <v>864</v>
      </c>
      <c r="C319" s="32" t="s">
        <v>735</v>
      </c>
      <c r="D319" s="32" t="s">
        <v>1145</v>
      </c>
      <c r="E319" s="32" t="s">
        <v>2062</v>
      </c>
      <c r="F319" s="32" t="s">
        <v>2063</v>
      </c>
      <c r="G319" s="250"/>
      <c r="H319" s="250"/>
      <c r="I319" s="250"/>
      <c r="J319" s="251"/>
      <c r="K319" s="251"/>
      <c r="L319" s="251"/>
      <c r="M319" s="251"/>
      <c r="N319" s="251"/>
      <c r="O319" s="251"/>
      <c r="P319" s="251"/>
      <c r="Q319" s="251"/>
      <c r="R319" s="251"/>
      <c r="S319" s="251" t="s">
        <v>39</v>
      </c>
      <c r="T319" s="252" t="s">
        <v>635</v>
      </c>
      <c r="U319" s="252" t="s">
        <v>698</v>
      </c>
      <c r="V319" s="252">
        <v>2022</v>
      </c>
      <c r="W319" s="252">
        <f t="array" ref="W319">IF(V319="", "", IFERROR(MAX(--_xlfn.TEXTSPLIT(V319,"+")), V319))</f>
        <v>2022</v>
      </c>
      <c r="X319" s="252">
        <v>2021</v>
      </c>
      <c r="Y319" s="252" t="s">
        <v>2064</v>
      </c>
      <c r="Z319" s="253" t="s">
        <v>635</v>
      </c>
      <c r="AA319" s="253" t="s">
        <v>698</v>
      </c>
      <c r="AB319" s="253">
        <v>2025</v>
      </c>
      <c r="AC319" s="253">
        <f t="array" ref="AC319">IF(AB319="", "", IFERROR(MAX(--_xlfn.TEXTSPLIT(AB319,"+")), AB319))</f>
        <v>2025</v>
      </c>
      <c r="AD319" s="32" t="str">
        <f>IF(AND(Table1[[#This Row],[year broken down ]]&lt;&gt;"",Table1[[#This Row],[Scope of target]]&lt;&gt;"G",AE319=""),1,"")</f>
        <v/>
      </c>
      <c r="AE319" s="32">
        <f>IF(OR(Table1[[#This Row],[Net zero year (SBTi)]]&lt;&gt;"",Table1[[#This Row],[From 6]]&lt;&gt;""),1,"")</f>
        <v>1</v>
      </c>
      <c r="AF319" s="32" t="str">
        <f>IF(OR(Table1[[#This Row],[SBTi NZ approved]]="s",Table1[[#This Row],[Target status]]="T"),1,"")</f>
        <v/>
      </c>
      <c r="AG319" s="254" t="s">
        <v>631</v>
      </c>
      <c r="AH319" s="32" t="str">
        <f>_xlfn.XLOOKUP(C319,ref!A:A,ref!B:B, "Other")</f>
        <v>Europe</v>
      </c>
      <c r="AI319" s="249" t="str">
        <f>_xlfn.XLOOKUP(D319,ref!D:D,ref!E:E)</f>
        <v>Financial services</v>
      </c>
      <c r="AJ319" s="249">
        <f>IF(Table1[[#This Row],[NZ]]=1, MAX(Table1[[#This Row],[From 6]], Table1[[#This Row],[Net zero year (SBTi)]]), "")</f>
        <v>2025</v>
      </c>
      <c r="AK319" s="32">
        <f t="shared" si="25"/>
        <v>1</v>
      </c>
    </row>
    <row r="320" spans="1:37" ht="18" customHeight="1">
      <c r="A320" s="32">
        <v>318</v>
      </c>
      <c r="B320" s="373" t="s">
        <v>185</v>
      </c>
      <c r="C320" s="32" t="s">
        <v>671</v>
      </c>
      <c r="D320" s="32" t="s">
        <v>1145</v>
      </c>
      <c r="E320" s="32" t="s">
        <v>2065</v>
      </c>
      <c r="F320" s="32" t="s">
        <v>2066</v>
      </c>
      <c r="G320" s="250"/>
      <c r="H320" s="250"/>
      <c r="I320" s="250"/>
      <c r="J320" s="251" t="s">
        <v>635</v>
      </c>
      <c r="K320" s="251"/>
      <c r="L320" s="251">
        <v>2030</v>
      </c>
      <c r="M320" s="251"/>
      <c r="N320" s="251"/>
      <c r="O320" s="251"/>
      <c r="P320" s="251" t="s">
        <v>632</v>
      </c>
      <c r="Q320" s="251"/>
      <c r="R320" s="251"/>
      <c r="S320" s="251">
        <v>2018</v>
      </c>
      <c r="T320" s="252" t="s">
        <v>635</v>
      </c>
      <c r="U320" s="252" t="s">
        <v>2067</v>
      </c>
      <c r="V320" s="252">
        <v>2020</v>
      </c>
      <c r="W320" s="252">
        <f t="array" ref="W320">IF(V320="", "", IFERROR(MAX(--_xlfn.TEXTSPLIT(V320,"+")), V320))</f>
        <v>2020</v>
      </c>
      <c r="X320" s="252">
        <v>2016</v>
      </c>
      <c r="Y320" s="256" t="s">
        <v>2068</v>
      </c>
      <c r="Z320" s="253" t="s">
        <v>645</v>
      </c>
      <c r="AA320" s="253" t="s">
        <v>2069</v>
      </c>
      <c r="AB320" s="253">
        <v>2050</v>
      </c>
      <c r="AC320" s="253">
        <f t="array" ref="AC320">IF(AB320="", "", IFERROR(MAX(--_xlfn.TEXTSPLIT(AB320,"+")), AB320))</f>
        <v>2050</v>
      </c>
      <c r="AD320" s="32" t="str">
        <f>IF(AND(Table1[[#This Row],[year broken down ]]&lt;&gt;"",Table1[[#This Row],[Scope of target]]&lt;&gt;"G",AE320=""),1,"")</f>
        <v/>
      </c>
      <c r="AE320" s="32">
        <f>IF(OR(Table1[[#This Row],[Net zero year (SBTi)]]&lt;&gt;"",Table1[[#This Row],[From 6]]&lt;&gt;""),1,"")</f>
        <v>1</v>
      </c>
      <c r="AF320" s="32" t="str">
        <f>IF(OR(Table1[[#This Row],[SBTi NZ approved]]="s",Table1[[#This Row],[Target status]]="T"),1,"")</f>
        <v/>
      </c>
      <c r="AG320" s="254" t="s">
        <v>631</v>
      </c>
      <c r="AH320" s="32" t="str">
        <f>_xlfn.XLOOKUP(C320,ref!A:A,ref!B:B, "Other")</f>
        <v>Europe</v>
      </c>
      <c r="AI320" s="249" t="str">
        <f>_xlfn.XLOOKUP(D320,ref!D:D,ref!E:E)</f>
        <v>Financial services</v>
      </c>
      <c r="AJ320" s="249">
        <f>IF(Table1[[#This Row],[NZ]]=1, MAX(Table1[[#This Row],[From 6]], Table1[[#This Row],[Net zero year (SBTi)]]), "")</f>
        <v>2050</v>
      </c>
      <c r="AK320" s="32">
        <f t="shared" si="25"/>
        <v>1</v>
      </c>
    </row>
    <row r="321" spans="1:37" ht="18" customHeight="1">
      <c r="A321" s="32">
        <v>319</v>
      </c>
      <c r="B321" s="373" t="s">
        <v>389</v>
      </c>
      <c r="C321" s="32" t="s">
        <v>692</v>
      </c>
      <c r="D321" s="32" t="s">
        <v>1294</v>
      </c>
      <c r="E321" s="32" t="s">
        <v>2070</v>
      </c>
      <c r="F321" s="32" t="s">
        <v>2071</v>
      </c>
      <c r="G321" s="250"/>
      <c r="H321" s="250"/>
      <c r="I321" s="250"/>
      <c r="J321" s="251" t="s">
        <v>1096</v>
      </c>
      <c r="K321" s="251" t="s">
        <v>642</v>
      </c>
      <c r="L321" s="251">
        <v>2025</v>
      </c>
      <c r="M321" s="251"/>
      <c r="N321" s="251"/>
      <c r="O321" s="251"/>
      <c r="P321" s="251" t="s">
        <v>631</v>
      </c>
      <c r="Q321" s="251" t="s">
        <v>1097</v>
      </c>
      <c r="R321" s="251"/>
      <c r="S321" s="251">
        <v>2021</v>
      </c>
      <c r="T321" s="252"/>
      <c r="U321" s="252"/>
      <c r="V321" s="252"/>
      <c r="W321" s="252" t="str">
        <f t="array" ref="W321">IF(V321="", "", IFERROR(MAX(--_xlfn.TEXTSPLIT(V321,"+")), V321))</f>
        <v/>
      </c>
      <c r="X321" s="252"/>
      <c r="Y321" s="252"/>
      <c r="Z321" s="253" t="s">
        <v>645</v>
      </c>
      <c r="AA321" s="253" t="s">
        <v>2072</v>
      </c>
      <c r="AB321" s="253">
        <v>2040</v>
      </c>
      <c r="AC321" s="253">
        <f t="array" ref="AC321">IF(AB321="", "", IFERROR(MAX(--_xlfn.TEXTSPLIT(AB321,"+")), AB321))</f>
        <v>2040</v>
      </c>
      <c r="AD321" s="32" t="str">
        <f>IF(AND(Table1[[#This Row],[year broken down ]]&lt;&gt;"",Table1[[#This Row],[Scope of target]]&lt;&gt;"G",AE321=""),1,"")</f>
        <v/>
      </c>
      <c r="AE321" s="32">
        <f>IF(OR(Table1[[#This Row],[Net zero year (SBTi)]]&lt;&gt;"",Table1[[#This Row],[From 6]]&lt;&gt;""),1,"")</f>
        <v>1</v>
      </c>
      <c r="AF321" s="32">
        <f>IF(OR(Table1[[#This Row],[SBTi NZ approved]]="s",Table1[[#This Row],[Target status]]="T"),1,"")</f>
        <v>1</v>
      </c>
      <c r="AG321" s="254"/>
      <c r="AH321" s="32" t="str">
        <f>_xlfn.XLOOKUP(C321,ref!A:A,ref!B:B, "Other")</f>
        <v>Europe</v>
      </c>
      <c r="AI321" s="249" t="str">
        <f>_xlfn.XLOOKUP(D321,ref!D:D,ref!E:E)</f>
        <v>Telecommunications and media</v>
      </c>
      <c r="AJ321" s="249">
        <f>IF(Table1[[#This Row],[NZ]]=1, MAX(Table1[[#This Row],[From 6]], Table1[[#This Row],[Net zero year (SBTi)]]), "")</f>
        <v>2040</v>
      </c>
      <c r="AK321" s="32">
        <f t="shared" si="25"/>
        <v>1</v>
      </c>
    </row>
    <row r="322" spans="1:37" ht="18" customHeight="1">
      <c r="A322" s="32">
        <v>320</v>
      </c>
      <c r="B322" s="373" t="s">
        <v>340</v>
      </c>
      <c r="C322" s="32" t="s">
        <v>680</v>
      </c>
      <c r="D322" s="32" t="s">
        <v>1236</v>
      </c>
      <c r="E322" s="32" t="s">
        <v>2073</v>
      </c>
      <c r="F322" s="32" t="s">
        <v>2074</v>
      </c>
      <c r="G322" s="250"/>
      <c r="H322" s="250"/>
      <c r="I322" s="250"/>
      <c r="J322" s="251"/>
      <c r="K322" s="251"/>
      <c r="L322" s="251"/>
      <c r="M322" s="251"/>
      <c r="N322" s="251"/>
      <c r="O322" s="251"/>
      <c r="P322" s="251"/>
      <c r="Q322" s="251"/>
      <c r="R322" s="251"/>
      <c r="S322" s="251" t="s">
        <v>39</v>
      </c>
      <c r="T322" s="252" t="s">
        <v>681</v>
      </c>
      <c r="U322" s="252" t="s">
        <v>698</v>
      </c>
      <c r="V322" s="252">
        <v>2060</v>
      </c>
      <c r="W322" s="252">
        <f t="array" ref="W322">IF(V322="", "", IFERROR(MAX(--_xlfn.TEXTSPLIT(V322,"+")), V322))</f>
        <v>2060</v>
      </c>
      <c r="X322" s="252">
        <v>2021</v>
      </c>
      <c r="Y322" s="256" t="s">
        <v>2075</v>
      </c>
      <c r="Z322" s="253"/>
      <c r="AA322" s="253"/>
      <c r="AB322" s="253"/>
      <c r="AC322" s="253" t="str">
        <f t="array" ref="AC322">IF(AB322="", "", IFERROR(MAX(--_xlfn.TEXTSPLIT(AB322,"+")), AB322))</f>
        <v/>
      </c>
      <c r="AD322" s="32" t="str">
        <f>IF(AND(Table1[[#This Row],[year broken down ]]&lt;&gt;"",Table1[[#This Row],[Scope of target]]&lt;&gt;"G",AE322=""),1,"")</f>
        <v/>
      </c>
      <c r="AE322" s="32" t="str">
        <f>IF(OR(Table1[[#This Row],[Net zero year (SBTi)]]&lt;&gt;"",Table1[[#This Row],[From 6]]&lt;&gt;""),1,"")</f>
        <v/>
      </c>
      <c r="AF322" s="32" t="str">
        <f>IF(OR(Table1[[#This Row],[SBTi NZ approved]]="s",Table1[[#This Row],[Target status]]="T"),1,"")</f>
        <v/>
      </c>
      <c r="AG322" s="254" t="s">
        <v>674</v>
      </c>
      <c r="AH322" s="32" t="str">
        <f>_xlfn.XLOOKUP(C322,ref!A:A,ref!B:B, "Other")</f>
        <v>Asia</v>
      </c>
      <c r="AI322" s="249" t="str">
        <f>_xlfn.XLOOKUP(D322,ref!D:D,ref!E:E)</f>
        <v>Industrial goods</v>
      </c>
      <c r="AJ322" s="249" t="str">
        <f>IF(Table1[[#This Row],[NZ]]=1, MAX(Table1[[#This Row],[From 6]], Table1[[#This Row],[Net zero year (SBTi)]]), "")</f>
        <v/>
      </c>
      <c r="AK322" s="32">
        <f t="shared" si="25"/>
        <v>0</v>
      </c>
    </row>
    <row r="323" spans="1:37" ht="18" customHeight="1">
      <c r="A323" s="32">
        <v>321</v>
      </c>
      <c r="B323" s="373" t="s">
        <v>252</v>
      </c>
      <c r="C323" s="32" t="s">
        <v>676</v>
      </c>
      <c r="D323" s="32" t="s">
        <v>1145</v>
      </c>
      <c r="E323" s="32" t="s">
        <v>2076</v>
      </c>
      <c r="F323" s="32" t="s">
        <v>2077</v>
      </c>
      <c r="G323" s="250"/>
      <c r="H323" s="250"/>
      <c r="I323" s="250"/>
      <c r="J323" s="251"/>
      <c r="K323" s="251"/>
      <c r="L323" s="251"/>
      <c r="M323" s="251"/>
      <c r="N323" s="251"/>
      <c r="O323" s="251"/>
      <c r="P323" s="251"/>
      <c r="Q323" s="251"/>
      <c r="R323" s="251"/>
      <c r="S323" s="251" t="s">
        <v>39</v>
      </c>
      <c r="T323" s="252"/>
      <c r="U323" s="252"/>
      <c r="V323" s="252"/>
      <c r="W323" s="252" t="str">
        <f t="array" ref="W323">IF(V323="", "", IFERROR(MAX(--_xlfn.TEXTSPLIT(V323,"+")), V323))</f>
        <v/>
      </c>
      <c r="X323" s="252"/>
      <c r="Y323" s="252"/>
      <c r="Z323" s="253" t="s">
        <v>1310</v>
      </c>
      <c r="AA323" s="253" t="s">
        <v>2078</v>
      </c>
      <c r="AB323" s="253" t="s">
        <v>1292</v>
      </c>
      <c r="AC323" s="253">
        <f t="array" ref="AC323">IF(AB323="", "", IFERROR(MAX(--_xlfn.TEXTSPLIT(AB323,"+")), AB323))</f>
        <v>2050</v>
      </c>
      <c r="AD323" s="32" t="str">
        <f>IF(AND(Table1[[#This Row],[year broken down ]]&lt;&gt;"",Table1[[#This Row],[Scope of target]]&lt;&gt;"G",AE323=""),1,"")</f>
        <v/>
      </c>
      <c r="AE323" s="32">
        <f>IF(OR(Table1[[#This Row],[Net zero year (SBTi)]]&lt;&gt;"",Table1[[#This Row],[From 6]]&lt;&gt;""),1,"")</f>
        <v>1</v>
      </c>
      <c r="AF323" s="32" t="str">
        <f>IF(OR(Table1[[#This Row],[SBTi NZ approved]]="s",Table1[[#This Row],[Target status]]="T"),1,"")</f>
        <v/>
      </c>
      <c r="AG323" s="254"/>
      <c r="AH323" s="32" t="str">
        <f>_xlfn.XLOOKUP(C323,ref!A:A,ref!B:B, "Other")</f>
        <v>Asia</v>
      </c>
      <c r="AI323" s="249" t="str">
        <f>_xlfn.XLOOKUP(D323,ref!D:D,ref!E:E)</f>
        <v>Financial services</v>
      </c>
      <c r="AJ323" s="249">
        <f>IF(Table1[[#This Row],[NZ]]=1, MAX(Table1[[#This Row],[From 6]], Table1[[#This Row],[Net zero year (SBTi)]]), "")</f>
        <v>2050</v>
      </c>
      <c r="AK323" s="32">
        <f t="shared" ref="AK323:AK386" si="26">IF(OR($AD323&lt;&gt;"",$AE323&lt;&gt;"",$AF323&lt;&gt;"",$G323="Y"),1,0)</f>
        <v>1</v>
      </c>
    </row>
    <row r="324" spans="1:37" ht="18" customHeight="1">
      <c r="A324" s="32">
        <v>322</v>
      </c>
      <c r="B324" s="373" t="s">
        <v>511</v>
      </c>
      <c r="C324" s="32" t="s">
        <v>876</v>
      </c>
      <c r="D324" s="32" t="s">
        <v>1101</v>
      </c>
      <c r="E324" s="32" t="s">
        <v>2079</v>
      </c>
      <c r="F324" s="32" t="s">
        <v>2080</v>
      </c>
      <c r="G324" s="250"/>
      <c r="H324" s="250"/>
      <c r="I324" s="250"/>
      <c r="J324" s="251"/>
      <c r="K324" s="251"/>
      <c r="L324" s="251"/>
      <c r="M324" s="251"/>
      <c r="N324" s="251"/>
      <c r="O324" s="251"/>
      <c r="P324" s="251"/>
      <c r="Q324" s="251"/>
      <c r="R324" s="251"/>
      <c r="S324" s="251" t="s">
        <v>39</v>
      </c>
      <c r="T324" s="252" t="s">
        <v>681</v>
      </c>
      <c r="U324" s="252" t="s">
        <v>805</v>
      </c>
      <c r="V324" s="252">
        <v>2050</v>
      </c>
      <c r="W324" s="252">
        <f t="array" ref="W324">IF(V324="", "", IFERROR(MAX(--_xlfn.TEXTSPLIT(V324,"+")), V324))</f>
        <v>2050</v>
      </c>
      <c r="X324" s="252">
        <v>2022</v>
      </c>
      <c r="Y324" s="256" t="s">
        <v>2081</v>
      </c>
      <c r="Z324" s="253"/>
      <c r="AA324" s="253"/>
      <c r="AB324" s="253"/>
      <c r="AC324" s="253" t="str">
        <f t="array" ref="AC324">IF(AB324="", "", IFERROR(MAX(--_xlfn.TEXTSPLIT(AB324,"+")), AB324))</f>
        <v/>
      </c>
      <c r="AD324" s="32" t="str">
        <f>IF(AND(Table1[[#This Row],[year broken down ]]&lt;&gt;"",Table1[[#This Row],[Scope of target]]&lt;&gt;"G",AE324=""),1,"")</f>
        <v/>
      </c>
      <c r="AE324" s="32" t="str">
        <f>IF(OR(Table1[[#This Row],[Net zero year (SBTi)]]&lt;&gt;"",Table1[[#This Row],[From 6]]&lt;&gt;""),1,"")</f>
        <v/>
      </c>
      <c r="AF324" s="32" t="str">
        <f>IF(OR(Table1[[#This Row],[SBTi NZ approved]]="s",Table1[[#This Row],[Target status]]="T"),1,"")</f>
        <v/>
      </c>
      <c r="AG324" s="254"/>
      <c r="AH324" s="32" t="str">
        <f>_xlfn.XLOOKUP(C324,ref!A:A,ref!B:B, "Other")</f>
        <v>Asia</v>
      </c>
      <c r="AI324" s="249" t="str">
        <f>_xlfn.XLOOKUP(D324,ref!D:D,ref!E:E)</f>
        <v>Energy and utilities</v>
      </c>
      <c r="AJ324" s="249" t="str">
        <f>IF(Table1[[#This Row],[NZ]]=1, MAX(Table1[[#This Row],[From 6]], Table1[[#This Row],[Net zero year (SBTi)]]), "")</f>
        <v/>
      </c>
      <c r="AK324" s="32">
        <f t="shared" si="26"/>
        <v>0</v>
      </c>
    </row>
    <row r="325" spans="1:37" ht="18" customHeight="1">
      <c r="A325" s="32">
        <v>323</v>
      </c>
      <c r="B325" s="373" t="s">
        <v>387</v>
      </c>
      <c r="C325" s="32" t="s">
        <v>680</v>
      </c>
      <c r="D325" s="32" t="s">
        <v>1101</v>
      </c>
      <c r="E325" s="32" t="s">
        <v>2082</v>
      </c>
      <c r="F325" s="32" t="s">
        <v>2083</v>
      </c>
      <c r="G325" s="250"/>
      <c r="H325" s="250"/>
      <c r="I325" s="250"/>
      <c r="J325" s="251"/>
      <c r="K325" s="251"/>
      <c r="L325" s="251"/>
      <c r="M325" s="251"/>
      <c r="N325" s="251"/>
      <c r="O325" s="251"/>
      <c r="P325" s="251"/>
      <c r="Q325" s="251"/>
      <c r="R325" s="251"/>
      <c r="S325" s="251" t="s">
        <v>39</v>
      </c>
      <c r="T325" s="252"/>
      <c r="U325" s="252"/>
      <c r="V325" s="252"/>
      <c r="W325" s="252" t="str">
        <f t="array" ref="W325">IF(V325="", "", IFERROR(MAX(--_xlfn.TEXTSPLIT(V325,"+")), V325))</f>
        <v/>
      </c>
      <c r="X325" s="252"/>
      <c r="Y325" s="252"/>
      <c r="Z325" s="253"/>
      <c r="AA325" s="253"/>
      <c r="AB325" s="253"/>
      <c r="AC325" s="253" t="str">
        <f t="array" ref="AC325">IF(AB325="", "", IFERROR(MAX(--_xlfn.TEXTSPLIT(AB325,"+")), AB325))</f>
        <v/>
      </c>
      <c r="AD325" s="32" t="str">
        <f>IF(AND(Table1[[#This Row],[year broken down ]]&lt;&gt;"",Table1[[#This Row],[Scope of target]]&lt;&gt;"G",AE325=""),1,"")</f>
        <v/>
      </c>
      <c r="AE325" s="32" t="str">
        <f>IF(OR(Table1[[#This Row],[Net zero year (SBTi)]]&lt;&gt;"",Table1[[#This Row],[From 6]]&lt;&gt;""),1,"")</f>
        <v/>
      </c>
      <c r="AF325" s="32" t="str">
        <f>IF(OR(Table1[[#This Row],[SBTi NZ approved]]="s",Table1[[#This Row],[Target status]]="T"),1,"")</f>
        <v/>
      </c>
      <c r="AG325" s="254"/>
      <c r="AH325" s="32" t="str">
        <f>_xlfn.XLOOKUP(C325,ref!A:A,ref!B:B, "Other")</f>
        <v>Asia</v>
      </c>
      <c r="AI325" s="249" t="str">
        <f>_xlfn.XLOOKUP(D325,ref!D:D,ref!E:E)</f>
        <v>Energy and utilities</v>
      </c>
      <c r="AJ325" s="249" t="str">
        <f>IF(Table1[[#This Row],[NZ]]=1, MAX(Table1[[#This Row],[From 6]], Table1[[#This Row],[Net zero year (SBTi)]]), "")</f>
        <v/>
      </c>
      <c r="AK325" s="32">
        <f t="shared" si="26"/>
        <v>0</v>
      </c>
    </row>
    <row r="326" spans="1:37" ht="18" customHeight="1">
      <c r="A326" s="32">
        <v>324</v>
      </c>
      <c r="B326" s="373" t="s">
        <v>361</v>
      </c>
      <c r="C326" s="32" t="s">
        <v>692</v>
      </c>
      <c r="D326" s="32" t="s">
        <v>1101</v>
      </c>
      <c r="E326" s="32" t="s">
        <v>2084</v>
      </c>
      <c r="F326" s="32" t="s">
        <v>2085</v>
      </c>
      <c r="G326" s="250"/>
      <c r="H326" s="250"/>
      <c r="I326" s="250"/>
      <c r="J326" s="251" t="s">
        <v>1096</v>
      </c>
      <c r="K326" s="251" t="s">
        <v>693</v>
      </c>
      <c r="L326" s="251">
        <v>2034</v>
      </c>
      <c r="M326" s="251"/>
      <c r="N326" s="251"/>
      <c r="O326" s="251"/>
      <c r="P326" s="251" t="s">
        <v>631</v>
      </c>
      <c r="Q326" s="251" t="s">
        <v>1097</v>
      </c>
      <c r="R326" s="251"/>
      <c r="S326" s="251">
        <v>2021</v>
      </c>
      <c r="T326" s="252"/>
      <c r="U326" s="252"/>
      <c r="V326" s="252"/>
      <c r="W326" s="252" t="str">
        <f t="array" ref="W326">IF(V326="", "", IFERROR(MAX(--_xlfn.TEXTSPLIT(V326,"+")), V326))</f>
        <v/>
      </c>
      <c r="X326" s="252"/>
      <c r="Y326" s="252"/>
      <c r="Z326" s="253" t="s">
        <v>645</v>
      </c>
      <c r="AA326" s="253" t="s">
        <v>2086</v>
      </c>
      <c r="AB326" s="253">
        <v>2050</v>
      </c>
      <c r="AC326" s="253">
        <f t="array" ref="AC326">IF(AB326="", "", IFERROR(MAX(--_xlfn.TEXTSPLIT(AB326,"+")), AB326))</f>
        <v>2050</v>
      </c>
      <c r="AD326" s="32" t="str">
        <f>IF(AND(Table1[[#This Row],[year broken down ]]&lt;&gt;"",Table1[[#This Row],[Scope of target]]&lt;&gt;"G",AE326=""),1,"")</f>
        <v/>
      </c>
      <c r="AE326" s="32">
        <f>IF(OR(Table1[[#This Row],[Net zero year (SBTi)]]&lt;&gt;"",Table1[[#This Row],[From 6]]&lt;&gt;""),1,"")</f>
        <v>1</v>
      </c>
      <c r="AF326" s="32">
        <f>IF(OR(Table1[[#This Row],[SBTi NZ approved]]="s",Table1[[#This Row],[Target status]]="T"),1,"")</f>
        <v>1</v>
      </c>
      <c r="AG326" s="254"/>
      <c r="AH326" s="32" t="str">
        <f>_xlfn.XLOOKUP(C326,ref!A:A,ref!B:B, "Other")</f>
        <v>Europe</v>
      </c>
      <c r="AI326" s="249" t="str">
        <f>_xlfn.XLOOKUP(D326,ref!D:D,ref!E:E)</f>
        <v>Energy and utilities</v>
      </c>
      <c r="AJ326" s="249">
        <f>IF(Table1[[#This Row],[NZ]]=1, MAX(Table1[[#This Row],[From 6]], Table1[[#This Row],[Net zero year (SBTi)]]), "")</f>
        <v>2050</v>
      </c>
      <c r="AK326" s="32">
        <f t="shared" si="26"/>
        <v>1</v>
      </c>
    </row>
    <row r="327" spans="1:37" ht="18" customHeight="1">
      <c r="A327" s="32">
        <v>325</v>
      </c>
      <c r="B327" s="373" t="s">
        <v>233</v>
      </c>
      <c r="C327" s="32" t="s">
        <v>740</v>
      </c>
      <c r="D327" s="32" t="s">
        <v>1145</v>
      </c>
      <c r="E327" s="32" t="s">
        <v>2087</v>
      </c>
      <c r="F327" s="32" t="s">
        <v>2088</v>
      </c>
      <c r="G327" s="250" t="s">
        <v>631</v>
      </c>
      <c r="H327" s="250">
        <v>2025</v>
      </c>
      <c r="I327" s="250">
        <v>2019</v>
      </c>
      <c r="J327" s="251"/>
      <c r="K327" s="251"/>
      <c r="L327" s="251"/>
      <c r="M327" s="251"/>
      <c r="N327" s="251"/>
      <c r="O327" s="251"/>
      <c r="P327" s="251"/>
      <c r="Q327" s="251"/>
      <c r="R327" s="251"/>
      <c r="S327" s="251" t="s">
        <v>39</v>
      </c>
      <c r="T327" s="252" t="s">
        <v>635</v>
      </c>
      <c r="U327" s="252" t="s">
        <v>1225</v>
      </c>
      <c r="V327" s="252">
        <v>2020</v>
      </c>
      <c r="W327" s="252">
        <f t="array" ref="W327">IF(V327="", "", IFERROR(MAX(--_xlfn.TEXTSPLIT(V327,"+")), V327))</f>
        <v>2020</v>
      </c>
      <c r="X327" s="252">
        <v>2018</v>
      </c>
      <c r="Y327" s="256" t="s">
        <v>2089</v>
      </c>
      <c r="Z327" s="253" t="s">
        <v>635</v>
      </c>
      <c r="AA327" s="253" t="s">
        <v>2090</v>
      </c>
      <c r="AB327" s="253">
        <v>2050</v>
      </c>
      <c r="AC327" s="253">
        <f t="array" ref="AC327">IF(AB327="", "", IFERROR(MAX(--_xlfn.TEXTSPLIT(AB327,"+")), AB327))</f>
        <v>2050</v>
      </c>
      <c r="AD327" s="32" t="str">
        <f>IF(AND(Table1[[#This Row],[year broken down ]]&lt;&gt;"",Table1[[#This Row],[Scope of target]]&lt;&gt;"G",AE327=""),1,"")</f>
        <v/>
      </c>
      <c r="AE327" s="32">
        <f>IF(OR(Table1[[#This Row],[Net zero year (SBTi)]]&lt;&gt;"",Table1[[#This Row],[From 6]]&lt;&gt;""),1,"")</f>
        <v>1</v>
      </c>
      <c r="AF327" s="32" t="str">
        <f>IF(OR(Table1[[#This Row],[SBTi NZ approved]]="s",Table1[[#This Row],[Target status]]="T"),1,"")</f>
        <v/>
      </c>
      <c r="AG327" s="254" t="s">
        <v>631</v>
      </c>
      <c r="AH327" s="32" t="str">
        <f>_xlfn.XLOOKUP(C327,ref!A:A,ref!B:B, "Other")</f>
        <v>Europe</v>
      </c>
      <c r="AI327" s="249" t="str">
        <f>_xlfn.XLOOKUP(D327,ref!D:D,ref!E:E)</f>
        <v>Financial services</v>
      </c>
      <c r="AJ327" s="249">
        <f>IF(Table1[[#This Row],[NZ]]=1, MAX(Table1[[#This Row],[From 6]], Table1[[#This Row],[Net zero year (SBTi)]]), "")</f>
        <v>2050</v>
      </c>
      <c r="AK327" s="32">
        <f t="shared" si="26"/>
        <v>1</v>
      </c>
    </row>
    <row r="328" spans="1:37" ht="18" customHeight="1">
      <c r="A328" s="32">
        <v>326</v>
      </c>
      <c r="B328" s="373" t="s">
        <v>291</v>
      </c>
      <c r="C328" s="32" t="s">
        <v>629</v>
      </c>
      <c r="D328" s="32" t="s">
        <v>1370</v>
      </c>
      <c r="E328" s="32" t="s">
        <v>2091</v>
      </c>
      <c r="F328" s="32" t="s">
        <v>2092</v>
      </c>
      <c r="G328" s="250"/>
      <c r="H328" s="250"/>
      <c r="I328" s="250"/>
      <c r="J328" s="251"/>
      <c r="K328" s="251"/>
      <c r="L328" s="251"/>
      <c r="M328" s="251"/>
      <c r="N328" s="251"/>
      <c r="O328" s="251"/>
      <c r="P328" s="251"/>
      <c r="Q328" s="251"/>
      <c r="R328" s="251"/>
      <c r="S328" s="251" t="s">
        <v>39</v>
      </c>
      <c r="T328" s="252"/>
      <c r="U328" s="252"/>
      <c r="V328" s="252"/>
      <c r="W328" s="252" t="str">
        <f t="array" ref="W328">IF(V328="", "", IFERROR(MAX(--_xlfn.TEXTSPLIT(V328,"+")), V328))</f>
        <v/>
      </c>
      <c r="X328" s="252"/>
      <c r="Y328" s="252"/>
      <c r="Z328" s="253" t="s">
        <v>635</v>
      </c>
      <c r="AA328" s="253" t="s">
        <v>698</v>
      </c>
      <c r="AB328" s="253">
        <v>2050</v>
      </c>
      <c r="AC328" s="253">
        <f t="array" ref="AC328">IF(AB328="", "", IFERROR(MAX(--_xlfn.TEXTSPLIT(AB328,"+")), AB328))</f>
        <v>2050</v>
      </c>
      <c r="AD328" s="32" t="str">
        <f>IF(AND(Table1[[#This Row],[year broken down ]]&lt;&gt;"",Table1[[#This Row],[Scope of target]]&lt;&gt;"G",AE328=""),1,"")</f>
        <v/>
      </c>
      <c r="AE328" s="32">
        <f>IF(OR(Table1[[#This Row],[Net zero year (SBTi)]]&lt;&gt;"",Table1[[#This Row],[From 6]]&lt;&gt;""),1,"")</f>
        <v>1</v>
      </c>
      <c r="AF328" s="32" t="str">
        <f>IF(OR(Table1[[#This Row],[SBTi NZ approved]]="s",Table1[[#This Row],[Target status]]="T"),1,"")</f>
        <v/>
      </c>
      <c r="AG328" s="254"/>
      <c r="AH328" s="32" t="str">
        <f>_xlfn.XLOOKUP(C328,ref!A:A,ref!B:B, "Other")</f>
        <v>North America</v>
      </c>
      <c r="AI328" s="249" t="str">
        <f>_xlfn.XLOOKUP(D328,ref!D:D,ref!E:E)</f>
        <v>Transportation and logistics</v>
      </c>
      <c r="AJ328" s="249">
        <f>IF(Table1[[#This Row],[NZ]]=1, MAX(Table1[[#This Row],[From 6]], Table1[[#This Row],[Net zero year (SBTi)]]), "")</f>
        <v>2050</v>
      </c>
      <c r="AK328" s="32">
        <f t="shared" si="26"/>
        <v>1</v>
      </c>
    </row>
    <row r="329" spans="1:37" ht="18" customHeight="1">
      <c r="A329" s="32">
        <v>327</v>
      </c>
      <c r="B329" s="373" t="s">
        <v>473</v>
      </c>
      <c r="C329" s="32" t="s">
        <v>706</v>
      </c>
      <c r="D329" s="32" t="s">
        <v>1101</v>
      </c>
      <c r="E329" s="32" t="s">
        <v>2093</v>
      </c>
      <c r="F329" s="32" t="s">
        <v>2094</v>
      </c>
      <c r="G329" s="250"/>
      <c r="H329" s="250"/>
      <c r="I329" s="250"/>
      <c r="J329" s="251"/>
      <c r="K329" s="251"/>
      <c r="L329" s="251"/>
      <c r="M329" s="251"/>
      <c r="N329" s="251"/>
      <c r="O329" s="251"/>
      <c r="P329" s="251"/>
      <c r="Q329" s="251"/>
      <c r="R329" s="251"/>
      <c r="S329" s="251" t="s">
        <v>39</v>
      </c>
      <c r="T329" s="252"/>
      <c r="U329" s="252"/>
      <c r="V329" s="252"/>
      <c r="W329" s="252" t="str">
        <f t="array" ref="W329">IF(V329="", "", IFERROR(MAX(--_xlfn.TEXTSPLIT(V329,"+")), V329))</f>
        <v/>
      </c>
      <c r="X329" s="252"/>
      <c r="Y329" s="252"/>
      <c r="Z329" s="253" t="s">
        <v>635</v>
      </c>
      <c r="AA329" s="253" t="s">
        <v>636</v>
      </c>
      <c r="AB329" s="253">
        <v>2050</v>
      </c>
      <c r="AC329" s="253">
        <f t="array" ref="AC329">IF(AB329="", "", IFERROR(MAX(--_xlfn.TEXTSPLIT(AB329,"+")), AB329))</f>
        <v>2050</v>
      </c>
      <c r="AD329" s="32" t="str">
        <f>IF(AND(Table1[[#This Row],[year broken down ]]&lt;&gt;"",Table1[[#This Row],[Scope of target]]&lt;&gt;"G",AE329=""),1,"")</f>
        <v/>
      </c>
      <c r="AE329" s="32">
        <f>IF(OR(Table1[[#This Row],[Net zero year (SBTi)]]&lt;&gt;"",Table1[[#This Row],[From 6]]&lt;&gt;""),1,"")</f>
        <v>1</v>
      </c>
      <c r="AF329" s="32" t="str">
        <f>IF(OR(Table1[[#This Row],[SBTi NZ approved]]="s",Table1[[#This Row],[Target status]]="T"),1,"")</f>
        <v/>
      </c>
      <c r="AG329" s="254"/>
      <c r="AH329" s="32" t="str">
        <f>_xlfn.XLOOKUP(C329,ref!A:A,ref!B:B, "Other")</f>
        <v>North America</v>
      </c>
      <c r="AI329" s="249" t="str">
        <f>_xlfn.XLOOKUP(D329,ref!D:D,ref!E:E)</f>
        <v>Energy and utilities</v>
      </c>
      <c r="AJ329" s="249">
        <f>IF(Table1[[#This Row],[NZ]]=1, MAX(Table1[[#This Row],[From 6]], Table1[[#This Row],[Net zero year (SBTi)]]), "")</f>
        <v>2050</v>
      </c>
      <c r="AK329" s="32">
        <f t="shared" si="26"/>
        <v>1</v>
      </c>
    </row>
    <row r="330" spans="1:37" ht="18" customHeight="1">
      <c r="A330" s="32">
        <v>328</v>
      </c>
      <c r="B330" s="373" t="s">
        <v>407</v>
      </c>
      <c r="C330" s="32" t="s">
        <v>629</v>
      </c>
      <c r="D330" s="32" t="s">
        <v>1130</v>
      </c>
      <c r="E330" s="32" t="s">
        <v>2095</v>
      </c>
      <c r="F330" s="32" t="s">
        <v>2096</v>
      </c>
      <c r="G330" s="250"/>
      <c r="H330" s="250"/>
      <c r="I330" s="250"/>
      <c r="J330" s="251" t="s">
        <v>1096</v>
      </c>
      <c r="K330" s="251" t="s">
        <v>642</v>
      </c>
      <c r="L330" s="251">
        <v>2030</v>
      </c>
      <c r="M330" s="251" t="s">
        <v>641</v>
      </c>
      <c r="N330" s="251" t="s">
        <v>642</v>
      </c>
      <c r="O330" s="251">
        <v>2050</v>
      </c>
      <c r="P330" s="251" t="s">
        <v>631</v>
      </c>
      <c r="Q330" s="251" t="s">
        <v>1135</v>
      </c>
      <c r="R330" s="251">
        <v>2050</v>
      </c>
      <c r="S330" s="251">
        <v>2023</v>
      </c>
      <c r="T330" s="252"/>
      <c r="U330" s="252"/>
      <c r="V330" s="252"/>
      <c r="W330" s="252" t="str">
        <f t="array" ref="W330">IF(V330="", "", IFERROR(MAX(--_xlfn.TEXTSPLIT(V330,"+")), V330))</f>
        <v/>
      </c>
      <c r="X330" s="252"/>
      <c r="Y330" s="252"/>
      <c r="Z330" s="253" t="s">
        <v>645</v>
      </c>
      <c r="AA330" s="253" t="s">
        <v>2097</v>
      </c>
      <c r="AB330" s="253">
        <v>2050</v>
      </c>
      <c r="AC330" s="253">
        <f t="array" ref="AC330">IF(AB330="", "", IFERROR(MAX(--_xlfn.TEXTSPLIT(AB330,"+")), AB330))</f>
        <v>2050</v>
      </c>
      <c r="AD330" s="32" t="str">
        <f>IF(AND(Table1[[#This Row],[year broken down ]]&lt;&gt;"",Table1[[#This Row],[Scope of target]]&lt;&gt;"G",AE330=""),1,"")</f>
        <v/>
      </c>
      <c r="AE330" s="32">
        <f>IF(OR(Table1[[#This Row],[Net zero year (SBTi)]]&lt;&gt;"",Table1[[#This Row],[From 6]]&lt;&gt;""),1,"")</f>
        <v>1</v>
      </c>
      <c r="AF330" s="32">
        <f>IF(OR(Table1[[#This Row],[SBTi NZ approved]]="s",Table1[[#This Row],[Target status]]="T"),1,"")</f>
        <v>1</v>
      </c>
      <c r="AG330" s="254"/>
      <c r="AH330" s="32" t="str">
        <f>_xlfn.XLOOKUP(C330,ref!A:A,ref!B:B, "Other")</f>
        <v>North America</v>
      </c>
      <c r="AI330" s="249" t="str">
        <f>_xlfn.XLOOKUP(D330,ref!D:D,ref!E:E)</f>
        <v>Health care and pharmaceuticals</v>
      </c>
      <c r="AJ330" s="249">
        <f>IF(Table1[[#This Row],[NZ]]=1, MAX(Table1[[#This Row],[From 6]], Table1[[#This Row],[Net zero year (SBTi)]]), "")</f>
        <v>2050</v>
      </c>
      <c r="AK330" s="32">
        <f t="shared" si="26"/>
        <v>1</v>
      </c>
    </row>
    <row r="331" spans="1:37" ht="18" customHeight="1">
      <c r="A331" s="32">
        <v>329</v>
      </c>
      <c r="B331" s="373" t="s">
        <v>435</v>
      </c>
      <c r="C331" s="32" t="s">
        <v>680</v>
      </c>
      <c r="D331" s="32" t="s">
        <v>1145</v>
      </c>
      <c r="E331" s="32" t="s">
        <v>2098</v>
      </c>
      <c r="F331" s="32" t="s">
        <v>2099</v>
      </c>
      <c r="G331" s="250"/>
      <c r="H331" s="250"/>
      <c r="I331" s="250"/>
      <c r="J331" s="251"/>
      <c r="K331" s="251"/>
      <c r="L331" s="251"/>
      <c r="M331" s="251"/>
      <c r="N331" s="251"/>
      <c r="O331" s="251"/>
      <c r="P331" s="251"/>
      <c r="Q331" s="251"/>
      <c r="R331" s="251"/>
      <c r="S331" s="251" t="s">
        <v>39</v>
      </c>
      <c r="T331" s="252" t="s">
        <v>681</v>
      </c>
      <c r="U331" s="252" t="s">
        <v>698</v>
      </c>
      <c r="V331" s="252">
        <v>2060</v>
      </c>
      <c r="W331" s="252">
        <f t="array" ref="W331">IF(V331="", "", IFERROR(MAX(--_xlfn.TEXTSPLIT(V331,"+")), V331))</f>
        <v>2060</v>
      </c>
      <c r="X331" s="252">
        <v>2021</v>
      </c>
      <c r="Y331" s="252" t="s">
        <v>2100</v>
      </c>
      <c r="Z331" s="253"/>
      <c r="AA331" s="253"/>
      <c r="AB331" s="253"/>
      <c r="AC331" s="253" t="str">
        <f t="array" ref="AC331">IF(AB331="", "", IFERROR(MAX(--_xlfn.TEXTSPLIT(AB331,"+")), AB331))</f>
        <v/>
      </c>
      <c r="AD331" s="32" t="str">
        <f>IF(AND(Table1[[#This Row],[year broken down ]]&lt;&gt;"",Table1[[#This Row],[Scope of target]]&lt;&gt;"G",AE331=""),1,"")</f>
        <v/>
      </c>
      <c r="AE331" s="32" t="str">
        <f>IF(OR(Table1[[#This Row],[Net zero year (SBTi)]]&lt;&gt;"",Table1[[#This Row],[From 6]]&lt;&gt;""),1,"")</f>
        <v/>
      </c>
      <c r="AF331" s="32" t="str">
        <f>IF(OR(Table1[[#This Row],[SBTi NZ approved]]="s",Table1[[#This Row],[Target status]]="T"),1,"")</f>
        <v/>
      </c>
      <c r="AG331" s="254" t="s">
        <v>674</v>
      </c>
      <c r="AH331" s="32" t="str">
        <f>_xlfn.XLOOKUP(C331,ref!A:A,ref!B:B, "Other")</f>
        <v>Asia</v>
      </c>
      <c r="AI331" s="249" t="str">
        <f>_xlfn.XLOOKUP(D331,ref!D:D,ref!E:E)</f>
        <v>Financial services</v>
      </c>
      <c r="AJ331" s="249" t="str">
        <f>IF(Table1[[#This Row],[NZ]]=1, MAX(Table1[[#This Row],[From 6]], Table1[[#This Row],[Net zero year (SBTi)]]), "")</f>
        <v/>
      </c>
      <c r="AK331" s="32">
        <f t="shared" si="26"/>
        <v>0</v>
      </c>
    </row>
    <row r="332" spans="1:37" ht="18" customHeight="1">
      <c r="A332" s="32">
        <v>330</v>
      </c>
      <c r="B332" s="373" t="s">
        <v>458</v>
      </c>
      <c r="C332" s="32" t="s">
        <v>709</v>
      </c>
      <c r="D332" s="32" t="s">
        <v>1236</v>
      </c>
      <c r="E332" s="32" t="s">
        <v>2101</v>
      </c>
      <c r="F332" s="32" t="s">
        <v>2102</v>
      </c>
      <c r="G332" s="250"/>
      <c r="H332" s="250"/>
      <c r="I332" s="250"/>
      <c r="J332" s="251" t="s">
        <v>1096</v>
      </c>
      <c r="K332" s="251" t="s">
        <v>693</v>
      </c>
      <c r="L332" s="251">
        <v>2030</v>
      </c>
      <c r="M332" s="251"/>
      <c r="N332" s="251"/>
      <c r="O332" s="251"/>
      <c r="P332" s="251" t="s">
        <v>632</v>
      </c>
      <c r="Q332" s="251"/>
      <c r="R332" s="251"/>
      <c r="S332" s="251">
        <v>2019</v>
      </c>
      <c r="T332" s="252" t="s">
        <v>635</v>
      </c>
      <c r="U332" s="252" t="s">
        <v>636</v>
      </c>
      <c r="V332" s="252">
        <v>2050</v>
      </c>
      <c r="W332" s="252">
        <f t="array" ref="W332">IF(V332="", "", IFERROR(MAX(--_xlfn.TEXTSPLIT(V332,"+")), V332))</f>
        <v>2050</v>
      </c>
      <c r="X332" s="252">
        <v>2019</v>
      </c>
      <c r="Y332" s="256" t="s">
        <v>2103</v>
      </c>
      <c r="Z332" s="253"/>
      <c r="AA332" s="253"/>
      <c r="AB332" s="253"/>
      <c r="AC332" s="253" t="str">
        <f t="array" ref="AC332">IF(AB332="", "", IFERROR(MAX(--_xlfn.TEXTSPLIT(AB332,"+")), AB332))</f>
        <v/>
      </c>
      <c r="AD332" s="32">
        <f>IF(AND(Table1[[#This Row],[year broken down ]]&lt;&gt;"",Table1[[#This Row],[Scope of target]]&lt;&gt;"G",AE332=""),1,"")</f>
        <v>1</v>
      </c>
      <c r="AE332" s="32" t="str">
        <f>IF(OR(Table1[[#This Row],[Net zero year (SBTi)]]&lt;&gt;"",Table1[[#This Row],[From 6]]&lt;&gt;""),1,"")</f>
        <v/>
      </c>
      <c r="AF332" s="32">
        <f>IF(OR(Table1[[#This Row],[SBTi NZ approved]]="s",Table1[[#This Row],[Target status]]="T"),1,"")</f>
        <v>1</v>
      </c>
      <c r="AG332" s="254" t="s">
        <v>674</v>
      </c>
      <c r="AH332" s="32" t="str">
        <f>_xlfn.XLOOKUP(C332,ref!A:A,ref!B:B, "Other")</f>
        <v>Europe</v>
      </c>
      <c r="AI332" s="249" t="str">
        <f>_xlfn.XLOOKUP(D332,ref!D:D,ref!E:E)</f>
        <v>Industrial goods</v>
      </c>
      <c r="AJ332" s="249" t="str">
        <f>IF(Table1[[#This Row],[NZ]]=1, MAX(Table1[[#This Row],[From 6]], Table1[[#This Row],[Net zero year (SBTi)]]), "")</f>
        <v/>
      </c>
      <c r="AK332" s="32">
        <f t="shared" si="26"/>
        <v>1</v>
      </c>
    </row>
    <row r="333" spans="1:37" ht="18" customHeight="1">
      <c r="A333" s="32">
        <v>331</v>
      </c>
      <c r="B333" s="373" t="s">
        <v>318</v>
      </c>
      <c r="C333" s="32" t="s">
        <v>740</v>
      </c>
      <c r="D333" s="32" t="s">
        <v>1130</v>
      </c>
      <c r="E333" s="32" t="s">
        <v>2104</v>
      </c>
      <c r="F333" s="32" t="s">
        <v>2105</v>
      </c>
      <c r="G333" s="250" t="s">
        <v>631</v>
      </c>
      <c r="H333" s="250">
        <v>2025</v>
      </c>
      <c r="I333" s="250">
        <v>2016</v>
      </c>
      <c r="J333" s="251" t="s">
        <v>1096</v>
      </c>
      <c r="K333" s="251" t="s">
        <v>642</v>
      </c>
      <c r="L333" s="251">
        <v>2026</v>
      </c>
      <c r="M333" s="251" t="s">
        <v>641</v>
      </c>
      <c r="N333" s="251" t="s">
        <v>642</v>
      </c>
      <c r="O333" s="251" t="s">
        <v>2011</v>
      </c>
      <c r="P333" s="251" t="s">
        <v>631</v>
      </c>
      <c r="Q333" s="251" t="s">
        <v>1135</v>
      </c>
      <c r="R333" s="251" t="s">
        <v>2011</v>
      </c>
      <c r="S333" s="251">
        <v>2021</v>
      </c>
      <c r="T333" s="252" t="s">
        <v>645</v>
      </c>
      <c r="U333" s="252" t="s">
        <v>805</v>
      </c>
      <c r="V333" s="252">
        <v>2030</v>
      </c>
      <c r="W333" s="252">
        <f t="array" ref="W333">IF(V333="", "", IFERROR(MAX(--_xlfn.TEXTSPLIT(V333,"+")), V333))</f>
        <v>2030</v>
      </c>
      <c r="X333" s="252">
        <v>2020</v>
      </c>
      <c r="Y333" s="256" t="s">
        <v>2106</v>
      </c>
      <c r="Z333" s="253" t="s">
        <v>645</v>
      </c>
      <c r="AA333" s="253" t="s">
        <v>805</v>
      </c>
      <c r="AB333" s="253">
        <v>2045</v>
      </c>
      <c r="AC333" s="253">
        <f t="array" ref="AC333">IF(AB333="", "", IFERROR(MAX(--_xlfn.TEXTSPLIT(AB333,"+")), AB333))</f>
        <v>2045</v>
      </c>
      <c r="AD333" s="32" t="str">
        <f>IF(AND(Table1[[#This Row],[year broken down ]]&lt;&gt;"",Table1[[#This Row],[Scope of target]]&lt;&gt;"G",AE333=""),1,"")</f>
        <v/>
      </c>
      <c r="AE333" s="32">
        <f>IF(OR(Table1[[#This Row],[Net zero year (SBTi)]]&lt;&gt;"",Table1[[#This Row],[From 6]]&lt;&gt;""),1,"")</f>
        <v>1</v>
      </c>
      <c r="AF333" s="32">
        <f>IF(OR(Table1[[#This Row],[SBTi NZ approved]]="s",Table1[[#This Row],[Target status]]="T"),1,"")</f>
        <v>1</v>
      </c>
      <c r="AG333" s="254" t="s">
        <v>631</v>
      </c>
      <c r="AH333" s="32" t="str">
        <f>_xlfn.XLOOKUP(C333,ref!A:A,ref!B:B, "Other")</f>
        <v>Europe</v>
      </c>
      <c r="AI333" s="249" t="str">
        <f>_xlfn.XLOOKUP(D333,ref!D:D,ref!E:E)</f>
        <v>Health care and pharmaceuticals</v>
      </c>
      <c r="AJ333" s="249">
        <f>IF(Table1[[#This Row],[NZ]]=1, MAX(Table1[[#This Row],[From 6]], Table1[[#This Row],[Net zero year (SBTi)]]), "")</f>
        <v>2045</v>
      </c>
      <c r="AK333" s="32">
        <f t="shared" si="26"/>
        <v>1</v>
      </c>
    </row>
    <row r="334" spans="1:37" ht="18" customHeight="1">
      <c r="A334" s="32">
        <v>332</v>
      </c>
      <c r="B334" s="373" t="s">
        <v>457</v>
      </c>
      <c r="C334" s="32" t="s">
        <v>751</v>
      </c>
      <c r="D334" s="32" t="s">
        <v>1101</v>
      </c>
      <c r="E334" s="32" t="s">
        <v>2107</v>
      </c>
      <c r="F334" s="32" t="s">
        <v>2108</v>
      </c>
      <c r="G334" s="250"/>
      <c r="H334" s="250"/>
      <c r="I334" s="250"/>
      <c r="J334" s="251" t="s">
        <v>648</v>
      </c>
      <c r="K334" s="251"/>
      <c r="L334" s="251"/>
      <c r="M334" s="251"/>
      <c r="N334" s="251"/>
      <c r="O334" s="251"/>
      <c r="P334" s="251" t="s">
        <v>632</v>
      </c>
      <c r="Q334" s="251"/>
      <c r="R334" s="251"/>
      <c r="S334" s="251">
        <v>2019</v>
      </c>
      <c r="T334" s="252"/>
      <c r="U334" s="252"/>
      <c r="V334" s="252"/>
      <c r="W334" s="252" t="str">
        <f t="array" ref="W334">IF(V334="", "", IFERROR(MAX(--_xlfn.TEXTSPLIT(V334,"+")), V334))</f>
        <v/>
      </c>
      <c r="X334" s="252"/>
      <c r="Y334" s="252"/>
      <c r="Z334" s="253" t="s">
        <v>635</v>
      </c>
      <c r="AA334" s="260" t="s">
        <v>663</v>
      </c>
      <c r="AB334" s="253">
        <v>2050</v>
      </c>
      <c r="AC334" s="253">
        <f t="array" ref="AC334">IF(AB334="", "", IFERROR(MAX(--_xlfn.TEXTSPLIT(AB334,"+")), AB334))</f>
        <v>2050</v>
      </c>
      <c r="AD334" s="32" t="str">
        <f>IF(AND(Table1[[#This Row],[year broken down ]]&lt;&gt;"",Table1[[#This Row],[Scope of target]]&lt;&gt;"G",AE334=""),1,"")</f>
        <v/>
      </c>
      <c r="AE334" s="32">
        <f>IF(OR(Table1[[#This Row],[Net zero year (SBTi)]]&lt;&gt;"",Table1[[#This Row],[From 6]]&lt;&gt;""),1,"")</f>
        <v>1</v>
      </c>
      <c r="AF334" s="32" t="str">
        <f>IF(OR(Table1[[#This Row],[SBTi NZ approved]]="s",Table1[[#This Row],[Target status]]="T"),1,"")</f>
        <v/>
      </c>
      <c r="AG334" s="254"/>
      <c r="AH334" s="32" t="str">
        <f>_xlfn.XLOOKUP(C334,ref!A:A,ref!B:B, "Other")</f>
        <v>Other</v>
      </c>
      <c r="AI334" s="249" t="str">
        <f>_xlfn.XLOOKUP(D334,ref!D:D,ref!E:E)</f>
        <v>Energy and utilities</v>
      </c>
      <c r="AJ334" s="249">
        <f>IF(Table1[[#This Row],[NZ]]=1, MAX(Table1[[#This Row],[From 6]], Table1[[#This Row],[Net zero year (SBTi)]]), "")</f>
        <v>2050</v>
      </c>
      <c r="AK334" s="32">
        <f t="shared" si="26"/>
        <v>1</v>
      </c>
    </row>
    <row r="335" spans="1:37" ht="18" customHeight="1">
      <c r="A335" s="32">
        <v>333</v>
      </c>
      <c r="B335" s="373" t="s">
        <v>509</v>
      </c>
      <c r="C335" s="32" t="s">
        <v>818</v>
      </c>
      <c r="D335" s="32" t="s">
        <v>713</v>
      </c>
      <c r="E335" s="32" t="s">
        <v>2109</v>
      </c>
      <c r="F335" s="32" t="s">
        <v>2110</v>
      </c>
      <c r="G335" s="250"/>
      <c r="H335" s="250"/>
      <c r="I335" s="250"/>
      <c r="J335" s="251" t="s">
        <v>635</v>
      </c>
      <c r="K335" s="251"/>
      <c r="L335" s="251">
        <v>2030</v>
      </c>
      <c r="M335" s="251"/>
      <c r="N335" s="251"/>
      <c r="O335" s="251"/>
      <c r="P335" s="251" t="s">
        <v>632</v>
      </c>
      <c r="Q335" s="251"/>
      <c r="R335" s="251"/>
      <c r="S335" s="251">
        <v>2022</v>
      </c>
      <c r="T335" s="252"/>
      <c r="U335" s="252"/>
      <c r="V335" s="252"/>
      <c r="W335" s="252" t="str">
        <f t="array" ref="W335">IF(V335="", "", IFERROR(MAX(--_xlfn.TEXTSPLIT(V335,"+")), V335))</f>
        <v/>
      </c>
      <c r="X335" s="252"/>
      <c r="Y335" s="252"/>
      <c r="Z335" s="253"/>
      <c r="AA335" s="253"/>
      <c r="AB335" s="253"/>
      <c r="AC335" s="253" t="str">
        <f t="array" ref="AC335">IF(AB335="", "", IFERROR(MAX(--_xlfn.TEXTSPLIT(AB335,"+")), AB335))</f>
        <v/>
      </c>
      <c r="AD335" s="32" t="str">
        <f>IF(AND(Table1[[#This Row],[year broken down ]]&lt;&gt;"",Table1[[#This Row],[Scope of target]]&lt;&gt;"G",AE335=""),1,"")</f>
        <v/>
      </c>
      <c r="AE335" s="32" t="str">
        <f>IF(OR(Table1[[#This Row],[Net zero year (SBTi)]]&lt;&gt;"",Table1[[#This Row],[From 6]]&lt;&gt;""),1,"")</f>
        <v/>
      </c>
      <c r="AF335" s="32" t="str">
        <f>IF(OR(Table1[[#This Row],[SBTi NZ approved]]="s",Table1[[#This Row],[Target status]]="T"),1,"")</f>
        <v/>
      </c>
      <c r="AG335" s="254"/>
      <c r="AH335" s="32" t="str">
        <f>_xlfn.XLOOKUP(C335,ref!A:A,ref!B:B, "Other")</f>
        <v>Asia</v>
      </c>
      <c r="AI335" s="249" t="str">
        <f>_xlfn.XLOOKUP(D335,ref!D:D,ref!E:E)</f>
        <v>Technology</v>
      </c>
      <c r="AJ335" s="249" t="str">
        <f>IF(Table1[[#This Row],[NZ]]=1, MAX(Table1[[#This Row],[From 6]], Table1[[#This Row],[Net zero year (SBTi)]]), "")</f>
        <v/>
      </c>
      <c r="AK335" s="32">
        <f t="shared" si="26"/>
        <v>0</v>
      </c>
    </row>
    <row r="336" spans="1:37" ht="18" customHeight="1">
      <c r="A336" s="32">
        <v>334</v>
      </c>
      <c r="B336" s="373" t="s">
        <v>447</v>
      </c>
      <c r="C336" s="32" t="s">
        <v>629</v>
      </c>
      <c r="D336" s="32" t="s">
        <v>713</v>
      </c>
      <c r="E336" s="32" t="s">
        <v>2111</v>
      </c>
      <c r="F336" s="32" t="s">
        <v>2112</v>
      </c>
      <c r="G336" s="250"/>
      <c r="H336" s="250"/>
      <c r="I336" s="250"/>
      <c r="J336" s="251" t="s">
        <v>635</v>
      </c>
      <c r="K336" s="251"/>
      <c r="L336" s="251">
        <v>2030</v>
      </c>
      <c r="M336" s="251"/>
      <c r="N336" s="251"/>
      <c r="O336" s="251"/>
      <c r="P336" s="251" t="s">
        <v>631</v>
      </c>
      <c r="Q336" s="251" t="s">
        <v>1135</v>
      </c>
      <c r="R336" s="251"/>
      <c r="S336" s="251">
        <v>2021</v>
      </c>
      <c r="T336" s="252"/>
      <c r="U336" s="252"/>
      <c r="V336" s="252"/>
      <c r="W336" s="252" t="str">
        <f t="array" ref="W336">IF(V336="", "", IFERROR(MAX(--_xlfn.TEXTSPLIT(V336,"+")), V336))</f>
        <v/>
      </c>
      <c r="X336" s="252"/>
      <c r="Y336" s="252"/>
      <c r="Z336" s="253" t="s">
        <v>645</v>
      </c>
      <c r="AA336" s="253" t="s">
        <v>2113</v>
      </c>
      <c r="AB336" s="253">
        <v>2040</v>
      </c>
      <c r="AC336" s="253">
        <f t="array" ref="AC336">IF(AB336="", "", IFERROR(MAX(--_xlfn.TEXTSPLIT(AB336,"+")), AB336))</f>
        <v>2040</v>
      </c>
      <c r="AD336" s="32" t="str">
        <f>IF(AND(Table1[[#This Row],[year broken down ]]&lt;&gt;"",Table1[[#This Row],[Scope of target]]&lt;&gt;"G",AE336=""),1,"")</f>
        <v/>
      </c>
      <c r="AE336" s="32">
        <f>IF(OR(Table1[[#This Row],[Net zero year (SBTi)]]&lt;&gt;"",Table1[[#This Row],[From 6]]&lt;&gt;""),1,"")</f>
        <v>1</v>
      </c>
      <c r="AF336" s="32">
        <f>IF(OR(Table1[[#This Row],[SBTi NZ approved]]="s",Table1[[#This Row],[Target status]]="T"),1,"")</f>
        <v>1</v>
      </c>
      <c r="AG336" s="254"/>
      <c r="AH336" s="32" t="str">
        <f>_xlfn.XLOOKUP(C336,ref!A:A,ref!B:B, "Other")</f>
        <v>North America</v>
      </c>
      <c r="AI336" s="249" t="str">
        <f>_xlfn.XLOOKUP(D336,ref!D:D,ref!E:E)</f>
        <v>Technology</v>
      </c>
      <c r="AJ336" s="249">
        <f>IF(Table1[[#This Row],[NZ]]=1, MAX(Table1[[#This Row],[From 6]], Table1[[#This Row],[Net zero year (SBTi)]]), "")</f>
        <v>2040</v>
      </c>
      <c r="AK336" s="32">
        <f t="shared" si="26"/>
        <v>1</v>
      </c>
    </row>
    <row r="337" spans="1:37" ht="18" customHeight="1">
      <c r="A337" s="32">
        <v>335</v>
      </c>
      <c r="B337" s="373" t="s">
        <v>393</v>
      </c>
      <c r="C337" s="32" t="s">
        <v>723</v>
      </c>
      <c r="D337" s="32" t="s">
        <v>1281</v>
      </c>
      <c r="E337" s="32" t="s">
        <v>2114</v>
      </c>
      <c r="F337" s="32" t="s">
        <v>2115</v>
      </c>
      <c r="G337" s="250" t="s">
        <v>631</v>
      </c>
      <c r="H337" s="250">
        <v>2025</v>
      </c>
      <c r="I337" s="250">
        <v>2020</v>
      </c>
      <c r="J337" s="251" t="s">
        <v>1096</v>
      </c>
      <c r="K337" s="251" t="s">
        <v>642</v>
      </c>
      <c r="L337" s="251">
        <v>2030</v>
      </c>
      <c r="M337" s="251"/>
      <c r="N337" s="251"/>
      <c r="O337" s="251"/>
      <c r="P337" s="251"/>
      <c r="Q337" s="251"/>
      <c r="R337" s="251"/>
      <c r="S337" s="251">
        <v>2020</v>
      </c>
      <c r="T337" s="252"/>
      <c r="U337" s="252"/>
      <c r="V337" s="252"/>
      <c r="W337" s="252" t="str">
        <f t="array" ref="W337">IF(V337="", "", IFERROR(MAX(--_xlfn.TEXTSPLIT(V337,"+")), V337))</f>
        <v/>
      </c>
      <c r="X337" s="252"/>
      <c r="Y337" s="256"/>
      <c r="Z337" s="253" t="s">
        <v>635</v>
      </c>
      <c r="AA337" s="253" t="s">
        <v>1225</v>
      </c>
      <c r="AB337" s="253">
        <v>2050</v>
      </c>
      <c r="AC337" s="253">
        <f t="array" ref="AC337">IF(AB337="", "", IFERROR(MAX(--_xlfn.TEXTSPLIT(AB337,"+")), AB337))</f>
        <v>2050</v>
      </c>
      <c r="AD337" s="32" t="str">
        <f>IF(AND(Table1[[#This Row],[year broken down ]]&lt;&gt;"",Table1[[#This Row],[Scope of target]]&lt;&gt;"G",AE337=""),1,"")</f>
        <v/>
      </c>
      <c r="AE337" s="32">
        <f>IF(OR(Table1[[#This Row],[Net zero year (SBTi)]]&lt;&gt;"",Table1[[#This Row],[From 6]]&lt;&gt;""),1,"")</f>
        <v>1</v>
      </c>
      <c r="AF337" s="32">
        <f>IF(OR(Table1[[#This Row],[SBTi NZ approved]]="s",Table1[[#This Row],[Target status]]="T"),1,"")</f>
        <v>1</v>
      </c>
      <c r="AG337" s="254"/>
      <c r="AH337" s="32" t="str">
        <f>_xlfn.XLOOKUP(C337,ref!A:A,ref!B:B, "Other")</f>
        <v>Other</v>
      </c>
      <c r="AI337" s="249" t="str">
        <f>_xlfn.XLOOKUP(D337,ref!D:D,ref!E:E)</f>
        <v>Food, beverages and agriculture</v>
      </c>
      <c r="AJ337" s="249">
        <f>IF(Table1[[#This Row],[NZ]]=1, MAX(Table1[[#This Row],[From 6]], Table1[[#This Row],[Net zero year (SBTi)]]), "")</f>
        <v>2050</v>
      </c>
      <c r="AK337" s="32">
        <f t="shared" si="26"/>
        <v>1</v>
      </c>
    </row>
    <row r="338" spans="1:37" ht="18" customHeight="1">
      <c r="A338" s="32">
        <v>336</v>
      </c>
      <c r="B338" s="373" t="s">
        <v>388</v>
      </c>
      <c r="C338" s="32" t="s">
        <v>706</v>
      </c>
      <c r="D338" s="32" t="s">
        <v>1281</v>
      </c>
      <c r="E338" s="32" t="s">
        <v>2116</v>
      </c>
      <c r="F338" s="32" t="s">
        <v>2117</v>
      </c>
      <c r="G338" s="250"/>
      <c r="H338" s="250"/>
      <c r="I338" s="250"/>
      <c r="J338" s="251" t="s">
        <v>635</v>
      </c>
      <c r="K338" s="251"/>
      <c r="L338" s="251">
        <v>2030</v>
      </c>
      <c r="M338" s="251"/>
      <c r="N338" s="251"/>
      <c r="O338" s="251"/>
      <c r="P338" s="251" t="s">
        <v>632</v>
      </c>
      <c r="Q338" s="251"/>
      <c r="R338" s="251"/>
      <c r="S338" s="251">
        <v>2022</v>
      </c>
      <c r="T338" s="252"/>
      <c r="U338" s="252"/>
      <c r="V338" s="252"/>
      <c r="W338" s="252" t="str">
        <f t="array" ref="W338">IF(V338="", "", IFERROR(MAX(--_xlfn.TEXTSPLIT(V338,"+")), V338))</f>
        <v/>
      </c>
      <c r="X338" s="252"/>
      <c r="Y338" s="252"/>
      <c r="Z338" s="253" t="s">
        <v>1123</v>
      </c>
      <c r="AA338" s="253" t="s">
        <v>2118</v>
      </c>
      <c r="AB338" s="253" t="s">
        <v>1331</v>
      </c>
      <c r="AC338" s="253">
        <f t="array" ref="AC338">IF(AB338="", "", IFERROR(MAX(--_xlfn.TEXTSPLIT(AB338,"+")), AB338))</f>
        <v>2050</v>
      </c>
      <c r="AD338" s="32" t="str">
        <f>IF(AND(Table1[[#This Row],[year broken down ]]&lt;&gt;"",Table1[[#This Row],[Scope of target]]&lt;&gt;"G",AE338=""),1,"")</f>
        <v/>
      </c>
      <c r="AE338" s="32">
        <f>IF(OR(Table1[[#This Row],[Net zero year (SBTi)]]&lt;&gt;"",Table1[[#This Row],[From 6]]&lt;&gt;""),1,"")</f>
        <v>1</v>
      </c>
      <c r="AF338" s="32" t="str">
        <f>IF(OR(Table1[[#This Row],[SBTi NZ approved]]="s",Table1[[#This Row],[Target status]]="T"),1,"")</f>
        <v/>
      </c>
      <c r="AG338" s="254"/>
      <c r="AH338" s="32" t="str">
        <f>_xlfn.XLOOKUP(C338,ref!A:A,ref!B:B, "Other")</f>
        <v>North America</v>
      </c>
      <c r="AI338" s="249" t="str">
        <f>_xlfn.XLOOKUP(D338,ref!D:D,ref!E:E)</f>
        <v>Food, beverages and agriculture</v>
      </c>
      <c r="AJ338" s="249">
        <f>IF(Table1[[#This Row],[NZ]]=1, MAX(Table1[[#This Row],[From 6]], Table1[[#This Row],[Net zero year (SBTi)]]), "")</f>
        <v>2050</v>
      </c>
      <c r="AK338" s="32">
        <f t="shared" si="26"/>
        <v>1</v>
      </c>
    </row>
    <row r="339" spans="1:37" ht="18" customHeight="1">
      <c r="A339" s="32">
        <v>337</v>
      </c>
      <c r="B339" s="373" t="s">
        <v>331</v>
      </c>
      <c r="C339" s="32" t="s">
        <v>774</v>
      </c>
      <c r="D339" s="32" t="s">
        <v>1148</v>
      </c>
      <c r="E339" s="32" t="s">
        <v>2119</v>
      </c>
      <c r="F339" s="32" t="s">
        <v>2120</v>
      </c>
      <c r="G339" s="250" t="s">
        <v>631</v>
      </c>
      <c r="H339" s="250">
        <v>2030</v>
      </c>
      <c r="I339" s="250">
        <v>2016</v>
      </c>
      <c r="J339" s="251" t="s">
        <v>635</v>
      </c>
      <c r="K339" s="251"/>
      <c r="L339" s="251">
        <v>2030</v>
      </c>
      <c r="M339" s="251"/>
      <c r="N339" s="251"/>
      <c r="O339" s="251"/>
      <c r="P339" s="251" t="s">
        <v>632</v>
      </c>
      <c r="Q339" s="251"/>
      <c r="R339" s="251"/>
      <c r="S339" s="251">
        <v>2022</v>
      </c>
      <c r="T339" s="252"/>
      <c r="U339" s="252"/>
      <c r="V339" s="252"/>
      <c r="W339" s="252" t="str">
        <f t="array" ref="W339">IF(V339="", "", IFERROR(MAX(--_xlfn.TEXTSPLIT(V339,"+")), V339))</f>
        <v/>
      </c>
      <c r="X339" s="252"/>
      <c r="Y339" s="252"/>
      <c r="Z339" s="253" t="s">
        <v>635</v>
      </c>
      <c r="AA339" s="253" t="s">
        <v>698</v>
      </c>
      <c r="AB339" s="253">
        <v>2045</v>
      </c>
      <c r="AC339" s="253">
        <f t="array" ref="AC339">IF(AB339="", "", IFERROR(MAX(--_xlfn.TEXTSPLIT(AB339,"+")), AB339))</f>
        <v>2045</v>
      </c>
      <c r="AD339" s="32" t="str">
        <f>IF(AND(Table1[[#This Row],[year broken down ]]&lt;&gt;"",Table1[[#This Row],[Scope of target]]&lt;&gt;"G",AE339=""),1,"")</f>
        <v/>
      </c>
      <c r="AE339" s="32">
        <f>IF(OR(Table1[[#This Row],[Net zero year (SBTi)]]&lt;&gt;"",Table1[[#This Row],[From 6]]&lt;&gt;""),1,"")</f>
        <v>1</v>
      </c>
      <c r="AF339" s="32" t="str">
        <f>IF(OR(Table1[[#This Row],[SBTi NZ approved]]="s",Table1[[#This Row],[Target status]]="T"),1,"")</f>
        <v/>
      </c>
      <c r="AG339" s="254"/>
      <c r="AH339" s="32" t="str">
        <f>_xlfn.XLOOKUP(C339,ref!A:A,ref!B:B, "Other")</f>
        <v>Asia</v>
      </c>
      <c r="AI339" s="249" t="str">
        <f>_xlfn.XLOOKUP(D339,ref!D:D,ref!E:E)</f>
        <v>Automotive</v>
      </c>
      <c r="AJ339" s="249">
        <f>IF(Table1[[#This Row],[NZ]]=1, MAX(Table1[[#This Row],[From 6]], Table1[[#This Row],[Net zero year (SBTi)]]), "")</f>
        <v>2045</v>
      </c>
      <c r="AK339" s="32">
        <f t="shared" si="26"/>
        <v>1</v>
      </c>
    </row>
    <row r="340" spans="1:37" ht="18" customHeight="1">
      <c r="A340" s="32">
        <v>338</v>
      </c>
      <c r="B340" s="373" t="s">
        <v>420</v>
      </c>
      <c r="C340" s="32" t="s">
        <v>629</v>
      </c>
      <c r="D340" s="32" t="s">
        <v>1130</v>
      </c>
      <c r="E340" s="32" t="s">
        <v>2121</v>
      </c>
      <c r="F340" s="32" t="s">
        <v>2122</v>
      </c>
      <c r="G340" s="250"/>
      <c r="H340" s="250"/>
      <c r="I340" s="250"/>
      <c r="J340" s="251" t="s">
        <v>1096</v>
      </c>
      <c r="K340" s="251" t="s">
        <v>693</v>
      </c>
      <c r="L340" s="251">
        <v>2030</v>
      </c>
      <c r="M340" s="251"/>
      <c r="N340" s="251"/>
      <c r="O340" s="251"/>
      <c r="P340" s="251" t="s">
        <v>632</v>
      </c>
      <c r="Q340" s="251"/>
      <c r="R340" s="251"/>
      <c r="S340" s="251">
        <v>2022</v>
      </c>
      <c r="T340" s="252"/>
      <c r="U340" s="252"/>
      <c r="V340" s="252"/>
      <c r="W340" s="252" t="str">
        <f t="array" ref="W340">IF(V340="", "", IFERROR(MAX(--_xlfn.TEXTSPLIT(V340,"+")), V340))</f>
        <v/>
      </c>
      <c r="X340" s="252"/>
      <c r="Y340" s="252"/>
      <c r="Z340" s="253"/>
      <c r="AA340" s="253"/>
      <c r="AB340" s="253"/>
      <c r="AC340" s="253" t="str">
        <f t="array" ref="AC340">IF(AB340="", "", IFERROR(MAX(--_xlfn.TEXTSPLIT(AB340,"+")), AB340))</f>
        <v/>
      </c>
      <c r="AD340" s="32" t="str">
        <f>IF(AND(Table1[[#This Row],[year broken down ]]&lt;&gt;"",Table1[[#This Row],[Scope of target]]&lt;&gt;"G",AE340=""),1,"")</f>
        <v/>
      </c>
      <c r="AE340" s="32" t="str">
        <f>IF(OR(Table1[[#This Row],[Net zero year (SBTi)]]&lt;&gt;"",Table1[[#This Row],[From 6]]&lt;&gt;""),1,"")</f>
        <v/>
      </c>
      <c r="AF340" s="32">
        <f>IF(OR(Table1[[#This Row],[SBTi NZ approved]]="s",Table1[[#This Row],[Target status]]="T"),1,"")</f>
        <v>1</v>
      </c>
      <c r="AG340" s="254"/>
      <c r="AH340" s="32" t="str">
        <f>_xlfn.XLOOKUP(C340,ref!A:A,ref!B:B, "Other")</f>
        <v>North America</v>
      </c>
      <c r="AI340" s="249" t="str">
        <f>_xlfn.XLOOKUP(D340,ref!D:D,ref!E:E)</f>
        <v>Health care and pharmaceuticals</v>
      </c>
      <c r="AJ340" s="249" t="str">
        <f>IF(Table1[[#This Row],[NZ]]=1, MAX(Table1[[#This Row],[From 6]], Table1[[#This Row],[Net zero year (SBTi)]]), "")</f>
        <v/>
      </c>
      <c r="AK340" s="32">
        <f t="shared" si="26"/>
        <v>1</v>
      </c>
    </row>
    <row r="341" spans="1:37" ht="18" customHeight="1">
      <c r="A341" s="32">
        <v>339</v>
      </c>
      <c r="B341" s="373" t="s">
        <v>427</v>
      </c>
      <c r="C341" s="32" t="s">
        <v>876</v>
      </c>
      <c r="D341" s="32" t="s">
        <v>1145</v>
      </c>
      <c r="E341" s="32" t="s">
        <v>2123</v>
      </c>
      <c r="F341" s="32" t="s">
        <v>2124</v>
      </c>
      <c r="G341" s="250" t="s">
        <v>631</v>
      </c>
      <c r="H341" s="250">
        <v>2040</v>
      </c>
      <c r="I341" s="250">
        <v>2021</v>
      </c>
      <c r="J341" s="251" t="s">
        <v>1096</v>
      </c>
      <c r="K341" s="251" t="s">
        <v>642</v>
      </c>
      <c r="L341" s="251">
        <v>2030</v>
      </c>
      <c r="M341" s="251"/>
      <c r="N341" s="251"/>
      <c r="O341" s="251"/>
      <c r="P341" s="251" t="s">
        <v>632</v>
      </c>
      <c r="Q341" s="251"/>
      <c r="R341" s="251"/>
      <c r="S341" s="251">
        <v>2021</v>
      </c>
      <c r="T341" s="252"/>
      <c r="U341" s="252"/>
      <c r="V341" s="252"/>
      <c r="W341" s="252" t="str">
        <f t="array" ref="W341">IF(V341="", "", IFERROR(MAX(--_xlfn.TEXTSPLIT(V341,"+")), V341))</f>
        <v/>
      </c>
      <c r="X341" s="252"/>
      <c r="Y341" s="256"/>
      <c r="Z341" s="253" t="s">
        <v>1310</v>
      </c>
      <c r="AA341" s="253" t="s">
        <v>2125</v>
      </c>
      <c r="AB341" s="253" t="s">
        <v>1331</v>
      </c>
      <c r="AC341" s="253">
        <f t="array" ref="AC341">IF(AB341="", "", IFERROR(MAX(--_xlfn.TEXTSPLIT(AB341,"+")), AB341))</f>
        <v>2050</v>
      </c>
      <c r="AD341" s="32" t="str">
        <f>IF(AND(Table1[[#This Row],[year broken down ]]&lt;&gt;"",Table1[[#This Row],[Scope of target]]&lt;&gt;"G",AE341=""),1,"")</f>
        <v/>
      </c>
      <c r="AE341" s="32">
        <f>IF(OR(Table1[[#This Row],[Net zero year (SBTi)]]&lt;&gt;"",Table1[[#This Row],[From 6]]&lt;&gt;""),1,"")</f>
        <v>1</v>
      </c>
      <c r="AF341" s="32">
        <f>IF(OR(Table1[[#This Row],[SBTi NZ approved]]="s",Table1[[#This Row],[Target status]]="T"),1,"")</f>
        <v>1</v>
      </c>
      <c r="AG341" s="254"/>
      <c r="AH341" s="32" t="str">
        <f>_xlfn.XLOOKUP(C341,ref!A:A,ref!B:B, "Other")</f>
        <v>Asia</v>
      </c>
      <c r="AI341" s="249" t="str">
        <f>_xlfn.XLOOKUP(D341,ref!D:D,ref!E:E)</f>
        <v>Financial services</v>
      </c>
      <c r="AJ341" s="249">
        <f>IF(Table1[[#This Row],[NZ]]=1, MAX(Table1[[#This Row],[From 6]], Table1[[#This Row],[Net zero year (SBTi)]]), "")</f>
        <v>2050</v>
      </c>
      <c r="AK341" s="32">
        <f t="shared" si="26"/>
        <v>1</v>
      </c>
    </row>
    <row r="342" spans="1:37" ht="18" customHeight="1">
      <c r="A342" s="32">
        <v>340</v>
      </c>
      <c r="B342" s="373" t="s">
        <v>376</v>
      </c>
      <c r="C342" s="32" t="s">
        <v>692</v>
      </c>
      <c r="D342" s="32" t="s">
        <v>1370</v>
      </c>
      <c r="E342" s="32" t="s">
        <v>2126</v>
      </c>
      <c r="F342" s="32" t="s">
        <v>2127</v>
      </c>
      <c r="G342" s="250"/>
      <c r="H342" s="250"/>
      <c r="I342" s="250"/>
      <c r="J342" s="251" t="s">
        <v>1096</v>
      </c>
      <c r="K342" s="251" t="s">
        <v>1384</v>
      </c>
      <c r="L342" s="251">
        <v>2030</v>
      </c>
      <c r="M342" s="251"/>
      <c r="N342" s="251"/>
      <c r="O342" s="251"/>
      <c r="P342" s="251" t="s">
        <v>632</v>
      </c>
      <c r="Q342" s="251"/>
      <c r="R342" s="251"/>
      <c r="S342" s="251">
        <v>2019</v>
      </c>
      <c r="T342" s="252" t="s">
        <v>635</v>
      </c>
      <c r="U342" s="252" t="s">
        <v>685</v>
      </c>
      <c r="V342" s="252">
        <v>2035</v>
      </c>
      <c r="W342" s="252">
        <f t="array" ref="W342">IF(V342="", "", IFERROR(MAX(--_xlfn.TEXTSPLIT(V342,"+")), V342))</f>
        <v>2035</v>
      </c>
      <c r="X342" s="252">
        <v>2020</v>
      </c>
      <c r="Y342" s="256" t="s">
        <v>2128</v>
      </c>
      <c r="Z342" s="253"/>
      <c r="AA342" s="253"/>
      <c r="AB342" s="253"/>
      <c r="AC342" s="253" t="str">
        <f t="array" ref="AC342">IF(AB342="", "", IFERROR(MAX(--_xlfn.TEXTSPLIT(AB342,"+")), AB342))</f>
        <v/>
      </c>
      <c r="AD342" s="32">
        <f>IF(AND(Table1[[#This Row],[year broken down ]]&lt;&gt;"",Table1[[#This Row],[Scope of target]]&lt;&gt;"G",AE342=""),1,"")</f>
        <v>1</v>
      </c>
      <c r="AE342" s="32" t="str">
        <f>IF(OR(Table1[[#This Row],[Net zero year (SBTi)]]&lt;&gt;"",Table1[[#This Row],[From 6]]&lt;&gt;""),1,"")</f>
        <v/>
      </c>
      <c r="AF342" s="32">
        <f>IF(OR(Table1[[#This Row],[SBTi NZ approved]]="s",Table1[[#This Row],[Target status]]="T"),1,"")</f>
        <v>1</v>
      </c>
      <c r="AG342" s="254" t="s">
        <v>674</v>
      </c>
      <c r="AH342" s="32" t="str">
        <f>_xlfn.XLOOKUP(C342,ref!A:A,ref!B:B, "Other")</f>
        <v>Europe</v>
      </c>
      <c r="AI342" s="249" t="str">
        <f>_xlfn.XLOOKUP(D342,ref!D:D,ref!E:E)</f>
        <v>Transportation and logistics</v>
      </c>
      <c r="AJ342" s="249" t="str">
        <f>IF(Table1[[#This Row],[NZ]]=1, MAX(Table1[[#This Row],[From 6]], Table1[[#This Row],[Net zero year (SBTi)]]), "")</f>
        <v/>
      </c>
      <c r="AK342" s="32">
        <f t="shared" si="26"/>
        <v>1</v>
      </c>
    </row>
    <row r="343" spans="1:37" ht="18" customHeight="1">
      <c r="A343" s="32">
        <v>341</v>
      </c>
      <c r="B343" s="373" t="s">
        <v>380</v>
      </c>
      <c r="C343" s="32" t="s">
        <v>680</v>
      </c>
      <c r="D343" s="32" t="s">
        <v>1557</v>
      </c>
      <c r="E343" s="32" t="s">
        <v>2129</v>
      </c>
      <c r="F343" s="32" t="s">
        <v>2130</v>
      </c>
      <c r="G343" s="250"/>
      <c r="H343" s="250"/>
      <c r="I343" s="250"/>
      <c r="J343" s="251"/>
      <c r="K343" s="251"/>
      <c r="L343" s="251"/>
      <c r="M343" s="251"/>
      <c r="N343" s="251"/>
      <c r="O343" s="251"/>
      <c r="P343" s="251"/>
      <c r="Q343" s="251"/>
      <c r="R343" s="251"/>
      <c r="S343" s="251" t="s">
        <v>39</v>
      </c>
      <c r="T343" s="252"/>
      <c r="U343" s="252"/>
      <c r="V343" s="252"/>
      <c r="W343" s="252" t="str">
        <f t="array" ref="W343">IF(V343="", "", IFERROR(MAX(--_xlfn.TEXTSPLIT(V343,"+")), V343))</f>
        <v/>
      </c>
      <c r="X343" s="252"/>
      <c r="Y343" s="252"/>
      <c r="Z343" s="253"/>
      <c r="AA343" s="253"/>
      <c r="AB343" s="253"/>
      <c r="AC343" s="253" t="str">
        <f t="array" ref="AC343">IF(AB343="", "", IFERROR(MAX(--_xlfn.TEXTSPLIT(AB343,"+")), AB343))</f>
        <v/>
      </c>
      <c r="AD343" s="32" t="str">
        <f>IF(AND(Table1[[#This Row],[year broken down ]]&lt;&gt;"",Table1[[#This Row],[Scope of target]]&lt;&gt;"G",AE343=""),1,"")</f>
        <v/>
      </c>
      <c r="AE343" s="32" t="str">
        <f>IF(OR(Table1[[#This Row],[Net zero year (SBTi)]]&lt;&gt;"",Table1[[#This Row],[From 6]]&lt;&gt;""),1,"")</f>
        <v/>
      </c>
      <c r="AF343" s="32" t="str">
        <f>IF(OR(Table1[[#This Row],[SBTi NZ approved]]="s",Table1[[#This Row],[Target status]]="T"),1,"")</f>
        <v/>
      </c>
      <c r="AG343" s="254"/>
      <c r="AH343" s="32" t="str">
        <f>_xlfn.XLOOKUP(C343,ref!A:A,ref!B:B, "Other")</f>
        <v>Asia</v>
      </c>
      <c r="AI343" s="249" t="str">
        <f>_xlfn.XLOOKUP(D343,ref!D:D,ref!E:E)</f>
        <v>Aerospace and defense</v>
      </c>
      <c r="AJ343" s="249" t="str">
        <f>IF(Table1[[#This Row],[NZ]]=1, MAX(Table1[[#This Row],[From 6]], Table1[[#This Row],[Net zero year (SBTi)]]), "")</f>
        <v/>
      </c>
      <c r="AK343" s="32">
        <f t="shared" si="26"/>
        <v>0</v>
      </c>
    </row>
    <row r="344" spans="1:37" ht="18" customHeight="1">
      <c r="A344" s="32">
        <v>342</v>
      </c>
      <c r="B344" s="373" t="s">
        <v>305</v>
      </c>
      <c r="C344" s="32" t="s">
        <v>639</v>
      </c>
      <c r="D344" s="32" t="s">
        <v>1145</v>
      </c>
      <c r="E344" s="32" t="s">
        <v>2131</v>
      </c>
      <c r="F344" s="32" t="s">
        <v>2132</v>
      </c>
      <c r="G344" s="250"/>
      <c r="H344" s="250"/>
      <c r="I344" s="250"/>
      <c r="J344" s="251"/>
      <c r="K344" s="251"/>
      <c r="L344" s="251"/>
      <c r="M344" s="251"/>
      <c r="N344" s="251"/>
      <c r="O344" s="251"/>
      <c r="P344" s="251"/>
      <c r="Q344" s="251"/>
      <c r="R344" s="251"/>
      <c r="S344" s="251" t="s">
        <v>39</v>
      </c>
      <c r="T344" s="252" t="s">
        <v>635</v>
      </c>
      <c r="U344" s="252" t="s">
        <v>1225</v>
      </c>
      <c r="V344" s="252">
        <v>2022</v>
      </c>
      <c r="W344" s="252">
        <f t="array" ref="W344">IF(V344="", "", IFERROR(MAX(--_xlfn.TEXTSPLIT(V344,"+")), V344))</f>
        <v>2022</v>
      </c>
      <c r="X344" s="252">
        <v>2021</v>
      </c>
      <c r="Y344" s="252" t="s">
        <v>2133</v>
      </c>
      <c r="Z344" s="253"/>
      <c r="AA344" s="253"/>
      <c r="AB344" s="253"/>
      <c r="AC344" s="253" t="str">
        <f t="array" ref="AC344">IF(AB344="", "", IFERROR(MAX(--_xlfn.TEXTSPLIT(AB344,"+")), AB344))</f>
        <v/>
      </c>
      <c r="AD344" s="32">
        <f>IF(AND(Table1[[#This Row],[year broken down ]]&lt;&gt;"",Table1[[#This Row],[Scope of target]]&lt;&gt;"G",AE344=""),1,"")</f>
        <v>1</v>
      </c>
      <c r="AE344" s="32" t="str">
        <f>IF(OR(Table1[[#This Row],[Net zero year (SBTi)]]&lt;&gt;"",Table1[[#This Row],[From 6]]&lt;&gt;""),1,"")</f>
        <v/>
      </c>
      <c r="AF344" s="32" t="str">
        <f>IF(OR(Table1[[#This Row],[SBTi NZ approved]]="s",Table1[[#This Row],[Target status]]="T"),1,"")</f>
        <v/>
      </c>
      <c r="AG344" s="254" t="s">
        <v>631</v>
      </c>
      <c r="AH344" s="32" t="str">
        <f>_xlfn.XLOOKUP(C344,ref!A:A,ref!B:B, "Other")</f>
        <v>Europe</v>
      </c>
      <c r="AI344" s="249" t="str">
        <f>_xlfn.XLOOKUP(D344,ref!D:D,ref!E:E)</f>
        <v>Financial services</v>
      </c>
      <c r="AJ344" s="249" t="str">
        <f>IF(Table1[[#This Row],[NZ]]=1, MAX(Table1[[#This Row],[From 6]], Table1[[#This Row],[Net zero year (SBTi)]]), "")</f>
        <v/>
      </c>
      <c r="AK344" s="32">
        <f t="shared" si="26"/>
        <v>1</v>
      </c>
    </row>
    <row r="345" spans="1:37" ht="18" customHeight="1">
      <c r="A345" s="32">
        <v>343</v>
      </c>
      <c r="B345" s="373" t="s">
        <v>436</v>
      </c>
      <c r="C345" s="32" t="s">
        <v>740</v>
      </c>
      <c r="D345" s="32" t="s">
        <v>1130</v>
      </c>
      <c r="E345" s="32" t="s">
        <v>2134</v>
      </c>
      <c r="F345" s="32" t="s">
        <v>2135</v>
      </c>
      <c r="G345" s="250" t="s">
        <v>631</v>
      </c>
      <c r="H345" s="250">
        <v>2025</v>
      </c>
      <c r="I345" s="250">
        <v>2020</v>
      </c>
      <c r="J345" s="251" t="s">
        <v>1096</v>
      </c>
      <c r="K345" s="251" t="s">
        <v>642</v>
      </c>
      <c r="L345" s="251">
        <v>2025</v>
      </c>
      <c r="M345" s="251"/>
      <c r="N345" s="251"/>
      <c r="O345" s="251"/>
      <c r="P345" s="251" t="s">
        <v>631</v>
      </c>
      <c r="Q345" s="251" t="s">
        <v>1135</v>
      </c>
      <c r="R345" s="251"/>
      <c r="S345" s="251">
        <v>2019</v>
      </c>
      <c r="T345" s="252"/>
      <c r="U345" s="252"/>
      <c r="V345" s="252"/>
      <c r="W345" s="252" t="str">
        <f t="array" ref="W345">IF(V345="", "", IFERROR(MAX(--_xlfn.TEXTSPLIT(V345,"+")), V345))</f>
        <v/>
      </c>
      <c r="X345" s="252"/>
      <c r="Y345" s="256"/>
      <c r="Z345" s="253" t="s">
        <v>645</v>
      </c>
      <c r="AA345" s="253" t="s">
        <v>1353</v>
      </c>
      <c r="AB345" s="253" t="s">
        <v>1792</v>
      </c>
      <c r="AC345" s="253">
        <f t="array" ref="AC345">IF(AB345="", "", IFERROR(MAX(--_xlfn.TEXTSPLIT(AB345,"+")), AB345))</f>
        <v>2045</v>
      </c>
      <c r="AD345" s="32" t="str">
        <f>IF(AND(Table1[[#This Row],[year broken down ]]&lt;&gt;"",Table1[[#This Row],[Scope of target]]&lt;&gt;"G",AE345=""),1,"")</f>
        <v/>
      </c>
      <c r="AE345" s="32">
        <f>IF(OR(Table1[[#This Row],[Net zero year (SBTi)]]&lt;&gt;"",Table1[[#This Row],[From 6]]&lt;&gt;""),1,"")</f>
        <v>1</v>
      </c>
      <c r="AF345" s="32">
        <f>IF(OR(Table1[[#This Row],[SBTi NZ approved]]="s",Table1[[#This Row],[Target status]]="T"),1,"")</f>
        <v>1</v>
      </c>
      <c r="AG345" s="254"/>
      <c r="AH345" s="32" t="str">
        <f>_xlfn.XLOOKUP(C345,ref!A:A,ref!B:B, "Other")</f>
        <v>Europe</v>
      </c>
      <c r="AI345" s="249" t="str">
        <f>_xlfn.XLOOKUP(D345,ref!D:D,ref!E:E)</f>
        <v>Health care and pharmaceuticals</v>
      </c>
      <c r="AJ345" s="249">
        <f>IF(Table1[[#This Row],[NZ]]=1, MAX(Table1[[#This Row],[From 6]], Table1[[#This Row],[Net zero year (SBTi)]]), "")</f>
        <v>2045</v>
      </c>
      <c r="AK345" s="32">
        <f t="shared" si="26"/>
        <v>1</v>
      </c>
    </row>
    <row r="346" spans="1:37" ht="18" customHeight="1">
      <c r="A346" s="32">
        <v>344</v>
      </c>
      <c r="B346" s="373" t="s">
        <v>371</v>
      </c>
      <c r="C346" s="32" t="s">
        <v>629</v>
      </c>
      <c r="D346" s="32" t="s">
        <v>1406</v>
      </c>
      <c r="E346" s="32" t="s">
        <v>2136</v>
      </c>
      <c r="F346" s="32" t="s">
        <v>2137</v>
      </c>
      <c r="G346" s="250" t="s">
        <v>631</v>
      </c>
      <c r="H346" s="250">
        <v>2030</v>
      </c>
      <c r="I346" s="250">
        <v>2015</v>
      </c>
      <c r="J346" s="251" t="s">
        <v>1096</v>
      </c>
      <c r="K346" s="251" t="s">
        <v>1384</v>
      </c>
      <c r="L346" s="251">
        <v>2030</v>
      </c>
      <c r="M346" s="251"/>
      <c r="N346" s="251"/>
      <c r="O346" s="251"/>
      <c r="P346" s="251" t="s">
        <v>632</v>
      </c>
      <c r="Q346" s="251"/>
      <c r="R346" s="251"/>
      <c r="S346" s="251">
        <v>2019</v>
      </c>
      <c r="T346" s="252"/>
      <c r="U346" s="252"/>
      <c r="V346" s="252"/>
      <c r="W346" s="252" t="str">
        <f t="array" ref="W346">IF(V346="", "", IFERROR(MAX(--_xlfn.TEXTSPLIT(V346,"+")), V346))</f>
        <v/>
      </c>
      <c r="X346" s="252"/>
      <c r="Y346" s="252"/>
      <c r="Z346" s="253" t="s">
        <v>645</v>
      </c>
      <c r="AA346" s="253" t="s">
        <v>805</v>
      </c>
      <c r="AB346" s="253">
        <v>2050</v>
      </c>
      <c r="AC346" s="253">
        <f t="array" ref="AC346">IF(AB346="", "", IFERROR(MAX(--_xlfn.TEXTSPLIT(AB346,"+")), AB346))</f>
        <v>2050</v>
      </c>
      <c r="AD346" s="32" t="str">
        <f>IF(AND(Table1[[#This Row],[year broken down ]]&lt;&gt;"",Table1[[#This Row],[Scope of target]]&lt;&gt;"G",AE346=""),1,"")</f>
        <v/>
      </c>
      <c r="AE346" s="32">
        <f>IF(OR(Table1[[#This Row],[Net zero year (SBTi)]]&lt;&gt;"",Table1[[#This Row],[From 6]]&lt;&gt;""),1,"")</f>
        <v>1</v>
      </c>
      <c r="AF346" s="32">
        <f>IF(OR(Table1[[#This Row],[SBTi NZ approved]]="s",Table1[[#This Row],[Target status]]="T"),1,"")</f>
        <v>1</v>
      </c>
      <c r="AG346" s="254"/>
      <c r="AH346" s="32" t="str">
        <f>_xlfn.XLOOKUP(C346,ref!A:A,ref!B:B, "Other")</f>
        <v>North America</v>
      </c>
      <c r="AI346" s="249" t="str">
        <f>_xlfn.XLOOKUP(D346,ref!D:D,ref!E:E)</f>
        <v>Food, beverages and agriculture</v>
      </c>
      <c r="AJ346" s="249">
        <f>IF(Table1[[#This Row],[NZ]]=1, MAX(Table1[[#This Row],[From 6]], Table1[[#This Row],[Net zero year (SBTi)]]), "")</f>
        <v>2050</v>
      </c>
      <c r="AK346" s="32">
        <f t="shared" si="26"/>
        <v>1</v>
      </c>
    </row>
    <row r="347" spans="1:37" ht="18" customHeight="1">
      <c r="A347" s="32">
        <v>345</v>
      </c>
      <c r="B347" s="373" t="s">
        <v>396</v>
      </c>
      <c r="C347" s="32" t="s">
        <v>818</v>
      </c>
      <c r="D347" s="32" t="s">
        <v>713</v>
      </c>
      <c r="E347" s="32" t="s">
        <v>2138</v>
      </c>
      <c r="F347" s="32" t="s">
        <v>2139</v>
      </c>
      <c r="G347" s="250"/>
      <c r="H347" s="250"/>
      <c r="I347" s="250"/>
      <c r="J347" s="251" t="s">
        <v>635</v>
      </c>
      <c r="K347" s="251"/>
      <c r="L347" s="251">
        <v>2030</v>
      </c>
      <c r="M347" s="251"/>
      <c r="N347" s="251"/>
      <c r="O347" s="251"/>
      <c r="P347" s="251" t="s">
        <v>631</v>
      </c>
      <c r="Q347" s="251" t="s">
        <v>1097</v>
      </c>
      <c r="R347" s="251"/>
      <c r="S347" s="251">
        <v>2022</v>
      </c>
      <c r="T347" s="252" t="s">
        <v>635</v>
      </c>
      <c r="U347" s="252" t="s">
        <v>698</v>
      </c>
      <c r="V347" s="252">
        <v>2050</v>
      </c>
      <c r="W347" s="252">
        <f t="array" ref="W347">IF(V347="", "", IFERROR(MAX(--_xlfn.TEXTSPLIT(V347,"+")), V347))</f>
        <v>2050</v>
      </c>
      <c r="X347" s="252">
        <v>2022</v>
      </c>
      <c r="Y347" s="256" t="s">
        <v>2140</v>
      </c>
      <c r="Z347" s="253"/>
      <c r="AA347" s="253"/>
      <c r="AB347" s="253"/>
      <c r="AC347" s="253" t="str">
        <f t="array" ref="AC347">IF(AB347="", "", IFERROR(MAX(--_xlfn.TEXTSPLIT(AB347,"+")), AB347))</f>
        <v/>
      </c>
      <c r="AD347" s="32">
        <f>IF(AND(Table1[[#This Row],[year broken down ]]&lt;&gt;"",Table1[[#This Row],[Scope of target]]&lt;&gt;"G",AE347=""),1,"")</f>
        <v>1</v>
      </c>
      <c r="AE347" s="32" t="str">
        <f>IF(OR(Table1[[#This Row],[Net zero year (SBTi)]]&lt;&gt;"",Table1[[#This Row],[From 6]]&lt;&gt;""),1,"")</f>
        <v/>
      </c>
      <c r="AF347" s="32" t="str">
        <f>IF(OR(Table1[[#This Row],[SBTi NZ approved]]="s",Table1[[#This Row],[Target status]]="T"),1,"")</f>
        <v/>
      </c>
      <c r="AG347" s="254" t="s">
        <v>674</v>
      </c>
      <c r="AH347" s="32" t="str">
        <f>_xlfn.XLOOKUP(C347,ref!A:A,ref!B:B, "Other")</f>
        <v>Asia</v>
      </c>
      <c r="AI347" s="249" t="str">
        <f>_xlfn.XLOOKUP(D347,ref!D:D,ref!E:E)</f>
        <v>Technology</v>
      </c>
      <c r="AJ347" s="249" t="str">
        <f>IF(Table1[[#This Row],[NZ]]=1, MAX(Table1[[#This Row],[From 6]], Table1[[#This Row],[Net zero year (SBTi)]]), "")</f>
        <v/>
      </c>
      <c r="AK347" s="32">
        <f t="shared" si="26"/>
        <v>1</v>
      </c>
    </row>
    <row r="348" spans="1:37" ht="18" customHeight="1">
      <c r="A348" s="32">
        <v>346</v>
      </c>
      <c r="B348" s="373" t="s">
        <v>2141</v>
      </c>
      <c r="C348" s="32" t="s">
        <v>709</v>
      </c>
      <c r="D348" s="32" t="s">
        <v>1130</v>
      </c>
      <c r="E348" s="32" t="s">
        <v>2142</v>
      </c>
      <c r="F348" s="32" t="s">
        <v>2143</v>
      </c>
      <c r="G348" s="250"/>
      <c r="H348" s="250"/>
      <c r="I348" s="250"/>
      <c r="J348" s="251"/>
      <c r="K348" s="251"/>
      <c r="L348" s="251"/>
      <c r="M348" s="251"/>
      <c r="N348" s="251"/>
      <c r="O348" s="251"/>
      <c r="P348" s="251"/>
      <c r="Q348" s="251"/>
      <c r="R348" s="251"/>
      <c r="S348" s="251" t="s">
        <v>39</v>
      </c>
      <c r="T348" s="252" t="s">
        <v>635</v>
      </c>
      <c r="U348" s="252" t="s">
        <v>1120</v>
      </c>
      <c r="V348" s="252">
        <v>2040</v>
      </c>
      <c r="W348" s="252">
        <f t="array" ref="W348">IF(V348="", "", IFERROR(MAX(--_xlfn.TEXTSPLIT(V348,"+")), V348))</f>
        <v>2040</v>
      </c>
      <c r="X348" s="252">
        <v>2022</v>
      </c>
      <c r="Y348" s="252" t="s">
        <v>2144</v>
      </c>
      <c r="Z348" s="253"/>
      <c r="AA348" s="253"/>
      <c r="AB348" s="253"/>
      <c r="AC348" s="253" t="str">
        <f t="array" ref="AC348">IF(AB348="", "", IFERROR(MAX(--_xlfn.TEXTSPLIT(AB348,"+")), AB348))</f>
        <v/>
      </c>
      <c r="AD348" s="32">
        <f>IF(AND(Table1[[#This Row],[year broken down ]]&lt;&gt;"",Table1[[#This Row],[Scope of target]]&lt;&gt;"G",AE348=""),1,"")</f>
        <v>1</v>
      </c>
      <c r="AE348" s="32" t="str">
        <f>IF(OR(Table1[[#This Row],[Net zero year (SBTi)]]&lt;&gt;"",Table1[[#This Row],[From 6]]&lt;&gt;""),1,"")</f>
        <v/>
      </c>
      <c r="AF348" s="32" t="str">
        <f>IF(OR(Table1[[#This Row],[SBTi NZ approved]]="s",Table1[[#This Row],[Target status]]="T"),1,"")</f>
        <v/>
      </c>
      <c r="AG348" s="254" t="s">
        <v>674</v>
      </c>
      <c r="AH348" s="32" t="str">
        <f>_xlfn.XLOOKUP(C348,ref!A:A,ref!B:B, "Other")</f>
        <v>Europe</v>
      </c>
      <c r="AI348" s="249" t="str">
        <f>_xlfn.XLOOKUP(D348,ref!D:D,ref!E:E)</f>
        <v>Health care and pharmaceuticals</v>
      </c>
      <c r="AJ348" s="249" t="str">
        <f>IF(Table1[[#This Row],[NZ]]=1, MAX(Table1[[#This Row],[From 6]], Table1[[#This Row],[Net zero year (SBTi)]]), "")</f>
        <v/>
      </c>
      <c r="AK348" s="32">
        <f t="shared" si="26"/>
        <v>1</v>
      </c>
    </row>
    <row r="349" spans="1:37" ht="18" customHeight="1">
      <c r="A349" s="32">
        <v>347</v>
      </c>
      <c r="B349" s="373" t="s">
        <v>187</v>
      </c>
      <c r="C349" s="32" t="s">
        <v>639</v>
      </c>
      <c r="D349" s="32" t="s">
        <v>1145</v>
      </c>
      <c r="E349" s="32" t="s">
        <v>2145</v>
      </c>
      <c r="F349" s="32" t="s">
        <v>2146</v>
      </c>
      <c r="G349" s="250" t="s">
        <v>631</v>
      </c>
      <c r="H349" s="250">
        <v>2025</v>
      </c>
      <c r="I349" s="250">
        <v>2015</v>
      </c>
      <c r="J349" s="251"/>
      <c r="K349" s="251"/>
      <c r="L349" s="251"/>
      <c r="M349" s="251"/>
      <c r="N349" s="251"/>
      <c r="O349" s="251"/>
      <c r="P349" s="251"/>
      <c r="Q349" s="251"/>
      <c r="R349" s="251"/>
      <c r="S349" s="251" t="s">
        <v>39</v>
      </c>
      <c r="T349" s="252"/>
      <c r="U349" s="252"/>
      <c r="V349" s="252"/>
      <c r="W349" s="252" t="str">
        <f t="array" ref="W349">IF(V349="", "", IFERROR(MAX(--_xlfn.TEXTSPLIT(V349,"+")), V349))</f>
        <v/>
      </c>
      <c r="X349" s="252"/>
      <c r="Y349" s="252"/>
      <c r="Z349" s="253" t="s">
        <v>1123</v>
      </c>
      <c r="AA349" s="253" t="s">
        <v>2147</v>
      </c>
      <c r="AB349" s="253" t="s">
        <v>2148</v>
      </c>
      <c r="AC349" s="253">
        <f t="array" ref="AC349">IF(AB349="", "", IFERROR(MAX(--_xlfn.TEXTSPLIT(AB349,"+")), AB349))</f>
        <v>2050</v>
      </c>
      <c r="AD349" s="32" t="str">
        <f>IF(AND(Table1[[#This Row],[year broken down ]]&lt;&gt;"",Table1[[#This Row],[Scope of target]]&lt;&gt;"G",AE349=""),1,"")</f>
        <v/>
      </c>
      <c r="AE349" s="32">
        <f>IF(OR(Table1[[#This Row],[Net zero year (SBTi)]]&lt;&gt;"",Table1[[#This Row],[From 6]]&lt;&gt;""),1,"")</f>
        <v>1</v>
      </c>
      <c r="AF349" s="32" t="str">
        <f>IF(OR(Table1[[#This Row],[SBTi NZ approved]]="s",Table1[[#This Row],[Target status]]="T"),1,"")</f>
        <v/>
      </c>
      <c r="AG349" s="254"/>
      <c r="AH349" s="32" t="str">
        <f>_xlfn.XLOOKUP(C349,ref!A:A,ref!B:B, "Other")</f>
        <v>Europe</v>
      </c>
      <c r="AI349" s="249" t="str">
        <f>_xlfn.XLOOKUP(D349,ref!D:D,ref!E:E)</f>
        <v>Financial services</v>
      </c>
      <c r="AJ349" s="249">
        <f>IF(Table1[[#This Row],[NZ]]=1, MAX(Table1[[#This Row],[From 6]], Table1[[#This Row],[Net zero year (SBTi)]]), "")</f>
        <v>2050</v>
      </c>
      <c r="AK349" s="32">
        <f t="shared" si="26"/>
        <v>1</v>
      </c>
    </row>
    <row r="350" spans="1:37" ht="18" customHeight="1">
      <c r="A350" s="32">
        <v>348</v>
      </c>
      <c r="B350" s="373" t="s">
        <v>464</v>
      </c>
      <c r="C350" s="32" t="s">
        <v>680</v>
      </c>
      <c r="D350" s="32" t="s">
        <v>1236</v>
      </c>
      <c r="E350" s="32" t="s">
        <v>2149</v>
      </c>
      <c r="F350" s="32" t="s">
        <v>2150</v>
      </c>
      <c r="G350" s="250"/>
      <c r="H350" s="250"/>
      <c r="I350" s="250"/>
      <c r="J350" s="251"/>
      <c r="K350" s="251"/>
      <c r="L350" s="251"/>
      <c r="M350" s="251"/>
      <c r="N350" s="251"/>
      <c r="O350" s="251"/>
      <c r="P350" s="251"/>
      <c r="Q350" s="251"/>
      <c r="R350" s="251"/>
      <c r="S350" s="251" t="s">
        <v>39</v>
      </c>
      <c r="T350" s="252" t="s">
        <v>681</v>
      </c>
      <c r="U350" s="252" t="s">
        <v>698</v>
      </c>
      <c r="V350" s="252">
        <v>2060</v>
      </c>
      <c r="W350" s="252">
        <f t="array" ref="W350">IF(V350="", "", IFERROR(MAX(--_xlfn.TEXTSPLIT(V350,"+")), V350))</f>
        <v>2060</v>
      </c>
      <c r="X350" s="252">
        <v>2021</v>
      </c>
      <c r="Y350" s="256" t="s">
        <v>2151</v>
      </c>
      <c r="Z350" s="253"/>
      <c r="AA350" s="253"/>
      <c r="AB350" s="253"/>
      <c r="AC350" s="253" t="str">
        <f t="array" ref="AC350">IF(AB350="", "", IFERROR(MAX(--_xlfn.TEXTSPLIT(AB350,"+")), AB350))</f>
        <v/>
      </c>
      <c r="AD350" s="32" t="str">
        <f>IF(AND(Table1[[#This Row],[year broken down ]]&lt;&gt;"",Table1[[#This Row],[Scope of target]]&lt;&gt;"G",AE350=""),1,"")</f>
        <v/>
      </c>
      <c r="AE350" s="32" t="str">
        <f>IF(OR(Table1[[#This Row],[Net zero year (SBTi)]]&lt;&gt;"",Table1[[#This Row],[From 6]]&lt;&gt;""),1,"")</f>
        <v/>
      </c>
      <c r="AF350" s="32" t="str">
        <f>IF(OR(Table1[[#This Row],[SBTi NZ approved]]="s",Table1[[#This Row],[Target status]]="T"),1,"")</f>
        <v/>
      </c>
      <c r="AG350" s="254" t="s">
        <v>674</v>
      </c>
      <c r="AH350" s="32" t="str">
        <f>_xlfn.XLOOKUP(C350,ref!A:A,ref!B:B, "Other")</f>
        <v>Asia</v>
      </c>
      <c r="AI350" s="249" t="str">
        <f>_xlfn.XLOOKUP(D350,ref!D:D,ref!E:E)</f>
        <v>Industrial goods</v>
      </c>
      <c r="AJ350" s="249" t="str">
        <f>IF(Table1[[#This Row],[NZ]]=1, MAX(Table1[[#This Row],[From 6]], Table1[[#This Row],[Net zero year (SBTi)]]), "")</f>
        <v/>
      </c>
      <c r="AK350" s="32">
        <f t="shared" si="26"/>
        <v>0</v>
      </c>
    </row>
    <row r="351" spans="1:37" ht="18" customHeight="1">
      <c r="A351" s="32">
        <v>349</v>
      </c>
      <c r="B351" s="373" t="s">
        <v>2152</v>
      </c>
      <c r="C351" s="32" t="s">
        <v>629</v>
      </c>
      <c r="D351" s="32" t="s">
        <v>1294</v>
      </c>
      <c r="E351" s="32" t="s">
        <v>2153</v>
      </c>
      <c r="F351" s="32" t="s">
        <v>2154</v>
      </c>
      <c r="G351" s="250"/>
      <c r="H351" s="250"/>
      <c r="I351" s="250"/>
      <c r="J351" s="251" t="s">
        <v>1096</v>
      </c>
      <c r="K351" s="251" t="s">
        <v>642</v>
      </c>
      <c r="L351" s="251">
        <v>2030</v>
      </c>
      <c r="M351" s="251"/>
      <c r="N351" s="251"/>
      <c r="O351" s="251"/>
      <c r="P351" s="251" t="s">
        <v>631</v>
      </c>
      <c r="Q351" s="251" t="s">
        <v>1097</v>
      </c>
      <c r="R351" s="251"/>
      <c r="S351" s="251">
        <v>2020</v>
      </c>
      <c r="T351" s="252"/>
      <c r="U351" s="252"/>
      <c r="V351" s="252"/>
      <c r="W351" s="252" t="str">
        <f t="array" ref="W351">IF(V351="", "", IFERROR(MAX(--_xlfn.TEXTSPLIT(V351,"+")), V351))</f>
        <v/>
      </c>
      <c r="X351" s="252"/>
      <c r="Y351" s="252"/>
      <c r="Z351" s="253" t="s">
        <v>645</v>
      </c>
      <c r="AA351" s="253" t="s">
        <v>749</v>
      </c>
      <c r="AB351" s="253">
        <v>2050</v>
      </c>
      <c r="AC351" s="253">
        <f t="array" ref="AC351">IF(AB351="", "", IFERROR(MAX(--_xlfn.TEXTSPLIT(AB351,"+")), AB351))</f>
        <v>2050</v>
      </c>
      <c r="AD351" s="32" t="str">
        <f>IF(AND(Table1[[#This Row],[year broken down ]]&lt;&gt;"",Table1[[#This Row],[Scope of target]]&lt;&gt;"G",AE351=""),1,"")</f>
        <v/>
      </c>
      <c r="AE351" s="32">
        <f>IF(OR(Table1[[#This Row],[Net zero year (SBTi)]]&lt;&gt;"",Table1[[#This Row],[From 6]]&lt;&gt;""),1,"")</f>
        <v>1</v>
      </c>
      <c r="AF351" s="32">
        <f>IF(OR(Table1[[#This Row],[SBTi NZ approved]]="s",Table1[[#This Row],[Target status]]="T"),1,"")</f>
        <v>1</v>
      </c>
      <c r="AG351" s="254"/>
      <c r="AH351" s="32" t="str">
        <f>_xlfn.XLOOKUP(C351,ref!A:A,ref!B:B, "Other")</f>
        <v>North America</v>
      </c>
      <c r="AI351" s="249" t="str">
        <f>_xlfn.XLOOKUP(D351,ref!D:D,ref!E:E)</f>
        <v>Telecommunications and media</v>
      </c>
      <c r="AJ351" s="249">
        <f>IF(Table1[[#This Row],[NZ]]=1, MAX(Table1[[#This Row],[From 6]], Table1[[#This Row],[Net zero year (SBTi)]]), "")</f>
        <v>2050</v>
      </c>
      <c r="AK351" s="32">
        <f t="shared" si="26"/>
        <v>1</v>
      </c>
    </row>
    <row r="352" spans="1:37" ht="18" customHeight="1">
      <c r="A352" s="32">
        <v>350</v>
      </c>
      <c r="B352" s="373" t="s">
        <v>282</v>
      </c>
      <c r="C352" s="32" t="s">
        <v>676</v>
      </c>
      <c r="D352" s="32" t="s">
        <v>1145</v>
      </c>
      <c r="E352" s="32" t="s">
        <v>2155</v>
      </c>
      <c r="F352" s="32" t="s">
        <v>2156</v>
      </c>
      <c r="G352" s="250"/>
      <c r="H352" s="250"/>
      <c r="I352" s="250"/>
      <c r="J352" s="251"/>
      <c r="K352" s="251"/>
      <c r="L352" s="251"/>
      <c r="M352" s="251"/>
      <c r="N352" s="251"/>
      <c r="O352" s="251"/>
      <c r="P352" s="251"/>
      <c r="Q352" s="251"/>
      <c r="R352" s="251"/>
      <c r="S352" s="251" t="s">
        <v>39</v>
      </c>
      <c r="T352" s="252" t="s">
        <v>635</v>
      </c>
      <c r="U352" s="252" t="s">
        <v>1225</v>
      </c>
      <c r="V352" s="252">
        <v>2030</v>
      </c>
      <c r="W352" s="252">
        <f t="array" ref="W352">IF(V352="", "", IFERROR(MAX(--_xlfn.TEXTSPLIT(V352,"+")), V352))</f>
        <v>2030</v>
      </c>
      <c r="X352" s="252">
        <v>2022</v>
      </c>
      <c r="Y352" s="256" t="s">
        <v>2157</v>
      </c>
      <c r="Z352" s="253" t="s">
        <v>1310</v>
      </c>
      <c r="AA352" s="253" t="s">
        <v>2158</v>
      </c>
      <c r="AB352" s="253">
        <v>2050</v>
      </c>
      <c r="AC352" s="253">
        <f t="array" ref="AC352">IF(AB352="", "", IFERROR(MAX(--_xlfn.TEXTSPLIT(AB352,"+")), AB352))</f>
        <v>2050</v>
      </c>
      <c r="AD352" s="32" t="str">
        <f>IF(AND(Table1[[#This Row],[year broken down ]]&lt;&gt;"",Table1[[#This Row],[Scope of target]]&lt;&gt;"G",AE352=""),1,"")</f>
        <v/>
      </c>
      <c r="AE352" s="32">
        <f>IF(OR(Table1[[#This Row],[Net zero year (SBTi)]]&lt;&gt;"",Table1[[#This Row],[From 6]]&lt;&gt;""),1,"")</f>
        <v>1</v>
      </c>
      <c r="AF352" s="32" t="str">
        <f>IF(OR(Table1[[#This Row],[SBTi NZ approved]]="s",Table1[[#This Row],[Target status]]="T"),1,"")</f>
        <v/>
      </c>
      <c r="AG352" s="254" t="s">
        <v>631</v>
      </c>
      <c r="AH352" s="32" t="str">
        <f>_xlfn.XLOOKUP(C352,ref!A:A,ref!B:B, "Other")</f>
        <v>Asia</v>
      </c>
      <c r="AI352" s="249" t="str">
        <f>_xlfn.XLOOKUP(D352,ref!D:D,ref!E:E)</f>
        <v>Financial services</v>
      </c>
      <c r="AJ352" s="249">
        <f>IF(Table1[[#This Row],[NZ]]=1, MAX(Table1[[#This Row],[From 6]], Table1[[#This Row],[Net zero year (SBTi)]]), "")</f>
        <v>2050</v>
      </c>
      <c r="AK352" s="32">
        <f t="shared" si="26"/>
        <v>1</v>
      </c>
    </row>
    <row r="353" spans="1:37" ht="18" customHeight="1">
      <c r="A353" s="32">
        <v>351</v>
      </c>
      <c r="B353" s="373" t="s">
        <v>422</v>
      </c>
      <c r="C353" s="32" t="s">
        <v>680</v>
      </c>
      <c r="D353" s="32" t="s">
        <v>1141</v>
      </c>
      <c r="E353" s="32" t="s">
        <v>2159</v>
      </c>
      <c r="F353" s="32" t="s">
        <v>2160</v>
      </c>
      <c r="G353" s="250"/>
      <c r="H353" s="250"/>
      <c r="I353" s="250"/>
      <c r="J353" s="251"/>
      <c r="K353" s="251"/>
      <c r="L353" s="251"/>
      <c r="M353" s="251"/>
      <c r="N353" s="251"/>
      <c r="O353" s="251"/>
      <c r="P353" s="251"/>
      <c r="Q353" s="251"/>
      <c r="R353" s="251"/>
      <c r="S353" s="251" t="s">
        <v>39</v>
      </c>
      <c r="T353" s="252"/>
      <c r="U353" s="252"/>
      <c r="V353" s="252"/>
      <c r="W353" s="252" t="str">
        <f t="array" ref="W353">IF(V353="", "", IFERROR(MAX(--_xlfn.TEXTSPLIT(V353,"+")), V353))</f>
        <v/>
      </c>
      <c r="X353" s="252"/>
      <c r="Y353" s="252"/>
      <c r="Z353" s="253"/>
      <c r="AA353" s="253"/>
      <c r="AB353" s="253"/>
      <c r="AC353" s="253" t="str">
        <f t="array" ref="AC353">IF(AB353="", "", IFERROR(MAX(--_xlfn.TEXTSPLIT(AB353,"+")), AB353))</f>
        <v/>
      </c>
      <c r="AD353" s="32" t="str">
        <f>IF(AND(Table1[[#This Row],[year broken down ]]&lt;&gt;"",Table1[[#This Row],[Scope of target]]&lt;&gt;"G",AE353=""),1,"")</f>
        <v/>
      </c>
      <c r="AE353" s="32" t="str">
        <f>IF(OR(Table1[[#This Row],[Net zero year (SBTi)]]&lt;&gt;"",Table1[[#This Row],[From 6]]&lt;&gt;""),1,"")</f>
        <v/>
      </c>
      <c r="AF353" s="32" t="str">
        <f>IF(OR(Table1[[#This Row],[SBTi NZ approved]]="s",Table1[[#This Row],[Target status]]="T"),1,"")</f>
        <v/>
      </c>
      <c r="AG353" s="254"/>
      <c r="AH353" s="32" t="str">
        <f>_xlfn.XLOOKUP(C353,ref!A:A,ref!B:B, "Other")</f>
        <v>Asia</v>
      </c>
      <c r="AI353" s="249" t="str">
        <f>_xlfn.XLOOKUP(D353,ref!D:D,ref!E:E)</f>
        <v>Engineering and construction</v>
      </c>
      <c r="AJ353" s="249" t="str">
        <f>IF(Table1[[#This Row],[NZ]]=1, MAX(Table1[[#This Row],[From 6]], Table1[[#This Row],[Net zero year (SBTi)]]), "")</f>
        <v/>
      </c>
      <c r="AK353" s="32">
        <f t="shared" si="26"/>
        <v>0</v>
      </c>
    </row>
    <row r="354" spans="1:37" ht="18" customHeight="1">
      <c r="A354" s="32">
        <v>352</v>
      </c>
      <c r="B354" s="373" t="s">
        <v>330</v>
      </c>
      <c r="C354" s="32" t="s">
        <v>629</v>
      </c>
      <c r="D354" s="32" t="s">
        <v>713</v>
      </c>
      <c r="E354" s="32" t="s">
        <v>2161</v>
      </c>
      <c r="F354" s="32" t="s">
        <v>2162</v>
      </c>
      <c r="G354" s="250"/>
      <c r="H354" s="250"/>
      <c r="I354" s="250"/>
      <c r="J354" s="251"/>
      <c r="K354" s="251"/>
      <c r="L354" s="251"/>
      <c r="M354" s="251"/>
      <c r="N354" s="251"/>
      <c r="O354" s="251"/>
      <c r="P354" s="251"/>
      <c r="Q354" s="251"/>
      <c r="R354" s="251"/>
      <c r="S354" s="251" t="s">
        <v>39</v>
      </c>
      <c r="T354" s="252"/>
      <c r="U354" s="252"/>
      <c r="V354" s="252"/>
      <c r="W354" s="252" t="str">
        <f t="array" ref="W354">IF(V354="", "", IFERROR(MAX(--_xlfn.TEXTSPLIT(V354,"+")), V354))</f>
        <v/>
      </c>
      <c r="X354" s="252"/>
      <c r="Y354" s="252"/>
      <c r="Z354" s="253" t="s">
        <v>645</v>
      </c>
      <c r="AA354" s="253" t="s">
        <v>874</v>
      </c>
      <c r="AB354" s="253">
        <v>2050</v>
      </c>
      <c r="AC354" s="253">
        <f t="array" ref="AC354">IF(AB354="", "", IFERROR(MAX(--_xlfn.TEXTSPLIT(AB354,"+")), AB354))</f>
        <v>2050</v>
      </c>
      <c r="AD354" s="32" t="str">
        <f>IF(AND(Table1[[#This Row],[year broken down ]]&lt;&gt;"",Table1[[#This Row],[Scope of target]]&lt;&gt;"G",AE354=""),1,"")</f>
        <v/>
      </c>
      <c r="AE354" s="32">
        <f>IF(OR(Table1[[#This Row],[Net zero year (SBTi)]]&lt;&gt;"",Table1[[#This Row],[From 6]]&lt;&gt;""),1,"")</f>
        <v>1</v>
      </c>
      <c r="AF354" s="32" t="str">
        <f>IF(OR(Table1[[#This Row],[SBTi NZ approved]]="s",Table1[[#This Row],[Target status]]="T"),1,"")</f>
        <v/>
      </c>
      <c r="AG354" s="254"/>
      <c r="AH354" s="32" t="str">
        <f>_xlfn.XLOOKUP(C354,ref!A:A,ref!B:B, "Other")</f>
        <v>North America</v>
      </c>
      <c r="AI354" s="249" t="str">
        <f>_xlfn.XLOOKUP(D354,ref!D:D,ref!E:E)</f>
        <v>Technology</v>
      </c>
      <c r="AJ354" s="249">
        <f>IF(Table1[[#This Row],[NZ]]=1, MAX(Table1[[#This Row],[From 6]], Table1[[#This Row],[Net zero year (SBTi)]]), "")</f>
        <v>2050</v>
      </c>
      <c r="AK354" s="32">
        <f t="shared" si="26"/>
        <v>1</v>
      </c>
    </row>
    <row r="355" spans="1:37" ht="18" customHeight="1">
      <c r="A355" s="32">
        <v>353</v>
      </c>
      <c r="B355" s="373" t="s">
        <v>970</v>
      </c>
      <c r="C355" s="32" t="s">
        <v>774</v>
      </c>
      <c r="D355" s="32" t="s">
        <v>1137</v>
      </c>
      <c r="E355" s="32" t="s">
        <v>2163</v>
      </c>
      <c r="F355" s="32" t="s">
        <v>2164</v>
      </c>
      <c r="G355" s="250"/>
      <c r="H355" s="250"/>
      <c r="I355" s="250"/>
      <c r="J355" s="251"/>
      <c r="K355" s="251"/>
      <c r="L355" s="251"/>
      <c r="M355" s="251"/>
      <c r="N355" s="251"/>
      <c r="O355" s="251"/>
      <c r="P355" s="251"/>
      <c r="Q355" s="251"/>
      <c r="R355" s="251"/>
      <c r="S355" s="251" t="s">
        <v>39</v>
      </c>
      <c r="T355" s="252"/>
      <c r="U355" s="252"/>
      <c r="V355" s="252"/>
      <c r="W355" s="252" t="str">
        <f t="array" ref="W355">IF(V355="", "", IFERROR(MAX(--_xlfn.TEXTSPLIT(V355,"+")), V355))</f>
        <v/>
      </c>
      <c r="X355" s="252"/>
      <c r="Y355" s="252"/>
      <c r="Z355" s="253"/>
      <c r="AA355" s="253"/>
      <c r="AB355" s="253"/>
      <c r="AC355" s="253" t="str">
        <f t="array" ref="AC355">IF(AB355="", "", IFERROR(MAX(--_xlfn.TEXTSPLIT(AB355,"+")), AB355))</f>
        <v/>
      </c>
      <c r="AD355" s="32" t="str">
        <f>IF(AND(Table1[[#This Row],[year broken down ]]&lt;&gt;"",Table1[[#This Row],[Scope of target]]&lt;&gt;"G",AE355=""),1,"")</f>
        <v/>
      </c>
      <c r="AE355" s="32" t="str">
        <f>IF(OR(Table1[[#This Row],[Net zero year (SBTi)]]&lt;&gt;"",Table1[[#This Row],[From 6]]&lt;&gt;""),1,"")</f>
        <v/>
      </c>
      <c r="AF355" s="32" t="str">
        <f>IF(OR(Table1[[#This Row],[SBTi NZ approved]]="s",Table1[[#This Row],[Target status]]="T"),1,"")</f>
        <v/>
      </c>
      <c r="AG355" s="254"/>
      <c r="AH355" s="32" t="str">
        <f>_xlfn.XLOOKUP(C355,ref!A:A,ref!B:B, "Other")</f>
        <v>Asia</v>
      </c>
      <c r="AI355" s="249" t="str">
        <f>_xlfn.XLOOKUP(D355,ref!D:D,ref!E:E)</f>
        <v>Retail</v>
      </c>
      <c r="AJ355" s="249" t="str">
        <f>IF(Table1[[#This Row],[NZ]]=1, MAX(Table1[[#This Row],[From 6]], Table1[[#This Row],[Net zero year (SBTi)]]), "")</f>
        <v/>
      </c>
      <c r="AK355" s="32">
        <f t="shared" si="26"/>
        <v>0</v>
      </c>
    </row>
    <row r="356" spans="1:37" ht="18" customHeight="1">
      <c r="A356" s="32">
        <v>354</v>
      </c>
      <c r="B356" s="373" t="s">
        <v>225</v>
      </c>
      <c r="C356" s="32" t="s">
        <v>709</v>
      </c>
      <c r="D356" s="32" t="s">
        <v>1145</v>
      </c>
      <c r="E356" s="32" t="s">
        <v>2165</v>
      </c>
      <c r="F356" s="32" t="s">
        <v>2166</v>
      </c>
      <c r="G356" s="250" t="s">
        <v>631</v>
      </c>
      <c r="H356" s="250">
        <v>2025</v>
      </c>
      <c r="I356" s="250">
        <v>2022</v>
      </c>
      <c r="J356" s="251"/>
      <c r="K356" s="251"/>
      <c r="L356" s="251"/>
      <c r="M356" s="251"/>
      <c r="N356" s="251"/>
      <c r="O356" s="251"/>
      <c r="P356" s="251"/>
      <c r="Q356" s="251"/>
      <c r="R356" s="251"/>
      <c r="S356" s="251" t="s">
        <v>39</v>
      </c>
      <c r="T356" s="252"/>
      <c r="U356" s="252"/>
      <c r="V356" s="252"/>
      <c r="W356" s="252" t="str">
        <f t="array" ref="W356">IF(V356="", "", IFERROR(MAX(--_xlfn.TEXTSPLIT(V356,"+")), V356))</f>
        <v/>
      </c>
      <c r="X356" s="252"/>
      <c r="Y356" s="256"/>
      <c r="Z356" s="253" t="s">
        <v>635</v>
      </c>
      <c r="AA356" s="253" t="s">
        <v>698</v>
      </c>
      <c r="AB356" s="253">
        <v>2050</v>
      </c>
      <c r="AC356" s="253">
        <f t="array" ref="AC356">IF(AB356="", "", IFERROR(MAX(--_xlfn.TEXTSPLIT(AB356,"+")), AB356))</f>
        <v>2050</v>
      </c>
      <c r="AD356" s="32" t="str">
        <f>IF(AND(Table1[[#This Row],[year broken down ]]&lt;&gt;"",Table1[[#This Row],[Scope of target]]&lt;&gt;"G",AE356=""),1,"")</f>
        <v/>
      </c>
      <c r="AE356" s="32">
        <f>IF(OR(Table1[[#This Row],[Net zero year (SBTi)]]&lt;&gt;"",Table1[[#This Row],[From 6]]&lt;&gt;""),1,"")</f>
        <v>1</v>
      </c>
      <c r="AF356" s="32" t="str">
        <f>IF(OR(Table1[[#This Row],[SBTi NZ approved]]="s",Table1[[#This Row],[Target status]]="T"),1,"")</f>
        <v/>
      </c>
      <c r="AG356" s="254"/>
      <c r="AH356" s="32" t="str">
        <f>_xlfn.XLOOKUP(C356,ref!A:A,ref!B:B, "Other")</f>
        <v>Europe</v>
      </c>
      <c r="AI356" s="249" t="str">
        <f>_xlfn.XLOOKUP(D356,ref!D:D,ref!E:E)</f>
        <v>Financial services</v>
      </c>
      <c r="AJ356" s="249">
        <f>IF(Table1[[#This Row],[NZ]]=1, MAX(Table1[[#This Row],[From 6]], Table1[[#This Row],[Net zero year (SBTi)]]), "")</f>
        <v>2050</v>
      </c>
      <c r="AK356" s="32">
        <f t="shared" si="26"/>
        <v>1</v>
      </c>
    </row>
    <row r="357" spans="1:37" ht="18" customHeight="1">
      <c r="A357" s="32">
        <v>355</v>
      </c>
      <c r="B357" s="373" t="s">
        <v>2167</v>
      </c>
      <c r="C357" s="32" t="s">
        <v>671</v>
      </c>
      <c r="D357" s="32" t="s">
        <v>1294</v>
      </c>
      <c r="E357" s="32" t="s">
        <v>2168</v>
      </c>
      <c r="F357" s="32" t="s">
        <v>2169</v>
      </c>
      <c r="G357" s="250" t="s">
        <v>631</v>
      </c>
      <c r="H357" s="250">
        <v>2030</v>
      </c>
      <c r="I357" s="250">
        <v>2017</v>
      </c>
      <c r="J357" s="251" t="s">
        <v>1096</v>
      </c>
      <c r="K357" s="251" t="s">
        <v>642</v>
      </c>
      <c r="L357" s="251">
        <v>2030</v>
      </c>
      <c r="M357" s="251"/>
      <c r="N357" s="251"/>
      <c r="O357" s="251"/>
      <c r="P357" s="251" t="s">
        <v>631</v>
      </c>
      <c r="Q357" s="251" t="s">
        <v>1135</v>
      </c>
      <c r="R357" s="251">
        <v>2040</v>
      </c>
      <c r="S357" s="251">
        <v>2022</v>
      </c>
      <c r="T357" s="252"/>
      <c r="U357" s="252"/>
      <c r="V357" s="252"/>
      <c r="W357" s="252" t="str">
        <f t="array" ref="W357">IF(V357="", "", IFERROR(MAX(--_xlfn.TEXTSPLIT(V357,"+")), V357))</f>
        <v/>
      </c>
      <c r="X357" s="252"/>
      <c r="Y357" s="252"/>
      <c r="Z357" s="253" t="s">
        <v>1123</v>
      </c>
      <c r="AA357" s="253" t="s">
        <v>2170</v>
      </c>
      <c r="AB357" s="253" t="s">
        <v>2171</v>
      </c>
      <c r="AC357" s="253">
        <f t="array" ref="AC357">IF(AB357="", "", IFERROR(MAX(--_xlfn.TEXTSPLIT(AB357,"+")), AB357))</f>
        <v>2040</v>
      </c>
      <c r="AD357" s="32" t="str">
        <f>IF(AND(Table1[[#This Row],[year broken down ]]&lt;&gt;"",Table1[[#This Row],[Scope of target]]&lt;&gt;"G",AE357=""),1,"")</f>
        <v/>
      </c>
      <c r="AE357" s="32">
        <f>IF(OR(Table1[[#This Row],[Net zero year (SBTi)]]&lt;&gt;"",Table1[[#This Row],[From 6]]&lt;&gt;""),1,"")</f>
        <v>1</v>
      </c>
      <c r="AF357" s="32">
        <f>IF(OR(Table1[[#This Row],[SBTi NZ approved]]="s",Table1[[#This Row],[Target status]]="T"),1,"")</f>
        <v>1</v>
      </c>
      <c r="AG357" s="254"/>
      <c r="AH357" s="32" t="str">
        <f>_xlfn.XLOOKUP(C357,ref!A:A,ref!B:B, "Other")</f>
        <v>Europe</v>
      </c>
      <c r="AI357" s="249" t="str">
        <f>_xlfn.XLOOKUP(D357,ref!D:D,ref!E:E)</f>
        <v>Telecommunications and media</v>
      </c>
      <c r="AJ357" s="249">
        <f>IF(Table1[[#This Row],[NZ]]=1, MAX(Table1[[#This Row],[From 6]], Table1[[#This Row],[Net zero year (SBTi)]]), "")</f>
        <v>2040</v>
      </c>
      <c r="AK357" s="32">
        <f t="shared" si="26"/>
        <v>1</v>
      </c>
    </row>
    <row r="358" spans="1:37" ht="18" customHeight="1">
      <c r="A358" s="32">
        <v>356</v>
      </c>
      <c r="B358" s="373" t="s">
        <v>521</v>
      </c>
      <c r="C358" s="32" t="s">
        <v>680</v>
      </c>
      <c r="D358" s="32" t="s">
        <v>1229</v>
      </c>
      <c r="E358" s="32" t="s">
        <v>2172</v>
      </c>
      <c r="F358" s="32" t="s">
        <v>2173</v>
      </c>
      <c r="G358" s="250"/>
      <c r="H358" s="250"/>
      <c r="I358" s="250"/>
      <c r="J358" s="251"/>
      <c r="K358" s="251"/>
      <c r="L358" s="251"/>
      <c r="M358" s="251"/>
      <c r="N358" s="251"/>
      <c r="O358" s="251"/>
      <c r="P358" s="251"/>
      <c r="Q358" s="251"/>
      <c r="R358" s="251"/>
      <c r="S358" s="251" t="s">
        <v>39</v>
      </c>
      <c r="T358" s="252"/>
      <c r="U358" s="252"/>
      <c r="V358" s="252"/>
      <c r="W358" s="252" t="str">
        <f t="array" ref="W358">IF(V358="", "", IFERROR(MAX(--_xlfn.TEXTSPLIT(V358,"+")), V358))</f>
        <v/>
      </c>
      <c r="X358" s="252"/>
      <c r="Y358" s="252"/>
      <c r="Z358" s="253"/>
      <c r="AA358" s="253"/>
      <c r="AB358" s="253"/>
      <c r="AC358" s="253" t="str">
        <f t="array" ref="AC358">IF(AB358="", "", IFERROR(MAX(--_xlfn.TEXTSPLIT(AB358,"+")), AB358))</f>
        <v/>
      </c>
      <c r="AD358" s="32" t="str">
        <f>IF(AND(Table1[[#This Row],[year broken down ]]&lt;&gt;"",Table1[[#This Row],[Scope of target]]&lt;&gt;"G",AE358=""),1,"")</f>
        <v/>
      </c>
      <c r="AE358" s="32" t="str">
        <f>IF(OR(Table1[[#This Row],[Net zero year (SBTi)]]&lt;&gt;"",Table1[[#This Row],[From 6]]&lt;&gt;""),1,"")</f>
        <v/>
      </c>
      <c r="AF358" s="32" t="str">
        <f>IF(OR(Table1[[#This Row],[SBTi NZ approved]]="s",Table1[[#This Row],[Target status]]="T"),1,"")</f>
        <v/>
      </c>
      <c r="AG358" s="254"/>
      <c r="AH358" s="32" t="str">
        <f>_xlfn.XLOOKUP(C358,ref!A:A,ref!B:B, "Other")</f>
        <v>Asia</v>
      </c>
      <c r="AI358" s="249" t="str">
        <f>_xlfn.XLOOKUP(D358,ref!D:D,ref!E:E)</f>
        <v>Oil and gas</v>
      </c>
      <c r="AJ358" s="249" t="str">
        <f>IF(Table1[[#This Row],[NZ]]=1, MAX(Table1[[#This Row],[From 6]], Table1[[#This Row],[Net zero year (SBTi)]]), "")</f>
        <v/>
      </c>
      <c r="AK358" s="32">
        <f t="shared" si="26"/>
        <v>0</v>
      </c>
    </row>
    <row r="359" spans="1:37" ht="18" customHeight="1">
      <c r="A359" s="32">
        <v>357</v>
      </c>
      <c r="B359" s="373" t="s">
        <v>448</v>
      </c>
      <c r="C359" s="32" t="s">
        <v>676</v>
      </c>
      <c r="D359" s="32" t="s">
        <v>1294</v>
      </c>
      <c r="E359" s="32" t="s">
        <v>2174</v>
      </c>
      <c r="F359" s="32" t="s">
        <v>2175</v>
      </c>
      <c r="G359" s="250" t="s">
        <v>631</v>
      </c>
      <c r="H359" s="250">
        <v>2050</v>
      </c>
      <c r="I359" s="250">
        <v>2023</v>
      </c>
      <c r="J359" s="251" t="s">
        <v>1096</v>
      </c>
      <c r="K359" s="251" t="s">
        <v>642</v>
      </c>
      <c r="L359" s="251">
        <v>2030</v>
      </c>
      <c r="M359" s="251"/>
      <c r="N359" s="251"/>
      <c r="O359" s="251"/>
      <c r="P359" s="251" t="s">
        <v>631</v>
      </c>
      <c r="Q359" s="251" t="s">
        <v>1097</v>
      </c>
      <c r="R359" s="251"/>
      <c r="S359" s="251">
        <v>2022</v>
      </c>
      <c r="T359" s="252" t="s">
        <v>635</v>
      </c>
      <c r="U359" s="252" t="s">
        <v>1225</v>
      </c>
      <c r="V359" s="252">
        <v>2030</v>
      </c>
      <c r="W359" s="252">
        <f t="array" ref="W359">IF(V359="", "", IFERROR(MAX(--_xlfn.TEXTSPLIT(V359,"+")), V359))</f>
        <v>2030</v>
      </c>
      <c r="X359" s="252">
        <v>2022</v>
      </c>
      <c r="Y359" s="252" t="s">
        <v>2176</v>
      </c>
      <c r="Z359" s="253" t="s">
        <v>645</v>
      </c>
      <c r="AA359" s="253" t="s">
        <v>2177</v>
      </c>
      <c r="AB359" s="253">
        <v>2050</v>
      </c>
      <c r="AC359" s="253">
        <f t="array" ref="AC359">IF(AB359="", "", IFERROR(MAX(--_xlfn.TEXTSPLIT(AB359,"+")), AB359))</f>
        <v>2050</v>
      </c>
      <c r="AD359" s="32" t="str">
        <f>IF(AND(Table1[[#This Row],[year broken down ]]&lt;&gt;"",Table1[[#This Row],[Scope of target]]&lt;&gt;"G",AE359=""),1,"")</f>
        <v/>
      </c>
      <c r="AE359" s="32">
        <f>IF(OR(Table1[[#This Row],[Net zero year (SBTi)]]&lt;&gt;"",Table1[[#This Row],[From 6]]&lt;&gt;""),1,"")</f>
        <v>1</v>
      </c>
      <c r="AF359" s="32">
        <f>IF(OR(Table1[[#This Row],[SBTi NZ approved]]="s",Table1[[#This Row],[Target status]]="T"),1,"")</f>
        <v>1</v>
      </c>
      <c r="AG359" s="254" t="s">
        <v>631</v>
      </c>
      <c r="AH359" s="32" t="str">
        <f>_xlfn.XLOOKUP(C359,ref!A:A,ref!B:B, "Other")</f>
        <v>Asia</v>
      </c>
      <c r="AI359" s="249" t="str">
        <f>_xlfn.XLOOKUP(D359,ref!D:D,ref!E:E)</f>
        <v>Telecommunications and media</v>
      </c>
      <c r="AJ359" s="249">
        <f>IF(Table1[[#This Row],[NZ]]=1, MAX(Table1[[#This Row],[From 6]], Table1[[#This Row],[Net zero year (SBTi)]]), "")</f>
        <v>2050</v>
      </c>
      <c r="AK359" s="32">
        <f t="shared" si="26"/>
        <v>1</v>
      </c>
    </row>
    <row r="360" spans="1:37" ht="18" customHeight="1">
      <c r="A360" s="32">
        <v>358</v>
      </c>
      <c r="B360" s="373" t="s">
        <v>257</v>
      </c>
      <c r="C360" s="32" t="s">
        <v>639</v>
      </c>
      <c r="D360" s="32" t="s">
        <v>1145</v>
      </c>
      <c r="E360" s="32" t="s">
        <v>2178</v>
      </c>
      <c r="F360" s="32" t="s">
        <v>2179</v>
      </c>
      <c r="G360" s="250" t="s">
        <v>631</v>
      </c>
      <c r="H360" s="250">
        <v>2022</v>
      </c>
      <c r="I360" s="250">
        <v>2019</v>
      </c>
      <c r="J360" s="251" t="s">
        <v>635</v>
      </c>
      <c r="K360" s="251"/>
      <c r="L360" s="251">
        <v>2030</v>
      </c>
      <c r="M360" s="251"/>
      <c r="N360" s="251"/>
      <c r="O360" s="251"/>
      <c r="P360" s="251"/>
      <c r="Q360" s="251"/>
      <c r="R360" s="251"/>
      <c r="S360" s="251">
        <v>2019</v>
      </c>
      <c r="T360" s="252" t="s">
        <v>635</v>
      </c>
      <c r="U360" s="252" t="s">
        <v>1129</v>
      </c>
      <c r="V360" s="252">
        <v>2014</v>
      </c>
      <c r="W360" s="252">
        <f t="array" ref="W360">IF(V360="", "", IFERROR(MAX(--_xlfn.TEXTSPLIT(V360,"+")), V360))</f>
        <v>2014</v>
      </c>
      <c r="X360" s="252">
        <v>2014</v>
      </c>
      <c r="Y360" s="252" t="s">
        <v>2180</v>
      </c>
      <c r="Z360" s="253" t="s">
        <v>1310</v>
      </c>
      <c r="AA360" s="253" t="s">
        <v>636</v>
      </c>
      <c r="AB360" s="253" t="s">
        <v>1292</v>
      </c>
      <c r="AC360" s="253">
        <f t="array" ref="AC360">IF(AB360="", "", IFERROR(MAX(--_xlfn.TEXTSPLIT(AB360,"+")), AB360))</f>
        <v>2050</v>
      </c>
      <c r="AD360" s="32" t="str">
        <f>IF(AND(Table1[[#This Row],[year broken down ]]&lt;&gt;"",Table1[[#This Row],[Scope of target]]&lt;&gt;"G",AE360=""),1,"")</f>
        <v/>
      </c>
      <c r="AE360" s="32">
        <f>IF(OR(Table1[[#This Row],[Net zero year (SBTi)]]&lt;&gt;"",Table1[[#This Row],[From 6]]&lt;&gt;""),1,"")</f>
        <v>1</v>
      </c>
      <c r="AF360" s="32" t="str">
        <f>IF(OR(Table1[[#This Row],[SBTi NZ approved]]="s",Table1[[#This Row],[Target status]]="T"),1,"")</f>
        <v/>
      </c>
      <c r="AG360" s="254" t="s">
        <v>631</v>
      </c>
      <c r="AH360" s="32" t="str">
        <f>_xlfn.XLOOKUP(C360,ref!A:A,ref!B:B, "Other")</f>
        <v>Europe</v>
      </c>
      <c r="AI360" s="249" t="str">
        <f>_xlfn.XLOOKUP(D360,ref!D:D,ref!E:E)</f>
        <v>Financial services</v>
      </c>
      <c r="AJ360" s="249">
        <f>IF(Table1[[#This Row],[NZ]]=1, MAX(Table1[[#This Row],[From 6]], Table1[[#This Row],[Net zero year (SBTi)]]), "")</f>
        <v>2050</v>
      </c>
      <c r="AK360" s="32">
        <f t="shared" si="26"/>
        <v>1</v>
      </c>
    </row>
    <row r="361" spans="1:37" ht="18" customHeight="1">
      <c r="A361" s="32">
        <v>359</v>
      </c>
      <c r="B361" s="373" t="s">
        <v>991</v>
      </c>
      <c r="C361" s="32" t="s">
        <v>680</v>
      </c>
      <c r="D361" s="32" t="s">
        <v>1101</v>
      </c>
      <c r="E361" s="32" t="s">
        <v>2181</v>
      </c>
      <c r="F361" s="32" t="s">
        <v>2182</v>
      </c>
      <c r="G361" s="250"/>
      <c r="H361" s="250"/>
      <c r="I361" s="250"/>
      <c r="J361" s="251"/>
      <c r="K361" s="251"/>
      <c r="L361" s="251"/>
      <c r="M361" s="251"/>
      <c r="N361" s="251"/>
      <c r="O361" s="251"/>
      <c r="P361" s="251"/>
      <c r="Q361" s="251"/>
      <c r="R361" s="251"/>
      <c r="S361" s="251" t="s">
        <v>39</v>
      </c>
      <c r="T361" s="252"/>
      <c r="U361" s="252"/>
      <c r="V361" s="252"/>
      <c r="W361" s="252" t="str">
        <f t="array" ref="W361">IF(V361="", "", IFERROR(MAX(--_xlfn.TEXTSPLIT(V361,"+")), V361))</f>
        <v/>
      </c>
      <c r="X361" s="252"/>
      <c r="Y361" s="252"/>
      <c r="Z361" s="253"/>
      <c r="AA361" s="253"/>
      <c r="AB361" s="253"/>
      <c r="AC361" s="253" t="str">
        <f t="array" ref="AC361">IF(AB361="", "", IFERROR(MAX(--_xlfn.TEXTSPLIT(AB361,"+")), AB361))</f>
        <v/>
      </c>
      <c r="AD361" s="32" t="str">
        <f>IF(AND(Table1[[#This Row],[year broken down ]]&lt;&gt;"",Table1[[#This Row],[Scope of target]]&lt;&gt;"G",AE361=""),1,"")</f>
        <v/>
      </c>
      <c r="AE361" s="32" t="str">
        <f>IF(OR(Table1[[#This Row],[Net zero year (SBTi)]]&lt;&gt;"",Table1[[#This Row],[From 6]]&lt;&gt;""),1,"")</f>
        <v/>
      </c>
      <c r="AF361" s="32" t="str">
        <f>IF(OR(Table1[[#This Row],[SBTi NZ approved]]="s",Table1[[#This Row],[Target status]]="T"),1,"")</f>
        <v/>
      </c>
      <c r="AG361" s="254"/>
      <c r="AH361" s="32" t="str">
        <f>_xlfn.XLOOKUP(C361,ref!A:A,ref!B:B, "Other")</f>
        <v>Asia</v>
      </c>
      <c r="AI361" s="249" t="str">
        <f>_xlfn.XLOOKUP(D361,ref!D:D,ref!E:E)</f>
        <v>Energy and utilities</v>
      </c>
      <c r="AJ361" s="249" t="str">
        <f>IF(Table1[[#This Row],[NZ]]=1, MAX(Table1[[#This Row],[From 6]], Table1[[#This Row],[Net zero year (SBTi)]]), "")</f>
        <v/>
      </c>
      <c r="AK361" s="32">
        <f t="shared" si="26"/>
        <v>0</v>
      </c>
    </row>
    <row r="362" spans="1:37" ht="18" customHeight="1">
      <c r="A362" s="32">
        <v>360</v>
      </c>
      <c r="B362" s="373" t="s">
        <v>345</v>
      </c>
      <c r="C362" s="32" t="s">
        <v>680</v>
      </c>
      <c r="D362" s="32" t="s">
        <v>713</v>
      </c>
      <c r="E362" s="32" t="s">
        <v>2183</v>
      </c>
      <c r="F362" s="32" t="s">
        <v>2184</v>
      </c>
      <c r="G362" s="250"/>
      <c r="H362" s="250"/>
      <c r="I362" s="250"/>
      <c r="J362" s="251"/>
      <c r="K362" s="251"/>
      <c r="L362" s="251"/>
      <c r="M362" s="251"/>
      <c r="N362" s="251"/>
      <c r="O362" s="251"/>
      <c r="P362" s="251"/>
      <c r="Q362" s="251"/>
      <c r="R362" s="251"/>
      <c r="S362" s="251" t="s">
        <v>39</v>
      </c>
      <c r="T362" s="252"/>
      <c r="U362" s="252"/>
      <c r="V362" s="252"/>
      <c r="W362" s="252" t="str">
        <f t="array" ref="W362">IF(V362="", "", IFERROR(MAX(--_xlfn.TEXTSPLIT(V362,"+")), V362))</f>
        <v/>
      </c>
      <c r="X362" s="252"/>
      <c r="Y362" s="252"/>
      <c r="Z362" s="253"/>
      <c r="AA362" s="253"/>
      <c r="AB362" s="253"/>
      <c r="AC362" s="253" t="str">
        <f t="array" ref="AC362">IF(AB362="", "", IFERROR(MAX(--_xlfn.TEXTSPLIT(AB362,"+")), AB362))</f>
        <v/>
      </c>
      <c r="AD362" s="32" t="str">
        <f>IF(AND(Table1[[#This Row],[year broken down ]]&lt;&gt;"",Table1[[#This Row],[Scope of target]]&lt;&gt;"G",AE362=""),1,"")</f>
        <v/>
      </c>
      <c r="AE362" s="32" t="str">
        <f>IF(OR(Table1[[#This Row],[Net zero year (SBTi)]]&lt;&gt;"",Table1[[#This Row],[From 6]]&lt;&gt;""),1,"")</f>
        <v/>
      </c>
      <c r="AF362" s="32" t="str">
        <f>IF(OR(Table1[[#This Row],[SBTi NZ approved]]="s",Table1[[#This Row],[Target status]]="T"),1,"")</f>
        <v/>
      </c>
      <c r="AG362" s="254"/>
      <c r="AH362" s="32" t="str">
        <f>_xlfn.XLOOKUP(C362,ref!A:A,ref!B:B, "Other")</f>
        <v>Asia</v>
      </c>
      <c r="AI362" s="249" t="str">
        <f>_xlfn.XLOOKUP(D362,ref!D:D,ref!E:E)</f>
        <v>Technology</v>
      </c>
      <c r="AJ362" s="249" t="str">
        <f>IF(Table1[[#This Row],[NZ]]=1, MAX(Table1[[#This Row],[From 6]], Table1[[#This Row],[Net zero year (SBTi)]]), "")</f>
        <v/>
      </c>
      <c r="AK362" s="32">
        <f t="shared" si="26"/>
        <v>0</v>
      </c>
    </row>
    <row r="363" spans="1:37" ht="18" customHeight="1">
      <c r="A363" s="32">
        <v>361</v>
      </c>
      <c r="B363" s="373" t="s">
        <v>950</v>
      </c>
      <c r="C363" s="32" t="s">
        <v>629</v>
      </c>
      <c r="D363" s="32" t="s">
        <v>1236</v>
      </c>
      <c r="E363" s="32" t="s">
        <v>2185</v>
      </c>
      <c r="F363" s="32" t="s">
        <v>1893</v>
      </c>
      <c r="G363" s="250"/>
      <c r="H363" s="250"/>
      <c r="I363" s="250"/>
      <c r="J363" s="251"/>
      <c r="K363" s="251"/>
      <c r="L363" s="251"/>
      <c r="M363" s="251"/>
      <c r="N363" s="251"/>
      <c r="O363" s="251"/>
      <c r="P363" s="251"/>
      <c r="Q363" s="251"/>
      <c r="R363" s="251"/>
      <c r="S363" s="251" t="s">
        <v>39</v>
      </c>
      <c r="T363" s="252"/>
      <c r="U363" s="252"/>
      <c r="V363" s="252"/>
      <c r="W363" s="252" t="str">
        <f t="array" ref="W363">IF(V363="", "", IFERROR(MAX(--_xlfn.TEXTSPLIT(V363,"+")), V363))</f>
        <v/>
      </c>
      <c r="X363" s="252"/>
      <c r="Y363" s="252"/>
      <c r="Z363" s="253"/>
      <c r="AA363" s="253"/>
      <c r="AB363" s="253"/>
      <c r="AC363" s="253" t="str">
        <f t="array" ref="AC363">IF(AB363="", "", IFERROR(MAX(--_xlfn.TEXTSPLIT(AB363,"+")), AB363))</f>
        <v/>
      </c>
      <c r="AD363" s="32" t="str">
        <f>IF(AND(Table1[[#This Row],[year broken down ]]&lt;&gt;"",Table1[[#This Row],[Scope of target]]&lt;&gt;"G",AE363=""),1,"")</f>
        <v/>
      </c>
      <c r="AE363" s="32" t="str">
        <f>IF(OR(Table1[[#This Row],[Net zero year (SBTi)]]&lt;&gt;"",Table1[[#This Row],[From 6]]&lt;&gt;""),1,"")</f>
        <v/>
      </c>
      <c r="AF363" s="32" t="str">
        <f>IF(OR(Table1[[#This Row],[SBTi NZ approved]]="s",Table1[[#This Row],[Target status]]="T"),1,"")</f>
        <v/>
      </c>
      <c r="AG363" s="254"/>
      <c r="AH363" s="32" t="str">
        <f>_xlfn.XLOOKUP(C363,ref!A:A,ref!B:B, "Other")</f>
        <v>North America</v>
      </c>
      <c r="AI363" s="249" t="str">
        <f>_xlfn.XLOOKUP(D363,ref!D:D,ref!E:E)</f>
        <v>Industrial goods</v>
      </c>
      <c r="AJ363" s="249" t="str">
        <f>IF(Table1[[#This Row],[NZ]]=1, MAX(Table1[[#This Row],[From 6]], Table1[[#This Row],[Net zero year (SBTi)]]), "")</f>
        <v/>
      </c>
      <c r="AK363" s="32">
        <f t="shared" si="26"/>
        <v>0</v>
      </c>
    </row>
    <row r="364" spans="1:37" ht="18" customHeight="1">
      <c r="A364" s="32">
        <v>362</v>
      </c>
      <c r="B364" s="373" t="s">
        <v>405</v>
      </c>
      <c r="C364" s="32" t="s">
        <v>709</v>
      </c>
      <c r="D364" s="32" t="s">
        <v>1148</v>
      </c>
      <c r="E364" s="32" t="s">
        <v>2186</v>
      </c>
      <c r="F364" s="32" t="s">
        <v>2187</v>
      </c>
      <c r="G364" s="250" t="s">
        <v>631</v>
      </c>
      <c r="H364" s="250">
        <v>2040</v>
      </c>
      <c r="I364" s="250">
        <v>2020</v>
      </c>
      <c r="J364" s="251" t="s">
        <v>1096</v>
      </c>
      <c r="K364" s="251" t="s">
        <v>642</v>
      </c>
      <c r="L364" s="251">
        <v>2030</v>
      </c>
      <c r="M364" s="251"/>
      <c r="N364" s="251"/>
      <c r="O364" s="251"/>
      <c r="P364" s="251" t="s">
        <v>632</v>
      </c>
      <c r="Q364" s="251"/>
      <c r="R364" s="251"/>
      <c r="S364" s="251">
        <v>2020</v>
      </c>
      <c r="T364" s="252" t="s">
        <v>1123</v>
      </c>
      <c r="U364" s="252" t="s">
        <v>2170</v>
      </c>
      <c r="V364" s="252" t="s">
        <v>1331</v>
      </c>
      <c r="W364" s="252">
        <f t="array" ref="W364">IF(V364="", "", IFERROR(MAX(--_xlfn.TEXTSPLIT(V364,"+")), V364))</f>
        <v>2050</v>
      </c>
      <c r="X364" s="252">
        <v>2020</v>
      </c>
      <c r="Y364" s="252" t="s">
        <v>2188</v>
      </c>
      <c r="Z364" s="253"/>
      <c r="AA364" s="253"/>
      <c r="AB364" s="253"/>
      <c r="AC364" s="253" t="str">
        <f t="array" ref="AC364">IF(AB364="", "", IFERROR(MAX(--_xlfn.TEXTSPLIT(AB364,"+")), AB364))</f>
        <v/>
      </c>
      <c r="AD364" s="32">
        <f>IF(AND(Table1[[#This Row],[year broken down ]]&lt;&gt;"",Table1[[#This Row],[Scope of target]]&lt;&gt;"G",AE364=""),1,"")</f>
        <v>1</v>
      </c>
      <c r="AE364" s="32" t="str">
        <f>IF(OR(Table1[[#This Row],[Net zero year (SBTi)]]&lt;&gt;"",Table1[[#This Row],[From 6]]&lt;&gt;""),1,"")</f>
        <v/>
      </c>
      <c r="AF364" s="32">
        <f>IF(OR(Table1[[#This Row],[SBTi NZ approved]]="s",Table1[[#This Row],[Target status]]="T"),1,"")</f>
        <v>1</v>
      </c>
      <c r="AG364" s="254" t="s">
        <v>631</v>
      </c>
      <c r="AH364" s="32" t="str">
        <f>_xlfn.XLOOKUP(C364,ref!A:A,ref!B:B, "Other")</f>
        <v>Europe</v>
      </c>
      <c r="AI364" s="249" t="str">
        <f>_xlfn.XLOOKUP(D364,ref!D:D,ref!E:E)</f>
        <v>Automotive</v>
      </c>
      <c r="AJ364" s="249" t="str">
        <f>IF(Table1[[#This Row],[NZ]]=1, MAX(Table1[[#This Row],[From 6]], Table1[[#This Row],[Net zero year (SBTi)]]), "")</f>
        <v/>
      </c>
      <c r="AK364" s="32">
        <f t="shared" si="26"/>
        <v>1</v>
      </c>
    </row>
    <row r="365" spans="1:37" ht="18" customHeight="1">
      <c r="A365" s="32">
        <v>363</v>
      </c>
      <c r="B365" s="373" t="s">
        <v>474</v>
      </c>
      <c r="C365" s="32" t="s">
        <v>680</v>
      </c>
      <c r="D365" s="32" t="s">
        <v>1406</v>
      </c>
      <c r="E365" s="32" t="s">
        <v>2189</v>
      </c>
      <c r="F365" s="32" t="s">
        <v>2190</v>
      </c>
      <c r="G365" s="250"/>
      <c r="H365" s="250"/>
      <c r="I365" s="250"/>
      <c r="J365" s="251"/>
      <c r="K365" s="251"/>
      <c r="L365" s="251"/>
      <c r="M365" s="251"/>
      <c r="N365" s="251"/>
      <c r="O365" s="251"/>
      <c r="P365" s="251"/>
      <c r="Q365" s="251"/>
      <c r="R365" s="251"/>
      <c r="S365" s="251" t="s">
        <v>39</v>
      </c>
      <c r="T365" s="252"/>
      <c r="U365" s="252"/>
      <c r="V365" s="252"/>
      <c r="W365" s="252" t="str">
        <f t="array" ref="W365">IF(V365="", "", IFERROR(MAX(--_xlfn.TEXTSPLIT(V365,"+")), V365))</f>
        <v/>
      </c>
      <c r="X365" s="252"/>
      <c r="Y365" s="252"/>
      <c r="Z365" s="253"/>
      <c r="AA365" s="253"/>
      <c r="AB365" s="253"/>
      <c r="AC365" s="253" t="str">
        <f t="array" ref="AC365">IF(AB365="", "", IFERROR(MAX(--_xlfn.TEXTSPLIT(AB365,"+")), AB365))</f>
        <v/>
      </c>
      <c r="AD365" s="32" t="str">
        <f>IF(AND(Table1[[#This Row],[year broken down ]]&lt;&gt;"",Table1[[#This Row],[Scope of target]]&lt;&gt;"G",AE365=""),1,"")</f>
        <v/>
      </c>
      <c r="AE365" s="32" t="str">
        <f>IF(OR(Table1[[#This Row],[Net zero year (SBTi)]]&lt;&gt;"",Table1[[#This Row],[From 6]]&lt;&gt;""),1,"")</f>
        <v/>
      </c>
      <c r="AF365" s="32" t="str">
        <f>IF(OR(Table1[[#This Row],[SBTi NZ approved]]="s",Table1[[#This Row],[Target status]]="T"),1,"")</f>
        <v/>
      </c>
      <c r="AG365" s="254"/>
      <c r="AH365" s="32" t="str">
        <f>_xlfn.XLOOKUP(C365,ref!A:A,ref!B:B, "Other")</f>
        <v>Asia</v>
      </c>
      <c r="AI365" s="249" t="str">
        <f>_xlfn.XLOOKUP(D365,ref!D:D,ref!E:E)</f>
        <v>Food, beverages and agriculture</v>
      </c>
      <c r="AJ365" s="249" t="str">
        <f>IF(Table1[[#This Row],[NZ]]=1, MAX(Table1[[#This Row],[From 6]], Table1[[#This Row],[Net zero year (SBTi)]]), "")</f>
        <v/>
      </c>
      <c r="AK365" s="32">
        <f t="shared" si="26"/>
        <v>0</v>
      </c>
    </row>
    <row r="366" spans="1:37" ht="18" customHeight="1">
      <c r="A366" s="32">
        <v>364</v>
      </c>
      <c r="B366" s="373" t="s">
        <v>2191</v>
      </c>
      <c r="C366" s="32" t="s">
        <v>639</v>
      </c>
      <c r="D366" s="32" t="s">
        <v>1370</v>
      </c>
      <c r="E366" s="32" t="s">
        <v>2192</v>
      </c>
      <c r="F366" s="32" t="s">
        <v>2193</v>
      </c>
      <c r="G366" s="250"/>
      <c r="H366" s="250"/>
      <c r="I366" s="250"/>
      <c r="J366" s="251" t="s">
        <v>1096</v>
      </c>
      <c r="K366" s="251" t="s">
        <v>693</v>
      </c>
      <c r="L366" s="251">
        <v>2030</v>
      </c>
      <c r="M366" s="251"/>
      <c r="N366" s="251"/>
      <c r="O366" s="251"/>
      <c r="P366" s="251" t="s">
        <v>632</v>
      </c>
      <c r="Q366" s="251"/>
      <c r="R366" s="251"/>
      <c r="S366" s="251">
        <v>2021</v>
      </c>
      <c r="T366" s="252"/>
      <c r="U366" s="252"/>
      <c r="V366" s="252"/>
      <c r="W366" s="252" t="str">
        <f t="array" ref="W366">IF(V366="", "", IFERROR(MAX(--_xlfn.TEXTSPLIT(V366,"+")), V366))</f>
        <v/>
      </c>
      <c r="X366" s="252"/>
      <c r="Y366" s="252"/>
      <c r="Z366" s="253" t="s">
        <v>645</v>
      </c>
      <c r="AA366" s="253" t="s">
        <v>1353</v>
      </c>
      <c r="AB366" s="253">
        <v>2050</v>
      </c>
      <c r="AC366" s="253">
        <f t="array" ref="AC366">IF(AB366="", "", IFERROR(MAX(--_xlfn.TEXTSPLIT(AB366,"+")), AB366))</f>
        <v>2050</v>
      </c>
      <c r="AD366" s="32" t="str">
        <f>IF(AND(Table1[[#This Row],[year broken down ]]&lt;&gt;"",Table1[[#This Row],[Scope of target]]&lt;&gt;"G",AE366=""),1,"")</f>
        <v/>
      </c>
      <c r="AE366" s="32">
        <f>IF(OR(Table1[[#This Row],[Net zero year (SBTi)]]&lt;&gt;"",Table1[[#This Row],[From 6]]&lt;&gt;""),1,"")</f>
        <v>1</v>
      </c>
      <c r="AF366" s="32">
        <f>IF(OR(Table1[[#This Row],[SBTi NZ approved]]="s",Table1[[#This Row],[Target status]]="T"),1,"")</f>
        <v>1</v>
      </c>
      <c r="AG366" s="254"/>
      <c r="AH366" s="32" t="str">
        <f>_xlfn.XLOOKUP(C366,ref!A:A,ref!B:B, "Other")</f>
        <v>Europe</v>
      </c>
      <c r="AI366" s="249" t="str">
        <f>_xlfn.XLOOKUP(D366,ref!D:D,ref!E:E)</f>
        <v>Transportation and logistics</v>
      </c>
      <c r="AJ366" s="249">
        <f>IF(Table1[[#This Row],[NZ]]=1, MAX(Table1[[#This Row],[From 6]], Table1[[#This Row],[Net zero year (SBTi)]]), "")</f>
        <v>2050</v>
      </c>
      <c r="AK366" s="32">
        <f t="shared" si="26"/>
        <v>1</v>
      </c>
    </row>
    <row r="367" spans="1:37" ht="18" customHeight="1">
      <c r="A367" s="32">
        <v>365</v>
      </c>
      <c r="B367" s="373" t="s">
        <v>445</v>
      </c>
      <c r="C367" s="32" t="s">
        <v>706</v>
      </c>
      <c r="D367" s="32" t="s">
        <v>1101</v>
      </c>
      <c r="E367" s="32" t="s">
        <v>2194</v>
      </c>
      <c r="F367" s="32" t="s">
        <v>2195</v>
      </c>
      <c r="G367" s="250"/>
      <c r="H367" s="250"/>
      <c r="I367" s="250"/>
      <c r="J367" s="251"/>
      <c r="K367" s="251"/>
      <c r="L367" s="251"/>
      <c r="M367" s="251"/>
      <c r="N367" s="251"/>
      <c r="O367" s="251"/>
      <c r="P367" s="251"/>
      <c r="Q367" s="251"/>
      <c r="R367" s="251"/>
      <c r="S367" s="251" t="s">
        <v>39</v>
      </c>
      <c r="T367" s="252"/>
      <c r="U367" s="252"/>
      <c r="V367" s="252"/>
      <c r="W367" s="252" t="str">
        <f t="array" ref="W367">IF(V367="", "", IFERROR(MAX(--_xlfn.TEXTSPLIT(V367,"+")), V367))</f>
        <v/>
      </c>
      <c r="X367" s="252"/>
      <c r="Y367" s="252"/>
      <c r="Z367" s="253" t="s">
        <v>635</v>
      </c>
      <c r="AA367" s="253" t="s">
        <v>2196</v>
      </c>
      <c r="AB367" s="253">
        <v>2050</v>
      </c>
      <c r="AC367" s="253">
        <f t="array" ref="AC367">IF(AB367="", "", IFERROR(MAX(--_xlfn.TEXTSPLIT(AB367,"+")), AB367))</f>
        <v>2050</v>
      </c>
      <c r="AD367" s="32" t="str">
        <f>IF(AND(Table1[[#This Row],[year broken down ]]&lt;&gt;"",Table1[[#This Row],[Scope of target]]&lt;&gt;"G",AE367=""),1,"")</f>
        <v/>
      </c>
      <c r="AE367" s="32">
        <f>IF(OR(Table1[[#This Row],[Net zero year (SBTi)]]&lt;&gt;"",Table1[[#This Row],[From 6]]&lt;&gt;""),1,"")</f>
        <v>1</v>
      </c>
      <c r="AF367" s="32" t="str">
        <f>IF(OR(Table1[[#This Row],[SBTi NZ approved]]="s",Table1[[#This Row],[Target status]]="T"),1,"")</f>
        <v/>
      </c>
      <c r="AG367" s="254"/>
      <c r="AH367" s="32" t="str">
        <f>_xlfn.XLOOKUP(C367,ref!A:A,ref!B:B, "Other")</f>
        <v>North America</v>
      </c>
      <c r="AI367" s="249" t="str">
        <f>_xlfn.XLOOKUP(D367,ref!D:D,ref!E:E)</f>
        <v>Energy and utilities</v>
      </c>
      <c r="AJ367" s="249">
        <f>IF(Table1[[#This Row],[NZ]]=1, MAX(Table1[[#This Row],[From 6]], Table1[[#This Row],[Net zero year (SBTi)]]), "")</f>
        <v>2050</v>
      </c>
      <c r="AK367" s="32">
        <f t="shared" si="26"/>
        <v>1</v>
      </c>
    </row>
    <row r="368" spans="1:37" ht="18" customHeight="1">
      <c r="A368" s="32">
        <v>366</v>
      </c>
      <c r="B368" s="373" t="s">
        <v>374</v>
      </c>
      <c r="C368" s="32" t="s">
        <v>629</v>
      </c>
      <c r="D368" s="32" t="s">
        <v>1145</v>
      </c>
      <c r="E368" s="32" t="s">
        <v>2197</v>
      </c>
      <c r="F368" s="32" t="s">
        <v>2198</v>
      </c>
      <c r="G368" s="250"/>
      <c r="H368" s="250"/>
      <c r="I368" s="250"/>
      <c r="J368" s="251"/>
      <c r="K368" s="251"/>
      <c r="L368" s="251"/>
      <c r="M368" s="251"/>
      <c r="N368" s="251"/>
      <c r="O368" s="251"/>
      <c r="P368" s="251"/>
      <c r="Q368" s="251"/>
      <c r="R368" s="251"/>
      <c r="S368" s="251" t="s">
        <v>39</v>
      </c>
      <c r="T368" s="252"/>
      <c r="U368" s="252"/>
      <c r="V368" s="252"/>
      <c r="W368" s="252" t="str">
        <f t="array" ref="W368">IF(V368="", "", IFERROR(MAX(--_xlfn.TEXTSPLIT(V368,"+")), V368))</f>
        <v/>
      </c>
      <c r="X368" s="252"/>
      <c r="Y368" s="252"/>
      <c r="Z368" s="253" t="s">
        <v>1123</v>
      </c>
      <c r="AA368" s="253" t="s">
        <v>2199</v>
      </c>
      <c r="AB368" s="253" t="s">
        <v>1331</v>
      </c>
      <c r="AC368" s="253">
        <f t="array" ref="AC368">IF(AB368="", "", IFERROR(MAX(--_xlfn.TEXTSPLIT(AB368,"+")), AB368))</f>
        <v>2050</v>
      </c>
      <c r="AD368" s="32" t="str">
        <f>IF(AND(Table1[[#This Row],[year broken down ]]&lt;&gt;"",Table1[[#This Row],[Scope of target]]&lt;&gt;"G",AE368=""),1,"")</f>
        <v/>
      </c>
      <c r="AE368" s="32">
        <f>IF(OR(Table1[[#This Row],[Net zero year (SBTi)]]&lt;&gt;"",Table1[[#This Row],[From 6]]&lt;&gt;""),1,"")</f>
        <v>1</v>
      </c>
      <c r="AF368" s="32" t="str">
        <f>IF(OR(Table1[[#This Row],[SBTi NZ approved]]="s",Table1[[#This Row],[Target status]]="T"),1,"")</f>
        <v/>
      </c>
      <c r="AG368" s="254"/>
      <c r="AH368" s="32" t="str">
        <f>_xlfn.XLOOKUP(C368,ref!A:A,ref!B:B, "Other")</f>
        <v>North America</v>
      </c>
      <c r="AI368" s="249" t="str">
        <f>_xlfn.XLOOKUP(D368,ref!D:D,ref!E:E)</f>
        <v>Financial services</v>
      </c>
      <c r="AJ368" s="249">
        <f>IF(Table1[[#This Row],[NZ]]=1, MAX(Table1[[#This Row],[From 6]], Table1[[#This Row],[Net zero year (SBTi)]]), "")</f>
        <v>2050</v>
      </c>
      <c r="AK368" s="32">
        <f t="shared" si="26"/>
        <v>1</v>
      </c>
    </row>
    <row r="369" spans="1:37" ht="18" customHeight="1">
      <c r="A369" s="32">
        <v>367</v>
      </c>
      <c r="B369" s="373" t="s">
        <v>2200</v>
      </c>
      <c r="C369" s="32" t="s">
        <v>709</v>
      </c>
      <c r="D369" s="32" t="s">
        <v>1101</v>
      </c>
      <c r="E369" s="32" t="s">
        <v>2201</v>
      </c>
      <c r="F369" s="32" t="s">
        <v>2202</v>
      </c>
      <c r="G369" s="250"/>
      <c r="H369" s="250"/>
      <c r="I369" s="250"/>
      <c r="J369" s="251" t="s">
        <v>1096</v>
      </c>
      <c r="K369" s="251" t="s">
        <v>693</v>
      </c>
      <c r="L369" s="251">
        <v>2030</v>
      </c>
      <c r="M369" s="251"/>
      <c r="N369" s="251"/>
      <c r="O369" s="251"/>
      <c r="P369" s="251" t="s">
        <v>631</v>
      </c>
      <c r="Q369" s="251" t="s">
        <v>1097</v>
      </c>
      <c r="R369" s="251"/>
      <c r="S369" s="251">
        <v>2020</v>
      </c>
      <c r="T369" s="252" t="s">
        <v>645</v>
      </c>
      <c r="U369" s="252" t="s">
        <v>1353</v>
      </c>
      <c r="V369" s="252">
        <v>2040</v>
      </c>
      <c r="W369" s="252">
        <f t="array" ref="W369">IF(V369="", "", IFERROR(MAX(--_xlfn.TEXTSPLIT(V369,"+")), V369))</f>
        <v>2040</v>
      </c>
      <c r="X369" s="252">
        <v>2019</v>
      </c>
      <c r="Y369" s="256" t="s">
        <v>2203</v>
      </c>
      <c r="Z369" s="253"/>
      <c r="AA369" s="253"/>
      <c r="AB369" s="253"/>
      <c r="AC369" s="253" t="str">
        <f t="array" ref="AC369">IF(AB369="", "", IFERROR(MAX(--_xlfn.TEXTSPLIT(AB369,"+")), AB369))</f>
        <v/>
      </c>
      <c r="AD369" s="32">
        <f>IF(AND(Table1[[#This Row],[year broken down ]]&lt;&gt;"",Table1[[#This Row],[Scope of target]]&lt;&gt;"G",AE369=""),1,"")</f>
        <v>1</v>
      </c>
      <c r="AE369" s="32" t="str">
        <f>IF(OR(Table1[[#This Row],[Net zero year (SBTi)]]&lt;&gt;"",Table1[[#This Row],[From 6]]&lt;&gt;""),1,"")</f>
        <v/>
      </c>
      <c r="AF369" s="32">
        <f>IF(OR(Table1[[#This Row],[SBTi NZ approved]]="s",Table1[[#This Row],[Target status]]="T"),1,"")</f>
        <v>1</v>
      </c>
      <c r="AG369" s="254"/>
      <c r="AH369" s="32" t="str">
        <f>_xlfn.XLOOKUP(C369,ref!A:A,ref!B:B, "Other")</f>
        <v>Europe</v>
      </c>
      <c r="AI369" s="249" t="str">
        <f>_xlfn.XLOOKUP(D369,ref!D:D,ref!E:E)</f>
        <v>Energy and utilities</v>
      </c>
      <c r="AJ369" s="249" t="str">
        <f>IF(Table1[[#This Row],[NZ]]=1, MAX(Table1[[#This Row],[From 6]], Table1[[#This Row],[Net zero year (SBTi)]]), "")</f>
        <v/>
      </c>
      <c r="AK369" s="32">
        <f t="shared" si="26"/>
        <v>1</v>
      </c>
    </row>
    <row r="370" spans="1:37" ht="18" customHeight="1">
      <c r="A370" s="32">
        <v>368</v>
      </c>
      <c r="B370" s="373" t="s">
        <v>475</v>
      </c>
      <c r="C370" s="32" t="s">
        <v>680</v>
      </c>
      <c r="D370" s="32" t="s">
        <v>713</v>
      </c>
      <c r="E370" s="32" t="s">
        <v>2204</v>
      </c>
      <c r="F370" s="32" t="s">
        <v>2205</v>
      </c>
      <c r="G370" s="250"/>
      <c r="H370" s="250"/>
      <c r="I370" s="250"/>
      <c r="J370" s="251"/>
      <c r="K370" s="251"/>
      <c r="L370" s="251"/>
      <c r="M370" s="251"/>
      <c r="N370" s="251"/>
      <c r="O370" s="251"/>
      <c r="P370" s="251"/>
      <c r="Q370" s="251"/>
      <c r="R370" s="251"/>
      <c r="S370" s="251" t="s">
        <v>39</v>
      </c>
      <c r="T370" s="252"/>
      <c r="U370" s="252"/>
      <c r="V370" s="252"/>
      <c r="W370" s="252" t="str">
        <f t="array" ref="W370">IF(V370="", "", IFERROR(MAX(--_xlfn.TEXTSPLIT(V370,"+")), V370))</f>
        <v/>
      </c>
      <c r="X370" s="252"/>
      <c r="Y370" s="252"/>
      <c r="Z370" s="253"/>
      <c r="AA370" s="253"/>
      <c r="AB370" s="253"/>
      <c r="AC370" s="253" t="str">
        <f t="array" ref="AC370">IF(AB370="", "", IFERROR(MAX(--_xlfn.TEXTSPLIT(AB370,"+")), AB370))</f>
        <v/>
      </c>
      <c r="AD370" s="32" t="str">
        <f>IF(AND(Table1[[#This Row],[year broken down ]]&lt;&gt;"",Table1[[#This Row],[Scope of target]]&lt;&gt;"G",AE370=""),1,"")</f>
        <v/>
      </c>
      <c r="AE370" s="32" t="str">
        <f>IF(OR(Table1[[#This Row],[Net zero year (SBTi)]]&lt;&gt;"",Table1[[#This Row],[From 6]]&lt;&gt;""),1,"")</f>
        <v/>
      </c>
      <c r="AF370" s="32" t="str">
        <f>IF(OR(Table1[[#This Row],[SBTi NZ approved]]="s",Table1[[#This Row],[Target status]]="T"),1,"")</f>
        <v/>
      </c>
      <c r="AG370" s="254"/>
      <c r="AH370" s="32" t="str">
        <f>_xlfn.XLOOKUP(C370,ref!A:A,ref!B:B, "Other")</f>
        <v>Asia</v>
      </c>
      <c r="AI370" s="249" t="str">
        <f>_xlfn.XLOOKUP(D370,ref!D:D,ref!E:E)</f>
        <v>Technology</v>
      </c>
      <c r="AJ370" s="249" t="str">
        <f>IF(Table1[[#This Row],[NZ]]=1, MAX(Table1[[#This Row],[From 6]], Table1[[#This Row],[Net zero year (SBTi)]]), "")</f>
        <v/>
      </c>
      <c r="AK370" s="32">
        <f t="shared" si="26"/>
        <v>0</v>
      </c>
    </row>
    <row r="371" spans="1:37" ht="18" customHeight="1">
      <c r="A371" s="32">
        <v>369</v>
      </c>
      <c r="B371" s="373" t="s">
        <v>402</v>
      </c>
      <c r="C371" s="32" t="s">
        <v>629</v>
      </c>
      <c r="D371" s="32" t="s">
        <v>1145</v>
      </c>
      <c r="E371" s="32" t="s">
        <v>2206</v>
      </c>
      <c r="F371" s="32" t="s">
        <v>2207</v>
      </c>
      <c r="G371" s="250"/>
      <c r="H371" s="250"/>
      <c r="I371" s="250"/>
      <c r="J371" s="251"/>
      <c r="K371" s="251"/>
      <c r="L371" s="251"/>
      <c r="M371" s="251"/>
      <c r="N371" s="251"/>
      <c r="O371" s="251"/>
      <c r="P371" s="251"/>
      <c r="Q371" s="251"/>
      <c r="R371" s="251"/>
      <c r="S371" s="251" t="s">
        <v>39</v>
      </c>
      <c r="T371" s="252"/>
      <c r="U371" s="252"/>
      <c r="V371" s="252"/>
      <c r="W371" s="252" t="str">
        <f t="array" ref="W371">IF(V371="", "", IFERROR(MAX(--_xlfn.TEXTSPLIT(V371,"+")), V371))</f>
        <v/>
      </c>
      <c r="X371" s="252"/>
      <c r="Y371" s="252"/>
      <c r="Z371" s="253" t="s">
        <v>1310</v>
      </c>
      <c r="AA371" s="253" t="s">
        <v>2208</v>
      </c>
      <c r="AB371" s="253" t="s">
        <v>1292</v>
      </c>
      <c r="AC371" s="253">
        <f t="array" ref="AC371">IF(AB371="", "", IFERROR(MAX(--_xlfn.TEXTSPLIT(AB371,"+")), AB371))</f>
        <v>2050</v>
      </c>
      <c r="AD371" s="32" t="str">
        <f>IF(AND(Table1[[#This Row],[year broken down ]]&lt;&gt;"",Table1[[#This Row],[Scope of target]]&lt;&gt;"G",AE371=""),1,"")</f>
        <v/>
      </c>
      <c r="AE371" s="32">
        <f>IF(OR(Table1[[#This Row],[Net zero year (SBTi)]]&lt;&gt;"",Table1[[#This Row],[From 6]]&lt;&gt;""),1,"")</f>
        <v>1</v>
      </c>
      <c r="AF371" s="32" t="str">
        <f>IF(OR(Table1[[#This Row],[SBTi NZ approved]]="s",Table1[[#This Row],[Target status]]="T"),1,"")</f>
        <v/>
      </c>
      <c r="AG371" s="254"/>
      <c r="AH371" s="32" t="str">
        <f>_xlfn.XLOOKUP(C371,ref!A:A,ref!B:B, "Other")</f>
        <v>North America</v>
      </c>
      <c r="AI371" s="249" t="str">
        <f>_xlfn.XLOOKUP(D371,ref!D:D,ref!E:E)</f>
        <v>Financial services</v>
      </c>
      <c r="AJ371" s="249">
        <f>IF(Table1[[#This Row],[NZ]]=1, MAX(Table1[[#This Row],[From 6]], Table1[[#This Row],[Net zero year (SBTi)]]), "")</f>
        <v>2050</v>
      </c>
      <c r="AK371" s="32">
        <f t="shared" si="26"/>
        <v>1</v>
      </c>
    </row>
    <row r="372" spans="1:37" ht="18" customHeight="1">
      <c r="A372" s="32">
        <v>370</v>
      </c>
      <c r="B372" s="373" t="s">
        <v>372</v>
      </c>
      <c r="C372" s="32" t="s">
        <v>692</v>
      </c>
      <c r="D372" s="32" t="s">
        <v>1582</v>
      </c>
      <c r="E372" s="32" t="s">
        <v>2209</v>
      </c>
      <c r="F372" s="32" t="s">
        <v>2210</v>
      </c>
      <c r="G372" s="250"/>
      <c r="H372" s="250"/>
      <c r="I372" s="250"/>
      <c r="J372" s="251" t="s">
        <v>1096</v>
      </c>
      <c r="K372" s="251" t="s">
        <v>642</v>
      </c>
      <c r="L372" s="251">
        <v>2025</v>
      </c>
      <c r="M372" s="251"/>
      <c r="N372" s="251"/>
      <c r="O372" s="251"/>
      <c r="P372" s="251" t="s">
        <v>631</v>
      </c>
      <c r="Q372" s="251" t="s">
        <v>1097</v>
      </c>
      <c r="R372" s="251"/>
      <c r="S372" s="251">
        <v>2018</v>
      </c>
      <c r="T372" s="252" t="s">
        <v>635</v>
      </c>
      <c r="U372" s="252" t="s">
        <v>2211</v>
      </c>
      <c r="V372" s="252">
        <v>2025</v>
      </c>
      <c r="W372" s="252">
        <f t="array" ref="W372">IF(V372="", "", IFERROR(MAX(--_xlfn.TEXTSPLIT(V372,"+")), V372))</f>
        <v>2025</v>
      </c>
      <c r="X372" s="252">
        <v>2018</v>
      </c>
      <c r="Y372" s="256" t="s">
        <v>2212</v>
      </c>
      <c r="Z372" s="253" t="s">
        <v>645</v>
      </c>
      <c r="AA372" s="253" t="s">
        <v>1353</v>
      </c>
      <c r="AB372" s="253">
        <v>2050</v>
      </c>
      <c r="AC372" s="253">
        <f t="array" ref="AC372">IF(AB372="", "", IFERROR(MAX(--_xlfn.TEXTSPLIT(AB372,"+")), AB372))</f>
        <v>2050</v>
      </c>
      <c r="AD372" s="32" t="str">
        <f>IF(AND(Table1[[#This Row],[year broken down ]]&lt;&gt;"",Table1[[#This Row],[Scope of target]]&lt;&gt;"G",AE372=""),1,"")</f>
        <v/>
      </c>
      <c r="AE372" s="32">
        <f>IF(OR(Table1[[#This Row],[Net zero year (SBTi)]]&lt;&gt;"",Table1[[#This Row],[From 6]]&lt;&gt;""),1,"")</f>
        <v>1</v>
      </c>
      <c r="AF372" s="32">
        <f>IF(OR(Table1[[#This Row],[SBTi NZ approved]]="s",Table1[[#This Row],[Target status]]="T"),1,"")</f>
        <v>1</v>
      </c>
      <c r="AG372" s="254" t="s">
        <v>631</v>
      </c>
      <c r="AH372" s="32" t="str">
        <f>_xlfn.XLOOKUP(C372,ref!A:A,ref!B:B, "Other")</f>
        <v>Europe</v>
      </c>
      <c r="AI372" s="249" t="str">
        <f>_xlfn.XLOOKUP(D372,ref!D:D,ref!E:E)</f>
        <v>Household and personal products</v>
      </c>
      <c r="AJ372" s="249">
        <f>IF(Table1[[#This Row],[NZ]]=1, MAX(Table1[[#This Row],[From 6]], Table1[[#This Row],[Net zero year (SBTi)]]), "")</f>
        <v>2050</v>
      </c>
      <c r="AK372" s="32">
        <f t="shared" si="26"/>
        <v>1</v>
      </c>
    </row>
    <row r="373" spans="1:37" ht="18" customHeight="1">
      <c r="A373" s="32">
        <v>371</v>
      </c>
      <c r="B373" s="373" t="s">
        <v>476</v>
      </c>
      <c r="C373" s="32" t="s">
        <v>876</v>
      </c>
      <c r="D373" s="32" t="s">
        <v>628</v>
      </c>
      <c r="E373" s="32" t="s">
        <v>2209</v>
      </c>
      <c r="F373" s="32" t="s">
        <v>2213</v>
      </c>
      <c r="G373" s="250"/>
      <c r="H373" s="250"/>
      <c r="I373" s="250"/>
      <c r="J373" s="251" t="s">
        <v>635</v>
      </c>
      <c r="K373" s="251"/>
      <c r="L373" s="251">
        <v>2030</v>
      </c>
      <c r="M373" s="251"/>
      <c r="N373" s="251"/>
      <c r="O373" s="251"/>
      <c r="P373" s="251" t="s">
        <v>631</v>
      </c>
      <c r="Q373" s="251" t="s">
        <v>1097</v>
      </c>
      <c r="R373" s="251"/>
      <c r="S373" s="251">
        <v>2022</v>
      </c>
      <c r="T373" s="252" t="s">
        <v>635</v>
      </c>
      <c r="U373" s="252" t="s">
        <v>707</v>
      </c>
      <c r="V373" s="252">
        <v>2030</v>
      </c>
      <c r="W373" s="252">
        <f t="array" ref="W373">IF(V373="", "", IFERROR(MAX(--_xlfn.TEXTSPLIT(V373,"+")), V373))</f>
        <v>2030</v>
      </c>
      <c r="X373" s="252">
        <v>2022</v>
      </c>
      <c r="Y373" s="256" t="s">
        <v>2214</v>
      </c>
      <c r="Z373" s="253" t="s">
        <v>635</v>
      </c>
      <c r="AA373" s="253" t="s">
        <v>663</v>
      </c>
      <c r="AB373" s="253">
        <v>2050</v>
      </c>
      <c r="AC373" s="253">
        <f t="array" ref="AC373">IF(AB373="", "", IFERROR(MAX(--_xlfn.TEXTSPLIT(AB373,"+")), AB373))</f>
        <v>2050</v>
      </c>
      <c r="AD373" s="32" t="str">
        <f>IF(AND(Table1[[#This Row],[year broken down ]]&lt;&gt;"",Table1[[#This Row],[Scope of target]]&lt;&gt;"G",AE373=""),1,"")</f>
        <v/>
      </c>
      <c r="AE373" s="32">
        <f>IF(OR(Table1[[#This Row],[Net zero year (SBTi)]]&lt;&gt;"",Table1[[#This Row],[From 6]]&lt;&gt;""),1,"")</f>
        <v>1</v>
      </c>
      <c r="AF373" s="32" t="str">
        <f>IF(OR(Table1[[#This Row],[SBTi NZ approved]]="s",Table1[[#This Row],[Target status]]="T"),1,"")</f>
        <v/>
      </c>
      <c r="AG373" s="254" t="s">
        <v>631</v>
      </c>
      <c r="AH373" s="32" t="str">
        <f>_xlfn.XLOOKUP(C373,ref!A:A,ref!B:B, "Other")</f>
        <v>Asia</v>
      </c>
      <c r="AI373" s="249" t="str">
        <f>_xlfn.XLOOKUP(D373,ref!D:D,ref!E:E)</f>
        <v>Chemicals</v>
      </c>
      <c r="AJ373" s="249">
        <f>IF(Table1[[#This Row],[NZ]]=1, MAX(Table1[[#This Row],[From 6]], Table1[[#This Row],[Net zero year (SBTi)]]), "")</f>
        <v>2050</v>
      </c>
      <c r="AK373" s="32">
        <f t="shared" si="26"/>
        <v>1</v>
      </c>
    </row>
    <row r="374" spans="1:37" ht="18" customHeight="1">
      <c r="A374" s="32">
        <v>372</v>
      </c>
      <c r="B374" s="373" t="s">
        <v>419</v>
      </c>
      <c r="C374" s="32" t="s">
        <v>876</v>
      </c>
      <c r="D374" s="32" t="s">
        <v>1148</v>
      </c>
      <c r="E374" s="32" t="s">
        <v>2215</v>
      </c>
      <c r="F374" s="32" t="s">
        <v>2216</v>
      </c>
      <c r="G374" s="250" t="s">
        <v>631</v>
      </c>
      <c r="H374" s="250">
        <v>2040</v>
      </c>
      <c r="I374" s="250">
        <v>2022</v>
      </c>
      <c r="J374" s="251" t="s">
        <v>635</v>
      </c>
      <c r="K374" s="251"/>
      <c r="L374" s="251">
        <v>2030</v>
      </c>
      <c r="M374" s="251"/>
      <c r="N374" s="251"/>
      <c r="O374" s="251"/>
      <c r="P374" s="251" t="s">
        <v>631</v>
      </c>
      <c r="Q374" s="251" t="s">
        <v>1097</v>
      </c>
      <c r="R374" s="251"/>
      <c r="S374" s="251">
        <v>2021</v>
      </c>
      <c r="T374" s="252"/>
      <c r="U374" s="252"/>
      <c r="V374" s="252"/>
      <c r="W374" s="252" t="str">
        <f t="array" ref="W374">IF(V374="", "", IFERROR(MAX(--_xlfn.TEXTSPLIT(V374,"+")), V374))</f>
        <v/>
      </c>
      <c r="X374" s="252"/>
      <c r="Y374" s="256"/>
      <c r="Z374" s="253" t="s">
        <v>1123</v>
      </c>
      <c r="AA374" s="253" t="s">
        <v>1875</v>
      </c>
      <c r="AB374" s="253" t="s">
        <v>2217</v>
      </c>
      <c r="AC374" s="253">
        <f t="array" ref="AC374">IF(AB374="", "", IFERROR(MAX(--_xlfn.TEXTSPLIT(AB374,"+")), AB374))</f>
        <v>2045</v>
      </c>
      <c r="AD374" s="32" t="str">
        <f>IF(AND(Table1[[#This Row],[year broken down ]]&lt;&gt;"",Table1[[#This Row],[Scope of target]]&lt;&gt;"G",AE374=""),1,"")</f>
        <v/>
      </c>
      <c r="AE374" s="32">
        <f>IF(OR(Table1[[#This Row],[Net zero year (SBTi)]]&lt;&gt;"",Table1[[#This Row],[From 6]]&lt;&gt;""),1,"")</f>
        <v>1</v>
      </c>
      <c r="AF374" s="32" t="str">
        <f>IF(OR(Table1[[#This Row],[SBTi NZ approved]]="s",Table1[[#This Row],[Target status]]="T"),1,"")</f>
        <v/>
      </c>
      <c r="AG374" s="254"/>
      <c r="AH374" s="32" t="str">
        <f>_xlfn.XLOOKUP(C374,ref!A:A,ref!B:B, "Other")</f>
        <v>Asia</v>
      </c>
      <c r="AI374" s="249" t="str">
        <f>_xlfn.XLOOKUP(D374,ref!D:D,ref!E:E)</f>
        <v>Automotive</v>
      </c>
      <c r="AJ374" s="249">
        <f>IF(Table1[[#This Row],[NZ]]=1, MAX(Table1[[#This Row],[From 6]], Table1[[#This Row],[Net zero year (SBTi)]]), "")</f>
        <v>2045</v>
      </c>
      <c r="AK374" s="32">
        <f t="shared" si="26"/>
        <v>1</v>
      </c>
    </row>
    <row r="375" spans="1:37" ht="18" customHeight="1">
      <c r="A375" s="32">
        <v>373</v>
      </c>
      <c r="B375" s="373" t="s">
        <v>413</v>
      </c>
      <c r="C375" s="32" t="s">
        <v>680</v>
      </c>
      <c r="D375" s="32" t="s">
        <v>1236</v>
      </c>
      <c r="E375" s="32" t="s">
        <v>2218</v>
      </c>
      <c r="F375" s="32" t="s">
        <v>2219</v>
      </c>
      <c r="G375" s="250"/>
      <c r="H375" s="250"/>
      <c r="I375" s="250"/>
      <c r="J375" s="251"/>
      <c r="K375" s="251"/>
      <c r="L375" s="251"/>
      <c r="M375" s="251"/>
      <c r="N375" s="251"/>
      <c r="O375" s="251"/>
      <c r="P375" s="251"/>
      <c r="Q375" s="251"/>
      <c r="R375" s="251"/>
      <c r="S375" s="251" t="s">
        <v>39</v>
      </c>
      <c r="T375" s="252" t="s">
        <v>635</v>
      </c>
      <c r="U375" s="252" t="s">
        <v>698</v>
      </c>
      <c r="V375" s="252">
        <v>2050</v>
      </c>
      <c r="W375" s="252">
        <f t="array" ref="W375">IF(V375="", "", IFERROR(MAX(--_xlfn.TEXTSPLIT(V375,"+")), V375))</f>
        <v>2050</v>
      </c>
      <c r="X375" s="252">
        <v>2023</v>
      </c>
      <c r="Y375" s="256" t="s">
        <v>2220</v>
      </c>
      <c r="Z375" s="253"/>
      <c r="AA375" s="253"/>
      <c r="AB375" s="253"/>
      <c r="AC375" s="253" t="str">
        <f t="array" ref="AC375">IF(AB375="", "", IFERROR(MAX(--_xlfn.TEXTSPLIT(AB375,"+")), AB375))</f>
        <v/>
      </c>
      <c r="AD375" s="32">
        <f>IF(AND(Table1[[#This Row],[year broken down ]]&lt;&gt;"",Table1[[#This Row],[Scope of target]]&lt;&gt;"G",AE375=""),1,"")</f>
        <v>1</v>
      </c>
      <c r="AE375" s="32" t="str">
        <f>IF(OR(Table1[[#This Row],[Net zero year (SBTi)]]&lt;&gt;"",Table1[[#This Row],[From 6]]&lt;&gt;""),1,"")</f>
        <v/>
      </c>
      <c r="AF375" s="32" t="str">
        <f>IF(OR(Table1[[#This Row],[SBTi NZ approved]]="s",Table1[[#This Row],[Target status]]="T"),1,"")</f>
        <v/>
      </c>
      <c r="AG375" s="254" t="s">
        <v>631</v>
      </c>
      <c r="AH375" s="32" t="str">
        <f>_xlfn.XLOOKUP(C375,ref!A:A,ref!B:B, "Other")</f>
        <v>Asia</v>
      </c>
      <c r="AI375" s="249" t="str">
        <f>_xlfn.XLOOKUP(D375,ref!D:D,ref!E:E)</f>
        <v>Industrial goods</v>
      </c>
      <c r="AJ375" s="249" t="str">
        <f>IF(Table1[[#This Row],[NZ]]=1, MAX(Table1[[#This Row],[From 6]], Table1[[#This Row],[Net zero year (SBTi)]]), "")</f>
        <v/>
      </c>
      <c r="AK375" s="32">
        <f t="shared" si="26"/>
        <v>1</v>
      </c>
    </row>
    <row r="376" spans="1:37" ht="18" customHeight="1">
      <c r="A376" s="32">
        <v>374</v>
      </c>
      <c r="B376" s="373" t="s">
        <v>912</v>
      </c>
      <c r="C376" s="32" t="s">
        <v>876</v>
      </c>
      <c r="D376" s="32" t="s">
        <v>1101</v>
      </c>
      <c r="E376" s="32" t="s">
        <v>2221</v>
      </c>
      <c r="F376" s="32" t="s">
        <v>2222</v>
      </c>
      <c r="G376" s="250"/>
      <c r="H376" s="250"/>
      <c r="I376" s="250"/>
      <c r="J376" s="251"/>
      <c r="K376" s="251"/>
      <c r="L376" s="251"/>
      <c r="M376" s="251"/>
      <c r="N376" s="251"/>
      <c r="O376" s="251"/>
      <c r="P376" s="251"/>
      <c r="Q376" s="251"/>
      <c r="R376" s="251"/>
      <c r="S376" s="251" t="s">
        <v>39</v>
      </c>
      <c r="T376" s="252" t="s">
        <v>635</v>
      </c>
      <c r="U376" s="252" t="s">
        <v>698</v>
      </c>
      <c r="V376" s="252">
        <v>2045</v>
      </c>
      <c r="W376" s="252">
        <f t="array" ref="W376">IF(V376="", "", IFERROR(MAX(--_xlfn.TEXTSPLIT(V376,"+")), V376))</f>
        <v>2045</v>
      </c>
      <c r="X376" s="252">
        <v>2021</v>
      </c>
      <c r="Y376" s="256" t="s">
        <v>2223</v>
      </c>
      <c r="Z376" s="253"/>
      <c r="AA376" s="253"/>
      <c r="AB376" s="253"/>
      <c r="AC376" s="253" t="str">
        <f t="array" ref="AC376">IF(AB376="", "", IFERROR(MAX(--_xlfn.TEXTSPLIT(AB376,"+")), AB376))</f>
        <v/>
      </c>
      <c r="AD376" s="32">
        <f>IF(AND(Table1[[#This Row],[year broken down ]]&lt;&gt;"",Table1[[#This Row],[Scope of target]]&lt;&gt;"G",AE376=""),1,"")</f>
        <v>1</v>
      </c>
      <c r="AE376" s="32" t="str">
        <f>IF(OR(Table1[[#This Row],[Net zero year (SBTi)]]&lt;&gt;"",Table1[[#This Row],[From 6]]&lt;&gt;""),1,"")</f>
        <v/>
      </c>
      <c r="AF376" s="32" t="str">
        <f>IF(OR(Table1[[#This Row],[SBTi NZ approved]]="s",Table1[[#This Row],[Target status]]="T"),1,"")</f>
        <v/>
      </c>
      <c r="AG376" s="254"/>
      <c r="AH376" s="32" t="str">
        <f>_xlfn.XLOOKUP(C376,ref!A:A,ref!B:B, "Other")</f>
        <v>Asia</v>
      </c>
      <c r="AI376" s="249" t="str">
        <f>_xlfn.XLOOKUP(D376,ref!D:D,ref!E:E)</f>
        <v>Energy and utilities</v>
      </c>
      <c r="AJ376" s="249" t="str">
        <f>IF(Table1[[#This Row],[NZ]]=1, MAX(Table1[[#This Row],[From 6]], Table1[[#This Row],[Net zero year (SBTi)]]), "")</f>
        <v/>
      </c>
      <c r="AK376" s="32">
        <f t="shared" si="26"/>
        <v>1</v>
      </c>
    </row>
    <row r="377" spans="1:37" ht="18" customHeight="1">
      <c r="A377" s="32">
        <v>375</v>
      </c>
      <c r="B377" s="373" t="s">
        <v>479</v>
      </c>
      <c r="C377" s="32" t="s">
        <v>676</v>
      </c>
      <c r="D377" s="32" t="s">
        <v>1145</v>
      </c>
      <c r="E377" s="32" t="s">
        <v>2224</v>
      </c>
      <c r="F377" s="32" t="s">
        <v>2225</v>
      </c>
      <c r="G377" s="250"/>
      <c r="H377" s="250"/>
      <c r="I377" s="250"/>
      <c r="J377" s="251"/>
      <c r="K377" s="251"/>
      <c r="L377" s="251"/>
      <c r="M377" s="251"/>
      <c r="N377" s="251"/>
      <c r="O377" s="251"/>
      <c r="P377" s="251"/>
      <c r="Q377" s="251"/>
      <c r="R377" s="251"/>
      <c r="S377" s="251" t="s">
        <v>39</v>
      </c>
      <c r="T377" s="252"/>
      <c r="U377" s="252"/>
      <c r="V377" s="252"/>
      <c r="W377" s="252" t="str">
        <f t="array" ref="W377">IF(V377="", "", IFERROR(MAX(--_xlfn.TEXTSPLIT(V377,"+")), V377))</f>
        <v/>
      </c>
      <c r="X377" s="252"/>
      <c r="Y377" s="252"/>
      <c r="Z377" s="253" t="s">
        <v>645</v>
      </c>
      <c r="AA377" s="253" t="s">
        <v>2226</v>
      </c>
      <c r="AB377" s="253">
        <v>2050</v>
      </c>
      <c r="AC377" s="253">
        <f t="array" ref="AC377">IF(AB377="", "", IFERROR(MAX(--_xlfn.TEXTSPLIT(AB377,"+")), AB377))</f>
        <v>2050</v>
      </c>
      <c r="AD377" s="32" t="str">
        <f>IF(AND(Table1[[#This Row],[year broken down ]]&lt;&gt;"",Table1[[#This Row],[Scope of target]]&lt;&gt;"G",AE377=""),1,"")</f>
        <v/>
      </c>
      <c r="AE377" s="32">
        <f>IF(OR(Table1[[#This Row],[Net zero year (SBTi)]]&lt;&gt;"",Table1[[#This Row],[From 6]]&lt;&gt;""),1,"")</f>
        <v>1</v>
      </c>
      <c r="AF377" s="32" t="str">
        <f>IF(OR(Table1[[#This Row],[SBTi NZ approved]]="s",Table1[[#This Row],[Target status]]="T"),1,"")</f>
        <v/>
      </c>
      <c r="AG377" s="254"/>
      <c r="AH377" s="32" t="str">
        <f>_xlfn.XLOOKUP(C377,ref!A:A,ref!B:B, "Other")</f>
        <v>Asia</v>
      </c>
      <c r="AI377" s="249" t="str">
        <f>_xlfn.XLOOKUP(D377,ref!D:D,ref!E:E)</f>
        <v>Financial services</v>
      </c>
      <c r="AJ377" s="249">
        <f>IF(Table1[[#This Row],[NZ]]=1, MAX(Table1[[#This Row],[From 6]], Table1[[#This Row],[Net zero year (SBTi)]]), "")</f>
        <v>2050</v>
      </c>
      <c r="AK377" s="32">
        <f t="shared" si="26"/>
        <v>1</v>
      </c>
    </row>
    <row r="378" spans="1:37" ht="18" customHeight="1">
      <c r="A378" s="32">
        <v>376</v>
      </c>
      <c r="B378" s="373" t="s">
        <v>417</v>
      </c>
      <c r="C378" s="32" t="s">
        <v>951</v>
      </c>
      <c r="D378" s="32" t="s">
        <v>1137</v>
      </c>
      <c r="E378" s="32" t="s">
        <v>2227</v>
      </c>
      <c r="F378" s="32" t="s">
        <v>2228</v>
      </c>
      <c r="G378" s="250"/>
      <c r="H378" s="250"/>
      <c r="I378" s="250"/>
      <c r="J378" s="251" t="s">
        <v>1096</v>
      </c>
      <c r="K378" s="251" t="s">
        <v>693</v>
      </c>
      <c r="L378" s="251">
        <v>2030</v>
      </c>
      <c r="M378" s="251"/>
      <c r="N378" s="251"/>
      <c r="O378" s="251"/>
      <c r="P378" s="251" t="s">
        <v>632</v>
      </c>
      <c r="Q378" s="251"/>
      <c r="R378" s="251"/>
      <c r="S378" s="251">
        <v>2019</v>
      </c>
      <c r="T378" s="252"/>
      <c r="U378" s="252"/>
      <c r="V378" s="252"/>
      <c r="W378" s="252" t="str">
        <f t="array" ref="W378">IF(V378="", "", IFERROR(MAX(--_xlfn.TEXTSPLIT(V378,"+")), V378))</f>
        <v/>
      </c>
      <c r="X378" s="252"/>
      <c r="Y378" s="252"/>
      <c r="Z378" s="253"/>
      <c r="AA378" s="253"/>
      <c r="AB378" s="253"/>
      <c r="AC378" s="253" t="str">
        <f t="array" ref="AC378">IF(AB378="", "", IFERROR(MAX(--_xlfn.TEXTSPLIT(AB378,"+")), AB378))</f>
        <v/>
      </c>
      <c r="AD378" s="32" t="str">
        <f>IF(AND(Table1[[#This Row],[year broken down ]]&lt;&gt;"",Table1[[#This Row],[Scope of target]]&lt;&gt;"G",AE378=""),1,"")</f>
        <v/>
      </c>
      <c r="AE378" s="32" t="str">
        <f>IF(OR(Table1[[#This Row],[Net zero year (SBTi)]]&lt;&gt;"",Table1[[#This Row],[From 6]]&lt;&gt;""),1,"")</f>
        <v/>
      </c>
      <c r="AF378" s="32">
        <f>IF(OR(Table1[[#This Row],[SBTi NZ approved]]="s",Table1[[#This Row],[Target status]]="T"),1,"")</f>
        <v>1</v>
      </c>
      <c r="AG378" s="254"/>
      <c r="AH378" s="32" t="str">
        <f>_xlfn.XLOOKUP(C378,ref!A:A,ref!B:B, "Other")</f>
        <v>Asia</v>
      </c>
      <c r="AI378" s="249" t="str">
        <f>_xlfn.XLOOKUP(D378,ref!D:D,ref!E:E)</f>
        <v>Retail</v>
      </c>
      <c r="AJ378" s="249" t="str">
        <f>IF(Table1[[#This Row],[NZ]]=1, MAX(Table1[[#This Row],[From 6]], Table1[[#This Row],[Net zero year (SBTi)]]), "")</f>
        <v/>
      </c>
      <c r="AK378" s="32">
        <f t="shared" si="26"/>
        <v>1</v>
      </c>
    </row>
    <row r="379" spans="1:37" ht="18" customHeight="1">
      <c r="A379" s="32">
        <v>377</v>
      </c>
      <c r="B379" s="373" t="s">
        <v>441</v>
      </c>
      <c r="C379" s="32" t="s">
        <v>680</v>
      </c>
      <c r="D379" s="32" t="s">
        <v>1370</v>
      </c>
      <c r="E379" s="32" t="s">
        <v>2229</v>
      </c>
      <c r="F379" s="32" t="s">
        <v>2230</v>
      </c>
      <c r="G379" s="250"/>
      <c r="H379" s="250"/>
      <c r="I379" s="250"/>
      <c r="J379" s="251"/>
      <c r="K379" s="251"/>
      <c r="L379" s="251"/>
      <c r="M379" s="251"/>
      <c r="N379" s="251"/>
      <c r="O379" s="251"/>
      <c r="P379" s="251"/>
      <c r="Q379" s="251"/>
      <c r="R379" s="251"/>
      <c r="S379" s="251" t="s">
        <v>39</v>
      </c>
      <c r="T379" s="252" t="s">
        <v>681</v>
      </c>
      <c r="U379" s="252" t="s">
        <v>636</v>
      </c>
      <c r="V379" s="252">
        <v>2060</v>
      </c>
      <c r="W379" s="252">
        <f t="array" ref="W379">IF(V379="", "", IFERROR(MAX(--_xlfn.TEXTSPLIT(V379,"+")), V379))</f>
        <v>2060</v>
      </c>
      <c r="X379" s="252">
        <v>2021</v>
      </c>
      <c r="Y379" s="256" t="s">
        <v>2231</v>
      </c>
      <c r="Z379" s="253"/>
      <c r="AA379" s="253"/>
      <c r="AB379" s="253"/>
      <c r="AC379" s="253" t="str">
        <f t="array" ref="AC379">IF(AB379="", "", IFERROR(MAX(--_xlfn.TEXTSPLIT(AB379,"+")), AB379))</f>
        <v/>
      </c>
      <c r="AD379" s="32" t="str">
        <f>IF(AND(Table1[[#This Row],[year broken down ]]&lt;&gt;"",Table1[[#This Row],[Scope of target]]&lt;&gt;"G",AE379=""),1,"")</f>
        <v/>
      </c>
      <c r="AE379" s="32" t="str">
        <f>IF(OR(Table1[[#This Row],[Net zero year (SBTi)]]&lt;&gt;"",Table1[[#This Row],[From 6]]&lt;&gt;""),1,"")</f>
        <v/>
      </c>
      <c r="AF379" s="32" t="str">
        <f>IF(OR(Table1[[#This Row],[SBTi NZ approved]]="s",Table1[[#This Row],[Target status]]="T"),1,"")</f>
        <v/>
      </c>
      <c r="AG379" s="254" t="s">
        <v>674</v>
      </c>
      <c r="AH379" s="32" t="str">
        <f>_xlfn.XLOOKUP(C379,ref!A:A,ref!B:B, "Other")</f>
        <v>Asia</v>
      </c>
      <c r="AI379" s="249" t="str">
        <f>_xlfn.XLOOKUP(D379,ref!D:D,ref!E:E)</f>
        <v>Transportation and logistics</v>
      </c>
      <c r="AJ379" s="249" t="str">
        <f>IF(Table1[[#This Row],[NZ]]=1, MAX(Table1[[#This Row],[From 6]], Table1[[#This Row],[Net zero year (SBTi)]]), "")</f>
        <v/>
      </c>
      <c r="AK379" s="32">
        <f t="shared" si="26"/>
        <v>0</v>
      </c>
    </row>
    <row r="380" spans="1:37" ht="18" customHeight="1">
      <c r="A380" s="32">
        <v>378</v>
      </c>
      <c r="B380" s="373" t="s">
        <v>542</v>
      </c>
      <c r="C380" s="32" t="s">
        <v>818</v>
      </c>
      <c r="D380" s="32" t="s">
        <v>1101</v>
      </c>
      <c r="E380" s="32" t="s">
        <v>2232</v>
      </c>
      <c r="F380" s="32" t="s">
        <v>2233</v>
      </c>
      <c r="G380" s="250"/>
      <c r="H380" s="250"/>
      <c r="I380" s="250"/>
      <c r="J380" s="251"/>
      <c r="K380" s="251"/>
      <c r="L380" s="251"/>
      <c r="M380" s="251"/>
      <c r="N380" s="251"/>
      <c r="O380" s="251"/>
      <c r="P380" s="251"/>
      <c r="Q380" s="251"/>
      <c r="R380" s="251"/>
      <c r="S380" s="251" t="s">
        <v>39</v>
      </c>
      <c r="T380" s="252"/>
      <c r="U380" s="252"/>
      <c r="V380" s="252"/>
      <c r="W380" s="252" t="str">
        <f t="array" ref="W380">IF(V380="", "", IFERROR(MAX(--_xlfn.TEXTSPLIT(V380,"+")), V380))</f>
        <v/>
      </c>
      <c r="X380" s="252"/>
      <c r="Y380" s="252"/>
      <c r="Z380" s="253"/>
      <c r="AA380" s="253"/>
      <c r="AB380" s="253"/>
      <c r="AC380" s="253" t="str">
        <f t="array" ref="AC380">IF(AB380="", "", IFERROR(MAX(--_xlfn.TEXTSPLIT(AB380,"+")), AB380))</f>
        <v/>
      </c>
      <c r="AD380" s="32" t="str">
        <f>IF(AND(Table1[[#This Row],[year broken down ]]&lt;&gt;"",Table1[[#This Row],[Scope of target]]&lt;&gt;"G",AE380=""),1,"")</f>
        <v/>
      </c>
      <c r="AE380" s="32" t="str">
        <f>IF(OR(Table1[[#This Row],[Net zero year (SBTi)]]&lt;&gt;"",Table1[[#This Row],[From 6]]&lt;&gt;""),1,"")</f>
        <v/>
      </c>
      <c r="AF380" s="32" t="str">
        <f>IF(OR(Table1[[#This Row],[SBTi NZ approved]]="s",Table1[[#This Row],[Target status]]="T"),1,"")</f>
        <v/>
      </c>
      <c r="AG380" s="254"/>
      <c r="AH380" s="32" t="str">
        <f>_xlfn.XLOOKUP(C380,ref!A:A,ref!B:B, "Other")</f>
        <v>Asia</v>
      </c>
      <c r="AI380" s="249" t="str">
        <f>_xlfn.XLOOKUP(D380,ref!D:D,ref!E:E)</f>
        <v>Energy and utilities</v>
      </c>
      <c r="AJ380" s="249" t="str">
        <f>IF(Table1[[#This Row],[NZ]]=1, MAX(Table1[[#This Row],[From 6]], Table1[[#This Row],[Net zero year (SBTi)]]), "")</f>
        <v/>
      </c>
      <c r="AK380" s="32">
        <f t="shared" si="26"/>
        <v>0</v>
      </c>
    </row>
    <row r="381" spans="1:37" ht="18" customHeight="1">
      <c r="A381" s="32">
        <v>379</v>
      </c>
      <c r="B381" s="373" t="s">
        <v>366</v>
      </c>
      <c r="C381" s="32" t="s">
        <v>629</v>
      </c>
      <c r="D381" s="32" t="s">
        <v>1557</v>
      </c>
      <c r="E381" s="32" t="s">
        <v>2234</v>
      </c>
      <c r="F381" s="32" t="s">
        <v>2235</v>
      </c>
      <c r="G381" s="250"/>
      <c r="H381" s="250"/>
      <c r="I381" s="250"/>
      <c r="J381" s="251"/>
      <c r="K381" s="251"/>
      <c r="L381" s="251"/>
      <c r="M381" s="251"/>
      <c r="N381" s="251"/>
      <c r="O381" s="251"/>
      <c r="P381" s="251"/>
      <c r="Q381" s="251"/>
      <c r="R381" s="251"/>
      <c r="S381" s="251" t="s">
        <v>39</v>
      </c>
      <c r="T381" s="252"/>
      <c r="U381" s="252"/>
      <c r="V381" s="252"/>
      <c r="W381" s="252" t="str">
        <f t="array" ref="W381">IF(V381="", "", IFERROR(MAX(--_xlfn.TEXTSPLIT(V381,"+")), V381))</f>
        <v/>
      </c>
      <c r="X381" s="252"/>
      <c r="Y381" s="252"/>
      <c r="Z381" s="253"/>
      <c r="AA381" s="253"/>
      <c r="AB381" s="253"/>
      <c r="AC381" s="253" t="str">
        <f t="array" ref="AC381">IF(AB381="", "", IFERROR(MAX(--_xlfn.TEXTSPLIT(AB381,"+")), AB381))</f>
        <v/>
      </c>
      <c r="AD381" s="32" t="str">
        <f>IF(AND(Table1[[#This Row],[year broken down ]]&lt;&gt;"",Table1[[#This Row],[Scope of target]]&lt;&gt;"G",AE381=""),1,"")</f>
        <v/>
      </c>
      <c r="AE381" s="32" t="str">
        <f>IF(OR(Table1[[#This Row],[Net zero year (SBTi)]]&lt;&gt;"",Table1[[#This Row],[From 6]]&lt;&gt;""),1,"")</f>
        <v/>
      </c>
      <c r="AF381" s="32" t="str">
        <f>IF(OR(Table1[[#This Row],[SBTi NZ approved]]="s",Table1[[#This Row],[Target status]]="T"),1,"")</f>
        <v/>
      </c>
      <c r="AG381" s="254"/>
      <c r="AH381" s="32" t="str">
        <f>_xlfn.XLOOKUP(C381,ref!A:A,ref!B:B, "Other")</f>
        <v>North America</v>
      </c>
      <c r="AI381" s="249" t="str">
        <f>_xlfn.XLOOKUP(D381,ref!D:D,ref!E:E)</f>
        <v>Aerospace and defense</v>
      </c>
      <c r="AJ381" s="249" t="str">
        <f>IF(Table1[[#This Row],[NZ]]=1, MAX(Table1[[#This Row],[From 6]], Table1[[#This Row],[Net zero year (SBTi)]]), "")</f>
        <v/>
      </c>
      <c r="AK381" s="32">
        <f t="shared" si="26"/>
        <v>0</v>
      </c>
    </row>
    <row r="382" spans="1:37" ht="18" customHeight="1">
      <c r="A382" s="32">
        <v>380</v>
      </c>
      <c r="B382" s="373" t="s">
        <v>503</v>
      </c>
      <c r="C382" s="32" t="s">
        <v>680</v>
      </c>
      <c r="D382" s="32" t="s">
        <v>1141</v>
      </c>
      <c r="E382" s="32" t="s">
        <v>2236</v>
      </c>
      <c r="F382" s="32" t="s">
        <v>1732</v>
      </c>
      <c r="G382" s="250"/>
      <c r="H382" s="250"/>
      <c r="I382" s="250"/>
      <c r="J382" s="251"/>
      <c r="K382" s="251"/>
      <c r="L382" s="251"/>
      <c r="M382" s="251"/>
      <c r="N382" s="251"/>
      <c r="O382" s="251"/>
      <c r="P382" s="251"/>
      <c r="Q382" s="251"/>
      <c r="R382" s="251"/>
      <c r="S382" s="251" t="s">
        <v>39</v>
      </c>
      <c r="T382" s="252"/>
      <c r="U382" s="252"/>
      <c r="V382" s="252"/>
      <c r="W382" s="252" t="str">
        <f t="array" ref="W382">IF(V382="", "", IFERROR(MAX(--_xlfn.TEXTSPLIT(V382,"+")), V382))</f>
        <v/>
      </c>
      <c r="X382" s="252"/>
      <c r="Y382" s="252"/>
      <c r="Z382" s="253"/>
      <c r="AA382" s="253"/>
      <c r="AB382" s="253"/>
      <c r="AC382" s="253" t="str">
        <f t="array" ref="AC382">IF(AB382="", "", IFERROR(MAX(--_xlfn.TEXTSPLIT(AB382,"+")), AB382))</f>
        <v/>
      </c>
      <c r="AD382" s="32" t="str">
        <f>IF(AND(Table1[[#This Row],[year broken down ]]&lt;&gt;"",Table1[[#This Row],[Scope of target]]&lt;&gt;"G",AE382=""),1,"")</f>
        <v/>
      </c>
      <c r="AE382" s="32" t="str">
        <f>IF(OR(Table1[[#This Row],[Net zero year (SBTi)]]&lt;&gt;"",Table1[[#This Row],[From 6]]&lt;&gt;""),1,"")</f>
        <v/>
      </c>
      <c r="AF382" s="32" t="str">
        <f>IF(OR(Table1[[#This Row],[SBTi NZ approved]]="s",Table1[[#This Row],[Target status]]="T"),1,"")</f>
        <v/>
      </c>
      <c r="AG382" s="254"/>
      <c r="AH382" s="32" t="str">
        <f>_xlfn.XLOOKUP(C382,ref!A:A,ref!B:B, "Other")</f>
        <v>Asia</v>
      </c>
      <c r="AI382" s="249" t="str">
        <f>_xlfn.XLOOKUP(D382,ref!D:D,ref!E:E)</f>
        <v>Engineering and construction</v>
      </c>
      <c r="AJ382" s="249" t="str">
        <f>IF(Table1[[#This Row],[NZ]]=1, MAX(Table1[[#This Row],[From 6]], Table1[[#This Row],[Net zero year (SBTi)]]), "")</f>
        <v/>
      </c>
      <c r="AK382" s="32">
        <f t="shared" si="26"/>
        <v>0</v>
      </c>
    </row>
    <row r="383" spans="1:37" ht="18" customHeight="1">
      <c r="A383" s="32">
        <v>381</v>
      </c>
      <c r="B383" s="373" t="s">
        <v>801</v>
      </c>
      <c r="C383" s="32" t="s">
        <v>680</v>
      </c>
      <c r="D383" s="32" t="s">
        <v>1101</v>
      </c>
      <c r="E383" s="32" t="s">
        <v>2237</v>
      </c>
      <c r="F383" s="32" t="s">
        <v>2238</v>
      </c>
      <c r="G383" s="250"/>
      <c r="H383" s="250"/>
      <c r="I383" s="250"/>
      <c r="J383" s="251"/>
      <c r="K383" s="251"/>
      <c r="L383" s="251"/>
      <c r="M383" s="251"/>
      <c r="N383" s="251"/>
      <c r="O383" s="251"/>
      <c r="P383" s="251"/>
      <c r="Q383" s="251"/>
      <c r="R383" s="251"/>
      <c r="S383" s="251" t="s">
        <v>39</v>
      </c>
      <c r="T383" s="252" t="s">
        <v>681</v>
      </c>
      <c r="U383" s="252" t="s">
        <v>698</v>
      </c>
      <c r="V383" s="252">
        <v>2060</v>
      </c>
      <c r="W383" s="252">
        <f t="array" ref="W383">IF(V383="", "", IFERROR(MAX(--_xlfn.TEXTSPLIT(V383,"+")), V383))</f>
        <v>2060</v>
      </c>
      <c r="X383" s="252">
        <v>2020</v>
      </c>
      <c r="Y383" s="256" t="s">
        <v>2239</v>
      </c>
      <c r="Z383" s="253"/>
      <c r="AA383" s="253"/>
      <c r="AB383" s="253"/>
      <c r="AC383" s="253" t="str">
        <f t="array" ref="AC383">IF(AB383="", "", IFERROR(MAX(--_xlfn.TEXTSPLIT(AB383,"+")), AB383))</f>
        <v/>
      </c>
      <c r="AD383" s="32" t="str">
        <f>IF(AND(Table1[[#This Row],[year broken down ]]&lt;&gt;"",Table1[[#This Row],[Scope of target]]&lt;&gt;"G",AE383=""),1,"")</f>
        <v/>
      </c>
      <c r="AE383" s="32" t="str">
        <f>IF(OR(Table1[[#This Row],[Net zero year (SBTi)]]&lt;&gt;"",Table1[[#This Row],[From 6]]&lt;&gt;""),1,"")</f>
        <v/>
      </c>
      <c r="AF383" s="32" t="str">
        <f>IF(OR(Table1[[#This Row],[SBTi NZ approved]]="s",Table1[[#This Row],[Target status]]="T"),1,"")</f>
        <v/>
      </c>
      <c r="AG383" s="254" t="s">
        <v>674</v>
      </c>
      <c r="AH383" s="32" t="str">
        <f>_xlfn.XLOOKUP(C383,ref!A:A,ref!B:B, "Other")</f>
        <v>Asia</v>
      </c>
      <c r="AI383" s="249" t="str">
        <f>_xlfn.XLOOKUP(D383,ref!D:D,ref!E:E)</f>
        <v>Energy and utilities</v>
      </c>
      <c r="AJ383" s="249" t="str">
        <f>IF(Table1[[#This Row],[NZ]]=1, MAX(Table1[[#This Row],[From 6]], Table1[[#This Row],[Net zero year (SBTi)]]), "")</f>
        <v/>
      </c>
      <c r="AK383" s="32">
        <f t="shared" si="26"/>
        <v>0</v>
      </c>
    </row>
    <row r="384" spans="1:37" ht="18" customHeight="1">
      <c r="A384" s="32">
        <v>382</v>
      </c>
      <c r="B384" s="373" t="s">
        <v>905</v>
      </c>
      <c r="C384" s="32" t="s">
        <v>676</v>
      </c>
      <c r="D384" s="32" t="s">
        <v>1236</v>
      </c>
      <c r="E384" s="32" t="s">
        <v>2240</v>
      </c>
      <c r="F384" s="32" t="s">
        <v>2241</v>
      </c>
      <c r="G384" s="250"/>
      <c r="H384" s="250"/>
      <c r="I384" s="250"/>
      <c r="J384" s="251"/>
      <c r="K384" s="251"/>
      <c r="L384" s="251"/>
      <c r="M384" s="251"/>
      <c r="N384" s="251"/>
      <c r="O384" s="251"/>
      <c r="P384" s="251"/>
      <c r="Q384" s="251"/>
      <c r="R384" s="251"/>
      <c r="S384" s="251" t="s">
        <v>39</v>
      </c>
      <c r="T384" s="252" t="s">
        <v>635</v>
      </c>
      <c r="U384" s="252" t="s">
        <v>698</v>
      </c>
      <c r="V384" s="252">
        <v>2050</v>
      </c>
      <c r="W384" s="252">
        <f t="array" ref="W384">IF(V384="", "", IFERROR(MAX(--_xlfn.TEXTSPLIT(V384,"+")), V384))</f>
        <v>2050</v>
      </c>
      <c r="X384" s="252">
        <v>2021</v>
      </c>
      <c r="Y384" s="256" t="s">
        <v>2242</v>
      </c>
      <c r="Z384" s="253"/>
      <c r="AA384" s="253"/>
      <c r="AB384" s="253"/>
      <c r="AC384" s="253" t="str">
        <f t="array" ref="AC384">IF(AB384="", "", IFERROR(MAX(--_xlfn.TEXTSPLIT(AB384,"+")), AB384))</f>
        <v/>
      </c>
      <c r="AD384" s="32">
        <f>IF(AND(Table1[[#This Row],[year broken down ]]&lt;&gt;"",Table1[[#This Row],[Scope of target]]&lt;&gt;"G",AE384=""),1,"")</f>
        <v>1</v>
      </c>
      <c r="AE384" s="32" t="str">
        <f>IF(OR(Table1[[#This Row],[Net zero year (SBTi)]]&lt;&gt;"",Table1[[#This Row],[From 6]]&lt;&gt;""),1,"")</f>
        <v/>
      </c>
      <c r="AF384" s="32" t="str">
        <f>IF(OR(Table1[[#This Row],[SBTi NZ approved]]="s",Table1[[#This Row],[Target status]]="T"),1,"")</f>
        <v/>
      </c>
      <c r="AG384" s="254" t="s">
        <v>674</v>
      </c>
      <c r="AH384" s="32" t="str">
        <f>_xlfn.XLOOKUP(C384,ref!A:A,ref!B:B, "Other")</f>
        <v>Asia</v>
      </c>
      <c r="AI384" s="249" t="str">
        <f>_xlfn.XLOOKUP(D384,ref!D:D,ref!E:E)</f>
        <v>Industrial goods</v>
      </c>
      <c r="AJ384" s="249" t="str">
        <f>IF(Table1[[#This Row],[NZ]]=1, MAX(Table1[[#This Row],[From 6]], Table1[[#This Row],[Net zero year (SBTi)]]), "")</f>
        <v/>
      </c>
      <c r="AK384" s="32">
        <f t="shared" si="26"/>
        <v>1</v>
      </c>
    </row>
    <row r="385" spans="1:37" ht="18" customHeight="1">
      <c r="A385" s="32">
        <v>383</v>
      </c>
      <c r="B385" s="373" t="s">
        <v>303</v>
      </c>
      <c r="C385" s="32" t="s">
        <v>735</v>
      </c>
      <c r="D385" s="32" t="s">
        <v>1145</v>
      </c>
      <c r="E385" s="32" t="s">
        <v>2243</v>
      </c>
      <c r="F385" s="32" t="s">
        <v>2244</v>
      </c>
      <c r="G385" s="250"/>
      <c r="H385" s="250"/>
      <c r="I385" s="250"/>
      <c r="J385" s="251" t="s">
        <v>635</v>
      </c>
      <c r="K385" s="251"/>
      <c r="L385" s="251">
        <v>2030</v>
      </c>
      <c r="M385" s="251"/>
      <c r="N385" s="251"/>
      <c r="O385" s="251"/>
      <c r="P385" s="251" t="s">
        <v>631</v>
      </c>
      <c r="Q385" s="251" t="s">
        <v>1097</v>
      </c>
      <c r="R385" s="251"/>
      <c r="S385" s="251">
        <v>2022</v>
      </c>
      <c r="T385" s="252" t="s">
        <v>635</v>
      </c>
      <c r="U385" s="252" t="s">
        <v>698</v>
      </c>
      <c r="V385" s="252">
        <v>2030</v>
      </c>
      <c r="W385" s="252">
        <f t="array" ref="W385">IF(V385="", "", IFERROR(MAX(--_xlfn.TEXTSPLIT(V385,"+")), V385))</f>
        <v>2030</v>
      </c>
      <c r="X385" s="252">
        <v>2021</v>
      </c>
      <c r="Y385" s="252" t="s">
        <v>2245</v>
      </c>
      <c r="Z385" s="253" t="s">
        <v>1310</v>
      </c>
      <c r="AA385" s="253" t="s">
        <v>2246</v>
      </c>
      <c r="AB385" s="253">
        <v>2050</v>
      </c>
      <c r="AC385" s="253">
        <f t="array" ref="AC385">IF(AB385="", "", IFERROR(MAX(--_xlfn.TEXTSPLIT(AB385,"+")), AB385))</f>
        <v>2050</v>
      </c>
      <c r="AD385" s="32" t="str">
        <f>IF(AND(Table1[[#This Row],[year broken down ]]&lt;&gt;"",Table1[[#This Row],[Scope of target]]&lt;&gt;"G",AE385=""),1,"")</f>
        <v/>
      </c>
      <c r="AE385" s="32">
        <f>IF(OR(Table1[[#This Row],[Net zero year (SBTi)]]&lt;&gt;"",Table1[[#This Row],[From 6]]&lt;&gt;""),1,"")</f>
        <v>1</v>
      </c>
      <c r="AF385" s="32" t="str">
        <f>IF(OR(Table1[[#This Row],[SBTi NZ approved]]="s",Table1[[#This Row],[Target status]]="T"),1,"")</f>
        <v/>
      </c>
      <c r="AG385" s="254" t="s">
        <v>631</v>
      </c>
      <c r="AH385" s="32" t="str">
        <f>_xlfn.XLOOKUP(C385,ref!A:A,ref!B:B, "Other")</f>
        <v>Europe</v>
      </c>
      <c r="AI385" s="249" t="str">
        <f>_xlfn.XLOOKUP(D385,ref!D:D,ref!E:E)</f>
        <v>Financial services</v>
      </c>
      <c r="AJ385" s="249">
        <f>IF(Table1[[#This Row],[NZ]]=1, MAX(Table1[[#This Row],[From 6]], Table1[[#This Row],[Net zero year (SBTi)]]), "")</f>
        <v>2050</v>
      </c>
      <c r="AK385" s="32">
        <f t="shared" si="26"/>
        <v>1</v>
      </c>
    </row>
    <row r="386" spans="1:37" ht="18" customHeight="1">
      <c r="A386" s="32">
        <v>384</v>
      </c>
      <c r="B386" s="373" t="s">
        <v>398</v>
      </c>
      <c r="C386" s="32" t="s">
        <v>676</v>
      </c>
      <c r="D386" s="32" t="s">
        <v>1145</v>
      </c>
      <c r="E386" s="32" t="s">
        <v>2247</v>
      </c>
      <c r="F386" s="32" t="s">
        <v>2248</v>
      </c>
      <c r="G386" s="250"/>
      <c r="H386" s="250"/>
      <c r="I386" s="250"/>
      <c r="J386" s="251" t="s">
        <v>635</v>
      </c>
      <c r="K386" s="251"/>
      <c r="L386" s="251">
        <v>2030</v>
      </c>
      <c r="M386" s="251"/>
      <c r="N386" s="251"/>
      <c r="O386" s="251"/>
      <c r="P386" s="251" t="s">
        <v>632</v>
      </c>
      <c r="Q386" s="251"/>
      <c r="R386" s="251"/>
      <c r="S386" s="251">
        <v>2016</v>
      </c>
      <c r="T386" s="252"/>
      <c r="U386" s="252"/>
      <c r="V386" s="252"/>
      <c r="W386" s="252" t="str">
        <f t="array" ref="W386">IF(V386="", "", IFERROR(MAX(--_xlfn.TEXTSPLIT(V386,"+")), V386))</f>
        <v/>
      </c>
      <c r="X386" s="252"/>
      <c r="Y386" s="252"/>
      <c r="Z386" s="253" t="s">
        <v>645</v>
      </c>
      <c r="AA386" s="253" t="s">
        <v>1353</v>
      </c>
      <c r="AB386" s="253">
        <v>2050</v>
      </c>
      <c r="AC386" s="253">
        <f t="array" ref="AC386">IF(AB386="", "", IFERROR(MAX(--_xlfn.TEXTSPLIT(AB386,"+")), AB386))</f>
        <v>2050</v>
      </c>
      <c r="AD386" s="32" t="str">
        <f>IF(AND(Table1[[#This Row],[year broken down ]]&lt;&gt;"",Table1[[#This Row],[Scope of target]]&lt;&gt;"G",AE386=""),1,"")</f>
        <v/>
      </c>
      <c r="AE386" s="32">
        <f>IF(OR(Table1[[#This Row],[Net zero year (SBTi)]]&lt;&gt;"",Table1[[#This Row],[From 6]]&lt;&gt;""),1,"")</f>
        <v>1</v>
      </c>
      <c r="AF386" s="32" t="str">
        <f>IF(OR(Table1[[#This Row],[SBTi NZ approved]]="s",Table1[[#This Row],[Target status]]="T"),1,"")</f>
        <v/>
      </c>
      <c r="AG386" s="254"/>
      <c r="AH386" s="32" t="str">
        <f>_xlfn.XLOOKUP(C386,ref!A:A,ref!B:B, "Other")</f>
        <v>Asia</v>
      </c>
      <c r="AI386" s="249" t="str">
        <f>_xlfn.XLOOKUP(D386,ref!D:D,ref!E:E)</f>
        <v>Financial services</v>
      </c>
      <c r="AJ386" s="249">
        <f>IF(Table1[[#This Row],[NZ]]=1, MAX(Table1[[#This Row],[From 6]], Table1[[#This Row],[Net zero year (SBTi)]]), "")</f>
        <v>2050</v>
      </c>
      <c r="AK386" s="32">
        <f t="shared" si="26"/>
        <v>1</v>
      </c>
    </row>
    <row r="387" spans="1:37" ht="18" customHeight="1">
      <c r="A387" s="32">
        <v>385</v>
      </c>
      <c r="B387" s="373" t="s">
        <v>2249</v>
      </c>
      <c r="C387" s="32" t="s">
        <v>680</v>
      </c>
      <c r="D387" s="32" t="s">
        <v>1145</v>
      </c>
      <c r="E387" s="32" t="s">
        <v>2250</v>
      </c>
      <c r="F387" s="32" t="s">
        <v>2251</v>
      </c>
      <c r="G387" s="250"/>
      <c r="H387" s="250"/>
      <c r="I387" s="250"/>
      <c r="J387" s="251"/>
      <c r="K387" s="251"/>
      <c r="L387" s="251"/>
      <c r="M387" s="251"/>
      <c r="N387" s="251"/>
      <c r="O387" s="251"/>
      <c r="P387" s="251"/>
      <c r="Q387" s="251"/>
      <c r="R387" s="251"/>
      <c r="S387" s="251" t="s">
        <v>39</v>
      </c>
      <c r="T387" s="252" t="s">
        <v>635</v>
      </c>
      <c r="U387" s="252" t="s">
        <v>914</v>
      </c>
      <c r="V387" s="252">
        <v>2030</v>
      </c>
      <c r="W387" s="252">
        <f t="array" ref="W387">IF(V387="", "", IFERROR(MAX(--_xlfn.TEXTSPLIT(V387,"+")), V387))</f>
        <v>2030</v>
      </c>
      <c r="X387" s="252">
        <v>2023</v>
      </c>
      <c r="Y387" s="252" t="s">
        <v>2252</v>
      </c>
      <c r="Z387" s="253" t="s">
        <v>710</v>
      </c>
      <c r="AA387" s="253" t="s">
        <v>1388</v>
      </c>
      <c r="AB387" s="253">
        <v>2060</v>
      </c>
      <c r="AC387" s="253">
        <f t="array" ref="AC387">IF(AB387="", "", IFERROR(MAX(--_xlfn.TEXTSPLIT(AB387,"+")), AB387))</f>
        <v>2060</v>
      </c>
      <c r="AD387" s="32" t="str">
        <f>IF(AND(Table1[[#This Row],[year broken down ]]&lt;&gt;"",Table1[[#This Row],[Scope of target]]&lt;&gt;"G",AE387=""),1,"")</f>
        <v/>
      </c>
      <c r="AE387" s="32">
        <f>IF(OR(Table1[[#This Row],[Net zero year (SBTi)]]&lt;&gt;"",Table1[[#This Row],[From 6]]&lt;&gt;""),1,"")</f>
        <v>1</v>
      </c>
      <c r="AF387" s="32" t="str">
        <f>IF(OR(Table1[[#This Row],[SBTi NZ approved]]="s",Table1[[#This Row],[Target status]]="T"),1,"")</f>
        <v/>
      </c>
      <c r="AG387" s="254" t="s">
        <v>674</v>
      </c>
      <c r="AH387" s="32" t="str">
        <f>_xlfn.XLOOKUP(C387,ref!A:A,ref!B:B, "Other")</f>
        <v>Asia</v>
      </c>
      <c r="AI387" s="249" t="str">
        <f>_xlfn.XLOOKUP(D387,ref!D:D,ref!E:E)</f>
        <v>Financial services</v>
      </c>
      <c r="AJ387" s="249">
        <f>IF(Table1[[#This Row],[NZ]]=1, MAX(Table1[[#This Row],[From 6]], Table1[[#This Row],[Net zero year (SBTi)]]), "")</f>
        <v>2060</v>
      </c>
      <c r="AK387" s="32">
        <f t="shared" ref="AK387:AK450" si="27">IF(OR($AD387&lt;&gt;"",$AE387&lt;&gt;"",$AF387&lt;&gt;"",$G387="Y"),1,0)</f>
        <v>1</v>
      </c>
    </row>
    <row r="388" spans="1:37" ht="18" customHeight="1">
      <c r="A388" s="32">
        <v>386</v>
      </c>
      <c r="B388" s="373" t="s">
        <v>319</v>
      </c>
      <c r="C388" s="32" t="s">
        <v>629</v>
      </c>
      <c r="D388" s="32" t="s">
        <v>1145</v>
      </c>
      <c r="E388" s="32" t="s">
        <v>2253</v>
      </c>
      <c r="F388" s="32" t="s">
        <v>2254</v>
      </c>
      <c r="G388" s="250" t="s">
        <v>631</v>
      </c>
      <c r="H388" s="250">
        <v>2021</v>
      </c>
      <c r="I388" s="250">
        <v>2018</v>
      </c>
      <c r="J388" s="251"/>
      <c r="K388" s="251"/>
      <c r="L388" s="251"/>
      <c r="M388" s="251"/>
      <c r="N388" s="251"/>
      <c r="O388" s="251"/>
      <c r="P388" s="251"/>
      <c r="Q388" s="251"/>
      <c r="R388" s="251"/>
      <c r="S388" s="251" t="s">
        <v>39</v>
      </c>
      <c r="T388" s="252" t="s">
        <v>635</v>
      </c>
      <c r="U388" s="252" t="s">
        <v>2255</v>
      </c>
      <c r="V388" s="252">
        <v>2030</v>
      </c>
      <c r="W388" s="252">
        <f t="array" ref="W388">IF(V388="", "", IFERROR(MAX(--_xlfn.TEXTSPLIT(V388,"+")), V388))</f>
        <v>2030</v>
      </c>
      <c r="X388" s="252">
        <v>2020</v>
      </c>
      <c r="Y388" s="252" t="s">
        <v>2256</v>
      </c>
      <c r="Z388" s="253"/>
      <c r="AA388" s="253"/>
      <c r="AB388" s="253"/>
      <c r="AC388" s="253" t="str">
        <f t="array" ref="AC388">IF(AB388="", "", IFERROR(MAX(--_xlfn.TEXTSPLIT(AB388,"+")), AB388))</f>
        <v/>
      </c>
      <c r="AD388" s="32">
        <f>IF(AND(Table1[[#This Row],[year broken down ]]&lt;&gt;"",Table1[[#This Row],[Scope of target]]&lt;&gt;"G",AE388=""),1,"")</f>
        <v>1</v>
      </c>
      <c r="AE388" s="32" t="str">
        <f>IF(OR(Table1[[#This Row],[Net zero year (SBTi)]]&lt;&gt;"",Table1[[#This Row],[From 6]]&lt;&gt;""),1,"")</f>
        <v/>
      </c>
      <c r="AF388" s="32" t="str">
        <f>IF(OR(Table1[[#This Row],[SBTi NZ approved]]="s",Table1[[#This Row],[Target status]]="T"),1,"")</f>
        <v/>
      </c>
      <c r="AG388" s="254" t="s">
        <v>632</v>
      </c>
      <c r="AH388" s="32" t="str">
        <f>_xlfn.XLOOKUP(C388,ref!A:A,ref!B:B, "Other")</f>
        <v>North America</v>
      </c>
      <c r="AI388" s="249" t="str">
        <f>_xlfn.XLOOKUP(D388,ref!D:D,ref!E:E)</f>
        <v>Financial services</v>
      </c>
      <c r="AJ388" s="249" t="str">
        <f>IF(Table1[[#This Row],[NZ]]=1, MAX(Table1[[#This Row],[From 6]], Table1[[#This Row],[Net zero year (SBTi)]]), "")</f>
        <v/>
      </c>
      <c r="AK388" s="32">
        <f t="shared" si="27"/>
        <v>1</v>
      </c>
    </row>
    <row r="389" spans="1:37" ht="18" customHeight="1">
      <c r="A389" s="32">
        <v>387</v>
      </c>
      <c r="B389" s="373" t="s">
        <v>2257</v>
      </c>
      <c r="C389" s="32" t="s">
        <v>629</v>
      </c>
      <c r="D389" s="32" t="s">
        <v>1101</v>
      </c>
      <c r="E389" s="32" t="s">
        <v>2258</v>
      </c>
      <c r="F389" s="32" t="s">
        <v>2259</v>
      </c>
      <c r="G389" s="250"/>
      <c r="H389" s="250"/>
      <c r="I389" s="250"/>
      <c r="J389" s="251"/>
      <c r="K389" s="251"/>
      <c r="L389" s="251"/>
      <c r="M389" s="251"/>
      <c r="N389" s="251"/>
      <c r="O389" s="251"/>
      <c r="P389" s="251"/>
      <c r="Q389" s="251"/>
      <c r="R389" s="251"/>
      <c r="S389" s="251" t="s">
        <v>39</v>
      </c>
      <c r="T389" s="252"/>
      <c r="U389" s="252"/>
      <c r="V389" s="252"/>
      <c r="W389" s="252" t="str">
        <f t="array" ref="W389">IF(V389="", "", IFERROR(MAX(--_xlfn.TEXTSPLIT(V389,"+")), V389))</f>
        <v/>
      </c>
      <c r="X389" s="252"/>
      <c r="Y389" s="252"/>
      <c r="Z389" s="253"/>
      <c r="AA389" s="253"/>
      <c r="AB389" s="253"/>
      <c r="AC389" s="253" t="str">
        <f t="array" ref="AC389">IF(AB389="", "", IFERROR(MAX(--_xlfn.TEXTSPLIT(AB389,"+")), AB389))</f>
        <v/>
      </c>
      <c r="AD389" s="32" t="str">
        <f>IF(AND(Table1[[#This Row],[year broken down ]]&lt;&gt;"",Table1[[#This Row],[Scope of target]]&lt;&gt;"G",AE389=""),1,"")</f>
        <v/>
      </c>
      <c r="AE389" s="32" t="str">
        <f>IF(OR(Table1[[#This Row],[Net zero year (SBTi)]]&lt;&gt;"",Table1[[#This Row],[From 6]]&lt;&gt;""),1,"")</f>
        <v/>
      </c>
      <c r="AF389" s="32" t="str">
        <f>IF(OR(Table1[[#This Row],[SBTi NZ approved]]="s",Table1[[#This Row],[Target status]]="T"),1,"")</f>
        <v/>
      </c>
      <c r="AG389" s="254"/>
      <c r="AH389" s="32" t="str">
        <f>_xlfn.XLOOKUP(C389,ref!A:A,ref!B:B, "Other")</f>
        <v>North America</v>
      </c>
      <c r="AI389" s="249" t="str">
        <f>_xlfn.XLOOKUP(D389,ref!D:D,ref!E:E)</f>
        <v>Energy and utilities</v>
      </c>
      <c r="AJ389" s="249" t="str">
        <f>IF(Table1[[#This Row],[NZ]]=1, MAX(Table1[[#This Row],[From 6]], Table1[[#This Row],[Net zero year (SBTi)]]), "")</f>
        <v/>
      </c>
      <c r="AK389" s="32">
        <f t="shared" si="27"/>
        <v>0</v>
      </c>
    </row>
    <row r="390" spans="1:37" ht="18" customHeight="1">
      <c r="A390" s="32">
        <v>388</v>
      </c>
      <c r="B390" s="373" t="s">
        <v>324</v>
      </c>
      <c r="C390" s="32" t="s">
        <v>709</v>
      </c>
      <c r="D390" s="32" t="s">
        <v>1130</v>
      </c>
      <c r="E390" s="32" t="s">
        <v>2260</v>
      </c>
      <c r="F390" s="32" t="s">
        <v>2261</v>
      </c>
      <c r="G390" s="250"/>
      <c r="H390" s="250"/>
      <c r="I390" s="250"/>
      <c r="J390" s="251"/>
      <c r="K390" s="251"/>
      <c r="L390" s="251"/>
      <c r="M390" s="251"/>
      <c r="N390" s="251"/>
      <c r="O390" s="251"/>
      <c r="P390" s="251"/>
      <c r="Q390" s="251"/>
      <c r="R390" s="251"/>
      <c r="S390" s="251" t="s">
        <v>39</v>
      </c>
      <c r="T390" s="252" t="s">
        <v>635</v>
      </c>
      <c r="U390" s="252" t="s">
        <v>636</v>
      </c>
      <c r="V390" s="252">
        <v>2030</v>
      </c>
      <c r="W390" s="252">
        <f t="array" ref="W390">IF(V390="", "", IFERROR(MAX(--_xlfn.TEXTSPLIT(V390,"+")), V390))</f>
        <v>2030</v>
      </c>
      <c r="X390" s="252">
        <v>2023</v>
      </c>
      <c r="Y390" s="256" t="s">
        <v>2262</v>
      </c>
      <c r="Z390" s="253"/>
      <c r="AA390" s="253"/>
      <c r="AB390" s="253"/>
      <c r="AC390" s="253" t="str">
        <f t="array" ref="AC390">IF(AB390="", "", IFERROR(MAX(--_xlfn.TEXTSPLIT(AB390,"+")), AB390))</f>
        <v/>
      </c>
      <c r="AD390" s="32">
        <f>IF(AND(Table1[[#This Row],[year broken down ]]&lt;&gt;"",Table1[[#This Row],[Scope of target]]&lt;&gt;"G",AE390=""),1,"")</f>
        <v>1</v>
      </c>
      <c r="AE390" s="32" t="str">
        <f>IF(OR(Table1[[#This Row],[Net zero year (SBTi)]]&lt;&gt;"",Table1[[#This Row],[From 6]]&lt;&gt;""),1,"")</f>
        <v/>
      </c>
      <c r="AF390" s="32" t="str">
        <f>IF(OR(Table1[[#This Row],[SBTi NZ approved]]="s",Table1[[#This Row],[Target status]]="T"),1,"")</f>
        <v/>
      </c>
      <c r="AG390" s="254" t="s">
        <v>631</v>
      </c>
      <c r="AH390" s="32" t="str">
        <f>_xlfn.XLOOKUP(C390,ref!A:A,ref!B:B, "Other")</f>
        <v>Europe</v>
      </c>
      <c r="AI390" s="249" t="str">
        <f>_xlfn.XLOOKUP(D390,ref!D:D,ref!E:E)</f>
        <v>Health care and pharmaceuticals</v>
      </c>
      <c r="AJ390" s="249" t="str">
        <f>IF(Table1[[#This Row],[NZ]]=1, MAX(Table1[[#This Row],[From 6]], Table1[[#This Row],[Net zero year (SBTi)]]), "")</f>
        <v/>
      </c>
      <c r="AK390" s="32">
        <f t="shared" si="27"/>
        <v>1</v>
      </c>
    </row>
    <row r="391" spans="1:37" ht="18" customHeight="1">
      <c r="A391" s="32">
        <v>389</v>
      </c>
      <c r="B391" s="373" t="s">
        <v>502</v>
      </c>
      <c r="C391" s="32" t="s">
        <v>680</v>
      </c>
      <c r="D391" s="32" t="s">
        <v>1141</v>
      </c>
      <c r="E391" s="32" t="s">
        <v>2263</v>
      </c>
      <c r="F391" s="32" t="s">
        <v>2264</v>
      </c>
      <c r="G391" s="250"/>
      <c r="H391" s="250"/>
      <c r="I391" s="250"/>
      <c r="J391" s="251"/>
      <c r="K391" s="251"/>
      <c r="L391" s="251"/>
      <c r="M391" s="251"/>
      <c r="N391" s="251"/>
      <c r="O391" s="251"/>
      <c r="P391" s="251"/>
      <c r="Q391" s="251"/>
      <c r="R391" s="251"/>
      <c r="S391" s="251" t="s">
        <v>39</v>
      </c>
      <c r="T391" s="252"/>
      <c r="U391" s="252"/>
      <c r="V391" s="252"/>
      <c r="W391" s="252" t="str">
        <f t="array" ref="W391">IF(V391="", "", IFERROR(MAX(--_xlfn.TEXTSPLIT(V391,"+")), V391))</f>
        <v/>
      </c>
      <c r="X391" s="252"/>
      <c r="Y391" s="252"/>
      <c r="Z391" s="253"/>
      <c r="AA391" s="253"/>
      <c r="AB391" s="253"/>
      <c r="AC391" s="253" t="str">
        <f t="array" ref="AC391">IF(AB391="", "", IFERROR(MAX(--_xlfn.TEXTSPLIT(AB391,"+")), AB391))</f>
        <v/>
      </c>
      <c r="AD391" s="32" t="str">
        <f>IF(AND(Table1[[#This Row],[year broken down ]]&lt;&gt;"",Table1[[#This Row],[Scope of target]]&lt;&gt;"G",AE391=""),1,"")</f>
        <v/>
      </c>
      <c r="AE391" s="32" t="str">
        <f>IF(OR(Table1[[#This Row],[Net zero year (SBTi)]]&lt;&gt;"",Table1[[#This Row],[From 6]]&lt;&gt;""),1,"")</f>
        <v/>
      </c>
      <c r="AF391" s="32" t="str">
        <f>IF(OR(Table1[[#This Row],[SBTi NZ approved]]="s",Table1[[#This Row],[Target status]]="T"),1,"")</f>
        <v/>
      </c>
      <c r="AG391" s="254"/>
      <c r="AH391" s="32" t="str">
        <f>_xlfn.XLOOKUP(C391,ref!A:A,ref!B:B, "Other")</f>
        <v>Asia</v>
      </c>
      <c r="AI391" s="249" t="str">
        <f>_xlfn.XLOOKUP(D391,ref!D:D,ref!E:E)</f>
        <v>Engineering and construction</v>
      </c>
      <c r="AJ391" s="249" t="str">
        <f>IF(Table1[[#This Row],[NZ]]=1, MAX(Table1[[#This Row],[From 6]], Table1[[#This Row],[Net zero year (SBTi)]]), "")</f>
        <v/>
      </c>
      <c r="AK391" s="32">
        <f t="shared" si="27"/>
        <v>0</v>
      </c>
    </row>
    <row r="392" spans="1:37" ht="18" customHeight="1">
      <c r="A392" s="32">
        <v>390</v>
      </c>
      <c r="B392" s="373" t="s">
        <v>412</v>
      </c>
      <c r="C392" s="32" t="s">
        <v>740</v>
      </c>
      <c r="D392" s="32" t="s">
        <v>1281</v>
      </c>
      <c r="E392" s="32" t="s">
        <v>2265</v>
      </c>
      <c r="F392" s="32" t="s">
        <v>2266</v>
      </c>
      <c r="G392" s="250"/>
      <c r="H392" s="250"/>
      <c r="I392" s="250"/>
      <c r="J392" s="251" t="s">
        <v>1096</v>
      </c>
      <c r="K392" s="251" t="s">
        <v>642</v>
      </c>
      <c r="L392" s="251">
        <v>2030</v>
      </c>
      <c r="M392" s="251"/>
      <c r="N392" s="251"/>
      <c r="O392" s="251"/>
      <c r="P392" s="251" t="s">
        <v>631</v>
      </c>
      <c r="Q392" s="251" t="s">
        <v>1135</v>
      </c>
      <c r="R392" s="251"/>
      <c r="S392" s="251">
        <v>2020</v>
      </c>
      <c r="T392" s="252"/>
      <c r="U392" s="252"/>
      <c r="V392" s="252"/>
      <c r="W392" s="252" t="str">
        <f t="array" ref="W392">IF(V392="", "", IFERROR(MAX(--_xlfn.TEXTSPLIT(V392,"+")), V392))</f>
        <v/>
      </c>
      <c r="X392" s="252"/>
      <c r="Y392" s="252"/>
      <c r="Z392" s="253" t="s">
        <v>635</v>
      </c>
      <c r="AA392" s="253" t="s">
        <v>758</v>
      </c>
      <c r="AB392" s="253">
        <v>2035</v>
      </c>
      <c r="AC392" s="253">
        <f t="array" ref="AC392">IF(AB392="", "", IFERROR(MAX(--_xlfn.TEXTSPLIT(AB392,"+")), AB392))</f>
        <v>2035</v>
      </c>
      <c r="AD392" s="32" t="str">
        <f>IF(AND(Table1[[#This Row],[year broken down ]]&lt;&gt;"",Table1[[#This Row],[Scope of target]]&lt;&gt;"G",AE392=""),1,"")</f>
        <v/>
      </c>
      <c r="AE392" s="32">
        <f>IF(OR(Table1[[#This Row],[Net zero year (SBTi)]]&lt;&gt;"",Table1[[#This Row],[From 6]]&lt;&gt;""),1,"")</f>
        <v>1</v>
      </c>
      <c r="AF392" s="32">
        <f>IF(OR(Table1[[#This Row],[SBTi NZ approved]]="s",Table1[[#This Row],[Target status]]="T"),1,"")</f>
        <v>1</v>
      </c>
      <c r="AG392" s="254"/>
      <c r="AH392" s="32" t="str">
        <f>_xlfn.XLOOKUP(C392,ref!A:A,ref!B:B, "Other")</f>
        <v>Europe</v>
      </c>
      <c r="AI392" s="249" t="str">
        <f>_xlfn.XLOOKUP(D392,ref!D:D,ref!E:E)</f>
        <v>Food, beverages and agriculture</v>
      </c>
      <c r="AJ392" s="249">
        <f>IF(Table1[[#This Row],[NZ]]=1, MAX(Table1[[#This Row],[From 6]], Table1[[#This Row],[Net zero year (SBTi)]]), "")</f>
        <v>2035</v>
      </c>
      <c r="AK392" s="32">
        <f t="shared" si="27"/>
        <v>1</v>
      </c>
    </row>
    <row r="393" spans="1:37" ht="18" customHeight="1">
      <c r="A393" s="32">
        <v>391</v>
      </c>
      <c r="B393" s="373" t="s">
        <v>462</v>
      </c>
      <c r="C393" s="32" t="s">
        <v>680</v>
      </c>
      <c r="D393" s="32" t="s">
        <v>1145</v>
      </c>
      <c r="E393" s="32" t="s">
        <v>2267</v>
      </c>
      <c r="F393" s="32" t="s">
        <v>2268</v>
      </c>
      <c r="G393" s="250"/>
      <c r="H393" s="250"/>
      <c r="I393" s="250"/>
      <c r="J393" s="251"/>
      <c r="K393" s="251"/>
      <c r="L393" s="251"/>
      <c r="M393" s="251"/>
      <c r="N393" s="251"/>
      <c r="O393" s="251"/>
      <c r="P393" s="251"/>
      <c r="Q393" s="251"/>
      <c r="R393" s="251"/>
      <c r="S393" s="251" t="s">
        <v>39</v>
      </c>
      <c r="T393" s="252"/>
      <c r="U393" s="252"/>
      <c r="V393" s="252"/>
      <c r="W393" s="252" t="str">
        <f t="array" ref="W393">IF(V393="", "", IFERROR(MAX(--_xlfn.TEXTSPLIT(V393,"+")), V393))</f>
        <v/>
      </c>
      <c r="X393" s="252"/>
      <c r="Y393" s="252"/>
      <c r="Z393" s="253"/>
      <c r="AA393" s="253"/>
      <c r="AB393" s="253"/>
      <c r="AC393" s="253" t="str">
        <f t="array" ref="AC393">IF(AB393="", "", IFERROR(MAX(--_xlfn.TEXTSPLIT(AB393,"+")), AB393))</f>
        <v/>
      </c>
      <c r="AD393" s="32" t="str">
        <f>IF(AND(Table1[[#This Row],[year broken down ]]&lt;&gt;"",Table1[[#This Row],[Scope of target]]&lt;&gt;"G",AE393=""),1,"")</f>
        <v/>
      </c>
      <c r="AE393" s="32" t="str">
        <f>IF(OR(Table1[[#This Row],[Net zero year (SBTi)]]&lt;&gt;"",Table1[[#This Row],[From 6]]&lt;&gt;""),1,"")</f>
        <v/>
      </c>
      <c r="AF393" s="32" t="str">
        <f>IF(OR(Table1[[#This Row],[SBTi NZ approved]]="s",Table1[[#This Row],[Target status]]="T"),1,"")</f>
        <v/>
      </c>
      <c r="AG393" s="254"/>
      <c r="AH393" s="32" t="str">
        <f>_xlfn.XLOOKUP(C393,ref!A:A,ref!B:B, "Other")</f>
        <v>Asia</v>
      </c>
      <c r="AI393" s="249" t="str">
        <f>_xlfn.XLOOKUP(D393,ref!D:D,ref!E:E)</f>
        <v>Financial services</v>
      </c>
      <c r="AJ393" s="249" t="str">
        <f>IF(Table1[[#This Row],[NZ]]=1, MAX(Table1[[#This Row],[From 6]], Table1[[#This Row],[Net zero year (SBTi)]]), "")</f>
        <v/>
      </c>
      <c r="AK393" s="32">
        <f t="shared" si="27"/>
        <v>0</v>
      </c>
    </row>
    <row r="394" spans="1:37" ht="18" customHeight="1">
      <c r="A394" s="32">
        <v>392</v>
      </c>
      <c r="B394" s="373" t="s">
        <v>2269</v>
      </c>
      <c r="C394" s="32" t="s">
        <v>706</v>
      </c>
      <c r="D394" s="32" t="s">
        <v>1406</v>
      </c>
      <c r="E394" s="32" t="s">
        <v>2270</v>
      </c>
      <c r="F394" s="32" t="s">
        <v>2271</v>
      </c>
      <c r="G394" s="250"/>
      <c r="H394" s="250"/>
      <c r="I394" s="250"/>
      <c r="J394" s="251" t="s">
        <v>648</v>
      </c>
      <c r="K394" s="251"/>
      <c r="L394" s="251"/>
      <c r="M394" s="251"/>
      <c r="N394" s="251"/>
      <c r="O394" s="251"/>
      <c r="P394" s="251"/>
      <c r="Q394" s="251"/>
      <c r="R394" s="251"/>
      <c r="S394" s="251" t="s">
        <v>39</v>
      </c>
      <c r="T394" s="252"/>
      <c r="U394" s="252"/>
      <c r="V394" s="252"/>
      <c r="W394" s="252" t="str">
        <f t="array" ref="W394">IF(V394="", "", IFERROR(MAX(--_xlfn.TEXTSPLIT(V394,"+")), V394))</f>
        <v/>
      </c>
      <c r="X394" s="252"/>
      <c r="Y394" s="252"/>
      <c r="Z394" s="253"/>
      <c r="AA394" s="253"/>
      <c r="AB394" s="253"/>
      <c r="AC394" s="253" t="str">
        <f t="array" ref="AC394">IF(AB394="", "", IFERROR(MAX(--_xlfn.TEXTSPLIT(AB394,"+")), AB394))</f>
        <v/>
      </c>
      <c r="AD394" s="32" t="str">
        <f>IF(AND(Table1[[#This Row],[year broken down ]]&lt;&gt;"",Table1[[#This Row],[Scope of target]]&lt;&gt;"G",AE394=""),1,"")</f>
        <v/>
      </c>
      <c r="AE394" s="32" t="str">
        <f>IF(OR(Table1[[#This Row],[Net zero year (SBTi)]]&lt;&gt;"",Table1[[#This Row],[From 6]]&lt;&gt;""),1,"")</f>
        <v/>
      </c>
      <c r="AF394" s="32" t="str">
        <f>IF(OR(Table1[[#This Row],[SBTi NZ approved]]="s",Table1[[#This Row],[Target status]]="T"),1,"")</f>
        <v/>
      </c>
      <c r="AG394" s="254"/>
      <c r="AH394" s="32" t="str">
        <f>_xlfn.XLOOKUP(C394,ref!A:A,ref!B:B, "Other")</f>
        <v>North America</v>
      </c>
      <c r="AI394" s="249" t="str">
        <f>_xlfn.XLOOKUP(D394,ref!D:D,ref!E:E)</f>
        <v>Food, beverages and agriculture</v>
      </c>
      <c r="AJ394" s="249" t="str">
        <f>IF(Table1[[#This Row],[NZ]]=1, MAX(Table1[[#This Row],[From 6]], Table1[[#This Row],[Net zero year (SBTi)]]), "")</f>
        <v/>
      </c>
      <c r="AK394" s="32">
        <f t="shared" si="27"/>
        <v>0</v>
      </c>
    </row>
    <row r="395" spans="1:37" ht="18" customHeight="1">
      <c r="A395" s="32">
        <v>393</v>
      </c>
      <c r="B395" s="373" t="s">
        <v>433</v>
      </c>
      <c r="C395" s="32" t="s">
        <v>629</v>
      </c>
      <c r="D395" s="32" t="s">
        <v>1093</v>
      </c>
      <c r="E395" s="32" t="s">
        <v>2272</v>
      </c>
      <c r="F395" s="32" t="s">
        <v>2273</v>
      </c>
      <c r="G395" s="250"/>
      <c r="H395" s="250"/>
      <c r="I395" s="250"/>
      <c r="J395" s="251"/>
      <c r="K395" s="251"/>
      <c r="L395" s="251"/>
      <c r="M395" s="251"/>
      <c r="N395" s="251"/>
      <c r="O395" s="251"/>
      <c r="P395" s="251"/>
      <c r="Q395" s="251"/>
      <c r="R395" s="251"/>
      <c r="S395" s="251" t="s">
        <v>39</v>
      </c>
      <c r="T395" s="252"/>
      <c r="U395" s="252"/>
      <c r="V395" s="252"/>
      <c r="W395" s="252" t="str">
        <f t="array" ref="W395">IF(V395="", "", IFERROR(MAX(--_xlfn.TEXTSPLIT(V395,"+")), V395))</f>
        <v/>
      </c>
      <c r="X395" s="252"/>
      <c r="Y395" s="252"/>
      <c r="Z395" s="253"/>
      <c r="AA395" s="253"/>
      <c r="AB395" s="253"/>
      <c r="AC395" s="253" t="str">
        <f t="array" ref="AC395">IF(AB395="", "", IFERROR(MAX(--_xlfn.TEXTSPLIT(AB395,"+")), AB395))</f>
        <v/>
      </c>
      <c r="AD395" s="32" t="str">
        <f>IF(AND(Table1[[#This Row],[year broken down ]]&lt;&gt;"",Table1[[#This Row],[Scope of target]]&lt;&gt;"G",AE395=""),1,"")</f>
        <v/>
      </c>
      <c r="AE395" s="32" t="str">
        <f>IF(OR(Table1[[#This Row],[Net zero year (SBTi)]]&lt;&gt;"",Table1[[#This Row],[From 6]]&lt;&gt;""),1,"")</f>
        <v/>
      </c>
      <c r="AF395" s="32" t="str">
        <f>IF(OR(Table1[[#This Row],[SBTi NZ approved]]="s",Table1[[#This Row],[Target status]]="T"),1,"")</f>
        <v/>
      </c>
      <c r="AG395" s="254"/>
      <c r="AH395" s="32" t="str">
        <f>_xlfn.XLOOKUP(C395,ref!A:A,ref!B:B, "Other")</f>
        <v>North America</v>
      </c>
      <c r="AI395" s="249" t="str">
        <f>_xlfn.XLOOKUP(D395,ref!D:D,ref!E:E)</f>
        <v>Retail</v>
      </c>
      <c r="AJ395" s="249" t="str">
        <f>IF(Table1[[#This Row],[NZ]]=1, MAX(Table1[[#This Row],[From 6]], Table1[[#This Row],[Net zero year (SBTi)]]), "")</f>
        <v/>
      </c>
      <c r="AK395" s="32">
        <f t="shared" si="27"/>
        <v>0</v>
      </c>
    </row>
    <row r="396" spans="1:37" ht="18" customHeight="1">
      <c r="A396" s="32">
        <v>394</v>
      </c>
      <c r="B396" s="373" t="s">
        <v>408</v>
      </c>
      <c r="C396" s="32" t="s">
        <v>706</v>
      </c>
      <c r="D396" s="32" t="s">
        <v>1148</v>
      </c>
      <c r="E396" s="32" t="s">
        <v>2274</v>
      </c>
      <c r="F396" s="32" t="s">
        <v>2275</v>
      </c>
      <c r="G396" s="250"/>
      <c r="H396" s="250"/>
      <c r="I396" s="250"/>
      <c r="J396" s="251" t="s">
        <v>648</v>
      </c>
      <c r="K396" s="251"/>
      <c r="L396" s="251"/>
      <c r="M396" s="251"/>
      <c r="N396" s="251"/>
      <c r="O396" s="251"/>
      <c r="P396" s="251" t="s">
        <v>632</v>
      </c>
      <c r="Q396" s="251"/>
      <c r="R396" s="251"/>
      <c r="S396" s="251">
        <v>2021</v>
      </c>
      <c r="T396" s="252" t="s">
        <v>635</v>
      </c>
      <c r="U396" s="252" t="s">
        <v>1225</v>
      </c>
      <c r="V396" s="252">
        <v>2030</v>
      </c>
      <c r="W396" s="252">
        <f t="array" ref="W396">IF(V396="", "", IFERROR(MAX(--_xlfn.TEXTSPLIT(V396,"+")), V396))</f>
        <v>2030</v>
      </c>
      <c r="X396" s="252">
        <v>2021</v>
      </c>
      <c r="Y396" s="256" t="s">
        <v>2276</v>
      </c>
      <c r="Z396" s="253"/>
      <c r="AA396" s="253"/>
      <c r="AB396" s="253"/>
      <c r="AC396" s="253" t="str">
        <f t="array" ref="AC396">IF(AB396="", "", IFERROR(MAX(--_xlfn.TEXTSPLIT(AB396,"+")), AB396))</f>
        <v/>
      </c>
      <c r="AD396" s="32">
        <f>IF(AND(Table1[[#This Row],[year broken down ]]&lt;&gt;"",Table1[[#This Row],[Scope of target]]&lt;&gt;"G",AE396=""),1,"")</f>
        <v>1</v>
      </c>
      <c r="AE396" s="32" t="str">
        <f>IF(OR(Table1[[#This Row],[Net zero year (SBTi)]]&lt;&gt;"",Table1[[#This Row],[From 6]]&lt;&gt;""),1,"")</f>
        <v/>
      </c>
      <c r="AF396" s="32" t="str">
        <f>IF(OR(Table1[[#This Row],[SBTi NZ approved]]="s",Table1[[#This Row],[Target status]]="T"),1,"")</f>
        <v/>
      </c>
      <c r="AG396" s="254" t="s">
        <v>631</v>
      </c>
      <c r="AH396" s="32" t="str">
        <f>_xlfn.XLOOKUP(C396,ref!A:A,ref!B:B, "Other")</f>
        <v>North America</v>
      </c>
      <c r="AI396" s="249" t="str">
        <f>_xlfn.XLOOKUP(D396,ref!D:D,ref!E:E)</f>
        <v>Automotive</v>
      </c>
      <c r="AJ396" s="249" t="str">
        <f>IF(Table1[[#This Row],[NZ]]=1, MAX(Table1[[#This Row],[From 6]], Table1[[#This Row],[Net zero year (SBTi)]]), "")</f>
        <v/>
      </c>
      <c r="AK396" s="32">
        <f t="shared" si="27"/>
        <v>1</v>
      </c>
    </row>
    <row r="397" spans="1:37" ht="18" customHeight="1">
      <c r="A397" s="32">
        <v>395</v>
      </c>
      <c r="B397" s="373" t="s">
        <v>497</v>
      </c>
      <c r="C397" s="32" t="s">
        <v>900</v>
      </c>
      <c r="D397" s="32" t="s">
        <v>1148</v>
      </c>
      <c r="E397" s="32" t="s">
        <v>2277</v>
      </c>
      <c r="F397" s="32" t="s">
        <v>2278</v>
      </c>
      <c r="G397" s="250"/>
      <c r="H397" s="250"/>
      <c r="I397" s="250"/>
      <c r="J397" s="251"/>
      <c r="K397" s="251"/>
      <c r="L397" s="251"/>
      <c r="M397" s="251"/>
      <c r="N397" s="251"/>
      <c r="O397" s="251"/>
      <c r="P397" s="251"/>
      <c r="Q397" s="251"/>
      <c r="R397" s="251"/>
      <c r="S397" s="251" t="s">
        <v>39</v>
      </c>
      <c r="T397" s="252" t="s">
        <v>681</v>
      </c>
      <c r="U397" s="252" t="s">
        <v>698</v>
      </c>
      <c r="V397" s="252">
        <v>2050</v>
      </c>
      <c r="W397" s="252">
        <f t="array" ref="W397">IF(V397="", "", IFERROR(MAX(--_xlfn.TEXTSPLIT(V397,"+")), V397))</f>
        <v>2050</v>
      </c>
      <c r="X397" s="252">
        <v>2021</v>
      </c>
      <c r="Y397" s="256" t="s">
        <v>2279</v>
      </c>
      <c r="Z397" s="253"/>
      <c r="AA397" s="253"/>
      <c r="AB397" s="253"/>
      <c r="AC397" s="253" t="str">
        <f t="array" ref="AC397">IF(AB397="", "", IFERROR(MAX(--_xlfn.TEXTSPLIT(AB397,"+")), AB397))</f>
        <v/>
      </c>
      <c r="AD397" s="32" t="str">
        <f>IF(AND(Table1[[#This Row],[year broken down ]]&lt;&gt;"",Table1[[#This Row],[Scope of target]]&lt;&gt;"G",AE397=""),1,"")</f>
        <v/>
      </c>
      <c r="AE397" s="32" t="str">
        <f>IF(OR(Table1[[#This Row],[Net zero year (SBTi)]]&lt;&gt;"",Table1[[#This Row],[From 6]]&lt;&gt;""),1,"")</f>
        <v/>
      </c>
      <c r="AF397" s="32" t="str">
        <f>IF(OR(Table1[[#This Row],[SBTi NZ approved]]="s",Table1[[#This Row],[Target status]]="T"),1,"")</f>
        <v/>
      </c>
      <c r="AG397" s="254"/>
      <c r="AH397" s="32" t="str">
        <f>_xlfn.XLOOKUP(C397,ref!A:A,ref!B:B, "Other")</f>
        <v>North America</v>
      </c>
      <c r="AI397" s="249" t="str">
        <f>_xlfn.XLOOKUP(D397,ref!D:D,ref!E:E)</f>
        <v>Automotive</v>
      </c>
      <c r="AJ397" s="249" t="str">
        <f>IF(Table1[[#This Row],[NZ]]=1, MAX(Table1[[#This Row],[From 6]], Table1[[#This Row],[Net zero year (SBTi)]]), "")</f>
        <v/>
      </c>
      <c r="AK397" s="32">
        <f t="shared" si="27"/>
        <v>0</v>
      </c>
    </row>
    <row r="398" spans="1:37" ht="18" customHeight="1">
      <c r="A398" s="32">
        <v>396</v>
      </c>
      <c r="B398" s="373" t="s">
        <v>495</v>
      </c>
      <c r="C398" s="32" t="s">
        <v>680</v>
      </c>
      <c r="D398" s="32" t="s">
        <v>1101</v>
      </c>
      <c r="E398" s="32" t="s">
        <v>2280</v>
      </c>
      <c r="F398" s="32" t="s">
        <v>2281</v>
      </c>
      <c r="G398" s="250"/>
      <c r="H398" s="250"/>
      <c r="I398" s="250"/>
      <c r="J398" s="251"/>
      <c r="K398" s="251"/>
      <c r="L398" s="251"/>
      <c r="M398" s="251"/>
      <c r="N398" s="251"/>
      <c r="O398" s="251"/>
      <c r="P398" s="251"/>
      <c r="Q398" s="251"/>
      <c r="R398" s="251"/>
      <c r="S398" s="251" t="s">
        <v>39</v>
      </c>
      <c r="T398" s="252" t="s">
        <v>681</v>
      </c>
      <c r="U398" s="252" t="s">
        <v>698</v>
      </c>
      <c r="V398" s="252">
        <v>2060</v>
      </c>
      <c r="W398" s="252">
        <f t="array" ref="W398">IF(V398="", "", IFERROR(MAX(--_xlfn.TEXTSPLIT(V398,"+")), V398))</f>
        <v>2060</v>
      </c>
      <c r="X398" s="252">
        <v>2021</v>
      </c>
      <c r="Y398" s="256" t="s">
        <v>2282</v>
      </c>
      <c r="Z398" s="253"/>
      <c r="AA398" s="253"/>
      <c r="AB398" s="253"/>
      <c r="AC398" s="253" t="str">
        <f t="array" ref="AC398">IF(AB398="", "", IFERROR(MAX(--_xlfn.TEXTSPLIT(AB398,"+")), AB398))</f>
        <v/>
      </c>
      <c r="AD398" s="32" t="str">
        <f>IF(AND(Table1[[#This Row],[year broken down ]]&lt;&gt;"",Table1[[#This Row],[Scope of target]]&lt;&gt;"G",AE398=""),1,"")</f>
        <v/>
      </c>
      <c r="AE398" s="32" t="str">
        <f>IF(OR(Table1[[#This Row],[Net zero year (SBTi)]]&lt;&gt;"",Table1[[#This Row],[From 6]]&lt;&gt;""),1,"")</f>
        <v/>
      </c>
      <c r="AF398" s="32" t="str">
        <f>IF(OR(Table1[[#This Row],[SBTi NZ approved]]="s",Table1[[#This Row],[Target status]]="T"),1,"")</f>
        <v/>
      </c>
      <c r="AG398" s="254" t="s">
        <v>674</v>
      </c>
      <c r="AH398" s="32" t="str">
        <f>_xlfn.XLOOKUP(C398,ref!A:A,ref!B:B, "Other")</f>
        <v>Asia</v>
      </c>
      <c r="AI398" s="249" t="str">
        <f>_xlfn.XLOOKUP(D398,ref!D:D,ref!E:E)</f>
        <v>Energy and utilities</v>
      </c>
      <c r="AJ398" s="249" t="str">
        <f>IF(Table1[[#This Row],[NZ]]=1, MAX(Table1[[#This Row],[From 6]], Table1[[#This Row],[Net zero year (SBTi)]]), "")</f>
        <v/>
      </c>
      <c r="AK398" s="32">
        <f t="shared" si="27"/>
        <v>0</v>
      </c>
    </row>
    <row r="399" spans="1:37" ht="18" customHeight="1">
      <c r="A399" s="32">
        <v>397</v>
      </c>
      <c r="B399" s="373" t="s">
        <v>543</v>
      </c>
      <c r="C399" s="32" t="s">
        <v>850</v>
      </c>
      <c r="D399" s="32" t="s">
        <v>1101</v>
      </c>
      <c r="E399" s="32" t="s">
        <v>2283</v>
      </c>
      <c r="F399" s="32" t="s">
        <v>2284</v>
      </c>
      <c r="G399" s="250"/>
      <c r="H399" s="250"/>
      <c r="I399" s="250"/>
      <c r="J399" s="251"/>
      <c r="K399" s="251"/>
      <c r="L399" s="251"/>
      <c r="M399" s="251"/>
      <c r="N399" s="251"/>
      <c r="O399" s="251"/>
      <c r="P399" s="251"/>
      <c r="Q399" s="251"/>
      <c r="R399" s="251"/>
      <c r="S399" s="251" t="s">
        <v>39</v>
      </c>
      <c r="T399" s="252"/>
      <c r="U399" s="252"/>
      <c r="V399" s="252"/>
      <c r="W399" s="252" t="str">
        <f t="array" ref="W399">IF(V399="", "", IFERROR(MAX(--_xlfn.TEXTSPLIT(V399,"+")), V399))</f>
        <v/>
      </c>
      <c r="X399" s="252"/>
      <c r="Y399" s="252"/>
      <c r="Z399" s="253" t="s">
        <v>635</v>
      </c>
      <c r="AA399" s="253" t="s">
        <v>698</v>
      </c>
      <c r="AB399" s="253">
        <v>2050</v>
      </c>
      <c r="AC399" s="253">
        <f t="array" ref="AC399">IF(AB399="", "", IFERROR(MAX(--_xlfn.TEXTSPLIT(AB399,"+")), AB399))</f>
        <v>2050</v>
      </c>
      <c r="AD399" s="32" t="str">
        <f>IF(AND(Table1[[#This Row],[year broken down ]]&lt;&gt;"",Table1[[#This Row],[Scope of target]]&lt;&gt;"G",AE399=""),1,"")</f>
        <v/>
      </c>
      <c r="AE399" s="32">
        <f>IF(OR(Table1[[#This Row],[Net zero year (SBTi)]]&lt;&gt;"",Table1[[#This Row],[From 6]]&lt;&gt;""),1,"")</f>
        <v>1</v>
      </c>
      <c r="AF399" s="32" t="str">
        <f>IF(OR(Table1[[#This Row],[SBTi NZ approved]]="s",Table1[[#This Row],[Target status]]="T"),1,"")</f>
        <v/>
      </c>
      <c r="AG399" s="254"/>
      <c r="AH399" s="32" t="str">
        <f>_xlfn.XLOOKUP(C399,ref!A:A,ref!B:B, "Other")</f>
        <v>Other</v>
      </c>
      <c r="AI399" s="249" t="str">
        <f>_xlfn.XLOOKUP(D399,ref!D:D,ref!E:E)</f>
        <v>Energy and utilities</v>
      </c>
      <c r="AJ399" s="249">
        <f>IF(Table1[[#This Row],[NZ]]=1, MAX(Table1[[#This Row],[From 6]], Table1[[#This Row],[Net zero year (SBTi)]]), "")</f>
        <v>2050</v>
      </c>
      <c r="AK399" s="32">
        <f t="shared" si="27"/>
        <v>1</v>
      </c>
    </row>
    <row r="400" spans="1:37" ht="18" customHeight="1">
      <c r="A400" s="32">
        <v>398</v>
      </c>
      <c r="B400" s="373" t="s">
        <v>415</v>
      </c>
      <c r="C400" s="32" t="s">
        <v>867</v>
      </c>
      <c r="D400" s="32" t="s">
        <v>1281</v>
      </c>
      <c r="E400" s="32" t="s">
        <v>2285</v>
      </c>
      <c r="F400" s="32" t="s">
        <v>1764</v>
      </c>
      <c r="G400" s="250"/>
      <c r="H400" s="250"/>
      <c r="I400" s="250"/>
      <c r="J400" s="251" t="s">
        <v>635</v>
      </c>
      <c r="K400" s="251"/>
      <c r="L400" s="251">
        <v>2030</v>
      </c>
      <c r="M400" s="251"/>
      <c r="N400" s="251"/>
      <c r="O400" s="251"/>
      <c r="P400" s="251"/>
      <c r="Q400" s="251"/>
      <c r="R400" s="251"/>
      <c r="S400" s="251">
        <v>2020</v>
      </c>
      <c r="T400" s="252" t="s">
        <v>635</v>
      </c>
      <c r="U400" s="252" t="s">
        <v>698</v>
      </c>
      <c r="V400" s="252">
        <v>2050</v>
      </c>
      <c r="W400" s="252">
        <f t="array" ref="W400">IF(V400="", "", IFERROR(MAX(--_xlfn.TEXTSPLIT(V400,"+")), V400))</f>
        <v>2050</v>
      </c>
      <c r="X400" s="252">
        <v>2020</v>
      </c>
      <c r="Y400" s="256" t="s">
        <v>2286</v>
      </c>
      <c r="Z400" s="253"/>
      <c r="AA400" s="253"/>
      <c r="AB400" s="253"/>
      <c r="AC400" s="253" t="str">
        <f t="array" ref="AC400">IF(AB400="", "", IFERROR(MAX(--_xlfn.TEXTSPLIT(AB400,"+")), AB400))</f>
        <v/>
      </c>
      <c r="AD400" s="32">
        <f>IF(AND(Table1[[#This Row],[year broken down ]]&lt;&gt;"",Table1[[#This Row],[Scope of target]]&lt;&gt;"G",AE400=""),1,"")</f>
        <v>1</v>
      </c>
      <c r="AE400" s="32" t="str">
        <f>IF(OR(Table1[[#This Row],[Net zero year (SBTi)]]&lt;&gt;"",Table1[[#This Row],[From 6]]&lt;&gt;""),1,"")</f>
        <v/>
      </c>
      <c r="AF400" s="32" t="str">
        <f>IF(OR(Table1[[#This Row],[SBTi NZ approved]]="s",Table1[[#This Row],[Target status]]="T"),1,"")</f>
        <v/>
      </c>
      <c r="AG400" s="254"/>
      <c r="AH400" s="32" t="str">
        <f>_xlfn.XLOOKUP(C400,ref!A:A,ref!B:B, "Other")</f>
        <v>Europe</v>
      </c>
      <c r="AI400" s="249" t="str">
        <f>_xlfn.XLOOKUP(D400,ref!D:D,ref!E:E)</f>
        <v>Food, beverages and agriculture</v>
      </c>
      <c r="AJ400" s="249" t="str">
        <f>IF(Table1[[#This Row],[NZ]]=1, MAX(Table1[[#This Row],[From 6]], Table1[[#This Row],[Net zero year (SBTi)]]), "")</f>
        <v/>
      </c>
      <c r="AK400" s="32">
        <f t="shared" si="27"/>
        <v>1</v>
      </c>
    </row>
    <row r="401" spans="1:37" ht="18" customHeight="1">
      <c r="A401" s="32">
        <v>399</v>
      </c>
      <c r="B401" s="373" t="s">
        <v>968</v>
      </c>
      <c r="C401" s="32" t="s">
        <v>706</v>
      </c>
      <c r="D401" s="32" t="s">
        <v>1145</v>
      </c>
      <c r="E401" s="32" t="s">
        <v>2287</v>
      </c>
      <c r="F401" s="32" t="s">
        <v>2288</v>
      </c>
      <c r="G401" s="250"/>
      <c r="H401" s="250"/>
      <c r="I401" s="250"/>
      <c r="J401" s="251"/>
      <c r="K401" s="251"/>
      <c r="L401" s="251"/>
      <c r="M401" s="251"/>
      <c r="N401" s="251"/>
      <c r="O401" s="251"/>
      <c r="P401" s="251"/>
      <c r="Q401" s="251"/>
      <c r="R401" s="251"/>
      <c r="S401" s="251" t="s">
        <v>39</v>
      </c>
      <c r="T401" s="252"/>
      <c r="U401" s="252"/>
      <c r="V401" s="252"/>
      <c r="W401" s="252" t="str">
        <f t="array" ref="W401">IF(V401="", "", IFERROR(MAX(--_xlfn.TEXTSPLIT(V401,"+")), V401))</f>
        <v/>
      </c>
      <c r="X401" s="252"/>
      <c r="Y401" s="252"/>
      <c r="Z401" s="253" t="s">
        <v>635</v>
      </c>
      <c r="AA401" s="253" t="s">
        <v>2289</v>
      </c>
      <c r="AB401" s="253">
        <v>2050</v>
      </c>
      <c r="AC401" s="253">
        <f t="array" ref="AC401">IF(AB401="", "", IFERROR(MAX(--_xlfn.TEXTSPLIT(AB401,"+")), AB401))</f>
        <v>2050</v>
      </c>
      <c r="AD401" s="32" t="str">
        <f>IF(AND(Table1[[#This Row],[year broken down ]]&lt;&gt;"",Table1[[#This Row],[Scope of target]]&lt;&gt;"G",AE401=""),1,"")</f>
        <v/>
      </c>
      <c r="AE401" s="32">
        <f>IF(OR(Table1[[#This Row],[Net zero year (SBTi)]]&lt;&gt;"",Table1[[#This Row],[From 6]]&lt;&gt;""),1,"")</f>
        <v>1</v>
      </c>
      <c r="AF401" s="32" t="str">
        <f>IF(OR(Table1[[#This Row],[SBTi NZ approved]]="s",Table1[[#This Row],[Target status]]="T"),1,"")</f>
        <v/>
      </c>
      <c r="AG401" s="254"/>
      <c r="AH401" s="32" t="str">
        <f>_xlfn.XLOOKUP(C401,ref!A:A,ref!B:B, "Other")</f>
        <v>North America</v>
      </c>
      <c r="AI401" s="249" t="str">
        <f>_xlfn.XLOOKUP(D401,ref!D:D,ref!E:E)</f>
        <v>Financial services</v>
      </c>
      <c r="AJ401" s="249">
        <f>IF(Table1[[#This Row],[NZ]]=1, MAX(Table1[[#This Row],[From 6]], Table1[[#This Row],[Net zero year (SBTi)]]), "")</f>
        <v>2050</v>
      </c>
      <c r="AK401" s="32">
        <f t="shared" si="27"/>
        <v>1</v>
      </c>
    </row>
    <row r="402" spans="1:37" ht="18" customHeight="1">
      <c r="A402" s="32">
        <v>400</v>
      </c>
      <c r="B402" s="373" t="s">
        <v>2290</v>
      </c>
      <c r="C402" s="32" t="s">
        <v>680</v>
      </c>
      <c r="D402" s="32" t="s">
        <v>1557</v>
      </c>
      <c r="E402" s="32" t="s">
        <v>2291</v>
      </c>
      <c r="F402" s="32" t="s">
        <v>2292</v>
      </c>
      <c r="G402" s="250"/>
      <c r="H402" s="250"/>
      <c r="I402" s="250"/>
      <c r="J402" s="251"/>
      <c r="K402" s="251"/>
      <c r="L402" s="251"/>
      <c r="M402" s="251"/>
      <c r="N402" s="251"/>
      <c r="O402" s="251"/>
      <c r="P402" s="251"/>
      <c r="Q402" s="251"/>
      <c r="R402" s="251"/>
      <c r="S402" s="251" t="s">
        <v>39</v>
      </c>
      <c r="T402" s="252"/>
      <c r="U402" s="252"/>
      <c r="V402" s="252"/>
      <c r="W402" s="252" t="str">
        <f t="array" ref="W402">IF(V402="", "", IFERROR(MAX(--_xlfn.TEXTSPLIT(V402,"+")), V402))</f>
        <v/>
      </c>
      <c r="X402" s="252"/>
      <c r="Y402" s="252"/>
      <c r="Z402" s="253"/>
      <c r="AA402" s="253"/>
      <c r="AB402" s="253"/>
      <c r="AC402" s="253" t="str">
        <f t="array" ref="AC402">IF(AB402="", "", IFERROR(MAX(--_xlfn.TEXTSPLIT(AB402,"+")), AB402))</f>
        <v/>
      </c>
      <c r="AD402" s="32" t="str">
        <f>IF(AND(Table1[[#This Row],[year broken down ]]&lt;&gt;"",Table1[[#This Row],[Scope of target]]&lt;&gt;"G",AE402=""),1,"")</f>
        <v/>
      </c>
      <c r="AE402" s="32" t="str">
        <f>IF(OR(Table1[[#This Row],[Net zero year (SBTi)]]&lt;&gt;"",Table1[[#This Row],[From 6]]&lt;&gt;""),1,"")</f>
        <v/>
      </c>
      <c r="AF402" s="32" t="str">
        <f>IF(OR(Table1[[#This Row],[SBTi NZ approved]]="s",Table1[[#This Row],[Target status]]="T"),1,"")</f>
        <v/>
      </c>
      <c r="AG402" s="254"/>
      <c r="AH402" s="32" t="str">
        <f>_xlfn.XLOOKUP(C402,ref!A:A,ref!B:B, "Other")</f>
        <v>Asia</v>
      </c>
      <c r="AI402" s="249" t="str">
        <f>_xlfn.XLOOKUP(D402,ref!D:D,ref!E:E)</f>
        <v>Aerospace and defense</v>
      </c>
      <c r="AJ402" s="249" t="str">
        <f>IF(Table1[[#This Row],[NZ]]=1, MAX(Table1[[#This Row],[From 6]], Table1[[#This Row],[Net zero year (SBTi)]]), "")</f>
        <v/>
      </c>
      <c r="AK402" s="32">
        <f t="shared" si="27"/>
        <v>0</v>
      </c>
    </row>
    <row r="403" spans="1:37" ht="18" customHeight="1">
      <c r="A403" s="32">
        <v>401</v>
      </c>
      <c r="B403" s="373" t="s">
        <v>2293</v>
      </c>
      <c r="C403" s="32" t="s">
        <v>697</v>
      </c>
      <c r="D403" s="32" t="s">
        <v>1101</v>
      </c>
      <c r="E403" s="32" t="s">
        <v>2294</v>
      </c>
      <c r="F403" s="32" t="s">
        <v>2295</v>
      </c>
      <c r="G403" s="250"/>
      <c r="H403" s="250"/>
      <c r="I403" s="250"/>
      <c r="J403" s="251"/>
      <c r="K403" s="251"/>
      <c r="L403" s="251"/>
      <c r="M403" s="251"/>
      <c r="N403" s="251"/>
      <c r="O403" s="251"/>
      <c r="P403" s="251"/>
      <c r="Q403" s="251"/>
      <c r="R403" s="251"/>
      <c r="S403" s="251" t="s">
        <v>39</v>
      </c>
      <c r="T403" s="252" t="s">
        <v>681</v>
      </c>
      <c r="U403" s="252" t="s">
        <v>698</v>
      </c>
      <c r="V403" s="252">
        <v>2050</v>
      </c>
      <c r="W403" s="252">
        <f t="array" ref="W403">IF(V403="", "", IFERROR(MAX(--_xlfn.TEXTSPLIT(V403,"+")), V403))</f>
        <v>2050</v>
      </c>
      <c r="X403" s="252">
        <v>2019</v>
      </c>
      <c r="Y403" s="256" t="s">
        <v>2296</v>
      </c>
      <c r="Z403" s="253"/>
      <c r="AA403" s="253"/>
      <c r="AB403" s="253"/>
      <c r="AC403" s="253" t="str">
        <f t="array" ref="AC403">IF(AB403="", "", IFERROR(MAX(--_xlfn.TEXTSPLIT(AB403,"+")), AB403))</f>
        <v/>
      </c>
      <c r="AD403" s="32" t="str">
        <f>IF(AND(Table1[[#This Row],[year broken down ]]&lt;&gt;"",Table1[[#This Row],[Scope of target]]&lt;&gt;"G",AE403=""),1,"")</f>
        <v/>
      </c>
      <c r="AE403" s="32" t="str">
        <f>IF(OR(Table1[[#This Row],[Net zero year (SBTi)]]&lt;&gt;"",Table1[[#This Row],[From 6]]&lt;&gt;""),1,"")</f>
        <v/>
      </c>
      <c r="AF403" s="32" t="str">
        <f>IF(OR(Table1[[#This Row],[SBTi NZ approved]]="s",Table1[[#This Row],[Target status]]="T"),1,"")</f>
        <v/>
      </c>
      <c r="AG403" s="257" t="s">
        <v>674</v>
      </c>
      <c r="AH403" s="32" t="str">
        <f>_xlfn.XLOOKUP(C403,ref!A:A,ref!B:B, "Other")</f>
        <v>Europe</v>
      </c>
      <c r="AI403" s="249" t="str">
        <f>_xlfn.XLOOKUP(D403,ref!D:D,ref!E:E)</f>
        <v>Energy and utilities</v>
      </c>
      <c r="AJ403" s="249" t="str">
        <f>IF(Table1[[#This Row],[NZ]]=1, MAX(Table1[[#This Row],[From 6]], Table1[[#This Row],[Net zero year (SBTi)]]), "")</f>
        <v/>
      </c>
      <c r="AK403" s="32">
        <f t="shared" si="27"/>
        <v>0</v>
      </c>
    </row>
    <row r="404" spans="1:37" ht="18" customHeight="1">
      <c r="A404" s="32">
        <v>402</v>
      </c>
      <c r="B404" s="373" t="s">
        <v>2297</v>
      </c>
      <c r="C404" s="32" t="s">
        <v>680</v>
      </c>
      <c r="D404" s="32" t="s">
        <v>1145</v>
      </c>
      <c r="E404" s="32" t="s">
        <v>2298</v>
      </c>
      <c r="F404" s="32" t="s">
        <v>2299</v>
      </c>
      <c r="G404" s="250"/>
      <c r="H404" s="250"/>
      <c r="I404" s="250"/>
      <c r="J404" s="251"/>
      <c r="K404" s="251"/>
      <c r="L404" s="251"/>
      <c r="M404" s="251"/>
      <c r="N404" s="251"/>
      <c r="O404" s="251"/>
      <c r="P404" s="251"/>
      <c r="Q404" s="251"/>
      <c r="R404" s="251"/>
      <c r="S404" s="251" t="s">
        <v>39</v>
      </c>
      <c r="T404" s="252" t="s">
        <v>681</v>
      </c>
      <c r="U404" s="252" t="s">
        <v>698</v>
      </c>
      <c r="V404" s="252">
        <v>2060</v>
      </c>
      <c r="W404" s="252">
        <f t="array" ref="W404">IF(V404="", "", IFERROR(MAX(--_xlfn.TEXTSPLIT(V404,"+")), V404))</f>
        <v>2060</v>
      </c>
      <c r="X404" s="252">
        <v>2020</v>
      </c>
      <c r="Y404" s="256" t="s">
        <v>2300</v>
      </c>
      <c r="Z404" s="253"/>
      <c r="AA404" s="253"/>
      <c r="AB404" s="253"/>
      <c r="AC404" s="253" t="str">
        <f t="array" ref="AC404">IF(AB404="", "", IFERROR(MAX(--_xlfn.TEXTSPLIT(AB404,"+")), AB404))</f>
        <v/>
      </c>
      <c r="AD404" s="32" t="str">
        <f>IF(AND(Table1[[#This Row],[year broken down ]]&lt;&gt;"",Table1[[#This Row],[Scope of target]]&lt;&gt;"G",AE404=""),1,"")</f>
        <v/>
      </c>
      <c r="AE404" s="32" t="str">
        <f>IF(OR(Table1[[#This Row],[Net zero year (SBTi)]]&lt;&gt;"",Table1[[#This Row],[From 6]]&lt;&gt;""),1,"")</f>
        <v/>
      </c>
      <c r="AF404" s="32" t="str">
        <f>IF(OR(Table1[[#This Row],[SBTi NZ approved]]="s",Table1[[#This Row],[Target status]]="T"),1,"")</f>
        <v/>
      </c>
      <c r="AG404" s="254" t="s">
        <v>631</v>
      </c>
      <c r="AH404" s="32" t="str">
        <f>_xlfn.XLOOKUP(C404,ref!A:A,ref!B:B, "Other")</f>
        <v>Asia</v>
      </c>
      <c r="AI404" s="249" t="str">
        <f>_xlfn.XLOOKUP(D404,ref!D:D,ref!E:E)</f>
        <v>Financial services</v>
      </c>
      <c r="AJ404" s="249" t="str">
        <f>IF(Table1[[#This Row],[NZ]]=1, MAX(Table1[[#This Row],[From 6]], Table1[[#This Row],[Net zero year (SBTi)]]), "")</f>
        <v/>
      </c>
      <c r="AK404" s="32">
        <f t="shared" si="27"/>
        <v>0</v>
      </c>
    </row>
    <row r="405" spans="1:37" ht="18" customHeight="1">
      <c r="A405" s="32">
        <v>403</v>
      </c>
      <c r="B405" s="373" t="s">
        <v>469</v>
      </c>
      <c r="C405" s="32" t="s">
        <v>692</v>
      </c>
      <c r="D405" s="32" t="s">
        <v>1370</v>
      </c>
      <c r="E405" s="32" t="s">
        <v>2301</v>
      </c>
      <c r="F405" s="32" t="s">
        <v>2302</v>
      </c>
      <c r="G405" s="250"/>
      <c r="H405" s="250"/>
      <c r="I405" s="250"/>
      <c r="J405" s="251" t="s">
        <v>1096</v>
      </c>
      <c r="K405" s="251" t="s">
        <v>642</v>
      </c>
      <c r="L405" s="251">
        <v>2025</v>
      </c>
      <c r="M405" s="251"/>
      <c r="N405" s="251"/>
      <c r="O405" s="251"/>
      <c r="P405" s="251" t="s">
        <v>631</v>
      </c>
      <c r="Q405" s="251" t="s">
        <v>1097</v>
      </c>
      <c r="R405" s="251"/>
      <c r="S405" s="251">
        <v>2019</v>
      </c>
      <c r="T405" s="252" t="s">
        <v>635</v>
      </c>
      <c r="U405" s="252" t="s">
        <v>636</v>
      </c>
      <c r="V405" s="252">
        <v>2012</v>
      </c>
      <c r="W405" s="252">
        <f t="array" ref="W405">IF(V405="", "", IFERROR(MAX(--_xlfn.TEXTSPLIT(V405,"+")), V405))</f>
        <v>2012</v>
      </c>
      <c r="X405" s="252">
        <v>2012</v>
      </c>
      <c r="Y405" s="252" t="s">
        <v>2303</v>
      </c>
      <c r="Z405" s="253" t="s">
        <v>635</v>
      </c>
      <c r="AA405" s="253" t="s">
        <v>698</v>
      </c>
      <c r="AB405" s="253">
        <v>2040</v>
      </c>
      <c r="AC405" s="253">
        <f t="array" ref="AC405">IF(AB405="", "", IFERROR(MAX(--_xlfn.TEXTSPLIT(AB405,"+")), AB405))</f>
        <v>2040</v>
      </c>
      <c r="AD405" s="32" t="str">
        <f>IF(AND(Table1[[#This Row],[year broken down ]]&lt;&gt;"",Table1[[#This Row],[Scope of target]]&lt;&gt;"G",AE405=""),1,"")</f>
        <v/>
      </c>
      <c r="AE405" s="32">
        <f>IF(OR(Table1[[#This Row],[Net zero year (SBTi)]]&lt;&gt;"",Table1[[#This Row],[From 6]]&lt;&gt;""),1,"")</f>
        <v>1</v>
      </c>
      <c r="AF405" s="32">
        <f>IF(OR(Table1[[#This Row],[SBTi NZ approved]]="s",Table1[[#This Row],[Target status]]="T"),1,"")</f>
        <v>1</v>
      </c>
      <c r="AG405" s="254" t="s">
        <v>631</v>
      </c>
      <c r="AH405" s="32" t="str">
        <f>_xlfn.XLOOKUP(C405,ref!A:A,ref!B:B, "Other")</f>
        <v>Europe</v>
      </c>
      <c r="AI405" s="249" t="str">
        <f>_xlfn.XLOOKUP(D405,ref!D:D,ref!E:E)</f>
        <v>Transportation and logistics</v>
      </c>
      <c r="AJ405" s="249">
        <f>IF(Table1[[#This Row],[NZ]]=1, MAX(Table1[[#This Row],[From 6]], Table1[[#This Row],[Net zero year (SBTi)]]), "")</f>
        <v>2040</v>
      </c>
      <c r="AK405" s="32">
        <f t="shared" si="27"/>
        <v>1</v>
      </c>
    </row>
    <row r="406" spans="1:37" ht="18" customHeight="1">
      <c r="A406" s="32">
        <v>404</v>
      </c>
      <c r="B406" s="373" t="s">
        <v>734</v>
      </c>
      <c r="C406" s="32" t="s">
        <v>629</v>
      </c>
      <c r="D406" s="32" t="s">
        <v>1137</v>
      </c>
      <c r="E406" s="32" t="s">
        <v>2304</v>
      </c>
      <c r="F406" s="32" t="s">
        <v>2305</v>
      </c>
      <c r="G406" s="250"/>
      <c r="H406" s="250"/>
      <c r="I406" s="250"/>
      <c r="J406" s="251"/>
      <c r="K406" s="251"/>
      <c r="L406" s="251"/>
      <c r="M406" s="251"/>
      <c r="N406" s="251"/>
      <c r="O406" s="251"/>
      <c r="P406" s="251"/>
      <c r="Q406" s="251"/>
      <c r="R406" s="251"/>
      <c r="S406" s="251" t="s">
        <v>39</v>
      </c>
      <c r="T406" s="252"/>
      <c r="U406" s="252"/>
      <c r="V406" s="252"/>
      <c r="W406" s="252" t="str">
        <f t="array" ref="W406">IF(V406="", "", IFERROR(MAX(--_xlfn.TEXTSPLIT(V406,"+")), V406))</f>
        <v/>
      </c>
      <c r="X406" s="252"/>
      <c r="Y406" s="252"/>
      <c r="Z406" s="253"/>
      <c r="AA406" s="253"/>
      <c r="AB406" s="253"/>
      <c r="AC406" s="253" t="str">
        <f t="array" ref="AC406">IF(AB406="", "", IFERROR(MAX(--_xlfn.TEXTSPLIT(AB406,"+")), AB406))</f>
        <v/>
      </c>
      <c r="AD406" s="32" t="str">
        <f>IF(AND(Table1[[#This Row],[year broken down ]]&lt;&gt;"",Table1[[#This Row],[Scope of target]]&lt;&gt;"G",AE406=""),1,"")</f>
        <v/>
      </c>
      <c r="AE406" s="32" t="str">
        <f>IF(OR(Table1[[#This Row],[Net zero year (SBTi)]]&lt;&gt;"",Table1[[#This Row],[From 6]]&lt;&gt;""),1,"")</f>
        <v/>
      </c>
      <c r="AF406" s="32" t="str">
        <f>IF(OR(Table1[[#This Row],[SBTi NZ approved]]="s",Table1[[#This Row],[Target status]]="T"),1,"")</f>
        <v/>
      </c>
      <c r="AG406" s="254"/>
      <c r="AH406" s="32" t="str">
        <f>_xlfn.XLOOKUP(C406,ref!A:A,ref!B:B, "Other")</f>
        <v>North America</v>
      </c>
      <c r="AI406" s="249" t="str">
        <f>_xlfn.XLOOKUP(D406,ref!D:D,ref!E:E)</f>
        <v>Retail</v>
      </c>
      <c r="AJ406" s="249" t="str">
        <f>IF(Table1[[#This Row],[NZ]]=1, MAX(Table1[[#This Row],[From 6]], Table1[[#This Row],[Net zero year (SBTi)]]), "")</f>
        <v/>
      </c>
      <c r="AK406" s="32">
        <f t="shared" si="27"/>
        <v>0</v>
      </c>
    </row>
    <row r="407" spans="1:37" ht="18" customHeight="1">
      <c r="A407" s="32">
        <v>405</v>
      </c>
      <c r="B407" s="373" t="s">
        <v>2306</v>
      </c>
      <c r="C407" s="32" t="s">
        <v>629</v>
      </c>
      <c r="D407" s="32" t="s">
        <v>1101</v>
      </c>
      <c r="E407" s="32" t="s">
        <v>2307</v>
      </c>
      <c r="F407" s="32" t="s">
        <v>2308</v>
      </c>
      <c r="G407" s="250"/>
      <c r="H407" s="250"/>
      <c r="I407" s="250"/>
      <c r="J407" s="251"/>
      <c r="K407" s="251"/>
      <c r="L407" s="251"/>
      <c r="M407" s="251"/>
      <c r="N407" s="251"/>
      <c r="O407" s="251"/>
      <c r="P407" s="251"/>
      <c r="Q407" s="251"/>
      <c r="R407" s="251"/>
      <c r="S407" s="251" t="s">
        <v>39</v>
      </c>
      <c r="T407" s="252"/>
      <c r="U407" s="252"/>
      <c r="V407" s="252"/>
      <c r="W407" s="252" t="str">
        <f t="array" ref="W407">IF(V407="", "", IFERROR(MAX(--_xlfn.TEXTSPLIT(V407,"+")), V407))</f>
        <v/>
      </c>
      <c r="X407" s="252"/>
      <c r="Y407" s="252"/>
      <c r="Z407" s="253" t="s">
        <v>645</v>
      </c>
      <c r="AA407" s="253" t="s">
        <v>2309</v>
      </c>
      <c r="AB407" s="253" t="s">
        <v>1331</v>
      </c>
      <c r="AC407" s="253">
        <f t="array" ref="AC407">IF(AB407="", "", IFERROR(MAX(--_xlfn.TEXTSPLIT(AB407,"+")), AB407))</f>
        <v>2050</v>
      </c>
      <c r="AD407" s="32" t="str">
        <f>IF(AND(Table1[[#This Row],[year broken down ]]&lt;&gt;"",Table1[[#This Row],[Scope of target]]&lt;&gt;"G",AE407=""),1,"")</f>
        <v/>
      </c>
      <c r="AE407" s="32">
        <f>IF(OR(Table1[[#This Row],[Net zero year (SBTi)]]&lt;&gt;"",Table1[[#This Row],[From 6]]&lt;&gt;""),1,"")</f>
        <v>1</v>
      </c>
      <c r="AF407" s="32" t="str">
        <f>IF(OR(Table1[[#This Row],[SBTi NZ approved]]="s",Table1[[#This Row],[Target status]]="T"),1,"")</f>
        <v/>
      </c>
      <c r="AG407" s="254"/>
      <c r="AH407" s="32" t="str">
        <f>_xlfn.XLOOKUP(C407,ref!A:A,ref!B:B, "Other")</f>
        <v>North America</v>
      </c>
      <c r="AI407" s="249" t="str">
        <f>_xlfn.XLOOKUP(D407,ref!D:D,ref!E:E)</f>
        <v>Energy and utilities</v>
      </c>
      <c r="AJ407" s="249">
        <f>IF(Table1[[#This Row],[NZ]]=1, MAX(Table1[[#This Row],[From 6]], Table1[[#This Row],[Net zero year (SBTi)]]), "")</f>
        <v>2050</v>
      </c>
      <c r="AK407" s="32">
        <f t="shared" si="27"/>
        <v>1</v>
      </c>
    </row>
    <row r="408" spans="1:37" ht="18" customHeight="1">
      <c r="A408" s="32">
        <v>406</v>
      </c>
      <c r="B408" s="373" t="s">
        <v>410</v>
      </c>
      <c r="C408" s="32" t="s">
        <v>751</v>
      </c>
      <c r="D408" s="32" t="s">
        <v>1145</v>
      </c>
      <c r="E408" s="32" t="s">
        <v>2310</v>
      </c>
      <c r="F408" s="32" t="s">
        <v>2311</v>
      </c>
      <c r="G408" s="250"/>
      <c r="H408" s="250"/>
      <c r="I408" s="250"/>
      <c r="J408" s="251"/>
      <c r="K408" s="251"/>
      <c r="L408" s="251"/>
      <c r="M408" s="251"/>
      <c r="N408" s="251"/>
      <c r="O408" s="251"/>
      <c r="P408" s="251"/>
      <c r="Q408" s="251"/>
      <c r="R408" s="251"/>
      <c r="S408" s="251" t="s">
        <v>39</v>
      </c>
      <c r="T408" s="252"/>
      <c r="U408" s="252"/>
      <c r="V408" s="252"/>
      <c r="W408" s="252" t="str">
        <f t="array" ref="W408">IF(V408="", "", IFERROR(MAX(--_xlfn.TEXTSPLIT(V408,"+")), V408))</f>
        <v/>
      </c>
      <c r="X408" s="252"/>
      <c r="Y408" s="256"/>
      <c r="Z408" s="253"/>
      <c r="AA408" s="253"/>
      <c r="AB408" s="253"/>
      <c r="AC408" s="253" t="str">
        <f t="array" ref="AC408">IF(AB408="", "", IFERROR(MAX(--_xlfn.TEXTSPLIT(AB408,"+")), AB408))</f>
        <v/>
      </c>
      <c r="AD408" s="32" t="str">
        <f>IF(AND(Table1[[#This Row],[year broken down ]]&lt;&gt;"",Table1[[#This Row],[Scope of target]]&lt;&gt;"G",AE408=""),1,"")</f>
        <v/>
      </c>
      <c r="AE408" s="32" t="str">
        <f>IF(OR(Table1[[#This Row],[Net zero year (SBTi)]]&lt;&gt;"",Table1[[#This Row],[From 6]]&lt;&gt;""),1,"")</f>
        <v/>
      </c>
      <c r="AF408" s="32" t="str">
        <f>IF(OR(Table1[[#This Row],[SBTi NZ approved]]="s",Table1[[#This Row],[Target status]]="T"),1,"")</f>
        <v/>
      </c>
      <c r="AG408" s="254"/>
      <c r="AH408" s="32" t="str">
        <f>_xlfn.XLOOKUP(C408,ref!A:A,ref!B:B, "Other")</f>
        <v>Other</v>
      </c>
      <c r="AI408" s="249" t="str">
        <f>_xlfn.XLOOKUP(D408,ref!D:D,ref!E:E)</f>
        <v>Financial services</v>
      </c>
      <c r="AJ408" s="249" t="str">
        <f>IF(Table1[[#This Row],[NZ]]=1, MAX(Table1[[#This Row],[From 6]], Table1[[#This Row],[Net zero year (SBTi)]]), "")</f>
        <v/>
      </c>
      <c r="AK408" s="32">
        <f t="shared" si="27"/>
        <v>0</v>
      </c>
    </row>
    <row r="409" spans="1:37" ht="18" customHeight="1">
      <c r="A409" s="32">
        <v>407</v>
      </c>
      <c r="B409" s="373" t="s">
        <v>487</v>
      </c>
      <c r="C409" s="32" t="s">
        <v>676</v>
      </c>
      <c r="D409" s="32" t="s">
        <v>1489</v>
      </c>
      <c r="E409" s="32" t="s">
        <v>2312</v>
      </c>
      <c r="F409" s="32" t="s">
        <v>2313</v>
      </c>
      <c r="G409" s="250"/>
      <c r="H409" s="250"/>
      <c r="I409" s="250"/>
      <c r="J409" s="251" t="s">
        <v>1096</v>
      </c>
      <c r="K409" s="251" t="s">
        <v>1384</v>
      </c>
      <c r="L409" s="251">
        <v>2030</v>
      </c>
      <c r="M409" s="251"/>
      <c r="N409" s="251"/>
      <c r="O409" s="251"/>
      <c r="P409" s="251" t="s">
        <v>632</v>
      </c>
      <c r="Q409" s="251"/>
      <c r="R409" s="251"/>
      <c r="S409" s="251">
        <v>2020</v>
      </c>
      <c r="T409" s="252"/>
      <c r="U409" s="252"/>
      <c r="V409" s="252"/>
      <c r="W409" s="252" t="str">
        <f t="array" ref="W409">IF(V409="", "", IFERROR(MAX(--_xlfn.TEXTSPLIT(V409,"+")), V409))</f>
        <v/>
      </c>
      <c r="X409" s="252"/>
      <c r="Y409" s="252"/>
      <c r="Z409" s="253" t="s">
        <v>645</v>
      </c>
      <c r="AA409" s="253" t="s">
        <v>805</v>
      </c>
      <c r="AB409" s="253">
        <v>2050</v>
      </c>
      <c r="AC409" s="253">
        <f t="array" ref="AC409">IF(AB409="", "", IFERROR(MAX(--_xlfn.TEXTSPLIT(AB409,"+")), AB409))</f>
        <v>2050</v>
      </c>
      <c r="AD409" s="32" t="str">
        <f>IF(AND(Table1[[#This Row],[year broken down ]]&lt;&gt;"",Table1[[#This Row],[Scope of target]]&lt;&gt;"G",AE409=""),1,"")</f>
        <v/>
      </c>
      <c r="AE409" s="32">
        <f>IF(OR(Table1[[#This Row],[Net zero year (SBTi)]]&lt;&gt;"",Table1[[#This Row],[From 6]]&lt;&gt;""),1,"")</f>
        <v>1</v>
      </c>
      <c r="AF409" s="32">
        <f>IF(OR(Table1[[#This Row],[SBTi NZ approved]]="s",Table1[[#This Row],[Target status]]="T"),1,"")</f>
        <v>1</v>
      </c>
      <c r="AG409" s="254"/>
      <c r="AH409" s="32" t="str">
        <f>_xlfn.XLOOKUP(C409,ref!A:A,ref!B:B, "Other")</f>
        <v>Asia</v>
      </c>
      <c r="AI409" s="249" t="str">
        <f>_xlfn.XLOOKUP(D409,ref!D:D,ref!E:E)</f>
        <v>Industrial goods</v>
      </c>
      <c r="AJ409" s="249">
        <f>IF(Table1[[#This Row],[NZ]]=1, MAX(Table1[[#This Row],[From 6]], Table1[[#This Row],[Net zero year (SBTi)]]), "")</f>
        <v>2050</v>
      </c>
      <c r="AK409" s="32">
        <f t="shared" si="27"/>
        <v>1</v>
      </c>
    </row>
    <row r="410" spans="1:37" ht="18" customHeight="1">
      <c r="A410" s="32">
        <v>408</v>
      </c>
      <c r="B410" s="373" t="s">
        <v>425</v>
      </c>
      <c r="C410" s="32" t="s">
        <v>629</v>
      </c>
      <c r="D410" s="32" t="s">
        <v>1145</v>
      </c>
      <c r="E410" s="32" t="s">
        <v>2314</v>
      </c>
      <c r="F410" s="32" t="s">
        <v>2315</v>
      </c>
      <c r="G410" s="250"/>
      <c r="H410" s="250"/>
      <c r="I410" s="250"/>
      <c r="J410" s="251"/>
      <c r="K410" s="251"/>
      <c r="L410" s="251"/>
      <c r="M410" s="251"/>
      <c r="N410" s="251"/>
      <c r="O410" s="251"/>
      <c r="P410" s="251"/>
      <c r="Q410" s="251"/>
      <c r="R410" s="251"/>
      <c r="S410" s="251" t="s">
        <v>39</v>
      </c>
      <c r="T410" s="252"/>
      <c r="U410" s="252"/>
      <c r="V410" s="252"/>
      <c r="W410" s="252" t="str">
        <f t="array" ref="W410">IF(V410="", "", IFERROR(MAX(--_xlfn.TEXTSPLIT(V410,"+")), V410))</f>
        <v/>
      </c>
      <c r="X410" s="252"/>
      <c r="Y410" s="252"/>
      <c r="Z410" s="253"/>
      <c r="AA410" s="253"/>
      <c r="AB410" s="253"/>
      <c r="AC410" s="253" t="str">
        <f t="array" ref="AC410">IF(AB410="", "", IFERROR(MAX(--_xlfn.TEXTSPLIT(AB410,"+")), AB410))</f>
        <v/>
      </c>
      <c r="AD410" s="32" t="str">
        <f>IF(AND(Table1[[#This Row],[year broken down ]]&lt;&gt;"",Table1[[#This Row],[Scope of target]]&lt;&gt;"G",AE410=""),1,"")</f>
        <v/>
      </c>
      <c r="AE410" s="32" t="str">
        <f>IF(OR(Table1[[#This Row],[Net zero year (SBTi)]]&lt;&gt;"",Table1[[#This Row],[From 6]]&lt;&gt;""),1,"")</f>
        <v/>
      </c>
      <c r="AF410" s="32" t="str">
        <f>IF(OR(Table1[[#This Row],[SBTi NZ approved]]="s",Table1[[#This Row],[Target status]]="T"),1,"")</f>
        <v/>
      </c>
      <c r="AG410" s="254"/>
      <c r="AH410" s="32" t="str">
        <f>_xlfn.XLOOKUP(C410,ref!A:A,ref!B:B, "Other")</f>
        <v>North America</v>
      </c>
      <c r="AI410" s="249" t="str">
        <f>_xlfn.XLOOKUP(D410,ref!D:D,ref!E:E)</f>
        <v>Financial services</v>
      </c>
      <c r="AJ410" s="249" t="str">
        <f>IF(Table1[[#This Row],[NZ]]=1, MAX(Table1[[#This Row],[From 6]], Table1[[#This Row],[Net zero year (SBTi)]]), "")</f>
        <v/>
      </c>
      <c r="AK410" s="32">
        <f t="shared" si="27"/>
        <v>0</v>
      </c>
    </row>
    <row r="411" spans="1:37" ht="18" customHeight="1">
      <c r="A411" s="32">
        <v>409</v>
      </c>
      <c r="B411" s="373" t="s">
        <v>377</v>
      </c>
      <c r="C411" s="32" t="s">
        <v>629</v>
      </c>
      <c r="D411" s="32" t="s">
        <v>1145</v>
      </c>
      <c r="E411" s="32" t="s">
        <v>2316</v>
      </c>
      <c r="F411" s="32" t="s">
        <v>2317</v>
      </c>
      <c r="G411" s="250"/>
      <c r="H411" s="250"/>
      <c r="I411" s="250"/>
      <c r="J411" s="251"/>
      <c r="K411" s="251"/>
      <c r="L411" s="251"/>
      <c r="M411" s="251"/>
      <c r="N411" s="251"/>
      <c r="O411" s="251"/>
      <c r="P411" s="251"/>
      <c r="Q411" s="251"/>
      <c r="R411" s="251"/>
      <c r="S411" s="251" t="s">
        <v>39</v>
      </c>
      <c r="T411" s="252" t="s">
        <v>635</v>
      </c>
      <c r="U411" s="252" t="s">
        <v>758</v>
      </c>
      <c r="V411" s="252">
        <v>2030</v>
      </c>
      <c r="W411" s="252">
        <f t="array" ref="W411">IF(V411="", "", IFERROR(MAX(--_xlfn.TEXTSPLIT(V411,"+")), V411))</f>
        <v>2030</v>
      </c>
      <c r="X411" s="252">
        <v>2021</v>
      </c>
      <c r="Y411" s="256" t="s">
        <v>2318</v>
      </c>
      <c r="Z411" s="253"/>
      <c r="AA411" s="253"/>
      <c r="AB411" s="253"/>
      <c r="AC411" s="253" t="str">
        <f t="array" ref="AC411">IF(AB411="", "", IFERROR(MAX(--_xlfn.TEXTSPLIT(AB411,"+")), AB411))</f>
        <v/>
      </c>
      <c r="AD411" s="32">
        <f>IF(AND(Table1[[#This Row],[year broken down ]]&lt;&gt;"",Table1[[#This Row],[Scope of target]]&lt;&gt;"G",AE411=""),1,"")</f>
        <v>1</v>
      </c>
      <c r="AE411" s="32" t="str">
        <f>IF(OR(Table1[[#This Row],[Net zero year (SBTi)]]&lt;&gt;"",Table1[[#This Row],[From 6]]&lt;&gt;""),1,"")</f>
        <v/>
      </c>
      <c r="AF411" s="32" t="str">
        <f>IF(OR(Table1[[#This Row],[SBTi NZ approved]]="s",Table1[[#This Row],[Target status]]="T"),1,"")</f>
        <v/>
      </c>
      <c r="AG411" s="254" t="s">
        <v>674</v>
      </c>
      <c r="AH411" s="32" t="str">
        <f>_xlfn.XLOOKUP(C411,ref!A:A,ref!B:B, "Other")</f>
        <v>North America</v>
      </c>
      <c r="AI411" s="249" t="str">
        <f>_xlfn.XLOOKUP(D411,ref!D:D,ref!E:E)</f>
        <v>Financial services</v>
      </c>
      <c r="AJ411" s="249" t="str">
        <f>IF(Table1[[#This Row],[NZ]]=1, MAX(Table1[[#This Row],[From 6]], Table1[[#This Row],[Net zero year (SBTi)]]), "")</f>
        <v/>
      </c>
      <c r="AK411" s="32">
        <f t="shared" si="27"/>
        <v>1</v>
      </c>
    </row>
    <row r="412" spans="1:37" ht="18" customHeight="1">
      <c r="A412" s="32">
        <v>410</v>
      </c>
      <c r="B412" s="373" t="s">
        <v>993</v>
      </c>
      <c r="C412" s="32" t="s">
        <v>680</v>
      </c>
      <c r="D412" s="32" t="s">
        <v>1236</v>
      </c>
      <c r="E412" s="32" t="s">
        <v>2319</v>
      </c>
      <c r="F412" s="32" t="s">
        <v>2320</v>
      </c>
      <c r="G412" s="250"/>
      <c r="H412" s="250"/>
      <c r="I412" s="250"/>
      <c r="J412" s="251"/>
      <c r="K412" s="251"/>
      <c r="L412" s="251"/>
      <c r="M412" s="251"/>
      <c r="N412" s="251"/>
      <c r="O412" s="251"/>
      <c r="P412" s="251"/>
      <c r="Q412" s="251"/>
      <c r="R412" s="251"/>
      <c r="S412" s="251" t="s">
        <v>39</v>
      </c>
      <c r="T412" s="252" t="s">
        <v>681</v>
      </c>
      <c r="U412" s="252" t="s">
        <v>698</v>
      </c>
      <c r="V412" s="252">
        <v>2060</v>
      </c>
      <c r="W412" s="252">
        <f t="array" ref="W412">IF(V412="", "", IFERROR(MAX(--_xlfn.TEXTSPLIT(V412,"+")), V412))</f>
        <v>2060</v>
      </c>
      <c r="X412" s="252">
        <v>2021</v>
      </c>
      <c r="Y412" s="252" t="s">
        <v>2321</v>
      </c>
      <c r="Z412" s="253"/>
      <c r="AA412" s="253"/>
      <c r="AB412" s="253"/>
      <c r="AC412" s="253" t="str">
        <f t="array" ref="AC412">IF(AB412="", "", IFERROR(MAX(--_xlfn.TEXTSPLIT(AB412,"+")), AB412))</f>
        <v/>
      </c>
      <c r="AD412" s="32" t="str">
        <f>IF(AND(Table1[[#This Row],[year broken down ]]&lt;&gt;"",Table1[[#This Row],[Scope of target]]&lt;&gt;"G",AE412=""),1,"")</f>
        <v/>
      </c>
      <c r="AE412" s="32" t="str">
        <f>IF(OR(Table1[[#This Row],[Net zero year (SBTi)]]&lt;&gt;"",Table1[[#This Row],[From 6]]&lt;&gt;""),1,"")</f>
        <v/>
      </c>
      <c r="AF412" s="32" t="str">
        <f>IF(OR(Table1[[#This Row],[SBTi NZ approved]]="s",Table1[[#This Row],[Target status]]="T"),1,"")</f>
        <v/>
      </c>
      <c r="AG412" s="254" t="s">
        <v>674</v>
      </c>
      <c r="AH412" s="32" t="str">
        <f>_xlfn.XLOOKUP(C412,ref!A:A,ref!B:B, "Other")</f>
        <v>Asia</v>
      </c>
      <c r="AI412" s="249" t="str">
        <f>_xlfn.XLOOKUP(D412,ref!D:D,ref!E:E)</f>
        <v>Industrial goods</v>
      </c>
      <c r="AJ412" s="249" t="str">
        <f>IF(Table1[[#This Row],[NZ]]=1, MAX(Table1[[#This Row],[From 6]], Table1[[#This Row],[Net zero year (SBTi)]]), "")</f>
        <v/>
      </c>
      <c r="AK412" s="32">
        <f t="shared" si="27"/>
        <v>0</v>
      </c>
    </row>
    <row r="413" spans="1:37" ht="18" customHeight="1">
      <c r="A413" s="32">
        <v>411</v>
      </c>
      <c r="B413" s="373" t="s">
        <v>453</v>
      </c>
      <c r="C413" s="32" t="s">
        <v>680</v>
      </c>
      <c r="D413" s="32" t="s">
        <v>1236</v>
      </c>
      <c r="E413" s="32" t="s">
        <v>2322</v>
      </c>
      <c r="F413" s="32" t="s">
        <v>2323</v>
      </c>
      <c r="G413" s="250"/>
      <c r="H413" s="250"/>
      <c r="I413" s="250"/>
      <c r="J413" s="251"/>
      <c r="K413" s="251"/>
      <c r="L413" s="251"/>
      <c r="M413" s="251"/>
      <c r="N413" s="251"/>
      <c r="O413" s="251"/>
      <c r="P413" s="251"/>
      <c r="Q413" s="251"/>
      <c r="R413" s="251"/>
      <c r="S413" s="251" t="s">
        <v>39</v>
      </c>
      <c r="T413" s="252"/>
      <c r="U413" s="252"/>
      <c r="V413" s="252"/>
      <c r="W413" s="252" t="str">
        <f t="array" ref="W413">IF(V413="", "", IFERROR(MAX(--_xlfn.TEXTSPLIT(V413,"+")), V413))</f>
        <v/>
      </c>
      <c r="X413" s="252"/>
      <c r="Y413" s="252"/>
      <c r="Z413" s="253"/>
      <c r="AA413" s="253"/>
      <c r="AB413" s="253"/>
      <c r="AC413" s="253" t="str">
        <f t="array" ref="AC413">IF(AB413="", "", IFERROR(MAX(--_xlfn.TEXTSPLIT(AB413,"+")), AB413))</f>
        <v/>
      </c>
      <c r="AD413" s="32" t="str">
        <f>IF(AND(Table1[[#This Row],[year broken down ]]&lt;&gt;"",Table1[[#This Row],[Scope of target]]&lt;&gt;"G",AE413=""),1,"")</f>
        <v/>
      </c>
      <c r="AE413" s="32" t="str">
        <f>IF(OR(Table1[[#This Row],[Net zero year (SBTi)]]&lt;&gt;"",Table1[[#This Row],[From 6]]&lt;&gt;""),1,"")</f>
        <v/>
      </c>
      <c r="AF413" s="32" t="str">
        <f>IF(OR(Table1[[#This Row],[SBTi NZ approved]]="s",Table1[[#This Row],[Target status]]="T"),1,"")</f>
        <v/>
      </c>
      <c r="AG413" s="254"/>
      <c r="AH413" s="32" t="str">
        <f>_xlfn.XLOOKUP(C413,ref!A:A,ref!B:B, "Other")</f>
        <v>Asia</v>
      </c>
      <c r="AI413" s="249" t="str">
        <f>_xlfn.XLOOKUP(D413,ref!D:D,ref!E:E)</f>
        <v>Industrial goods</v>
      </c>
      <c r="AJ413" s="249" t="str">
        <f>IF(Table1[[#This Row],[NZ]]=1, MAX(Table1[[#This Row],[From 6]], Table1[[#This Row],[Net zero year (SBTi)]]), "")</f>
        <v/>
      </c>
      <c r="AK413" s="32">
        <f t="shared" si="27"/>
        <v>0</v>
      </c>
    </row>
    <row r="414" spans="1:37" ht="18" customHeight="1">
      <c r="A414" s="32">
        <v>412</v>
      </c>
      <c r="B414" s="373" t="s">
        <v>2324</v>
      </c>
      <c r="C414" s="32" t="s">
        <v>680</v>
      </c>
      <c r="D414" s="32" t="s">
        <v>628</v>
      </c>
      <c r="E414" s="32" t="s">
        <v>2325</v>
      </c>
      <c r="F414" s="32" t="s">
        <v>2326</v>
      </c>
      <c r="G414" s="250"/>
      <c r="H414" s="250"/>
      <c r="I414" s="250"/>
      <c r="J414" s="251"/>
      <c r="K414" s="251"/>
      <c r="L414" s="251"/>
      <c r="M414" s="251"/>
      <c r="N414" s="251"/>
      <c r="O414" s="251"/>
      <c r="P414" s="251"/>
      <c r="Q414" s="251"/>
      <c r="R414" s="251"/>
      <c r="S414" s="251" t="s">
        <v>39</v>
      </c>
      <c r="T414" s="252"/>
      <c r="U414" s="252"/>
      <c r="V414" s="252"/>
      <c r="W414" s="252" t="str">
        <f t="array" ref="W414">IF(V414="", "", IFERROR(MAX(--_xlfn.TEXTSPLIT(V414,"+")), V414))</f>
        <v/>
      </c>
      <c r="X414" s="252"/>
      <c r="Y414" s="252"/>
      <c r="Z414" s="253"/>
      <c r="AA414" s="253"/>
      <c r="AB414" s="253"/>
      <c r="AC414" s="253" t="str">
        <f t="array" ref="AC414">IF(AB414="", "", IFERROR(MAX(--_xlfn.TEXTSPLIT(AB414,"+")), AB414))</f>
        <v/>
      </c>
      <c r="AD414" s="32" t="str">
        <f>IF(AND(Table1[[#This Row],[year broken down ]]&lt;&gt;"",Table1[[#This Row],[Scope of target]]&lt;&gt;"G",AE414=""),1,"")</f>
        <v/>
      </c>
      <c r="AE414" s="32" t="str">
        <f>IF(OR(Table1[[#This Row],[Net zero year (SBTi)]]&lt;&gt;"",Table1[[#This Row],[From 6]]&lt;&gt;""),1,"")</f>
        <v/>
      </c>
      <c r="AF414" s="32" t="str">
        <f>IF(OR(Table1[[#This Row],[SBTi NZ approved]]="s",Table1[[#This Row],[Target status]]="T"),1,"")</f>
        <v/>
      </c>
      <c r="AG414" s="254"/>
      <c r="AH414" s="32" t="str">
        <f>_xlfn.XLOOKUP(C414,ref!A:A,ref!B:B, "Other")</f>
        <v>Asia</v>
      </c>
      <c r="AI414" s="249" t="str">
        <f>_xlfn.XLOOKUP(D414,ref!D:D,ref!E:E)</f>
        <v>Chemicals</v>
      </c>
      <c r="AJ414" s="249" t="str">
        <f>IF(Table1[[#This Row],[NZ]]=1, MAX(Table1[[#This Row],[From 6]], Table1[[#This Row],[Net zero year (SBTi)]]), "")</f>
        <v/>
      </c>
      <c r="AK414" s="32">
        <f t="shared" si="27"/>
        <v>0</v>
      </c>
    </row>
    <row r="415" spans="1:37" ht="18" customHeight="1">
      <c r="A415" s="32">
        <v>413</v>
      </c>
      <c r="B415" s="373" t="s">
        <v>428</v>
      </c>
      <c r="C415" s="32" t="s">
        <v>629</v>
      </c>
      <c r="D415" s="32" t="s">
        <v>1557</v>
      </c>
      <c r="E415" s="32" t="s">
        <v>2327</v>
      </c>
      <c r="F415" s="32" t="s">
        <v>2328</v>
      </c>
      <c r="G415" s="250"/>
      <c r="H415" s="250"/>
      <c r="I415" s="250"/>
      <c r="J415" s="251"/>
      <c r="K415" s="251"/>
      <c r="L415" s="251"/>
      <c r="M415" s="251"/>
      <c r="N415" s="251"/>
      <c r="O415" s="251"/>
      <c r="P415" s="251"/>
      <c r="Q415" s="251"/>
      <c r="R415" s="251"/>
      <c r="S415" s="251" t="s">
        <v>39</v>
      </c>
      <c r="T415" s="252"/>
      <c r="U415" s="252"/>
      <c r="V415" s="252"/>
      <c r="W415" s="252" t="str">
        <f t="array" ref="W415">IF(V415="", "", IFERROR(MAX(--_xlfn.TEXTSPLIT(V415,"+")), V415))</f>
        <v/>
      </c>
      <c r="X415" s="252"/>
      <c r="Y415" s="252"/>
      <c r="Z415" s="253" t="s">
        <v>635</v>
      </c>
      <c r="AA415" s="253" t="s">
        <v>1225</v>
      </c>
      <c r="AB415" s="253">
        <v>2035</v>
      </c>
      <c r="AC415" s="253">
        <f t="array" ref="AC415">IF(AB415="", "", IFERROR(MAX(--_xlfn.TEXTSPLIT(AB415,"+")), AB415))</f>
        <v>2035</v>
      </c>
      <c r="AD415" s="32" t="str">
        <f>IF(AND(Table1[[#This Row],[year broken down ]]&lt;&gt;"",Table1[[#This Row],[Scope of target]]&lt;&gt;"G",AE415=""),1,"")</f>
        <v/>
      </c>
      <c r="AE415" s="32">
        <f>IF(OR(Table1[[#This Row],[Net zero year (SBTi)]]&lt;&gt;"",Table1[[#This Row],[From 6]]&lt;&gt;""),1,"")</f>
        <v>1</v>
      </c>
      <c r="AF415" s="32" t="str">
        <f>IF(OR(Table1[[#This Row],[SBTi NZ approved]]="s",Table1[[#This Row],[Target status]]="T"),1,"")</f>
        <v/>
      </c>
      <c r="AG415" s="254"/>
      <c r="AH415" s="32" t="str">
        <f>_xlfn.XLOOKUP(C415,ref!A:A,ref!B:B, "Other")</f>
        <v>North America</v>
      </c>
      <c r="AI415" s="249" t="str">
        <f>_xlfn.XLOOKUP(D415,ref!D:D,ref!E:E)</f>
        <v>Aerospace and defense</v>
      </c>
      <c r="AJ415" s="249">
        <f>IF(Table1[[#This Row],[NZ]]=1, MAX(Table1[[#This Row],[From 6]], Table1[[#This Row],[Net zero year (SBTi)]]), "")</f>
        <v>2035</v>
      </c>
      <c r="AK415" s="32">
        <f t="shared" si="27"/>
        <v>1</v>
      </c>
    </row>
    <row r="416" spans="1:37" ht="18" customHeight="1">
      <c r="A416" s="32">
        <v>414</v>
      </c>
      <c r="B416" s="373" t="s">
        <v>454</v>
      </c>
      <c r="C416" s="32" t="s">
        <v>680</v>
      </c>
      <c r="D416" s="32" t="s">
        <v>1489</v>
      </c>
      <c r="E416" s="32" t="s">
        <v>2329</v>
      </c>
      <c r="F416" s="32" t="s">
        <v>2330</v>
      </c>
      <c r="G416" s="250"/>
      <c r="H416" s="250"/>
      <c r="I416" s="250"/>
      <c r="J416" s="251"/>
      <c r="K416" s="251"/>
      <c r="L416" s="251"/>
      <c r="M416" s="251"/>
      <c r="N416" s="251"/>
      <c r="O416" s="251"/>
      <c r="P416" s="251"/>
      <c r="Q416" s="251"/>
      <c r="R416" s="251"/>
      <c r="S416" s="251" t="s">
        <v>39</v>
      </c>
      <c r="T416" s="252"/>
      <c r="U416" s="252"/>
      <c r="V416" s="252"/>
      <c r="W416" s="252" t="str">
        <f t="array" ref="W416">IF(V416="", "", IFERROR(MAX(--_xlfn.TEXTSPLIT(V416,"+")), V416))</f>
        <v/>
      </c>
      <c r="X416" s="252"/>
      <c r="Y416" s="252"/>
      <c r="Z416" s="253"/>
      <c r="AA416" s="253"/>
      <c r="AB416" s="253"/>
      <c r="AC416" s="253" t="str">
        <f t="array" ref="AC416">IF(AB416="", "", IFERROR(MAX(--_xlfn.TEXTSPLIT(AB416,"+")), AB416))</f>
        <v/>
      </c>
      <c r="AD416" s="32" t="str">
        <f>IF(AND(Table1[[#This Row],[year broken down ]]&lt;&gt;"",Table1[[#This Row],[Scope of target]]&lt;&gt;"G",AE416=""),1,"")</f>
        <v/>
      </c>
      <c r="AE416" s="32" t="str">
        <f>IF(OR(Table1[[#This Row],[Net zero year (SBTi)]]&lt;&gt;"",Table1[[#This Row],[From 6]]&lt;&gt;""),1,"")</f>
        <v/>
      </c>
      <c r="AF416" s="32" t="str">
        <f>IF(OR(Table1[[#This Row],[SBTi NZ approved]]="s",Table1[[#This Row],[Target status]]="T"),1,"")</f>
        <v/>
      </c>
      <c r="AG416" s="254"/>
      <c r="AH416" s="32" t="str">
        <f>_xlfn.XLOOKUP(C416,ref!A:A,ref!B:B, "Other")</f>
        <v>Asia</v>
      </c>
      <c r="AI416" s="249" t="str">
        <f>_xlfn.XLOOKUP(D416,ref!D:D,ref!E:E)</f>
        <v>Industrial goods</v>
      </c>
      <c r="AJ416" s="249" t="str">
        <f>IF(Table1[[#This Row],[NZ]]=1, MAX(Table1[[#This Row],[From 6]], Table1[[#This Row],[Net zero year (SBTi)]]), "")</f>
        <v/>
      </c>
      <c r="AK416" s="32">
        <f t="shared" si="27"/>
        <v>0</v>
      </c>
    </row>
    <row r="417" spans="1:37" ht="18" customHeight="1">
      <c r="A417" s="32">
        <v>415</v>
      </c>
      <c r="B417" s="373" t="s">
        <v>301</v>
      </c>
      <c r="C417" s="32" t="s">
        <v>706</v>
      </c>
      <c r="D417" s="32" t="s">
        <v>1145</v>
      </c>
      <c r="E417" s="32" t="s">
        <v>2331</v>
      </c>
      <c r="F417" s="32" t="s">
        <v>2332</v>
      </c>
      <c r="G417" s="250"/>
      <c r="H417" s="250"/>
      <c r="I417" s="250"/>
      <c r="J417" s="251"/>
      <c r="K417" s="251"/>
      <c r="L417" s="251"/>
      <c r="M417" s="251"/>
      <c r="N417" s="251"/>
      <c r="O417" s="251"/>
      <c r="P417" s="251"/>
      <c r="Q417" s="251"/>
      <c r="R417" s="251"/>
      <c r="S417" s="251" t="s">
        <v>39</v>
      </c>
      <c r="T417" s="252"/>
      <c r="U417" s="252"/>
      <c r="V417" s="252"/>
      <c r="W417" s="252" t="str">
        <f t="array" ref="W417">IF(V417="", "", IFERROR(MAX(--_xlfn.TEXTSPLIT(V417,"+")), V417))</f>
        <v/>
      </c>
      <c r="X417" s="252"/>
      <c r="Y417" s="252"/>
      <c r="Z417" s="253" t="s">
        <v>1310</v>
      </c>
      <c r="AA417" s="253" t="s">
        <v>2289</v>
      </c>
      <c r="AB417" s="253" t="s">
        <v>1292</v>
      </c>
      <c r="AC417" s="253">
        <f t="array" ref="AC417">IF(AB417="", "", IFERROR(MAX(--_xlfn.TEXTSPLIT(AB417,"+")), AB417))</f>
        <v>2050</v>
      </c>
      <c r="AD417" s="32" t="str">
        <f>IF(AND(Table1[[#This Row],[year broken down ]]&lt;&gt;"",Table1[[#This Row],[Scope of target]]&lt;&gt;"G",AE417=""),1,"")</f>
        <v/>
      </c>
      <c r="AE417" s="32">
        <f>IF(OR(Table1[[#This Row],[Net zero year (SBTi)]]&lt;&gt;"",Table1[[#This Row],[From 6]]&lt;&gt;""),1,"")</f>
        <v>1</v>
      </c>
      <c r="AF417" s="32" t="str">
        <f>IF(OR(Table1[[#This Row],[SBTi NZ approved]]="s",Table1[[#This Row],[Target status]]="T"),1,"")</f>
        <v/>
      </c>
      <c r="AG417" s="254"/>
      <c r="AH417" s="32" t="str">
        <f>_xlfn.XLOOKUP(C417,ref!A:A,ref!B:B, "Other")</f>
        <v>North America</v>
      </c>
      <c r="AI417" s="249" t="str">
        <f>_xlfn.XLOOKUP(D417,ref!D:D,ref!E:E)</f>
        <v>Financial services</v>
      </c>
      <c r="AJ417" s="249">
        <f>IF(Table1[[#This Row],[NZ]]=1, MAX(Table1[[#This Row],[From 6]], Table1[[#This Row],[Net zero year (SBTi)]]), "")</f>
        <v>2050</v>
      </c>
      <c r="AK417" s="32">
        <f t="shared" si="27"/>
        <v>1</v>
      </c>
    </row>
    <row r="418" spans="1:37" ht="18" customHeight="1">
      <c r="A418" s="32">
        <v>416</v>
      </c>
      <c r="B418" s="373" t="s">
        <v>2333</v>
      </c>
      <c r="C418" s="32" t="s">
        <v>709</v>
      </c>
      <c r="D418" s="32" t="s">
        <v>1370</v>
      </c>
      <c r="E418" s="32" t="s">
        <v>2334</v>
      </c>
      <c r="F418" s="32" t="s">
        <v>2335</v>
      </c>
      <c r="G418" s="250"/>
      <c r="H418" s="250"/>
      <c r="I418" s="250"/>
      <c r="J418" s="251"/>
      <c r="K418" s="251"/>
      <c r="L418" s="251"/>
      <c r="M418" s="251"/>
      <c r="N418" s="251"/>
      <c r="O418" s="251"/>
      <c r="P418" s="251"/>
      <c r="Q418" s="251"/>
      <c r="R418" s="251"/>
      <c r="S418" s="251" t="s">
        <v>39</v>
      </c>
      <c r="T418" s="252" t="s">
        <v>635</v>
      </c>
      <c r="U418" s="252" t="s">
        <v>636</v>
      </c>
      <c r="V418" s="252">
        <v>2045</v>
      </c>
      <c r="W418" s="252">
        <f t="array" ref="W418">IF(V418="", "", IFERROR(MAX(--_xlfn.TEXTSPLIT(V418,"+")), V418))</f>
        <v>2045</v>
      </c>
      <c r="X418" s="252">
        <v>2022</v>
      </c>
      <c r="Y418" s="256" t="s">
        <v>2336</v>
      </c>
      <c r="Z418" s="253"/>
      <c r="AA418" s="253"/>
      <c r="AB418" s="253"/>
      <c r="AC418" s="253" t="str">
        <f t="array" ref="AC418">IF(AB418="", "", IFERROR(MAX(--_xlfn.TEXTSPLIT(AB418,"+")), AB418))</f>
        <v/>
      </c>
      <c r="AD418" s="32">
        <f>IF(AND(Table1[[#This Row],[year broken down ]]&lt;&gt;"",Table1[[#This Row],[Scope of target]]&lt;&gt;"G",AE418=""),1,"")</f>
        <v>1</v>
      </c>
      <c r="AE418" s="32" t="str">
        <f>IF(OR(Table1[[#This Row],[Net zero year (SBTi)]]&lt;&gt;"",Table1[[#This Row],[From 6]]&lt;&gt;""),1,"")</f>
        <v/>
      </c>
      <c r="AF418" s="32" t="str">
        <f>IF(OR(Table1[[#This Row],[SBTi NZ approved]]="s",Table1[[#This Row],[Target status]]="T"),1,"")</f>
        <v/>
      </c>
      <c r="AG418" s="257" t="s">
        <v>674</v>
      </c>
      <c r="AH418" s="32" t="str">
        <f>_xlfn.XLOOKUP(C418,ref!A:A,ref!B:B, "Other")</f>
        <v>Europe</v>
      </c>
      <c r="AI418" s="249" t="str">
        <f>_xlfn.XLOOKUP(D418,ref!D:D,ref!E:E)</f>
        <v>Transportation and logistics</v>
      </c>
      <c r="AJ418" s="249" t="str">
        <f>IF(Table1[[#This Row],[NZ]]=1, MAX(Table1[[#This Row],[From 6]], Table1[[#This Row],[Net zero year (SBTi)]]), "")</f>
        <v/>
      </c>
      <c r="AK418" s="32">
        <f t="shared" si="27"/>
        <v>1</v>
      </c>
    </row>
    <row r="419" spans="1:37" ht="18" customHeight="1">
      <c r="A419" s="32">
        <v>417</v>
      </c>
      <c r="B419" s="373" t="s">
        <v>358</v>
      </c>
      <c r="C419" s="32" t="s">
        <v>629</v>
      </c>
      <c r="D419" s="32" t="s">
        <v>1145</v>
      </c>
      <c r="E419" s="32" t="s">
        <v>2337</v>
      </c>
      <c r="F419" s="32" t="s">
        <v>2338</v>
      </c>
      <c r="G419" s="250"/>
      <c r="H419" s="250"/>
      <c r="I419" s="250"/>
      <c r="J419" s="251"/>
      <c r="K419" s="251"/>
      <c r="L419" s="251"/>
      <c r="M419" s="251"/>
      <c r="N419" s="251"/>
      <c r="O419" s="251"/>
      <c r="P419" s="251"/>
      <c r="Q419" s="251"/>
      <c r="R419" s="251"/>
      <c r="S419" s="251" t="s">
        <v>39</v>
      </c>
      <c r="T419" s="252"/>
      <c r="U419" s="252"/>
      <c r="V419" s="252"/>
      <c r="W419" s="252" t="str">
        <f t="array" ref="W419">IF(V419="", "", IFERROR(MAX(--_xlfn.TEXTSPLIT(V419,"+")), V419))</f>
        <v/>
      </c>
      <c r="X419" s="252"/>
      <c r="Y419" s="252"/>
      <c r="Z419" s="253"/>
      <c r="AA419" s="253"/>
      <c r="AB419" s="253"/>
      <c r="AC419" s="253" t="str">
        <f t="array" ref="AC419">IF(AB419="", "", IFERROR(MAX(--_xlfn.TEXTSPLIT(AB419,"+")), AB419))</f>
        <v/>
      </c>
      <c r="AD419" s="32" t="str">
        <f>IF(AND(Table1[[#This Row],[year broken down ]]&lt;&gt;"",Table1[[#This Row],[Scope of target]]&lt;&gt;"G",AE419=""),1,"")</f>
        <v/>
      </c>
      <c r="AE419" s="32" t="str">
        <f>IF(OR(Table1[[#This Row],[Net zero year (SBTi)]]&lt;&gt;"",Table1[[#This Row],[From 6]]&lt;&gt;""),1,"")</f>
        <v/>
      </c>
      <c r="AF419" s="32" t="str">
        <f>IF(OR(Table1[[#This Row],[SBTi NZ approved]]="s",Table1[[#This Row],[Target status]]="T"),1,"")</f>
        <v/>
      </c>
      <c r="AG419" s="254"/>
      <c r="AH419" s="32" t="str">
        <f>_xlfn.XLOOKUP(C419,ref!A:A,ref!B:B, "Other")</f>
        <v>North America</v>
      </c>
      <c r="AI419" s="249" t="str">
        <f>_xlfn.XLOOKUP(D419,ref!D:D,ref!E:E)</f>
        <v>Financial services</v>
      </c>
      <c r="AJ419" s="249" t="str">
        <f>IF(Table1[[#This Row],[NZ]]=1, MAX(Table1[[#This Row],[From 6]], Table1[[#This Row],[Net zero year (SBTi)]]), "")</f>
        <v/>
      </c>
      <c r="AK419" s="32">
        <f t="shared" si="27"/>
        <v>0</v>
      </c>
    </row>
    <row r="420" spans="1:37" ht="18" customHeight="1">
      <c r="A420" s="32">
        <v>418</v>
      </c>
      <c r="B420" s="373" t="s">
        <v>504</v>
      </c>
      <c r="C420" s="32" t="s">
        <v>676</v>
      </c>
      <c r="D420" s="32" t="s">
        <v>1141</v>
      </c>
      <c r="E420" s="32" t="s">
        <v>2339</v>
      </c>
      <c r="F420" s="32" t="s">
        <v>2340</v>
      </c>
      <c r="G420" s="250" t="s">
        <v>631</v>
      </c>
      <c r="H420" s="250">
        <v>2024</v>
      </c>
      <c r="I420" s="250">
        <v>2018</v>
      </c>
      <c r="J420" s="251" t="s">
        <v>1096</v>
      </c>
      <c r="K420" s="251" t="s">
        <v>642</v>
      </c>
      <c r="L420" s="251">
        <v>2031</v>
      </c>
      <c r="M420" s="251" t="s">
        <v>641</v>
      </c>
      <c r="N420" s="251" t="s">
        <v>642</v>
      </c>
      <c r="O420" s="251" t="s">
        <v>1771</v>
      </c>
      <c r="P420" s="251" t="s">
        <v>631</v>
      </c>
      <c r="Q420" s="251" t="s">
        <v>1135</v>
      </c>
      <c r="R420" s="251" t="s">
        <v>1771</v>
      </c>
      <c r="S420" s="251">
        <v>2023</v>
      </c>
      <c r="T420" s="252" t="s">
        <v>645</v>
      </c>
      <c r="U420" s="252" t="s">
        <v>2341</v>
      </c>
      <c r="V420" s="252">
        <v>2050</v>
      </c>
      <c r="W420" s="252">
        <f t="array" ref="W420">IF(V420="", "", IFERROR(MAX(--_xlfn.TEXTSPLIT(V420,"+")), V420))</f>
        <v>2050</v>
      </c>
      <c r="X420" s="252">
        <v>2021</v>
      </c>
      <c r="Y420" s="256" t="s">
        <v>2342</v>
      </c>
      <c r="Z420" s="253" t="s">
        <v>645</v>
      </c>
      <c r="AA420" s="253" t="s">
        <v>2343</v>
      </c>
      <c r="AB420" s="253">
        <v>2050</v>
      </c>
      <c r="AC420" s="253">
        <f t="array" ref="AC420">IF(AB420="", "", IFERROR(MAX(--_xlfn.TEXTSPLIT(AB420,"+")), AB420))</f>
        <v>2050</v>
      </c>
      <c r="AD420" s="32" t="str">
        <f>IF(AND(Table1[[#This Row],[year broken down ]]&lt;&gt;"",Table1[[#This Row],[Scope of target]]&lt;&gt;"G",AE420=""),1,"")</f>
        <v/>
      </c>
      <c r="AE420" s="32">
        <f>IF(OR(Table1[[#This Row],[Net zero year (SBTi)]]&lt;&gt;"",Table1[[#This Row],[From 6]]&lt;&gt;""),1,"")</f>
        <v>1</v>
      </c>
      <c r="AF420" s="32">
        <f>IF(OR(Table1[[#This Row],[SBTi NZ approved]]="s",Table1[[#This Row],[Target status]]="T"),1,"")</f>
        <v>1</v>
      </c>
      <c r="AG420" s="254" t="s">
        <v>674</v>
      </c>
      <c r="AH420" s="32" t="str">
        <f>_xlfn.XLOOKUP(C420,ref!A:A,ref!B:B, "Other")</f>
        <v>Asia</v>
      </c>
      <c r="AI420" s="249" t="str">
        <f>_xlfn.XLOOKUP(D420,ref!D:D,ref!E:E)</f>
        <v>Engineering and construction</v>
      </c>
      <c r="AJ420" s="249">
        <f>IF(Table1[[#This Row],[NZ]]=1, MAX(Table1[[#This Row],[From 6]], Table1[[#This Row],[Net zero year (SBTi)]]), "")</f>
        <v>2050</v>
      </c>
      <c r="AK420" s="32">
        <f t="shared" si="27"/>
        <v>1</v>
      </c>
    </row>
    <row r="421" spans="1:37" ht="18" customHeight="1">
      <c r="A421" s="32">
        <v>419</v>
      </c>
      <c r="B421" s="373" t="s">
        <v>438</v>
      </c>
      <c r="C421" s="32" t="s">
        <v>683</v>
      </c>
      <c r="D421" s="32" t="s">
        <v>1489</v>
      </c>
      <c r="E421" s="32" t="s">
        <v>2344</v>
      </c>
      <c r="F421" s="32" t="s">
        <v>2345</v>
      </c>
      <c r="G421" s="250"/>
      <c r="H421" s="250"/>
      <c r="I421" s="250"/>
      <c r="J421" s="251"/>
      <c r="K421" s="251"/>
      <c r="L421" s="251"/>
      <c r="M421" s="251"/>
      <c r="N421" s="251"/>
      <c r="O421" s="251"/>
      <c r="P421" s="251"/>
      <c r="Q421" s="251"/>
      <c r="R421" s="251"/>
      <c r="S421" s="251" t="s">
        <v>39</v>
      </c>
      <c r="T421" s="252" t="s">
        <v>681</v>
      </c>
      <c r="U421" s="252" t="s">
        <v>698</v>
      </c>
      <c r="V421" s="252">
        <v>2060</v>
      </c>
      <c r="W421" s="252">
        <f t="array" ref="W421">IF(V421="", "", IFERROR(MAX(--_xlfn.TEXTSPLIT(V421,"+")), V421))</f>
        <v>2060</v>
      </c>
      <c r="X421" s="252">
        <v>2021</v>
      </c>
      <c r="Y421" s="256" t="s">
        <v>2346</v>
      </c>
      <c r="Z421" s="253" t="s">
        <v>635</v>
      </c>
      <c r="AA421" s="253"/>
      <c r="AB421" s="253">
        <v>2050</v>
      </c>
      <c r="AC421" s="253">
        <f t="array" ref="AC421">IF(AB421="", "", IFERROR(MAX(--_xlfn.TEXTSPLIT(AB421,"+")), AB421))</f>
        <v>2050</v>
      </c>
      <c r="AD421" s="32" t="str">
        <f>IF(AND(Table1[[#This Row],[year broken down ]]&lt;&gt;"",Table1[[#This Row],[Scope of target]]&lt;&gt;"G",AE421=""),1,"")</f>
        <v/>
      </c>
      <c r="AE421" s="32">
        <f>IF(OR(Table1[[#This Row],[Net zero year (SBTi)]]&lt;&gt;"",Table1[[#This Row],[From 6]]&lt;&gt;""),1,"")</f>
        <v>1</v>
      </c>
      <c r="AF421" s="32" t="str">
        <f>IF(OR(Table1[[#This Row],[SBTi NZ approved]]="s",Table1[[#This Row],[Target status]]="T"),1,"")</f>
        <v/>
      </c>
      <c r="AG421" s="254" t="s">
        <v>674</v>
      </c>
      <c r="AH421" s="32" t="str">
        <f>_xlfn.XLOOKUP(C421,ref!A:A,ref!B:B, "Other")</f>
        <v>Asia</v>
      </c>
      <c r="AI421" s="249" t="str">
        <f>_xlfn.XLOOKUP(D421,ref!D:D,ref!E:E)</f>
        <v>Industrial goods</v>
      </c>
      <c r="AJ421" s="249">
        <f>IF(Table1[[#This Row],[NZ]]=1, MAX(Table1[[#This Row],[From 6]], Table1[[#This Row],[Net zero year (SBTi)]]), "")</f>
        <v>2050</v>
      </c>
      <c r="AK421" s="32">
        <f t="shared" si="27"/>
        <v>1</v>
      </c>
    </row>
    <row r="422" spans="1:37" ht="18" customHeight="1">
      <c r="A422" s="32">
        <v>420</v>
      </c>
      <c r="B422" s="373" t="s">
        <v>2347</v>
      </c>
      <c r="C422" s="32" t="s">
        <v>818</v>
      </c>
      <c r="D422" s="32" t="s">
        <v>713</v>
      </c>
      <c r="E422" s="32" t="s">
        <v>2348</v>
      </c>
      <c r="F422" s="32" t="s">
        <v>2349</v>
      </c>
      <c r="G422" s="250"/>
      <c r="H422" s="250"/>
      <c r="I422" s="250"/>
      <c r="J422" s="251" t="s">
        <v>635</v>
      </c>
      <c r="K422" s="251"/>
      <c r="L422" s="251">
        <v>2030</v>
      </c>
      <c r="M422" s="251"/>
      <c r="N422" s="251"/>
      <c r="O422" s="251"/>
      <c r="P422" s="251" t="s">
        <v>631</v>
      </c>
      <c r="Q422" s="251" t="s">
        <v>1097</v>
      </c>
      <c r="R422" s="251"/>
      <c r="S422" s="251">
        <v>2022</v>
      </c>
      <c r="T422" s="252"/>
      <c r="U422" s="252"/>
      <c r="V422" s="252"/>
      <c r="W422" s="252" t="str">
        <f t="array" ref="W422">IF(V422="", "", IFERROR(MAX(--_xlfn.TEXTSPLIT(V422,"+")), V422))</f>
        <v/>
      </c>
      <c r="X422" s="252"/>
      <c r="Y422" s="252"/>
      <c r="Z422" s="253" t="s">
        <v>635</v>
      </c>
      <c r="AA422" s="253" t="s">
        <v>636</v>
      </c>
      <c r="AB422" s="253">
        <v>2050</v>
      </c>
      <c r="AC422" s="253">
        <f t="array" ref="AC422">IF(AB422="", "", IFERROR(MAX(--_xlfn.TEXTSPLIT(AB422,"+")), AB422))</f>
        <v>2050</v>
      </c>
      <c r="AD422" s="32" t="str">
        <f>IF(AND(Table1[[#This Row],[year broken down ]]&lt;&gt;"",Table1[[#This Row],[Scope of target]]&lt;&gt;"G",AE422=""),1,"")</f>
        <v/>
      </c>
      <c r="AE422" s="32">
        <f>IF(OR(Table1[[#This Row],[Net zero year (SBTi)]]&lt;&gt;"",Table1[[#This Row],[From 6]]&lt;&gt;""),1,"")</f>
        <v>1</v>
      </c>
      <c r="AF422" s="32" t="str">
        <f>IF(OR(Table1[[#This Row],[SBTi NZ approved]]="s",Table1[[#This Row],[Target status]]="T"),1,"")</f>
        <v/>
      </c>
      <c r="AG422" s="254"/>
      <c r="AH422" s="32" t="str">
        <f>_xlfn.XLOOKUP(C422,ref!A:A,ref!B:B, "Other")</f>
        <v>Asia</v>
      </c>
      <c r="AI422" s="249" t="str">
        <f>_xlfn.XLOOKUP(D422,ref!D:D,ref!E:E)</f>
        <v>Technology</v>
      </c>
      <c r="AJ422" s="249">
        <f>IF(Table1[[#This Row],[NZ]]=1, MAX(Table1[[#This Row],[From 6]], Table1[[#This Row],[Net zero year (SBTi)]]), "")</f>
        <v>2050</v>
      </c>
      <c r="AK422" s="32">
        <f t="shared" si="27"/>
        <v>1</v>
      </c>
    </row>
    <row r="423" spans="1:37" ht="18" customHeight="1">
      <c r="A423" s="32">
        <v>421</v>
      </c>
      <c r="B423" s="373" t="s">
        <v>426</v>
      </c>
      <c r="C423" s="32" t="s">
        <v>692</v>
      </c>
      <c r="D423" s="32" t="s">
        <v>1489</v>
      </c>
      <c r="E423" s="32" t="s">
        <v>2350</v>
      </c>
      <c r="F423" s="32" t="s">
        <v>2351</v>
      </c>
      <c r="G423" s="250" t="s">
        <v>631</v>
      </c>
      <c r="H423" s="250">
        <v>2030</v>
      </c>
      <c r="I423" s="250">
        <v>2017</v>
      </c>
      <c r="J423" s="251" t="s">
        <v>1096</v>
      </c>
      <c r="K423" s="251" t="s">
        <v>642</v>
      </c>
      <c r="L423" s="251">
        <v>2030</v>
      </c>
      <c r="M423" s="251"/>
      <c r="N423" s="251"/>
      <c r="O423" s="251"/>
      <c r="P423" s="251" t="s">
        <v>631</v>
      </c>
      <c r="Q423" s="251" t="s">
        <v>1135</v>
      </c>
      <c r="R423" s="251">
        <v>2050</v>
      </c>
      <c r="S423" s="251">
        <v>2019</v>
      </c>
      <c r="T423" s="252" t="s">
        <v>1123</v>
      </c>
      <c r="U423" s="252" t="s">
        <v>1677</v>
      </c>
      <c r="V423" s="252" t="s">
        <v>2171</v>
      </c>
      <c r="W423" s="252">
        <f t="array" ref="W423">IF(V423="", "", IFERROR(MAX(--_xlfn.TEXTSPLIT(V423,"+")), V423))</f>
        <v>2040</v>
      </c>
      <c r="X423" s="252">
        <v>2019</v>
      </c>
      <c r="Y423" s="256" t="s">
        <v>2352</v>
      </c>
      <c r="Z423" s="253" t="s">
        <v>645</v>
      </c>
      <c r="AA423" s="253" t="s">
        <v>805</v>
      </c>
      <c r="AB423" s="253">
        <v>2050</v>
      </c>
      <c r="AC423" s="253">
        <f t="array" ref="AC423">IF(AB423="", "", IFERROR(MAX(--_xlfn.TEXTSPLIT(AB423,"+")), AB423))</f>
        <v>2050</v>
      </c>
      <c r="AD423" s="32" t="str">
        <f>IF(AND(Table1[[#This Row],[year broken down ]]&lt;&gt;"",Table1[[#This Row],[Scope of target]]&lt;&gt;"G",AE423=""),1,"")</f>
        <v/>
      </c>
      <c r="AE423" s="32">
        <f>IF(OR(Table1[[#This Row],[Net zero year (SBTi)]]&lt;&gt;"",Table1[[#This Row],[From 6]]&lt;&gt;""),1,"")</f>
        <v>1</v>
      </c>
      <c r="AF423" s="32">
        <f>IF(OR(Table1[[#This Row],[SBTi NZ approved]]="s",Table1[[#This Row],[Target status]]="T"),1,"")</f>
        <v>1</v>
      </c>
      <c r="AG423" s="254" t="s">
        <v>631</v>
      </c>
      <c r="AH423" s="32" t="str">
        <f>_xlfn.XLOOKUP(C423,ref!A:A,ref!B:B, "Other")</f>
        <v>Europe</v>
      </c>
      <c r="AI423" s="249" t="str">
        <f>_xlfn.XLOOKUP(D423,ref!D:D,ref!E:E)</f>
        <v>Industrial goods</v>
      </c>
      <c r="AJ423" s="249">
        <f>IF(Table1[[#This Row],[NZ]]=1, MAX(Table1[[#This Row],[From 6]], Table1[[#This Row],[Net zero year (SBTi)]]), "")</f>
        <v>2050</v>
      </c>
      <c r="AK423" s="32">
        <f t="shared" si="27"/>
        <v>1</v>
      </c>
    </row>
    <row r="424" spans="1:37" ht="18" customHeight="1">
      <c r="A424" s="32">
        <v>422</v>
      </c>
      <c r="B424" s="373" t="s">
        <v>2353</v>
      </c>
      <c r="C424" s="32" t="s">
        <v>692</v>
      </c>
      <c r="D424" s="32" t="s">
        <v>1281</v>
      </c>
      <c r="E424" s="32" t="s">
        <v>2354</v>
      </c>
      <c r="F424" s="32" t="s">
        <v>2355</v>
      </c>
      <c r="G424" s="250"/>
      <c r="H424" s="250"/>
      <c r="I424" s="250"/>
      <c r="J424" s="251"/>
      <c r="K424" s="251"/>
      <c r="L424" s="251"/>
      <c r="M424" s="251"/>
      <c r="N424" s="251"/>
      <c r="O424" s="251"/>
      <c r="P424" s="251"/>
      <c r="Q424" s="251"/>
      <c r="R424" s="251"/>
      <c r="S424" s="251" t="s">
        <v>39</v>
      </c>
      <c r="T424" s="252"/>
      <c r="U424" s="252"/>
      <c r="V424" s="252"/>
      <c r="W424" s="252" t="str">
        <f t="array" ref="W424">IF(V424="", "", IFERROR(MAX(--_xlfn.TEXTSPLIT(V424,"+")), V424))</f>
        <v/>
      </c>
      <c r="X424" s="252"/>
      <c r="Y424" s="252"/>
      <c r="Z424" s="253"/>
      <c r="AA424" s="253"/>
      <c r="AB424" s="253"/>
      <c r="AC424" s="253" t="str">
        <f t="array" ref="AC424">IF(AB424="", "", IFERROR(MAX(--_xlfn.TEXTSPLIT(AB424,"+")), AB424))</f>
        <v/>
      </c>
      <c r="AD424" s="32" t="str">
        <f>IF(AND(Table1[[#This Row],[year broken down ]]&lt;&gt;"",Table1[[#This Row],[Scope of target]]&lt;&gt;"G",AE424=""),1,"")</f>
        <v/>
      </c>
      <c r="AE424" s="32" t="str">
        <f>IF(OR(Table1[[#This Row],[Net zero year (SBTi)]]&lt;&gt;"",Table1[[#This Row],[From 6]]&lt;&gt;""),1,"")</f>
        <v/>
      </c>
      <c r="AF424" s="32" t="str">
        <f>IF(OR(Table1[[#This Row],[SBTi NZ approved]]="s",Table1[[#This Row],[Target status]]="T"),1,"")</f>
        <v/>
      </c>
      <c r="AG424" s="254"/>
      <c r="AH424" s="32" t="str">
        <f>_xlfn.XLOOKUP(C424,ref!A:A,ref!B:B, "Other")</f>
        <v>Europe</v>
      </c>
      <c r="AI424" s="249" t="str">
        <f>_xlfn.XLOOKUP(D424,ref!D:D,ref!E:E)</f>
        <v>Food, beverages and agriculture</v>
      </c>
      <c r="AJ424" s="249" t="str">
        <f>IF(Table1[[#This Row],[NZ]]=1, MAX(Table1[[#This Row],[From 6]], Table1[[#This Row],[Net zero year (SBTi)]]), "")</f>
        <v/>
      </c>
      <c r="AK424" s="32">
        <f t="shared" si="27"/>
        <v>0</v>
      </c>
    </row>
    <row r="425" spans="1:37" ht="18" customHeight="1">
      <c r="A425" s="32">
        <v>423</v>
      </c>
      <c r="B425" s="373" t="s">
        <v>493</v>
      </c>
      <c r="C425" s="32" t="s">
        <v>692</v>
      </c>
      <c r="D425" s="32" t="s">
        <v>1281</v>
      </c>
      <c r="E425" s="32" t="s">
        <v>2356</v>
      </c>
      <c r="F425" s="32" t="s">
        <v>2357</v>
      </c>
      <c r="G425" s="250"/>
      <c r="H425" s="250"/>
      <c r="I425" s="250"/>
      <c r="J425" s="251" t="s">
        <v>1096</v>
      </c>
      <c r="K425" s="251" t="s">
        <v>642</v>
      </c>
      <c r="L425" s="251">
        <v>2030</v>
      </c>
      <c r="M425" s="251"/>
      <c r="N425" s="251"/>
      <c r="O425" s="251"/>
      <c r="P425" s="251" t="s">
        <v>632</v>
      </c>
      <c r="Q425" s="251"/>
      <c r="R425" s="251"/>
      <c r="S425" s="251">
        <v>2023</v>
      </c>
      <c r="T425" s="252"/>
      <c r="U425" s="252"/>
      <c r="V425" s="252"/>
      <c r="W425" s="252" t="str">
        <f t="array" ref="W425">IF(V425="", "", IFERROR(MAX(--_xlfn.TEXTSPLIT(V425,"+")), V425))</f>
        <v/>
      </c>
      <c r="X425" s="252"/>
      <c r="Y425" s="252"/>
      <c r="Z425" s="253"/>
      <c r="AA425" s="253"/>
      <c r="AB425" s="253"/>
      <c r="AC425" s="253" t="str">
        <f t="array" ref="AC425">IF(AB425="", "", IFERROR(MAX(--_xlfn.TEXTSPLIT(AB425,"+")), AB425))</f>
        <v/>
      </c>
      <c r="AD425" s="32" t="str">
        <f>IF(AND(Table1[[#This Row],[year broken down ]]&lt;&gt;"",Table1[[#This Row],[Scope of target]]&lt;&gt;"G",AE425=""),1,"")</f>
        <v/>
      </c>
      <c r="AE425" s="32" t="str">
        <f>IF(OR(Table1[[#This Row],[Net zero year (SBTi)]]&lt;&gt;"",Table1[[#This Row],[From 6]]&lt;&gt;""),1,"")</f>
        <v/>
      </c>
      <c r="AF425" s="32">
        <f>IF(OR(Table1[[#This Row],[SBTi NZ approved]]="s",Table1[[#This Row],[Target status]]="T"),1,"")</f>
        <v>1</v>
      </c>
      <c r="AG425" s="254"/>
      <c r="AH425" s="32" t="str">
        <f>_xlfn.XLOOKUP(C425,ref!A:A,ref!B:B, "Other")</f>
        <v>Europe</v>
      </c>
      <c r="AI425" s="249" t="str">
        <f>_xlfn.XLOOKUP(D425,ref!D:D,ref!E:E)</f>
        <v>Food, beverages and agriculture</v>
      </c>
      <c r="AJ425" s="249" t="str">
        <f>IF(Table1[[#This Row],[NZ]]=1, MAX(Table1[[#This Row],[From 6]], Table1[[#This Row],[Net zero year (SBTi)]]), "")</f>
        <v/>
      </c>
      <c r="AK425" s="32">
        <f t="shared" si="27"/>
        <v>1</v>
      </c>
    </row>
    <row r="426" spans="1:37" ht="18" customHeight="1">
      <c r="A426" s="32">
        <v>424</v>
      </c>
      <c r="B426" s="373" t="s">
        <v>2358</v>
      </c>
      <c r="C426" s="32" t="s">
        <v>671</v>
      </c>
      <c r="D426" s="32" t="s">
        <v>1101</v>
      </c>
      <c r="E426" s="32" t="s">
        <v>2359</v>
      </c>
      <c r="F426" s="32" t="s">
        <v>2360</v>
      </c>
      <c r="G426" s="250"/>
      <c r="H426" s="250"/>
      <c r="I426" s="250"/>
      <c r="J426" s="251"/>
      <c r="K426" s="251"/>
      <c r="L426" s="251"/>
      <c r="M426" s="251"/>
      <c r="N426" s="251"/>
      <c r="O426" s="251"/>
      <c r="P426" s="251"/>
      <c r="Q426" s="251"/>
      <c r="R426" s="251"/>
      <c r="S426" s="251" t="s">
        <v>39</v>
      </c>
      <c r="T426" s="252" t="s">
        <v>645</v>
      </c>
      <c r="U426" s="252" t="s">
        <v>1353</v>
      </c>
      <c r="V426" s="252">
        <v>2050</v>
      </c>
      <c r="W426" s="252">
        <f t="array" ref="W426">IF(V426="", "", IFERROR(MAX(--_xlfn.TEXTSPLIT(V426,"+")), V426))</f>
        <v>2050</v>
      </c>
      <c r="X426" s="252">
        <v>2021</v>
      </c>
      <c r="Y426" s="256" t="s">
        <v>2361</v>
      </c>
      <c r="Z426" s="253"/>
      <c r="AA426" s="253"/>
      <c r="AB426" s="253"/>
      <c r="AC426" s="253" t="str">
        <f t="array" ref="AC426">IF(AB426="", "", IFERROR(MAX(--_xlfn.TEXTSPLIT(AB426,"+")), AB426))</f>
        <v/>
      </c>
      <c r="AD426" s="32">
        <f>IF(AND(Table1[[#This Row],[year broken down ]]&lt;&gt;"",Table1[[#This Row],[Scope of target]]&lt;&gt;"G",AE426=""),1,"")</f>
        <v>1</v>
      </c>
      <c r="AE426" s="32" t="str">
        <f>IF(OR(Table1[[#This Row],[Net zero year (SBTi)]]&lt;&gt;"",Table1[[#This Row],[From 6]]&lt;&gt;""),1,"")</f>
        <v/>
      </c>
      <c r="AF426" s="32" t="str">
        <f>IF(OR(Table1[[#This Row],[SBTi NZ approved]]="s",Table1[[#This Row],[Target status]]="T"),1,"")</f>
        <v/>
      </c>
      <c r="AG426" s="257" t="s">
        <v>631</v>
      </c>
      <c r="AH426" s="32" t="str">
        <f>_xlfn.XLOOKUP(C426,ref!A:A,ref!B:B, "Other")</f>
        <v>Europe</v>
      </c>
      <c r="AI426" s="249" t="str">
        <f>_xlfn.XLOOKUP(D426,ref!D:D,ref!E:E)</f>
        <v>Energy and utilities</v>
      </c>
      <c r="AJ426" s="249" t="str">
        <f>IF(Table1[[#This Row],[NZ]]=1, MAX(Table1[[#This Row],[From 6]], Table1[[#This Row],[Net zero year (SBTi)]]), "")</f>
        <v/>
      </c>
      <c r="AK426" s="32">
        <f t="shared" si="27"/>
        <v>1</v>
      </c>
    </row>
    <row r="427" spans="1:37" ht="18" customHeight="1">
      <c r="A427" s="32">
        <v>425</v>
      </c>
      <c r="B427" s="373" t="s">
        <v>452</v>
      </c>
      <c r="C427" s="32" t="s">
        <v>629</v>
      </c>
      <c r="D427" s="32" t="s">
        <v>1489</v>
      </c>
      <c r="E427" s="32" t="s">
        <v>2362</v>
      </c>
      <c r="F427" s="32" t="s">
        <v>2363</v>
      </c>
      <c r="G427" s="250"/>
      <c r="H427" s="250"/>
      <c r="I427" s="250"/>
      <c r="J427" s="251" t="s">
        <v>1096</v>
      </c>
      <c r="K427" s="251" t="s">
        <v>693</v>
      </c>
      <c r="L427" s="251">
        <v>2037</v>
      </c>
      <c r="M427" s="251"/>
      <c r="N427" s="251"/>
      <c r="O427" s="251"/>
      <c r="P427" s="251" t="s">
        <v>632</v>
      </c>
      <c r="Q427" s="251"/>
      <c r="R427" s="251"/>
      <c r="S427" s="251">
        <v>2023</v>
      </c>
      <c r="T427" s="252" t="s">
        <v>635</v>
      </c>
      <c r="U427" s="252" t="s">
        <v>870</v>
      </c>
      <c r="V427" s="252">
        <v>2035</v>
      </c>
      <c r="W427" s="252">
        <f t="array" ref="W427">IF(V427="", "", IFERROR(MAX(--_xlfn.TEXTSPLIT(V427,"+")), V427))</f>
        <v>2035</v>
      </c>
      <c r="X427" s="252">
        <v>2021</v>
      </c>
      <c r="Y427" s="256" t="s">
        <v>2364</v>
      </c>
      <c r="Z427" s="253"/>
      <c r="AA427" s="253"/>
      <c r="AB427" s="253"/>
      <c r="AC427" s="253" t="str">
        <f t="array" ref="AC427">IF(AB427="", "", IFERROR(MAX(--_xlfn.TEXTSPLIT(AB427,"+")), AB427))</f>
        <v/>
      </c>
      <c r="AD427" s="32">
        <f>IF(AND(Table1[[#This Row],[year broken down ]]&lt;&gt;"",Table1[[#This Row],[Scope of target]]&lt;&gt;"G",AE427=""),1,"")</f>
        <v>1</v>
      </c>
      <c r="AE427" s="32" t="str">
        <f>IF(OR(Table1[[#This Row],[Net zero year (SBTi)]]&lt;&gt;"",Table1[[#This Row],[From 6]]&lt;&gt;""),1,"")</f>
        <v/>
      </c>
      <c r="AF427" s="32">
        <f>IF(OR(Table1[[#This Row],[SBTi NZ approved]]="s",Table1[[#This Row],[Target status]]="T"),1,"")</f>
        <v>1</v>
      </c>
      <c r="AG427" s="254" t="s">
        <v>631</v>
      </c>
      <c r="AH427" s="32" t="str">
        <f>_xlfn.XLOOKUP(C427,ref!A:A,ref!B:B, "Other")</f>
        <v>North America</v>
      </c>
      <c r="AI427" s="249" t="str">
        <f>_xlfn.XLOOKUP(D427,ref!D:D,ref!E:E)</f>
        <v>Industrial goods</v>
      </c>
      <c r="AJ427" s="249" t="str">
        <f>IF(Table1[[#This Row],[NZ]]=1, MAX(Table1[[#This Row],[From 6]], Table1[[#This Row],[Net zero year (SBTi)]]), "")</f>
        <v/>
      </c>
      <c r="AK427" s="32">
        <f t="shared" si="27"/>
        <v>1</v>
      </c>
    </row>
    <row r="428" spans="1:37" ht="18" customHeight="1">
      <c r="A428" s="32">
        <v>426</v>
      </c>
      <c r="B428" s="373" t="s">
        <v>507</v>
      </c>
      <c r="C428" s="32" t="s">
        <v>680</v>
      </c>
      <c r="D428" s="32" t="s">
        <v>1130</v>
      </c>
      <c r="E428" s="32" t="s">
        <v>2365</v>
      </c>
      <c r="F428" s="32" t="s">
        <v>2366</v>
      </c>
      <c r="G428" s="250"/>
      <c r="H428" s="250"/>
      <c r="I428" s="250"/>
      <c r="J428" s="251"/>
      <c r="K428" s="251"/>
      <c r="L428" s="251"/>
      <c r="M428" s="251"/>
      <c r="N428" s="251"/>
      <c r="O428" s="251"/>
      <c r="P428" s="251"/>
      <c r="Q428" s="251"/>
      <c r="R428" s="251"/>
      <c r="S428" s="251" t="s">
        <v>39</v>
      </c>
      <c r="T428" s="252"/>
      <c r="U428" s="252"/>
      <c r="V428" s="252"/>
      <c r="W428" s="252" t="str">
        <f t="array" ref="W428">IF(V428="", "", IFERROR(MAX(--_xlfn.TEXTSPLIT(V428,"+")), V428))</f>
        <v/>
      </c>
      <c r="X428" s="252"/>
      <c r="Y428" s="252"/>
      <c r="Z428" s="253"/>
      <c r="AA428" s="253"/>
      <c r="AB428" s="253"/>
      <c r="AC428" s="253" t="str">
        <f t="array" ref="AC428">IF(AB428="", "", IFERROR(MAX(--_xlfn.TEXTSPLIT(AB428,"+")), AB428))</f>
        <v/>
      </c>
      <c r="AD428" s="32" t="str">
        <f>IF(AND(Table1[[#This Row],[year broken down ]]&lt;&gt;"",Table1[[#This Row],[Scope of target]]&lt;&gt;"G",AE428=""),1,"")</f>
        <v/>
      </c>
      <c r="AE428" s="32" t="str">
        <f>IF(OR(Table1[[#This Row],[Net zero year (SBTi)]]&lt;&gt;"",Table1[[#This Row],[From 6]]&lt;&gt;""),1,"")</f>
        <v/>
      </c>
      <c r="AF428" s="32" t="str">
        <f>IF(OR(Table1[[#This Row],[SBTi NZ approved]]="s",Table1[[#This Row],[Target status]]="T"),1,"")</f>
        <v/>
      </c>
      <c r="AG428" s="254"/>
      <c r="AH428" s="32" t="str">
        <f>_xlfn.XLOOKUP(C428,ref!A:A,ref!B:B, "Other")</f>
        <v>Asia</v>
      </c>
      <c r="AI428" s="249" t="str">
        <f>_xlfn.XLOOKUP(D428,ref!D:D,ref!E:E)</f>
        <v>Health care and pharmaceuticals</v>
      </c>
      <c r="AJ428" s="249" t="str">
        <f>IF(Table1[[#This Row],[NZ]]=1, MAX(Table1[[#This Row],[From 6]], Table1[[#This Row],[Net zero year (SBTi)]]), "")</f>
        <v/>
      </c>
      <c r="AK428" s="32">
        <f t="shared" si="27"/>
        <v>0</v>
      </c>
    </row>
    <row r="429" spans="1:37" ht="18" customHeight="1">
      <c r="A429" s="32">
        <v>427</v>
      </c>
      <c r="B429" s="373" t="s">
        <v>466</v>
      </c>
      <c r="C429" s="32" t="s">
        <v>680</v>
      </c>
      <c r="D429" s="32" t="s">
        <v>1145</v>
      </c>
      <c r="E429" s="32" t="s">
        <v>2367</v>
      </c>
      <c r="F429" s="32" t="s">
        <v>1491</v>
      </c>
      <c r="G429" s="250"/>
      <c r="H429" s="250"/>
      <c r="I429" s="250"/>
      <c r="J429" s="251"/>
      <c r="K429" s="251"/>
      <c r="L429" s="251"/>
      <c r="M429" s="251"/>
      <c r="N429" s="251"/>
      <c r="O429" s="251"/>
      <c r="P429" s="251"/>
      <c r="Q429" s="251"/>
      <c r="R429" s="251"/>
      <c r="S429" s="251" t="s">
        <v>39</v>
      </c>
      <c r="T429" s="252"/>
      <c r="U429" s="252"/>
      <c r="V429" s="252"/>
      <c r="W429" s="252" t="str">
        <f t="array" ref="W429">IF(V429="", "", IFERROR(MAX(--_xlfn.TEXTSPLIT(V429,"+")), V429))</f>
        <v/>
      </c>
      <c r="X429" s="252"/>
      <c r="Y429" s="252"/>
      <c r="Z429" s="253"/>
      <c r="AA429" s="253"/>
      <c r="AB429" s="253"/>
      <c r="AC429" s="253" t="str">
        <f t="array" ref="AC429">IF(AB429="", "", IFERROR(MAX(--_xlfn.TEXTSPLIT(AB429,"+")), AB429))</f>
        <v/>
      </c>
      <c r="AD429" s="32" t="str">
        <f>IF(AND(Table1[[#This Row],[year broken down ]]&lt;&gt;"",Table1[[#This Row],[Scope of target]]&lt;&gt;"G",AE429=""),1,"")</f>
        <v/>
      </c>
      <c r="AE429" s="32" t="str">
        <f>IF(OR(Table1[[#This Row],[Net zero year (SBTi)]]&lt;&gt;"",Table1[[#This Row],[From 6]]&lt;&gt;""),1,"")</f>
        <v/>
      </c>
      <c r="AF429" s="32" t="str">
        <f>IF(OR(Table1[[#This Row],[SBTi NZ approved]]="s",Table1[[#This Row],[Target status]]="T"),1,"")</f>
        <v/>
      </c>
      <c r="AG429" s="254"/>
      <c r="AH429" s="32" t="str">
        <f>_xlfn.XLOOKUP(C429,ref!A:A,ref!B:B, "Other")</f>
        <v>Asia</v>
      </c>
      <c r="AI429" s="249" t="str">
        <f>_xlfn.XLOOKUP(D429,ref!D:D,ref!E:E)</f>
        <v>Financial services</v>
      </c>
      <c r="AJ429" s="249" t="str">
        <f>IF(Table1[[#This Row],[NZ]]=1, MAX(Table1[[#This Row],[From 6]], Table1[[#This Row],[Net zero year (SBTi)]]), "")</f>
        <v/>
      </c>
      <c r="AK429" s="32">
        <f t="shared" si="27"/>
        <v>0</v>
      </c>
    </row>
    <row r="430" spans="1:37" ht="18" customHeight="1">
      <c r="A430" s="32">
        <v>428</v>
      </c>
      <c r="B430" s="373" t="s">
        <v>385</v>
      </c>
      <c r="C430" s="32" t="s">
        <v>671</v>
      </c>
      <c r="D430" s="32" t="s">
        <v>1141</v>
      </c>
      <c r="E430" s="32" t="s">
        <v>2368</v>
      </c>
      <c r="F430" s="32" t="s">
        <v>2369</v>
      </c>
      <c r="G430" s="250"/>
      <c r="H430" s="250"/>
      <c r="I430" s="250"/>
      <c r="J430" s="251"/>
      <c r="K430" s="251"/>
      <c r="L430" s="251"/>
      <c r="M430" s="251"/>
      <c r="N430" s="251"/>
      <c r="O430" s="251"/>
      <c r="P430" s="251"/>
      <c r="Q430" s="251"/>
      <c r="R430" s="251"/>
      <c r="S430" s="251" t="s">
        <v>39</v>
      </c>
      <c r="T430" s="252" t="s">
        <v>635</v>
      </c>
      <c r="U430" s="252" t="s">
        <v>707</v>
      </c>
      <c r="V430" s="252">
        <v>2045</v>
      </c>
      <c r="W430" s="252">
        <f t="array" ref="W430">IF(V430="", "", IFERROR(MAX(--_xlfn.TEXTSPLIT(V430,"+")), V430))</f>
        <v>2045</v>
      </c>
      <c r="X430" s="252">
        <v>2021</v>
      </c>
      <c r="Y430" s="256" t="s">
        <v>2370</v>
      </c>
      <c r="Z430" s="253"/>
      <c r="AA430" s="253"/>
      <c r="AB430" s="253"/>
      <c r="AC430" s="253" t="str">
        <f t="array" ref="AC430">IF(AB430="", "", IFERROR(MAX(--_xlfn.TEXTSPLIT(AB430,"+")), AB430))</f>
        <v/>
      </c>
      <c r="AD430" s="32">
        <f>IF(AND(Table1[[#This Row],[year broken down ]]&lt;&gt;"",Table1[[#This Row],[Scope of target]]&lt;&gt;"G",AE430=""),1,"")</f>
        <v>1</v>
      </c>
      <c r="AE430" s="32" t="str">
        <f>IF(OR(Table1[[#This Row],[Net zero year (SBTi)]]&lt;&gt;"",Table1[[#This Row],[From 6]]&lt;&gt;""),1,"")</f>
        <v/>
      </c>
      <c r="AF430" s="32" t="str">
        <f>IF(OR(Table1[[#This Row],[SBTi NZ approved]]="s",Table1[[#This Row],[Target status]]="T"),1,"")</f>
        <v/>
      </c>
      <c r="AG430" s="254" t="s">
        <v>631</v>
      </c>
      <c r="AH430" s="32" t="str">
        <f>_xlfn.XLOOKUP(C430,ref!A:A,ref!B:B, "Other")</f>
        <v>Europe</v>
      </c>
      <c r="AI430" s="249" t="str">
        <f>_xlfn.XLOOKUP(D430,ref!D:D,ref!E:E)</f>
        <v>Engineering and construction</v>
      </c>
      <c r="AJ430" s="249" t="str">
        <f>IF(Table1[[#This Row],[NZ]]=1, MAX(Table1[[#This Row],[From 6]], Table1[[#This Row],[Net zero year (SBTi)]]), "")</f>
        <v/>
      </c>
      <c r="AK430" s="32">
        <f t="shared" si="27"/>
        <v>1</v>
      </c>
    </row>
    <row r="431" spans="1:37" ht="18" customHeight="1">
      <c r="A431" s="32">
        <v>429</v>
      </c>
      <c r="B431" s="373" t="s">
        <v>1039</v>
      </c>
      <c r="C431" s="32" t="s">
        <v>751</v>
      </c>
      <c r="D431" s="32" t="s">
        <v>1101</v>
      </c>
      <c r="E431" s="32" t="s">
        <v>2371</v>
      </c>
      <c r="F431" s="32" t="s">
        <v>2372</v>
      </c>
      <c r="G431" s="250"/>
      <c r="H431" s="250"/>
      <c r="I431" s="250"/>
      <c r="J431" s="251"/>
      <c r="K431" s="251"/>
      <c r="L431" s="251"/>
      <c r="M431" s="251"/>
      <c r="N431" s="251"/>
      <c r="O431" s="251"/>
      <c r="P431" s="251"/>
      <c r="Q431" s="251"/>
      <c r="R431" s="251"/>
      <c r="S431" s="251" t="s">
        <v>39</v>
      </c>
      <c r="T431" s="252" t="s">
        <v>645</v>
      </c>
      <c r="U431" s="252" t="s">
        <v>1034</v>
      </c>
      <c r="V431" s="252" t="s">
        <v>2148</v>
      </c>
      <c r="W431" s="252">
        <f t="array" ref="W431">IF(V431="", "", IFERROR(MAX(--_xlfn.TEXTSPLIT(V431,"+")), V431))</f>
        <v>2050</v>
      </c>
      <c r="X431" s="261">
        <v>2021</v>
      </c>
      <c r="Y431" s="256" t="s">
        <v>2373</v>
      </c>
      <c r="Z431" s="253"/>
      <c r="AA431" s="253"/>
      <c r="AB431" s="253"/>
      <c r="AC431" s="253" t="str">
        <f t="array" ref="AC431">IF(AB431="", "", IFERROR(MAX(--_xlfn.TEXTSPLIT(AB431,"+")), AB431))</f>
        <v/>
      </c>
      <c r="AD431" s="32">
        <f>IF(AND(Table1[[#This Row],[year broken down ]]&lt;&gt;"",Table1[[#This Row],[Scope of target]]&lt;&gt;"G",AE431=""),1,"")</f>
        <v>1</v>
      </c>
      <c r="AE431" s="32" t="str">
        <f>IF(OR(Table1[[#This Row],[Net zero year (SBTi)]]&lt;&gt;"",Table1[[#This Row],[From 6]]&lt;&gt;""),1,"")</f>
        <v/>
      </c>
      <c r="AF431" s="32" t="str">
        <f>IF(OR(Table1[[#This Row],[SBTi NZ approved]]="s",Table1[[#This Row],[Target status]]="T"),1,"")</f>
        <v/>
      </c>
      <c r="AG431" s="257" t="s">
        <v>631</v>
      </c>
      <c r="AH431" s="32" t="str">
        <f>_xlfn.XLOOKUP(C431,ref!A:A,ref!B:B, "Other")</f>
        <v>Other</v>
      </c>
      <c r="AI431" s="249" t="str">
        <f>_xlfn.XLOOKUP(D431,ref!D:D,ref!E:E)</f>
        <v>Energy and utilities</v>
      </c>
      <c r="AJ431" s="249" t="str">
        <f>IF(Table1[[#This Row],[NZ]]=1, MAX(Table1[[#This Row],[From 6]], Table1[[#This Row],[Net zero year (SBTi)]]), "")</f>
        <v/>
      </c>
      <c r="AK431" s="32">
        <f t="shared" si="27"/>
        <v>1</v>
      </c>
    </row>
    <row r="432" spans="1:37" ht="18" customHeight="1">
      <c r="A432" s="32">
        <v>430</v>
      </c>
      <c r="B432" s="373" t="s">
        <v>2374</v>
      </c>
      <c r="C432" s="32" t="s">
        <v>2375</v>
      </c>
      <c r="D432" s="32" t="s">
        <v>1101</v>
      </c>
      <c r="E432" s="32" t="s">
        <v>2376</v>
      </c>
      <c r="F432" s="32" t="s">
        <v>2377</v>
      </c>
      <c r="G432" s="250"/>
      <c r="H432" s="250"/>
      <c r="I432" s="250"/>
      <c r="J432" s="251"/>
      <c r="K432" s="251"/>
      <c r="L432" s="251"/>
      <c r="M432" s="251"/>
      <c r="N432" s="251"/>
      <c r="O432" s="251"/>
      <c r="P432" s="251"/>
      <c r="Q432" s="251"/>
      <c r="R432" s="251"/>
      <c r="S432" s="251" t="s">
        <v>39</v>
      </c>
      <c r="T432" s="252" t="s">
        <v>635</v>
      </c>
      <c r="U432" s="252" t="s">
        <v>636</v>
      </c>
      <c r="V432" s="252">
        <v>2040</v>
      </c>
      <c r="W432" s="252">
        <f t="array" ref="W432">IF(V432="", "", IFERROR(MAX(--_xlfn.TEXTSPLIT(V432,"+")), V432))</f>
        <v>2040</v>
      </c>
      <c r="X432" s="252">
        <v>2018</v>
      </c>
      <c r="Y432" s="256" t="s">
        <v>2378</v>
      </c>
      <c r="Z432" s="253"/>
      <c r="AA432" s="253"/>
      <c r="AB432" s="253"/>
      <c r="AC432" s="253" t="str">
        <f t="array" ref="AC432">IF(AB432="", "", IFERROR(MAX(--_xlfn.TEXTSPLIT(AB432,"+")), AB432))</f>
        <v/>
      </c>
      <c r="AD432" s="32">
        <f>IF(AND(Table1[[#This Row],[year broken down ]]&lt;&gt;"",Table1[[#This Row],[Scope of target]]&lt;&gt;"G",AE432=""),1,"")</f>
        <v>1</v>
      </c>
      <c r="AE432" s="32" t="str">
        <f>IF(OR(Table1[[#This Row],[Net zero year (SBTi)]]&lt;&gt;"",Table1[[#This Row],[From 6]]&lt;&gt;""),1,"")</f>
        <v/>
      </c>
      <c r="AF432" s="32" t="str">
        <f>IF(OR(Table1[[#This Row],[SBTi NZ approved]]="s",Table1[[#This Row],[Target status]]="T"),1,"")</f>
        <v/>
      </c>
      <c r="AG432" s="254" t="s">
        <v>648</v>
      </c>
      <c r="AH432" s="32" t="str">
        <f>_xlfn.XLOOKUP(C432,ref!A:A,ref!B:B, "Other")</f>
        <v>Other</v>
      </c>
      <c r="AI432" s="249" t="str">
        <f>_xlfn.XLOOKUP(D432,ref!D:D,ref!E:E)</f>
        <v>Energy and utilities</v>
      </c>
      <c r="AJ432" s="249" t="str">
        <f>IF(Table1[[#This Row],[NZ]]=1, MAX(Table1[[#This Row],[From 6]], Table1[[#This Row],[Net zero year (SBTi)]]), "")</f>
        <v/>
      </c>
      <c r="AK432" s="32">
        <f t="shared" si="27"/>
        <v>1</v>
      </c>
    </row>
    <row r="433" spans="1:37" ht="18" customHeight="1">
      <c r="A433" s="32">
        <v>431</v>
      </c>
      <c r="B433" s="373" t="s">
        <v>382</v>
      </c>
      <c r="C433" s="32" t="s">
        <v>680</v>
      </c>
      <c r="D433" s="32" t="s">
        <v>1145</v>
      </c>
      <c r="E433" s="32" t="s">
        <v>2379</v>
      </c>
      <c r="F433" s="32" t="s">
        <v>2380</v>
      </c>
      <c r="G433" s="250"/>
      <c r="H433" s="250"/>
      <c r="I433" s="250"/>
      <c r="J433" s="251"/>
      <c r="K433" s="251"/>
      <c r="L433" s="251"/>
      <c r="M433" s="251"/>
      <c r="N433" s="251"/>
      <c r="O433" s="251"/>
      <c r="P433" s="251"/>
      <c r="Q433" s="251"/>
      <c r="R433" s="251"/>
      <c r="S433" s="251" t="s">
        <v>39</v>
      </c>
      <c r="T433" s="252"/>
      <c r="U433" s="252"/>
      <c r="V433" s="252"/>
      <c r="W433" s="252" t="str">
        <f t="array" ref="W433">IF(V433="", "", IFERROR(MAX(--_xlfn.TEXTSPLIT(V433,"+")), V433))</f>
        <v/>
      </c>
      <c r="X433" s="252"/>
      <c r="Y433" s="252"/>
      <c r="Z433" s="253"/>
      <c r="AA433" s="253"/>
      <c r="AB433" s="253"/>
      <c r="AC433" s="253" t="str">
        <f t="array" ref="AC433">IF(AB433="", "", IFERROR(MAX(--_xlfn.TEXTSPLIT(AB433,"+")), AB433))</f>
        <v/>
      </c>
      <c r="AD433" s="32" t="str">
        <f>IF(AND(Table1[[#This Row],[year broken down ]]&lt;&gt;"",Table1[[#This Row],[Scope of target]]&lt;&gt;"G",AE433=""),1,"")</f>
        <v/>
      </c>
      <c r="AE433" s="32" t="str">
        <f>IF(OR(Table1[[#This Row],[Net zero year (SBTi)]]&lt;&gt;"",Table1[[#This Row],[From 6]]&lt;&gt;""),1,"")</f>
        <v/>
      </c>
      <c r="AF433" s="32" t="str">
        <f>IF(OR(Table1[[#This Row],[SBTi NZ approved]]="s",Table1[[#This Row],[Target status]]="T"),1,"")</f>
        <v/>
      </c>
      <c r="AG433" s="254"/>
      <c r="AH433" s="32" t="str">
        <f>_xlfn.XLOOKUP(C433,ref!A:A,ref!B:B, "Other")</f>
        <v>Asia</v>
      </c>
      <c r="AI433" s="249" t="str">
        <f>_xlfn.XLOOKUP(D433,ref!D:D,ref!E:E)</f>
        <v>Financial services</v>
      </c>
      <c r="AJ433" s="249" t="str">
        <f>IF(Table1[[#This Row],[NZ]]=1, MAX(Table1[[#This Row],[From 6]], Table1[[#This Row],[Net zero year (SBTi)]]), "")</f>
        <v/>
      </c>
      <c r="AK433" s="32">
        <f t="shared" si="27"/>
        <v>0</v>
      </c>
    </row>
    <row r="434" spans="1:37" ht="18" customHeight="1">
      <c r="A434" s="32">
        <v>432</v>
      </c>
      <c r="B434" s="373" t="s">
        <v>989</v>
      </c>
      <c r="C434" s="32" t="s">
        <v>680</v>
      </c>
      <c r="D434" s="32" t="s">
        <v>1141</v>
      </c>
      <c r="E434" s="32" t="s">
        <v>2381</v>
      </c>
      <c r="F434" s="32" t="s">
        <v>2382</v>
      </c>
      <c r="G434" s="250"/>
      <c r="H434" s="250"/>
      <c r="I434" s="250"/>
      <c r="J434" s="251"/>
      <c r="K434" s="251"/>
      <c r="L434" s="251"/>
      <c r="M434" s="251"/>
      <c r="N434" s="251"/>
      <c r="O434" s="251"/>
      <c r="P434" s="251"/>
      <c r="Q434" s="251"/>
      <c r="R434" s="251"/>
      <c r="S434" s="251" t="s">
        <v>39</v>
      </c>
      <c r="T434" s="252"/>
      <c r="U434" s="252"/>
      <c r="V434" s="252"/>
      <c r="W434" s="252" t="str">
        <f t="array" ref="W434">IF(V434="", "", IFERROR(MAX(--_xlfn.TEXTSPLIT(V434,"+")), V434))</f>
        <v/>
      </c>
      <c r="X434" s="252"/>
      <c r="Y434" s="252"/>
      <c r="Z434" s="253"/>
      <c r="AA434" s="253"/>
      <c r="AB434" s="253"/>
      <c r="AC434" s="253" t="str">
        <f t="array" ref="AC434">IF(AB434="", "", IFERROR(MAX(--_xlfn.TEXTSPLIT(AB434,"+")), AB434))</f>
        <v/>
      </c>
      <c r="AD434" s="32" t="str">
        <f>IF(AND(Table1[[#This Row],[year broken down ]]&lt;&gt;"",Table1[[#This Row],[Scope of target]]&lt;&gt;"G",AE434=""),1,"")</f>
        <v/>
      </c>
      <c r="AE434" s="32" t="str">
        <f>IF(OR(Table1[[#This Row],[Net zero year (SBTi)]]&lt;&gt;"",Table1[[#This Row],[From 6]]&lt;&gt;""),1,"")</f>
        <v/>
      </c>
      <c r="AF434" s="32" t="str">
        <f>IF(OR(Table1[[#This Row],[SBTi NZ approved]]="s",Table1[[#This Row],[Target status]]="T"),1,"")</f>
        <v/>
      </c>
      <c r="AG434" s="254"/>
      <c r="AH434" s="32" t="str">
        <f>_xlfn.XLOOKUP(C434,ref!A:A,ref!B:B, "Other")</f>
        <v>Asia</v>
      </c>
      <c r="AI434" s="249" t="str">
        <f>_xlfn.XLOOKUP(D434,ref!D:D,ref!E:E)</f>
        <v>Engineering and construction</v>
      </c>
      <c r="AJ434" s="249" t="str">
        <f>IF(Table1[[#This Row],[NZ]]=1, MAX(Table1[[#This Row],[From 6]], Table1[[#This Row],[Net zero year (SBTi)]]), "")</f>
        <v/>
      </c>
      <c r="AK434" s="32">
        <f t="shared" si="27"/>
        <v>0</v>
      </c>
    </row>
    <row r="435" spans="1:37" ht="18" customHeight="1">
      <c r="A435" s="32">
        <v>433</v>
      </c>
      <c r="B435" s="373" t="s">
        <v>288</v>
      </c>
      <c r="C435" s="32" t="s">
        <v>706</v>
      </c>
      <c r="D435" s="32" t="s">
        <v>1145</v>
      </c>
      <c r="E435" s="32" t="s">
        <v>2383</v>
      </c>
      <c r="F435" s="32" t="s">
        <v>2384</v>
      </c>
      <c r="G435" s="250"/>
      <c r="H435" s="250"/>
      <c r="I435" s="250"/>
      <c r="J435" s="251"/>
      <c r="K435" s="251"/>
      <c r="L435" s="251"/>
      <c r="M435" s="251"/>
      <c r="N435" s="251"/>
      <c r="O435" s="251"/>
      <c r="P435" s="251"/>
      <c r="Q435" s="251"/>
      <c r="R435" s="251"/>
      <c r="S435" s="251" t="s">
        <v>39</v>
      </c>
      <c r="T435" s="252" t="s">
        <v>635</v>
      </c>
      <c r="U435" s="252" t="s">
        <v>636</v>
      </c>
      <c r="V435" s="252">
        <v>2010</v>
      </c>
      <c r="W435" s="252">
        <f t="array" ref="W435">IF(V435="", "", IFERROR(MAX(--_xlfn.TEXTSPLIT(V435,"+")), V435))</f>
        <v>2010</v>
      </c>
      <c r="X435" s="252">
        <v>2010</v>
      </c>
      <c r="Y435" s="256" t="s">
        <v>2385</v>
      </c>
      <c r="Z435" s="253" t="s">
        <v>710</v>
      </c>
      <c r="AA435" s="253" t="s">
        <v>2006</v>
      </c>
      <c r="AB435" s="253">
        <v>2050</v>
      </c>
      <c r="AC435" s="253">
        <f t="array" ref="AC435">IF(AB435="", "", IFERROR(MAX(--_xlfn.TEXTSPLIT(AB435,"+")), AB435))</f>
        <v>2050</v>
      </c>
      <c r="AD435" s="32" t="str">
        <f>IF(AND(Table1[[#This Row],[year broken down ]]&lt;&gt;"",Table1[[#This Row],[Scope of target]]&lt;&gt;"G",AE435=""),1,"")</f>
        <v/>
      </c>
      <c r="AE435" s="32">
        <f>IF(OR(Table1[[#This Row],[Net zero year (SBTi)]]&lt;&gt;"",Table1[[#This Row],[From 6]]&lt;&gt;""),1,"")</f>
        <v>1</v>
      </c>
      <c r="AF435" s="32" t="str">
        <f>IF(OR(Table1[[#This Row],[SBTi NZ approved]]="s",Table1[[#This Row],[Target status]]="T"),1,"")</f>
        <v/>
      </c>
      <c r="AG435" s="257" t="s">
        <v>631</v>
      </c>
      <c r="AH435" s="32" t="str">
        <f>_xlfn.XLOOKUP(C435,ref!A:A,ref!B:B, "Other")</f>
        <v>North America</v>
      </c>
      <c r="AI435" s="249" t="str">
        <f>_xlfn.XLOOKUP(D435,ref!D:D,ref!E:E)</f>
        <v>Financial services</v>
      </c>
      <c r="AJ435" s="249">
        <f>IF(Table1[[#This Row],[NZ]]=1, MAX(Table1[[#This Row],[From 6]], Table1[[#This Row],[Net zero year (SBTi)]]), "")</f>
        <v>2050</v>
      </c>
      <c r="AK435" s="32">
        <f t="shared" si="27"/>
        <v>1</v>
      </c>
    </row>
    <row r="436" spans="1:37" ht="18" customHeight="1">
      <c r="A436" s="32">
        <v>434</v>
      </c>
      <c r="B436" s="373" t="s">
        <v>496</v>
      </c>
      <c r="C436" s="32" t="s">
        <v>680</v>
      </c>
      <c r="D436" s="32" t="s">
        <v>1489</v>
      </c>
      <c r="E436" s="32" t="s">
        <v>2386</v>
      </c>
      <c r="F436" s="32" t="s">
        <v>2387</v>
      </c>
      <c r="G436" s="250"/>
      <c r="H436" s="250"/>
      <c r="I436" s="250"/>
      <c r="J436" s="251"/>
      <c r="K436" s="251"/>
      <c r="L436" s="251"/>
      <c r="M436" s="251"/>
      <c r="N436" s="251"/>
      <c r="O436" s="251"/>
      <c r="P436" s="251"/>
      <c r="Q436" s="251"/>
      <c r="R436" s="251"/>
      <c r="S436" s="251" t="s">
        <v>39</v>
      </c>
      <c r="T436" s="252" t="s">
        <v>635</v>
      </c>
      <c r="U436" s="252" t="s">
        <v>636</v>
      </c>
      <c r="V436" s="252">
        <v>2035</v>
      </c>
      <c r="W436" s="252">
        <f t="array" ref="W436">IF(V436="", "", IFERROR(MAX(--_xlfn.TEXTSPLIT(V436,"+")), V436))</f>
        <v>2035</v>
      </c>
      <c r="X436" s="252">
        <v>2022</v>
      </c>
      <c r="Y436" s="256" t="s">
        <v>2388</v>
      </c>
      <c r="Z436" s="253"/>
      <c r="AA436" s="253"/>
      <c r="AB436" s="253"/>
      <c r="AC436" s="253" t="str">
        <f t="array" ref="AC436">IF(AB436="", "", IFERROR(MAX(--_xlfn.TEXTSPLIT(AB436,"+")), AB436))</f>
        <v/>
      </c>
      <c r="AD436" s="32">
        <f>IF(AND(Table1[[#This Row],[year broken down ]]&lt;&gt;"",Table1[[#This Row],[Scope of target]]&lt;&gt;"G",AE436=""),1,"")</f>
        <v>1</v>
      </c>
      <c r="AE436" s="32" t="str">
        <f>IF(OR(Table1[[#This Row],[Net zero year (SBTi)]]&lt;&gt;"",Table1[[#This Row],[From 6]]&lt;&gt;""),1,"")</f>
        <v/>
      </c>
      <c r="AF436" s="32" t="str">
        <f>IF(OR(Table1[[#This Row],[SBTi NZ approved]]="s",Table1[[#This Row],[Target status]]="T"),1,"")</f>
        <v/>
      </c>
      <c r="AG436" s="254" t="s">
        <v>674</v>
      </c>
      <c r="AH436" s="32" t="str">
        <f>_xlfn.XLOOKUP(C436,ref!A:A,ref!B:B, "Other")</f>
        <v>Asia</v>
      </c>
      <c r="AI436" s="249" t="str">
        <f>_xlfn.XLOOKUP(D436,ref!D:D,ref!E:E)</f>
        <v>Industrial goods</v>
      </c>
      <c r="AJ436" s="249" t="str">
        <f>IF(Table1[[#This Row],[NZ]]=1, MAX(Table1[[#This Row],[From 6]], Table1[[#This Row],[Net zero year (SBTi)]]), "")</f>
        <v/>
      </c>
      <c r="AK436" s="32">
        <f t="shared" si="27"/>
        <v>1</v>
      </c>
    </row>
    <row r="437" spans="1:37" ht="18" customHeight="1">
      <c r="A437" s="32">
        <v>435</v>
      </c>
      <c r="B437" s="373" t="s">
        <v>440</v>
      </c>
      <c r="C437" s="32" t="s">
        <v>639</v>
      </c>
      <c r="D437" s="32" t="s">
        <v>1281</v>
      </c>
      <c r="E437" s="32" t="s">
        <v>2389</v>
      </c>
      <c r="F437" s="32" t="s">
        <v>2390</v>
      </c>
      <c r="G437" s="250"/>
      <c r="H437" s="250"/>
      <c r="I437" s="250"/>
      <c r="J437" s="251" t="s">
        <v>635</v>
      </c>
      <c r="K437" s="251"/>
      <c r="L437" s="251">
        <v>2030</v>
      </c>
      <c r="M437" s="251"/>
      <c r="N437" s="251"/>
      <c r="O437" s="251"/>
      <c r="P437" s="251" t="s">
        <v>631</v>
      </c>
      <c r="Q437" s="251" t="s">
        <v>1135</v>
      </c>
      <c r="R437" s="251"/>
      <c r="S437" s="251">
        <v>2022</v>
      </c>
      <c r="T437" s="252"/>
      <c r="U437" s="252"/>
      <c r="V437" s="252"/>
      <c r="W437" s="252" t="str">
        <f t="array" ref="W437">IF(V437="", "", IFERROR(MAX(--_xlfn.TEXTSPLIT(V437,"+")), V437))</f>
        <v/>
      </c>
      <c r="X437" s="252"/>
      <c r="Y437" s="256"/>
      <c r="Z437" s="253" t="s">
        <v>1123</v>
      </c>
      <c r="AA437" s="253" t="s">
        <v>2391</v>
      </c>
      <c r="AB437" s="253" t="s">
        <v>1156</v>
      </c>
      <c r="AC437" s="253">
        <f t="array" ref="AC437">IF(AB437="", "", IFERROR(MAX(--_xlfn.TEXTSPLIT(AB437,"+")), AB437))</f>
        <v>2040</v>
      </c>
      <c r="AD437" s="32" t="str">
        <f>IF(AND(Table1[[#This Row],[year broken down ]]&lt;&gt;"",Table1[[#This Row],[Scope of target]]&lt;&gt;"G",AE437=""),1,"")</f>
        <v/>
      </c>
      <c r="AE437" s="32">
        <f>IF(OR(Table1[[#This Row],[Net zero year (SBTi)]]&lt;&gt;"",Table1[[#This Row],[From 6]]&lt;&gt;""),1,"")</f>
        <v>1</v>
      </c>
      <c r="AF437" s="32">
        <f>IF(OR(Table1[[#This Row],[SBTi NZ approved]]="s",Table1[[#This Row],[Target status]]="T"),1,"")</f>
        <v>1</v>
      </c>
      <c r="AG437" s="254"/>
      <c r="AH437" s="32" t="str">
        <f>_xlfn.XLOOKUP(C437,ref!A:A,ref!B:B, "Other")</f>
        <v>Europe</v>
      </c>
      <c r="AI437" s="249" t="str">
        <f>_xlfn.XLOOKUP(D437,ref!D:D,ref!E:E)</f>
        <v>Food, beverages and agriculture</v>
      </c>
      <c r="AJ437" s="249">
        <f>IF(Table1[[#This Row],[NZ]]=1, MAX(Table1[[#This Row],[From 6]], Table1[[#This Row],[Net zero year (SBTi)]]), "")</f>
        <v>2040</v>
      </c>
      <c r="AK437" s="32">
        <f t="shared" si="27"/>
        <v>1</v>
      </c>
    </row>
    <row r="438" spans="1:37" ht="18" customHeight="1">
      <c r="A438" s="32">
        <v>436</v>
      </c>
      <c r="B438" s="373" t="s">
        <v>499</v>
      </c>
      <c r="C438" s="32" t="s">
        <v>680</v>
      </c>
      <c r="D438" s="32" t="s">
        <v>1236</v>
      </c>
      <c r="E438" s="32" t="s">
        <v>2392</v>
      </c>
      <c r="F438" s="32" t="s">
        <v>2393</v>
      </c>
      <c r="G438" s="250"/>
      <c r="H438" s="250"/>
      <c r="I438" s="250"/>
      <c r="J438" s="251"/>
      <c r="K438" s="251"/>
      <c r="L438" s="251"/>
      <c r="M438" s="251"/>
      <c r="N438" s="251"/>
      <c r="O438" s="251"/>
      <c r="P438" s="251"/>
      <c r="Q438" s="251"/>
      <c r="R438" s="251"/>
      <c r="S438" s="251" t="s">
        <v>39</v>
      </c>
      <c r="T438" s="252" t="s">
        <v>681</v>
      </c>
      <c r="U438" s="252" t="s">
        <v>698</v>
      </c>
      <c r="V438" s="252">
        <v>2060</v>
      </c>
      <c r="W438" s="252">
        <f t="array" ref="W438">IF(V438="", "", IFERROR(MAX(--_xlfn.TEXTSPLIT(V438,"+")), V438))</f>
        <v>2060</v>
      </c>
      <c r="X438" s="252">
        <v>2021</v>
      </c>
      <c r="Y438" s="256" t="s">
        <v>2394</v>
      </c>
      <c r="Z438" s="253"/>
      <c r="AA438" s="253"/>
      <c r="AB438" s="253"/>
      <c r="AC438" s="253" t="str">
        <f t="array" ref="AC438">IF(AB438="", "", IFERROR(MAX(--_xlfn.TEXTSPLIT(AB438,"+")), AB438))</f>
        <v/>
      </c>
      <c r="AD438" s="32" t="str">
        <f>IF(AND(Table1[[#This Row],[year broken down ]]&lt;&gt;"",Table1[[#This Row],[Scope of target]]&lt;&gt;"G",AE438=""),1,"")</f>
        <v/>
      </c>
      <c r="AE438" s="32" t="str">
        <f>IF(OR(Table1[[#This Row],[Net zero year (SBTi)]]&lt;&gt;"",Table1[[#This Row],[From 6]]&lt;&gt;""),1,"")</f>
        <v/>
      </c>
      <c r="AF438" s="32" t="str">
        <f>IF(OR(Table1[[#This Row],[SBTi NZ approved]]="s",Table1[[#This Row],[Target status]]="T"),1,"")</f>
        <v/>
      </c>
      <c r="AG438" s="254" t="s">
        <v>674</v>
      </c>
      <c r="AH438" s="32" t="str">
        <f>_xlfn.XLOOKUP(C438,ref!A:A,ref!B:B, "Other")</f>
        <v>Asia</v>
      </c>
      <c r="AI438" s="249" t="str">
        <f>_xlfn.XLOOKUP(D438,ref!D:D,ref!E:E)</f>
        <v>Industrial goods</v>
      </c>
      <c r="AJ438" s="249" t="str">
        <f>IF(Table1[[#This Row],[NZ]]=1, MAX(Table1[[#This Row],[From 6]], Table1[[#This Row],[Net zero year (SBTi)]]), "")</f>
        <v/>
      </c>
      <c r="AK438" s="32">
        <f t="shared" si="27"/>
        <v>0</v>
      </c>
    </row>
    <row r="439" spans="1:37" ht="18" customHeight="1">
      <c r="A439" s="32">
        <v>437</v>
      </c>
      <c r="B439" s="373" t="s">
        <v>359</v>
      </c>
      <c r="C439" s="32" t="s">
        <v>876</v>
      </c>
      <c r="D439" s="32" t="s">
        <v>713</v>
      </c>
      <c r="E439" s="32" t="s">
        <v>2395</v>
      </c>
      <c r="F439" s="32" t="s">
        <v>2396</v>
      </c>
      <c r="G439" s="250" t="s">
        <v>631</v>
      </c>
      <c r="H439" s="250">
        <v>2050</v>
      </c>
      <c r="I439" s="250">
        <v>2020</v>
      </c>
      <c r="J439" s="251"/>
      <c r="K439" s="251"/>
      <c r="L439" s="251"/>
      <c r="M439" s="251"/>
      <c r="N439" s="251"/>
      <c r="O439" s="251"/>
      <c r="P439" s="251"/>
      <c r="Q439" s="251"/>
      <c r="R439" s="251"/>
      <c r="S439" s="251" t="s">
        <v>39</v>
      </c>
      <c r="T439" s="252"/>
      <c r="U439" s="252"/>
      <c r="V439" s="252"/>
      <c r="W439" s="252" t="str">
        <f t="array" ref="W439">IF(V439="", "", IFERROR(MAX(--_xlfn.TEXTSPLIT(V439,"+")), V439))</f>
        <v/>
      </c>
      <c r="X439" s="252"/>
      <c r="Y439" s="252"/>
      <c r="Z439" s="253" t="s">
        <v>635</v>
      </c>
      <c r="AA439" s="253" t="s">
        <v>698</v>
      </c>
      <c r="AB439" s="253">
        <v>2050</v>
      </c>
      <c r="AC439" s="253">
        <f t="array" ref="AC439">IF(AB439="", "", IFERROR(MAX(--_xlfn.TEXTSPLIT(AB439,"+")), AB439))</f>
        <v>2050</v>
      </c>
      <c r="AD439" s="32" t="str">
        <f>IF(AND(Table1[[#This Row],[year broken down ]]&lt;&gt;"",Table1[[#This Row],[Scope of target]]&lt;&gt;"G",AE439=""),1,"")</f>
        <v/>
      </c>
      <c r="AE439" s="32">
        <f>IF(OR(Table1[[#This Row],[Net zero year (SBTi)]]&lt;&gt;"",Table1[[#This Row],[From 6]]&lt;&gt;""),1,"")</f>
        <v>1</v>
      </c>
      <c r="AF439" s="32" t="str">
        <f>IF(OR(Table1[[#This Row],[SBTi NZ approved]]="s",Table1[[#This Row],[Target status]]="T"),1,"")</f>
        <v/>
      </c>
      <c r="AG439" s="254"/>
      <c r="AH439" s="32" t="str">
        <f>_xlfn.XLOOKUP(C439,ref!A:A,ref!B:B, "Other")</f>
        <v>Asia</v>
      </c>
      <c r="AI439" s="249" t="str">
        <f>_xlfn.XLOOKUP(D439,ref!D:D,ref!E:E)</f>
        <v>Technology</v>
      </c>
      <c r="AJ439" s="249">
        <f>IF(Table1[[#This Row],[NZ]]=1, MAX(Table1[[#This Row],[From 6]], Table1[[#This Row],[Net zero year (SBTi)]]), "")</f>
        <v>2050</v>
      </c>
      <c r="AK439" s="32">
        <f t="shared" si="27"/>
        <v>1</v>
      </c>
    </row>
    <row r="440" spans="1:37" ht="18" customHeight="1">
      <c r="A440" s="32">
        <v>438</v>
      </c>
      <c r="B440" s="373" t="s">
        <v>455</v>
      </c>
      <c r="C440" s="32" t="s">
        <v>680</v>
      </c>
      <c r="D440" s="32" t="s">
        <v>1130</v>
      </c>
      <c r="E440" s="32" t="s">
        <v>2397</v>
      </c>
      <c r="F440" s="32" t="s">
        <v>2398</v>
      </c>
      <c r="G440" s="250"/>
      <c r="H440" s="250"/>
      <c r="I440" s="250"/>
      <c r="J440" s="251"/>
      <c r="K440" s="251"/>
      <c r="L440" s="251"/>
      <c r="M440" s="251"/>
      <c r="N440" s="251"/>
      <c r="O440" s="251"/>
      <c r="P440" s="251"/>
      <c r="Q440" s="251"/>
      <c r="R440" s="251"/>
      <c r="S440" s="251" t="s">
        <v>39</v>
      </c>
      <c r="T440" s="252" t="s">
        <v>681</v>
      </c>
      <c r="U440" s="252" t="s">
        <v>698</v>
      </c>
      <c r="V440" s="252">
        <v>2060</v>
      </c>
      <c r="W440" s="252">
        <f t="array" ref="W440">IF(V440="", "", IFERROR(MAX(--_xlfn.TEXTSPLIT(V440,"+")), V440))</f>
        <v>2060</v>
      </c>
      <c r="X440" s="252">
        <v>2021</v>
      </c>
      <c r="Y440" s="256" t="s">
        <v>2399</v>
      </c>
      <c r="Z440" s="253"/>
      <c r="AA440" s="253"/>
      <c r="AB440" s="253"/>
      <c r="AC440" s="253" t="str">
        <f t="array" ref="AC440">IF(AB440="", "", IFERROR(MAX(--_xlfn.TEXTSPLIT(AB440,"+")), AB440))</f>
        <v/>
      </c>
      <c r="AD440" s="32" t="str">
        <f>IF(AND(Table1[[#This Row],[year broken down ]]&lt;&gt;"",Table1[[#This Row],[Scope of target]]&lt;&gt;"G",AE440=""),1,"")</f>
        <v/>
      </c>
      <c r="AE440" s="32" t="str">
        <f>IF(OR(Table1[[#This Row],[Net zero year (SBTi)]]&lt;&gt;"",Table1[[#This Row],[From 6]]&lt;&gt;""),1,"")</f>
        <v/>
      </c>
      <c r="AF440" s="32" t="str">
        <f>IF(OR(Table1[[#This Row],[SBTi NZ approved]]="s",Table1[[#This Row],[Target status]]="T"),1,"")</f>
        <v/>
      </c>
      <c r="AG440" s="254" t="s">
        <v>674</v>
      </c>
      <c r="AH440" s="32" t="str">
        <f>_xlfn.XLOOKUP(C440,ref!A:A,ref!B:B, "Other")</f>
        <v>Asia</v>
      </c>
      <c r="AI440" s="249" t="str">
        <f>_xlfn.XLOOKUP(D440,ref!D:D,ref!E:E)</f>
        <v>Health care and pharmaceuticals</v>
      </c>
      <c r="AJ440" s="249" t="str">
        <f>IF(Table1[[#This Row],[NZ]]=1, MAX(Table1[[#This Row],[From 6]], Table1[[#This Row],[Net zero year (SBTi)]]), "")</f>
        <v/>
      </c>
      <c r="AK440" s="32">
        <f t="shared" si="27"/>
        <v>0</v>
      </c>
    </row>
    <row r="441" spans="1:37" ht="18" customHeight="1">
      <c r="A441" s="32">
        <v>439</v>
      </c>
      <c r="B441" s="373" t="s">
        <v>432</v>
      </c>
      <c r="C441" s="32" t="s">
        <v>709</v>
      </c>
      <c r="D441" s="32" t="s">
        <v>1370</v>
      </c>
      <c r="E441" s="32" t="s">
        <v>2400</v>
      </c>
      <c r="F441" s="32" t="s">
        <v>2401</v>
      </c>
      <c r="G441" s="250"/>
      <c r="H441" s="250"/>
      <c r="I441" s="250"/>
      <c r="J441" s="251"/>
      <c r="K441" s="251"/>
      <c r="L441" s="251"/>
      <c r="M441" s="251"/>
      <c r="N441" s="251"/>
      <c r="O441" s="251"/>
      <c r="P441" s="251"/>
      <c r="Q441" s="251"/>
      <c r="R441" s="251"/>
      <c r="S441" s="251" t="s">
        <v>39</v>
      </c>
      <c r="T441" s="252" t="s">
        <v>635</v>
      </c>
      <c r="U441" s="252" t="s">
        <v>758</v>
      </c>
      <c r="V441" s="252">
        <v>2050</v>
      </c>
      <c r="W441" s="252">
        <f t="array" ref="W441">IF(V441="", "", IFERROR(MAX(--_xlfn.TEXTSPLIT(V441,"+")), V441))</f>
        <v>2050</v>
      </c>
      <c r="X441" s="252">
        <v>2023</v>
      </c>
      <c r="Y441" s="256" t="s">
        <v>2402</v>
      </c>
      <c r="Z441" s="253"/>
      <c r="AA441" s="253"/>
      <c r="AB441" s="253"/>
      <c r="AC441" s="253" t="str">
        <f t="array" ref="AC441">IF(AB441="", "", IFERROR(MAX(--_xlfn.TEXTSPLIT(AB441,"+")), AB441))</f>
        <v/>
      </c>
      <c r="AD441" s="32">
        <f>IF(AND(Table1[[#This Row],[year broken down ]]&lt;&gt;"",Table1[[#This Row],[Scope of target]]&lt;&gt;"G",AE441=""),1,"")</f>
        <v>1</v>
      </c>
      <c r="AE441" s="32" t="str">
        <f>IF(OR(Table1[[#This Row],[Net zero year (SBTi)]]&lt;&gt;"",Table1[[#This Row],[From 6]]&lt;&gt;""),1,"")</f>
        <v/>
      </c>
      <c r="AF441" s="32" t="str">
        <f>IF(OR(Table1[[#This Row],[SBTi NZ approved]]="s",Table1[[#This Row],[Target status]]="T"),1,"")</f>
        <v/>
      </c>
      <c r="AG441" s="257" t="s">
        <v>631</v>
      </c>
      <c r="AH441" s="32" t="str">
        <f>_xlfn.XLOOKUP(C441,ref!A:A,ref!B:B, "Other")</f>
        <v>Europe</v>
      </c>
      <c r="AI441" s="249" t="str">
        <f>_xlfn.XLOOKUP(D441,ref!D:D,ref!E:E)</f>
        <v>Transportation and logistics</v>
      </c>
      <c r="AJ441" s="249" t="str">
        <f>IF(Table1[[#This Row],[NZ]]=1, MAX(Table1[[#This Row],[From 6]], Table1[[#This Row],[Net zero year (SBTi)]]), "")</f>
        <v/>
      </c>
      <c r="AK441" s="32">
        <f t="shared" si="27"/>
        <v>1</v>
      </c>
    </row>
    <row r="442" spans="1:37" ht="18" customHeight="1">
      <c r="A442" s="32">
        <v>440</v>
      </c>
      <c r="B442" s="373" t="s">
        <v>449</v>
      </c>
      <c r="C442" s="32" t="s">
        <v>680</v>
      </c>
      <c r="D442" s="32" t="s">
        <v>1370</v>
      </c>
      <c r="E442" s="32" t="s">
        <v>2403</v>
      </c>
      <c r="F442" s="32" t="s">
        <v>2404</v>
      </c>
      <c r="G442" s="250"/>
      <c r="H442" s="250"/>
      <c r="I442" s="250"/>
      <c r="J442" s="251"/>
      <c r="K442" s="251"/>
      <c r="L442" s="251"/>
      <c r="M442" s="251"/>
      <c r="N442" s="251"/>
      <c r="O442" s="251"/>
      <c r="P442" s="251"/>
      <c r="Q442" s="251"/>
      <c r="R442" s="251"/>
      <c r="S442" s="251" t="s">
        <v>39</v>
      </c>
      <c r="T442" s="252"/>
      <c r="U442" s="252"/>
      <c r="V442" s="252"/>
      <c r="W442" s="252" t="str">
        <f t="array" ref="W442">IF(V442="", "", IFERROR(MAX(--_xlfn.TEXTSPLIT(V442,"+")), V442))</f>
        <v/>
      </c>
      <c r="X442" s="252"/>
      <c r="Y442" s="252"/>
      <c r="Z442" s="253"/>
      <c r="AA442" s="253"/>
      <c r="AB442" s="253"/>
      <c r="AC442" s="253" t="str">
        <f t="array" ref="AC442">IF(AB442="", "", IFERROR(MAX(--_xlfn.TEXTSPLIT(AB442,"+")), AB442))</f>
        <v/>
      </c>
      <c r="AD442" s="32" t="str">
        <f>IF(AND(Table1[[#This Row],[year broken down ]]&lt;&gt;"",Table1[[#This Row],[Scope of target]]&lt;&gt;"G",AE442=""),1,"")</f>
        <v/>
      </c>
      <c r="AE442" s="32" t="str">
        <f>IF(OR(Table1[[#This Row],[Net zero year (SBTi)]]&lt;&gt;"",Table1[[#This Row],[From 6]]&lt;&gt;""),1,"")</f>
        <v/>
      </c>
      <c r="AF442" s="32" t="str">
        <f>IF(OR(Table1[[#This Row],[SBTi NZ approved]]="s",Table1[[#This Row],[Target status]]="T"),1,"")</f>
        <v/>
      </c>
      <c r="AG442" s="254"/>
      <c r="AH442" s="32" t="str">
        <f>_xlfn.XLOOKUP(C442,ref!A:A,ref!B:B, "Other")</f>
        <v>Asia</v>
      </c>
      <c r="AI442" s="249" t="str">
        <f>_xlfn.XLOOKUP(D442,ref!D:D,ref!E:E)</f>
        <v>Transportation and logistics</v>
      </c>
      <c r="AJ442" s="249" t="str">
        <f>IF(Table1[[#This Row],[NZ]]=1, MAX(Table1[[#This Row],[From 6]], Table1[[#This Row],[Net zero year (SBTi)]]), "")</f>
        <v/>
      </c>
      <c r="AK442" s="32">
        <f t="shared" si="27"/>
        <v>0</v>
      </c>
    </row>
    <row r="443" spans="1:37" ht="18" customHeight="1">
      <c r="A443" s="32">
        <v>441</v>
      </c>
      <c r="B443" s="373" t="s">
        <v>456</v>
      </c>
      <c r="C443" s="32" t="s">
        <v>676</v>
      </c>
      <c r="D443" s="32" t="s">
        <v>1148</v>
      </c>
      <c r="E443" s="32" t="s">
        <v>2405</v>
      </c>
      <c r="F443" s="32" t="s">
        <v>2406</v>
      </c>
      <c r="G443" s="250"/>
      <c r="H443" s="250"/>
      <c r="I443" s="250"/>
      <c r="J443" s="251"/>
      <c r="K443" s="251"/>
      <c r="L443" s="251"/>
      <c r="M443" s="251"/>
      <c r="N443" s="251"/>
      <c r="O443" s="251"/>
      <c r="P443" s="251"/>
      <c r="Q443" s="251"/>
      <c r="R443" s="251"/>
      <c r="S443" s="251" t="s">
        <v>39</v>
      </c>
      <c r="T443" s="252" t="s">
        <v>635</v>
      </c>
      <c r="U443" s="252" t="s">
        <v>636</v>
      </c>
      <c r="V443" s="252">
        <v>2050</v>
      </c>
      <c r="W443" s="252">
        <f t="array" ref="W443">IF(V443="", "", IFERROR(MAX(--_xlfn.TEXTSPLIT(V443,"+")), V443))</f>
        <v>2050</v>
      </c>
      <c r="X443" s="252">
        <v>2023</v>
      </c>
      <c r="Y443" s="256" t="s">
        <v>2407</v>
      </c>
      <c r="Z443" s="253"/>
      <c r="AA443" s="253"/>
      <c r="AB443" s="253"/>
      <c r="AC443" s="253" t="str">
        <f t="array" ref="AC443">IF(AB443="", "", IFERROR(MAX(--_xlfn.TEXTSPLIT(AB443,"+")), AB443))</f>
        <v/>
      </c>
      <c r="AD443" s="32">
        <f>IF(AND(Table1[[#This Row],[year broken down ]]&lt;&gt;"",Table1[[#This Row],[Scope of target]]&lt;&gt;"G",AE443=""),1,"")</f>
        <v>1</v>
      </c>
      <c r="AE443" s="32" t="str">
        <f>IF(OR(Table1[[#This Row],[Net zero year (SBTi)]]&lt;&gt;"",Table1[[#This Row],[From 6]]&lt;&gt;""),1,"")</f>
        <v/>
      </c>
      <c r="AF443" s="32" t="str">
        <f>IF(OR(Table1[[#This Row],[SBTi NZ approved]]="s",Table1[[#This Row],[Target status]]="T"),1,"")</f>
        <v/>
      </c>
      <c r="AG443" s="254" t="s">
        <v>674</v>
      </c>
      <c r="AH443" s="32" t="str">
        <f>_xlfn.XLOOKUP(C443,ref!A:A,ref!B:B, "Other")</f>
        <v>Asia</v>
      </c>
      <c r="AI443" s="249" t="str">
        <f>_xlfn.XLOOKUP(D443,ref!D:D,ref!E:E)</f>
        <v>Automotive</v>
      </c>
      <c r="AJ443" s="249" t="str">
        <f>IF(Table1[[#This Row],[NZ]]=1, MAX(Table1[[#This Row],[From 6]], Table1[[#This Row],[Net zero year (SBTi)]]), "")</f>
        <v/>
      </c>
      <c r="AK443" s="32">
        <f t="shared" si="27"/>
        <v>1</v>
      </c>
    </row>
    <row r="444" spans="1:37" ht="18" customHeight="1">
      <c r="A444" s="32">
        <v>442</v>
      </c>
      <c r="B444" s="373" t="s">
        <v>2408</v>
      </c>
      <c r="C444" s="32" t="s">
        <v>676</v>
      </c>
      <c r="D444" s="32" t="s">
        <v>628</v>
      </c>
      <c r="E444" s="32" t="s">
        <v>2409</v>
      </c>
      <c r="F444" s="32" t="s">
        <v>2410</v>
      </c>
      <c r="G444" s="250"/>
      <c r="H444" s="250"/>
      <c r="I444" s="250"/>
      <c r="J444" s="251"/>
      <c r="K444" s="251"/>
      <c r="L444" s="251"/>
      <c r="M444" s="251"/>
      <c r="N444" s="251"/>
      <c r="O444" s="251"/>
      <c r="P444" s="251"/>
      <c r="Q444" s="251"/>
      <c r="R444" s="251"/>
      <c r="S444" s="251" t="s">
        <v>39</v>
      </c>
      <c r="T444" s="252" t="s">
        <v>635</v>
      </c>
      <c r="U444" s="252" t="s">
        <v>2411</v>
      </c>
      <c r="V444" s="252">
        <v>2050</v>
      </c>
      <c r="W444" s="252">
        <f t="array" ref="W444">IF(V444="", "", IFERROR(MAX(--_xlfn.TEXTSPLIT(V444,"+")), V444))</f>
        <v>2050</v>
      </c>
      <c r="X444" s="252">
        <v>2021</v>
      </c>
      <c r="Y444" s="252" t="s">
        <v>2412</v>
      </c>
      <c r="Z444" s="253"/>
      <c r="AA444" s="253"/>
      <c r="AB444" s="253"/>
      <c r="AC444" s="253" t="str">
        <f t="array" ref="AC444">IF(AB444="", "", IFERROR(MAX(--_xlfn.TEXTSPLIT(AB444,"+")), AB444))</f>
        <v/>
      </c>
      <c r="AD444" s="32">
        <f>IF(AND(Table1[[#This Row],[year broken down ]]&lt;&gt;"",Table1[[#This Row],[Scope of target]]&lt;&gt;"G",AE444=""),1,"")</f>
        <v>1</v>
      </c>
      <c r="AE444" s="32" t="str">
        <f>IF(OR(Table1[[#This Row],[Net zero year (SBTi)]]&lt;&gt;"",Table1[[#This Row],[From 6]]&lt;&gt;""),1,"")</f>
        <v/>
      </c>
      <c r="AF444" s="32" t="str">
        <f>IF(OR(Table1[[#This Row],[SBTi NZ approved]]="s",Table1[[#This Row],[Target status]]="T"),1,"")</f>
        <v/>
      </c>
      <c r="AG444" s="254" t="s">
        <v>674</v>
      </c>
      <c r="AH444" s="32" t="str">
        <f>_xlfn.XLOOKUP(C444,ref!A:A,ref!B:B, "Other")</f>
        <v>Asia</v>
      </c>
      <c r="AI444" s="249" t="str">
        <f>_xlfn.XLOOKUP(D444,ref!D:D,ref!E:E)</f>
        <v>Chemicals</v>
      </c>
      <c r="AJ444" s="249" t="str">
        <f>IF(Table1[[#This Row],[NZ]]=1, MAX(Table1[[#This Row],[From 6]], Table1[[#This Row],[Net zero year (SBTi)]]), "")</f>
        <v/>
      </c>
      <c r="AK444" s="32">
        <f t="shared" si="27"/>
        <v>1</v>
      </c>
    </row>
    <row r="445" spans="1:37" ht="18" customHeight="1">
      <c r="A445" s="32">
        <v>443</v>
      </c>
      <c r="B445" s="373" t="s">
        <v>627</v>
      </c>
      <c r="C445" s="32" t="s">
        <v>629</v>
      </c>
      <c r="D445" s="32" t="s">
        <v>628</v>
      </c>
      <c r="E445" s="32" t="s">
        <v>2413</v>
      </c>
      <c r="F445" s="32" t="s">
        <v>2414</v>
      </c>
      <c r="G445" s="250" t="s">
        <v>631</v>
      </c>
      <c r="H445" s="250">
        <v>2050</v>
      </c>
      <c r="I445" s="250">
        <v>2019</v>
      </c>
      <c r="J445" s="251"/>
      <c r="K445" s="251"/>
      <c r="L445" s="251"/>
      <c r="M445" s="251"/>
      <c r="N445" s="251"/>
      <c r="O445" s="251"/>
      <c r="P445" s="251"/>
      <c r="Q445" s="251"/>
      <c r="R445" s="251"/>
      <c r="S445" s="251" t="s">
        <v>39</v>
      </c>
      <c r="T445" s="252" t="s">
        <v>635</v>
      </c>
      <c r="U445" s="252" t="s">
        <v>698</v>
      </c>
      <c r="V445" s="252">
        <v>2050</v>
      </c>
      <c r="W445" s="252">
        <f t="array" ref="W445">IF(V445="", "", IFERROR(MAX(--_xlfn.TEXTSPLIT(V445,"+")), V445))</f>
        <v>2050</v>
      </c>
      <c r="X445" s="252">
        <v>2021</v>
      </c>
      <c r="Y445" s="252" t="s">
        <v>2415</v>
      </c>
      <c r="Z445" s="253"/>
      <c r="AA445" s="253"/>
      <c r="AB445" s="253"/>
      <c r="AC445" s="253" t="str">
        <f t="array" ref="AC445">IF(AB445="", "", IFERROR(MAX(--_xlfn.TEXTSPLIT(AB445,"+")), AB445))</f>
        <v/>
      </c>
      <c r="AD445" s="32">
        <f>IF(AND(Table1[[#This Row],[year broken down ]]&lt;&gt;"",Table1[[#This Row],[Scope of target]]&lt;&gt;"G",AE445=""),1,"")</f>
        <v>1</v>
      </c>
      <c r="AE445" s="32" t="str">
        <f>IF(OR(Table1[[#This Row],[Net zero year (SBTi)]]&lt;&gt;"",Table1[[#This Row],[From 6]]&lt;&gt;""),1,"")</f>
        <v/>
      </c>
      <c r="AF445" s="32" t="str">
        <f>IF(OR(Table1[[#This Row],[SBTi NZ approved]]="s",Table1[[#This Row],[Target status]]="T"),1,"")</f>
        <v/>
      </c>
      <c r="AG445" s="254" t="s">
        <v>674</v>
      </c>
      <c r="AH445" s="32" t="str">
        <f>_xlfn.XLOOKUP(C445,ref!A:A,ref!B:B, "Other")</f>
        <v>North America</v>
      </c>
      <c r="AI445" s="249" t="str">
        <f>_xlfn.XLOOKUP(D445,ref!D:D,ref!E:E)</f>
        <v>Chemicals</v>
      </c>
      <c r="AJ445" s="249" t="str">
        <f>IF(Table1[[#This Row],[NZ]]=1, MAX(Table1[[#This Row],[From 6]], Table1[[#This Row],[Net zero year (SBTi)]]), "")</f>
        <v/>
      </c>
      <c r="AK445" s="32">
        <f t="shared" si="27"/>
        <v>1</v>
      </c>
    </row>
    <row r="446" spans="1:37" ht="18" customHeight="1">
      <c r="A446" s="32">
        <v>444</v>
      </c>
      <c r="B446" s="373" t="s">
        <v>423</v>
      </c>
      <c r="C446" s="32" t="s">
        <v>671</v>
      </c>
      <c r="D446" s="32" t="s">
        <v>1093</v>
      </c>
      <c r="E446" s="32" t="s">
        <v>2416</v>
      </c>
      <c r="F446" s="32" t="s">
        <v>2417</v>
      </c>
      <c r="G446" s="250"/>
      <c r="H446" s="250"/>
      <c r="I446" s="250"/>
      <c r="J446" s="251" t="s">
        <v>1096</v>
      </c>
      <c r="K446" s="251" t="s">
        <v>642</v>
      </c>
      <c r="L446" s="251">
        <v>2030</v>
      </c>
      <c r="M446" s="251"/>
      <c r="N446" s="251"/>
      <c r="O446" s="251"/>
      <c r="P446" s="251" t="s">
        <v>631</v>
      </c>
      <c r="Q446" s="251" t="s">
        <v>1097</v>
      </c>
      <c r="R446" s="251"/>
      <c r="S446" s="251">
        <v>2020</v>
      </c>
      <c r="T446" s="252"/>
      <c r="U446" s="252"/>
      <c r="V446" s="252"/>
      <c r="W446" s="252" t="str">
        <f t="array" ref="W446">IF(V446="", "", IFERROR(MAX(--_xlfn.TEXTSPLIT(V446,"+")), V446))</f>
        <v/>
      </c>
      <c r="X446" s="252"/>
      <c r="Y446" s="252"/>
      <c r="Z446" s="253" t="s">
        <v>635</v>
      </c>
      <c r="AA446" s="253" t="s">
        <v>636</v>
      </c>
      <c r="AB446" s="253">
        <v>2040</v>
      </c>
      <c r="AC446" s="253">
        <f t="array" ref="AC446">IF(AB446="", "", IFERROR(MAX(--_xlfn.TEXTSPLIT(AB446,"+")), AB446))</f>
        <v>2040</v>
      </c>
      <c r="AD446" s="32" t="str">
        <f>IF(AND(Table1[[#This Row],[year broken down ]]&lt;&gt;"",Table1[[#This Row],[Scope of target]]&lt;&gt;"G",AE446=""),1,"")</f>
        <v/>
      </c>
      <c r="AE446" s="32">
        <f>IF(OR(Table1[[#This Row],[Net zero year (SBTi)]]&lt;&gt;"",Table1[[#This Row],[From 6]]&lt;&gt;""),1,"")</f>
        <v>1</v>
      </c>
      <c r="AF446" s="32">
        <f>IF(OR(Table1[[#This Row],[SBTi NZ approved]]="s",Table1[[#This Row],[Target status]]="T"),1,"")</f>
        <v>1</v>
      </c>
      <c r="AG446" s="254"/>
      <c r="AH446" s="32" t="str">
        <f>_xlfn.XLOOKUP(C446,ref!A:A,ref!B:B, "Other")</f>
        <v>Europe</v>
      </c>
      <c r="AI446" s="249" t="str">
        <f>_xlfn.XLOOKUP(D446,ref!D:D,ref!E:E)</f>
        <v>Retail</v>
      </c>
      <c r="AJ446" s="249">
        <f>IF(Table1[[#This Row],[NZ]]=1, MAX(Table1[[#This Row],[From 6]], Table1[[#This Row],[Net zero year (SBTi)]]), "")</f>
        <v>2040</v>
      </c>
      <c r="AK446" s="32">
        <f t="shared" si="27"/>
        <v>1</v>
      </c>
    </row>
    <row r="447" spans="1:37" ht="18" customHeight="1">
      <c r="A447" s="32">
        <v>445</v>
      </c>
      <c r="B447" s="373" t="s">
        <v>534</v>
      </c>
      <c r="C447" s="32" t="s">
        <v>740</v>
      </c>
      <c r="D447" s="32" t="s">
        <v>1406</v>
      </c>
      <c r="E447" s="32" t="s">
        <v>2418</v>
      </c>
      <c r="F447" s="32" t="s">
        <v>2419</v>
      </c>
      <c r="G447" s="250"/>
      <c r="H447" s="250"/>
      <c r="I447" s="250"/>
      <c r="J447" s="251" t="s">
        <v>1096</v>
      </c>
      <c r="K447" s="251" t="s">
        <v>642</v>
      </c>
      <c r="L447" s="251">
        <v>2030</v>
      </c>
      <c r="M447" s="251"/>
      <c r="N447" s="251"/>
      <c r="O447" s="251"/>
      <c r="P447" s="251" t="s">
        <v>631</v>
      </c>
      <c r="Q447" s="251" t="s">
        <v>1097</v>
      </c>
      <c r="R447" s="251"/>
      <c r="S447" s="251">
        <v>2022</v>
      </c>
      <c r="T447" s="252" t="s">
        <v>635</v>
      </c>
      <c r="U447" s="252" t="s">
        <v>636</v>
      </c>
      <c r="V447" s="252">
        <v>2030</v>
      </c>
      <c r="W447" s="252">
        <f t="array" ref="W447">IF(V447="", "", IFERROR(MAX(--_xlfn.TEXTSPLIT(V447,"+")), V447))</f>
        <v>2030</v>
      </c>
      <c r="X447" s="252">
        <v>2019</v>
      </c>
      <c r="Y447" s="256" t="s">
        <v>2420</v>
      </c>
      <c r="Z447" s="253" t="s">
        <v>645</v>
      </c>
      <c r="AA447" s="253" t="s">
        <v>805</v>
      </c>
      <c r="AB447" s="253">
        <v>2050</v>
      </c>
      <c r="AC447" s="253">
        <f t="array" ref="AC447">IF(AB447="", "", IFERROR(MAX(--_xlfn.TEXTSPLIT(AB447,"+")), AB447))</f>
        <v>2050</v>
      </c>
      <c r="AD447" s="32" t="str">
        <f>IF(AND(Table1[[#This Row],[year broken down ]]&lt;&gt;"",Table1[[#This Row],[Scope of target]]&lt;&gt;"G",AE447=""),1,"")</f>
        <v/>
      </c>
      <c r="AE447" s="32">
        <f>IF(OR(Table1[[#This Row],[Net zero year (SBTi)]]&lt;&gt;"",Table1[[#This Row],[From 6]]&lt;&gt;""),1,"")</f>
        <v>1</v>
      </c>
      <c r="AF447" s="32">
        <f>IF(OR(Table1[[#This Row],[SBTi NZ approved]]="s",Table1[[#This Row],[Target status]]="T"),1,"")</f>
        <v>1</v>
      </c>
      <c r="AG447" s="254" t="s">
        <v>631</v>
      </c>
      <c r="AH447" s="32" t="str">
        <f>_xlfn.XLOOKUP(C447,ref!A:A,ref!B:B, "Other")</f>
        <v>Europe</v>
      </c>
      <c r="AI447" s="249" t="str">
        <f>_xlfn.XLOOKUP(D447,ref!D:D,ref!E:E)</f>
        <v>Food, beverages and agriculture</v>
      </c>
      <c r="AJ447" s="249">
        <f>IF(Table1[[#This Row],[NZ]]=1, MAX(Table1[[#This Row],[From 6]], Table1[[#This Row],[Net zero year (SBTi)]]), "")</f>
        <v>2050</v>
      </c>
      <c r="AK447" s="32">
        <f t="shared" si="27"/>
        <v>1</v>
      </c>
    </row>
    <row r="448" spans="1:37" ht="18" customHeight="1">
      <c r="A448" s="32">
        <v>446</v>
      </c>
      <c r="B448" s="373" t="s">
        <v>461</v>
      </c>
      <c r="C448" s="32" t="s">
        <v>629</v>
      </c>
      <c r="D448" s="32" t="s">
        <v>1137</v>
      </c>
      <c r="E448" s="32" t="s">
        <v>2421</v>
      </c>
      <c r="F448" s="32" t="s">
        <v>1815</v>
      </c>
      <c r="G448" s="250"/>
      <c r="H448" s="250"/>
      <c r="I448" s="250"/>
      <c r="J448" s="251" t="s">
        <v>1096</v>
      </c>
      <c r="K448" s="251" t="s">
        <v>693</v>
      </c>
      <c r="L448" s="251">
        <v>2032</v>
      </c>
      <c r="M448" s="251"/>
      <c r="N448" s="251"/>
      <c r="O448" s="251"/>
      <c r="P448" s="251" t="s">
        <v>632</v>
      </c>
      <c r="Q448" s="251"/>
      <c r="R448" s="251"/>
      <c r="S448" s="251">
        <v>2023</v>
      </c>
      <c r="T448" s="252"/>
      <c r="U448" s="252"/>
      <c r="V448" s="252"/>
      <c r="W448" s="252" t="str">
        <f t="array" ref="W448">IF(V448="", "", IFERROR(MAX(--_xlfn.TEXTSPLIT(V448,"+")), V448))</f>
        <v/>
      </c>
      <c r="X448" s="252"/>
      <c r="Y448" s="252"/>
      <c r="Z448" s="253"/>
      <c r="AA448" s="253"/>
      <c r="AB448" s="253"/>
      <c r="AC448" s="253" t="str">
        <f t="array" ref="AC448">IF(AB448="", "", IFERROR(MAX(--_xlfn.TEXTSPLIT(AB448,"+")), AB448))</f>
        <v/>
      </c>
      <c r="AD448" s="32" t="str">
        <f>IF(AND(Table1[[#This Row],[year broken down ]]&lt;&gt;"",Table1[[#This Row],[Scope of target]]&lt;&gt;"G",AE448=""),1,"")</f>
        <v/>
      </c>
      <c r="AE448" s="32" t="str">
        <f>IF(OR(Table1[[#This Row],[Net zero year (SBTi)]]&lt;&gt;"",Table1[[#This Row],[From 6]]&lt;&gt;""),1,"")</f>
        <v/>
      </c>
      <c r="AF448" s="32">
        <f>IF(OR(Table1[[#This Row],[SBTi NZ approved]]="s",Table1[[#This Row],[Target status]]="T"),1,"")</f>
        <v>1</v>
      </c>
      <c r="AG448" s="254"/>
      <c r="AH448" s="32" t="str">
        <f>_xlfn.XLOOKUP(C448,ref!A:A,ref!B:B, "Other")</f>
        <v>North America</v>
      </c>
      <c r="AI448" s="249" t="str">
        <f>_xlfn.XLOOKUP(D448,ref!D:D,ref!E:E)</f>
        <v>Retail</v>
      </c>
      <c r="AJ448" s="249" t="str">
        <f>IF(Table1[[#This Row],[NZ]]=1, MAX(Table1[[#This Row],[From 6]], Table1[[#This Row],[Net zero year (SBTi)]]), "")</f>
        <v/>
      </c>
      <c r="AK448" s="32">
        <f t="shared" si="27"/>
        <v>1</v>
      </c>
    </row>
    <row r="449" spans="1:37" ht="18" customHeight="1">
      <c r="A449" s="32">
        <v>447</v>
      </c>
      <c r="B449" s="373" t="s">
        <v>498</v>
      </c>
      <c r="C449" s="32" t="s">
        <v>676</v>
      </c>
      <c r="D449" s="32" t="s">
        <v>1145</v>
      </c>
      <c r="E449" s="32" t="s">
        <v>2422</v>
      </c>
      <c r="F449" s="32" t="s">
        <v>2423</v>
      </c>
      <c r="G449" s="250"/>
      <c r="H449" s="250"/>
      <c r="I449" s="250"/>
      <c r="J449" s="251" t="s">
        <v>635</v>
      </c>
      <c r="K449" s="251"/>
      <c r="L449" s="251">
        <v>2030</v>
      </c>
      <c r="M449" s="251"/>
      <c r="N449" s="251"/>
      <c r="O449" s="251"/>
      <c r="P449" s="251" t="s">
        <v>632</v>
      </c>
      <c r="Q449" s="251"/>
      <c r="R449" s="251"/>
      <c r="S449" s="251">
        <v>2018</v>
      </c>
      <c r="T449" s="252"/>
      <c r="U449" s="252"/>
      <c r="V449" s="252"/>
      <c r="W449" s="252" t="str">
        <f t="array" ref="W449">IF(V449="", "", IFERROR(MAX(--_xlfn.TEXTSPLIT(V449,"+")), V449))</f>
        <v/>
      </c>
      <c r="X449" s="252"/>
      <c r="Y449" s="252"/>
      <c r="Z449" s="253" t="s">
        <v>645</v>
      </c>
      <c r="AA449" s="253" t="s">
        <v>1353</v>
      </c>
      <c r="AB449" s="253">
        <v>2050</v>
      </c>
      <c r="AC449" s="253">
        <f t="array" ref="AC449">IF(AB449="", "", IFERROR(MAX(--_xlfn.TEXTSPLIT(AB449,"+")), AB449))</f>
        <v>2050</v>
      </c>
      <c r="AD449" s="32" t="str">
        <f>IF(AND(Table1[[#This Row],[year broken down ]]&lt;&gt;"",Table1[[#This Row],[Scope of target]]&lt;&gt;"G",AE449=""),1,"")</f>
        <v/>
      </c>
      <c r="AE449" s="32">
        <f>IF(OR(Table1[[#This Row],[Net zero year (SBTi)]]&lt;&gt;"",Table1[[#This Row],[From 6]]&lt;&gt;""),1,"")</f>
        <v>1</v>
      </c>
      <c r="AF449" s="32" t="str">
        <f>IF(OR(Table1[[#This Row],[SBTi NZ approved]]="s",Table1[[#This Row],[Target status]]="T"),1,"")</f>
        <v/>
      </c>
      <c r="AG449" s="254"/>
      <c r="AH449" s="32" t="str">
        <f>_xlfn.XLOOKUP(C449,ref!A:A,ref!B:B, "Other")</f>
        <v>Asia</v>
      </c>
      <c r="AI449" s="249" t="str">
        <f>_xlfn.XLOOKUP(D449,ref!D:D,ref!E:E)</f>
        <v>Financial services</v>
      </c>
      <c r="AJ449" s="249">
        <f>IF(Table1[[#This Row],[NZ]]=1, MAX(Table1[[#This Row],[From 6]], Table1[[#This Row],[Net zero year (SBTi)]]), "")</f>
        <v>2050</v>
      </c>
      <c r="AK449" s="32">
        <f t="shared" si="27"/>
        <v>1</v>
      </c>
    </row>
    <row r="450" spans="1:37" ht="18" customHeight="1">
      <c r="A450" s="32">
        <v>448</v>
      </c>
      <c r="B450" s="373" t="s">
        <v>541</v>
      </c>
      <c r="C450" s="32" t="s">
        <v>867</v>
      </c>
      <c r="D450" s="32" t="s">
        <v>1281</v>
      </c>
      <c r="E450" s="32" t="s">
        <v>2424</v>
      </c>
      <c r="F450" s="32" t="s">
        <v>2425</v>
      </c>
      <c r="G450" s="250"/>
      <c r="H450" s="250"/>
      <c r="I450" s="250"/>
      <c r="J450" s="251" t="s">
        <v>635</v>
      </c>
      <c r="K450" s="251"/>
      <c r="L450" s="251">
        <v>2030</v>
      </c>
      <c r="M450" s="251"/>
      <c r="N450" s="251"/>
      <c r="O450" s="251"/>
      <c r="P450" s="251" t="s">
        <v>631</v>
      </c>
      <c r="Q450" s="251" t="s">
        <v>1097</v>
      </c>
      <c r="R450" s="251"/>
      <c r="S450" s="251">
        <v>2022</v>
      </c>
      <c r="T450" s="252"/>
      <c r="U450" s="252"/>
      <c r="V450" s="252"/>
      <c r="W450" s="252" t="str">
        <f t="array" ref="W450">IF(V450="", "", IFERROR(MAX(--_xlfn.TEXTSPLIT(V450,"+")), V450))</f>
        <v/>
      </c>
      <c r="X450" s="252"/>
      <c r="Y450" s="252"/>
      <c r="Z450" s="253"/>
      <c r="AA450" s="253"/>
      <c r="AB450" s="253"/>
      <c r="AC450" s="253" t="str">
        <f t="array" ref="AC450">IF(AB450="", "", IFERROR(MAX(--_xlfn.TEXTSPLIT(AB450,"+")), AB450))</f>
        <v/>
      </c>
      <c r="AD450" s="32" t="str">
        <f>IF(AND(Table1[[#This Row],[year broken down ]]&lt;&gt;"",Table1[[#This Row],[Scope of target]]&lt;&gt;"G",AE450=""),1,"")</f>
        <v/>
      </c>
      <c r="AE450" s="32" t="str">
        <f>IF(OR(Table1[[#This Row],[Net zero year (SBTi)]]&lt;&gt;"",Table1[[#This Row],[From 6]]&lt;&gt;""),1,"")</f>
        <v/>
      </c>
      <c r="AF450" s="32" t="str">
        <f>IF(OR(Table1[[#This Row],[SBTi NZ approved]]="s",Table1[[#This Row],[Target status]]="T"),1,"")</f>
        <v/>
      </c>
      <c r="AG450" s="254"/>
      <c r="AH450" s="32" t="str">
        <f>_xlfn.XLOOKUP(C450,ref!A:A,ref!B:B, "Other")</f>
        <v>Europe</v>
      </c>
      <c r="AI450" s="249" t="str">
        <f>_xlfn.XLOOKUP(D450,ref!D:D,ref!E:E)</f>
        <v>Food, beverages and agriculture</v>
      </c>
      <c r="AJ450" s="249" t="str">
        <f>IF(Table1[[#This Row],[NZ]]=1, MAX(Table1[[#This Row],[From 6]], Table1[[#This Row],[Net zero year (SBTi)]]), "")</f>
        <v/>
      </c>
      <c r="AK450" s="32">
        <f t="shared" si="27"/>
        <v>0</v>
      </c>
    </row>
    <row r="451" spans="1:37" ht="18" customHeight="1">
      <c r="A451" s="32">
        <v>449</v>
      </c>
      <c r="B451" s="373" t="s">
        <v>443</v>
      </c>
      <c r="C451" s="32" t="s">
        <v>629</v>
      </c>
      <c r="D451" s="32" t="s">
        <v>1554</v>
      </c>
      <c r="E451" s="32" t="s">
        <v>2426</v>
      </c>
      <c r="F451" s="32" t="s">
        <v>2427</v>
      </c>
      <c r="G451" s="250"/>
      <c r="H451" s="250"/>
      <c r="I451" s="250"/>
      <c r="J451" s="251"/>
      <c r="K451" s="251"/>
      <c r="L451" s="251"/>
      <c r="M451" s="251"/>
      <c r="N451" s="251"/>
      <c r="O451" s="251"/>
      <c r="P451" s="251"/>
      <c r="Q451" s="251"/>
      <c r="R451" s="251"/>
      <c r="S451" s="251" t="s">
        <v>39</v>
      </c>
      <c r="T451" s="252"/>
      <c r="U451" s="252"/>
      <c r="V451" s="252"/>
      <c r="W451" s="252" t="str">
        <f t="array" ref="W451">IF(V451="", "", IFERROR(MAX(--_xlfn.TEXTSPLIT(V451,"+")), V451))</f>
        <v/>
      </c>
      <c r="X451" s="252"/>
      <c r="Y451" s="252"/>
      <c r="Z451" s="253"/>
      <c r="AA451" s="253"/>
      <c r="AB451" s="253"/>
      <c r="AC451" s="253" t="str">
        <f t="array" ref="AC451">IF(AB451="", "", IFERROR(MAX(--_xlfn.TEXTSPLIT(AB451,"+")), AB451))</f>
        <v/>
      </c>
      <c r="AD451" s="32" t="str">
        <f>IF(AND(Table1[[#This Row],[year broken down ]]&lt;&gt;"",Table1[[#This Row],[Scope of target]]&lt;&gt;"G",AE451=""),1,"")</f>
        <v/>
      </c>
      <c r="AE451" s="32" t="str">
        <f>IF(OR(Table1[[#This Row],[Net zero year (SBTi)]]&lt;&gt;"",Table1[[#This Row],[From 6]]&lt;&gt;""),1,"")</f>
        <v/>
      </c>
      <c r="AF451" s="32" t="str">
        <f>IF(OR(Table1[[#This Row],[SBTi NZ approved]]="s",Table1[[#This Row],[Target status]]="T"),1,"")</f>
        <v/>
      </c>
      <c r="AG451" s="254"/>
      <c r="AH451" s="32" t="str">
        <f>_xlfn.XLOOKUP(C451,ref!A:A,ref!B:B, "Other")</f>
        <v>North America</v>
      </c>
      <c r="AI451" s="249" t="str">
        <f>_xlfn.XLOOKUP(D451,ref!D:D,ref!E:E)</f>
        <v>Telecommunications and media</v>
      </c>
      <c r="AJ451" s="249" t="str">
        <f>IF(Table1[[#This Row],[NZ]]=1, MAX(Table1[[#This Row],[From 6]], Table1[[#This Row],[Net zero year (SBTi)]]), "")</f>
        <v/>
      </c>
      <c r="AK451" s="32">
        <f t="shared" ref="AK451:AK502" si="28">IF(OR($AD451&lt;&gt;"",$AE451&lt;&gt;"",$AF451&lt;&gt;"",$G451="Y"),1,0)</f>
        <v>0</v>
      </c>
    </row>
    <row r="452" spans="1:37" ht="18" customHeight="1">
      <c r="A452" s="32">
        <v>450</v>
      </c>
      <c r="B452" s="373" t="s">
        <v>506</v>
      </c>
      <c r="C452" s="32" t="s">
        <v>629</v>
      </c>
      <c r="D452" s="32" t="s">
        <v>1141</v>
      </c>
      <c r="E452" s="32" t="s">
        <v>2428</v>
      </c>
      <c r="F452" s="32" t="s">
        <v>2429</v>
      </c>
      <c r="G452" s="250"/>
      <c r="H452" s="250"/>
      <c r="I452" s="250"/>
      <c r="J452" s="251"/>
      <c r="K452" s="251"/>
      <c r="L452" s="251"/>
      <c r="M452" s="251"/>
      <c r="N452" s="251"/>
      <c r="O452" s="251"/>
      <c r="P452" s="251"/>
      <c r="Q452" s="251"/>
      <c r="R452" s="251"/>
      <c r="S452" s="251" t="s">
        <v>39</v>
      </c>
      <c r="T452" s="252"/>
      <c r="U452" s="252"/>
      <c r="V452" s="252"/>
      <c r="W452" s="252" t="str">
        <f t="array" ref="W452">IF(V452="", "", IFERROR(MAX(--_xlfn.TEXTSPLIT(V452,"+")), V452))</f>
        <v/>
      </c>
      <c r="X452" s="252"/>
      <c r="Y452" s="252"/>
      <c r="Z452" s="253"/>
      <c r="AA452" s="253"/>
      <c r="AB452" s="253"/>
      <c r="AC452" s="253" t="str">
        <f t="array" ref="AC452">IF(AB452="", "", IFERROR(MAX(--_xlfn.TEXTSPLIT(AB452,"+")), AB452))</f>
        <v/>
      </c>
      <c r="AD452" s="32" t="str">
        <f>IF(AND(Table1[[#This Row],[year broken down ]]&lt;&gt;"",Table1[[#This Row],[Scope of target]]&lt;&gt;"G",AE452=""),1,"")</f>
        <v/>
      </c>
      <c r="AE452" s="32" t="str">
        <f>IF(OR(Table1[[#This Row],[Net zero year (SBTi)]]&lt;&gt;"",Table1[[#This Row],[From 6]]&lt;&gt;""),1,"")</f>
        <v/>
      </c>
      <c r="AF452" s="32" t="str">
        <f>IF(OR(Table1[[#This Row],[SBTi NZ approved]]="s",Table1[[#This Row],[Target status]]="T"),1,"")</f>
        <v/>
      </c>
      <c r="AG452" s="254"/>
      <c r="AH452" s="32" t="str">
        <f>_xlfn.XLOOKUP(C452,ref!A:A,ref!B:B, "Other")</f>
        <v>North America</v>
      </c>
      <c r="AI452" s="249" t="str">
        <f>_xlfn.XLOOKUP(D452,ref!D:D,ref!E:E)</f>
        <v>Engineering and construction</v>
      </c>
      <c r="AJ452" s="249" t="str">
        <f>IF(Table1[[#This Row],[NZ]]=1, MAX(Table1[[#This Row],[From 6]], Table1[[#This Row],[Net zero year (SBTi)]]), "")</f>
        <v/>
      </c>
      <c r="AK452" s="32">
        <f t="shared" si="28"/>
        <v>0</v>
      </c>
    </row>
    <row r="453" spans="1:37" ht="18" customHeight="1">
      <c r="A453" s="32">
        <v>451</v>
      </c>
      <c r="B453" s="373" t="s">
        <v>515</v>
      </c>
      <c r="C453" s="32" t="s">
        <v>680</v>
      </c>
      <c r="D453" s="32" t="s">
        <v>1236</v>
      </c>
      <c r="E453" s="32" t="s">
        <v>2430</v>
      </c>
      <c r="F453" s="32" t="s">
        <v>2431</v>
      </c>
      <c r="G453" s="250"/>
      <c r="H453" s="250"/>
      <c r="I453" s="250"/>
      <c r="J453" s="251"/>
      <c r="K453" s="251"/>
      <c r="L453" s="251"/>
      <c r="M453" s="251"/>
      <c r="N453" s="251"/>
      <c r="O453" s="251"/>
      <c r="P453" s="251"/>
      <c r="Q453" s="251"/>
      <c r="R453" s="251"/>
      <c r="S453" s="251" t="s">
        <v>39</v>
      </c>
      <c r="T453" s="252"/>
      <c r="U453" s="252"/>
      <c r="V453" s="252"/>
      <c r="W453" s="252" t="str">
        <f t="array" ref="W453">IF(V453="", "", IFERROR(MAX(--_xlfn.TEXTSPLIT(V453,"+")), V453))</f>
        <v/>
      </c>
      <c r="X453" s="252"/>
      <c r="Y453" s="252"/>
      <c r="Z453" s="253"/>
      <c r="AA453" s="253"/>
      <c r="AB453" s="253"/>
      <c r="AC453" s="253" t="str">
        <f t="array" ref="AC453">IF(AB453="", "", IFERROR(MAX(--_xlfn.TEXTSPLIT(AB453,"+")), AB453))</f>
        <v/>
      </c>
      <c r="AD453" s="32" t="str">
        <f>IF(AND(Table1[[#This Row],[year broken down ]]&lt;&gt;"",Table1[[#This Row],[Scope of target]]&lt;&gt;"G",AE453=""),1,"")</f>
        <v/>
      </c>
      <c r="AE453" s="32" t="str">
        <f>IF(OR(Table1[[#This Row],[Net zero year (SBTi)]]&lt;&gt;"",Table1[[#This Row],[From 6]]&lt;&gt;""),1,"")</f>
        <v/>
      </c>
      <c r="AF453" s="32" t="str">
        <f>IF(OR(Table1[[#This Row],[SBTi NZ approved]]="s",Table1[[#This Row],[Target status]]="T"),1,"")</f>
        <v/>
      </c>
      <c r="AG453" s="254"/>
      <c r="AH453" s="32" t="str">
        <f>_xlfn.XLOOKUP(C453,ref!A:A,ref!B:B, "Other")</f>
        <v>Asia</v>
      </c>
      <c r="AI453" s="249" t="str">
        <f>_xlfn.XLOOKUP(D453,ref!D:D,ref!E:E)</f>
        <v>Industrial goods</v>
      </c>
      <c r="AJ453" s="249" t="str">
        <f>IF(Table1[[#This Row],[NZ]]=1, MAX(Table1[[#This Row],[From 6]], Table1[[#This Row],[Net zero year (SBTi)]]), "")</f>
        <v/>
      </c>
      <c r="AK453" s="32">
        <f t="shared" si="28"/>
        <v>0</v>
      </c>
    </row>
    <row r="454" spans="1:37" ht="18" customHeight="1">
      <c r="A454" s="32">
        <v>452</v>
      </c>
      <c r="B454" s="373" t="s">
        <v>2432</v>
      </c>
      <c r="C454" s="32" t="s">
        <v>735</v>
      </c>
      <c r="D454" s="32" t="s">
        <v>1145</v>
      </c>
      <c r="E454" s="32" t="s">
        <v>2433</v>
      </c>
      <c r="F454" s="32" t="s">
        <v>2434</v>
      </c>
      <c r="G454" s="250"/>
      <c r="H454" s="250"/>
      <c r="I454" s="250"/>
      <c r="J454" s="251"/>
      <c r="K454" s="251"/>
      <c r="L454" s="251"/>
      <c r="M454" s="251"/>
      <c r="N454" s="251"/>
      <c r="O454" s="251"/>
      <c r="P454" s="251"/>
      <c r="Q454" s="251"/>
      <c r="R454" s="251"/>
      <c r="S454" s="251" t="s">
        <v>39</v>
      </c>
      <c r="T454" s="252" t="s">
        <v>635</v>
      </c>
      <c r="U454" s="252" t="s">
        <v>2435</v>
      </c>
      <c r="V454" s="252">
        <v>2030</v>
      </c>
      <c r="W454" s="252">
        <f t="array" ref="W454">IF(V454="", "", IFERROR(MAX(--_xlfn.TEXTSPLIT(V454,"+")), V454))</f>
        <v>2030</v>
      </c>
      <c r="X454" s="252">
        <v>2021</v>
      </c>
      <c r="Y454" s="256" t="s">
        <v>2436</v>
      </c>
      <c r="Z454" s="253"/>
      <c r="AA454" s="253"/>
      <c r="AB454" s="253"/>
      <c r="AC454" s="253" t="str">
        <f t="array" ref="AC454">IF(AB454="", "", IFERROR(MAX(--_xlfn.TEXTSPLIT(AB454,"+")), AB454))</f>
        <v/>
      </c>
      <c r="AD454" s="32">
        <f>IF(AND(Table1[[#This Row],[year broken down ]]&lt;&gt;"",Table1[[#This Row],[Scope of target]]&lt;&gt;"G",AE454=""),1,"")</f>
        <v>1</v>
      </c>
      <c r="AE454" s="32" t="str">
        <f>IF(OR(Table1[[#This Row],[Net zero year (SBTi)]]&lt;&gt;"",Table1[[#This Row],[From 6]]&lt;&gt;""),1,"")</f>
        <v/>
      </c>
      <c r="AF454" s="32" t="str">
        <f>IF(OR(Table1[[#This Row],[SBTi NZ approved]]="s",Table1[[#This Row],[Target status]]="T"),1,"")</f>
        <v/>
      </c>
      <c r="AG454" s="254" t="s">
        <v>631</v>
      </c>
      <c r="AH454" s="32" t="str">
        <f>_xlfn.XLOOKUP(C454,ref!A:A,ref!B:B, "Other")</f>
        <v>Europe</v>
      </c>
      <c r="AI454" s="249" t="str">
        <f>_xlfn.XLOOKUP(D454,ref!D:D,ref!E:E)</f>
        <v>Financial services</v>
      </c>
      <c r="AJ454" s="249" t="str">
        <f>IF(Table1[[#This Row],[NZ]]=1, MAX(Table1[[#This Row],[From 6]], Table1[[#This Row],[Net zero year (SBTi)]]), "")</f>
        <v/>
      </c>
      <c r="AK454" s="32">
        <f t="shared" si="28"/>
        <v>1</v>
      </c>
    </row>
    <row r="455" spans="1:37" ht="18" customHeight="1">
      <c r="A455" s="32">
        <v>453</v>
      </c>
      <c r="B455" s="373" t="s">
        <v>492</v>
      </c>
      <c r="C455" s="32" t="s">
        <v>683</v>
      </c>
      <c r="D455" s="32" t="s">
        <v>1093</v>
      </c>
      <c r="E455" s="32" t="s">
        <v>2437</v>
      </c>
      <c r="F455" s="32" t="s">
        <v>2438</v>
      </c>
      <c r="G455" s="250"/>
      <c r="H455" s="250"/>
      <c r="I455" s="250"/>
      <c r="J455" s="251" t="s">
        <v>1096</v>
      </c>
      <c r="K455" s="251" t="s">
        <v>642</v>
      </c>
      <c r="L455" s="251">
        <v>2030</v>
      </c>
      <c r="M455" s="251"/>
      <c r="N455" s="251"/>
      <c r="O455" s="251"/>
      <c r="P455" s="251" t="s">
        <v>631</v>
      </c>
      <c r="Q455" s="251" t="s">
        <v>1097</v>
      </c>
      <c r="R455" s="251"/>
      <c r="S455" s="251">
        <v>2022</v>
      </c>
      <c r="T455" s="252" t="s">
        <v>681</v>
      </c>
      <c r="U455" s="252" t="s">
        <v>698</v>
      </c>
      <c r="V455" s="252">
        <v>2050</v>
      </c>
      <c r="W455" s="252">
        <f t="array" ref="W455">IF(V455="", "", IFERROR(MAX(--_xlfn.TEXTSPLIT(V455,"+")), V455))</f>
        <v>2050</v>
      </c>
      <c r="X455" s="252">
        <v>2021</v>
      </c>
      <c r="Y455" s="256" t="s">
        <v>2439</v>
      </c>
      <c r="Z455" s="253" t="s">
        <v>645</v>
      </c>
      <c r="AA455" s="253" t="s">
        <v>805</v>
      </c>
      <c r="AB455" s="253">
        <v>2050</v>
      </c>
      <c r="AC455" s="253">
        <f t="array" ref="AC455">IF(AB455="", "", IFERROR(MAX(--_xlfn.TEXTSPLIT(AB455,"+")), AB455))</f>
        <v>2050</v>
      </c>
      <c r="AD455" s="32" t="str">
        <f>IF(AND(Table1[[#This Row],[year broken down ]]&lt;&gt;"",Table1[[#This Row],[Scope of target]]&lt;&gt;"G",AE455=""),1,"")</f>
        <v/>
      </c>
      <c r="AE455" s="32">
        <f>IF(OR(Table1[[#This Row],[Net zero year (SBTi)]]&lt;&gt;"",Table1[[#This Row],[From 6]]&lt;&gt;""),1,"")</f>
        <v>1</v>
      </c>
      <c r="AF455" s="32">
        <f>IF(OR(Table1[[#This Row],[SBTi NZ approved]]="s",Table1[[#This Row],[Target status]]="T"),1,"")</f>
        <v>1</v>
      </c>
      <c r="AG455" s="254" t="s">
        <v>674</v>
      </c>
      <c r="AH455" s="32" t="str">
        <f>_xlfn.XLOOKUP(C455,ref!A:A,ref!B:B, "Other")</f>
        <v>Asia</v>
      </c>
      <c r="AI455" s="249" t="str">
        <f>_xlfn.XLOOKUP(D455,ref!D:D,ref!E:E)</f>
        <v>Retail</v>
      </c>
      <c r="AJ455" s="249">
        <f>IF(Table1[[#This Row],[NZ]]=1, MAX(Table1[[#This Row],[From 6]], Table1[[#This Row],[Net zero year (SBTi)]]), "")</f>
        <v>2050</v>
      </c>
      <c r="AK455" s="32">
        <f t="shared" si="28"/>
        <v>1</v>
      </c>
    </row>
    <row r="456" spans="1:37" ht="18" customHeight="1">
      <c r="A456" s="32">
        <v>454</v>
      </c>
      <c r="B456" s="373" t="s">
        <v>397</v>
      </c>
      <c r="C456" s="32" t="s">
        <v>797</v>
      </c>
      <c r="D456" s="32" t="s">
        <v>1406</v>
      </c>
      <c r="E456" s="32" t="s">
        <v>2440</v>
      </c>
      <c r="F456" s="32" t="s">
        <v>2441</v>
      </c>
      <c r="G456" s="250"/>
      <c r="H456" s="250"/>
      <c r="I456" s="250"/>
      <c r="J456" s="251"/>
      <c r="K456" s="251"/>
      <c r="L456" s="251"/>
      <c r="M456" s="251"/>
      <c r="N456" s="251"/>
      <c r="O456" s="251"/>
      <c r="P456" s="251"/>
      <c r="Q456" s="251"/>
      <c r="R456" s="251"/>
      <c r="S456" s="251" t="s">
        <v>39</v>
      </c>
      <c r="T456" s="252"/>
      <c r="U456" s="252"/>
      <c r="V456" s="252"/>
      <c r="W456" s="252" t="str">
        <f t="array" ref="W456">IF(V456="", "", IFERROR(MAX(--_xlfn.TEXTSPLIT(V456,"+")), V456))</f>
        <v/>
      </c>
      <c r="X456" s="252"/>
      <c r="Y456" s="252"/>
      <c r="Z456" s="253"/>
      <c r="AA456" s="253"/>
      <c r="AB456" s="253"/>
      <c r="AC456" s="253" t="str">
        <f t="array" ref="AC456">IF(AB456="", "", IFERROR(MAX(--_xlfn.TEXTSPLIT(AB456,"+")), AB456))</f>
        <v/>
      </c>
      <c r="AD456" s="32" t="str">
        <f>IF(AND(Table1[[#This Row],[year broken down ]]&lt;&gt;"",Table1[[#This Row],[Scope of target]]&lt;&gt;"G",AE456=""),1,"")</f>
        <v/>
      </c>
      <c r="AE456" s="32" t="str">
        <f>IF(OR(Table1[[#This Row],[Net zero year (SBTi)]]&lt;&gt;"",Table1[[#This Row],[From 6]]&lt;&gt;""),1,"")</f>
        <v/>
      </c>
      <c r="AF456" s="32" t="str">
        <f>IF(OR(Table1[[#This Row],[SBTi NZ approved]]="s",Table1[[#This Row],[Target status]]="T"),1,"")</f>
        <v/>
      </c>
      <c r="AG456" s="254"/>
      <c r="AH456" s="32" t="str">
        <f>_xlfn.XLOOKUP(C456,ref!A:A,ref!B:B, "Other")</f>
        <v>North America</v>
      </c>
      <c r="AI456" s="249" t="str">
        <f>_xlfn.XLOOKUP(D456,ref!D:D,ref!E:E)</f>
        <v>Food, beverages and agriculture</v>
      </c>
      <c r="AJ456" s="249" t="str">
        <f>IF(Table1[[#This Row],[NZ]]=1, MAX(Table1[[#This Row],[From 6]], Table1[[#This Row],[Net zero year (SBTi)]]), "")</f>
        <v/>
      </c>
      <c r="AK456" s="32">
        <f t="shared" si="28"/>
        <v>0</v>
      </c>
    </row>
    <row r="457" spans="1:37" ht="18" customHeight="1">
      <c r="A457" s="32">
        <v>455</v>
      </c>
      <c r="B457" s="373" t="s">
        <v>480</v>
      </c>
      <c r="C457" s="32" t="s">
        <v>629</v>
      </c>
      <c r="D457" s="32" t="s">
        <v>1141</v>
      </c>
      <c r="E457" s="32" t="s">
        <v>2442</v>
      </c>
      <c r="F457" s="32" t="s">
        <v>2443</v>
      </c>
      <c r="G457" s="250"/>
      <c r="H457" s="250"/>
      <c r="I457" s="250"/>
      <c r="J457" s="251"/>
      <c r="K457" s="251"/>
      <c r="L457" s="251"/>
      <c r="M457" s="251"/>
      <c r="N457" s="251"/>
      <c r="O457" s="251"/>
      <c r="P457" s="251"/>
      <c r="Q457" s="251"/>
      <c r="R457" s="251"/>
      <c r="S457" s="251" t="s">
        <v>39</v>
      </c>
      <c r="T457" s="252"/>
      <c r="U457" s="252"/>
      <c r="V457" s="252"/>
      <c r="W457" s="252" t="str">
        <f t="array" ref="W457">IF(V457="", "", IFERROR(MAX(--_xlfn.TEXTSPLIT(V457,"+")), V457))</f>
        <v/>
      </c>
      <c r="X457" s="252"/>
      <c r="Y457" s="252"/>
      <c r="Z457" s="253"/>
      <c r="AA457" s="253"/>
      <c r="AB457" s="253"/>
      <c r="AC457" s="253" t="str">
        <f t="array" ref="AC457">IF(AB457="", "", IFERROR(MAX(--_xlfn.TEXTSPLIT(AB457,"+")), AB457))</f>
        <v/>
      </c>
      <c r="AD457" s="32" t="str">
        <f>IF(AND(Table1[[#This Row],[year broken down ]]&lt;&gt;"",Table1[[#This Row],[Scope of target]]&lt;&gt;"G",AE457=""),1,"")</f>
        <v/>
      </c>
      <c r="AE457" s="32" t="str">
        <f>IF(OR(Table1[[#This Row],[Net zero year (SBTi)]]&lt;&gt;"",Table1[[#This Row],[From 6]]&lt;&gt;""),1,"")</f>
        <v/>
      </c>
      <c r="AF457" s="32" t="str">
        <f>IF(OR(Table1[[#This Row],[SBTi NZ approved]]="s",Table1[[#This Row],[Target status]]="T"),1,"")</f>
        <v/>
      </c>
      <c r="AG457" s="254"/>
      <c r="AH457" s="32" t="str">
        <f>_xlfn.XLOOKUP(C457,ref!A:A,ref!B:B, "Other")</f>
        <v>North America</v>
      </c>
      <c r="AI457" s="249" t="str">
        <f>_xlfn.XLOOKUP(D457,ref!D:D,ref!E:E)</f>
        <v>Engineering and construction</v>
      </c>
      <c r="AJ457" s="249" t="str">
        <f>IF(Table1[[#This Row],[NZ]]=1, MAX(Table1[[#This Row],[From 6]], Table1[[#This Row],[Net zero year (SBTi)]]), "")</f>
        <v/>
      </c>
      <c r="AK457" s="32">
        <f t="shared" si="28"/>
        <v>0</v>
      </c>
    </row>
    <row r="458" spans="1:37" ht="18" customHeight="1">
      <c r="A458" s="32">
        <v>456</v>
      </c>
      <c r="B458" s="373" t="s">
        <v>897</v>
      </c>
      <c r="C458" s="32" t="s">
        <v>629</v>
      </c>
      <c r="D458" s="32" t="s">
        <v>713</v>
      </c>
      <c r="E458" s="32" t="s">
        <v>2444</v>
      </c>
      <c r="F458" s="32" t="s">
        <v>2445</v>
      </c>
      <c r="G458" s="250"/>
      <c r="H458" s="250"/>
      <c r="I458" s="250"/>
      <c r="J458" s="251" t="s">
        <v>635</v>
      </c>
      <c r="K458" s="251"/>
      <c r="L458" s="251">
        <v>2030</v>
      </c>
      <c r="M458" s="251"/>
      <c r="N458" s="251"/>
      <c r="O458" s="251"/>
      <c r="P458" s="251" t="s">
        <v>631</v>
      </c>
      <c r="Q458" s="251" t="s">
        <v>1097</v>
      </c>
      <c r="R458" s="251"/>
      <c r="S458" s="251">
        <v>2022</v>
      </c>
      <c r="T458" s="252" t="s">
        <v>635</v>
      </c>
      <c r="U458" s="252" t="s">
        <v>707</v>
      </c>
      <c r="V458" s="252">
        <v>2045</v>
      </c>
      <c r="W458" s="252">
        <f t="array" ref="W458">IF(V458="", "", IFERROR(MAX(--_xlfn.TEXTSPLIT(V458,"+")), V458))</f>
        <v>2045</v>
      </c>
      <c r="X458" s="252">
        <v>2021</v>
      </c>
      <c r="Y458" s="256" t="s">
        <v>2446</v>
      </c>
      <c r="Z458" s="253"/>
      <c r="AA458" s="253"/>
      <c r="AB458" s="253"/>
      <c r="AC458" s="253" t="str">
        <f t="array" ref="AC458">IF(AB458="", "", IFERROR(MAX(--_xlfn.TEXTSPLIT(AB458,"+")), AB458))</f>
        <v/>
      </c>
      <c r="AD458" s="32">
        <f>IF(AND(Table1[[#This Row],[year broken down ]]&lt;&gt;"",Table1[[#This Row],[Scope of target]]&lt;&gt;"G",AE458=""),1,"")</f>
        <v>1</v>
      </c>
      <c r="AE458" s="32" t="str">
        <f>IF(OR(Table1[[#This Row],[Net zero year (SBTi)]]&lt;&gt;"",Table1[[#This Row],[From 6]]&lt;&gt;""),1,"")</f>
        <v/>
      </c>
      <c r="AF458" s="32" t="str">
        <f>IF(OR(Table1[[#This Row],[SBTi NZ approved]]="s",Table1[[#This Row],[Target status]]="T"),1,"")</f>
        <v/>
      </c>
      <c r="AG458" s="254"/>
      <c r="AH458" s="32" t="str">
        <f>_xlfn.XLOOKUP(C458,ref!A:A,ref!B:B, "Other")</f>
        <v>North America</v>
      </c>
      <c r="AI458" s="249" t="str">
        <f>_xlfn.XLOOKUP(D458,ref!D:D,ref!E:E)</f>
        <v>Technology</v>
      </c>
      <c r="AJ458" s="249" t="str">
        <f>IF(Table1[[#This Row],[NZ]]=1, MAX(Table1[[#This Row],[From 6]], Table1[[#This Row],[Net zero year (SBTi)]]), "")</f>
        <v/>
      </c>
      <c r="AK458" s="32">
        <f t="shared" si="28"/>
        <v>1</v>
      </c>
    </row>
    <row r="459" spans="1:37" ht="18" customHeight="1">
      <c r="A459" s="32">
        <v>457</v>
      </c>
      <c r="B459" s="373" t="s">
        <v>983</v>
      </c>
      <c r="C459" s="32" t="s">
        <v>876</v>
      </c>
      <c r="D459" s="32" t="s">
        <v>1137</v>
      </c>
      <c r="E459" s="32" t="s">
        <v>2447</v>
      </c>
      <c r="F459" s="32" t="s">
        <v>2434</v>
      </c>
      <c r="G459" s="250"/>
      <c r="H459" s="250"/>
      <c r="I459" s="250"/>
      <c r="J459" s="251"/>
      <c r="K459" s="251"/>
      <c r="L459" s="251"/>
      <c r="M459" s="251"/>
      <c r="N459" s="251"/>
      <c r="O459" s="251"/>
      <c r="P459" s="251"/>
      <c r="Q459" s="251"/>
      <c r="R459" s="251"/>
      <c r="S459" s="251" t="s">
        <v>39</v>
      </c>
      <c r="T459" s="252" t="s">
        <v>635</v>
      </c>
      <c r="U459" s="252" t="s">
        <v>707</v>
      </c>
      <c r="V459" s="252">
        <v>2050</v>
      </c>
      <c r="W459" s="252">
        <f t="array" ref="W459">IF(V459="", "", IFERROR(MAX(--_xlfn.TEXTSPLIT(V459,"+")), V459))</f>
        <v>2050</v>
      </c>
      <c r="X459" s="252">
        <v>2022</v>
      </c>
      <c r="Y459" s="256" t="s">
        <v>2448</v>
      </c>
      <c r="Z459" s="253"/>
      <c r="AA459" s="253"/>
      <c r="AB459" s="253"/>
      <c r="AC459" s="253" t="str">
        <f t="array" ref="AC459">IF(AB459="", "", IFERROR(MAX(--_xlfn.TEXTSPLIT(AB459,"+")), AB459))</f>
        <v/>
      </c>
      <c r="AD459" s="32">
        <f>IF(AND(Table1[[#This Row],[year broken down ]]&lt;&gt;"",Table1[[#This Row],[Scope of target]]&lt;&gt;"G",AE459=""),1,"")</f>
        <v>1</v>
      </c>
      <c r="AE459" s="32" t="str">
        <f>IF(OR(Table1[[#This Row],[Net zero year (SBTi)]]&lt;&gt;"",Table1[[#This Row],[From 6]]&lt;&gt;""),1,"")</f>
        <v/>
      </c>
      <c r="AF459" s="32" t="str">
        <f>IF(OR(Table1[[#This Row],[SBTi NZ approved]]="s",Table1[[#This Row],[Target status]]="T"),1,"")</f>
        <v/>
      </c>
      <c r="AG459" s="254"/>
      <c r="AH459" s="32" t="str">
        <f>_xlfn.XLOOKUP(C459,ref!A:A,ref!B:B, "Other")</f>
        <v>Asia</v>
      </c>
      <c r="AI459" s="249" t="str">
        <f>_xlfn.XLOOKUP(D459,ref!D:D,ref!E:E)</f>
        <v>Retail</v>
      </c>
      <c r="AJ459" s="249" t="str">
        <f>IF(Table1[[#This Row],[NZ]]=1, MAX(Table1[[#This Row],[From 6]], Table1[[#This Row],[Net zero year (SBTi)]]), "")</f>
        <v/>
      </c>
      <c r="AK459" s="32">
        <f t="shared" si="28"/>
        <v>1</v>
      </c>
    </row>
    <row r="460" spans="1:37" ht="18" customHeight="1">
      <c r="A460" s="32">
        <v>458</v>
      </c>
      <c r="B460" s="373" t="s">
        <v>2449</v>
      </c>
      <c r="C460" s="32" t="s">
        <v>629</v>
      </c>
      <c r="D460" s="32" t="s">
        <v>1101</v>
      </c>
      <c r="E460" s="32" t="s">
        <v>2450</v>
      </c>
      <c r="F460" s="32" t="s">
        <v>2451</v>
      </c>
      <c r="G460" s="250"/>
      <c r="H460" s="250"/>
      <c r="I460" s="250"/>
      <c r="J460" s="251"/>
      <c r="K460" s="251"/>
      <c r="L460" s="251"/>
      <c r="M460" s="251"/>
      <c r="N460" s="251"/>
      <c r="O460" s="251"/>
      <c r="P460" s="251"/>
      <c r="Q460" s="251"/>
      <c r="R460" s="251"/>
      <c r="S460" s="251" t="s">
        <v>39</v>
      </c>
      <c r="T460" s="252"/>
      <c r="U460" s="252"/>
      <c r="V460" s="252"/>
      <c r="W460" s="252" t="str">
        <f t="array" ref="W460">IF(V460="", "", IFERROR(MAX(--_xlfn.TEXTSPLIT(V460,"+")), V460))</f>
        <v/>
      </c>
      <c r="X460" s="252"/>
      <c r="Y460" s="252"/>
      <c r="Z460" s="253"/>
      <c r="AA460" s="253"/>
      <c r="AB460" s="253"/>
      <c r="AC460" s="253" t="str">
        <f t="array" ref="AC460">IF(AB460="", "", IFERROR(MAX(--_xlfn.TEXTSPLIT(AB460,"+")), AB460))</f>
        <v/>
      </c>
      <c r="AD460" s="32" t="str">
        <f>IF(AND(Table1[[#This Row],[year broken down ]]&lt;&gt;"",Table1[[#This Row],[Scope of target]]&lt;&gt;"G",AE460=""),1,"")</f>
        <v/>
      </c>
      <c r="AE460" s="32" t="str">
        <f>IF(OR(Table1[[#This Row],[Net zero year (SBTi)]]&lt;&gt;"",Table1[[#This Row],[From 6]]&lt;&gt;""),1,"")</f>
        <v/>
      </c>
      <c r="AF460" s="32" t="str">
        <f>IF(OR(Table1[[#This Row],[SBTi NZ approved]]="s",Table1[[#This Row],[Target status]]="T"),1,"")</f>
        <v/>
      </c>
      <c r="AG460" s="254"/>
      <c r="AH460" s="32" t="str">
        <f>_xlfn.XLOOKUP(C460,ref!A:A,ref!B:B, "Other")</f>
        <v>North America</v>
      </c>
      <c r="AI460" s="249" t="str">
        <f>_xlfn.XLOOKUP(D460,ref!D:D,ref!E:E)</f>
        <v>Energy and utilities</v>
      </c>
      <c r="AJ460" s="249" t="str">
        <f>IF(Table1[[#This Row],[NZ]]=1, MAX(Table1[[#This Row],[From 6]], Table1[[#This Row],[Net zero year (SBTi)]]), "")</f>
        <v/>
      </c>
      <c r="AK460" s="32">
        <f t="shared" si="28"/>
        <v>0</v>
      </c>
    </row>
    <row r="461" spans="1:37" ht="18" customHeight="1">
      <c r="A461" s="32">
        <v>459</v>
      </c>
      <c r="B461" s="373" t="s">
        <v>505</v>
      </c>
      <c r="C461" s="32" t="s">
        <v>667</v>
      </c>
      <c r="D461" s="32" t="s">
        <v>1236</v>
      </c>
      <c r="E461" s="32" t="s">
        <v>2452</v>
      </c>
      <c r="F461" s="32" t="s">
        <v>2453</v>
      </c>
      <c r="G461" s="250"/>
      <c r="H461" s="250"/>
      <c r="I461" s="250"/>
      <c r="J461" s="251" t="s">
        <v>1096</v>
      </c>
      <c r="K461" s="251" t="s">
        <v>642</v>
      </c>
      <c r="L461" s="251">
        <v>2030</v>
      </c>
      <c r="M461" s="251"/>
      <c r="N461" s="251"/>
      <c r="O461" s="251"/>
      <c r="P461" s="251" t="s">
        <v>632</v>
      </c>
      <c r="Q461" s="251"/>
      <c r="R461" s="251"/>
      <c r="S461" s="251">
        <v>2023</v>
      </c>
      <c r="T461" s="252"/>
      <c r="U461" s="252"/>
      <c r="V461" s="252"/>
      <c r="W461" s="252" t="str">
        <f t="array" ref="W461">IF(V461="", "", IFERROR(MAX(--_xlfn.TEXTSPLIT(V461,"+")), V461))</f>
        <v/>
      </c>
      <c r="X461" s="252"/>
      <c r="Y461" s="252"/>
      <c r="Z461" s="253" t="s">
        <v>635</v>
      </c>
      <c r="AA461" s="253" t="s">
        <v>1129</v>
      </c>
      <c r="AB461" s="253">
        <v>2050</v>
      </c>
      <c r="AC461" s="253">
        <f t="array" ref="AC461">IF(AB461="", "", IFERROR(MAX(--_xlfn.TEXTSPLIT(AB461,"+")), AB461))</f>
        <v>2050</v>
      </c>
      <c r="AD461" s="32" t="str">
        <f>IF(AND(Table1[[#This Row],[year broken down ]]&lt;&gt;"",Table1[[#This Row],[Scope of target]]&lt;&gt;"G",AE461=""),1,"")</f>
        <v/>
      </c>
      <c r="AE461" s="32">
        <f>IF(OR(Table1[[#This Row],[Net zero year (SBTi)]]&lt;&gt;"",Table1[[#This Row],[From 6]]&lt;&gt;""),1,"")</f>
        <v>1</v>
      </c>
      <c r="AF461" s="32">
        <f>IF(OR(Table1[[#This Row],[SBTi NZ approved]]="s",Table1[[#This Row],[Target status]]="T"),1,"")</f>
        <v>1</v>
      </c>
      <c r="AG461" s="254"/>
      <c r="AH461" s="32" t="str">
        <f>_xlfn.XLOOKUP(C461,ref!A:A,ref!B:B, "Other")</f>
        <v>Europe</v>
      </c>
      <c r="AI461" s="249" t="str">
        <f>_xlfn.XLOOKUP(D461,ref!D:D,ref!E:E)</f>
        <v>Industrial goods</v>
      </c>
      <c r="AJ461" s="249">
        <f>IF(Table1[[#This Row],[NZ]]=1, MAX(Table1[[#This Row],[From 6]], Table1[[#This Row],[Net zero year (SBTi)]]), "")</f>
        <v>2050</v>
      </c>
      <c r="AK461" s="32">
        <f t="shared" si="28"/>
        <v>1</v>
      </c>
    </row>
    <row r="462" spans="1:37" ht="18" customHeight="1">
      <c r="A462" s="32">
        <v>460</v>
      </c>
      <c r="B462" s="373" t="s">
        <v>535</v>
      </c>
      <c r="C462" s="32" t="s">
        <v>740</v>
      </c>
      <c r="D462" s="32" t="s">
        <v>628</v>
      </c>
      <c r="E462" s="32" t="s">
        <v>2454</v>
      </c>
      <c r="F462" s="32" t="s">
        <v>2455</v>
      </c>
      <c r="G462" s="250"/>
      <c r="H462" s="250"/>
      <c r="I462" s="250"/>
      <c r="J462" s="251" t="s">
        <v>1096</v>
      </c>
      <c r="K462" s="251" t="s">
        <v>693</v>
      </c>
      <c r="L462" s="251">
        <v>2035</v>
      </c>
      <c r="M462" s="251"/>
      <c r="N462" s="251"/>
      <c r="O462" s="251"/>
      <c r="P462" s="251" t="s">
        <v>632</v>
      </c>
      <c r="Q462" s="251"/>
      <c r="R462" s="251"/>
      <c r="S462" s="251">
        <v>2022</v>
      </c>
      <c r="T462" s="252" t="s">
        <v>635</v>
      </c>
      <c r="U462" s="252" t="s">
        <v>698</v>
      </c>
      <c r="V462" s="252">
        <v>2050</v>
      </c>
      <c r="W462" s="252">
        <f t="array" ref="W462">IF(V462="", "", IFERROR(MAX(--_xlfn.TEXTSPLIT(V462,"+")), V462))</f>
        <v>2050</v>
      </c>
      <c r="X462" s="252">
        <v>2022</v>
      </c>
      <c r="Y462" s="256" t="s">
        <v>2456</v>
      </c>
      <c r="Z462" s="253"/>
      <c r="AA462" s="253"/>
      <c r="AB462" s="253"/>
      <c r="AC462" s="253" t="str">
        <f t="array" ref="AC462">IF(AB462="", "", IFERROR(MAX(--_xlfn.TEXTSPLIT(AB462,"+")), AB462))</f>
        <v/>
      </c>
      <c r="AD462" s="32">
        <f>IF(AND(Table1[[#This Row],[year broken down ]]&lt;&gt;"",Table1[[#This Row],[Scope of target]]&lt;&gt;"G",AE462=""),1,"")</f>
        <v>1</v>
      </c>
      <c r="AE462" s="32" t="str">
        <f>IF(OR(Table1[[#This Row],[Net zero year (SBTi)]]&lt;&gt;"",Table1[[#This Row],[From 6]]&lt;&gt;""),1,"")</f>
        <v/>
      </c>
      <c r="AF462" s="32">
        <f>IF(OR(Table1[[#This Row],[SBTi NZ approved]]="s",Table1[[#This Row],[Target status]]="T"),1,"")</f>
        <v>1</v>
      </c>
      <c r="AG462" s="254"/>
      <c r="AH462" s="32" t="str">
        <f>_xlfn.XLOOKUP(C462,ref!A:A,ref!B:B, "Other")</f>
        <v>Europe</v>
      </c>
      <c r="AI462" s="249" t="str">
        <f>_xlfn.XLOOKUP(D462,ref!D:D,ref!E:E)</f>
        <v>Chemicals</v>
      </c>
      <c r="AJ462" s="249" t="str">
        <f>IF(Table1[[#This Row],[NZ]]=1, MAX(Table1[[#This Row],[From 6]], Table1[[#This Row],[Net zero year (SBTi)]]), "")</f>
        <v/>
      </c>
      <c r="AK462" s="32">
        <f t="shared" si="28"/>
        <v>1</v>
      </c>
    </row>
    <row r="463" spans="1:37" ht="18" customHeight="1">
      <c r="A463" s="32">
        <v>461</v>
      </c>
      <c r="B463" s="373" t="s">
        <v>2457</v>
      </c>
      <c r="C463" s="32" t="s">
        <v>920</v>
      </c>
      <c r="D463" s="32" t="s">
        <v>1370</v>
      </c>
      <c r="E463" s="32" t="s">
        <v>2458</v>
      </c>
      <c r="F463" s="32" t="s">
        <v>2459</v>
      </c>
      <c r="G463" s="250"/>
      <c r="H463" s="250"/>
      <c r="I463" s="250"/>
      <c r="J463" s="251" t="s">
        <v>1096</v>
      </c>
      <c r="K463" s="251" t="s">
        <v>693</v>
      </c>
      <c r="L463" s="251">
        <v>2030</v>
      </c>
      <c r="M463" s="251"/>
      <c r="N463" s="251"/>
      <c r="O463" s="251"/>
      <c r="P463" s="251" t="s">
        <v>631</v>
      </c>
      <c r="Q463" s="251" t="s">
        <v>1097</v>
      </c>
      <c r="R463" s="251"/>
      <c r="S463" s="251">
        <v>2020</v>
      </c>
      <c r="T463" s="252"/>
      <c r="U463" s="252"/>
      <c r="V463" s="252"/>
      <c r="W463" s="252" t="str">
        <f t="array" ref="W463">IF(V463="", "", IFERROR(MAX(--_xlfn.TEXTSPLIT(V463,"+")), V463))</f>
        <v/>
      </c>
      <c r="X463" s="252"/>
      <c r="Y463" s="252"/>
      <c r="Z463" s="253" t="s">
        <v>645</v>
      </c>
      <c r="AA463" s="253" t="s">
        <v>714</v>
      </c>
      <c r="AB463" s="253">
        <v>2050</v>
      </c>
      <c r="AC463" s="253">
        <f t="array" ref="AC463">IF(AB463="", "", IFERROR(MAX(--_xlfn.TEXTSPLIT(AB463,"+")), AB463))</f>
        <v>2050</v>
      </c>
      <c r="AD463" s="32" t="str">
        <f>IF(AND(Table1[[#This Row],[year broken down ]]&lt;&gt;"",Table1[[#This Row],[Scope of target]]&lt;&gt;"G",AE463=""),1,"")</f>
        <v/>
      </c>
      <c r="AE463" s="32">
        <f>IF(OR(Table1[[#This Row],[Net zero year (SBTi)]]&lt;&gt;"",Table1[[#This Row],[From 6]]&lt;&gt;""),1,"")</f>
        <v>1</v>
      </c>
      <c r="AF463" s="32">
        <f>IF(OR(Table1[[#This Row],[SBTi NZ approved]]="s",Table1[[#This Row],[Target status]]="T"),1,"")</f>
        <v>1</v>
      </c>
      <c r="AG463" s="254"/>
      <c r="AH463" s="32" t="str">
        <f>_xlfn.XLOOKUP(C463,ref!A:A,ref!B:B, "Other")</f>
        <v>Europe</v>
      </c>
      <c r="AI463" s="249" t="str">
        <f>_xlfn.XLOOKUP(D463,ref!D:D,ref!E:E)</f>
        <v>Transportation and logistics</v>
      </c>
      <c r="AJ463" s="249">
        <f>IF(Table1[[#This Row],[NZ]]=1, MAX(Table1[[#This Row],[From 6]], Table1[[#This Row],[Net zero year (SBTi)]]), "")</f>
        <v>2050</v>
      </c>
      <c r="AK463" s="32">
        <f t="shared" si="28"/>
        <v>1</v>
      </c>
    </row>
    <row r="464" spans="1:37" ht="18" customHeight="1">
      <c r="A464" s="32">
        <v>462</v>
      </c>
      <c r="B464" s="373" t="s">
        <v>332</v>
      </c>
      <c r="C464" s="32" t="s">
        <v>629</v>
      </c>
      <c r="D464" s="32" t="s">
        <v>713</v>
      </c>
      <c r="E464" s="32" t="s">
        <v>2460</v>
      </c>
      <c r="F464" s="32" t="s">
        <v>2461</v>
      </c>
      <c r="G464" s="250"/>
      <c r="H464" s="250"/>
      <c r="I464" s="250"/>
      <c r="J464" s="251"/>
      <c r="K464" s="251"/>
      <c r="L464" s="251"/>
      <c r="M464" s="251"/>
      <c r="N464" s="251"/>
      <c r="O464" s="251"/>
      <c r="P464" s="251"/>
      <c r="Q464" s="251"/>
      <c r="R464" s="251"/>
      <c r="S464" s="251" t="s">
        <v>39</v>
      </c>
      <c r="T464" s="252"/>
      <c r="U464" s="252"/>
      <c r="V464" s="252"/>
      <c r="W464" s="252" t="str">
        <f t="array" ref="W464">IF(V464="", "", IFERROR(MAX(--_xlfn.TEXTSPLIT(V464,"+")), V464))</f>
        <v/>
      </c>
      <c r="X464" s="252"/>
      <c r="Y464" s="252"/>
      <c r="Z464" s="253"/>
      <c r="AA464" s="253"/>
      <c r="AB464" s="253"/>
      <c r="AC464" s="253" t="str">
        <f t="array" ref="AC464">IF(AB464="", "", IFERROR(MAX(--_xlfn.TEXTSPLIT(AB464,"+")), AB464))</f>
        <v/>
      </c>
      <c r="AD464" s="32" t="str">
        <f>IF(AND(Table1[[#This Row],[year broken down ]]&lt;&gt;"",Table1[[#This Row],[Scope of target]]&lt;&gt;"G",AE464=""),1,"")</f>
        <v/>
      </c>
      <c r="AE464" s="32" t="str">
        <f>IF(OR(Table1[[#This Row],[Net zero year (SBTi)]]&lt;&gt;"",Table1[[#This Row],[From 6]]&lt;&gt;""),1,"")</f>
        <v/>
      </c>
      <c r="AF464" s="32" t="str">
        <f>IF(OR(Table1[[#This Row],[SBTi NZ approved]]="s",Table1[[#This Row],[Target status]]="T"),1,"")</f>
        <v/>
      </c>
      <c r="AG464" s="254"/>
      <c r="AH464" s="32" t="str">
        <f>_xlfn.XLOOKUP(C464,ref!A:A,ref!B:B, "Other")</f>
        <v>North America</v>
      </c>
      <c r="AI464" s="249" t="str">
        <f>_xlfn.XLOOKUP(D464,ref!D:D,ref!E:E)</f>
        <v>Technology</v>
      </c>
      <c r="AJ464" s="249" t="str">
        <f>IF(Table1[[#This Row],[NZ]]=1, MAX(Table1[[#This Row],[From 6]], Table1[[#This Row],[Net zero year (SBTi)]]), "")</f>
        <v/>
      </c>
      <c r="AK464" s="32">
        <f t="shared" si="28"/>
        <v>0</v>
      </c>
    </row>
    <row r="465" spans="1:37" ht="18" customHeight="1">
      <c r="A465" s="32">
        <v>463</v>
      </c>
      <c r="B465" s="373" t="s">
        <v>544</v>
      </c>
      <c r="C465" s="32" t="s">
        <v>818</v>
      </c>
      <c r="D465" s="32" t="s">
        <v>713</v>
      </c>
      <c r="E465" s="32" t="s">
        <v>2462</v>
      </c>
      <c r="F465" s="32" t="s">
        <v>2463</v>
      </c>
      <c r="G465" s="250"/>
      <c r="H465" s="250"/>
      <c r="I465" s="250"/>
      <c r="J465" s="251" t="s">
        <v>635</v>
      </c>
      <c r="K465" s="251"/>
      <c r="L465" s="251">
        <v>2030</v>
      </c>
      <c r="M465" s="251"/>
      <c r="N465" s="251"/>
      <c r="O465" s="251"/>
      <c r="P465" s="251"/>
      <c r="Q465" s="251"/>
      <c r="R465" s="251"/>
      <c r="S465" s="251">
        <v>2022</v>
      </c>
      <c r="T465" s="252" t="s">
        <v>635</v>
      </c>
      <c r="U465" s="252" t="s">
        <v>698</v>
      </c>
      <c r="V465" s="252">
        <v>2030</v>
      </c>
      <c r="W465" s="252">
        <f t="array" ref="W465">IF(V465="", "", IFERROR(MAX(--_xlfn.TEXTSPLIT(V465,"+")), V465))</f>
        <v>2030</v>
      </c>
      <c r="X465" s="252">
        <v>2022</v>
      </c>
      <c r="Y465" s="256" t="s">
        <v>2464</v>
      </c>
      <c r="Z465" s="253"/>
      <c r="AA465" s="253"/>
      <c r="AB465" s="253"/>
      <c r="AC465" s="253" t="str">
        <f t="array" ref="AC465">IF(AB465="", "", IFERROR(MAX(--_xlfn.TEXTSPLIT(AB465,"+")), AB465))</f>
        <v/>
      </c>
      <c r="AD465" s="32">
        <f>IF(AND(Table1[[#This Row],[year broken down ]]&lt;&gt;"",Table1[[#This Row],[Scope of target]]&lt;&gt;"G",AE465=""),1,"")</f>
        <v>1</v>
      </c>
      <c r="AE465" s="32" t="str">
        <f>IF(OR(Table1[[#This Row],[Net zero year (SBTi)]]&lt;&gt;"",Table1[[#This Row],[From 6]]&lt;&gt;""),1,"")</f>
        <v/>
      </c>
      <c r="AF465" s="32" t="str">
        <f>IF(OR(Table1[[#This Row],[SBTi NZ approved]]="s",Table1[[#This Row],[Target status]]="T"),1,"")</f>
        <v/>
      </c>
      <c r="AG465" s="254"/>
      <c r="AH465" s="32" t="str">
        <f>_xlfn.XLOOKUP(C465,ref!A:A,ref!B:B, "Other")</f>
        <v>Asia</v>
      </c>
      <c r="AI465" s="249" t="str">
        <f>_xlfn.XLOOKUP(D465,ref!D:D,ref!E:E)</f>
        <v>Technology</v>
      </c>
      <c r="AJ465" s="249" t="str">
        <f>IF(Table1[[#This Row],[NZ]]=1, MAX(Table1[[#This Row],[From 6]], Table1[[#This Row],[Net zero year (SBTi)]]), "")</f>
        <v/>
      </c>
      <c r="AK465" s="32">
        <f t="shared" si="28"/>
        <v>1</v>
      </c>
    </row>
    <row r="466" spans="1:37" ht="18" customHeight="1">
      <c r="A466" s="32">
        <v>464</v>
      </c>
      <c r="B466" s="373" t="s">
        <v>2465</v>
      </c>
      <c r="C466" s="32" t="s">
        <v>680</v>
      </c>
      <c r="D466" s="32" t="s">
        <v>1236</v>
      </c>
      <c r="E466" s="32" t="s">
        <v>2466</v>
      </c>
      <c r="F466" s="32" t="s">
        <v>2467</v>
      </c>
      <c r="G466" s="250"/>
      <c r="H466" s="250"/>
      <c r="I466" s="250"/>
      <c r="J466" s="251" t="s">
        <v>635</v>
      </c>
      <c r="K466" s="251"/>
      <c r="L466" s="251">
        <v>2030</v>
      </c>
      <c r="M466" s="251"/>
      <c r="N466" s="251"/>
      <c r="O466" s="251"/>
      <c r="P466" s="251" t="s">
        <v>632</v>
      </c>
      <c r="Q466" s="251"/>
      <c r="R466" s="251"/>
      <c r="S466" s="251">
        <v>2023</v>
      </c>
      <c r="T466" s="252" t="s">
        <v>681</v>
      </c>
      <c r="U466" s="252" t="s">
        <v>698</v>
      </c>
      <c r="V466" s="252">
        <v>2060</v>
      </c>
      <c r="W466" s="252">
        <f t="array" ref="W466">IF(V466="", "", IFERROR(MAX(--_xlfn.TEXTSPLIT(V466,"+")), V466))</f>
        <v>2060</v>
      </c>
      <c r="X466" s="252">
        <v>2021</v>
      </c>
      <c r="Y466" s="256" t="s">
        <v>2468</v>
      </c>
      <c r="Z466" s="253"/>
      <c r="AA466" s="253"/>
      <c r="AB466" s="253"/>
      <c r="AC466" s="253" t="str">
        <f t="array" ref="AC466">IF(AB466="", "", IFERROR(MAX(--_xlfn.TEXTSPLIT(AB466,"+")), AB466))</f>
        <v/>
      </c>
      <c r="AD466" s="32" t="str">
        <f>IF(AND(Table1[[#This Row],[year broken down ]]&lt;&gt;"",Table1[[#This Row],[Scope of target]]&lt;&gt;"G",AE466=""),1,"")</f>
        <v/>
      </c>
      <c r="AE466" s="32" t="str">
        <f>IF(OR(Table1[[#This Row],[Net zero year (SBTi)]]&lt;&gt;"",Table1[[#This Row],[From 6]]&lt;&gt;""),1,"")</f>
        <v/>
      </c>
      <c r="AF466" s="32" t="str">
        <f>IF(OR(Table1[[#This Row],[SBTi NZ approved]]="s",Table1[[#This Row],[Target status]]="T"),1,"")</f>
        <v/>
      </c>
      <c r="AG466" s="254" t="s">
        <v>674</v>
      </c>
      <c r="AH466" s="32" t="str">
        <f>_xlfn.XLOOKUP(C466,ref!A:A,ref!B:B, "Other")</f>
        <v>Asia</v>
      </c>
      <c r="AI466" s="249" t="str">
        <f>_xlfn.XLOOKUP(D466,ref!D:D,ref!E:E)</f>
        <v>Industrial goods</v>
      </c>
      <c r="AJ466" s="249" t="str">
        <f>IF(Table1[[#This Row],[NZ]]=1, MAX(Table1[[#This Row],[From 6]], Table1[[#This Row],[Net zero year (SBTi)]]), "")</f>
        <v/>
      </c>
      <c r="AK466" s="32">
        <f t="shared" si="28"/>
        <v>0</v>
      </c>
    </row>
    <row r="467" spans="1:37" ht="18" customHeight="1">
      <c r="A467" s="32">
        <v>465</v>
      </c>
      <c r="B467" s="373" t="s">
        <v>519</v>
      </c>
      <c r="C467" s="32" t="s">
        <v>680</v>
      </c>
      <c r="D467" s="32" t="s">
        <v>1236</v>
      </c>
      <c r="E467" s="32" t="s">
        <v>2469</v>
      </c>
      <c r="F467" s="32" t="s">
        <v>2470</v>
      </c>
      <c r="G467" s="250"/>
      <c r="H467" s="250"/>
      <c r="I467" s="250"/>
      <c r="J467" s="251"/>
      <c r="K467" s="251"/>
      <c r="L467" s="251"/>
      <c r="M467" s="251"/>
      <c r="N467" s="251"/>
      <c r="O467" s="251"/>
      <c r="P467" s="251"/>
      <c r="Q467" s="251"/>
      <c r="R467" s="251"/>
      <c r="S467" s="251" t="s">
        <v>39</v>
      </c>
      <c r="T467" s="252" t="s">
        <v>681</v>
      </c>
      <c r="U467" s="252" t="s">
        <v>698</v>
      </c>
      <c r="V467" s="252">
        <v>2060</v>
      </c>
      <c r="W467" s="252">
        <f t="array" ref="W467">IF(V467="", "", IFERROR(MAX(--_xlfn.TEXTSPLIT(V467,"+")), V467))</f>
        <v>2060</v>
      </c>
      <c r="X467" s="252">
        <v>2022</v>
      </c>
      <c r="Y467" s="256" t="s">
        <v>2471</v>
      </c>
      <c r="Z467" s="253"/>
      <c r="AA467" s="253"/>
      <c r="AB467" s="253"/>
      <c r="AC467" s="253" t="str">
        <f t="array" ref="AC467">IF(AB467="", "", IFERROR(MAX(--_xlfn.TEXTSPLIT(AB467,"+")), AB467))</f>
        <v/>
      </c>
      <c r="AD467" s="32" t="str">
        <f>IF(AND(Table1[[#This Row],[year broken down ]]&lt;&gt;"",Table1[[#This Row],[Scope of target]]&lt;&gt;"G",AE467=""),1,"")</f>
        <v/>
      </c>
      <c r="AE467" s="32" t="str">
        <f>IF(OR(Table1[[#This Row],[Net zero year (SBTi)]]&lt;&gt;"",Table1[[#This Row],[From 6]]&lt;&gt;""),1,"")</f>
        <v/>
      </c>
      <c r="AF467" s="32" t="str">
        <f>IF(OR(Table1[[#This Row],[SBTi NZ approved]]="s",Table1[[#This Row],[Target status]]="T"),1,"")</f>
        <v/>
      </c>
      <c r="AG467" s="254" t="s">
        <v>674</v>
      </c>
      <c r="AH467" s="32" t="str">
        <f>_xlfn.XLOOKUP(C467,ref!A:A,ref!B:B, "Other")</f>
        <v>Asia</v>
      </c>
      <c r="AI467" s="249" t="str">
        <f>_xlfn.XLOOKUP(D467,ref!D:D,ref!E:E)</f>
        <v>Industrial goods</v>
      </c>
      <c r="AJ467" s="249" t="str">
        <f>IF(Table1[[#This Row],[NZ]]=1, MAX(Table1[[#This Row],[From 6]], Table1[[#This Row],[Net zero year (SBTi)]]), "")</f>
        <v/>
      </c>
      <c r="AK467" s="32">
        <f t="shared" si="28"/>
        <v>0</v>
      </c>
    </row>
    <row r="468" spans="1:37" ht="18" customHeight="1">
      <c r="A468" s="32">
        <v>466</v>
      </c>
      <c r="B468" s="373" t="s">
        <v>531</v>
      </c>
      <c r="C468" s="32" t="s">
        <v>680</v>
      </c>
      <c r="D468" s="32" t="s">
        <v>1236</v>
      </c>
      <c r="E468" s="32" t="s">
        <v>2472</v>
      </c>
      <c r="F468" s="32" t="s">
        <v>2473</v>
      </c>
      <c r="G468" s="250"/>
      <c r="H468" s="250"/>
      <c r="I468" s="250"/>
      <c r="J468" s="251"/>
      <c r="K468" s="251"/>
      <c r="L468" s="251"/>
      <c r="M468" s="251"/>
      <c r="N468" s="251"/>
      <c r="O468" s="251"/>
      <c r="P468" s="251"/>
      <c r="Q468" s="251"/>
      <c r="R468" s="251"/>
      <c r="S468" s="251" t="s">
        <v>39</v>
      </c>
      <c r="T468" s="252"/>
      <c r="U468" s="252"/>
      <c r="V468" s="252"/>
      <c r="W468" s="252" t="str">
        <f t="array" ref="W468">IF(V468="", "", IFERROR(MAX(--_xlfn.TEXTSPLIT(V468,"+")), V468))</f>
        <v/>
      </c>
      <c r="X468" s="252"/>
      <c r="Y468" s="252"/>
      <c r="Z468" s="253"/>
      <c r="AA468" s="253"/>
      <c r="AB468" s="253"/>
      <c r="AC468" s="253" t="str">
        <f t="array" ref="AC468">IF(AB468="", "", IFERROR(MAX(--_xlfn.TEXTSPLIT(AB468,"+")), AB468))</f>
        <v/>
      </c>
      <c r="AD468" s="32" t="str">
        <f>IF(AND(Table1[[#This Row],[year broken down ]]&lt;&gt;"",Table1[[#This Row],[Scope of target]]&lt;&gt;"G",AE468=""),1,"")</f>
        <v/>
      </c>
      <c r="AE468" s="32" t="str">
        <f>IF(OR(Table1[[#This Row],[Net zero year (SBTi)]]&lt;&gt;"",Table1[[#This Row],[From 6]]&lt;&gt;""),1,"")</f>
        <v/>
      </c>
      <c r="AF468" s="32" t="str">
        <f>IF(OR(Table1[[#This Row],[SBTi NZ approved]]="s",Table1[[#This Row],[Target status]]="T"),1,"")</f>
        <v/>
      </c>
      <c r="AG468" s="254"/>
      <c r="AH468" s="32" t="str">
        <f>_xlfn.XLOOKUP(C468,ref!A:A,ref!B:B, "Other")</f>
        <v>Asia</v>
      </c>
      <c r="AI468" s="249" t="str">
        <f>_xlfn.XLOOKUP(D468,ref!D:D,ref!E:E)</f>
        <v>Industrial goods</v>
      </c>
      <c r="AJ468" s="249" t="str">
        <f>IF(Table1[[#This Row],[NZ]]=1, MAX(Table1[[#This Row],[From 6]], Table1[[#This Row],[Net zero year (SBTi)]]), "")</f>
        <v/>
      </c>
      <c r="AK468" s="32">
        <f t="shared" si="28"/>
        <v>0</v>
      </c>
    </row>
    <row r="469" spans="1:37" ht="18" customHeight="1">
      <c r="A469" s="32">
        <v>467</v>
      </c>
      <c r="B469" s="373" t="s">
        <v>375</v>
      </c>
      <c r="C469" s="32" t="s">
        <v>680</v>
      </c>
      <c r="D469" s="32" t="s">
        <v>1093</v>
      </c>
      <c r="E469" s="32" t="s">
        <v>2474</v>
      </c>
      <c r="F469" s="32" t="s">
        <v>2475</v>
      </c>
      <c r="G469" s="250"/>
      <c r="H469" s="250"/>
      <c r="I469" s="250"/>
      <c r="J469" s="251"/>
      <c r="K469" s="251"/>
      <c r="L469" s="251"/>
      <c r="M469" s="251"/>
      <c r="N469" s="251"/>
      <c r="O469" s="251"/>
      <c r="P469" s="251"/>
      <c r="Q469" s="251"/>
      <c r="R469" s="251"/>
      <c r="S469" s="251" t="s">
        <v>39</v>
      </c>
      <c r="T469" s="252"/>
      <c r="U469" s="252"/>
      <c r="V469" s="252"/>
      <c r="W469" s="252" t="str">
        <f t="array" ref="W469">IF(V469="", "", IFERROR(MAX(--_xlfn.TEXTSPLIT(V469,"+")), V469))</f>
        <v/>
      </c>
      <c r="X469" s="252"/>
      <c r="Y469" s="252"/>
      <c r="Z469" s="253"/>
      <c r="AA469" s="253"/>
      <c r="AB469" s="253"/>
      <c r="AC469" s="253" t="str">
        <f t="array" ref="AC469">IF(AB469="", "", IFERROR(MAX(--_xlfn.TEXTSPLIT(AB469,"+")), AB469))</f>
        <v/>
      </c>
      <c r="AD469" s="32" t="str">
        <f>IF(AND(Table1[[#This Row],[year broken down ]]&lt;&gt;"",Table1[[#This Row],[Scope of target]]&lt;&gt;"G",AE469=""),1,"")</f>
        <v/>
      </c>
      <c r="AE469" s="32" t="str">
        <f>IF(OR(Table1[[#This Row],[Net zero year (SBTi)]]&lt;&gt;"",Table1[[#This Row],[From 6]]&lt;&gt;""),1,"")</f>
        <v/>
      </c>
      <c r="AF469" s="32" t="str">
        <f>IF(OR(Table1[[#This Row],[SBTi NZ approved]]="s",Table1[[#This Row],[Target status]]="T"),1,"")</f>
        <v/>
      </c>
      <c r="AG469" s="254"/>
      <c r="AH469" s="32" t="str">
        <f>_xlfn.XLOOKUP(C469,ref!A:A,ref!B:B, "Other")</f>
        <v>Asia</v>
      </c>
      <c r="AI469" s="249" t="str">
        <f>_xlfn.XLOOKUP(D469,ref!D:D,ref!E:E)</f>
        <v>Retail</v>
      </c>
      <c r="AJ469" s="249" t="str">
        <f>IF(Table1[[#This Row],[NZ]]=1, MAX(Table1[[#This Row],[From 6]], Table1[[#This Row],[Net zero year (SBTi)]]), "")</f>
        <v/>
      </c>
      <c r="AK469" s="32">
        <f t="shared" si="28"/>
        <v>0</v>
      </c>
    </row>
    <row r="470" spans="1:37" ht="18" customHeight="1">
      <c r="A470" s="32">
        <v>468</v>
      </c>
      <c r="B470" s="373" t="s">
        <v>2476</v>
      </c>
      <c r="C470" s="32" t="s">
        <v>680</v>
      </c>
      <c r="D470" s="32" t="s">
        <v>1101</v>
      </c>
      <c r="E470" s="32" t="s">
        <v>2477</v>
      </c>
      <c r="F470" s="32" t="s">
        <v>2478</v>
      </c>
      <c r="G470" s="250"/>
      <c r="H470" s="250"/>
      <c r="I470" s="250"/>
      <c r="J470" s="251"/>
      <c r="K470" s="251"/>
      <c r="L470" s="251"/>
      <c r="M470" s="251"/>
      <c r="N470" s="251"/>
      <c r="O470" s="251"/>
      <c r="P470" s="251"/>
      <c r="Q470" s="251"/>
      <c r="R470" s="251"/>
      <c r="S470" s="251" t="s">
        <v>39</v>
      </c>
      <c r="T470" s="252"/>
      <c r="U470" s="252"/>
      <c r="V470" s="252"/>
      <c r="W470" s="252" t="str">
        <f t="array" ref="W470">IF(V470="", "", IFERROR(MAX(--_xlfn.TEXTSPLIT(V470,"+")), V470))</f>
        <v/>
      </c>
      <c r="X470" s="252"/>
      <c r="Y470" s="252"/>
      <c r="Z470" s="253"/>
      <c r="AA470" s="253"/>
      <c r="AB470" s="253"/>
      <c r="AC470" s="253" t="str">
        <f t="array" ref="AC470">IF(AB470="", "", IFERROR(MAX(--_xlfn.TEXTSPLIT(AB470,"+")), AB470))</f>
        <v/>
      </c>
      <c r="AD470" s="32" t="str">
        <f>IF(AND(Table1[[#This Row],[year broken down ]]&lt;&gt;"",Table1[[#This Row],[Scope of target]]&lt;&gt;"G",AE470=""),1,"")</f>
        <v/>
      </c>
      <c r="AE470" s="32" t="str">
        <f>IF(OR(Table1[[#This Row],[Net zero year (SBTi)]]&lt;&gt;"",Table1[[#This Row],[From 6]]&lt;&gt;""),1,"")</f>
        <v/>
      </c>
      <c r="AF470" s="32" t="str">
        <f>IF(OR(Table1[[#This Row],[SBTi NZ approved]]="s",Table1[[#This Row],[Target status]]="T"),1,"")</f>
        <v/>
      </c>
      <c r="AG470" s="254"/>
      <c r="AH470" s="32" t="str">
        <f>_xlfn.XLOOKUP(C470,ref!A:A,ref!B:B, "Other")</f>
        <v>Asia</v>
      </c>
      <c r="AI470" s="249" t="str">
        <f>_xlfn.XLOOKUP(D470,ref!D:D,ref!E:E)</f>
        <v>Energy and utilities</v>
      </c>
      <c r="AJ470" s="249" t="str">
        <f>IF(Table1[[#This Row],[NZ]]=1, MAX(Table1[[#This Row],[From 6]], Table1[[#This Row],[Net zero year (SBTi)]]), "")</f>
        <v/>
      </c>
      <c r="AK470" s="32">
        <f t="shared" si="28"/>
        <v>0</v>
      </c>
    </row>
    <row r="471" spans="1:37" ht="18" customHeight="1">
      <c r="A471" s="32">
        <v>469</v>
      </c>
      <c r="B471" s="373" t="s">
        <v>418</v>
      </c>
      <c r="C471" s="32" t="s">
        <v>740</v>
      </c>
      <c r="D471" s="32" t="s">
        <v>2479</v>
      </c>
      <c r="E471" s="32" t="s">
        <v>2480</v>
      </c>
      <c r="F471" s="32" t="s">
        <v>1667</v>
      </c>
      <c r="G471" s="250"/>
      <c r="H471" s="250"/>
      <c r="I471" s="250"/>
      <c r="J471" s="251" t="s">
        <v>1096</v>
      </c>
      <c r="K471" s="251" t="s">
        <v>642</v>
      </c>
      <c r="L471" s="251">
        <v>2030</v>
      </c>
      <c r="M471" s="251"/>
      <c r="N471" s="251"/>
      <c r="O471" s="251"/>
      <c r="P471" s="251" t="s">
        <v>632</v>
      </c>
      <c r="Q471" s="251"/>
      <c r="R471" s="251"/>
      <c r="S471" s="251">
        <v>2021</v>
      </c>
      <c r="T471" s="252" t="s">
        <v>635</v>
      </c>
      <c r="U471" s="252" t="s">
        <v>1225</v>
      </c>
      <c r="V471" s="252">
        <v>2030</v>
      </c>
      <c r="W471" s="252">
        <f t="array" ref="W471">IF(V471="", "", IFERROR(MAX(--_xlfn.TEXTSPLIT(V471,"+")), V471))</f>
        <v>2030</v>
      </c>
      <c r="X471" s="252">
        <v>2019</v>
      </c>
      <c r="Y471" s="256" t="s">
        <v>2481</v>
      </c>
      <c r="Z471" s="253" t="s">
        <v>645</v>
      </c>
      <c r="AA471" s="253" t="s">
        <v>1353</v>
      </c>
      <c r="AB471" s="253">
        <v>2050</v>
      </c>
      <c r="AC471" s="253">
        <f t="array" ref="AC471">IF(AB471="", "", IFERROR(MAX(--_xlfn.TEXTSPLIT(AB471,"+")), AB471))</f>
        <v>2050</v>
      </c>
      <c r="AD471" s="32" t="str">
        <f>IF(AND(Table1[[#This Row],[year broken down ]]&lt;&gt;"",Table1[[#This Row],[Scope of target]]&lt;&gt;"G",AE471=""),1,"")</f>
        <v/>
      </c>
      <c r="AE471" s="32">
        <f>IF(OR(Table1[[#This Row],[Net zero year (SBTi)]]&lt;&gt;"",Table1[[#This Row],[From 6]]&lt;&gt;""),1,"")</f>
        <v>1</v>
      </c>
      <c r="AF471" s="32">
        <f>IF(OR(Table1[[#This Row],[SBTi NZ approved]]="s",Table1[[#This Row],[Target status]]="T"),1,"")</f>
        <v>1</v>
      </c>
      <c r="AG471" s="257" t="s">
        <v>674</v>
      </c>
      <c r="AH471" s="32" t="str">
        <f>_xlfn.XLOOKUP(C471,ref!A:A,ref!B:B, "Other")</f>
        <v>Europe</v>
      </c>
      <c r="AI471" s="249" t="str">
        <f>_xlfn.XLOOKUP(D471,ref!D:D,ref!E:E)</f>
        <v>Retail</v>
      </c>
      <c r="AJ471" s="249">
        <f>IF(Table1[[#This Row],[NZ]]=1, MAX(Table1[[#This Row],[From 6]], Table1[[#This Row],[Net zero year (SBTi)]]), "")</f>
        <v>2050</v>
      </c>
      <c r="AK471" s="32">
        <f t="shared" si="28"/>
        <v>1</v>
      </c>
    </row>
    <row r="472" spans="1:37" ht="18" customHeight="1">
      <c r="A472" s="32">
        <v>470</v>
      </c>
      <c r="B472" s="373" t="s">
        <v>700</v>
      </c>
      <c r="C472" s="32" t="s">
        <v>676</v>
      </c>
      <c r="D472" s="32" t="s">
        <v>1148</v>
      </c>
      <c r="E472" s="32" t="s">
        <v>2482</v>
      </c>
      <c r="F472" s="32" t="s">
        <v>2483</v>
      </c>
      <c r="G472" s="250"/>
      <c r="H472" s="250"/>
      <c r="I472" s="250"/>
      <c r="J472" s="251" t="s">
        <v>635</v>
      </c>
      <c r="K472" s="251"/>
      <c r="L472" s="251">
        <v>2030</v>
      </c>
      <c r="M472" s="251"/>
      <c r="N472" s="251"/>
      <c r="O472" s="251"/>
      <c r="P472" s="251" t="s">
        <v>632</v>
      </c>
      <c r="Q472" s="251"/>
      <c r="R472" s="251"/>
      <c r="S472" s="251">
        <v>2022</v>
      </c>
      <c r="T472" s="252" t="s">
        <v>635</v>
      </c>
      <c r="U472" s="252" t="s">
        <v>1225</v>
      </c>
      <c r="V472" s="252">
        <v>2050</v>
      </c>
      <c r="W472" s="252">
        <f t="array" ref="W472">IF(V472="", "", IFERROR(MAX(--_xlfn.TEXTSPLIT(V472,"+")), V472))</f>
        <v>2050</v>
      </c>
      <c r="X472" s="252">
        <v>2021</v>
      </c>
      <c r="Y472" s="256" t="s">
        <v>2484</v>
      </c>
      <c r="Z472" s="253"/>
      <c r="AA472" s="253"/>
      <c r="AB472" s="253"/>
      <c r="AC472" s="253" t="str">
        <f t="array" ref="AC472">IF(AB472="", "", IFERROR(MAX(--_xlfn.TEXTSPLIT(AB472,"+")), AB472))</f>
        <v/>
      </c>
      <c r="AD472" s="32">
        <f>IF(AND(Table1[[#This Row],[year broken down ]]&lt;&gt;"",Table1[[#This Row],[Scope of target]]&lt;&gt;"G",AE472=""),1,"")</f>
        <v>1</v>
      </c>
      <c r="AE472" s="32" t="str">
        <f>IF(OR(Table1[[#This Row],[Net zero year (SBTi)]]&lt;&gt;"",Table1[[#This Row],[From 6]]&lt;&gt;""),1,"")</f>
        <v/>
      </c>
      <c r="AF472" s="32" t="str">
        <f>IF(OR(Table1[[#This Row],[SBTi NZ approved]]="s",Table1[[#This Row],[Target status]]="T"),1,"")</f>
        <v/>
      </c>
      <c r="AG472" s="254" t="s">
        <v>674</v>
      </c>
      <c r="AH472" s="32" t="str">
        <f>_xlfn.XLOOKUP(C472,ref!A:A,ref!B:B, "Other")</f>
        <v>Asia</v>
      </c>
      <c r="AI472" s="249" t="str">
        <f>_xlfn.XLOOKUP(D472,ref!D:D,ref!E:E)</f>
        <v>Automotive</v>
      </c>
      <c r="AJ472" s="249" t="str">
        <f>IF(Table1[[#This Row],[NZ]]=1, MAX(Table1[[#This Row],[From 6]], Table1[[#This Row],[Net zero year (SBTi)]]), "")</f>
        <v/>
      </c>
      <c r="AK472" s="32">
        <f t="shared" si="28"/>
        <v>1</v>
      </c>
    </row>
    <row r="473" spans="1:37" ht="18" customHeight="1">
      <c r="A473" s="32">
        <v>471</v>
      </c>
      <c r="B473" s="373" t="s">
        <v>2485</v>
      </c>
      <c r="C473" s="32" t="s">
        <v>706</v>
      </c>
      <c r="D473" s="32" t="s">
        <v>1101</v>
      </c>
      <c r="E473" s="32" t="s">
        <v>2486</v>
      </c>
      <c r="F473" s="32" t="s">
        <v>2487</v>
      </c>
      <c r="G473" s="250"/>
      <c r="H473" s="250"/>
      <c r="I473" s="250"/>
      <c r="J473" s="251"/>
      <c r="K473" s="251"/>
      <c r="L473" s="251"/>
      <c r="M473" s="251"/>
      <c r="N473" s="251"/>
      <c r="O473" s="251"/>
      <c r="P473" s="251"/>
      <c r="Q473" s="251"/>
      <c r="R473" s="251"/>
      <c r="S473" s="251" t="s">
        <v>39</v>
      </c>
      <c r="T473" s="252"/>
      <c r="U473" s="252"/>
      <c r="V473" s="252"/>
      <c r="W473" s="252" t="str">
        <f t="array" ref="W473">IF(V473="", "", IFERROR(MAX(--_xlfn.TEXTSPLIT(V473,"+")), V473))</f>
        <v/>
      </c>
      <c r="X473" s="252"/>
      <c r="Y473" s="252"/>
      <c r="Z473" s="253"/>
      <c r="AA473" s="253"/>
      <c r="AB473" s="253"/>
      <c r="AC473" s="253" t="str">
        <f t="array" ref="AC473">IF(AB473="", "", IFERROR(MAX(--_xlfn.TEXTSPLIT(AB473,"+")), AB473))</f>
        <v/>
      </c>
      <c r="AD473" s="32" t="str">
        <f>IF(AND(Table1[[#This Row],[year broken down ]]&lt;&gt;"",Table1[[#This Row],[Scope of target]]&lt;&gt;"G",AE473=""),1,"")</f>
        <v/>
      </c>
      <c r="AE473" s="32" t="str">
        <f>IF(OR(Table1[[#This Row],[Net zero year (SBTi)]]&lt;&gt;"",Table1[[#This Row],[From 6]]&lt;&gt;""),1,"")</f>
        <v/>
      </c>
      <c r="AF473" s="32" t="str">
        <f>IF(OR(Table1[[#This Row],[SBTi NZ approved]]="s",Table1[[#This Row],[Target status]]="T"),1,"")</f>
        <v/>
      </c>
      <c r="AG473" s="254"/>
      <c r="AH473" s="32" t="str">
        <f>_xlfn.XLOOKUP(C473,ref!A:A,ref!B:B, "Other")</f>
        <v>North America</v>
      </c>
      <c r="AI473" s="249" t="str">
        <f>_xlfn.XLOOKUP(D473,ref!D:D,ref!E:E)</f>
        <v>Energy and utilities</v>
      </c>
      <c r="AJ473" s="249" t="str">
        <f>IF(Table1[[#This Row],[NZ]]=1, MAX(Table1[[#This Row],[From 6]], Table1[[#This Row],[Net zero year (SBTi)]]), "")</f>
        <v/>
      </c>
      <c r="AK473" s="32">
        <f t="shared" si="28"/>
        <v>0</v>
      </c>
    </row>
    <row r="474" spans="1:37" ht="18" customHeight="1">
      <c r="A474" s="32">
        <v>472</v>
      </c>
      <c r="B474" s="373" t="s">
        <v>477</v>
      </c>
      <c r="C474" s="32" t="s">
        <v>709</v>
      </c>
      <c r="D474" s="32" t="s">
        <v>713</v>
      </c>
      <c r="E474" s="32" t="s">
        <v>2488</v>
      </c>
      <c r="F474" s="32" t="s">
        <v>2489</v>
      </c>
      <c r="G474" s="250" t="s">
        <v>631</v>
      </c>
      <c r="H474" s="250">
        <v>2014</v>
      </c>
      <c r="I474" s="250">
        <v>2015</v>
      </c>
      <c r="J474" s="251" t="s">
        <v>1096</v>
      </c>
      <c r="K474" s="251" t="s">
        <v>642</v>
      </c>
      <c r="L474" s="251">
        <v>2025</v>
      </c>
      <c r="M474" s="251"/>
      <c r="N474" s="251"/>
      <c r="O474" s="251"/>
      <c r="P474" s="251" t="s">
        <v>632</v>
      </c>
      <c r="Q474" s="251"/>
      <c r="R474" s="251"/>
      <c r="S474" s="251">
        <v>2019</v>
      </c>
      <c r="T474" s="252" t="s">
        <v>635</v>
      </c>
      <c r="U474" s="252" t="s">
        <v>636</v>
      </c>
      <c r="V474" s="252">
        <v>2023</v>
      </c>
      <c r="W474" s="252">
        <f t="array" ref="W474">IF(V474="", "", IFERROR(MAX(--_xlfn.TEXTSPLIT(V474,"+")), V474))</f>
        <v>2023</v>
      </c>
      <c r="X474" s="252">
        <v>2022</v>
      </c>
      <c r="Y474" s="256" t="s">
        <v>2490</v>
      </c>
      <c r="Z474" s="253" t="s">
        <v>645</v>
      </c>
      <c r="AA474" s="253" t="s">
        <v>805</v>
      </c>
      <c r="AB474" s="253">
        <v>2030</v>
      </c>
      <c r="AC474" s="253">
        <f t="array" ref="AC474">IF(AB474="", "", IFERROR(MAX(--_xlfn.TEXTSPLIT(AB474,"+")), AB474))</f>
        <v>2030</v>
      </c>
      <c r="AD474" s="32" t="str">
        <f>IF(AND(Table1[[#This Row],[year broken down ]]&lt;&gt;"",Table1[[#This Row],[Scope of target]]&lt;&gt;"G",AE474=""),1,"")</f>
        <v/>
      </c>
      <c r="AE474" s="32">
        <f>IF(OR(Table1[[#This Row],[Net zero year (SBTi)]]&lt;&gt;"",Table1[[#This Row],[From 6]]&lt;&gt;""),1,"")</f>
        <v>1</v>
      </c>
      <c r="AF474" s="32">
        <f>IF(OR(Table1[[#This Row],[SBTi NZ approved]]="s",Table1[[#This Row],[Target status]]="T"),1,"")</f>
        <v>1</v>
      </c>
      <c r="AG474" s="254" t="s">
        <v>631</v>
      </c>
      <c r="AH474" s="32" t="str">
        <f>_xlfn.XLOOKUP(C474,ref!A:A,ref!B:B, "Other")</f>
        <v>Europe</v>
      </c>
      <c r="AI474" s="249" t="str">
        <f>_xlfn.XLOOKUP(D474,ref!D:D,ref!E:E)</f>
        <v>Technology</v>
      </c>
      <c r="AJ474" s="249">
        <f>IF(Table1[[#This Row],[NZ]]=1, MAX(Table1[[#This Row],[From 6]], Table1[[#This Row],[Net zero year (SBTi)]]), "")</f>
        <v>2030</v>
      </c>
      <c r="AK474" s="32">
        <f t="shared" si="28"/>
        <v>1</v>
      </c>
    </row>
    <row r="475" spans="1:37" ht="18" customHeight="1">
      <c r="A475" s="32">
        <v>473</v>
      </c>
      <c r="B475" s="373" t="s">
        <v>489</v>
      </c>
      <c r="C475" s="32" t="s">
        <v>629</v>
      </c>
      <c r="D475" s="32" t="s">
        <v>2479</v>
      </c>
      <c r="E475" s="32" t="s">
        <v>2491</v>
      </c>
      <c r="F475" s="32" t="s">
        <v>2492</v>
      </c>
      <c r="G475" s="250" t="s">
        <v>631</v>
      </c>
      <c r="H475" s="250">
        <v>2022</v>
      </c>
      <c r="I475" s="250">
        <v>2015</v>
      </c>
      <c r="J475" s="251" t="s">
        <v>1096</v>
      </c>
      <c r="K475" s="251" t="s">
        <v>642</v>
      </c>
      <c r="L475" s="251">
        <v>2030</v>
      </c>
      <c r="M475" s="251"/>
      <c r="N475" s="251"/>
      <c r="O475" s="251"/>
      <c r="P475" s="251" t="s">
        <v>632</v>
      </c>
      <c r="Q475" s="251"/>
      <c r="R475" s="251"/>
      <c r="S475" s="251">
        <v>2021</v>
      </c>
      <c r="T475" s="252"/>
      <c r="U475" s="252"/>
      <c r="V475" s="252"/>
      <c r="W475" s="252" t="str">
        <f t="array" ref="W475">IF(V475="", "", IFERROR(MAX(--_xlfn.TEXTSPLIT(V475,"+")), V475))</f>
        <v/>
      </c>
      <c r="X475" s="252"/>
      <c r="Y475" s="252"/>
      <c r="Z475" s="253"/>
      <c r="AA475" s="253"/>
      <c r="AB475" s="253"/>
      <c r="AC475" s="253" t="str">
        <f t="array" ref="AC475">IF(AB475="", "", IFERROR(MAX(--_xlfn.TEXTSPLIT(AB475,"+")), AB475))</f>
        <v/>
      </c>
      <c r="AD475" s="32" t="str">
        <f>IF(AND(Table1[[#This Row],[year broken down ]]&lt;&gt;"",Table1[[#This Row],[Scope of target]]&lt;&gt;"G",AE475=""),1,"")</f>
        <v/>
      </c>
      <c r="AE475" s="32" t="str">
        <f>IF(OR(Table1[[#This Row],[Net zero year (SBTi)]]&lt;&gt;"",Table1[[#This Row],[From 6]]&lt;&gt;""),1,"")</f>
        <v/>
      </c>
      <c r="AF475" s="32">
        <f>IF(OR(Table1[[#This Row],[SBTi NZ approved]]="s",Table1[[#This Row],[Target status]]="T"),1,"")</f>
        <v>1</v>
      </c>
      <c r="AG475" s="254"/>
      <c r="AH475" s="32" t="str">
        <f>_xlfn.XLOOKUP(C475,ref!A:A,ref!B:B, "Other")</f>
        <v>North America</v>
      </c>
      <c r="AI475" s="249" t="str">
        <f>_xlfn.XLOOKUP(D475,ref!D:D,ref!E:E)</f>
        <v>Retail</v>
      </c>
      <c r="AJ475" s="249" t="str">
        <f>IF(Table1[[#This Row],[NZ]]=1, MAX(Table1[[#This Row],[From 6]], Table1[[#This Row],[Net zero year (SBTi)]]), "")</f>
        <v/>
      </c>
      <c r="AK475" s="32">
        <f t="shared" si="28"/>
        <v>1</v>
      </c>
    </row>
    <row r="476" spans="1:37" ht="18" customHeight="1">
      <c r="A476" s="32">
        <v>474</v>
      </c>
      <c r="B476" s="373" t="s">
        <v>525</v>
      </c>
      <c r="C476" s="32" t="s">
        <v>709</v>
      </c>
      <c r="D476" s="32" t="s">
        <v>1137</v>
      </c>
      <c r="E476" s="32" t="s">
        <v>2493</v>
      </c>
      <c r="F476" s="32" t="s">
        <v>2494</v>
      </c>
      <c r="G476" s="250"/>
      <c r="H476" s="250"/>
      <c r="I476" s="250"/>
      <c r="J476" s="251" t="s">
        <v>1096</v>
      </c>
      <c r="K476" s="251" t="s">
        <v>693</v>
      </c>
      <c r="L476" s="251">
        <v>2030</v>
      </c>
      <c r="M476" s="251"/>
      <c r="N476" s="251"/>
      <c r="O476" s="251"/>
      <c r="P476" s="251" t="s">
        <v>632</v>
      </c>
      <c r="Q476" s="251"/>
      <c r="R476" s="251"/>
      <c r="S476" s="251">
        <v>2019</v>
      </c>
      <c r="T476" s="252" t="s">
        <v>635</v>
      </c>
      <c r="U476" s="252" t="s">
        <v>636</v>
      </c>
      <c r="V476" s="252">
        <v>2040</v>
      </c>
      <c r="W476" s="252">
        <f t="array" ref="W476">IF(V476="", "", IFERROR(MAX(--_xlfn.TEXTSPLIT(V476,"+")), V476))</f>
        <v>2040</v>
      </c>
      <c r="X476" s="252">
        <v>2021</v>
      </c>
      <c r="Y476" s="256" t="s">
        <v>2495</v>
      </c>
      <c r="Z476" s="253"/>
      <c r="AA476" s="253"/>
      <c r="AB476" s="253"/>
      <c r="AC476" s="253" t="str">
        <f t="array" ref="AC476">IF(AB476="", "", IFERROR(MAX(--_xlfn.TEXTSPLIT(AB476,"+")), AB476))</f>
        <v/>
      </c>
      <c r="AD476" s="32">
        <f>IF(AND(Table1[[#This Row],[year broken down ]]&lt;&gt;"",Table1[[#This Row],[Scope of target]]&lt;&gt;"G",AE476=""),1,"")</f>
        <v>1</v>
      </c>
      <c r="AE476" s="32" t="str">
        <f>IF(OR(Table1[[#This Row],[Net zero year (SBTi)]]&lt;&gt;"",Table1[[#This Row],[From 6]]&lt;&gt;""),1,"")</f>
        <v/>
      </c>
      <c r="AF476" s="32">
        <f>IF(OR(Table1[[#This Row],[SBTi NZ approved]]="s",Table1[[#This Row],[Target status]]="T"),1,"")</f>
        <v>1</v>
      </c>
      <c r="AG476" s="254"/>
      <c r="AH476" s="32" t="str">
        <f>_xlfn.XLOOKUP(C476,ref!A:A,ref!B:B, "Other")</f>
        <v>Europe</v>
      </c>
      <c r="AI476" s="249" t="str">
        <f>_xlfn.XLOOKUP(D476,ref!D:D,ref!E:E)</f>
        <v>Retail</v>
      </c>
      <c r="AJ476" s="249" t="str">
        <f>IF(Table1[[#This Row],[NZ]]=1, MAX(Table1[[#This Row],[From 6]], Table1[[#This Row],[Net zero year (SBTi)]]), "")</f>
        <v/>
      </c>
      <c r="AK476" s="32">
        <f t="shared" si="28"/>
        <v>1</v>
      </c>
    </row>
    <row r="477" spans="1:37" ht="18" customHeight="1">
      <c r="A477" s="32">
        <v>475</v>
      </c>
      <c r="B477" s="373" t="s">
        <v>431</v>
      </c>
      <c r="C477" s="32" t="s">
        <v>629</v>
      </c>
      <c r="D477" s="32" t="s">
        <v>1130</v>
      </c>
      <c r="E477" s="32" t="s">
        <v>2496</v>
      </c>
      <c r="F477" s="32" t="s">
        <v>2497</v>
      </c>
      <c r="G477" s="250"/>
      <c r="H477" s="250"/>
      <c r="I477" s="250"/>
      <c r="J477" s="251"/>
      <c r="K477" s="251"/>
      <c r="L477" s="251"/>
      <c r="M477" s="251"/>
      <c r="N477" s="251"/>
      <c r="O477" s="251"/>
      <c r="P477" s="251"/>
      <c r="Q477" s="251"/>
      <c r="R477" s="251"/>
      <c r="S477" s="251" t="s">
        <v>39</v>
      </c>
      <c r="T477" s="252"/>
      <c r="U477" s="252"/>
      <c r="V477" s="252"/>
      <c r="W477" s="252" t="str">
        <f t="array" ref="W477">IF(V477="", "", IFERROR(MAX(--_xlfn.TEXTSPLIT(V477,"+")), V477))</f>
        <v/>
      </c>
      <c r="X477" s="252"/>
      <c r="Y477" s="256"/>
      <c r="Z477" s="253"/>
      <c r="AA477" s="253"/>
      <c r="AB477" s="253"/>
      <c r="AC477" s="253" t="str">
        <f t="array" ref="AC477">IF(AB477="", "", IFERROR(MAX(--_xlfn.TEXTSPLIT(AB477,"+")), AB477))</f>
        <v/>
      </c>
      <c r="AD477" s="32" t="str">
        <f>IF(AND(Table1[[#This Row],[year broken down ]]&lt;&gt;"",Table1[[#This Row],[Scope of target]]&lt;&gt;"G",AE477=""),1,"")</f>
        <v/>
      </c>
      <c r="AE477" s="32" t="str">
        <f>IF(OR(Table1[[#This Row],[Net zero year (SBTi)]]&lt;&gt;"",Table1[[#This Row],[From 6]]&lt;&gt;""),1,"")</f>
        <v/>
      </c>
      <c r="AF477" s="32" t="str">
        <f>IF(OR(Table1[[#This Row],[SBTi NZ approved]]="s",Table1[[#This Row],[Target status]]="T"),1,"")</f>
        <v/>
      </c>
      <c r="AG477" s="254"/>
      <c r="AH477" s="32" t="str">
        <f>_xlfn.XLOOKUP(C477,ref!A:A,ref!B:B, "Other")</f>
        <v>North America</v>
      </c>
      <c r="AI477" s="249" t="str">
        <f>_xlfn.XLOOKUP(D477,ref!D:D,ref!E:E)</f>
        <v>Health care and pharmaceuticals</v>
      </c>
      <c r="AJ477" s="249" t="str">
        <f>IF(Table1[[#This Row],[NZ]]=1, MAX(Table1[[#This Row],[From 6]], Table1[[#This Row],[Net zero year (SBTi)]]), "")</f>
        <v/>
      </c>
      <c r="AK477" s="32">
        <f t="shared" si="28"/>
        <v>0</v>
      </c>
    </row>
    <row r="478" spans="1:37" ht="18" customHeight="1">
      <c r="A478" s="32">
        <v>476</v>
      </c>
      <c r="B478" s="373" t="s">
        <v>527</v>
      </c>
      <c r="C478" s="32" t="s">
        <v>680</v>
      </c>
      <c r="D478" s="32" t="s">
        <v>1101</v>
      </c>
      <c r="E478" s="32" t="s">
        <v>2498</v>
      </c>
      <c r="F478" s="32" t="s">
        <v>2499</v>
      </c>
      <c r="G478" s="250"/>
      <c r="H478" s="250"/>
      <c r="I478" s="250"/>
      <c r="J478" s="251"/>
      <c r="K478" s="251"/>
      <c r="L478" s="251"/>
      <c r="M478" s="251"/>
      <c r="N478" s="251"/>
      <c r="O478" s="251"/>
      <c r="P478" s="251"/>
      <c r="Q478" s="251"/>
      <c r="R478" s="251"/>
      <c r="S478" s="251" t="s">
        <v>39</v>
      </c>
      <c r="T478" s="252" t="s">
        <v>635</v>
      </c>
      <c r="U478" s="252" t="s">
        <v>1012</v>
      </c>
      <c r="V478" s="252">
        <v>2030</v>
      </c>
      <c r="W478" s="252">
        <f t="array" ref="W478">IF(V478="", "", IFERROR(MAX(--_xlfn.TEXTSPLIT(V478,"+")), V478))</f>
        <v>2030</v>
      </c>
      <c r="X478" s="252">
        <v>2022</v>
      </c>
      <c r="Y478" s="256" t="s">
        <v>2500</v>
      </c>
      <c r="Z478" s="253"/>
      <c r="AA478" s="253"/>
      <c r="AB478" s="253"/>
      <c r="AC478" s="253" t="str">
        <f t="array" ref="AC478">IF(AB478="", "", IFERROR(MAX(--_xlfn.TEXTSPLIT(AB478,"+")), AB478))</f>
        <v/>
      </c>
      <c r="AD478" s="32">
        <f>IF(AND(Table1[[#This Row],[year broken down ]]&lt;&gt;"",Table1[[#This Row],[Scope of target]]&lt;&gt;"G",AE478=""),1,"")</f>
        <v>1</v>
      </c>
      <c r="AE478" s="32" t="str">
        <f>IF(OR(Table1[[#This Row],[Net zero year (SBTi)]]&lt;&gt;"",Table1[[#This Row],[From 6]]&lt;&gt;""),1,"")</f>
        <v/>
      </c>
      <c r="AF478" s="32" t="str">
        <f>IF(OR(Table1[[#This Row],[SBTi NZ approved]]="s",Table1[[#This Row],[Target status]]="T"),1,"")</f>
        <v/>
      </c>
      <c r="AG478" s="257" t="s">
        <v>631</v>
      </c>
      <c r="AH478" s="32" t="str">
        <f>_xlfn.XLOOKUP(C478,ref!A:A,ref!B:B, "Other")</f>
        <v>Asia</v>
      </c>
      <c r="AI478" s="249" t="str">
        <f>_xlfn.XLOOKUP(D478,ref!D:D,ref!E:E)</f>
        <v>Energy and utilities</v>
      </c>
      <c r="AJ478" s="249" t="str">
        <f>IF(Table1[[#This Row],[NZ]]=1, MAX(Table1[[#This Row],[From 6]], Table1[[#This Row],[Net zero year (SBTi)]]), "")</f>
        <v/>
      </c>
      <c r="AK478" s="32">
        <f t="shared" si="28"/>
        <v>1</v>
      </c>
    </row>
    <row r="479" spans="1:37" ht="18" customHeight="1">
      <c r="A479" s="32">
        <v>477</v>
      </c>
      <c r="B479" s="373" t="s">
        <v>395</v>
      </c>
      <c r="C479" s="32" t="s">
        <v>629</v>
      </c>
      <c r="D479" s="32" t="s">
        <v>713</v>
      </c>
      <c r="E479" s="32" t="s">
        <v>2501</v>
      </c>
      <c r="F479" s="32" t="s">
        <v>2502</v>
      </c>
      <c r="G479" s="250"/>
      <c r="H479" s="250"/>
      <c r="I479" s="250"/>
      <c r="J479" s="251"/>
      <c r="K479" s="251"/>
      <c r="L479" s="251"/>
      <c r="M479" s="251"/>
      <c r="N479" s="251"/>
      <c r="O479" s="251"/>
      <c r="P479" s="251"/>
      <c r="Q479" s="251"/>
      <c r="R479" s="251"/>
      <c r="S479" s="251" t="s">
        <v>39</v>
      </c>
      <c r="T479" s="252"/>
      <c r="U479" s="252"/>
      <c r="V479" s="252"/>
      <c r="W479" s="252" t="str">
        <f t="array" ref="W479">IF(V479="", "", IFERROR(MAX(--_xlfn.TEXTSPLIT(V479,"+")), V479))</f>
        <v/>
      </c>
      <c r="X479" s="252"/>
      <c r="Y479" s="252"/>
      <c r="Z479" s="253" t="s">
        <v>1123</v>
      </c>
      <c r="AA479" s="253" t="s">
        <v>2503</v>
      </c>
      <c r="AB479" s="253" t="s">
        <v>1541</v>
      </c>
      <c r="AC479" s="253">
        <f t="array" ref="AC479">IF(AB479="", "", IFERROR(MAX(--_xlfn.TEXTSPLIT(AB479,"+")), AB479))</f>
        <v>2040</v>
      </c>
      <c r="AD479" s="32" t="str">
        <f>IF(AND(Table1[[#This Row],[year broken down ]]&lt;&gt;"",Table1[[#This Row],[Scope of target]]&lt;&gt;"G",AE479=""),1,"")</f>
        <v/>
      </c>
      <c r="AE479" s="32">
        <f>IF(OR(Table1[[#This Row],[Net zero year (SBTi)]]&lt;&gt;"",Table1[[#This Row],[From 6]]&lt;&gt;""),1,"")</f>
        <v>1</v>
      </c>
      <c r="AF479" s="32" t="str">
        <f>IF(OR(Table1[[#This Row],[SBTi NZ approved]]="s",Table1[[#This Row],[Target status]]="T"),1,"")</f>
        <v/>
      </c>
      <c r="AG479" s="254"/>
      <c r="AH479" s="32" t="str">
        <f>_xlfn.XLOOKUP(C479,ref!A:A,ref!B:B, "Other")</f>
        <v>North America</v>
      </c>
      <c r="AI479" s="249" t="str">
        <f>_xlfn.XLOOKUP(D479,ref!D:D,ref!E:E)</f>
        <v>Technology</v>
      </c>
      <c r="AJ479" s="249">
        <f>IF(Table1[[#This Row],[NZ]]=1, MAX(Table1[[#This Row],[From 6]], Table1[[#This Row],[Net zero year (SBTi)]]), "")</f>
        <v>2040</v>
      </c>
      <c r="AK479" s="32">
        <f t="shared" si="28"/>
        <v>1</v>
      </c>
    </row>
    <row r="480" spans="1:37" ht="18" customHeight="1">
      <c r="A480" s="32">
        <v>478</v>
      </c>
      <c r="B480" s="373" t="s">
        <v>546</v>
      </c>
      <c r="C480" s="32" t="s">
        <v>680</v>
      </c>
      <c r="D480" s="32" t="s">
        <v>1145</v>
      </c>
      <c r="E480" s="32" t="s">
        <v>2504</v>
      </c>
      <c r="F480" s="32" t="s">
        <v>2505</v>
      </c>
      <c r="G480" s="250"/>
      <c r="H480" s="250"/>
      <c r="I480" s="250"/>
      <c r="J480" s="251"/>
      <c r="K480" s="251"/>
      <c r="L480" s="251"/>
      <c r="M480" s="251"/>
      <c r="N480" s="251"/>
      <c r="O480" s="251"/>
      <c r="P480" s="251"/>
      <c r="Q480" s="251"/>
      <c r="R480" s="251"/>
      <c r="S480" s="251" t="s">
        <v>39</v>
      </c>
      <c r="T480" s="252" t="s">
        <v>681</v>
      </c>
      <c r="U480" s="252" t="s">
        <v>698</v>
      </c>
      <c r="V480" s="252">
        <v>2060</v>
      </c>
      <c r="W480" s="252">
        <f t="array" ref="W480">IF(V480="", "", IFERROR(MAX(--_xlfn.TEXTSPLIT(V480,"+")), V480))</f>
        <v>2060</v>
      </c>
      <c r="X480" s="252">
        <v>2020</v>
      </c>
      <c r="Y480" s="256" t="s">
        <v>2506</v>
      </c>
      <c r="Z480" s="253"/>
      <c r="AA480" s="253"/>
      <c r="AB480" s="253"/>
      <c r="AC480" s="253" t="str">
        <f t="array" ref="AC480">IF(AB480="", "", IFERROR(MAX(--_xlfn.TEXTSPLIT(AB480,"+")), AB480))</f>
        <v/>
      </c>
      <c r="AD480" s="32" t="str">
        <f>IF(AND(Table1[[#This Row],[year broken down ]]&lt;&gt;"",Table1[[#This Row],[Scope of target]]&lt;&gt;"G",AE480=""),1,"")</f>
        <v/>
      </c>
      <c r="AE480" s="32" t="str">
        <f>IF(OR(Table1[[#This Row],[Net zero year (SBTi)]]&lt;&gt;"",Table1[[#This Row],[From 6]]&lt;&gt;""),1,"")</f>
        <v/>
      </c>
      <c r="AF480" s="32" t="str">
        <f>IF(OR(Table1[[#This Row],[SBTi NZ approved]]="s",Table1[[#This Row],[Target status]]="T"),1,"")</f>
        <v/>
      </c>
      <c r="AG480" s="254" t="s">
        <v>674</v>
      </c>
      <c r="AH480" s="32" t="str">
        <f>_xlfn.XLOOKUP(C480,ref!A:A,ref!B:B, "Other")</f>
        <v>Asia</v>
      </c>
      <c r="AI480" s="249" t="str">
        <f>_xlfn.XLOOKUP(D480,ref!D:D,ref!E:E)</f>
        <v>Financial services</v>
      </c>
      <c r="AJ480" s="249" t="str">
        <f>IF(Table1[[#This Row],[NZ]]=1, MAX(Table1[[#This Row],[From 6]], Table1[[#This Row],[Net zero year (SBTi)]]), "")</f>
        <v/>
      </c>
      <c r="AK480" s="32">
        <f t="shared" si="28"/>
        <v>0</v>
      </c>
    </row>
    <row r="481" spans="1:37" ht="18" customHeight="1">
      <c r="A481" s="32">
        <v>479</v>
      </c>
      <c r="B481" s="373" t="s">
        <v>471</v>
      </c>
      <c r="C481" s="32" t="s">
        <v>680</v>
      </c>
      <c r="D481" s="32" t="s">
        <v>713</v>
      </c>
      <c r="E481" s="32" t="s">
        <v>2507</v>
      </c>
      <c r="F481" s="32" t="s">
        <v>2508</v>
      </c>
      <c r="G481" s="250"/>
      <c r="H481" s="250"/>
      <c r="I481" s="250"/>
      <c r="J481" s="251" t="s">
        <v>635</v>
      </c>
      <c r="K481" s="251"/>
      <c r="L481" s="251">
        <v>2030</v>
      </c>
      <c r="M481" s="251"/>
      <c r="N481" s="251"/>
      <c r="O481" s="251"/>
      <c r="P481" s="251"/>
      <c r="Q481" s="251"/>
      <c r="R481" s="251"/>
      <c r="S481" s="251" t="s">
        <v>39</v>
      </c>
      <c r="T481" s="252" t="s">
        <v>635</v>
      </c>
      <c r="U481" s="252" t="s">
        <v>1225</v>
      </c>
      <c r="V481" s="252">
        <v>2050</v>
      </c>
      <c r="W481" s="252">
        <f t="array" ref="W481">IF(V481="", "", IFERROR(MAX(--_xlfn.TEXTSPLIT(V481,"+")), V481))</f>
        <v>2050</v>
      </c>
      <c r="X481" s="252">
        <v>2021</v>
      </c>
      <c r="Y481" s="256" t="s">
        <v>2509</v>
      </c>
      <c r="Z481" s="253"/>
      <c r="AA481" s="253"/>
      <c r="AB481" s="253"/>
      <c r="AC481" s="253" t="str">
        <f t="array" ref="AC481">IF(AB481="", "", IFERROR(MAX(--_xlfn.TEXTSPLIT(AB481,"+")), AB481))</f>
        <v/>
      </c>
      <c r="AD481" s="32">
        <f>IF(AND(Table1[[#This Row],[year broken down ]]&lt;&gt;"",Table1[[#This Row],[Scope of target]]&lt;&gt;"G",AE481=""),1,"")</f>
        <v>1</v>
      </c>
      <c r="AE481" s="32" t="str">
        <f>IF(OR(Table1[[#This Row],[Net zero year (SBTi)]]&lt;&gt;"",Table1[[#This Row],[From 6]]&lt;&gt;""),1,"")</f>
        <v/>
      </c>
      <c r="AF481" s="32" t="str">
        <f>IF(OR(Table1[[#This Row],[SBTi NZ approved]]="s",Table1[[#This Row],[Target status]]="T"),1,"")</f>
        <v/>
      </c>
      <c r="AG481" s="257" t="s">
        <v>631</v>
      </c>
      <c r="AH481" s="32" t="str">
        <f>_xlfn.XLOOKUP(C481,ref!A:A,ref!B:B, "Other")</f>
        <v>Asia</v>
      </c>
      <c r="AI481" s="249" t="str">
        <f>_xlfn.XLOOKUP(D481,ref!D:D,ref!E:E)</f>
        <v>Technology</v>
      </c>
      <c r="AJ481" s="249" t="str">
        <f>IF(Table1[[#This Row],[NZ]]=1, MAX(Table1[[#This Row],[From 6]], Table1[[#This Row],[Net zero year (SBTi)]]), "")</f>
        <v/>
      </c>
      <c r="AK481" s="32">
        <f t="shared" si="28"/>
        <v>1</v>
      </c>
    </row>
    <row r="482" spans="1:37" ht="18" customHeight="1">
      <c r="A482" s="32">
        <v>480</v>
      </c>
      <c r="B482" s="373" t="s">
        <v>460</v>
      </c>
      <c r="C482" s="32" t="s">
        <v>629</v>
      </c>
      <c r="D482" s="32" t="s">
        <v>1406</v>
      </c>
      <c r="E482" s="32" t="s">
        <v>2510</v>
      </c>
      <c r="F482" s="32" t="s">
        <v>2511</v>
      </c>
      <c r="G482" s="250"/>
      <c r="H482" s="250"/>
      <c r="I482" s="250"/>
      <c r="J482" s="251" t="s">
        <v>1096</v>
      </c>
      <c r="K482" s="251" t="s">
        <v>642</v>
      </c>
      <c r="L482" s="251">
        <v>2030</v>
      </c>
      <c r="M482" s="251"/>
      <c r="N482" s="251"/>
      <c r="O482" s="251"/>
      <c r="P482" s="251" t="s">
        <v>631</v>
      </c>
      <c r="Q482" s="251" t="s">
        <v>1135</v>
      </c>
      <c r="R482" s="251">
        <v>2040</v>
      </c>
      <c r="S482" s="251">
        <v>2022</v>
      </c>
      <c r="T482" s="252" t="s">
        <v>635</v>
      </c>
      <c r="U482" s="252" t="s">
        <v>1120</v>
      </c>
      <c r="V482" s="252">
        <v>2025</v>
      </c>
      <c r="W482" s="252">
        <f t="array" ref="W482">IF(V482="", "", IFERROR(MAX(--_xlfn.TEXTSPLIT(V482,"+")), V482))</f>
        <v>2025</v>
      </c>
      <c r="X482" s="252">
        <v>2021</v>
      </c>
      <c r="Y482" s="256" t="s">
        <v>2512</v>
      </c>
      <c r="Z482" s="253" t="s">
        <v>645</v>
      </c>
      <c r="AA482" s="253" t="s">
        <v>805</v>
      </c>
      <c r="AB482" s="253">
        <v>2040</v>
      </c>
      <c r="AC482" s="253">
        <f t="array" ref="AC482">IF(AB482="", "", IFERROR(MAX(--_xlfn.TEXTSPLIT(AB482,"+")), AB482))</f>
        <v>2040</v>
      </c>
      <c r="AD482" s="32" t="str">
        <f>IF(AND(Table1[[#This Row],[year broken down ]]&lt;&gt;"",Table1[[#This Row],[Scope of target]]&lt;&gt;"G",AE482=""),1,"")</f>
        <v/>
      </c>
      <c r="AE482" s="32">
        <f>IF(OR(Table1[[#This Row],[Net zero year (SBTi)]]&lt;&gt;"",Table1[[#This Row],[From 6]]&lt;&gt;""),1,"")</f>
        <v>1</v>
      </c>
      <c r="AF482" s="32">
        <f>IF(OR(Table1[[#This Row],[SBTi NZ approved]]="s",Table1[[#This Row],[Target status]]="T"),1,"")</f>
        <v>1</v>
      </c>
      <c r="AG482" s="254" t="s">
        <v>631</v>
      </c>
      <c r="AH482" s="32" t="str">
        <f>_xlfn.XLOOKUP(C482,ref!A:A,ref!B:B, "Other")</f>
        <v>North America</v>
      </c>
      <c r="AI482" s="249" t="str">
        <f>_xlfn.XLOOKUP(D482,ref!D:D,ref!E:E)</f>
        <v>Food, beverages and agriculture</v>
      </c>
      <c r="AJ482" s="249">
        <f>IF(Table1[[#This Row],[NZ]]=1, MAX(Table1[[#This Row],[From 6]], Table1[[#This Row],[Net zero year (SBTi)]]), "")</f>
        <v>2040</v>
      </c>
      <c r="AK482" s="32">
        <f t="shared" si="28"/>
        <v>1</v>
      </c>
    </row>
    <row r="483" spans="1:37" ht="18" customHeight="1">
      <c r="A483" s="32">
        <v>481</v>
      </c>
      <c r="B483" s="373" t="s">
        <v>2513</v>
      </c>
      <c r="C483" s="32" t="s">
        <v>876</v>
      </c>
      <c r="D483" s="32" t="s">
        <v>1406</v>
      </c>
      <c r="E483" s="32" t="s">
        <v>2514</v>
      </c>
      <c r="F483" s="32" t="s">
        <v>2515</v>
      </c>
      <c r="G483" s="250"/>
      <c r="H483" s="250"/>
      <c r="I483" s="250"/>
      <c r="J483" s="251"/>
      <c r="K483" s="251"/>
      <c r="L483" s="251"/>
      <c r="M483" s="251"/>
      <c r="N483" s="251"/>
      <c r="O483" s="251"/>
      <c r="P483" s="251"/>
      <c r="Q483" s="251"/>
      <c r="R483" s="251"/>
      <c r="S483" s="251" t="s">
        <v>39</v>
      </c>
      <c r="T483" s="252" t="s">
        <v>635</v>
      </c>
      <c r="U483" s="252" t="s">
        <v>1225</v>
      </c>
      <c r="V483" s="252">
        <v>2050</v>
      </c>
      <c r="W483" s="252">
        <f t="array" ref="W483">IF(V483="", "", IFERROR(MAX(--_xlfn.TEXTSPLIT(V483,"+")), V483))</f>
        <v>2050</v>
      </c>
      <c r="X483" s="252">
        <v>2021</v>
      </c>
      <c r="Y483" s="256" t="s">
        <v>2516</v>
      </c>
      <c r="Z483" s="253"/>
      <c r="AA483" s="253"/>
      <c r="AB483" s="253"/>
      <c r="AC483" s="253" t="str">
        <f t="array" ref="AC483">IF(AB483="", "", IFERROR(MAX(--_xlfn.TEXTSPLIT(AB483,"+")), AB483))</f>
        <v/>
      </c>
      <c r="AD483" s="32">
        <f>IF(AND(Table1[[#This Row],[year broken down ]]&lt;&gt;"",Table1[[#This Row],[Scope of target]]&lt;&gt;"G",AE483=""),1,"")</f>
        <v>1</v>
      </c>
      <c r="AE483" s="32" t="str">
        <f>IF(OR(Table1[[#This Row],[Net zero year (SBTi)]]&lt;&gt;"",Table1[[#This Row],[From 6]]&lt;&gt;""),1,"")</f>
        <v/>
      </c>
      <c r="AF483" s="32" t="str">
        <f>IF(OR(Table1[[#This Row],[SBTi NZ approved]]="s",Table1[[#This Row],[Target status]]="T"),1,"")</f>
        <v/>
      </c>
      <c r="AG483" s="254" t="s">
        <v>674</v>
      </c>
      <c r="AH483" s="32" t="str">
        <f>_xlfn.XLOOKUP(C483,ref!A:A,ref!B:B, "Other")</f>
        <v>Asia</v>
      </c>
      <c r="AI483" s="249" t="str">
        <f>_xlfn.XLOOKUP(D483,ref!D:D,ref!E:E)</f>
        <v>Food, beverages and agriculture</v>
      </c>
      <c r="AJ483" s="249" t="str">
        <f>IF(Table1[[#This Row],[NZ]]=1, MAX(Table1[[#This Row],[From 6]], Table1[[#This Row],[Net zero year (SBTi)]]), "")</f>
        <v/>
      </c>
      <c r="AK483" s="32">
        <f t="shared" si="28"/>
        <v>1</v>
      </c>
    </row>
    <row r="484" spans="1:37" ht="18" customHeight="1">
      <c r="A484" s="32">
        <v>482</v>
      </c>
      <c r="B484" s="373" t="s">
        <v>545</v>
      </c>
      <c r="C484" s="32" t="s">
        <v>629</v>
      </c>
      <c r="D484" s="32" t="s">
        <v>1130</v>
      </c>
      <c r="E484" s="32" t="s">
        <v>2517</v>
      </c>
      <c r="F484" s="32" t="s">
        <v>2518</v>
      </c>
      <c r="G484" s="250"/>
      <c r="H484" s="250"/>
      <c r="I484" s="250"/>
      <c r="J484" s="251" t="s">
        <v>635</v>
      </c>
      <c r="K484" s="251"/>
      <c r="L484" s="251">
        <v>2030</v>
      </c>
      <c r="M484" s="251"/>
      <c r="N484" s="251"/>
      <c r="O484" s="251"/>
      <c r="P484" s="251" t="s">
        <v>631</v>
      </c>
      <c r="Q484" s="251" t="s">
        <v>1097</v>
      </c>
      <c r="R484" s="251"/>
      <c r="S484" s="251">
        <v>2023</v>
      </c>
      <c r="T484" s="252" t="s">
        <v>635</v>
      </c>
      <c r="U484" s="252" t="s">
        <v>707</v>
      </c>
      <c r="V484" s="252">
        <v>2030</v>
      </c>
      <c r="W484" s="252">
        <f t="array" ref="W484">IF(V484="", "", IFERROR(MAX(--_xlfn.TEXTSPLIT(V484,"+")), V484))</f>
        <v>2030</v>
      </c>
      <c r="X484" s="252">
        <v>2020</v>
      </c>
      <c r="Y484" s="256" t="s">
        <v>2519</v>
      </c>
      <c r="Z484" s="253" t="s">
        <v>645</v>
      </c>
      <c r="AA484" s="253" t="s">
        <v>805</v>
      </c>
      <c r="AB484" s="253">
        <v>2045</v>
      </c>
      <c r="AC484" s="253">
        <f t="array" ref="AC484">IF(AB484="", "", IFERROR(MAX(--_xlfn.TEXTSPLIT(AB484,"+")), AB484))</f>
        <v>2045</v>
      </c>
      <c r="AD484" s="32" t="str">
        <f>IF(AND(Table1[[#This Row],[year broken down ]]&lt;&gt;"",Table1[[#This Row],[Scope of target]]&lt;&gt;"G",AE484=""),1,"")</f>
        <v/>
      </c>
      <c r="AE484" s="32">
        <f>IF(OR(Table1[[#This Row],[Net zero year (SBTi)]]&lt;&gt;"",Table1[[#This Row],[From 6]]&lt;&gt;""),1,"")</f>
        <v>1</v>
      </c>
      <c r="AF484" s="32" t="str">
        <f>IF(OR(Table1[[#This Row],[SBTi NZ approved]]="s",Table1[[#This Row],[Target status]]="T"),1,"")</f>
        <v/>
      </c>
      <c r="AG484" s="254" t="s">
        <v>674</v>
      </c>
      <c r="AH484" s="32" t="str">
        <f>_xlfn.XLOOKUP(C484,ref!A:A,ref!B:B, "Other")</f>
        <v>North America</v>
      </c>
      <c r="AI484" s="249" t="str">
        <f>_xlfn.XLOOKUP(D484,ref!D:D,ref!E:E)</f>
        <v>Health care and pharmaceuticals</v>
      </c>
      <c r="AJ484" s="249">
        <f>IF(Table1[[#This Row],[NZ]]=1, MAX(Table1[[#This Row],[From 6]], Table1[[#This Row],[Net zero year (SBTi)]]), "")</f>
        <v>2045</v>
      </c>
      <c r="AK484" s="32">
        <f t="shared" si="28"/>
        <v>1</v>
      </c>
    </row>
    <row r="485" spans="1:37" ht="18" customHeight="1">
      <c r="A485" s="32">
        <v>483</v>
      </c>
      <c r="B485" s="373" t="s">
        <v>529</v>
      </c>
      <c r="C485" s="32" t="s">
        <v>680</v>
      </c>
      <c r="D485" s="32" t="s">
        <v>2520</v>
      </c>
      <c r="E485" s="32" t="s">
        <v>2521</v>
      </c>
      <c r="F485" s="32" t="s">
        <v>2522</v>
      </c>
      <c r="G485" s="250"/>
      <c r="H485" s="250"/>
      <c r="I485" s="250"/>
      <c r="J485" s="251"/>
      <c r="K485" s="251"/>
      <c r="L485" s="251"/>
      <c r="M485" s="251"/>
      <c r="N485" s="251"/>
      <c r="O485" s="251"/>
      <c r="P485" s="251"/>
      <c r="Q485" s="251"/>
      <c r="R485" s="251"/>
      <c r="S485" s="251" t="s">
        <v>39</v>
      </c>
      <c r="T485" s="252"/>
      <c r="U485" s="252"/>
      <c r="V485" s="252"/>
      <c r="W485" s="252" t="str">
        <f t="array" ref="W485">IF(V485="", "", IFERROR(MAX(--_xlfn.TEXTSPLIT(V485,"+")), V485))</f>
        <v/>
      </c>
      <c r="X485" s="252"/>
      <c r="Y485" s="252"/>
      <c r="Z485" s="253"/>
      <c r="AA485" s="253"/>
      <c r="AB485" s="253"/>
      <c r="AC485" s="253" t="str">
        <f t="array" ref="AC485">IF(AB485="", "", IFERROR(MAX(--_xlfn.TEXTSPLIT(AB485,"+")), AB485))</f>
        <v/>
      </c>
      <c r="AD485" s="32" t="str">
        <f>IF(AND(Table1[[#This Row],[year broken down ]]&lt;&gt;"",Table1[[#This Row],[Scope of target]]&lt;&gt;"G",AE485=""),1,"")</f>
        <v/>
      </c>
      <c r="AE485" s="32" t="str">
        <f>IF(OR(Table1[[#This Row],[Net zero year (SBTi)]]&lt;&gt;"",Table1[[#This Row],[From 6]]&lt;&gt;""),1,"")</f>
        <v/>
      </c>
      <c r="AF485" s="32" t="str">
        <f>IF(OR(Table1[[#This Row],[SBTi NZ approved]]="s",Table1[[#This Row],[Target status]]="T"),1,"")</f>
        <v/>
      </c>
      <c r="AG485" s="254"/>
      <c r="AH485" s="32" t="str">
        <f>_xlfn.XLOOKUP(C485,ref!A:A,ref!B:B, "Other")</f>
        <v>Asia</v>
      </c>
      <c r="AI485" s="249" t="str">
        <f>_xlfn.XLOOKUP(D485,ref!D:D,ref!E:E)</f>
        <v>Financial services</v>
      </c>
      <c r="AJ485" s="249" t="str">
        <f>IF(Table1[[#This Row],[NZ]]=1, MAX(Table1[[#This Row],[From 6]], Table1[[#This Row],[Net zero year (SBTi)]]), "")</f>
        <v/>
      </c>
      <c r="AK485" s="32">
        <f t="shared" si="28"/>
        <v>0</v>
      </c>
    </row>
    <row r="486" spans="1:37" ht="18" customHeight="1">
      <c r="A486" s="32">
        <v>484</v>
      </c>
      <c r="B486" s="373" t="s">
        <v>446</v>
      </c>
      <c r="C486" s="32" t="s">
        <v>629</v>
      </c>
      <c r="D486" s="32" t="s">
        <v>1554</v>
      </c>
      <c r="E486" s="32" t="s">
        <v>2523</v>
      </c>
      <c r="F486" s="32" t="s">
        <v>2524</v>
      </c>
      <c r="G486" s="250"/>
      <c r="H486" s="250"/>
      <c r="I486" s="250"/>
      <c r="J486" s="251" t="s">
        <v>1096</v>
      </c>
      <c r="K486" s="251" t="s">
        <v>642</v>
      </c>
      <c r="L486" s="251">
        <v>2030</v>
      </c>
      <c r="M486" s="251"/>
      <c r="N486" s="251"/>
      <c r="O486" s="251"/>
      <c r="P486" s="251" t="s">
        <v>631</v>
      </c>
      <c r="Q486" s="251" t="s">
        <v>1097</v>
      </c>
      <c r="R486" s="251"/>
      <c r="S486" s="251">
        <v>2023</v>
      </c>
      <c r="T486" s="252" t="s">
        <v>645</v>
      </c>
      <c r="U486" s="252" t="s">
        <v>2525</v>
      </c>
      <c r="V486" s="252">
        <v>2022</v>
      </c>
      <c r="W486" s="252">
        <f t="array" ref="W486">IF(V486="", "", IFERROR(MAX(--_xlfn.TEXTSPLIT(V486,"+")), V486))</f>
        <v>2022</v>
      </c>
      <c r="X486" s="252">
        <v>2022</v>
      </c>
      <c r="Y486" s="256" t="s">
        <v>2526</v>
      </c>
      <c r="Z486" s="253" t="s">
        <v>645</v>
      </c>
      <c r="AA486" s="253" t="s">
        <v>2527</v>
      </c>
      <c r="AB486" s="253">
        <v>2050</v>
      </c>
      <c r="AC486" s="253">
        <f t="array" ref="AC486">IF(AB486="", "", IFERROR(MAX(--_xlfn.TEXTSPLIT(AB486,"+")), AB486))</f>
        <v>2050</v>
      </c>
      <c r="AD486" s="32" t="str">
        <f>IF(AND(Table1[[#This Row],[year broken down ]]&lt;&gt;"",Table1[[#This Row],[Scope of target]]&lt;&gt;"G",AE486=""),1,"")</f>
        <v/>
      </c>
      <c r="AE486" s="32">
        <f>IF(OR(Table1[[#This Row],[Net zero year (SBTi)]]&lt;&gt;"",Table1[[#This Row],[From 6]]&lt;&gt;""),1,"")</f>
        <v>1</v>
      </c>
      <c r="AF486" s="32">
        <f>IF(OR(Table1[[#This Row],[SBTi NZ approved]]="s",Table1[[#This Row],[Target status]]="T"),1,"")</f>
        <v>1</v>
      </c>
      <c r="AG486" s="254"/>
      <c r="AH486" s="32" t="str">
        <f>_xlfn.XLOOKUP(C486,ref!A:A,ref!B:B, "Other")</f>
        <v>North America</v>
      </c>
      <c r="AI486" s="249" t="str">
        <f>_xlfn.XLOOKUP(D486,ref!D:D,ref!E:E)</f>
        <v>Telecommunications and media</v>
      </c>
      <c r="AJ486" s="249">
        <f>IF(Table1[[#This Row],[NZ]]=1, MAX(Table1[[#This Row],[From 6]], Table1[[#This Row],[Net zero year (SBTi)]]), "")</f>
        <v>2050</v>
      </c>
      <c r="AK486" s="32">
        <f t="shared" si="28"/>
        <v>1</v>
      </c>
    </row>
    <row r="487" spans="1:37" ht="18" customHeight="1">
      <c r="A487" s="32">
        <v>485</v>
      </c>
      <c r="B487" s="373" t="s">
        <v>478</v>
      </c>
      <c r="C487" s="32" t="s">
        <v>639</v>
      </c>
      <c r="D487" s="32" t="s">
        <v>1281</v>
      </c>
      <c r="E487" s="32" t="s">
        <v>2528</v>
      </c>
      <c r="F487" s="32" t="s">
        <v>2529</v>
      </c>
      <c r="G487" s="250"/>
      <c r="H487" s="250"/>
      <c r="I487" s="250"/>
      <c r="J487" s="251" t="s">
        <v>1096</v>
      </c>
      <c r="K487" s="251" t="s">
        <v>642</v>
      </c>
      <c r="L487" s="251">
        <v>2030</v>
      </c>
      <c r="M487" s="251"/>
      <c r="N487" s="251"/>
      <c r="O487" s="251"/>
      <c r="P487" s="251" t="s">
        <v>631</v>
      </c>
      <c r="Q487" s="251" t="s">
        <v>1097</v>
      </c>
      <c r="R487" s="251"/>
      <c r="S487" s="251">
        <v>2022</v>
      </c>
      <c r="T487" s="252" t="s">
        <v>635</v>
      </c>
      <c r="U487" s="252" t="s">
        <v>636</v>
      </c>
      <c r="V487" s="252">
        <v>2022</v>
      </c>
      <c r="W487" s="252">
        <f t="array" ref="W487">IF(V487="", "", IFERROR(MAX(--_xlfn.TEXTSPLIT(V487,"+")), V487))</f>
        <v>2022</v>
      </c>
      <c r="X487" s="252">
        <v>2022</v>
      </c>
      <c r="Y487" s="256" t="s">
        <v>2530</v>
      </c>
      <c r="Z487" s="253" t="s">
        <v>635</v>
      </c>
      <c r="AA487" s="253"/>
      <c r="AB487" s="253">
        <v>2050</v>
      </c>
      <c r="AC487" s="253">
        <f t="array" ref="AC487">IF(AB487="", "", IFERROR(MAX(--_xlfn.TEXTSPLIT(AB487,"+")), AB487))</f>
        <v>2050</v>
      </c>
      <c r="AD487" s="32" t="str">
        <f>IF(AND(Table1[[#This Row],[year broken down ]]&lt;&gt;"",Table1[[#This Row],[Scope of target]]&lt;&gt;"G",AE487=""),1,"")</f>
        <v/>
      </c>
      <c r="AE487" s="32">
        <f>IF(OR(Table1[[#This Row],[Net zero year (SBTi)]]&lt;&gt;"",Table1[[#This Row],[From 6]]&lt;&gt;""),1,"")</f>
        <v>1</v>
      </c>
      <c r="AF487" s="32">
        <f>IF(OR(Table1[[#This Row],[SBTi NZ approved]]="s",Table1[[#This Row],[Target status]]="T"),1,"")</f>
        <v>1</v>
      </c>
      <c r="AG487" s="254" t="s">
        <v>631</v>
      </c>
      <c r="AH487" s="32" t="str">
        <f>_xlfn.XLOOKUP(C487,ref!A:A,ref!B:B, "Other")</f>
        <v>Europe</v>
      </c>
      <c r="AI487" s="249" t="str">
        <f>_xlfn.XLOOKUP(D487,ref!D:D,ref!E:E)</f>
        <v>Food, beverages and agriculture</v>
      </c>
      <c r="AJ487" s="249">
        <f>IF(Table1[[#This Row],[NZ]]=1, MAX(Table1[[#This Row],[From 6]], Table1[[#This Row],[Net zero year (SBTi)]]), "")</f>
        <v>2050</v>
      </c>
      <c r="AK487" s="32">
        <f t="shared" si="28"/>
        <v>1</v>
      </c>
    </row>
    <row r="488" spans="1:37" ht="18" customHeight="1">
      <c r="A488" s="32">
        <v>486</v>
      </c>
      <c r="B488" s="373" t="s">
        <v>2531</v>
      </c>
      <c r="C488" s="32" t="s">
        <v>629</v>
      </c>
      <c r="D488" s="32" t="s">
        <v>1101</v>
      </c>
      <c r="E488" s="32" t="s">
        <v>2532</v>
      </c>
      <c r="F488" s="32" t="s">
        <v>2533</v>
      </c>
      <c r="G488" s="250"/>
      <c r="H488" s="250"/>
      <c r="I488" s="250"/>
      <c r="J488" s="251" t="s">
        <v>1096</v>
      </c>
      <c r="K488" s="251">
        <v>1.5</v>
      </c>
      <c r="L488" s="251">
        <v>2025</v>
      </c>
      <c r="M488" s="251"/>
      <c r="N488" s="251"/>
      <c r="O488" s="251"/>
      <c r="P488" s="251" t="s">
        <v>631</v>
      </c>
      <c r="Q488" s="251" t="s">
        <v>1097</v>
      </c>
      <c r="R488" s="251"/>
      <c r="S488" s="251">
        <v>2021</v>
      </c>
      <c r="T488" s="252"/>
      <c r="U488" s="252"/>
      <c r="V488" s="252"/>
      <c r="W488" s="252" t="str">
        <f t="array" ref="W488">IF(V488="", "", IFERROR(MAX(--_xlfn.TEXTSPLIT(V488,"+")), V488))</f>
        <v/>
      </c>
      <c r="X488" s="252"/>
      <c r="Y488" s="252"/>
      <c r="Z488" s="253" t="s">
        <v>635</v>
      </c>
      <c r="AA488" s="253" t="s">
        <v>2534</v>
      </c>
      <c r="AB488" s="253">
        <v>2050</v>
      </c>
      <c r="AC488" s="253">
        <f t="array" ref="AC488">IF(AB488="", "", IFERROR(MAX(--_xlfn.TEXTSPLIT(AB488,"+")), AB488))</f>
        <v>2050</v>
      </c>
      <c r="AD488" s="32" t="str">
        <f>IF(AND(Table1[[#This Row],[year broken down ]]&lt;&gt;"",Table1[[#This Row],[Scope of target]]&lt;&gt;"G",AE488=""),1,"")</f>
        <v/>
      </c>
      <c r="AE488" s="32">
        <f>IF(OR(Table1[[#This Row],[Net zero year (SBTi)]]&lt;&gt;"",Table1[[#This Row],[From 6]]&lt;&gt;""),1,"")</f>
        <v>1</v>
      </c>
      <c r="AF488" s="32">
        <f>IF(OR(Table1[[#This Row],[SBTi NZ approved]]="s",Table1[[#This Row],[Target status]]="T"),1,"")</f>
        <v>1</v>
      </c>
      <c r="AG488" s="254"/>
      <c r="AH488" s="32" t="str">
        <f>_xlfn.XLOOKUP(C488,ref!A:A,ref!B:B, "Other")</f>
        <v>North America</v>
      </c>
      <c r="AI488" s="249" t="str">
        <f>_xlfn.XLOOKUP(D488,ref!D:D,ref!E:E)</f>
        <v>Energy and utilities</v>
      </c>
      <c r="AJ488" s="249">
        <f>IF(Table1[[#This Row],[NZ]]=1, MAX(Table1[[#This Row],[From 6]], Table1[[#This Row],[Net zero year (SBTi)]]), "")</f>
        <v>2050</v>
      </c>
      <c r="AK488" s="32">
        <f t="shared" si="28"/>
        <v>1</v>
      </c>
    </row>
    <row r="489" spans="1:37" ht="18" customHeight="1">
      <c r="A489" s="32">
        <v>487</v>
      </c>
      <c r="B489" s="373" t="s">
        <v>484</v>
      </c>
      <c r="C489" s="32" t="s">
        <v>629</v>
      </c>
      <c r="D489" s="32" t="s">
        <v>1406</v>
      </c>
      <c r="E489" s="32" t="s">
        <v>2535</v>
      </c>
      <c r="F489" s="32" t="s">
        <v>2536</v>
      </c>
      <c r="G489" s="250"/>
      <c r="H489" s="250"/>
      <c r="I489" s="250"/>
      <c r="J489" s="251" t="s">
        <v>1096</v>
      </c>
      <c r="K489" s="251" t="s">
        <v>693</v>
      </c>
      <c r="L489" s="251">
        <v>2025</v>
      </c>
      <c r="M489" s="251"/>
      <c r="N489" s="251"/>
      <c r="O489" s="251"/>
      <c r="P489" s="251" t="s">
        <v>631</v>
      </c>
      <c r="Q489" s="251" t="s">
        <v>1097</v>
      </c>
      <c r="R489" s="251"/>
      <c r="S489" s="251">
        <v>2020</v>
      </c>
      <c r="T489" s="252"/>
      <c r="U489" s="252"/>
      <c r="V489" s="252"/>
      <c r="W489" s="252" t="str">
        <f t="array" ref="W489">IF(V489="", "", IFERROR(MAX(--_xlfn.TEXTSPLIT(V489,"+")), V489))</f>
        <v/>
      </c>
      <c r="X489" s="252"/>
      <c r="Y489" s="252"/>
      <c r="Z489" s="253" t="s">
        <v>645</v>
      </c>
      <c r="AA489" s="253" t="s">
        <v>835</v>
      </c>
      <c r="AB489" s="253">
        <v>2050</v>
      </c>
      <c r="AC489" s="253">
        <f t="array" ref="AC489">IF(AB489="", "", IFERROR(MAX(--_xlfn.TEXTSPLIT(AB489,"+")), AB489))</f>
        <v>2050</v>
      </c>
      <c r="AD489" s="32" t="str">
        <f>IF(AND(Table1[[#This Row],[year broken down ]]&lt;&gt;"",Table1[[#This Row],[Scope of target]]&lt;&gt;"G",AE489=""),1,"")</f>
        <v/>
      </c>
      <c r="AE489" s="32">
        <f>IF(OR(Table1[[#This Row],[Net zero year (SBTi)]]&lt;&gt;"",Table1[[#This Row],[From 6]]&lt;&gt;""),1,"")</f>
        <v>1</v>
      </c>
      <c r="AF489" s="32">
        <f>IF(OR(Table1[[#This Row],[SBTi NZ approved]]="s",Table1[[#This Row],[Target status]]="T"),1,"")</f>
        <v>1</v>
      </c>
      <c r="AG489" s="254"/>
      <c r="AH489" s="32" t="str">
        <f>_xlfn.XLOOKUP(C489,ref!A:A,ref!B:B, "Other")</f>
        <v>North America</v>
      </c>
      <c r="AI489" s="249" t="str">
        <f>_xlfn.XLOOKUP(D489,ref!D:D,ref!E:E)</f>
        <v>Food, beverages and agriculture</v>
      </c>
      <c r="AJ489" s="249">
        <f>IF(Table1[[#This Row],[NZ]]=1, MAX(Table1[[#This Row],[From 6]], Table1[[#This Row],[Net zero year (SBTi)]]), "")</f>
        <v>2050</v>
      </c>
      <c r="AK489" s="32">
        <f t="shared" si="28"/>
        <v>1</v>
      </c>
    </row>
    <row r="490" spans="1:37" ht="18" customHeight="1">
      <c r="A490" s="32">
        <v>488</v>
      </c>
      <c r="B490" s="373" t="s">
        <v>2537</v>
      </c>
      <c r="C490" s="32" t="s">
        <v>692</v>
      </c>
      <c r="D490" s="32" t="s">
        <v>628</v>
      </c>
      <c r="E490" s="32" t="s">
        <v>2538</v>
      </c>
      <c r="F490" s="32" t="s">
        <v>2539</v>
      </c>
      <c r="G490" s="250"/>
      <c r="H490" s="250"/>
      <c r="I490" s="250"/>
      <c r="J490" s="251" t="s">
        <v>1096</v>
      </c>
      <c r="K490" s="251" t="s">
        <v>693</v>
      </c>
      <c r="L490" s="251">
        <v>2035</v>
      </c>
      <c r="M490" s="251"/>
      <c r="N490" s="251"/>
      <c r="O490" s="251"/>
      <c r="P490" s="251" t="s">
        <v>632</v>
      </c>
      <c r="Q490" s="251"/>
      <c r="R490" s="251"/>
      <c r="S490" s="251">
        <v>2022</v>
      </c>
      <c r="T490" s="252" t="s">
        <v>635</v>
      </c>
      <c r="U490" s="252" t="s">
        <v>1225</v>
      </c>
      <c r="V490" s="252">
        <v>2050</v>
      </c>
      <c r="W490" s="252">
        <f t="array" ref="W490">IF(V490="", "", IFERROR(MAX(--_xlfn.TEXTSPLIT(V490,"+")), V490))</f>
        <v>2050</v>
      </c>
      <c r="X490" s="252">
        <v>2021</v>
      </c>
      <c r="Y490" s="256" t="s">
        <v>2540</v>
      </c>
      <c r="Z490" s="253"/>
      <c r="AA490" s="253"/>
      <c r="AB490" s="253"/>
      <c r="AC490" s="253" t="str">
        <f t="array" ref="AC490">IF(AB490="", "", IFERROR(MAX(--_xlfn.TEXTSPLIT(AB490,"+")), AB490))</f>
        <v/>
      </c>
      <c r="AD490" s="32">
        <f>IF(AND(Table1[[#This Row],[year broken down ]]&lt;&gt;"",Table1[[#This Row],[Scope of target]]&lt;&gt;"G",AE490=""),1,"")</f>
        <v>1</v>
      </c>
      <c r="AE490" s="32" t="str">
        <f>IF(OR(Table1[[#This Row],[Net zero year (SBTi)]]&lt;&gt;"",Table1[[#This Row],[From 6]]&lt;&gt;""),1,"")</f>
        <v/>
      </c>
      <c r="AF490" s="32">
        <f>IF(OR(Table1[[#This Row],[SBTi NZ approved]]="s",Table1[[#This Row],[Target status]]="T"),1,"")</f>
        <v>1</v>
      </c>
      <c r="AG490" s="257" t="s">
        <v>674</v>
      </c>
      <c r="AH490" s="32" t="str">
        <f>_xlfn.XLOOKUP(C490,ref!A:A,ref!B:B, "Other")</f>
        <v>Europe</v>
      </c>
      <c r="AI490" s="249" t="str">
        <f>_xlfn.XLOOKUP(D490,ref!D:D,ref!E:E)</f>
        <v>Chemicals</v>
      </c>
      <c r="AJ490" s="249" t="str">
        <f>IF(Table1[[#This Row],[NZ]]=1, MAX(Table1[[#This Row],[From 6]], Table1[[#This Row],[Net zero year (SBTi)]]), "")</f>
        <v/>
      </c>
      <c r="AK490" s="32">
        <f t="shared" si="28"/>
        <v>1</v>
      </c>
    </row>
    <row r="491" spans="1:37" ht="18" customHeight="1">
      <c r="A491" s="32">
        <v>489</v>
      </c>
      <c r="B491" s="373" t="s">
        <v>2541</v>
      </c>
      <c r="C491" s="32" t="s">
        <v>629</v>
      </c>
      <c r="D491" s="32" t="s">
        <v>1130</v>
      </c>
      <c r="E491" s="32" t="s">
        <v>2542</v>
      </c>
      <c r="F491" s="32" t="s">
        <v>2543</v>
      </c>
      <c r="G491" s="250"/>
      <c r="H491" s="250"/>
      <c r="I491" s="250"/>
      <c r="J491" s="251"/>
      <c r="K491" s="251"/>
      <c r="L491" s="251"/>
      <c r="M491" s="251"/>
      <c r="N491" s="251"/>
      <c r="O491" s="251"/>
      <c r="P491" s="251"/>
      <c r="Q491" s="251"/>
      <c r="R491" s="251"/>
      <c r="S491" s="251" t="s">
        <v>39</v>
      </c>
      <c r="T491" s="252"/>
      <c r="U491" s="252"/>
      <c r="V491" s="252"/>
      <c r="W491" s="252" t="str">
        <f t="array" ref="W491">IF(V491="", "", IFERROR(MAX(--_xlfn.TEXTSPLIT(V491,"+")), V491))</f>
        <v/>
      </c>
      <c r="X491" s="252"/>
      <c r="Y491" s="252"/>
      <c r="Z491" s="253"/>
      <c r="AA491" s="253"/>
      <c r="AB491" s="253"/>
      <c r="AC491" s="253" t="str">
        <f t="array" ref="AC491">IF(AB491="", "", IFERROR(MAX(--_xlfn.TEXTSPLIT(AB491,"+")), AB491))</f>
        <v/>
      </c>
      <c r="AD491" s="32" t="str">
        <f>IF(AND(Table1[[#This Row],[year broken down ]]&lt;&gt;"",Table1[[#This Row],[Scope of target]]&lt;&gt;"G",AE491=""),1,"")</f>
        <v/>
      </c>
      <c r="AE491" s="32" t="str">
        <f>IF(OR(Table1[[#This Row],[Net zero year (SBTi)]]&lt;&gt;"",Table1[[#This Row],[From 6]]&lt;&gt;""),1,"")</f>
        <v/>
      </c>
      <c r="AF491" s="32" t="str">
        <f>IF(OR(Table1[[#This Row],[SBTi NZ approved]]="s",Table1[[#This Row],[Target status]]="T"),1,"")</f>
        <v/>
      </c>
      <c r="AG491" s="254"/>
      <c r="AH491" s="32" t="str">
        <f>_xlfn.XLOOKUP(C491,ref!A:A,ref!B:B, "Other")</f>
        <v>North America</v>
      </c>
      <c r="AI491" s="249" t="str">
        <f>_xlfn.XLOOKUP(D491,ref!D:D,ref!E:E)</f>
        <v>Health care and pharmaceuticals</v>
      </c>
      <c r="AJ491" s="249" t="str">
        <f>IF(Table1[[#This Row],[NZ]]=1, MAX(Table1[[#This Row],[From 6]], Table1[[#This Row],[Net zero year (SBTi)]]), "")</f>
        <v/>
      </c>
      <c r="AK491" s="32">
        <f t="shared" si="28"/>
        <v>0</v>
      </c>
    </row>
    <row r="492" spans="1:37" ht="18" customHeight="1">
      <c r="A492" s="32">
        <v>490</v>
      </c>
      <c r="B492" s="373" t="s">
        <v>470</v>
      </c>
      <c r="C492" s="32" t="s">
        <v>709</v>
      </c>
      <c r="D492" s="32" t="s">
        <v>1101</v>
      </c>
      <c r="E492" s="32" t="s">
        <v>2544</v>
      </c>
      <c r="F492" s="32" t="s">
        <v>2545</v>
      </c>
      <c r="G492" s="250"/>
      <c r="H492" s="250"/>
      <c r="I492" s="250"/>
      <c r="J492" s="251" t="s">
        <v>1096</v>
      </c>
      <c r="K492" s="251" t="s">
        <v>642</v>
      </c>
      <c r="L492" s="251">
        <v>2030</v>
      </c>
      <c r="M492" s="251"/>
      <c r="N492" s="251"/>
      <c r="O492" s="251"/>
      <c r="P492" s="251" t="s">
        <v>632</v>
      </c>
      <c r="Q492" s="251"/>
      <c r="R492" s="251"/>
      <c r="S492" s="251">
        <v>2021</v>
      </c>
      <c r="T492" s="252" t="s">
        <v>635</v>
      </c>
      <c r="U492" s="252" t="s">
        <v>707</v>
      </c>
      <c r="V492" s="252">
        <v>2030</v>
      </c>
      <c r="W492" s="252">
        <f t="array" ref="W492">IF(V492="", "", IFERROR(MAX(--_xlfn.TEXTSPLIT(V492,"+")), V492))</f>
        <v>2030</v>
      </c>
      <c r="X492" s="252">
        <v>2021</v>
      </c>
      <c r="Y492" s="256" t="s">
        <v>2546</v>
      </c>
      <c r="Z492" s="253"/>
      <c r="AA492" s="253"/>
      <c r="AB492" s="253"/>
      <c r="AC492" s="253" t="str">
        <f t="array" ref="AC492">IF(AB492="", "", IFERROR(MAX(--_xlfn.TEXTSPLIT(AB492,"+")), AB492))</f>
        <v/>
      </c>
      <c r="AD492" s="32">
        <f>IF(AND(Table1[[#This Row],[year broken down ]]&lt;&gt;"",Table1[[#This Row],[Scope of target]]&lt;&gt;"G",AE492=""),1,"")</f>
        <v>1</v>
      </c>
      <c r="AE492" s="32" t="str">
        <f>IF(OR(Table1[[#This Row],[Net zero year (SBTi)]]&lt;&gt;"",Table1[[#This Row],[From 6]]&lt;&gt;""),1,"")</f>
        <v/>
      </c>
      <c r="AF492" s="32">
        <f>IF(OR(Table1[[#This Row],[SBTi NZ approved]]="s",Table1[[#This Row],[Target status]]="T"),1,"")</f>
        <v>1</v>
      </c>
      <c r="AG492" s="254" t="s">
        <v>631</v>
      </c>
      <c r="AH492" s="32" t="str">
        <f>_xlfn.XLOOKUP(C492,ref!A:A,ref!B:B, "Other")</f>
        <v>Europe</v>
      </c>
      <c r="AI492" s="249" t="str">
        <f>_xlfn.XLOOKUP(D492,ref!D:D,ref!E:E)</f>
        <v>Energy and utilities</v>
      </c>
      <c r="AJ492" s="249" t="str">
        <f>IF(Table1[[#This Row],[NZ]]=1, MAX(Table1[[#This Row],[From 6]], Table1[[#This Row],[Net zero year (SBTi)]]), "")</f>
        <v/>
      </c>
      <c r="AK492" s="32">
        <f t="shared" si="28"/>
        <v>1</v>
      </c>
    </row>
    <row r="493" spans="1:37" ht="18" customHeight="1">
      <c r="A493" s="32">
        <v>491</v>
      </c>
      <c r="B493" s="373" t="s">
        <v>459</v>
      </c>
      <c r="C493" s="32" t="s">
        <v>629</v>
      </c>
      <c r="D493" s="32" t="s">
        <v>713</v>
      </c>
      <c r="E493" s="32" t="s">
        <v>2547</v>
      </c>
      <c r="F493" s="32" t="s">
        <v>2548</v>
      </c>
      <c r="G493" s="250"/>
      <c r="H493" s="250"/>
      <c r="I493" s="250"/>
      <c r="J493" s="251"/>
      <c r="K493" s="251"/>
      <c r="L493" s="251"/>
      <c r="M493" s="251"/>
      <c r="N493" s="251"/>
      <c r="O493" s="251"/>
      <c r="P493" s="251"/>
      <c r="Q493" s="251"/>
      <c r="R493" s="251"/>
      <c r="S493" s="251" t="s">
        <v>39</v>
      </c>
      <c r="T493" s="252"/>
      <c r="U493" s="252"/>
      <c r="V493" s="252"/>
      <c r="W493" s="252" t="str">
        <f t="array" ref="W493">IF(V493="", "", IFERROR(MAX(--_xlfn.TEXTSPLIT(V493,"+")), V493))</f>
        <v/>
      </c>
      <c r="X493" s="252"/>
      <c r="Y493" s="252"/>
      <c r="Z493" s="253" t="s">
        <v>645</v>
      </c>
      <c r="AA493" s="253" t="s">
        <v>1353</v>
      </c>
      <c r="AB493" s="253">
        <v>2021</v>
      </c>
      <c r="AC493" s="253">
        <f t="array" ref="AC493">IF(AB493="", "", IFERROR(MAX(--_xlfn.TEXTSPLIT(AB493,"+")), AB493))</f>
        <v>2021</v>
      </c>
      <c r="AD493" s="32" t="str">
        <f>IF(AND(Table1[[#This Row],[year broken down ]]&lt;&gt;"",Table1[[#This Row],[Scope of target]]&lt;&gt;"G",AE493=""),1,"")</f>
        <v/>
      </c>
      <c r="AE493" s="32">
        <f>IF(OR(Table1[[#This Row],[Net zero year (SBTi)]]&lt;&gt;"",Table1[[#This Row],[From 6]]&lt;&gt;""),1,"")</f>
        <v>1</v>
      </c>
      <c r="AF493" s="32" t="str">
        <f>IF(OR(Table1[[#This Row],[SBTi NZ approved]]="s",Table1[[#This Row],[Target status]]="T"),1,"")</f>
        <v/>
      </c>
      <c r="AG493" s="254"/>
      <c r="AH493" s="32" t="str">
        <f>_xlfn.XLOOKUP(C493,ref!A:A,ref!B:B, "Other")</f>
        <v>North America</v>
      </c>
      <c r="AI493" s="249" t="str">
        <f>_xlfn.XLOOKUP(D493,ref!D:D,ref!E:E)</f>
        <v>Technology</v>
      </c>
      <c r="AJ493" s="249">
        <f>IF(Table1[[#This Row],[NZ]]=1, MAX(Table1[[#This Row],[From 6]], Table1[[#This Row],[Net zero year (SBTi)]]), "")</f>
        <v>2021</v>
      </c>
      <c r="AK493" s="32">
        <f t="shared" si="28"/>
        <v>1</v>
      </c>
    </row>
    <row r="494" spans="1:37" ht="18" customHeight="1">
      <c r="A494" s="32">
        <v>492</v>
      </c>
      <c r="B494" s="373" t="s">
        <v>2549</v>
      </c>
      <c r="C494" s="32" t="s">
        <v>629</v>
      </c>
      <c r="D494" s="32" t="s">
        <v>1554</v>
      </c>
      <c r="E494" s="32" t="s">
        <v>2550</v>
      </c>
      <c r="F494" s="32" t="s">
        <v>2551</v>
      </c>
      <c r="G494" s="250"/>
      <c r="H494" s="250"/>
      <c r="I494" s="250"/>
      <c r="J494" s="251" t="s">
        <v>635</v>
      </c>
      <c r="K494" s="251"/>
      <c r="L494" s="251">
        <v>2030</v>
      </c>
      <c r="M494" s="251"/>
      <c r="N494" s="251"/>
      <c r="O494" s="251"/>
      <c r="P494" s="251" t="s">
        <v>631</v>
      </c>
      <c r="Q494" s="251" t="s">
        <v>1097</v>
      </c>
      <c r="R494" s="251"/>
      <c r="S494" s="251">
        <v>2021</v>
      </c>
      <c r="T494" s="252"/>
      <c r="U494" s="252"/>
      <c r="V494" s="252"/>
      <c r="W494" s="252" t="str">
        <f t="array" ref="W494">IF(V494="", "", IFERROR(MAX(--_xlfn.TEXTSPLIT(V494,"+")), V494))</f>
        <v/>
      </c>
      <c r="X494" s="252"/>
      <c r="Y494" s="252"/>
      <c r="Z494" s="253"/>
      <c r="AA494" s="253"/>
      <c r="AB494" s="253"/>
      <c r="AC494" s="253" t="str">
        <f t="array" ref="AC494">IF(AB494="", "", IFERROR(MAX(--_xlfn.TEXTSPLIT(AB494,"+")), AB494))</f>
        <v/>
      </c>
      <c r="AD494" s="32" t="str">
        <f>IF(AND(Table1[[#This Row],[year broken down ]]&lt;&gt;"",Table1[[#This Row],[Scope of target]]&lt;&gt;"G",AE494=""),1,"")</f>
        <v/>
      </c>
      <c r="AE494" s="32" t="str">
        <f>IF(OR(Table1[[#This Row],[Net zero year (SBTi)]]&lt;&gt;"",Table1[[#This Row],[From 6]]&lt;&gt;""),1,"")</f>
        <v/>
      </c>
      <c r="AF494" s="32" t="str">
        <f>IF(OR(Table1[[#This Row],[SBTi NZ approved]]="s",Table1[[#This Row],[Target status]]="T"),1,"")</f>
        <v/>
      </c>
      <c r="AG494" s="254"/>
      <c r="AH494" s="32" t="str">
        <f>_xlfn.XLOOKUP(C494,ref!A:A,ref!B:B, "Other")</f>
        <v>North America</v>
      </c>
      <c r="AI494" s="249" t="str">
        <f>_xlfn.XLOOKUP(D494,ref!D:D,ref!E:E)</f>
        <v>Telecommunications and media</v>
      </c>
      <c r="AJ494" s="249" t="str">
        <f>IF(Table1[[#This Row],[NZ]]=1, MAX(Table1[[#This Row],[From 6]], Table1[[#This Row],[Net zero year (SBTi)]]), "")</f>
        <v/>
      </c>
      <c r="AK494" s="32">
        <f t="shared" si="28"/>
        <v>0</v>
      </c>
    </row>
    <row r="495" spans="1:37" ht="18" customHeight="1">
      <c r="A495" s="32">
        <v>493</v>
      </c>
      <c r="B495" s="373" t="s">
        <v>2552</v>
      </c>
      <c r="C495" s="32" t="s">
        <v>680</v>
      </c>
      <c r="D495" s="32" t="s">
        <v>1141</v>
      </c>
      <c r="E495" s="32" t="s">
        <v>2553</v>
      </c>
      <c r="F495" s="32" t="s">
        <v>2554</v>
      </c>
      <c r="G495" s="250"/>
      <c r="H495" s="250"/>
      <c r="I495" s="250"/>
      <c r="J495" s="251"/>
      <c r="K495" s="251"/>
      <c r="L495" s="251"/>
      <c r="M495" s="251"/>
      <c r="N495" s="251"/>
      <c r="O495" s="251"/>
      <c r="P495" s="251"/>
      <c r="Q495" s="251"/>
      <c r="R495" s="251"/>
      <c r="S495" s="251" t="s">
        <v>39</v>
      </c>
      <c r="T495" s="252"/>
      <c r="U495" s="252"/>
      <c r="V495" s="252"/>
      <c r="W495" s="252" t="str">
        <f t="array" ref="W495">IF(V495="", "", IFERROR(MAX(--_xlfn.TEXTSPLIT(V495,"+")), V495))</f>
        <v/>
      </c>
      <c r="X495" s="252"/>
      <c r="Y495" s="252"/>
      <c r="Z495" s="253"/>
      <c r="AA495" s="253"/>
      <c r="AB495" s="253"/>
      <c r="AC495" s="253" t="str">
        <f t="array" ref="AC495">IF(AB495="", "", IFERROR(MAX(--_xlfn.TEXTSPLIT(AB495,"+")), AB495))</f>
        <v/>
      </c>
      <c r="AD495" s="32" t="str">
        <f>IF(AND(Table1[[#This Row],[year broken down ]]&lt;&gt;"",Table1[[#This Row],[Scope of target]]&lt;&gt;"G",AE495=""),1,"")</f>
        <v/>
      </c>
      <c r="AE495" s="32" t="str">
        <f>IF(OR(Table1[[#This Row],[Net zero year (SBTi)]]&lt;&gt;"",Table1[[#This Row],[From 6]]&lt;&gt;""),1,"")</f>
        <v/>
      </c>
      <c r="AF495" s="32" t="str">
        <f>IF(OR(Table1[[#This Row],[SBTi NZ approved]]="s",Table1[[#This Row],[Target status]]="T"),1,"")</f>
        <v/>
      </c>
      <c r="AG495" s="254"/>
      <c r="AH495" s="32" t="str">
        <f>_xlfn.XLOOKUP(C495,ref!A:A,ref!B:B, "Other")</f>
        <v>Asia</v>
      </c>
      <c r="AI495" s="249" t="str">
        <f>_xlfn.XLOOKUP(D495,ref!D:D,ref!E:E)</f>
        <v>Engineering and construction</v>
      </c>
      <c r="AJ495" s="249" t="str">
        <f>IF(Table1[[#This Row],[NZ]]=1, MAX(Table1[[#This Row],[From 6]], Table1[[#This Row],[Net zero year (SBTi)]]), "")</f>
        <v/>
      </c>
      <c r="AK495" s="32">
        <f t="shared" si="28"/>
        <v>0</v>
      </c>
    </row>
    <row r="496" spans="1:37" ht="18" customHeight="1">
      <c r="A496" s="32">
        <v>494</v>
      </c>
      <c r="B496" s="373" t="s">
        <v>2555</v>
      </c>
      <c r="C496" s="32" t="s">
        <v>676</v>
      </c>
      <c r="D496" s="32" t="s">
        <v>1148</v>
      </c>
      <c r="E496" s="32" t="s">
        <v>2556</v>
      </c>
      <c r="F496" s="32" t="s">
        <v>2557</v>
      </c>
      <c r="G496" s="250"/>
      <c r="H496" s="250"/>
      <c r="I496" s="250"/>
      <c r="J496" s="251" t="s">
        <v>1096</v>
      </c>
      <c r="K496" s="251" t="s">
        <v>693</v>
      </c>
      <c r="L496" s="251">
        <v>2030</v>
      </c>
      <c r="M496" s="251"/>
      <c r="N496" s="251"/>
      <c r="O496" s="251"/>
      <c r="P496" s="251" t="s">
        <v>632</v>
      </c>
      <c r="Q496" s="251"/>
      <c r="R496" s="251"/>
      <c r="S496" s="251">
        <v>2023</v>
      </c>
      <c r="T496" s="252" t="s">
        <v>635</v>
      </c>
      <c r="U496" s="252" t="s">
        <v>663</v>
      </c>
      <c r="V496" s="252">
        <v>2050</v>
      </c>
      <c r="W496" s="252">
        <f t="array" ref="W496">IF(V496="", "", IFERROR(MAX(--_xlfn.TEXTSPLIT(V496,"+")), V496))</f>
        <v>2050</v>
      </c>
      <c r="X496" s="252">
        <v>2020</v>
      </c>
      <c r="Y496" s="256" t="s">
        <v>2558</v>
      </c>
      <c r="Z496" s="253"/>
      <c r="AA496" s="253"/>
      <c r="AB496" s="253"/>
      <c r="AC496" s="253" t="str">
        <f t="array" ref="AC496">IF(AB496="", "", IFERROR(MAX(--_xlfn.TEXTSPLIT(AB496,"+")), AB496))</f>
        <v/>
      </c>
      <c r="AD496" s="32">
        <f>IF(AND(Table1[[#This Row],[year broken down ]]&lt;&gt;"",Table1[[#This Row],[Scope of target]]&lt;&gt;"G",AE496=""),1,"")</f>
        <v>1</v>
      </c>
      <c r="AE496" s="32" t="str">
        <f>IF(OR(Table1[[#This Row],[Net zero year (SBTi)]]&lt;&gt;"",Table1[[#This Row],[From 6]]&lt;&gt;""),1,"")</f>
        <v/>
      </c>
      <c r="AF496" s="32">
        <f>IF(OR(Table1[[#This Row],[SBTi NZ approved]]="s",Table1[[#This Row],[Target status]]="T"),1,"")</f>
        <v>1</v>
      </c>
      <c r="AG496" s="254" t="s">
        <v>674</v>
      </c>
      <c r="AH496" s="32" t="str">
        <f>_xlfn.XLOOKUP(C496,ref!A:A,ref!B:B, "Other")</f>
        <v>Asia</v>
      </c>
      <c r="AI496" s="249" t="str">
        <f>_xlfn.XLOOKUP(D496,ref!D:D,ref!E:E)</f>
        <v>Automotive</v>
      </c>
      <c r="AJ496" s="249" t="str">
        <f>IF(Table1[[#This Row],[NZ]]=1, MAX(Table1[[#This Row],[From 6]], Table1[[#This Row],[Net zero year (SBTi)]]), "")</f>
        <v/>
      </c>
      <c r="AK496" s="32">
        <f t="shared" si="28"/>
        <v>1</v>
      </c>
    </row>
    <row r="497" spans="1:37" ht="18" customHeight="1">
      <c r="A497" s="32">
        <v>495</v>
      </c>
      <c r="B497" s="373" t="s">
        <v>537</v>
      </c>
      <c r="C497" s="32" t="s">
        <v>680</v>
      </c>
      <c r="D497" s="32" t="s">
        <v>1145</v>
      </c>
      <c r="E497" s="32" t="s">
        <v>2559</v>
      </c>
      <c r="F497" s="32" t="s">
        <v>2560</v>
      </c>
      <c r="G497" s="250"/>
      <c r="H497" s="250"/>
      <c r="I497" s="250"/>
      <c r="J497" s="251"/>
      <c r="K497" s="251"/>
      <c r="L497" s="251"/>
      <c r="M497" s="251"/>
      <c r="N497" s="251"/>
      <c r="O497" s="251"/>
      <c r="P497" s="251"/>
      <c r="Q497" s="251"/>
      <c r="R497" s="251"/>
      <c r="S497" s="251" t="s">
        <v>39</v>
      </c>
      <c r="T497" s="252"/>
      <c r="U497" s="252"/>
      <c r="V497" s="252"/>
      <c r="W497" s="252" t="str">
        <f t="array" ref="W497">IF(V497="", "", IFERROR(MAX(--_xlfn.TEXTSPLIT(V497,"+")), V497))</f>
        <v/>
      </c>
      <c r="X497" s="252"/>
      <c r="Y497" s="252"/>
      <c r="Z497" s="253"/>
      <c r="AA497" s="253"/>
      <c r="AB497" s="253"/>
      <c r="AC497" s="253" t="str">
        <f t="array" ref="AC497">IF(AB497="", "", IFERROR(MAX(--_xlfn.TEXTSPLIT(AB497,"+")), AB497))</f>
        <v/>
      </c>
      <c r="AD497" s="32" t="str">
        <f>IF(AND(Table1[[#This Row],[year broken down ]]&lt;&gt;"",Table1[[#This Row],[Scope of target]]&lt;&gt;"G",AE497=""),1,"")</f>
        <v/>
      </c>
      <c r="AE497" s="32" t="str">
        <f>IF(OR(Table1[[#This Row],[Net zero year (SBTi)]]&lt;&gt;"",Table1[[#This Row],[From 6]]&lt;&gt;""),1,"")</f>
        <v/>
      </c>
      <c r="AF497" s="32" t="str">
        <f>IF(OR(Table1[[#This Row],[SBTi NZ approved]]="s",Table1[[#This Row],[Target status]]="T"),1,"")</f>
        <v/>
      </c>
      <c r="AG497" s="254"/>
      <c r="AH497" s="32" t="str">
        <f>_xlfn.XLOOKUP(C497,ref!A:A,ref!B:B, "Other")</f>
        <v>Asia</v>
      </c>
      <c r="AI497" s="249" t="str">
        <f>_xlfn.XLOOKUP(D497,ref!D:D,ref!E:E)</f>
        <v>Financial services</v>
      </c>
      <c r="AJ497" s="249" t="str">
        <f>IF(Table1[[#This Row],[NZ]]=1, MAX(Table1[[#This Row],[From 6]], Table1[[#This Row],[Net zero year (SBTi)]]), "")</f>
        <v/>
      </c>
      <c r="AK497" s="32">
        <f t="shared" si="28"/>
        <v>0</v>
      </c>
    </row>
    <row r="498" spans="1:37" ht="18" customHeight="1">
      <c r="A498" s="32">
        <v>496</v>
      </c>
      <c r="B498" s="373" t="s">
        <v>2561</v>
      </c>
      <c r="C498" s="32" t="s">
        <v>876</v>
      </c>
      <c r="D498" s="32" t="s">
        <v>1145</v>
      </c>
      <c r="E498" s="32" t="s">
        <v>2562</v>
      </c>
      <c r="F498" s="32" t="s">
        <v>2563</v>
      </c>
      <c r="G498" s="250" t="s">
        <v>631</v>
      </c>
      <c r="H498" s="250">
        <v>2040</v>
      </c>
      <c r="I498" s="250">
        <v>2023</v>
      </c>
      <c r="J498" s="251"/>
      <c r="K498" s="251"/>
      <c r="L498" s="251"/>
      <c r="M498" s="251"/>
      <c r="N498" s="251"/>
      <c r="O498" s="251"/>
      <c r="P498" s="251"/>
      <c r="Q498" s="251"/>
      <c r="R498" s="251"/>
      <c r="S498" s="251" t="s">
        <v>39</v>
      </c>
      <c r="T498" s="252" t="s">
        <v>710</v>
      </c>
      <c r="U498" s="252" t="s">
        <v>891</v>
      </c>
      <c r="V498" s="252">
        <v>2050</v>
      </c>
      <c r="W498" s="252">
        <f t="array" ref="W498">IF(V498="", "", IFERROR(MAX(--_xlfn.TEXTSPLIT(V498,"+")), V498))</f>
        <v>2050</v>
      </c>
      <c r="X498" s="252">
        <v>2021</v>
      </c>
      <c r="Y498" s="256" t="s">
        <v>2564</v>
      </c>
      <c r="Z498" s="253"/>
      <c r="AA498" s="253"/>
      <c r="AB498" s="253"/>
      <c r="AC498" s="253" t="str">
        <f t="array" ref="AC498">IF(AB498="", "", IFERROR(MAX(--_xlfn.TEXTSPLIT(AB498,"+")), AB498))</f>
        <v/>
      </c>
      <c r="AD498" s="32">
        <f>IF(AND(Table1[[#This Row],[year broken down ]]&lt;&gt;"",Table1[[#This Row],[Scope of target]]&lt;&gt;"G",AE498=""),1,"")</f>
        <v>1</v>
      </c>
      <c r="AE498" s="32" t="str">
        <f>IF(OR(Table1[[#This Row],[Net zero year (SBTi)]]&lt;&gt;"",Table1[[#This Row],[From 6]]&lt;&gt;""),1,"")</f>
        <v/>
      </c>
      <c r="AF498" s="32" t="str">
        <f>IF(OR(Table1[[#This Row],[SBTi NZ approved]]="s",Table1[[#This Row],[Target status]]="T"),1,"")</f>
        <v/>
      </c>
      <c r="AG498" s="254" t="s">
        <v>631</v>
      </c>
      <c r="AH498" s="32" t="str">
        <f>_xlfn.XLOOKUP(C498,ref!A:A,ref!B:B, "Other")</f>
        <v>Asia</v>
      </c>
      <c r="AI498" s="249" t="str">
        <f>_xlfn.XLOOKUP(D498,ref!D:D,ref!E:E)</f>
        <v>Financial services</v>
      </c>
      <c r="AJ498" s="249" t="str">
        <f>IF(Table1[[#This Row],[NZ]]=1, MAX(Table1[[#This Row],[From 6]], Table1[[#This Row],[Net zero year (SBTi)]]), "")</f>
        <v/>
      </c>
      <c r="AK498" s="32">
        <f t="shared" si="28"/>
        <v>1</v>
      </c>
    </row>
    <row r="499" spans="1:37" ht="18" customHeight="1">
      <c r="A499" s="32">
        <v>497</v>
      </c>
      <c r="B499" s="373" t="s">
        <v>523</v>
      </c>
      <c r="C499" s="32" t="s">
        <v>676</v>
      </c>
      <c r="D499" s="32" t="s">
        <v>1145</v>
      </c>
      <c r="E499" s="32" t="s">
        <v>2565</v>
      </c>
      <c r="F499" s="32" t="s">
        <v>2566</v>
      </c>
      <c r="G499" s="250"/>
      <c r="H499" s="250"/>
      <c r="I499" s="250"/>
      <c r="J499" s="251"/>
      <c r="K499" s="251"/>
      <c r="L499" s="251"/>
      <c r="M499" s="251"/>
      <c r="N499" s="251"/>
      <c r="O499" s="251"/>
      <c r="P499" s="251"/>
      <c r="Q499" s="251"/>
      <c r="R499" s="251"/>
      <c r="S499" s="251" t="s">
        <v>39</v>
      </c>
      <c r="T499" s="252"/>
      <c r="U499" s="252"/>
      <c r="V499" s="252"/>
      <c r="W499" s="252" t="str">
        <f t="array" ref="W499">IF(V499="", "", IFERROR(MAX(--_xlfn.TEXTSPLIT(V499,"+")), V499))</f>
        <v/>
      </c>
      <c r="X499" s="252"/>
      <c r="Y499" s="256"/>
      <c r="Z499" s="253" t="s">
        <v>645</v>
      </c>
      <c r="AA499" s="253" t="s">
        <v>1353</v>
      </c>
      <c r="AB499" s="253">
        <v>2050</v>
      </c>
      <c r="AC499" s="253">
        <f t="array" ref="AC499">IF(AB499="", "", IFERROR(MAX(--_xlfn.TEXTSPLIT(AB499,"+")), AB499))</f>
        <v>2050</v>
      </c>
      <c r="AD499" s="32" t="str">
        <f>IF(AND(Table1[[#This Row],[year broken down ]]&lt;&gt;"",Table1[[#This Row],[Scope of target]]&lt;&gt;"G",AE499=""),1,"")</f>
        <v/>
      </c>
      <c r="AE499" s="32">
        <f>IF(OR(Table1[[#This Row],[Net zero year (SBTi)]]&lt;&gt;"",Table1[[#This Row],[From 6]]&lt;&gt;""),1,"")</f>
        <v>1</v>
      </c>
      <c r="AF499" s="32" t="str">
        <f>IF(OR(Table1[[#This Row],[SBTi NZ approved]]="s",Table1[[#This Row],[Target status]]="T"),1,"")</f>
        <v/>
      </c>
      <c r="AG499" s="254"/>
      <c r="AH499" s="32" t="str">
        <f>_xlfn.XLOOKUP(C499,ref!A:A,ref!B:B, "Other")</f>
        <v>Asia</v>
      </c>
      <c r="AI499" s="249" t="str">
        <f>_xlfn.XLOOKUP(D499,ref!D:D,ref!E:E)</f>
        <v>Financial services</v>
      </c>
      <c r="AJ499" s="249">
        <f>IF(Table1[[#This Row],[NZ]]=1, MAX(Table1[[#This Row],[From 6]], Table1[[#This Row],[Net zero year (SBTi)]]), "")</f>
        <v>2050</v>
      </c>
      <c r="AK499" s="32">
        <f t="shared" si="28"/>
        <v>1</v>
      </c>
    </row>
    <row r="500" spans="1:37" ht="18" customHeight="1">
      <c r="A500" s="32">
        <v>498</v>
      </c>
      <c r="B500" s="373" t="s">
        <v>2567</v>
      </c>
      <c r="C500" s="32" t="s">
        <v>629</v>
      </c>
      <c r="D500" s="32" t="s">
        <v>1093</v>
      </c>
      <c r="E500" s="32" t="s">
        <v>2568</v>
      </c>
      <c r="F500" s="32" t="s">
        <v>2569</v>
      </c>
      <c r="G500" s="250"/>
      <c r="H500" s="250"/>
      <c r="I500" s="250"/>
      <c r="J500" s="251"/>
      <c r="K500" s="251"/>
      <c r="L500" s="251"/>
      <c r="M500" s="251"/>
      <c r="N500" s="251"/>
      <c r="O500" s="251"/>
      <c r="P500" s="251"/>
      <c r="Q500" s="251"/>
      <c r="R500" s="251"/>
      <c r="S500" s="251" t="s">
        <v>39</v>
      </c>
      <c r="T500" s="252"/>
      <c r="U500" s="252"/>
      <c r="V500" s="252"/>
      <c r="W500" s="252" t="str">
        <f t="array" ref="W500">IF(V500="", "", IFERROR(MAX(--_xlfn.TEXTSPLIT(V500,"+")), V500))</f>
        <v/>
      </c>
      <c r="X500" s="252"/>
      <c r="Y500" s="252"/>
      <c r="Z500" s="253" t="s">
        <v>635</v>
      </c>
      <c r="AA500" s="253" t="s">
        <v>1225</v>
      </c>
      <c r="AB500" s="253">
        <v>2050</v>
      </c>
      <c r="AC500" s="253">
        <f t="array" ref="AC500">IF(AB500="", "", IFERROR(MAX(--_xlfn.TEXTSPLIT(AB500,"+")), AB500))</f>
        <v>2050</v>
      </c>
      <c r="AD500" s="32" t="str">
        <f>IF(AND(Table1[[#This Row],[year broken down ]]&lt;&gt;"",Table1[[#This Row],[Scope of target]]&lt;&gt;"G",AE500=""),1,"")</f>
        <v/>
      </c>
      <c r="AE500" s="32">
        <f>IF(OR(Table1[[#This Row],[Net zero year (SBTi)]]&lt;&gt;"",Table1[[#This Row],[From 6]]&lt;&gt;""),1,"")</f>
        <v>1</v>
      </c>
      <c r="AF500" s="32" t="str">
        <f>IF(OR(Table1[[#This Row],[SBTi NZ approved]]="s",Table1[[#This Row],[Target status]]="T"),1,"")</f>
        <v/>
      </c>
      <c r="AG500" s="254"/>
      <c r="AH500" s="32" t="str">
        <f>_xlfn.XLOOKUP(C500,ref!A:A,ref!B:B, "Other")</f>
        <v>North America</v>
      </c>
      <c r="AI500" s="249" t="str">
        <f>_xlfn.XLOOKUP(D500,ref!D:D,ref!E:E)</f>
        <v>Retail</v>
      </c>
      <c r="AJ500" s="249">
        <f>IF(Table1[[#This Row],[NZ]]=1, MAX(Table1[[#This Row],[From 6]], Table1[[#This Row],[Net zero year (SBTi)]]), "")</f>
        <v>2050</v>
      </c>
      <c r="AK500" s="32">
        <f t="shared" si="28"/>
        <v>1</v>
      </c>
    </row>
    <row r="501" spans="1:37" ht="18" customHeight="1">
      <c r="A501" s="32">
        <v>499</v>
      </c>
      <c r="B501" s="373" t="s">
        <v>536</v>
      </c>
      <c r="C501" s="32" t="s">
        <v>676</v>
      </c>
      <c r="D501" s="32" t="s">
        <v>1489</v>
      </c>
      <c r="E501" s="32" t="s">
        <v>2570</v>
      </c>
      <c r="F501" s="32" t="s">
        <v>2571</v>
      </c>
      <c r="G501" s="250"/>
      <c r="H501" s="250"/>
      <c r="I501" s="250"/>
      <c r="J501" s="251"/>
      <c r="K501" s="251"/>
      <c r="L501" s="251"/>
      <c r="M501" s="251"/>
      <c r="N501" s="251"/>
      <c r="O501" s="251"/>
      <c r="P501" s="251"/>
      <c r="Q501" s="251"/>
      <c r="R501" s="251"/>
      <c r="S501" s="251" t="s">
        <v>39</v>
      </c>
      <c r="T501" s="252" t="s">
        <v>645</v>
      </c>
      <c r="U501" s="252" t="s">
        <v>2572</v>
      </c>
      <c r="V501" s="252">
        <v>2040</v>
      </c>
      <c r="W501" s="252">
        <f t="array" ref="W501">IF(V501="", "", IFERROR(MAX(--_xlfn.TEXTSPLIT(V501,"+")), V501))</f>
        <v>2040</v>
      </c>
      <c r="X501" s="252">
        <v>2021</v>
      </c>
      <c r="Y501" s="256" t="s">
        <v>2573</v>
      </c>
      <c r="Z501" s="253"/>
      <c r="AA501" s="253"/>
      <c r="AB501" s="253"/>
      <c r="AC501" s="253" t="str">
        <f t="array" ref="AC501">IF(AB501="", "", IFERROR(MAX(--_xlfn.TEXTSPLIT(AB501,"+")), AB501))</f>
        <v/>
      </c>
      <c r="AD501" s="32">
        <f>IF(AND(Table1[[#This Row],[year broken down ]]&lt;&gt;"",Table1[[#This Row],[Scope of target]]&lt;&gt;"G",AE501=""),1,"")</f>
        <v>1</v>
      </c>
      <c r="AE501" s="32" t="str">
        <f>IF(OR(Table1[[#This Row],[Net zero year (SBTi)]]&lt;&gt;"",Table1[[#This Row],[From 6]]&lt;&gt;""),1,"")</f>
        <v/>
      </c>
      <c r="AF501" s="32" t="str">
        <f>IF(OR(Table1[[#This Row],[SBTi NZ approved]]="s",Table1[[#This Row],[Target status]]="T"),1,"")</f>
        <v/>
      </c>
      <c r="AG501" s="254" t="s">
        <v>674</v>
      </c>
      <c r="AH501" s="32" t="str">
        <f>_xlfn.XLOOKUP(C501,ref!A:A,ref!B:B, "Other")</f>
        <v>Asia</v>
      </c>
      <c r="AI501" s="249" t="str">
        <f>_xlfn.XLOOKUP(D501,ref!D:D,ref!E:E)</f>
        <v>Industrial goods</v>
      </c>
      <c r="AJ501" s="249" t="str">
        <f>IF(Table1[[#This Row],[NZ]]=1, MAX(Table1[[#This Row],[From 6]], Table1[[#This Row],[Net zero year (SBTi)]]), "")</f>
        <v/>
      </c>
      <c r="AK501" s="32">
        <f t="shared" si="28"/>
        <v>1</v>
      </c>
    </row>
    <row r="502" spans="1:37" ht="18" customHeight="1">
      <c r="A502" s="32">
        <v>500</v>
      </c>
      <c r="B502" s="373" t="s">
        <v>2574</v>
      </c>
      <c r="C502" s="32" t="s">
        <v>680</v>
      </c>
      <c r="D502" s="32" t="s">
        <v>1137</v>
      </c>
      <c r="E502" s="32" t="s">
        <v>2575</v>
      </c>
      <c r="F502" s="32" t="s">
        <v>1688</v>
      </c>
      <c r="G502" s="250"/>
      <c r="H502" s="250"/>
      <c r="I502" s="250"/>
      <c r="J502" s="251"/>
      <c r="K502" s="251"/>
      <c r="L502" s="251"/>
      <c r="M502" s="251"/>
      <c r="N502" s="251"/>
      <c r="O502" s="251"/>
      <c r="P502" s="251"/>
      <c r="Q502" s="251"/>
      <c r="R502" s="251"/>
      <c r="S502" s="251" t="s">
        <v>39</v>
      </c>
      <c r="T502" s="252"/>
      <c r="U502" s="252"/>
      <c r="V502" s="252"/>
      <c r="W502" s="252" t="str">
        <f t="array" ref="W502">IF(V502="", "", IFERROR(MAX(--_xlfn.TEXTSPLIT(V502,"+")), V502))</f>
        <v/>
      </c>
      <c r="X502" s="252"/>
      <c r="Y502" s="252"/>
      <c r="Z502" s="253"/>
      <c r="AA502" s="253"/>
      <c r="AB502" s="253"/>
      <c r="AC502" s="253" t="str">
        <f t="array" ref="AC502">IF(AB502="", "", IFERROR(MAX(--_xlfn.TEXTSPLIT(AB502,"+")), AB502))</f>
        <v/>
      </c>
      <c r="AD502" s="32" t="str">
        <f>IF(AND(Table1[[#This Row],[year broken down ]]&lt;&gt;"",Table1[[#This Row],[Scope of target]]&lt;&gt;"G",AE502=""),1,"")</f>
        <v/>
      </c>
      <c r="AE502" s="32" t="str">
        <f>IF(OR(Table1[[#This Row],[Net zero year (SBTi)]]&lt;&gt;"",Table1[[#This Row],[From 6]]&lt;&gt;""),1,"")</f>
        <v/>
      </c>
      <c r="AF502" s="32" t="str">
        <f>IF(OR(Table1[[#This Row],[SBTi NZ approved]]="s",Table1[[#This Row],[Target status]]="T"),1,"")</f>
        <v/>
      </c>
      <c r="AG502" s="254"/>
      <c r="AH502" s="32" t="str">
        <f>_xlfn.XLOOKUP(C502,ref!A:A,ref!B:B, "Other")</f>
        <v>Asia</v>
      </c>
      <c r="AI502" s="249" t="str">
        <f>_xlfn.XLOOKUP(D502,ref!D:D,ref!E:E)</f>
        <v>Retail</v>
      </c>
      <c r="AJ502" s="249" t="str">
        <f>IF(Table1[[#This Row],[NZ]]=1, MAX(Table1[[#This Row],[From 6]], Table1[[#This Row],[Net zero year (SBTi)]]), "")</f>
        <v/>
      </c>
      <c r="AK502" s="32">
        <f t="shared" si="28"/>
        <v>0</v>
      </c>
    </row>
    <row r="503" spans="1:37" s="192" customFormat="1" ht="18" customHeight="1">
      <c r="A503" s="262"/>
      <c r="B503" s="263"/>
      <c r="C503" s="263"/>
      <c r="D503" s="263"/>
      <c r="E503" s="263"/>
      <c r="F503" s="264"/>
      <c r="G503" s="241"/>
      <c r="H503" s="241"/>
      <c r="I503" s="241"/>
      <c r="J503" s="242">
        <f>COUNTIF(J3:J502,"T")</f>
        <v>117</v>
      </c>
      <c r="K503" s="243"/>
      <c r="L503" s="243"/>
      <c r="M503" s="243">
        <f>COUNTIF(M3:M502, "Targets Set")</f>
        <v>10</v>
      </c>
      <c r="N503" s="243"/>
      <c r="O503" s="243"/>
      <c r="P503" s="243"/>
      <c r="Q503" s="243">
        <f>COUNTIF(Q3:Q502, "s")</f>
        <v>22</v>
      </c>
      <c r="R503" s="243"/>
      <c r="S503" s="243"/>
      <c r="T503" s="244">
        <f>COUNTIF( T3:T502,"G")</f>
        <v>72</v>
      </c>
      <c r="U503" s="244"/>
      <c r="V503" s="244"/>
      <c r="W503" s="244"/>
      <c r="X503" s="244"/>
      <c r="Y503" s="256"/>
      <c r="Z503" s="245"/>
      <c r="AA503" s="245"/>
      <c r="AB503" s="245"/>
      <c r="AC503" s="245"/>
      <c r="AD503" s="32">
        <f>SUM(AD3:AD502)</f>
        <v>109</v>
      </c>
      <c r="AE503" s="262"/>
      <c r="AF503" s="32" t="str">
        <f>IF(OR(Table1[[#This Row],[SBTi NZ approved]]="s",Table1[[#This Row],[Target status]]="T"),1,"")</f>
        <v/>
      </c>
      <c r="AG503" s="265"/>
      <c r="AJ503" s="192" t="str">
        <f>IF(Table1[[#This Row],[NZ]]=1, MAX(Table1[[#This Row],[From 6]], Table1[[#This Row],[Net zero year (SBTi)]]), "")</f>
        <v/>
      </c>
      <c r="AK503" s="32">
        <f>SUM(AK3:AK502)</f>
        <v>321</v>
      </c>
    </row>
    <row r="504" spans="1:37" ht="18" customHeight="1">
      <c r="A504" s="266"/>
      <c r="B504" s="266"/>
      <c r="C504" s="266"/>
      <c r="D504" s="266"/>
      <c r="E504" s="266"/>
      <c r="F504" s="267"/>
      <c r="G504" s="268"/>
      <c r="H504" s="268"/>
      <c r="I504" s="268"/>
      <c r="J504" s="269">
        <f>COUNTIF(J3:J502, "C")</f>
        <v>55</v>
      </c>
      <c r="K504" s="270"/>
      <c r="L504" s="251"/>
      <c r="M504" s="251"/>
      <c r="N504" s="251"/>
      <c r="O504" s="251"/>
      <c r="P504" s="251"/>
      <c r="Q504" s="251"/>
      <c r="R504" s="251"/>
      <c r="S504" s="251"/>
      <c r="T504" s="271"/>
      <c r="U504" s="271"/>
      <c r="V504" s="271"/>
      <c r="W504" s="271"/>
      <c r="X504" s="271"/>
      <c r="Y504" s="271"/>
      <c r="Z504" s="272"/>
      <c r="AA504" s="272"/>
      <c r="AB504" s="272"/>
      <c r="AC504" s="272"/>
      <c r="AD504" s="32" t="str">
        <f>IF(AND(Table1[[#This Row],[year broken down ]]&lt;&gt;"",Table1[[#This Row],[Scope of target]]&lt;&gt;"G",AE504=""),1,"")</f>
        <v/>
      </c>
      <c r="AE504" s="266"/>
      <c r="AF504" s="32" t="str">
        <f>IF(OR(Table1[[#This Row],[SBTi NZ approved]]="s",Table1[[#This Row],[Target status]]="T"),1,"")</f>
        <v/>
      </c>
      <c r="AG504" s="273"/>
      <c r="AJ504" s="249" t="str">
        <f>IF(Table1[[#This Row],[NZ]]=1, MAX(Table1[[#This Row],[From 6]], Table1[[#This Row],[Net zero year (SBTi)]]), "")</f>
        <v/>
      </c>
      <c r="AK504" s="32"/>
    </row>
    <row r="505" spans="1:37" ht="18" customHeight="1">
      <c r="A505" s="32"/>
      <c r="B505" s="32"/>
      <c r="C505" s="32"/>
      <c r="D505" s="32"/>
      <c r="E505" s="32"/>
      <c r="F505" s="32"/>
      <c r="G505" s="250"/>
      <c r="H505" s="250"/>
      <c r="I505" s="250"/>
      <c r="J505" s="274"/>
      <c r="K505" s="275"/>
      <c r="L505" s="275"/>
      <c r="M505" s="275"/>
      <c r="N505" s="275"/>
      <c r="O505" s="275"/>
      <c r="P505" s="275"/>
      <c r="Q505" s="275"/>
      <c r="R505" s="275"/>
      <c r="S505" s="275"/>
      <c r="T505" s="252"/>
      <c r="U505" s="252"/>
      <c r="V505" s="252"/>
      <c r="W505" s="252"/>
      <c r="X505" s="252"/>
      <c r="Y505" s="256"/>
      <c r="Z505" s="253"/>
      <c r="AA505" s="253"/>
      <c r="AB505" s="253"/>
      <c r="AC505" s="253"/>
      <c r="AD505" s="32" t="str">
        <f>IF(AND(Table1[[#This Row],[year broken down ]]&lt;&gt;"",Table1[[#This Row],[Scope of target]]&lt;&gt;"G",AE505=""),1,"")</f>
        <v/>
      </c>
      <c r="AE505" s="32" t="str">
        <f t="shared" ref="AE505:AE512" si="29">IF(TRIM($AC505)&lt;&gt;"",1,"")</f>
        <v/>
      </c>
      <c r="AF505" s="32" t="str">
        <f>IF(OR(Table1[[#This Row],[SBTi NZ approved]]="s",Table1[[#This Row],[Target status]]="T"),1,"")</f>
        <v/>
      </c>
      <c r="AG505" s="32"/>
      <c r="AH505" s="32"/>
      <c r="AJ505" s="249" t="str">
        <f>IF(Table1[[#This Row],[NZ]]=1, MAX(Table1[[#This Row],[From 6]], Table1[[#This Row],[Net zero year (SBTi)]]), "")</f>
        <v/>
      </c>
      <c r="AK505" s="32"/>
    </row>
    <row r="506" spans="1:37" ht="18" customHeight="1">
      <c r="A506" s="32"/>
      <c r="B506" s="32"/>
      <c r="C506" s="32"/>
      <c r="D506" s="32"/>
      <c r="E506" s="32"/>
      <c r="F506" s="32"/>
      <c r="G506" s="250"/>
      <c r="H506" s="250"/>
      <c r="I506" s="250"/>
      <c r="J506" s="274"/>
      <c r="K506" s="275"/>
      <c r="L506" s="275"/>
      <c r="M506" s="275"/>
      <c r="N506" s="275"/>
      <c r="O506" s="275"/>
      <c r="P506" s="275"/>
      <c r="Q506" s="275"/>
      <c r="R506" s="275"/>
      <c r="S506" s="275"/>
      <c r="T506" s="252"/>
      <c r="U506" s="252"/>
      <c r="V506" s="252"/>
      <c r="W506" s="252"/>
      <c r="X506" s="252"/>
      <c r="Y506" s="256"/>
      <c r="Z506" s="253"/>
      <c r="AA506" s="253"/>
      <c r="AB506" s="253"/>
      <c r="AC506" s="253"/>
      <c r="AD506" s="32" t="str">
        <f>IF(AND(Table1[[#This Row],[year broken down ]]&lt;&gt;"",Table1[[#This Row],[Scope of target]]&lt;&gt;"G",AE506=""),1,"")</f>
        <v/>
      </c>
      <c r="AE506" s="32" t="str">
        <f t="shared" si="29"/>
        <v/>
      </c>
      <c r="AF506" s="32" t="str">
        <f>IF(OR(Table1[[#This Row],[SBTi NZ approved]]="s",Table1[[#This Row],[Target status]]="T"),1,"")</f>
        <v/>
      </c>
      <c r="AG506" s="32"/>
      <c r="AH506" s="32"/>
      <c r="AJ506" s="249" t="str">
        <f>IF(Table1[[#This Row],[NZ]]=1, MAX(Table1[[#This Row],[From 6]], Table1[[#This Row],[Net zero year (SBTi)]]), "")</f>
        <v/>
      </c>
      <c r="AK506" s="32"/>
    </row>
    <row r="507" spans="1:37" ht="18" customHeight="1">
      <c r="A507" s="32"/>
      <c r="B507" s="32"/>
      <c r="C507" s="32"/>
      <c r="D507" s="32"/>
      <c r="E507" s="32"/>
      <c r="F507" s="32"/>
      <c r="G507" s="250"/>
      <c r="H507" s="250"/>
      <c r="I507" s="250"/>
      <c r="J507" s="274"/>
      <c r="K507" s="275"/>
      <c r="L507" s="275"/>
      <c r="M507" s="275"/>
      <c r="N507" s="275"/>
      <c r="O507" s="275"/>
      <c r="P507" s="275"/>
      <c r="Q507" s="275"/>
      <c r="R507" s="275"/>
      <c r="S507" s="275"/>
      <c r="T507" s="252"/>
      <c r="U507" s="252"/>
      <c r="V507" s="252"/>
      <c r="W507" s="252"/>
      <c r="X507" s="252"/>
      <c r="Y507" s="256"/>
      <c r="Z507" s="253"/>
      <c r="AA507" s="253"/>
      <c r="AB507" s="253"/>
      <c r="AC507" s="253"/>
      <c r="AD507" s="32" t="str">
        <f>IF(AND(Table1[[#This Row],[year broken down ]]&lt;&gt;"",Table1[[#This Row],[Scope of target]]&lt;&gt;"G",AE507=""),1,"")</f>
        <v/>
      </c>
      <c r="AE507" s="32" t="str">
        <f t="shared" si="29"/>
        <v/>
      </c>
      <c r="AF507" s="32" t="str">
        <f>IF(OR(Table1[[#This Row],[SBTi NZ approved]]="s",Table1[[#This Row],[Target status]]="T"),1,"")</f>
        <v/>
      </c>
      <c r="AG507" s="32"/>
      <c r="AH507" s="32"/>
      <c r="AJ507" s="249" t="str">
        <f>IF(Table1[[#This Row],[NZ]]=1, MAX(Table1[[#This Row],[From 6]], Table1[[#This Row],[Net zero year (SBTi)]]), "")</f>
        <v/>
      </c>
      <c r="AK507" s="32"/>
    </row>
    <row r="508" spans="1:37" ht="18" customHeight="1">
      <c r="A508" s="32"/>
      <c r="B508" s="32"/>
      <c r="C508" s="32"/>
      <c r="D508" s="32"/>
      <c r="E508" s="32"/>
      <c r="F508" s="32"/>
      <c r="G508" s="250"/>
      <c r="H508" s="250"/>
      <c r="I508" s="250"/>
      <c r="J508" s="274"/>
      <c r="K508" s="275"/>
      <c r="L508" s="275"/>
      <c r="M508" s="275"/>
      <c r="N508" s="275"/>
      <c r="O508" s="275"/>
      <c r="P508" s="275"/>
      <c r="Q508" s="275"/>
      <c r="R508" s="275"/>
      <c r="S508" s="275"/>
      <c r="T508" s="252"/>
      <c r="U508" s="252"/>
      <c r="V508" s="252"/>
      <c r="W508" s="252"/>
      <c r="X508" s="252"/>
      <c r="Y508" s="256"/>
      <c r="Z508" s="253"/>
      <c r="AA508" s="253"/>
      <c r="AB508" s="253"/>
      <c r="AC508" s="253"/>
      <c r="AD508" s="32" t="str">
        <f>IF(AND(Table1[[#This Row],[year broken down ]]&lt;&gt;"",Table1[[#This Row],[Scope of target]]&lt;&gt;"G",AE508=""),1,"")</f>
        <v/>
      </c>
      <c r="AE508" s="32" t="str">
        <f t="shared" si="29"/>
        <v/>
      </c>
      <c r="AF508" s="32" t="str">
        <f>IF(OR(Table1[[#This Row],[SBTi NZ approved]]="s",Table1[[#This Row],[Target status]]="T"),1,"")</f>
        <v/>
      </c>
      <c r="AG508" s="32"/>
      <c r="AH508" s="32"/>
      <c r="AJ508" s="249" t="str">
        <f>IF(Table1[[#This Row],[NZ]]=1, MAX(Table1[[#This Row],[From 6]], Table1[[#This Row],[Net zero year (SBTi)]]), "")</f>
        <v/>
      </c>
      <c r="AK508" s="32"/>
    </row>
    <row r="509" spans="1:37" ht="18" customHeight="1">
      <c r="A509" s="32"/>
      <c r="B509" s="32"/>
      <c r="C509" s="32"/>
      <c r="D509" s="32"/>
      <c r="E509" s="32"/>
      <c r="F509" s="32"/>
      <c r="G509" s="250"/>
      <c r="H509" s="250"/>
      <c r="I509" s="250"/>
      <c r="J509" s="274"/>
      <c r="K509" s="275"/>
      <c r="L509" s="275"/>
      <c r="M509" s="275"/>
      <c r="N509" s="275"/>
      <c r="O509" s="275"/>
      <c r="P509" s="275"/>
      <c r="Q509" s="275"/>
      <c r="R509" s="275"/>
      <c r="S509" s="275"/>
      <c r="T509" s="252"/>
      <c r="U509" s="252"/>
      <c r="V509" s="252"/>
      <c r="W509" s="252"/>
      <c r="X509" s="252"/>
      <c r="Y509" s="256"/>
      <c r="Z509" s="253"/>
      <c r="AA509" s="253"/>
      <c r="AB509" s="253"/>
      <c r="AC509" s="253"/>
      <c r="AD509" s="32" t="str">
        <f>IF(AND(Table1[[#This Row],[year broken down ]]&lt;&gt;"",Table1[[#This Row],[Scope of target]]&lt;&gt;"G",AE509=""),1,"")</f>
        <v/>
      </c>
      <c r="AE509" s="32" t="str">
        <f t="shared" si="29"/>
        <v/>
      </c>
      <c r="AF509" s="32" t="str">
        <f>IF(OR(Table1[[#This Row],[SBTi NZ approved]]="s",Table1[[#This Row],[Target status]]="T"),1,"")</f>
        <v/>
      </c>
      <c r="AG509" s="32"/>
      <c r="AH509" s="32"/>
      <c r="AJ509" s="249" t="str">
        <f>IF(Table1[[#This Row],[NZ]]=1, MAX(Table1[[#This Row],[From 6]], Table1[[#This Row],[Net zero year (SBTi)]]), "")</f>
        <v/>
      </c>
      <c r="AK509" s="32"/>
    </row>
    <row r="510" spans="1:37" ht="18" customHeight="1">
      <c r="A510" s="32"/>
      <c r="B510" s="32"/>
      <c r="C510" s="32"/>
      <c r="D510" s="32"/>
      <c r="E510" s="32"/>
      <c r="F510" s="32"/>
      <c r="G510" s="250"/>
      <c r="H510" s="250"/>
      <c r="I510" s="250"/>
      <c r="J510" s="274"/>
      <c r="K510" s="275"/>
      <c r="L510" s="275"/>
      <c r="M510" s="275"/>
      <c r="N510" s="275"/>
      <c r="O510" s="275"/>
      <c r="P510" s="275"/>
      <c r="Q510" s="275"/>
      <c r="R510" s="275"/>
      <c r="S510" s="275"/>
      <c r="T510" s="252"/>
      <c r="U510" s="252"/>
      <c r="V510" s="252"/>
      <c r="W510" s="252"/>
      <c r="X510" s="252"/>
      <c r="Y510" s="256"/>
      <c r="Z510" s="253"/>
      <c r="AA510" s="253"/>
      <c r="AB510" s="253"/>
      <c r="AC510" s="253"/>
      <c r="AD510" s="32" t="str">
        <f>IF(AND(Table1[[#This Row],[year broken down ]]&lt;&gt;"",Table1[[#This Row],[Scope of target]]&lt;&gt;"G",AE510=""),1,"")</f>
        <v/>
      </c>
      <c r="AE510" s="32" t="str">
        <f t="shared" si="29"/>
        <v/>
      </c>
      <c r="AF510" s="32" t="str">
        <f>IF(OR(Table1[[#This Row],[SBTi NZ approved]]="s",Table1[[#This Row],[Target status]]="T"),1,"")</f>
        <v/>
      </c>
      <c r="AG510" s="32"/>
      <c r="AH510" s="32"/>
      <c r="AJ510" s="249" t="str">
        <f>IF(Table1[[#This Row],[NZ]]=1, MAX(Table1[[#This Row],[From 6]], Table1[[#This Row],[Net zero year (SBTi)]]), "")</f>
        <v/>
      </c>
      <c r="AK510" s="32"/>
    </row>
    <row r="511" spans="1:37" ht="18" customHeight="1">
      <c r="A511" s="32"/>
      <c r="B511" s="32"/>
      <c r="C511" s="32"/>
      <c r="D511" s="32"/>
      <c r="E511" s="32"/>
      <c r="F511" s="32"/>
      <c r="G511" s="250"/>
      <c r="H511" s="250"/>
      <c r="I511" s="250"/>
      <c r="J511" s="274"/>
      <c r="K511" s="275"/>
      <c r="L511" s="275"/>
      <c r="M511" s="275"/>
      <c r="N511" s="275"/>
      <c r="O511" s="275"/>
      <c r="P511" s="275"/>
      <c r="Q511" s="275"/>
      <c r="R511" s="275"/>
      <c r="S511" s="275"/>
      <c r="T511" s="252"/>
      <c r="U511" s="252"/>
      <c r="V511" s="252"/>
      <c r="W511" s="252"/>
      <c r="X511" s="252"/>
      <c r="Y511" s="256"/>
      <c r="Z511" s="253"/>
      <c r="AA511" s="253"/>
      <c r="AB511" s="253"/>
      <c r="AC511" s="253"/>
      <c r="AD511" s="32" t="str">
        <f>IF(AND(Table1[[#This Row],[year broken down ]]&lt;&gt;"",Table1[[#This Row],[Scope of target]]&lt;&gt;"G",AE511=""),1,"")</f>
        <v/>
      </c>
      <c r="AE511" s="32" t="str">
        <f t="shared" si="29"/>
        <v/>
      </c>
      <c r="AF511" s="32" t="str">
        <f>IF(OR(Table1[[#This Row],[SBTi NZ approved]]="s",Table1[[#This Row],[Target status]]="T"),1,"")</f>
        <v/>
      </c>
      <c r="AG511" s="32"/>
      <c r="AH511" s="32"/>
      <c r="AJ511" s="249" t="str">
        <f>IF(Table1[[#This Row],[NZ]]=1, MAX(Table1[[#This Row],[From 6]], Table1[[#This Row],[Net zero year (SBTi)]]), "")</f>
        <v/>
      </c>
      <c r="AK511" s="32"/>
    </row>
    <row r="512" spans="1:37" ht="18" customHeight="1">
      <c r="A512" s="32"/>
      <c r="B512" s="32"/>
      <c r="C512" s="32"/>
      <c r="D512" s="32"/>
      <c r="E512" s="32"/>
      <c r="F512" s="32"/>
      <c r="G512" s="250"/>
      <c r="H512" s="250"/>
      <c r="I512" s="250"/>
      <c r="J512" s="274"/>
      <c r="K512" s="275"/>
      <c r="L512" s="275"/>
      <c r="M512" s="275"/>
      <c r="N512" s="275"/>
      <c r="O512" s="275"/>
      <c r="P512" s="275"/>
      <c r="Q512" s="275"/>
      <c r="R512" s="275"/>
      <c r="S512" s="275"/>
      <c r="T512" s="252"/>
      <c r="U512" s="252"/>
      <c r="V512" s="252"/>
      <c r="W512" s="252"/>
      <c r="X512" s="252"/>
      <c r="Y512" s="256"/>
      <c r="Z512" s="253"/>
      <c r="AA512" s="253"/>
      <c r="AB512" s="253"/>
      <c r="AC512" s="253"/>
      <c r="AD512" s="32" t="str">
        <f>IF(AND(Table1[[#This Row],[year broken down ]]&lt;&gt;"",Table1[[#This Row],[Scope of target]]&lt;&gt;"G",AE512=""),1,"")</f>
        <v/>
      </c>
      <c r="AE512" s="32" t="str">
        <f t="shared" si="29"/>
        <v/>
      </c>
      <c r="AF512" s="32" t="str">
        <f>IF(OR(Table1[[#This Row],[SBTi NZ approved]]="s",Table1[[#This Row],[Target status]]="T"),1,"")</f>
        <v/>
      </c>
      <c r="AG512" s="32"/>
      <c r="AH512" s="32"/>
      <c r="AJ512" s="249" t="str">
        <f>IF(Table1[[#This Row],[NZ]]=1, MAX(Table1[[#This Row],[From 6]], Table1[[#This Row],[Net zero year (SBTi)]]), "")</f>
        <v/>
      </c>
      <c r="AK512" s="32"/>
    </row>
  </sheetData>
  <mergeCells count="10">
    <mergeCell ref="AT2:AV2"/>
    <mergeCell ref="BC2:BE2"/>
    <mergeCell ref="BG2:BI2"/>
    <mergeCell ref="BC22:BE22"/>
    <mergeCell ref="AQ22:AS22"/>
    <mergeCell ref="BG22:BI22"/>
    <mergeCell ref="AT22:AV22"/>
    <mergeCell ref="AQ2:AS2"/>
    <mergeCell ref="AW22:AY22"/>
    <mergeCell ref="AW2:AY2"/>
  </mergeCells>
  <hyperlinks>
    <hyperlink ref="Y210" r:id="rId1" xr:uid="{00000000-0004-0000-0500-000000000000}"/>
    <hyperlink ref="Y384" r:id="rId2" xr:uid="{00000000-0004-0000-0500-000001000000}"/>
    <hyperlink ref="Y390" r:id="rId3" xr:uid="{00000000-0004-0000-0500-000002000000}"/>
    <hyperlink ref="Y397" r:id="rId4" xr:uid="{00000000-0004-0000-0500-000003000000}"/>
  </hyperlinks>
  <pageMargins left="0.7" right="0.7" top="0.75" bottom="0.75" header="0.3" footer="0.3"/>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BC511"/>
  <sheetViews>
    <sheetView zoomScale="77" workbookViewId="0">
      <pane ySplit="4" topLeftCell="A8" activePane="bottomLeft" state="frozen"/>
      <selection activeCell="A3" sqref="A3"/>
      <selection pane="bottomLeft" activeCell="A3" sqref="A3:A502"/>
    </sheetView>
  </sheetViews>
  <sheetFormatPr defaultColWidth="9.1796875" defaultRowHeight="15" customHeight="1"/>
  <cols>
    <col min="1" max="1" width="38.7265625" style="7" customWidth="1"/>
    <col min="2" max="2" width="7" style="7" customWidth="1"/>
    <col min="3" max="3" width="16.54296875" style="7" customWidth="1"/>
    <col min="4" max="4" width="28.1796875" style="62" bestFit="1" customWidth="1"/>
    <col min="5" max="5" width="7" style="74" customWidth="1"/>
    <col min="6" max="6" width="12.1796875" style="140" bestFit="1" customWidth="1"/>
    <col min="7" max="8" width="11.7265625" customWidth="1"/>
    <col min="9" max="9" width="11.26953125" customWidth="1"/>
    <col min="10" max="10" width="10" customWidth="1"/>
    <col min="11" max="11" width="18" customWidth="1"/>
    <col min="12" max="12" width="30.54296875" style="74" customWidth="1"/>
    <col min="13" max="14" width="26.54296875" style="7" customWidth="1"/>
    <col min="15" max="15" width="12.453125" style="7" customWidth="1"/>
    <col min="16" max="16" width="14.54296875" style="7" customWidth="1"/>
    <col min="17" max="17" width="12.453125" style="62" customWidth="1"/>
    <col min="18" max="18" width="42.1796875" style="7" customWidth="1"/>
    <col min="19" max="20" width="26.54296875" style="7" customWidth="1"/>
    <col min="21" max="21" width="12.453125" style="7" customWidth="1"/>
    <col min="22" max="22" width="14.54296875" style="7" customWidth="1"/>
    <col min="23" max="23" width="12.453125" style="62" customWidth="1"/>
    <col min="24" max="24" width="12.453125" style="7" customWidth="1"/>
    <col min="25" max="29" width="9.1796875" style="7" customWidth="1"/>
    <col min="30" max="16384" width="9.1796875" style="7"/>
  </cols>
  <sheetData>
    <row r="1" spans="1:55" ht="14.5" customHeight="1">
      <c r="A1" s="73" t="s">
        <v>2576</v>
      </c>
      <c r="B1" s="72"/>
      <c r="C1" s="72"/>
      <c r="D1" s="71"/>
      <c r="E1" s="73" t="s">
        <v>2577</v>
      </c>
      <c r="G1" t="s">
        <v>2578</v>
      </c>
      <c r="L1" s="73" t="s">
        <v>2579</v>
      </c>
      <c r="M1" s="69"/>
      <c r="N1" s="69"/>
      <c r="O1" s="69"/>
      <c r="P1" s="69"/>
      <c r="Q1" s="70"/>
      <c r="R1" s="69" t="s">
        <v>2580</v>
      </c>
      <c r="S1" s="69"/>
      <c r="T1" s="69"/>
      <c r="U1" s="69"/>
      <c r="V1" s="69"/>
      <c r="W1" s="68"/>
      <c r="X1" s="53"/>
    </row>
    <row r="2" spans="1:55" ht="21" customHeight="1">
      <c r="A2" s="67" t="s">
        <v>2581</v>
      </c>
      <c r="B2" s="66" t="s">
        <v>549</v>
      </c>
      <c r="C2" s="66" t="s">
        <v>1060</v>
      </c>
      <c r="D2" s="65" t="s">
        <v>656</v>
      </c>
      <c r="E2" s="67" t="s">
        <v>1063</v>
      </c>
      <c r="F2" s="141" t="s">
        <v>556</v>
      </c>
      <c r="G2" s="133" t="s">
        <v>2582</v>
      </c>
      <c r="H2" s="133" t="s">
        <v>2583</v>
      </c>
      <c r="I2" s="133" t="s">
        <v>1068</v>
      </c>
      <c r="J2" s="133" t="s">
        <v>1074</v>
      </c>
      <c r="K2" s="146" t="s">
        <v>2584</v>
      </c>
      <c r="L2" s="145" t="s">
        <v>2585</v>
      </c>
      <c r="M2" s="64" t="s">
        <v>2586</v>
      </c>
      <c r="N2" s="64"/>
      <c r="O2" s="64" t="s">
        <v>2587</v>
      </c>
      <c r="P2" s="64" t="s">
        <v>2588</v>
      </c>
      <c r="Q2" s="63" t="s">
        <v>1081</v>
      </c>
      <c r="R2" s="64" t="s">
        <v>2589</v>
      </c>
      <c r="S2" s="64" t="s">
        <v>2586</v>
      </c>
      <c r="T2" s="64"/>
      <c r="U2" s="64" t="s">
        <v>2587</v>
      </c>
      <c r="V2" s="64" t="s">
        <v>44</v>
      </c>
      <c r="W2" s="63" t="s">
        <v>2590</v>
      </c>
      <c r="X2" s="53" t="s">
        <v>2591</v>
      </c>
      <c r="Y2" s="7" t="s">
        <v>2592</v>
      </c>
      <c r="Z2" s="7" t="s">
        <v>2593</v>
      </c>
      <c r="AA2" s="7" t="s">
        <v>1087</v>
      </c>
      <c r="AB2" s="7" t="s">
        <v>2594</v>
      </c>
    </row>
    <row r="3" spans="1:55" ht="14.5" customHeight="1">
      <c r="A3" s="43" t="s">
        <v>49</v>
      </c>
      <c r="B3" s="7">
        <v>1</v>
      </c>
      <c r="C3" s="7" t="s">
        <v>629</v>
      </c>
      <c r="D3" s="62" t="s">
        <v>675</v>
      </c>
      <c r="E3" s="75" t="s">
        <v>631</v>
      </c>
      <c r="F3" s="132">
        <v>2025</v>
      </c>
      <c r="G3" t="s">
        <v>631</v>
      </c>
      <c r="H3" t="s">
        <v>1096</v>
      </c>
      <c r="I3">
        <v>2025</v>
      </c>
      <c r="K3">
        <v>2030</v>
      </c>
      <c r="N3" s="7" t="str">
        <f t="array" ref="N3">IF(O3="", "", IFERROR(MAX(--_xlfn.TEXTSPLIT(O3,"+")), O3))</f>
        <v/>
      </c>
      <c r="R3" s="7" t="s">
        <v>635</v>
      </c>
      <c r="S3" s="7" t="s">
        <v>837</v>
      </c>
      <c r="T3" s="7">
        <f t="array" ref="T3">IF(U3="", "", IFERROR(MAX(--_xlfn.TEXTSPLIT(U3,"+")), U3))</f>
        <v>2040</v>
      </c>
      <c r="U3" s="7">
        <v>2040</v>
      </c>
      <c r="V3" s="114" t="str">
        <f t="shared" ref="V3:V66" si="0">IF(AND(TRIM(L3)&lt;&gt;"G", TRIM(L3)&lt;&gt;""), 1, "")</f>
        <v/>
      </c>
      <c r="W3" s="62">
        <f t="shared" ref="W3:W66" si="1">IF(TRIM(U3)&lt;&gt;"",1,"")</f>
        <v>1</v>
      </c>
      <c r="X3" s="7">
        <f t="shared" ref="X3:X66" si="2">IF(H3="T",1,"")</f>
        <v>1</v>
      </c>
      <c r="Y3" s="7" t="str">
        <f>_xlfn.XLOOKUP(C3,ref!A:A,ref!B:B, "Other")</f>
        <v>North America</v>
      </c>
      <c r="Z3" s="7" t="s">
        <v>632</v>
      </c>
      <c r="AA3" s="7" t="str">
        <f t="shared" ref="AA3:AA30" si="3">IF(ISNUMBER(SEARCH("Y",Z3)),"Y",IF(ISNUMBER(SEARCH("N",Z3)),"N",""))</f>
        <v>N</v>
      </c>
      <c r="AB3" s="7">
        <f t="shared" ref="AB3:AB66" si="4">IF(OR(V3&lt;&gt;"", W3&lt;&gt;"", E3="Y", H3="T"), 1, 0)</f>
        <v>1</v>
      </c>
      <c r="AH3" s="53"/>
      <c r="AI3" s="53"/>
      <c r="AK3" s="378" t="s">
        <v>649</v>
      </c>
      <c r="AL3" s="379"/>
      <c r="AM3" s="380"/>
      <c r="AN3" s="378" t="s">
        <v>650</v>
      </c>
      <c r="AO3" s="379"/>
      <c r="AP3" s="380"/>
      <c r="AQ3" s="378" t="s">
        <v>651</v>
      </c>
      <c r="AR3" s="379"/>
      <c r="AS3" s="380"/>
      <c r="AT3" s="109"/>
      <c r="AU3" s="109" t="s">
        <v>2595</v>
      </c>
      <c r="AV3" s="109"/>
      <c r="AW3" s="378" t="s">
        <v>647</v>
      </c>
      <c r="AX3" s="379"/>
      <c r="AY3" s="380"/>
      <c r="AZ3" s="90" t="s">
        <v>653</v>
      </c>
      <c r="BA3" s="378" t="s">
        <v>2596</v>
      </c>
      <c r="BB3" s="379"/>
      <c r="BC3" s="380"/>
    </row>
    <row r="4" spans="1:55" ht="14.5" customHeight="1">
      <c r="A4" s="43" t="s">
        <v>50</v>
      </c>
      <c r="B4" s="7">
        <v>2</v>
      </c>
      <c r="C4" s="7" t="s">
        <v>629</v>
      </c>
      <c r="D4" s="62" t="s">
        <v>675</v>
      </c>
      <c r="E4" s="75"/>
      <c r="G4" t="s">
        <v>631</v>
      </c>
      <c r="H4" t="s">
        <v>635</v>
      </c>
      <c r="I4">
        <v>2030</v>
      </c>
      <c r="K4" s="134"/>
      <c r="N4" s="7" t="str">
        <f t="array" ref="N4">IF(O4="", "", IFERROR(MAX(--_xlfn.TEXTSPLIT(O4,"+")), O4))</f>
        <v/>
      </c>
      <c r="R4" s="7" t="s">
        <v>635</v>
      </c>
      <c r="S4" s="7" t="s">
        <v>1129</v>
      </c>
      <c r="T4" s="7">
        <f t="array" ref="T4">IF(U4="", "", IFERROR(MAX(--_xlfn.TEXTSPLIT(U4,"+")), U4))</f>
        <v>2040</v>
      </c>
      <c r="U4" s="7">
        <v>2040</v>
      </c>
      <c r="V4" s="114" t="str">
        <f t="shared" si="0"/>
        <v/>
      </c>
      <c r="W4" s="62">
        <f t="shared" si="1"/>
        <v>1</v>
      </c>
      <c r="X4" s="7" t="str">
        <f t="shared" si="2"/>
        <v/>
      </c>
      <c r="Y4" s="7" t="str">
        <f>_xlfn.XLOOKUP(C4,ref!A:A,ref!B:B, "Other")</f>
        <v>North America</v>
      </c>
      <c r="Z4" s="7" t="s">
        <v>674</v>
      </c>
      <c r="AA4" s="7" t="str">
        <f t="shared" si="3"/>
        <v/>
      </c>
      <c r="AB4" s="7">
        <f t="shared" si="4"/>
        <v>1</v>
      </c>
      <c r="AJ4" s="90" t="s">
        <v>656</v>
      </c>
      <c r="AK4" s="91" t="s">
        <v>2597</v>
      </c>
      <c r="AL4" s="91" t="s">
        <v>2598</v>
      </c>
      <c r="AM4" s="91" t="s">
        <v>659</v>
      </c>
      <c r="AN4" s="91" t="s">
        <v>2597</v>
      </c>
      <c r="AO4" s="91" t="s">
        <v>2598</v>
      </c>
      <c r="AP4" s="91" t="s">
        <v>659</v>
      </c>
      <c r="AQ4" s="91" t="s">
        <v>2597</v>
      </c>
      <c r="AR4" s="91" t="s">
        <v>2598</v>
      </c>
      <c r="AS4" s="91" t="s">
        <v>659</v>
      </c>
      <c r="AT4" s="91" t="s">
        <v>2597</v>
      </c>
      <c r="AU4" s="91" t="s">
        <v>2598</v>
      </c>
      <c r="AV4" s="91" t="s">
        <v>659</v>
      </c>
      <c r="AW4" s="91" t="s">
        <v>2597</v>
      </c>
      <c r="AX4" s="91" t="s">
        <v>2598</v>
      </c>
      <c r="AY4" s="91" t="s">
        <v>659</v>
      </c>
      <c r="AZ4" s="91" t="s">
        <v>660</v>
      </c>
      <c r="BA4" s="108" t="s">
        <v>643</v>
      </c>
      <c r="BB4" s="108" t="s">
        <v>634</v>
      </c>
      <c r="BC4" s="108" t="s">
        <v>661</v>
      </c>
    </row>
    <row r="5" spans="1:55" ht="14.5" customHeight="1">
      <c r="A5" s="43" t="s">
        <v>51</v>
      </c>
      <c r="B5" s="7">
        <v>3</v>
      </c>
      <c r="C5" s="7" t="s">
        <v>680</v>
      </c>
      <c r="D5" s="62" t="s">
        <v>679</v>
      </c>
      <c r="E5" s="75"/>
      <c r="F5" s="142"/>
      <c r="L5" s="74" t="s">
        <v>681</v>
      </c>
      <c r="M5" s="7" t="s">
        <v>2599</v>
      </c>
      <c r="N5" s="7">
        <f t="array" ref="N5">IF(O5="", "", IFERROR(MAX(--_xlfn.TEXTSPLIT(O5,"+")), O5))</f>
        <v>2060</v>
      </c>
      <c r="O5" s="7">
        <v>2060</v>
      </c>
      <c r="P5" s="7">
        <v>2021</v>
      </c>
      <c r="Q5" s="62" t="s">
        <v>2600</v>
      </c>
      <c r="T5" s="7" t="str">
        <f t="array" ref="T5">IF(U5="", "", IFERROR(MAX(--_xlfn.TEXTSPLIT(U5,"+")), U5))</f>
        <v/>
      </c>
      <c r="V5" s="114" t="str">
        <f t="shared" si="0"/>
        <v/>
      </c>
      <c r="W5" s="62" t="str">
        <f t="shared" si="1"/>
        <v/>
      </c>
      <c r="X5" s="7" t="str">
        <f t="shared" si="2"/>
        <v/>
      </c>
      <c r="Y5" s="7" t="str">
        <f>_xlfn.XLOOKUP(C5,ref!A:A,ref!B:B, "Other")</f>
        <v>Asia</v>
      </c>
      <c r="AA5" s="7" t="str">
        <f t="shared" si="3"/>
        <v/>
      </c>
      <c r="AB5" s="7">
        <f t="shared" si="4"/>
        <v>0</v>
      </c>
      <c r="AJ5" s="92" t="s">
        <v>665</v>
      </c>
      <c r="AK5" s="89">
        <f>COUNTIFS(D:D,AJ5,I:I,"&lt;=2022", H:H, "T" )</f>
        <v>0</v>
      </c>
      <c r="AL5" s="89">
        <f t="shared" ref="AL5:AL21" si="5">COUNTIFS(D:D,AJ5,I:I,"&gt;=2023",I:I,"&lt;=2030",H:H,"T")</f>
        <v>0</v>
      </c>
      <c r="AM5" s="89">
        <f t="shared" ref="AM5:AM21" si="6">COUNTIFS(D:D,AJ5,I:I,"&gt;2030",H:H,"T")</f>
        <v>0</v>
      </c>
      <c r="AN5" s="89">
        <f t="shared" ref="AN5:AN21" si="7">COUNTIFS($D$3:$D$502,AJ5,$F$3:$F$502,"&lt;=2022")</f>
        <v>0</v>
      </c>
      <c r="AO5" s="89">
        <f t="shared" ref="AO5:AO21" si="8">COUNTIFS($D$3:$D$502,AJ5,$F$3:$F$502,"&gt;=2023",$F$3:$F$502,"&lt;=2030")</f>
        <v>0</v>
      </c>
      <c r="AP5" s="89">
        <f t="shared" ref="AP5:AP21" si="9">COUNTIFS($D$3:$D$502,AJ5,$F$3:$F$502,"&gt;2030")</f>
        <v>0</v>
      </c>
      <c r="AQ5" s="89">
        <f t="shared" ref="AQ5:AQ21" si="10">COUNTIFS($D$3:$D$502,AJ5,$N$3:$N$502,"&lt;=2022")</f>
        <v>0</v>
      </c>
      <c r="AR5" s="89">
        <f t="shared" ref="AR5:AR21" si="11">COUNTIFS(D:D,AJ5,N:N,"&gt;=2023",N:N,"&lt;=2030", L:L, "&lt;&gt;G")</f>
        <v>0</v>
      </c>
      <c r="AS5" s="89">
        <f t="shared" ref="AS5:AS21" si="12">COUNTIFS(D:D,AJ5, N:N,"&gt;2030", L:L, "&lt;&gt;G")</f>
        <v>1</v>
      </c>
      <c r="AT5" s="112">
        <f t="shared" ref="AT5:AT21" si="13">COUNTIFS(D:D,AJ5,N:N,"&lt;=2022",V:V,"1",W:W,"1")</f>
        <v>0</v>
      </c>
      <c r="AU5" s="112">
        <f t="shared" ref="AU5:AU21" si="14">COUNTIFS(D:D,AJ5,N:N,"&gt;=2023",N:N,"&lt;=2030",V:V,"1",W:W,"1")</f>
        <v>0</v>
      </c>
      <c r="AV5" s="112">
        <f t="shared" ref="AV5:AV21" si="15">COUNTIFS(D:D,AJ5,N:N,"&gt;2030",V:V,"1", W:W,"1")</f>
        <v>0</v>
      </c>
      <c r="AW5" s="89">
        <f t="shared" ref="AW5:AW21" si="16">COUNTIFS($D$3:$D$502,AJ5,$T$3:$T$502,"&lt;=2022")</f>
        <v>1</v>
      </c>
      <c r="AX5" s="89">
        <f t="shared" ref="AX5:AX21" si="17">COUNTIFS($D$3:$D$502,AJ5,$T$3:$T$502,"&gt;=2023",$T$3:$T$502,"&lt;=2030")</f>
        <v>1</v>
      </c>
      <c r="AY5" s="89">
        <f t="shared" ref="AY5:AY21" si="18">COUNTIFS($D$3:$D$502,AJ5,$T$3:$T$502,"&gt;2030")</f>
        <v>2</v>
      </c>
      <c r="AZ5" s="96">
        <f t="shared" ref="AZ5:AZ22" si="19">SUM(AK5:AS5)-SUM(AT5:AV5)+SUM(AW5:AY5)</f>
        <v>5</v>
      </c>
      <c r="BA5" s="89">
        <f t="shared" ref="BA5:BA21" si="20">COUNTIFS($D$3:$D$506, AJ5, $AA$3:$AA$506, "Y")</f>
        <v>3</v>
      </c>
      <c r="BB5" s="89">
        <f t="shared" ref="BB5:BB21" si="21">COUNTIFS($D$3:$D$506, AJ5, $AA$3:$AA$506, "N")</f>
        <v>0</v>
      </c>
      <c r="BC5" s="89">
        <f t="shared" ref="BC5:BC21" si="22">COUNTIF($D$3:$D$506, AJ5)-BB5-BA5</f>
        <v>9</v>
      </c>
    </row>
    <row r="6" spans="1:55" ht="14.5" customHeight="1">
      <c r="A6" s="43" t="s">
        <v>53</v>
      </c>
      <c r="B6" s="7">
        <v>4</v>
      </c>
      <c r="C6" s="7" t="s">
        <v>680</v>
      </c>
      <c r="D6" s="62" t="s">
        <v>705</v>
      </c>
      <c r="E6" s="75"/>
      <c r="F6" s="142"/>
      <c r="N6" s="7" t="str">
        <f t="array" ref="N6">IF(O6="", "", IFERROR(MAX(--_xlfn.TEXTSPLIT(O6,"+")), O6))</f>
        <v/>
      </c>
      <c r="R6" s="7" t="s">
        <v>635</v>
      </c>
      <c r="S6" s="7" t="s">
        <v>2599</v>
      </c>
      <c r="T6" s="7">
        <f t="array" ref="T6">IF(U6="", "", IFERROR(MAX(--_xlfn.TEXTSPLIT(U6,"+")), U6))</f>
        <v>2050</v>
      </c>
      <c r="U6" s="7">
        <v>2050</v>
      </c>
      <c r="V6" s="114" t="str">
        <f t="shared" si="0"/>
        <v/>
      </c>
      <c r="W6" s="62">
        <f t="shared" si="1"/>
        <v>1</v>
      </c>
      <c r="X6" s="7" t="str">
        <f t="shared" si="2"/>
        <v/>
      </c>
      <c r="Y6" s="7" t="str">
        <f>_xlfn.XLOOKUP(C6,ref!A:A,ref!B:B, "Other")</f>
        <v>Asia</v>
      </c>
      <c r="AA6" s="7" t="str">
        <f t="shared" si="3"/>
        <v/>
      </c>
      <c r="AB6" s="7">
        <f t="shared" si="4"/>
        <v>1</v>
      </c>
      <c r="AJ6" s="92" t="s">
        <v>669</v>
      </c>
      <c r="AK6" s="89">
        <f t="shared" ref="AK6:AK21" si="23">COUNTIFS($D$3:$D$502,AJ6,$I$3:$I$502,"&lt;=2022")</f>
        <v>0</v>
      </c>
      <c r="AL6" s="89">
        <f t="shared" si="5"/>
        <v>7</v>
      </c>
      <c r="AM6" s="89">
        <f t="shared" si="6"/>
        <v>4</v>
      </c>
      <c r="AN6" s="89">
        <f t="shared" si="7"/>
        <v>0</v>
      </c>
      <c r="AO6" s="89">
        <f t="shared" si="8"/>
        <v>1</v>
      </c>
      <c r="AP6" s="89">
        <f t="shared" si="9"/>
        <v>6</v>
      </c>
      <c r="AQ6" s="89">
        <f t="shared" si="10"/>
        <v>1</v>
      </c>
      <c r="AR6" s="89">
        <f t="shared" si="11"/>
        <v>2</v>
      </c>
      <c r="AS6" s="89">
        <f t="shared" si="12"/>
        <v>20</v>
      </c>
      <c r="AT6" s="112">
        <f t="shared" si="13"/>
        <v>0</v>
      </c>
      <c r="AU6" s="112">
        <f t="shared" si="14"/>
        <v>1</v>
      </c>
      <c r="AV6" s="112">
        <f t="shared" si="15"/>
        <v>0</v>
      </c>
      <c r="AW6" s="89">
        <f t="shared" si="16"/>
        <v>0</v>
      </c>
      <c r="AX6" s="89">
        <f t="shared" si="17"/>
        <v>0</v>
      </c>
      <c r="AY6" s="89">
        <f t="shared" si="18"/>
        <v>3</v>
      </c>
      <c r="AZ6" s="96">
        <f t="shared" si="19"/>
        <v>43</v>
      </c>
      <c r="BA6" s="89">
        <f t="shared" si="20"/>
        <v>9</v>
      </c>
      <c r="BB6" s="89">
        <f t="shared" si="21"/>
        <v>4</v>
      </c>
      <c r="BC6" s="89">
        <f t="shared" si="22"/>
        <v>20</v>
      </c>
    </row>
    <row r="7" spans="1:55" ht="14.5" customHeight="1">
      <c r="A7" s="43" t="s">
        <v>54</v>
      </c>
      <c r="B7" s="7">
        <v>5</v>
      </c>
      <c r="C7" s="7" t="s">
        <v>680</v>
      </c>
      <c r="D7" s="62" t="s">
        <v>705</v>
      </c>
      <c r="E7" s="75"/>
      <c r="F7" s="142"/>
      <c r="L7" s="74" t="s">
        <v>681</v>
      </c>
      <c r="M7" s="7" t="s">
        <v>2599</v>
      </c>
      <c r="N7" s="7">
        <f t="array" ref="N7">IF(O7="", "", IFERROR(MAX(--_xlfn.TEXTSPLIT(O7,"+")), O7))</f>
        <v>2060</v>
      </c>
      <c r="O7" s="7">
        <v>2060</v>
      </c>
      <c r="P7" s="7">
        <v>2021</v>
      </c>
      <c r="Q7" s="62" t="s">
        <v>2601</v>
      </c>
      <c r="T7" s="7" t="str">
        <f t="array" ref="T7">IF(U7="", "", IFERROR(MAX(--_xlfn.TEXTSPLIT(U7,"+")), U7))</f>
        <v/>
      </c>
      <c r="V7" s="114" t="str">
        <f t="shared" si="0"/>
        <v/>
      </c>
      <c r="W7" s="62" t="str">
        <f t="shared" si="1"/>
        <v/>
      </c>
      <c r="X7" s="7" t="str">
        <f t="shared" si="2"/>
        <v/>
      </c>
      <c r="Y7" s="7" t="str">
        <f>_xlfn.XLOOKUP(C7,ref!A:A,ref!B:B, "Other")</f>
        <v>Asia</v>
      </c>
      <c r="Z7" s="7" t="s">
        <v>632</v>
      </c>
      <c r="AA7" s="7" t="str">
        <f t="shared" si="3"/>
        <v>N</v>
      </c>
      <c r="AB7" s="7">
        <f t="shared" si="4"/>
        <v>0</v>
      </c>
      <c r="AJ7" s="92" t="s">
        <v>628</v>
      </c>
      <c r="AK7" s="89">
        <f t="shared" si="23"/>
        <v>0</v>
      </c>
      <c r="AL7" s="89">
        <f t="shared" si="5"/>
        <v>0</v>
      </c>
      <c r="AM7" s="89">
        <f t="shared" si="6"/>
        <v>0</v>
      </c>
      <c r="AN7" s="89">
        <f t="shared" si="7"/>
        <v>0</v>
      </c>
      <c r="AO7" s="89">
        <f t="shared" si="8"/>
        <v>0</v>
      </c>
      <c r="AP7" s="89">
        <f t="shared" si="9"/>
        <v>1</v>
      </c>
      <c r="AQ7" s="89">
        <f t="shared" si="10"/>
        <v>0</v>
      </c>
      <c r="AR7" s="89">
        <f t="shared" si="11"/>
        <v>0</v>
      </c>
      <c r="AS7" s="89">
        <f t="shared" si="12"/>
        <v>3</v>
      </c>
      <c r="AT7" s="112">
        <f t="shared" si="13"/>
        <v>0</v>
      </c>
      <c r="AU7" s="112">
        <f t="shared" si="14"/>
        <v>0</v>
      </c>
      <c r="AV7" s="112">
        <f t="shared" si="15"/>
        <v>0</v>
      </c>
      <c r="AW7" s="89">
        <f t="shared" si="16"/>
        <v>0</v>
      </c>
      <c r="AX7" s="89">
        <f t="shared" si="17"/>
        <v>0</v>
      </c>
      <c r="AY7" s="89">
        <f t="shared" si="18"/>
        <v>4</v>
      </c>
      <c r="AZ7" s="96">
        <f t="shared" si="19"/>
        <v>8</v>
      </c>
      <c r="BA7" s="89">
        <f t="shared" si="20"/>
        <v>5</v>
      </c>
      <c r="BB7" s="89">
        <f t="shared" si="21"/>
        <v>0</v>
      </c>
      <c r="BC7" s="89">
        <f t="shared" si="22"/>
        <v>8</v>
      </c>
    </row>
    <row r="8" spans="1:55" ht="14.5" customHeight="1">
      <c r="A8" s="27" t="s">
        <v>52</v>
      </c>
      <c r="B8" s="7">
        <v>6</v>
      </c>
      <c r="C8" s="7" t="s">
        <v>986</v>
      </c>
      <c r="D8" s="62" t="s">
        <v>703</v>
      </c>
      <c r="E8" s="75"/>
      <c r="F8" s="142"/>
      <c r="N8" s="7" t="str">
        <f t="array" ref="N8">IF(O8="", "", IFERROR(MAX(--_xlfn.TEXTSPLIT(O8,"+")), O8))</f>
        <v/>
      </c>
      <c r="R8" s="7" t="s">
        <v>635</v>
      </c>
      <c r="S8" s="7" t="s">
        <v>816</v>
      </c>
      <c r="T8" s="7">
        <f t="array" ref="T8">IF(U8="", "", IFERROR(MAX(--_xlfn.TEXTSPLIT(U8,"+")), U8))</f>
        <v>2050</v>
      </c>
      <c r="U8" s="7">
        <v>2050</v>
      </c>
      <c r="V8" s="114" t="str">
        <f t="shared" si="0"/>
        <v/>
      </c>
      <c r="W8" s="62">
        <f t="shared" si="1"/>
        <v>1</v>
      </c>
      <c r="X8" s="7" t="str">
        <f t="shared" si="2"/>
        <v/>
      </c>
      <c r="Y8" s="7" t="str">
        <f>_xlfn.XLOOKUP(C8,ref!A:A,ref!B:B, "Other")</f>
        <v>Other</v>
      </c>
      <c r="Z8" s="7" t="s">
        <v>631</v>
      </c>
      <c r="AA8" s="7" t="str">
        <f t="shared" si="3"/>
        <v>Y</v>
      </c>
      <c r="AB8" s="7">
        <f t="shared" si="4"/>
        <v>1</v>
      </c>
      <c r="AJ8" s="92" t="s">
        <v>679</v>
      </c>
      <c r="AK8" s="89">
        <f t="shared" si="23"/>
        <v>0</v>
      </c>
      <c r="AL8" s="89">
        <f t="shared" si="5"/>
        <v>7</v>
      </c>
      <c r="AM8" s="89">
        <f t="shared" si="6"/>
        <v>1</v>
      </c>
      <c r="AN8" s="89">
        <f t="shared" si="7"/>
        <v>0</v>
      </c>
      <c r="AO8" s="89">
        <f t="shared" si="8"/>
        <v>0</v>
      </c>
      <c r="AP8" s="89">
        <f t="shared" si="9"/>
        <v>0</v>
      </c>
      <c r="AQ8" s="89">
        <f t="shared" si="10"/>
        <v>1</v>
      </c>
      <c r="AR8" s="89">
        <f t="shared" si="11"/>
        <v>1</v>
      </c>
      <c r="AS8" s="89">
        <f t="shared" si="12"/>
        <v>9</v>
      </c>
      <c r="AT8" s="112">
        <f t="shared" si="13"/>
        <v>0</v>
      </c>
      <c r="AU8" s="112">
        <f t="shared" si="14"/>
        <v>1</v>
      </c>
      <c r="AV8" s="112">
        <f t="shared" si="15"/>
        <v>0</v>
      </c>
      <c r="AW8" s="89">
        <f t="shared" si="16"/>
        <v>0</v>
      </c>
      <c r="AX8" s="89">
        <f t="shared" si="17"/>
        <v>0</v>
      </c>
      <c r="AY8" s="89">
        <f t="shared" si="18"/>
        <v>6</v>
      </c>
      <c r="AZ8" s="96">
        <f t="shared" si="19"/>
        <v>24</v>
      </c>
      <c r="BA8" s="89">
        <f t="shared" si="20"/>
        <v>5</v>
      </c>
      <c r="BB8" s="89">
        <f t="shared" si="21"/>
        <v>3</v>
      </c>
      <c r="BC8" s="89">
        <f t="shared" si="22"/>
        <v>14</v>
      </c>
    </row>
    <row r="9" spans="1:55" ht="14.5" customHeight="1">
      <c r="A9" s="43" t="s">
        <v>56</v>
      </c>
      <c r="B9" s="7">
        <v>7</v>
      </c>
      <c r="C9" s="7" t="s">
        <v>629</v>
      </c>
      <c r="D9" s="62" t="s">
        <v>713</v>
      </c>
      <c r="E9" s="75" t="s">
        <v>631</v>
      </c>
      <c r="F9" s="142">
        <v>2020</v>
      </c>
      <c r="G9" t="s">
        <v>631</v>
      </c>
      <c r="H9" t="s">
        <v>1096</v>
      </c>
      <c r="I9">
        <v>2030</v>
      </c>
      <c r="K9">
        <v>2030</v>
      </c>
      <c r="L9" s="74" t="s">
        <v>2602</v>
      </c>
      <c r="M9" s="7" t="s">
        <v>2603</v>
      </c>
      <c r="N9" s="7">
        <f t="array" ref="N9">IF(O9="", "", IFERROR(MAX(--_xlfn.TEXTSPLIT(O9,"+")), O9))</f>
        <v>2030</v>
      </c>
      <c r="O9" s="7" t="s">
        <v>2604</v>
      </c>
      <c r="P9" s="7" t="s">
        <v>2605</v>
      </c>
      <c r="Q9" s="62" t="s">
        <v>2606</v>
      </c>
      <c r="T9" s="7" t="str">
        <f t="array" ref="T9">IF(U9="", "", IFERROR(MAX(--_xlfn.TEXTSPLIT(U9,"+")), U9))</f>
        <v/>
      </c>
      <c r="V9" s="114">
        <f t="shared" si="0"/>
        <v>1</v>
      </c>
      <c r="W9" s="62" t="str">
        <f t="shared" si="1"/>
        <v/>
      </c>
      <c r="X9" s="7">
        <f t="shared" si="2"/>
        <v>1</v>
      </c>
      <c r="Y9" s="7" t="str">
        <f>_xlfn.XLOOKUP(C9,ref!A:A,ref!B:B, "Other")</f>
        <v>North America</v>
      </c>
      <c r="Z9" s="7" t="s">
        <v>631</v>
      </c>
      <c r="AA9" s="7" t="str">
        <f t="shared" si="3"/>
        <v>Y</v>
      </c>
      <c r="AB9" s="7">
        <f t="shared" si="4"/>
        <v>1</v>
      </c>
      <c r="AJ9" s="92" t="s">
        <v>670</v>
      </c>
      <c r="AK9" s="89">
        <f t="shared" si="23"/>
        <v>0</v>
      </c>
      <c r="AL9" s="89">
        <f t="shared" si="5"/>
        <v>2</v>
      </c>
      <c r="AM9" s="89">
        <f t="shared" si="6"/>
        <v>0</v>
      </c>
      <c r="AN9" s="89">
        <f t="shared" si="7"/>
        <v>0</v>
      </c>
      <c r="AO9" s="89">
        <f t="shared" si="8"/>
        <v>0</v>
      </c>
      <c r="AP9" s="89">
        <f t="shared" si="9"/>
        <v>1</v>
      </c>
      <c r="AQ9" s="89">
        <f t="shared" si="10"/>
        <v>0</v>
      </c>
      <c r="AR9" s="89">
        <f t="shared" si="11"/>
        <v>0</v>
      </c>
      <c r="AS9" s="89">
        <f t="shared" si="12"/>
        <v>3</v>
      </c>
      <c r="AT9" s="112">
        <f t="shared" si="13"/>
        <v>0</v>
      </c>
      <c r="AU9" s="112">
        <f t="shared" si="14"/>
        <v>0</v>
      </c>
      <c r="AV9" s="112">
        <f t="shared" si="15"/>
        <v>0</v>
      </c>
      <c r="AW9" s="89">
        <f t="shared" si="16"/>
        <v>0</v>
      </c>
      <c r="AX9" s="89">
        <f t="shared" si="17"/>
        <v>0</v>
      </c>
      <c r="AY9" s="89">
        <f t="shared" si="18"/>
        <v>0</v>
      </c>
      <c r="AZ9" s="96">
        <f t="shared" si="19"/>
        <v>6</v>
      </c>
      <c r="BA9" s="89">
        <f t="shared" si="20"/>
        <v>0</v>
      </c>
      <c r="BB9" s="89">
        <f t="shared" si="21"/>
        <v>0</v>
      </c>
      <c r="BC9" s="89">
        <f t="shared" si="22"/>
        <v>16</v>
      </c>
    </row>
    <row r="10" spans="1:55" ht="14.5" customHeight="1">
      <c r="A10" s="43" t="s">
        <v>60</v>
      </c>
      <c r="B10" s="7">
        <v>8</v>
      </c>
      <c r="C10" s="7" t="s">
        <v>709</v>
      </c>
      <c r="D10" s="62" t="s">
        <v>669</v>
      </c>
      <c r="E10" s="75"/>
      <c r="F10" s="142"/>
      <c r="G10" t="s">
        <v>631</v>
      </c>
      <c r="H10" t="s">
        <v>1096</v>
      </c>
      <c r="I10">
        <v>2025</v>
      </c>
      <c r="K10">
        <v>2030</v>
      </c>
      <c r="L10" s="74" t="s">
        <v>635</v>
      </c>
      <c r="M10" s="7" t="s">
        <v>2607</v>
      </c>
      <c r="N10" s="7">
        <f t="array" ref="N10">IF(O10="", "", IFERROR(MAX(--_xlfn.TEXTSPLIT(O10,"+")), O10))</f>
        <v>2050</v>
      </c>
      <c r="O10" s="7">
        <v>2050</v>
      </c>
      <c r="P10" s="7">
        <v>2021</v>
      </c>
      <c r="Q10" s="62" t="s">
        <v>2608</v>
      </c>
      <c r="T10" s="7" t="str">
        <f t="array" ref="T10">IF(U10="", "", IFERROR(MAX(--_xlfn.TEXTSPLIT(U10,"+")), U10))</f>
        <v/>
      </c>
      <c r="V10" s="114">
        <f t="shared" si="0"/>
        <v>1</v>
      </c>
      <c r="W10" s="62" t="str">
        <f t="shared" si="1"/>
        <v/>
      </c>
      <c r="X10" s="7">
        <f t="shared" si="2"/>
        <v>1</v>
      </c>
      <c r="Y10" s="7" t="str">
        <f>_xlfn.XLOOKUP(C10,ref!A:A,ref!B:B, "Other")</f>
        <v>Europe</v>
      </c>
      <c r="Z10" s="7" t="s">
        <v>631</v>
      </c>
      <c r="AA10" s="7" t="str">
        <f t="shared" si="3"/>
        <v>Y</v>
      </c>
      <c r="AB10" s="7">
        <f t="shared" si="4"/>
        <v>1</v>
      </c>
      <c r="AJ10" s="92" t="s">
        <v>666</v>
      </c>
      <c r="AK10" s="89">
        <f t="shared" si="23"/>
        <v>0</v>
      </c>
      <c r="AL10" s="89">
        <f t="shared" si="5"/>
        <v>2</v>
      </c>
      <c r="AM10" s="89">
        <f t="shared" si="6"/>
        <v>0</v>
      </c>
      <c r="AN10" s="89">
        <f t="shared" si="7"/>
        <v>13</v>
      </c>
      <c r="AO10" s="89">
        <f t="shared" si="8"/>
        <v>10</v>
      </c>
      <c r="AP10" s="89">
        <f t="shared" si="9"/>
        <v>0</v>
      </c>
      <c r="AQ10" s="89">
        <f t="shared" si="10"/>
        <v>31</v>
      </c>
      <c r="AR10" s="89">
        <f t="shared" si="11"/>
        <v>6</v>
      </c>
      <c r="AS10" s="89">
        <f t="shared" si="12"/>
        <v>8</v>
      </c>
      <c r="AT10" s="112">
        <f t="shared" si="13"/>
        <v>27</v>
      </c>
      <c r="AU10" s="112">
        <f t="shared" si="14"/>
        <v>1</v>
      </c>
      <c r="AV10" s="112">
        <f t="shared" si="15"/>
        <v>2</v>
      </c>
      <c r="AW10" s="89">
        <f t="shared" si="16"/>
        <v>0</v>
      </c>
      <c r="AX10" s="89">
        <f t="shared" si="17"/>
        <v>3</v>
      </c>
      <c r="AY10" s="89">
        <f t="shared" si="18"/>
        <v>56</v>
      </c>
      <c r="AZ10" s="96">
        <f t="shared" si="19"/>
        <v>99</v>
      </c>
      <c r="BA10" s="89">
        <f t="shared" si="20"/>
        <v>35</v>
      </c>
      <c r="BB10" s="89">
        <f t="shared" si="21"/>
        <v>14</v>
      </c>
      <c r="BC10" s="89">
        <f t="shared" si="22"/>
        <v>75</v>
      </c>
    </row>
    <row r="11" spans="1:55" ht="14.5" customHeight="1">
      <c r="A11" s="43" t="s">
        <v>64</v>
      </c>
      <c r="B11" s="7">
        <v>9</v>
      </c>
      <c r="C11" s="7" t="s">
        <v>680</v>
      </c>
      <c r="D11" s="62" t="s">
        <v>670</v>
      </c>
      <c r="E11" s="75"/>
      <c r="F11" s="142"/>
      <c r="N11" s="7" t="str">
        <f t="array" ref="N11">IF(O11="", "", IFERROR(MAX(--_xlfn.TEXTSPLIT(O11,"+")), O11))</f>
        <v/>
      </c>
      <c r="T11" s="7" t="str">
        <f t="array" ref="T11">IF(U11="", "", IFERROR(MAX(--_xlfn.TEXTSPLIT(U11,"+")), U11))</f>
        <v/>
      </c>
      <c r="V11" s="114" t="str">
        <f t="shared" si="0"/>
        <v/>
      </c>
      <c r="W11" s="62" t="str">
        <f t="shared" si="1"/>
        <v/>
      </c>
      <c r="X11" s="7" t="str">
        <f t="shared" si="2"/>
        <v/>
      </c>
      <c r="Y11" s="7" t="str">
        <f>_xlfn.XLOOKUP(C11,ref!A:A,ref!B:B, "Other")</f>
        <v>Asia</v>
      </c>
      <c r="AA11" s="7" t="str">
        <f t="shared" si="3"/>
        <v/>
      </c>
      <c r="AB11" s="7">
        <f t="shared" si="4"/>
        <v>0</v>
      </c>
      <c r="AJ11" s="92" t="s">
        <v>690</v>
      </c>
      <c r="AK11" s="89">
        <f t="shared" si="23"/>
        <v>0</v>
      </c>
      <c r="AL11" s="89">
        <f t="shared" si="5"/>
        <v>10</v>
      </c>
      <c r="AM11" s="89">
        <f t="shared" si="6"/>
        <v>0</v>
      </c>
      <c r="AN11" s="89">
        <f t="shared" si="7"/>
        <v>1</v>
      </c>
      <c r="AO11" s="89">
        <f t="shared" si="8"/>
        <v>4</v>
      </c>
      <c r="AP11" s="89">
        <f t="shared" si="9"/>
        <v>0</v>
      </c>
      <c r="AQ11" s="89">
        <f t="shared" si="10"/>
        <v>0</v>
      </c>
      <c r="AR11" s="89">
        <f t="shared" si="11"/>
        <v>2</v>
      </c>
      <c r="AS11" s="89">
        <f t="shared" si="12"/>
        <v>2</v>
      </c>
      <c r="AT11" s="112">
        <f t="shared" si="13"/>
        <v>0</v>
      </c>
      <c r="AU11" s="112">
        <f t="shared" si="14"/>
        <v>2</v>
      </c>
      <c r="AV11" s="112">
        <f t="shared" si="15"/>
        <v>0</v>
      </c>
      <c r="AW11" s="89">
        <f t="shared" si="16"/>
        <v>0</v>
      </c>
      <c r="AX11" s="89">
        <f t="shared" si="17"/>
        <v>0</v>
      </c>
      <c r="AY11" s="89">
        <f t="shared" si="18"/>
        <v>9</v>
      </c>
      <c r="AZ11" s="96">
        <f t="shared" si="19"/>
        <v>26</v>
      </c>
      <c r="BA11" s="89">
        <f t="shared" si="20"/>
        <v>4</v>
      </c>
      <c r="BB11" s="89">
        <f t="shared" si="21"/>
        <v>2</v>
      </c>
      <c r="BC11" s="89">
        <f t="shared" si="22"/>
        <v>12</v>
      </c>
    </row>
    <row r="12" spans="1:55" ht="14.5" customHeight="1">
      <c r="A12" s="43" t="s">
        <v>57</v>
      </c>
      <c r="B12" s="7">
        <v>10</v>
      </c>
      <c r="C12" s="7" t="s">
        <v>629</v>
      </c>
      <c r="D12" s="62" t="s">
        <v>654</v>
      </c>
      <c r="E12" s="75"/>
      <c r="F12" s="142"/>
      <c r="G12" t="s">
        <v>631</v>
      </c>
      <c r="H12" t="s">
        <v>1096</v>
      </c>
      <c r="I12">
        <v>2030</v>
      </c>
      <c r="J12">
        <v>2050</v>
      </c>
      <c r="K12">
        <v>2050</v>
      </c>
      <c r="L12" s="74" t="s">
        <v>635</v>
      </c>
      <c r="M12" s="7" t="s">
        <v>2607</v>
      </c>
      <c r="N12" s="7">
        <f t="array" ref="N12">IF(O12="", "", IFERROR(MAX(--_xlfn.TEXTSPLIT(O12,"+")), O12))</f>
        <v>2030</v>
      </c>
      <c r="O12" s="7">
        <v>2030</v>
      </c>
      <c r="P12" s="7">
        <v>2020</v>
      </c>
      <c r="Q12" s="62" t="s">
        <v>2609</v>
      </c>
      <c r="R12" s="7" t="s">
        <v>2610</v>
      </c>
      <c r="S12" s="7" t="s">
        <v>805</v>
      </c>
      <c r="T12" s="7">
        <f t="array" ref="T12">IF(U12="", "", IFERROR(MAX(--_xlfn.TEXTSPLIT(U12,"+")), U12))</f>
        <v>2050</v>
      </c>
      <c r="U12" s="7">
        <v>2050</v>
      </c>
      <c r="V12" s="114">
        <f t="shared" si="0"/>
        <v>1</v>
      </c>
      <c r="W12" s="62">
        <f t="shared" si="1"/>
        <v>1</v>
      </c>
      <c r="X12" s="7">
        <f t="shared" si="2"/>
        <v>1</v>
      </c>
      <c r="Y12" s="7" t="str">
        <f>_xlfn.XLOOKUP(C12,ref!A:A,ref!B:B, "Other")</f>
        <v>North America</v>
      </c>
      <c r="Z12" s="7" t="s">
        <v>2611</v>
      </c>
      <c r="AA12" s="7" t="str">
        <f t="shared" si="3"/>
        <v/>
      </c>
      <c r="AB12" s="7">
        <f t="shared" si="4"/>
        <v>1</v>
      </c>
      <c r="AJ12" s="92" t="s">
        <v>654</v>
      </c>
      <c r="AK12" s="89">
        <f t="shared" si="23"/>
        <v>0</v>
      </c>
      <c r="AL12" s="89">
        <f t="shared" si="5"/>
        <v>9</v>
      </c>
      <c r="AM12" s="89">
        <f t="shared" si="6"/>
        <v>1</v>
      </c>
      <c r="AN12" s="89">
        <f t="shared" si="7"/>
        <v>0</v>
      </c>
      <c r="AO12" s="89">
        <f t="shared" si="8"/>
        <v>5</v>
      </c>
      <c r="AP12" s="89">
        <f t="shared" si="9"/>
        <v>0</v>
      </c>
      <c r="AQ12" s="89">
        <f t="shared" si="10"/>
        <v>1</v>
      </c>
      <c r="AR12" s="89">
        <f t="shared" si="11"/>
        <v>8</v>
      </c>
      <c r="AS12" s="89">
        <f t="shared" si="12"/>
        <v>2</v>
      </c>
      <c r="AT12" s="112">
        <f t="shared" si="13"/>
        <v>1</v>
      </c>
      <c r="AU12" s="112">
        <f t="shared" si="14"/>
        <v>6</v>
      </c>
      <c r="AV12" s="112">
        <f t="shared" si="15"/>
        <v>0</v>
      </c>
      <c r="AW12" s="89">
        <f t="shared" si="16"/>
        <v>0</v>
      </c>
      <c r="AX12" s="89">
        <f t="shared" si="17"/>
        <v>2</v>
      </c>
      <c r="AY12" s="89">
        <f t="shared" si="18"/>
        <v>10</v>
      </c>
      <c r="AZ12" s="96">
        <f t="shared" si="19"/>
        <v>31</v>
      </c>
      <c r="BA12" s="89">
        <f t="shared" si="20"/>
        <v>5</v>
      </c>
      <c r="BB12" s="89">
        <f t="shared" si="21"/>
        <v>0</v>
      </c>
      <c r="BC12" s="89">
        <f t="shared" si="22"/>
        <v>21</v>
      </c>
    </row>
    <row r="13" spans="1:55" ht="14.5" customHeight="1">
      <c r="A13" s="43" t="s">
        <v>55</v>
      </c>
      <c r="B13" s="7">
        <v>11</v>
      </c>
      <c r="C13" s="7" t="s">
        <v>629</v>
      </c>
      <c r="D13" s="62" t="s">
        <v>654</v>
      </c>
      <c r="E13" s="75"/>
      <c r="F13" s="142"/>
      <c r="N13" s="7" t="str">
        <f t="array" ref="N13">IF(O13="", "", IFERROR(MAX(--_xlfn.TEXTSPLIT(O13,"+")), O13))</f>
        <v/>
      </c>
      <c r="R13" s="7" t="s">
        <v>635</v>
      </c>
      <c r="S13" s="7" t="s">
        <v>2607</v>
      </c>
      <c r="T13" s="7">
        <f t="array" ref="T13">IF(U13="", "", IFERROR(MAX(--_xlfn.TEXTSPLIT(U13,"+")), U13))</f>
        <v>2035</v>
      </c>
      <c r="U13" s="7">
        <v>2035</v>
      </c>
      <c r="V13" s="114" t="str">
        <f t="shared" si="0"/>
        <v/>
      </c>
      <c r="W13" s="62">
        <f t="shared" si="1"/>
        <v>1</v>
      </c>
      <c r="X13" s="7" t="str">
        <f t="shared" si="2"/>
        <v/>
      </c>
      <c r="Y13" s="7" t="str">
        <f>_xlfn.XLOOKUP(C13,ref!A:A,ref!B:B, "Other")</f>
        <v>North America</v>
      </c>
      <c r="Z13" s="7" t="s">
        <v>631</v>
      </c>
      <c r="AA13" s="7" t="str">
        <f t="shared" si="3"/>
        <v>Y</v>
      </c>
      <c r="AB13" s="7">
        <f t="shared" si="4"/>
        <v>1</v>
      </c>
      <c r="AJ13" s="92" t="s">
        <v>699</v>
      </c>
      <c r="AK13" s="89">
        <f t="shared" si="23"/>
        <v>0</v>
      </c>
      <c r="AL13" s="89">
        <f t="shared" si="5"/>
        <v>4</v>
      </c>
      <c r="AM13" s="89">
        <f t="shared" si="6"/>
        <v>0</v>
      </c>
      <c r="AN13" s="89">
        <f t="shared" si="7"/>
        <v>1</v>
      </c>
      <c r="AO13" s="89">
        <f t="shared" si="8"/>
        <v>2</v>
      </c>
      <c r="AP13" s="89">
        <f t="shared" si="9"/>
        <v>0</v>
      </c>
      <c r="AQ13" s="89">
        <f t="shared" si="10"/>
        <v>0</v>
      </c>
      <c r="AR13" s="89">
        <f t="shared" si="11"/>
        <v>2</v>
      </c>
      <c r="AS13" s="89">
        <f t="shared" si="12"/>
        <v>0</v>
      </c>
      <c r="AT13" s="112">
        <f t="shared" si="13"/>
        <v>0</v>
      </c>
      <c r="AU13" s="112">
        <f t="shared" si="14"/>
        <v>2</v>
      </c>
      <c r="AV13" s="112">
        <f t="shared" si="15"/>
        <v>0</v>
      </c>
      <c r="AW13" s="89">
        <f t="shared" si="16"/>
        <v>0</v>
      </c>
      <c r="AX13" s="89">
        <f t="shared" si="17"/>
        <v>0</v>
      </c>
      <c r="AY13" s="89">
        <f t="shared" si="18"/>
        <v>3</v>
      </c>
      <c r="AZ13" s="96">
        <f t="shared" si="19"/>
        <v>10</v>
      </c>
      <c r="BA13" s="89">
        <f t="shared" si="20"/>
        <v>1</v>
      </c>
      <c r="BB13" s="89">
        <f t="shared" si="21"/>
        <v>1</v>
      </c>
      <c r="BC13" s="89">
        <f t="shared" si="22"/>
        <v>5</v>
      </c>
    </row>
    <row r="14" spans="1:55" ht="14.5" customHeight="1">
      <c r="A14" s="43" t="s">
        <v>62</v>
      </c>
      <c r="B14" s="7">
        <v>12</v>
      </c>
      <c r="C14" s="7" t="s">
        <v>629</v>
      </c>
      <c r="D14" s="62" t="s">
        <v>705</v>
      </c>
      <c r="E14" s="75"/>
      <c r="F14" s="142"/>
      <c r="N14" s="7" t="str">
        <f t="array" ref="N14">IF(O14="", "", IFERROR(MAX(--_xlfn.TEXTSPLIT(O14,"+")), O14))</f>
        <v/>
      </c>
      <c r="R14" s="7" t="s">
        <v>635</v>
      </c>
      <c r="S14" s="7" t="s">
        <v>2607</v>
      </c>
      <c r="T14" s="7">
        <f t="array" ref="T14">IF(U14="", "", IFERROR(MAX(--_xlfn.TEXTSPLIT(U14,"+")), U14))</f>
        <v>2050</v>
      </c>
      <c r="U14" s="7">
        <v>2050</v>
      </c>
      <c r="V14" s="114" t="str">
        <f t="shared" si="0"/>
        <v/>
      </c>
      <c r="W14" s="62">
        <f t="shared" si="1"/>
        <v>1</v>
      </c>
      <c r="X14" s="7" t="str">
        <f t="shared" si="2"/>
        <v/>
      </c>
      <c r="Y14" s="7" t="str">
        <f>_xlfn.XLOOKUP(C14,ref!A:A,ref!B:B, "Other")</f>
        <v>North America</v>
      </c>
      <c r="AA14" s="7" t="str">
        <f t="shared" si="3"/>
        <v/>
      </c>
      <c r="AB14" s="7">
        <f t="shared" si="4"/>
        <v>1</v>
      </c>
      <c r="AJ14" s="92" t="s">
        <v>638</v>
      </c>
      <c r="AK14" s="89">
        <f t="shared" si="23"/>
        <v>0</v>
      </c>
      <c r="AL14" s="89">
        <f t="shared" si="5"/>
        <v>12</v>
      </c>
      <c r="AM14" s="89">
        <f t="shared" si="6"/>
        <v>0</v>
      </c>
      <c r="AN14" s="89">
        <f t="shared" si="7"/>
        <v>0</v>
      </c>
      <c r="AO14" s="89">
        <f t="shared" si="8"/>
        <v>4</v>
      </c>
      <c r="AP14" s="89">
        <f t="shared" si="9"/>
        <v>4</v>
      </c>
      <c r="AQ14" s="89">
        <f t="shared" si="10"/>
        <v>0</v>
      </c>
      <c r="AR14" s="89">
        <f t="shared" si="11"/>
        <v>5</v>
      </c>
      <c r="AS14" s="89">
        <f t="shared" si="12"/>
        <v>6</v>
      </c>
      <c r="AT14" s="112">
        <f t="shared" si="13"/>
        <v>0</v>
      </c>
      <c r="AU14" s="112">
        <f t="shared" si="14"/>
        <v>2</v>
      </c>
      <c r="AV14" s="112">
        <f t="shared" si="15"/>
        <v>1</v>
      </c>
      <c r="AW14" s="89">
        <f t="shared" si="16"/>
        <v>0</v>
      </c>
      <c r="AX14" s="89">
        <f t="shared" si="17"/>
        <v>0</v>
      </c>
      <c r="AY14" s="89">
        <f t="shared" si="18"/>
        <v>13</v>
      </c>
      <c r="AZ14" s="96">
        <f t="shared" si="19"/>
        <v>41</v>
      </c>
      <c r="BA14" s="89">
        <f t="shared" si="20"/>
        <v>8</v>
      </c>
      <c r="BB14" s="89">
        <f t="shared" si="21"/>
        <v>4</v>
      </c>
      <c r="BC14" s="89">
        <f t="shared" si="22"/>
        <v>24</v>
      </c>
    </row>
    <row r="15" spans="1:55" ht="14.5" customHeight="1">
      <c r="A15" s="43" t="s">
        <v>63</v>
      </c>
      <c r="B15" s="7">
        <v>13</v>
      </c>
      <c r="C15" s="7" t="s">
        <v>676</v>
      </c>
      <c r="D15" s="62" t="s">
        <v>669</v>
      </c>
      <c r="E15" s="75"/>
      <c r="F15" s="142"/>
      <c r="L15" s="74" t="s">
        <v>645</v>
      </c>
      <c r="M15" s="7" t="s">
        <v>2612</v>
      </c>
      <c r="N15" s="7">
        <f t="array" ref="N15">IF(O15="", "", IFERROR(MAX(--_xlfn.TEXTSPLIT(O15,"+")), O15))</f>
        <v>2050</v>
      </c>
      <c r="O15" s="7">
        <v>2050</v>
      </c>
      <c r="P15" s="7">
        <v>2021</v>
      </c>
      <c r="Q15" s="62" t="s">
        <v>2613</v>
      </c>
      <c r="T15" s="7" t="str">
        <f t="array" ref="T15">IF(U15="", "", IFERROR(MAX(--_xlfn.TEXTSPLIT(U15,"+")), U15))</f>
        <v/>
      </c>
      <c r="V15" s="114">
        <f t="shared" si="0"/>
        <v>1</v>
      </c>
      <c r="W15" s="62" t="str">
        <f t="shared" si="1"/>
        <v/>
      </c>
      <c r="X15" s="7" t="str">
        <f t="shared" si="2"/>
        <v/>
      </c>
      <c r="Y15" s="7" t="str">
        <f>_xlfn.XLOOKUP(C15,ref!A:A,ref!B:B, "Other")</f>
        <v>Asia</v>
      </c>
      <c r="Z15" s="7" t="s">
        <v>631</v>
      </c>
      <c r="AA15" s="7" t="str">
        <f t="shared" si="3"/>
        <v>Y</v>
      </c>
      <c r="AB15" s="7">
        <f t="shared" si="4"/>
        <v>1</v>
      </c>
      <c r="AJ15" s="92" t="s">
        <v>703</v>
      </c>
      <c r="AK15" s="89">
        <f t="shared" si="23"/>
        <v>0</v>
      </c>
      <c r="AL15" s="89">
        <f t="shared" si="5"/>
        <v>1</v>
      </c>
      <c r="AM15" s="89">
        <f t="shared" si="6"/>
        <v>0</v>
      </c>
      <c r="AN15" s="89">
        <f t="shared" si="7"/>
        <v>0</v>
      </c>
      <c r="AO15" s="89">
        <f t="shared" si="8"/>
        <v>0</v>
      </c>
      <c r="AP15" s="89">
        <f t="shared" si="9"/>
        <v>0</v>
      </c>
      <c r="AQ15" s="89">
        <f t="shared" si="10"/>
        <v>0</v>
      </c>
      <c r="AR15" s="89">
        <f t="shared" si="11"/>
        <v>1</v>
      </c>
      <c r="AS15" s="89">
        <f t="shared" si="12"/>
        <v>9</v>
      </c>
      <c r="AT15" s="112">
        <f t="shared" si="13"/>
        <v>0</v>
      </c>
      <c r="AU15" s="112">
        <f t="shared" si="14"/>
        <v>0</v>
      </c>
      <c r="AV15" s="112">
        <f t="shared" si="15"/>
        <v>0</v>
      </c>
      <c r="AW15" s="89">
        <f t="shared" si="16"/>
        <v>0</v>
      </c>
      <c r="AX15" s="89">
        <f t="shared" si="17"/>
        <v>0</v>
      </c>
      <c r="AY15" s="89">
        <f t="shared" si="18"/>
        <v>8</v>
      </c>
      <c r="AZ15" s="96">
        <f t="shared" si="19"/>
        <v>19</v>
      </c>
      <c r="BA15" s="89">
        <f t="shared" si="20"/>
        <v>9</v>
      </c>
      <c r="BB15" s="89">
        <f t="shared" si="21"/>
        <v>1</v>
      </c>
      <c r="BC15" s="89">
        <f t="shared" si="22"/>
        <v>36</v>
      </c>
    </row>
    <row r="16" spans="1:55" ht="14.5" customHeight="1">
      <c r="A16" s="43" t="s">
        <v>58</v>
      </c>
      <c r="B16" s="7">
        <v>14</v>
      </c>
      <c r="C16" s="7" t="s">
        <v>629</v>
      </c>
      <c r="D16" s="62" t="s">
        <v>666</v>
      </c>
      <c r="E16" s="75"/>
      <c r="F16" s="142"/>
      <c r="N16" s="7" t="str">
        <f t="array" ref="N16">IF(O16="", "", IFERROR(MAX(--_xlfn.TEXTSPLIT(O16,"+")), O16))</f>
        <v/>
      </c>
      <c r="T16" s="7" t="str">
        <f t="array" ref="T16">IF(U16="", "", IFERROR(MAX(--_xlfn.TEXTSPLIT(U16,"+")), U16))</f>
        <v/>
      </c>
      <c r="V16" s="114" t="str">
        <f t="shared" si="0"/>
        <v/>
      </c>
      <c r="W16" s="62" t="str">
        <f t="shared" si="1"/>
        <v/>
      </c>
      <c r="X16" s="7" t="str">
        <f t="shared" si="2"/>
        <v/>
      </c>
      <c r="Y16" s="7" t="str">
        <f>_xlfn.XLOOKUP(C16,ref!A:A,ref!B:B, "Other")</f>
        <v>North America</v>
      </c>
      <c r="AA16" s="7" t="str">
        <f t="shared" si="3"/>
        <v/>
      </c>
      <c r="AB16" s="7">
        <f t="shared" si="4"/>
        <v>0</v>
      </c>
      <c r="AJ16" s="92" t="s">
        <v>705</v>
      </c>
      <c r="AK16" s="89">
        <f t="shared" si="23"/>
        <v>0</v>
      </c>
      <c r="AL16" s="89">
        <f t="shared" si="5"/>
        <v>0</v>
      </c>
      <c r="AM16" s="89">
        <f t="shared" si="6"/>
        <v>0</v>
      </c>
      <c r="AN16" s="89">
        <f t="shared" si="7"/>
        <v>0</v>
      </c>
      <c r="AO16" s="89">
        <f t="shared" si="8"/>
        <v>0</v>
      </c>
      <c r="AP16" s="89">
        <f t="shared" si="9"/>
        <v>0</v>
      </c>
      <c r="AQ16" s="89">
        <f t="shared" si="10"/>
        <v>0</v>
      </c>
      <c r="AR16" s="89">
        <f t="shared" si="11"/>
        <v>1</v>
      </c>
      <c r="AS16" s="89">
        <f t="shared" si="12"/>
        <v>3</v>
      </c>
      <c r="AT16" s="112">
        <f t="shared" si="13"/>
        <v>0</v>
      </c>
      <c r="AU16" s="112">
        <f t="shared" si="14"/>
        <v>1</v>
      </c>
      <c r="AV16" s="112">
        <f t="shared" si="15"/>
        <v>0</v>
      </c>
      <c r="AW16" s="89">
        <f t="shared" si="16"/>
        <v>0</v>
      </c>
      <c r="AX16" s="89">
        <f t="shared" si="17"/>
        <v>0</v>
      </c>
      <c r="AY16" s="89">
        <f t="shared" si="18"/>
        <v>19</v>
      </c>
      <c r="AZ16" s="96">
        <f t="shared" si="19"/>
        <v>22</v>
      </c>
      <c r="BA16" s="89">
        <f t="shared" si="20"/>
        <v>6</v>
      </c>
      <c r="BB16" s="89">
        <f t="shared" si="21"/>
        <v>1</v>
      </c>
      <c r="BC16" s="89">
        <f t="shared" si="22"/>
        <v>30</v>
      </c>
    </row>
    <row r="17" spans="1:55" ht="14.5" customHeight="1">
      <c r="A17" s="43" t="s">
        <v>66</v>
      </c>
      <c r="B17" s="7">
        <v>15</v>
      </c>
      <c r="C17" s="7" t="s">
        <v>697</v>
      </c>
      <c r="D17" s="62" t="s">
        <v>705</v>
      </c>
      <c r="E17" s="75"/>
      <c r="F17" s="142"/>
      <c r="N17" s="7" t="str">
        <f t="array" ref="N17">IF(O17="", "", IFERROR(MAX(--_xlfn.TEXTSPLIT(O17,"+")), O17))</f>
        <v/>
      </c>
      <c r="R17" s="7" t="s">
        <v>645</v>
      </c>
      <c r="S17" s="7" t="s">
        <v>2614</v>
      </c>
      <c r="T17" s="7">
        <f t="array" ref="T17">IF(U17="", "", IFERROR(MAX(--_xlfn.TEXTSPLIT(U17,"+")), U17))</f>
        <v>2050</v>
      </c>
      <c r="U17" s="7">
        <v>2050</v>
      </c>
      <c r="V17" s="114" t="str">
        <f t="shared" si="0"/>
        <v/>
      </c>
      <c r="W17" s="62">
        <f t="shared" si="1"/>
        <v>1</v>
      </c>
      <c r="X17" s="7" t="str">
        <f t="shared" si="2"/>
        <v/>
      </c>
      <c r="Y17" s="7" t="str">
        <f>_xlfn.XLOOKUP(C17,ref!A:A,ref!B:B, "Other")</f>
        <v>Europe</v>
      </c>
      <c r="Z17" s="7" t="s">
        <v>631</v>
      </c>
      <c r="AA17" s="7" t="str">
        <f t="shared" si="3"/>
        <v>Y</v>
      </c>
      <c r="AB17" s="7">
        <f t="shared" si="4"/>
        <v>1</v>
      </c>
      <c r="AJ17" s="92" t="s">
        <v>708</v>
      </c>
      <c r="AK17" s="89">
        <f t="shared" si="23"/>
        <v>0</v>
      </c>
      <c r="AL17" s="89">
        <f t="shared" si="5"/>
        <v>0</v>
      </c>
      <c r="AM17" s="89">
        <f t="shared" si="6"/>
        <v>0</v>
      </c>
      <c r="AN17" s="89">
        <f t="shared" si="7"/>
        <v>0</v>
      </c>
      <c r="AO17" s="89">
        <f t="shared" si="8"/>
        <v>0</v>
      </c>
      <c r="AP17" s="89">
        <f t="shared" si="9"/>
        <v>0</v>
      </c>
      <c r="AQ17" s="89">
        <f t="shared" si="10"/>
        <v>0</v>
      </c>
      <c r="AR17" s="89">
        <f t="shared" si="11"/>
        <v>0</v>
      </c>
      <c r="AS17" s="89">
        <f t="shared" si="12"/>
        <v>0</v>
      </c>
      <c r="AT17" s="112">
        <f t="shared" si="13"/>
        <v>0</v>
      </c>
      <c r="AU17" s="112">
        <f t="shared" si="14"/>
        <v>0</v>
      </c>
      <c r="AV17" s="112">
        <f t="shared" si="15"/>
        <v>0</v>
      </c>
      <c r="AW17" s="89">
        <f t="shared" si="16"/>
        <v>0</v>
      </c>
      <c r="AX17" s="89">
        <f t="shared" si="17"/>
        <v>0</v>
      </c>
      <c r="AY17" s="89">
        <f t="shared" si="18"/>
        <v>0</v>
      </c>
      <c r="AZ17" s="96">
        <f t="shared" si="19"/>
        <v>0</v>
      </c>
      <c r="BA17" s="89">
        <f t="shared" si="20"/>
        <v>0</v>
      </c>
      <c r="BB17" s="89">
        <f t="shared" si="21"/>
        <v>1</v>
      </c>
      <c r="BC17" s="89">
        <f t="shared" si="22"/>
        <v>4</v>
      </c>
    </row>
    <row r="18" spans="1:55" ht="14.5" customHeight="1">
      <c r="A18" s="43" t="s">
        <v>59</v>
      </c>
      <c r="B18" s="7">
        <v>16</v>
      </c>
      <c r="C18" s="7" t="s">
        <v>629</v>
      </c>
      <c r="D18" s="62" t="s">
        <v>675</v>
      </c>
      <c r="E18" s="75"/>
      <c r="F18" s="142"/>
      <c r="G18" t="s">
        <v>631</v>
      </c>
      <c r="H18" t="s">
        <v>635</v>
      </c>
      <c r="I18">
        <v>2030</v>
      </c>
      <c r="L18" s="74" t="s">
        <v>2615</v>
      </c>
      <c r="M18" s="7" t="s">
        <v>2616</v>
      </c>
      <c r="N18" s="7" t="str">
        <f t="array" ref="N18">IF(O18="", "", IFERROR(MAX(--_xlfn.TEXTSPLIT(O18,"+")), O18))</f>
        <v/>
      </c>
      <c r="Q18" s="62" t="s">
        <v>2617</v>
      </c>
      <c r="T18" s="7" t="str">
        <f t="array" ref="T18">IF(U18="", "", IFERROR(MAX(--_xlfn.TEXTSPLIT(U18,"+")), U18))</f>
        <v/>
      </c>
      <c r="V18" s="114">
        <f t="shared" si="0"/>
        <v>1</v>
      </c>
      <c r="W18" s="62" t="str">
        <f t="shared" si="1"/>
        <v/>
      </c>
      <c r="X18" s="7" t="str">
        <f t="shared" si="2"/>
        <v/>
      </c>
      <c r="Y18" s="7" t="str">
        <f>_xlfn.XLOOKUP(C18,ref!A:A,ref!B:B, "Other")</f>
        <v>North America</v>
      </c>
      <c r="Z18" s="7" t="s">
        <v>674</v>
      </c>
      <c r="AA18" s="7" t="str">
        <f t="shared" si="3"/>
        <v/>
      </c>
      <c r="AB18" s="7">
        <f t="shared" si="4"/>
        <v>1</v>
      </c>
      <c r="AJ18" s="92" t="s">
        <v>675</v>
      </c>
      <c r="AK18" s="89">
        <f t="shared" si="23"/>
        <v>0</v>
      </c>
      <c r="AL18" s="89">
        <f t="shared" si="5"/>
        <v>15</v>
      </c>
      <c r="AM18" s="89">
        <f t="shared" si="6"/>
        <v>0</v>
      </c>
      <c r="AN18" s="89">
        <f t="shared" si="7"/>
        <v>0</v>
      </c>
      <c r="AO18" s="89">
        <f t="shared" si="8"/>
        <v>7</v>
      </c>
      <c r="AP18" s="89">
        <f t="shared" si="9"/>
        <v>1</v>
      </c>
      <c r="AQ18" s="89">
        <f t="shared" si="10"/>
        <v>1</v>
      </c>
      <c r="AR18" s="89">
        <f t="shared" si="11"/>
        <v>2</v>
      </c>
      <c r="AS18" s="89">
        <f t="shared" si="12"/>
        <v>7</v>
      </c>
      <c r="AT18" s="112">
        <f t="shared" si="13"/>
        <v>1</v>
      </c>
      <c r="AU18" s="112">
        <f t="shared" si="14"/>
        <v>1</v>
      </c>
      <c r="AV18" s="112">
        <f t="shared" si="15"/>
        <v>0</v>
      </c>
      <c r="AW18" s="89">
        <f t="shared" si="16"/>
        <v>0</v>
      </c>
      <c r="AX18" s="89">
        <f t="shared" si="17"/>
        <v>1</v>
      </c>
      <c r="AY18" s="89">
        <f t="shared" si="18"/>
        <v>19</v>
      </c>
      <c r="AZ18" s="96">
        <f t="shared" si="19"/>
        <v>51</v>
      </c>
      <c r="BA18" s="89">
        <f t="shared" si="20"/>
        <v>7</v>
      </c>
      <c r="BB18" s="89">
        <f t="shared" si="21"/>
        <v>5</v>
      </c>
      <c r="BC18" s="89">
        <f t="shared" si="22"/>
        <v>37</v>
      </c>
    </row>
    <row r="19" spans="1:55" ht="14.5" customHeight="1">
      <c r="A19" s="43" t="s">
        <v>61</v>
      </c>
      <c r="B19" s="7">
        <v>17</v>
      </c>
      <c r="C19" s="7" t="s">
        <v>629</v>
      </c>
      <c r="D19" s="62" t="s">
        <v>713</v>
      </c>
      <c r="E19" s="75" t="s">
        <v>631</v>
      </c>
      <c r="F19" s="142">
        <v>2023</v>
      </c>
      <c r="G19" t="s">
        <v>631</v>
      </c>
      <c r="I19">
        <v>2025</v>
      </c>
      <c r="K19" s="87">
        <v>2025</v>
      </c>
      <c r="L19" s="74" t="s">
        <v>635</v>
      </c>
      <c r="M19" s="7" t="s">
        <v>2607</v>
      </c>
      <c r="N19" s="7">
        <f t="array" ref="N19">IF(O19="", "", IFERROR(MAX(--_xlfn.TEXTSPLIT(O19,"+")), O19))</f>
        <v>2007</v>
      </c>
      <c r="O19" s="7">
        <v>2007</v>
      </c>
      <c r="P19" s="7">
        <v>2007</v>
      </c>
      <c r="Q19" s="62" t="s">
        <v>2618</v>
      </c>
      <c r="R19" s="7" t="s">
        <v>645</v>
      </c>
      <c r="S19" s="7" t="s">
        <v>714</v>
      </c>
      <c r="T19" s="7">
        <f t="array" ref="T19">IF(U19="", "", IFERROR(MAX(--_xlfn.TEXTSPLIT(U19,"+")), U19))</f>
        <v>2030</v>
      </c>
      <c r="U19" s="7">
        <v>2030</v>
      </c>
      <c r="V19" s="114">
        <f t="shared" si="0"/>
        <v>1</v>
      </c>
      <c r="W19" s="62">
        <f t="shared" si="1"/>
        <v>1</v>
      </c>
      <c r="X19" s="7" t="str">
        <f t="shared" si="2"/>
        <v/>
      </c>
      <c r="Y19" s="7" t="str">
        <f>_xlfn.XLOOKUP(C19,ref!A:A,ref!B:B, "Other")</f>
        <v>North America</v>
      </c>
      <c r="Z19" s="7" t="s">
        <v>631</v>
      </c>
      <c r="AA19" s="7" t="str">
        <f t="shared" si="3"/>
        <v>Y</v>
      </c>
      <c r="AB19" s="7">
        <f t="shared" si="4"/>
        <v>1</v>
      </c>
      <c r="AJ19" s="92" t="s">
        <v>713</v>
      </c>
      <c r="AK19" s="89">
        <f t="shared" si="23"/>
        <v>1</v>
      </c>
      <c r="AL19" s="89">
        <f t="shared" si="5"/>
        <v>5</v>
      </c>
      <c r="AM19" s="89">
        <f t="shared" si="6"/>
        <v>0</v>
      </c>
      <c r="AN19" s="89">
        <f t="shared" si="7"/>
        <v>3</v>
      </c>
      <c r="AO19" s="89">
        <f t="shared" si="8"/>
        <v>2</v>
      </c>
      <c r="AP19" s="89">
        <f t="shared" si="9"/>
        <v>2</v>
      </c>
      <c r="AQ19" s="89">
        <f t="shared" si="10"/>
        <v>2</v>
      </c>
      <c r="AR19" s="89">
        <f t="shared" si="11"/>
        <v>5</v>
      </c>
      <c r="AS19" s="89">
        <f t="shared" si="12"/>
        <v>0</v>
      </c>
      <c r="AT19" s="112">
        <f t="shared" si="13"/>
        <v>2</v>
      </c>
      <c r="AU19" s="112">
        <f t="shared" si="14"/>
        <v>3</v>
      </c>
      <c r="AV19" s="112">
        <f t="shared" si="15"/>
        <v>0</v>
      </c>
      <c r="AW19" s="89">
        <f t="shared" si="16"/>
        <v>0</v>
      </c>
      <c r="AX19" s="89">
        <f t="shared" si="17"/>
        <v>5</v>
      </c>
      <c r="AY19" s="89">
        <f t="shared" si="18"/>
        <v>7</v>
      </c>
      <c r="AZ19" s="96">
        <f t="shared" si="19"/>
        <v>27</v>
      </c>
      <c r="BA19" s="89">
        <f t="shared" si="20"/>
        <v>8</v>
      </c>
      <c r="BB19" s="89">
        <f t="shared" si="21"/>
        <v>0</v>
      </c>
      <c r="BC19" s="89">
        <f t="shared" si="22"/>
        <v>8</v>
      </c>
    </row>
    <row r="20" spans="1:55" ht="14.5" customHeight="1">
      <c r="A20" s="43" t="s">
        <v>75</v>
      </c>
      <c r="B20" s="7">
        <v>18</v>
      </c>
      <c r="C20" s="7" t="s">
        <v>876</v>
      </c>
      <c r="D20" s="62" t="s">
        <v>638</v>
      </c>
      <c r="E20" s="75"/>
      <c r="F20" s="142"/>
      <c r="N20" s="7" t="str">
        <f t="array" ref="N20">IF(O20="", "", IFERROR(MAX(--_xlfn.TEXTSPLIT(O20,"+")), O20))</f>
        <v/>
      </c>
      <c r="T20" s="7" t="str">
        <f t="array" ref="T20">IF(U20="", "", IFERROR(MAX(--_xlfn.TEXTSPLIT(U20,"+")), U20))</f>
        <v/>
      </c>
      <c r="V20" s="114" t="str">
        <f t="shared" si="0"/>
        <v/>
      </c>
      <c r="W20" s="62" t="str">
        <f t="shared" si="1"/>
        <v/>
      </c>
      <c r="X20" s="7" t="str">
        <f t="shared" si="2"/>
        <v/>
      </c>
      <c r="Y20" s="7" t="str">
        <f>_xlfn.XLOOKUP(C20,ref!A:A,ref!B:B, "Other")</f>
        <v>Asia</v>
      </c>
      <c r="Z20" s="7" t="s">
        <v>631</v>
      </c>
      <c r="AA20" s="7" t="str">
        <f t="shared" si="3"/>
        <v>Y</v>
      </c>
      <c r="AB20" s="7">
        <f t="shared" si="4"/>
        <v>0</v>
      </c>
      <c r="AJ20" s="92" t="s">
        <v>715</v>
      </c>
      <c r="AK20" s="89">
        <f t="shared" si="23"/>
        <v>2</v>
      </c>
      <c r="AL20" s="89">
        <f t="shared" si="5"/>
        <v>8</v>
      </c>
      <c r="AM20" s="89">
        <f t="shared" si="6"/>
        <v>1</v>
      </c>
      <c r="AN20" s="89">
        <f t="shared" si="7"/>
        <v>2</v>
      </c>
      <c r="AO20" s="89">
        <f t="shared" si="8"/>
        <v>3</v>
      </c>
      <c r="AP20" s="89">
        <f t="shared" si="9"/>
        <v>0</v>
      </c>
      <c r="AQ20" s="89">
        <f t="shared" si="10"/>
        <v>1</v>
      </c>
      <c r="AR20" s="89">
        <f t="shared" si="11"/>
        <v>1</v>
      </c>
      <c r="AS20" s="89">
        <f t="shared" si="12"/>
        <v>4</v>
      </c>
      <c r="AT20" s="112">
        <f t="shared" si="13"/>
        <v>0</v>
      </c>
      <c r="AU20" s="112">
        <f t="shared" si="14"/>
        <v>1</v>
      </c>
      <c r="AV20" s="112">
        <f t="shared" si="15"/>
        <v>0</v>
      </c>
      <c r="AW20" s="89">
        <f t="shared" si="16"/>
        <v>1</v>
      </c>
      <c r="AX20" s="89">
        <f t="shared" si="17"/>
        <v>1</v>
      </c>
      <c r="AY20" s="89">
        <f t="shared" si="18"/>
        <v>8</v>
      </c>
      <c r="AZ20" s="96">
        <f t="shared" si="19"/>
        <v>31</v>
      </c>
      <c r="BA20" s="89">
        <f t="shared" si="20"/>
        <v>5</v>
      </c>
      <c r="BB20" s="89">
        <f t="shared" si="21"/>
        <v>2</v>
      </c>
      <c r="BC20" s="89">
        <f t="shared" si="22"/>
        <v>13</v>
      </c>
    </row>
    <row r="21" spans="1:55" ht="14.5" customHeight="1">
      <c r="A21" s="43" t="s">
        <v>71</v>
      </c>
      <c r="B21" s="7">
        <v>19</v>
      </c>
      <c r="C21" s="7" t="s">
        <v>951</v>
      </c>
      <c r="D21" s="62" t="s">
        <v>666</v>
      </c>
      <c r="E21" s="75"/>
      <c r="G21" s="87"/>
      <c r="H21" s="134"/>
      <c r="I21" s="134"/>
      <c r="J21" s="134"/>
      <c r="K21" s="87">
        <v>2023</v>
      </c>
      <c r="N21" s="7" t="str">
        <f t="array" ref="N21">IF(O21="", "", IFERROR(MAX(--_xlfn.TEXTSPLIT(O21,"+")), O21))</f>
        <v/>
      </c>
      <c r="T21" s="7" t="str">
        <f t="array" ref="T21">IF(U21="", "", IFERROR(MAX(--_xlfn.TEXTSPLIT(U21,"+")), U21))</f>
        <v/>
      </c>
      <c r="V21" s="114" t="str">
        <f t="shared" si="0"/>
        <v/>
      </c>
      <c r="W21" s="62" t="str">
        <f t="shared" si="1"/>
        <v/>
      </c>
      <c r="X21" s="7" t="str">
        <f t="shared" si="2"/>
        <v/>
      </c>
      <c r="Y21" s="7" t="str">
        <f>_xlfn.XLOOKUP(C21,ref!A:A,ref!B:B, "Other")</f>
        <v>Asia</v>
      </c>
      <c r="Z21" s="7" t="s">
        <v>631</v>
      </c>
      <c r="AA21" s="7" t="str">
        <f t="shared" si="3"/>
        <v>Y</v>
      </c>
      <c r="AB21" s="7">
        <f t="shared" si="4"/>
        <v>0</v>
      </c>
      <c r="AJ21" s="92" t="s">
        <v>691</v>
      </c>
      <c r="AK21" s="89">
        <f t="shared" si="23"/>
        <v>0</v>
      </c>
      <c r="AL21" s="89">
        <f t="shared" si="5"/>
        <v>4</v>
      </c>
      <c r="AM21" s="89">
        <f t="shared" si="6"/>
        <v>1</v>
      </c>
      <c r="AN21" s="89">
        <f t="shared" si="7"/>
        <v>0</v>
      </c>
      <c r="AO21" s="89">
        <f t="shared" si="8"/>
        <v>1</v>
      </c>
      <c r="AP21" s="89">
        <f t="shared" si="9"/>
        <v>0</v>
      </c>
      <c r="AQ21" s="89">
        <f t="shared" si="10"/>
        <v>2</v>
      </c>
      <c r="AR21" s="89">
        <f t="shared" si="11"/>
        <v>1</v>
      </c>
      <c r="AS21" s="89">
        <f t="shared" si="12"/>
        <v>5</v>
      </c>
      <c r="AT21" s="112">
        <f t="shared" si="13"/>
        <v>2</v>
      </c>
      <c r="AU21" s="112">
        <f t="shared" si="14"/>
        <v>0</v>
      </c>
      <c r="AV21" s="112">
        <f t="shared" si="15"/>
        <v>0</v>
      </c>
      <c r="AW21" s="89">
        <f t="shared" si="16"/>
        <v>0</v>
      </c>
      <c r="AX21" s="89">
        <f t="shared" si="17"/>
        <v>1</v>
      </c>
      <c r="AY21" s="89">
        <f t="shared" si="18"/>
        <v>5</v>
      </c>
      <c r="AZ21" s="96">
        <f t="shared" si="19"/>
        <v>18</v>
      </c>
      <c r="BA21" s="89">
        <f t="shared" si="20"/>
        <v>8</v>
      </c>
      <c r="BB21" s="89">
        <f t="shared" si="21"/>
        <v>0</v>
      </c>
      <c r="BC21" s="89">
        <f t="shared" si="22"/>
        <v>12</v>
      </c>
    </row>
    <row r="22" spans="1:55" ht="14.5" customHeight="1">
      <c r="A22" s="43" t="s">
        <v>76</v>
      </c>
      <c r="B22" s="7">
        <v>20</v>
      </c>
      <c r="C22" s="7" t="s">
        <v>818</v>
      </c>
      <c r="D22" s="62" t="s">
        <v>638</v>
      </c>
      <c r="E22" s="75"/>
      <c r="F22" s="142"/>
      <c r="G22" t="s">
        <v>631</v>
      </c>
      <c r="H22" t="s">
        <v>635</v>
      </c>
      <c r="I22">
        <v>2030</v>
      </c>
      <c r="N22" s="7" t="str">
        <f t="array" ref="N22">IF(O22="", "", IFERROR(MAX(--_xlfn.TEXTSPLIT(O22,"+")), O22))</f>
        <v/>
      </c>
      <c r="R22" s="7" t="s">
        <v>645</v>
      </c>
      <c r="S22" s="7" t="s">
        <v>2612</v>
      </c>
      <c r="T22" s="7">
        <f t="array" ref="T22">IF(U22="", "", IFERROR(MAX(--_xlfn.TEXTSPLIT(U22,"+")), U22))</f>
        <v>2050</v>
      </c>
      <c r="U22" s="7">
        <v>2050</v>
      </c>
      <c r="V22" s="114" t="str">
        <f t="shared" si="0"/>
        <v/>
      </c>
      <c r="W22" s="62">
        <f t="shared" si="1"/>
        <v>1</v>
      </c>
      <c r="X22" s="7" t="str">
        <f t="shared" si="2"/>
        <v/>
      </c>
      <c r="Y22" s="7" t="str">
        <f>_xlfn.XLOOKUP(C22,ref!A:A,ref!B:B, "Other")</f>
        <v>Asia</v>
      </c>
      <c r="AA22" s="7" t="str">
        <f t="shared" si="3"/>
        <v/>
      </c>
      <c r="AB22" s="7">
        <f t="shared" si="4"/>
        <v>1</v>
      </c>
      <c r="AJ22" s="93" t="s">
        <v>653</v>
      </c>
      <c r="AK22" s="94">
        <f t="shared" ref="AK22:AY22" si="24">SUM(AK5:AK21)</f>
        <v>3</v>
      </c>
      <c r="AL22" s="94">
        <f t="shared" si="24"/>
        <v>86</v>
      </c>
      <c r="AM22" s="94">
        <f t="shared" si="24"/>
        <v>8</v>
      </c>
      <c r="AN22" s="94">
        <f t="shared" si="24"/>
        <v>20</v>
      </c>
      <c r="AO22" s="94">
        <f t="shared" si="24"/>
        <v>39</v>
      </c>
      <c r="AP22" s="94">
        <f t="shared" si="24"/>
        <v>15</v>
      </c>
      <c r="AQ22" s="94">
        <f t="shared" si="24"/>
        <v>40</v>
      </c>
      <c r="AR22" s="94">
        <f t="shared" si="24"/>
        <v>37</v>
      </c>
      <c r="AS22" s="94">
        <f t="shared" si="24"/>
        <v>82</v>
      </c>
      <c r="AT22" s="113">
        <f t="shared" si="24"/>
        <v>33</v>
      </c>
      <c r="AU22" s="113">
        <f t="shared" si="24"/>
        <v>21</v>
      </c>
      <c r="AV22" s="113">
        <f t="shared" si="24"/>
        <v>3</v>
      </c>
      <c r="AW22" s="94">
        <f t="shared" si="24"/>
        <v>2</v>
      </c>
      <c r="AX22" s="94">
        <f t="shared" si="24"/>
        <v>14</v>
      </c>
      <c r="AY22" s="94">
        <f t="shared" si="24"/>
        <v>172</v>
      </c>
      <c r="AZ22" s="96">
        <f t="shared" si="19"/>
        <v>461</v>
      </c>
      <c r="BA22" s="94">
        <f>SUM(BA5:BA21)</f>
        <v>118</v>
      </c>
      <c r="BB22" s="94">
        <f>SUM(BB5:BB21)</f>
        <v>38</v>
      </c>
      <c r="BC22" s="94">
        <f>SUM(BC5:BC21)</f>
        <v>344</v>
      </c>
    </row>
    <row r="23" spans="1:55" ht="14.5" customHeight="1">
      <c r="A23" s="43" t="s">
        <v>1180</v>
      </c>
      <c r="B23" s="7">
        <v>21</v>
      </c>
      <c r="C23" s="7" t="s">
        <v>629</v>
      </c>
      <c r="D23" s="62" t="s">
        <v>675</v>
      </c>
      <c r="E23" s="75"/>
      <c r="F23" s="142"/>
      <c r="G23" t="s">
        <v>631</v>
      </c>
      <c r="H23" t="s">
        <v>635</v>
      </c>
      <c r="I23">
        <v>2035</v>
      </c>
      <c r="K23">
        <v>2023</v>
      </c>
      <c r="N23" s="7" t="str">
        <f t="array" ref="N23">IF(O23="", "", IFERROR(MAX(--_xlfn.TEXTSPLIT(O23,"+")), O23))</f>
        <v/>
      </c>
      <c r="T23" s="7" t="str">
        <f t="array" ref="T23">IF(U23="", "", IFERROR(MAX(--_xlfn.TEXTSPLIT(U23,"+")), U23))</f>
        <v/>
      </c>
      <c r="V23" s="114" t="str">
        <f t="shared" si="0"/>
        <v/>
      </c>
      <c r="W23" s="62" t="str">
        <f t="shared" si="1"/>
        <v/>
      </c>
      <c r="X23" s="7" t="str">
        <f t="shared" si="2"/>
        <v/>
      </c>
      <c r="Y23" s="7" t="str">
        <f>_xlfn.XLOOKUP(C23,ref!A:A,ref!B:B, "Other")</f>
        <v>North America</v>
      </c>
      <c r="AA23" s="7" t="str">
        <f t="shared" si="3"/>
        <v/>
      </c>
      <c r="AB23" s="7">
        <f t="shared" si="4"/>
        <v>0</v>
      </c>
      <c r="AK23" s="378" t="s">
        <v>649</v>
      </c>
      <c r="AL23" s="379"/>
      <c r="AM23" s="380"/>
      <c r="AN23" s="378" t="s">
        <v>650</v>
      </c>
      <c r="AO23" s="379"/>
      <c r="AP23" s="380"/>
      <c r="AQ23" s="378" t="s">
        <v>651</v>
      </c>
      <c r="AR23" s="379"/>
      <c r="AS23" s="380"/>
      <c r="AT23" s="109"/>
      <c r="AU23" s="109" t="s">
        <v>2595</v>
      </c>
      <c r="AV23" s="109"/>
      <c r="AW23" s="378" t="s">
        <v>647</v>
      </c>
      <c r="AX23" s="379"/>
      <c r="AY23" s="380"/>
      <c r="AZ23" s="90" t="s">
        <v>653</v>
      </c>
      <c r="BA23" s="378" t="s">
        <v>2596</v>
      </c>
      <c r="BB23" s="379"/>
      <c r="BC23" s="380"/>
    </row>
    <row r="24" spans="1:55" ht="14.5" customHeight="1">
      <c r="A24" s="43" t="s">
        <v>74</v>
      </c>
      <c r="B24" s="7">
        <v>22</v>
      </c>
      <c r="C24" s="7" t="s">
        <v>680</v>
      </c>
      <c r="D24" s="62" t="s">
        <v>666</v>
      </c>
      <c r="E24" s="75"/>
      <c r="F24" s="142"/>
      <c r="N24" s="7" t="str">
        <f t="array" ref="N24">IF(O24="", "", IFERROR(MAX(--_xlfn.TEXTSPLIT(O24,"+")), O24))</f>
        <v/>
      </c>
      <c r="T24" s="7" t="str">
        <f t="array" ref="T24">IF(U24="", "", IFERROR(MAX(--_xlfn.TEXTSPLIT(U24,"+")), U24))</f>
        <v/>
      </c>
      <c r="V24" s="114" t="str">
        <f t="shared" si="0"/>
        <v/>
      </c>
      <c r="W24" s="62" t="str">
        <f t="shared" si="1"/>
        <v/>
      </c>
      <c r="X24" s="7" t="str">
        <f t="shared" si="2"/>
        <v/>
      </c>
      <c r="Y24" s="7" t="str">
        <f>_xlfn.XLOOKUP(C24,ref!A:A,ref!B:B, "Other")</f>
        <v>Asia</v>
      </c>
      <c r="AA24" s="7" t="str">
        <f t="shared" si="3"/>
        <v/>
      </c>
      <c r="AB24" s="7">
        <f t="shared" si="4"/>
        <v>0</v>
      </c>
      <c r="AJ24" s="90" t="s">
        <v>718</v>
      </c>
      <c r="AK24" s="91" t="s">
        <v>2597</v>
      </c>
      <c r="AL24" s="91" t="s">
        <v>2598</v>
      </c>
      <c r="AM24" s="91" t="s">
        <v>659</v>
      </c>
      <c r="AN24" s="91" t="s">
        <v>2597</v>
      </c>
      <c r="AO24" s="91" t="s">
        <v>2598</v>
      </c>
      <c r="AP24" s="91" t="s">
        <v>659</v>
      </c>
      <c r="AQ24" s="91" t="s">
        <v>2597</v>
      </c>
      <c r="AR24" s="91" t="s">
        <v>2598</v>
      </c>
      <c r="AS24" s="91" t="s">
        <v>659</v>
      </c>
      <c r="AT24" s="91" t="s">
        <v>2597</v>
      </c>
      <c r="AU24" s="91" t="s">
        <v>2598</v>
      </c>
      <c r="AV24" s="91" t="s">
        <v>659</v>
      </c>
      <c r="AW24" s="91" t="s">
        <v>2597</v>
      </c>
      <c r="AX24" s="91" t="s">
        <v>2598</v>
      </c>
      <c r="AY24" s="91" t="s">
        <v>659</v>
      </c>
      <c r="AZ24" s="91" t="s">
        <v>660</v>
      </c>
      <c r="BA24" s="108" t="s">
        <v>643</v>
      </c>
      <c r="BB24" s="108" t="s">
        <v>634</v>
      </c>
      <c r="BC24" s="108" t="s">
        <v>661</v>
      </c>
    </row>
    <row r="25" spans="1:55" ht="14.5" customHeight="1">
      <c r="A25" s="43" t="s">
        <v>72</v>
      </c>
      <c r="B25" s="7">
        <v>23</v>
      </c>
      <c r="C25" s="7" t="s">
        <v>639</v>
      </c>
      <c r="D25" s="62" t="s">
        <v>703</v>
      </c>
      <c r="E25" s="75"/>
      <c r="F25" s="142"/>
      <c r="N25" s="7" t="str">
        <f t="array" ref="N25">IF(O25="", "", IFERROR(MAX(--_xlfn.TEXTSPLIT(O25,"+")), O25))</f>
        <v/>
      </c>
      <c r="R25" s="7" t="s">
        <v>645</v>
      </c>
      <c r="S25" s="7" t="s">
        <v>2612</v>
      </c>
      <c r="T25" s="7">
        <f t="array" ref="T25">IF(U25="", "", IFERROR(MAX(--_xlfn.TEXTSPLIT(U25,"+")), U25))</f>
        <v>2050</v>
      </c>
      <c r="U25" s="7">
        <v>2050</v>
      </c>
      <c r="V25" s="114" t="str">
        <f t="shared" si="0"/>
        <v/>
      </c>
      <c r="W25" s="62">
        <f t="shared" si="1"/>
        <v>1</v>
      </c>
      <c r="X25" s="7" t="str">
        <f t="shared" si="2"/>
        <v/>
      </c>
      <c r="Y25" s="7" t="str">
        <f>_xlfn.XLOOKUP(C25,ref!A:A,ref!B:B, "Other")</f>
        <v>Europe</v>
      </c>
      <c r="Z25" s="7" t="s">
        <v>632</v>
      </c>
      <c r="AA25" s="7" t="str">
        <f t="shared" si="3"/>
        <v>N</v>
      </c>
      <c r="AB25" s="7">
        <f t="shared" si="4"/>
        <v>1</v>
      </c>
      <c r="AJ25" s="92" t="s">
        <v>677</v>
      </c>
      <c r="AK25" s="89">
        <f>COUNTIFS($Y$3:$Y$502,AJ25,$I$3:$I$502,"&lt;=2022")</f>
        <v>0</v>
      </c>
      <c r="AL25" s="89">
        <f>COUNTIFS(Y:Y,AJ25,I:I,"&gt;=2023",I:I,"&lt;=2030",H:H,"T")</f>
        <v>16</v>
      </c>
      <c r="AM25" s="89">
        <f>COUNTIFS(Y:Y,AJ25,I:I,"&gt;2030",H:H,"T")</f>
        <v>3</v>
      </c>
      <c r="AN25" s="89">
        <f>COUNTIFS($Y$3:$Y$502,AJ25,$F$3:$F$502,"&lt;=2022")</f>
        <v>0</v>
      </c>
      <c r="AO25" s="89">
        <f>COUNTIFS($Y$3:$Y$502,AJ25,$F$3:$F$502,"&gt;=2023",$F$3:$F$502,"&lt;=2030")</f>
        <v>3</v>
      </c>
      <c r="AP25" s="89">
        <f>COUNTIFS($Y$3:$Y$502,AJ25,$F$3:$F$502,"&gt;2030")</f>
        <v>10</v>
      </c>
      <c r="AQ25" s="89">
        <f>COUNTIFS($Y$3:$Y$502,AJ25,$N$3:$N$502,"&lt;=2022")</f>
        <v>4</v>
      </c>
      <c r="AR25" s="89">
        <f>COUNTIFS($Y$3:$Y$502,AJ25,$N$3:$N$502,"&gt;=2023",$N$3:$N$502,"&lt;=2030")</f>
        <v>6</v>
      </c>
      <c r="AS25" s="89">
        <f>COUNTIFS(Y:Y,AJ25,N:N,"&gt;2030", L:L, "&lt;&gt;G")</f>
        <v>38</v>
      </c>
      <c r="AT25" s="112">
        <f>COUNTIFS(Y:Y,AJ25,N:N,"&lt;=2022",V:V,"1",W:W,"1")</f>
        <v>2</v>
      </c>
      <c r="AU25" s="112">
        <f>COUNTIFS(Y:Y,AJ25,N:N,"&gt;=2023",N:N,"&lt;=2030",V:V,"1",W:W,"1")</f>
        <v>1</v>
      </c>
      <c r="AV25" s="112">
        <f>COUNTIFS(Y:Y,AJ25,N:N,"&gt;2030",V:V,"1", W:W,"1")</f>
        <v>1</v>
      </c>
      <c r="AW25" s="89">
        <f>COUNTIFS($Y$3:$Y$502,AJ25,$T$3:$T$502,"&lt;=2022")</f>
        <v>0</v>
      </c>
      <c r="AX25" s="89">
        <f>COUNTIFS($Y$3:$Y$502,AJ25,$T$3:$T$502,"&gt;=2023",$T$3:$T$502,"&lt;=2030")</f>
        <v>0</v>
      </c>
      <c r="AY25" s="89">
        <f>COUNTIFS($Y$3:$Y$502,AJ25,$T$3:$T$502,"&gt;2030")</f>
        <v>37</v>
      </c>
      <c r="AZ25" s="96">
        <f>SUM(AK25:AS25)-SUM(AT25:AV25)+SUM(AW25:AY25)</f>
        <v>113</v>
      </c>
      <c r="BA25" s="89">
        <f>COUNTIFS($Y$3:$Y$506, AJ25, $AA$3:$AA$506, "Y")</f>
        <v>26</v>
      </c>
      <c r="BB25" s="89">
        <f>COUNTIFS($Y$3:$Y$506, AJ25, $AA$3:$AA$506, "N")</f>
        <v>15</v>
      </c>
      <c r="BC25" s="89">
        <f>COUNTIF($Y$3:$Y$506, AJ25)-BB25-BA25</f>
        <v>181</v>
      </c>
    </row>
    <row r="26" spans="1:55" ht="14.5" customHeight="1">
      <c r="A26" s="43" t="s">
        <v>79</v>
      </c>
      <c r="B26" s="7">
        <v>24</v>
      </c>
      <c r="C26" s="7" t="s">
        <v>680</v>
      </c>
      <c r="D26" s="62" t="s">
        <v>666</v>
      </c>
      <c r="E26" s="75"/>
      <c r="F26" s="142"/>
      <c r="N26" s="7" t="str">
        <f t="array" ref="N26">IF(O26="", "", IFERROR(MAX(--_xlfn.TEXTSPLIT(O26,"+")), O26))</f>
        <v/>
      </c>
      <c r="T26" s="7" t="str">
        <f t="array" ref="T26">IF(U26="", "", IFERROR(MAX(--_xlfn.TEXTSPLIT(U26,"+")), U26))</f>
        <v/>
      </c>
      <c r="V26" s="114" t="str">
        <f t="shared" si="0"/>
        <v/>
      </c>
      <c r="W26" s="62" t="str">
        <f t="shared" si="1"/>
        <v/>
      </c>
      <c r="X26" s="7" t="str">
        <f t="shared" si="2"/>
        <v/>
      </c>
      <c r="Y26" s="7" t="str">
        <f>_xlfn.XLOOKUP(C26,ref!A:A,ref!B:B, "Other")</f>
        <v>Asia</v>
      </c>
      <c r="AA26" s="7" t="str">
        <f t="shared" si="3"/>
        <v/>
      </c>
      <c r="AB26" s="7">
        <f t="shared" si="4"/>
        <v>0</v>
      </c>
      <c r="AJ26" s="92" t="s">
        <v>640</v>
      </c>
      <c r="AK26" s="89">
        <f>COUNTIFS($Y$3:$Y$502,AJ26,$I$3:$I$502,"&lt;=2022")</f>
        <v>1</v>
      </c>
      <c r="AL26" s="89">
        <f>COUNTIFS(Y:Y,AJ26,I:I,"&gt;=2023",I:I,"&lt;=2030",H:H,"T")</f>
        <v>46</v>
      </c>
      <c r="AM26" s="89">
        <f>COUNTIFS(Y:Y,AJ26,I:I,"&gt;2030",H:H,"T")</f>
        <v>2</v>
      </c>
      <c r="AN26" s="89">
        <f>COUNTIFS($Y$3:$Y$502,AJ26,$F$3:$F$502,"&lt;=2022")</f>
        <v>8</v>
      </c>
      <c r="AO26" s="89">
        <f>COUNTIFS($Y$3:$Y$502,AJ26,$F$3:$F$502,"&gt;=2023",$F$3:$F$502,"&lt;=2030")</f>
        <v>22</v>
      </c>
      <c r="AP26" s="89">
        <f>COUNTIFS($Y$3:$Y$502,AJ26,$F$3:$F$502,"&gt;2030")</f>
        <v>2</v>
      </c>
      <c r="AQ26" s="89">
        <f>COUNTIFS($Y$3:$Y$502,AJ26,$N$3:$N$502,"&lt;=2022")</f>
        <v>20</v>
      </c>
      <c r="AR26" s="89">
        <f>COUNTIFS($Y$3:$Y$502,AJ26,$N$3:$N$502,"&gt;=2023",$N$3:$N$502,"&lt;=2030")</f>
        <v>17</v>
      </c>
      <c r="AS26" s="89">
        <f>COUNTIFS(Y:Y,AJ26,N:N,"&gt;2030", L:L, "&lt;&gt;G")</f>
        <v>26</v>
      </c>
      <c r="AT26" s="112">
        <f>COUNTIFS(Y:Y,AJ26,N:N,"&lt;=2022",V:V,"1",W:W,"1")</f>
        <v>18</v>
      </c>
      <c r="AU26" s="112">
        <f>COUNTIFS(Y:Y,AJ26,N:N,"&gt;=2023",N:N,"&lt;=2030",V:V,"1",W:W,"1")</f>
        <v>12</v>
      </c>
      <c r="AV26" s="112">
        <f>COUNTIFS(Y:Y,AJ26,N:N,"&gt;2030",V:V,"1", W:W,"1")</f>
        <v>2</v>
      </c>
      <c r="AW26" s="89">
        <f>COUNTIFS($Y$3:$Y$502,AJ26,$T$3:$T$502,"&lt;=2022")</f>
        <v>0</v>
      </c>
      <c r="AX26" s="89">
        <f>COUNTIFS($Y$3:$Y$502,AJ26,$T$3:$T$502,"&gt;=2023",$T$3:$T$502,"&lt;=2030")</f>
        <v>8</v>
      </c>
      <c r="AY26" s="89">
        <f>COUNTIFS($Y$3:$Y$502,AJ26,$T$3:$T$502,"&gt;2030")</f>
        <v>69</v>
      </c>
      <c r="AZ26" s="96">
        <f>SUM(AK26:AS26)-SUM(AT26:AV26)+SUM(AW26:AY26)</f>
        <v>189</v>
      </c>
      <c r="BA26" s="89">
        <f>COUNTIFS($Y$3:$Y$506, AJ26, $AA$3:$AA$506, "Y")</f>
        <v>48</v>
      </c>
      <c r="BB26" s="89">
        <f>COUNTIFS($Y$3:$Y$506, AJ26, $AA$3:$AA$506, "N")</f>
        <v>12</v>
      </c>
      <c r="BC26" s="89">
        <f>COUNTIF($Y$3:$Y$506, AJ26)-BB26-BA26</f>
        <v>60</v>
      </c>
    </row>
    <row r="27" spans="1:55" ht="14.5" customHeight="1">
      <c r="A27" s="43" t="s">
        <v>95</v>
      </c>
      <c r="B27" s="7">
        <v>25</v>
      </c>
      <c r="C27" s="7" t="s">
        <v>680</v>
      </c>
      <c r="D27" s="62" t="s">
        <v>666</v>
      </c>
      <c r="E27" s="75"/>
      <c r="G27" s="87"/>
      <c r="H27" s="134"/>
      <c r="I27" s="134"/>
      <c r="J27" s="134"/>
      <c r="K27" s="134"/>
      <c r="L27" s="74" t="s">
        <v>635</v>
      </c>
      <c r="M27" s="7" t="s">
        <v>1012</v>
      </c>
      <c r="N27" s="7">
        <f t="array" ref="N27">IF(O27="", "", IFERROR(MAX(--_xlfn.TEXTSPLIT(O27,"+")), O27))</f>
        <v>2030</v>
      </c>
      <c r="O27" s="7">
        <v>2030</v>
      </c>
      <c r="P27" s="7">
        <v>2021</v>
      </c>
      <c r="Q27" s="62" t="s">
        <v>1207</v>
      </c>
      <c r="T27" s="7" t="str">
        <f t="array" ref="T27">IF(U27="", "", IFERROR(MAX(--_xlfn.TEXTSPLIT(U27,"+")), U27))</f>
        <v/>
      </c>
      <c r="V27" s="114">
        <f t="shared" si="0"/>
        <v>1</v>
      </c>
      <c r="W27" s="62" t="str">
        <f t="shared" si="1"/>
        <v/>
      </c>
      <c r="X27" s="7" t="str">
        <f t="shared" si="2"/>
        <v/>
      </c>
      <c r="Y27" s="7" t="str">
        <f>_xlfn.XLOOKUP(C27,ref!A:A,ref!B:B, "Other")</f>
        <v>Asia</v>
      </c>
      <c r="Z27" s="7" t="s">
        <v>631</v>
      </c>
      <c r="AA27" s="7" t="str">
        <f t="shared" si="3"/>
        <v>Y</v>
      </c>
      <c r="AB27" s="7">
        <f t="shared" si="4"/>
        <v>1</v>
      </c>
      <c r="AJ27" s="92" t="s">
        <v>630</v>
      </c>
      <c r="AK27" s="89">
        <f>COUNTIFS($Y$3:$Y$502,AJ27,$I$3:$I$502,"&lt;=2022")</f>
        <v>2</v>
      </c>
      <c r="AL27" s="89">
        <f>COUNTIFS(Y:Y,AJ27,I:I,"&gt;=2023",I:I,"&lt;=2030",H:H,"T")</f>
        <v>22</v>
      </c>
      <c r="AM27" s="89">
        <f>COUNTIFS(Y:Y,AJ27,I:I,"&gt;2030",H:H,"T")</f>
        <v>3</v>
      </c>
      <c r="AN27" s="89">
        <f>COUNTIFS($Y$3:$Y$502,AJ27,$F$3:$F$502,"&lt;=2022")</f>
        <v>12</v>
      </c>
      <c r="AO27" s="89">
        <f>COUNTIFS($Y$3:$Y$502,AJ27,$F$3:$F$502,"&gt;=2023",$F$3:$F$502,"&lt;=2030")</f>
        <v>12</v>
      </c>
      <c r="AP27" s="89">
        <f>COUNTIFS($Y$3:$Y$502,AJ27,$F$3:$F$502,"&gt;2030")</f>
        <v>3</v>
      </c>
      <c r="AQ27" s="89">
        <f>COUNTIFS($Y$3:$Y$502,AJ27,$N$3:$N$502,"&lt;=2022")</f>
        <v>13</v>
      </c>
      <c r="AR27" s="89">
        <f>COUNTIFS($Y$3:$Y$502,AJ27,$N$3:$N$502,"&gt;=2023",$N$3:$N$502,"&lt;=2030")</f>
        <v>14</v>
      </c>
      <c r="AS27" s="89">
        <f>COUNTIFS(Y:Y,AJ27,N:N,"&gt;2030", L:L, "&lt;&gt;G")</f>
        <v>16</v>
      </c>
      <c r="AT27" s="112">
        <f>COUNTIFS(Y:Y,AJ27,N:N,"&lt;=2022",V:V,"1",W:W,"1")</f>
        <v>11</v>
      </c>
      <c r="AU27" s="112">
        <f>COUNTIFS(Y:Y,AJ27,N:N,"&gt;=2023",N:N,"&lt;=2030",V:V,"1",W:W,"1")</f>
        <v>8</v>
      </c>
      <c r="AV27" s="112">
        <f>COUNTIFS(Y:Y,AJ27,N:N,"&gt;2030",V:V,"1", W:W,"1")</f>
        <v>0</v>
      </c>
      <c r="AW27" s="89">
        <f>COUNTIFS($Y$3:$Y$502,AJ27,$T$3:$T$502,"&lt;=2022")</f>
        <v>2</v>
      </c>
      <c r="AX27" s="89">
        <f>COUNTIFS($Y$3:$Y$502,AJ27,$T$3:$T$502,"&gt;=2023",$T$3:$T$502,"&lt;=2030")</f>
        <v>6</v>
      </c>
      <c r="AY27" s="89">
        <f>COUNTIFS($Y$3:$Y$502,AJ27,$T$3:$T$502,"&gt;2030")</f>
        <v>52</v>
      </c>
      <c r="AZ27" s="96">
        <f>SUM(AK27:AS27)-SUM(AT27:AV27)+SUM(AW27:AY27)</f>
        <v>138</v>
      </c>
      <c r="BA27" s="89">
        <f>COUNTIFS($Y$3:$Y$506, AJ27, $AA$3:$AA$506, "Y")</f>
        <v>37</v>
      </c>
      <c r="BB27" s="89">
        <f>COUNTIFS($Y$3:$Y$506, AJ27, $AA$3:$AA$506, "N")</f>
        <v>10</v>
      </c>
      <c r="BC27" s="89">
        <f>COUNTIF($Y$3:$Y$506, AJ27)-BB27-BA27</f>
        <v>93</v>
      </c>
    </row>
    <row r="28" spans="1:55" ht="14.5" customHeight="1">
      <c r="A28" s="43" t="s">
        <v>68</v>
      </c>
      <c r="B28" s="7">
        <v>26</v>
      </c>
      <c r="C28" s="7" t="s">
        <v>629</v>
      </c>
      <c r="D28" s="62" t="s">
        <v>675</v>
      </c>
      <c r="E28" s="75"/>
      <c r="F28" s="142"/>
      <c r="N28" s="7" t="str">
        <f t="array" ref="N28">IF(O28="", "", IFERROR(MAX(--_xlfn.TEXTSPLIT(O28,"+")), O28))</f>
        <v/>
      </c>
      <c r="T28" s="7" t="str">
        <f t="array" ref="T28">IF(U28="", "", IFERROR(MAX(--_xlfn.TEXTSPLIT(U28,"+")), U28))</f>
        <v/>
      </c>
      <c r="V28" s="114" t="str">
        <f t="shared" si="0"/>
        <v/>
      </c>
      <c r="W28" s="62" t="str">
        <f t="shared" si="1"/>
        <v/>
      </c>
      <c r="X28" s="7" t="str">
        <f t="shared" si="2"/>
        <v/>
      </c>
      <c r="Y28" s="7" t="str">
        <f>_xlfn.XLOOKUP(C28,ref!A:A,ref!B:B, "Other")</f>
        <v>North America</v>
      </c>
      <c r="AA28" s="7" t="str">
        <f t="shared" si="3"/>
        <v/>
      </c>
      <c r="AB28" s="7">
        <f t="shared" si="4"/>
        <v>0</v>
      </c>
      <c r="AJ28" s="92" t="s">
        <v>726</v>
      </c>
      <c r="AK28" s="89">
        <f>COUNTIFS($Y$3:$Y$502,AJ28,$I$3:$I$502,"&lt;=2022")</f>
        <v>0</v>
      </c>
      <c r="AL28" s="89">
        <f>COUNTIFS(Y:Y,AJ28,I:I,"&gt;=2023",I:I,"&lt;=2030",H:H,"T")</f>
        <v>2</v>
      </c>
      <c r="AM28" s="89">
        <f>COUNTIFS(Y:Y,AJ28,I:I,"&gt;2030",H:H,"T")</f>
        <v>0</v>
      </c>
      <c r="AN28" s="89">
        <f>COUNTIFS($Y$3:$Y$502,AJ28,$F$3:$F$502,"&lt;=2022")</f>
        <v>0</v>
      </c>
      <c r="AO28" s="89">
        <f>COUNTIFS($Y$3:$Y$502,AJ28,$F$3:$F$502,"&gt;=2023",$F$3:$F$502,"&lt;=2030")</f>
        <v>2</v>
      </c>
      <c r="AP28" s="89">
        <f>COUNTIFS($Y$3:$Y$502,AJ28,$F$3:$F$502,"&gt;2030")</f>
        <v>0</v>
      </c>
      <c r="AQ28" s="89">
        <f>COUNTIFS($Y$3:$Y$502,AJ28,$N$3:$N$502,"&lt;=2022")</f>
        <v>3</v>
      </c>
      <c r="AR28" s="89">
        <f>COUNTIFS($Y$3:$Y$502,AJ28,$N$3:$N$502,"&gt;=2023",$N$3:$N$502,"&lt;=2030")</f>
        <v>0</v>
      </c>
      <c r="AS28" s="89">
        <f>COUNTIFS(Y:Y,AJ28,N:N,"&gt;2030", L:L, "&lt;&gt;G")</f>
        <v>2</v>
      </c>
      <c r="AT28" s="112">
        <f>COUNTIFS(Y:Y,AJ28,N:N,"&lt;=2022",V:V,"1",W:W,"1")</f>
        <v>2</v>
      </c>
      <c r="AU28" s="112">
        <f>COUNTIFS(Y:Y,AJ28,N:N,"&gt;=2023",N:N,"&lt;=2030",V:V,"1",W:W,"1")</f>
        <v>0</v>
      </c>
      <c r="AV28" s="112">
        <f>COUNTIFS(Y:Y,AJ28,N:N,"&gt;2030",V:V,"1", W:W,"1")</f>
        <v>0</v>
      </c>
      <c r="AW28" s="89">
        <f>COUNTIFS($Y$3:$Y$502,AJ28,$T$3:$T$502,"&lt;=2022")</f>
        <v>0</v>
      </c>
      <c r="AX28" s="89">
        <f>COUNTIFS($Y$3:$Y$502,AJ28,$T$3:$T$502,"&gt;=2023",$T$3:$T$502,"&lt;=2030")</f>
        <v>0</v>
      </c>
      <c r="AY28" s="89">
        <f>COUNTIFS($Y$3:$Y$502,AJ28,$T$3:$T$502,"&gt;2030")</f>
        <v>14</v>
      </c>
      <c r="AZ28" s="96">
        <f>SUM(AK28:AS28)-SUM(AT28:AV28)+SUM(AW28:AY28)</f>
        <v>21</v>
      </c>
      <c r="BA28" s="89">
        <f>COUNTIFS($Y$3:$Y$506, AJ28, $AA$3:$AA$506, "Y")</f>
        <v>7</v>
      </c>
      <c r="BB28" s="89">
        <f>COUNTIFS($Y$3:$Y$506, AJ28, $AA$3:$AA$506, "N")</f>
        <v>1</v>
      </c>
      <c r="BC28" s="89">
        <f>COUNTIF($Y$3:$Y$506, AJ28)-BB28-BA28</f>
        <v>10</v>
      </c>
    </row>
    <row r="29" spans="1:55" ht="14.5" customHeight="1">
      <c r="A29" s="43" t="s">
        <v>80</v>
      </c>
      <c r="B29" s="7">
        <v>27</v>
      </c>
      <c r="C29" s="7" t="s">
        <v>692</v>
      </c>
      <c r="D29" s="62" t="s">
        <v>705</v>
      </c>
      <c r="E29" s="75"/>
      <c r="F29" s="142"/>
      <c r="K29">
        <v>2030</v>
      </c>
      <c r="N29" s="7" t="str">
        <f t="array" ref="N29">IF(O29="", "", IFERROR(MAX(--_xlfn.TEXTSPLIT(O29,"+")), O29))</f>
        <v/>
      </c>
      <c r="R29" s="7" t="s">
        <v>645</v>
      </c>
      <c r="S29" s="7" t="s">
        <v>2619</v>
      </c>
      <c r="T29" s="7">
        <f t="array" ref="T29">IF(U29="", "", IFERROR(MAX(--_xlfn.TEXTSPLIT(U29,"+")), U29))</f>
        <v>2050</v>
      </c>
      <c r="U29" s="7">
        <v>2050</v>
      </c>
      <c r="V29" s="114" t="str">
        <f t="shared" si="0"/>
        <v/>
      </c>
      <c r="W29" s="62">
        <f t="shared" si="1"/>
        <v>1</v>
      </c>
      <c r="X29" s="7" t="str">
        <f t="shared" si="2"/>
        <v/>
      </c>
      <c r="Y29" s="7" t="str">
        <f>_xlfn.XLOOKUP(C29,ref!A:A,ref!B:B, "Other")</f>
        <v>Europe</v>
      </c>
      <c r="Z29" s="7" t="s">
        <v>674</v>
      </c>
      <c r="AA29" s="7" t="str">
        <f t="shared" si="3"/>
        <v/>
      </c>
      <c r="AB29" s="7">
        <f t="shared" si="4"/>
        <v>1</v>
      </c>
      <c r="AJ29" s="93" t="s">
        <v>653</v>
      </c>
      <c r="AK29" s="94">
        <f t="shared" ref="AK29:BC29" si="25">SUM(AK25:AK28)</f>
        <v>3</v>
      </c>
      <c r="AL29" s="94">
        <f t="shared" si="25"/>
        <v>86</v>
      </c>
      <c r="AM29" s="94">
        <f t="shared" si="25"/>
        <v>8</v>
      </c>
      <c r="AN29" s="94">
        <f t="shared" si="25"/>
        <v>20</v>
      </c>
      <c r="AO29" s="94">
        <f t="shared" si="25"/>
        <v>39</v>
      </c>
      <c r="AP29" s="96">
        <f t="shared" si="25"/>
        <v>15</v>
      </c>
      <c r="AQ29" s="96">
        <f t="shared" si="25"/>
        <v>40</v>
      </c>
      <c r="AR29" s="96">
        <f t="shared" si="25"/>
        <v>37</v>
      </c>
      <c r="AS29" s="95">
        <f t="shared" si="25"/>
        <v>82</v>
      </c>
      <c r="AT29" s="113">
        <f t="shared" si="25"/>
        <v>33</v>
      </c>
      <c r="AU29" s="113">
        <f t="shared" si="25"/>
        <v>21</v>
      </c>
      <c r="AV29" s="113">
        <f t="shared" si="25"/>
        <v>3</v>
      </c>
      <c r="AW29" s="96">
        <f t="shared" si="25"/>
        <v>2</v>
      </c>
      <c r="AX29" s="96">
        <f t="shared" si="25"/>
        <v>14</v>
      </c>
      <c r="AY29" s="96">
        <f t="shared" si="25"/>
        <v>172</v>
      </c>
      <c r="AZ29" s="96">
        <f t="shared" si="25"/>
        <v>461</v>
      </c>
      <c r="BA29" s="94">
        <f t="shared" si="25"/>
        <v>118</v>
      </c>
      <c r="BB29" s="94">
        <f t="shared" si="25"/>
        <v>38</v>
      </c>
      <c r="BC29" s="94">
        <f t="shared" si="25"/>
        <v>344</v>
      </c>
    </row>
    <row r="30" spans="1:55" ht="14.5" customHeight="1">
      <c r="A30" s="43" t="s">
        <v>78</v>
      </c>
      <c r="B30" s="7">
        <v>28</v>
      </c>
      <c r="C30" s="7" t="s">
        <v>680</v>
      </c>
      <c r="D30" s="62" t="s">
        <v>666</v>
      </c>
      <c r="E30" s="75"/>
      <c r="F30" s="142"/>
      <c r="N30" s="7" t="str">
        <f t="array" ref="N30">IF(O30="", "", IFERROR(MAX(--_xlfn.TEXTSPLIT(O30,"+")), O30))</f>
        <v/>
      </c>
      <c r="T30" s="7" t="str">
        <f t="array" ref="T30">IF(U30="", "", IFERROR(MAX(--_xlfn.TEXTSPLIT(U30,"+")), U30))</f>
        <v/>
      </c>
      <c r="V30" s="114" t="str">
        <f t="shared" si="0"/>
        <v/>
      </c>
      <c r="W30" s="62" t="str">
        <f t="shared" si="1"/>
        <v/>
      </c>
      <c r="X30" s="7" t="str">
        <f t="shared" si="2"/>
        <v/>
      </c>
      <c r="Y30" s="7" t="str">
        <f>_xlfn.XLOOKUP(C30,ref!A:A,ref!B:B, "Other")</f>
        <v>Asia</v>
      </c>
      <c r="Z30" s="7" t="s">
        <v>674</v>
      </c>
      <c r="AA30" s="7" t="str">
        <f t="shared" si="3"/>
        <v/>
      </c>
      <c r="AB30" s="7">
        <f t="shared" si="4"/>
        <v>0</v>
      </c>
    </row>
    <row r="31" spans="1:55" ht="14.5" customHeight="1">
      <c r="A31" s="43" t="s">
        <v>88</v>
      </c>
      <c r="B31" s="7">
        <v>29</v>
      </c>
      <c r="C31" s="7" t="s">
        <v>697</v>
      </c>
      <c r="D31" s="62" t="s">
        <v>669</v>
      </c>
      <c r="E31" s="75"/>
      <c r="N31" s="7" t="str">
        <f t="array" ref="N31">IF(O31="", "", IFERROR(MAX(--_xlfn.TEXTSPLIT(O31,"+")), O31))</f>
        <v/>
      </c>
      <c r="R31" s="7" t="s">
        <v>645</v>
      </c>
      <c r="S31" s="7" t="s">
        <v>2620</v>
      </c>
      <c r="T31" s="7">
        <f t="array" ref="T31">IF(U31="", "", IFERROR(MAX(--_xlfn.TEXTSPLIT(U31,"+")), U31))</f>
        <v>2038</v>
      </c>
      <c r="U31" s="7">
        <v>2038</v>
      </c>
      <c r="V31" s="114" t="str">
        <f t="shared" si="0"/>
        <v/>
      </c>
      <c r="W31" s="62">
        <f t="shared" si="1"/>
        <v>1</v>
      </c>
      <c r="X31" s="7" t="str">
        <f t="shared" si="2"/>
        <v/>
      </c>
      <c r="Y31" s="7" t="str">
        <f>_xlfn.XLOOKUP(C31,ref!A:A,ref!B:B, "Other")</f>
        <v>Europe</v>
      </c>
      <c r="Z31" s="7" t="s">
        <v>2621</v>
      </c>
      <c r="AA31" s="7" t="s">
        <v>631</v>
      </c>
      <c r="AB31" s="7">
        <f t="shared" si="4"/>
        <v>1</v>
      </c>
    </row>
    <row r="32" spans="1:55" ht="14.5" customHeight="1">
      <c r="A32" s="43" t="s">
        <v>69</v>
      </c>
      <c r="B32" s="7">
        <v>30</v>
      </c>
      <c r="C32" s="7" t="s">
        <v>629</v>
      </c>
      <c r="D32" s="62" t="s">
        <v>654</v>
      </c>
      <c r="E32" s="75" t="s">
        <v>631</v>
      </c>
      <c r="F32" s="142" t="s">
        <v>2622</v>
      </c>
      <c r="L32" s="74" t="s">
        <v>635</v>
      </c>
      <c r="M32" s="7" t="s">
        <v>2607</v>
      </c>
      <c r="N32" s="7">
        <f t="array" ref="N32">IF(O32="", "", IFERROR(MAX(--_xlfn.TEXTSPLIT(O32,"+")), O32))</f>
        <v>2040</v>
      </c>
      <c r="O32" s="7">
        <v>2040</v>
      </c>
      <c r="P32" s="7">
        <v>2021</v>
      </c>
      <c r="Q32" s="62" t="s">
        <v>2623</v>
      </c>
      <c r="T32" s="7" t="str">
        <f t="array" ref="T32">IF(U32="", "", IFERROR(MAX(--_xlfn.TEXTSPLIT(U32,"+")), U32))</f>
        <v/>
      </c>
      <c r="V32" s="114">
        <f t="shared" si="0"/>
        <v>1</v>
      </c>
      <c r="W32" s="62" t="str">
        <f t="shared" si="1"/>
        <v/>
      </c>
      <c r="X32" s="7" t="str">
        <f t="shared" si="2"/>
        <v/>
      </c>
      <c r="Y32" s="7" t="str">
        <f>_xlfn.XLOOKUP(C32,ref!A:A,ref!B:B, "Other")</f>
        <v>North America</v>
      </c>
      <c r="Z32" s="7" t="s">
        <v>674</v>
      </c>
      <c r="AA32" s="7" t="str">
        <f t="shared" ref="AA32:AA95" si="26">IF(ISNUMBER(SEARCH("Y",Z32)),"Y",IF(ISNUMBER(SEARCH("N",Z32)),"N",""))</f>
        <v/>
      </c>
      <c r="AB32" s="7">
        <f t="shared" si="4"/>
        <v>1</v>
      </c>
    </row>
    <row r="33" spans="1:28" ht="14.5" customHeight="1">
      <c r="A33" s="43" t="s">
        <v>997</v>
      </c>
      <c r="B33" s="7">
        <v>31</v>
      </c>
      <c r="C33" s="7" t="s">
        <v>680</v>
      </c>
      <c r="D33" s="62" t="s">
        <v>628</v>
      </c>
      <c r="E33" s="75"/>
      <c r="L33" s="74" t="s">
        <v>681</v>
      </c>
      <c r="M33" s="7" t="s">
        <v>2599</v>
      </c>
      <c r="N33" s="7">
        <f t="array" ref="N33">IF(O33="", "", IFERROR(MAX(--_xlfn.TEXTSPLIT(O33,"+")), O33))</f>
        <v>2060</v>
      </c>
      <c r="O33" s="7">
        <v>2060</v>
      </c>
      <c r="P33" s="7">
        <v>2021</v>
      </c>
      <c r="Q33" s="62" t="s">
        <v>2624</v>
      </c>
      <c r="T33" s="7" t="str">
        <f t="array" ref="T33">IF(U33="", "", IFERROR(MAX(--_xlfn.TEXTSPLIT(U33,"+")), U33))</f>
        <v/>
      </c>
      <c r="V33" s="114" t="str">
        <f t="shared" si="0"/>
        <v/>
      </c>
      <c r="W33" s="62" t="str">
        <f t="shared" si="1"/>
        <v/>
      </c>
      <c r="X33" s="7" t="str">
        <f t="shared" si="2"/>
        <v/>
      </c>
      <c r="Y33" s="7" t="str">
        <f>_xlfn.XLOOKUP(C33,ref!A:A,ref!B:B, "Other")</f>
        <v>Asia</v>
      </c>
      <c r="AA33" s="7" t="str">
        <f t="shared" si="26"/>
        <v/>
      </c>
      <c r="AB33" s="7">
        <f t="shared" si="4"/>
        <v>0</v>
      </c>
    </row>
    <row r="34" spans="1:28" ht="14.5" customHeight="1">
      <c r="A34" s="43" t="s">
        <v>126</v>
      </c>
      <c r="B34" s="7">
        <v>32</v>
      </c>
      <c r="C34" s="7" t="s">
        <v>629</v>
      </c>
      <c r="D34" s="62" t="s">
        <v>715</v>
      </c>
      <c r="E34" s="75"/>
      <c r="F34" s="142"/>
      <c r="G34" t="s">
        <v>631</v>
      </c>
      <c r="H34" t="s">
        <v>1096</v>
      </c>
      <c r="I34">
        <v>2030</v>
      </c>
      <c r="K34">
        <v>2030</v>
      </c>
      <c r="L34" s="74" t="s">
        <v>635</v>
      </c>
      <c r="M34" s="7" t="s">
        <v>2607</v>
      </c>
      <c r="N34" s="7">
        <f t="array" ref="N34">IF(O34="", "", IFERROR(MAX(--_xlfn.TEXTSPLIT(O34,"+")), O34))</f>
        <v>2035</v>
      </c>
      <c r="O34" s="7">
        <v>2035</v>
      </c>
      <c r="P34" s="7">
        <v>2020</v>
      </c>
      <c r="Q34" s="62" t="s">
        <v>2625</v>
      </c>
      <c r="T34" s="7" t="str">
        <f t="array" ref="T34">IF(U34="", "", IFERROR(MAX(--_xlfn.TEXTSPLIT(U34,"+")), U34))</f>
        <v/>
      </c>
      <c r="V34" s="114">
        <f t="shared" si="0"/>
        <v>1</v>
      </c>
      <c r="W34" s="62" t="str">
        <f t="shared" si="1"/>
        <v/>
      </c>
      <c r="X34" s="7">
        <f t="shared" si="2"/>
        <v>1</v>
      </c>
      <c r="Y34" s="7" t="str">
        <f>_xlfn.XLOOKUP(C34,ref!A:A,ref!B:B, "Other")</f>
        <v>North America</v>
      </c>
      <c r="Z34" s="7" t="s">
        <v>674</v>
      </c>
      <c r="AA34" s="7" t="str">
        <f t="shared" si="26"/>
        <v/>
      </c>
      <c r="AB34" s="7">
        <f t="shared" si="4"/>
        <v>1</v>
      </c>
    </row>
    <row r="35" spans="1:28" ht="14.5" customHeight="1">
      <c r="A35" s="43" t="s">
        <v>70</v>
      </c>
      <c r="B35" s="7">
        <v>33</v>
      </c>
      <c r="C35" s="7" t="s">
        <v>629</v>
      </c>
      <c r="D35" s="62" t="s">
        <v>713</v>
      </c>
      <c r="E35" s="75" t="s">
        <v>631</v>
      </c>
      <c r="F35" s="142">
        <v>2017</v>
      </c>
      <c r="H35" t="s">
        <v>1096</v>
      </c>
      <c r="L35" s="74" t="s">
        <v>635</v>
      </c>
      <c r="M35" s="7" t="s">
        <v>2626</v>
      </c>
      <c r="N35" s="7">
        <f t="array" ref="N35">IF(O35="", "", IFERROR(MAX(--_xlfn.TEXTSPLIT(O35,"+")), O35))</f>
        <v>2012</v>
      </c>
      <c r="O35" s="7">
        <v>2012</v>
      </c>
      <c r="P35" s="7">
        <v>2012</v>
      </c>
      <c r="Q35" s="62" t="s">
        <v>2627</v>
      </c>
      <c r="R35" s="7" t="s">
        <v>645</v>
      </c>
      <c r="S35" s="7" t="s">
        <v>2628</v>
      </c>
      <c r="T35" s="7">
        <f t="array" ref="T35">IF(U35="", "", IFERROR(MAX(--_xlfn.TEXTSPLIT(U35,"+")), U35))</f>
        <v>2030</v>
      </c>
      <c r="U35" s="7">
        <v>2030</v>
      </c>
      <c r="V35" s="114">
        <f t="shared" si="0"/>
        <v>1</v>
      </c>
      <c r="W35" s="62">
        <f t="shared" si="1"/>
        <v>1</v>
      </c>
      <c r="X35" s="7">
        <f t="shared" si="2"/>
        <v>1</v>
      </c>
      <c r="Y35" s="7" t="str">
        <f>_xlfn.XLOOKUP(C35,ref!A:A,ref!B:B, "Other")</f>
        <v>North America</v>
      </c>
      <c r="AA35" s="7" t="str">
        <f t="shared" si="26"/>
        <v/>
      </c>
      <c r="AB35" s="7">
        <f t="shared" si="4"/>
        <v>1</v>
      </c>
    </row>
    <row r="36" spans="1:28" ht="14.5" customHeight="1">
      <c r="A36" s="43" t="s">
        <v>91</v>
      </c>
      <c r="B36" s="7">
        <v>34</v>
      </c>
      <c r="C36" s="7" t="s">
        <v>680</v>
      </c>
      <c r="D36" s="62" t="s">
        <v>670</v>
      </c>
      <c r="E36" s="75"/>
      <c r="G36" s="87"/>
      <c r="H36" s="87"/>
      <c r="I36" s="87"/>
      <c r="J36" s="87"/>
      <c r="K36" s="87"/>
      <c r="N36" s="7" t="str">
        <f t="array" ref="N36">IF(O36="", "", IFERROR(MAX(--_xlfn.TEXTSPLIT(O36,"+")), O36))</f>
        <v/>
      </c>
      <c r="T36" s="7" t="str">
        <f t="array" ref="T36">IF(U36="", "", IFERROR(MAX(--_xlfn.TEXTSPLIT(U36,"+")), U36))</f>
        <v/>
      </c>
      <c r="V36" s="114" t="str">
        <f t="shared" si="0"/>
        <v/>
      </c>
      <c r="W36" s="62" t="str">
        <f t="shared" si="1"/>
        <v/>
      </c>
      <c r="X36" s="7" t="str">
        <f t="shared" si="2"/>
        <v/>
      </c>
      <c r="Y36" s="7" t="str">
        <f>_xlfn.XLOOKUP(C36,ref!A:A,ref!B:B, "Other")</f>
        <v>Asia</v>
      </c>
      <c r="AA36" s="7" t="str">
        <f t="shared" si="26"/>
        <v/>
      </c>
      <c r="AB36" s="7">
        <f t="shared" si="4"/>
        <v>0</v>
      </c>
    </row>
    <row r="37" spans="1:28" ht="14.5" customHeight="1">
      <c r="A37" s="43" t="s">
        <v>81</v>
      </c>
      <c r="B37" s="7">
        <v>35</v>
      </c>
      <c r="C37" s="7" t="s">
        <v>740</v>
      </c>
      <c r="D37" s="62" t="s">
        <v>705</v>
      </c>
      <c r="E37" s="75"/>
      <c r="G37" s="87"/>
      <c r="H37" s="134"/>
      <c r="I37" s="87"/>
      <c r="J37" s="134"/>
      <c r="K37" s="87">
        <v>2030</v>
      </c>
      <c r="N37" s="7" t="str">
        <f t="array" ref="N37">IF(O37="", "", IFERROR(MAX(--_xlfn.TEXTSPLIT(O37,"+")), O37))</f>
        <v/>
      </c>
      <c r="R37" s="7" t="s">
        <v>645</v>
      </c>
      <c r="S37" s="7" t="s">
        <v>2629</v>
      </c>
      <c r="T37" s="7">
        <f t="array" ref="T37">IF(U37="", "", IFERROR(MAX(--_xlfn.TEXTSPLIT(U37,"+")), U37))</f>
        <v>2050</v>
      </c>
      <c r="U37" s="7">
        <v>2050</v>
      </c>
      <c r="V37" s="114" t="str">
        <f t="shared" si="0"/>
        <v/>
      </c>
      <c r="W37" s="62">
        <f t="shared" si="1"/>
        <v>1</v>
      </c>
      <c r="X37" s="7" t="str">
        <f t="shared" si="2"/>
        <v/>
      </c>
      <c r="Y37" s="7" t="str">
        <f>_xlfn.XLOOKUP(C37,ref!A:A,ref!B:B, "Other")</f>
        <v>Europe</v>
      </c>
      <c r="Z37" s="7" t="s">
        <v>631</v>
      </c>
      <c r="AA37" s="7" t="str">
        <f t="shared" si="26"/>
        <v>Y</v>
      </c>
      <c r="AB37" s="7">
        <f t="shared" si="4"/>
        <v>1</v>
      </c>
    </row>
    <row r="38" spans="1:28" ht="14.5" customHeight="1">
      <c r="A38" s="43" t="s">
        <v>73</v>
      </c>
      <c r="B38" s="7">
        <v>36</v>
      </c>
      <c r="C38" s="7" t="s">
        <v>629</v>
      </c>
      <c r="D38" s="62" t="s">
        <v>675</v>
      </c>
      <c r="E38" s="75"/>
      <c r="F38" s="142"/>
      <c r="G38" t="s">
        <v>631</v>
      </c>
      <c r="H38" t="s">
        <v>635</v>
      </c>
      <c r="I38">
        <v>2030</v>
      </c>
      <c r="N38" s="7" t="str">
        <f t="array" ref="N38">IF(O38="", "", IFERROR(MAX(--_xlfn.TEXTSPLIT(O38,"+")), O38))</f>
        <v/>
      </c>
      <c r="T38" s="7" t="str">
        <f t="array" ref="T38">IF(U38="", "", IFERROR(MAX(--_xlfn.TEXTSPLIT(U38,"+")), U38))</f>
        <v/>
      </c>
      <c r="V38" s="114" t="str">
        <f t="shared" si="0"/>
        <v/>
      </c>
      <c r="W38" s="62" t="str">
        <f t="shared" si="1"/>
        <v/>
      </c>
      <c r="X38" s="7" t="str">
        <f t="shared" si="2"/>
        <v/>
      </c>
      <c r="Y38" s="7" t="str">
        <f>_xlfn.XLOOKUP(C38,ref!A:A,ref!B:B, "Other")</f>
        <v>North America</v>
      </c>
      <c r="AA38" s="7" t="str">
        <f t="shared" si="26"/>
        <v/>
      </c>
      <c r="AB38" s="7">
        <f t="shared" si="4"/>
        <v>0</v>
      </c>
    </row>
    <row r="39" spans="1:28" ht="14.5" customHeight="1">
      <c r="A39" s="43" t="s">
        <v>77</v>
      </c>
      <c r="B39" s="7">
        <v>37</v>
      </c>
      <c r="C39" s="7" t="s">
        <v>629</v>
      </c>
      <c r="D39" s="62" t="s">
        <v>705</v>
      </c>
      <c r="E39" s="75"/>
      <c r="F39" s="142"/>
      <c r="N39" s="7" t="str">
        <f t="array" ref="N39">IF(O39="", "", IFERROR(MAX(--_xlfn.TEXTSPLIT(O39,"+")), O39))</f>
        <v/>
      </c>
      <c r="R39" s="7" t="s">
        <v>635</v>
      </c>
      <c r="S39" s="7" t="s">
        <v>2607</v>
      </c>
      <c r="T39" s="7">
        <f t="array" ref="T39">IF(U39="", "", IFERROR(MAX(--_xlfn.TEXTSPLIT(U39,"+")), U39))</f>
        <v>2050</v>
      </c>
      <c r="U39" s="7">
        <v>2050</v>
      </c>
      <c r="V39" s="114" t="str">
        <f t="shared" si="0"/>
        <v/>
      </c>
      <c r="W39" s="62">
        <f t="shared" si="1"/>
        <v>1</v>
      </c>
      <c r="X39" s="7" t="str">
        <f t="shared" si="2"/>
        <v/>
      </c>
      <c r="Y39" s="7" t="str">
        <f>_xlfn.XLOOKUP(C39,ref!A:A,ref!B:B, "Other")</f>
        <v>North America</v>
      </c>
      <c r="Z39" s="7" t="s">
        <v>674</v>
      </c>
      <c r="AA39" s="7" t="str">
        <f t="shared" si="26"/>
        <v/>
      </c>
      <c r="AB39" s="7">
        <f t="shared" si="4"/>
        <v>1</v>
      </c>
    </row>
    <row r="40" spans="1:28" ht="14.5" customHeight="1">
      <c r="A40" s="43" t="s">
        <v>96</v>
      </c>
      <c r="B40" s="7">
        <v>38</v>
      </c>
      <c r="C40" s="7" t="s">
        <v>709</v>
      </c>
      <c r="D40" s="62" t="s">
        <v>669</v>
      </c>
      <c r="E40" s="75"/>
      <c r="F40" s="142"/>
      <c r="L40" s="74" t="s">
        <v>2602</v>
      </c>
      <c r="M40" s="7" t="s">
        <v>2630</v>
      </c>
      <c r="N40" s="7">
        <f t="array" ref="N40">IF(O40="", "", IFERROR(MAX(--_xlfn.TEXTSPLIT(O40,"+")), O40))</f>
        <v>2039</v>
      </c>
      <c r="O40" s="7" t="s">
        <v>1249</v>
      </c>
      <c r="P40" s="7" t="s">
        <v>2605</v>
      </c>
      <c r="Q40" s="62" t="s">
        <v>2631</v>
      </c>
      <c r="T40" s="7" t="str">
        <f t="array" ref="T40">IF(U40="", "", IFERROR(MAX(--_xlfn.TEXTSPLIT(U40,"+")), U40))</f>
        <v/>
      </c>
      <c r="V40" s="114">
        <f t="shared" si="0"/>
        <v>1</v>
      </c>
      <c r="W40" s="62" t="str">
        <f t="shared" si="1"/>
        <v/>
      </c>
      <c r="X40" s="7" t="str">
        <f t="shared" si="2"/>
        <v/>
      </c>
      <c r="Y40" s="7" t="str">
        <f>_xlfn.XLOOKUP(C40,ref!A:A,ref!B:B, "Other")</f>
        <v>Europe</v>
      </c>
      <c r="Z40" s="7" t="s">
        <v>631</v>
      </c>
      <c r="AA40" s="7" t="str">
        <f t="shared" si="26"/>
        <v>Y</v>
      </c>
      <c r="AB40" s="7">
        <f t="shared" si="4"/>
        <v>1</v>
      </c>
    </row>
    <row r="41" spans="1:28" ht="14.5" customHeight="1">
      <c r="A41" s="43" t="s">
        <v>99</v>
      </c>
      <c r="B41" s="7">
        <v>39</v>
      </c>
      <c r="C41" s="7" t="s">
        <v>680</v>
      </c>
      <c r="D41" s="62" t="s">
        <v>670</v>
      </c>
      <c r="E41" s="75"/>
      <c r="G41" s="87"/>
      <c r="H41" s="134"/>
      <c r="I41" s="134"/>
      <c r="J41" s="134"/>
      <c r="K41" s="134"/>
      <c r="L41" s="74" t="s">
        <v>681</v>
      </c>
      <c r="M41" s="7" t="s">
        <v>2599</v>
      </c>
      <c r="N41" s="7">
        <f t="array" ref="N41">IF(O41="", "", IFERROR(MAX(--_xlfn.TEXTSPLIT(O41,"+")), O41))</f>
        <v>2060</v>
      </c>
      <c r="O41" s="7">
        <v>2060</v>
      </c>
      <c r="P41" s="7">
        <v>2021</v>
      </c>
      <c r="T41" s="7" t="str">
        <f t="array" ref="T41">IF(U41="", "", IFERROR(MAX(--_xlfn.TEXTSPLIT(U41,"+")), U41))</f>
        <v/>
      </c>
      <c r="V41" s="114" t="str">
        <f t="shared" si="0"/>
        <v/>
      </c>
      <c r="W41" s="62" t="str">
        <f t="shared" si="1"/>
        <v/>
      </c>
      <c r="X41" s="7" t="str">
        <f t="shared" si="2"/>
        <v/>
      </c>
      <c r="Y41" s="7" t="str">
        <f>_xlfn.XLOOKUP(C41,ref!A:A,ref!B:B, "Other")</f>
        <v>Asia</v>
      </c>
      <c r="AA41" s="7" t="str">
        <f t="shared" si="26"/>
        <v/>
      </c>
      <c r="AB41" s="7">
        <f t="shared" si="4"/>
        <v>0</v>
      </c>
    </row>
    <row r="42" spans="1:28" ht="14.5" customHeight="1">
      <c r="A42" s="43" t="s">
        <v>93</v>
      </c>
      <c r="B42" s="7">
        <v>40</v>
      </c>
      <c r="C42" s="7" t="s">
        <v>680</v>
      </c>
      <c r="D42" s="62" t="s">
        <v>666</v>
      </c>
      <c r="E42" s="75"/>
      <c r="F42" s="142"/>
      <c r="N42" s="7" t="str">
        <f t="array" ref="N42">IF(O42="", "", IFERROR(MAX(--_xlfn.TEXTSPLIT(O42,"+")), O42))</f>
        <v/>
      </c>
      <c r="T42" s="7" t="str">
        <f t="array" ref="T42">IF(U42="", "", IFERROR(MAX(--_xlfn.TEXTSPLIT(U42,"+")), U42))</f>
        <v/>
      </c>
      <c r="V42" s="114" t="str">
        <f t="shared" si="0"/>
        <v/>
      </c>
      <c r="W42" s="62" t="str">
        <f t="shared" si="1"/>
        <v/>
      </c>
      <c r="X42" s="7" t="str">
        <f t="shared" si="2"/>
        <v/>
      </c>
      <c r="Y42" s="7" t="str">
        <f>_xlfn.XLOOKUP(C42,ref!A:A,ref!B:B, "Other")</f>
        <v>Asia</v>
      </c>
      <c r="AA42" s="7" t="str">
        <f t="shared" si="26"/>
        <v/>
      </c>
      <c r="AB42" s="7">
        <f t="shared" si="4"/>
        <v>0</v>
      </c>
    </row>
    <row r="43" spans="1:28" ht="14.5" customHeight="1">
      <c r="A43" s="43" t="s">
        <v>2408</v>
      </c>
      <c r="B43" s="7">
        <v>41</v>
      </c>
      <c r="C43" s="7" t="s">
        <v>676</v>
      </c>
      <c r="D43" s="62" t="s">
        <v>628</v>
      </c>
      <c r="E43" s="75"/>
      <c r="F43" s="142"/>
      <c r="L43" s="74" t="s">
        <v>635</v>
      </c>
      <c r="M43" s="7" t="s">
        <v>2607</v>
      </c>
      <c r="N43" s="7">
        <f t="array" ref="N43">IF(O43="", "", IFERROR(MAX(--_xlfn.TEXTSPLIT(O43,"+")), O43))</f>
        <v>2050</v>
      </c>
      <c r="O43" s="7">
        <v>2050</v>
      </c>
      <c r="P43" s="7">
        <v>2021</v>
      </c>
      <c r="Q43" s="62" t="s">
        <v>2412</v>
      </c>
      <c r="T43" s="7" t="str">
        <f t="array" ref="T43">IF(U43="", "", IFERROR(MAX(--_xlfn.TEXTSPLIT(U43,"+")), U43))</f>
        <v/>
      </c>
      <c r="V43" s="114">
        <f t="shared" si="0"/>
        <v>1</v>
      </c>
      <c r="W43" s="62" t="str">
        <f t="shared" si="1"/>
        <v/>
      </c>
      <c r="X43" s="7" t="str">
        <f t="shared" si="2"/>
        <v/>
      </c>
      <c r="Y43" s="7" t="str">
        <f>_xlfn.XLOOKUP(C43,ref!A:A,ref!B:B, "Other")</f>
        <v>Asia</v>
      </c>
      <c r="Z43" s="7" t="s">
        <v>631</v>
      </c>
      <c r="AA43" s="7" t="str">
        <f t="shared" si="26"/>
        <v>Y</v>
      </c>
      <c r="AB43" s="7">
        <f t="shared" si="4"/>
        <v>1</v>
      </c>
    </row>
    <row r="44" spans="1:28" ht="14.5" customHeight="1">
      <c r="A44" s="43" t="s">
        <v>86</v>
      </c>
      <c r="B44" s="7">
        <v>42</v>
      </c>
      <c r="C44" s="7" t="s">
        <v>680</v>
      </c>
      <c r="D44" s="62" t="s">
        <v>666</v>
      </c>
      <c r="E44" s="75"/>
      <c r="F44" s="142"/>
      <c r="L44" s="74" t="s">
        <v>681</v>
      </c>
      <c r="M44" s="7" t="s">
        <v>2599</v>
      </c>
      <c r="N44" s="7">
        <f t="array" ref="N44">IF(O44="", "", IFERROR(MAX(--_xlfn.TEXTSPLIT(O44,"+")), O44))</f>
        <v>2060</v>
      </c>
      <c r="O44" s="7">
        <v>2060</v>
      </c>
      <c r="P44" s="7">
        <v>2021</v>
      </c>
      <c r="Q44" s="62" t="s">
        <v>2632</v>
      </c>
      <c r="T44" s="7" t="str">
        <f t="array" ref="T44">IF(U44="", "", IFERROR(MAX(--_xlfn.TEXTSPLIT(U44,"+")), U44))</f>
        <v/>
      </c>
      <c r="V44" s="114" t="str">
        <f t="shared" si="0"/>
        <v/>
      </c>
      <c r="W44" s="62" t="str">
        <f t="shared" si="1"/>
        <v/>
      </c>
      <c r="X44" s="7" t="str">
        <f t="shared" si="2"/>
        <v/>
      </c>
      <c r="Y44" s="7" t="str">
        <f>_xlfn.XLOOKUP(C44,ref!A:A,ref!B:B, "Other")</f>
        <v>Asia</v>
      </c>
      <c r="Z44" s="7" t="s">
        <v>674</v>
      </c>
      <c r="AA44" s="7" t="str">
        <f t="shared" si="26"/>
        <v/>
      </c>
      <c r="AB44" s="7">
        <f t="shared" si="4"/>
        <v>0</v>
      </c>
    </row>
    <row r="45" spans="1:28" ht="14.5" customHeight="1">
      <c r="A45" s="43" t="s">
        <v>94</v>
      </c>
      <c r="B45" s="7">
        <v>43</v>
      </c>
      <c r="C45" s="7" t="s">
        <v>629</v>
      </c>
      <c r="D45" s="62" t="s">
        <v>675</v>
      </c>
      <c r="E45" s="75" t="s">
        <v>631</v>
      </c>
      <c r="F45" s="143">
        <v>2030</v>
      </c>
      <c r="G45" t="s">
        <v>631</v>
      </c>
      <c r="H45" t="s">
        <v>635</v>
      </c>
      <c r="I45">
        <v>2030</v>
      </c>
      <c r="K45">
        <v>2035</v>
      </c>
      <c r="N45" s="7" t="str">
        <f t="array" ref="N45">IF(O45="", "", IFERROR(MAX(--_xlfn.TEXTSPLIT(O45,"+")), O45))</f>
        <v/>
      </c>
      <c r="T45" s="7" t="str">
        <f t="array" ref="T45">IF(U45="", "", IFERROR(MAX(--_xlfn.TEXTSPLIT(U45,"+")), U45))</f>
        <v/>
      </c>
      <c r="V45" s="114" t="str">
        <f t="shared" si="0"/>
        <v/>
      </c>
      <c r="W45" s="62" t="str">
        <f t="shared" si="1"/>
        <v/>
      </c>
      <c r="X45" s="7" t="str">
        <f t="shared" si="2"/>
        <v/>
      </c>
      <c r="Y45" s="7" t="str">
        <f>_xlfn.XLOOKUP(C45,ref!A:A,ref!B:B, "Other")</f>
        <v>North America</v>
      </c>
      <c r="AA45" s="7" t="str">
        <f t="shared" si="26"/>
        <v/>
      </c>
      <c r="AB45" s="7">
        <f t="shared" si="4"/>
        <v>1</v>
      </c>
    </row>
    <row r="46" spans="1:28" ht="14.5" customHeight="1">
      <c r="A46" s="43" t="s">
        <v>121</v>
      </c>
      <c r="B46" s="7">
        <v>44</v>
      </c>
      <c r="C46" s="7" t="s">
        <v>680</v>
      </c>
      <c r="D46" s="62" t="s">
        <v>703</v>
      </c>
      <c r="E46" s="75"/>
      <c r="F46" s="142"/>
      <c r="L46" s="74" t="s">
        <v>635</v>
      </c>
      <c r="M46" s="7" t="s">
        <v>2599</v>
      </c>
      <c r="N46" s="7">
        <f t="array" ref="N46">IF(O46="", "", IFERROR(MAX(--_xlfn.TEXTSPLIT(O46,"+")), O46))</f>
        <v>2050</v>
      </c>
      <c r="O46" s="7">
        <v>2050</v>
      </c>
      <c r="P46" s="7">
        <v>2021</v>
      </c>
      <c r="Q46" s="62" t="s">
        <v>2633</v>
      </c>
      <c r="T46" s="7" t="str">
        <f t="array" ref="T46">IF(U46="", "", IFERROR(MAX(--_xlfn.TEXTSPLIT(U46,"+")), U46))</f>
        <v/>
      </c>
      <c r="V46" s="114">
        <f t="shared" si="0"/>
        <v>1</v>
      </c>
      <c r="W46" s="62" t="str">
        <f t="shared" si="1"/>
        <v/>
      </c>
      <c r="X46" s="7" t="str">
        <f t="shared" si="2"/>
        <v/>
      </c>
      <c r="Y46" s="7" t="str">
        <f>_xlfn.XLOOKUP(C46,ref!A:A,ref!B:B, "Other")</f>
        <v>Asia</v>
      </c>
      <c r="Z46" s="7" t="s">
        <v>631</v>
      </c>
      <c r="AA46" s="7" t="str">
        <f t="shared" si="26"/>
        <v>Y</v>
      </c>
      <c r="AB46" s="7">
        <f t="shared" si="4"/>
        <v>1</v>
      </c>
    </row>
    <row r="47" spans="1:28" ht="14.5" customHeight="1">
      <c r="A47" s="43" t="s">
        <v>100</v>
      </c>
      <c r="B47" s="7">
        <v>45</v>
      </c>
      <c r="C47" s="7" t="s">
        <v>629</v>
      </c>
      <c r="D47" s="62" t="s">
        <v>675</v>
      </c>
      <c r="E47" s="75"/>
      <c r="G47" s="87"/>
      <c r="H47" s="87"/>
      <c r="I47" s="87"/>
      <c r="J47" s="87"/>
      <c r="K47" s="87">
        <v>2030</v>
      </c>
      <c r="L47" s="74" t="s">
        <v>635</v>
      </c>
      <c r="M47" s="7" t="s">
        <v>2607</v>
      </c>
      <c r="N47" s="7">
        <f t="array" ref="N47">IF(O47="", "", IFERROR(MAX(--_xlfn.TEXTSPLIT(O47,"+")), O47))</f>
        <v>2040</v>
      </c>
      <c r="O47" s="7">
        <v>2040</v>
      </c>
      <c r="P47" s="7">
        <v>2019</v>
      </c>
      <c r="Q47" s="62" t="s">
        <v>2634</v>
      </c>
      <c r="T47" s="7" t="str">
        <f t="array" ref="T47">IF(U47="", "", IFERROR(MAX(--_xlfn.TEXTSPLIT(U47,"+")), U47))</f>
        <v/>
      </c>
      <c r="V47" s="114">
        <f t="shared" si="0"/>
        <v>1</v>
      </c>
      <c r="W47" s="62" t="str">
        <f t="shared" si="1"/>
        <v/>
      </c>
      <c r="X47" s="7" t="str">
        <f t="shared" si="2"/>
        <v/>
      </c>
      <c r="Y47" s="7" t="str">
        <f>_xlfn.XLOOKUP(C47,ref!A:A,ref!B:B, "Other")</f>
        <v>North America</v>
      </c>
      <c r="Z47" s="7" t="s">
        <v>2611</v>
      </c>
      <c r="AA47" s="7" t="str">
        <f t="shared" si="26"/>
        <v/>
      </c>
      <c r="AB47" s="7">
        <f t="shared" si="4"/>
        <v>1</v>
      </c>
    </row>
    <row r="48" spans="1:28" ht="14.5" customHeight="1">
      <c r="A48" s="43" t="s">
        <v>92</v>
      </c>
      <c r="B48" s="7">
        <v>46</v>
      </c>
      <c r="C48" s="7" t="s">
        <v>680</v>
      </c>
      <c r="D48" s="62" t="s">
        <v>675</v>
      </c>
      <c r="E48" s="75"/>
      <c r="F48" s="142"/>
      <c r="L48" s="74" t="s">
        <v>635</v>
      </c>
      <c r="M48" s="7" t="s">
        <v>2607</v>
      </c>
      <c r="N48" s="7">
        <f t="array" ref="N48">IF(O48="", "", IFERROR(MAX(--_xlfn.TEXTSPLIT(O48,"+")), O48))</f>
        <v>2060</v>
      </c>
      <c r="O48" s="7">
        <v>2060</v>
      </c>
      <c r="P48" s="7">
        <v>2020</v>
      </c>
      <c r="Q48" s="62" t="s">
        <v>2635</v>
      </c>
      <c r="T48" s="7" t="str">
        <f t="array" ref="T48">IF(U48="", "", IFERROR(MAX(--_xlfn.TEXTSPLIT(U48,"+")), U48))</f>
        <v/>
      </c>
      <c r="V48" s="114">
        <f t="shared" si="0"/>
        <v>1</v>
      </c>
      <c r="W48" s="62" t="str">
        <f t="shared" si="1"/>
        <v/>
      </c>
      <c r="X48" s="7" t="str">
        <f t="shared" si="2"/>
        <v/>
      </c>
      <c r="Y48" s="7" t="str">
        <f>_xlfn.XLOOKUP(C48,ref!A:A,ref!B:B, "Other")</f>
        <v>Asia</v>
      </c>
      <c r="Z48" s="7" t="s">
        <v>631</v>
      </c>
      <c r="AA48" s="7" t="str">
        <f t="shared" si="26"/>
        <v>Y</v>
      </c>
      <c r="AB48" s="7">
        <f t="shared" si="4"/>
        <v>1</v>
      </c>
    </row>
    <row r="49" spans="1:28" ht="14.5" customHeight="1">
      <c r="A49" s="43" t="s">
        <v>124</v>
      </c>
      <c r="B49" s="7">
        <v>47</v>
      </c>
      <c r="C49" s="7" t="s">
        <v>709</v>
      </c>
      <c r="D49" s="62" t="s">
        <v>666</v>
      </c>
      <c r="E49" s="75" t="s">
        <v>631</v>
      </c>
      <c r="F49" s="142">
        <v>2023</v>
      </c>
      <c r="G49" t="s">
        <v>631</v>
      </c>
      <c r="H49" t="s">
        <v>635</v>
      </c>
      <c r="I49">
        <v>2030</v>
      </c>
      <c r="L49" s="74" t="s">
        <v>635</v>
      </c>
      <c r="M49" s="7" t="s">
        <v>758</v>
      </c>
      <c r="N49" s="7">
        <f t="array" ref="N49">IF(O49="", "", IFERROR(MAX(--_xlfn.TEXTSPLIT(O49,"+")), O49))</f>
        <v>2012</v>
      </c>
      <c r="O49" s="7">
        <v>2012</v>
      </c>
      <c r="P49" s="7">
        <v>2012</v>
      </c>
      <c r="Q49" s="62" t="s">
        <v>2636</v>
      </c>
      <c r="R49" s="7" t="s">
        <v>1123</v>
      </c>
      <c r="S49" s="7" t="s">
        <v>2637</v>
      </c>
      <c r="T49" s="7">
        <f t="array" ref="T49">IF(U49="", "", IFERROR(MAX(--_xlfn.TEXTSPLIT(U49,"+")), U49))</f>
        <v>2050</v>
      </c>
      <c r="U49" s="7" t="s">
        <v>1292</v>
      </c>
      <c r="V49" s="114">
        <f t="shared" si="0"/>
        <v>1</v>
      </c>
      <c r="W49" s="62">
        <f t="shared" si="1"/>
        <v>1</v>
      </c>
      <c r="X49" s="7" t="str">
        <f t="shared" si="2"/>
        <v/>
      </c>
      <c r="Y49" s="7" t="str">
        <f>_xlfn.XLOOKUP(C49,ref!A:A,ref!B:B, "Other")</f>
        <v>Europe</v>
      </c>
      <c r="Z49" s="7" t="s">
        <v>648</v>
      </c>
      <c r="AA49" s="7" t="str">
        <f t="shared" si="26"/>
        <v/>
      </c>
      <c r="AB49" s="7">
        <f t="shared" si="4"/>
        <v>1</v>
      </c>
    </row>
    <row r="50" spans="1:28" ht="14.5" customHeight="1">
      <c r="A50" s="43" t="s">
        <v>151</v>
      </c>
      <c r="B50" s="7">
        <v>48</v>
      </c>
      <c r="C50" s="7" t="s">
        <v>692</v>
      </c>
      <c r="D50" s="62" t="s">
        <v>666</v>
      </c>
      <c r="E50" s="75" t="s">
        <v>631</v>
      </c>
      <c r="F50" s="142">
        <v>2025</v>
      </c>
      <c r="G50" t="s">
        <v>631</v>
      </c>
      <c r="H50" t="s">
        <v>635</v>
      </c>
      <c r="I50">
        <v>2025</v>
      </c>
      <c r="K50">
        <v>2025</v>
      </c>
      <c r="L50" s="74" t="s">
        <v>635</v>
      </c>
      <c r="M50" s="7" t="s">
        <v>636</v>
      </c>
      <c r="N50" s="7">
        <f t="array" ref="N50">IF(O50="", "", IFERROR(MAX(--_xlfn.TEXTSPLIT(O50,"+")), O50))</f>
        <v>2020</v>
      </c>
      <c r="O50" s="7">
        <v>2020</v>
      </c>
      <c r="P50" s="7">
        <v>2019</v>
      </c>
      <c r="Q50" s="62" t="s">
        <v>2638</v>
      </c>
      <c r="R50" s="7" t="s">
        <v>645</v>
      </c>
      <c r="S50" s="7" t="s">
        <v>1388</v>
      </c>
      <c r="T50" s="7">
        <f t="array" ref="T50">IF(U50="", "", IFERROR(MAX(--_xlfn.TEXTSPLIT(U50,"+")), U50))</f>
        <v>2050</v>
      </c>
      <c r="U50" s="7">
        <v>2050</v>
      </c>
      <c r="V50" s="114">
        <f t="shared" si="0"/>
        <v>1</v>
      </c>
      <c r="W50" s="62">
        <f t="shared" si="1"/>
        <v>1</v>
      </c>
      <c r="X50" s="7" t="str">
        <f t="shared" si="2"/>
        <v/>
      </c>
      <c r="Y50" s="7" t="str">
        <f>_xlfn.XLOOKUP(C50,ref!A:A,ref!B:B, "Other")</f>
        <v>Europe</v>
      </c>
      <c r="Z50" s="7" t="s">
        <v>631</v>
      </c>
      <c r="AA50" s="7" t="str">
        <f t="shared" si="26"/>
        <v>Y</v>
      </c>
      <c r="AB50" s="7">
        <f t="shared" si="4"/>
        <v>1</v>
      </c>
    </row>
    <row r="51" spans="1:28" ht="14.5" customHeight="1">
      <c r="A51" s="43" t="s">
        <v>108</v>
      </c>
      <c r="B51" s="7">
        <v>49</v>
      </c>
      <c r="C51" s="7" t="s">
        <v>629</v>
      </c>
      <c r="D51" s="62" t="s">
        <v>705</v>
      </c>
      <c r="E51" s="75"/>
      <c r="F51" s="142"/>
      <c r="N51" s="7" t="str">
        <f t="array" ref="N51">IF(O51="", "", IFERROR(MAX(--_xlfn.TEXTSPLIT(O51,"+")), O51))</f>
        <v/>
      </c>
      <c r="T51" s="7" t="str">
        <f t="array" ref="T51">IF(U51="", "", IFERROR(MAX(--_xlfn.TEXTSPLIT(U51,"+")), U51))</f>
        <v/>
      </c>
      <c r="V51" s="114" t="str">
        <f t="shared" si="0"/>
        <v/>
      </c>
      <c r="W51" s="62" t="str">
        <f t="shared" si="1"/>
        <v/>
      </c>
      <c r="X51" s="7" t="str">
        <f t="shared" si="2"/>
        <v/>
      </c>
      <c r="Y51" s="7" t="str">
        <f>_xlfn.XLOOKUP(C51,ref!A:A,ref!B:B, "Other")</f>
        <v>North America</v>
      </c>
      <c r="AA51" s="7" t="str">
        <f t="shared" si="26"/>
        <v/>
      </c>
      <c r="AB51" s="7">
        <f t="shared" si="4"/>
        <v>0</v>
      </c>
    </row>
    <row r="52" spans="1:28" ht="14.5" customHeight="1">
      <c r="A52" s="43" t="s">
        <v>85</v>
      </c>
      <c r="B52" s="7">
        <v>50</v>
      </c>
      <c r="C52" s="7" t="s">
        <v>629</v>
      </c>
      <c r="D52" s="62" t="s">
        <v>654</v>
      </c>
      <c r="E52" s="75" t="s">
        <v>631</v>
      </c>
      <c r="F52" s="144">
        <v>2025</v>
      </c>
      <c r="G52" t="s">
        <v>631</v>
      </c>
      <c r="H52" t="s">
        <v>635</v>
      </c>
      <c r="I52">
        <v>2030</v>
      </c>
      <c r="K52">
        <v>2030</v>
      </c>
      <c r="N52" s="7" t="str">
        <f t="array" ref="N52">IF(O52="", "", IFERROR(MAX(--_xlfn.TEXTSPLIT(O52,"+")), O52))</f>
        <v/>
      </c>
      <c r="T52" s="7" t="str">
        <f t="array" ref="T52">IF(U52="", "", IFERROR(MAX(--_xlfn.TEXTSPLIT(U52,"+")), U52))</f>
        <v/>
      </c>
      <c r="V52" s="114" t="str">
        <f t="shared" si="0"/>
        <v/>
      </c>
      <c r="W52" s="62" t="str">
        <f t="shared" si="1"/>
        <v/>
      </c>
      <c r="X52" s="7" t="str">
        <f t="shared" si="2"/>
        <v/>
      </c>
      <c r="Y52" s="7" t="str">
        <f>_xlfn.XLOOKUP(C52,ref!A:A,ref!B:B, "Other")</f>
        <v>North America</v>
      </c>
      <c r="AA52" s="7" t="str">
        <f t="shared" si="26"/>
        <v/>
      </c>
      <c r="AB52" s="7">
        <f t="shared" si="4"/>
        <v>1</v>
      </c>
    </row>
    <row r="53" spans="1:28" ht="14.5" customHeight="1">
      <c r="A53" s="43" t="s">
        <v>101</v>
      </c>
      <c r="B53" s="7">
        <v>51</v>
      </c>
      <c r="C53" s="7" t="s">
        <v>629</v>
      </c>
      <c r="D53" s="62" t="s">
        <v>675</v>
      </c>
      <c r="E53" s="75"/>
      <c r="F53" s="142"/>
      <c r="K53">
        <v>2030</v>
      </c>
      <c r="N53" s="7" t="str">
        <f t="array" ref="N53">IF(O53="", "", IFERROR(MAX(--_xlfn.TEXTSPLIT(O53,"+")), O53))</f>
        <v/>
      </c>
      <c r="T53" s="7" t="str">
        <f t="array" ref="T53">IF(U53="", "", IFERROR(MAX(--_xlfn.TEXTSPLIT(U53,"+")), U53))</f>
        <v/>
      </c>
      <c r="V53" s="114" t="str">
        <f t="shared" si="0"/>
        <v/>
      </c>
      <c r="W53" s="62" t="str">
        <f t="shared" si="1"/>
        <v/>
      </c>
      <c r="X53" s="7" t="str">
        <f t="shared" si="2"/>
        <v/>
      </c>
      <c r="Y53" s="7" t="str">
        <f>_xlfn.XLOOKUP(C53,ref!A:A,ref!B:B, "Other")</f>
        <v>North America</v>
      </c>
      <c r="AA53" s="7" t="str">
        <f t="shared" si="26"/>
        <v/>
      </c>
      <c r="AB53" s="7">
        <f t="shared" si="4"/>
        <v>0</v>
      </c>
    </row>
    <row r="54" spans="1:28" ht="14.5" customHeight="1">
      <c r="A54" s="43" t="s">
        <v>135</v>
      </c>
      <c r="B54" s="7">
        <v>52</v>
      </c>
      <c r="C54" s="7" t="s">
        <v>867</v>
      </c>
      <c r="D54" s="62" t="s">
        <v>705</v>
      </c>
      <c r="E54" s="75"/>
      <c r="F54" s="142"/>
      <c r="N54" s="7" t="str">
        <f t="array" ref="N54">IF(O54="", "", IFERROR(MAX(--_xlfn.TEXTSPLIT(O54,"+")), O54))</f>
        <v/>
      </c>
      <c r="T54" s="7" t="str">
        <f t="array" ref="T54">IF(U54="", "", IFERROR(MAX(--_xlfn.TEXTSPLIT(U54,"+")), U54))</f>
        <v/>
      </c>
      <c r="V54" s="114" t="str">
        <f t="shared" si="0"/>
        <v/>
      </c>
      <c r="W54" s="62" t="str">
        <f t="shared" si="1"/>
        <v/>
      </c>
      <c r="X54" s="7" t="str">
        <f t="shared" si="2"/>
        <v/>
      </c>
      <c r="Y54" s="7" t="str">
        <f>_xlfn.XLOOKUP(C54,ref!A:A,ref!B:B, "Other")</f>
        <v>Europe</v>
      </c>
      <c r="AA54" s="7" t="str">
        <f t="shared" si="26"/>
        <v/>
      </c>
      <c r="AB54" s="7">
        <f t="shared" si="4"/>
        <v>0</v>
      </c>
    </row>
    <row r="55" spans="1:28" ht="14.5" customHeight="1">
      <c r="A55" s="43" t="s">
        <v>84</v>
      </c>
      <c r="B55" s="7">
        <v>53</v>
      </c>
      <c r="C55" s="7" t="s">
        <v>629</v>
      </c>
      <c r="D55" s="62" t="s">
        <v>669</v>
      </c>
      <c r="E55" s="75"/>
      <c r="F55" s="142"/>
      <c r="G55" t="s">
        <v>631</v>
      </c>
      <c r="H55" t="s">
        <v>1096</v>
      </c>
      <c r="I55">
        <v>2035</v>
      </c>
      <c r="K55">
        <v>2035</v>
      </c>
      <c r="L55" s="74" t="s">
        <v>645</v>
      </c>
      <c r="M55" s="7" t="s">
        <v>2639</v>
      </c>
      <c r="N55" s="7">
        <f t="array" ref="N55">IF(O55="", "", IFERROR(MAX(--_xlfn.TEXTSPLIT(O55,"+")), O55))</f>
        <v>2050</v>
      </c>
      <c r="O55" s="7">
        <v>2050</v>
      </c>
      <c r="P55" s="7">
        <v>2020</v>
      </c>
      <c r="Q55" s="62" t="s">
        <v>2640</v>
      </c>
      <c r="T55" s="7" t="str">
        <f t="array" ref="T55">IF(U55="", "", IFERROR(MAX(--_xlfn.TEXTSPLIT(U55,"+")), U55))</f>
        <v/>
      </c>
      <c r="V55" s="114">
        <f t="shared" si="0"/>
        <v>1</v>
      </c>
      <c r="W55" s="62" t="str">
        <f t="shared" si="1"/>
        <v/>
      </c>
      <c r="X55" s="7">
        <f t="shared" si="2"/>
        <v>1</v>
      </c>
      <c r="Y55" s="7" t="str">
        <f>_xlfn.XLOOKUP(C55,ref!A:A,ref!B:B, "Other")</f>
        <v>North America</v>
      </c>
      <c r="Z55" s="7" t="s">
        <v>648</v>
      </c>
      <c r="AA55" s="7" t="str">
        <f t="shared" si="26"/>
        <v/>
      </c>
      <c r="AB55" s="7">
        <f t="shared" si="4"/>
        <v>1</v>
      </c>
    </row>
    <row r="56" spans="1:28" ht="14.5" customHeight="1">
      <c r="A56" s="43" t="s">
        <v>112</v>
      </c>
      <c r="B56" s="7">
        <v>54</v>
      </c>
      <c r="C56" s="7" t="s">
        <v>629</v>
      </c>
      <c r="D56" s="62" t="s">
        <v>715</v>
      </c>
      <c r="E56" s="75"/>
      <c r="F56" s="142"/>
      <c r="G56" t="s">
        <v>631</v>
      </c>
      <c r="H56" t="s">
        <v>1096</v>
      </c>
      <c r="I56">
        <v>2030</v>
      </c>
      <c r="K56">
        <v>2035</v>
      </c>
      <c r="N56" s="7" t="str">
        <f t="array" ref="N56">IF(O56="", "", IFERROR(MAX(--_xlfn.TEXTSPLIT(O56,"+")), O56))</f>
        <v/>
      </c>
      <c r="R56" s="7" t="s">
        <v>635</v>
      </c>
      <c r="S56" s="7" t="s">
        <v>2607</v>
      </c>
      <c r="T56" s="7">
        <f t="array" ref="T56">IF(U56="", "", IFERROR(MAX(--_xlfn.TEXTSPLIT(U56,"+")), U56))</f>
        <v>2035</v>
      </c>
      <c r="U56" s="7">
        <v>2035</v>
      </c>
      <c r="V56" s="114" t="str">
        <f t="shared" si="0"/>
        <v/>
      </c>
      <c r="W56" s="62">
        <f t="shared" si="1"/>
        <v>1</v>
      </c>
      <c r="X56" s="7">
        <f t="shared" si="2"/>
        <v>1</v>
      </c>
      <c r="Y56" s="7" t="str">
        <f>_xlfn.XLOOKUP(C56,ref!A:A,ref!B:B, "Other")</f>
        <v>North America</v>
      </c>
      <c r="Z56" s="7" t="s">
        <v>632</v>
      </c>
      <c r="AA56" s="7" t="str">
        <f t="shared" si="26"/>
        <v>N</v>
      </c>
      <c r="AB56" s="7">
        <f t="shared" si="4"/>
        <v>1</v>
      </c>
    </row>
    <row r="57" spans="1:28" ht="14.5" customHeight="1">
      <c r="A57" s="43" t="s">
        <v>111</v>
      </c>
      <c r="B57" s="7">
        <v>55</v>
      </c>
      <c r="C57" s="7" t="s">
        <v>680</v>
      </c>
      <c r="D57" s="62" t="s">
        <v>675</v>
      </c>
      <c r="E57" s="75"/>
      <c r="F57" s="142"/>
      <c r="G57" t="s">
        <v>631</v>
      </c>
      <c r="H57" t="s">
        <v>635</v>
      </c>
      <c r="I57">
        <v>2030</v>
      </c>
      <c r="L57" s="74" t="s">
        <v>635</v>
      </c>
      <c r="M57" s="7" t="s">
        <v>2607</v>
      </c>
      <c r="N57" s="7">
        <f t="array" ref="N57">IF(O57="", "", IFERROR(MAX(--_xlfn.TEXTSPLIT(O57,"+")), O57))</f>
        <v>2030</v>
      </c>
      <c r="O57" s="7">
        <v>2030</v>
      </c>
      <c r="P57" s="7">
        <v>2021</v>
      </c>
      <c r="Q57" s="62" t="s">
        <v>1314</v>
      </c>
      <c r="T57" s="7" t="str">
        <f t="array" ref="T57">IF(U57="", "", IFERROR(MAX(--_xlfn.TEXTSPLIT(U57,"+")), U57))</f>
        <v/>
      </c>
      <c r="V57" s="114">
        <f t="shared" si="0"/>
        <v>1</v>
      </c>
      <c r="W57" s="62" t="str">
        <f t="shared" si="1"/>
        <v/>
      </c>
      <c r="X57" s="7" t="str">
        <f t="shared" si="2"/>
        <v/>
      </c>
      <c r="Y57" s="7" t="str">
        <f>_xlfn.XLOOKUP(C57,ref!A:A,ref!B:B, "Other")</f>
        <v>Asia</v>
      </c>
      <c r="Z57" s="7" t="s">
        <v>631</v>
      </c>
      <c r="AA57" s="7" t="str">
        <f t="shared" si="26"/>
        <v>Y</v>
      </c>
      <c r="AB57" s="7">
        <f t="shared" si="4"/>
        <v>1</v>
      </c>
    </row>
    <row r="58" spans="1:28" ht="14.5" customHeight="1">
      <c r="A58" s="43" t="s">
        <v>2641</v>
      </c>
      <c r="B58" s="7">
        <v>56</v>
      </c>
      <c r="C58" s="7" t="s">
        <v>2642</v>
      </c>
      <c r="D58" s="62" t="s">
        <v>679</v>
      </c>
      <c r="E58" s="75"/>
      <c r="F58" s="142"/>
      <c r="L58" s="74" t="s">
        <v>635</v>
      </c>
      <c r="M58" s="7" t="s">
        <v>2643</v>
      </c>
      <c r="N58" s="7">
        <f t="array" ref="N58">IF(O58="", "", IFERROR(MAX(--_xlfn.TEXTSPLIT(O58,"+")), O58))</f>
        <v>2050</v>
      </c>
      <c r="O58" s="7">
        <v>2050</v>
      </c>
      <c r="P58" s="7">
        <v>2021</v>
      </c>
      <c r="Q58" s="62" t="s">
        <v>2644</v>
      </c>
      <c r="T58" s="7" t="str">
        <f t="array" ref="T58">IF(U58="", "", IFERROR(MAX(--_xlfn.TEXTSPLIT(U58,"+")), U58))</f>
        <v/>
      </c>
      <c r="V58" s="114">
        <f t="shared" si="0"/>
        <v>1</v>
      </c>
      <c r="W58" s="62" t="str">
        <f t="shared" si="1"/>
        <v/>
      </c>
      <c r="X58" s="7" t="str">
        <f t="shared" si="2"/>
        <v/>
      </c>
      <c r="Y58" s="7" t="str">
        <f>_xlfn.XLOOKUP(C58,ref!A:A,ref!B:B, "Other")</f>
        <v>Europe</v>
      </c>
      <c r="AA58" s="7" t="str">
        <f t="shared" si="26"/>
        <v/>
      </c>
      <c r="AB58" s="7">
        <f t="shared" si="4"/>
        <v>1</v>
      </c>
    </row>
    <row r="59" spans="1:28" ht="14.5" customHeight="1">
      <c r="A59" s="43" t="s">
        <v>106</v>
      </c>
      <c r="B59" s="7">
        <v>57</v>
      </c>
      <c r="C59" s="7" t="s">
        <v>680</v>
      </c>
      <c r="D59" s="62" t="s">
        <v>715</v>
      </c>
      <c r="E59" s="75"/>
      <c r="F59" s="142"/>
      <c r="N59" s="7" t="str">
        <f t="array" ref="N59">IF(O59="", "", IFERROR(MAX(--_xlfn.TEXTSPLIT(O59,"+")), O59))</f>
        <v/>
      </c>
      <c r="T59" s="7" t="str">
        <f t="array" ref="T59">IF(U59="", "", IFERROR(MAX(--_xlfn.TEXTSPLIT(U59,"+")), U59))</f>
        <v/>
      </c>
      <c r="V59" s="114" t="str">
        <f t="shared" si="0"/>
        <v/>
      </c>
      <c r="W59" s="62" t="str">
        <f t="shared" si="1"/>
        <v/>
      </c>
      <c r="X59" s="7" t="str">
        <f t="shared" si="2"/>
        <v/>
      </c>
      <c r="Y59" s="7" t="str">
        <f>_xlfn.XLOOKUP(C59,ref!A:A,ref!B:B, "Other")</f>
        <v>Asia</v>
      </c>
      <c r="AA59" s="7" t="str">
        <f t="shared" si="26"/>
        <v/>
      </c>
      <c r="AB59" s="7">
        <f t="shared" si="4"/>
        <v>0</v>
      </c>
    </row>
    <row r="60" spans="1:28" ht="14.5" customHeight="1">
      <c r="A60" s="43" t="s">
        <v>134</v>
      </c>
      <c r="B60" s="7">
        <v>58</v>
      </c>
      <c r="C60" s="7" t="s">
        <v>680</v>
      </c>
      <c r="D60" s="62" t="s">
        <v>703</v>
      </c>
      <c r="E60" s="75"/>
      <c r="F60" s="142"/>
      <c r="N60" s="7" t="str">
        <f t="array" ref="N60">IF(O60="", "", IFERROR(MAX(--_xlfn.TEXTSPLIT(O60,"+")), O60))</f>
        <v/>
      </c>
      <c r="T60" s="7" t="str">
        <f t="array" ref="T60">IF(U60="", "", IFERROR(MAX(--_xlfn.TEXTSPLIT(U60,"+")), U60))</f>
        <v/>
      </c>
      <c r="V60" s="114" t="str">
        <f t="shared" si="0"/>
        <v/>
      </c>
      <c r="W60" s="62" t="str">
        <f t="shared" si="1"/>
        <v/>
      </c>
      <c r="X60" s="7" t="str">
        <f t="shared" si="2"/>
        <v/>
      </c>
      <c r="Y60" s="7" t="str">
        <f>_xlfn.XLOOKUP(C60,ref!A:A,ref!B:B, "Other")</f>
        <v>Asia</v>
      </c>
      <c r="AA60" s="7" t="str">
        <f t="shared" si="26"/>
        <v/>
      </c>
      <c r="AB60" s="7">
        <f t="shared" si="4"/>
        <v>0</v>
      </c>
    </row>
    <row r="61" spans="1:28" ht="14.5" customHeight="1">
      <c r="A61" s="43" t="s">
        <v>97</v>
      </c>
      <c r="B61" s="7">
        <v>59</v>
      </c>
      <c r="C61" s="7" t="s">
        <v>709</v>
      </c>
      <c r="D61" s="62" t="s">
        <v>669</v>
      </c>
      <c r="E61" s="75" t="s">
        <v>631</v>
      </c>
      <c r="F61" s="142">
        <v>2050</v>
      </c>
      <c r="G61" t="s">
        <v>631</v>
      </c>
      <c r="H61" t="s">
        <v>1096</v>
      </c>
      <c r="I61">
        <v>2030</v>
      </c>
      <c r="K61">
        <v>2030</v>
      </c>
      <c r="L61" s="74" t="s">
        <v>2602</v>
      </c>
      <c r="M61" s="7" t="s">
        <v>2645</v>
      </c>
      <c r="N61" s="7">
        <f t="array" ref="N61">IF(O61="", "", IFERROR(MAX(--_xlfn.TEXTSPLIT(O61,"+")), O61))</f>
        <v>2050</v>
      </c>
      <c r="O61" s="7" t="s">
        <v>1867</v>
      </c>
      <c r="P61" s="7" t="s">
        <v>2646</v>
      </c>
      <c r="Q61" s="62" t="s">
        <v>2647</v>
      </c>
      <c r="T61" s="7" t="str">
        <f t="array" ref="T61">IF(U61="", "", IFERROR(MAX(--_xlfn.TEXTSPLIT(U61,"+")), U61))</f>
        <v/>
      </c>
      <c r="V61" s="114">
        <f t="shared" si="0"/>
        <v>1</v>
      </c>
      <c r="W61" s="62" t="str">
        <f t="shared" si="1"/>
        <v/>
      </c>
      <c r="X61" s="7">
        <f t="shared" si="2"/>
        <v>1</v>
      </c>
      <c r="Y61" s="7" t="str">
        <f>_xlfn.XLOOKUP(C61,ref!A:A,ref!B:B, "Other")</f>
        <v>Europe</v>
      </c>
      <c r="Z61" s="7" t="s">
        <v>631</v>
      </c>
      <c r="AA61" s="7" t="str">
        <f t="shared" si="26"/>
        <v>Y</v>
      </c>
      <c r="AB61" s="7">
        <f t="shared" si="4"/>
        <v>1</v>
      </c>
    </row>
    <row r="62" spans="1:28" ht="14.5" customHeight="1">
      <c r="A62" s="43" t="s">
        <v>109</v>
      </c>
      <c r="B62" s="7">
        <v>60</v>
      </c>
      <c r="C62" s="7" t="s">
        <v>680</v>
      </c>
      <c r="D62" s="62" t="s">
        <v>670</v>
      </c>
      <c r="E62" s="75"/>
      <c r="F62" s="142"/>
      <c r="N62" s="7" t="str">
        <f t="array" ref="N62">IF(O62="", "", IFERROR(MAX(--_xlfn.TEXTSPLIT(O62,"+")), O62))</f>
        <v/>
      </c>
      <c r="T62" s="7" t="str">
        <f t="array" ref="T62">IF(U62="", "", IFERROR(MAX(--_xlfn.TEXTSPLIT(U62,"+")), U62))</f>
        <v/>
      </c>
      <c r="V62" s="114" t="str">
        <f t="shared" si="0"/>
        <v/>
      </c>
      <c r="W62" s="62" t="str">
        <f t="shared" si="1"/>
        <v/>
      </c>
      <c r="X62" s="7" t="str">
        <f t="shared" si="2"/>
        <v/>
      </c>
      <c r="Y62" s="7" t="str">
        <f>_xlfn.XLOOKUP(C62,ref!A:A,ref!B:B, "Other")</f>
        <v>Asia</v>
      </c>
      <c r="AA62" s="7" t="str">
        <f t="shared" si="26"/>
        <v/>
      </c>
      <c r="AB62" s="7">
        <f t="shared" si="4"/>
        <v>0</v>
      </c>
    </row>
    <row r="63" spans="1:28" ht="14.5" customHeight="1">
      <c r="A63" s="43" t="s">
        <v>107</v>
      </c>
      <c r="B63" s="7">
        <v>61</v>
      </c>
      <c r="C63" s="7" t="s">
        <v>676</v>
      </c>
      <c r="D63" s="62" t="s">
        <v>669</v>
      </c>
      <c r="E63" s="75"/>
      <c r="F63" s="142"/>
      <c r="K63">
        <v>2030</v>
      </c>
      <c r="L63" s="74" t="s">
        <v>635</v>
      </c>
      <c r="M63" s="7" t="s">
        <v>2607</v>
      </c>
      <c r="N63" s="7">
        <f t="array" ref="N63">IF(O63="", "", IFERROR(MAX(--_xlfn.TEXTSPLIT(O63,"+")), O63))</f>
        <v>2050</v>
      </c>
      <c r="O63" s="7">
        <v>2050</v>
      </c>
      <c r="P63" s="7">
        <v>2021</v>
      </c>
      <c r="Q63" s="62" t="s">
        <v>2648</v>
      </c>
      <c r="T63" s="7" t="str">
        <f t="array" ref="T63">IF(U63="", "", IFERROR(MAX(--_xlfn.TEXTSPLIT(U63,"+")), U63))</f>
        <v/>
      </c>
      <c r="V63" s="114">
        <f t="shared" si="0"/>
        <v>1</v>
      </c>
      <c r="W63" s="62" t="str">
        <f t="shared" si="1"/>
        <v/>
      </c>
      <c r="X63" s="7" t="str">
        <f t="shared" si="2"/>
        <v/>
      </c>
      <c r="Y63" s="7" t="str">
        <f>_xlfn.XLOOKUP(C63,ref!A:A,ref!B:B, "Other")</f>
        <v>Asia</v>
      </c>
      <c r="Z63" s="7" t="s">
        <v>631</v>
      </c>
      <c r="AA63" s="7" t="str">
        <f t="shared" si="26"/>
        <v>Y</v>
      </c>
      <c r="AB63" s="7">
        <f t="shared" si="4"/>
        <v>1</v>
      </c>
    </row>
    <row r="64" spans="1:28" ht="14.5" customHeight="1">
      <c r="A64" s="43" t="s">
        <v>120</v>
      </c>
      <c r="B64" s="7">
        <v>62</v>
      </c>
      <c r="C64" s="7" t="s">
        <v>709</v>
      </c>
      <c r="D64" s="62" t="s">
        <v>715</v>
      </c>
      <c r="E64" s="75" t="s">
        <v>631</v>
      </c>
      <c r="F64" s="142">
        <v>2021</v>
      </c>
      <c r="G64" t="s">
        <v>631</v>
      </c>
      <c r="H64" t="s">
        <v>1096</v>
      </c>
      <c r="I64">
        <v>2021</v>
      </c>
      <c r="K64">
        <v>2030</v>
      </c>
      <c r="L64" s="74" t="s">
        <v>635</v>
      </c>
      <c r="M64" s="7" t="s">
        <v>2649</v>
      </c>
      <c r="N64" s="7">
        <f t="array" ref="N64">IF(O64="", "", IFERROR(MAX(--_xlfn.TEXTSPLIT(O64,"+")), O64))</f>
        <v>2025</v>
      </c>
      <c r="O64" s="7">
        <v>2025</v>
      </c>
      <c r="P64" s="7">
        <v>2021</v>
      </c>
      <c r="Q64" s="62" t="s">
        <v>2650</v>
      </c>
      <c r="R64" s="7" t="s">
        <v>645</v>
      </c>
      <c r="S64" s="7" t="s">
        <v>2651</v>
      </c>
      <c r="T64" s="7">
        <f t="array" ref="T64">IF(U64="", "", IFERROR(MAX(--_xlfn.TEXTSPLIT(U64,"+")), U64))</f>
        <v>2040</v>
      </c>
      <c r="U64" s="7">
        <v>2040</v>
      </c>
      <c r="V64" s="114">
        <f t="shared" si="0"/>
        <v>1</v>
      </c>
      <c r="W64" s="62">
        <f t="shared" si="1"/>
        <v>1</v>
      </c>
      <c r="X64" s="7">
        <f t="shared" si="2"/>
        <v>1</v>
      </c>
      <c r="Y64" s="7" t="str">
        <f>_xlfn.XLOOKUP(C64,ref!A:A,ref!B:B, "Other")</f>
        <v>Europe</v>
      </c>
      <c r="Z64" s="7" t="s">
        <v>2652</v>
      </c>
      <c r="AA64" s="7" t="str">
        <f t="shared" si="26"/>
        <v/>
      </c>
      <c r="AB64" s="7">
        <f t="shared" si="4"/>
        <v>1</v>
      </c>
    </row>
    <row r="65" spans="1:28" ht="14.5" customHeight="1">
      <c r="A65" s="43" t="s">
        <v>67</v>
      </c>
      <c r="B65" s="7">
        <v>63</v>
      </c>
      <c r="C65" s="7" t="s">
        <v>629</v>
      </c>
      <c r="D65" s="62" t="s">
        <v>666</v>
      </c>
      <c r="E65" s="75" t="s">
        <v>631</v>
      </c>
      <c r="F65" s="142">
        <v>2020</v>
      </c>
      <c r="K65">
        <v>2030</v>
      </c>
      <c r="L65" s="74" t="s">
        <v>635</v>
      </c>
      <c r="M65" s="7" t="s">
        <v>2612</v>
      </c>
      <c r="N65" s="7">
        <f t="array" ref="N65">IF(O65="", "", IFERROR(MAX(--_xlfn.TEXTSPLIT(O65,"+")), O65))</f>
        <v>2020</v>
      </c>
      <c r="O65" s="7">
        <v>2020</v>
      </c>
      <c r="P65" s="7">
        <v>2020</v>
      </c>
      <c r="Q65" s="62" t="s">
        <v>2653</v>
      </c>
      <c r="T65" s="7" t="str">
        <f t="array" ref="T65">IF(U65="", "", IFERROR(MAX(--_xlfn.TEXTSPLIT(U65,"+")), U65))</f>
        <v/>
      </c>
      <c r="V65" s="114">
        <f t="shared" si="0"/>
        <v>1</v>
      </c>
      <c r="W65" s="62" t="str">
        <f t="shared" si="1"/>
        <v/>
      </c>
      <c r="X65" s="7" t="str">
        <f t="shared" si="2"/>
        <v/>
      </c>
      <c r="Y65" s="7" t="str">
        <f>_xlfn.XLOOKUP(C65,ref!A:A,ref!B:B, "Other")</f>
        <v>North America</v>
      </c>
      <c r="AA65" s="7" t="str">
        <f t="shared" si="26"/>
        <v/>
      </c>
      <c r="AB65" s="7">
        <f t="shared" si="4"/>
        <v>1</v>
      </c>
    </row>
    <row r="66" spans="1:28" ht="14.5" customHeight="1">
      <c r="A66" s="43" t="s">
        <v>83</v>
      </c>
      <c r="B66" s="7">
        <v>64</v>
      </c>
      <c r="C66" s="7" t="s">
        <v>629</v>
      </c>
      <c r="D66" s="62" t="s">
        <v>669</v>
      </c>
      <c r="E66" s="75" t="s">
        <v>631</v>
      </c>
      <c r="F66" s="142">
        <v>2035</v>
      </c>
      <c r="G66" t="s">
        <v>631</v>
      </c>
      <c r="H66" t="s">
        <v>1096</v>
      </c>
      <c r="I66">
        <v>2035</v>
      </c>
      <c r="K66">
        <v>2035</v>
      </c>
      <c r="L66" s="74" t="s">
        <v>635</v>
      </c>
      <c r="M66" s="7" t="s">
        <v>2607</v>
      </c>
      <c r="N66" s="7">
        <f t="array" ref="N66">IF(O66="", "", IFERROR(MAX(--_xlfn.TEXTSPLIT(O66,"+")), O66))</f>
        <v>2040</v>
      </c>
      <c r="O66" s="7">
        <v>2040</v>
      </c>
      <c r="P66" s="7">
        <v>2021</v>
      </c>
      <c r="Q66" s="62" t="s">
        <v>2654</v>
      </c>
      <c r="T66" s="7" t="str">
        <f t="array" ref="T66">IF(U66="", "", IFERROR(MAX(--_xlfn.TEXTSPLIT(U66,"+")), U66))</f>
        <v/>
      </c>
      <c r="V66" s="114">
        <f t="shared" si="0"/>
        <v>1</v>
      </c>
      <c r="W66" s="62" t="str">
        <f t="shared" si="1"/>
        <v/>
      </c>
      <c r="X66" s="7">
        <f t="shared" si="2"/>
        <v>1</v>
      </c>
      <c r="Y66" s="7" t="str">
        <f>_xlfn.XLOOKUP(C66,ref!A:A,ref!B:B, "Other")</f>
        <v>North America</v>
      </c>
      <c r="Z66" s="7" t="s">
        <v>674</v>
      </c>
      <c r="AA66" s="7" t="str">
        <f t="shared" si="26"/>
        <v/>
      </c>
      <c r="AB66" s="7">
        <f t="shared" si="4"/>
        <v>1</v>
      </c>
    </row>
    <row r="67" spans="1:28" ht="14.5" customHeight="1">
      <c r="A67" s="43" t="s">
        <v>113</v>
      </c>
      <c r="B67" s="7">
        <v>65</v>
      </c>
      <c r="C67" s="7" t="s">
        <v>680</v>
      </c>
      <c r="D67" s="62" t="s">
        <v>703</v>
      </c>
      <c r="E67" s="75"/>
      <c r="F67" s="142"/>
      <c r="N67" s="7" t="str">
        <f t="array" ref="N67">IF(O67="", "", IFERROR(MAX(--_xlfn.TEXTSPLIT(O67,"+")), O67))</f>
        <v/>
      </c>
      <c r="T67" s="7" t="str">
        <f t="array" ref="T67">IF(U67="", "", IFERROR(MAX(--_xlfn.TEXTSPLIT(U67,"+")), U67))</f>
        <v/>
      </c>
      <c r="V67" s="114" t="str">
        <f t="shared" ref="V67:V130" si="27">IF(AND(TRIM(L67)&lt;&gt;"G", TRIM(L67)&lt;&gt;""), 1, "")</f>
        <v/>
      </c>
      <c r="W67" s="62" t="str">
        <f t="shared" ref="W67:W130" si="28">IF(TRIM(U67)&lt;&gt;"",1,"")</f>
        <v/>
      </c>
      <c r="X67" s="7" t="str">
        <f t="shared" ref="X67:X130" si="29">IF(H67="T",1,"")</f>
        <v/>
      </c>
      <c r="Y67" s="7" t="str">
        <f>_xlfn.XLOOKUP(C67,ref!A:A,ref!B:B, "Other")</f>
        <v>Asia</v>
      </c>
      <c r="AA67" s="7" t="str">
        <f t="shared" si="26"/>
        <v/>
      </c>
      <c r="AB67" s="7">
        <f t="shared" ref="AB67:AB130" si="30">IF(OR(V67&lt;&gt;"", W67&lt;&gt;"", E67="Y", H67="T"), 1, 0)</f>
        <v>0</v>
      </c>
    </row>
    <row r="68" spans="1:28" ht="14.5" customHeight="1">
      <c r="A68" s="43" t="s">
        <v>90</v>
      </c>
      <c r="B68" s="7">
        <v>66</v>
      </c>
      <c r="C68" s="7" t="s">
        <v>629</v>
      </c>
      <c r="D68" s="62" t="s">
        <v>654</v>
      </c>
      <c r="E68" s="75"/>
      <c r="F68" s="142"/>
      <c r="N68" s="7" t="str">
        <f t="array" ref="N68">IF(O68="", "", IFERROR(MAX(--_xlfn.TEXTSPLIT(O68,"+")), O68))</f>
        <v/>
      </c>
      <c r="T68" s="7" t="str">
        <f t="array" ref="T68">IF(U68="", "", IFERROR(MAX(--_xlfn.TEXTSPLIT(U68,"+")), U68))</f>
        <v/>
      </c>
      <c r="V68" s="114" t="str">
        <f t="shared" si="27"/>
        <v/>
      </c>
      <c r="W68" s="62" t="str">
        <f t="shared" si="28"/>
        <v/>
      </c>
      <c r="X68" s="7" t="str">
        <f t="shared" si="29"/>
        <v/>
      </c>
      <c r="Y68" s="7" t="str">
        <f>_xlfn.XLOOKUP(C68,ref!A:A,ref!B:B, "Other")</f>
        <v>North America</v>
      </c>
      <c r="AA68" s="7" t="str">
        <f t="shared" si="26"/>
        <v/>
      </c>
      <c r="AB68" s="7">
        <f t="shared" si="30"/>
        <v>0</v>
      </c>
    </row>
    <row r="69" spans="1:28" ht="14.5" customHeight="1">
      <c r="A69" s="43" t="s">
        <v>230</v>
      </c>
      <c r="B69" s="7">
        <v>67</v>
      </c>
      <c r="C69" s="7" t="s">
        <v>867</v>
      </c>
      <c r="D69" s="62" t="s">
        <v>705</v>
      </c>
      <c r="E69" s="75"/>
      <c r="F69" s="142"/>
      <c r="K69">
        <v>2030</v>
      </c>
      <c r="N69" s="7" t="str">
        <f t="array" ref="N69">IF(O69="", "", IFERROR(MAX(--_xlfn.TEXTSPLIT(O69,"+")), O69))</f>
        <v/>
      </c>
      <c r="T69" s="7" t="str">
        <f t="array" ref="T69">IF(U69="", "", IFERROR(MAX(--_xlfn.TEXTSPLIT(U69,"+")), U69))</f>
        <v/>
      </c>
      <c r="V69" s="114" t="str">
        <f t="shared" si="27"/>
        <v/>
      </c>
      <c r="W69" s="62" t="str">
        <f t="shared" si="28"/>
        <v/>
      </c>
      <c r="X69" s="7" t="str">
        <f t="shared" si="29"/>
        <v/>
      </c>
      <c r="Y69" s="7" t="str">
        <f>_xlfn.XLOOKUP(C69,ref!A:A,ref!B:B, "Other")</f>
        <v>Europe</v>
      </c>
      <c r="AA69" s="7" t="str">
        <f t="shared" si="26"/>
        <v/>
      </c>
      <c r="AB69" s="7">
        <f t="shared" si="30"/>
        <v>0</v>
      </c>
    </row>
    <row r="70" spans="1:28" ht="14.5" customHeight="1">
      <c r="A70" s="43" t="s">
        <v>186</v>
      </c>
      <c r="B70" s="7">
        <v>68</v>
      </c>
      <c r="C70" s="7" t="s">
        <v>680</v>
      </c>
      <c r="D70" s="62" t="s">
        <v>669</v>
      </c>
      <c r="E70" s="75"/>
      <c r="F70" s="142"/>
      <c r="N70" s="7" t="str">
        <f t="array" ref="N70">IF(O70="", "", IFERROR(MAX(--_xlfn.TEXTSPLIT(O70,"+")), O70))</f>
        <v/>
      </c>
      <c r="T70" s="7" t="str">
        <f t="array" ref="T70">IF(U70="", "", IFERROR(MAX(--_xlfn.TEXTSPLIT(U70,"+")), U70))</f>
        <v/>
      </c>
      <c r="V70" s="114" t="str">
        <f t="shared" si="27"/>
        <v/>
      </c>
      <c r="W70" s="62" t="str">
        <f t="shared" si="28"/>
        <v/>
      </c>
      <c r="X70" s="7" t="str">
        <f t="shared" si="29"/>
        <v/>
      </c>
      <c r="Y70" s="7" t="str">
        <f>_xlfn.XLOOKUP(C70,ref!A:A,ref!B:B, "Other")</f>
        <v>Asia</v>
      </c>
      <c r="AA70" s="7" t="str">
        <f t="shared" si="26"/>
        <v/>
      </c>
      <c r="AB70" s="7">
        <f t="shared" si="30"/>
        <v>0</v>
      </c>
    </row>
    <row r="71" spans="1:28" ht="14.5" customHeight="1">
      <c r="A71" s="43" t="s">
        <v>130</v>
      </c>
      <c r="B71" s="7">
        <v>69</v>
      </c>
      <c r="C71" s="7" t="s">
        <v>680</v>
      </c>
      <c r="D71" s="62" t="s">
        <v>703</v>
      </c>
      <c r="E71" s="75"/>
      <c r="F71" s="142"/>
      <c r="N71" s="7" t="str">
        <f t="array" ref="N71">IF(O71="", "", IFERROR(MAX(--_xlfn.TEXTSPLIT(O71,"+")), O71))</f>
        <v/>
      </c>
      <c r="T71" s="7" t="str">
        <f t="array" ref="T71">IF(U71="", "", IFERROR(MAX(--_xlfn.TEXTSPLIT(U71,"+")), U71))</f>
        <v/>
      </c>
      <c r="V71" s="114" t="str">
        <f t="shared" si="27"/>
        <v/>
      </c>
      <c r="W71" s="62" t="str">
        <f t="shared" si="28"/>
        <v/>
      </c>
      <c r="X71" s="7" t="str">
        <f t="shared" si="29"/>
        <v/>
      </c>
      <c r="Y71" s="7" t="str">
        <f>_xlfn.XLOOKUP(C71,ref!A:A,ref!B:B, "Other")</f>
        <v>Asia</v>
      </c>
      <c r="AA71" s="7" t="str">
        <f t="shared" si="26"/>
        <v/>
      </c>
      <c r="AB71" s="7">
        <f t="shared" si="30"/>
        <v>0</v>
      </c>
    </row>
    <row r="72" spans="1:28" ht="14.5" customHeight="1">
      <c r="A72" s="43" t="s">
        <v>115</v>
      </c>
      <c r="B72" s="7">
        <v>70</v>
      </c>
      <c r="C72" s="7" t="s">
        <v>680</v>
      </c>
      <c r="D72" s="62" t="s">
        <v>654</v>
      </c>
      <c r="E72" s="75"/>
      <c r="F72" s="142"/>
      <c r="L72" s="74" t="s">
        <v>681</v>
      </c>
      <c r="M72" s="7" t="s">
        <v>2599</v>
      </c>
      <c r="N72" s="7" t="str">
        <f t="array" ref="N72">IF(O72="", "", IFERROR(MAX(--_xlfn.TEXTSPLIT(O72,"+")), O72))</f>
        <v/>
      </c>
      <c r="Q72" s="62" t="s">
        <v>2655</v>
      </c>
      <c r="T72" s="7" t="str">
        <f t="array" ref="T72">IF(U72="", "", IFERROR(MAX(--_xlfn.TEXTSPLIT(U72,"+")), U72))</f>
        <v/>
      </c>
      <c r="V72" s="114" t="str">
        <f t="shared" si="27"/>
        <v/>
      </c>
      <c r="W72" s="62" t="str">
        <f t="shared" si="28"/>
        <v/>
      </c>
      <c r="X72" s="7" t="str">
        <f t="shared" si="29"/>
        <v/>
      </c>
      <c r="Y72" s="7" t="str">
        <f>_xlfn.XLOOKUP(C72,ref!A:A,ref!B:B, "Other")</f>
        <v>Asia</v>
      </c>
      <c r="AA72" s="7" t="str">
        <f t="shared" si="26"/>
        <v/>
      </c>
      <c r="AB72" s="7">
        <f t="shared" si="30"/>
        <v>0</v>
      </c>
    </row>
    <row r="73" spans="1:28" ht="14.5" customHeight="1">
      <c r="A73" s="43" t="s">
        <v>89</v>
      </c>
      <c r="B73" s="7">
        <v>71</v>
      </c>
      <c r="C73" s="7" t="s">
        <v>629</v>
      </c>
      <c r="D73" s="62" t="s">
        <v>713</v>
      </c>
      <c r="E73" s="75" t="s">
        <v>631</v>
      </c>
      <c r="F73" s="142">
        <v>2018</v>
      </c>
      <c r="G73" t="s">
        <v>631</v>
      </c>
      <c r="H73" t="s">
        <v>635</v>
      </c>
      <c r="I73">
        <v>2030</v>
      </c>
      <c r="N73" s="7" t="str">
        <f t="array" ref="N73">IF(O73="", "", IFERROR(MAX(--_xlfn.TEXTSPLIT(O73,"+")), O73))</f>
        <v/>
      </c>
      <c r="R73" s="7" t="s">
        <v>645</v>
      </c>
      <c r="S73" s="7" t="s">
        <v>786</v>
      </c>
      <c r="T73" s="7">
        <f t="array" ref="T73">IF(U73="", "", IFERROR(MAX(--_xlfn.TEXTSPLIT(U73,"+")), U73))</f>
        <v>2030</v>
      </c>
      <c r="U73" s="7">
        <v>2030</v>
      </c>
      <c r="V73" s="114" t="str">
        <f t="shared" si="27"/>
        <v/>
      </c>
      <c r="W73" s="62">
        <f t="shared" si="28"/>
        <v>1</v>
      </c>
      <c r="X73" s="7" t="str">
        <f t="shared" si="29"/>
        <v/>
      </c>
      <c r="Y73" s="7" t="str">
        <f>_xlfn.XLOOKUP(C73,ref!A:A,ref!B:B, "Other")</f>
        <v>North America</v>
      </c>
      <c r="AA73" s="7" t="str">
        <f t="shared" si="26"/>
        <v/>
      </c>
      <c r="AB73" s="7">
        <f t="shared" si="30"/>
        <v>1</v>
      </c>
    </row>
    <row r="74" spans="1:28" ht="14.5" customHeight="1">
      <c r="A74" s="43" t="s">
        <v>272</v>
      </c>
      <c r="B74" s="7">
        <v>72</v>
      </c>
      <c r="C74" s="7" t="s">
        <v>735</v>
      </c>
      <c r="D74" s="62" t="s">
        <v>666</v>
      </c>
      <c r="E74" s="75"/>
      <c r="F74" s="142"/>
      <c r="L74" s="74" t="s">
        <v>2602</v>
      </c>
      <c r="M74" s="7" t="s">
        <v>2656</v>
      </c>
      <c r="N74" s="7">
        <f t="array" ref="N74">IF(O74="", "", IFERROR(MAX(--_xlfn.TEXTSPLIT(O74,"+")), O74))</f>
        <v>2050</v>
      </c>
      <c r="O74" s="7" t="s">
        <v>2657</v>
      </c>
      <c r="P74" s="7" t="s">
        <v>2658</v>
      </c>
      <c r="Q74" s="62" t="s">
        <v>2659</v>
      </c>
      <c r="R74" s="7" t="s">
        <v>635</v>
      </c>
      <c r="S74" s="7" t="s">
        <v>636</v>
      </c>
      <c r="T74" s="7">
        <f t="array" ref="T74">IF(U74="", "", IFERROR(MAX(--_xlfn.TEXTSPLIT(U74,"+")), U74))</f>
        <v>2040</v>
      </c>
      <c r="U74" s="7">
        <v>2040</v>
      </c>
      <c r="V74" s="114">
        <f t="shared" si="27"/>
        <v>1</v>
      </c>
      <c r="W74" s="62">
        <f t="shared" si="28"/>
        <v>1</v>
      </c>
      <c r="X74" s="7" t="str">
        <f t="shared" si="29"/>
        <v/>
      </c>
      <c r="Y74" s="7" t="str">
        <f>_xlfn.XLOOKUP(C74,ref!A:A,ref!B:B, "Other")</f>
        <v>Europe</v>
      </c>
      <c r="Z74" s="7" t="s">
        <v>2660</v>
      </c>
      <c r="AA74" s="7" t="str">
        <f t="shared" si="26"/>
        <v>Y</v>
      </c>
      <c r="AB74" s="7">
        <f t="shared" si="30"/>
        <v>1</v>
      </c>
    </row>
    <row r="75" spans="1:28" ht="14.5" customHeight="1">
      <c r="A75" s="43" t="s">
        <v>123</v>
      </c>
      <c r="B75" s="7">
        <v>73</v>
      </c>
      <c r="C75" s="7" t="s">
        <v>629</v>
      </c>
      <c r="D75" s="62" t="s">
        <v>715</v>
      </c>
      <c r="E75" s="75"/>
      <c r="F75" s="142"/>
      <c r="L75" s="74" t="s">
        <v>635</v>
      </c>
      <c r="M75" s="7" t="s">
        <v>2607</v>
      </c>
      <c r="N75" s="7">
        <f t="array" ref="N75">IF(O75="", "", IFERROR(MAX(--_xlfn.TEXTSPLIT(O75,"+")), O75))</f>
        <v>2035</v>
      </c>
      <c r="O75" s="7">
        <v>2035</v>
      </c>
      <c r="P75" s="7">
        <v>2021</v>
      </c>
      <c r="Q75" s="62" t="s">
        <v>1345</v>
      </c>
      <c r="T75" s="7" t="str">
        <f t="array" ref="T75">IF(U75="", "", IFERROR(MAX(--_xlfn.TEXTSPLIT(U75,"+")), U75))</f>
        <v/>
      </c>
      <c r="V75" s="114">
        <f t="shared" si="27"/>
        <v>1</v>
      </c>
      <c r="W75" s="62" t="str">
        <f t="shared" si="28"/>
        <v/>
      </c>
      <c r="X75" s="7" t="str">
        <f t="shared" si="29"/>
        <v/>
      </c>
      <c r="Y75" s="7" t="str">
        <f>_xlfn.XLOOKUP(C75,ref!A:A,ref!B:B, "Other")</f>
        <v>North America</v>
      </c>
      <c r="Z75" s="7" t="s">
        <v>674</v>
      </c>
      <c r="AA75" s="7" t="str">
        <f t="shared" si="26"/>
        <v/>
      </c>
      <c r="AB75" s="7">
        <f t="shared" si="30"/>
        <v>1</v>
      </c>
    </row>
    <row r="76" spans="1:28" ht="14.5" customHeight="1">
      <c r="A76" s="43" t="s">
        <v>105</v>
      </c>
      <c r="B76" s="7">
        <v>74</v>
      </c>
      <c r="C76" s="7" t="s">
        <v>629</v>
      </c>
      <c r="D76" s="62" t="s">
        <v>705</v>
      </c>
      <c r="E76" s="75"/>
      <c r="G76" s="87"/>
      <c r="H76" s="134"/>
      <c r="I76" s="134"/>
      <c r="J76" s="134"/>
      <c r="K76" s="134"/>
      <c r="N76" s="7" t="str">
        <f t="array" ref="N76">IF(O76="", "", IFERROR(MAX(--_xlfn.TEXTSPLIT(O76,"+")), O76))</f>
        <v/>
      </c>
      <c r="T76" s="7" t="str">
        <f t="array" ref="T76">IF(U76="", "", IFERROR(MAX(--_xlfn.TEXTSPLIT(U76,"+")), U76))</f>
        <v/>
      </c>
      <c r="V76" s="114" t="str">
        <f t="shared" si="27"/>
        <v/>
      </c>
      <c r="W76" s="62" t="str">
        <f t="shared" si="28"/>
        <v/>
      </c>
      <c r="X76" s="7" t="str">
        <f t="shared" si="29"/>
        <v/>
      </c>
      <c r="Y76" s="7" t="str">
        <f>_xlfn.XLOOKUP(C76,ref!A:A,ref!B:B, "Other")</f>
        <v>North America</v>
      </c>
      <c r="AA76" s="7" t="str">
        <f t="shared" si="26"/>
        <v/>
      </c>
      <c r="AB76" s="7">
        <f t="shared" si="30"/>
        <v>0</v>
      </c>
    </row>
    <row r="77" spans="1:28" ht="14.5" customHeight="1">
      <c r="A77" s="43" t="s">
        <v>129</v>
      </c>
      <c r="B77" s="7">
        <v>75</v>
      </c>
      <c r="C77" s="7" t="s">
        <v>680</v>
      </c>
      <c r="D77" s="62" t="s">
        <v>699</v>
      </c>
      <c r="E77" s="75"/>
      <c r="F77" s="142"/>
      <c r="N77" s="7" t="str">
        <f t="array" ref="N77">IF(O77="", "", IFERROR(MAX(--_xlfn.TEXTSPLIT(O77,"+")), O77))</f>
        <v/>
      </c>
      <c r="T77" s="7" t="str">
        <f t="array" ref="T77">IF(U77="", "", IFERROR(MAX(--_xlfn.TEXTSPLIT(U77,"+")), U77))</f>
        <v/>
      </c>
      <c r="V77" s="114" t="str">
        <f t="shared" si="27"/>
        <v/>
      </c>
      <c r="W77" s="62" t="str">
        <f t="shared" si="28"/>
        <v/>
      </c>
      <c r="X77" s="7" t="str">
        <f t="shared" si="29"/>
        <v/>
      </c>
      <c r="Y77" s="7" t="str">
        <f>_xlfn.XLOOKUP(C77,ref!A:A,ref!B:B, "Other")</f>
        <v>Asia</v>
      </c>
      <c r="AA77" s="7" t="str">
        <f t="shared" si="26"/>
        <v/>
      </c>
      <c r="AB77" s="7">
        <f t="shared" si="30"/>
        <v>0</v>
      </c>
    </row>
    <row r="78" spans="1:28" ht="14.5" customHeight="1">
      <c r="A78" s="43" t="s">
        <v>1493</v>
      </c>
      <c r="B78" s="7">
        <v>76</v>
      </c>
      <c r="C78" s="7" t="s">
        <v>680</v>
      </c>
      <c r="D78" s="62" t="s">
        <v>703</v>
      </c>
      <c r="E78" s="75"/>
      <c r="F78" s="142"/>
      <c r="N78" s="7" t="str">
        <f t="array" ref="N78">IF(O78="", "", IFERROR(MAX(--_xlfn.TEXTSPLIT(O78,"+")), O78))</f>
        <v/>
      </c>
      <c r="T78" s="7" t="str">
        <f t="array" ref="T78">IF(U78="", "", IFERROR(MAX(--_xlfn.TEXTSPLIT(U78,"+")), U78))</f>
        <v/>
      </c>
      <c r="V78" s="114" t="str">
        <f t="shared" si="27"/>
        <v/>
      </c>
      <c r="W78" s="62" t="str">
        <f t="shared" si="28"/>
        <v/>
      </c>
      <c r="X78" s="7" t="str">
        <f t="shared" si="29"/>
        <v/>
      </c>
      <c r="Y78" s="7" t="str">
        <f>_xlfn.XLOOKUP(C78,ref!A:A,ref!B:B, "Other")</f>
        <v>Asia</v>
      </c>
      <c r="AA78" s="7" t="str">
        <f t="shared" si="26"/>
        <v/>
      </c>
      <c r="AB78" s="7">
        <f t="shared" si="30"/>
        <v>0</v>
      </c>
    </row>
    <row r="79" spans="1:28" ht="14.5" customHeight="1">
      <c r="A79" s="43" t="s">
        <v>146</v>
      </c>
      <c r="B79" s="7">
        <v>77</v>
      </c>
      <c r="C79" s="7" t="s">
        <v>680</v>
      </c>
      <c r="D79" s="62" t="s">
        <v>666</v>
      </c>
      <c r="E79" s="75"/>
      <c r="F79" s="142"/>
      <c r="L79" s="74" t="s">
        <v>681</v>
      </c>
      <c r="M79" s="7" t="s">
        <v>2599</v>
      </c>
      <c r="N79" s="7">
        <f t="array" ref="N79">IF(O79="", "", IFERROR(MAX(--_xlfn.TEXTSPLIT(O79,"+")), O79))</f>
        <v>2060</v>
      </c>
      <c r="O79" s="7">
        <v>2060</v>
      </c>
      <c r="P79" s="7">
        <v>2020</v>
      </c>
      <c r="Q79" s="62" t="s">
        <v>2661</v>
      </c>
      <c r="T79" s="7" t="str">
        <f t="array" ref="T79">IF(U79="", "", IFERROR(MAX(--_xlfn.TEXTSPLIT(U79,"+")), U79))</f>
        <v/>
      </c>
      <c r="V79" s="114" t="str">
        <f t="shared" si="27"/>
        <v/>
      </c>
      <c r="W79" s="62" t="str">
        <f t="shared" si="28"/>
        <v/>
      </c>
      <c r="X79" s="7" t="str">
        <f t="shared" si="29"/>
        <v/>
      </c>
      <c r="Y79" s="7" t="str">
        <f>_xlfn.XLOOKUP(C79,ref!A:A,ref!B:B, "Other")</f>
        <v>Asia</v>
      </c>
      <c r="AA79" s="7" t="str">
        <f t="shared" si="26"/>
        <v/>
      </c>
      <c r="AB79" s="7">
        <f t="shared" si="30"/>
        <v>0</v>
      </c>
    </row>
    <row r="80" spans="1:28" ht="14.5" customHeight="1">
      <c r="A80" s="43" t="s">
        <v>157</v>
      </c>
      <c r="B80" s="7">
        <v>78</v>
      </c>
      <c r="C80" s="7" t="s">
        <v>676</v>
      </c>
      <c r="D80" s="62" t="s">
        <v>666</v>
      </c>
      <c r="E80" s="75"/>
      <c r="F80" s="142"/>
      <c r="L80" s="74" t="s">
        <v>635</v>
      </c>
      <c r="M80" s="7" t="s">
        <v>758</v>
      </c>
      <c r="N80" s="7">
        <f t="array" ref="N80">IF(O80="", "", IFERROR(MAX(--_xlfn.TEXTSPLIT(O80,"+")), O80))</f>
        <v>2040</v>
      </c>
      <c r="O80" s="7">
        <v>2040</v>
      </c>
      <c r="P80" s="7">
        <v>2020</v>
      </c>
      <c r="Q80" s="62" t="s">
        <v>2662</v>
      </c>
      <c r="R80" s="7" t="s">
        <v>645</v>
      </c>
      <c r="S80" s="7" t="s">
        <v>817</v>
      </c>
      <c r="T80" s="7">
        <f t="array" ref="T80">IF(U80="", "", IFERROR(MAX(--_xlfn.TEXTSPLIT(U80,"+")), U80))</f>
        <v>2050</v>
      </c>
      <c r="U80" s="7">
        <v>2050</v>
      </c>
      <c r="V80" s="114">
        <f t="shared" si="27"/>
        <v>1</v>
      </c>
      <c r="W80" s="62">
        <f t="shared" si="28"/>
        <v>1</v>
      </c>
      <c r="X80" s="7" t="str">
        <f t="shared" si="29"/>
        <v/>
      </c>
      <c r="Y80" s="7" t="str">
        <f>_xlfn.XLOOKUP(C80,ref!A:A,ref!B:B, "Other")</f>
        <v>Asia</v>
      </c>
      <c r="Z80" s="7" t="s">
        <v>2663</v>
      </c>
      <c r="AA80" s="7" t="str">
        <f t="shared" si="26"/>
        <v>Y</v>
      </c>
      <c r="AB80" s="7">
        <f t="shared" si="30"/>
        <v>1</v>
      </c>
    </row>
    <row r="81" spans="1:28" ht="14.5" customHeight="1">
      <c r="A81" s="43" t="s">
        <v>212</v>
      </c>
      <c r="B81" s="7">
        <v>79</v>
      </c>
      <c r="C81" s="7" t="s">
        <v>680</v>
      </c>
      <c r="D81" s="62" t="s">
        <v>669</v>
      </c>
      <c r="E81" s="75"/>
      <c r="F81" s="142"/>
      <c r="N81" s="7" t="str">
        <f t="array" ref="N81">IF(O81="", "", IFERROR(MAX(--_xlfn.TEXTSPLIT(O81,"+")), O81))</f>
        <v/>
      </c>
      <c r="T81" s="7" t="str">
        <f t="array" ref="T81">IF(U81="", "", IFERROR(MAX(--_xlfn.TEXTSPLIT(U81,"+")), U81))</f>
        <v/>
      </c>
      <c r="V81" s="114" t="str">
        <f t="shared" si="27"/>
        <v/>
      </c>
      <c r="W81" s="62" t="str">
        <f t="shared" si="28"/>
        <v/>
      </c>
      <c r="X81" s="7" t="str">
        <f t="shared" si="29"/>
        <v/>
      </c>
      <c r="Y81" s="7" t="str">
        <f>_xlfn.XLOOKUP(C81,ref!A:A,ref!B:B, "Other")</f>
        <v>Asia</v>
      </c>
      <c r="AA81" s="7" t="str">
        <f t="shared" si="26"/>
        <v/>
      </c>
      <c r="AB81" s="7">
        <f t="shared" si="30"/>
        <v>0</v>
      </c>
    </row>
    <row r="82" spans="1:28" ht="14.5" customHeight="1">
      <c r="A82" s="43" t="s">
        <v>167</v>
      </c>
      <c r="B82" s="7">
        <v>80</v>
      </c>
      <c r="C82" s="7" t="s">
        <v>680</v>
      </c>
      <c r="D82" s="62" t="s">
        <v>654</v>
      </c>
      <c r="E82" s="75"/>
      <c r="F82" s="142"/>
      <c r="N82" s="7" t="str">
        <f t="array" ref="N82">IF(O82="", "", IFERROR(MAX(--_xlfn.TEXTSPLIT(O82,"+")), O82))</f>
        <v/>
      </c>
      <c r="T82" s="7" t="str">
        <f t="array" ref="T82">IF(U82="", "", IFERROR(MAX(--_xlfn.TEXTSPLIT(U82,"+")), U82))</f>
        <v/>
      </c>
      <c r="V82" s="114" t="str">
        <f t="shared" si="27"/>
        <v/>
      </c>
      <c r="W82" s="62" t="str">
        <f t="shared" si="28"/>
        <v/>
      </c>
      <c r="X82" s="7" t="str">
        <f t="shared" si="29"/>
        <v/>
      </c>
      <c r="Y82" s="7" t="str">
        <f>_xlfn.XLOOKUP(C82,ref!A:A,ref!B:B, "Other")</f>
        <v>Asia</v>
      </c>
      <c r="AA82" s="7" t="str">
        <f t="shared" si="26"/>
        <v/>
      </c>
      <c r="AB82" s="7">
        <f t="shared" si="30"/>
        <v>0</v>
      </c>
    </row>
    <row r="83" spans="1:28" ht="14.5" customHeight="1">
      <c r="A83" s="43" t="s">
        <v>155</v>
      </c>
      <c r="B83" s="7">
        <v>81</v>
      </c>
      <c r="C83" s="7" t="s">
        <v>680</v>
      </c>
      <c r="D83" s="62" t="s">
        <v>691</v>
      </c>
      <c r="E83" s="75"/>
      <c r="F83" s="142"/>
      <c r="L83" s="74" t="s">
        <v>645</v>
      </c>
      <c r="M83" s="7" t="s">
        <v>2612</v>
      </c>
      <c r="N83" s="7">
        <f t="array" ref="N83">IF(O83="", "", IFERROR(MAX(--_xlfn.TEXTSPLIT(O83,"+")), O83))</f>
        <v>2060</v>
      </c>
      <c r="O83" s="7">
        <v>2060</v>
      </c>
      <c r="P83" s="7">
        <v>2021</v>
      </c>
      <c r="Q83" s="62" t="s">
        <v>2664</v>
      </c>
      <c r="T83" s="7" t="str">
        <f t="array" ref="T83">IF(U83="", "", IFERROR(MAX(--_xlfn.TEXTSPLIT(U83,"+")), U83))</f>
        <v/>
      </c>
      <c r="V83" s="114">
        <f t="shared" si="27"/>
        <v>1</v>
      </c>
      <c r="W83" s="62" t="str">
        <f t="shared" si="28"/>
        <v/>
      </c>
      <c r="X83" s="7" t="str">
        <f t="shared" si="29"/>
        <v/>
      </c>
      <c r="Y83" s="7" t="str">
        <f>_xlfn.XLOOKUP(C83,ref!A:A,ref!B:B, "Other")</f>
        <v>Asia</v>
      </c>
      <c r="Z83" s="7" t="s">
        <v>674</v>
      </c>
      <c r="AA83" s="7" t="str">
        <f t="shared" si="26"/>
        <v/>
      </c>
      <c r="AB83" s="7">
        <f t="shared" si="30"/>
        <v>1</v>
      </c>
    </row>
    <row r="84" spans="1:28" ht="14.5" customHeight="1">
      <c r="A84" s="43" t="s">
        <v>122</v>
      </c>
      <c r="B84" s="7">
        <v>82</v>
      </c>
      <c r="C84" s="7" t="s">
        <v>629</v>
      </c>
      <c r="D84" s="62" t="s">
        <v>705</v>
      </c>
      <c r="E84" s="75"/>
      <c r="G84" s="134"/>
      <c r="H84" s="134"/>
      <c r="I84" s="134"/>
      <c r="J84" s="134"/>
      <c r="K84" s="134"/>
      <c r="L84" s="74" t="s">
        <v>635</v>
      </c>
      <c r="M84" s="7" t="s">
        <v>2607</v>
      </c>
      <c r="N84" s="7">
        <f t="array" ref="N84">IF(O84="", "", IFERROR(MAX(--_xlfn.TEXTSPLIT(O84,"+")), O84))</f>
        <v>2035</v>
      </c>
      <c r="O84" s="7">
        <v>2035</v>
      </c>
      <c r="P84" s="7">
        <v>2020</v>
      </c>
      <c r="Q84" s="62" t="s">
        <v>2665</v>
      </c>
      <c r="T84" s="7" t="str">
        <f t="array" ref="T84">IF(U84="", "", IFERROR(MAX(--_xlfn.TEXTSPLIT(U84,"+")), U84))</f>
        <v/>
      </c>
      <c r="V84" s="114">
        <f t="shared" si="27"/>
        <v>1</v>
      </c>
      <c r="W84" s="62" t="str">
        <f t="shared" si="28"/>
        <v/>
      </c>
      <c r="X84" s="7" t="str">
        <f t="shared" si="29"/>
        <v/>
      </c>
      <c r="Y84" s="7" t="str">
        <f>_xlfn.XLOOKUP(C84,ref!A:A,ref!B:B, "Other")</f>
        <v>North America</v>
      </c>
      <c r="Z84" s="7" t="s">
        <v>674</v>
      </c>
      <c r="AA84" s="7" t="str">
        <f t="shared" si="26"/>
        <v/>
      </c>
      <c r="AB84" s="7">
        <f t="shared" si="30"/>
        <v>1</v>
      </c>
    </row>
    <row r="85" spans="1:28" ht="14.5" customHeight="1">
      <c r="A85" s="43" t="s">
        <v>946</v>
      </c>
      <c r="B85" s="7">
        <v>83</v>
      </c>
      <c r="C85" s="7" t="s">
        <v>676</v>
      </c>
      <c r="D85" s="62" t="s">
        <v>715</v>
      </c>
      <c r="E85" s="75"/>
      <c r="F85" s="142"/>
      <c r="L85" s="74" t="s">
        <v>635</v>
      </c>
      <c r="M85" s="7" t="s">
        <v>2607</v>
      </c>
      <c r="N85" s="7">
        <f t="array" ref="N85">IF(O85="", "", IFERROR(MAX(--_xlfn.TEXTSPLIT(O85,"+")), O85))</f>
        <v>2040</v>
      </c>
      <c r="O85" s="7">
        <v>2040</v>
      </c>
      <c r="P85" s="7">
        <v>2019</v>
      </c>
      <c r="Q85" s="62" t="s">
        <v>2666</v>
      </c>
      <c r="T85" s="7" t="str">
        <f t="array" ref="T85">IF(U85="", "", IFERROR(MAX(--_xlfn.TEXTSPLIT(U85,"+")), U85))</f>
        <v/>
      </c>
      <c r="V85" s="114">
        <f t="shared" si="27"/>
        <v>1</v>
      </c>
      <c r="W85" s="62" t="str">
        <f t="shared" si="28"/>
        <v/>
      </c>
      <c r="X85" s="7" t="str">
        <f t="shared" si="29"/>
        <v/>
      </c>
      <c r="Y85" s="7" t="str">
        <f>_xlfn.XLOOKUP(C85,ref!A:A,ref!B:B, "Other")</f>
        <v>Asia</v>
      </c>
      <c r="AA85" s="7" t="str">
        <f t="shared" si="26"/>
        <v/>
      </c>
      <c r="AB85" s="7">
        <f t="shared" si="30"/>
        <v>1</v>
      </c>
    </row>
    <row r="86" spans="1:28" ht="14.5" customHeight="1">
      <c r="A86" s="43" t="s">
        <v>1520</v>
      </c>
      <c r="B86" s="7">
        <v>84</v>
      </c>
      <c r="C86" s="7" t="s">
        <v>692</v>
      </c>
      <c r="D86" s="62" t="s">
        <v>666</v>
      </c>
      <c r="E86" s="75" t="s">
        <v>631</v>
      </c>
      <c r="F86" s="142">
        <v>2030</v>
      </c>
      <c r="G86" t="s">
        <v>631</v>
      </c>
      <c r="H86" t="s">
        <v>635</v>
      </c>
      <c r="I86">
        <v>2030</v>
      </c>
      <c r="N86" s="7" t="str">
        <f t="array" ref="N86">IF(O86="", "", IFERROR(MAX(--_xlfn.TEXTSPLIT(O86,"+")), O86))</f>
        <v/>
      </c>
      <c r="T86" s="7" t="str">
        <f t="array" ref="T86">IF(U86="", "", IFERROR(MAX(--_xlfn.TEXTSPLIT(U86,"+")), U86))</f>
        <v/>
      </c>
      <c r="V86" s="114" t="str">
        <f t="shared" si="27"/>
        <v/>
      </c>
      <c r="W86" s="62" t="str">
        <f t="shared" si="28"/>
        <v/>
      </c>
      <c r="X86" s="7" t="str">
        <f t="shared" si="29"/>
        <v/>
      </c>
      <c r="Y86" s="7" t="str">
        <f>_xlfn.XLOOKUP(C86,ref!A:A,ref!B:B, "Other")</f>
        <v>Europe</v>
      </c>
      <c r="AA86" s="7" t="str">
        <f t="shared" si="26"/>
        <v/>
      </c>
      <c r="AB86" s="7">
        <f t="shared" si="30"/>
        <v>1</v>
      </c>
    </row>
    <row r="87" spans="1:28" ht="14.5" customHeight="1">
      <c r="A87" s="43" t="s">
        <v>140</v>
      </c>
      <c r="B87" s="7">
        <v>85</v>
      </c>
      <c r="C87" s="7" t="s">
        <v>680</v>
      </c>
      <c r="D87" s="62" t="s">
        <v>703</v>
      </c>
      <c r="E87" s="75"/>
      <c r="F87" s="142"/>
      <c r="N87" s="7" t="str">
        <f t="array" ref="N87">IF(O87="", "", IFERROR(MAX(--_xlfn.TEXTSPLIT(O87,"+")), O87))</f>
        <v/>
      </c>
      <c r="T87" s="7" t="str">
        <f t="array" ref="T87">IF(U87="", "", IFERROR(MAX(--_xlfn.TEXTSPLIT(U87,"+")), U87))</f>
        <v/>
      </c>
      <c r="V87" s="114" t="str">
        <f t="shared" si="27"/>
        <v/>
      </c>
      <c r="W87" s="62" t="str">
        <f t="shared" si="28"/>
        <v/>
      </c>
      <c r="X87" s="7" t="str">
        <f t="shared" si="29"/>
        <v/>
      </c>
      <c r="Y87" s="7" t="str">
        <f>_xlfn.XLOOKUP(C87,ref!A:A,ref!B:B, "Other")</f>
        <v>Asia</v>
      </c>
      <c r="AA87" s="7" t="str">
        <f t="shared" si="26"/>
        <v/>
      </c>
      <c r="AB87" s="7">
        <f t="shared" si="30"/>
        <v>0</v>
      </c>
    </row>
    <row r="88" spans="1:28" ht="14.5" customHeight="1">
      <c r="A88" s="43" t="s">
        <v>159</v>
      </c>
      <c r="B88" s="7">
        <v>86</v>
      </c>
      <c r="C88" s="7" t="s">
        <v>629</v>
      </c>
      <c r="D88" s="62" t="s">
        <v>713</v>
      </c>
      <c r="E88" s="75" t="s">
        <v>631</v>
      </c>
      <c r="F88" s="142">
        <v>2040</v>
      </c>
      <c r="G88" t="s">
        <v>631</v>
      </c>
      <c r="H88" t="s">
        <v>1096</v>
      </c>
      <c r="I88">
        <v>2020</v>
      </c>
      <c r="K88">
        <v>2030</v>
      </c>
      <c r="N88" s="7" t="str">
        <f t="array" ref="N88">IF(O88="", "", IFERROR(MAX(--_xlfn.TEXTSPLIT(O88,"+")), O88))</f>
        <v/>
      </c>
      <c r="R88" s="7" t="s">
        <v>645</v>
      </c>
      <c r="S88" s="7" t="s">
        <v>668</v>
      </c>
      <c r="T88" s="7">
        <f t="array" ref="T88">IF(U88="", "", IFERROR(MAX(--_xlfn.TEXTSPLIT(U88,"+")), U88))</f>
        <v>2050</v>
      </c>
      <c r="U88" s="7">
        <v>2050</v>
      </c>
      <c r="V88" s="114" t="str">
        <f t="shared" si="27"/>
        <v/>
      </c>
      <c r="W88" s="62">
        <f t="shared" si="28"/>
        <v>1</v>
      </c>
      <c r="X88" s="7">
        <f t="shared" si="29"/>
        <v>1</v>
      </c>
      <c r="Y88" s="7" t="str">
        <f>_xlfn.XLOOKUP(C88,ref!A:A,ref!B:B, "Other")</f>
        <v>North America</v>
      </c>
      <c r="Z88" s="7" t="s">
        <v>648</v>
      </c>
      <c r="AA88" s="7" t="str">
        <f t="shared" si="26"/>
        <v/>
      </c>
      <c r="AB88" s="7">
        <f t="shared" si="30"/>
        <v>1</v>
      </c>
    </row>
    <row r="89" spans="1:28" ht="14.5" customHeight="1">
      <c r="A89" s="43" t="s">
        <v>142</v>
      </c>
      <c r="B89" s="7">
        <v>87</v>
      </c>
      <c r="C89" s="7" t="s">
        <v>629</v>
      </c>
      <c r="D89" s="62" t="s">
        <v>675</v>
      </c>
      <c r="E89" s="75" t="s">
        <v>631</v>
      </c>
      <c r="F89" s="142">
        <v>2030</v>
      </c>
      <c r="G89" t="s">
        <v>631</v>
      </c>
      <c r="H89" t="s">
        <v>1096</v>
      </c>
      <c r="I89">
        <v>2023</v>
      </c>
      <c r="K89">
        <v>2030</v>
      </c>
      <c r="N89" s="7" t="str">
        <f t="array" ref="N89">IF(O89="", "", IFERROR(MAX(--_xlfn.TEXTSPLIT(O89,"+")), O89))</f>
        <v/>
      </c>
      <c r="R89" s="7" t="s">
        <v>645</v>
      </c>
      <c r="S89" s="7" t="s">
        <v>874</v>
      </c>
      <c r="T89" s="7">
        <f t="array" ref="T89">IF(U89="", "", IFERROR(MAX(--_xlfn.TEXTSPLIT(U89,"+")), U89))</f>
        <v>2040</v>
      </c>
      <c r="U89" s="7">
        <v>2040</v>
      </c>
      <c r="V89" s="114" t="str">
        <f t="shared" si="27"/>
        <v/>
      </c>
      <c r="W89" s="62">
        <f t="shared" si="28"/>
        <v>1</v>
      </c>
      <c r="X89" s="7">
        <f t="shared" si="29"/>
        <v>1</v>
      </c>
      <c r="Y89" s="7" t="str">
        <f>_xlfn.XLOOKUP(C89,ref!A:A,ref!B:B, "Other")</f>
        <v>North America</v>
      </c>
      <c r="AA89" s="7" t="str">
        <f t="shared" si="26"/>
        <v/>
      </c>
      <c r="AB89" s="7">
        <f t="shared" si="30"/>
        <v>1</v>
      </c>
    </row>
    <row r="90" spans="1:28" ht="14.5" customHeight="1">
      <c r="A90" s="43" t="s">
        <v>158</v>
      </c>
      <c r="B90" s="7">
        <v>88</v>
      </c>
      <c r="C90" s="7" t="s">
        <v>676</v>
      </c>
      <c r="D90" s="62" t="s">
        <v>666</v>
      </c>
      <c r="E90" s="75"/>
      <c r="F90" s="142"/>
      <c r="G90" t="s">
        <v>631</v>
      </c>
      <c r="H90" t="s">
        <v>1096</v>
      </c>
      <c r="I90">
        <v>2030</v>
      </c>
      <c r="K90">
        <v>2030</v>
      </c>
      <c r="N90" s="7" t="str">
        <f t="array" ref="N90">IF(O90="", "", IFERROR(MAX(--_xlfn.TEXTSPLIT(O90,"+")), O90))</f>
        <v/>
      </c>
      <c r="R90" s="7" t="s">
        <v>635</v>
      </c>
      <c r="S90" s="7" t="s">
        <v>2667</v>
      </c>
      <c r="T90" s="7">
        <f t="array" ref="T90">IF(U90="", "", IFERROR(MAX(--_xlfn.TEXTSPLIT(U90,"+")), U90))</f>
        <v>2050</v>
      </c>
      <c r="U90" s="7">
        <v>2050</v>
      </c>
      <c r="V90" s="114" t="str">
        <f t="shared" si="27"/>
        <v/>
      </c>
      <c r="W90" s="62">
        <f t="shared" si="28"/>
        <v>1</v>
      </c>
      <c r="X90" s="7">
        <f t="shared" si="29"/>
        <v>1</v>
      </c>
      <c r="Y90" s="7" t="str">
        <f>_xlfn.XLOOKUP(C90,ref!A:A,ref!B:B, "Other")</f>
        <v>Asia</v>
      </c>
      <c r="Z90" s="7" t="s">
        <v>631</v>
      </c>
      <c r="AA90" s="7" t="str">
        <f t="shared" si="26"/>
        <v>Y</v>
      </c>
      <c r="AB90" s="7">
        <f t="shared" si="30"/>
        <v>1</v>
      </c>
    </row>
    <row r="91" spans="1:28" ht="14.5" customHeight="1">
      <c r="A91" s="43" t="s">
        <v>132</v>
      </c>
      <c r="B91" s="7">
        <v>89</v>
      </c>
      <c r="C91" s="7" t="s">
        <v>680</v>
      </c>
      <c r="D91" s="62" t="s">
        <v>679</v>
      </c>
      <c r="E91" s="75"/>
      <c r="F91" s="142"/>
      <c r="N91" s="7" t="str">
        <f t="array" ref="N91">IF(O91="", "", IFERROR(MAX(--_xlfn.TEXTSPLIT(O91,"+")), O91))</f>
        <v/>
      </c>
      <c r="T91" s="7" t="str">
        <f t="array" ref="T91">IF(U91="", "", IFERROR(MAX(--_xlfn.TEXTSPLIT(U91,"+")), U91))</f>
        <v/>
      </c>
      <c r="V91" s="114" t="str">
        <f t="shared" si="27"/>
        <v/>
      </c>
      <c r="W91" s="62" t="str">
        <f t="shared" si="28"/>
        <v/>
      </c>
      <c r="X91" s="7" t="str">
        <f t="shared" si="29"/>
        <v/>
      </c>
      <c r="Y91" s="7" t="str">
        <f>_xlfn.XLOOKUP(C91,ref!A:A,ref!B:B, "Other")</f>
        <v>Asia</v>
      </c>
      <c r="AA91" s="7" t="str">
        <f t="shared" si="26"/>
        <v/>
      </c>
      <c r="AB91" s="7">
        <f t="shared" si="30"/>
        <v>0</v>
      </c>
    </row>
    <row r="92" spans="1:28" ht="14.5" customHeight="1">
      <c r="A92" s="43" t="s">
        <v>193</v>
      </c>
      <c r="B92" s="7">
        <v>90</v>
      </c>
      <c r="C92" s="7" t="s">
        <v>735</v>
      </c>
      <c r="D92" s="62" t="s">
        <v>679</v>
      </c>
      <c r="E92" s="75"/>
      <c r="F92" s="142"/>
      <c r="G92" t="s">
        <v>631</v>
      </c>
      <c r="H92" t="s">
        <v>1096</v>
      </c>
      <c r="I92">
        <v>2030</v>
      </c>
      <c r="K92">
        <v>2030</v>
      </c>
      <c r="N92" s="7" t="str">
        <f t="array" ref="N92">IF(O92="", "", IFERROR(MAX(--_xlfn.TEXTSPLIT(O92,"+")), O92))</f>
        <v/>
      </c>
      <c r="R92" s="7" t="s">
        <v>645</v>
      </c>
      <c r="S92" s="7" t="s">
        <v>2668</v>
      </c>
      <c r="T92" s="7">
        <f t="array" ref="T92">IF(U92="", "", IFERROR(MAX(--_xlfn.TEXTSPLIT(U92,"+")), U92))</f>
        <v>2040</v>
      </c>
      <c r="U92" s="7">
        <v>2040</v>
      </c>
      <c r="V92" s="114" t="str">
        <f t="shared" si="27"/>
        <v/>
      </c>
      <c r="W92" s="62">
        <f t="shared" si="28"/>
        <v>1</v>
      </c>
      <c r="X92" s="7">
        <f t="shared" si="29"/>
        <v>1</v>
      </c>
      <c r="Y92" s="7" t="str">
        <f>_xlfn.XLOOKUP(C92,ref!A:A,ref!B:B, "Other")</f>
        <v>Europe</v>
      </c>
      <c r="Z92" s="7" t="s">
        <v>632</v>
      </c>
      <c r="AA92" s="7" t="str">
        <f t="shared" si="26"/>
        <v>N</v>
      </c>
      <c r="AB92" s="7">
        <f t="shared" si="30"/>
        <v>1</v>
      </c>
    </row>
    <row r="93" spans="1:28" ht="14.5" customHeight="1">
      <c r="A93" s="43" t="s">
        <v>181</v>
      </c>
      <c r="B93" s="7">
        <v>91</v>
      </c>
      <c r="C93" s="7" t="s">
        <v>680</v>
      </c>
      <c r="D93" s="62" t="s">
        <v>666</v>
      </c>
      <c r="E93" s="75"/>
      <c r="F93" s="142"/>
      <c r="N93" s="7" t="str">
        <f t="array" ref="N93">IF(O93="", "", IFERROR(MAX(--_xlfn.TEXTSPLIT(O93,"+")), O93))</f>
        <v/>
      </c>
      <c r="T93" s="7" t="str">
        <f t="array" ref="T93">IF(U93="", "", IFERROR(MAX(--_xlfn.TEXTSPLIT(U93,"+")), U93))</f>
        <v/>
      </c>
      <c r="V93" s="114" t="str">
        <f t="shared" si="27"/>
        <v/>
      </c>
      <c r="W93" s="62" t="str">
        <f t="shared" si="28"/>
        <v/>
      </c>
      <c r="X93" s="7" t="str">
        <f t="shared" si="29"/>
        <v/>
      </c>
      <c r="Y93" s="7" t="str">
        <f>_xlfn.XLOOKUP(C93,ref!A:A,ref!B:B, "Other")</f>
        <v>Asia</v>
      </c>
      <c r="AA93" s="7" t="str">
        <f t="shared" si="26"/>
        <v/>
      </c>
      <c r="AB93" s="7">
        <f t="shared" si="30"/>
        <v>0</v>
      </c>
    </row>
    <row r="94" spans="1:28" ht="14.5" customHeight="1">
      <c r="A94" s="43" t="s">
        <v>116</v>
      </c>
      <c r="B94" s="7">
        <v>92</v>
      </c>
      <c r="C94" s="7" t="s">
        <v>876</v>
      </c>
      <c r="D94" s="62" t="s">
        <v>669</v>
      </c>
      <c r="E94" s="75" t="s">
        <v>631</v>
      </c>
      <c r="F94" s="142">
        <v>2050</v>
      </c>
      <c r="L94" s="74" t="s">
        <v>645</v>
      </c>
      <c r="M94" s="7" t="s">
        <v>2669</v>
      </c>
      <c r="N94" s="7">
        <f t="array" ref="N94">IF(O94="", "", IFERROR(MAX(--_xlfn.TEXTSPLIT(O94,"+")), O94))</f>
        <v>2045</v>
      </c>
      <c r="O94" s="7">
        <v>2045</v>
      </c>
      <c r="P94" s="7">
        <v>2021</v>
      </c>
      <c r="Q94" s="62" t="s">
        <v>2670</v>
      </c>
      <c r="T94" s="7" t="str">
        <f t="array" ref="T94">IF(U94="", "", IFERROR(MAX(--_xlfn.TEXTSPLIT(U94,"+")), U94))</f>
        <v/>
      </c>
      <c r="V94" s="114">
        <f t="shared" si="27"/>
        <v>1</v>
      </c>
      <c r="W94" s="62" t="str">
        <f t="shared" si="28"/>
        <v/>
      </c>
      <c r="X94" s="7" t="str">
        <f t="shared" si="29"/>
        <v/>
      </c>
      <c r="Y94" s="7" t="str">
        <f>_xlfn.XLOOKUP(C94,ref!A:A,ref!B:B, "Other")</f>
        <v>Asia</v>
      </c>
      <c r="Z94" s="7" t="s">
        <v>2671</v>
      </c>
      <c r="AA94" s="7" t="str">
        <f t="shared" si="26"/>
        <v>Y</v>
      </c>
      <c r="AB94" s="7">
        <f t="shared" si="30"/>
        <v>1</v>
      </c>
    </row>
    <row r="95" spans="1:28" ht="14.5" customHeight="1">
      <c r="A95" s="43" t="s">
        <v>98</v>
      </c>
      <c r="B95" s="7">
        <v>93</v>
      </c>
      <c r="C95" s="7" t="s">
        <v>629</v>
      </c>
      <c r="D95" s="62" t="s">
        <v>666</v>
      </c>
      <c r="E95" s="75"/>
      <c r="F95" s="142"/>
      <c r="N95" s="7" t="str">
        <f t="array" ref="N95">IF(O95="", "", IFERROR(MAX(--_xlfn.TEXTSPLIT(O95,"+")), O95))</f>
        <v/>
      </c>
      <c r="T95" s="7" t="str">
        <f t="array" ref="T95">IF(U95="", "", IFERROR(MAX(--_xlfn.TEXTSPLIT(U95,"+")), U95))</f>
        <v/>
      </c>
      <c r="V95" s="114" t="str">
        <f t="shared" si="27"/>
        <v/>
      </c>
      <c r="W95" s="62" t="str">
        <f t="shared" si="28"/>
        <v/>
      </c>
      <c r="X95" s="7" t="str">
        <f t="shared" si="29"/>
        <v/>
      </c>
      <c r="Y95" s="7" t="str">
        <f>_xlfn.XLOOKUP(C95,ref!A:A,ref!B:B, "Other")</f>
        <v>North America</v>
      </c>
      <c r="AA95" s="7" t="str">
        <f t="shared" si="26"/>
        <v/>
      </c>
      <c r="AB95" s="7">
        <f t="shared" si="30"/>
        <v>0</v>
      </c>
    </row>
    <row r="96" spans="1:28" ht="14.5" customHeight="1">
      <c r="A96" s="43" t="s">
        <v>221</v>
      </c>
      <c r="B96" s="7">
        <v>94</v>
      </c>
      <c r="C96" s="7" t="s">
        <v>676</v>
      </c>
      <c r="D96" s="62" t="s">
        <v>666</v>
      </c>
      <c r="E96" s="75"/>
      <c r="F96" s="142"/>
      <c r="L96" s="74" t="s">
        <v>635</v>
      </c>
      <c r="M96" s="7" t="s">
        <v>2607</v>
      </c>
      <c r="N96" s="7">
        <f t="array" ref="N96">IF(O96="", "", IFERROR(MAX(--_xlfn.TEXTSPLIT(O96,"+")), O96))</f>
        <v>2050</v>
      </c>
      <c r="O96" s="7">
        <v>2050</v>
      </c>
      <c r="P96" s="7">
        <v>2021</v>
      </c>
      <c r="Q96" s="62" t="s">
        <v>1567</v>
      </c>
      <c r="T96" s="7" t="str">
        <f t="array" ref="T96">IF(U96="", "", IFERROR(MAX(--_xlfn.TEXTSPLIT(U96,"+")), U96))</f>
        <v/>
      </c>
      <c r="V96" s="114">
        <f t="shared" si="27"/>
        <v>1</v>
      </c>
      <c r="W96" s="62" t="str">
        <f t="shared" si="28"/>
        <v/>
      </c>
      <c r="X96" s="7" t="str">
        <f t="shared" si="29"/>
        <v/>
      </c>
      <c r="Y96" s="7" t="str">
        <f>_xlfn.XLOOKUP(C96,ref!A:A,ref!B:B, "Other")</f>
        <v>Asia</v>
      </c>
      <c r="Z96" s="7" t="s">
        <v>632</v>
      </c>
      <c r="AA96" s="7" t="str">
        <f t="shared" ref="AA96:AA159" si="31">IF(ISNUMBER(SEARCH("Y",Z96)),"Y",IF(ISNUMBER(SEARCH("N",Z96)),"N",""))</f>
        <v>N</v>
      </c>
      <c r="AB96" s="7">
        <f t="shared" si="30"/>
        <v>1</v>
      </c>
    </row>
    <row r="97" spans="1:28" ht="14.5" customHeight="1">
      <c r="A97" s="43" t="s">
        <v>1271</v>
      </c>
      <c r="B97" s="7">
        <v>95</v>
      </c>
      <c r="C97" s="7" t="s">
        <v>692</v>
      </c>
      <c r="D97" s="62" t="s">
        <v>679</v>
      </c>
      <c r="E97" s="75"/>
      <c r="F97" s="142"/>
      <c r="G97" t="s">
        <v>631</v>
      </c>
      <c r="H97" t="s">
        <v>1096</v>
      </c>
      <c r="I97">
        <v>2030</v>
      </c>
      <c r="K97">
        <v>2030</v>
      </c>
      <c r="L97" s="74" t="s">
        <v>635</v>
      </c>
      <c r="M97" s="7" t="s">
        <v>2672</v>
      </c>
      <c r="N97" s="7">
        <f t="array" ref="N97">IF(O97="", "", IFERROR(MAX(--_xlfn.TEXTSPLIT(O97,"+")), O97))</f>
        <v>2050</v>
      </c>
      <c r="O97" s="7">
        <v>2050</v>
      </c>
      <c r="P97" s="7">
        <v>2020</v>
      </c>
      <c r="Q97" s="62" t="s">
        <v>2673</v>
      </c>
      <c r="T97" s="7" t="str">
        <f t="array" ref="T97">IF(U97="", "", IFERROR(MAX(--_xlfn.TEXTSPLIT(U97,"+")), U97))</f>
        <v/>
      </c>
      <c r="V97" s="114">
        <f t="shared" si="27"/>
        <v>1</v>
      </c>
      <c r="W97" s="62" t="str">
        <f t="shared" si="28"/>
        <v/>
      </c>
      <c r="X97" s="7">
        <f t="shared" si="29"/>
        <v>1</v>
      </c>
      <c r="Y97" s="7" t="str">
        <f>_xlfn.XLOOKUP(C97,ref!A:A,ref!B:B, "Other")</f>
        <v>Europe</v>
      </c>
      <c r="Z97" s="7" t="s">
        <v>631</v>
      </c>
      <c r="AA97" s="7" t="str">
        <f t="shared" si="31"/>
        <v>Y</v>
      </c>
      <c r="AB97" s="7">
        <f t="shared" si="30"/>
        <v>1</v>
      </c>
    </row>
    <row r="98" spans="1:28" ht="14.5" customHeight="1">
      <c r="A98" s="43" t="s">
        <v>131</v>
      </c>
      <c r="B98" s="7">
        <v>96</v>
      </c>
      <c r="C98" s="7" t="s">
        <v>680</v>
      </c>
      <c r="D98" s="62" t="s">
        <v>715</v>
      </c>
      <c r="E98" s="75"/>
      <c r="F98" s="142"/>
      <c r="N98" s="7" t="str">
        <f t="array" ref="N98">IF(O98="", "", IFERROR(MAX(--_xlfn.TEXTSPLIT(O98,"+")), O98))</f>
        <v/>
      </c>
      <c r="T98" s="7" t="str">
        <f t="array" ref="T98">IF(U98="", "", IFERROR(MAX(--_xlfn.TEXTSPLIT(U98,"+")), U98))</f>
        <v/>
      </c>
      <c r="V98" s="114" t="str">
        <f t="shared" si="27"/>
        <v/>
      </c>
      <c r="W98" s="62" t="str">
        <f t="shared" si="28"/>
        <v/>
      </c>
      <c r="X98" s="7" t="str">
        <f t="shared" si="29"/>
        <v/>
      </c>
      <c r="Y98" s="7" t="str">
        <f>_xlfn.XLOOKUP(C98,ref!A:A,ref!B:B, "Other")</f>
        <v>Asia</v>
      </c>
      <c r="AA98" s="7" t="str">
        <f t="shared" si="31"/>
        <v/>
      </c>
      <c r="AB98" s="7">
        <f t="shared" si="30"/>
        <v>0</v>
      </c>
    </row>
    <row r="99" spans="1:28" ht="14.5" customHeight="1">
      <c r="A99" s="43" t="s">
        <v>171</v>
      </c>
      <c r="B99" s="7">
        <v>97</v>
      </c>
      <c r="C99" s="7" t="s">
        <v>629</v>
      </c>
      <c r="D99" s="62" t="s">
        <v>691</v>
      </c>
      <c r="E99" s="75"/>
      <c r="F99" s="142"/>
      <c r="L99" s="74" t="s">
        <v>635</v>
      </c>
      <c r="M99" s="7" t="s">
        <v>837</v>
      </c>
      <c r="N99" s="7">
        <f t="array" ref="N99">IF(O99="", "", IFERROR(MAX(--_xlfn.TEXTSPLIT(O99,"+")), O99))</f>
        <v>2050</v>
      </c>
      <c r="O99" s="7">
        <v>2050</v>
      </c>
      <c r="P99" s="7">
        <v>2021</v>
      </c>
      <c r="Q99" s="62" t="s">
        <v>2674</v>
      </c>
      <c r="T99" s="7" t="str">
        <f t="array" ref="T99">IF(U99="", "", IFERROR(MAX(--_xlfn.TEXTSPLIT(U99,"+")), U99))</f>
        <v/>
      </c>
      <c r="V99" s="114">
        <f t="shared" si="27"/>
        <v>1</v>
      </c>
      <c r="W99" s="62" t="str">
        <f t="shared" si="28"/>
        <v/>
      </c>
      <c r="X99" s="7" t="str">
        <f t="shared" si="29"/>
        <v/>
      </c>
      <c r="Y99" s="7" t="str">
        <f>_xlfn.XLOOKUP(C99,ref!A:A,ref!B:B, "Other")</f>
        <v>North America</v>
      </c>
      <c r="Z99" s="7" t="s">
        <v>2671</v>
      </c>
      <c r="AA99" s="7" t="str">
        <f t="shared" si="31"/>
        <v>Y</v>
      </c>
      <c r="AB99" s="7">
        <f t="shared" si="30"/>
        <v>1</v>
      </c>
    </row>
    <row r="100" spans="1:28" ht="14.5" customHeight="1">
      <c r="A100" s="43" t="s">
        <v>143</v>
      </c>
      <c r="B100" s="7">
        <v>98</v>
      </c>
      <c r="C100" s="7" t="s">
        <v>774</v>
      </c>
      <c r="D100" s="62" t="s">
        <v>666</v>
      </c>
      <c r="E100" s="75"/>
      <c r="N100" s="7" t="str">
        <f t="array" ref="N100">IF(O100="", "", IFERROR(MAX(--_xlfn.TEXTSPLIT(O100,"+")), O100))</f>
        <v/>
      </c>
      <c r="T100" s="7" t="str">
        <f t="array" ref="T100">IF(U100="", "", IFERROR(MAX(--_xlfn.TEXTSPLIT(U100,"+")), U100))</f>
        <v/>
      </c>
      <c r="V100" s="114" t="str">
        <f t="shared" si="27"/>
        <v/>
      </c>
      <c r="W100" s="62" t="str">
        <f t="shared" si="28"/>
        <v/>
      </c>
      <c r="X100" s="7" t="str">
        <f t="shared" si="29"/>
        <v/>
      </c>
      <c r="Y100" s="7" t="str">
        <f>_xlfn.XLOOKUP(C100,ref!A:A,ref!B:B, "Other")</f>
        <v>Asia</v>
      </c>
      <c r="AA100" s="7" t="str">
        <f t="shared" si="31"/>
        <v/>
      </c>
      <c r="AB100" s="7">
        <f t="shared" si="30"/>
        <v>0</v>
      </c>
    </row>
    <row r="101" spans="1:28" ht="14.5" customHeight="1">
      <c r="A101" s="43" t="s">
        <v>1423</v>
      </c>
      <c r="B101" s="7">
        <v>99</v>
      </c>
      <c r="C101" s="7" t="s">
        <v>709</v>
      </c>
      <c r="D101" s="62" t="s">
        <v>691</v>
      </c>
      <c r="E101" s="75"/>
      <c r="F101" s="142"/>
      <c r="G101" t="s">
        <v>631</v>
      </c>
      <c r="H101" t="s">
        <v>635</v>
      </c>
      <c r="I101">
        <v>2030</v>
      </c>
      <c r="N101" s="7" t="str">
        <f t="array" ref="N101">IF(O101="", "", IFERROR(MAX(--_xlfn.TEXTSPLIT(O101,"+")), O101))</f>
        <v/>
      </c>
      <c r="R101" s="7" t="s">
        <v>645</v>
      </c>
      <c r="S101" s="7" t="s">
        <v>2675</v>
      </c>
      <c r="T101" s="7">
        <f t="array" ref="T101">IF(U101="", "", IFERROR(MAX(--_xlfn.TEXTSPLIT(U101,"+")), U101))</f>
        <v>2050</v>
      </c>
      <c r="U101" s="7">
        <v>2050</v>
      </c>
      <c r="V101" s="114" t="str">
        <f t="shared" si="27"/>
        <v/>
      </c>
      <c r="W101" s="62">
        <f t="shared" si="28"/>
        <v>1</v>
      </c>
      <c r="X101" s="7" t="str">
        <f t="shared" si="29"/>
        <v/>
      </c>
      <c r="Y101" s="7" t="str">
        <f>_xlfn.XLOOKUP(C101,ref!A:A,ref!B:B, "Other")</f>
        <v>Europe</v>
      </c>
      <c r="Z101" s="7" t="s">
        <v>631</v>
      </c>
      <c r="AA101" s="7" t="str">
        <f t="shared" si="31"/>
        <v>Y</v>
      </c>
      <c r="AB101" s="7">
        <f t="shared" si="30"/>
        <v>1</v>
      </c>
    </row>
    <row r="102" spans="1:28" ht="14.5" customHeight="1">
      <c r="A102" s="43" t="s">
        <v>148</v>
      </c>
      <c r="B102" s="7">
        <v>100</v>
      </c>
      <c r="C102" s="7" t="s">
        <v>680</v>
      </c>
      <c r="D102" s="62" t="s">
        <v>670</v>
      </c>
      <c r="E102" s="75"/>
      <c r="F102" s="142"/>
      <c r="N102" s="7" t="str">
        <f t="array" ref="N102">IF(O102="", "", IFERROR(MAX(--_xlfn.TEXTSPLIT(O102,"+")), O102))</f>
        <v/>
      </c>
      <c r="T102" s="7" t="str">
        <f t="array" ref="T102">IF(U102="", "", IFERROR(MAX(--_xlfn.TEXTSPLIT(U102,"+")), U102))</f>
        <v/>
      </c>
      <c r="V102" s="114" t="str">
        <f t="shared" si="27"/>
        <v/>
      </c>
      <c r="W102" s="62" t="str">
        <f t="shared" si="28"/>
        <v/>
      </c>
      <c r="X102" s="7" t="str">
        <f t="shared" si="29"/>
        <v/>
      </c>
      <c r="Y102" s="7" t="str">
        <f>_xlfn.XLOOKUP(C102,ref!A:A,ref!B:B, "Other")</f>
        <v>Asia</v>
      </c>
      <c r="AA102" s="7" t="str">
        <f t="shared" si="31"/>
        <v/>
      </c>
      <c r="AB102" s="7">
        <f t="shared" si="30"/>
        <v>0</v>
      </c>
    </row>
    <row r="103" spans="1:28" ht="14.5" customHeight="1">
      <c r="A103" s="43" t="s">
        <v>196</v>
      </c>
      <c r="B103" s="7">
        <v>101</v>
      </c>
      <c r="C103" s="7" t="s">
        <v>629</v>
      </c>
      <c r="D103" s="62" t="s">
        <v>675</v>
      </c>
      <c r="E103" s="75"/>
      <c r="F103" s="142"/>
      <c r="G103" t="s">
        <v>631</v>
      </c>
      <c r="H103" t="s">
        <v>635</v>
      </c>
      <c r="I103">
        <v>2030</v>
      </c>
      <c r="N103" s="7" t="str">
        <f t="array" ref="N103">IF(O103="", "", IFERROR(MAX(--_xlfn.TEXTSPLIT(O103,"+")), O103))</f>
        <v/>
      </c>
      <c r="R103" s="7" t="s">
        <v>645</v>
      </c>
      <c r="S103" s="7" t="s">
        <v>786</v>
      </c>
      <c r="T103" s="7">
        <f t="array" ref="T103">IF(U103="", "", IFERROR(MAX(--_xlfn.TEXTSPLIT(U103,"+")), U103))</f>
        <v>2050</v>
      </c>
      <c r="U103" s="7">
        <v>2050</v>
      </c>
      <c r="V103" s="114" t="str">
        <f t="shared" si="27"/>
        <v/>
      </c>
      <c r="W103" s="62">
        <f t="shared" si="28"/>
        <v>1</v>
      </c>
      <c r="X103" s="7" t="str">
        <f t="shared" si="29"/>
        <v/>
      </c>
      <c r="Y103" s="7" t="str">
        <f>_xlfn.XLOOKUP(C103,ref!A:A,ref!B:B, "Other")</f>
        <v>North America</v>
      </c>
      <c r="AA103" s="7" t="str">
        <f t="shared" si="31"/>
        <v/>
      </c>
      <c r="AB103" s="7">
        <f t="shared" si="30"/>
        <v>1</v>
      </c>
    </row>
    <row r="104" spans="1:28" ht="14.5" customHeight="1">
      <c r="A104" s="43" t="s">
        <v>110</v>
      </c>
      <c r="B104" s="7">
        <v>102</v>
      </c>
      <c r="C104" s="7" t="s">
        <v>680</v>
      </c>
      <c r="D104" s="62" t="s">
        <v>666</v>
      </c>
      <c r="E104" s="75"/>
      <c r="F104" s="142"/>
      <c r="L104" s="74" t="s">
        <v>681</v>
      </c>
      <c r="M104" s="7" t="s">
        <v>2599</v>
      </c>
      <c r="N104" s="7">
        <f t="array" ref="N104">IF(O104="", "", IFERROR(MAX(--_xlfn.TEXTSPLIT(O104,"+")), O104))</f>
        <v>2060</v>
      </c>
      <c r="O104" s="7">
        <v>2060</v>
      </c>
      <c r="P104" s="7">
        <v>2020</v>
      </c>
      <c r="Q104" s="62" t="s">
        <v>2676</v>
      </c>
      <c r="T104" s="7" t="str">
        <f t="array" ref="T104">IF(U104="", "", IFERROR(MAX(--_xlfn.TEXTSPLIT(U104,"+")), U104))</f>
        <v/>
      </c>
      <c r="V104" s="114" t="str">
        <f t="shared" si="27"/>
        <v/>
      </c>
      <c r="W104" s="62" t="str">
        <f t="shared" si="28"/>
        <v/>
      </c>
      <c r="X104" s="7" t="str">
        <f t="shared" si="29"/>
        <v/>
      </c>
      <c r="Y104" s="7" t="str">
        <f>_xlfn.XLOOKUP(C104,ref!A:A,ref!B:B, "Other")</f>
        <v>Asia</v>
      </c>
      <c r="AA104" s="7" t="str">
        <f t="shared" si="31"/>
        <v/>
      </c>
      <c r="AB104" s="7">
        <f t="shared" si="30"/>
        <v>0</v>
      </c>
    </row>
    <row r="105" spans="1:28" ht="14.5" customHeight="1">
      <c r="A105" s="43" t="s">
        <v>145</v>
      </c>
      <c r="B105" s="7">
        <v>103</v>
      </c>
      <c r="C105" s="7" t="s">
        <v>639</v>
      </c>
      <c r="D105" s="62" t="s">
        <v>690</v>
      </c>
      <c r="E105" s="75" t="s">
        <v>631</v>
      </c>
      <c r="F105" s="142">
        <v>2025</v>
      </c>
      <c r="G105" t="s">
        <v>631</v>
      </c>
      <c r="H105" t="s">
        <v>1096</v>
      </c>
      <c r="I105">
        <v>2025</v>
      </c>
      <c r="K105">
        <v>2030</v>
      </c>
      <c r="N105" s="7" t="str">
        <f t="array" ref="N105">IF(O105="", "", IFERROR(MAX(--_xlfn.TEXTSPLIT(O105,"+")), O105))</f>
        <v/>
      </c>
      <c r="R105" s="7" t="s">
        <v>645</v>
      </c>
      <c r="S105" s="7" t="s">
        <v>2677</v>
      </c>
      <c r="T105" s="7">
        <f t="array" ref="T105">IF(U105="", "", IFERROR(MAX(--_xlfn.TEXTSPLIT(U105,"+")), U105))</f>
        <v>2050</v>
      </c>
      <c r="U105" s="7">
        <v>2050</v>
      </c>
      <c r="V105" s="114" t="str">
        <f t="shared" si="27"/>
        <v/>
      </c>
      <c r="W105" s="62">
        <f t="shared" si="28"/>
        <v>1</v>
      </c>
      <c r="X105" s="7">
        <f t="shared" si="29"/>
        <v>1</v>
      </c>
      <c r="Y105" s="7" t="str">
        <f>_xlfn.XLOOKUP(C105,ref!A:A,ref!B:B, "Other")</f>
        <v>Europe</v>
      </c>
      <c r="AA105" s="7" t="str">
        <f t="shared" si="31"/>
        <v/>
      </c>
      <c r="AB105" s="7">
        <f t="shared" si="30"/>
        <v>1</v>
      </c>
    </row>
    <row r="106" spans="1:28" ht="14.5" customHeight="1">
      <c r="A106" s="43" t="s">
        <v>136</v>
      </c>
      <c r="B106" s="7">
        <v>104</v>
      </c>
      <c r="C106" s="7" t="s">
        <v>774</v>
      </c>
      <c r="D106" s="62" t="s">
        <v>705</v>
      </c>
      <c r="E106" s="75"/>
      <c r="F106" s="142"/>
      <c r="N106" s="7" t="str">
        <f t="array" ref="N106">IF(O106="", "", IFERROR(MAX(--_xlfn.TEXTSPLIT(O106,"+")), O106))</f>
        <v/>
      </c>
      <c r="T106" s="7" t="str">
        <f t="array" ref="T106">IF(U106="", "", IFERROR(MAX(--_xlfn.TEXTSPLIT(U106,"+")), U106))</f>
        <v/>
      </c>
      <c r="V106" s="114" t="str">
        <f t="shared" si="27"/>
        <v/>
      </c>
      <c r="W106" s="62" t="str">
        <f t="shared" si="28"/>
        <v/>
      </c>
      <c r="X106" s="7" t="str">
        <f t="shared" si="29"/>
        <v/>
      </c>
      <c r="Y106" s="7" t="str">
        <f>_xlfn.XLOOKUP(C106,ref!A:A,ref!B:B, "Other")</f>
        <v>Asia</v>
      </c>
      <c r="AA106" s="7" t="str">
        <f t="shared" si="31"/>
        <v/>
      </c>
      <c r="AB106" s="7">
        <f t="shared" si="30"/>
        <v>0</v>
      </c>
    </row>
    <row r="107" spans="1:28" ht="14.5" customHeight="1">
      <c r="A107" s="43" t="s">
        <v>82</v>
      </c>
      <c r="B107" s="7">
        <v>105</v>
      </c>
      <c r="C107" s="7" t="s">
        <v>629</v>
      </c>
      <c r="D107" s="62" t="s">
        <v>666</v>
      </c>
      <c r="E107" s="75" t="s">
        <v>631</v>
      </c>
      <c r="F107" s="142">
        <v>2020</v>
      </c>
      <c r="L107" s="74" t="s">
        <v>635</v>
      </c>
      <c r="M107" s="7" t="s">
        <v>663</v>
      </c>
      <c r="N107" s="7">
        <f t="array" ref="N107">IF(O107="", "", IFERROR(MAX(--_xlfn.TEXTSPLIT(O107,"+")), O107))</f>
        <v>2019</v>
      </c>
      <c r="O107" s="7">
        <v>2019</v>
      </c>
      <c r="P107" s="7">
        <v>2016</v>
      </c>
      <c r="Q107" s="62" t="s">
        <v>2678</v>
      </c>
      <c r="R107" s="7" t="s">
        <v>645</v>
      </c>
      <c r="S107" s="7" t="s">
        <v>1361</v>
      </c>
      <c r="T107" s="7">
        <f t="array" ref="T107">IF(U107="", "", IFERROR(MAX(--_xlfn.TEXTSPLIT(U107,"+")), U107))</f>
        <v>2050</v>
      </c>
      <c r="U107" s="7">
        <v>2050</v>
      </c>
      <c r="V107" s="114">
        <f t="shared" si="27"/>
        <v>1</v>
      </c>
      <c r="W107" s="62">
        <f t="shared" si="28"/>
        <v>1</v>
      </c>
      <c r="X107" s="7" t="str">
        <f t="shared" si="29"/>
        <v/>
      </c>
      <c r="Y107" s="7" t="str">
        <f>_xlfn.XLOOKUP(C107,ref!A:A,ref!B:B, "Other")</f>
        <v>North America</v>
      </c>
      <c r="Z107" s="7" t="s">
        <v>2679</v>
      </c>
      <c r="AA107" s="7" t="str">
        <f t="shared" si="31"/>
        <v>N</v>
      </c>
      <c r="AB107" s="7">
        <f t="shared" si="30"/>
        <v>1</v>
      </c>
    </row>
    <row r="108" spans="1:28" ht="14.5" customHeight="1">
      <c r="A108" s="43" t="s">
        <v>256</v>
      </c>
      <c r="B108" s="7">
        <v>106</v>
      </c>
      <c r="C108" s="7" t="s">
        <v>680</v>
      </c>
      <c r="D108" s="62" t="s">
        <v>666</v>
      </c>
      <c r="E108" s="75"/>
      <c r="F108" s="142"/>
      <c r="N108" s="7" t="str">
        <f t="array" ref="N108">IF(O108="", "", IFERROR(MAX(--_xlfn.TEXTSPLIT(O108,"+")), O108))</f>
        <v/>
      </c>
      <c r="T108" s="7" t="str">
        <f t="array" ref="T108">IF(U108="", "", IFERROR(MAX(--_xlfn.TEXTSPLIT(U108,"+")), U108))</f>
        <v/>
      </c>
      <c r="V108" s="114" t="str">
        <f t="shared" si="27"/>
        <v/>
      </c>
      <c r="W108" s="62" t="str">
        <f t="shared" si="28"/>
        <v/>
      </c>
      <c r="X108" s="7" t="str">
        <f t="shared" si="29"/>
        <v/>
      </c>
      <c r="Y108" s="7" t="str">
        <f>_xlfn.XLOOKUP(C108,ref!A:A,ref!B:B, "Other")</f>
        <v>Asia</v>
      </c>
      <c r="AA108" s="7" t="str">
        <f t="shared" si="31"/>
        <v/>
      </c>
      <c r="AB108" s="7">
        <f t="shared" si="30"/>
        <v>0</v>
      </c>
    </row>
    <row r="109" spans="1:28" ht="14.5" customHeight="1">
      <c r="A109" s="43" t="s">
        <v>179</v>
      </c>
      <c r="B109" s="7">
        <v>107</v>
      </c>
      <c r="C109" s="7" t="s">
        <v>629</v>
      </c>
      <c r="D109" s="62" t="s">
        <v>654</v>
      </c>
      <c r="E109" s="75" t="s">
        <v>631</v>
      </c>
      <c r="F109" s="142">
        <v>2025</v>
      </c>
      <c r="G109" t="s">
        <v>631</v>
      </c>
      <c r="H109" t="s">
        <v>1096</v>
      </c>
      <c r="I109">
        <v>2030</v>
      </c>
      <c r="K109">
        <v>2030</v>
      </c>
      <c r="L109" s="74" t="s">
        <v>635</v>
      </c>
      <c r="M109" s="7" t="s">
        <v>2607</v>
      </c>
      <c r="N109" s="7">
        <f t="array" ref="N109">IF(O109="", "", IFERROR(MAX(--_xlfn.TEXTSPLIT(O109,"+")), O109))</f>
        <v>2030</v>
      </c>
      <c r="O109" s="7">
        <v>2030</v>
      </c>
      <c r="P109" s="7">
        <v>2020</v>
      </c>
      <c r="Q109" s="62" t="s">
        <v>1456</v>
      </c>
      <c r="T109" s="7" t="str">
        <f t="array" ref="T109">IF(U109="", "", IFERROR(MAX(--_xlfn.TEXTSPLIT(U109,"+")), U109))</f>
        <v/>
      </c>
      <c r="V109" s="114">
        <f t="shared" si="27"/>
        <v>1</v>
      </c>
      <c r="W109" s="62" t="str">
        <f t="shared" si="28"/>
        <v/>
      </c>
      <c r="X109" s="7">
        <f t="shared" si="29"/>
        <v>1</v>
      </c>
      <c r="Y109" s="7" t="str">
        <f>_xlfn.XLOOKUP(C109,ref!A:A,ref!B:B, "Other")</f>
        <v>North America</v>
      </c>
      <c r="AA109" s="7" t="str">
        <f t="shared" si="31"/>
        <v/>
      </c>
      <c r="AB109" s="7">
        <f t="shared" si="30"/>
        <v>1</v>
      </c>
    </row>
    <row r="110" spans="1:28" ht="14.5" customHeight="1">
      <c r="A110" s="43" t="s">
        <v>153</v>
      </c>
      <c r="B110" s="7">
        <v>108</v>
      </c>
      <c r="C110" s="7" t="s">
        <v>709</v>
      </c>
      <c r="D110" s="62" t="s">
        <v>669</v>
      </c>
      <c r="E110" s="75"/>
      <c r="F110" s="142"/>
      <c r="L110" s="74" t="s">
        <v>635</v>
      </c>
      <c r="M110" s="7" t="s">
        <v>2607</v>
      </c>
      <c r="N110" s="7">
        <f t="array" ref="N110">IF(O110="", "", IFERROR(MAX(--_xlfn.TEXTSPLIT(O110,"+")), O110))</f>
        <v>2020</v>
      </c>
      <c r="O110" s="7">
        <v>2020</v>
      </c>
      <c r="P110" s="7">
        <v>2019</v>
      </c>
      <c r="Q110" s="62" t="s">
        <v>2680</v>
      </c>
      <c r="T110" s="7" t="str">
        <f t="array" ref="T110">IF(U110="", "", IFERROR(MAX(--_xlfn.TEXTSPLIT(U110,"+")), U110))</f>
        <v/>
      </c>
      <c r="V110" s="114">
        <f t="shared" si="27"/>
        <v>1</v>
      </c>
      <c r="W110" s="62" t="str">
        <f t="shared" si="28"/>
        <v/>
      </c>
      <c r="X110" s="7" t="str">
        <f t="shared" si="29"/>
        <v/>
      </c>
      <c r="Y110" s="7" t="str">
        <f>_xlfn.XLOOKUP(C110,ref!A:A,ref!B:B, "Other")</f>
        <v>Europe</v>
      </c>
      <c r="AA110" s="7" t="str">
        <f t="shared" si="31"/>
        <v/>
      </c>
      <c r="AB110" s="7">
        <f t="shared" si="30"/>
        <v>1</v>
      </c>
    </row>
    <row r="111" spans="1:28" ht="14.5" customHeight="1">
      <c r="A111" s="43" t="s">
        <v>238</v>
      </c>
      <c r="B111" s="7">
        <v>109</v>
      </c>
      <c r="C111" s="7" t="s">
        <v>709</v>
      </c>
      <c r="D111" s="62" t="s">
        <v>628</v>
      </c>
      <c r="E111" s="75"/>
      <c r="F111" s="142"/>
      <c r="N111" s="7" t="str">
        <f t="array" ref="N111">IF(O111="", "", IFERROR(MAX(--_xlfn.TEXTSPLIT(O111,"+")), O111))</f>
        <v/>
      </c>
      <c r="R111" s="7" t="s">
        <v>635</v>
      </c>
      <c r="S111" s="7" t="s">
        <v>712</v>
      </c>
      <c r="T111" s="7">
        <f t="array" ref="T111">IF(U111="", "", IFERROR(MAX(--_xlfn.TEXTSPLIT(U111,"+")), U111))</f>
        <v>2050</v>
      </c>
      <c r="U111" s="7">
        <v>2050</v>
      </c>
      <c r="V111" s="114" t="str">
        <f t="shared" si="27"/>
        <v/>
      </c>
      <c r="W111" s="62">
        <f t="shared" si="28"/>
        <v>1</v>
      </c>
      <c r="X111" s="7" t="str">
        <f t="shared" si="29"/>
        <v/>
      </c>
      <c r="Y111" s="7" t="str">
        <f>_xlfn.XLOOKUP(C111,ref!A:A,ref!B:B, "Other")</f>
        <v>Europe</v>
      </c>
      <c r="Z111" s="7" t="s">
        <v>631</v>
      </c>
      <c r="AA111" s="7" t="str">
        <f t="shared" si="31"/>
        <v>Y</v>
      </c>
      <c r="AB111" s="7">
        <f t="shared" si="30"/>
        <v>1</v>
      </c>
    </row>
    <row r="112" spans="1:28" ht="14.5" customHeight="1">
      <c r="A112" s="43" t="s">
        <v>189</v>
      </c>
      <c r="B112" s="7">
        <v>110</v>
      </c>
      <c r="C112" s="7" t="s">
        <v>680</v>
      </c>
      <c r="D112" s="62" t="s">
        <v>666</v>
      </c>
      <c r="E112" s="75"/>
      <c r="F112" s="142"/>
      <c r="N112" s="7" t="str">
        <f t="array" ref="N112">IF(O112="", "", IFERROR(MAX(--_xlfn.TEXTSPLIT(O112,"+")), O112))</f>
        <v/>
      </c>
      <c r="T112" s="7" t="str">
        <f t="array" ref="T112">IF(U112="", "", IFERROR(MAX(--_xlfn.TEXTSPLIT(U112,"+")), U112))</f>
        <v/>
      </c>
      <c r="V112" s="114" t="str">
        <f t="shared" si="27"/>
        <v/>
      </c>
      <c r="W112" s="62" t="str">
        <f t="shared" si="28"/>
        <v/>
      </c>
      <c r="X112" s="7" t="str">
        <f t="shared" si="29"/>
        <v/>
      </c>
      <c r="Y112" s="7" t="str">
        <f>_xlfn.XLOOKUP(C112,ref!A:A,ref!B:B, "Other")</f>
        <v>Asia</v>
      </c>
      <c r="AA112" s="7" t="str">
        <f t="shared" si="31"/>
        <v/>
      </c>
      <c r="AB112" s="7">
        <f t="shared" si="30"/>
        <v>0</v>
      </c>
    </row>
    <row r="113" spans="1:28" ht="14.5" customHeight="1">
      <c r="A113" s="43" t="s">
        <v>152</v>
      </c>
      <c r="B113" s="7">
        <v>111</v>
      </c>
      <c r="C113" s="7" t="s">
        <v>735</v>
      </c>
      <c r="D113" s="62" t="s">
        <v>705</v>
      </c>
      <c r="E113" s="75"/>
      <c r="F113" s="142"/>
      <c r="N113" s="7" t="str">
        <f t="array" ref="N113">IF(O113="", "", IFERROR(MAX(--_xlfn.TEXTSPLIT(O113,"+")), O113))</f>
        <v/>
      </c>
      <c r="R113" s="7" t="s">
        <v>1123</v>
      </c>
      <c r="S113" s="7" t="s">
        <v>2681</v>
      </c>
      <c r="T113" s="7">
        <f t="array" ref="T113">IF(U113="", "", IFERROR(MAX(--_xlfn.TEXTSPLIT(U113,"+")), U113))</f>
        <v>2050</v>
      </c>
      <c r="U113" s="7" t="s">
        <v>1292</v>
      </c>
      <c r="V113" s="114" t="str">
        <f t="shared" si="27"/>
        <v/>
      </c>
      <c r="W113" s="62">
        <f t="shared" si="28"/>
        <v>1</v>
      </c>
      <c r="X113" s="7" t="str">
        <f t="shared" si="29"/>
        <v/>
      </c>
      <c r="Y113" s="7" t="str">
        <f>_xlfn.XLOOKUP(C113,ref!A:A,ref!B:B, "Other")</f>
        <v>Europe</v>
      </c>
      <c r="AA113" s="7" t="str">
        <f t="shared" si="31"/>
        <v/>
      </c>
      <c r="AB113" s="7">
        <f t="shared" si="30"/>
        <v>1</v>
      </c>
    </row>
    <row r="114" spans="1:28" ht="14.5" customHeight="1">
      <c r="A114" s="43" t="s">
        <v>188</v>
      </c>
      <c r="B114" s="7">
        <v>112</v>
      </c>
      <c r="C114" s="7" t="s">
        <v>709</v>
      </c>
      <c r="D114" s="62" t="s">
        <v>679</v>
      </c>
      <c r="E114" s="75"/>
      <c r="F114" s="142"/>
      <c r="G114" t="s">
        <v>631</v>
      </c>
      <c r="H114" t="s">
        <v>1096</v>
      </c>
      <c r="I114">
        <v>2030</v>
      </c>
      <c r="K114">
        <v>2030</v>
      </c>
      <c r="L114" s="74" t="s">
        <v>2602</v>
      </c>
      <c r="M114" s="7" t="s">
        <v>2682</v>
      </c>
      <c r="N114" s="7">
        <f t="array" ref="N114">IF(O114="", "", IFERROR(MAX(--_xlfn.TEXTSPLIT(O114,"+")), O114))</f>
        <v>2050</v>
      </c>
      <c r="O114" s="7" t="s">
        <v>1331</v>
      </c>
      <c r="P114" s="7" t="s">
        <v>2605</v>
      </c>
      <c r="Q114" s="62" t="s">
        <v>2683</v>
      </c>
      <c r="T114" s="7" t="str">
        <f t="array" ref="T114">IF(U114="", "", IFERROR(MAX(--_xlfn.TEXTSPLIT(U114,"+")), U114))</f>
        <v/>
      </c>
      <c r="V114" s="114">
        <f t="shared" si="27"/>
        <v>1</v>
      </c>
      <c r="W114" s="62" t="str">
        <f t="shared" si="28"/>
        <v/>
      </c>
      <c r="X114" s="7">
        <f t="shared" si="29"/>
        <v>1</v>
      </c>
      <c r="Y114" s="7" t="str">
        <f>_xlfn.XLOOKUP(C114,ref!A:A,ref!B:B, "Other")</f>
        <v>Europe</v>
      </c>
      <c r="Z114" s="7" t="s">
        <v>632</v>
      </c>
      <c r="AA114" s="7" t="str">
        <f t="shared" si="31"/>
        <v>N</v>
      </c>
      <c r="AB114" s="7">
        <f t="shared" si="30"/>
        <v>1</v>
      </c>
    </row>
    <row r="115" spans="1:28" ht="14.5" customHeight="1">
      <c r="A115" s="43" t="s">
        <v>264</v>
      </c>
      <c r="B115" s="7">
        <v>113</v>
      </c>
      <c r="C115" s="7" t="s">
        <v>676</v>
      </c>
      <c r="D115" s="62" t="s">
        <v>638</v>
      </c>
      <c r="E115" s="75"/>
      <c r="F115" s="142"/>
      <c r="G115" t="s">
        <v>631</v>
      </c>
      <c r="H115" t="s">
        <v>1096</v>
      </c>
      <c r="I115">
        <v>2030</v>
      </c>
      <c r="K115">
        <v>2030</v>
      </c>
      <c r="L115" s="74" t="s">
        <v>2602</v>
      </c>
      <c r="M115" s="7" t="s">
        <v>2684</v>
      </c>
      <c r="N115" s="7">
        <f t="array" ref="N115">IF(O115="", "", IFERROR(MAX(--_xlfn.TEXTSPLIT(O115,"+")), O115))</f>
        <v>2050</v>
      </c>
      <c r="O115" s="7" t="s">
        <v>1292</v>
      </c>
      <c r="P115" s="7" t="s">
        <v>2685</v>
      </c>
      <c r="Q115" s="62" t="s">
        <v>2686</v>
      </c>
      <c r="T115" s="7" t="str">
        <f t="array" ref="T115">IF(U115="", "", IFERROR(MAX(--_xlfn.TEXTSPLIT(U115,"+")), U115))</f>
        <v/>
      </c>
      <c r="V115" s="114">
        <f t="shared" si="27"/>
        <v>1</v>
      </c>
      <c r="W115" s="62" t="str">
        <f t="shared" si="28"/>
        <v/>
      </c>
      <c r="X115" s="7">
        <f t="shared" si="29"/>
        <v>1</v>
      </c>
      <c r="Y115" s="7" t="str">
        <f>_xlfn.XLOOKUP(C115,ref!A:A,ref!B:B, "Other")</f>
        <v>Asia</v>
      </c>
      <c r="AA115" s="7" t="str">
        <f t="shared" si="31"/>
        <v/>
      </c>
      <c r="AB115" s="7">
        <f t="shared" si="30"/>
        <v>1</v>
      </c>
    </row>
    <row r="116" spans="1:28" ht="14.5" customHeight="1">
      <c r="A116" s="43" t="s">
        <v>144</v>
      </c>
      <c r="B116" s="7">
        <v>114</v>
      </c>
      <c r="C116" s="7" t="s">
        <v>861</v>
      </c>
      <c r="D116" s="62" t="s">
        <v>705</v>
      </c>
      <c r="E116" s="75"/>
      <c r="F116" s="142"/>
      <c r="L116" s="74" t="s">
        <v>635</v>
      </c>
      <c r="M116" s="7" t="s">
        <v>636</v>
      </c>
      <c r="N116" s="7">
        <f t="array" ref="N116">IF(O116="", "", IFERROR(MAX(--_xlfn.TEXTSPLIT(O116,"+")), O116))</f>
        <v>2030</v>
      </c>
      <c r="O116" s="7">
        <v>2030</v>
      </c>
      <c r="P116" s="7">
        <v>2020</v>
      </c>
      <c r="Q116" s="62" t="s">
        <v>2687</v>
      </c>
      <c r="R116" s="7" t="s">
        <v>635</v>
      </c>
      <c r="S116" s="7" t="s">
        <v>2688</v>
      </c>
      <c r="T116" s="7">
        <f t="array" ref="T116">IF(U116="", "", IFERROR(MAX(--_xlfn.TEXTSPLIT(U116,"+")), U116))</f>
        <v>2050</v>
      </c>
      <c r="U116" s="7">
        <v>2050</v>
      </c>
      <c r="V116" s="114">
        <f t="shared" si="27"/>
        <v>1</v>
      </c>
      <c r="W116" s="62">
        <f t="shared" si="28"/>
        <v>1</v>
      </c>
      <c r="X116" s="7" t="str">
        <f t="shared" si="29"/>
        <v/>
      </c>
      <c r="Y116" s="7" t="str">
        <f>_xlfn.XLOOKUP(C116,ref!A:A,ref!B:B, "Other")</f>
        <v>Europe</v>
      </c>
      <c r="AA116" s="7" t="str">
        <f t="shared" si="31"/>
        <v/>
      </c>
      <c r="AB116" s="7">
        <f t="shared" si="30"/>
        <v>1</v>
      </c>
    </row>
    <row r="117" spans="1:28" ht="14.5" customHeight="1">
      <c r="A117" s="43" t="s">
        <v>156</v>
      </c>
      <c r="B117" s="7">
        <v>115</v>
      </c>
      <c r="C117" s="7" t="s">
        <v>697</v>
      </c>
      <c r="D117" s="62" t="s">
        <v>675</v>
      </c>
      <c r="E117" s="75"/>
      <c r="F117" s="142"/>
      <c r="G117" t="s">
        <v>631</v>
      </c>
      <c r="H117" t="s">
        <v>1096</v>
      </c>
      <c r="I117">
        <v>2030</v>
      </c>
      <c r="K117">
        <v>2030</v>
      </c>
      <c r="N117" s="7" t="str">
        <f t="array" ref="N117">IF(O117="", "", IFERROR(MAX(--_xlfn.TEXTSPLIT(O117,"+")), O117))</f>
        <v/>
      </c>
      <c r="R117" s="7" t="s">
        <v>1123</v>
      </c>
      <c r="S117" s="7" t="s">
        <v>2689</v>
      </c>
      <c r="T117" s="7">
        <f t="array" ref="T117">IF(U117="", "", IFERROR(MAX(--_xlfn.TEXTSPLIT(U117,"+")), U117))</f>
        <v>2050</v>
      </c>
      <c r="U117" s="7" t="s">
        <v>1331</v>
      </c>
      <c r="V117" s="114" t="str">
        <f t="shared" si="27"/>
        <v/>
      </c>
      <c r="W117" s="62">
        <f t="shared" si="28"/>
        <v>1</v>
      </c>
      <c r="X117" s="7">
        <f t="shared" si="29"/>
        <v>1</v>
      </c>
      <c r="Y117" s="7" t="str">
        <f>_xlfn.XLOOKUP(C117,ref!A:A,ref!B:B, "Other")</f>
        <v>Europe</v>
      </c>
      <c r="Z117" s="7" t="s">
        <v>674</v>
      </c>
      <c r="AA117" s="7" t="str">
        <f t="shared" si="31"/>
        <v/>
      </c>
      <c r="AB117" s="7">
        <f t="shared" si="30"/>
        <v>1</v>
      </c>
    </row>
    <row r="118" spans="1:28" ht="14.5" customHeight="1">
      <c r="A118" s="43" t="s">
        <v>194</v>
      </c>
      <c r="B118" s="7">
        <v>116</v>
      </c>
      <c r="C118" s="7" t="s">
        <v>676</v>
      </c>
      <c r="D118" s="62" t="s">
        <v>638</v>
      </c>
      <c r="E118" s="75" t="s">
        <v>631</v>
      </c>
      <c r="F118" s="142">
        <v>2040</v>
      </c>
      <c r="G118" t="s">
        <v>631</v>
      </c>
      <c r="H118" t="s">
        <v>1096</v>
      </c>
      <c r="I118">
        <v>2025</v>
      </c>
      <c r="K118">
        <v>2035</v>
      </c>
      <c r="L118" s="74" t="s">
        <v>2602</v>
      </c>
      <c r="M118" s="7" t="s">
        <v>2682</v>
      </c>
      <c r="N118" s="7">
        <f t="array" ref="N118">IF(O118="", "", IFERROR(MAX(--_xlfn.TEXTSPLIT(O118,"+")), O118))</f>
        <v>2040</v>
      </c>
      <c r="O118" s="7" t="s">
        <v>1541</v>
      </c>
      <c r="P118" s="7" t="s">
        <v>2690</v>
      </c>
      <c r="Q118" s="62" t="s">
        <v>1542</v>
      </c>
      <c r="T118" s="7" t="str">
        <f t="array" ref="T118">IF(U118="", "", IFERROR(MAX(--_xlfn.TEXTSPLIT(U118,"+")), U118))</f>
        <v/>
      </c>
      <c r="V118" s="114">
        <f t="shared" si="27"/>
        <v>1</v>
      </c>
      <c r="W118" s="62" t="str">
        <f t="shared" si="28"/>
        <v/>
      </c>
      <c r="X118" s="7">
        <f t="shared" si="29"/>
        <v>1</v>
      </c>
      <c r="Y118" s="7" t="str">
        <f>_xlfn.XLOOKUP(C118,ref!A:A,ref!B:B, "Other")</f>
        <v>Asia</v>
      </c>
      <c r="Z118" s="7" t="s">
        <v>674</v>
      </c>
      <c r="AA118" s="7" t="str">
        <f t="shared" si="31"/>
        <v/>
      </c>
      <c r="AB118" s="7">
        <f t="shared" si="30"/>
        <v>1</v>
      </c>
    </row>
    <row r="119" spans="1:28" ht="14.5" customHeight="1">
      <c r="A119" s="43" t="s">
        <v>1389</v>
      </c>
      <c r="B119" s="7">
        <v>117</v>
      </c>
      <c r="C119" s="7" t="s">
        <v>876</v>
      </c>
      <c r="D119" s="62" t="s">
        <v>705</v>
      </c>
      <c r="E119" s="75"/>
      <c r="F119" s="142"/>
      <c r="N119" s="7" t="str">
        <f t="array" ref="N119">IF(O119="", "", IFERROR(MAX(--_xlfn.TEXTSPLIT(O119,"+")), O119))</f>
        <v/>
      </c>
      <c r="R119" s="7" t="s">
        <v>645</v>
      </c>
      <c r="S119" s="7" t="s">
        <v>2691</v>
      </c>
      <c r="T119" s="7">
        <f t="array" ref="T119">IF(U119="", "", IFERROR(MAX(--_xlfn.TEXTSPLIT(U119,"+")), U119))</f>
        <v>2040</v>
      </c>
      <c r="U119" s="7">
        <v>2040</v>
      </c>
      <c r="V119" s="114" t="str">
        <f t="shared" si="27"/>
        <v/>
      </c>
      <c r="W119" s="62">
        <f t="shared" si="28"/>
        <v>1</v>
      </c>
      <c r="X119" s="7" t="str">
        <f t="shared" si="29"/>
        <v/>
      </c>
      <c r="Y119" s="7" t="str">
        <f>_xlfn.XLOOKUP(C119,ref!A:A,ref!B:B, "Other")</f>
        <v>Asia</v>
      </c>
      <c r="Z119" s="7" t="s">
        <v>631</v>
      </c>
      <c r="AA119" s="7" t="str">
        <f t="shared" si="31"/>
        <v>Y</v>
      </c>
      <c r="AB119" s="7">
        <f t="shared" si="30"/>
        <v>1</v>
      </c>
    </row>
    <row r="120" spans="1:28" ht="14.5" customHeight="1">
      <c r="A120" s="43" t="s">
        <v>138</v>
      </c>
      <c r="B120" s="7">
        <v>118</v>
      </c>
      <c r="C120" s="7" t="s">
        <v>867</v>
      </c>
      <c r="D120" s="62" t="s">
        <v>705</v>
      </c>
      <c r="E120" s="75"/>
      <c r="F120" s="142"/>
      <c r="N120" s="7" t="str">
        <f t="array" ref="N120">IF(O120="", "", IFERROR(MAX(--_xlfn.TEXTSPLIT(O120,"+")), O120))</f>
        <v/>
      </c>
      <c r="R120" s="7" t="s">
        <v>635</v>
      </c>
      <c r="S120" s="7" t="s">
        <v>2599</v>
      </c>
      <c r="T120" s="7">
        <f t="array" ref="T120">IF(U120="", "", IFERROR(MAX(--_xlfn.TEXTSPLIT(U120,"+")), U120))</f>
        <v>2050</v>
      </c>
      <c r="U120" s="7">
        <v>2050</v>
      </c>
      <c r="V120" s="114" t="str">
        <f t="shared" si="27"/>
        <v/>
      </c>
      <c r="W120" s="62">
        <f t="shared" si="28"/>
        <v>1</v>
      </c>
      <c r="X120" s="7" t="str">
        <f t="shared" si="29"/>
        <v/>
      </c>
      <c r="Y120" s="7" t="str">
        <f>_xlfn.XLOOKUP(C120,ref!A:A,ref!B:B, "Other")</f>
        <v>Europe</v>
      </c>
      <c r="Z120" s="7" t="s">
        <v>674</v>
      </c>
      <c r="AA120" s="7" t="str">
        <f t="shared" si="31"/>
        <v/>
      </c>
      <c r="AB120" s="7">
        <f t="shared" si="30"/>
        <v>1</v>
      </c>
    </row>
    <row r="121" spans="1:28" ht="14.5" customHeight="1">
      <c r="A121" s="43" t="s">
        <v>161</v>
      </c>
      <c r="B121" s="7">
        <v>119</v>
      </c>
      <c r="C121" s="7" t="s">
        <v>692</v>
      </c>
      <c r="D121" s="62" t="s">
        <v>675</v>
      </c>
      <c r="E121" s="75"/>
      <c r="G121" t="s">
        <v>631</v>
      </c>
      <c r="H121" t="s">
        <v>1096</v>
      </c>
      <c r="I121">
        <v>2030</v>
      </c>
      <c r="K121" s="136">
        <v>2040</v>
      </c>
      <c r="L121" s="74" t="s">
        <v>635</v>
      </c>
      <c r="M121" s="7" t="s">
        <v>2607</v>
      </c>
      <c r="N121" s="7">
        <f t="array" ref="N121">IF(O121="", "", IFERROR(MAX(--_xlfn.TEXTSPLIT(O121,"+")), O121))</f>
        <v>2040</v>
      </c>
      <c r="O121" s="7">
        <v>2040</v>
      </c>
      <c r="P121" s="7">
        <v>2021</v>
      </c>
      <c r="Q121" s="62" t="s">
        <v>2692</v>
      </c>
      <c r="T121" s="7" t="str">
        <f t="array" ref="T121">IF(U121="", "", IFERROR(MAX(--_xlfn.TEXTSPLIT(U121,"+")), U121))</f>
        <v/>
      </c>
      <c r="V121" s="114">
        <f t="shared" si="27"/>
        <v>1</v>
      </c>
      <c r="W121" s="62" t="str">
        <f t="shared" si="28"/>
        <v/>
      </c>
      <c r="X121" s="7">
        <f t="shared" si="29"/>
        <v>1</v>
      </c>
      <c r="Y121" s="7" t="str">
        <f>_xlfn.XLOOKUP(C121,ref!A:A,ref!B:B, "Other")</f>
        <v>Europe</v>
      </c>
      <c r="Z121" s="7" t="s">
        <v>674</v>
      </c>
      <c r="AA121" s="7" t="str">
        <f t="shared" si="31"/>
        <v/>
      </c>
      <c r="AB121" s="7">
        <f t="shared" si="30"/>
        <v>1</v>
      </c>
    </row>
    <row r="122" spans="1:28" ht="14.5" customHeight="1">
      <c r="A122" s="43" t="s">
        <v>197</v>
      </c>
      <c r="B122" s="7">
        <v>120</v>
      </c>
      <c r="C122" s="7" t="s">
        <v>680</v>
      </c>
      <c r="D122" s="62" t="s">
        <v>666</v>
      </c>
      <c r="E122" s="75"/>
      <c r="F122" s="142"/>
      <c r="N122" s="7" t="str">
        <f t="array" ref="N122">IF(O122="", "", IFERROR(MAX(--_xlfn.TEXTSPLIT(O122,"+")), O122))</f>
        <v/>
      </c>
      <c r="T122" s="7" t="str">
        <f t="array" ref="T122">IF(U122="", "", IFERROR(MAX(--_xlfn.TEXTSPLIT(U122,"+")), U122))</f>
        <v/>
      </c>
      <c r="V122" s="114" t="str">
        <f t="shared" si="27"/>
        <v/>
      </c>
      <c r="W122" s="62" t="str">
        <f t="shared" si="28"/>
        <v/>
      </c>
      <c r="X122" s="7" t="str">
        <f t="shared" si="29"/>
        <v/>
      </c>
      <c r="Y122" s="7" t="str">
        <f>_xlfn.XLOOKUP(C122,ref!A:A,ref!B:B, "Other")</f>
        <v>Asia</v>
      </c>
      <c r="AA122" s="7" t="str">
        <f t="shared" si="31"/>
        <v/>
      </c>
      <c r="AB122" s="7">
        <f t="shared" si="30"/>
        <v>0</v>
      </c>
    </row>
    <row r="123" spans="1:28" ht="14.5" customHeight="1">
      <c r="A123" s="43" t="s">
        <v>164</v>
      </c>
      <c r="B123" s="7">
        <v>121</v>
      </c>
      <c r="C123" s="7" t="s">
        <v>680</v>
      </c>
      <c r="D123" s="62" t="s">
        <v>713</v>
      </c>
      <c r="E123" s="75"/>
      <c r="F123" s="142"/>
      <c r="G123" t="s">
        <v>631</v>
      </c>
      <c r="H123" t="s">
        <v>635</v>
      </c>
      <c r="I123">
        <v>2030</v>
      </c>
      <c r="L123" s="74" t="s">
        <v>645</v>
      </c>
      <c r="M123" s="7" t="s">
        <v>2693</v>
      </c>
      <c r="N123" s="7">
        <f t="array" ref="N123">IF(O123="", "", IFERROR(MAX(--_xlfn.TEXTSPLIT(O123,"+")), O123))</f>
        <v>2030</v>
      </c>
      <c r="O123" s="7">
        <v>2030</v>
      </c>
      <c r="P123" s="7">
        <v>2020</v>
      </c>
      <c r="Q123" s="62" t="s">
        <v>2694</v>
      </c>
      <c r="T123" s="7" t="str">
        <f t="array" ref="T123">IF(U123="", "", IFERROR(MAX(--_xlfn.TEXTSPLIT(U123,"+")), U123))</f>
        <v/>
      </c>
      <c r="V123" s="114">
        <f t="shared" si="27"/>
        <v>1</v>
      </c>
      <c r="W123" s="62" t="str">
        <f t="shared" si="28"/>
        <v/>
      </c>
      <c r="X123" s="7" t="str">
        <f t="shared" si="29"/>
        <v/>
      </c>
      <c r="Y123" s="7" t="str">
        <f>_xlfn.XLOOKUP(C123,ref!A:A,ref!B:B, "Other")</f>
        <v>Asia</v>
      </c>
      <c r="Z123" s="7" t="s">
        <v>631</v>
      </c>
      <c r="AA123" s="7" t="str">
        <f t="shared" si="31"/>
        <v>Y</v>
      </c>
      <c r="AB123" s="7">
        <f t="shared" si="30"/>
        <v>1</v>
      </c>
    </row>
    <row r="124" spans="1:28" ht="14.5" customHeight="1">
      <c r="A124" s="43" t="s">
        <v>339</v>
      </c>
      <c r="B124" s="7">
        <v>122</v>
      </c>
      <c r="C124" s="7" t="s">
        <v>680</v>
      </c>
      <c r="D124" s="62" t="s">
        <v>669</v>
      </c>
      <c r="E124" s="75"/>
      <c r="F124" s="142"/>
      <c r="L124" s="74" t="s">
        <v>681</v>
      </c>
      <c r="M124" s="7" t="s">
        <v>2599</v>
      </c>
      <c r="N124" s="7">
        <f t="array" ref="N124">IF(O124="", "", IFERROR(MAX(--_xlfn.TEXTSPLIT(O124,"+")), O124))</f>
        <v>2060</v>
      </c>
      <c r="O124" s="7">
        <v>2060</v>
      </c>
      <c r="T124" s="7" t="str">
        <f t="array" ref="T124">IF(U124="", "", IFERROR(MAX(--_xlfn.TEXTSPLIT(U124,"+")), U124))</f>
        <v/>
      </c>
      <c r="V124" s="114" t="str">
        <f t="shared" si="27"/>
        <v/>
      </c>
      <c r="W124" s="62" t="str">
        <f t="shared" si="28"/>
        <v/>
      </c>
      <c r="X124" s="7" t="str">
        <f t="shared" si="29"/>
        <v/>
      </c>
      <c r="Y124" s="7" t="str">
        <f>_xlfn.XLOOKUP(C124,ref!A:A,ref!B:B, "Other")</f>
        <v>Asia</v>
      </c>
      <c r="AA124" s="7" t="str">
        <f t="shared" si="31"/>
        <v/>
      </c>
      <c r="AB124" s="7">
        <f t="shared" si="30"/>
        <v>0</v>
      </c>
    </row>
    <row r="125" spans="1:28" ht="14.5" customHeight="1">
      <c r="A125" s="43" t="s">
        <v>102</v>
      </c>
      <c r="B125" s="7">
        <v>123</v>
      </c>
      <c r="C125" s="7" t="s">
        <v>692</v>
      </c>
      <c r="D125" s="62" t="s">
        <v>666</v>
      </c>
      <c r="E125" s="75"/>
      <c r="F125" s="142"/>
      <c r="G125" t="s">
        <v>631</v>
      </c>
      <c r="H125" t="s">
        <v>635</v>
      </c>
      <c r="I125">
        <v>2030</v>
      </c>
      <c r="L125" s="74" t="s">
        <v>635</v>
      </c>
      <c r="M125" s="7" t="s">
        <v>2695</v>
      </c>
      <c r="N125" s="7">
        <f t="array" ref="N125">IF(O125="", "", IFERROR(MAX(--_xlfn.TEXTSPLIT(O125,"+")), O125))</f>
        <v>2017</v>
      </c>
      <c r="O125" s="7">
        <v>2017</v>
      </c>
      <c r="P125" s="7">
        <v>2017</v>
      </c>
      <c r="Q125" s="62" t="s">
        <v>2696</v>
      </c>
      <c r="R125" s="7" t="s">
        <v>645</v>
      </c>
      <c r="S125" s="7" t="s">
        <v>2697</v>
      </c>
      <c r="T125" s="7">
        <f t="array" ref="T125">IF(U125="", "", IFERROR(MAX(--_xlfn.TEXTSPLIT(U125,"+")), U125))</f>
        <v>2050</v>
      </c>
      <c r="U125" s="7">
        <v>2050</v>
      </c>
      <c r="V125" s="114">
        <f t="shared" si="27"/>
        <v>1</v>
      </c>
      <c r="W125" s="62">
        <f t="shared" si="28"/>
        <v>1</v>
      </c>
      <c r="X125" s="7" t="str">
        <f t="shared" si="29"/>
        <v/>
      </c>
      <c r="Y125" s="7" t="str">
        <f>_xlfn.XLOOKUP(C125,ref!A:A,ref!B:B, "Other")</f>
        <v>Europe</v>
      </c>
      <c r="Z125" s="7" t="s">
        <v>2698</v>
      </c>
      <c r="AA125" s="7" t="str">
        <f t="shared" si="31"/>
        <v>Y</v>
      </c>
      <c r="AB125" s="7">
        <f t="shared" si="30"/>
        <v>1</v>
      </c>
    </row>
    <row r="126" spans="1:28" ht="14.5" customHeight="1">
      <c r="A126" s="43" t="s">
        <v>191</v>
      </c>
      <c r="B126" s="7">
        <v>124</v>
      </c>
      <c r="C126" s="7" t="s">
        <v>629</v>
      </c>
      <c r="D126" s="62" t="s">
        <v>690</v>
      </c>
      <c r="E126" s="75"/>
      <c r="F126" s="142"/>
      <c r="K126">
        <v>2035</v>
      </c>
      <c r="N126" s="7" t="str">
        <f t="array" ref="N126">IF(O126="", "", IFERROR(MAX(--_xlfn.TEXTSPLIT(O126,"+")), O126))</f>
        <v/>
      </c>
      <c r="T126" s="7" t="str">
        <f t="array" ref="T126">IF(U126="", "", IFERROR(MAX(--_xlfn.TEXTSPLIT(U126,"+")), U126))</f>
        <v/>
      </c>
      <c r="V126" s="114" t="str">
        <f t="shared" si="27"/>
        <v/>
      </c>
      <c r="W126" s="62" t="str">
        <f t="shared" si="28"/>
        <v/>
      </c>
      <c r="X126" s="7" t="str">
        <f t="shared" si="29"/>
        <v/>
      </c>
      <c r="Y126" s="7" t="str">
        <f>_xlfn.XLOOKUP(C126,ref!A:A,ref!B:B, "Other")</f>
        <v>North America</v>
      </c>
      <c r="AA126" s="7" t="str">
        <f t="shared" si="31"/>
        <v/>
      </c>
      <c r="AB126" s="7">
        <f t="shared" si="30"/>
        <v>0</v>
      </c>
    </row>
    <row r="127" spans="1:28" ht="14.5" customHeight="1">
      <c r="A127" s="43" t="s">
        <v>528</v>
      </c>
      <c r="B127" s="7">
        <v>125</v>
      </c>
      <c r="C127" s="7" t="s">
        <v>680</v>
      </c>
      <c r="D127" s="62" t="s">
        <v>708</v>
      </c>
      <c r="E127" s="75"/>
      <c r="F127" s="142"/>
      <c r="N127" s="7" t="str">
        <f t="array" ref="N127">IF(O127="", "", IFERROR(MAX(--_xlfn.TEXTSPLIT(O127,"+")), O127))</f>
        <v/>
      </c>
      <c r="T127" s="7" t="str">
        <f t="array" ref="T127">IF(U127="", "", IFERROR(MAX(--_xlfn.TEXTSPLIT(U127,"+")), U127))</f>
        <v/>
      </c>
      <c r="V127" s="114" t="str">
        <f t="shared" si="27"/>
        <v/>
      </c>
      <c r="W127" s="62" t="str">
        <f t="shared" si="28"/>
        <v/>
      </c>
      <c r="X127" s="7" t="str">
        <f t="shared" si="29"/>
        <v/>
      </c>
      <c r="Y127" s="7" t="str">
        <f>_xlfn.XLOOKUP(C127,ref!A:A,ref!B:B, "Other")</f>
        <v>Asia</v>
      </c>
      <c r="AA127" s="7" t="str">
        <f t="shared" si="31"/>
        <v/>
      </c>
      <c r="AB127" s="7">
        <f t="shared" si="30"/>
        <v>0</v>
      </c>
    </row>
    <row r="128" spans="1:28" ht="14.5" customHeight="1">
      <c r="A128" s="43" t="s">
        <v>177</v>
      </c>
      <c r="B128" s="7">
        <v>126</v>
      </c>
      <c r="C128" s="7" t="s">
        <v>740</v>
      </c>
      <c r="D128" s="62" t="s">
        <v>675</v>
      </c>
      <c r="E128" s="75" t="s">
        <v>631</v>
      </c>
      <c r="F128" s="142">
        <v>2030</v>
      </c>
      <c r="G128" t="s">
        <v>631</v>
      </c>
      <c r="H128" t="s">
        <v>1096</v>
      </c>
      <c r="I128">
        <v>2025</v>
      </c>
      <c r="K128">
        <v>2025</v>
      </c>
      <c r="N128" s="7" t="str">
        <f t="array" ref="N128">IF(O128="", "", IFERROR(MAX(--_xlfn.TEXTSPLIT(O128,"+")), O128))</f>
        <v/>
      </c>
      <c r="R128" s="7" t="s">
        <v>1123</v>
      </c>
      <c r="S128" s="7" t="s">
        <v>2699</v>
      </c>
      <c r="T128" s="7">
        <f t="array" ref="T128">IF(U128="", "", IFERROR(MAX(--_xlfn.TEXTSPLIT(U128,"+")), U128))</f>
        <v>2050</v>
      </c>
      <c r="U128" s="7" t="s">
        <v>1168</v>
      </c>
      <c r="V128" s="114" t="str">
        <f t="shared" si="27"/>
        <v/>
      </c>
      <c r="W128" s="62">
        <f t="shared" si="28"/>
        <v>1</v>
      </c>
      <c r="X128" s="7">
        <f t="shared" si="29"/>
        <v>1</v>
      </c>
      <c r="Y128" s="7" t="str">
        <f>_xlfn.XLOOKUP(C128,ref!A:A,ref!B:B, "Other")</f>
        <v>Europe</v>
      </c>
      <c r="AA128" s="7" t="str">
        <f t="shared" si="31"/>
        <v/>
      </c>
      <c r="AB128" s="7">
        <f t="shared" si="30"/>
        <v>1</v>
      </c>
    </row>
    <row r="129" spans="1:28" ht="14.5" customHeight="1">
      <c r="A129" s="43" t="s">
        <v>260</v>
      </c>
      <c r="B129" s="7">
        <v>127</v>
      </c>
      <c r="C129" s="7" t="s">
        <v>680</v>
      </c>
      <c r="D129" s="62" t="s">
        <v>691</v>
      </c>
      <c r="E129" s="75"/>
      <c r="F129" s="142"/>
      <c r="L129" s="74" t="s">
        <v>681</v>
      </c>
      <c r="M129" s="7" t="s">
        <v>2599</v>
      </c>
      <c r="N129" s="7">
        <f t="array" ref="N129">IF(O129="", "", IFERROR(MAX(--_xlfn.TEXTSPLIT(O129,"+")), O129))</f>
        <v>2060</v>
      </c>
      <c r="O129" s="7">
        <v>2060</v>
      </c>
      <c r="P129" s="7">
        <v>2020</v>
      </c>
      <c r="Q129" s="62" t="s">
        <v>2700</v>
      </c>
      <c r="T129" s="7" t="str">
        <f t="array" ref="T129">IF(U129="", "", IFERROR(MAX(--_xlfn.TEXTSPLIT(U129,"+")), U129))</f>
        <v/>
      </c>
      <c r="V129" s="114" t="str">
        <f t="shared" si="27"/>
        <v/>
      </c>
      <c r="W129" s="62" t="str">
        <f t="shared" si="28"/>
        <v/>
      </c>
      <c r="X129" s="7" t="str">
        <f t="shared" si="29"/>
        <v/>
      </c>
      <c r="Y129" s="7" t="str">
        <f>_xlfn.XLOOKUP(C129,ref!A:A,ref!B:B, "Other")</f>
        <v>Asia</v>
      </c>
      <c r="Z129" s="7" t="s">
        <v>674</v>
      </c>
      <c r="AA129" s="7" t="str">
        <f t="shared" si="31"/>
        <v/>
      </c>
      <c r="AB129" s="7">
        <f t="shared" si="30"/>
        <v>0</v>
      </c>
    </row>
    <row r="130" spans="1:28" ht="14.5" customHeight="1">
      <c r="A130" s="43" t="s">
        <v>168</v>
      </c>
      <c r="B130" s="7">
        <v>128</v>
      </c>
      <c r="C130" s="7" t="s">
        <v>751</v>
      </c>
      <c r="D130" s="62" t="s">
        <v>705</v>
      </c>
      <c r="E130" s="75"/>
      <c r="F130" s="142"/>
      <c r="K130">
        <v>2030</v>
      </c>
      <c r="N130" s="7" t="str">
        <f t="array" ref="N130">IF(O130="", "", IFERROR(MAX(--_xlfn.TEXTSPLIT(O130,"+")), O130))</f>
        <v/>
      </c>
      <c r="R130" s="7" t="s">
        <v>635</v>
      </c>
      <c r="S130" s="7" t="s">
        <v>2701</v>
      </c>
      <c r="T130" s="7">
        <f t="array" ref="T130">IF(U130="", "", IFERROR(MAX(--_xlfn.TEXTSPLIT(U130,"+")), U130))</f>
        <v>2050</v>
      </c>
      <c r="U130" s="7">
        <v>2050</v>
      </c>
      <c r="V130" s="114" t="str">
        <f t="shared" si="27"/>
        <v/>
      </c>
      <c r="W130" s="62">
        <f t="shared" si="28"/>
        <v>1</v>
      </c>
      <c r="X130" s="7" t="str">
        <f t="shared" si="29"/>
        <v/>
      </c>
      <c r="Y130" s="7" t="str">
        <f>_xlfn.XLOOKUP(C130,ref!A:A,ref!B:B, "Other")</f>
        <v>Other</v>
      </c>
      <c r="AA130" s="7" t="str">
        <f t="shared" si="31"/>
        <v/>
      </c>
      <c r="AB130" s="7">
        <f t="shared" si="30"/>
        <v>1</v>
      </c>
    </row>
    <row r="131" spans="1:28" ht="14.5" customHeight="1">
      <c r="A131" s="43" t="s">
        <v>183</v>
      </c>
      <c r="B131" s="7">
        <v>129</v>
      </c>
      <c r="C131" s="7" t="s">
        <v>629</v>
      </c>
      <c r="D131" s="62" t="s">
        <v>691</v>
      </c>
      <c r="E131" s="75"/>
      <c r="F131" s="142"/>
      <c r="L131" s="74" t="s">
        <v>635</v>
      </c>
      <c r="M131" s="7" t="s">
        <v>2702</v>
      </c>
      <c r="N131" s="7">
        <f t="array" ref="N131">IF(O131="", "", IFERROR(MAX(--_xlfn.TEXTSPLIT(O131,"+")), O131))</f>
        <v>2040</v>
      </c>
      <c r="O131" s="7">
        <v>2040</v>
      </c>
      <c r="P131" s="7">
        <v>2020</v>
      </c>
      <c r="Q131" s="62" t="s">
        <v>2703</v>
      </c>
      <c r="T131" s="7" t="str">
        <f t="array" ref="T131">IF(U131="", "", IFERROR(MAX(--_xlfn.TEXTSPLIT(U131,"+")), U131))</f>
        <v/>
      </c>
      <c r="V131" s="114">
        <f t="shared" ref="V131:V194" si="32">IF(AND(TRIM(L131)&lt;&gt;"G", TRIM(L131)&lt;&gt;""), 1, "")</f>
        <v>1</v>
      </c>
      <c r="W131" s="62" t="str">
        <f t="shared" ref="W131:W194" si="33">IF(TRIM(U131)&lt;&gt;"",1,"")</f>
        <v/>
      </c>
      <c r="X131" s="7" t="str">
        <f t="shared" ref="X131:X194" si="34">IF(H131="T",1,"")</f>
        <v/>
      </c>
      <c r="Y131" s="7" t="str">
        <f>_xlfn.XLOOKUP(C131,ref!A:A,ref!B:B, "Other")</f>
        <v>North America</v>
      </c>
      <c r="Z131" s="7" t="s">
        <v>631</v>
      </c>
      <c r="AA131" s="7" t="str">
        <f t="shared" si="31"/>
        <v>Y</v>
      </c>
      <c r="AB131" s="7">
        <f t="shared" ref="AB131:AB194" si="35">IF(OR(V131&lt;&gt;"", W131&lt;&gt;"", E131="Y", H131="T"), 1, 0)</f>
        <v>1</v>
      </c>
    </row>
    <row r="132" spans="1:28" ht="14.5" customHeight="1">
      <c r="A132" s="43" t="s">
        <v>204</v>
      </c>
      <c r="B132" s="7">
        <v>130</v>
      </c>
      <c r="C132" s="7" t="s">
        <v>692</v>
      </c>
      <c r="D132" s="62" t="s">
        <v>679</v>
      </c>
      <c r="E132" s="75"/>
      <c r="G132" t="s">
        <v>631</v>
      </c>
      <c r="H132" t="s">
        <v>1096</v>
      </c>
      <c r="I132">
        <v>2030</v>
      </c>
      <c r="K132" s="87">
        <v>2030</v>
      </c>
      <c r="N132" s="7" t="str">
        <f t="array" ref="N132">IF(O132="", "", IFERROR(MAX(--_xlfn.TEXTSPLIT(O132,"+")), O132))</f>
        <v/>
      </c>
      <c r="R132" s="7" t="s">
        <v>645</v>
      </c>
      <c r="S132" s="7" t="s">
        <v>2612</v>
      </c>
      <c r="T132" s="7">
        <f t="array" ref="T132">IF(U132="", "", IFERROR(MAX(--_xlfn.TEXTSPLIT(U132,"+")), U132))</f>
        <v>2045</v>
      </c>
      <c r="U132" s="7">
        <v>2045</v>
      </c>
      <c r="V132" s="114" t="str">
        <f t="shared" si="32"/>
        <v/>
      </c>
      <c r="W132" s="62">
        <f t="shared" si="33"/>
        <v>1</v>
      </c>
      <c r="X132" s="7">
        <f t="shared" si="34"/>
        <v>1</v>
      </c>
      <c r="Y132" s="7" t="str">
        <f>_xlfn.XLOOKUP(C132,ref!A:A,ref!B:B, "Other")</f>
        <v>Europe</v>
      </c>
      <c r="Z132" s="7" t="s">
        <v>2704</v>
      </c>
      <c r="AA132" s="7" t="str">
        <f t="shared" si="31"/>
        <v>N</v>
      </c>
      <c r="AB132" s="7">
        <f t="shared" si="35"/>
        <v>1</v>
      </c>
    </row>
    <row r="133" spans="1:28" ht="14.5" customHeight="1">
      <c r="A133" s="43" t="s">
        <v>182</v>
      </c>
      <c r="B133" s="7">
        <v>131</v>
      </c>
      <c r="C133" s="7" t="s">
        <v>680</v>
      </c>
      <c r="D133" s="62" t="s">
        <v>715</v>
      </c>
      <c r="E133" s="75"/>
      <c r="F133" s="142"/>
      <c r="L133" s="74" t="s">
        <v>681</v>
      </c>
      <c r="M133" s="7" t="s">
        <v>2599</v>
      </c>
      <c r="N133" s="7">
        <f t="array" ref="N133">IF(O133="", "", IFERROR(MAX(--_xlfn.TEXTSPLIT(O133,"+")), O133))</f>
        <v>2060</v>
      </c>
      <c r="O133" s="7">
        <v>2060</v>
      </c>
      <c r="P133" s="7">
        <v>2020</v>
      </c>
      <c r="Q133" s="62" t="s">
        <v>2705</v>
      </c>
      <c r="T133" s="7" t="str">
        <f t="array" ref="T133">IF(U133="", "", IFERROR(MAX(--_xlfn.TEXTSPLIT(U133,"+")), U133))</f>
        <v/>
      </c>
      <c r="V133" s="114" t="str">
        <f t="shared" si="32"/>
        <v/>
      </c>
      <c r="W133" s="62" t="str">
        <f t="shared" si="33"/>
        <v/>
      </c>
      <c r="X133" s="7" t="str">
        <f t="shared" si="34"/>
        <v/>
      </c>
      <c r="Y133" s="7" t="str">
        <f>_xlfn.XLOOKUP(C133,ref!A:A,ref!B:B, "Other")</f>
        <v>Asia</v>
      </c>
      <c r="AA133" s="7" t="str">
        <f t="shared" si="31"/>
        <v/>
      </c>
      <c r="AB133" s="7">
        <f t="shared" si="35"/>
        <v>0</v>
      </c>
    </row>
    <row r="134" spans="1:28" ht="14.5" customHeight="1">
      <c r="A134" s="43" t="s">
        <v>133</v>
      </c>
      <c r="B134" s="7">
        <v>132</v>
      </c>
      <c r="C134" s="7" t="s">
        <v>629</v>
      </c>
      <c r="D134" s="62" t="s">
        <v>654</v>
      </c>
      <c r="E134" s="75"/>
      <c r="F134" s="142"/>
      <c r="G134" t="s">
        <v>631</v>
      </c>
      <c r="H134" t="s">
        <v>635</v>
      </c>
      <c r="I134">
        <v>2030</v>
      </c>
      <c r="N134" s="7" t="str">
        <f t="array" ref="N134">IF(O134="", "", IFERROR(MAX(--_xlfn.TEXTSPLIT(O134,"+")), O134))</f>
        <v/>
      </c>
      <c r="T134" s="7" t="str">
        <f t="array" ref="T134">IF(U134="", "", IFERROR(MAX(--_xlfn.TEXTSPLIT(U134,"+")), U134))</f>
        <v/>
      </c>
      <c r="V134" s="114" t="str">
        <f t="shared" si="32"/>
        <v/>
      </c>
      <c r="W134" s="62" t="str">
        <f t="shared" si="33"/>
        <v/>
      </c>
      <c r="X134" s="7" t="str">
        <f t="shared" si="34"/>
        <v/>
      </c>
      <c r="Y134" s="7" t="str">
        <f>_xlfn.XLOOKUP(C134,ref!A:A,ref!B:B, "Other")</f>
        <v>North America</v>
      </c>
      <c r="AA134" s="7" t="str">
        <f t="shared" si="31"/>
        <v/>
      </c>
      <c r="AB134" s="7">
        <f t="shared" si="35"/>
        <v>0</v>
      </c>
    </row>
    <row r="135" spans="1:28" ht="14.5" customHeight="1">
      <c r="A135" s="43" t="s">
        <v>250</v>
      </c>
      <c r="B135" s="7">
        <v>133</v>
      </c>
      <c r="C135" s="7" t="s">
        <v>709</v>
      </c>
      <c r="D135" s="62" t="s">
        <v>666</v>
      </c>
      <c r="E135" s="75"/>
      <c r="F135" s="142"/>
      <c r="L135" s="74" t="s">
        <v>635</v>
      </c>
      <c r="M135" s="7" t="s">
        <v>636</v>
      </c>
      <c r="N135" s="7">
        <f t="array" ref="N135">IF(O135="", "", IFERROR(MAX(--_xlfn.TEXTSPLIT(O135,"+")), O135))</f>
        <v>2015</v>
      </c>
      <c r="O135" s="7">
        <v>2015</v>
      </c>
      <c r="P135" s="7">
        <v>2015</v>
      </c>
      <c r="Q135" s="62" t="s">
        <v>2706</v>
      </c>
      <c r="R135" s="7" t="s">
        <v>1123</v>
      </c>
      <c r="S135" s="7" t="s">
        <v>2707</v>
      </c>
      <c r="T135" s="7">
        <f t="array" ref="T135">IF(U135="", "", IFERROR(MAX(--_xlfn.TEXTSPLIT(U135,"+")), U135))</f>
        <v>2050</v>
      </c>
      <c r="U135" s="7" t="s">
        <v>1292</v>
      </c>
      <c r="V135" s="114">
        <f t="shared" si="32"/>
        <v>1</v>
      </c>
      <c r="W135" s="62">
        <f t="shared" si="33"/>
        <v>1</v>
      </c>
      <c r="X135" s="7" t="str">
        <f t="shared" si="34"/>
        <v/>
      </c>
      <c r="Y135" s="7" t="str">
        <f>_xlfn.XLOOKUP(C135,ref!A:A,ref!B:B, "Other")</f>
        <v>Europe</v>
      </c>
      <c r="Z135" s="7" t="s">
        <v>2660</v>
      </c>
      <c r="AA135" s="7" t="str">
        <f t="shared" si="31"/>
        <v>Y</v>
      </c>
      <c r="AB135" s="7">
        <f t="shared" si="35"/>
        <v>1</v>
      </c>
    </row>
    <row r="136" spans="1:28" ht="14.5" customHeight="1">
      <c r="A136" s="43" t="s">
        <v>119</v>
      </c>
      <c r="B136" s="7">
        <v>134</v>
      </c>
      <c r="C136" s="7" t="s">
        <v>629</v>
      </c>
      <c r="D136" s="62" t="s">
        <v>666</v>
      </c>
      <c r="E136" s="75" t="s">
        <v>631</v>
      </c>
      <c r="F136" s="142">
        <v>2020</v>
      </c>
      <c r="L136" s="74" t="s">
        <v>635</v>
      </c>
      <c r="M136" s="7" t="s">
        <v>2607</v>
      </c>
      <c r="N136" s="7">
        <f t="array" ref="N136">IF(O136="", "", IFERROR(MAX(--_xlfn.TEXTSPLIT(O136,"+")), O136))</f>
        <v>2019</v>
      </c>
      <c r="O136" s="7">
        <v>2019</v>
      </c>
      <c r="P136" s="7">
        <v>2019</v>
      </c>
      <c r="Q136" s="62" t="s">
        <v>2708</v>
      </c>
      <c r="R136" s="7" t="s">
        <v>645</v>
      </c>
      <c r="S136" s="7" t="s">
        <v>2709</v>
      </c>
      <c r="T136" s="7">
        <f t="array" ref="T136">IF(U136="", "", IFERROR(MAX(--_xlfn.TEXTSPLIT(U136,"+")), U136))</f>
        <v>2050</v>
      </c>
      <c r="U136" s="7">
        <v>2050</v>
      </c>
      <c r="V136" s="114">
        <f t="shared" si="32"/>
        <v>1</v>
      </c>
      <c r="W136" s="62">
        <f t="shared" si="33"/>
        <v>1</v>
      </c>
      <c r="X136" s="7" t="str">
        <f t="shared" si="34"/>
        <v/>
      </c>
      <c r="Y136" s="7" t="str">
        <f>_xlfn.XLOOKUP(C136,ref!A:A,ref!B:B, "Other")</f>
        <v>North America</v>
      </c>
      <c r="Z136" s="7" t="s">
        <v>2698</v>
      </c>
      <c r="AA136" s="7" t="str">
        <f t="shared" si="31"/>
        <v>Y</v>
      </c>
      <c r="AB136" s="7">
        <f t="shared" si="35"/>
        <v>1</v>
      </c>
    </row>
    <row r="137" spans="1:28" ht="14.5" customHeight="1">
      <c r="A137" s="43" t="s">
        <v>125</v>
      </c>
      <c r="B137" s="7">
        <v>135</v>
      </c>
      <c r="C137" s="7" t="s">
        <v>629</v>
      </c>
      <c r="D137" s="62" t="s">
        <v>666</v>
      </c>
      <c r="E137" s="75"/>
      <c r="F137" s="142"/>
      <c r="N137" s="7" t="str">
        <f t="array" ref="N137">IF(O137="", "", IFERROR(MAX(--_xlfn.TEXTSPLIT(O137,"+")), O137))</f>
        <v/>
      </c>
      <c r="T137" s="7" t="str">
        <f t="array" ref="T137">IF(U137="", "", IFERROR(MAX(--_xlfn.TEXTSPLIT(U137,"+")), U137))</f>
        <v/>
      </c>
      <c r="V137" s="114" t="str">
        <f t="shared" si="32"/>
        <v/>
      </c>
      <c r="W137" s="62" t="str">
        <f t="shared" si="33"/>
        <v/>
      </c>
      <c r="X137" s="7" t="str">
        <f t="shared" si="34"/>
        <v/>
      </c>
      <c r="Y137" s="7" t="str">
        <f>_xlfn.XLOOKUP(C137,ref!A:A,ref!B:B, "Other")</f>
        <v>North America</v>
      </c>
      <c r="AA137" s="7" t="str">
        <f t="shared" si="31"/>
        <v/>
      </c>
      <c r="AB137" s="7">
        <f t="shared" si="35"/>
        <v>0</v>
      </c>
    </row>
    <row r="138" spans="1:28" ht="14.5" customHeight="1">
      <c r="A138" s="43" t="s">
        <v>274</v>
      </c>
      <c r="B138" s="7">
        <v>136</v>
      </c>
      <c r="C138" s="7" t="s">
        <v>680</v>
      </c>
      <c r="D138" s="62" t="s">
        <v>665</v>
      </c>
      <c r="E138" s="75"/>
      <c r="F138" s="142"/>
      <c r="N138" s="7" t="str">
        <f t="array" ref="N138">IF(O138="", "", IFERROR(MAX(--_xlfn.TEXTSPLIT(O138,"+")), O138))</f>
        <v/>
      </c>
      <c r="T138" s="7" t="str">
        <f t="array" ref="T138">IF(U138="", "", IFERROR(MAX(--_xlfn.TEXTSPLIT(U138,"+")), U138))</f>
        <v/>
      </c>
      <c r="V138" s="114" t="str">
        <f t="shared" si="32"/>
        <v/>
      </c>
      <c r="W138" s="62" t="str">
        <f t="shared" si="33"/>
        <v/>
      </c>
      <c r="X138" s="7" t="str">
        <f t="shared" si="34"/>
        <v/>
      </c>
      <c r="Y138" s="7" t="str">
        <f>_xlfn.XLOOKUP(C138,ref!A:A,ref!B:B, "Other")</f>
        <v>Asia</v>
      </c>
      <c r="AA138" s="7" t="str">
        <f t="shared" si="31"/>
        <v/>
      </c>
      <c r="AB138" s="7">
        <f t="shared" si="35"/>
        <v>0</v>
      </c>
    </row>
    <row r="139" spans="1:28" ht="14.5" customHeight="1">
      <c r="A139" s="43" t="s">
        <v>267</v>
      </c>
      <c r="B139" s="7">
        <v>137</v>
      </c>
      <c r="C139" s="7" t="s">
        <v>629</v>
      </c>
      <c r="D139" s="62" t="s">
        <v>654</v>
      </c>
      <c r="E139" s="75"/>
      <c r="F139" s="142"/>
      <c r="G139" t="s">
        <v>631</v>
      </c>
      <c r="H139" t="s">
        <v>1096</v>
      </c>
      <c r="I139">
        <v>2025</v>
      </c>
      <c r="K139">
        <v>2030</v>
      </c>
      <c r="L139" s="74" t="s">
        <v>635</v>
      </c>
      <c r="M139" s="7" t="s">
        <v>636</v>
      </c>
      <c r="N139" s="7">
        <f t="array" ref="N139">IF(O139="", "", IFERROR(MAX(--_xlfn.TEXTSPLIT(O139,"+")), O139))</f>
        <v>2030</v>
      </c>
      <c r="O139" s="7">
        <v>2030</v>
      </c>
      <c r="P139" s="7">
        <v>2020</v>
      </c>
      <c r="Q139" s="62" t="s">
        <v>2710</v>
      </c>
      <c r="R139" s="7" t="s">
        <v>645</v>
      </c>
      <c r="S139" s="7" t="s">
        <v>834</v>
      </c>
      <c r="T139" s="7">
        <f t="array" ref="T139">IF(U139="", "", IFERROR(MAX(--_xlfn.TEXTSPLIT(U139,"+")), U139))</f>
        <v>2040</v>
      </c>
      <c r="U139" s="7">
        <v>2040</v>
      </c>
      <c r="V139" s="114">
        <f t="shared" si="32"/>
        <v>1</v>
      </c>
      <c r="W139" s="62">
        <f t="shared" si="33"/>
        <v>1</v>
      </c>
      <c r="X139" s="7">
        <f t="shared" si="34"/>
        <v>1</v>
      </c>
      <c r="Y139" s="7" t="str">
        <f>_xlfn.XLOOKUP(C139,ref!A:A,ref!B:B, "Other")</f>
        <v>North America</v>
      </c>
      <c r="AA139" s="7" t="str">
        <f t="shared" si="31"/>
        <v/>
      </c>
      <c r="AB139" s="7">
        <f t="shared" si="35"/>
        <v>1</v>
      </c>
    </row>
    <row r="140" spans="1:28" ht="14.5" customHeight="1">
      <c r="A140" s="43" t="s">
        <v>508</v>
      </c>
      <c r="B140" s="7">
        <v>138</v>
      </c>
      <c r="C140" s="7" t="s">
        <v>680</v>
      </c>
      <c r="D140" s="62" t="s">
        <v>708</v>
      </c>
      <c r="E140" s="75"/>
      <c r="F140" s="142"/>
      <c r="L140" s="74" t="s">
        <v>681</v>
      </c>
      <c r="M140" s="7" t="s">
        <v>2599</v>
      </c>
      <c r="N140" s="7">
        <f t="array" ref="N140">IF(O140="", "", IFERROR(MAX(--_xlfn.TEXTSPLIT(O140,"+")), O140))</f>
        <v>2060</v>
      </c>
      <c r="O140" s="7">
        <v>2060</v>
      </c>
      <c r="P140" s="7">
        <v>2020</v>
      </c>
      <c r="Q140" s="62" t="s">
        <v>2711</v>
      </c>
      <c r="T140" s="7" t="str">
        <f t="array" ref="T140">IF(U140="", "", IFERROR(MAX(--_xlfn.TEXTSPLIT(U140,"+")), U140))</f>
        <v/>
      </c>
      <c r="V140" s="114" t="str">
        <f t="shared" si="32"/>
        <v/>
      </c>
      <c r="W140" s="62" t="str">
        <f t="shared" si="33"/>
        <v/>
      </c>
      <c r="X140" s="7" t="str">
        <f t="shared" si="34"/>
        <v/>
      </c>
      <c r="Y140" s="7" t="str">
        <f>_xlfn.XLOOKUP(C140,ref!A:A,ref!B:B, "Other")</f>
        <v>Asia</v>
      </c>
      <c r="Z140" s="7" t="s">
        <v>632</v>
      </c>
      <c r="AA140" s="7" t="str">
        <f t="shared" si="31"/>
        <v>N</v>
      </c>
      <c r="AB140" s="7">
        <f t="shared" si="35"/>
        <v>0</v>
      </c>
    </row>
    <row r="141" spans="1:28" ht="14.5" customHeight="1">
      <c r="A141" s="43" t="s">
        <v>251</v>
      </c>
      <c r="B141" s="7">
        <v>139</v>
      </c>
      <c r="C141" s="7" t="s">
        <v>680</v>
      </c>
      <c r="D141" s="62" t="s">
        <v>703</v>
      </c>
      <c r="E141" s="75"/>
      <c r="G141" s="87"/>
      <c r="H141" s="134"/>
      <c r="I141" s="134"/>
      <c r="J141" s="134"/>
      <c r="K141" s="134"/>
      <c r="N141" s="7" t="str">
        <f t="array" ref="N141">IF(O141="", "", IFERROR(MAX(--_xlfn.TEXTSPLIT(O141,"+")), O141))</f>
        <v/>
      </c>
      <c r="T141" s="7" t="str">
        <f t="array" ref="T141">IF(U141="", "", IFERROR(MAX(--_xlfn.TEXTSPLIT(U141,"+")), U141))</f>
        <v/>
      </c>
      <c r="V141" s="114" t="str">
        <f t="shared" si="32"/>
        <v/>
      </c>
      <c r="W141" s="62" t="str">
        <f t="shared" si="33"/>
        <v/>
      </c>
      <c r="X141" s="7" t="str">
        <f t="shared" si="34"/>
        <v/>
      </c>
      <c r="Y141" s="7" t="str">
        <f>_xlfn.XLOOKUP(C141,ref!A:A,ref!B:B, "Other")</f>
        <v>Asia</v>
      </c>
      <c r="AA141" s="7" t="str">
        <f t="shared" si="31"/>
        <v/>
      </c>
      <c r="AB141" s="7">
        <f t="shared" si="35"/>
        <v>0</v>
      </c>
    </row>
    <row r="142" spans="1:28" ht="14.5" customHeight="1">
      <c r="A142" s="43" t="s">
        <v>228</v>
      </c>
      <c r="B142" s="7">
        <v>140</v>
      </c>
      <c r="C142" s="7" t="s">
        <v>676</v>
      </c>
      <c r="D142" s="62" t="s">
        <v>705</v>
      </c>
      <c r="E142" s="75"/>
      <c r="F142" s="142"/>
      <c r="L142" s="74" t="s">
        <v>635</v>
      </c>
      <c r="M142" s="7" t="s">
        <v>2607</v>
      </c>
      <c r="N142" s="7">
        <f t="array" ref="N142">IF(O142="", "", IFERROR(MAX(--_xlfn.TEXTSPLIT(O142,"+")), O142))</f>
        <v>2040</v>
      </c>
      <c r="O142" s="7">
        <v>2040</v>
      </c>
      <c r="P142" s="7">
        <v>2020</v>
      </c>
      <c r="Q142" s="62" t="s">
        <v>2712</v>
      </c>
      <c r="T142" s="7" t="str">
        <f t="array" ref="T142">IF(U142="", "", IFERROR(MAX(--_xlfn.TEXTSPLIT(U142,"+")), U142))</f>
        <v/>
      </c>
      <c r="V142" s="114">
        <f t="shared" si="32"/>
        <v>1</v>
      </c>
      <c r="W142" s="62" t="str">
        <f t="shared" si="33"/>
        <v/>
      </c>
      <c r="X142" s="7" t="str">
        <f t="shared" si="34"/>
        <v/>
      </c>
      <c r="Y142" s="7" t="str">
        <f>_xlfn.XLOOKUP(C142,ref!A:A,ref!B:B, "Other")</f>
        <v>Asia</v>
      </c>
      <c r="AA142" s="7" t="str">
        <f t="shared" si="31"/>
        <v/>
      </c>
      <c r="AB142" s="7">
        <f t="shared" si="35"/>
        <v>1</v>
      </c>
    </row>
    <row r="143" spans="1:28" ht="14.5" customHeight="1">
      <c r="A143" s="43" t="s">
        <v>87</v>
      </c>
      <c r="B143" s="7">
        <v>141</v>
      </c>
      <c r="C143" s="7" t="s">
        <v>629</v>
      </c>
      <c r="D143" s="62" t="s">
        <v>666</v>
      </c>
      <c r="E143" s="75" t="s">
        <v>631</v>
      </c>
      <c r="F143" s="142">
        <v>2020</v>
      </c>
      <c r="K143">
        <v>2025</v>
      </c>
      <c r="N143" s="7" t="str">
        <f t="array" ref="N143">IF(O143="", "", IFERROR(MAX(--_xlfn.TEXTSPLIT(O143,"+")), O143))</f>
        <v/>
      </c>
      <c r="R143" s="7" t="s">
        <v>1123</v>
      </c>
      <c r="S143" s="7" t="s">
        <v>2289</v>
      </c>
      <c r="T143" s="7">
        <f t="array" ref="T143">IF(U143="", "", IFERROR(MAX(--_xlfn.TEXTSPLIT(U143,"+")), U143))</f>
        <v>2050</v>
      </c>
      <c r="U143" s="7" t="s">
        <v>1292</v>
      </c>
      <c r="V143" s="114" t="str">
        <f t="shared" si="32"/>
        <v/>
      </c>
      <c r="W143" s="62">
        <f t="shared" si="33"/>
        <v>1</v>
      </c>
      <c r="X143" s="7" t="str">
        <f t="shared" si="34"/>
        <v/>
      </c>
      <c r="Y143" s="7" t="str">
        <f>_xlfn.XLOOKUP(C143,ref!A:A,ref!B:B, "Other")</f>
        <v>North America</v>
      </c>
      <c r="AA143" s="7" t="str">
        <f t="shared" si="31"/>
        <v/>
      </c>
      <c r="AB143" s="7">
        <f t="shared" si="35"/>
        <v>1</v>
      </c>
    </row>
    <row r="144" spans="1:28" ht="14.5" customHeight="1">
      <c r="A144" s="43" t="s">
        <v>175</v>
      </c>
      <c r="B144" s="7">
        <v>142</v>
      </c>
      <c r="C144" s="7" t="s">
        <v>774</v>
      </c>
      <c r="D144" s="62" t="s">
        <v>705</v>
      </c>
      <c r="E144" s="75"/>
      <c r="F144" s="142"/>
      <c r="N144" s="7" t="str">
        <f t="array" ref="N144">IF(O144="", "", IFERROR(MAX(--_xlfn.TEXTSPLIT(O144,"+")), O144))</f>
        <v/>
      </c>
      <c r="P144" s="7" t="s">
        <v>39</v>
      </c>
      <c r="S144" s="7" t="s">
        <v>39</v>
      </c>
      <c r="T144" s="7" t="str">
        <f t="array" ref="T144">IF(U144="", "", IFERROR(MAX(--_xlfn.TEXTSPLIT(U144,"+")), U144))</f>
        <v/>
      </c>
      <c r="V144" s="114" t="str">
        <f t="shared" si="32"/>
        <v/>
      </c>
      <c r="W144" s="62" t="str">
        <f t="shared" si="33"/>
        <v/>
      </c>
      <c r="X144" s="7" t="str">
        <f t="shared" si="34"/>
        <v/>
      </c>
      <c r="Y144" s="7" t="str">
        <f>_xlfn.XLOOKUP(C144,ref!A:A,ref!B:B, "Other")</f>
        <v>Asia</v>
      </c>
      <c r="Z144" s="7" t="s">
        <v>2713</v>
      </c>
      <c r="AA144" s="7" t="str">
        <f t="shared" si="31"/>
        <v/>
      </c>
      <c r="AB144" s="7">
        <f t="shared" si="35"/>
        <v>0</v>
      </c>
    </row>
    <row r="145" spans="1:28" ht="14.5" customHeight="1">
      <c r="A145" s="43" t="s">
        <v>163</v>
      </c>
      <c r="B145" s="7">
        <v>143</v>
      </c>
      <c r="C145" s="7" t="s">
        <v>629</v>
      </c>
      <c r="D145" s="62" t="s">
        <v>690</v>
      </c>
      <c r="E145" s="75" t="s">
        <v>631</v>
      </c>
      <c r="F145" s="142">
        <v>2030</v>
      </c>
      <c r="G145" t="s">
        <v>631</v>
      </c>
      <c r="H145" t="s">
        <v>1096</v>
      </c>
      <c r="I145">
        <v>2030</v>
      </c>
      <c r="K145">
        <v>2030</v>
      </c>
      <c r="N145" s="7" t="str">
        <f t="array" ref="N145">IF(O145="", "", IFERROR(MAX(--_xlfn.TEXTSPLIT(O145,"+")), O145))</f>
        <v/>
      </c>
      <c r="R145" s="7" t="s">
        <v>635</v>
      </c>
      <c r="S145" s="7" t="s">
        <v>2714</v>
      </c>
      <c r="T145" s="7">
        <f t="array" ref="T145">IF(U145="", "", IFERROR(MAX(--_xlfn.TEXTSPLIT(U145,"+")), U145))</f>
        <v>2040</v>
      </c>
      <c r="U145" s="7">
        <v>2040</v>
      </c>
      <c r="V145" s="114" t="str">
        <f t="shared" si="32"/>
        <v/>
      </c>
      <c r="W145" s="62">
        <f t="shared" si="33"/>
        <v>1</v>
      </c>
      <c r="X145" s="7">
        <f t="shared" si="34"/>
        <v>1</v>
      </c>
      <c r="Y145" s="7" t="str">
        <f>_xlfn.XLOOKUP(C145,ref!A:A,ref!B:B, "Other")</f>
        <v>North America</v>
      </c>
      <c r="Z145" s="7" t="s">
        <v>631</v>
      </c>
      <c r="AA145" s="7" t="str">
        <f t="shared" si="31"/>
        <v>Y</v>
      </c>
      <c r="AB145" s="7">
        <f t="shared" si="35"/>
        <v>1</v>
      </c>
    </row>
    <row r="146" spans="1:28" ht="14.5" customHeight="1">
      <c r="A146" s="43" t="s">
        <v>744</v>
      </c>
      <c r="B146" s="7">
        <v>144</v>
      </c>
      <c r="C146" s="7" t="s">
        <v>680</v>
      </c>
      <c r="D146" s="62" t="s">
        <v>665</v>
      </c>
      <c r="E146" s="75"/>
      <c r="F146" s="142"/>
      <c r="N146" s="7" t="str">
        <f t="array" ref="N146">IF(O146="", "", IFERROR(MAX(--_xlfn.TEXTSPLIT(O146,"+")), O146))</f>
        <v/>
      </c>
      <c r="R146" s="7" t="s">
        <v>635</v>
      </c>
      <c r="S146" s="7" t="s">
        <v>2599</v>
      </c>
      <c r="T146" s="7">
        <f t="array" ref="T146">IF(U146="", "", IFERROR(MAX(--_xlfn.TEXTSPLIT(U146,"+")), U146))</f>
        <v>2050</v>
      </c>
      <c r="U146" s="7">
        <v>2050</v>
      </c>
      <c r="V146" s="114" t="str">
        <f t="shared" si="32"/>
        <v/>
      </c>
      <c r="W146" s="62">
        <f t="shared" si="33"/>
        <v>1</v>
      </c>
      <c r="X146" s="7" t="str">
        <f t="shared" si="34"/>
        <v/>
      </c>
      <c r="Y146" s="7" t="str">
        <f>_xlfn.XLOOKUP(C146,ref!A:A,ref!B:B, "Other")</f>
        <v>Asia</v>
      </c>
      <c r="AA146" s="7" t="str">
        <f t="shared" si="31"/>
        <v/>
      </c>
      <c r="AB146" s="7">
        <f t="shared" si="35"/>
        <v>1</v>
      </c>
    </row>
    <row r="147" spans="1:28" ht="14.5" customHeight="1">
      <c r="A147" s="43" t="s">
        <v>328</v>
      </c>
      <c r="B147" s="7">
        <v>145</v>
      </c>
      <c r="C147" s="7" t="s">
        <v>629</v>
      </c>
      <c r="D147" s="62" t="s">
        <v>638</v>
      </c>
      <c r="E147" s="75" t="s">
        <v>631</v>
      </c>
      <c r="F147" s="142">
        <v>2030</v>
      </c>
      <c r="N147" s="7" t="str">
        <f t="array" ref="N147">IF(O147="", "", IFERROR(MAX(--_xlfn.TEXTSPLIT(O147,"+")), O147))</f>
        <v/>
      </c>
      <c r="R147" s="7" t="s">
        <v>635</v>
      </c>
      <c r="S147" s="7" t="s">
        <v>2607</v>
      </c>
      <c r="T147" s="7">
        <f t="array" ref="T147">IF(U147="", "", IFERROR(MAX(--_xlfn.TEXTSPLIT(U147,"+")), U147))</f>
        <v>2040</v>
      </c>
      <c r="U147" s="7">
        <v>2040</v>
      </c>
      <c r="V147" s="114" t="str">
        <f t="shared" si="32"/>
        <v/>
      </c>
      <c r="W147" s="62">
        <f t="shared" si="33"/>
        <v>1</v>
      </c>
      <c r="X147" s="7" t="str">
        <f t="shared" si="34"/>
        <v/>
      </c>
      <c r="Y147" s="7" t="str">
        <f>_xlfn.XLOOKUP(C147,ref!A:A,ref!B:B, "Other")</f>
        <v>North America</v>
      </c>
      <c r="Z147" s="7" t="s">
        <v>632</v>
      </c>
      <c r="AA147" s="7" t="str">
        <f t="shared" si="31"/>
        <v>N</v>
      </c>
      <c r="AB147" s="7">
        <f t="shared" si="35"/>
        <v>1</v>
      </c>
    </row>
    <row r="148" spans="1:28" ht="14.5" customHeight="1">
      <c r="A148" s="43" t="s">
        <v>103</v>
      </c>
      <c r="B148" s="7">
        <v>146</v>
      </c>
      <c r="C148" s="7" t="s">
        <v>671</v>
      </c>
      <c r="D148" s="62" t="s">
        <v>666</v>
      </c>
      <c r="E148" s="75"/>
      <c r="F148" s="142"/>
      <c r="L148" s="74" t="s">
        <v>635</v>
      </c>
      <c r="M148" s="7" t="s">
        <v>636</v>
      </c>
      <c r="N148" s="7">
        <f t="array" ref="N148">IF(O148="", "", IFERROR(MAX(--_xlfn.TEXTSPLIT(O148,"+")), O148))</f>
        <v>2020</v>
      </c>
      <c r="O148" s="7">
        <v>2020</v>
      </c>
      <c r="P148" s="7">
        <v>2019</v>
      </c>
      <c r="Q148" s="62" t="s">
        <v>2715</v>
      </c>
      <c r="R148" s="7" t="s">
        <v>645</v>
      </c>
      <c r="S148" s="7" t="s">
        <v>803</v>
      </c>
      <c r="T148" s="7">
        <f t="array" ref="T148">IF(U148="", "", IFERROR(MAX(--_xlfn.TEXTSPLIT(U148,"+")), U148))</f>
        <v>2050</v>
      </c>
      <c r="U148" s="7">
        <v>2050</v>
      </c>
      <c r="V148" s="114">
        <f t="shared" si="32"/>
        <v>1</v>
      </c>
      <c r="W148" s="62">
        <f t="shared" si="33"/>
        <v>1</v>
      </c>
      <c r="X148" s="7" t="str">
        <f t="shared" si="34"/>
        <v/>
      </c>
      <c r="Y148" s="7" t="str">
        <f>_xlfn.XLOOKUP(C148,ref!A:A,ref!B:B, "Other")</f>
        <v>Europe</v>
      </c>
      <c r="Z148" s="7" t="s">
        <v>631</v>
      </c>
      <c r="AA148" s="7" t="str">
        <f t="shared" si="31"/>
        <v>Y</v>
      </c>
      <c r="AB148" s="7">
        <f t="shared" si="35"/>
        <v>1</v>
      </c>
    </row>
    <row r="149" spans="1:28" ht="14.5" customHeight="1">
      <c r="A149" s="43" t="s">
        <v>210</v>
      </c>
      <c r="B149" s="7">
        <v>147</v>
      </c>
      <c r="C149" s="7" t="s">
        <v>676</v>
      </c>
      <c r="D149" s="62" t="s">
        <v>675</v>
      </c>
      <c r="E149" s="75" t="s">
        <v>631</v>
      </c>
      <c r="F149" s="140">
        <v>2050</v>
      </c>
      <c r="G149" t="s">
        <v>631</v>
      </c>
      <c r="H149" t="s">
        <v>635</v>
      </c>
      <c r="I149">
        <v>2031</v>
      </c>
      <c r="K149" s="87">
        <v>2031</v>
      </c>
      <c r="N149" s="7" t="str">
        <f t="array" ref="N149">IF(O149="", "", IFERROR(MAX(--_xlfn.TEXTSPLIT(O149,"+")), O149))</f>
        <v/>
      </c>
      <c r="R149" s="7" t="s">
        <v>635</v>
      </c>
      <c r="S149" s="7" t="s">
        <v>988</v>
      </c>
      <c r="T149" s="7">
        <f t="array" ref="T149">IF(U149="", "", IFERROR(MAX(--_xlfn.TEXTSPLIT(U149,"+")), U149))</f>
        <v>2050</v>
      </c>
      <c r="U149" s="7">
        <v>2050</v>
      </c>
      <c r="V149" s="114" t="str">
        <f t="shared" si="32"/>
        <v/>
      </c>
      <c r="W149" s="62">
        <f t="shared" si="33"/>
        <v>1</v>
      </c>
      <c r="X149" s="7" t="str">
        <f t="shared" si="34"/>
        <v/>
      </c>
      <c r="Y149" s="7" t="str">
        <f>_xlfn.XLOOKUP(C149,ref!A:A,ref!B:B, "Other")</f>
        <v>Asia</v>
      </c>
      <c r="Z149" s="7" t="s">
        <v>674</v>
      </c>
      <c r="AA149" s="7" t="str">
        <f t="shared" si="31"/>
        <v/>
      </c>
      <c r="AB149" s="7">
        <f t="shared" si="35"/>
        <v>1</v>
      </c>
    </row>
    <row r="150" spans="1:28" ht="14.5" customHeight="1">
      <c r="A150" s="43" t="s">
        <v>255</v>
      </c>
      <c r="B150" s="7">
        <v>148</v>
      </c>
      <c r="C150" s="7" t="s">
        <v>676</v>
      </c>
      <c r="D150" s="62" t="s">
        <v>675</v>
      </c>
      <c r="E150" s="75" t="s">
        <v>631</v>
      </c>
      <c r="F150" s="142">
        <v>2030</v>
      </c>
      <c r="G150" t="s">
        <v>631</v>
      </c>
      <c r="H150" t="s">
        <v>1096</v>
      </c>
      <c r="I150">
        <v>2030</v>
      </c>
      <c r="K150">
        <v>2030</v>
      </c>
      <c r="N150" s="7" t="str">
        <f t="array" ref="N150">IF(O150="", "", IFERROR(MAX(--_xlfn.TEXTSPLIT(O150,"+")), O150))</f>
        <v/>
      </c>
      <c r="R150" s="7" t="s">
        <v>635</v>
      </c>
      <c r="S150" s="7" t="s">
        <v>2716</v>
      </c>
      <c r="T150" s="7">
        <f t="array" ref="T150">IF(U150="", "", IFERROR(MAX(--_xlfn.TEXTSPLIT(U150,"+")), U150))</f>
        <v>2040</v>
      </c>
      <c r="U150" s="7">
        <v>2040</v>
      </c>
      <c r="V150" s="114" t="str">
        <f t="shared" si="32"/>
        <v/>
      </c>
      <c r="W150" s="62">
        <f t="shared" si="33"/>
        <v>1</v>
      </c>
      <c r="X150" s="7">
        <f t="shared" si="34"/>
        <v>1</v>
      </c>
      <c r="Y150" s="7" t="str">
        <f>_xlfn.XLOOKUP(C150,ref!A:A,ref!B:B, "Other")</f>
        <v>Asia</v>
      </c>
      <c r="Z150" s="7" t="s">
        <v>632</v>
      </c>
      <c r="AA150" s="7" t="str">
        <f t="shared" si="31"/>
        <v>N</v>
      </c>
      <c r="AB150" s="7">
        <f t="shared" si="35"/>
        <v>1</v>
      </c>
    </row>
    <row r="151" spans="1:28" ht="14.5" customHeight="1">
      <c r="A151" s="43" t="s">
        <v>104</v>
      </c>
      <c r="B151" s="7">
        <v>149</v>
      </c>
      <c r="C151" s="7" t="s">
        <v>740</v>
      </c>
      <c r="D151" s="62" t="s">
        <v>666</v>
      </c>
      <c r="E151" s="75" t="s">
        <v>631</v>
      </c>
      <c r="F151" s="142">
        <v>2030</v>
      </c>
      <c r="G151" t="s">
        <v>631</v>
      </c>
      <c r="H151" t="s">
        <v>635</v>
      </c>
      <c r="I151">
        <v>2030</v>
      </c>
      <c r="N151" s="7" t="str">
        <f t="array" ref="N151">IF(O151="", "", IFERROR(MAX(--_xlfn.TEXTSPLIT(O151,"+")), O151))</f>
        <v/>
      </c>
      <c r="R151" s="7" t="s">
        <v>1123</v>
      </c>
      <c r="S151" s="7" t="s">
        <v>2717</v>
      </c>
      <c r="T151" s="7">
        <f t="array" ref="T151">IF(U151="", "", IFERROR(MAX(--_xlfn.TEXTSPLIT(U151,"+")), U151))</f>
        <v>2050</v>
      </c>
      <c r="U151" s="7" t="s">
        <v>1292</v>
      </c>
      <c r="V151" s="114" t="str">
        <f t="shared" si="32"/>
        <v/>
      </c>
      <c r="W151" s="62">
        <f t="shared" si="33"/>
        <v>1</v>
      </c>
      <c r="X151" s="7" t="str">
        <f t="shared" si="34"/>
        <v/>
      </c>
      <c r="Y151" s="7" t="str">
        <f>_xlfn.XLOOKUP(C151,ref!A:A,ref!B:B, "Other")</f>
        <v>Europe</v>
      </c>
      <c r="Z151" s="7" t="s">
        <v>674</v>
      </c>
      <c r="AA151" s="7" t="str">
        <f t="shared" si="31"/>
        <v/>
      </c>
      <c r="AB151" s="7">
        <f t="shared" si="35"/>
        <v>1</v>
      </c>
    </row>
    <row r="152" spans="1:28" ht="14.5" customHeight="1">
      <c r="A152" s="43" t="s">
        <v>218</v>
      </c>
      <c r="B152" s="7">
        <v>150</v>
      </c>
      <c r="C152" s="7" t="s">
        <v>680</v>
      </c>
      <c r="D152" s="62" t="s">
        <v>670</v>
      </c>
      <c r="E152" s="75"/>
      <c r="F152" s="142"/>
      <c r="N152" s="7" t="str">
        <f t="array" ref="N152">IF(O152="", "", IFERROR(MAX(--_xlfn.TEXTSPLIT(O152,"+")), O152))</f>
        <v/>
      </c>
      <c r="T152" s="7" t="str">
        <f t="array" ref="T152">IF(U152="", "", IFERROR(MAX(--_xlfn.TEXTSPLIT(U152,"+")), U152))</f>
        <v/>
      </c>
      <c r="V152" s="114" t="str">
        <f t="shared" si="32"/>
        <v/>
      </c>
      <c r="W152" s="62" t="str">
        <f t="shared" si="33"/>
        <v/>
      </c>
      <c r="X152" s="7" t="str">
        <f t="shared" si="34"/>
        <v/>
      </c>
      <c r="Y152" s="7" t="str">
        <f>_xlfn.XLOOKUP(C152,ref!A:A,ref!B:B, "Other")</f>
        <v>Asia</v>
      </c>
      <c r="AA152" s="7" t="str">
        <f t="shared" si="31"/>
        <v/>
      </c>
      <c r="AB152" s="7">
        <f t="shared" si="35"/>
        <v>0</v>
      </c>
    </row>
    <row r="153" spans="1:28" ht="14.5" customHeight="1">
      <c r="A153" s="43" t="s">
        <v>205</v>
      </c>
      <c r="B153" s="7">
        <v>151</v>
      </c>
      <c r="C153" s="7" t="s">
        <v>629</v>
      </c>
      <c r="D153" s="62" t="s">
        <v>691</v>
      </c>
      <c r="E153" s="75"/>
      <c r="F153" s="142"/>
      <c r="N153" s="7" t="str">
        <f t="array" ref="N153">IF(O153="", "", IFERROR(MAX(--_xlfn.TEXTSPLIT(O153,"+")), O153))</f>
        <v/>
      </c>
      <c r="T153" s="7" t="str">
        <f t="array" ref="T153">IF(U153="", "", IFERROR(MAX(--_xlfn.TEXTSPLIT(U153,"+")), U153))</f>
        <v/>
      </c>
      <c r="V153" s="114" t="str">
        <f t="shared" si="32"/>
        <v/>
      </c>
      <c r="W153" s="62" t="str">
        <f t="shared" si="33"/>
        <v/>
      </c>
      <c r="X153" s="7" t="str">
        <f t="shared" si="34"/>
        <v/>
      </c>
      <c r="Y153" s="7" t="str">
        <f>_xlfn.XLOOKUP(C153,ref!A:A,ref!B:B, "Other")</f>
        <v>North America</v>
      </c>
      <c r="AA153" s="7" t="str">
        <f t="shared" si="31"/>
        <v/>
      </c>
      <c r="AB153" s="7">
        <f t="shared" si="35"/>
        <v>0</v>
      </c>
    </row>
    <row r="154" spans="1:28" ht="14.5" customHeight="1">
      <c r="A154" s="43" t="s">
        <v>1647</v>
      </c>
      <c r="B154" s="7">
        <v>152</v>
      </c>
      <c r="C154" s="7" t="s">
        <v>680</v>
      </c>
      <c r="D154" s="62" t="s">
        <v>691</v>
      </c>
      <c r="E154" s="75"/>
      <c r="F154" s="142"/>
      <c r="N154" s="7" t="str">
        <f t="array" ref="N154">IF(O154="", "", IFERROR(MAX(--_xlfn.TEXTSPLIT(O154,"+")), O154))</f>
        <v/>
      </c>
      <c r="T154" s="7" t="str">
        <f t="array" ref="T154">IF(U154="", "", IFERROR(MAX(--_xlfn.TEXTSPLIT(U154,"+")), U154))</f>
        <v/>
      </c>
      <c r="V154" s="114" t="str">
        <f t="shared" si="32"/>
        <v/>
      </c>
      <c r="W154" s="62" t="str">
        <f t="shared" si="33"/>
        <v/>
      </c>
      <c r="X154" s="7" t="str">
        <f t="shared" si="34"/>
        <v/>
      </c>
      <c r="Y154" s="7" t="str">
        <f>_xlfn.XLOOKUP(C154,ref!A:A,ref!B:B, "Other")</f>
        <v>Asia</v>
      </c>
      <c r="AA154" s="7" t="str">
        <f t="shared" si="31"/>
        <v/>
      </c>
      <c r="AB154" s="7">
        <f t="shared" si="35"/>
        <v>0</v>
      </c>
    </row>
    <row r="155" spans="1:28" ht="14.5" customHeight="1">
      <c r="A155" s="43" t="s">
        <v>271</v>
      </c>
      <c r="B155" s="7">
        <v>153</v>
      </c>
      <c r="C155" s="7" t="s">
        <v>732</v>
      </c>
      <c r="D155" s="62" t="s">
        <v>703</v>
      </c>
      <c r="E155" s="75"/>
      <c r="G155" s="87"/>
      <c r="H155" s="134"/>
      <c r="I155" s="134"/>
      <c r="J155" s="134"/>
      <c r="K155" s="134"/>
      <c r="N155" s="7" t="str">
        <f t="array" ref="N155">IF(O155="", "", IFERROR(MAX(--_xlfn.TEXTSPLIT(O155,"+")), O155))</f>
        <v/>
      </c>
      <c r="R155" s="7" t="s">
        <v>645</v>
      </c>
      <c r="S155" s="7" t="s">
        <v>2718</v>
      </c>
      <c r="T155" s="7">
        <f t="array" ref="T155">IF(U155="", "", IFERROR(MAX(--_xlfn.TEXTSPLIT(U155,"+")), U155))</f>
        <v>2050</v>
      </c>
      <c r="U155" s="7">
        <v>2050</v>
      </c>
      <c r="V155" s="114" t="str">
        <f t="shared" si="32"/>
        <v/>
      </c>
      <c r="W155" s="62">
        <f t="shared" si="33"/>
        <v>1</v>
      </c>
      <c r="X155" s="7" t="str">
        <f t="shared" si="34"/>
        <v/>
      </c>
      <c r="Y155" s="7" t="str">
        <f>_xlfn.XLOOKUP(C155,ref!A:A,ref!B:B, "Other")</f>
        <v>Other</v>
      </c>
      <c r="Z155" s="7" t="s">
        <v>631</v>
      </c>
      <c r="AA155" s="7" t="str">
        <f t="shared" si="31"/>
        <v>Y</v>
      </c>
      <c r="AB155" s="7">
        <f t="shared" si="35"/>
        <v>1</v>
      </c>
    </row>
    <row r="156" spans="1:28" ht="14.5" customHeight="1">
      <c r="A156" s="43" t="s">
        <v>195</v>
      </c>
      <c r="B156" s="7">
        <v>154</v>
      </c>
      <c r="C156" s="7" t="s">
        <v>629</v>
      </c>
      <c r="D156" s="62" t="s">
        <v>699</v>
      </c>
      <c r="E156" s="75" t="s">
        <v>631</v>
      </c>
      <c r="F156" s="142">
        <v>2030</v>
      </c>
      <c r="G156" t="s">
        <v>631</v>
      </c>
      <c r="H156" t="s">
        <v>1096</v>
      </c>
      <c r="I156">
        <v>2030</v>
      </c>
      <c r="K156">
        <v>2030</v>
      </c>
      <c r="L156" s="74" t="s">
        <v>635</v>
      </c>
      <c r="M156" s="7" t="s">
        <v>758</v>
      </c>
      <c r="N156" s="7">
        <f t="array" ref="N156">IF(O156="", "", IFERROR(MAX(--_xlfn.TEXTSPLIT(O156,"+")), O156))</f>
        <v>2030</v>
      </c>
      <c r="O156" s="7">
        <v>2030</v>
      </c>
      <c r="P156" s="7">
        <v>2020</v>
      </c>
      <c r="Q156" s="62" t="s">
        <v>2719</v>
      </c>
      <c r="R156" s="7" t="s">
        <v>645</v>
      </c>
      <c r="S156" s="7" t="s">
        <v>874</v>
      </c>
      <c r="T156" s="7">
        <f t="array" ref="T156">IF(U156="", "", IFERROR(MAX(--_xlfn.TEXTSPLIT(U156,"+")), U156))</f>
        <v>2040</v>
      </c>
      <c r="U156" s="7">
        <v>2040</v>
      </c>
      <c r="V156" s="114">
        <f t="shared" si="32"/>
        <v>1</v>
      </c>
      <c r="W156" s="62">
        <f t="shared" si="33"/>
        <v>1</v>
      </c>
      <c r="X156" s="7">
        <f t="shared" si="34"/>
        <v>1</v>
      </c>
      <c r="Y156" s="7" t="str">
        <f>_xlfn.XLOOKUP(C156,ref!A:A,ref!B:B, "Other")</f>
        <v>North America</v>
      </c>
      <c r="Z156" s="7" t="s">
        <v>2698</v>
      </c>
      <c r="AA156" s="7" t="str">
        <f t="shared" si="31"/>
        <v>Y</v>
      </c>
      <c r="AB156" s="7">
        <f t="shared" si="35"/>
        <v>1</v>
      </c>
    </row>
    <row r="157" spans="1:28" ht="14.5" customHeight="1">
      <c r="A157" s="43" t="s">
        <v>216</v>
      </c>
      <c r="B157" s="7">
        <v>155</v>
      </c>
      <c r="C157" s="7" t="s">
        <v>680</v>
      </c>
      <c r="D157" s="62" t="s">
        <v>666</v>
      </c>
      <c r="E157" s="75"/>
      <c r="F157" s="142"/>
      <c r="L157" s="74" t="s">
        <v>681</v>
      </c>
      <c r="M157" s="7" t="s">
        <v>2599</v>
      </c>
      <c r="N157" s="7">
        <f t="array" ref="N157">IF(O157="", "", IFERROR(MAX(--_xlfn.TEXTSPLIT(O157,"+")), O157))</f>
        <v>2060</v>
      </c>
      <c r="O157" s="7">
        <v>2060</v>
      </c>
      <c r="P157" s="7">
        <v>2020</v>
      </c>
      <c r="Q157" s="62" t="s">
        <v>2720</v>
      </c>
      <c r="T157" s="7" t="str">
        <f t="array" ref="T157">IF(U157="", "", IFERROR(MAX(--_xlfn.TEXTSPLIT(U157,"+")), U157))</f>
        <v/>
      </c>
      <c r="V157" s="114" t="str">
        <f t="shared" si="32"/>
        <v/>
      </c>
      <c r="W157" s="62" t="str">
        <f t="shared" si="33"/>
        <v/>
      </c>
      <c r="X157" s="7" t="str">
        <f t="shared" si="34"/>
        <v/>
      </c>
      <c r="Y157" s="7" t="str">
        <f>_xlfn.XLOOKUP(C157,ref!A:A,ref!B:B, "Other")</f>
        <v>Asia</v>
      </c>
      <c r="Z157" s="7" t="s">
        <v>632</v>
      </c>
      <c r="AA157" s="7" t="str">
        <f t="shared" si="31"/>
        <v>N</v>
      </c>
      <c r="AB157" s="7">
        <f t="shared" si="35"/>
        <v>0</v>
      </c>
    </row>
    <row r="158" spans="1:28" ht="14.5" customHeight="1">
      <c r="A158" s="43" t="s">
        <v>165</v>
      </c>
      <c r="B158" s="7">
        <v>156</v>
      </c>
      <c r="C158" s="7" t="s">
        <v>692</v>
      </c>
      <c r="D158" s="62" t="s">
        <v>699</v>
      </c>
      <c r="E158" s="75"/>
      <c r="F158" s="142"/>
      <c r="M158" s="7" t="s">
        <v>39</v>
      </c>
      <c r="N158" s="7" t="str">
        <f t="array" ref="N158">IF(O158="", "", IFERROR(MAX(--_xlfn.TEXTSPLIT(O158,"+")), O158))</f>
        <v/>
      </c>
      <c r="P158" s="7" t="s">
        <v>39</v>
      </c>
      <c r="Q158" s="62" t="s">
        <v>39</v>
      </c>
      <c r="S158" s="7" t="s">
        <v>39</v>
      </c>
      <c r="T158" s="7" t="str">
        <f t="array" ref="T158">IF(U158="", "", IFERROR(MAX(--_xlfn.TEXTSPLIT(U158,"+")), U158))</f>
        <v/>
      </c>
      <c r="V158" s="114" t="str">
        <f t="shared" si="32"/>
        <v/>
      </c>
      <c r="W158" s="62" t="str">
        <f t="shared" si="33"/>
        <v/>
      </c>
      <c r="X158" s="7" t="str">
        <f t="shared" si="34"/>
        <v/>
      </c>
      <c r="Y158" s="7" t="str">
        <f>_xlfn.XLOOKUP(C158,ref!A:A,ref!B:B, "Other")</f>
        <v>Europe</v>
      </c>
      <c r="Z158" s="7" t="s">
        <v>2721</v>
      </c>
      <c r="AA158" s="7" t="str">
        <f t="shared" si="31"/>
        <v/>
      </c>
      <c r="AB158" s="7">
        <f t="shared" si="35"/>
        <v>0</v>
      </c>
    </row>
    <row r="159" spans="1:28" ht="14.5" customHeight="1">
      <c r="A159" s="43" t="s">
        <v>342</v>
      </c>
      <c r="B159" s="7">
        <v>157</v>
      </c>
      <c r="C159" s="7" t="s">
        <v>676</v>
      </c>
      <c r="D159" s="62" t="s">
        <v>666</v>
      </c>
      <c r="E159" s="75"/>
      <c r="F159" s="142"/>
      <c r="N159" s="7" t="str">
        <f t="array" ref="N159">IF(O159="", "", IFERROR(MAX(--_xlfn.TEXTSPLIT(O159,"+")), O159))</f>
        <v/>
      </c>
      <c r="R159" s="7" t="s">
        <v>645</v>
      </c>
      <c r="S159" s="7" t="s">
        <v>2722</v>
      </c>
      <c r="T159" s="7">
        <f t="array" ref="T159">IF(U159="", "", IFERROR(MAX(--_xlfn.TEXTSPLIT(U159,"+")), U159))</f>
        <v>2050</v>
      </c>
      <c r="U159" s="7">
        <v>2050</v>
      </c>
      <c r="V159" s="114" t="str">
        <f t="shared" si="32"/>
        <v/>
      </c>
      <c r="W159" s="62">
        <f t="shared" si="33"/>
        <v>1</v>
      </c>
      <c r="X159" s="7" t="str">
        <f t="shared" si="34"/>
        <v/>
      </c>
      <c r="Y159" s="7" t="str">
        <f>_xlfn.XLOOKUP(C159,ref!A:A,ref!B:B, "Other")</f>
        <v>Asia</v>
      </c>
      <c r="AA159" s="7" t="str">
        <f t="shared" si="31"/>
        <v/>
      </c>
      <c r="AB159" s="7">
        <f t="shared" si="35"/>
        <v>1</v>
      </c>
    </row>
    <row r="160" spans="1:28" ht="14.5" customHeight="1">
      <c r="A160" s="43" t="s">
        <v>1470</v>
      </c>
      <c r="B160" s="7">
        <v>158</v>
      </c>
      <c r="C160" s="7" t="s">
        <v>706</v>
      </c>
      <c r="D160" s="62" t="s">
        <v>666</v>
      </c>
      <c r="E160" s="75"/>
      <c r="F160" s="142"/>
      <c r="N160" s="7" t="str">
        <f t="array" ref="N160">IF(O160="", "", IFERROR(MAX(--_xlfn.TEXTSPLIT(O160,"+")), O160))</f>
        <v/>
      </c>
      <c r="R160" s="7" t="s">
        <v>645</v>
      </c>
      <c r="S160" s="7" t="s">
        <v>2723</v>
      </c>
      <c r="T160" s="7">
        <f t="array" ref="T160">IF(U160="", "", IFERROR(MAX(--_xlfn.TEXTSPLIT(U160,"+")), U160))</f>
        <v>2050</v>
      </c>
      <c r="U160" s="7">
        <v>2050</v>
      </c>
      <c r="V160" s="114" t="str">
        <f t="shared" si="32"/>
        <v/>
      </c>
      <c r="W160" s="62">
        <f t="shared" si="33"/>
        <v>1</v>
      </c>
      <c r="X160" s="7" t="str">
        <f t="shared" si="34"/>
        <v/>
      </c>
      <c r="Y160" s="7" t="str">
        <f>_xlfn.XLOOKUP(C160,ref!A:A,ref!B:B, "Other")</f>
        <v>North America</v>
      </c>
      <c r="Z160" s="7" t="s">
        <v>632</v>
      </c>
      <c r="AA160" s="7" t="str">
        <f t="shared" ref="AA160:AA223" si="36">IF(ISNUMBER(SEARCH("Y",Z160)),"Y",IF(ISNUMBER(SEARCH("N",Z160)),"N",""))</f>
        <v>N</v>
      </c>
      <c r="AB160" s="7">
        <f t="shared" si="35"/>
        <v>1</v>
      </c>
    </row>
    <row r="161" spans="1:28" ht="14.5" customHeight="1">
      <c r="A161" s="43" t="s">
        <v>192</v>
      </c>
      <c r="B161" s="7">
        <v>159</v>
      </c>
      <c r="C161" s="7" t="s">
        <v>709</v>
      </c>
      <c r="D161" s="62" t="s">
        <v>638</v>
      </c>
      <c r="E161" s="75" t="s">
        <v>631</v>
      </c>
      <c r="F161" s="142">
        <v>2030</v>
      </c>
      <c r="G161" t="s">
        <v>631</v>
      </c>
      <c r="H161" t="s">
        <v>1096</v>
      </c>
      <c r="I161">
        <v>2030</v>
      </c>
      <c r="K161">
        <v>2030</v>
      </c>
      <c r="L161" s="74" t="s">
        <v>635</v>
      </c>
      <c r="M161" s="7" t="s">
        <v>636</v>
      </c>
      <c r="N161" s="7">
        <f t="array" ref="N161">IF(O161="", "", IFERROR(MAX(--_xlfn.TEXTSPLIT(O161,"+")), O161))</f>
        <v>2030</v>
      </c>
      <c r="O161" s="7">
        <v>2030</v>
      </c>
      <c r="P161" s="7">
        <v>2015</v>
      </c>
      <c r="Q161" s="62" t="s">
        <v>2724</v>
      </c>
      <c r="R161" s="7" t="s">
        <v>635</v>
      </c>
      <c r="S161" s="7" t="s">
        <v>685</v>
      </c>
      <c r="T161" s="7">
        <f t="array" ref="T161">IF(U161="", "", IFERROR(MAX(--_xlfn.TEXTSPLIT(U161,"+")), U161))</f>
        <v>2040</v>
      </c>
      <c r="U161" s="7">
        <v>2040</v>
      </c>
      <c r="V161" s="114">
        <f t="shared" si="32"/>
        <v>1</v>
      </c>
      <c r="W161" s="62">
        <f t="shared" si="33"/>
        <v>1</v>
      </c>
      <c r="X161" s="7">
        <f t="shared" si="34"/>
        <v>1</v>
      </c>
      <c r="Y161" s="7" t="str">
        <f>_xlfn.XLOOKUP(C161,ref!A:A,ref!B:B, "Other")</f>
        <v>Europe</v>
      </c>
      <c r="AA161" s="7" t="str">
        <f t="shared" si="36"/>
        <v/>
      </c>
      <c r="AB161" s="7">
        <f t="shared" si="35"/>
        <v>1</v>
      </c>
    </row>
    <row r="162" spans="1:28" ht="14.5" customHeight="1">
      <c r="A162" s="43" t="s">
        <v>289</v>
      </c>
      <c r="B162" s="7">
        <v>160</v>
      </c>
      <c r="C162" s="7" t="s">
        <v>680</v>
      </c>
      <c r="D162" s="62" t="s">
        <v>666</v>
      </c>
      <c r="E162" s="75"/>
      <c r="F162" s="142"/>
      <c r="N162" s="7" t="str">
        <f t="array" ref="N162">IF(O162="", "", IFERROR(MAX(--_xlfn.TEXTSPLIT(O162,"+")), O162))</f>
        <v/>
      </c>
      <c r="T162" s="7" t="str">
        <f t="array" ref="T162">IF(U162="", "", IFERROR(MAX(--_xlfn.TEXTSPLIT(U162,"+")), U162))</f>
        <v/>
      </c>
      <c r="V162" s="114" t="str">
        <f t="shared" si="32"/>
        <v/>
      </c>
      <c r="W162" s="62" t="str">
        <f t="shared" si="33"/>
        <v/>
      </c>
      <c r="X162" s="7" t="str">
        <f t="shared" si="34"/>
        <v/>
      </c>
      <c r="Y162" s="7" t="str">
        <f>_xlfn.XLOOKUP(C162,ref!A:A,ref!B:B, "Other")</f>
        <v>Asia</v>
      </c>
      <c r="AA162" s="7" t="str">
        <f t="shared" si="36"/>
        <v/>
      </c>
      <c r="AB162" s="7">
        <f t="shared" si="35"/>
        <v>0</v>
      </c>
    </row>
    <row r="163" spans="1:28" ht="14.5" customHeight="1">
      <c r="A163" s="43" t="s">
        <v>198</v>
      </c>
      <c r="B163" s="7">
        <v>161</v>
      </c>
      <c r="C163" s="7" t="s">
        <v>676</v>
      </c>
      <c r="D163" s="62" t="s">
        <v>669</v>
      </c>
      <c r="E163" s="75"/>
      <c r="F163" s="142"/>
      <c r="G163" t="s">
        <v>631</v>
      </c>
      <c r="H163" t="s">
        <v>1096</v>
      </c>
      <c r="I163">
        <v>2030</v>
      </c>
      <c r="K163">
        <v>2030</v>
      </c>
      <c r="L163" s="74" t="s">
        <v>645</v>
      </c>
      <c r="M163" s="7" t="s">
        <v>2725</v>
      </c>
      <c r="N163" s="7">
        <f t="array" ref="N163">IF(O163="", "", IFERROR(MAX(--_xlfn.TEXTSPLIT(O163,"+")), O163))</f>
        <v>2050</v>
      </c>
      <c r="O163" s="7">
        <v>2050</v>
      </c>
      <c r="P163" s="7">
        <v>2021</v>
      </c>
      <c r="Q163" s="62" t="s">
        <v>2726</v>
      </c>
      <c r="T163" s="7" t="str">
        <f t="array" ref="T163">IF(U163="", "", IFERROR(MAX(--_xlfn.TEXTSPLIT(U163,"+")), U163))</f>
        <v/>
      </c>
      <c r="V163" s="114">
        <f t="shared" si="32"/>
        <v>1</v>
      </c>
      <c r="W163" s="62" t="str">
        <f t="shared" si="33"/>
        <v/>
      </c>
      <c r="X163" s="7">
        <f t="shared" si="34"/>
        <v>1</v>
      </c>
      <c r="Y163" s="7" t="str">
        <f>_xlfn.XLOOKUP(C163,ref!A:A,ref!B:B, "Other")</f>
        <v>Asia</v>
      </c>
      <c r="AA163" s="7" t="str">
        <f t="shared" si="36"/>
        <v/>
      </c>
      <c r="AB163" s="7">
        <f t="shared" si="35"/>
        <v>1</v>
      </c>
    </row>
    <row r="164" spans="1:28" ht="14.5" customHeight="1">
      <c r="A164" s="43" t="s">
        <v>249</v>
      </c>
      <c r="B164" s="7">
        <v>162</v>
      </c>
      <c r="C164" s="7" t="s">
        <v>680</v>
      </c>
      <c r="D164" s="62" t="s">
        <v>669</v>
      </c>
      <c r="E164" s="75"/>
      <c r="F164" s="142"/>
      <c r="L164" s="74" t="s">
        <v>645</v>
      </c>
      <c r="M164" s="7" t="s">
        <v>2727</v>
      </c>
      <c r="N164" s="7">
        <f t="array" ref="N164">IF(O164="", "", IFERROR(MAX(--_xlfn.TEXTSPLIT(O164,"+")), O164))</f>
        <v>2050</v>
      </c>
      <c r="O164" s="7">
        <v>2050</v>
      </c>
      <c r="P164" s="7">
        <v>2022</v>
      </c>
      <c r="Q164" s="62" t="s">
        <v>2728</v>
      </c>
      <c r="T164" s="7" t="str">
        <f t="array" ref="T164">IF(U164="", "", IFERROR(MAX(--_xlfn.TEXTSPLIT(U164,"+")), U164))</f>
        <v/>
      </c>
      <c r="V164" s="114">
        <f t="shared" si="32"/>
        <v>1</v>
      </c>
      <c r="W164" s="62" t="str">
        <f t="shared" si="33"/>
        <v/>
      </c>
      <c r="X164" s="7" t="str">
        <f t="shared" si="34"/>
        <v/>
      </c>
      <c r="Y164" s="7" t="str">
        <f>_xlfn.XLOOKUP(C164,ref!A:A,ref!B:B, "Other")</f>
        <v>Asia</v>
      </c>
      <c r="AA164" s="7" t="str">
        <f t="shared" si="36"/>
        <v/>
      </c>
      <c r="AB164" s="7">
        <f t="shared" si="35"/>
        <v>1</v>
      </c>
    </row>
    <row r="165" spans="1:28" ht="14.5" customHeight="1">
      <c r="A165" s="43" t="s">
        <v>337</v>
      </c>
      <c r="B165" s="7">
        <v>163</v>
      </c>
      <c r="C165" s="7" t="s">
        <v>680</v>
      </c>
      <c r="D165" s="62" t="s">
        <v>703</v>
      </c>
      <c r="E165" s="75"/>
      <c r="F165" s="142"/>
      <c r="N165" s="7" t="str">
        <f t="array" ref="N165">IF(O165="", "", IFERROR(MAX(--_xlfn.TEXTSPLIT(O165,"+")), O165))</f>
        <v/>
      </c>
      <c r="T165" s="7" t="str">
        <f t="array" ref="T165">IF(U165="", "", IFERROR(MAX(--_xlfn.TEXTSPLIT(U165,"+")), U165))</f>
        <v/>
      </c>
      <c r="V165" s="114" t="str">
        <f t="shared" si="32"/>
        <v/>
      </c>
      <c r="W165" s="62" t="str">
        <f t="shared" si="33"/>
        <v/>
      </c>
      <c r="X165" s="7" t="str">
        <f t="shared" si="34"/>
        <v/>
      </c>
      <c r="Y165" s="7" t="str">
        <f>_xlfn.XLOOKUP(C165,ref!A:A,ref!B:B, "Other")</f>
        <v>Asia</v>
      </c>
      <c r="AA165" s="7" t="str">
        <f t="shared" si="36"/>
        <v/>
      </c>
      <c r="AB165" s="7">
        <f t="shared" si="35"/>
        <v>0</v>
      </c>
    </row>
    <row r="166" spans="1:28" ht="14.5" customHeight="1">
      <c r="A166" s="43" t="s">
        <v>231</v>
      </c>
      <c r="B166" s="7">
        <v>164</v>
      </c>
      <c r="C166" s="7" t="s">
        <v>676</v>
      </c>
      <c r="D166" s="62" t="s">
        <v>666</v>
      </c>
      <c r="E166" s="75"/>
      <c r="F166" s="142"/>
      <c r="N166" s="7" t="str">
        <f t="array" ref="N166">IF(O166="", "", IFERROR(MAX(--_xlfn.TEXTSPLIT(O166,"+")), O166))</f>
        <v/>
      </c>
      <c r="R166" s="7" t="s">
        <v>645</v>
      </c>
      <c r="S166" s="7" t="s">
        <v>2729</v>
      </c>
      <c r="T166" s="7">
        <f t="array" ref="T166">IF(U166="", "", IFERROR(MAX(--_xlfn.TEXTSPLIT(U166,"+")), U166))</f>
        <v>2050</v>
      </c>
      <c r="U166" s="7">
        <v>2050</v>
      </c>
      <c r="V166" s="114" t="str">
        <f t="shared" si="32"/>
        <v/>
      </c>
      <c r="W166" s="62">
        <f t="shared" si="33"/>
        <v>1</v>
      </c>
      <c r="X166" s="7" t="str">
        <f t="shared" si="34"/>
        <v/>
      </c>
      <c r="Y166" s="7" t="str">
        <f>_xlfn.XLOOKUP(C166,ref!A:A,ref!B:B, "Other")</f>
        <v>Asia</v>
      </c>
      <c r="Z166" s="7" t="s">
        <v>674</v>
      </c>
      <c r="AA166" s="7" t="str">
        <f t="shared" si="36"/>
        <v/>
      </c>
      <c r="AB166" s="7">
        <f t="shared" si="35"/>
        <v>1</v>
      </c>
    </row>
    <row r="167" spans="1:28" ht="14.5" customHeight="1">
      <c r="A167" s="43" t="s">
        <v>869</v>
      </c>
      <c r="B167" s="7">
        <v>165</v>
      </c>
      <c r="C167" s="7" t="s">
        <v>629</v>
      </c>
      <c r="D167" s="62" t="s">
        <v>638</v>
      </c>
      <c r="E167" s="75"/>
      <c r="F167" s="142"/>
      <c r="L167" s="74" t="s">
        <v>635</v>
      </c>
      <c r="M167" s="7" t="s">
        <v>2607</v>
      </c>
      <c r="N167" s="7">
        <f t="array" ref="N167">IF(O167="", "", IFERROR(MAX(--_xlfn.TEXTSPLIT(O167,"+")), O167))</f>
        <v>2030</v>
      </c>
      <c r="O167" s="7">
        <v>2030</v>
      </c>
      <c r="P167" s="7">
        <v>2020</v>
      </c>
      <c r="Q167" s="62" t="s">
        <v>2730</v>
      </c>
      <c r="R167" s="7" t="s">
        <v>645</v>
      </c>
      <c r="S167" s="7" t="s">
        <v>2612</v>
      </c>
      <c r="T167" s="7">
        <f t="array" ref="T167">IF(U167="", "", IFERROR(MAX(--_xlfn.TEXTSPLIT(U167,"+")), U167))</f>
        <v>2050</v>
      </c>
      <c r="U167" s="7">
        <v>2050</v>
      </c>
      <c r="V167" s="114">
        <f t="shared" si="32"/>
        <v>1</v>
      </c>
      <c r="W167" s="62">
        <f t="shared" si="33"/>
        <v>1</v>
      </c>
      <c r="X167" s="7" t="str">
        <f t="shared" si="34"/>
        <v/>
      </c>
      <c r="Y167" s="7" t="str">
        <f>_xlfn.XLOOKUP(C167,ref!A:A,ref!B:B, "Other")</f>
        <v>North America</v>
      </c>
      <c r="Z167" s="7" t="s">
        <v>2698</v>
      </c>
      <c r="AA167" s="7" t="str">
        <f t="shared" si="36"/>
        <v>Y</v>
      </c>
      <c r="AB167" s="7">
        <f t="shared" si="35"/>
        <v>1</v>
      </c>
    </row>
    <row r="168" spans="1:28" ht="14.5" customHeight="1">
      <c r="A168" s="43" t="s">
        <v>169</v>
      </c>
      <c r="B168" s="7">
        <v>166</v>
      </c>
      <c r="C168" s="7" t="s">
        <v>797</v>
      </c>
      <c r="D168" s="62" t="s">
        <v>703</v>
      </c>
      <c r="E168" s="75"/>
      <c r="F168" s="142"/>
      <c r="N168" s="7" t="str">
        <f t="array" ref="N168">IF(O168="", "", IFERROR(MAX(--_xlfn.TEXTSPLIT(O168,"+")), O168))</f>
        <v/>
      </c>
      <c r="T168" s="7" t="str">
        <f t="array" ref="T168">IF(U168="", "", IFERROR(MAX(--_xlfn.TEXTSPLIT(U168,"+")), U168))</f>
        <v/>
      </c>
      <c r="V168" s="114" t="str">
        <f t="shared" si="32"/>
        <v/>
      </c>
      <c r="W168" s="62" t="str">
        <f t="shared" si="33"/>
        <v/>
      </c>
      <c r="X168" s="7" t="str">
        <f t="shared" si="34"/>
        <v/>
      </c>
      <c r="Y168" s="7" t="str">
        <f>_xlfn.XLOOKUP(C168,ref!A:A,ref!B:B, "Other")</f>
        <v>North America</v>
      </c>
      <c r="AA168" s="7" t="str">
        <f t="shared" si="36"/>
        <v/>
      </c>
      <c r="AB168" s="7">
        <f t="shared" si="35"/>
        <v>0</v>
      </c>
    </row>
    <row r="169" spans="1:28" ht="14.5" customHeight="1">
      <c r="A169" s="43" t="s">
        <v>262</v>
      </c>
      <c r="B169" s="7">
        <v>167</v>
      </c>
      <c r="C169" s="7" t="s">
        <v>676</v>
      </c>
      <c r="D169" s="62" t="s">
        <v>666</v>
      </c>
      <c r="E169" s="75"/>
      <c r="F169" s="142"/>
      <c r="N169" s="7" t="str">
        <f t="array" ref="N169">IF(O169="", "", IFERROR(MAX(--_xlfn.TEXTSPLIT(O169,"+")), O169))</f>
        <v/>
      </c>
      <c r="R169" s="7" t="s">
        <v>645</v>
      </c>
      <c r="S169" s="7" t="s">
        <v>2731</v>
      </c>
      <c r="T169" s="7">
        <f t="array" ref="T169">IF(U169="", "", IFERROR(MAX(--_xlfn.TEXTSPLIT(U169,"+")), U169))</f>
        <v>2050</v>
      </c>
      <c r="U169" s="7">
        <v>2050</v>
      </c>
      <c r="V169" s="114" t="str">
        <f t="shared" si="32"/>
        <v/>
      </c>
      <c r="W169" s="62">
        <f t="shared" si="33"/>
        <v>1</v>
      </c>
      <c r="X169" s="7" t="str">
        <f t="shared" si="34"/>
        <v/>
      </c>
      <c r="Y169" s="7" t="str">
        <f>_xlfn.XLOOKUP(C169,ref!A:A,ref!B:B, "Other")</f>
        <v>Asia</v>
      </c>
      <c r="Z169" s="7" t="s">
        <v>674</v>
      </c>
      <c r="AA169" s="7" t="str">
        <f t="shared" si="36"/>
        <v/>
      </c>
      <c r="AB169" s="7">
        <f t="shared" si="35"/>
        <v>1</v>
      </c>
    </row>
    <row r="170" spans="1:28" ht="14.5" customHeight="1">
      <c r="A170" s="43" t="s">
        <v>2732</v>
      </c>
      <c r="B170" s="7">
        <v>168</v>
      </c>
      <c r="C170" s="7" t="s">
        <v>629</v>
      </c>
      <c r="D170" s="62" t="s">
        <v>713</v>
      </c>
      <c r="E170" s="75"/>
      <c r="F170" s="142"/>
      <c r="N170" s="7" t="str">
        <f t="array" ref="N170">IF(O170="", "", IFERROR(MAX(--_xlfn.TEXTSPLIT(O170,"+")), O170))</f>
        <v/>
      </c>
      <c r="R170" s="7" t="s">
        <v>635</v>
      </c>
      <c r="S170" s="7" t="s">
        <v>2733</v>
      </c>
      <c r="T170" s="7">
        <f t="array" ref="T170">IF(U170="", "", IFERROR(MAX(--_xlfn.TEXTSPLIT(U170,"+")), U170))</f>
        <v>2030</v>
      </c>
      <c r="U170" s="7">
        <v>2030</v>
      </c>
      <c r="V170" s="114" t="str">
        <f t="shared" si="32"/>
        <v/>
      </c>
      <c r="W170" s="62">
        <f t="shared" si="33"/>
        <v>1</v>
      </c>
      <c r="X170" s="7" t="str">
        <f t="shared" si="34"/>
        <v/>
      </c>
      <c r="Y170" s="7" t="str">
        <f>_xlfn.XLOOKUP(C170,ref!A:A,ref!B:B, "Other")</f>
        <v>North America</v>
      </c>
      <c r="AA170" s="7" t="str">
        <f t="shared" si="36"/>
        <v/>
      </c>
      <c r="AB170" s="7">
        <f t="shared" si="35"/>
        <v>1</v>
      </c>
    </row>
    <row r="171" spans="1:28" ht="14.5" customHeight="1">
      <c r="A171" s="43" t="s">
        <v>236</v>
      </c>
      <c r="B171" s="7">
        <v>169</v>
      </c>
      <c r="C171" s="7" t="s">
        <v>639</v>
      </c>
      <c r="D171" s="62" t="s">
        <v>654</v>
      </c>
      <c r="E171" s="75"/>
      <c r="G171" s="87"/>
      <c r="H171" s="134"/>
      <c r="I171" s="134"/>
      <c r="J171" s="134"/>
      <c r="K171" s="134"/>
      <c r="N171" s="7" t="str">
        <f t="array" ref="N171">IF(O171="", "", IFERROR(MAX(--_xlfn.TEXTSPLIT(O171,"+")), O171))</f>
        <v/>
      </c>
      <c r="R171" s="7" t="s">
        <v>635</v>
      </c>
      <c r="S171" s="7" t="s">
        <v>2734</v>
      </c>
      <c r="T171" s="7">
        <f t="array" ref="T171">IF(U171="", "", IFERROR(MAX(--_xlfn.TEXTSPLIT(U171,"+")), U171))</f>
        <v>2050</v>
      </c>
      <c r="U171" s="7">
        <v>2050</v>
      </c>
      <c r="V171" s="114" t="str">
        <f t="shared" si="32"/>
        <v/>
      </c>
      <c r="W171" s="62">
        <f t="shared" si="33"/>
        <v>1</v>
      </c>
      <c r="X171" s="7" t="str">
        <f t="shared" si="34"/>
        <v/>
      </c>
      <c r="Y171" s="7" t="str">
        <f>_xlfn.XLOOKUP(C171,ref!A:A,ref!B:B, "Other")</f>
        <v>Europe</v>
      </c>
      <c r="Z171" s="7" t="s">
        <v>674</v>
      </c>
      <c r="AA171" s="7" t="str">
        <f t="shared" si="36"/>
        <v/>
      </c>
      <c r="AB171" s="7">
        <f t="shared" si="35"/>
        <v>1</v>
      </c>
    </row>
    <row r="172" spans="1:28" ht="14.5" customHeight="1">
      <c r="A172" s="43" t="s">
        <v>202</v>
      </c>
      <c r="B172" s="7">
        <v>170</v>
      </c>
      <c r="C172" s="7" t="s">
        <v>629</v>
      </c>
      <c r="D172" s="62" t="s">
        <v>675</v>
      </c>
      <c r="E172" s="75"/>
      <c r="G172" t="s">
        <v>631</v>
      </c>
      <c r="H172" t="s">
        <v>1096</v>
      </c>
      <c r="I172">
        <v>2030</v>
      </c>
      <c r="K172" s="87">
        <v>2030</v>
      </c>
      <c r="N172" s="7" t="str">
        <f t="array" ref="N172">IF(O172="", "", IFERROR(MAX(--_xlfn.TEXTSPLIT(O172,"+")), O172))</f>
        <v/>
      </c>
      <c r="T172" s="7" t="str">
        <f t="array" ref="T172">IF(U172="", "", IFERROR(MAX(--_xlfn.TEXTSPLIT(U172,"+")), U172))</f>
        <v/>
      </c>
      <c r="V172" s="114" t="str">
        <f t="shared" si="32"/>
        <v/>
      </c>
      <c r="W172" s="62" t="str">
        <f t="shared" si="33"/>
        <v/>
      </c>
      <c r="X172" s="7">
        <f t="shared" si="34"/>
        <v>1</v>
      </c>
      <c r="Y172" s="7" t="str">
        <f>_xlfn.XLOOKUP(C172,ref!A:A,ref!B:B, "Other")</f>
        <v>North America</v>
      </c>
      <c r="AA172" s="7" t="str">
        <f t="shared" si="36"/>
        <v/>
      </c>
      <c r="AB172" s="7">
        <f t="shared" si="35"/>
        <v>1</v>
      </c>
    </row>
    <row r="173" spans="1:28" ht="14.5" customHeight="1">
      <c r="A173" s="43" t="s">
        <v>244</v>
      </c>
      <c r="B173" s="7">
        <v>171</v>
      </c>
      <c r="C173" s="7" t="s">
        <v>680</v>
      </c>
      <c r="D173" s="62" t="s">
        <v>713</v>
      </c>
      <c r="E173" s="75"/>
      <c r="F173" s="142"/>
      <c r="G173" t="s">
        <v>631</v>
      </c>
      <c r="H173" t="s">
        <v>1096</v>
      </c>
      <c r="I173">
        <v>2030</v>
      </c>
      <c r="K173" s="87">
        <v>2029</v>
      </c>
      <c r="N173" s="7" t="str">
        <f t="array" ref="N173">IF(O173="", "", IFERROR(MAX(--_xlfn.TEXTSPLIT(O173,"+")), O173))</f>
        <v/>
      </c>
      <c r="R173" s="7" t="s">
        <v>645</v>
      </c>
      <c r="S173" s="7" t="s">
        <v>805</v>
      </c>
      <c r="T173" s="7">
        <f t="array" ref="T173">IF(U173="", "", IFERROR(MAX(--_xlfn.TEXTSPLIT(U173,"+")), U173))</f>
        <v>2050</v>
      </c>
      <c r="U173" s="7">
        <v>2050</v>
      </c>
      <c r="V173" s="114" t="str">
        <f t="shared" si="32"/>
        <v/>
      </c>
      <c r="W173" s="62">
        <f t="shared" si="33"/>
        <v>1</v>
      </c>
      <c r="X173" s="7">
        <f t="shared" si="34"/>
        <v>1</v>
      </c>
      <c r="Y173" s="7" t="str">
        <f>_xlfn.XLOOKUP(C173,ref!A:A,ref!B:B, "Other")</f>
        <v>Asia</v>
      </c>
      <c r="Z173" s="7" t="s">
        <v>631</v>
      </c>
      <c r="AA173" s="7" t="str">
        <f t="shared" si="36"/>
        <v>Y</v>
      </c>
      <c r="AB173" s="7">
        <f t="shared" si="35"/>
        <v>1</v>
      </c>
    </row>
    <row r="174" spans="1:28" ht="14.5" customHeight="1">
      <c r="A174" s="43" t="s">
        <v>246</v>
      </c>
      <c r="B174" s="7">
        <v>172</v>
      </c>
      <c r="C174" s="7" t="s">
        <v>676</v>
      </c>
      <c r="D174" s="62" t="s">
        <v>666</v>
      </c>
      <c r="E174" s="75"/>
      <c r="F174" s="142"/>
      <c r="L174" s="74" t="s">
        <v>635</v>
      </c>
      <c r="M174" s="7" t="s">
        <v>2607</v>
      </c>
      <c r="N174" s="7">
        <f t="array" ref="N174">IF(O174="", "", IFERROR(MAX(--_xlfn.TEXTSPLIT(O174,"+")), O174))</f>
        <v>2050</v>
      </c>
      <c r="O174" s="7">
        <v>2050</v>
      </c>
      <c r="P174" s="7">
        <v>2021</v>
      </c>
      <c r="Q174" s="62" t="s">
        <v>2735</v>
      </c>
      <c r="T174" s="7" t="str">
        <f t="array" ref="T174">IF(U174="", "", IFERROR(MAX(--_xlfn.TEXTSPLIT(U174,"+")), U174))</f>
        <v/>
      </c>
      <c r="V174" s="114">
        <f t="shared" si="32"/>
        <v>1</v>
      </c>
      <c r="W174" s="62" t="str">
        <f t="shared" si="33"/>
        <v/>
      </c>
      <c r="X174" s="7" t="str">
        <f t="shared" si="34"/>
        <v/>
      </c>
      <c r="Y174" s="7" t="str">
        <f>_xlfn.XLOOKUP(C174,ref!A:A,ref!B:B, "Other")</f>
        <v>Asia</v>
      </c>
      <c r="AA174" s="7" t="str">
        <f t="shared" si="36"/>
        <v/>
      </c>
      <c r="AB174" s="7">
        <f t="shared" si="35"/>
        <v>1</v>
      </c>
    </row>
    <row r="175" spans="1:28" ht="14.5" customHeight="1">
      <c r="A175" s="43" t="s">
        <v>235</v>
      </c>
      <c r="B175" s="7">
        <v>173</v>
      </c>
      <c r="C175" s="7" t="s">
        <v>629</v>
      </c>
      <c r="D175" s="62" t="s">
        <v>666</v>
      </c>
      <c r="E175" s="75"/>
      <c r="F175" s="142"/>
      <c r="G175" t="s">
        <v>631</v>
      </c>
      <c r="H175" t="s">
        <v>635</v>
      </c>
      <c r="I175">
        <v>2030</v>
      </c>
      <c r="L175" s="74" t="s">
        <v>635</v>
      </c>
      <c r="M175" s="7" t="s">
        <v>2607</v>
      </c>
      <c r="N175" s="7">
        <f t="array" ref="N175">IF(O175="", "", IFERROR(MAX(--_xlfn.TEXTSPLIT(O175,"+")), O175))</f>
        <v>2016</v>
      </c>
      <c r="O175" s="7">
        <v>2016</v>
      </c>
      <c r="P175" s="7">
        <v>2015</v>
      </c>
      <c r="Q175" s="62" t="s">
        <v>2736</v>
      </c>
      <c r="R175" s="7" t="s">
        <v>645</v>
      </c>
      <c r="S175" s="7" t="s">
        <v>2737</v>
      </c>
      <c r="T175" s="7">
        <f t="array" ref="T175">IF(U175="", "", IFERROR(MAX(--_xlfn.TEXTSPLIT(U175,"+")), U175))</f>
        <v>2050</v>
      </c>
      <c r="U175" s="7">
        <v>2050</v>
      </c>
      <c r="V175" s="114">
        <f t="shared" si="32"/>
        <v>1</v>
      </c>
      <c r="W175" s="62">
        <f t="shared" si="33"/>
        <v>1</v>
      </c>
      <c r="X175" s="7" t="str">
        <f t="shared" si="34"/>
        <v/>
      </c>
      <c r="Y175" s="7" t="str">
        <f>_xlfn.XLOOKUP(C175,ref!A:A,ref!B:B, "Other")</f>
        <v>North America</v>
      </c>
      <c r="Z175" s="7" t="s">
        <v>631</v>
      </c>
      <c r="AA175" s="7" t="str">
        <f t="shared" si="36"/>
        <v>Y</v>
      </c>
      <c r="AB175" s="7">
        <f t="shared" si="35"/>
        <v>1</v>
      </c>
    </row>
    <row r="176" spans="1:28" ht="14.5" customHeight="1">
      <c r="A176" s="43" t="s">
        <v>241</v>
      </c>
      <c r="B176" s="7">
        <v>174</v>
      </c>
      <c r="C176" s="7" t="s">
        <v>680</v>
      </c>
      <c r="D176" s="62" t="s">
        <v>666</v>
      </c>
      <c r="E176" s="75"/>
      <c r="F176" s="142"/>
      <c r="L176" s="74" t="s">
        <v>681</v>
      </c>
      <c r="M176" s="7" t="s">
        <v>2599</v>
      </c>
      <c r="N176" s="7">
        <f t="array" ref="N176">IF(O176="", "", IFERROR(MAX(--_xlfn.TEXTSPLIT(O176,"+")), O176))</f>
        <v>2060</v>
      </c>
      <c r="O176" s="7">
        <v>2060</v>
      </c>
      <c r="P176" s="7">
        <v>2021</v>
      </c>
      <c r="Q176" s="62" t="s">
        <v>2738</v>
      </c>
      <c r="T176" s="7" t="str">
        <f t="array" ref="T176">IF(U176="", "", IFERROR(MAX(--_xlfn.TEXTSPLIT(U176,"+")), U176))</f>
        <v/>
      </c>
      <c r="V176" s="114" t="str">
        <f t="shared" si="32"/>
        <v/>
      </c>
      <c r="W176" s="62" t="str">
        <f t="shared" si="33"/>
        <v/>
      </c>
      <c r="X176" s="7" t="str">
        <f t="shared" si="34"/>
        <v/>
      </c>
      <c r="Y176" s="7" t="str">
        <f>_xlfn.XLOOKUP(C176,ref!A:A,ref!B:B, "Other")</f>
        <v>Asia</v>
      </c>
      <c r="Z176" s="7" t="s">
        <v>674</v>
      </c>
      <c r="AA176" s="7" t="str">
        <f t="shared" si="36"/>
        <v/>
      </c>
      <c r="AB176" s="7">
        <f t="shared" si="35"/>
        <v>0</v>
      </c>
    </row>
    <row r="177" spans="1:28" ht="14.5" customHeight="1">
      <c r="A177" s="43" t="s">
        <v>240</v>
      </c>
      <c r="B177" s="7">
        <v>175</v>
      </c>
      <c r="C177" s="7" t="s">
        <v>629</v>
      </c>
      <c r="D177" s="62" t="s">
        <v>666</v>
      </c>
      <c r="E177" s="75"/>
      <c r="F177" s="142"/>
      <c r="N177" s="7" t="str">
        <f t="array" ref="N177">IF(O177="", "", IFERROR(MAX(--_xlfn.TEXTSPLIT(O177,"+")), O177))</f>
        <v/>
      </c>
      <c r="T177" s="7" t="str">
        <f t="array" ref="T177">IF(U177="", "", IFERROR(MAX(--_xlfn.TEXTSPLIT(U177,"+")), U177))</f>
        <v/>
      </c>
      <c r="V177" s="114" t="str">
        <f t="shared" si="32"/>
        <v/>
      </c>
      <c r="W177" s="62" t="str">
        <f t="shared" si="33"/>
        <v/>
      </c>
      <c r="X177" s="7" t="str">
        <f t="shared" si="34"/>
        <v/>
      </c>
      <c r="Y177" s="7" t="str">
        <f>_xlfn.XLOOKUP(C177,ref!A:A,ref!B:B, "Other")</f>
        <v>North America</v>
      </c>
      <c r="AA177" s="7" t="str">
        <f t="shared" si="36"/>
        <v/>
      </c>
      <c r="AB177" s="7">
        <f t="shared" si="35"/>
        <v>0</v>
      </c>
    </row>
    <row r="178" spans="1:28" ht="14.5" customHeight="1">
      <c r="A178" s="43" t="s">
        <v>213</v>
      </c>
      <c r="B178" s="7">
        <v>176</v>
      </c>
      <c r="C178" s="7" t="s">
        <v>680</v>
      </c>
      <c r="D178" s="62" t="s">
        <v>703</v>
      </c>
      <c r="E178" s="75"/>
      <c r="F178" s="142"/>
      <c r="L178" s="74" t="s">
        <v>681</v>
      </c>
      <c r="M178" s="7" t="s">
        <v>2599</v>
      </c>
      <c r="N178" s="7">
        <f t="array" ref="N178">IF(O178="", "", IFERROR(MAX(--_xlfn.TEXTSPLIT(O178,"+")), O178))</f>
        <v>2060</v>
      </c>
      <c r="O178" s="7">
        <v>2060</v>
      </c>
      <c r="P178" s="7">
        <v>2021</v>
      </c>
      <c r="Q178" s="62" t="s">
        <v>2739</v>
      </c>
      <c r="T178" s="7" t="str">
        <f t="array" ref="T178">IF(U178="", "", IFERROR(MAX(--_xlfn.TEXTSPLIT(U178,"+")), U178))</f>
        <v/>
      </c>
      <c r="V178" s="114" t="str">
        <f t="shared" si="32"/>
        <v/>
      </c>
      <c r="W178" s="62" t="str">
        <f t="shared" si="33"/>
        <v/>
      </c>
      <c r="X178" s="7" t="str">
        <f t="shared" si="34"/>
        <v/>
      </c>
      <c r="Y178" s="7" t="str">
        <f>_xlfn.XLOOKUP(C178,ref!A:A,ref!B:B, "Other")</f>
        <v>Asia</v>
      </c>
      <c r="Z178" s="7" t="s">
        <v>674</v>
      </c>
      <c r="AA178" s="7" t="str">
        <f t="shared" si="36"/>
        <v/>
      </c>
      <c r="AB178" s="7">
        <f t="shared" si="35"/>
        <v>0</v>
      </c>
    </row>
    <row r="179" spans="1:28" ht="14.5" customHeight="1">
      <c r="A179" s="43" t="s">
        <v>184</v>
      </c>
      <c r="B179" s="7">
        <v>177</v>
      </c>
      <c r="C179" s="7" t="s">
        <v>969</v>
      </c>
      <c r="D179" s="62" t="s">
        <v>705</v>
      </c>
      <c r="E179" s="75"/>
      <c r="F179" s="142"/>
      <c r="N179" s="7" t="str">
        <f t="array" ref="N179">IF(O179="", "", IFERROR(MAX(--_xlfn.TEXTSPLIT(O179,"+")), O179))</f>
        <v/>
      </c>
      <c r="R179" s="7" t="s">
        <v>635</v>
      </c>
      <c r="S179" s="7" t="s">
        <v>2607</v>
      </c>
      <c r="T179" s="7">
        <f t="array" ref="T179">IF(U179="", "", IFERROR(MAX(--_xlfn.TEXTSPLIT(U179,"+")), U179))</f>
        <v>2050</v>
      </c>
      <c r="U179" s="7">
        <v>2050</v>
      </c>
      <c r="V179" s="114" t="str">
        <f t="shared" si="32"/>
        <v/>
      </c>
      <c r="W179" s="62">
        <f t="shared" si="33"/>
        <v>1</v>
      </c>
      <c r="X179" s="7" t="str">
        <f t="shared" si="34"/>
        <v/>
      </c>
      <c r="Y179" s="7" t="str">
        <f>_xlfn.XLOOKUP(C179,ref!A:A,ref!B:B, "Other")</f>
        <v>Asia</v>
      </c>
      <c r="AA179" s="7" t="str">
        <f t="shared" si="36"/>
        <v/>
      </c>
      <c r="AB179" s="7">
        <f t="shared" si="35"/>
        <v>1</v>
      </c>
    </row>
    <row r="180" spans="1:28" ht="14.5" customHeight="1">
      <c r="A180" s="43" t="s">
        <v>367</v>
      </c>
      <c r="B180" s="7">
        <v>178</v>
      </c>
      <c r="C180" s="7" t="s">
        <v>680</v>
      </c>
      <c r="D180" s="62" t="s">
        <v>708</v>
      </c>
      <c r="E180" s="75"/>
      <c r="F180" s="142"/>
      <c r="N180" s="7" t="str">
        <f t="array" ref="N180">IF(O180="", "", IFERROR(MAX(--_xlfn.TEXTSPLIT(O180,"+")), O180))</f>
        <v/>
      </c>
      <c r="T180" s="7" t="str">
        <f t="array" ref="T180">IF(U180="", "", IFERROR(MAX(--_xlfn.TEXTSPLIT(U180,"+")), U180))</f>
        <v/>
      </c>
      <c r="V180" s="114" t="str">
        <f t="shared" si="32"/>
        <v/>
      </c>
      <c r="W180" s="62" t="str">
        <f t="shared" si="33"/>
        <v/>
      </c>
      <c r="X180" s="7" t="str">
        <f t="shared" si="34"/>
        <v/>
      </c>
      <c r="Y180" s="7" t="str">
        <f>_xlfn.XLOOKUP(C180,ref!A:A,ref!B:B, "Other")</f>
        <v>Asia</v>
      </c>
      <c r="AA180" s="7" t="str">
        <f t="shared" si="36"/>
        <v/>
      </c>
      <c r="AB180" s="7">
        <f t="shared" si="35"/>
        <v>0</v>
      </c>
    </row>
    <row r="181" spans="1:28" ht="14.5" customHeight="1">
      <c r="A181" s="43" t="s">
        <v>257</v>
      </c>
      <c r="B181" s="7">
        <v>179</v>
      </c>
      <c r="C181" s="7" t="s">
        <v>639</v>
      </c>
      <c r="D181" s="62" t="s">
        <v>666</v>
      </c>
      <c r="E181" s="75" t="s">
        <v>631</v>
      </c>
      <c r="F181" s="142">
        <v>2022</v>
      </c>
      <c r="G181" t="s">
        <v>631</v>
      </c>
      <c r="H181" t="s">
        <v>635</v>
      </c>
      <c r="I181">
        <v>2030</v>
      </c>
      <c r="L181" s="74" t="s">
        <v>635</v>
      </c>
      <c r="M181" s="7" t="s">
        <v>1129</v>
      </c>
      <c r="N181" s="7">
        <f t="array" ref="N181">IF(O181="", "", IFERROR(MAX(--_xlfn.TEXTSPLIT(O181,"+")), O181))</f>
        <v>2014</v>
      </c>
      <c r="O181" s="7">
        <v>2014</v>
      </c>
      <c r="P181" s="7">
        <v>2014</v>
      </c>
      <c r="Q181" s="62" t="s">
        <v>2740</v>
      </c>
      <c r="R181" s="7" t="s">
        <v>1123</v>
      </c>
      <c r="S181" s="7" t="s">
        <v>1677</v>
      </c>
      <c r="T181" s="7">
        <f t="array" ref="T181">IF(U181="", "", IFERROR(MAX(--_xlfn.TEXTSPLIT(U181,"+")), U181))</f>
        <v>2050</v>
      </c>
      <c r="U181" s="7" t="s">
        <v>1292</v>
      </c>
      <c r="V181" s="114">
        <f t="shared" si="32"/>
        <v>1</v>
      </c>
      <c r="W181" s="62">
        <f t="shared" si="33"/>
        <v>1</v>
      </c>
      <c r="X181" s="7" t="str">
        <f t="shared" si="34"/>
        <v/>
      </c>
      <c r="Y181" s="7" t="str">
        <f>_xlfn.XLOOKUP(C181,ref!A:A,ref!B:B, "Other")</f>
        <v>Europe</v>
      </c>
      <c r="Z181" s="7" t="s">
        <v>631</v>
      </c>
      <c r="AA181" s="7" t="str">
        <f t="shared" si="36"/>
        <v>Y</v>
      </c>
      <c r="AB181" s="7">
        <f t="shared" si="35"/>
        <v>1</v>
      </c>
    </row>
    <row r="182" spans="1:28" ht="14.5" customHeight="1">
      <c r="A182" s="43" t="s">
        <v>166</v>
      </c>
      <c r="B182" s="7">
        <v>180</v>
      </c>
      <c r="C182" s="7" t="s">
        <v>680</v>
      </c>
      <c r="D182" s="62" t="s">
        <v>628</v>
      </c>
      <c r="E182" s="75"/>
      <c r="F182" s="142"/>
      <c r="N182" s="7" t="str">
        <f t="array" ref="N182">IF(O182="", "", IFERROR(MAX(--_xlfn.TEXTSPLIT(O182,"+")), O182))</f>
        <v/>
      </c>
      <c r="T182" s="7" t="str">
        <f t="array" ref="T182">IF(U182="", "", IFERROR(MAX(--_xlfn.TEXTSPLIT(U182,"+")), U182))</f>
        <v/>
      </c>
      <c r="V182" s="114" t="str">
        <f t="shared" si="32"/>
        <v/>
      </c>
      <c r="W182" s="62" t="str">
        <f t="shared" si="33"/>
        <v/>
      </c>
      <c r="X182" s="7" t="str">
        <f t="shared" si="34"/>
        <v/>
      </c>
      <c r="Y182" s="7" t="str">
        <f>_xlfn.XLOOKUP(C182,ref!A:A,ref!B:B, "Other")</f>
        <v>Asia</v>
      </c>
      <c r="AA182" s="7" t="str">
        <f t="shared" si="36"/>
        <v/>
      </c>
      <c r="AB182" s="7">
        <f t="shared" si="35"/>
        <v>0</v>
      </c>
    </row>
    <row r="183" spans="1:28" ht="14.5" customHeight="1">
      <c r="A183" s="43" t="s">
        <v>247</v>
      </c>
      <c r="B183" s="7">
        <v>181</v>
      </c>
      <c r="C183" s="7" t="s">
        <v>680</v>
      </c>
      <c r="D183" s="62" t="s">
        <v>708</v>
      </c>
      <c r="E183" s="75"/>
      <c r="F183" s="142"/>
      <c r="N183" s="7" t="str">
        <f t="array" ref="N183">IF(O183="", "", IFERROR(MAX(--_xlfn.TEXTSPLIT(O183,"+")), O183))</f>
        <v/>
      </c>
      <c r="T183" s="7" t="str">
        <f t="array" ref="T183">IF(U183="", "", IFERROR(MAX(--_xlfn.TEXTSPLIT(U183,"+")), U183))</f>
        <v/>
      </c>
      <c r="V183" s="114" t="str">
        <f t="shared" si="32"/>
        <v/>
      </c>
      <c r="W183" s="62" t="str">
        <f t="shared" si="33"/>
        <v/>
      </c>
      <c r="X183" s="7" t="str">
        <f t="shared" si="34"/>
        <v/>
      </c>
      <c r="Y183" s="7" t="str">
        <f>_xlfn.XLOOKUP(C183,ref!A:A,ref!B:B, "Other")</f>
        <v>Asia</v>
      </c>
      <c r="AA183" s="7" t="str">
        <f t="shared" si="36"/>
        <v/>
      </c>
      <c r="AB183" s="7">
        <f t="shared" si="35"/>
        <v>0</v>
      </c>
    </row>
    <row r="184" spans="1:28" ht="14.5" customHeight="1">
      <c r="A184" s="43" t="s">
        <v>299</v>
      </c>
      <c r="B184" s="7">
        <v>182</v>
      </c>
      <c r="C184" s="7" t="s">
        <v>680</v>
      </c>
      <c r="D184" s="62" t="s">
        <v>666</v>
      </c>
      <c r="E184" s="75"/>
      <c r="F184" s="142"/>
      <c r="N184" s="7" t="str">
        <f t="array" ref="N184">IF(O184="", "", IFERROR(MAX(--_xlfn.TEXTSPLIT(O184,"+")), O184))</f>
        <v/>
      </c>
      <c r="T184" s="7" t="str">
        <f t="array" ref="T184">IF(U184="", "", IFERROR(MAX(--_xlfn.TEXTSPLIT(U184,"+")), U184))</f>
        <v/>
      </c>
      <c r="V184" s="114" t="str">
        <f t="shared" si="32"/>
        <v/>
      </c>
      <c r="W184" s="62" t="str">
        <f t="shared" si="33"/>
        <v/>
      </c>
      <c r="X184" s="7" t="str">
        <f t="shared" si="34"/>
        <v/>
      </c>
      <c r="Y184" s="7" t="str">
        <f>_xlfn.XLOOKUP(C184,ref!A:A,ref!B:B, "Other")</f>
        <v>Asia</v>
      </c>
      <c r="AA184" s="7" t="str">
        <f t="shared" si="36"/>
        <v/>
      </c>
      <c r="AB184" s="7">
        <f t="shared" si="35"/>
        <v>0</v>
      </c>
    </row>
    <row r="185" spans="1:28" ht="14.5" customHeight="1">
      <c r="A185" s="43" t="s">
        <v>170</v>
      </c>
      <c r="B185" s="7">
        <v>183</v>
      </c>
      <c r="C185" s="7" t="s">
        <v>629</v>
      </c>
      <c r="D185" s="62" t="s">
        <v>715</v>
      </c>
      <c r="E185" s="75"/>
      <c r="F185" s="142"/>
      <c r="N185" s="7" t="str">
        <f t="array" ref="N185">IF(O185="", "", IFERROR(MAX(--_xlfn.TEXTSPLIT(O185,"+")), O185))</f>
        <v/>
      </c>
      <c r="R185" s="7" t="s">
        <v>635</v>
      </c>
      <c r="S185" s="7" t="s">
        <v>1012</v>
      </c>
      <c r="T185" s="7">
        <f t="array" ref="T185">IF(U185="", "", IFERROR(MAX(--_xlfn.TEXTSPLIT(U185,"+")), U185))</f>
        <v>2030</v>
      </c>
      <c r="U185" s="7">
        <v>2030</v>
      </c>
      <c r="V185" s="114" t="str">
        <f t="shared" si="32"/>
        <v/>
      </c>
      <c r="W185" s="62">
        <f t="shared" si="33"/>
        <v>1</v>
      </c>
      <c r="X185" s="7" t="str">
        <f t="shared" si="34"/>
        <v/>
      </c>
      <c r="Y185" s="7" t="str">
        <f>_xlfn.XLOOKUP(C185,ref!A:A,ref!B:B, "Other")</f>
        <v>North America</v>
      </c>
      <c r="Z185" s="7" t="s">
        <v>631</v>
      </c>
      <c r="AA185" s="7" t="str">
        <f t="shared" si="36"/>
        <v>Y</v>
      </c>
      <c r="AB185" s="7">
        <f t="shared" si="35"/>
        <v>1</v>
      </c>
    </row>
    <row r="186" spans="1:28" ht="14.5" customHeight="1">
      <c r="A186" s="43" t="s">
        <v>199</v>
      </c>
      <c r="B186" s="7">
        <v>184</v>
      </c>
      <c r="C186" s="7" t="s">
        <v>629</v>
      </c>
      <c r="D186" s="62" t="s">
        <v>705</v>
      </c>
      <c r="E186" s="75"/>
      <c r="F186" s="142"/>
      <c r="N186" s="7" t="str">
        <f t="array" ref="N186">IF(O186="", "", IFERROR(MAX(--_xlfn.TEXTSPLIT(O186,"+")), O186))</f>
        <v/>
      </c>
      <c r="T186" s="7" t="str">
        <f t="array" ref="T186">IF(U186="", "", IFERROR(MAX(--_xlfn.TEXTSPLIT(U186,"+")), U186))</f>
        <v/>
      </c>
      <c r="V186" s="114" t="str">
        <f t="shared" si="32"/>
        <v/>
      </c>
      <c r="W186" s="62" t="str">
        <f t="shared" si="33"/>
        <v/>
      </c>
      <c r="X186" s="7" t="str">
        <f t="shared" si="34"/>
        <v/>
      </c>
      <c r="Y186" s="7" t="str">
        <f>_xlfn.XLOOKUP(C186,ref!A:A,ref!B:B, "Other")</f>
        <v>North America</v>
      </c>
      <c r="AA186" s="7" t="str">
        <f t="shared" si="36"/>
        <v/>
      </c>
      <c r="AB186" s="7">
        <f t="shared" si="35"/>
        <v>0</v>
      </c>
    </row>
    <row r="187" spans="1:28" ht="14.5" customHeight="1">
      <c r="A187" s="43" t="s">
        <v>234</v>
      </c>
      <c r="B187" s="7">
        <v>185</v>
      </c>
      <c r="C187" s="7" t="s">
        <v>629</v>
      </c>
      <c r="D187" s="62" t="s">
        <v>665</v>
      </c>
      <c r="E187" s="75"/>
      <c r="F187" s="142"/>
      <c r="N187" s="7" t="str">
        <f t="array" ref="N187">IF(O187="", "", IFERROR(MAX(--_xlfn.TEXTSPLIT(O187,"+")), O187))</f>
        <v/>
      </c>
      <c r="T187" s="7" t="str">
        <f t="array" ref="T187">IF(U187="", "", IFERROR(MAX(--_xlfn.TEXTSPLIT(U187,"+")), U187))</f>
        <v/>
      </c>
      <c r="V187" s="114" t="str">
        <f t="shared" si="32"/>
        <v/>
      </c>
      <c r="W187" s="62" t="str">
        <f t="shared" si="33"/>
        <v/>
      </c>
      <c r="X187" s="7" t="str">
        <f t="shared" si="34"/>
        <v/>
      </c>
      <c r="Y187" s="7" t="str">
        <f>_xlfn.XLOOKUP(C187,ref!A:A,ref!B:B, "Other")</f>
        <v>North America</v>
      </c>
      <c r="AA187" s="7" t="str">
        <f t="shared" si="36"/>
        <v/>
      </c>
      <c r="AB187" s="7">
        <f t="shared" si="35"/>
        <v>0</v>
      </c>
    </row>
    <row r="188" spans="1:28" ht="14.5" customHeight="1">
      <c r="A188" s="43" t="s">
        <v>300</v>
      </c>
      <c r="B188" s="7">
        <v>186</v>
      </c>
      <c r="C188" s="7" t="s">
        <v>680</v>
      </c>
      <c r="D188" s="62" t="s">
        <v>669</v>
      </c>
      <c r="E188" s="75"/>
      <c r="F188" s="142"/>
      <c r="L188" s="74" t="s">
        <v>681</v>
      </c>
      <c r="M188" s="7" t="s">
        <v>1129</v>
      </c>
      <c r="N188" s="7">
        <f t="array" ref="N188">IF(O188="", "", IFERROR(MAX(--_xlfn.TEXTSPLIT(O188,"+")), O188))</f>
        <v>2060</v>
      </c>
      <c r="O188" s="7">
        <v>2060</v>
      </c>
      <c r="P188" s="7">
        <v>2019</v>
      </c>
      <c r="T188" s="7" t="str">
        <f t="array" ref="T188">IF(U188="", "", IFERROR(MAX(--_xlfn.TEXTSPLIT(U188,"+")), U188))</f>
        <v/>
      </c>
      <c r="V188" s="114" t="str">
        <f t="shared" si="32"/>
        <v/>
      </c>
      <c r="W188" s="62" t="str">
        <f t="shared" si="33"/>
        <v/>
      </c>
      <c r="X188" s="7" t="str">
        <f t="shared" si="34"/>
        <v/>
      </c>
      <c r="Y188" s="7" t="str">
        <f>_xlfn.XLOOKUP(C188,ref!A:A,ref!B:B, "Other")</f>
        <v>Asia</v>
      </c>
      <c r="AA188" s="7" t="str">
        <f t="shared" si="36"/>
        <v/>
      </c>
      <c r="AB188" s="7">
        <f t="shared" si="35"/>
        <v>0</v>
      </c>
    </row>
    <row r="189" spans="1:28" ht="14.5" customHeight="1">
      <c r="A189" s="43" t="s">
        <v>263</v>
      </c>
      <c r="B189" s="7">
        <v>187</v>
      </c>
      <c r="C189" s="7" t="s">
        <v>876</v>
      </c>
      <c r="D189" s="62" t="s">
        <v>638</v>
      </c>
      <c r="E189" s="75"/>
      <c r="F189" s="142"/>
      <c r="G189" t="s">
        <v>631</v>
      </c>
      <c r="H189" t="s">
        <v>1096</v>
      </c>
      <c r="I189">
        <v>2030</v>
      </c>
      <c r="K189" s="87">
        <v>2030</v>
      </c>
      <c r="L189" s="74" t="s">
        <v>635</v>
      </c>
      <c r="M189" s="7" t="s">
        <v>2741</v>
      </c>
      <c r="N189" s="7">
        <f t="array" ref="N189">IF(O189="", "", IFERROR(MAX(--_xlfn.TEXTSPLIT(O189,"+")), O189))</f>
        <v>2030</v>
      </c>
      <c r="O189" s="7">
        <v>2030</v>
      </c>
      <c r="P189" s="7">
        <v>2019</v>
      </c>
      <c r="Q189" s="62" t="s">
        <v>2742</v>
      </c>
      <c r="T189" s="7" t="str">
        <f t="array" ref="T189">IF(U189="", "", IFERROR(MAX(--_xlfn.TEXTSPLIT(U189,"+")), U189))</f>
        <v/>
      </c>
      <c r="V189" s="114">
        <f t="shared" si="32"/>
        <v>1</v>
      </c>
      <c r="W189" s="62" t="str">
        <f t="shared" si="33"/>
        <v/>
      </c>
      <c r="X189" s="7">
        <f t="shared" si="34"/>
        <v>1</v>
      </c>
      <c r="Y189" s="7" t="str">
        <f>_xlfn.XLOOKUP(C189,ref!A:A,ref!B:B, "Other")</f>
        <v>Asia</v>
      </c>
      <c r="Z189" s="7" t="s">
        <v>674</v>
      </c>
      <c r="AA189" s="7" t="str">
        <f t="shared" si="36"/>
        <v/>
      </c>
      <c r="AB189" s="7">
        <f t="shared" si="35"/>
        <v>1</v>
      </c>
    </row>
    <row r="190" spans="1:28" ht="14.5" customHeight="1">
      <c r="A190" s="43" t="s">
        <v>1719</v>
      </c>
      <c r="B190" s="7">
        <v>188</v>
      </c>
      <c r="C190" s="7" t="s">
        <v>876</v>
      </c>
      <c r="D190" s="62" t="s">
        <v>703</v>
      </c>
      <c r="E190" s="75"/>
      <c r="F190" s="142"/>
      <c r="L190" s="74" t="s">
        <v>635</v>
      </c>
      <c r="M190" s="7" t="s">
        <v>2607</v>
      </c>
      <c r="N190" s="7">
        <f t="array" ref="N190">IF(O190="", "", IFERROR(MAX(--_xlfn.TEXTSPLIT(O190,"+")), O190))</f>
        <v>2050</v>
      </c>
      <c r="O190" s="7">
        <v>2050</v>
      </c>
      <c r="P190" s="7">
        <v>2020</v>
      </c>
      <c r="Q190" s="62" t="s">
        <v>2743</v>
      </c>
      <c r="T190" s="7" t="str">
        <f t="array" ref="T190">IF(U190="", "", IFERROR(MAX(--_xlfn.TEXTSPLIT(U190,"+")), U190))</f>
        <v/>
      </c>
      <c r="V190" s="114">
        <f t="shared" si="32"/>
        <v>1</v>
      </c>
      <c r="W190" s="62" t="str">
        <f t="shared" si="33"/>
        <v/>
      </c>
      <c r="X190" s="7" t="str">
        <f t="shared" si="34"/>
        <v/>
      </c>
      <c r="Y190" s="7" t="str">
        <f>_xlfn.XLOOKUP(C190,ref!A:A,ref!B:B, "Other")</f>
        <v>Asia</v>
      </c>
      <c r="Z190" s="7" t="s">
        <v>674</v>
      </c>
      <c r="AA190" s="7" t="str">
        <f t="shared" si="36"/>
        <v/>
      </c>
      <c r="AB190" s="7">
        <f t="shared" si="35"/>
        <v>1</v>
      </c>
    </row>
    <row r="191" spans="1:28" ht="14.5" customHeight="1">
      <c r="A191" s="43" t="s">
        <v>302</v>
      </c>
      <c r="B191" s="7">
        <v>189</v>
      </c>
      <c r="C191" s="7" t="s">
        <v>680</v>
      </c>
      <c r="D191" s="62" t="s">
        <v>703</v>
      </c>
      <c r="E191" s="75"/>
      <c r="F191" s="142"/>
      <c r="L191" s="74" t="s">
        <v>635</v>
      </c>
      <c r="M191" s="7" t="s">
        <v>2599</v>
      </c>
      <c r="N191" s="7">
        <f t="array" ref="N191">IF(O191="", "", IFERROR(MAX(--_xlfn.TEXTSPLIT(O191,"+")), O191))</f>
        <v>2050</v>
      </c>
      <c r="O191" s="7">
        <v>2050</v>
      </c>
      <c r="P191" s="7">
        <v>2021</v>
      </c>
      <c r="Q191" s="62" t="s">
        <v>2744</v>
      </c>
      <c r="T191" s="7" t="str">
        <f t="array" ref="T191">IF(U191="", "", IFERROR(MAX(--_xlfn.TEXTSPLIT(U191,"+")), U191))</f>
        <v/>
      </c>
      <c r="V191" s="114">
        <f t="shared" si="32"/>
        <v>1</v>
      </c>
      <c r="W191" s="62" t="str">
        <f t="shared" si="33"/>
        <v/>
      </c>
      <c r="X191" s="7" t="str">
        <f t="shared" si="34"/>
        <v/>
      </c>
      <c r="Y191" s="7" t="str">
        <f>_xlfn.XLOOKUP(C191,ref!A:A,ref!B:B, "Other")</f>
        <v>Asia</v>
      </c>
      <c r="AA191" s="7" t="str">
        <f t="shared" si="36"/>
        <v/>
      </c>
      <c r="AB191" s="7">
        <f t="shared" si="35"/>
        <v>1</v>
      </c>
    </row>
    <row r="192" spans="1:28" ht="14.5" customHeight="1">
      <c r="A192" s="43" t="s">
        <v>229</v>
      </c>
      <c r="B192" s="7">
        <v>190</v>
      </c>
      <c r="C192" s="7" t="s">
        <v>774</v>
      </c>
      <c r="D192" s="62" t="s">
        <v>703</v>
      </c>
      <c r="E192" s="75"/>
      <c r="F192" s="142"/>
      <c r="L192" s="74" t="s">
        <v>635</v>
      </c>
      <c r="M192" s="7" t="s">
        <v>636</v>
      </c>
      <c r="N192" s="7">
        <f t="array" ref="N192">IF(O192="", "", IFERROR(MAX(--_xlfn.TEXTSPLIT(O192,"+")), O192))</f>
        <v>2040</v>
      </c>
      <c r="O192" s="7">
        <v>2040</v>
      </c>
      <c r="P192" s="7">
        <v>2022</v>
      </c>
      <c r="Q192" s="62" t="s">
        <v>2745</v>
      </c>
      <c r="T192" s="7" t="str">
        <f t="array" ref="T192">IF(U192="", "", IFERROR(MAX(--_xlfn.TEXTSPLIT(U192,"+")), U192))</f>
        <v/>
      </c>
      <c r="V192" s="114">
        <f t="shared" si="32"/>
        <v>1</v>
      </c>
      <c r="W192" s="62" t="str">
        <f t="shared" si="33"/>
        <v/>
      </c>
      <c r="X192" s="7" t="str">
        <f t="shared" si="34"/>
        <v/>
      </c>
      <c r="Y192" s="7" t="str">
        <f>_xlfn.XLOOKUP(C192,ref!A:A,ref!B:B, "Other")</f>
        <v>Asia</v>
      </c>
      <c r="Z192" s="7" t="s">
        <v>631</v>
      </c>
      <c r="AA192" s="7" t="str">
        <f t="shared" si="36"/>
        <v>Y</v>
      </c>
      <c r="AB192" s="7">
        <f t="shared" si="35"/>
        <v>1</v>
      </c>
    </row>
    <row r="193" spans="1:28" ht="14.5" customHeight="1">
      <c r="A193" s="43" t="s">
        <v>128</v>
      </c>
      <c r="B193" s="7">
        <v>191</v>
      </c>
      <c r="C193" s="7" t="s">
        <v>629</v>
      </c>
      <c r="D193" s="62" t="s">
        <v>666</v>
      </c>
      <c r="E193" s="75"/>
      <c r="G193" s="87"/>
      <c r="H193" s="134"/>
      <c r="I193" s="134"/>
      <c r="J193" s="134"/>
      <c r="K193" s="134"/>
      <c r="N193" s="7" t="str">
        <f t="array" ref="N193">IF(O193="", "", IFERROR(MAX(--_xlfn.TEXTSPLIT(O193,"+")), O193))</f>
        <v/>
      </c>
      <c r="T193" s="7" t="str">
        <f t="array" ref="T193">IF(U193="", "", IFERROR(MAX(--_xlfn.TEXTSPLIT(U193,"+")), U193))</f>
        <v/>
      </c>
      <c r="V193" s="114" t="str">
        <f t="shared" si="32"/>
        <v/>
      </c>
      <c r="W193" s="62" t="str">
        <f t="shared" si="33"/>
        <v/>
      </c>
      <c r="X193" s="7" t="str">
        <f t="shared" si="34"/>
        <v/>
      </c>
      <c r="Y193" s="7" t="str">
        <f>_xlfn.XLOOKUP(C193,ref!A:A,ref!B:B, "Other")</f>
        <v>North America</v>
      </c>
      <c r="AA193" s="7" t="str">
        <f t="shared" si="36"/>
        <v/>
      </c>
      <c r="AB193" s="7">
        <f t="shared" si="35"/>
        <v>0</v>
      </c>
    </row>
    <row r="194" spans="1:28" ht="14.5" customHeight="1">
      <c r="A194" s="43" t="s">
        <v>248</v>
      </c>
      <c r="B194" s="7">
        <v>192</v>
      </c>
      <c r="C194" s="7" t="s">
        <v>951</v>
      </c>
      <c r="D194" s="62" t="s">
        <v>690</v>
      </c>
      <c r="E194" s="75"/>
      <c r="G194" s="87"/>
      <c r="H194" s="87"/>
      <c r="I194" s="87"/>
      <c r="J194" s="87"/>
      <c r="K194" s="134"/>
      <c r="N194" s="7" t="str">
        <f t="array" ref="N194">IF(O194="", "", IFERROR(MAX(--_xlfn.TEXTSPLIT(O194,"+")), O194))</f>
        <v/>
      </c>
      <c r="T194" s="7" t="str">
        <f t="array" ref="T194">IF(U194="", "", IFERROR(MAX(--_xlfn.TEXTSPLIT(U194,"+")), U194))</f>
        <v/>
      </c>
      <c r="V194" s="114" t="str">
        <f t="shared" si="32"/>
        <v/>
      </c>
      <c r="W194" s="62" t="str">
        <f t="shared" si="33"/>
        <v/>
      </c>
      <c r="X194" s="7" t="str">
        <f t="shared" si="34"/>
        <v/>
      </c>
      <c r="Y194" s="7" t="str">
        <f>_xlfn.XLOOKUP(C194,ref!A:A,ref!B:B, "Other")</f>
        <v>Asia</v>
      </c>
      <c r="AA194" s="7" t="str">
        <f t="shared" si="36"/>
        <v/>
      </c>
      <c r="AB194" s="7">
        <f t="shared" si="35"/>
        <v>0</v>
      </c>
    </row>
    <row r="195" spans="1:28" ht="14.5" customHeight="1">
      <c r="A195" s="43" t="s">
        <v>309</v>
      </c>
      <c r="B195" s="7">
        <v>193</v>
      </c>
      <c r="C195" s="7" t="s">
        <v>676</v>
      </c>
      <c r="D195" s="62" t="s">
        <v>638</v>
      </c>
      <c r="E195" s="75" t="s">
        <v>631</v>
      </c>
      <c r="F195" s="140">
        <v>2050</v>
      </c>
      <c r="G195" t="s">
        <v>631</v>
      </c>
      <c r="H195" t="s">
        <v>1096</v>
      </c>
      <c r="I195">
        <v>2030</v>
      </c>
      <c r="K195" s="87">
        <v>2050</v>
      </c>
      <c r="L195" s="74" t="s">
        <v>645</v>
      </c>
      <c r="M195" s="7" t="s">
        <v>2612</v>
      </c>
      <c r="N195" s="7">
        <f t="array" ref="N195">IF(O195="", "", IFERROR(MAX(--_xlfn.TEXTSPLIT(O195,"+")), O195))</f>
        <v>2050</v>
      </c>
      <c r="O195" s="7">
        <v>2050</v>
      </c>
      <c r="P195" s="7">
        <v>2020</v>
      </c>
      <c r="Q195" s="62" t="s">
        <v>2746</v>
      </c>
      <c r="T195" s="7" t="str">
        <f t="array" ref="T195">IF(U195="", "", IFERROR(MAX(--_xlfn.TEXTSPLIT(U195,"+")), U195))</f>
        <v/>
      </c>
      <c r="V195" s="114">
        <f t="shared" ref="V195:V258" si="37">IF(AND(TRIM(L195)&lt;&gt;"G", TRIM(L195)&lt;&gt;""), 1, "")</f>
        <v>1</v>
      </c>
      <c r="W195" s="62" t="str">
        <f t="shared" ref="W195:W258" si="38">IF(TRIM(U195)&lt;&gt;"",1,"")</f>
        <v/>
      </c>
      <c r="X195" s="7">
        <f t="shared" ref="X195:X258" si="39">IF(H195="T",1,"")</f>
        <v>1</v>
      </c>
      <c r="Y195" s="7" t="str">
        <f>_xlfn.XLOOKUP(C195,ref!A:A,ref!B:B, "Other")</f>
        <v>Asia</v>
      </c>
      <c r="Z195" s="7" t="s">
        <v>2611</v>
      </c>
      <c r="AA195" s="7" t="str">
        <f t="shared" si="36"/>
        <v/>
      </c>
      <c r="AB195" s="7">
        <f t="shared" ref="AB195:AB258" si="40">IF(OR(V195&lt;&gt;"", W195&lt;&gt;"", E195="Y", H195="T"), 1, 0)</f>
        <v>1</v>
      </c>
    </row>
    <row r="196" spans="1:28" ht="14.5" customHeight="1">
      <c r="A196" s="43" t="s">
        <v>215</v>
      </c>
      <c r="B196" s="7">
        <v>194</v>
      </c>
      <c r="C196" s="7" t="s">
        <v>751</v>
      </c>
      <c r="D196" s="62" t="s">
        <v>690</v>
      </c>
      <c r="E196" s="75"/>
      <c r="F196" s="142"/>
      <c r="G196" t="s">
        <v>631</v>
      </c>
      <c r="H196" t="s">
        <v>635</v>
      </c>
      <c r="I196">
        <v>2030</v>
      </c>
      <c r="N196" s="7" t="str">
        <f t="array" ref="N196">IF(O196="", "", IFERROR(MAX(--_xlfn.TEXTSPLIT(O196,"+")), O196))</f>
        <v/>
      </c>
      <c r="R196" s="7" t="s">
        <v>635</v>
      </c>
      <c r="S196" s="7" t="s">
        <v>2607</v>
      </c>
      <c r="T196" s="7">
        <f t="array" ref="T196">IF(U196="", "", IFERROR(MAX(--_xlfn.TEXTSPLIT(U196,"+")), U196))</f>
        <v>2040</v>
      </c>
      <c r="U196" s="7">
        <v>2040</v>
      </c>
      <c r="V196" s="114" t="str">
        <f t="shared" si="37"/>
        <v/>
      </c>
      <c r="W196" s="62">
        <f t="shared" si="38"/>
        <v>1</v>
      </c>
      <c r="X196" s="7" t="str">
        <f t="shared" si="39"/>
        <v/>
      </c>
      <c r="Y196" s="7" t="str">
        <f>_xlfn.XLOOKUP(C196,ref!A:A,ref!B:B, "Other")</f>
        <v>Other</v>
      </c>
      <c r="Z196" s="7" t="s">
        <v>632</v>
      </c>
      <c r="AA196" s="7" t="str">
        <f t="shared" si="36"/>
        <v>N</v>
      </c>
      <c r="AB196" s="7">
        <f t="shared" si="40"/>
        <v>1</v>
      </c>
    </row>
    <row r="197" spans="1:28" ht="14.5" customHeight="1">
      <c r="A197" s="43" t="s">
        <v>118</v>
      </c>
      <c r="B197" s="7">
        <v>195</v>
      </c>
      <c r="C197" s="7" t="s">
        <v>629</v>
      </c>
      <c r="D197" s="62" t="s">
        <v>666</v>
      </c>
      <c r="E197" s="75" t="s">
        <v>631</v>
      </c>
      <c r="F197" s="142">
        <v>2025</v>
      </c>
      <c r="G197" t="s">
        <v>631</v>
      </c>
      <c r="I197">
        <v>2026</v>
      </c>
      <c r="J197">
        <v>2045</v>
      </c>
      <c r="K197">
        <v>2045</v>
      </c>
      <c r="L197" s="74" t="s">
        <v>635</v>
      </c>
      <c r="M197" s="7" t="s">
        <v>873</v>
      </c>
      <c r="N197" s="7">
        <f t="array" ref="N197">IF(O197="", "", IFERROR(MAX(--_xlfn.TEXTSPLIT(O197,"+")), O197))</f>
        <v>2015</v>
      </c>
      <c r="O197" s="7">
        <v>2015</v>
      </c>
      <c r="P197" s="7">
        <v>2015</v>
      </c>
      <c r="Q197" s="62" t="s">
        <v>2747</v>
      </c>
      <c r="R197" s="7" t="s">
        <v>645</v>
      </c>
      <c r="S197" s="7" t="s">
        <v>874</v>
      </c>
      <c r="T197" s="7">
        <f t="array" ref="T197">IF(U197="", "", IFERROR(MAX(--_xlfn.TEXTSPLIT(U197,"+")), U197))</f>
        <v>2030</v>
      </c>
      <c r="U197" s="7">
        <v>2030</v>
      </c>
      <c r="V197" s="114">
        <f t="shared" si="37"/>
        <v>1</v>
      </c>
      <c r="W197" s="62">
        <f t="shared" si="38"/>
        <v>1</v>
      </c>
      <c r="X197" s="7" t="str">
        <f t="shared" si="39"/>
        <v/>
      </c>
      <c r="Y197" s="7" t="str">
        <f>_xlfn.XLOOKUP(C197,ref!A:A,ref!B:B, "Other")</f>
        <v>North America</v>
      </c>
      <c r="Z197" s="7" t="s">
        <v>2660</v>
      </c>
      <c r="AA197" s="7" t="str">
        <f t="shared" si="36"/>
        <v>Y</v>
      </c>
      <c r="AB197" s="7">
        <f t="shared" si="40"/>
        <v>1</v>
      </c>
    </row>
    <row r="198" spans="1:28" ht="14.5" customHeight="1">
      <c r="A198" s="43" t="s">
        <v>399</v>
      </c>
      <c r="B198" s="7">
        <v>196</v>
      </c>
      <c r="C198" s="7" t="s">
        <v>680</v>
      </c>
      <c r="D198" s="62" t="s">
        <v>638</v>
      </c>
      <c r="E198" s="75"/>
      <c r="G198" s="87"/>
      <c r="H198" s="134"/>
      <c r="I198" s="134"/>
      <c r="J198" s="134"/>
      <c r="K198" s="134"/>
      <c r="N198" s="7" t="str">
        <f t="array" ref="N198">IF(O198="", "", IFERROR(MAX(--_xlfn.TEXTSPLIT(O198,"+")), O198))</f>
        <v/>
      </c>
      <c r="T198" s="7" t="str">
        <f t="array" ref="T198">IF(U198="", "", IFERROR(MAX(--_xlfn.TEXTSPLIT(U198,"+")), U198))</f>
        <v/>
      </c>
      <c r="V198" s="114" t="str">
        <f t="shared" si="37"/>
        <v/>
      </c>
      <c r="W198" s="62" t="str">
        <f t="shared" si="38"/>
        <v/>
      </c>
      <c r="X198" s="7" t="str">
        <f t="shared" si="39"/>
        <v/>
      </c>
      <c r="Y198" s="7" t="str">
        <f>_xlfn.XLOOKUP(C198,ref!A:A,ref!B:B, "Other")</f>
        <v>Asia</v>
      </c>
      <c r="AA198" s="7" t="str">
        <f t="shared" si="36"/>
        <v/>
      </c>
      <c r="AB198" s="7">
        <f t="shared" si="40"/>
        <v>0</v>
      </c>
    </row>
    <row r="199" spans="1:28" ht="14.5" customHeight="1">
      <c r="A199" s="43" t="s">
        <v>2748</v>
      </c>
      <c r="B199" s="7">
        <v>197</v>
      </c>
      <c r="C199" s="7" t="s">
        <v>629</v>
      </c>
      <c r="D199" s="62" t="s">
        <v>665</v>
      </c>
      <c r="E199" s="75"/>
      <c r="F199" s="142"/>
      <c r="N199" s="7" t="str">
        <f t="array" ref="N199">IF(O199="", "", IFERROR(MAX(--_xlfn.TEXTSPLIT(O199,"+")), O199))</f>
        <v/>
      </c>
      <c r="T199" s="7" t="str">
        <f t="array" ref="T199">IF(U199="", "", IFERROR(MAX(--_xlfn.TEXTSPLIT(U199,"+")), U199))</f>
        <v/>
      </c>
      <c r="V199" s="114" t="str">
        <f t="shared" si="37"/>
        <v/>
      </c>
      <c r="W199" s="62" t="str">
        <f t="shared" si="38"/>
        <v/>
      </c>
      <c r="X199" s="7" t="str">
        <f t="shared" si="39"/>
        <v/>
      </c>
      <c r="Y199" s="7" t="str">
        <f>_xlfn.XLOOKUP(C199,ref!A:A,ref!B:B, "Other")</f>
        <v>North America</v>
      </c>
      <c r="AA199" s="7" t="str">
        <f t="shared" si="36"/>
        <v/>
      </c>
      <c r="AB199" s="7">
        <f t="shared" si="40"/>
        <v>0</v>
      </c>
    </row>
    <row r="200" spans="1:28" ht="14.5" customHeight="1">
      <c r="A200" s="43" t="s">
        <v>2749</v>
      </c>
      <c r="B200" s="7">
        <v>198</v>
      </c>
      <c r="C200" s="7" t="s">
        <v>740</v>
      </c>
      <c r="D200" s="62" t="s">
        <v>666</v>
      </c>
      <c r="E200" s="75" t="s">
        <v>631</v>
      </c>
      <c r="F200" s="142">
        <v>2025</v>
      </c>
      <c r="G200" t="s">
        <v>631</v>
      </c>
      <c r="H200" t="s">
        <v>635</v>
      </c>
      <c r="I200">
        <v>2030</v>
      </c>
      <c r="L200" s="74" t="s">
        <v>635</v>
      </c>
      <c r="M200" s="7" t="s">
        <v>636</v>
      </c>
      <c r="N200" s="7">
        <f t="array" ref="N200">IF(O200="", "", IFERROR(MAX(--_xlfn.TEXTSPLIT(O200,"+")), O200))</f>
        <v>2006</v>
      </c>
      <c r="O200" s="7">
        <v>2006</v>
      </c>
      <c r="P200" s="7">
        <v>2006</v>
      </c>
      <c r="Q200" s="62" t="s">
        <v>2750</v>
      </c>
      <c r="R200" s="7" t="s">
        <v>645</v>
      </c>
      <c r="S200" s="7" t="s">
        <v>2612</v>
      </c>
      <c r="T200" s="7">
        <f t="array" ref="T200">IF(U200="", "", IFERROR(MAX(--_xlfn.TEXTSPLIT(U200,"+")), U200))</f>
        <v>2040</v>
      </c>
      <c r="U200" s="7">
        <v>2040</v>
      </c>
      <c r="V200" s="114">
        <f t="shared" si="37"/>
        <v>1</v>
      </c>
      <c r="W200" s="62">
        <f t="shared" si="38"/>
        <v>1</v>
      </c>
      <c r="X200" s="7" t="str">
        <f t="shared" si="39"/>
        <v/>
      </c>
      <c r="Y200" s="7" t="str">
        <f>_xlfn.XLOOKUP(C200,ref!A:A,ref!B:B, "Other")</f>
        <v>Europe</v>
      </c>
      <c r="Z200" s="7" t="s">
        <v>631</v>
      </c>
      <c r="AA200" s="7" t="str">
        <f t="shared" si="36"/>
        <v>Y</v>
      </c>
      <c r="AB200" s="7">
        <f t="shared" si="40"/>
        <v>1</v>
      </c>
    </row>
    <row r="201" spans="1:28" ht="14.5" customHeight="1">
      <c r="A201" s="43" t="s">
        <v>214</v>
      </c>
      <c r="B201" s="7">
        <v>199</v>
      </c>
      <c r="C201" s="7" t="s">
        <v>680</v>
      </c>
      <c r="D201" s="62" t="s">
        <v>699</v>
      </c>
      <c r="E201" s="75"/>
      <c r="F201" s="142"/>
      <c r="N201" s="7" t="str">
        <f t="array" ref="N201">IF(O201="", "", IFERROR(MAX(--_xlfn.TEXTSPLIT(O201,"+")), O201))</f>
        <v/>
      </c>
      <c r="T201" s="7" t="str">
        <f t="array" ref="T201">IF(U201="", "", IFERROR(MAX(--_xlfn.TEXTSPLIT(U201,"+")), U201))</f>
        <v/>
      </c>
      <c r="V201" s="114" t="str">
        <f t="shared" si="37"/>
        <v/>
      </c>
      <c r="W201" s="62" t="str">
        <f t="shared" si="38"/>
        <v/>
      </c>
      <c r="X201" s="7" t="str">
        <f t="shared" si="39"/>
        <v/>
      </c>
      <c r="Y201" s="7" t="str">
        <f>_xlfn.XLOOKUP(C201,ref!A:A,ref!B:B, "Other")</f>
        <v>Asia</v>
      </c>
      <c r="AA201" s="7" t="str">
        <f t="shared" si="36"/>
        <v/>
      </c>
      <c r="AB201" s="7">
        <f t="shared" si="40"/>
        <v>0</v>
      </c>
    </row>
    <row r="202" spans="1:28" ht="14.5" customHeight="1">
      <c r="A202" s="43" t="s">
        <v>2751</v>
      </c>
      <c r="B202" s="7">
        <v>200</v>
      </c>
      <c r="C202" s="7" t="s">
        <v>697</v>
      </c>
      <c r="D202" s="62" t="s">
        <v>666</v>
      </c>
      <c r="E202" s="75"/>
      <c r="F202" s="142"/>
      <c r="G202" t="s">
        <v>631</v>
      </c>
      <c r="H202" t="s">
        <v>635</v>
      </c>
      <c r="I202">
        <v>2025</v>
      </c>
      <c r="K202">
        <v>2025</v>
      </c>
      <c r="L202" s="74" t="s">
        <v>635</v>
      </c>
      <c r="M202" s="7" t="s">
        <v>636</v>
      </c>
      <c r="N202" s="7">
        <f t="array" ref="N202">IF(O202="", "", IFERROR(MAX(--_xlfn.TEXTSPLIT(O202,"+")), O202))</f>
        <v>2019</v>
      </c>
      <c r="O202" s="7">
        <v>2019</v>
      </c>
      <c r="P202" s="7">
        <v>2019</v>
      </c>
      <c r="Q202" s="62" t="s">
        <v>2752</v>
      </c>
      <c r="R202" s="7" t="s">
        <v>645</v>
      </c>
      <c r="S202" s="7" t="s">
        <v>2753</v>
      </c>
      <c r="T202" s="7">
        <f t="array" ref="T202">IF(U202="", "", IFERROR(MAX(--_xlfn.TEXTSPLIT(U202,"+")), U202))</f>
        <v>2050</v>
      </c>
      <c r="U202" s="7">
        <v>2050</v>
      </c>
      <c r="V202" s="114">
        <f t="shared" si="37"/>
        <v>1</v>
      </c>
      <c r="W202" s="62">
        <f t="shared" si="38"/>
        <v>1</v>
      </c>
      <c r="X202" s="7" t="str">
        <f t="shared" si="39"/>
        <v/>
      </c>
      <c r="Y202" s="7" t="str">
        <f>_xlfn.XLOOKUP(C202,ref!A:A,ref!B:B, "Other")</f>
        <v>Europe</v>
      </c>
      <c r="Z202" s="7" t="s">
        <v>2698</v>
      </c>
      <c r="AA202" s="7" t="str">
        <f t="shared" si="36"/>
        <v>Y</v>
      </c>
      <c r="AB202" s="7">
        <f t="shared" si="40"/>
        <v>1</v>
      </c>
    </row>
    <row r="203" spans="1:28" ht="14.5" customHeight="1">
      <c r="A203" s="43" t="s">
        <v>322</v>
      </c>
      <c r="B203" s="7">
        <v>201</v>
      </c>
      <c r="C203" s="7" t="s">
        <v>740</v>
      </c>
      <c r="D203" s="62" t="s">
        <v>703</v>
      </c>
      <c r="E203" s="75"/>
      <c r="F203" s="142"/>
      <c r="N203" s="7" t="str">
        <f t="array" ref="N203">IF(O203="", "", IFERROR(MAX(--_xlfn.TEXTSPLIT(O203,"+")), O203))</f>
        <v/>
      </c>
      <c r="R203" s="7" t="s">
        <v>635</v>
      </c>
      <c r="S203" s="7" t="s">
        <v>2607</v>
      </c>
      <c r="T203" s="7">
        <f t="array" ref="T203">IF(U203="", "", IFERROR(MAX(--_xlfn.TEXTSPLIT(U203,"+")), U203))</f>
        <v>2050</v>
      </c>
      <c r="U203" s="7">
        <v>2050</v>
      </c>
      <c r="V203" s="114" t="str">
        <f t="shared" si="37"/>
        <v/>
      </c>
      <c r="W203" s="62">
        <f t="shared" si="38"/>
        <v>1</v>
      </c>
      <c r="X203" s="7" t="str">
        <f t="shared" si="39"/>
        <v/>
      </c>
      <c r="Y203" s="7" t="str">
        <f>_xlfn.XLOOKUP(C203,ref!A:A,ref!B:B, "Other")</f>
        <v>Europe</v>
      </c>
      <c r="Z203" s="7" t="s">
        <v>674</v>
      </c>
      <c r="AA203" s="7" t="str">
        <f t="shared" si="36"/>
        <v/>
      </c>
      <c r="AB203" s="7">
        <f t="shared" si="40"/>
        <v>1</v>
      </c>
    </row>
    <row r="204" spans="1:28" ht="14.5" customHeight="1">
      <c r="A204" s="43" t="s">
        <v>323</v>
      </c>
      <c r="B204" s="7">
        <v>202</v>
      </c>
      <c r="C204" s="7" t="s">
        <v>629</v>
      </c>
      <c r="D204" s="62" t="s">
        <v>713</v>
      </c>
      <c r="E204" s="75" t="s">
        <v>631</v>
      </c>
      <c r="F204" s="142">
        <v>2025</v>
      </c>
      <c r="G204" t="s">
        <v>631</v>
      </c>
      <c r="H204" t="s">
        <v>1096</v>
      </c>
      <c r="I204">
        <v>2025</v>
      </c>
      <c r="K204" s="87">
        <v>2025</v>
      </c>
      <c r="L204" s="74" t="s">
        <v>635</v>
      </c>
      <c r="M204" s="7" t="s">
        <v>636</v>
      </c>
      <c r="N204" s="7">
        <f t="array" ref="N204">IF(O204="", "", IFERROR(MAX(--_xlfn.TEXTSPLIT(O204,"+")), O204))</f>
        <v>2025</v>
      </c>
      <c r="O204" s="7">
        <v>2025</v>
      </c>
      <c r="P204" s="7">
        <v>2021</v>
      </c>
      <c r="Q204" s="62" t="s">
        <v>2754</v>
      </c>
      <c r="R204" s="7" t="s">
        <v>645</v>
      </c>
      <c r="S204" s="7" t="s">
        <v>786</v>
      </c>
      <c r="T204" s="7">
        <f t="array" ref="T204">IF(U204="", "", IFERROR(MAX(--_xlfn.TEXTSPLIT(U204,"+")), U204))</f>
        <v>2040</v>
      </c>
      <c r="U204" s="7">
        <v>2040</v>
      </c>
      <c r="V204" s="114">
        <f t="shared" si="37"/>
        <v>1</v>
      </c>
      <c r="W204" s="62">
        <f t="shared" si="38"/>
        <v>1</v>
      </c>
      <c r="X204" s="7">
        <f t="shared" si="39"/>
        <v>1</v>
      </c>
      <c r="Y204" s="7" t="str">
        <f>_xlfn.XLOOKUP(C204,ref!A:A,ref!B:B, "Other")</f>
        <v>North America</v>
      </c>
      <c r="AA204" s="7" t="str">
        <f t="shared" si="36"/>
        <v/>
      </c>
      <c r="AB204" s="7">
        <f t="shared" si="40"/>
        <v>1</v>
      </c>
    </row>
    <row r="205" spans="1:28" ht="14.5" customHeight="1">
      <c r="A205" s="43" t="s">
        <v>2755</v>
      </c>
      <c r="B205" s="7">
        <v>203</v>
      </c>
      <c r="C205" s="7" t="s">
        <v>740</v>
      </c>
      <c r="D205" s="62" t="s">
        <v>666</v>
      </c>
      <c r="E205" s="75"/>
      <c r="F205" s="142"/>
      <c r="G205" t="s">
        <v>631</v>
      </c>
      <c r="H205" t="s">
        <v>635</v>
      </c>
      <c r="I205">
        <v>2030</v>
      </c>
      <c r="N205" s="7" t="str">
        <f t="array" ref="N205">IF(O205="", "", IFERROR(MAX(--_xlfn.TEXTSPLIT(O205,"+")), O205))</f>
        <v/>
      </c>
      <c r="R205" s="7" t="s">
        <v>1123</v>
      </c>
      <c r="S205" s="7" t="s">
        <v>2756</v>
      </c>
      <c r="T205" s="7">
        <f t="array" ref="T205">IF(U205="", "", IFERROR(MAX(--_xlfn.TEXTSPLIT(U205,"+")), U205))</f>
        <v>2050</v>
      </c>
      <c r="U205" s="7" t="s">
        <v>1292</v>
      </c>
      <c r="V205" s="114" t="str">
        <f t="shared" si="37"/>
        <v/>
      </c>
      <c r="W205" s="62">
        <f t="shared" si="38"/>
        <v>1</v>
      </c>
      <c r="X205" s="7" t="str">
        <f t="shared" si="39"/>
        <v/>
      </c>
      <c r="Y205" s="7" t="str">
        <f>_xlfn.XLOOKUP(C205,ref!A:A,ref!B:B, "Other")</f>
        <v>Europe</v>
      </c>
      <c r="Z205" s="7" t="s">
        <v>674</v>
      </c>
      <c r="AA205" s="7" t="str">
        <f t="shared" si="36"/>
        <v/>
      </c>
      <c r="AB205" s="7">
        <f t="shared" si="40"/>
        <v>1</v>
      </c>
    </row>
    <row r="206" spans="1:28" ht="14.5" customHeight="1">
      <c r="A206" s="43" t="s">
        <v>254</v>
      </c>
      <c r="B206" s="7">
        <v>204</v>
      </c>
      <c r="C206" s="7" t="s">
        <v>629</v>
      </c>
      <c r="D206" s="62" t="s">
        <v>665</v>
      </c>
      <c r="E206" s="75"/>
      <c r="F206" s="142"/>
      <c r="K206">
        <v>2030</v>
      </c>
      <c r="N206" s="7" t="str">
        <f t="array" ref="N206">IF(O206="", "", IFERROR(MAX(--_xlfn.TEXTSPLIT(O206,"+")), O206))</f>
        <v/>
      </c>
      <c r="R206" s="7" t="s">
        <v>635</v>
      </c>
      <c r="S206" s="7" t="s">
        <v>636</v>
      </c>
      <c r="T206" s="7">
        <f t="array" ref="T206">IF(U206="", "", IFERROR(MAX(--_xlfn.TEXTSPLIT(U206,"+")), U206))</f>
        <v>2020</v>
      </c>
      <c r="U206" s="7">
        <v>2020</v>
      </c>
      <c r="V206" s="114" t="str">
        <f t="shared" si="37"/>
        <v/>
      </c>
      <c r="W206" s="62">
        <f t="shared" si="38"/>
        <v>1</v>
      </c>
      <c r="X206" s="7" t="str">
        <f t="shared" si="39"/>
        <v/>
      </c>
      <c r="Y206" s="7" t="str">
        <f>_xlfn.XLOOKUP(C206,ref!A:A,ref!B:B, "Other")</f>
        <v>North America</v>
      </c>
      <c r="Z206" s="7" t="s">
        <v>631</v>
      </c>
      <c r="AA206" s="7" t="str">
        <f t="shared" si="36"/>
        <v>Y</v>
      </c>
      <c r="AB206" s="7">
        <f t="shared" si="40"/>
        <v>1</v>
      </c>
    </row>
    <row r="207" spans="1:28" ht="14.5" customHeight="1">
      <c r="A207" s="43" t="s">
        <v>258</v>
      </c>
      <c r="B207" s="7">
        <v>205</v>
      </c>
      <c r="C207" s="7" t="s">
        <v>740</v>
      </c>
      <c r="D207" s="62" t="s">
        <v>699</v>
      </c>
      <c r="E207" s="75" t="s">
        <v>631</v>
      </c>
      <c r="F207" s="142">
        <v>2020</v>
      </c>
      <c r="G207" t="s">
        <v>631</v>
      </c>
      <c r="H207" t="s">
        <v>1096</v>
      </c>
      <c r="I207">
        <v>2030</v>
      </c>
      <c r="K207" s="87">
        <v>2030</v>
      </c>
      <c r="N207" s="7" t="str">
        <f t="array" ref="N207">IF(O207="", "", IFERROR(MAX(--_xlfn.TEXTSPLIT(O207,"+")), O207))</f>
        <v/>
      </c>
      <c r="R207" s="7" t="s">
        <v>645</v>
      </c>
      <c r="S207" s="7" t="s">
        <v>2612</v>
      </c>
      <c r="T207" s="7">
        <f t="array" ref="T207">IF(U207="", "", IFERROR(MAX(--_xlfn.TEXTSPLIT(U207,"+")), U207))</f>
        <v>2039</v>
      </c>
      <c r="U207" s="7">
        <v>2039</v>
      </c>
      <c r="V207" s="114" t="str">
        <f t="shared" si="37"/>
        <v/>
      </c>
      <c r="W207" s="62">
        <f t="shared" si="38"/>
        <v>1</v>
      </c>
      <c r="X207" s="7">
        <f t="shared" si="39"/>
        <v>1</v>
      </c>
      <c r="Y207" s="7" t="str">
        <f>_xlfn.XLOOKUP(C207,ref!A:A,ref!B:B, "Other")</f>
        <v>Europe</v>
      </c>
      <c r="Z207" s="7" t="s">
        <v>632</v>
      </c>
      <c r="AA207" s="7" t="str">
        <f t="shared" si="36"/>
        <v>N</v>
      </c>
      <c r="AB207" s="7">
        <f t="shared" si="40"/>
        <v>1</v>
      </c>
    </row>
    <row r="208" spans="1:28" ht="14.5" customHeight="1">
      <c r="A208" s="43" t="s">
        <v>310</v>
      </c>
      <c r="B208" s="7">
        <v>206</v>
      </c>
      <c r="C208" s="7" t="s">
        <v>920</v>
      </c>
      <c r="D208" s="62" t="s">
        <v>691</v>
      </c>
      <c r="E208" s="75"/>
      <c r="F208" s="142"/>
      <c r="G208" t="s">
        <v>631</v>
      </c>
      <c r="H208" t="s">
        <v>635</v>
      </c>
      <c r="I208">
        <v>2030</v>
      </c>
      <c r="N208" s="7" t="str">
        <f t="array" ref="N208">IF(O208="", "", IFERROR(MAX(--_xlfn.TEXTSPLIT(O208,"+")), O208))</f>
        <v/>
      </c>
      <c r="R208" s="7" t="s">
        <v>645</v>
      </c>
      <c r="S208" s="7" t="s">
        <v>805</v>
      </c>
      <c r="T208" s="7">
        <f t="array" ref="T208">IF(U208="", "", IFERROR(MAX(--_xlfn.TEXTSPLIT(U208,"+")), U208))</f>
        <v>2040</v>
      </c>
      <c r="U208" s="7">
        <v>2040</v>
      </c>
      <c r="V208" s="114" t="str">
        <f t="shared" si="37"/>
        <v/>
      </c>
      <c r="W208" s="62">
        <f t="shared" si="38"/>
        <v>1</v>
      </c>
      <c r="X208" s="7" t="str">
        <f t="shared" si="39"/>
        <v/>
      </c>
      <c r="Y208" s="7" t="str">
        <f>_xlfn.XLOOKUP(C208,ref!A:A,ref!B:B, "Other")</f>
        <v>Europe</v>
      </c>
      <c r="Z208" s="7" t="s">
        <v>631</v>
      </c>
      <c r="AA208" s="7" t="str">
        <f t="shared" si="36"/>
        <v>Y</v>
      </c>
      <c r="AB208" s="7">
        <f t="shared" si="40"/>
        <v>1</v>
      </c>
    </row>
    <row r="209" spans="1:28" ht="14.5" customHeight="1">
      <c r="A209" s="43" t="s">
        <v>222</v>
      </c>
      <c r="B209" s="7">
        <v>207</v>
      </c>
      <c r="C209" s="7" t="s">
        <v>697</v>
      </c>
      <c r="D209" s="62" t="s">
        <v>665</v>
      </c>
      <c r="E209" s="75"/>
      <c r="F209" s="142"/>
      <c r="G209" t="s">
        <v>631</v>
      </c>
      <c r="H209" t="s">
        <v>635</v>
      </c>
      <c r="I209">
        <v>2030</v>
      </c>
      <c r="K209">
        <v>2030</v>
      </c>
      <c r="N209" s="7" t="str">
        <f t="array" ref="N209">IF(O209="", "", IFERROR(MAX(--_xlfn.TEXTSPLIT(O209,"+")), O209))</f>
        <v/>
      </c>
      <c r="R209" s="7" t="s">
        <v>635</v>
      </c>
      <c r="S209" s="7" t="s">
        <v>2757</v>
      </c>
      <c r="T209" s="7">
        <f t="array" ref="T209">IF(U209="", "", IFERROR(MAX(--_xlfn.TEXTSPLIT(U209,"+")), U209))</f>
        <v>2030</v>
      </c>
      <c r="U209" s="7">
        <v>2030</v>
      </c>
      <c r="V209" s="114" t="str">
        <f t="shared" si="37"/>
        <v/>
      </c>
      <c r="W209" s="62">
        <f t="shared" si="38"/>
        <v>1</v>
      </c>
      <c r="X209" s="7" t="str">
        <f t="shared" si="39"/>
        <v/>
      </c>
      <c r="Y209" s="7" t="str">
        <f>_xlfn.XLOOKUP(C209,ref!A:A,ref!B:B, "Other")</f>
        <v>Europe</v>
      </c>
      <c r="Z209" s="7" t="s">
        <v>648</v>
      </c>
      <c r="AA209" s="7" t="str">
        <f t="shared" si="36"/>
        <v/>
      </c>
      <c r="AB209" s="7">
        <f t="shared" si="40"/>
        <v>1</v>
      </c>
    </row>
    <row r="210" spans="1:28" ht="14.5" customHeight="1">
      <c r="A210" s="43" t="s">
        <v>290</v>
      </c>
      <c r="B210" s="7">
        <v>208</v>
      </c>
      <c r="C210" s="7" t="s">
        <v>680</v>
      </c>
      <c r="D210" s="62" t="s">
        <v>666</v>
      </c>
      <c r="E210" s="75"/>
      <c r="F210" s="142"/>
      <c r="L210" s="74" t="s">
        <v>681</v>
      </c>
      <c r="M210" s="7" t="s">
        <v>2758</v>
      </c>
      <c r="N210" s="7">
        <f t="array" ref="N210">IF(O210="", "", IFERROR(MAX(--_xlfn.TEXTSPLIT(O210,"+")), O210))</f>
        <v>2060</v>
      </c>
      <c r="O210" s="7">
        <v>2060</v>
      </c>
      <c r="P210" s="7">
        <v>2021</v>
      </c>
      <c r="Q210" s="62" t="s">
        <v>2759</v>
      </c>
      <c r="T210" s="7" t="str">
        <f t="array" ref="T210">IF(U210="", "", IFERROR(MAX(--_xlfn.TEXTSPLIT(U210,"+")), U210))</f>
        <v/>
      </c>
      <c r="V210" s="114" t="str">
        <f t="shared" si="37"/>
        <v/>
      </c>
      <c r="W210" s="62" t="str">
        <f t="shared" si="38"/>
        <v/>
      </c>
      <c r="X210" s="7" t="str">
        <f t="shared" si="39"/>
        <v/>
      </c>
      <c r="Y210" s="7" t="str">
        <f>_xlfn.XLOOKUP(C210,ref!A:A,ref!B:B, "Other")</f>
        <v>Asia</v>
      </c>
      <c r="AA210" s="7" t="str">
        <f t="shared" si="36"/>
        <v/>
      </c>
      <c r="AB210" s="7">
        <f t="shared" si="40"/>
        <v>0</v>
      </c>
    </row>
    <row r="211" spans="1:28" ht="14.5" customHeight="1">
      <c r="A211" s="43" t="s">
        <v>226</v>
      </c>
      <c r="B211" s="7">
        <v>209</v>
      </c>
      <c r="C211" s="7" t="s">
        <v>680</v>
      </c>
      <c r="D211" s="62" t="s">
        <v>703</v>
      </c>
      <c r="E211" s="75"/>
      <c r="F211" s="142"/>
      <c r="N211" s="7" t="str">
        <f t="array" ref="N211">IF(O211="", "", IFERROR(MAX(--_xlfn.TEXTSPLIT(O211,"+")), O211))</f>
        <v/>
      </c>
      <c r="T211" s="7" t="str">
        <f t="array" ref="T211">IF(U211="", "", IFERROR(MAX(--_xlfn.TEXTSPLIT(U211,"+")), U211))</f>
        <v/>
      </c>
      <c r="V211" s="114" t="str">
        <f t="shared" si="37"/>
        <v/>
      </c>
      <c r="W211" s="62" t="str">
        <f t="shared" si="38"/>
        <v/>
      </c>
      <c r="X211" s="7" t="str">
        <f t="shared" si="39"/>
        <v/>
      </c>
      <c r="Y211" s="7" t="str">
        <f>_xlfn.XLOOKUP(C211,ref!A:A,ref!B:B, "Other")</f>
        <v>Asia</v>
      </c>
      <c r="AA211" s="7" t="str">
        <f t="shared" si="36"/>
        <v/>
      </c>
      <c r="AB211" s="7">
        <f t="shared" si="40"/>
        <v>0</v>
      </c>
    </row>
    <row r="212" spans="1:28" ht="14.5" customHeight="1">
      <c r="A212" s="43" t="s">
        <v>2760</v>
      </c>
      <c r="B212" s="7">
        <v>210</v>
      </c>
      <c r="C212" s="7" t="s">
        <v>680</v>
      </c>
      <c r="D212" s="62" t="s">
        <v>666</v>
      </c>
      <c r="E212" s="75"/>
      <c r="F212" s="142"/>
      <c r="L212" s="74" t="s">
        <v>635</v>
      </c>
      <c r="M212" s="7" t="s">
        <v>2761</v>
      </c>
      <c r="N212" s="7">
        <f t="array" ref="N212">IF(O212="", "", IFERROR(MAX(--_xlfn.TEXTSPLIT(O212,"+")), O212))</f>
        <v>2022</v>
      </c>
      <c r="O212" s="7">
        <v>2022</v>
      </c>
      <c r="P212" s="7">
        <v>2021</v>
      </c>
      <c r="Q212" s="62" t="s">
        <v>2762</v>
      </c>
      <c r="T212" s="7" t="str">
        <f t="array" ref="T212">IF(U212="", "", IFERROR(MAX(--_xlfn.TEXTSPLIT(U212,"+")), U212))</f>
        <v/>
      </c>
      <c r="V212" s="114">
        <f t="shared" si="37"/>
        <v>1</v>
      </c>
      <c r="W212" s="62" t="str">
        <f t="shared" si="38"/>
        <v/>
      </c>
      <c r="X212" s="7" t="str">
        <f t="shared" si="39"/>
        <v/>
      </c>
      <c r="Y212" s="7" t="str">
        <f>_xlfn.XLOOKUP(C212,ref!A:A,ref!B:B, "Other")</f>
        <v>Asia</v>
      </c>
      <c r="Z212" s="7" t="s">
        <v>674</v>
      </c>
      <c r="AA212" s="7" t="str">
        <f t="shared" si="36"/>
        <v/>
      </c>
      <c r="AB212" s="7">
        <f t="shared" si="40"/>
        <v>1</v>
      </c>
    </row>
    <row r="213" spans="1:28" ht="14.5" customHeight="1">
      <c r="A213" s="43" t="s">
        <v>141</v>
      </c>
      <c r="B213" s="7">
        <v>211</v>
      </c>
      <c r="C213" s="7" t="s">
        <v>629</v>
      </c>
      <c r="D213" s="62" t="s">
        <v>666</v>
      </c>
      <c r="E213" s="75" t="s">
        <v>631</v>
      </c>
      <c r="F213" s="142">
        <v>2022</v>
      </c>
      <c r="L213" s="74" t="s">
        <v>635</v>
      </c>
      <c r="M213" s="7" t="s">
        <v>2763</v>
      </c>
      <c r="N213" s="7">
        <f t="array" ref="N213">IF(O213="", "", IFERROR(MAX(--_xlfn.TEXTSPLIT(O213,"+")), O213))</f>
        <v>2022</v>
      </c>
      <c r="O213" s="7">
        <v>2022</v>
      </c>
      <c r="P213" s="7">
        <v>2018</v>
      </c>
      <c r="Q213" s="62" t="s">
        <v>2764</v>
      </c>
      <c r="R213" s="7" t="s">
        <v>645</v>
      </c>
      <c r="S213" s="7" t="s">
        <v>2612</v>
      </c>
      <c r="T213" s="7">
        <f t="array" ref="T213">IF(U213="", "", IFERROR(MAX(--_xlfn.TEXTSPLIT(U213,"+")), U213))</f>
        <v>2050</v>
      </c>
      <c r="U213" s="7">
        <v>2050</v>
      </c>
      <c r="V213" s="114">
        <f t="shared" si="37"/>
        <v>1</v>
      </c>
      <c r="W213" s="62">
        <f t="shared" si="38"/>
        <v>1</v>
      </c>
      <c r="X213" s="7" t="str">
        <f t="shared" si="39"/>
        <v/>
      </c>
      <c r="Y213" s="7" t="str">
        <f>_xlfn.XLOOKUP(C213,ref!A:A,ref!B:B, "Other")</f>
        <v>North America</v>
      </c>
      <c r="Z213" s="7" t="s">
        <v>2765</v>
      </c>
      <c r="AA213" s="7" t="str">
        <f t="shared" si="36"/>
        <v>N</v>
      </c>
      <c r="AB213" s="7">
        <f t="shared" si="40"/>
        <v>1</v>
      </c>
    </row>
    <row r="214" spans="1:28" ht="14.5" customHeight="1">
      <c r="A214" s="43" t="s">
        <v>207</v>
      </c>
      <c r="B214" s="7">
        <v>212</v>
      </c>
      <c r="C214" s="7" t="s">
        <v>876</v>
      </c>
      <c r="D214" s="62" t="s">
        <v>669</v>
      </c>
      <c r="E214" s="75" t="s">
        <v>631</v>
      </c>
      <c r="F214" s="142">
        <v>2040</v>
      </c>
      <c r="L214" s="74" t="s">
        <v>645</v>
      </c>
      <c r="M214" s="7" t="s">
        <v>786</v>
      </c>
      <c r="N214" s="7">
        <f t="array" ref="N214">IF(O214="", "", IFERROR(MAX(--_xlfn.TEXTSPLIT(O214,"+")), O214))</f>
        <v>2045</v>
      </c>
      <c r="O214" s="7">
        <v>2045</v>
      </c>
      <c r="P214" s="7">
        <v>2021</v>
      </c>
      <c r="Q214" s="62" t="s">
        <v>2766</v>
      </c>
      <c r="T214" s="7" t="str">
        <f t="array" ref="T214">IF(U214="", "", IFERROR(MAX(--_xlfn.TEXTSPLIT(U214,"+")), U214))</f>
        <v/>
      </c>
      <c r="V214" s="114">
        <f t="shared" si="37"/>
        <v>1</v>
      </c>
      <c r="W214" s="62" t="str">
        <f t="shared" si="38"/>
        <v/>
      </c>
      <c r="X214" s="7" t="str">
        <f t="shared" si="39"/>
        <v/>
      </c>
      <c r="Y214" s="7" t="str">
        <f>_xlfn.XLOOKUP(C214,ref!A:A,ref!B:B, "Other")</f>
        <v>Asia</v>
      </c>
      <c r="AA214" s="7" t="str">
        <f t="shared" si="36"/>
        <v/>
      </c>
      <c r="AB214" s="7">
        <f t="shared" si="40"/>
        <v>1</v>
      </c>
    </row>
    <row r="215" spans="1:28" ht="14.5" customHeight="1">
      <c r="A215" s="43" t="s">
        <v>307</v>
      </c>
      <c r="B215" s="7">
        <v>213</v>
      </c>
      <c r="C215" s="7" t="s">
        <v>723</v>
      </c>
      <c r="D215" s="62" t="s">
        <v>703</v>
      </c>
      <c r="E215" s="75"/>
      <c r="F215" s="142"/>
      <c r="N215" s="7" t="str">
        <f t="array" ref="N215">IF(O215="", "", IFERROR(MAX(--_xlfn.TEXTSPLIT(O215,"+")), O215))</f>
        <v/>
      </c>
      <c r="R215" s="7" t="s">
        <v>635</v>
      </c>
      <c r="S215" s="7" t="s">
        <v>2767</v>
      </c>
      <c r="T215" s="7">
        <f t="array" ref="T215">IF(U215="", "", IFERROR(MAX(--_xlfn.TEXTSPLIT(U215,"+")), U215))</f>
        <v>2050</v>
      </c>
      <c r="U215" s="7">
        <v>2050</v>
      </c>
      <c r="V215" s="114" t="str">
        <f t="shared" si="37"/>
        <v/>
      </c>
      <c r="W215" s="62">
        <f t="shared" si="38"/>
        <v>1</v>
      </c>
      <c r="X215" s="7" t="str">
        <f t="shared" si="39"/>
        <v/>
      </c>
      <c r="Y215" s="7" t="str">
        <f>_xlfn.XLOOKUP(C215,ref!A:A,ref!B:B, "Other")</f>
        <v>Other</v>
      </c>
      <c r="Z215" s="7" t="s">
        <v>631</v>
      </c>
      <c r="AA215" s="7" t="str">
        <f t="shared" si="36"/>
        <v>Y</v>
      </c>
      <c r="AB215" s="7">
        <f t="shared" si="40"/>
        <v>1</v>
      </c>
    </row>
    <row r="216" spans="1:28" ht="14.5" customHeight="1">
      <c r="A216" s="43" t="s">
        <v>945</v>
      </c>
      <c r="B216" s="7">
        <v>214</v>
      </c>
      <c r="C216" s="7" t="s">
        <v>676</v>
      </c>
      <c r="D216" s="62" t="s">
        <v>703</v>
      </c>
      <c r="E216" s="75"/>
      <c r="F216" s="142"/>
      <c r="L216" s="74" t="s">
        <v>645</v>
      </c>
      <c r="M216" s="7" t="s">
        <v>2768</v>
      </c>
      <c r="N216" s="7">
        <f t="array" ref="N216">IF(O216="", "", IFERROR(MAX(--_xlfn.TEXTSPLIT(O216,"+")), O216))</f>
        <v>2050</v>
      </c>
      <c r="O216" s="7">
        <v>2050</v>
      </c>
      <c r="P216" s="7">
        <v>2021</v>
      </c>
      <c r="Q216" s="62" t="s">
        <v>2769</v>
      </c>
      <c r="T216" s="7" t="str">
        <f t="array" ref="T216">IF(U216="", "", IFERROR(MAX(--_xlfn.TEXTSPLIT(U216,"+")), U216))</f>
        <v/>
      </c>
      <c r="V216" s="114">
        <f t="shared" si="37"/>
        <v>1</v>
      </c>
      <c r="W216" s="62" t="str">
        <f t="shared" si="38"/>
        <v/>
      </c>
      <c r="X216" s="7" t="str">
        <f t="shared" si="39"/>
        <v/>
      </c>
      <c r="Y216" s="7" t="str">
        <f>_xlfn.XLOOKUP(C216,ref!A:A,ref!B:B, "Other")</f>
        <v>Asia</v>
      </c>
      <c r="AA216" s="7" t="str">
        <f t="shared" si="36"/>
        <v/>
      </c>
      <c r="AB216" s="7">
        <f t="shared" si="40"/>
        <v>1</v>
      </c>
    </row>
    <row r="217" spans="1:28" ht="14.5" customHeight="1">
      <c r="A217" s="43" t="s">
        <v>304</v>
      </c>
      <c r="B217" s="7">
        <v>215</v>
      </c>
      <c r="C217" s="7" t="s">
        <v>680</v>
      </c>
      <c r="D217" s="62" t="s">
        <v>679</v>
      </c>
      <c r="E217" s="75"/>
      <c r="F217" s="142"/>
      <c r="N217" s="7" t="str">
        <f t="array" ref="N217">IF(O217="", "", IFERROR(MAX(--_xlfn.TEXTSPLIT(O217,"+")), O217))</f>
        <v/>
      </c>
      <c r="T217" s="7" t="str">
        <f t="array" ref="T217">IF(U217="", "", IFERROR(MAX(--_xlfn.TEXTSPLIT(U217,"+")), U217))</f>
        <v/>
      </c>
      <c r="V217" s="114" t="str">
        <f t="shared" si="37"/>
        <v/>
      </c>
      <c r="W217" s="62" t="str">
        <f t="shared" si="38"/>
        <v/>
      </c>
      <c r="X217" s="7" t="str">
        <f t="shared" si="39"/>
        <v/>
      </c>
      <c r="Y217" s="7" t="str">
        <f>_xlfn.XLOOKUP(C217,ref!A:A,ref!B:B, "Other")</f>
        <v>Asia</v>
      </c>
      <c r="AA217" s="7" t="str">
        <f t="shared" si="36"/>
        <v/>
      </c>
      <c r="AB217" s="7">
        <f t="shared" si="40"/>
        <v>0</v>
      </c>
    </row>
    <row r="218" spans="1:28" ht="14.5" customHeight="1">
      <c r="A218" s="43" t="s">
        <v>242</v>
      </c>
      <c r="B218" s="7">
        <v>216</v>
      </c>
      <c r="C218" s="7" t="s">
        <v>966</v>
      </c>
      <c r="D218" s="62" t="s">
        <v>705</v>
      </c>
      <c r="E218" s="75"/>
      <c r="F218" s="142"/>
      <c r="N218" s="7" t="str">
        <f t="array" ref="N218">IF(O218="", "", IFERROR(MAX(--_xlfn.TEXTSPLIT(O218,"+")), O218))</f>
        <v/>
      </c>
      <c r="R218" s="7" t="s">
        <v>635</v>
      </c>
      <c r="S218" s="7" t="s">
        <v>2607</v>
      </c>
      <c r="T218" s="7">
        <f t="array" ref="T218">IF(U218="", "", IFERROR(MAX(--_xlfn.TEXTSPLIT(U218,"+")), U218))</f>
        <v>2050</v>
      </c>
      <c r="U218" s="7">
        <v>2050</v>
      </c>
      <c r="V218" s="114" t="str">
        <f t="shared" si="37"/>
        <v/>
      </c>
      <c r="W218" s="62">
        <f t="shared" si="38"/>
        <v>1</v>
      </c>
      <c r="X218" s="7" t="str">
        <f t="shared" si="39"/>
        <v/>
      </c>
      <c r="Y218" s="7" t="str">
        <f>_xlfn.XLOOKUP(C218,ref!A:A,ref!B:B, "Other")</f>
        <v>Asia</v>
      </c>
      <c r="AA218" s="7" t="str">
        <f t="shared" si="36"/>
        <v/>
      </c>
      <c r="AB218" s="7">
        <f t="shared" si="40"/>
        <v>1</v>
      </c>
    </row>
    <row r="219" spans="1:28" ht="14.5" customHeight="1">
      <c r="A219" s="43" t="s">
        <v>486</v>
      </c>
      <c r="B219" s="7">
        <v>217</v>
      </c>
      <c r="C219" s="7" t="s">
        <v>680</v>
      </c>
      <c r="D219" s="62" t="s">
        <v>703</v>
      </c>
      <c r="E219" s="75"/>
      <c r="F219" s="142"/>
      <c r="L219" s="74" t="s">
        <v>681</v>
      </c>
      <c r="M219" s="7" t="s">
        <v>2599</v>
      </c>
      <c r="N219" s="7">
        <f t="array" ref="N219">IF(O219="", "", IFERROR(MAX(--_xlfn.TEXTSPLIT(O219,"+")), O219))</f>
        <v>2060</v>
      </c>
      <c r="O219" s="7">
        <v>2060</v>
      </c>
      <c r="P219" s="7">
        <v>2021</v>
      </c>
      <c r="Q219" s="62" t="s">
        <v>2770</v>
      </c>
      <c r="T219" s="7" t="str">
        <f t="array" ref="T219">IF(U219="", "", IFERROR(MAX(--_xlfn.TEXTSPLIT(U219,"+")), U219))</f>
        <v/>
      </c>
      <c r="V219" s="114" t="str">
        <f t="shared" si="37"/>
        <v/>
      </c>
      <c r="W219" s="62" t="str">
        <f t="shared" si="38"/>
        <v/>
      </c>
      <c r="X219" s="7" t="str">
        <f t="shared" si="39"/>
        <v/>
      </c>
      <c r="Y219" s="7" t="str">
        <f>_xlfn.XLOOKUP(C219,ref!A:A,ref!B:B, "Other")</f>
        <v>Asia</v>
      </c>
      <c r="AA219" s="7" t="str">
        <f t="shared" si="36"/>
        <v/>
      </c>
      <c r="AB219" s="7">
        <f t="shared" si="40"/>
        <v>0</v>
      </c>
    </row>
    <row r="220" spans="1:28" ht="14.5" customHeight="1">
      <c r="A220" s="43" t="s">
        <v>208</v>
      </c>
      <c r="B220" s="7">
        <v>218</v>
      </c>
      <c r="C220" s="7" t="s">
        <v>692</v>
      </c>
      <c r="D220" s="62" t="s">
        <v>670</v>
      </c>
      <c r="E220" s="75"/>
      <c r="F220" s="142"/>
      <c r="G220" t="s">
        <v>631</v>
      </c>
      <c r="H220" t="s">
        <v>1096</v>
      </c>
      <c r="I220">
        <v>2030</v>
      </c>
      <c r="K220" s="87">
        <v>2030</v>
      </c>
      <c r="L220" s="74" t="s">
        <v>635</v>
      </c>
      <c r="M220" s="7" t="s">
        <v>2771</v>
      </c>
      <c r="N220" s="7">
        <f t="array" ref="N220">IF(O220="", "", IFERROR(MAX(--_xlfn.TEXTSPLIT(O220,"+")), O220))</f>
        <v>2050</v>
      </c>
      <c r="O220" s="7">
        <v>2050</v>
      </c>
      <c r="P220" s="7">
        <v>2020</v>
      </c>
      <c r="Q220" s="62" t="s">
        <v>2772</v>
      </c>
      <c r="T220" s="7" t="str">
        <f t="array" ref="T220">IF(U220="", "", IFERROR(MAX(--_xlfn.TEXTSPLIT(U220,"+")), U220))</f>
        <v/>
      </c>
      <c r="V220" s="114">
        <f t="shared" si="37"/>
        <v>1</v>
      </c>
      <c r="W220" s="62" t="str">
        <f t="shared" si="38"/>
        <v/>
      </c>
      <c r="X220" s="7">
        <f t="shared" si="39"/>
        <v>1</v>
      </c>
      <c r="Y220" s="7" t="str">
        <f>_xlfn.XLOOKUP(C220,ref!A:A,ref!B:B, "Other")</f>
        <v>Europe</v>
      </c>
      <c r="AA220" s="7" t="str">
        <f t="shared" si="36"/>
        <v/>
      </c>
      <c r="AB220" s="7">
        <f t="shared" si="40"/>
        <v>1</v>
      </c>
    </row>
    <row r="221" spans="1:28" ht="14.5" customHeight="1">
      <c r="A221" s="43" t="s">
        <v>790</v>
      </c>
      <c r="B221" s="7">
        <v>219</v>
      </c>
      <c r="C221" s="7" t="s">
        <v>629</v>
      </c>
      <c r="D221" s="62" t="s">
        <v>690</v>
      </c>
      <c r="E221" s="75"/>
      <c r="F221" s="142"/>
      <c r="N221" s="7" t="str">
        <f t="array" ref="N221">IF(O221="", "", IFERROR(MAX(--_xlfn.TEXTSPLIT(O221,"+")), O221))</f>
        <v/>
      </c>
      <c r="T221" s="7" t="str">
        <f t="array" ref="T221">IF(U221="", "", IFERROR(MAX(--_xlfn.TEXTSPLIT(U221,"+")), U221))</f>
        <v/>
      </c>
      <c r="V221" s="114" t="str">
        <f t="shared" si="37"/>
        <v/>
      </c>
      <c r="W221" s="62" t="str">
        <f t="shared" si="38"/>
        <v/>
      </c>
      <c r="X221" s="7" t="str">
        <f t="shared" si="39"/>
        <v/>
      </c>
      <c r="Y221" s="7" t="str">
        <f>_xlfn.XLOOKUP(C221,ref!A:A,ref!B:B, "Other")</f>
        <v>North America</v>
      </c>
      <c r="AA221" s="7" t="str">
        <f t="shared" si="36"/>
        <v/>
      </c>
      <c r="AB221" s="7">
        <f t="shared" si="40"/>
        <v>0</v>
      </c>
    </row>
    <row r="222" spans="1:28" ht="14.5" customHeight="1">
      <c r="A222" s="43" t="s">
        <v>1741</v>
      </c>
      <c r="B222" s="7">
        <v>220</v>
      </c>
      <c r="C222" s="7" t="s">
        <v>692</v>
      </c>
      <c r="D222" s="62" t="s">
        <v>666</v>
      </c>
      <c r="E222" s="75"/>
      <c r="F222" s="142"/>
      <c r="G222" t="s">
        <v>631</v>
      </c>
      <c r="H222" t="s">
        <v>635</v>
      </c>
      <c r="I222">
        <v>2030</v>
      </c>
      <c r="L222" s="74" t="s">
        <v>645</v>
      </c>
      <c r="M222" s="7" t="s">
        <v>2773</v>
      </c>
      <c r="N222" s="7">
        <f t="array" ref="N222">IF(O222="", "", IFERROR(MAX(--_xlfn.TEXTSPLIT(O222,"+")), O222))</f>
        <v>2050</v>
      </c>
      <c r="O222" s="7">
        <v>2050</v>
      </c>
      <c r="P222" s="7">
        <v>2021</v>
      </c>
      <c r="Q222" s="62" t="s">
        <v>2774</v>
      </c>
      <c r="T222" s="7" t="str">
        <f t="array" ref="T222">IF(U222="", "", IFERROR(MAX(--_xlfn.TEXTSPLIT(U222,"+")), U222))</f>
        <v/>
      </c>
      <c r="V222" s="114">
        <f t="shared" si="37"/>
        <v>1</v>
      </c>
      <c r="W222" s="62" t="str">
        <f t="shared" si="38"/>
        <v/>
      </c>
      <c r="X222" s="7" t="str">
        <f t="shared" si="39"/>
        <v/>
      </c>
      <c r="Y222" s="7" t="str">
        <f>_xlfn.XLOOKUP(C222,ref!A:A,ref!B:B, "Other")</f>
        <v>Europe</v>
      </c>
      <c r="AA222" s="7" t="str">
        <f t="shared" si="36"/>
        <v/>
      </c>
      <c r="AB222" s="7">
        <f t="shared" si="40"/>
        <v>1</v>
      </c>
    </row>
    <row r="223" spans="1:28" ht="14.5" customHeight="1">
      <c r="A223" s="43" t="s">
        <v>237</v>
      </c>
      <c r="B223" s="7">
        <v>221</v>
      </c>
      <c r="C223" s="7" t="s">
        <v>629</v>
      </c>
      <c r="D223" s="62" t="s">
        <v>654</v>
      </c>
      <c r="E223" s="75"/>
      <c r="F223" s="142"/>
      <c r="N223" s="7" t="str">
        <f t="array" ref="N223">IF(O223="", "", IFERROR(MAX(--_xlfn.TEXTSPLIT(O223,"+")), O223))</f>
        <v/>
      </c>
      <c r="T223" s="7" t="str">
        <f t="array" ref="T223">IF(U223="", "", IFERROR(MAX(--_xlfn.TEXTSPLIT(U223,"+")), U223))</f>
        <v/>
      </c>
      <c r="V223" s="114" t="str">
        <f t="shared" si="37"/>
        <v/>
      </c>
      <c r="W223" s="62" t="str">
        <f t="shared" si="38"/>
        <v/>
      </c>
      <c r="X223" s="7" t="str">
        <f t="shared" si="39"/>
        <v/>
      </c>
      <c r="Y223" s="7" t="str">
        <f>_xlfn.XLOOKUP(C223,ref!A:A,ref!B:B, "Other")</f>
        <v>North America</v>
      </c>
      <c r="AA223" s="7" t="str">
        <f t="shared" si="36"/>
        <v/>
      </c>
      <c r="AB223" s="7">
        <f t="shared" si="40"/>
        <v>0</v>
      </c>
    </row>
    <row r="224" spans="1:28" ht="14.5" customHeight="1">
      <c r="A224" s="43" t="s">
        <v>227</v>
      </c>
      <c r="B224" s="7">
        <v>222</v>
      </c>
      <c r="C224" s="7" t="s">
        <v>740</v>
      </c>
      <c r="D224" s="62" t="s">
        <v>666</v>
      </c>
      <c r="E224" s="75" t="s">
        <v>631</v>
      </c>
      <c r="F224" s="140">
        <v>2020</v>
      </c>
      <c r="G224" s="87"/>
      <c r="H224" s="87"/>
      <c r="I224" s="87"/>
      <c r="J224" s="87"/>
      <c r="K224" s="87"/>
      <c r="N224" s="7" t="str">
        <f t="array" ref="N224">IF(O224="", "", IFERROR(MAX(--_xlfn.TEXTSPLIT(O224,"+")), O224))</f>
        <v/>
      </c>
      <c r="R224" s="7" t="s">
        <v>645</v>
      </c>
      <c r="S224" s="7" t="s">
        <v>2775</v>
      </c>
      <c r="T224" s="7">
        <f t="array" ref="T224">IF(U224="", "", IFERROR(MAX(--_xlfn.TEXTSPLIT(U224,"+")), U224))</f>
        <v>2050</v>
      </c>
      <c r="U224" s="7">
        <v>2050</v>
      </c>
      <c r="V224" s="114" t="str">
        <f t="shared" si="37"/>
        <v/>
      </c>
      <c r="W224" s="62">
        <f t="shared" si="38"/>
        <v>1</v>
      </c>
      <c r="X224" s="7" t="str">
        <f t="shared" si="39"/>
        <v/>
      </c>
      <c r="Y224" s="7" t="str">
        <f>_xlfn.XLOOKUP(C224,ref!A:A,ref!B:B, "Other")</f>
        <v>Europe</v>
      </c>
      <c r="Z224" s="7" t="s">
        <v>631</v>
      </c>
      <c r="AA224" s="7" t="str">
        <f t="shared" ref="AA224:AA287" si="41">IF(ISNUMBER(SEARCH("Y",Z224)),"Y",IF(ISNUMBER(SEARCH("N",Z224)),"N",""))</f>
        <v>Y</v>
      </c>
      <c r="AB224" s="7">
        <f t="shared" si="40"/>
        <v>1</v>
      </c>
    </row>
    <row r="225" spans="1:28" ht="14.5" customHeight="1">
      <c r="A225" s="43" t="s">
        <v>219</v>
      </c>
      <c r="B225" s="7">
        <v>223</v>
      </c>
      <c r="C225" s="7" t="s">
        <v>963</v>
      </c>
      <c r="D225" s="62" t="s">
        <v>705</v>
      </c>
      <c r="E225" s="75"/>
      <c r="F225" s="142"/>
      <c r="N225" s="7" t="str">
        <f t="array" ref="N225">IF(O225="", "", IFERROR(MAX(--_xlfn.TEXTSPLIT(O225,"+")), O225))</f>
        <v/>
      </c>
      <c r="T225" s="7" t="str">
        <f t="array" ref="T225">IF(U225="", "", IFERROR(MAX(--_xlfn.TEXTSPLIT(U225,"+")), U225))</f>
        <v/>
      </c>
      <c r="V225" s="114" t="str">
        <f t="shared" si="37"/>
        <v/>
      </c>
      <c r="W225" s="62" t="str">
        <f t="shared" si="38"/>
        <v/>
      </c>
      <c r="X225" s="7" t="str">
        <f t="shared" si="39"/>
        <v/>
      </c>
      <c r="Y225" s="7" t="str">
        <f>_xlfn.XLOOKUP(C225,ref!A:A,ref!B:B, "Other")</f>
        <v>Asia</v>
      </c>
      <c r="AA225" s="7" t="str">
        <f t="shared" si="41"/>
        <v/>
      </c>
      <c r="AB225" s="7">
        <f t="shared" si="40"/>
        <v>0</v>
      </c>
    </row>
    <row r="226" spans="1:28" ht="14.5" customHeight="1">
      <c r="A226" s="43" t="s">
        <v>400</v>
      </c>
      <c r="B226" s="7">
        <v>224</v>
      </c>
      <c r="C226" s="7" t="s">
        <v>680</v>
      </c>
      <c r="D226" s="62" t="s">
        <v>638</v>
      </c>
      <c r="E226" s="75"/>
      <c r="F226" s="142"/>
      <c r="L226" s="74" t="s">
        <v>681</v>
      </c>
      <c r="M226" s="7" t="s">
        <v>2599</v>
      </c>
      <c r="N226" s="7">
        <f t="array" ref="N226">IF(O226="", "", IFERROR(MAX(--_xlfn.TEXTSPLIT(O226,"+")), O226))</f>
        <v>2060</v>
      </c>
      <c r="O226" s="7">
        <v>2060</v>
      </c>
      <c r="Q226" s="62" t="s">
        <v>2776</v>
      </c>
      <c r="T226" s="7" t="str">
        <f t="array" ref="T226">IF(U226="", "", IFERROR(MAX(--_xlfn.TEXTSPLIT(U226,"+")), U226))</f>
        <v/>
      </c>
      <c r="V226" s="114" t="str">
        <f t="shared" si="37"/>
        <v/>
      </c>
      <c r="W226" s="62" t="str">
        <f t="shared" si="38"/>
        <v/>
      </c>
      <c r="X226" s="7" t="str">
        <f t="shared" si="39"/>
        <v/>
      </c>
      <c r="Y226" s="7" t="str">
        <f>_xlfn.XLOOKUP(C226,ref!A:A,ref!B:B, "Other")</f>
        <v>Asia</v>
      </c>
      <c r="AA226" s="7" t="str">
        <f t="shared" si="41"/>
        <v/>
      </c>
      <c r="AB226" s="7">
        <f t="shared" si="40"/>
        <v>0</v>
      </c>
    </row>
    <row r="227" spans="1:28" ht="14.5" customHeight="1">
      <c r="A227" s="43" t="s">
        <v>174</v>
      </c>
      <c r="B227" s="7">
        <v>225</v>
      </c>
      <c r="C227" s="7" t="s">
        <v>818</v>
      </c>
      <c r="D227" s="62" t="s">
        <v>638</v>
      </c>
      <c r="E227" s="75" t="s">
        <v>631</v>
      </c>
      <c r="F227" s="142">
        <v>2050</v>
      </c>
      <c r="N227" s="7" t="str">
        <f t="array" ref="N227">IF(O227="", "", IFERROR(MAX(--_xlfn.TEXTSPLIT(O227,"+")), O227))</f>
        <v/>
      </c>
      <c r="T227" s="7" t="str">
        <f t="array" ref="T227">IF(U227="", "", IFERROR(MAX(--_xlfn.TEXTSPLIT(U227,"+")), U227))</f>
        <v/>
      </c>
      <c r="V227" s="114" t="str">
        <f t="shared" si="37"/>
        <v/>
      </c>
      <c r="W227" s="62" t="str">
        <f t="shared" si="38"/>
        <v/>
      </c>
      <c r="X227" s="7" t="str">
        <f t="shared" si="39"/>
        <v/>
      </c>
      <c r="Y227" s="7" t="str">
        <f>_xlfn.XLOOKUP(C227,ref!A:A,ref!B:B, "Other")</f>
        <v>Asia</v>
      </c>
      <c r="AA227" s="7" t="str">
        <f t="shared" si="41"/>
        <v/>
      </c>
      <c r="AB227" s="7">
        <f t="shared" si="40"/>
        <v>1</v>
      </c>
    </row>
    <row r="228" spans="1:28" ht="14.5" customHeight="1">
      <c r="A228" s="43" t="s">
        <v>357</v>
      </c>
      <c r="B228" s="7">
        <v>226</v>
      </c>
      <c r="C228" s="7" t="s">
        <v>680</v>
      </c>
      <c r="D228" s="62" t="s">
        <v>666</v>
      </c>
      <c r="E228" s="75"/>
      <c r="F228" s="142"/>
      <c r="N228" s="7" t="str">
        <f t="array" ref="N228">IF(O228="", "", IFERROR(MAX(--_xlfn.TEXTSPLIT(O228,"+")), O228))</f>
        <v/>
      </c>
      <c r="T228" s="7" t="str">
        <f t="array" ref="T228">IF(U228="", "", IFERROR(MAX(--_xlfn.TEXTSPLIT(U228,"+")), U228))</f>
        <v/>
      </c>
      <c r="V228" s="114" t="str">
        <f t="shared" si="37"/>
        <v/>
      </c>
      <c r="W228" s="62" t="str">
        <f t="shared" si="38"/>
        <v/>
      </c>
      <c r="X228" s="7" t="str">
        <f t="shared" si="39"/>
        <v/>
      </c>
      <c r="Y228" s="7" t="str">
        <f>_xlfn.XLOOKUP(C228,ref!A:A,ref!B:B, "Other")</f>
        <v>Asia</v>
      </c>
      <c r="AA228" s="7" t="str">
        <f t="shared" si="41"/>
        <v/>
      </c>
      <c r="AB228" s="7">
        <f t="shared" si="40"/>
        <v>0</v>
      </c>
    </row>
    <row r="229" spans="1:28" ht="14.5" customHeight="1">
      <c r="A229" s="43" t="s">
        <v>297</v>
      </c>
      <c r="B229" s="7">
        <v>227</v>
      </c>
      <c r="C229" s="7" t="s">
        <v>629</v>
      </c>
      <c r="D229" s="62" t="s">
        <v>654</v>
      </c>
      <c r="E229" s="75"/>
      <c r="F229" s="142"/>
      <c r="G229" t="s">
        <v>631</v>
      </c>
      <c r="H229" t="s">
        <v>635</v>
      </c>
      <c r="I229">
        <v>2030</v>
      </c>
      <c r="K229">
        <v>2035</v>
      </c>
      <c r="N229" s="7" t="str">
        <f t="array" ref="N229">IF(O229="", "", IFERROR(MAX(--_xlfn.TEXTSPLIT(O229,"+")), O229))</f>
        <v/>
      </c>
      <c r="T229" s="7" t="str">
        <f t="array" ref="T229">IF(U229="", "", IFERROR(MAX(--_xlfn.TEXTSPLIT(U229,"+")), U229))</f>
        <v/>
      </c>
      <c r="V229" s="114" t="str">
        <f t="shared" si="37"/>
        <v/>
      </c>
      <c r="W229" s="62" t="str">
        <f t="shared" si="38"/>
        <v/>
      </c>
      <c r="X229" s="7" t="str">
        <f t="shared" si="39"/>
        <v/>
      </c>
      <c r="Y229" s="7" t="str">
        <f>_xlfn.XLOOKUP(C229,ref!A:A,ref!B:B, "Other")</f>
        <v>North America</v>
      </c>
      <c r="AA229" s="7" t="str">
        <f t="shared" si="41"/>
        <v/>
      </c>
      <c r="AB229" s="7">
        <f t="shared" si="40"/>
        <v>0</v>
      </c>
    </row>
    <row r="230" spans="1:28" ht="14.5" customHeight="1">
      <c r="A230" s="43" t="s">
        <v>2777</v>
      </c>
      <c r="B230" s="7">
        <v>228</v>
      </c>
      <c r="C230" s="7" t="s">
        <v>692</v>
      </c>
      <c r="D230" s="62" t="s">
        <v>691</v>
      </c>
      <c r="E230" s="75"/>
      <c r="G230" s="87"/>
      <c r="H230" s="134"/>
      <c r="I230" s="134"/>
      <c r="J230" s="134"/>
      <c r="K230" s="134"/>
      <c r="N230" s="7" t="str">
        <f t="array" ref="N230">IF(O230="", "", IFERROR(MAX(--_xlfn.TEXTSPLIT(O230,"+")), O230))</f>
        <v/>
      </c>
      <c r="R230" s="7" t="s">
        <v>645</v>
      </c>
      <c r="S230" s="7" t="s">
        <v>2612</v>
      </c>
      <c r="T230" s="7">
        <f t="array" ref="T230">IF(U230="", "", IFERROR(MAX(--_xlfn.TEXTSPLIT(U230,"+")), U230))</f>
        <v>2050</v>
      </c>
      <c r="U230" s="7">
        <v>2050</v>
      </c>
      <c r="V230" s="114" t="str">
        <f t="shared" si="37"/>
        <v/>
      </c>
      <c r="W230" s="62">
        <f t="shared" si="38"/>
        <v>1</v>
      </c>
      <c r="X230" s="7" t="str">
        <f t="shared" si="39"/>
        <v/>
      </c>
      <c r="Y230" s="7" t="str">
        <f>_xlfn.XLOOKUP(C230,ref!A:A,ref!B:B, "Other")</f>
        <v>Europe</v>
      </c>
      <c r="Z230" s="7" t="s">
        <v>674</v>
      </c>
      <c r="AA230" s="7" t="str">
        <f t="shared" si="41"/>
        <v/>
      </c>
      <c r="AB230" s="7">
        <f t="shared" si="40"/>
        <v>1</v>
      </c>
    </row>
    <row r="231" spans="1:28" ht="14.5" customHeight="1">
      <c r="A231" s="43" t="s">
        <v>203</v>
      </c>
      <c r="B231" s="7">
        <v>229</v>
      </c>
      <c r="C231" s="7" t="s">
        <v>680</v>
      </c>
      <c r="D231" s="62" t="s">
        <v>669</v>
      </c>
      <c r="E231" s="75"/>
      <c r="F231" s="142"/>
      <c r="L231" s="74" t="s">
        <v>645</v>
      </c>
      <c r="M231" s="7" t="s">
        <v>805</v>
      </c>
      <c r="N231" s="7">
        <f t="array" ref="N231">IF(O231="", "", IFERROR(MAX(--_xlfn.TEXTSPLIT(O231,"+")), O231))</f>
        <v>2045</v>
      </c>
      <c r="O231" s="7">
        <v>2045</v>
      </c>
      <c r="P231" s="7">
        <v>2021</v>
      </c>
      <c r="Q231" s="62" t="s">
        <v>2778</v>
      </c>
      <c r="T231" s="7" t="str">
        <f t="array" ref="T231">IF(U231="", "", IFERROR(MAX(--_xlfn.TEXTSPLIT(U231,"+")), U231))</f>
        <v/>
      </c>
      <c r="V231" s="114">
        <f t="shared" si="37"/>
        <v>1</v>
      </c>
      <c r="W231" s="62" t="str">
        <f t="shared" si="38"/>
        <v/>
      </c>
      <c r="X231" s="7" t="str">
        <f t="shared" si="39"/>
        <v/>
      </c>
      <c r="Y231" s="7" t="str">
        <f>_xlfn.XLOOKUP(C231,ref!A:A,ref!B:B, "Other")</f>
        <v>Asia</v>
      </c>
      <c r="AA231" s="7" t="str">
        <f t="shared" si="41"/>
        <v/>
      </c>
      <c r="AB231" s="7">
        <f t="shared" si="40"/>
        <v>1</v>
      </c>
    </row>
    <row r="232" spans="1:28" ht="14.5" customHeight="1">
      <c r="A232" s="43" t="s">
        <v>344</v>
      </c>
      <c r="B232" s="7">
        <v>230</v>
      </c>
      <c r="C232" s="7" t="s">
        <v>709</v>
      </c>
      <c r="D232" s="62" t="s">
        <v>691</v>
      </c>
      <c r="E232" s="75"/>
      <c r="F232" s="142"/>
      <c r="G232" t="s">
        <v>631</v>
      </c>
      <c r="H232" t="s">
        <v>1096</v>
      </c>
      <c r="I232">
        <v>2030</v>
      </c>
      <c r="K232" s="136">
        <v>2050</v>
      </c>
      <c r="L232" s="74" t="s">
        <v>635</v>
      </c>
      <c r="M232" s="7" t="s">
        <v>2607</v>
      </c>
      <c r="N232" s="7">
        <f t="array" ref="N232">IF(O232="", "", IFERROR(MAX(--_xlfn.TEXTSPLIT(O232,"+")), O232))</f>
        <v>2040</v>
      </c>
      <c r="O232" s="7">
        <v>2040</v>
      </c>
      <c r="P232" s="7">
        <v>2021</v>
      </c>
      <c r="Q232" s="62" t="s">
        <v>2779</v>
      </c>
      <c r="T232" s="7" t="str">
        <f t="array" ref="T232">IF(U232="", "", IFERROR(MAX(--_xlfn.TEXTSPLIT(U232,"+")), U232))</f>
        <v/>
      </c>
      <c r="V232" s="114">
        <f t="shared" si="37"/>
        <v>1</v>
      </c>
      <c r="W232" s="62" t="str">
        <f t="shared" si="38"/>
        <v/>
      </c>
      <c r="X232" s="7">
        <f t="shared" si="39"/>
        <v>1</v>
      </c>
      <c r="Y232" s="7" t="str">
        <f>_xlfn.XLOOKUP(C232,ref!A:A,ref!B:B, "Other")</f>
        <v>Europe</v>
      </c>
      <c r="AA232" s="7" t="str">
        <f t="shared" si="41"/>
        <v/>
      </c>
      <c r="AB232" s="7">
        <f t="shared" si="40"/>
        <v>1</v>
      </c>
    </row>
    <row r="233" spans="1:28" ht="14.5" customHeight="1">
      <c r="A233" s="43" t="s">
        <v>457</v>
      </c>
      <c r="B233" s="7">
        <v>231</v>
      </c>
      <c r="C233" s="7" t="s">
        <v>751</v>
      </c>
      <c r="D233" s="62" t="s">
        <v>703</v>
      </c>
      <c r="E233" s="75"/>
      <c r="F233" s="142"/>
      <c r="G233" t="s">
        <v>631</v>
      </c>
      <c r="H233" t="s">
        <v>635</v>
      </c>
      <c r="I233">
        <v>2030</v>
      </c>
      <c r="N233" s="7" t="str">
        <f t="array" ref="N233">IF(O233="", "", IFERROR(MAX(--_xlfn.TEXTSPLIT(O233,"+")), O233))</f>
        <v/>
      </c>
      <c r="R233" s="7" t="s">
        <v>645</v>
      </c>
      <c r="S233" s="7" t="s">
        <v>2612</v>
      </c>
      <c r="T233" s="7">
        <f t="array" ref="T233">IF(U233="", "", IFERROR(MAX(--_xlfn.TEXTSPLIT(U233,"+")), U233))</f>
        <v>2050</v>
      </c>
      <c r="U233" s="7">
        <v>2050</v>
      </c>
      <c r="V233" s="114" t="str">
        <f t="shared" si="37"/>
        <v/>
      </c>
      <c r="W233" s="62">
        <f t="shared" si="38"/>
        <v>1</v>
      </c>
      <c r="X233" s="7" t="str">
        <f t="shared" si="39"/>
        <v/>
      </c>
      <c r="Y233" s="7" t="str">
        <f>_xlfn.XLOOKUP(C233,ref!A:A,ref!B:B, "Other")</f>
        <v>Other</v>
      </c>
      <c r="Z233" s="7" t="s">
        <v>631</v>
      </c>
      <c r="AA233" s="7" t="str">
        <f t="shared" si="41"/>
        <v>Y</v>
      </c>
      <c r="AB233" s="7">
        <f t="shared" si="40"/>
        <v>1</v>
      </c>
    </row>
    <row r="234" spans="1:28" ht="14.5" customHeight="1">
      <c r="A234" s="43" t="s">
        <v>968</v>
      </c>
      <c r="B234" s="7">
        <v>232</v>
      </c>
      <c r="C234" s="7" t="s">
        <v>706</v>
      </c>
      <c r="D234" s="62" t="s">
        <v>666</v>
      </c>
      <c r="E234" s="75"/>
      <c r="F234" s="142"/>
      <c r="N234" s="7" t="str">
        <f t="array" ref="N234">IF(O234="", "", IFERROR(MAX(--_xlfn.TEXTSPLIT(O234,"+")), O234))</f>
        <v/>
      </c>
      <c r="T234" s="7" t="str">
        <f t="array" ref="T234">IF(U234="", "", IFERROR(MAX(--_xlfn.TEXTSPLIT(U234,"+")), U234))</f>
        <v/>
      </c>
      <c r="V234" s="114" t="str">
        <f t="shared" si="37"/>
        <v/>
      </c>
      <c r="W234" s="62" t="str">
        <f t="shared" si="38"/>
        <v/>
      </c>
      <c r="X234" s="7" t="str">
        <f t="shared" si="39"/>
        <v/>
      </c>
      <c r="Y234" s="7" t="str">
        <f>_xlfn.XLOOKUP(C234,ref!A:A,ref!B:B, "Other")</f>
        <v>North America</v>
      </c>
      <c r="AA234" s="7" t="str">
        <f t="shared" si="41"/>
        <v/>
      </c>
      <c r="AB234" s="7">
        <f t="shared" si="40"/>
        <v>0</v>
      </c>
    </row>
    <row r="235" spans="1:28" ht="14.5" customHeight="1">
      <c r="A235" s="43" t="s">
        <v>800</v>
      </c>
      <c r="B235" s="7">
        <v>233</v>
      </c>
      <c r="C235" s="7" t="s">
        <v>680</v>
      </c>
      <c r="D235" s="62" t="s">
        <v>665</v>
      </c>
      <c r="E235" s="75"/>
      <c r="F235" s="142"/>
      <c r="N235" s="7" t="str">
        <f t="array" ref="N235">IF(O235="", "", IFERROR(MAX(--_xlfn.TEXTSPLIT(O235,"+")), O235))</f>
        <v/>
      </c>
      <c r="T235" s="7" t="str">
        <f t="array" ref="T235">IF(U235="", "", IFERROR(MAX(--_xlfn.TEXTSPLIT(U235,"+")), U235))</f>
        <v/>
      </c>
      <c r="V235" s="114" t="str">
        <f t="shared" si="37"/>
        <v/>
      </c>
      <c r="W235" s="62" t="str">
        <f t="shared" si="38"/>
        <v/>
      </c>
      <c r="X235" s="7" t="str">
        <f t="shared" si="39"/>
        <v/>
      </c>
      <c r="Y235" s="7" t="str">
        <f>_xlfn.XLOOKUP(C235,ref!A:A,ref!B:B, "Other")</f>
        <v>Asia</v>
      </c>
      <c r="AA235" s="7" t="str">
        <f t="shared" si="41"/>
        <v/>
      </c>
      <c r="AB235" s="7">
        <f t="shared" si="40"/>
        <v>0</v>
      </c>
    </row>
    <row r="236" spans="1:28" ht="14.5" customHeight="1">
      <c r="A236" s="43" t="s">
        <v>368</v>
      </c>
      <c r="B236" s="7">
        <v>234</v>
      </c>
      <c r="C236" s="7" t="s">
        <v>676</v>
      </c>
      <c r="D236" s="62" t="s">
        <v>715</v>
      </c>
      <c r="E236" s="75"/>
      <c r="F236" s="142"/>
      <c r="G236" t="s">
        <v>631</v>
      </c>
      <c r="H236" t="s">
        <v>1096</v>
      </c>
      <c r="I236">
        <v>2031</v>
      </c>
      <c r="K236" s="87">
        <v>2030</v>
      </c>
      <c r="L236" s="74" t="s">
        <v>635</v>
      </c>
      <c r="M236" s="7" t="s">
        <v>2780</v>
      </c>
      <c r="N236" s="7">
        <f t="array" ref="N236">IF(O236="", "", IFERROR(MAX(--_xlfn.TEXTSPLIT(O236,"+")), O236))</f>
        <v>2021</v>
      </c>
      <c r="O236" s="7">
        <v>2021</v>
      </c>
      <c r="P236" s="7">
        <v>2021</v>
      </c>
      <c r="Q236" s="62" t="s">
        <v>2781</v>
      </c>
      <c r="T236" s="7" t="str">
        <f t="array" ref="T236">IF(U236="", "", IFERROR(MAX(--_xlfn.TEXTSPLIT(U236,"+")), U236))</f>
        <v/>
      </c>
      <c r="V236" s="114">
        <f t="shared" si="37"/>
        <v>1</v>
      </c>
      <c r="W236" s="62" t="str">
        <f t="shared" si="38"/>
        <v/>
      </c>
      <c r="X236" s="7">
        <f t="shared" si="39"/>
        <v>1</v>
      </c>
      <c r="Y236" s="7" t="str">
        <f>_xlfn.XLOOKUP(C236,ref!A:A,ref!B:B, "Other")</f>
        <v>Asia</v>
      </c>
      <c r="Z236" s="7" t="s">
        <v>674</v>
      </c>
      <c r="AA236" s="7" t="str">
        <f t="shared" si="41"/>
        <v/>
      </c>
      <c r="AB236" s="7">
        <f t="shared" si="40"/>
        <v>1</v>
      </c>
    </row>
    <row r="237" spans="1:28" ht="14.5" customHeight="1">
      <c r="A237" s="43" t="s">
        <v>403</v>
      </c>
      <c r="B237" s="7">
        <v>235</v>
      </c>
      <c r="C237" s="7" t="s">
        <v>629</v>
      </c>
      <c r="D237" s="62" t="s">
        <v>628</v>
      </c>
      <c r="E237" s="75"/>
      <c r="G237" s="134"/>
      <c r="H237" s="134"/>
      <c r="I237" s="134"/>
      <c r="J237" s="134"/>
      <c r="K237" s="134"/>
      <c r="L237" s="74" t="s">
        <v>645</v>
      </c>
      <c r="M237" s="7" t="s">
        <v>2612</v>
      </c>
      <c r="N237" s="7">
        <f t="array" ref="N237">IF(O237="", "", IFERROR(MAX(--_xlfn.TEXTSPLIT(O237,"+")), O237))</f>
        <v>2050</v>
      </c>
      <c r="O237" s="7">
        <v>2050</v>
      </c>
      <c r="P237" s="7">
        <v>2020</v>
      </c>
      <c r="Q237" s="62" t="s">
        <v>2782</v>
      </c>
      <c r="S237" s="7" t="s">
        <v>39</v>
      </c>
      <c r="T237" s="7" t="str">
        <f t="array" ref="T237">IF(U237="", "", IFERROR(MAX(--_xlfn.TEXTSPLIT(U237,"+")), U237))</f>
        <v/>
      </c>
      <c r="V237" s="114">
        <f t="shared" si="37"/>
        <v>1</v>
      </c>
      <c r="W237" s="62" t="str">
        <f t="shared" si="38"/>
        <v/>
      </c>
      <c r="X237" s="7" t="str">
        <f t="shared" si="39"/>
        <v/>
      </c>
      <c r="Y237" s="7" t="str">
        <f>_xlfn.XLOOKUP(C237,ref!A:A,ref!B:B, "Other")</f>
        <v>North America</v>
      </c>
      <c r="Z237" s="7" t="s">
        <v>2783</v>
      </c>
      <c r="AA237" s="7" t="str">
        <f t="shared" si="41"/>
        <v>Y</v>
      </c>
      <c r="AB237" s="7">
        <f t="shared" si="40"/>
        <v>1</v>
      </c>
    </row>
    <row r="238" spans="1:28" ht="14.5" customHeight="1">
      <c r="A238" s="43" t="s">
        <v>211</v>
      </c>
      <c r="B238" s="7">
        <v>236</v>
      </c>
      <c r="C238" s="7" t="s">
        <v>774</v>
      </c>
      <c r="D238" s="62" t="s">
        <v>666</v>
      </c>
      <c r="E238" s="75"/>
      <c r="F238" s="142"/>
      <c r="L238" s="74" t="s">
        <v>635</v>
      </c>
      <c r="M238" s="7" t="s">
        <v>2784</v>
      </c>
      <c r="N238" s="7">
        <f t="array" ref="N238">IF(O238="", "", IFERROR(MAX(--_xlfn.TEXTSPLIT(O238,"+")), O238))</f>
        <v>2030</v>
      </c>
      <c r="O238" s="7">
        <v>2030</v>
      </c>
      <c r="P238" s="7">
        <v>2018</v>
      </c>
      <c r="Q238" s="62" t="s">
        <v>2785</v>
      </c>
      <c r="T238" s="7" t="str">
        <f t="array" ref="T238">IF(U238="", "", IFERROR(MAX(--_xlfn.TEXTSPLIT(U238,"+")), U238))</f>
        <v/>
      </c>
      <c r="V238" s="114">
        <f t="shared" si="37"/>
        <v>1</v>
      </c>
      <c r="W238" s="62" t="str">
        <f t="shared" si="38"/>
        <v/>
      </c>
      <c r="X238" s="7" t="str">
        <f t="shared" si="39"/>
        <v/>
      </c>
      <c r="Y238" s="7" t="str">
        <f>_xlfn.XLOOKUP(C238,ref!A:A,ref!B:B, "Other")</f>
        <v>Asia</v>
      </c>
      <c r="Z238" s="7" t="s">
        <v>632</v>
      </c>
      <c r="AA238" s="7" t="str">
        <f t="shared" si="41"/>
        <v>N</v>
      </c>
      <c r="AB238" s="7">
        <f t="shared" si="40"/>
        <v>1</v>
      </c>
    </row>
    <row r="239" spans="1:28" ht="14.5" customHeight="1">
      <c r="A239" s="43" t="s">
        <v>277</v>
      </c>
      <c r="B239" s="7">
        <v>237</v>
      </c>
      <c r="C239" s="7" t="s">
        <v>692</v>
      </c>
      <c r="D239" s="62" t="s">
        <v>669</v>
      </c>
      <c r="E239" s="75"/>
      <c r="F239" s="142"/>
      <c r="G239" t="s">
        <v>631</v>
      </c>
      <c r="H239" t="s">
        <v>1096</v>
      </c>
      <c r="I239">
        <v>2030</v>
      </c>
      <c r="K239" s="87">
        <v>2030</v>
      </c>
      <c r="L239" s="74" t="s">
        <v>645</v>
      </c>
      <c r="M239" s="7" t="s">
        <v>2786</v>
      </c>
      <c r="N239" s="7">
        <f t="array" ref="N239">IF(O239="", "", IFERROR(MAX(--_xlfn.TEXTSPLIT(O239,"+")), O239))</f>
        <v>2050</v>
      </c>
      <c r="O239" s="7">
        <v>2050</v>
      </c>
      <c r="P239" s="7">
        <v>2019</v>
      </c>
      <c r="Q239" s="62" t="s">
        <v>2787</v>
      </c>
      <c r="T239" s="7" t="str">
        <f t="array" ref="T239">IF(U239="", "", IFERROR(MAX(--_xlfn.TEXTSPLIT(U239,"+")), U239))</f>
        <v/>
      </c>
      <c r="V239" s="114">
        <f t="shared" si="37"/>
        <v>1</v>
      </c>
      <c r="W239" s="62" t="str">
        <f t="shared" si="38"/>
        <v/>
      </c>
      <c r="X239" s="7">
        <f t="shared" si="39"/>
        <v>1</v>
      </c>
      <c r="Y239" s="7" t="str">
        <f>_xlfn.XLOOKUP(C239,ref!A:A,ref!B:B, "Other")</f>
        <v>Europe</v>
      </c>
      <c r="AA239" s="7" t="str">
        <f t="shared" si="41"/>
        <v/>
      </c>
      <c r="AB239" s="7">
        <f t="shared" si="40"/>
        <v>1</v>
      </c>
    </row>
    <row r="240" spans="1:28" ht="14.5" customHeight="1">
      <c r="A240" s="43" t="s">
        <v>295</v>
      </c>
      <c r="B240" s="7">
        <v>238</v>
      </c>
      <c r="C240" s="7" t="s">
        <v>680</v>
      </c>
      <c r="D240" s="62" t="s">
        <v>703</v>
      </c>
      <c r="E240" s="75"/>
      <c r="G240" s="87"/>
      <c r="H240" s="134"/>
      <c r="I240" s="134"/>
      <c r="J240" s="134"/>
      <c r="K240" s="134"/>
      <c r="N240" s="7" t="str">
        <f t="array" ref="N240">IF(O240="", "", IFERROR(MAX(--_xlfn.TEXTSPLIT(O240,"+")), O240))</f>
        <v/>
      </c>
      <c r="T240" s="7" t="str">
        <f t="array" ref="T240">IF(U240="", "", IFERROR(MAX(--_xlfn.TEXTSPLIT(U240,"+")), U240))</f>
        <v/>
      </c>
      <c r="V240" s="114" t="str">
        <f t="shared" si="37"/>
        <v/>
      </c>
      <c r="W240" s="62" t="str">
        <f t="shared" si="38"/>
        <v/>
      </c>
      <c r="X240" s="7" t="str">
        <f t="shared" si="39"/>
        <v/>
      </c>
      <c r="Y240" s="7" t="str">
        <f>_xlfn.XLOOKUP(C240,ref!A:A,ref!B:B, "Other")</f>
        <v>Asia</v>
      </c>
      <c r="AA240" s="7" t="str">
        <f t="shared" si="41"/>
        <v/>
      </c>
      <c r="AB240" s="7">
        <f t="shared" si="40"/>
        <v>0</v>
      </c>
    </row>
    <row r="241" spans="1:28" ht="14.5" customHeight="1">
      <c r="A241" s="43" t="s">
        <v>280</v>
      </c>
      <c r="B241" s="7">
        <v>239</v>
      </c>
      <c r="C241" s="7" t="s">
        <v>721</v>
      </c>
      <c r="D241" s="62" t="s">
        <v>690</v>
      </c>
      <c r="E241" s="75" t="s">
        <v>631</v>
      </c>
      <c r="F241" s="142">
        <v>2025</v>
      </c>
      <c r="G241" t="s">
        <v>631</v>
      </c>
      <c r="H241" t="s">
        <v>1096</v>
      </c>
      <c r="I241">
        <v>2025</v>
      </c>
      <c r="K241" s="87">
        <v>2025</v>
      </c>
      <c r="N241" s="7" t="str">
        <f t="array" ref="N241">IF(O241="", "", IFERROR(MAX(--_xlfn.TEXTSPLIT(O241,"+")), O241))</f>
        <v/>
      </c>
      <c r="R241" s="7" t="s">
        <v>645</v>
      </c>
      <c r="S241" s="7" t="s">
        <v>834</v>
      </c>
      <c r="T241" s="7">
        <f t="array" ref="T241">IF(U241="", "", IFERROR(MAX(--_xlfn.TEXTSPLIT(U241,"+")), U241))</f>
        <v>2040</v>
      </c>
      <c r="U241" s="7">
        <v>2040</v>
      </c>
      <c r="V241" s="114" t="str">
        <f t="shared" si="37"/>
        <v/>
      </c>
      <c r="W241" s="62">
        <f t="shared" si="38"/>
        <v>1</v>
      </c>
      <c r="X241" s="7">
        <f t="shared" si="39"/>
        <v>1</v>
      </c>
      <c r="Y241" s="7" t="str">
        <f>_xlfn.XLOOKUP(C241,ref!A:A,ref!B:B, "Other")</f>
        <v>Other</v>
      </c>
      <c r="Z241" s="7" t="s">
        <v>674</v>
      </c>
      <c r="AA241" s="7" t="str">
        <f t="shared" si="41"/>
        <v/>
      </c>
      <c r="AB241" s="7">
        <f t="shared" si="40"/>
        <v>1</v>
      </c>
    </row>
    <row r="242" spans="1:28" ht="14.5" customHeight="1">
      <c r="A242" s="43" t="s">
        <v>178</v>
      </c>
      <c r="B242" s="7">
        <v>240</v>
      </c>
      <c r="C242" s="7" t="s">
        <v>676</v>
      </c>
      <c r="D242" s="62" t="s">
        <v>666</v>
      </c>
      <c r="E242" s="75"/>
      <c r="F242" s="142"/>
      <c r="N242" s="7" t="str">
        <f t="array" ref="N242">IF(O242="", "", IFERROR(MAX(--_xlfn.TEXTSPLIT(O242,"+")), O242))</f>
        <v/>
      </c>
      <c r="R242" s="7" t="s">
        <v>1123</v>
      </c>
      <c r="S242" s="7" t="s">
        <v>2788</v>
      </c>
      <c r="T242" s="7">
        <f t="array" ref="T242">IF(U242="", "", IFERROR(MAX(--_xlfn.TEXTSPLIT(U242,"+")), U242))</f>
        <v>2050</v>
      </c>
      <c r="U242" s="7" t="s">
        <v>1292</v>
      </c>
      <c r="V242" s="114" t="str">
        <f t="shared" si="37"/>
        <v/>
      </c>
      <c r="W242" s="62">
        <f t="shared" si="38"/>
        <v>1</v>
      </c>
      <c r="X242" s="7" t="str">
        <f t="shared" si="39"/>
        <v/>
      </c>
      <c r="Y242" s="7" t="str">
        <f>_xlfn.XLOOKUP(C242,ref!A:A,ref!B:B, "Other")</f>
        <v>Asia</v>
      </c>
      <c r="Z242" s="7" t="s">
        <v>674</v>
      </c>
      <c r="AA242" s="7" t="str">
        <f t="shared" si="41"/>
        <v/>
      </c>
      <c r="AB242" s="7">
        <f t="shared" si="40"/>
        <v>1</v>
      </c>
    </row>
    <row r="243" spans="1:28" ht="14.5" customHeight="1">
      <c r="A243" s="43" t="s">
        <v>209</v>
      </c>
      <c r="B243" s="7">
        <v>241</v>
      </c>
      <c r="C243" s="7" t="s">
        <v>680</v>
      </c>
      <c r="D243" s="62" t="s">
        <v>628</v>
      </c>
      <c r="E243" s="75"/>
      <c r="F243" s="142"/>
      <c r="N243" s="7" t="str">
        <f t="array" ref="N243">IF(O243="", "", IFERROR(MAX(--_xlfn.TEXTSPLIT(O243,"+")), O243))</f>
        <v/>
      </c>
      <c r="T243" s="7" t="str">
        <f t="array" ref="T243">IF(U243="", "", IFERROR(MAX(--_xlfn.TEXTSPLIT(U243,"+")), U243))</f>
        <v/>
      </c>
      <c r="V243" s="114" t="str">
        <f t="shared" si="37"/>
        <v/>
      </c>
      <c r="W243" s="62" t="str">
        <f t="shared" si="38"/>
        <v/>
      </c>
      <c r="X243" s="7" t="str">
        <f t="shared" si="39"/>
        <v/>
      </c>
      <c r="Y243" s="7" t="str">
        <f>_xlfn.XLOOKUP(C243,ref!A:A,ref!B:B, "Other")</f>
        <v>Asia</v>
      </c>
      <c r="AA243" s="7" t="str">
        <f t="shared" si="41"/>
        <v/>
      </c>
      <c r="AB243" s="7">
        <f t="shared" si="40"/>
        <v>0</v>
      </c>
    </row>
    <row r="244" spans="1:28" ht="14.5" customHeight="1">
      <c r="A244" s="43" t="s">
        <v>154</v>
      </c>
      <c r="B244" s="7">
        <v>242</v>
      </c>
      <c r="C244" s="7" t="s">
        <v>629</v>
      </c>
      <c r="D244" s="62" t="s">
        <v>669</v>
      </c>
      <c r="E244" s="75"/>
      <c r="F244" s="142"/>
      <c r="G244" t="s">
        <v>631</v>
      </c>
      <c r="H244" t="s">
        <v>635</v>
      </c>
      <c r="I244">
        <v>2030</v>
      </c>
      <c r="N244" s="7" t="str">
        <f t="array" ref="N244">IF(O244="", "", IFERROR(MAX(--_xlfn.TEXTSPLIT(O244,"+")), O244))</f>
        <v/>
      </c>
      <c r="T244" s="7" t="str">
        <f t="array" ref="T244">IF(U244="", "", IFERROR(MAX(--_xlfn.TEXTSPLIT(U244,"+")), U244))</f>
        <v/>
      </c>
      <c r="V244" s="114" t="str">
        <f t="shared" si="37"/>
        <v/>
      </c>
      <c r="W244" s="62" t="str">
        <f t="shared" si="38"/>
        <v/>
      </c>
      <c r="X244" s="7" t="str">
        <f t="shared" si="39"/>
        <v/>
      </c>
      <c r="Y244" s="7" t="str">
        <f>_xlfn.XLOOKUP(C244,ref!A:A,ref!B:B, "Other")</f>
        <v>North America</v>
      </c>
      <c r="AA244" s="7" t="str">
        <f t="shared" si="41"/>
        <v/>
      </c>
      <c r="AB244" s="7">
        <f t="shared" si="40"/>
        <v>0</v>
      </c>
    </row>
    <row r="245" spans="1:28" ht="14.5" customHeight="1">
      <c r="A245" s="43" t="s">
        <v>804</v>
      </c>
      <c r="B245" s="7">
        <v>243</v>
      </c>
      <c r="C245" s="7" t="s">
        <v>680</v>
      </c>
      <c r="D245" s="62" t="s">
        <v>691</v>
      </c>
      <c r="E245" s="75"/>
      <c r="F245" s="142"/>
      <c r="N245" s="7" t="str">
        <f t="array" ref="N245">IF(O245="", "", IFERROR(MAX(--_xlfn.TEXTSPLIT(O245,"+")), O245))</f>
        <v/>
      </c>
      <c r="T245" s="7" t="str">
        <f t="array" ref="T245">IF(U245="", "", IFERROR(MAX(--_xlfn.TEXTSPLIT(U245,"+")), U245))</f>
        <v/>
      </c>
      <c r="V245" s="114" t="str">
        <f t="shared" si="37"/>
        <v/>
      </c>
      <c r="W245" s="62" t="str">
        <f t="shared" si="38"/>
        <v/>
      </c>
      <c r="X245" s="7" t="str">
        <f t="shared" si="39"/>
        <v/>
      </c>
      <c r="Y245" s="7" t="str">
        <f>_xlfn.XLOOKUP(C245,ref!A:A,ref!B:B, "Other")</f>
        <v>Asia</v>
      </c>
      <c r="AA245" s="7" t="str">
        <f t="shared" si="41"/>
        <v/>
      </c>
      <c r="AB245" s="7">
        <f t="shared" si="40"/>
        <v>0</v>
      </c>
    </row>
    <row r="246" spans="1:28" ht="14.5" customHeight="1">
      <c r="A246" s="43" t="s">
        <v>353</v>
      </c>
      <c r="B246" s="7">
        <v>244</v>
      </c>
      <c r="C246" s="7" t="s">
        <v>709</v>
      </c>
      <c r="D246" s="62" t="s">
        <v>666</v>
      </c>
      <c r="E246" s="75"/>
      <c r="F246" s="142"/>
      <c r="N246" s="7" t="str">
        <f t="array" ref="N246">IF(O246="", "", IFERROR(MAX(--_xlfn.TEXTSPLIT(O246,"+")), O246))</f>
        <v/>
      </c>
      <c r="R246" s="7" t="s">
        <v>1123</v>
      </c>
      <c r="S246" s="7" t="s">
        <v>2789</v>
      </c>
      <c r="T246" s="7">
        <f t="array" ref="T246">IF(U246="", "", IFERROR(MAX(--_xlfn.TEXTSPLIT(U246,"+")), U246))</f>
        <v>2050</v>
      </c>
      <c r="U246" s="7" t="s">
        <v>1292</v>
      </c>
      <c r="V246" s="114" t="str">
        <f t="shared" si="37"/>
        <v/>
      </c>
      <c r="W246" s="62">
        <f t="shared" si="38"/>
        <v>1</v>
      </c>
      <c r="X246" s="7" t="str">
        <f t="shared" si="39"/>
        <v/>
      </c>
      <c r="Y246" s="7" t="str">
        <f>_xlfn.XLOOKUP(C246,ref!A:A,ref!B:B, "Other")</f>
        <v>Europe</v>
      </c>
      <c r="Z246" s="7" t="s">
        <v>2790</v>
      </c>
      <c r="AA246" s="7" t="str">
        <f t="shared" si="41"/>
        <v>Y</v>
      </c>
      <c r="AB246" s="7">
        <f t="shared" si="40"/>
        <v>1</v>
      </c>
    </row>
    <row r="247" spans="1:28" ht="14.5" customHeight="1">
      <c r="A247" s="43" t="s">
        <v>294</v>
      </c>
      <c r="B247" s="7">
        <v>245</v>
      </c>
      <c r="C247" s="7" t="s">
        <v>680</v>
      </c>
      <c r="D247" s="62" t="s">
        <v>638</v>
      </c>
      <c r="E247" s="75"/>
      <c r="F247" s="142"/>
      <c r="L247" s="74" t="s">
        <v>681</v>
      </c>
      <c r="M247" s="7" t="s">
        <v>805</v>
      </c>
      <c r="N247" s="7">
        <f t="array" ref="N247">IF(O247="", "", IFERROR(MAX(--_xlfn.TEXTSPLIT(O247,"+")), O247))</f>
        <v>2060</v>
      </c>
      <c r="O247" s="7">
        <v>2060</v>
      </c>
      <c r="P247" s="7">
        <v>2021</v>
      </c>
      <c r="Q247" s="62" t="s">
        <v>1949</v>
      </c>
      <c r="T247" s="7" t="str">
        <f t="array" ref="T247">IF(U247="", "", IFERROR(MAX(--_xlfn.TEXTSPLIT(U247,"+")), U247))</f>
        <v/>
      </c>
      <c r="V247" s="114" t="str">
        <f t="shared" si="37"/>
        <v/>
      </c>
      <c r="W247" s="62" t="str">
        <f t="shared" si="38"/>
        <v/>
      </c>
      <c r="X247" s="7" t="str">
        <f t="shared" si="39"/>
        <v/>
      </c>
      <c r="Y247" s="7" t="str">
        <f>_xlfn.XLOOKUP(C247,ref!A:A,ref!B:B, "Other")</f>
        <v>Asia</v>
      </c>
      <c r="Z247" s="7" t="s">
        <v>632</v>
      </c>
      <c r="AA247" s="7" t="str">
        <f t="shared" si="41"/>
        <v>N</v>
      </c>
      <c r="AB247" s="7">
        <f t="shared" si="40"/>
        <v>0</v>
      </c>
    </row>
    <row r="248" spans="1:28" ht="14.5" customHeight="1">
      <c r="A248" s="43" t="s">
        <v>266</v>
      </c>
      <c r="B248" s="7">
        <v>246</v>
      </c>
      <c r="C248" s="7" t="s">
        <v>629</v>
      </c>
      <c r="D248" s="62" t="s">
        <v>666</v>
      </c>
      <c r="E248" s="75"/>
      <c r="F248" s="142"/>
      <c r="N248" s="7" t="str">
        <f t="array" ref="N248">IF(O248="", "", IFERROR(MAX(--_xlfn.TEXTSPLIT(O248,"+")), O248))</f>
        <v/>
      </c>
      <c r="T248" s="7" t="str">
        <f t="array" ref="T248">IF(U248="", "", IFERROR(MAX(--_xlfn.TEXTSPLIT(U248,"+")), U248))</f>
        <v/>
      </c>
      <c r="V248" s="114" t="str">
        <f t="shared" si="37"/>
        <v/>
      </c>
      <c r="W248" s="62" t="str">
        <f t="shared" si="38"/>
        <v/>
      </c>
      <c r="X248" s="7" t="str">
        <f t="shared" si="39"/>
        <v/>
      </c>
      <c r="Y248" s="7" t="str">
        <f>_xlfn.XLOOKUP(C248,ref!A:A,ref!B:B, "Other")</f>
        <v>North America</v>
      </c>
      <c r="Z248" s="7" t="s">
        <v>631</v>
      </c>
      <c r="AA248" s="7" t="str">
        <f t="shared" si="41"/>
        <v>Y</v>
      </c>
      <c r="AB248" s="7">
        <f t="shared" si="40"/>
        <v>0</v>
      </c>
    </row>
    <row r="249" spans="1:28" ht="14.5" customHeight="1">
      <c r="A249" s="43" t="s">
        <v>394</v>
      </c>
      <c r="B249" s="7">
        <v>247</v>
      </c>
      <c r="C249" s="7" t="s">
        <v>740</v>
      </c>
      <c r="D249" s="62" t="s">
        <v>715</v>
      </c>
      <c r="E249" s="75" t="s">
        <v>631</v>
      </c>
      <c r="F249" s="142">
        <v>2025</v>
      </c>
      <c r="G249" t="s">
        <v>631</v>
      </c>
      <c r="H249" t="s">
        <v>1096</v>
      </c>
      <c r="I249">
        <v>2025</v>
      </c>
      <c r="K249" s="87">
        <v>2030</v>
      </c>
      <c r="N249" s="7" t="str">
        <f t="array" ref="N249">IF(O249="", "", IFERROR(MAX(--_xlfn.TEXTSPLIT(O249,"+")), O249))</f>
        <v/>
      </c>
      <c r="R249" s="7" t="s">
        <v>635</v>
      </c>
      <c r="S249" s="7" t="s">
        <v>2607</v>
      </c>
      <c r="T249" s="7">
        <f t="array" ref="T249">IF(U249="", "", IFERROR(MAX(--_xlfn.TEXTSPLIT(U249,"+")), U249))</f>
        <v>2040</v>
      </c>
      <c r="U249" s="7">
        <v>2040</v>
      </c>
      <c r="V249" s="114" t="str">
        <f t="shared" si="37"/>
        <v/>
      </c>
      <c r="W249" s="62">
        <f t="shared" si="38"/>
        <v>1</v>
      </c>
      <c r="X249" s="7">
        <f t="shared" si="39"/>
        <v>1</v>
      </c>
      <c r="Y249" s="7" t="str">
        <f>_xlfn.XLOOKUP(C249,ref!A:A,ref!B:B, "Other")</f>
        <v>Europe</v>
      </c>
      <c r="Z249" s="7" t="s">
        <v>632</v>
      </c>
      <c r="AA249" s="7" t="str">
        <f t="shared" si="41"/>
        <v>N</v>
      </c>
      <c r="AB249" s="7">
        <f t="shared" si="40"/>
        <v>1</v>
      </c>
    </row>
    <row r="250" spans="1:28" ht="14.5" customHeight="1">
      <c r="A250" s="43" t="s">
        <v>335</v>
      </c>
      <c r="B250" s="7">
        <v>248</v>
      </c>
      <c r="C250" s="7" t="s">
        <v>639</v>
      </c>
      <c r="D250" s="62" t="s">
        <v>654</v>
      </c>
      <c r="E250" s="75" t="s">
        <v>631</v>
      </c>
      <c r="F250" s="142">
        <v>2025</v>
      </c>
      <c r="G250" t="s">
        <v>631</v>
      </c>
      <c r="H250" t="s">
        <v>1096</v>
      </c>
      <c r="I250">
        <v>2030</v>
      </c>
      <c r="K250" s="87">
        <v>2030</v>
      </c>
      <c r="L250" s="74" t="s">
        <v>2602</v>
      </c>
      <c r="M250" s="7" t="s">
        <v>1484</v>
      </c>
      <c r="N250" s="7">
        <f t="array" ref="N250">IF(O250="", "", IFERROR(MAX(--_xlfn.TEXTSPLIT(O250,"+")), O250))</f>
        <v>2030</v>
      </c>
      <c r="O250" s="7" t="s">
        <v>1926</v>
      </c>
      <c r="P250" s="7" t="s">
        <v>2605</v>
      </c>
      <c r="Q250" s="62" t="s">
        <v>2791</v>
      </c>
      <c r="R250" s="7" t="s">
        <v>645</v>
      </c>
      <c r="S250" s="7" t="s">
        <v>805</v>
      </c>
      <c r="T250" s="7">
        <f t="array" ref="T250">IF(U250="", "", IFERROR(MAX(--_xlfn.TEXTSPLIT(U250,"+")), U250))</f>
        <v>2040</v>
      </c>
      <c r="U250" s="7">
        <v>2040</v>
      </c>
      <c r="V250" s="114">
        <f t="shared" si="37"/>
        <v>1</v>
      </c>
      <c r="W250" s="62">
        <f t="shared" si="38"/>
        <v>1</v>
      </c>
      <c r="X250" s="7">
        <f t="shared" si="39"/>
        <v>1</v>
      </c>
      <c r="Y250" s="7" t="str">
        <f>_xlfn.XLOOKUP(C250,ref!A:A,ref!B:B, "Other")</f>
        <v>Europe</v>
      </c>
      <c r="AA250" s="7" t="str">
        <f t="shared" si="41"/>
        <v/>
      </c>
      <c r="AB250" s="7">
        <f t="shared" si="40"/>
        <v>1</v>
      </c>
    </row>
    <row r="251" spans="1:28" ht="14.5" customHeight="1">
      <c r="A251" s="43" t="s">
        <v>245</v>
      </c>
      <c r="B251" s="7">
        <v>249</v>
      </c>
      <c r="C251" s="7" t="s">
        <v>876</v>
      </c>
      <c r="D251" s="62" t="s">
        <v>679</v>
      </c>
      <c r="E251" s="75"/>
      <c r="F251" s="142"/>
      <c r="L251" s="74" t="s">
        <v>645</v>
      </c>
      <c r="M251" s="7" t="s">
        <v>2792</v>
      </c>
      <c r="N251" s="7">
        <f t="array" ref="N251">IF(O251="", "", IFERROR(MAX(--_xlfn.TEXTSPLIT(O251,"+")), O251))</f>
        <v>2050</v>
      </c>
      <c r="O251" s="7">
        <v>2050</v>
      </c>
      <c r="P251" s="7">
        <v>2021</v>
      </c>
      <c r="Q251" s="62" t="s">
        <v>2793</v>
      </c>
      <c r="T251" s="7" t="str">
        <f t="array" ref="T251">IF(U251="", "", IFERROR(MAX(--_xlfn.TEXTSPLIT(U251,"+")), U251))</f>
        <v/>
      </c>
      <c r="V251" s="114">
        <f t="shared" si="37"/>
        <v>1</v>
      </c>
      <c r="W251" s="62" t="str">
        <f t="shared" si="38"/>
        <v/>
      </c>
      <c r="X251" s="7" t="str">
        <f t="shared" si="39"/>
        <v/>
      </c>
      <c r="Y251" s="7" t="str">
        <f>_xlfn.XLOOKUP(C251,ref!A:A,ref!B:B, "Other")</f>
        <v>Asia</v>
      </c>
      <c r="AA251" s="7" t="str">
        <f t="shared" si="41"/>
        <v/>
      </c>
      <c r="AB251" s="7">
        <f t="shared" si="40"/>
        <v>1</v>
      </c>
    </row>
    <row r="252" spans="1:28" ht="14.5" customHeight="1">
      <c r="A252" s="43" t="s">
        <v>329</v>
      </c>
      <c r="B252" s="7">
        <v>250</v>
      </c>
      <c r="C252" s="7" t="s">
        <v>676</v>
      </c>
      <c r="D252" s="62" t="s">
        <v>705</v>
      </c>
      <c r="E252" s="75"/>
      <c r="F252" s="142"/>
      <c r="L252" s="74" t="s">
        <v>645</v>
      </c>
      <c r="M252" s="7" t="s">
        <v>668</v>
      </c>
      <c r="N252" s="7">
        <f t="array" ref="N252">IF(O252="", "", IFERROR(MAX(--_xlfn.TEXTSPLIT(O252,"+")), O252))</f>
        <v>2050</v>
      </c>
      <c r="O252" s="7">
        <v>2050</v>
      </c>
      <c r="P252" s="7">
        <v>2021</v>
      </c>
      <c r="Q252" s="62" t="s">
        <v>2794</v>
      </c>
      <c r="S252" s="7" t="s">
        <v>39</v>
      </c>
      <c r="T252" s="7" t="str">
        <f t="array" ref="T252">IF(U252="", "", IFERROR(MAX(--_xlfn.TEXTSPLIT(U252,"+")), U252))</f>
        <v/>
      </c>
      <c r="V252" s="114">
        <f t="shared" si="37"/>
        <v>1</v>
      </c>
      <c r="W252" s="62" t="str">
        <f t="shared" si="38"/>
        <v/>
      </c>
      <c r="X252" s="7" t="str">
        <f t="shared" si="39"/>
        <v/>
      </c>
      <c r="Y252" s="7" t="str">
        <f>_xlfn.XLOOKUP(C252,ref!A:A,ref!B:B, "Other")</f>
        <v>Asia</v>
      </c>
      <c r="Z252" s="7" t="s">
        <v>2713</v>
      </c>
      <c r="AA252" s="7" t="str">
        <f t="shared" si="41"/>
        <v/>
      </c>
      <c r="AB252" s="7">
        <f t="shared" si="40"/>
        <v>1</v>
      </c>
    </row>
    <row r="253" spans="1:28" ht="14.5" customHeight="1">
      <c r="A253" s="43" t="s">
        <v>308</v>
      </c>
      <c r="B253" s="7">
        <v>251</v>
      </c>
      <c r="C253" s="7" t="s">
        <v>671</v>
      </c>
      <c r="D253" s="62" t="s">
        <v>705</v>
      </c>
      <c r="E253" s="75"/>
      <c r="F253" s="142"/>
      <c r="N253" s="7" t="str">
        <f t="array" ref="N253">IF(O253="", "", IFERROR(MAX(--_xlfn.TEXTSPLIT(O253,"+")), O253))</f>
        <v/>
      </c>
      <c r="R253" s="7" t="s">
        <v>645</v>
      </c>
      <c r="S253" s="7" t="s">
        <v>2612</v>
      </c>
      <c r="T253" s="7">
        <f t="array" ref="T253">IF(U253="", "", IFERROR(MAX(--_xlfn.TEXTSPLIT(U253,"+")), U253))</f>
        <v>2050</v>
      </c>
      <c r="U253" s="7">
        <v>2050</v>
      </c>
      <c r="V253" s="114" t="str">
        <f t="shared" si="37"/>
        <v/>
      </c>
      <c r="W253" s="62">
        <f t="shared" si="38"/>
        <v>1</v>
      </c>
      <c r="X253" s="7" t="str">
        <f t="shared" si="39"/>
        <v/>
      </c>
      <c r="Y253" s="7" t="str">
        <f>_xlfn.XLOOKUP(C253,ref!A:A,ref!B:B, "Other")</f>
        <v>Europe</v>
      </c>
      <c r="Z253" s="7" t="s">
        <v>631</v>
      </c>
      <c r="AA253" s="7" t="str">
        <f t="shared" si="41"/>
        <v>Y</v>
      </c>
      <c r="AB253" s="7">
        <f t="shared" si="40"/>
        <v>1</v>
      </c>
    </row>
    <row r="254" spans="1:28" ht="14.5" customHeight="1">
      <c r="A254" s="43" t="s">
        <v>350</v>
      </c>
      <c r="B254" s="7">
        <v>252</v>
      </c>
      <c r="C254" s="7" t="s">
        <v>692</v>
      </c>
      <c r="D254" s="62" t="s">
        <v>638</v>
      </c>
      <c r="E254" s="75"/>
      <c r="F254" s="142"/>
      <c r="G254" t="s">
        <v>631</v>
      </c>
      <c r="H254" t="s">
        <v>1096</v>
      </c>
      <c r="I254">
        <v>2030</v>
      </c>
      <c r="K254" s="87">
        <v>2030</v>
      </c>
      <c r="N254" s="7" t="str">
        <f t="array" ref="N254">IF(O254="", "", IFERROR(MAX(--_xlfn.TEXTSPLIT(O254,"+")), O254))</f>
        <v/>
      </c>
      <c r="R254" s="7" t="s">
        <v>2795</v>
      </c>
      <c r="S254" s="7" t="s">
        <v>2796</v>
      </c>
      <c r="T254" s="7">
        <f t="array" ref="T254">IF(U254="", "", IFERROR(MAX(--_xlfn.TEXTSPLIT(U254,"+")), U254))</f>
        <v>2050</v>
      </c>
      <c r="U254" s="7">
        <v>2050</v>
      </c>
      <c r="V254" s="114" t="str">
        <f t="shared" si="37"/>
        <v/>
      </c>
      <c r="W254" s="62">
        <f t="shared" si="38"/>
        <v>1</v>
      </c>
      <c r="X254" s="7">
        <f t="shared" si="39"/>
        <v>1</v>
      </c>
      <c r="Y254" s="7" t="str">
        <f>_xlfn.XLOOKUP(C254,ref!A:A,ref!B:B, "Other")</f>
        <v>Europe</v>
      </c>
      <c r="Z254" s="7" t="s">
        <v>2611</v>
      </c>
      <c r="AA254" s="7" t="str">
        <f t="shared" si="41"/>
        <v/>
      </c>
      <c r="AB254" s="7">
        <f t="shared" si="40"/>
        <v>1</v>
      </c>
    </row>
    <row r="255" spans="1:28" ht="14.5" customHeight="1">
      <c r="A255" s="43" t="s">
        <v>311</v>
      </c>
      <c r="B255" s="7">
        <v>253</v>
      </c>
      <c r="C255" s="7" t="s">
        <v>676</v>
      </c>
      <c r="D255" s="62" t="s">
        <v>666</v>
      </c>
      <c r="E255" s="75"/>
      <c r="F255" s="142"/>
      <c r="G255" t="s">
        <v>631</v>
      </c>
      <c r="H255" t="s">
        <v>635</v>
      </c>
      <c r="I255">
        <v>2030</v>
      </c>
      <c r="K255">
        <v>2030</v>
      </c>
      <c r="L255" s="74" t="s">
        <v>635</v>
      </c>
      <c r="M255" s="7" t="s">
        <v>1455</v>
      </c>
      <c r="N255" s="7">
        <f t="array" ref="N255">IF(O255="", "", IFERROR(MAX(--_xlfn.TEXTSPLIT(O255,"+")), O255))</f>
        <v>2013</v>
      </c>
      <c r="O255" s="7">
        <v>2013</v>
      </c>
      <c r="P255" s="7">
        <v>2013</v>
      </c>
      <c r="Q255" s="62" t="s">
        <v>2797</v>
      </c>
      <c r="R255" s="7" t="s">
        <v>645</v>
      </c>
      <c r="S255" s="7" t="s">
        <v>2798</v>
      </c>
      <c r="T255" s="7">
        <f t="array" ref="T255">IF(U255="", "", IFERROR(MAX(--_xlfn.TEXTSPLIT(U255,"+")), U255))</f>
        <v>2050</v>
      </c>
      <c r="U255" s="7">
        <v>2050</v>
      </c>
      <c r="V255" s="114">
        <f t="shared" si="37"/>
        <v>1</v>
      </c>
      <c r="W255" s="62">
        <f t="shared" si="38"/>
        <v>1</v>
      </c>
      <c r="X255" s="7" t="str">
        <f t="shared" si="39"/>
        <v/>
      </c>
      <c r="Y255" s="7" t="str">
        <f>_xlfn.XLOOKUP(C255,ref!A:A,ref!B:B, "Other")</f>
        <v>Asia</v>
      </c>
      <c r="Z255" s="7" t="s">
        <v>674</v>
      </c>
      <c r="AA255" s="7" t="str">
        <f t="shared" si="41"/>
        <v/>
      </c>
      <c r="AB255" s="7">
        <f t="shared" si="40"/>
        <v>1</v>
      </c>
    </row>
    <row r="256" spans="1:28" ht="14.5" customHeight="1">
      <c r="A256" s="43" t="s">
        <v>349</v>
      </c>
      <c r="B256" s="7">
        <v>254</v>
      </c>
      <c r="C256" s="7" t="s">
        <v>709</v>
      </c>
      <c r="D256" s="62" t="s">
        <v>654</v>
      </c>
      <c r="E256" s="75"/>
      <c r="F256" s="142"/>
      <c r="G256" t="s">
        <v>631</v>
      </c>
      <c r="H256" t="s">
        <v>1096</v>
      </c>
      <c r="I256">
        <v>2029</v>
      </c>
      <c r="K256" s="87">
        <v>2029</v>
      </c>
      <c r="L256" s="74" t="s">
        <v>635</v>
      </c>
      <c r="M256" s="7" t="s">
        <v>758</v>
      </c>
      <c r="N256" s="7">
        <f t="array" ref="N256">IF(O256="", "", IFERROR(MAX(--_xlfn.TEXTSPLIT(O256,"+")), O256))</f>
        <v>2030</v>
      </c>
      <c r="O256" s="7">
        <v>2030</v>
      </c>
      <c r="P256" s="7">
        <v>2019</v>
      </c>
      <c r="Q256" s="62" t="s">
        <v>2799</v>
      </c>
      <c r="R256" s="7" t="s">
        <v>645</v>
      </c>
      <c r="S256" s="7" t="s">
        <v>770</v>
      </c>
      <c r="T256" s="7">
        <f t="array" ref="T256">IF(U256="", "", IFERROR(MAX(--_xlfn.TEXTSPLIT(U256,"+")), U256))</f>
        <v>2050</v>
      </c>
      <c r="U256" s="7">
        <v>2050</v>
      </c>
      <c r="V256" s="114">
        <f t="shared" si="37"/>
        <v>1</v>
      </c>
      <c r="W256" s="62">
        <f t="shared" si="38"/>
        <v>1</v>
      </c>
      <c r="X256" s="7">
        <f t="shared" si="39"/>
        <v>1</v>
      </c>
      <c r="Y256" s="7" t="str">
        <f>_xlfn.XLOOKUP(C256,ref!A:A,ref!B:B, "Other")</f>
        <v>Europe</v>
      </c>
      <c r="Z256" s="7" t="s">
        <v>2698</v>
      </c>
      <c r="AA256" s="7" t="str">
        <f t="shared" si="41"/>
        <v>Y</v>
      </c>
      <c r="AB256" s="7">
        <f t="shared" si="40"/>
        <v>1</v>
      </c>
    </row>
    <row r="257" spans="1:28" ht="14.5" customHeight="1">
      <c r="A257" s="43" t="s">
        <v>1854</v>
      </c>
      <c r="B257" s="7">
        <v>255</v>
      </c>
      <c r="C257" s="7" t="s">
        <v>629</v>
      </c>
      <c r="D257" s="62" t="s">
        <v>666</v>
      </c>
      <c r="E257" s="75"/>
      <c r="F257" s="142"/>
      <c r="N257" s="7" t="str">
        <f t="array" ref="N257">IF(O257="", "", IFERROR(MAX(--_xlfn.TEXTSPLIT(O257,"+")), O257))</f>
        <v/>
      </c>
      <c r="R257" s="7" t="s">
        <v>645</v>
      </c>
      <c r="S257" s="7" t="s">
        <v>2800</v>
      </c>
      <c r="T257" s="7">
        <f t="array" ref="T257">IF(U257="", "", IFERROR(MAX(--_xlfn.TEXTSPLIT(U257,"+")), U257))</f>
        <v>2050</v>
      </c>
      <c r="U257" s="7">
        <v>2050</v>
      </c>
      <c r="V257" s="114" t="str">
        <f t="shared" si="37"/>
        <v/>
      </c>
      <c r="W257" s="62">
        <f t="shared" si="38"/>
        <v>1</v>
      </c>
      <c r="X257" s="7" t="str">
        <f t="shared" si="39"/>
        <v/>
      </c>
      <c r="Y257" s="7" t="str">
        <f>_xlfn.XLOOKUP(C257,ref!A:A,ref!B:B, "Other")</f>
        <v>North America</v>
      </c>
      <c r="Z257" s="7" t="s">
        <v>674</v>
      </c>
      <c r="AA257" s="7" t="str">
        <f t="shared" si="41"/>
        <v/>
      </c>
      <c r="AB257" s="7">
        <f t="shared" si="40"/>
        <v>1</v>
      </c>
    </row>
    <row r="258" spans="1:28" ht="14.5" customHeight="1">
      <c r="A258" s="43" t="s">
        <v>285</v>
      </c>
      <c r="B258" s="7">
        <v>256</v>
      </c>
      <c r="C258" s="7" t="s">
        <v>709</v>
      </c>
      <c r="D258" s="62" t="s">
        <v>675</v>
      </c>
      <c r="E258" s="75"/>
      <c r="F258" s="142"/>
      <c r="G258" t="s">
        <v>631</v>
      </c>
      <c r="H258" t="s">
        <v>635</v>
      </c>
      <c r="I258">
        <v>2030</v>
      </c>
      <c r="N258" s="7" t="str">
        <f t="array" ref="N258">IF(O258="", "", IFERROR(MAX(--_xlfn.TEXTSPLIT(O258,"+")), O258))</f>
        <v/>
      </c>
      <c r="T258" s="7" t="str">
        <f t="array" ref="T258">IF(U258="", "", IFERROR(MAX(--_xlfn.TEXTSPLIT(U258,"+")), U258))</f>
        <v/>
      </c>
      <c r="V258" s="114" t="str">
        <f t="shared" si="37"/>
        <v/>
      </c>
      <c r="W258" s="62" t="str">
        <f t="shared" si="38"/>
        <v/>
      </c>
      <c r="X258" s="7" t="str">
        <f t="shared" si="39"/>
        <v/>
      </c>
      <c r="Y258" s="7" t="str">
        <f>_xlfn.XLOOKUP(C258,ref!A:A,ref!B:B, "Other")</f>
        <v>Europe</v>
      </c>
      <c r="Z258" s="7" t="s">
        <v>632</v>
      </c>
      <c r="AA258" s="7" t="str">
        <f t="shared" si="41"/>
        <v>N</v>
      </c>
      <c r="AB258" s="7">
        <f t="shared" si="40"/>
        <v>0</v>
      </c>
    </row>
    <row r="259" spans="1:28" ht="14.5" customHeight="1">
      <c r="A259" s="43" t="s">
        <v>343</v>
      </c>
      <c r="B259" s="7">
        <v>257</v>
      </c>
      <c r="C259" s="7" t="s">
        <v>680</v>
      </c>
      <c r="D259" s="62" t="s">
        <v>703</v>
      </c>
      <c r="E259" s="75"/>
      <c r="F259" s="142"/>
      <c r="N259" s="7" t="str">
        <f t="array" ref="N259">IF(O259="", "", IFERROR(MAX(--_xlfn.TEXTSPLIT(O259,"+")), O259))</f>
        <v/>
      </c>
      <c r="T259" s="7" t="str">
        <f t="array" ref="T259">IF(U259="", "", IFERROR(MAX(--_xlfn.TEXTSPLIT(U259,"+")), U259))</f>
        <v/>
      </c>
      <c r="V259" s="114" t="str">
        <f t="shared" ref="V259:V322" si="42">IF(AND(TRIM(L259)&lt;&gt;"G", TRIM(L259)&lt;&gt;""), 1, "")</f>
        <v/>
      </c>
      <c r="W259" s="62" t="str">
        <f t="shared" ref="W259:W322" si="43">IF(TRIM(U259)&lt;&gt;"",1,"")</f>
        <v/>
      </c>
      <c r="X259" s="7" t="str">
        <f t="shared" ref="X259:X322" si="44">IF(H259="T",1,"")</f>
        <v/>
      </c>
      <c r="Y259" s="7" t="str">
        <f>_xlfn.XLOOKUP(C259,ref!A:A,ref!B:B, "Other")</f>
        <v>Asia</v>
      </c>
      <c r="AA259" s="7" t="str">
        <f t="shared" si="41"/>
        <v/>
      </c>
      <c r="AB259" s="7">
        <f t="shared" ref="AB259:AB322" si="45">IF(OR(V259&lt;&gt;"", W259&lt;&gt;"", E259="Y", H259="T"), 1, 0)</f>
        <v>0</v>
      </c>
    </row>
    <row r="260" spans="1:28" ht="14.5" customHeight="1">
      <c r="A260" s="43" t="s">
        <v>424</v>
      </c>
      <c r="B260" s="7">
        <v>258</v>
      </c>
      <c r="C260" s="7" t="s">
        <v>629</v>
      </c>
      <c r="D260" s="62" t="s">
        <v>675</v>
      </c>
      <c r="E260" s="75"/>
      <c r="F260" s="142"/>
      <c r="G260" t="s">
        <v>631</v>
      </c>
      <c r="H260" t="s">
        <v>1096</v>
      </c>
      <c r="I260">
        <v>2030</v>
      </c>
      <c r="K260" s="87">
        <v>2030</v>
      </c>
      <c r="L260" s="74" t="s">
        <v>635</v>
      </c>
      <c r="M260" s="7" t="s">
        <v>1129</v>
      </c>
      <c r="N260" s="7">
        <f t="array" ref="N260">IF(O260="", "", IFERROR(MAX(--_xlfn.TEXTSPLIT(O260,"+")), O260))</f>
        <v>2040</v>
      </c>
      <c r="O260" s="7">
        <v>2040</v>
      </c>
      <c r="P260" s="7">
        <v>2020</v>
      </c>
      <c r="Q260" s="62" t="s">
        <v>2801</v>
      </c>
      <c r="T260" s="7" t="str">
        <f t="array" ref="T260">IF(U260="", "", IFERROR(MAX(--_xlfn.TEXTSPLIT(U260,"+")), U260))</f>
        <v/>
      </c>
      <c r="V260" s="114">
        <f t="shared" si="42"/>
        <v>1</v>
      </c>
      <c r="W260" s="62" t="str">
        <f t="shared" si="43"/>
        <v/>
      </c>
      <c r="X260" s="7">
        <f t="shared" si="44"/>
        <v>1</v>
      </c>
      <c r="Y260" s="7" t="str">
        <f>_xlfn.XLOOKUP(C260,ref!A:A,ref!B:B, "Other")</f>
        <v>North America</v>
      </c>
      <c r="Z260" s="7" t="s">
        <v>631</v>
      </c>
      <c r="AA260" s="7" t="str">
        <f t="shared" si="41"/>
        <v>Y</v>
      </c>
      <c r="AB260" s="7">
        <f t="shared" si="45"/>
        <v>1</v>
      </c>
    </row>
    <row r="261" spans="1:28" ht="14.5" customHeight="1">
      <c r="A261" s="43" t="s">
        <v>312</v>
      </c>
      <c r="B261" s="7">
        <v>259</v>
      </c>
      <c r="C261" s="7" t="s">
        <v>629</v>
      </c>
      <c r="D261" s="62" t="s">
        <v>715</v>
      </c>
      <c r="E261" s="75"/>
      <c r="F261" s="142"/>
      <c r="L261" s="74" t="s">
        <v>635</v>
      </c>
      <c r="M261" s="7" t="s">
        <v>636</v>
      </c>
      <c r="N261" s="7">
        <f t="array" ref="N261">IF(O261="", "", IFERROR(MAX(--_xlfn.TEXTSPLIT(O261,"+")), O261))</f>
        <v>2035</v>
      </c>
      <c r="O261" s="7">
        <v>2035</v>
      </c>
      <c r="P261" s="7">
        <v>2021</v>
      </c>
      <c r="Q261" s="62" t="s">
        <v>1897</v>
      </c>
      <c r="T261" s="7" t="str">
        <f t="array" ref="T261">IF(U261="", "", IFERROR(MAX(--_xlfn.TEXTSPLIT(U261,"+")), U261))</f>
        <v/>
      </c>
      <c r="V261" s="114">
        <f t="shared" si="42"/>
        <v>1</v>
      </c>
      <c r="W261" s="62" t="str">
        <f t="shared" si="43"/>
        <v/>
      </c>
      <c r="X261" s="7" t="str">
        <f t="shared" si="44"/>
        <v/>
      </c>
      <c r="Y261" s="7" t="str">
        <f>_xlfn.XLOOKUP(C261,ref!A:A,ref!B:B, "Other")</f>
        <v>North America</v>
      </c>
      <c r="Z261" s="7" t="s">
        <v>631</v>
      </c>
      <c r="AA261" s="7" t="str">
        <f t="shared" si="41"/>
        <v>Y</v>
      </c>
      <c r="AB261" s="7">
        <f t="shared" si="45"/>
        <v>1</v>
      </c>
    </row>
    <row r="262" spans="1:28" ht="14.5" customHeight="1">
      <c r="A262" s="43" t="s">
        <v>313</v>
      </c>
      <c r="B262" s="7">
        <v>260</v>
      </c>
      <c r="C262" s="7" t="s">
        <v>680</v>
      </c>
      <c r="D262" s="62" t="s">
        <v>679</v>
      </c>
      <c r="E262" s="75"/>
      <c r="F262" s="142"/>
      <c r="L262" s="74" t="s">
        <v>635</v>
      </c>
      <c r="M262" s="7" t="s">
        <v>1006</v>
      </c>
      <c r="N262" s="7">
        <f t="array" ref="N262">IF(O262="", "", IFERROR(MAX(--_xlfn.TEXTSPLIT(O262,"+")), O262))</f>
        <v>2060</v>
      </c>
      <c r="O262" s="7">
        <v>2060</v>
      </c>
      <c r="P262" s="7">
        <v>2021</v>
      </c>
      <c r="Q262" s="62" t="s">
        <v>1899</v>
      </c>
      <c r="T262" s="7" t="str">
        <f t="array" ref="T262">IF(U262="", "", IFERROR(MAX(--_xlfn.TEXTSPLIT(U262,"+")), U262))</f>
        <v/>
      </c>
      <c r="V262" s="114">
        <f t="shared" si="42"/>
        <v>1</v>
      </c>
      <c r="W262" s="62" t="str">
        <f t="shared" si="43"/>
        <v/>
      </c>
      <c r="X262" s="7" t="str">
        <f t="shared" si="44"/>
        <v/>
      </c>
      <c r="Y262" s="7" t="str">
        <f>_xlfn.XLOOKUP(C262,ref!A:A,ref!B:B, "Other")</f>
        <v>Asia</v>
      </c>
      <c r="AA262" s="7" t="str">
        <f t="shared" si="41"/>
        <v/>
      </c>
      <c r="AB262" s="7">
        <f t="shared" si="45"/>
        <v>1</v>
      </c>
    </row>
    <row r="263" spans="1:28" ht="14.5" customHeight="1">
      <c r="A263" s="43" t="s">
        <v>206</v>
      </c>
      <c r="B263" s="7">
        <v>261</v>
      </c>
      <c r="C263" s="7" t="s">
        <v>629</v>
      </c>
      <c r="D263" s="62" t="s">
        <v>675</v>
      </c>
      <c r="E263" s="75"/>
      <c r="F263" s="142"/>
      <c r="N263" s="7" t="str">
        <f t="array" ref="N263">IF(O263="", "", IFERROR(MAX(--_xlfn.TEXTSPLIT(O263,"+")), O263))</f>
        <v/>
      </c>
      <c r="T263" s="7" t="str">
        <f t="array" ref="T263">IF(U263="", "", IFERROR(MAX(--_xlfn.TEXTSPLIT(U263,"+")), U263))</f>
        <v/>
      </c>
      <c r="V263" s="114" t="str">
        <f t="shared" si="42"/>
        <v/>
      </c>
      <c r="W263" s="62" t="str">
        <f t="shared" si="43"/>
        <v/>
      </c>
      <c r="X263" s="7" t="str">
        <f t="shared" si="44"/>
        <v/>
      </c>
      <c r="Y263" s="7" t="str">
        <f>_xlfn.XLOOKUP(C263,ref!A:A,ref!B:B, "Other")</f>
        <v>North America</v>
      </c>
      <c r="AA263" s="7" t="str">
        <f t="shared" si="41"/>
        <v/>
      </c>
      <c r="AB263" s="7">
        <f t="shared" si="45"/>
        <v>0</v>
      </c>
    </row>
    <row r="264" spans="1:28" ht="14.5" customHeight="1">
      <c r="A264" s="43" t="s">
        <v>265</v>
      </c>
      <c r="B264" s="7">
        <v>262</v>
      </c>
      <c r="C264" s="7" t="s">
        <v>629</v>
      </c>
      <c r="D264" s="62" t="s">
        <v>654</v>
      </c>
      <c r="E264" s="75"/>
      <c r="F264" s="142"/>
      <c r="G264" t="s">
        <v>631</v>
      </c>
      <c r="H264" t="s">
        <v>1096</v>
      </c>
      <c r="I264">
        <v>2030</v>
      </c>
      <c r="K264" s="87">
        <v>2030</v>
      </c>
      <c r="L264" s="74" t="s">
        <v>635</v>
      </c>
      <c r="M264" s="7" t="s">
        <v>672</v>
      </c>
      <c r="N264" s="7">
        <f t="array" ref="N264">IF(O264="", "", IFERROR(MAX(--_xlfn.TEXTSPLIT(O264,"+")), O264))</f>
        <v>2025</v>
      </c>
      <c r="O264" s="7">
        <v>2025</v>
      </c>
      <c r="P264" s="7">
        <v>2021</v>
      </c>
      <c r="Q264" s="62" t="s">
        <v>2802</v>
      </c>
      <c r="T264" s="7" t="str">
        <f t="array" ref="T264">IF(U264="", "", IFERROR(MAX(--_xlfn.TEXTSPLIT(U264,"+")), U264))</f>
        <v/>
      </c>
      <c r="V264" s="114">
        <f t="shared" si="42"/>
        <v>1</v>
      </c>
      <c r="W264" s="62" t="str">
        <f t="shared" si="43"/>
        <v/>
      </c>
      <c r="X264" s="7">
        <f t="shared" si="44"/>
        <v>1</v>
      </c>
      <c r="Y264" s="7" t="str">
        <f>_xlfn.XLOOKUP(C264,ref!A:A,ref!B:B, "Other")</f>
        <v>North America</v>
      </c>
      <c r="Z264" s="7" t="s">
        <v>631</v>
      </c>
      <c r="AA264" s="7" t="str">
        <f t="shared" si="41"/>
        <v>Y</v>
      </c>
      <c r="AB264" s="7">
        <f t="shared" si="45"/>
        <v>1</v>
      </c>
    </row>
    <row r="265" spans="1:28" ht="14.5" customHeight="1">
      <c r="A265" s="43" t="s">
        <v>270</v>
      </c>
      <c r="B265" s="7">
        <v>263</v>
      </c>
      <c r="C265" s="7" t="s">
        <v>629</v>
      </c>
      <c r="D265" s="62" t="s">
        <v>666</v>
      </c>
      <c r="E265" s="75"/>
      <c r="F265" s="142"/>
      <c r="N265" s="7" t="str">
        <f t="array" ref="N265">IF(O265="", "", IFERROR(MAX(--_xlfn.TEXTSPLIT(O265,"+")), O265))</f>
        <v/>
      </c>
      <c r="T265" s="7" t="str">
        <f t="array" ref="T265">IF(U265="", "", IFERROR(MAX(--_xlfn.TEXTSPLIT(U265,"+")), U265))</f>
        <v/>
      </c>
      <c r="V265" s="114" t="str">
        <f t="shared" si="42"/>
        <v/>
      </c>
      <c r="W265" s="62" t="str">
        <f t="shared" si="43"/>
        <v/>
      </c>
      <c r="X265" s="7" t="str">
        <f t="shared" si="44"/>
        <v/>
      </c>
      <c r="Y265" s="7" t="str">
        <f>_xlfn.XLOOKUP(C265,ref!A:A,ref!B:B, "Other")</f>
        <v>North America</v>
      </c>
      <c r="AA265" s="7" t="str">
        <f t="shared" si="41"/>
        <v/>
      </c>
      <c r="AB265" s="7">
        <f t="shared" si="45"/>
        <v>0</v>
      </c>
    </row>
    <row r="266" spans="1:28" ht="14.5" customHeight="1">
      <c r="A266" s="43" t="s">
        <v>268</v>
      </c>
      <c r="B266" s="7">
        <v>264</v>
      </c>
      <c r="C266" s="7" t="s">
        <v>680</v>
      </c>
      <c r="D266" s="62" t="s">
        <v>628</v>
      </c>
      <c r="E266" s="75"/>
      <c r="F266" s="142"/>
      <c r="L266" s="74" t="s">
        <v>681</v>
      </c>
      <c r="M266" s="7" t="s">
        <v>2599</v>
      </c>
      <c r="N266" s="7">
        <f t="array" ref="N266">IF(O266="", "", IFERROR(MAX(--_xlfn.TEXTSPLIT(O266,"+")), O266))</f>
        <v>2060</v>
      </c>
      <c r="O266" s="7">
        <v>2060</v>
      </c>
      <c r="P266" s="7">
        <v>2021</v>
      </c>
      <c r="Q266" s="62" t="s">
        <v>2803</v>
      </c>
      <c r="T266" s="7" t="str">
        <f t="array" ref="T266">IF(U266="", "", IFERROR(MAX(--_xlfn.TEXTSPLIT(U266,"+")), U266))</f>
        <v/>
      </c>
      <c r="V266" s="114" t="str">
        <f t="shared" si="42"/>
        <v/>
      </c>
      <c r="W266" s="62" t="str">
        <f t="shared" si="43"/>
        <v/>
      </c>
      <c r="X266" s="7" t="str">
        <f t="shared" si="44"/>
        <v/>
      </c>
      <c r="Y266" s="7" t="str">
        <f>_xlfn.XLOOKUP(C266,ref!A:A,ref!B:B, "Other")</f>
        <v>Asia</v>
      </c>
      <c r="AA266" s="7" t="str">
        <f t="shared" si="41"/>
        <v/>
      </c>
      <c r="AB266" s="7">
        <f t="shared" si="45"/>
        <v>0</v>
      </c>
    </row>
    <row r="267" spans="1:28" ht="14.5" customHeight="1">
      <c r="A267" s="43" t="s">
        <v>261</v>
      </c>
      <c r="B267" s="7">
        <v>265</v>
      </c>
      <c r="C267" s="7" t="s">
        <v>629</v>
      </c>
      <c r="D267" s="62" t="s">
        <v>638</v>
      </c>
      <c r="E267" s="75"/>
      <c r="F267" s="142"/>
      <c r="K267">
        <v>2030</v>
      </c>
      <c r="N267" s="7" t="str">
        <f t="array" ref="N267">IF(O267="", "", IFERROR(MAX(--_xlfn.TEXTSPLIT(O267,"+")), O267))</f>
        <v/>
      </c>
      <c r="T267" s="7" t="str">
        <f t="array" ref="T267">IF(U267="", "", IFERROR(MAX(--_xlfn.TEXTSPLIT(U267,"+")), U267))</f>
        <v/>
      </c>
      <c r="V267" s="114" t="str">
        <f t="shared" si="42"/>
        <v/>
      </c>
      <c r="W267" s="62" t="str">
        <f t="shared" si="43"/>
        <v/>
      </c>
      <c r="X267" s="7" t="str">
        <f t="shared" si="44"/>
        <v/>
      </c>
      <c r="Y267" s="7" t="str">
        <f>_xlfn.XLOOKUP(C267,ref!A:A,ref!B:B, "Other")</f>
        <v>North America</v>
      </c>
      <c r="AA267" s="7" t="str">
        <f t="shared" si="41"/>
        <v/>
      </c>
      <c r="AB267" s="7">
        <f t="shared" si="45"/>
        <v>0</v>
      </c>
    </row>
    <row r="268" spans="1:28" ht="14.5" customHeight="1">
      <c r="A268" s="43" t="s">
        <v>345</v>
      </c>
      <c r="B268" s="7">
        <v>266</v>
      </c>
      <c r="C268" s="7" t="s">
        <v>680</v>
      </c>
      <c r="D268" s="62" t="s">
        <v>638</v>
      </c>
      <c r="E268" s="75"/>
      <c r="F268" s="142"/>
      <c r="N268" s="7" t="str">
        <f t="array" ref="N268">IF(O268="", "", IFERROR(MAX(--_xlfn.TEXTSPLIT(O268,"+")), O268))</f>
        <v/>
      </c>
      <c r="T268" s="7" t="str">
        <f t="array" ref="T268">IF(U268="", "", IFERROR(MAX(--_xlfn.TEXTSPLIT(U268,"+")), U268))</f>
        <v/>
      </c>
      <c r="V268" s="114" t="str">
        <f t="shared" si="42"/>
        <v/>
      </c>
      <c r="W268" s="62" t="str">
        <f t="shared" si="43"/>
        <v/>
      </c>
      <c r="X268" s="7" t="str">
        <f t="shared" si="44"/>
        <v/>
      </c>
      <c r="Y268" s="7" t="str">
        <f>_xlfn.XLOOKUP(C268,ref!A:A,ref!B:B, "Other")</f>
        <v>Asia</v>
      </c>
      <c r="AA268" s="7" t="str">
        <f t="shared" si="41"/>
        <v/>
      </c>
      <c r="AB268" s="7">
        <f t="shared" si="45"/>
        <v>0</v>
      </c>
    </row>
    <row r="269" spans="1:28" ht="14.5" customHeight="1">
      <c r="A269" s="43" t="s">
        <v>317</v>
      </c>
      <c r="B269" s="7">
        <v>267</v>
      </c>
      <c r="C269" s="7" t="s">
        <v>680</v>
      </c>
      <c r="D269" s="62" t="s">
        <v>715</v>
      </c>
      <c r="E269" s="75"/>
      <c r="F269" s="142"/>
      <c r="N269" s="7" t="str">
        <f t="array" ref="N269">IF(O269="", "", IFERROR(MAX(--_xlfn.TEXTSPLIT(O269,"+")), O269))</f>
        <v/>
      </c>
      <c r="T269" s="7" t="str">
        <f t="array" ref="T269">IF(U269="", "", IFERROR(MAX(--_xlfn.TEXTSPLIT(U269,"+")), U269))</f>
        <v/>
      </c>
      <c r="V269" s="114" t="str">
        <f t="shared" si="42"/>
        <v/>
      </c>
      <c r="W269" s="62" t="str">
        <f t="shared" si="43"/>
        <v/>
      </c>
      <c r="X269" s="7" t="str">
        <f t="shared" si="44"/>
        <v/>
      </c>
      <c r="Y269" s="7" t="str">
        <f>_xlfn.XLOOKUP(C269,ref!A:A,ref!B:B, "Other")</f>
        <v>Asia</v>
      </c>
      <c r="AA269" s="7" t="str">
        <f t="shared" si="41"/>
        <v/>
      </c>
      <c r="AB269" s="7">
        <f t="shared" si="45"/>
        <v>0</v>
      </c>
    </row>
    <row r="270" spans="1:28" ht="14.5" customHeight="1">
      <c r="A270" s="43" t="s">
        <v>259</v>
      </c>
      <c r="B270" s="7">
        <v>268</v>
      </c>
      <c r="C270" s="7" t="s">
        <v>667</v>
      </c>
      <c r="D270" s="62" t="s">
        <v>666</v>
      </c>
      <c r="E270" s="75" t="s">
        <v>631</v>
      </c>
      <c r="F270" s="142">
        <v>2020</v>
      </c>
      <c r="H270" t="s">
        <v>1096</v>
      </c>
      <c r="N270" s="7" t="str">
        <f t="array" ref="N270">IF(O270="", "", IFERROR(MAX(--_xlfn.TEXTSPLIT(O270,"+")), O270))</f>
        <v/>
      </c>
      <c r="R270" s="7" t="s">
        <v>645</v>
      </c>
      <c r="S270" s="7" t="s">
        <v>2804</v>
      </c>
      <c r="T270" s="7">
        <f t="array" ref="T270">IF(U270="", "", IFERROR(MAX(--_xlfn.TEXTSPLIT(U270,"+")), U270))</f>
        <v>2025</v>
      </c>
      <c r="U270" s="7">
        <v>2025</v>
      </c>
      <c r="V270" s="114" t="str">
        <f t="shared" si="42"/>
        <v/>
      </c>
      <c r="W270" s="62">
        <f t="shared" si="43"/>
        <v>1</v>
      </c>
      <c r="X270" s="7">
        <f t="shared" si="44"/>
        <v>1</v>
      </c>
      <c r="Y270" s="7" t="str">
        <f>_xlfn.XLOOKUP(C270,ref!A:A,ref!B:B, "Other")</f>
        <v>Europe</v>
      </c>
      <c r="Z270" s="7" t="s">
        <v>648</v>
      </c>
      <c r="AA270" s="7" t="str">
        <f t="shared" si="41"/>
        <v/>
      </c>
      <c r="AB270" s="7">
        <f t="shared" si="45"/>
        <v>1</v>
      </c>
    </row>
    <row r="271" spans="1:28" ht="14.5" customHeight="1">
      <c r="A271" s="43" t="s">
        <v>276</v>
      </c>
      <c r="B271" s="7">
        <v>269</v>
      </c>
      <c r="C271" s="7" t="s">
        <v>680</v>
      </c>
      <c r="D271" s="62" t="s">
        <v>670</v>
      </c>
      <c r="E271" s="75"/>
      <c r="G271" s="134"/>
      <c r="H271" s="134"/>
      <c r="I271" s="134"/>
      <c r="J271" s="134"/>
      <c r="K271" s="134"/>
      <c r="M271" s="7" t="s">
        <v>39</v>
      </c>
      <c r="N271" s="7" t="str">
        <f t="array" ref="N271">IF(O271="", "", IFERROR(MAX(--_xlfn.TEXTSPLIT(O271,"+")), O271))</f>
        <v/>
      </c>
      <c r="P271" s="7" t="s">
        <v>39</v>
      </c>
      <c r="S271" s="7" t="s">
        <v>39</v>
      </c>
      <c r="T271" s="7" t="str">
        <f t="array" ref="T271">IF(U271="", "", IFERROR(MAX(--_xlfn.TEXTSPLIT(U271,"+")), U271))</f>
        <v/>
      </c>
      <c r="V271" s="114" t="str">
        <f t="shared" si="42"/>
        <v/>
      </c>
      <c r="W271" s="62" t="str">
        <f t="shared" si="43"/>
        <v/>
      </c>
      <c r="X271" s="7" t="str">
        <f t="shared" si="44"/>
        <v/>
      </c>
      <c r="Y271" s="7" t="str">
        <f>_xlfn.XLOOKUP(C271,ref!A:A,ref!B:B, "Other")</f>
        <v>Asia</v>
      </c>
      <c r="Z271" s="7" t="s">
        <v>2721</v>
      </c>
      <c r="AA271" s="7" t="str">
        <f t="shared" si="41"/>
        <v/>
      </c>
      <c r="AB271" s="7">
        <f t="shared" si="45"/>
        <v>0</v>
      </c>
    </row>
    <row r="272" spans="1:28" ht="14.5" customHeight="1">
      <c r="A272" s="43" t="s">
        <v>150</v>
      </c>
      <c r="B272" s="7">
        <v>270</v>
      </c>
      <c r="C272" s="7" t="s">
        <v>867</v>
      </c>
      <c r="D272" s="62" t="s">
        <v>666</v>
      </c>
      <c r="E272" s="75"/>
      <c r="F272" s="142"/>
      <c r="L272" s="74" t="s">
        <v>635</v>
      </c>
      <c r="M272" s="7" t="s">
        <v>636</v>
      </c>
      <c r="N272" s="7">
        <f t="array" ref="N272">IF(O272="", "", IFERROR(MAX(--_xlfn.TEXTSPLIT(O272,"+")), O272))</f>
        <v>2030</v>
      </c>
      <c r="O272" s="7">
        <v>2030</v>
      </c>
      <c r="P272" s="7">
        <v>2021</v>
      </c>
      <c r="Q272" s="62" t="s">
        <v>2805</v>
      </c>
      <c r="T272" s="7" t="str">
        <f t="array" ref="T272">IF(U272="", "", IFERROR(MAX(--_xlfn.TEXTSPLIT(U272,"+")), U272))</f>
        <v/>
      </c>
      <c r="V272" s="114">
        <f t="shared" si="42"/>
        <v>1</v>
      </c>
      <c r="W272" s="62" t="str">
        <f t="shared" si="43"/>
        <v/>
      </c>
      <c r="X272" s="7" t="str">
        <f t="shared" si="44"/>
        <v/>
      </c>
      <c r="Y272" s="7" t="str">
        <f>_xlfn.XLOOKUP(C272,ref!A:A,ref!B:B, "Other")</f>
        <v>Europe</v>
      </c>
      <c r="Z272" s="7" t="s">
        <v>632</v>
      </c>
      <c r="AA272" s="7" t="str">
        <f t="shared" si="41"/>
        <v>N</v>
      </c>
      <c r="AB272" s="7">
        <f t="shared" si="45"/>
        <v>1</v>
      </c>
    </row>
    <row r="273" spans="1:28" ht="14.5" customHeight="1">
      <c r="A273" s="43" t="s">
        <v>389</v>
      </c>
      <c r="B273" s="7">
        <v>271</v>
      </c>
      <c r="C273" s="7" t="s">
        <v>692</v>
      </c>
      <c r="D273" s="62" t="s">
        <v>715</v>
      </c>
      <c r="E273" s="75"/>
      <c r="F273" s="142"/>
      <c r="G273" t="s">
        <v>631</v>
      </c>
      <c r="H273" t="s">
        <v>1096</v>
      </c>
      <c r="I273">
        <v>2025</v>
      </c>
      <c r="K273" s="87">
        <v>2025</v>
      </c>
      <c r="N273" s="7" t="str">
        <f t="array" ref="N273">IF(O273="", "", IFERROR(MAX(--_xlfn.TEXTSPLIT(O273,"+")), O273))</f>
        <v/>
      </c>
      <c r="R273" s="7" t="s">
        <v>645</v>
      </c>
      <c r="S273" s="7" t="s">
        <v>2612</v>
      </c>
      <c r="T273" s="7">
        <f t="array" ref="T273">IF(U273="", "", IFERROR(MAX(--_xlfn.TEXTSPLIT(U273,"+")), U273))</f>
        <v>2040</v>
      </c>
      <c r="U273" s="7">
        <v>2040</v>
      </c>
      <c r="V273" s="114" t="str">
        <f t="shared" si="42"/>
        <v/>
      </c>
      <c r="W273" s="62">
        <f t="shared" si="43"/>
        <v>1</v>
      </c>
      <c r="X273" s="7">
        <f t="shared" si="44"/>
        <v>1</v>
      </c>
      <c r="Y273" s="7" t="str">
        <f>_xlfn.XLOOKUP(C273,ref!A:A,ref!B:B, "Other")</f>
        <v>Europe</v>
      </c>
      <c r="Z273" s="7" t="s">
        <v>631</v>
      </c>
      <c r="AA273" s="7" t="str">
        <f t="shared" si="41"/>
        <v>Y</v>
      </c>
      <c r="AB273" s="7">
        <f t="shared" si="45"/>
        <v>1</v>
      </c>
    </row>
    <row r="274" spans="1:28" ht="14.5" customHeight="1">
      <c r="A274" s="43" t="s">
        <v>393</v>
      </c>
      <c r="B274" s="7">
        <v>272</v>
      </c>
      <c r="C274" s="7" t="s">
        <v>723</v>
      </c>
      <c r="D274" s="62" t="s">
        <v>675</v>
      </c>
      <c r="E274" s="75" t="s">
        <v>631</v>
      </c>
      <c r="F274" s="142">
        <v>2025</v>
      </c>
      <c r="G274" t="s">
        <v>631</v>
      </c>
      <c r="H274" t="s">
        <v>1096</v>
      </c>
      <c r="I274">
        <v>2030</v>
      </c>
      <c r="K274">
        <v>2030</v>
      </c>
      <c r="N274" s="7" t="str">
        <f t="array" ref="N274">IF(O274="", "", IFERROR(MAX(--_xlfn.TEXTSPLIT(O274,"+")), O274))</f>
        <v/>
      </c>
      <c r="R274" s="7" t="s">
        <v>635</v>
      </c>
      <c r="S274" s="7" t="s">
        <v>707</v>
      </c>
      <c r="T274" s="7">
        <f t="array" ref="T274">IF(U274="", "", IFERROR(MAX(--_xlfn.TEXTSPLIT(U274,"+")), U274))</f>
        <v>2050</v>
      </c>
      <c r="U274" s="7">
        <v>2050</v>
      </c>
      <c r="V274" s="114" t="str">
        <f t="shared" si="42"/>
        <v/>
      </c>
      <c r="W274" s="62">
        <f t="shared" si="43"/>
        <v>1</v>
      </c>
      <c r="X274" s="7">
        <f t="shared" si="44"/>
        <v>1</v>
      </c>
      <c r="Y274" s="7" t="str">
        <f>_xlfn.XLOOKUP(C274,ref!A:A,ref!B:B, "Other")</f>
        <v>Other</v>
      </c>
      <c r="AA274" s="7" t="str">
        <f t="shared" si="41"/>
        <v/>
      </c>
      <c r="AB274" s="7">
        <f t="shared" si="45"/>
        <v>1</v>
      </c>
    </row>
    <row r="275" spans="1:28" ht="14.5" customHeight="1">
      <c r="A275" s="43" t="s">
        <v>435</v>
      </c>
      <c r="B275" s="7">
        <v>273</v>
      </c>
      <c r="C275" s="7" t="s">
        <v>680</v>
      </c>
      <c r="D275" s="62" t="s">
        <v>666</v>
      </c>
      <c r="E275" s="75"/>
      <c r="F275" s="142"/>
      <c r="L275" s="74" t="s">
        <v>681</v>
      </c>
      <c r="M275" s="7" t="s">
        <v>2599</v>
      </c>
      <c r="N275" s="7">
        <f t="array" ref="N275">IF(O275="", "", IFERROR(MAX(--_xlfn.TEXTSPLIT(O275,"+")), O275))</f>
        <v>2060</v>
      </c>
      <c r="O275" s="7">
        <v>2060</v>
      </c>
      <c r="P275" s="7">
        <v>2020</v>
      </c>
      <c r="Q275" s="62" t="s">
        <v>2806</v>
      </c>
      <c r="T275" s="7" t="str">
        <f t="array" ref="T275">IF(U275="", "", IFERROR(MAX(--_xlfn.TEXTSPLIT(U275,"+")), U275))</f>
        <v/>
      </c>
      <c r="V275" s="114" t="str">
        <f t="shared" si="42"/>
        <v/>
      </c>
      <c r="W275" s="62" t="str">
        <f t="shared" si="43"/>
        <v/>
      </c>
      <c r="X275" s="7" t="str">
        <f t="shared" si="44"/>
        <v/>
      </c>
      <c r="Y275" s="7" t="str">
        <f>_xlfn.XLOOKUP(C275,ref!A:A,ref!B:B, "Other")</f>
        <v>Asia</v>
      </c>
      <c r="Z275" s="7" t="s">
        <v>674</v>
      </c>
      <c r="AA275" s="7" t="str">
        <f t="shared" si="41"/>
        <v/>
      </c>
      <c r="AB275" s="7">
        <f t="shared" si="45"/>
        <v>0</v>
      </c>
    </row>
    <row r="276" spans="1:28" ht="14.5" customHeight="1">
      <c r="A276" s="43" t="s">
        <v>321</v>
      </c>
      <c r="B276" s="7">
        <v>274</v>
      </c>
      <c r="C276" s="7" t="s">
        <v>629</v>
      </c>
      <c r="D276" s="62" t="s">
        <v>715</v>
      </c>
      <c r="E276" s="75"/>
      <c r="F276" s="142"/>
      <c r="G276" t="s">
        <v>631</v>
      </c>
      <c r="H276" t="s">
        <v>1096</v>
      </c>
      <c r="I276">
        <v>2022</v>
      </c>
      <c r="K276" s="87">
        <v>2022</v>
      </c>
      <c r="N276" s="7" t="str">
        <f t="array" ref="N276">IF(O276="", "", IFERROR(MAX(--_xlfn.TEXTSPLIT(O276,"+")), O276))</f>
        <v/>
      </c>
      <c r="R276" s="7" t="s">
        <v>2795</v>
      </c>
      <c r="S276" s="7" t="s">
        <v>2612</v>
      </c>
      <c r="T276" s="7">
        <f t="array" ref="T276">IF(U276="", "", IFERROR(MAX(--_xlfn.TEXTSPLIT(U276,"+")), U276))</f>
        <v>2040</v>
      </c>
      <c r="U276" s="7">
        <v>2040</v>
      </c>
      <c r="V276" s="114" t="str">
        <f t="shared" si="42"/>
        <v/>
      </c>
      <c r="W276" s="62">
        <f t="shared" si="43"/>
        <v>1</v>
      </c>
      <c r="X276" s="7">
        <f t="shared" si="44"/>
        <v>1</v>
      </c>
      <c r="Y276" s="7" t="str">
        <f>_xlfn.XLOOKUP(C276,ref!A:A,ref!B:B, "Other")</f>
        <v>North America</v>
      </c>
      <c r="AA276" s="7" t="str">
        <f t="shared" si="41"/>
        <v/>
      </c>
      <c r="AB276" s="7">
        <f t="shared" si="45"/>
        <v>1</v>
      </c>
    </row>
    <row r="277" spans="1:28" ht="14.5" customHeight="1">
      <c r="A277" s="43" t="s">
        <v>2152</v>
      </c>
      <c r="B277" s="7">
        <v>275</v>
      </c>
      <c r="C277" s="7" t="s">
        <v>629</v>
      </c>
      <c r="D277" s="62" t="s">
        <v>715</v>
      </c>
      <c r="E277" s="75"/>
      <c r="F277" s="142"/>
      <c r="G277" t="s">
        <v>631</v>
      </c>
      <c r="H277" t="s">
        <v>1096</v>
      </c>
      <c r="I277">
        <v>2030</v>
      </c>
      <c r="K277" s="87">
        <v>2030</v>
      </c>
      <c r="N277" s="7" t="str">
        <f t="array" ref="N277">IF(O277="", "", IFERROR(MAX(--_xlfn.TEXTSPLIT(O277,"+")), O277))</f>
        <v/>
      </c>
      <c r="R277" s="7" t="s">
        <v>645</v>
      </c>
      <c r="S277" s="7" t="s">
        <v>2612</v>
      </c>
      <c r="T277" s="7">
        <f t="array" ref="T277">IF(U277="", "", IFERROR(MAX(--_xlfn.TEXTSPLIT(U277,"+")), U277))</f>
        <v>2050</v>
      </c>
      <c r="U277" s="7">
        <v>2050</v>
      </c>
      <c r="V277" s="114" t="str">
        <f t="shared" si="42"/>
        <v/>
      </c>
      <c r="W277" s="62">
        <f t="shared" si="43"/>
        <v>1</v>
      </c>
      <c r="X277" s="7">
        <f t="shared" si="44"/>
        <v>1</v>
      </c>
      <c r="Y277" s="7" t="str">
        <f>_xlfn.XLOOKUP(C277,ref!A:A,ref!B:B, "Other")</f>
        <v>North America</v>
      </c>
      <c r="Z277" s="7" t="s">
        <v>674</v>
      </c>
      <c r="AA277" s="7" t="str">
        <f t="shared" si="41"/>
        <v/>
      </c>
      <c r="AB277" s="7">
        <f t="shared" si="45"/>
        <v>1</v>
      </c>
    </row>
    <row r="278" spans="1:28" ht="14.5" customHeight="1">
      <c r="A278" s="43" t="s">
        <v>347</v>
      </c>
      <c r="B278" s="7">
        <v>276</v>
      </c>
      <c r="C278" s="7" t="s">
        <v>697</v>
      </c>
      <c r="D278" s="62" t="s">
        <v>690</v>
      </c>
      <c r="E278" s="75"/>
      <c r="F278" s="142"/>
      <c r="N278" s="7" t="str">
        <f t="array" ref="N278">IF(O278="", "", IFERROR(MAX(--_xlfn.TEXTSPLIT(O278,"+")), O278))</f>
        <v/>
      </c>
      <c r="T278" s="7" t="str">
        <f t="array" ref="T278">IF(U278="", "", IFERROR(MAX(--_xlfn.TEXTSPLIT(U278,"+")), U278))</f>
        <v/>
      </c>
      <c r="V278" s="114" t="str">
        <f t="shared" si="42"/>
        <v/>
      </c>
      <c r="W278" s="62" t="str">
        <f t="shared" si="43"/>
        <v/>
      </c>
      <c r="X278" s="7" t="str">
        <f t="shared" si="44"/>
        <v/>
      </c>
      <c r="Y278" s="7" t="str">
        <f>_xlfn.XLOOKUP(C278,ref!A:A,ref!B:B, "Other")</f>
        <v>Europe</v>
      </c>
      <c r="AA278" s="7" t="str">
        <f t="shared" si="41"/>
        <v/>
      </c>
      <c r="AB278" s="7">
        <f t="shared" si="45"/>
        <v>0</v>
      </c>
    </row>
    <row r="279" spans="1:28" ht="14.5" customHeight="1">
      <c r="A279" s="43" t="s">
        <v>2807</v>
      </c>
      <c r="B279" s="7">
        <v>277</v>
      </c>
      <c r="C279" s="7" t="s">
        <v>706</v>
      </c>
      <c r="D279" s="62" t="s">
        <v>666</v>
      </c>
      <c r="E279" s="75"/>
      <c r="G279" t="s">
        <v>631</v>
      </c>
      <c r="H279" t="s">
        <v>635</v>
      </c>
      <c r="I279">
        <v>2030</v>
      </c>
      <c r="K279" s="134"/>
      <c r="N279" s="7" t="str">
        <f t="array" ref="N279">IF(O279="", "", IFERROR(MAX(--_xlfn.TEXTSPLIT(O279,"+")), O279))</f>
        <v/>
      </c>
      <c r="R279" s="7" t="s">
        <v>1123</v>
      </c>
      <c r="S279" s="7" t="s">
        <v>1523</v>
      </c>
      <c r="T279" s="7">
        <f t="array" ref="T279">IF(U279="", "", IFERROR(MAX(--_xlfn.TEXTSPLIT(U279,"+")), U279))</f>
        <v>2050</v>
      </c>
      <c r="U279" s="7" t="s">
        <v>2808</v>
      </c>
      <c r="V279" s="114" t="str">
        <f t="shared" si="42"/>
        <v/>
      </c>
      <c r="W279" s="62">
        <f t="shared" si="43"/>
        <v>1</v>
      </c>
      <c r="X279" s="7" t="str">
        <f t="shared" si="44"/>
        <v/>
      </c>
      <c r="Y279" s="7" t="str">
        <f>_xlfn.XLOOKUP(C279,ref!A:A,ref!B:B, "Other")</f>
        <v>North America</v>
      </c>
      <c r="Z279" s="7" t="s">
        <v>2704</v>
      </c>
      <c r="AA279" s="7" t="str">
        <f t="shared" si="41"/>
        <v>N</v>
      </c>
      <c r="AB279" s="7">
        <f t="shared" si="45"/>
        <v>1</v>
      </c>
    </row>
    <row r="280" spans="1:28" ht="14.5" customHeight="1">
      <c r="A280" s="43" t="s">
        <v>373</v>
      </c>
      <c r="B280" s="7">
        <v>278</v>
      </c>
      <c r="C280" s="7" t="s">
        <v>676</v>
      </c>
      <c r="D280" s="62" t="s">
        <v>669</v>
      </c>
      <c r="E280" s="75"/>
      <c r="F280" s="142"/>
      <c r="L280" s="74" t="s">
        <v>635</v>
      </c>
      <c r="M280" s="7" t="s">
        <v>636</v>
      </c>
      <c r="N280" s="7">
        <f t="array" ref="N280">IF(O280="", "", IFERROR(MAX(--_xlfn.TEXTSPLIT(O280,"+")), O280))</f>
        <v>2035</v>
      </c>
      <c r="O280" s="7">
        <v>2035</v>
      </c>
      <c r="P280" s="7">
        <v>2021</v>
      </c>
      <c r="Q280" s="62" t="s">
        <v>2809</v>
      </c>
      <c r="T280" s="7" t="str">
        <f t="array" ref="T280">IF(U280="", "", IFERROR(MAX(--_xlfn.TEXTSPLIT(U280,"+")), U280))</f>
        <v/>
      </c>
      <c r="V280" s="114">
        <f t="shared" si="42"/>
        <v>1</v>
      </c>
      <c r="W280" s="62" t="str">
        <f t="shared" si="43"/>
        <v/>
      </c>
      <c r="X280" s="7" t="str">
        <f t="shared" si="44"/>
        <v/>
      </c>
      <c r="Y280" s="7" t="str">
        <f>_xlfn.XLOOKUP(C280,ref!A:A,ref!B:B, "Other")</f>
        <v>Asia</v>
      </c>
      <c r="AA280" s="7" t="str">
        <f t="shared" si="41"/>
        <v/>
      </c>
      <c r="AB280" s="7">
        <f t="shared" si="45"/>
        <v>1</v>
      </c>
    </row>
    <row r="281" spans="1:28" ht="14.5" customHeight="1">
      <c r="A281" s="43" t="s">
        <v>365</v>
      </c>
      <c r="B281" s="7">
        <v>279</v>
      </c>
      <c r="C281" s="7" t="s">
        <v>676</v>
      </c>
      <c r="D281" s="62" t="s">
        <v>666</v>
      </c>
      <c r="E281" s="75"/>
      <c r="F281" s="142"/>
      <c r="L281" s="74" t="s">
        <v>635</v>
      </c>
      <c r="M281" s="7" t="s">
        <v>2780</v>
      </c>
      <c r="N281" s="7">
        <f t="array" ref="N281">IF(O281="", "", IFERROR(MAX(--_xlfn.TEXTSPLIT(O281,"+")), O281))</f>
        <v>2050</v>
      </c>
      <c r="O281" s="7">
        <v>2050</v>
      </c>
      <c r="P281" s="7">
        <v>2019</v>
      </c>
      <c r="Q281" s="62" t="s">
        <v>2810</v>
      </c>
      <c r="T281" s="7" t="str">
        <f t="array" ref="T281">IF(U281="", "", IFERROR(MAX(--_xlfn.TEXTSPLIT(U281,"+")), U281))</f>
        <v/>
      </c>
      <c r="V281" s="114">
        <f t="shared" si="42"/>
        <v>1</v>
      </c>
      <c r="W281" s="62" t="str">
        <f t="shared" si="43"/>
        <v/>
      </c>
      <c r="X281" s="7" t="str">
        <f t="shared" si="44"/>
        <v/>
      </c>
      <c r="Y281" s="7" t="str">
        <f>_xlfn.XLOOKUP(C281,ref!A:A,ref!B:B, "Other")</f>
        <v>Asia</v>
      </c>
      <c r="AA281" s="7" t="str">
        <f t="shared" si="41"/>
        <v/>
      </c>
      <c r="AB281" s="7">
        <f t="shared" si="45"/>
        <v>1</v>
      </c>
    </row>
    <row r="282" spans="1:28" ht="14.5" customHeight="1">
      <c r="A282" s="43" t="s">
        <v>296</v>
      </c>
      <c r="B282" s="7">
        <v>280</v>
      </c>
      <c r="C282" s="7" t="s">
        <v>629</v>
      </c>
      <c r="D282" s="62" t="s">
        <v>675</v>
      </c>
      <c r="E282" s="75"/>
      <c r="F282" s="142"/>
      <c r="N282" s="7" t="str">
        <f t="array" ref="N282">IF(O282="", "", IFERROR(MAX(--_xlfn.TEXTSPLIT(O282,"+")), O282))</f>
        <v/>
      </c>
      <c r="R282" s="7" t="s">
        <v>635</v>
      </c>
      <c r="S282" s="7" t="s">
        <v>2811</v>
      </c>
      <c r="T282" s="7">
        <f t="array" ref="T282">IF(U282="", "", IFERROR(MAX(--_xlfn.TEXTSPLIT(U282,"+")), U282))</f>
        <v>2040</v>
      </c>
      <c r="U282" s="7">
        <v>2040</v>
      </c>
      <c r="V282" s="114" t="str">
        <f t="shared" si="42"/>
        <v/>
      </c>
      <c r="W282" s="62">
        <f t="shared" si="43"/>
        <v>1</v>
      </c>
      <c r="X282" s="7" t="str">
        <f t="shared" si="44"/>
        <v/>
      </c>
      <c r="Y282" s="7" t="str">
        <f>_xlfn.XLOOKUP(C282,ref!A:A,ref!B:B, "Other")</f>
        <v>North America</v>
      </c>
      <c r="Z282" s="7" t="s">
        <v>631</v>
      </c>
      <c r="AA282" s="7" t="str">
        <f t="shared" si="41"/>
        <v>Y</v>
      </c>
      <c r="AB282" s="7">
        <f t="shared" si="45"/>
        <v>1</v>
      </c>
    </row>
    <row r="283" spans="1:28" ht="14.5" customHeight="1">
      <c r="A283" s="43" t="s">
        <v>448</v>
      </c>
      <c r="B283" s="7">
        <v>281</v>
      </c>
      <c r="C283" s="7" t="s">
        <v>676</v>
      </c>
      <c r="D283" s="62" t="s">
        <v>715</v>
      </c>
      <c r="E283" s="75" t="s">
        <v>631</v>
      </c>
      <c r="F283" s="142">
        <v>2025</v>
      </c>
      <c r="G283" t="s">
        <v>631</v>
      </c>
      <c r="H283" t="s">
        <v>1096</v>
      </c>
      <c r="I283">
        <v>2025</v>
      </c>
      <c r="K283">
        <v>2025</v>
      </c>
      <c r="N283" s="7" t="str">
        <f t="array" ref="N283">IF(O283="", "", IFERROR(MAX(--_xlfn.TEXTSPLIT(O283,"+")), O283))</f>
        <v/>
      </c>
      <c r="R283" s="7" t="s">
        <v>645</v>
      </c>
      <c r="S283" s="7" t="s">
        <v>2780</v>
      </c>
      <c r="T283" s="7">
        <f t="array" ref="T283">IF(U283="", "", IFERROR(MAX(--_xlfn.TEXTSPLIT(U283,"+")), U283))</f>
        <v>2031</v>
      </c>
      <c r="U283" s="7">
        <v>2031</v>
      </c>
      <c r="V283" s="114" t="str">
        <f t="shared" si="42"/>
        <v/>
      </c>
      <c r="W283" s="62">
        <f t="shared" si="43"/>
        <v>1</v>
      </c>
      <c r="X283" s="7">
        <f t="shared" si="44"/>
        <v>1</v>
      </c>
      <c r="Y283" s="7" t="str">
        <f>_xlfn.XLOOKUP(C283,ref!A:A,ref!B:B, "Other")</f>
        <v>Asia</v>
      </c>
      <c r="AA283" s="7" t="str">
        <f t="shared" si="41"/>
        <v/>
      </c>
      <c r="AB283" s="7">
        <f t="shared" si="45"/>
        <v>1</v>
      </c>
    </row>
    <row r="284" spans="1:28" ht="14.5" customHeight="1">
      <c r="A284" s="43" t="s">
        <v>200</v>
      </c>
      <c r="B284" s="7">
        <v>282</v>
      </c>
      <c r="C284" s="7" t="s">
        <v>692</v>
      </c>
      <c r="D284" s="62" t="s">
        <v>666</v>
      </c>
      <c r="E284" s="75"/>
      <c r="F284" s="142"/>
      <c r="N284" s="7" t="str">
        <f t="array" ref="N284">IF(O284="", "", IFERROR(MAX(--_xlfn.TEXTSPLIT(O284,"+")), O284))</f>
        <v/>
      </c>
      <c r="R284" s="7" t="s">
        <v>645</v>
      </c>
      <c r="S284" s="7" t="s">
        <v>2812</v>
      </c>
      <c r="T284" s="7">
        <f t="array" ref="T284">IF(U284="", "", IFERROR(MAX(--_xlfn.TEXTSPLIT(U284,"+")), U284))</f>
        <v>2050</v>
      </c>
      <c r="U284" s="7">
        <v>2050</v>
      </c>
      <c r="V284" s="114" t="str">
        <f t="shared" si="42"/>
        <v/>
      </c>
      <c r="W284" s="62">
        <f t="shared" si="43"/>
        <v>1</v>
      </c>
      <c r="X284" s="7" t="str">
        <f t="shared" si="44"/>
        <v/>
      </c>
      <c r="Y284" s="7" t="str">
        <f>_xlfn.XLOOKUP(C284,ref!A:A,ref!B:B, "Other")</f>
        <v>Europe</v>
      </c>
      <c r="Z284" s="7" t="s">
        <v>632</v>
      </c>
      <c r="AA284" s="7" t="str">
        <f t="shared" si="41"/>
        <v>N</v>
      </c>
      <c r="AB284" s="7">
        <f t="shared" si="45"/>
        <v>1</v>
      </c>
    </row>
    <row r="285" spans="1:28" ht="14.5" customHeight="1">
      <c r="A285" s="43" t="s">
        <v>279</v>
      </c>
      <c r="B285" s="7">
        <v>283</v>
      </c>
      <c r="C285" s="7" t="s">
        <v>629</v>
      </c>
      <c r="D285" s="62" t="s">
        <v>675</v>
      </c>
      <c r="E285" s="75"/>
      <c r="F285" s="142"/>
      <c r="N285" s="7" t="str">
        <f t="array" ref="N285">IF(O285="", "", IFERROR(MAX(--_xlfn.TEXTSPLIT(O285,"+")), O285))</f>
        <v/>
      </c>
      <c r="T285" s="7" t="str">
        <f t="array" ref="T285">IF(U285="", "", IFERROR(MAX(--_xlfn.TEXTSPLIT(U285,"+")), U285))</f>
        <v/>
      </c>
      <c r="V285" s="114" t="str">
        <f t="shared" si="42"/>
        <v/>
      </c>
      <c r="W285" s="62" t="str">
        <f t="shared" si="43"/>
        <v/>
      </c>
      <c r="X285" s="7" t="str">
        <f t="shared" si="44"/>
        <v/>
      </c>
      <c r="Y285" s="7" t="str">
        <f>_xlfn.XLOOKUP(C285,ref!A:A,ref!B:B, "Other")</f>
        <v>North America</v>
      </c>
      <c r="Z285" s="7" t="s">
        <v>632</v>
      </c>
      <c r="AA285" s="7" t="str">
        <f t="shared" si="41"/>
        <v>N</v>
      </c>
      <c r="AB285" s="7">
        <f t="shared" si="45"/>
        <v>0</v>
      </c>
    </row>
    <row r="286" spans="1:28" ht="14.5" customHeight="1">
      <c r="A286" s="43" t="s">
        <v>293</v>
      </c>
      <c r="B286" s="7">
        <v>284</v>
      </c>
      <c r="C286" s="7" t="s">
        <v>629</v>
      </c>
      <c r="D286" s="62" t="s">
        <v>703</v>
      </c>
      <c r="E286" s="75"/>
      <c r="N286" s="7" t="str">
        <f t="array" ref="N286">IF(O286="", "", IFERROR(MAX(--_xlfn.TEXTSPLIT(O286,"+")), O286))</f>
        <v/>
      </c>
      <c r="R286" s="7" t="s">
        <v>635</v>
      </c>
      <c r="S286" s="7" t="s">
        <v>2813</v>
      </c>
      <c r="T286" s="7">
        <f t="array" ref="T286">IF(U286="", "", IFERROR(MAX(--_xlfn.TEXTSPLIT(U286,"+")), U286))</f>
        <v>2050</v>
      </c>
      <c r="U286" s="7">
        <v>2050</v>
      </c>
      <c r="V286" s="114" t="str">
        <f t="shared" si="42"/>
        <v/>
      </c>
      <c r="W286" s="62">
        <f t="shared" si="43"/>
        <v>1</v>
      </c>
      <c r="X286" s="7" t="str">
        <f t="shared" si="44"/>
        <v/>
      </c>
      <c r="Y286" s="7" t="str">
        <f>_xlfn.XLOOKUP(C286,ref!A:A,ref!B:B, "Other")</f>
        <v>North America</v>
      </c>
      <c r="Z286" s="7" t="s">
        <v>631</v>
      </c>
      <c r="AA286" s="7" t="str">
        <f t="shared" si="41"/>
        <v>Y</v>
      </c>
      <c r="AB286" s="7">
        <f t="shared" si="45"/>
        <v>1</v>
      </c>
    </row>
    <row r="287" spans="1:28" ht="14.5" customHeight="1">
      <c r="A287" s="43" t="s">
        <v>348</v>
      </c>
      <c r="B287" s="7">
        <v>285</v>
      </c>
      <c r="C287" s="7" t="s">
        <v>629</v>
      </c>
      <c r="D287" s="62" t="s">
        <v>666</v>
      </c>
      <c r="E287" s="75"/>
      <c r="F287" s="142"/>
      <c r="N287" s="7" t="str">
        <f t="array" ref="N287">IF(O287="", "", IFERROR(MAX(--_xlfn.TEXTSPLIT(O287,"+")), O287))</f>
        <v/>
      </c>
      <c r="T287" s="7" t="str">
        <f t="array" ref="T287">IF(U287="", "", IFERROR(MAX(--_xlfn.TEXTSPLIT(U287,"+")), U287))</f>
        <v/>
      </c>
      <c r="V287" s="114" t="str">
        <f t="shared" si="42"/>
        <v/>
      </c>
      <c r="W287" s="62" t="str">
        <f t="shared" si="43"/>
        <v/>
      </c>
      <c r="X287" s="7" t="str">
        <f t="shared" si="44"/>
        <v/>
      </c>
      <c r="Y287" s="7" t="str">
        <f>_xlfn.XLOOKUP(C287,ref!A:A,ref!B:B, "Other")</f>
        <v>North America</v>
      </c>
      <c r="Z287" s="7" t="s">
        <v>632</v>
      </c>
      <c r="AA287" s="7" t="str">
        <f t="shared" si="41"/>
        <v>N</v>
      </c>
      <c r="AB287" s="7">
        <f t="shared" si="45"/>
        <v>0</v>
      </c>
    </row>
    <row r="288" spans="1:28" ht="14.5" customHeight="1">
      <c r="A288" s="43" t="s">
        <v>217</v>
      </c>
      <c r="B288" s="7">
        <v>286</v>
      </c>
      <c r="C288" s="7" t="s">
        <v>629</v>
      </c>
      <c r="D288" s="62" t="s">
        <v>666</v>
      </c>
      <c r="E288" s="75"/>
      <c r="F288" s="142"/>
      <c r="N288" s="7" t="str">
        <f t="array" ref="N288">IF(O288="", "", IFERROR(MAX(--_xlfn.TEXTSPLIT(O288,"+")), O288))</f>
        <v/>
      </c>
      <c r="T288" s="7" t="str">
        <f t="array" ref="T288">IF(U288="", "", IFERROR(MAX(--_xlfn.TEXTSPLIT(U288,"+")), U288))</f>
        <v/>
      </c>
      <c r="V288" s="114" t="str">
        <f t="shared" si="42"/>
        <v/>
      </c>
      <c r="W288" s="62" t="str">
        <f t="shared" si="43"/>
        <v/>
      </c>
      <c r="X288" s="7" t="str">
        <f t="shared" si="44"/>
        <v/>
      </c>
      <c r="Y288" s="7" t="str">
        <f>_xlfn.XLOOKUP(C288,ref!A:A,ref!B:B, "Other")</f>
        <v>North America</v>
      </c>
      <c r="AA288" s="7" t="str">
        <f t="shared" ref="AA288:AA351" si="46">IF(ISNUMBER(SEARCH("Y",Z288)),"Y",IF(ISNUMBER(SEARCH("N",Z288)),"N",""))</f>
        <v/>
      </c>
      <c r="AB288" s="7">
        <f t="shared" si="45"/>
        <v>0</v>
      </c>
    </row>
    <row r="289" spans="1:28" ht="14.5" customHeight="1">
      <c r="A289" s="43" t="s">
        <v>383</v>
      </c>
      <c r="B289" s="7">
        <v>287</v>
      </c>
      <c r="C289" s="7" t="s">
        <v>697</v>
      </c>
      <c r="D289" s="62" t="s">
        <v>675</v>
      </c>
      <c r="E289" s="75" t="s">
        <v>631</v>
      </c>
      <c r="F289" s="142">
        <v>2025</v>
      </c>
      <c r="G289" t="s">
        <v>631</v>
      </c>
      <c r="H289" t="s">
        <v>1096</v>
      </c>
      <c r="I289">
        <v>2030</v>
      </c>
      <c r="K289">
        <v>2030</v>
      </c>
      <c r="N289" s="7" t="str">
        <f t="array" ref="N289">IF(O289="", "", IFERROR(MAX(--_xlfn.TEXTSPLIT(O289,"+")), O289))</f>
        <v/>
      </c>
      <c r="R289" s="7" t="s">
        <v>645</v>
      </c>
      <c r="S289" s="7" t="s">
        <v>805</v>
      </c>
      <c r="T289" s="7">
        <f t="array" ref="T289">IF(U289="", "", IFERROR(MAX(--_xlfn.TEXTSPLIT(U289,"+")), U289))</f>
        <v>2030</v>
      </c>
      <c r="U289" s="7">
        <v>2030</v>
      </c>
      <c r="V289" s="114" t="str">
        <f t="shared" si="42"/>
        <v/>
      </c>
      <c r="W289" s="62">
        <f t="shared" si="43"/>
        <v>1</v>
      </c>
      <c r="X289" s="7">
        <f t="shared" si="44"/>
        <v>1</v>
      </c>
      <c r="Y289" s="7" t="str">
        <f>_xlfn.XLOOKUP(C289,ref!A:A,ref!B:B, "Other")</f>
        <v>Europe</v>
      </c>
      <c r="Z289" s="7" t="s">
        <v>674</v>
      </c>
      <c r="AA289" s="7" t="str">
        <f t="shared" si="46"/>
        <v/>
      </c>
      <c r="AB289" s="7">
        <f t="shared" si="45"/>
        <v>1</v>
      </c>
    </row>
    <row r="290" spans="1:28" ht="14.5" customHeight="1">
      <c r="A290" s="43" t="s">
        <v>465</v>
      </c>
      <c r="B290" s="7">
        <v>288</v>
      </c>
      <c r="C290" s="7" t="s">
        <v>680</v>
      </c>
      <c r="D290" s="62" t="s">
        <v>666</v>
      </c>
      <c r="E290" s="75"/>
      <c r="F290" s="142"/>
      <c r="G290" t="s">
        <v>631</v>
      </c>
      <c r="H290" t="s">
        <v>635</v>
      </c>
      <c r="I290">
        <v>2030</v>
      </c>
      <c r="N290" s="7" t="str">
        <f t="array" ref="N290">IF(O290="", "", IFERROR(MAX(--_xlfn.TEXTSPLIT(O290,"+")), O290))</f>
        <v/>
      </c>
      <c r="R290" s="7" t="s">
        <v>645</v>
      </c>
      <c r="S290" s="7" t="s">
        <v>2643</v>
      </c>
      <c r="T290" s="7">
        <f t="array" ref="T290">IF(U290="", "", IFERROR(MAX(--_xlfn.TEXTSPLIT(U290,"+")), U290))</f>
        <v>2050</v>
      </c>
      <c r="U290" s="7">
        <v>2050</v>
      </c>
      <c r="V290" s="114" t="str">
        <f t="shared" si="42"/>
        <v/>
      </c>
      <c r="W290" s="62">
        <f t="shared" si="43"/>
        <v>1</v>
      </c>
      <c r="X290" s="7" t="str">
        <f t="shared" si="44"/>
        <v/>
      </c>
      <c r="Y290" s="7" t="str">
        <f>_xlfn.XLOOKUP(C290,ref!A:A,ref!B:B, "Other")</f>
        <v>Asia</v>
      </c>
      <c r="Z290" s="7" t="s">
        <v>674</v>
      </c>
      <c r="AA290" s="7" t="str">
        <f t="shared" si="46"/>
        <v/>
      </c>
      <c r="AB290" s="7">
        <f t="shared" si="45"/>
        <v>1</v>
      </c>
    </row>
    <row r="291" spans="1:28" ht="14.5" customHeight="1">
      <c r="A291" s="43" t="s">
        <v>284</v>
      </c>
      <c r="B291" s="7">
        <v>289</v>
      </c>
      <c r="C291" s="7" t="s">
        <v>629</v>
      </c>
      <c r="D291" s="62" t="s">
        <v>666</v>
      </c>
      <c r="E291" s="75"/>
      <c r="F291" s="142"/>
      <c r="N291" s="7" t="str">
        <f t="array" ref="N291">IF(O291="", "", IFERROR(MAX(--_xlfn.TEXTSPLIT(O291,"+")), O291))</f>
        <v/>
      </c>
      <c r="T291" s="7" t="str">
        <f t="array" ref="T291">IF(U291="", "", IFERROR(MAX(--_xlfn.TEXTSPLIT(U291,"+")), U291))</f>
        <v/>
      </c>
      <c r="V291" s="114" t="str">
        <f t="shared" si="42"/>
        <v/>
      </c>
      <c r="W291" s="62" t="str">
        <f t="shared" si="43"/>
        <v/>
      </c>
      <c r="X291" s="7" t="str">
        <f t="shared" si="44"/>
        <v/>
      </c>
      <c r="Y291" s="7" t="str">
        <f>_xlfn.XLOOKUP(C291,ref!A:A,ref!B:B, "Other")</f>
        <v>North America</v>
      </c>
      <c r="AA291" s="7" t="str">
        <f t="shared" si="46"/>
        <v/>
      </c>
      <c r="AB291" s="7">
        <f t="shared" si="45"/>
        <v>0</v>
      </c>
    </row>
    <row r="292" spans="1:28" ht="14.5" customHeight="1">
      <c r="A292" s="43" t="s">
        <v>392</v>
      </c>
      <c r="B292" s="7">
        <v>290</v>
      </c>
      <c r="C292" s="7" t="s">
        <v>676</v>
      </c>
      <c r="D292" s="62" t="s">
        <v>679</v>
      </c>
      <c r="E292" s="75"/>
      <c r="G292" s="87"/>
      <c r="H292" s="134"/>
      <c r="I292" s="134"/>
      <c r="J292" s="134"/>
      <c r="K292" s="134"/>
      <c r="N292" s="7" t="str">
        <f t="array" ref="N292">IF(O292="", "", IFERROR(MAX(--_xlfn.TEXTSPLIT(O292,"+")), O292))</f>
        <v/>
      </c>
      <c r="R292" s="7" t="s">
        <v>645</v>
      </c>
      <c r="S292" s="7" t="s">
        <v>2612</v>
      </c>
      <c r="T292" s="7">
        <f t="array" ref="T292">IF(U292="", "", IFERROR(MAX(--_xlfn.TEXTSPLIT(U292,"+")), U292))</f>
        <v>2050</v>
      </c>
      <c r="U292" s="7">
        <v>2050</v>
      </c>
      <c r="V292" s="114" t="str">
        <f t="shared" si="42"/>
        <v/>
      </c>
      <c r="W292" s="62">
        <f t="shared" si="43"/>
        <v>1</v>
      </c>
      <c r="X292" s="7" t="str">
        <f t="shared" si="44"/>
        <v/>
      </c>
      <c r="Y292" s="7" t="str">
        <f>_xlfn.XLOOKUP(C292,ref!A:A,ref!B:B, "Other")</f>
        <v>Asia</v>
      </c>
      <c r="Z292" s="7" t="s">
        <v>674</v>
      </c>
      <c r="AA292" s="7" t="str">
        <f t="shared" si="46"/>
        <v/>
      </c>
      <c r="AB292" s="7">
        <f t="shared" si="45"/>
        <v>1</v>
      </c>
    </row>
    <row r="293" spans="1:28" ht="14.5" customHeight="1">
      <c r="A293" s="43" t="s">
        <v>464</v>
      </c>
      <c r="B293" s="7">
        <v>291</v>
      </c>
      <c r="C293" s="7" t="s">
        <v>680</v>
      </c>
      <c r="D293" s="62" t="s">
        <v>703</v>
      </c>
      <c r="E293" s="75"/>
      <c r="F293" s="142"/>
      <c r="L293" s="74" t="s">
        <v>681</v>
      </c>
      <c r="M293" s="7" t="s">
        <v>2599</v>
      </c>
      <c r="N293" s="7">
        <f t="array" ref="N293">IF(O293="", "", IFERROR(MAX(--_xlfn.TEXTSPLIT(O293,"+")), O293))</f>
        <v>2060</v>
      </c>
      <c r="O293" s="7">
        <v>2060</v>
      </c>
      <c r="P293" s="7">
        <v>2021</v>
      </c>
      <c r="T293" s="7" t="str">
        <f t="array" ref="T293">IF(U293="", "", IFERROR(MAX(--_xlfn.TEXTSPLIT(U293,"+")), U293))</f>
        <v/>
      </c>
      <c r="V293" s="114" t="str">
        <f t="shared" si="42"/>
        <v/>
      </c>
      <c r="W293" s="62" t="str">
        <f t="shared" si="43"/>
        <v/>
      </c>
      <c r="X293" s="7" t="str">
        <f t="shared" si="44"/>
        <v/>
      </c>
      <c r="Y293" s="7" t="str">
        <f>_xlfn.XLOOKUP(C293,ref!A:A,ref!B:B, "Other")</f>
        <v>Asia</v>
      </c>
      <c r="AA293" s="7" t="str">
        <f t="shared" si="46"/>
        <v/>
      </c>
      <c r="AB293" s="7">
        <f t="shared" si="45"/>
        <v>0</v>
      </c>
    </row>
    <row r="294" spans="1:28" ht="14.5" customHeight="1">
      <c r="A294" s="43" t="s">
        <v>326</v>
      </c>
      <c r="B294" s="7">
        <v>292</v>
      </c>
      <c r="C294" s="7" t="s">
        <v>629</v>
      </c>
      <c r="D294" s="62" t="s">
        <v>690</v>
      </c>
      <c r="E294" s="75"/>
      <c r="F294" s="142"/>
      <c r="G294" t="s">
        <v>631</v>
      </c>
      <c r="H294" t="s">
        <v>1096</v>
      </c>
      <c r="I294">
        <v>2030</v>
      </c>
      <c r="K294" s="87">
        <v>2030</v>
      </c>
      <c r="N294" s="7" t="str">
        <f t="array" ref="N294">IF(O294="", "", IFERROR(MAX(--_xlfn.TEXTSPLIT(O294,"+")), O294))</f>
        <v/>
      </c>
      <c r="R294" s="7" t="s">
        <v>645</v>
      </c>
      <c r="S294" s="7" t="s">
        <v>1912</v>
      </c>
      <c r="T294" s="7">
        <f t="array" ref="T294">IF(U294="", "", IFERROR(MAX(--_xlfn.TEXTSPLIT(U294,"+")), U294))</f>
        <v>2050</v>
      </c>
      <c r="U294" s="7">
        <v>2050</v>
      </c>
      <c r="V294" s="114" t="str">
        <f t="shared" si="42"/>
        <v/>
      </c>
      <c r="W294" s="62">
        <f t="shared" si="43"/>
        <v>1</v>
      </c>
      <c r="X294" s="7">
        <f t="shared" si="44"/>
        <v>1</v>
      </c>
      <c r="Y294" s="7" t="str">
        <f>_xlfn.XLOOKUP(C294,ref!A:A,ref!B:B, "Other")</f>
        <v>North America</v>
      </c>
      <c r="Z294" s="7" t="s">
        <v>674</v>
      </c>
      <c r="AA294" s="7" t="str">
        <f t="shared" si="46"/>
        <v/>
      </c>
      <c r="AB294" s="7">
        <f t="shared" si="45"/>
        <v>1</v>
      </c>
    </row>
    <row r="295" spans="1:28" ht="14.5" customHeight="1">
      <c r="A295" s="43" t="s">
        <v>864</v>
      </c>
      <c r="B295" s="7">
        <v>293</v>
      </c>
      <c r="C295" s="7" t="s">
        <v>735</v>
      </c>
      <c r="D295" s="62" t="s">
        <v>666</v>
      </c>
      <c r="E295" s="75"/>
      <c r="F295" s="142"/>
      <c r="L295" s="74" t="s">
        <v>635</v>
      </c>
      <c r="M295" s="7" t="s">
        <v>2607</v>
      </c>
      <c r="N295" s="7">
        <f t="array" ref="N295">IF(O295="", "", IFERROR(MAX(--_xlfn.TEXTSPLIT(O295,"+")), O295))</f>
        <v>2022</v>
      </c>
      <c r="O295" s="7">
        <v>2022</v>
      </c>
      <c r="P295" s="7">
        <v>2021</v>
      </c>
      <c r="Q295" s="62" t="s">
        <v>2064</v>
      </c>
      <c r="R295" s="7" t="s">
        <v>635</v>
      </c>
      <c r="S295" s="7" t="s">
        <v>2607</v>
      </c>
      <c r="T295" s="7">
        <f t="array" ref="T295">IF(U295="", "", IFERROR(MAX(--_xlfn.TEXTSPLIT(U295,"+")), U295))</f>
        <v>2025</v>
      </c>
      <c r="U295" s="7">
        <v>2025</v>
      </c>
      <c r="V295" s="114">
        <f t="shared" si="42"/>
        <v>1</v>
      </c>
      <c r="W295" s="62">
        <f t="shared" si="43"/>
        <v>1</v>
      </c>
      <c r="X295" s="7" t="str">
        <f t="shared" si="44"/>
        <v/>
      </c>
      <c r="Y295" s="7" t="str">
        <f>_xlfn.XLOOKUP(C295,ref!A:A,ref!B:B, "Other")</f>
        <v>Europe</v>
      </c>
      <c r="Z295" s="7" t="s">
        <v>2765</v>
      </c>
      <c r="AA295" s="7" t="str">
        <f t="shared" si="46"/>
        <v>N</v>
      </c>
      <c r="AB295" s="7">
        <f t="shared" si="45"/>
        <v>1</v>
      </c>
    </row>
    <row r="296" spans="1:28" ht="14.5" customHeight="1">
      <c r="A296" s="43" t="s">
        <v>436</v>
      </c>
      <c r="B296" s="7">
        <v>294</v>
      </c>
      <c r="C296" s="7" t="s">
        <v>740</v>
      </c>
      <c r="D296" s="62" t="s">
        <v>654</v>
      </c>
      <c r="E296" s="75"/>
      <c r="F296" s="142"/>
      <c r="G296" t="s">
        <v>631</v>
      </c>
      <c r="H296" t="s">
        <v>1096</v>
      </c>
      <c r="I296">
        <v>2031</v>
      </c>
      <c r="K296" s="87">
        <v>2030</v>
      </c>
      <c r="N296" s="7" t="str">
        <f t="array" ref="N296">IF(O296="", "", IFERROR(MAX(--_xlfn.TEXTSPLIT(O296,"+")), O296))</f>
        <v/>
      </c>
      <c r="R296" s="7" t="s">
        <v>645</v>
      </c>
      <c r="S296" s="7" t="s">
        <v>2814</v>
      </c>
      <c r="T296" s="7">
        <f t="array" ref="T296">IF(U296="", "", IFERROR(MAX(--_xlfn.TEXTSPLIT(U296,"+")), U296))</f>
        <v>2030</v>
      </c>
      <c r="U296" s="7">
        <v>2030</v>
      </c>
      <c r="V296" s="114" t="str">
        <f t="shared" si="42"/>
        <v/>
      </c>
      <c r="W296" s="62">
        <f t="shared" si="43"/>
        <v>1</v>
      </c>
      <c r="X296" s="7">
        <f t="shared" si="44"/>
        <v>1</v>
      </c>
      <c r="Y296" s="7" t="str">
        <f>_xlfn.XLOOKUP(C296,ref!A:A,ref!B:B, "Other")</f>
        <v>Europe</v>
      </c>
      <c r="AA296" s="7" t="str">
        <f t="shared" si="46"/>
        <v/>
      </c>
      <c r="AB296" s="7">
        <f t="shared" si="45"/>
        <v>1</v>
      </c>
    </row>
    <row r="297" spans="1:28" ht="14.5" customHeight="1">
      <c r="A297" s="43" t="s">
        <v>333</v>
      </c>
      <c r="B297" s="7">
        <v>295</v>
      </c>
      <c r="C297" s="7" t="s">
        <v>774</v>
      </c>
      <c r="D297" s="62" t="s">
        <v>705</v>
      </c>
      <c r="E297" s="75"/>
      <c r="F297" s="142"/>
      <c r="N297" s="7" t="str">
        <f t="array" ref="N297">IF(O297="", "", IFERROR(MAX(--_xlfn.TEXTSPLIT(O297,"+")), O297))</f>
        <v/>
      </c>
      <c r="R297" s="7" t="s">
        <v>635</v>
      </c>
      <c r="S297" s="7" t="s">
        <v>2607</v>
      </c>
      <c r="T297" s="7">
        <f t="array" ref="T297">IF(U297="", "", IFERROR(MAX(--_xlfn.TEXTSPLIT(U297,"+")), U297))</f>
        <v>2040</v>
      </c>
      <c r="U297" s="7">
        <v>2040</v>
      </c>
      <c r="V297" s="114" t="str">
        <f t="shared" si="42"/>
        <v/>
      </c>
      <c r="W297" s="62">
        <f t="shared" si="43"/>
        <v>1</v>
      </c>
      <c r="X297" s="7" t="str">
        <f t="shared" si="44"/>
        <v/>
      </c>
      <c r="Y297" s="7" t="str">
        <f>_xlfn.XLOOKUP(C297,ref!A:A,ref!B:B, "Other")</f>
        <v>Asia</v>
      </c>
      <c r="Z297" s="7" t="s">
        <v>674</v>
      </c>
      <c r="AA297" s="7" t="str">
        <f t="shared" si="46"/>
        <v/>
      </c>
      <c r="AB297" s="7">
        <f t="shared" si="45"/>
        <v>1</v>
      </c>
    </row>
    <row r="298" spans="1:28" ht="14.5" customHeight="1">
      <c r="A298" s="43" t="s">
        <v>379</v>
      </c>
      <c r="B298" s="7">
        <v>296</v>
      </c>
      <c r="C298" s="7" t="s">
        <v>639</v>
      </c>
      <c r="D298" s="62" t="s">
        <v>666</v>
      </c>
      <c r="E298" s="75" t="s">
        <v>631</v>
      </c>
      <c r="F298" s="142">
        <v>2020</v>
      </c>
      <c r="G298" t="s">
        <v>631</v>
      </c>
      <c r="H298" t="s">
        <v>635</v>
      </c>
      <c r="I298">
        <v>2030</v>
      </c>
      <c r="L298" s="74" t="s">
        <v>635</v>
      </c>
      <c r="M298" s="7" t="s">
        <v>636</v>
      </c>
      <c r="N298" s="7">
        <f t="array" ref="N298">IF(O298="", "", IFERROR(MAX(--_xlfn.TEXTSPLIT(O298,"+")), O298))</f>
        <v>2003</v>
      </c>
      <c r="O298" s="7">
        <v>2003</v>
      </c>
      <c r="P298" s="7">
        <v>2003</v>
      </c>
      <c r="Q298" s="62" t="s">
        <v>2815</v>
      </c>
      <c r="R298" s="7" t="s">
        <v>1123</v>
      </c>
      <c r="S298" s="7" t="s">
        <v>2816</v>
      </c>
      <c r="T298" s="7">
        <f t="array" ref="T298">IF(U298="", "", IFERROR(MAX(--_xlfn.TEXTSPLIT(U298,"+")), U298))</f>
        <v>2050</v>
      </c>
      <c r="U298" s="7" t="s">
        <v>1292</v>
      </c>
      <c r="V298" s="114">
        <f t="shared" si="42"/>
        <v>1</v>
      </c>
      <c r="W298" s="62">
        <f t="shared" si="43"/>
        <v>1</v>
      </c>
      <c r="X298" s="7" t="str">
        <f t="shared" si="44"/>
        <v/>
      </c>
      <c r="Y298" s="7" t="str">
        <f>_xlfn.XLOOKUP(C298,ref!A:A,ref!B:B, "Other")</f>
        <v>Europe</v>
      </c>
      <c r="Z298" s="7" t="s">
        <v>2660</v>
      </c>
      <c r="AA298" s="7" t="str">
        <f t="shared" si="46"/>
        <v>Y</v>
      </c>
      <c r="AB298" s="7">
        <f t="shared" si="45"/>
        <v>1</v>
      </c>
    </row>
    <row r="299" spans="1:28" ht="14.5" customHeight="1">
      <c r="A299" s="43" t="s">
        <v>521</v>
      </c>
      <c r="B299" s="7">
        <v>297</v>
      </c>
      <c r="C299" s="7" t="s">
        <v>680</v>
      </c>
      <c r="D299" s="62" t="s">
        <v>703</v>
      </c>
      <c r="E299" s="75"/>
      <c r="F299" s="142"/>
      <c r="N299" s="7" t="str">
        <f t="array" ref="N299">IF(O299="", "", IFERROR(MAX(--_xlfn.TEXTSPLIT(O299,"+")), O299))</f>
        <v/>
      </c>
      <c r="T299" s="7" t="str">
        <f t="array" ref="T299">IF(U299="", "", IFERROR(MAX(--_xlfn.TEXTSPLIT(U299,"+")), U299))</f>
        <v/>
      </c>
      <c r="V299" s="114" t="str">
        <f t="shared" si="42"/>
        <v/>
      </c>
      <c r="W299" s="62" t="str">
        <f t="shared" si="43"/>
        <v/>
      </c>
      <c r="X299" s="7" t="str">
        <f t="shared" si="44"/>
        <v/>
      </c>
      <c r="Y299" s="7" t="str">
        <f>_xlfn.XLOOKUP(C299,ref!A:A,ref!B:B, "Other")</f>
        <v>Asia</v>
      </c>
      <c r="AA299" s="7" t="str">
        <f t="shared" si="46"/>
        <v/>
      </c>
      <c r="AB299" s="7">
        <f t="shared" si="45"/>
        <v>0</v>
      </c>
    </row>
    <row r="300" spans="1:28" ht="14.5" customHeight="1">
      <c r="A300" s="43" t="s">
        <v>303</v>
      </c>
      <c r="B300" s="7">
        <v>298</v>
      </c>
      <c r="C300" s="7" t="s">
        <v>735</v>
      </c>
      <c r="D300" s="62" t="s">
        <v>666</v>
      </c>
      <c r="E300" s="75"/>
      <c r="F300" s="142"/>
      <c r="G300" t="s">
        <v>631</v>
      </c>
      <c r="H300" t="s">
        <v>635</v>
      </c>
      <c r="I300">
        <v>2030</v>
      </c>
      <c r="N300" s="7" t="str">
        <f t="array" ref="N300">IF(O300="", "", IFERROR(MAX(--_xlfn.TEXTSPLIT(O300,"+")), O300))</f>
        <v/>
      </c>
      <c r="R300" s="7" t="s">
        <v>1123</v>
      </c>
      <c r="S300" s="7" t="s">
        <v>2817</v>
      </c>
      <c r="T300" s="7">
        <f t="array" ref="T300">IF(U300="", "", IFERROR(MAX(--_xlfn.TEXTSPLIT(U300,"+")), U300))</f>
        <v>2050</v>
      </c>
      <c r="U300" s="7" t="s">
        <v>1292</v>
      </c>
      <c r="V300" s="114" t="str">
        <f t="shared" si="42"/>
        <v/>
      </c>
      <c r="W300" s="62">
        <f t="shared" si="43"/>
        <v>1</v>
      </c>
      <c r="X300" s="7" t="str">
        <f t="shared" si="44"/>
        <v/>
      </c>
      <c r="Y300" s="7" t="str">
        <f>_xlfn.XLOOKUP(C300,ref!A:A,ref!B:B, "Other")</f>
        <v>Europe</v>
      </c>
      <c r="Z300" s="7" t="s">
        <v>631</v>
      </c>
      <c r="AA300" s="7" t="str">
        <f t="shared" si="46"/>
        <v>Y</v>
      </c>
      <c r="AB300" s="7">
        <f t="shared" si="45"/>
        <v>1</v>
      </c>
    </row>
    <row r="301" spans="1:28" ht="14.5" customHeight="1">
      <c r="A301" s="43" t="s">
        <v>386</v>
      </c>
      <c r="B301" s="7">
        <v>299</v>
      </c>
      <c r="C301" s="7" t="s">
        <v>680</v>
      </c>
      <c r="D301" s="62" t="s">
        <v>670</v>
      </c>
      <c r="E301" s="75"/>
      <c r="N301" s="7" t="str">
        <f t="array" ref="N301">IF(O301="", "", IFERROR(MAX(--_xlfn.TEXTSPLIT(O301,"+")), O301))</f>
        <v/>
      </c>
      <c r="T301" s="7" t="str">
        <f t="array" ref="T301">IF(U301="", "", IFERROR(MAX(--_xlfn.TEXTSPLIT(U301,"+")), U301))</f>
        <v/>
      </c>
      <c r="V301" s="114" t="str">
        <f t="shared" si="42"/>
        <v/>
      </c>
      <c r="W301" s="62" t="str">
        <f t="shared" si="43"/>
        <v/>
      </c>
      <c r="X301" s="7" t="str">
        <f t="shared" si="44"/>
        <v/>
      </c>
      <c r="Y301" s="7" t="str">
        <f>_xlfn.XLOOKUP(C301,ref!A:A,ref!B:B, "Other")</f>
        <v>Asia</v>
      </c>
      <c r="AA301" s="7" t="str">
        <f t="shared" si="46"/>
        <v/>
      </c>
      <c r="AB301" s="7">
        <f t="shared" si="45"/>
        <v>0</v>
      </c>
    </row>
    <row r="302" spans="1:28" ht="14.5" customHeight="1">
      <c r="A302" s="43" t="s">
        <v>2167</v>
      </c>
      <c r="B302" s="7">
        <v>300</v>
      </c>
      <c r="C302" s="7" t="s">
        <v>671</v>
      </c>
      <c r="D302" s="62" t="s">
        <v>715</v>
      </c>
      <c r="E302" s="75" t="s">
        <v>631</v>
      </c>
      <c r="F302" s="142">
        <v>2030</v>
      </c>
      <c r="G302" t="s">
        <v>631</v>
      </c>
      <c r="H302" t="s">
        <v>1096</v>
      </c>
      <c r="I302">
        <v>2025</v>
      </c>
      <c r="K302" s="87">
        <v>2030</v>
      </c>
      <c r="N302" s="7" t="str">
        <f t="array" ref="N302">IF(O302="", "", IFERROR(MAX(--_xlfn.TEXTSPLIT(O302,"+")), O302))</f>
        <v/>
      </c>
      <c r="R302" s="7" t="s">
        <v>2818</v>
      </c>
      <c r="S302" s="7" t="s">
        <v>2819</v>
      </c>
      <c r="T302" s="7">
        <f t="array" ref="T302">IF(U302="", "", IFERROR(MAX(--_xlfn.TEXTSPLIT(U302,"+")), U302))</f>
        <v>2040</v>
      </c>
      <c r="U302" s="7" t="s">
        <v>2171</v>
      </c>
      <c r="V302" s="114" t="str">
        <f t="shared" si="42"/>
        <v/>
      </c>
      <c r="W302" s="62">
        <f t="shared" si="43"/>
        <v>1</v>
      </c>
      <c r="X302" s="7">
        <f t="shared" si="44"/>
        <v>1</v>
      </c>
      <c r="Y302" s="7" t="str">
        <f>_xlfn.XLOOKUP(C302,ref!A:A,ref!B:B, "Other")</f>
        <v>Europe</v>
      </c>
      <c r="Z302" s="7" t="s">
        <v>631</v>
      </c>
      <c r="AA302" s="7" t="str">
        <f t="shared" si="46"/>
        <v>Y</v>
      </c>
      <c r="AB302" s="7">
        <f t="shared" si="45"/>
        <v>1</v>
      </c>
    </row>
    <row r="303" spans="1:28" ht="14.5" customHeight="1">
      <c r="A303" s="43" t="s">
        <v>362</v>
      </c>
      <c r="B303" s="7">
        <v>301</v>
      </c>
      <c r="C303" s="7" t="s">
        <v>629</v>
      </c>
      <c r="D303" s="62" t="s">
        <v>654</v>
      </c>
      <c r="E303" s="75"/>
      <c r="F303" s="142"/>
      <c r="G303" t="s">
        <v>631</v>
      </c>
      <c r="H303" t="s">
        <v>635</v>
      </c>
      <c r="I303">
        <v>2030</v>
      </c>
      <c r="L303" s="74" t="s">
        <v>635</v>
      </c>
      <c r="M303" s="7" t="s">
        <v>2607</v>
      </c>
      <c r="N303" s="7">
        <f t="array" ref="N303">IF(O303="", "", IFERROR(MAX(--_xlfn.TEXTSPLIT(O303,"+")), O303))</f>
        <v>2040</v>
      </c>
      <c r="O303" s="7">
        <v>2040</v>
      </c>
      <c r="P303" s="7">
        <v>2020</v>
      </c>
      <c r="Q303" s="62" t="s">
        <v>2820</v>
      </c>
      <c r="T303" s="7" t="str">
        <f t="array" ref="T303">IF(U303="", "", IFERROR(MAX(--_xlfn.TEXTSPLIT(U303,"+")), U303))</f>
        <v/>
      </c>
      <c r="V303" s="114">
        <f t="shared" si="42"/>
        <v>1</v>
      </c>
      <c r="W303" s="62" t="str">
        <f t="shared" si="43"/>
        <v/>
      </c>
      <c r="X303" s="7" t="str">
        <f t="shared" si="44"/>
        <v/>
      </c>
      <c r="Y303" s="7" t="str">
        <f>_xlfn.XLOOKUP(C303,ref!A:A,ref!B:B, "Other")</f>
        <v>North America</v>
      </c>
      <c r="AA303" s="7" t="str">
        <f t="shared" si="46"/>
        <v/>
      </c>
      <c r="AB303" s="7">
        <f t="shared" si="45"/>
        <v>1</v>
      </c>
    </row>
    <row r="304" spans="1:28" ht="14.5" customHeight="1">
      <c r="A304" s="43" t="s">
        <v>378</v>
      </c>
      <c r="B304" s="7">
        <v>302</v>
      </c>
      <c r="C304" s="7" t="s">
        <v>680</v>
      </c>
      <c r="D304" s="62" t="s">
        <v>691</v>
      </c>
      <c r="E304" s="75"/>
      <c r="F304" s="142"/>
      <c r="L304" s="74" t="s">
        <v>681</v>
      </c>
      <c r="M304" s="7" t="s">
        <v>2599</v>
      </c>
      <c r="N304" s="7">
        <f t="array" ref="N304">IF(O304="", "", IFERROR(MAX(--_xlfn.TEXTSPLIT(O304,"+")), O304))</f>
        <v>2060</v>
      </c>
      <c r="O304" s="7">
        <v>2060</v>
      </c>
      <c r="P304" s="7">
        <v>2022</v>
      </c>
      <c r="Q304" s="62" t="s">
        <v>2821</v>
      </c>
      <c r="T304" s="7" t="str">
        <f t="array" ref="T304">IF(U304="", "", IFERROR(MAX(--_xlfn.TEXTSPLIT(U304,"+")), U304))</f>
        <v/>
      </c>
      <c r="V304" s="114" t="str">
        <f t="shared" si="42"/>
        <v/>
      </c>
      <c r="W304" s="62" t="str">
        <f t="shared" si="43"/>
        <v/>
      </c>
      <c r="X304" s="7" t="str">
        <f t="shared" si="44"/>
        <v/>
      </c>
      <c r="Y304" s="7" t="str">
        <f>_xlfn.XLOOKUP(C304,ref!A:A,ref!B:B, "Other")</f>
        <v>Asia</v>
      </c>
      <c r="AA304" s="7" t="str">
        <f t="shared" si="46"/>
        <v/>
      </c>
      <c r="AB304" s="7">
        <f t="shared" si="45"/>
        <v>0</v>
      </c>
    </row>
    <row r="305" spans="1:28" ht="14.5" customHeight="1">
      <c r="A305" s="43" t="s">
        <v>325</v>
      </c>
      <c r="B305" s="7">
        <v>303</v>
      </c>
      <c r="C305" s="7" t="s">
        <v>692</v>
      </c>
      <c r="D305" s="62" t="s">
        <v>654</v>
      </c>
      <c r="E305" s="75" t="s">
        <v>631</v>
      </c>
      <c r="F305" s="142">
        <v>2030</v>
      </c>
      <c r="G305" t="s">
        <v>631</v>
      </c>
      <c r="H305" t="s">
        <v>1096</v>
      </c>
      <c r="I305">
        <v>2030</v>
      </c>
      <c r="K305">
        <v>2030</v>
      </c>
      <c r="L305" s="74" t="s">
        <v>645</v>
      </c>
      <c r="M305" s="7" t="s">
        <v>2612</v>
      </c>
      <c r="N305" s="7">
        <f t="array" ref="N305">IF(O305="", "", IFERROR(MAX(--_xlfn.TEXTSPLIT(O305,"+")), O305))</f>
        <v>2030</v>
      </c>
      <c r="O305" s="7">
        <v>2030</v>
      </c>
      <c r="P305" s="7">
        <v>2020</v>
      </c>
      <c r="Q305" s="62" t="s">
        <v>2822</v>
      </c>
      <c r="R305" s="7" t="s">
        <v>645</v>
      </c>
      <c r="S305" s="7" t="s">
        <v>834</v>
      </c>
      <c r="T305" s="7">
        <f t="array" ref="T305">IF(U305="", "", IFERROR(MAX(--_xlfn.TEXTSPLIT(U305,"+")), U305))</f>
        <v>2050</v>
      </c>
      <c r="U305" s="7">
        <v>2050</v>
      </c>
      <c r="V305" s="114">
        <f t="shared" si="42"/>
        <v>1</v>
      </c>
      <c r="W305" s="62">
        <f t="shared" si="43"/>
        <v>1</v>
      </c>
      <c r="X305" s="7">
        <f t="shared" si="44"/>
        <v>1</v>
      </c>
      <c r="Y305" s="7" t="str">
        <f>_xlfn.XLOOKUP(C305,ref!A:A,ref!B:B, "Other")</f>
        <v>Europe</v>
      </c>
      <c r="AA305" s="7" t="str">
        <f t="shared" si="46"/>
        <v/>
      </c>
      <c r="AB305" s="7">
        <f t="shared" si="45"/>
        <v>1</v>
      </c>
    </row>
    <row r="306" spans="1:28" ht="14.5" customHeight="1">
      <c r="A306" s="43" t="s">
        <v>360</v>
      </c>
      <c r="B306" s="7">
        <v>304</v>
      </c>
      <c r="C306" s="7" t="s">
        <v>671</v>
      </c>
      <c r="D306" s="62" t="s">
        <v>679</v>
      </c>
      <c r="E306" s="75"/>
      <c r="F306" s="142"/>
      <c r="G306" t="s">
        <v>631</v>
      </c>
      <c r="H306" t="s">
        <v>1096</v>
      </c>
      <c r="I306">
        <v>2030</v>
      </c>
      <c r="K306">
        <v>2030</v>
      </c>
      <c r="L306" s="74" t="s">
        <v>2602</v>
      </c>
      <c r="M306" s="7" t="s">
        <v>2823</v>
      </c>
      <c r="N306" s="7">
        <f t="array" ref="N306">IF(O306="", "", IFERROR(MAX(--_xlfn.TEXTSPLIT(O306,"+")), O306))</f>
        <v>2050</v>
      </c>
      <c r="O306" s="7" t="s">
        <v>1292</v>
      </c>
      <c r="P306" s="7" t="s">
        <v>2824</v>
      </c>
      <c r="Q306" s="62" t="s">
        <v>2825</v>
      </c>
      <c r="S306" s="7" t="s">
        <v>39</v>
      </c>
      <c r="T306" s="7" t="str">
        <f t="array" ref="T306">IF(U306="", "", IFERROR(MAX(--_xlfn.TEXTSPLIT(U306,"+")), U306))</f>
        <v/>
      </c>
      <c r="V306" s="114">
        <f t="shared" si="42"/>
        <v>1</v>
      </c>
      <c r="W306" s="62" t="str">
        <f t="shared" si="43"/>
        <v/>
      </c>
      <c r="X306" s="7">
        <f t="shared" si="44"/>
        <v>1</v>
      </c>
      <c r="Y306" s="7" t="str">
        <f>_xlfn.XLOOKUP(C306,ref!A:A,ref!B:B, "Other")</f>
        <v>Europe</v>
      </c>
      <c r="Z306" s="7" t="s">
        <v>2713</v>
      </c>
      <c r="AA306" s="7" t="str">
        <f t="shared" si="46"/>
        <v/>
      </c>
      <c r="AB306" s="7">
        <f t="shared" si="45"/>
        <v>1</v>
      </c>
    </row>
    <row r="307" spans="1:28" ht="14.5" customHeight="1">
      <c r="A307" s="43" t="s">
        <v>434</v>
      </c>
      <c r="B307" s="7">
        <v>305</v>
      </c>
      <c r="C307" s="7" t="s">
        <v>697</v>
      </c>
      <c r="D307" s="62" t="s">
        <v>628</v>
      </c>
      <c r="E307" s="75"/>
      <c r="F307" s="142"/>
      <c r="N307" s="7" t="str">
        <f t="array" ref="N307">IF(O307="", "", IFERROR(MAX(--_xlfn.TEXTSPLIT(O307,"+")), O307))</f>
        <v/>
      </c>
      <c r="R307" s="7" t="s">
        <v>635</v>
      </c>
      <c r="S307" s="7" t="s">
        <v>2607</v>
      </c>
      <c r="T307" s="7">
        <f t="array" ref="T307">IF(U307="", "", IFERROR(MAX(--_xlfn.TEXTSPLIT(U307,"+")), U307))</f>
        <v>2050</v>
      </c>
      <c r="U307" s="7">
        <v>2050</v>
      </c>
      <c r="V307" s="114" t="str">
        <f t="shared" si="42"/>
        <v/>
      </c>
      <c r="W307" s="62">
        <f t="shared" si="43"/>
        <v>1</v>
      </c>
      <c r="X307" s="7" t="str">
        <f t="shared" si="44"/>
        <v/>
      </c>
      <c r="Y307" s="7" t="str">
        <f>_xlfn.XLOOKUP(C307,ref!A:A,ref!B:B, "Other")</f>
        <v>Europe</v>
      </c>
      <c r="Z307" s="7" t="s">
        <v>631</v>
      </c>
      <c r="AA307" s="7" t="str">
        <f t="shared" si="46"/>
        <v>Y</v>
      </c>
      <c r="AB307" s="7">
        <f t="shared" si="45"/>
        <v>1</v>
      </c>
    </row>
    <row r="308" spans="1:28" ht="14.5" customHeight="1">
      <c r="A308" s="43" t="s">
        <v>430</v>
      </c>
      <c r="B308" s="7">
        <v>306</v>
      </c>
      <c r="C308" s="7" t="s">
        <v>876</v>
      </c>
      <c r="D308" s="62" t="s">
        <v>666</v>
      </c>
      <c r="E308" s="75"/>
      <c r="F308" s="142"/>
      <c r="N308" s="7" t="str">
        <f t="array" ref="N308">IF(O308="", "", IFERROR(MAX(--_xlfn.TEXTSPLIT(O308,"+")), O308))</f>
        <v/>
      </c>
      <c r="R308" s="7" t="s">
        <v>2615</v>
      </c>
      <c r="S308" s="7" t="s">
        <v>2826</v>
      </c>
      <c r="T308" s="7" t="str">
        <f t="array" ref="T308">IF(U308="", "", IFERROR(MAX(--_xlfn.TEXTSPLIT(U308,"+")), U308))</f>
        <v/>
      </c>
      <c r="V308" s="114" t="str">
        <f t="shared" si="42"/>
        <v/>
      </c>
      <c r="W308" s="62" t="str">
        <f t="shared" si="43"/>
        <v/>
      </c>
      <c r="X308" s="7" t="str">
        <f t="shared" si="44"/>
        <v/>
      </c>
      <c r="Y308" s="7" t="str">
        <f>_xlfn.XLOOKUP(C308,ref!A:A,ref!B:B, "Other")</f>
        <v>Asia</v>
      </c>
      <c r="Z308" s="7" t="s">
        <v>674</v>
      </c>
      <c r="AA308" s="7" t="str">
        <f t="shared" si="46"/>
        <v/>
      </c>
      <c r="AB308" s="7">
        <f t="shared" si="45"/>
        <v>0</v>
      </c>
    </row>
    <row r="309" spans="1:28" ht="14.5" customHeight="1">
      <c r="A309" s="43" t="s">
        <v>149</v>
      </c>
      <c r="B309" s="7">
        <v>307</v>
      </c>
      <c r="C309" s="7" t="s">
        <v>706</v>
      </c>
      <c r="D309" s="62" t="s">
        <v>666</v>
      </c>
      <c r="E309" s="75"/>
      <c r="F309" s="142"/>
      <c r="L309" s="74" t="s">
        <v>635</v>
      </c>
      <c r="M309" s="7" t="s">
        <v>636</v>
      </c>
      <c r="N309" s="7">
        <f t="array" ref="N309">IF(O309="", "", IFERROR(MAX(--_xlfn.TEXTSPLIT(O309,"+")), O309))</f>
        <v>2017</v>
      </c>
      <c r="O309" s="7">
        <v>2017</v>
      </c>
      <c r="P309" s="7">
        <v>2017</v>
      </c>
      <c r="Q309" s="62" t="s">
        <v>2827</v>
      </c>
      <c r="R309" s="7" t="s">
        <v>635</v>
      </c>
      <c r="S309" s="7" t="s">
        <v>2607</v>
      </c>
      <c r="T309" s="7">
        <f t="array" ref="T309">IF(U309="", "", IFERROR(MAX(--_xlfn.TEXTSPLIT(U309,"+")), U309))</f>
        <v>2050</v>
      </c>
      <c r="U309" s="7">
        <v>2050</v>
      </c>
      <c r="V309" s="114">
        <f t="shared" si="42"/>
        <v>1</v>
      </c>
      <c r="W309" s="62">
        <f t="shared" si="43"/>
        <v>1</v>
      </c>
      <c r="X309" s="7" t="str">
        <f t="shared" si="44"/>
        <v/>
      </c>
      <c r="Y309" s="7" t="str">
        <f>_xlfn.XLOOKUP(C309,ref!A:A,ref!B:B, "Other")</f>
        <v>North America</v>
      </c>
      <c r="AA309" s="7" t="str">
        <f t="shared" si="46"/>
        <v/>
      </c>
      <c r="AB309" s="7">
        <f t="shared" si="45"/>
        <v>1</v>
      </c>
    </row>
    <row r="310" spans="1:28" ht="14.5" customHeight="1">
      <c r="A310" s="43" t="s">
        <v>243</v>
      </c>
      <c r="B310" s="7">
        <v>308</v>
      </c>
      <c r="C310" s="7" t="s">
        <v>706</v>
      </c>
      <c r="D310" s="62" t="s">
        <v>675</v>
      </c>
      <c r="E310" s="75"/>
      <c r="G310" s="87"/>
      <c r="H310" s="87"/>
      <c r="I310" s="87"/>
      <c r="J310" s="87"/>
      <c r="K310" s="87"/>
      <c r="N310" s="7" t="str">
        <f t="array" ref="N310">IF(O310="", "", IFERROR(MAX(--_xlfn.TEXTSPLIT(O310,"+")), O310))</f>
        <v/>
      </c>
      <c r="T310" s="7" t="str">
        <f t="array" ref="T310">IF(U310="", "", IFERROR(MAX(--_xlfn.TEXTSPLIT(U310,"+")), U310))</f>
        <v/>
      </c>
      <c r="V310" s="114" t="str">
        <f t="shared" si="42"/>
        <v/>
      </c>
      <c r="W310" s="62" t="str">
        <f t="shared" si="43"/>
        <v/>
      </c>
      <c r="X310" s="7" t="str">
        <f t="shared" si="44"/>
        <v/>
      </c>
      <c r="Y310" s="7" t="str">
        <f>_xlfn.XLOOKUP(C310,ref!A:A,ref!B:B, "Other")</f>
        <v>North America</v>
      </c>
      <c r="AA310" s="7" t="str">
        <f t="shared" si="46"/>
        <v/>
      </c>
      <c r="AB310" s="7">
        <f t="shared" si="45"/>
        <v>0</v>
      </c>
    </row>
    <row r="311" spans="1:28" ht="14.5" customHeight="1">
      <c r="A311" s="43" t="s">
        <v>398</v>
      </c>
      <c r="B311" s="7">
        <v>309</v>
      </c>
      <c r="C311" s="7" t="s">
        <v>676</v>
      </c>
      <c r="D311" s="62" t="s">
        <v>666</v>
      </c>
      <c r="E311" s="75"/>
      <c r="F311" s="142"/>
      <c r="G311" t="s">
        <v>631</v>
      </c>
      <c r="H311" t="s">
        <v>635</v>
      </c>
      <c r="I311">
        <v>2030</v>
      </c>
      <c r="K311" s="87">
        <v>2030</v>
      </c>
      <c r="N311" s="7" t="str">
        <f t="array" ref="N311">IF(O311="", "", IFERROR(MAX(--_xlfn.TEXTSPLIT(O311,"+")), O311))</f>
        <v/>
      </c>
      <c r="R311" s="7" t="s">
        <v>645</v>
      </c>
      <c r="S311" s="7" t="s">
        <v>2612</v>
      </c>
      <c r="T311" s="7">
        <f t="array" ref="T311">IF(U311="", "", IFERROR(MAX(--_xlfn.TEXTSPLIT(U311,"+")), U311))</f>
        <v>2050</v>
      </c>
      <c r="U311" s="7">
        <v>2050</v>
      </c>
      <c r="V311" s="114" t="str">
        <f t="shared" si="42"/>
        <v/>
      </c>
      <c r="W311" s="62">
        <f t="shared" si="43"/>
        <v>1</v>
      </c>
      <c r="X311" s="7" t="str">
        <f t="shared" si="44"/>
        <v/>
      </c>
      <c r="Y311" s="7" t="str">
        <f>_xlfn.XLOOKUP(C311,ref!A:A,ref!B:B, "Other")</f>
        <v>Asia</v>
      </c>
      <c r="AA311" s="7" t="str">
        <f t="shared" si="46"/>
        <v/>
      </c>
      <c r="AB311" s="7">
        <f t="shared" si="45"/>
        <v>1</v>
      </c>
    </row>
    <row r="312" spans="1:28" ht="14.5" customHeight="1">
      <c r="A312" s="43" t="s">
        <v>390</v>
      </c>
      <c r="B312" s="7">
        <v>310</v>
      </c>
      <c r="C312" s="7" t="s">
        <v>709</v>
      </c>
      <c r="D312" s="62" t="s">
        <v>669</v>
      </c>
      <c r="E312" s="75"/>
      <c r="F312" s="142"/>
      <c r="G312" t="s">
        <v>631</v>
      </c>
      <c r="H312" t="s">
        <v>1096</v>
      </c>
      <c r="I312">
        <v>2030</v>
      </c>
      <c r="K312">
        <v>2030</v>
      </c>
      <c r="L312" s="74" t="s">
        <v>635</v>
      </c>
      <c r="M312" s="7" t="s">
        <v>2828</v>
      </c>
      <c r="N312" s="7">
        <f t="array" ref="N312">IF(O312="", "", IFERROR(MAX(--_xlfn.TEXTSPLIT(O312,"+")), O312))</f>
        <v>2040</v>
      </c>
      <c r="O312" s="7">
        <v>2040</v>
      </c>
      <c r="P312" s="7">
        <v>2019</v>
      </c>
      <c r="Q312" s="62" t="s">
        <v>2829</v>
      </c>
      <c r="S312" s="7" t="s">
        <v>39</v>
      </c>
      <c r="T312" s="7" t="str">
        <f t="array" ref="T312">IF(U312="", "", IFERROR(MAX(--_xlfn.TEXTSPLIT(U312,"+")), U312))</f>
        <v/>
      </c>
      <c r="V312" s="114">
        <f t="shared" si="42"/>
        <v>1</v>
      </c>
      <c r="W312" s="62" t="str">
        <f t="shared" si="43"/>
        <v/>
      </c>
      <c r="X312" s="7">
        <f t="shared" si="44"/>
        <v>1</v>
      </c>
      <c r="Y312" s="7" t="str">
        <f>_xlfn.XLOOKUP(C312,ref!A:A,ref!B:B, "Other")</f>
        <v>Europe</v>
      </c>
      <c r="Z312" s="7" t="s">
        <v>2830</v>
      </c>
      <c r="AA312" s="7" t="str">
        <f t="shared" si="46"/>
        <v>N</v>
      </c>
      <c r="AB312" s="7">
        <f t="shared" si="45"/>
        <v>1</v>
      </c>
    </row>
    <row r="313" spans="1:28" ht="14.5" customHeight="1">
      <c r="A313" s="43" t="s">
        <v>509</v>
      </c>
      <c r="B313" s="7">
        <v>311</v>
      </c>
      <c r="C313" s="7" t="s">
        <v>818</v>
      </c>
      <c r="D313" s="62" t="s">
        <v>638</v>
      </c>
      <c r="E313" s="75"/>
      <c r="F313" s="142"/>
      <c r="N313" s="7" t="str">
        <f t="array" ref="N313">IF(O313="", "", IFERROR(MAX(--_xlfn.TEXTSPLIT(O313,"+")), O313))</f>
        <v/>
      </c>
      <c r="T313" s="7" t="str">
        <f t="array" ref="T313">IF(U313="", "", IFERROR(MAX(--_xlfn.TEXTSPLIT(U313,"+")), U313))</f>
        <v/>
      </c>
      <c r="V313" s="114" t="str">
        <f t="shared" si="42"/>
        <v/>
      </c>
      <c r="W313" s="62" t="str">
        <f t="shared" si="43"/>
        <v/>
      </c>
      <c r="X313" s="7" t="str">
        <f t="shared" si="44"/>
        <v/>
      </c>
      <c r="Y313" s="7" t="str">
        <f>_xlfn.XLOOKUP(C313,ref!A:A,ref!B:B, "Other")</f>
        <v>Asia</v>
      </c>
      <c r="AA313" s="7" t="str">
        <f t="shared" si="46"/>
        <v/>
      </c>
      <c r="AB313" s="7">
        <f t="shared" si="45"/>
        <v>0</v>
      </c>
    </row>
    <row r="314" spans="1:28" ht="14.5" customHeight="1">
      <c r="A314" s="43" t="s">
        <v>405</v>
      </c>
      <c r="B314" s="7">
        <v>312</v>
      </c>
      <c r="C314" s="7" t="s">
        <v>709</v>
      </c>
      <c r="D314" s="62" t="s">
        <v>669</v>
      </c>
      <c r="E314" s="75" t="s">
        <v>631</v>
      </c>
      <c r="F314" s="142">
        <v>2040</v>
      </c>
      <c r="G314" t="s">
        <v>631</v>
      </c>
      <c r="H314" t="s">
        <v>1096</v>
      </c>
      <c r="I314">
        <v>2030</v>
      </c>
      <c r="K314" s="87">
        <v>2030</v>
      </c>
      <c r="L314" s="74" t="s">
        <v>2602</v>
      </c>
      <c r="M314" s="7" t="s">
        <v>2831</v>
      </c>
      <c r="N314" s="7">
        <f t="array" ref="N314">IF(O314="", "", IFERROR(MAX(--_xlfn.TEXTSPLIT(O314,"+")), O314))</f>
        <v>2050</v>
      </c>
      <c r="O314" s="7" t="s">
        <v>1331</v>
      </c>
      <c r="P314" s="7" t="s">
        <v>2605</v>
      </c>
      <c r="Q314" s="62" t="s">
        <v>2832</v>
      </c>
      <c r="T314" s="7" t="str">
        <f t="array" ref="T314">IF(U314="", "", IFERROR(MAX(--_xlfn.TEXTSPLIT(U314,"+")), U314))</f>
        <v/>
      </c>
      <c r="V314" s="114">
        <f t="shared" si="42"/>
        <v>1</v>
      </c>
      <c r="W314" s="62" t="str">
        <f t="shared" si="43"/>
        <v/>
      </c>
      <c r="X314" s="7">
        <f t="shared" si="44"/>
        <v>1</v>
      </c>
      <c r="Y314" s="7" t="str">
        <f>_xlfn.XLOOKUP(C314,ref!A:A,ref!B:B, "Other")</f>
        <v>Europe</v>
      </c>
      <c r="Z314" s="7" t="s">
        <v>631</v>
      </c>
      <c r="AA314" s="7" t="str">
        <f t="shared" si="46"/>
        <v>Y</v>
      </c>
      <c r="AB314" s="7">
        <f t="shared" si="45"/>
        <v>1</v>
      </c>
    </row>
    <row r="315" spans="1:28" ht="14.5" customHeight="1">
      <c r="A315" s="43" t="s">
        <v>338</v>
      </c>
      <c r="B315" s="7">
        <v>313</v>
      </c>
      <c r="C315" s="7" t="s">
        <v>629</v>
      </c>
      <c r="D315" s="62" t="s">
        <v>699</v>
      </c>
      <c r="E315" s="75" t="s">
        <v>631</v>
      </c>
      <c r="F315" s="142">
        <v>2025</v>
      </c>
      <c r="G315" t="s">
        <v>631</v>
      </c>
      <c r="H315" t="s">
        <v>1096</v>
      </c>
      <c r="I315">
        <v>2030</v>
      </c>
      <c r="K315">
        <v>2030</v>
      </c>
      <c r="M315" s="7" t="s">
        <v>39</v>
      </c>
      <c r="N315" s="7" t="str">
        <f t="array" ref="N315">IF(O315="", "", IFERROR(MAX(--_xlfn.TEXTSPLIT(O315,"+")), O315))</f>
        <v/>
      </c>
      <c r="P315" s="7" t="s">
        <v>39</v>
      </c>
      <c r="S315" s="7" t="s">
        <v>39</v>
      </c>
      <c r="T315" s="7" t="str">
        <f t="array" ref="T315">IF(U315="", "", IFERROR(MAX(--_xlfn.TEXTSPLIT(U315,"+")), U315))</f>
        <v/>
      </c>
      <c r="V315" s="114" t="str">
        <f t="shared" si="42"/>
        <v/>
      </c>
      <c r="W315" s="62" t="str">
        <f t="shared" si="43"/>
        <v/>
      </c>
      <c r="X315" s="7">
        <f t="shared" si="44"/>
        <v>1</v>
      </c>
      <c r="Y315" s="7" t="str">
        <f>_xlfn.XLOOKUP(C315,ref!A:A,ref!B:B, "Other")</f>
        <v>North America</v>
      </c>
      <c r="Z315" s="7" t="s">
        <v>2721</v>
      </c>
      <c r="AA315" s="7" t="str">
        <f t="shared" si="46"/>
        <v/>
      </c>
      <c r="AB315" s="7">
        <f t="shared" si="45"/>
        <v>1</v>
      </c>
    </row>
    <row r="316" spans="1:28" ht="14.5" customHeight="1">
      <c r="A316" s="43" t="s">
        <v>275</v>
      </c>
      <c r="B316" s="7">
        <v>314</v>
      </c>
      <c r="C316" s="7" t="s">
        <v>692</v>
      </c>
      <c r="D316" s="62" t="s">
        <v>670</v>
      </c>
      <c r="E316" s="75"/>
      <c r="F316" s="142"/>
      <c r="G316" t="s">
        <v>631</v>
      </c>
      <c r="H316" t="s">
        <v>635</v>
      </c>
      <c r="I316">
        <v>2030</v>
      </c>
      <c r="N316" s="7" t="str">
        <f t="array" ref="N316">IF(O316="", "", IFERROR(MAX(--_xlfn.TEXTSPLIT(O316,"+")), O316))</f>
        <v/>
      </c>
      <c r="T316" s="7" t="str">
        <f t="array" ref="T316">IF(U316="", "", IFERROR(MAX(--_xlfn.TEXTSPLIT(U316,"+")), U316))</f>
        <v/>
      </c>
      <c r="V316" s="114" t="str">
        <f t="shared" si="42"/>
        <v/>
      </c>
      <c r="W316" s="62" t="str">
        <f t="shared" si="43"/>
        <v/>
      </c>
      <c r="X316" s="7" t="str">
        <f t="shared" si="44"/>
        <v/>
      </c>
      <c r="Y316" s="7" t="str">
        <f>_xlfn.XLOOKUP(C316,ref!A:A,ref!B:B, "Other")</f>
        <v>Europe</v>
      </c>
      <c r="AA316" s="7" t="str">
        <f t="shared" si="46"/>
        <v/>
      </c>
      <c r="AB316" s="7">
        <f t="shared" si="45"/>
        <v>0</v>
      </c>
    </row>
    <row r="317" spans="1:28" ht="14.5" customHeight="1">
      <c r="A317" s="43" t="s">
        <v>380</v>
      </c>
      <c r="B317" s="7">
        <v>315</v>
      </c>
      <c r="C317" s="7" t="s">
        <v>680</v>
      </c>
      <c r="D317" s="62" t="s">
        <v>665</v>
      </c>
      <c r="E317" s="75"/>
      <c r="F317" s="142"/>
      <c r="N317" s="7" t="str">
        <f t="array" ref="N317">IF(O317="", "", IFERROR(MAX(--_xlfn.TEXTSPLIT(O317,"+")), O317))</f>
        <v/>
      </c>
      <c r="T317" s="7" t="str">
        <f t="array" ref="T317">IF(U317="", "", IFERROR(MAX(--_xlfn.TEXTSPLIT(U317,"+")), U317))</f>
        <v/>
      </c>
      <c r="V317" s="114" t="str">
        <f t="shared" si="42"/>
        <v/>
      </c>
      <c r="W317" s="62" t="str">
        <f t="shared" si="43"/>
        <v/>
      </c>
      <c r="X317" s="7" t="str">
        <f t="shared" si="44"/>
        <v/>
      </c>
      <c r="Y317" s="7" t="str">
        <f>_xlfn.XLOOKUP(C317,ref!A:A,ref!B:B, "Other")</f>
        <v>Asia</v>
      </c>
      <c r="AA317" s="7" t="str">
        <f t="shared" si="46"/>
        <v/>
      </c>
      <c r="AB317" s="7">
        <f t="shared" si="45"/>
        <v>0</v>
      </c>
    </row>
    <row r="318" spans="1:28" ht="14.5" customHeight="1">
      <c r="A318" s="43" t="s">
        <v>2141</v>
      </c>
      <c r="B318" s="7">
        <v>316</v>
      </c>
      <c r="C318" s="7" t="s">
        <v>709</v>
      </c>
      <c r="D318" s="62" t="s">
        <v>654</v>
      </c>
      <c r="E318" s="75"/>
      <c r="F318" s="142"/>
      <c r="N318" s="7" t="str">
        <f t="array" ref="N318">IF(O318="", "", IFERROR(MAX(--_xlfn.TEXTSPLIT(O318,"+")), O318))</f>
        <v/>
      </c>
      <c r="R318" s="7" t="s">
        <v>635</v>
      </c>
      <c r="S318" s="7" t="s">
        <v>2607</v>
      </c>
      <c r="T318" s="7">
        <f t="array" ref="T318">IF(U318="", "", IFERROR(MAX(--_xlfn.TEXTSPLIT(U318,"+")), U318))</f>
        <v>2040</v>
      </c>
      <c r="U318" s="7">
        <v>2040</v>
      </c>
      <c r="V318" s="114" t="str">
        <f t="shared" si="42"/>
        <v/>
      </c>
      <c r="W318" s="62">
        <f t="shared" si="43"/>
        <v>1</v>
      </c>
      <c r="X318" s="7" t="str">
        <f t="shared" si="44"/>
        <v/>
      </c>
      <c r="Y318" s="7" t="str">
        <f>_xlfn.XLOOKUP(C318,ref!A:A,ref!B:B, "Other")</f>
        <v>Europe</v>
      </c>
      <c r="Z318" s="7" t="s">
        <v>674</v>
      </c>
      <c r="AA318" s="7" t="str">
        <f t="shared" si="46"/>
        <v/>
      </c>
      <c r="AB318" s="7">
        <f t="shared" si="45"/>
        <v>1</v>
      </c>
    </row>
    <row r="319" spans="1:28" ht="14.5" customHeight="1">
      <c r="A319" s="43" t="s">
        <v>2347</v>
      </c>
      <c r="B319" s="7">
        <v>317</v>
      </c>
      <c r="C319" s="7" t="s">
        <v>818</v>
      </c>
      <c r="D319" s="62" t="s">
        <v>713</v>
      </c>
      <c r="E319" s="75"/>
      <c r="F319" s="142"/>
      <c r="G319" t="s">
        <v>631</v>
      </c>
      <c r="H319" t="s">
        <v>635</v>
      </c>
      <c r="I319">
        <v>2030</v>
      </c>
      <c r="K319">
        <v>2030</v>
      </c>
      <c r="N319" s="7" t="str">
        <f t="array" ref="N319">IF(O319="", "", IFERROR(MAX(--_xlfn.TEXTSPLIT(O319,"+")), O319))</f>
        <v/>
      </c>
      <c r="R319" s="7" t="s">
        <v>645</v>
      </c>
      <c r="S319" s="7" t="s">
        <v>2833</v>
      </c>
      <c r="T319" s="7">
        <f t="array" ref="T319">IF(U319="", "", IFERROR(MAX(--_xlfn.TEXTSPLIT(U319,"+")), U319))</f>
        <v>2050</v>
      </c>
      <c r="U319" s="7">
        <v>2050</v>
      </c>
      <c r="V319" s="114" t="str">
        <f t="shared" si="42"/>
        <v/>
      </c>
      <c r="W319" s="62">
        <f t="shared" si="43"/>
        <v>1</v>
      </c>
      <c r="X319" s="7" t="str">
        <f t="shared" si="44"/>
        <v/>
      </c>
      <c r="Y319" s="7" t="str">
        <f>_xlfn.XLOOKUP(C319,ref!A:A,ref!B:B, "Other")</f>
        <v>Asia</v>
      </c>
      <c r="AA319" s="7" t="str">
        <f t="shared" si="46"/>
        <v/>
      </c>
      <c r="AB319" s="7">
        <f t="shared" si="45"/>
        <v>1</v>
      </c>
    </row>
    <row r="320" spans="1:28" ht="14.5" customHeight="1">
      <c r="A320" s="43" t="s">
        <v>336</v>
      </c>
      <c r="B320" s="7">
        <v>318</v>
      </c>
      <c r="C320" s="7" t="s">
        <v>629</v>
      </c>
      <c r="D320" s="62" t="s">
        <v>638</v>
      </c>
      <c r="E320" s="75"/>
      <c r="F320" s="142"/>
      <c r="G320" t="s">
        <v>631</v>
      </c>
      <c r="H320" t="s">
        <v>635</v>
      </c>
      <c r="I320">
        <v>2030</v>
      </c>
      <c r="N320" s="7" t="str">
        <f t="array" ref="N320">IF(O320="", "", IFERROR(MAX(--_xlfn.TEXTSPLIT(O320,"+")), O320))</f>
        <v/>
      </c>
      <c r="T320" s="7" t="str">
        <f t="array" ref="T320">IF(U320="", "", IFERROR(MAX(--_xlfn.TEXTSPLIT(U320,"+")), U320))</f>
        <v/>
      </c>
      <c r="V320" s="114" t="str">
        <f t="shared" si="42"/>
        <v/>
      </c>
      <c r="W320" s="62" t="str">
        <f t="shared" si="43"/>
        <v/>
      </c>
      <c r="X320" s="7" t="str">
        <f t="shared" si="44"/>
        <v/>
      </c>
      <c r="Y320" s="7" t="str">
        <f>_xlfn.XLOOKUP(C320,ref!A:A,ref!B:B, "Other")</f>
        <v>North America</v>
      </c>
      <c r="AA320" s="7" t="str">
        <f t="shared" si="46"/>
        <v/>
      </c>
      <c r="AB320" s="7">
        <f t="shared" si="45"/>
        <v>0</v>
      </c>
    </row>
    <row r="321" spans="1:28" ht="14.5" customHeight="1">
      <c r="A321" s="43" t="s">
        <v>388</v>
      </c>
      <c r="B321" s="7">
        <v>319</v>
      </c>
      <c r="C321" s="7" t="s">
        <v>706</v>
      </c>
      <c r="D321" s="62" t="s">
        <v>675</v>
      </c>
      <c r="E321" s="75"/>
      <c r="F321" s="142"/>
      <c r="G321" t="s">
        <v>631</v>
      </c>
      <c r="H321" t="s">
        <v>635</v>
      </c>
      <c r="I321">
        <v>2030</v>
      </c>
      <c r="K321">
        <v>2030</v>
      </c>
      <c r="N321" s="7" t="str">
        <f t="array" ref="N321">IF(O321="", "", IFERROR(MAX(--_xlfn.TEXTSPLIT(O321,"+")), O321))</f>
        <v/>
      </c>
      <c r="R321" s="7" t="s">
        <v>1123</v>
      </c>
      <c r="S321" s="7" t="s">
        <v>2834</v>
      </c>
      <c r="T321" s="7">
        <f t="array" ref="T321">IF(U321="", "", IFERROR(MAX(--_xlfn.TEXTSPLIT(U321,"+")), U321))</f>
        <v>2050</v>
      </c>
      <c r="U321" s="7" t="s">
        <v>1331</v>
      </c>
      <c r="V321" s="114" t="str">
        <f t="shared" si="42"/>
        <v/>
      </c>
      <c r="W321" s="62">
        <f t="shared" si="43"/>
        <v>1</v>
      </c>
      <c r="X321" s="7" t="str">
        <f t="shared" si="44"/>
        <v/>
      </c>
      <c r="Y321" s="7" t="str">
        <f>_xlfn.XLOOKUP(C321,ref!A:A,ref!B:B, "Other")</f>
        <v>North America</v>
      </c>
      <c r="Z321" s="7" t="s">
        <v>674</v>
      </c>
      <c r="AA321" s="7" t="str">
        <f t="shared" si="46"/>
        <v/>
      </c>
      <c r="AB321" s="7">
        <f t="shared" si="45"/>
        <v>1</v>
      </c>
    </row>
    <row r="322" spans="1:28" ht="14.5" customHeight="1">
      <c r="A322" s="43" t="s">
        <v>223</v>
      </c>
      <c r="B322" s="7">
        <v>320</v>
      </c>
      <c r="C322" s="7" t="s">
        <v>629</v>
      </c>
      <c r="D322" s="62" t="s">
        <v>666</v>
      </c>
      <c r="E322" s="75" t="s">
        <v>631</v>
      </c>
      <c r="F322" s="142">
        <v>2020</v>
      </c>
      <c r="G322" t="s">
        <v>631</v>
      </c>
      <c r="H322" t="s">
        <v>635</v>
      </c>
      <c r="I322">
        <v>2030</v>
      </c>
      <c r="L322" s="74" t="s">
        <v>635</v>
      </c>
      <c r="M322" s="7" t="s">
        <v>636</v>
      </c>
      <c r="N322" s="7">
        <f t="array" ref="N322">IF(O322="", "", IFERROR(MAX(--_xlfn.TEXTSPLIT(O322,"+")), O322))</f>
        <v>2018</v>
      </c>
      <c r="O322" s="7">
        <v>2018</v>
      </c>
      <c r="P322" s="7">
        <v>2018</v>
      </c>
      <c r="Q322" s="62" t="s">
        <v>2835</v>
      </c>
      <c r="R322" s="7" t="s">
        <v>645</v>
      </c>
      <c r="S322" s="7" t="s">
        <v>2836</v>
      </c>
      <c r="T322" s="7">
        <f t="array" ref="T322">IF(U322="", "", IFERROR(MAX(--_xlfn.TEXTSPLIT(U322,"+")), U322))</f>
        <v>2035</v>
      </c>
      <c r="U322" s="7">
        <v>2035</v>
      </c>
      <c r="V322" s="114">
        <f t="shared" si="42"/>
        <v>1</v>
      </c>
      <c r="W322" s="62">
        <f t="shared" si="43"/>
        <v>1</v>
      </c>
      <c r="X322" s="7" t="str">
        <f t="shared" si="44"/>
        <v/>
      </c>
      <c r="Y322" s="7" t="str">
        <f>_xlfn.XLOOKUP(C322,ref!A:A,ref!B:B, "Other")</f>
        <v>North America</v>
      </c>
      <c r="Z322" s="7" t="s">
        <v>2837</v>
      </c>
      <c r="AA322" s="7" t="str">
        <f t="shared" si="46"/>
        <v/>
      </c>
      <c r="AB322" s="7">
        <f t="shared" si="45"/>
        <v>1</v>
      </c>
    </row>
    <row r="323" spans="1:28" ht="14.5" customHeight="1">
      <c r="A323" s="43" t="s">
        <v>422</v>
      </c>
      <c r="B323" s="7">
        <v>321</v>
      </c>
      <c r="C323" s="7" t="s">
        <v>680</v>
      </c>
      <c r="D323" s="62" t="s">
        <v>670</v>
      </c>
      <c r="E323" s="75"/>
      <c r="F323" s="142"/>
      <c r="N323" s="7" t="str">
        <f t="array" ref="N323">IF(O323="", "", IFERROR(MAX(--_xlfn.TEXTSPLIT(O323,"+")), O323))</f>
        <v/>
      </c>
      <c r="T323" s="7" t="str">
        <f t="array" ref="T323">IF(U323="", "", IFERROR(MAX(--_xlfn.TEXTSPLIT(U323,"+")), U323))</f>
        <v/>
      </c>
      <c r="V323" s="114" t="str">
        <f t="shared" ref="V323:V386" si="47">IF(AND(TRIM(L323)&lt;&gt;"G", TRIM(L323)&lt;&gt;""), 1, "")</f>
        <v/>
      </c>
      <c r="W323" s="62" t="str">
        <f t="shared" ref="W323:W386" si="48">IF(TRIM(U323)&lt;&gt;"",1,"")</f>
        <v/>
      </c>
      <c r="X323" s="7" t="str">
        <f t="shared" ref="X323:X386" si="49">IF(H323="T",1,"")</f>
        <v/>
      </c>
      <c r="Y323" s="7" t="str">
        <f>_xlfn.XLOOKUP(C323,ref!A:A,ref!B:B, "Other")</f>
        <v>Asia</v>
      </c>
      <c r="AA323" s="7" t="str">
        <f t="shared" si="46"/>
        <v/>
      </c>
      <c r="AB323" s="7">
        <f t="shared" ref="AB323:AB386" si="50">IF(OR(V323&lt;&gt;"", W323&lt;&gt;"", E323="Y", H323="T"), 1, 0)</f>
        <v>0</v>
      </c>
    </row>
    <row r="324" spans="1:28" ht="14.5" customHeight="1">
      <c r="A324" s="43" t="s">
        <v>2838</v>
      </c>
      <c r="B324" s="7">
        <v>322</v>
      </c>
      <c r="C324" s="7" t="s">
        <v>680</v>
      </c>
      <c r="D324" s="62" t="s">
        <v>665</v>
      </c>
      <c r="E324" s="75"/>
      <c r="F324" s="142"/>
      <c r="N324" s="7" t="str">
        <f t="array" ref="N324">IF(O324="", "", IFERROR(MAX(--_xlfn.TEXTSPLIT(O324,"+")), O324))</f>
        <v/>
      </c>
      <c r="T324" s="7" t="str">
        <f t="array" ref="T324">IF(U324="", "", IFERROR(MAX(--_xlfn.TEXTSPLIT(U324,"+")), U324))</f>
        <v/>
      </c>
      <c r="V324" s="114" t="str">
        <f t="shared" si="47"/>
        <v/>
      </c>
      <c r="W324" s="62" t="str">
        <f t="shared" si="48"/>
        <v/>
      </c>
      <c r="X324" s="7" t="str">
        <f t="shared" si="49"/>
        <v/>
      </c>
      <c r="Y324" s="7" t="str">
        <f>_xlfn.XLOOKUP(C324,ref!A:A,ref!B:B, "Other")</f>
        <v>Asia</v>
      </c>
      <c r="AA324" s="7" t="str">
        <f t="shared" si="46"/>
        <v/>
      </c>
      <c r="AB324" s="7">
        <f t="shared" si="50"/>
        <v>0</v>
      </c>
    </row>
    <row r="325" spans="1:28" ht="14.5" customHeight="1">
      <c r="A325" s="43" t="s">
        <v>355</v>
      </c>
      <c r="B325" s="7">
        <v>323</v>
      </c>
      <c r="C325" s="7" t="s">
        <v>1046</v>
      </c>
      <c r="D325" s="62" t="s">
        <v>669</v>
      </c>
      <c r="E325" s="75"/>
      <c r="F325" s="142"/>
      <c r="G325" t="s">
        <v>631</v>
      </c>
      <c r="H325" t="s">
        <v>1096</v>
      </c>
      <c r="I325">
        <v>2030</v>
      </c>
      <c r="K325">
        <v>2030</v>
      </c>
      <c r="L325" s="74" t="s">
        <v>635</v>
      </c>
      <c r="M325" s="7" t="s">
        <v>2839</v>
      </c>
      <c r="N325" s="7">
        <f t="array" ref="N325">IF(O325="", "", IFERROR(MAX(--_xlfn.TEXTSPLIT(O325,"+")), O325))</f>
        <v>2025</v>
      </c>
      <c r="O325" s="7">
        <v>2025</v>
      </c>
      <c r="P325" s="7">
        <v>2019</v>
      </c>
      <c r="Q325" s="62" t="s">
        <v>2840</v>
      </c>
      <c r="R325" s="7" t="s">
        <v>645</v>
      </c>
      <c r="S325" s="7" t="s">
        <v>805</v>
      </c>
      <c r="T325" s="7">
        <f t="array" ref="T325">IF(U325="", "", IFERROR(MAX(--_xlfn.TEXTSPLIT(U325,"+")), U325))</f>
        <v>2040</v>
      </c>
      <c r="U325" s="7">
        <v>2040</v>
      </c>
      <c r="V325" s="114">
        <f t="shared" si="47"/>
        <v>1</v>
      </c>
      <c r="W325" s="62">
        <f t="shared" si="48"/>
        <v>1</v>
      </c>
      <c r="X325" s="7">
        <f t="shared" si="49"/>
        <v>1</v>
      </c>
      <c r="Y325" s="7" t="str">
        <f>_xlfn.XLOOKUP(C325,ref!A:A,ref!B:B, "Other")</f>
        <v>Europe</v>
      </c>
      <c r="Z325" s="7" t="s">
        <v>674</v>
      </c>
      <c r="AA325" s="7" t="str">
        <f t="shared" si="46"/>
        <v/>
      </c>
      <c r="AB325" s="7">
        <f t="shared" si="50"/>
        <v>1</v>
      </c>
    </row>
    <row r="326" spans="1:28" ht="14.5" customHeight="1">
      <c r="A326" s="43" t="s">
        <v>475</v>
      </c>
      <c r="B326" s="7">
        <v>324</v>
      </c>
      <c r="C326" s="7" t="s">
        <v>680</v>
      </c>
      <c r="D326" s="62" t="s">
        <v>638</v>
      </c>
      <c r="E326" s="75"/>
      <c r="F326" s="142"/>
      <c r="N326" s="7" t="str">
        <f t="array" ref="N326">IF(O326="", "", IFERROR(MAX(--_xlfn.TEXTSPLIT(O326,"+")), O326))</f>
        <v/>
      </c>
      <c r="T326" s="7" t="str">
        <f t="array" ref="T326">IF(U326="", "", IFERROR(MAX(--_xlfn.TEXTSPLIT(U326,"+")), U326))</f>
        <v/>
      </c>
      <c r="V326" s="114" t="str">
        <f t="shared" si="47"/>
        <v/>
      </c>
      <c r="W326" s="62" t="str">
        <f t="shared" si="48"/>
        <v/>
      </c>
      <c r="X326" s="7" t="str">
        <f t="shared" si="49"/>
        <v/>
      </c>
      <c r="Y326" s="7" t="str">
        <f>_xlfn.XLOOKUP(C326,ref!A:A,ref!B:B, "Other")</f>
        <v>Asia</v>
      </c>
      <c r="AA326" s="7" t="str">
        <f t="shared" si="46"/>
        <v/>
      </c>
      <c r="AB326" s="7">
        <f t="shared" si="50"/>
        <v>0</v>
      </c>
    </row>
    <row r="327" spans="1:28" ht="14.5" customHeight="1">
      <c r="A327" s="43" t="s">
        <v>420</v>
      </c>
      <c r="B327" s="7">
        <v>325</v>
      </c>
      <c r="C327" s="7" t="s">
        <v>629</v>
      </c>
      <c r="D327" s="62" t="s">
        <v>654</v>
      </c>
      <c r="E327" s="75"/>
      <c r="F327" s="142"/>
      <c r="G327" t="s">
        <v>631</v>
      </c>
      <c r="H327" t="s">
        <v>635</v>
      </c>
      <c r="I327">
        <v>2030</v>
      </c>
      <c r="K327">
        <v>2030</v>
      </c>
      <c r="N327" s="7" t="str">
        <f t="array" ref="N327">IF(O327="", "", IFERROR(MAX(--_xlfn.TEXTSPLIT(O327,"+")), O327))</f>
        <v/>
      </c>
      <c r="T327" s="7" t="str">
        <f t="array" ref="T327">IF(U327="", "", IFERROR(MAX(--_xlfn.TEXTSPLIT(U327,"+")), U327))</f>
        <v/>
      </c>
      <c r="V327" s="114" t="str">
        <f t="shared" si="47"/>
        <v/>
      </c>
      <c r="W327" s="62" t="str">
        <f t="shared" si="48"/>
        <v/>
      </c>
      <c r="X327" s="7" t="str">
        <f t="shared" si="49"/>
        <v/>
      </c>
      <c r="Y327" s="7" t="str">
        <f>_xlfn.XLOOKUP(C327,ref!A:A,ref!B:B, "Other")</f>
        <v>North America</v>
      </c>
      <c r="AA327" s="7" t="str">
        <f t="shared" si="46"/>
        <v/>
      </c>
      <c r="AB327" s="7">
        <f t="shared" si="50"/>
        <v>0</v>
      </c>
    </row>
    <row r="328" spans="1:28" ht="14.5" customHeight="1">
      <c r="A328" s="43" t="s">
        <v>387</v>
      </c>
      <c r="B328" s="7">
        <v>326</v>
      </c>
      <c r="C328" s="7" t="s">
        <v>680</v>
      </c>
      <c r="D328" s="62" t="s">
        <v>679</v>
      </c>
      <c r="E328" s="75"/>
      <c r="F328" s="142"/>
      <c r="L328" s="74" t="s">
        <v>681</v>
      </c>
      <c r="M328" s="7" t="s">
        <v>2599</v>
      </c>
      <c r="N328" s="7">
        <f t="array" ref="N328">IF(O328="", "", IFERROR(MAX(--_xlfn.TEXTSPLIT(O328,"+")), O328))</f>
        <v>2060</v>
      </c>
      <c r="O328" s="7">
        <v>2060</v>
      </c>
      <c r="P328" s="7">
        <v>2019</v>
      </c>
      <c r="Q328" s="62" t="s">
        <v>2841</v>
      </c>
      <c r="T328" s="7" t="str">
        <f t="array" ref="T328">IF(U328="", "", IFERROR(MAX(--_xlfn.TEXTSPLIT(U328,"+")), U328))</f>
        <v/>
      </c>
      <c r="V328" s="114" t="str">
        <f t="shared" si="47"/>
        <v/>
      </c>
      <c r="W328" s="62" t="str">
        <f t="shared" si="48"/>
        <v/>
      </c>
      <c r="X328" s="7" t="str">
        <f t="shared" si="49"/>
        <v/>
      </c>
      <c r="Y328" s="7" t="str">
        <f>_xlfn.XLOOKUP(C328,ref!A:A,ref!B:B, "Other")</f>
        <v>Asia</v>
      </c>
      <c r="AA328" s="7" t="str">
        <f t="shared" si="46"/>
        <v/>
      </c>
      <c r="AB328" s="7">
        <f t="shared" si="50"/>
        <v>0</v>
      </c>
    </row>
    <row r="329" spans="1:28" ht="14.5" customHeight="1">
      <c r="A329" s="43" t="s">
        <v>147</v>
      </c>
      <c r="B329" s="7">
        <v>327</v>
      </c>
      <c r="C329" s="7" t="s">
        <v>629</v>
      </c>
      <c r="D329" s="62" t="s">
        <v>666</v>
      </c>
      <c r="E329" s="75"/>
      <c r="F329" s="142"/>
      <c r="N329" s="7" t="str">
        <f t="array" ref="N329">IF(O329="", "", IFERROR(MAX(--_xlfn.TEXTSPLIT(O329,"+")), O329))</f>
        <v/>
      </c>
      <c r="T329" s="7" t="str">
        <f t="array" ref="T329">IF(U329="", "", IFERROR(MAX(--_xlfn.TEXTSPLIT(U329,"+")), U329))</f>
        <v/>
      </c>
      <c r="V329" s="114" t="str">
        <f t="shared" si="47"/>
        <v/>
      </c>
      <c r="W329" s="62" t="str">
        <f t="shared" si="48"/>
        <v/>
      </c>
      <c r="X329" s="7" t="str">
        <f t="shared" si="49"/>
        <v/>
      </c>
      <c r="Y329" s="7" t="str">
        <f>_xlfn.XLOOKUP(C329,ref!A:A,ref!B:B, "Other")</f>
        <v>North America</v>
      </c>
      <c r="AA329" s="7" t="str">
        <f t="shared" si="46"/>
        <v/>
      </c>
      <c r="AB329" s="7">
        <f t="shared" si="50"/>
        <v>0</v>
      </c>
    </row>
    <row r="330" spans="1:28" ht="14.5" customHeight="1">
      <c r="A330" s="43" t="s">
        <v>993</v>
      </c>
      <c r="B330" s="7">
        <v>328</v>
      </c>
      <c r="C330" s="7" t="s">
        <v>680</v>
      </c>
      <c r="D330" s="62" t="s">
        <v>703</v>
      </c>
      <c r="E330" s="75"/>
      <c r="F330" s="142"/>
      <c r="L330" s="74" t="s">
        <v>681</v>
      </c>
      <c r="M330" s="7" t="s">
        <v>2599</v>
      </c>
      <c r="N330" s="7">
        <f t="array" ref="N330">IF(O330="", "", IFERROR(MAX(--_xlfn.TEXTSPLIT(O330,"+")), O330))</f>
        <v>2060</v>
      </c>
      <c r="O330" s="7">
        <v>2060</v>
      </c>
      <c r="P330" s="7">
        <v>2021</v>
      </c>
      <c r="Q330" s="62" t="s">
        <v>2842</v>
      </c>
      <c r="T330" s="7" t="str">
        <f t="array" ref="T330">IF(U330="", "", IFERROR(MAX(--_xlfn.TEXTSPLIT(U330,"+")), U330))</f>
        <v/>
      </c>
      <c r="V330" s="114" t="str">
        <f t="shared" si="47"/>
        <v/>
      </c>
      <c r="W330" s="62" t="str">
        <f t="shared" si="48"/>
        <v/>
      </c>
      <c r="X330" s="7" t="str">
        <f t="shared" si="49"/>
        <v/>
      </c>
      <c r="Y330" s="7" t="str">
        <f>_xlfn.XLOOKUP(C330,ref!A:A,ref!B:B, "Other")</f>
        <v>Asia</v>
      </c>
      <c r="Z330" s="7" t="s">
        <v>674</v>
      </c>
      <c r="AA330" s="7" t="str">
        <f t="shared" si="46"/>
        <v/>
      </c>
      <c r="AB330" s="7">
        <f t="shared" si="50"/>
        <v>0</v>
      </c>
    </row>
    <row r="331" spans="1:28" ht="14.5" customHeight="1">
      <c r="A331" s="43" t="s">
        <v>352</v>
      </c>
      <c r="B331" s="7">
        <v>329</v>
      </c>
      <c r="C331" s="7" t="s">
        <v>629</v>
      </c>
      <c r="D331" s="62" t="s">
        <v>705</v>
      </c>
      <c r="E331" s="75"/>
      <c r="N331" s="7" t="str">
        <f t="array" ref="N331">IF(O331="", "", IFERROR(MAX(--_xlfn.TEXTSPLIT(O331,"+")), O331))</f>
        <v/>
      </c>
      <c r="T331" s="7" t="str">
        <f t="array" ref="T331">IF(U331="", "", IFERROR(MAX(--_xlfn.TEXTSPLIT(U331,"+")), U331))</f>
        <v/>
      </c>
      <c r="V331" s="114" t="str">
        <f t="shared" si="47"/>
        <v/>
      </c>
      <c r="W331" s="62" t="str">
        <f t="shared" si="48"/>
        <v/>
      </c>
      <c r="X331" s="7" t="str">
        <f t="shared" si="49"/>
        <v/>
      </c>
      <c r="Y331" s="7" t="str">
        <f>_xlfn.XLOOKUP(C331,ref!A:A,ref!B:B, "Other")</f>
        <v>North America</v>
      </c>
      <c r="AA331" s="7" t="str">
        <f t="shared" si="46"/>
        <v/>
      </c>
      <c r="AB331" s="7">
        <f t="shared" si="50"/>
        <v>0</v>
      </c>
    </row>
    <row r="332" spans="1:28" ht="14.5" customHeight="1">
      <c r="A332" s="43" t="s">
        <v>481</v>
      </c>
      <c r="B332" s="7">
        <v>330</v>
      </c>
      <c r="C332" s="7" t="s">
        <v>953</v>
      </c>
      <c r="D332" s="62" t="s">
        <v>705</v>
      </c>
      <c r="E332" s="75"/>
      <c r="K332">
        <v>2030</v>
      </c>
      <c r="N332" s="7" t="str">
        <f t="array" ref="N332">IF(O332="", "", IFERROR(MAX(--_xlfn.TEXTSPLIT(O332,"+")), O332))</f>
        <v/>
      </c>
      <c r="R332" s="7" t="s">
        <v>645</v>
      </c>
      <c r="S332" s="7" t="s">
        <v>668</v>
      </c>
      <c r="T332" s="7">
        <f t="array" ref="T332">IF(U332="", "", IFERROR(MAX(--_xlfn.TEXTSPLIT(U332,"+")), U332))</f>
        <v>2050</v>
      </c>
      <c r="U332" s="7">
        <v>2050</v>
      </c>
      <c r="V332" s="114" t="str">
        <f t="shared" si="47"/>
        <v/>
      </c>
      <c r="W332" s="62">
        <f t="shared" si="48"/>
        <v>1</v>
      </c>
      <c r="X332" s="7" t="str">
        <f t="shared" si="49"/>
        <v/>
      </c>
      <c r="Y332" s="7" t="str">
        <f>_xlfn.XLOOKUP(C332,ref!A:A,ref!B:B, "Other")</f>
        <v>Other</v>
      </c>
      <c r="Z332" s="7" t="s">
        <v>2843</v>
      </c>
      <c r="AA332" s="7" t="str">
        <f t="shared" si="46"/>
        <v/>
      </c>
      <c r="AB332" s="7">
        <f t="shared" si="50"/>
        <v>1</v>
      </c>
    </row>
    <row r="333" spans="1:28" ht="14.5" customHeight="1">
      <c r="A333" s="43" t="s">
        <v>2374</v>
      </c>
      <c r="B333" s="7">
        <v>331</v>
      </c>
      <c r="C333" s="7" t="s">
        <v>2375</v>
      </c>
      <c r="D333" s="62" t="s">
        <v>703</v>
      </c>
      <c r="E333" s="75"/>
      <c r="F333" s="142"/>
      <c r="L333" s="74" t="s">
        <v>635</v>
      </c>
      <c r="M333" s="7" t="s">
        <v>2844</v>
      </c>
      <c r="N333" s="7">
        <f t="array" ref="N333">IF(O333="", "", IFERROR(MAX(--_xlfn.TEXTSPLIT(O333,"+")), O333))</f>
        <v>2040</v>
      </c>
      <c r="O333" s="7">
        <v>2040</v>
      </c>
      <c r="P333" s="7">
        <v>2020</v>
      </c>
      <c r="Q333" s="62" t="s">
        <v>2845</v>
      </c>
      <c r="T333" s="7" t="str">
        <f t="array" ref="T333">IF(U333="", "", IFERROR(MAX(--_xlfn.TEXTSPLIT(U333,"+")), U333))</f>
        <v/>
      </c>
      <c r="V333" s="114">
        <f t="shared" si="47"/>
        <v>1</v>
      </c>
      <c r="W333" s="62" t="str">
        <f t="shared" si="48"/>
        <v/>
      </c>
      <c r="X333" s="7" t="str">
        <f t="shared" si="49"/>
        <v/>
      </c>
      <c r="Y333" s="7" t="str">
        <f>_xlfn.XLOOKUP(C333,ref!A:A,ref!B:B, "Other")</f>
        <v>Other</v>
      </c>
      <c r="Z333" s="7" t="s">
        <v>648</v>
      </c>
      <c r="AA333" s="7" t="str">
        <f t="shared" si="46"/>
        <v/>
      </c>
      <c r="AB333" s="7">
        <f t="shared" si="50"/>
        <v>1</v>
      </c>
    </row>
    <row r="334" spans="1:28" ht="14.5" customHeight="1">
      <c r="A334" s="43" t="s">
        <v>2846</v>
      </c>
      <c r="B334" s="7">
        <v>332</v>
      </c>
      <c r="C334" s="7" t="s">
        <v>680</v>
      </c>
      <c r="D334" s="62" t="s">
        <v>703</v>
      </c>
      <c r="E334" s="75"/>
      <c r="F334" s="142"/>
      <c r="N334" s="7" t="str">
        <f t="array" ref="N334">IF(O334="", "", IFERROR(MAX(--_xlfn.TEXTSPLIT(O334,"+")), O334))</f>
        <v/>
      </c>
      <c r="T334" s="7" t="str">
        <f t="array" ref="T334">IF(U334="", "", IFERROR(MAX(--_xlfn.TEXTSPLIT(U334,"+")), U334))</f>
        <v/>
      </c>
      <c r="V334" s="114" t="str">
        <f t="shared" si="47"/>
        <v/>
      </c>
      <c r="W334" s="62" t="str">
        <f t="shared" si="48"/>
        <v/>
      </c>
      <c r="X334" s="7" t="str">
        <f t="shared" si="49"/>
        <v/>
      </c>
      <c r="Y334" s="7" t="str">
        <f>_xlfn.XLOOKUP(C334,ref!A:A,ref!B:B, "Other")</f>
        <v>Asia</v>
      </c>
      <c r="AA334" s="7" t="str">
        <f t="shared" si="46"/>
        <v/>
      </c>
      <c r="AB334" s="7">
        <f t="shared" si="50"/>
        <v>0</v>
      </c>
    </row>
    <row r="335" spans="1:28" ht="14.5" customHeight="1">
      <c r="A335" s="43" t="s">
        <v>1736</v>
      </c>
      <c r="B335" s="7">
        <v>333</v>
      </c>
      <c r="C335" s="7" t="s">
        <v>751</v>
      </c>
      <c r="D335" s="62" t="s">
        <v>666</v>
      </c>
      <c r="E335" s="75"/>
      <c r="G335" s="87"/>
      <c r="H335" s="87"/>
      <c r="I335" s="87"/>
      <c r="J335" s="87"/>
      <c r="K335" s="87">
        <v>2030</v>
      </c>
      <c r="L335" s="74" t="s">
        <v>635</v>
      </c>
      <c r="M335" s="7" t="s">
        <v>1566</v>
      </c>
      <c r="N335" s="7">
        <f t="array" ref="N335">IF(O335="", "", IFERROR(MAX(--_xlfn.TEXTSPLIT(O335,"+")), O335))</f>
        <v>2008</v>
      </c>
      <c r="O335" s="7">
        <v>2008</v>
      </c>
      <c r="P335" s="7">
        <v>2008</v>
      </c>
      <c r="Q335" s="62" t="s">
        <v>2847</v>
      </c>
      <c r="R335" s="7" t="s">
        <v>645</v>
      </c>
      <c r="S335" s="7" t="s">
        <v>668</v>
      </c>
      <c r="T335" s="7">
        <f t="array" ref="T335">IF(U335="", "", IFERROR(MAX(--_xlfn.TEXTSPLIT(U335,"+")), U335))</f>
        <v>2050</v>
      </c>
      <c r="U335" s="7">
        <v>2050</v>
      </c>
      <c r="V335" s="114">
        <f t="shared" si="47"/>
        <v>1</v>
      </c>
      <c r="W335" s="62">
        <f t="shared" si="48"/>
        <v>1</v>
      </c>
      <c r="X335" s="7" t="str">
        <f t="shared" si="49"/>
        <v/>
      </c>
      <c r="Y335" s="7" t="str">
        <f>_xlfn.XLOOKUP(C335,ref!A:A,ref!B:B, "Other")</f>
        <v>Other</v>
      </c>
      <c r="Z335" s="7" t="s">
        <v>2698</v>
      </c>
      <c r="AA335" s="7" t="str">
        <f t="shared" si="46"/>
        <v>Y</v>
      </c>
      <c r="AB335" s="7">
        <f t="shared" si="50"/>
        <v>1</v>
      </c>
    </row>
    <row r="336" spans="1:28" ht="14.5" customHeight="1">
      <c r="A336" s="43" t="s">
        <v>2249</v>
      </c>
      <c r="B336" s="7">
        <v>334</v>
      </c>
      <c r="C336" s="7" t="s">
        <v>680</v>
      </c>
      <c r="D336" s="62" t="s">
        <v>666</v>
      </c>
      <c r="E336" s="75"/>
      <c r="F336" s="142"/>
      <c r="N336" s="7" t="str">
        <f t="array" ref="N336">IF(O336="", "", IFERROR(MAX(--_xlfn.TEXTSPLIT(O336,"+")), O336))</f>
        <v/>
      </c>
      <c r="T336" s="7" t="str">
        <f t="array" ref="T336">IF(U336="", "", IFERROR(MAX(--_xlfn.TEXTSPLIT(U336,"+")), U336))</f>
        <v/>
      </c>
      <c r="V336" s="114" t="str">
        <f t="shared" si="47"/>
        <v/>
      </c>
      <c r="W336" s="62" t="str">
        <f t="shared" si="48"/>
        <v/>
      </c>
      <c r="X336" s="7" t="str">
        <f t="shared" si="49"/>
        <v/>
      </c>
      <c r="Y336" s="7" t="str">
        <f>_xlfn.XLOOKUP(C336,ref!A:A,ref!B:B, "Other")</f>
        <v>Asia</v>
      </c>
      <c r="AA336" s="7" t="str">
        <f t="shared" si="46"/>
        <v/>
      </c>
      <c r="AB336" s="7">
        <f t="shared" si="50"/>
        <v>0</v>
      </c>
    </row>
    <row r="337" spans="1:28" ht="14.5" customHeight="1">
      <c r="A337" s="43" t="s">
        <v>376</v>
      </c>
      <c r="B337" s="7">
        <v>335</v>
      </c>
      <c r="C337" s="7" t="s">
        <v>692</v>
      </c>
      <c r="D337" s="62" t="s">
        <v>691</v>
      </c>
      <c r="E337" s="75"/>
      <c r="F337" s="142"/>
      <c r="G337" s="139" t="s">
        <v>631</v>
      </c>
      <c r="I337">
        <v>2030</v>
      </c>
      <c r="L337" s="74" t="s">
        <v>635</v>
      </c>
      <c r="M337" s="7" t="s">
        <v>636</v>
      </c>
      <c r="N337" s="7">
        <f t="array" ref="N337">IF(O337="", "", IFERROR(MAX(--_xlfn.TEXTSPLIT(O337,"+")), O337))</f>
        <v>2050</v>
      </c>
      <c r="O337" s="7">
        <v>2050</v>
      </c>
      <c r="P337" s="7">
        <v>2019</v>
      </c>
      <c r="Q337" s="62" t="s">
        <v>2848</v>
      </c>
      <c r="T337" s="7" t="str">
        <f t="array" ref="T337">IF(U337="", "", IFERROR(MAX(--_xlfn.TEXTSPLIT(U337,"+")), U337))</f>
        <v/>
      </c>
      <c r="V337" s="114">
        <f t="shared" si="47"/>
        <v>1</v>
      </c>
      <c r="W337" s="62" t="str">
        <f t="shared" si="48"/>
        <v/>
      </c>
      <c r="X337" s="7" t="str">
        <f t="shared" si="49"/>
        <v/>
      </c>
      <c r="Y337" s="7" t="str">
        <f>_xlfn.XLOOKUP(C337,ref!A:A,ref!B:B, "Other")</f>
        <v>Europe</v>
      </c>
      <c r="Z337" s="7" t="s">
        <v>631</v>
      </c>
      <c r="AA337" s="7" t="str">
        <f t="shared" si="46"/>
        <v>Y</v>
      </c>
      <c r="AB337" s="7">
        <f t="shared" si="50"/>
        <v>1</v>
      </c>
    </row>
    <row r="338" spans="1:28" ht="14.5" customHeight="1">
      <c r="A338" s="43" t="s">
        <v>453</v>
      </c>
      <c r="B338" s="7">
        <v>336</v>
      </c>
      <c r="C338" s="7" t="s">
        <v>680</v>
      </c>
      <c r="D338" s="62" t="s">
        <v>703</v>
      </c>
      <c r="E338" s="75"/>
      <c r="N338" s="7" t="str">
        <f t="array" ref="N338">IF(O338="", "", IFERROR(MAX(--_xlfn.TEXTSPLIT(O338,"+")), O338))</f>
        <v/>
      </c>
      <c r="T338" s="7" t="str">
        <f t="array" ref="T338">IF(U338="", "", IFERROR(MAX(--_xlfn.TEXTSPLIT(U338,"+")), U338))</f>
        <v/>
      </c>
      <c r="V338" s="114" t="str">
        <f t="shared" si="47"/>
        <v/>
      </c>
      <c r="W338" s="62" t="str">
        <f t="shared" si="48"/>
        <v/>
      </c>
      <c r="X338" s="7" t="str">
        <f t="shared" si="49"/>
        <v/>
      </c>
      <c r="Y338" s="7" t="str">
        <f>_xlfn.XLOOKUP(C338,ref!A:A,ref!B:B, "Other")</f>
        <v>Asia</v>
      </c>
      <c r="AA338" s="7" t="str">
        <f t="shared" si="46"/>
        <v/>
      </c>
      <c r="AB338" s="7">
        <f t="shared" si="50"/>
        <v>0</v>
      </c>
    </row>
    <row r="339" spans="1:28" ht="14.5" customHeight="1">
      <c r="A339" s="43" t="s">
        <v>401</v>
      </c>
      <c r="B339" s="7">
        <v>337</v>
      </c>
      <c r="C339" s="7" t="s">
        <v>709</v>
      </c>
      <c r="D339" s="62" t="s">
        <v>666</v>
      </c>
      <c r="E339" s="75"/>
      <c r="F339" s="142"/>
      <c r="N339" s="7" t="str">
        <f t="array" ref="N339">IF(O339="", "", IFERROR(MAX(--_xlfn.TEXTSPLIT(O339,"+")), O339))</f>
        <v/>
      </c>
      <c r="R339" s="7" t="s">
        <v>2615</v>
      </c>
      <c r="S339" s="7" t="s">
        <v>2849</v>
      </c>
      <c r="T339" s="7" t="str">
        <f t="array" ref="T339">IF(U339="", "", IFERROR(MAX(--_xlfn.TEXTSPLIT(U339,"+")), U339))</f>
        <v/>
      </c>
      <c r="V339" s="114" t="str">
        <f t="shared" si="47"/>
        <v/>
      </c>
      <c r="W339" s="62" t="str">
        <f t="shared" si="48"/>
        <v/>
      </c>
      <c r="X339" s="7" t="str">
        <f t="shared" si="49"/>
        <v/>
      </c>
      <c r="Y339" s="7" t="str">
        <f>_xlfn.XLOOKUP(C339,ref!A:A,ref!B:B, "Other")</f>
        <v>Europe</v>
      </c>
      <c r="Z339" s="7" t="s">
        <v>674</v>
      </c>
      <c r="AA339" s="7" t="str">
        <f t="shared" si="46"/>
        <v/>
      </c>
      <c r="AB339" s="7">
        <f t="shared" si="50"/>
        <v>0</v>
      </c>
    </row>
    <row r="340" spans="1:28" ht="14.5" customHeight="1">
      <c r="A340" s="43" t="s">
        <v>305</v>
      </c>
      <c r="B340" s="7">
        <v>338</v>
      </c>
      <c r="C340" s="7" t="s">
        <v>639</v>
      </c>
      <c r="D340" s="62" t="s">
        <v>666</v>
      </c>
      <c r="E340" s="75"/>
      <c r="F340" s="142"/>
      <c r="L340" s="74" t="s">
        <v>635</v>
      </c>
      <c r="M340" s="7" t="s">
        <v>636</v>
      </c>
      <c r="N340" s="7">
        <f t="array" ref="N340">IF(O340="", "", IFERROR(MAX(--_xlfn.TEXTSPLIT(O340,"+")), O340))</f>
        <v>2022</v>
      </c>
      <c r="O340" s="7">
        <v>2022</v>
      </c>
      <c r="P340" s="7">
        <v>2021</v>
      </c>
      <c r="Q340" s="62" t="s">
        <v>2850</v>
      </c>
      <c r="T340" s="7" t="str">
        <f t="array" ref="T340">IF(U340="", "", IFERROR(MAX(--_xlfn.TEXTSPLIT(U340,"+")), U340))</f>
        <v/>
      </c>
      <c r="V340" s="114">
        <f t="shared" si="47"/>
        <v>1</v>
      </c>
      <c r="W340" s="62" t="str">
        <f t="shared" si="48"/>
        <v/>
      </c>
      <c r="X340" s="7" t="str">
        <f t="shared" si="49"/>
        <v/>
      </c>
      <c r="Y340" s="7" t="str">
        <f>_xlfn.XLOOKUP(C340,ref!A:A,ref!B:B, "Other")</f>
        <v>Europe</v>
      </c>
      <c r="Z340" s="7" t="s">
        <v>631</v>
      </c>
      <c r="AA340" s="7" t="str">
        <f t="shared" si="46"/>
        <v>Y</v>
      </c>
      <c r="AB340" s="7">
        <f t="shared" si="50"/>
        <v>1</v>
      </c>
    </row>
    <row r="341" spans="1:28" ht="14.5" customHeight="1">
      <c r="A341" s="43" t="s">
        <v>283</v>
      </c>
      <c r="B341" s="7">
        <v>339</v>
      </c>
      <c r="C341" s="7" t="s">
        <v>680</v>
      </c>
      <c r="D341" s="62" t="s">
        <v>703</v>
      </c>
      <c r="E341" s="75"/>
      <c r="F341" s="142"/>
      <c r="N341" s="7" t="str">
        <f t="array" ref="N341">IF(O341="", "", IFERROR(MAX(--_xlfn.TEXTSPLIT(O341,"+")), O341))</f>
        <v/>
      </c>
      <c r="T341" s="7" t="str">
        <f t="array" ref="T341">IF(U341="", "", IFERROR(MAX(--_xlfn.TEXTSPLIT(U341,"+")), U341))</f>
        <v/>
      </c>
      <c r="V341" s="114" t="str">
        <f t="shared" si="47"/>
        <v/>
      </c>
      <c r="W341" s="62" t="str">
        <f t="shared" si="48"/>
        <v/>
      </c>
      <c r="X341" s="7" t="str">
        <f t="shared" si="49"/>
        <v/>
      </c>
      <c r="Y341" s="7" t="str">
        <f>_xlfn.XLOOKUP(C341,ref!A:A,ref!B:B, "Other")</f>
        <v>Asia</v>
      </c>
      <c r="AA341" s="7" t="str">
        <f t="shared" si="46"/>
        <v/>
      </c>
      <c r="AB341" s="7">
        <f t="shared" si="50"/>
        <v>0</v>
      </c>
    </row>
    <row r="342" spans="1:28" ht="14.5" customHeight="1">
      <c r="A342" s="43" t="s">
        <v>469</v>
      </c>
      <c r="B342" s="7">
        <v>340</v>
      </c>
      <c r="C342" s="7" t="s">
        <v>692</v>
      </c>
      <c r="D342" s="62" t="s">
        <v>691</v>
      </c>
      <c r="E342" s="75" t="s">
        <v>631</v>
      </c>
      <c r="F342" s="142">
        <v>2025</v>
      </c>
      <c r="G342" t="s">
        <v>631</v>
      </c>
      <c r="H342" t="s">
        <v>1096</v>
      </c>
      <c r="I342">
        <v>2025</v>
      </c>
      <c r="K342">
        <v>2025</v>
      </c>
      <c r="L342" s="74" t="s">
        <v>635</v>
      </c>
      <c r="M342" s="7" t="s">
        <v>2851</v>
      </c>
      <c r="N342" s="7">
        <f t="array" ref="N342">IF(O342="", "", IFERROR(MAX(--_xlfn.TEXTSPLIT(O342,"+")), O342))</f>
        <v>2019</v>
      </c>
      <c r="O342" s="7">
        <v>2019</v>
      </c>
      <c r="P342" s="7">
        <v>2012</v>
      </c>
      <c r="Q342" s="62" t="s">
        <v>2852</v>
      </c>
      <c r="R342" s="7" t="s">
        <v>635</v>
      </c>
      <c r="S342" s="7" t="s">
        <v>2853</v>
      </c>
      <c r="T342" s="7">
        <f t="array" ref="T342">IF(U342="", "", IFERROR(MAX(--_xlfn.TEXTSPLIT(U342,"+")), U342))</f>
        <v>2030</v>
      </c>
      <c r="U342" s="7">
        <v>2030</v>
      </c>
      <c r="V342" s="114">
        <f t="shared" si="47"/>
        <v>1</v>
      </c>
      <c r="W342" s="62">
        <f t="shared" si="48"/>
        <v>1</v>
      </c>
      <c r="X342" s="7">
        <f t="shared" si="49"/>
        <v>1</v>
      </c>
      <c r="Y342" s="7" t="str">
        <f>_xlfn.XLOOKUP(C342,ref!A:A,ref!B:B, "Other")</f>
        <v>Europe</v>
      </c>
      <c r="Z342" s="7" t="s">
        <v>2698</v>
      </c>
      <c r="AA342" s="7" t="str">
        <f t="shared" si="46"/>
        <v>Y</v>
      </c>
      <c r="AB342" s="7">
        <f t="shared" si="50"/>
        <v>1</v>
      </c>
    </row>
    <row r="343" spans="1:28" ht="14.5" customHeight="1">
      <c r="A343" s="43" t="s">
        <v>2290</v>
      </c>
      <c r="B343" s="7">
        <v>341</v>
      </c>
      <c r="C343" s="7" t="s">
        <v>680</v>
      </c>
      <c r="D343" s="62" t="s">
        <v>665</v>
      </c>
      <c r="E343" s="75"/>
      <c r="F343" s="142"/>
      <c r="M343" s="7" t="s">
        <v>39</v>
      </c>
      <c r="N343" s="7" t="str">
        <f t="array" ref="N343">IF(O343="", "", IFERROR(MAX(--_xlfn.TEXTSPLIT(O343,"+")), O343))</f>
        <v/>
      </c>
      <c r="P343" s="7" t="s">
        <v>39</v>
      </c>
      <c r="S343" s="7" t="s">
        <v>39</v>
      </c>
      <c r="T343" s="7" t="str">
        <f t="array" ref="T343">IF(U343="", "", IFERROR(MAX(--_xlfn.TEXTSPLIT(U343,"+")), U343))</f>
        <v/>
      </c>
      <c r="V343" s="114" t="str">
        <f t="shared" si="47"/>
        <v/>
      </c>
      <c r="W343" s="62" t="str">
        <f t="shared" si="48"/>
        <v/>
      </c>
      <c r="X343" s="7" t="str">
        <f t="shared" si="49"/>
        <v/>
      </c>
      <c r="Y343" s="7" t="str">
        <f>_xlfn.XLOOKUP(C343,ref!A:A,ref!B:B, "Other")</f>
        <v>Asia</v>
      </c>
      <c r="Z343" s="7" t="s">
        <v>2721</v>
      </c>
      <c r="AA343" s="7" t="str">
        <f t="shared" si="46"/>
        <v/>
      </c>
      <c r="AB343" s="7">
        <f t="shared" si="50"/>
        <v>0</v>
      </c>
    </row>
    <row r="344" spans="1:28" ht="14.5" customHeight="1">
      <c r="A344" s="43" t="s">
        <v>412</v>
      </c>
      <c r="B344" s="7">
        <v>342</v>
      </c>
      <c r="C344" s="7" t="s">
        <v>740</v>
      </c>
      <c r="D344" s="62" t="s">
        <v>675</v>
      </c>
      <c r="E344" s="75"/>
      <c r="G344" t="s">
        <v>631</v>
      </c>
      <c r="H344" t="s">
        <v>1096</v>
      </c>
      <c r="I344">
        <v>2030</v>
      </c>
      <c r="K344" s="87">
        <v>2040</v>
      </c>
      <c r="M344" s="7" t="s">
        <v>39</v>
      </c>
      <c r="N344" s="7" t="str">
        <f t="array" ref="N344">IF(O344="", "", IFERROR(MAX(--_xlfn.TEXTSPLIT(O344,"+")), O344))</f>
        <v/>
      </c>
      <c r="P344" s="7" t="s">
        <v>39</v>
      </c>
      <c r="Q344" s="62" t="s">
        <v>39</v>
      </c>
      <c r="R344" s="7" t="s">
        <v>635</v>
      </c>
      <c r="S344" s="7" t="s">
        <v>758</v>
      </c>
      <c r="T344" s="7">
        <f t="array" ref="T344">IF(U344="", "", IFERROR(MAX(--_xlfn.TEXTSPLIT(U344,"+")), U344))</f>
        <v>2035</v>
      </c>
      <c r="U344" s="7">
        <v>2035</v>
      </c>
      <c r="V344" s="114" t="str">
        <f t="shared" si="47"/>
        <v/>
      </c>
      <c r="W344" s="62">
        <f t="shared" si="48"/>
        <v>1</v>
      </c>
      <c r="X344" s="7">
        <f t="shared" si="49"/>
        <v>1</v>
      </c>
      <c r="Y344" s="7" t="str">
        <f>_xlfn.XLOOKUP(C344,ref!A:A,ref!B:B, "Other")</f>
        <v>Europe</v>
      </c>
      <c r="Z344" s="7" t="s">
        <v>2854</v>
      </c>
      <c r="AA344" s="7" t="str">
        <f t="shared" si="46"/>
        <v>N</v>
      </c>
      <c r="AB344" s="7">
        <f t="shared" si="50"/>
        <v>1</v>
      </c>
    </row>
    <row r="345" spans="1:28" ht="14.5" customHeight="1">
      <c r="A345" s="43" t="s">
        <v>298</v>
      </c>
      <c r="B345" s="7">
        <v>343</v>
      </c>
      <c r="C345" s="7" t="s">
        <v>629</v>
      </c>
      <c r="D345" s="62" t="s">
        <v>705</v>
      </c>
      <c r="E345" s="75"/>
      <c r="F345" s="142"/>
      <c r="N345" s="7" t="str">
        <f t="array" ref="N345">IF(O345="", "", IFERROR(MAX(--_xlfn.TEXTSPLIT(O345,"+")), O345))</f>
        <v/>
      </c>
      <c r="T345" s="7" t="str">
        <f t="array" ref="T345">IF(U345="", "", IFERROR(MAX(--_xlfn.TEXTSPLIT(U345,"+")), U345))</f>
        <v/>
      </c>
      <c r="V345" s="114" t="str">
        <f t="shared" si="47"/>
        <v/>
      </c>
      <c r="W345" s="62" t="str">
        <f t="shared" si="48"/>
        <v/>
      </c>
      <c r="X345" s="7" t="str">
        <f t="shared" si="49"/>
        <v/>
      </c>
      <c r="Y345" s="7" t="str">
        <f>_xlfn.XLOOKUP(C345,ref!A:A,ref!B:B, "Other")</f>
        <v>North America</v>
      </c>
      <c r="AA345" s="7" t="str">
        <f t="shared" si="46"/>
        <v/>
      </c>
      <c r="AB345" s="7">
        <f t="shared" si="50"/>
        <v>0</v>
      </c>
    </row>
    <row r="346" spans="1:28" ht="14.5" customHeight="1">
      <c r="A346" s="43" t="s">
        <v>458</v>
      </c>
      <c r="B346" s="7">
        <v>344</v>
      </c>
      <c r="C346" s="7" t="s">
        <v>709</v>
      </c>
      <c r="D346" s="62" t="s">
        <v>703</v>
      </c>
      <c r="E346" s="75"/>
      <c r="F346" s="142"/>
      <c r="G346" t="s">
        <v>631</v>
      </c>
      <c r="H346" t="s">
        <v>1096</v>
      </c>
      <c r="I346">
        <v>2030</v>
      </c>
      <c r="K346">
        <v>2030</v>
      </c>
      <c r="L346" s="74" t="s">
        <v>645</v>
      </c>
      <c r="M346" s="7" t="s">
        <v>2612</v>
      </c>
      <c r="N346" s="7">
        <f t="array" ref="N346">IF(O346="", "", IFERROR(MAX(--_xlfn.TEXTSPLIT(O346,"+")), O346))</f>
        <v>2050</v>
      </c>
      <c r="O346" s="7">
        <v>2050</v>
      </c>
      <c r="P346" s="7">
        <v>2019</v>
      </c>
      <c r="Q346" s="62" t="s">
        <v>2103</v>
      </c>
      <c r="T346" s="7" t="str">
        <f t="array" ref="T346">IF(U346="", "", IFERROR(MAX(--_xlfn.TEXTSPLIT(U346,"+")), U346))</f>
        <v/>
      </c>
      <c r="V346" s="114">
        <f t="shared" si="47"/>
        <v>1</v>
      </c>
      <c r="W346" s="62" t="str">
        <f t="shared" si="48"/>
        <v/>
      </c>
      <c r="X346" s="7">
        <f t="shared" si="49"/>
        <v>1</v>
      </c>
      <c r="Y346" s="7" t="str">
        <f>_xlfn.XLOOKUP(C346,ref!A:A,ref!B:B, "Other")</f>
        <v>Europe</v>
      </c>
      <c r="Z346" s="7" t="s">
        <v>674</v>
      </c>
      <c r="AA346" s="7" t="str">
        <f t="shared" si="46"/>
        <v/>
      </c>
      <c r="AB346" s="7">
        <f t="shared" si="50"/>
        <v>1</v>
      </c>
    </row>
    <row r="347" spans="1:28" ht="14.5" customHeight="1">
      <c r="A347" s="43" t="s">
        <v>187</v>
      </c>
      <c r="B347" s="7">
        <v>345</v>
      </c>
      <c r="C347" s="7" t="s">
        <v>639</v>
      </c>
      <c r="D347" s="62" t="s">
        <v>666</v>
      </c>
      <c r="E347" s="75" t="s">
        <v>631</v>
      </c>
      <c r="F347" s="142">
        <v>2020</v>
      </c>
      <c r="L347" s="74" t="s">
        <v>635</v>
      </c>
      <c r="M347" s="7" t="s">
        <v>2855</v>
      </c>
      <c r="N347" s="7">
        <f t="array" ref="N347">IF(O347="", "", IFERROR(MAX(--_xlfn.TEXTSPLIT(O347,"+")), O347))</f>
        <v>2007</v>
      </c>
      <c r="O347" s="7">
        <v>2007</v>
      </c>
      <c r="P347" s="7">
        <v>2006</v>
      </c>
      <c r="Q347" s="62" t="s">
        <v>2856</v>
      </c>
      <c r="R347" s="7" t="s">
        <v>1123</v>
      </c>
      <c r="S347" s="7" t="s">
        <v>2857</v>
      </c>
      <c r="T347" s="7">
        <f t="array" ref="T347">IF(U347="", "", IFERROR(MAX(--_xlfn.TEXTSPLIT(U347,"+")), U347))</f>
        <v>2050</v>
      </c>
      <c r="U347" s="7" t="s">
        <v>2148</v>
      </c>
      <c r="V347" s="114">
        <f t="shared" si="47"/>
        <v>1</v>
      </c>
      <c r="W347" s="62">
        <f t="shared" si="48"/>
        <v>1</v>
      </c>
      <c r="X347" s="7" t="str">
        <f t="shared" si="49"/>
        <v/>
      </c>
      <c r="Y347" s="7" t="str">
        <f>_xlfn.XLOOKUP(C347,ref!A:A,ref!B:B, "Other")</f>
        <v>Europe</v>
      </c>
      <c r="Z347" s="7" t="s">
        <v>2698</v>
      </c>
      <c r="AA347" s="7" t="str">
        <f t="shared" si="46"/>
        <v>Y</v>
      </c>
      <c r="AB347" s="7">
        <f t="shared" si="50"/>
        <v>1</v>
      </c>
    </row>
    <row r="348" spans="1:28" ht="14.5" customHeight="1">
      <c r="A348" s="43" t="s">
        <v>382</v>
      </c>
      <c r="B348" s="7">
        <v>346</v>
      </c>
      <c r="C348" s="7" t="s">
        <v>680</v>
      </c>
      <c r="D348" s="62" t="s">
        <v>666</v>
      </c>
      <c r="E348" s="75"/>
      <c r="F348" s="142"/>
      <c r="N348" s="7" t="str">
        <f t="array" ref="N348">IF(O348="", "", IFERROR(MAX(--_xlfn.TEXTSPLIT(O348,"+")), O348))</f>
        <v/>
      </c>
      <c r="T348" s="7" t="str">
        <f t="array" ref="T348">IF(U348="", "", IFERROR(MAX(--_xlfn.TEXTSPLIT(U348,"+")), U348))</f>
        <v/>
      </c>
      <c r="V348" s="114" t="str">
        <f t="shared" si="47"/>
        <v/>
      </c>
      <c r="W348" s="62" t="str">
        <f t="shared" si="48"/>
        <v/>
      </c>
      <c r="X348" s="7" t="str">
        <f t="shared" si="49"/>
        <v/>
      </c>
      <c r="Y348" s="7" t="str">
        <f>_xlfn.XLOOKUP(C348,ref!A:A,ref!B:B, "Other")</f>
        <v>Asia</v>
      </c>
      <c r="AA348" s="7" t="str">
        <f t="shared" si="46"/>
        <v/>
      </c>
      <c r="AB348" s="7">
        <f t="shared" si="50"/>
        <v>0</v>
      </c>
    </row>
    <row r="349" spans="1:28" ht="14.5" customHeight="1">
      <c r="A349" s="43" t="s">
        <v>374</v>
      </c>
      <c r="B349" s="7">
        <v>347</v>
      </c>
      <c r="C349" s="7" t="s">
        <v>629</v>
      </c>
      <c r="D349" s="62" t="s">
        <v>666</v>
      </c>
      <c r="E349" s="75"/>
      <c r="F349" s="142"/>
      <c r="N349" s="7" t="str">
        <f t="array" ref="N349">IF(O349="", "", IFERROR(MAX(--_xlfn.TEXTSPLIT(O349,"+")), O349))</f>
        <v/>
      </c>
      <c r="R349" s="7" t="s">
        <v>1123</v>
      </c>
      <c r="S349" s="7" t="s">
        <v>2858</v>
      </c>
      <c r="T349" s="7">
        <f t="array" ref="T349">IF(U349="", "", IFERROR(MAX(--_xlfn.TEXTSPLIT(U349,"+")), U349))</f>
        <v>2050</v>
      </c>
      <c r="U349" s="7" t="s">
        <v>1331</v>
      </c>
      <c r="V349" s="114" t="str">
        <f t="shared" si="47"/>
        <v/>
      </c>
      <c r="W349" s="62">
        <f t="shared" si="48"/>
        <v>1</v>
      </c>
      <c r="X349" s="7" t="str">
        <f t="shared" si="49"/>
        <v/>
      </c>
      <c r="Y349" s="7" t="str">
        <f>_xlfn.XLOOKUP(C349,ref!A:A,ref!B:B, "Other")</f>
        <v>North America</v>
      </c>
      <c r="Z349" s="7" t="s">
        <v>674</v>
      </c>
      <c r="AA349" s="7" t="str">
        <f t="shared" si="46"/>
        <v/>
      </c>
      <c r="AB349" s="7">
        <f t="shared" si="50"/>
        <v>1</v>
      </c>
    </row>
    <row r="350" spans="1:28" ht="14.5" customHeight="1">
      <c r="A350" s="43" t="s">
        <v>330</v>
      </c>
      <c r="B350" s="7">
        <v>348</v>
      </c>
      <c r="C350" s="7" t="s">
        <v>629</v>
      </c>
      <c r="D350" s="62" t="s">
        <v>713</v>
      </c>
      <c r="E350" s="75"/>
      <c r="F350" s="142"/>
      <c r="L350" s="74" t="s">
        <v>635</v>
      </c>
      <c r="M350" s="7" t="s">
        <v>2607</v>
      </c>
      <c r="N350" s="7">
        <f t="array" ref="N350">IF(O350="", "", IFERROR(MAX(--_xlfn.TEXTSPLIT(O350,"+")), O350))</f>
        <v>2025</v>
      </c>
      <c r="O350" s="7">
        <v>2025</v>
      </c>
      <c r="P350" s="7">
        <v>2021</v>
      </c>
      <c r="Q350" s="62" t="s">
        <v>2859</v>
      </c>
      <c r="R350" s="7" t="s">
        <v>645</v>
      </c>
      <c r="S350" s="7" t="s">
        <v>874</v>
      </c>
      <c r="T350" s="7">
        <f t="array" ref="T350">IF(U350="", "", IFERROR(MAX(--_xlfn.TEXTSPLIT(U350,"+")), U350))</f>
        <v>2050</v>
      </c>
      <c r="U350" s="7">
        <v>2050</v>
      </c>
      <c r="V350" s="114">
        <f t="shared" si="47"/>
        <v>1</v>
      </c>
      <c r="W350" s="62">
        <f t="shared" si="48"/>
        <v>1</v>
      </c>
      <c r="X350" s="7" t="str">
        <f t="shared" si="49"/>
        <v/>
      </c>
      <c r="Y350" s="7" t="str">
        <f>_xlfn.XLOOKUP(C350,ref!A:A,ref!B:B, "Other")</f>
        <v>North America</v>
      </c>
      <c r="Z350" s="7" t="s">
        <v>2698</v>
      </c>
      <c r="AA350" s="7" t="str">
        <f t="shared" si="46"/>
        <v>Y</v>
      </c>
      <c r="AB350" s="7">
        <f t="shared" si="50"/>
        <v>1</v>
      </c>
    </row>
    <row r="351" spans="1:28" ht="14.5" customHeight="1">
      <c r="A351" s="43" t="s">
        <v>396</v>
      </c>
      <c r="B351" s="7">
        <v>349</v>
      </c>
      <c r="C351" s="7" t="s">
        <v>818</v>
      </c>
      <c r="D351" s="62" t="s">
        <v>713</v>
      </c>
      <c r="E351" s="75"/>
      <c r="F351" s="142"/>
      <c r="M351" s="7" t="s">
        <v>39</v>
      </c>
      <c r="N351" s="7" t="str">
        <f t="array" ref="N351">IF(O351="", "", IFERROR(MAX(--_xlfn.TEXTSPLIT(O351,"+")), O351))</f>
        <v/>
      </c>
      <c r="P351" s="7" t="s">
        <v>39</v>
      </c>
      <c r="Q351" s="62" t="s">
        <v>39</v>
      </c>
      <c r="S351" s="7" t="s">
        <v>39</v>
      </c>
      <c r="T351" s="7" t="str">
        <f t="array" ref="T351">IF(U351="", "", IFERROR(MAX(--_xlfn.TEXTSPLIT(U351,"+")), U351))</f>
        <v/>
      </c>
      <c r="V351" s="114" t="str">
        <f t="shared" si="47"/>
        <v/>
      </c>
      <c r="W351" s="62" t="str">
        <f t="shared" si="48"/>
        <v/>
      </c>
      <c r="X351" s="7" t="str">
        <f t="shared" si="49"/>
        <v/>
      </c>
      <c r="Y351" s="7" t="str">
        <f>_xlfn.XLOOKUP(C351,ref!A:A,ref!B:B, "Other")</f>
        <v>Asia</v>
      </c>
      <c r="Z351" s="7" t="s">
        <v>2721</v>
      </c>
      <c r="AA351" s="7" t="str">
        <f t="shared" si="46"/>
        <v/>
      </c>
      <c r="AB351" s="7">
        <f t="shared" si="50"/>
        <v>0</v>
      </c>
    </row>
    <row r="352" spans="1:28" ht="14.5" customHeight="1">
      <c r="A352" s="43" t="s">
        <v>225</v>
      </c>
      <c r="B352" s="7">
        <v>350</v>
      </c>
      <c r="C352" s="7" t="s">
        <v>709</v>
      </c>
      <c r="D352" s="62" t="s">
        <v>666</v>
      </c>
      <c r="E352" s="75" t="s">
        <v>631</v>
      </c>
      <c r="F352" s="142">
        <v>2025</v>
      </c>
      <c r="L352" s="74" t="s">
        <v>635</v>
      </c>
      <c r="M352" s="7" t="s">
        <v>636</v>
      </c>
      <c r="N352" s="7">
        <f t="array" ref="N352">IF(O352="", "", IFERROR(MAX(--_xlfn.TEXTSPLIT(O352,"+")), O352))</f>
        <v>2012</v>
      </c>
      <c r="O352" s="7">
        <v>2012</v>
      </c>
      <c r="P352" s="7">
        <v>2008</v>
      </c>
      <c r="Q352" s="62" t="s">
        <v>2860</v>
      </c>
      <c r="R352" s="7" t="s">
        <v>645</v>
      </c>
      <c r="S352" s="7" t="s">
        <v>2861</v>
      </c>
      <c r="T352" s="7">
        <f t="array" ref="T352">IF(U352="", "", IFERROR(MAX(--_xlfn.TEXTSPLIT(U352,"+")), U352))</f>
        <v>2050</v>
      </c>
      <c r="U352" s="7">
        <v>2050</v>
      </c>
      <c r="V352" s="114">
        <f t="shared" si="47"/>
        <v>1</v>
      </c>
      <c r="W352" s="62">
        <f t="shared" si="48"/>
        <v>1</v>
      </c>
      <c r="X352" s="7" t="str">
        <f t="shared" si="49"/>
        <v/>
      </c>
      <c r="Y352" s="7" t="str">
        <f>_xlfn.XLOOKUP(C352,ref!A:A,ref!B:B, "Other")</f>
        <v>Europe</v>
      </c>
      <c r="Z352" s="7" t="s">
        <v>2698</v>
      </c>
      <c r="AA352" s="7" t="str">
        <f t="shared" ref="AA352:AA415" si="51">IF(ISNUMBER(SEARCH("Y",Z352)),"Y",IF(ISNUMBER(SEARCH("N",Z352)),"N",""))</f>
        <v>Y</v>
      </c>
      <c r="AB352" s="7">
        <f t="shared" si="50"/>
        <v>1</v>
      </c>
    </row>
    <row r="353" spans="1:28" ht="14.5" customHeight="1">
      <c r="A353" s="43" t="s">
        <v>487</v>
      </c>
      <c r="B353" s="7">
        <v>351</v>
      </c>
      <c r="C353" s="7" t="s">
        <v>676</v>
      </c>
      <c r="D353" s="62" t="s">
        <v>638</v>
      </c>
      <c r="E353" s="75"/>
      <c r="F353" s="142"/>
      <c r="G353" t="s">
        <v>631</v>
      </c>
      <c r="H353" t="s">
        <v>1096</v>
      </c>
      <c r="I353">
        <v>2030</v>
      </c>
      <c r="K353">
        <v>2030</v>
      </c>
      <c r="N353" s="7" t="str">
        <f t="array" ref="N353">IF(O353="", "", IFERROR(MAX(--_xlfn.TEXTSPLIT(O353,"+")), O353))</f>
        <v/>
      </c>
      <c r="R353" s="7" t="s">
        <v>645</v>
      </c>
      <c r="S353" s="7" t="s">
        <v>805</v>
      </c>
      <c r="T353" s="7">
        <f t="array" ref="T353">IF(U353="", "", IFERROR(MAX(--_xlfn.TEXTSPLIT(U353,"+")), U353))</f>
        <v>2050</v>
      </c>
      <c r="U353" s="7">
        <v>2050</v>
      </c>
      <c r="V353" s="114" t="str">
        <f t="shared" si="47"/>
        <v/>
      </c>
      <c r="W353" s="62">
        <f t="shared" si="48"/>
        <v>1</v>
      </c>
      <c r="X353" s="7">
        <f t="shared" si="49"/>
        <v>1</v>
      </c>
      <c r="Y353" s="7" t="str">
        <f>_xlfn.XLOOKUP(C353,ref!A:A,ref!B:B, "Other")</f>
        <v>Asia</v>
      </c>
      <c r="Z353" s="7" t="s">
        <v>674</v>
      </c>
      <c r="AA353" s="7" t="str">
        <f t="shared" si="51"/>
        <v/>
      </c>
      <c r="AB353" s="7">
        <f t="shared" si="50"/>
        <v>1</v>
      </c>
    </row>
    <row r="354" spans="1:28" ht="14.5" customHeight="1">
      <c r="A354" s="43" t="s">
        <v>185</v>
      </c>
      <c r="B354" s="7">
        <v>352</v>
      </c>
      <c r="C354" s="7" t="s">
        <v>671</v>
      </c>
      <c r="D354" s="62" t="s">
        <v>666</v>
      </c>
      <c r="E354" s="75" t="s">
        <v>631</v>
      </c>
      <c r="F354" s="142">
        <v>2030</v>
      </c>
      <c r="G354" t="s">
        <v>631</v>
      </c>
      <c r="H354" t="s">
        <v>635</v>
      </c>
      <c r="I354">
        <v>2030</v>
      </c>
      <c r="L354" s="74" t="s">
        <v>635</v>
      </c>
      <c r="M354" s="7" t="s">
        <v>2862</v>
      </c>
      <c r="N354" s="7">
        <f t="array" ref="N354">IF(O354="", "", IFERROR(MAX(--_xlfn.TEXTSPLIT(O354,"+")), O354))</f>
        <v>2020</v>
      </c>
      <c r="O354" s="7">
        <v>2020</v>
      </c>
      <c r="P354" s="7">
        <v>2016</v>
      </c>
      <c r="Q354" s="62" t="s">
        <v>2068</v>
      </c>
      <c r="R354" s="7" t="s">
        <v>645</v>
      </c>
      <c r="S354" s="7" t="s">
        <v>2863</v>
      </c>
      <c r="T354" s="7">
        <f t="array" ref="T354">IF(U354="", "", IFERROR(MAX(--_xlfn.TEXTSPLIT(U354,"+")), U354))</f>
        <v>2050</v>
      </c>
      <c r="U354" s="7">
        <v>2050</v>
      </c>
      <c r="V354" s="114">
        <f t="shared" si="47"/>
        <v>1</v>
      </c>
      <c r="W354" s="62">
        <f t="shared" si="48"/>
        <v>1</v>
      </c>
      <c r="X354" s="7" t="str">
        <f t="shared" si="49"/>
        <v/>
      </c>
      <c r="Y354" s="7" t="str">
        <f>_xlfn.XLOOKUP(C354,ref!A:A,ref!B:B, "Other")</f>
        <v>Europe</v>
      </c>
      <c r="Z354" s="7" t="s">
        <v>2698</v>
      </c>
      <c r="AA354" s="7" t="str">
        <f t="shared" si="51"/>
        <v>Y</v>
      </c>
      <c r="AB354" s="7">
        <f t="shared" si="50"/>
        <v>1</v>
      </c>
    </row>
    <row r="355" spans="1:28" ht="14.5" customHeight="1">
      <c r="A355" s="43" t="s">
        <v>2465</v>
      </c>
      <c r="B355" s="7">
        <v>353</v>
      </c>
      <c r="C355" s="7" t="s">
        <v>680</v>
      </c>
      <c r="D355" s="62" t="s">
        <v>638</v>
      </c>
      <c r="E355" s="75"/>
      <c r="F355" s="142"/>
      <c r="N355" s="7" t="str">
        <f t="array" ref="N355">IF(O355="", "", IFERROR(MAX(--_xlfn.TEXTSPLIT(O355,"+")), O355))</f>
        <v/>
      </c>
      <c r="T355" s="7" t="str">
        <f t="array" ref="T355">IF(U355="", "", IFERROR(MAX(--_xlfn.TEXTSPLIT(U355,"+")), U355))</f>
        <v/>
      </c>
      <c r="V355" s="114" t="str">
        <f t="shared" si="47"/>
        <v/>
      </c>
      <c r="W355" s="62" t="str">
        <f t="shared" si="48"/>
        <v/>
      </c>
      <c r="X355" s="7" t="str">
        <f t="shared" si="49"/>
        <v/>
      </c>
      <c r="Y355" s="7" t="str">
        <f>_xlfn.XLOOKUP(C355,ref!A:A,ref!B:B, "Other")</f>
        <v>Asia</v>
      </c>
      <c r="Z355" s="7" t="s">
        <v>2864</v>
      </c>
      <c r="AA355" s="7" t="str">
        <f t="shared" si="51"/>
        <v>N</v>
      </c>
      <c r="AB355" s="7">
        <f t="shared" si="50"/>
        <v>0</v>
      </c>
    </row>
    <row r="356" spans="1:28" ht="14.5" customHeight="1">
      <c r="A356" s="43" t="s">
        <v>504</v>
      </c>
      <c r="B356" s="7">
        <v>354</v>
      </c>
      <c r="C356" s="7" t="s">
        <v>676</v>
      </c>
      <c r="D356" s="62" t="s">
        <v>670</v>
      </c>
      <c r="E356" s="75" t="s">
        <v>631</v>
      </c>
      <c r="F356" s="142">
        <v>2040</v>
      </c>
      <c r="G356" t="s">
        <v>631</v>
      </c>
      <c r="H356" t="s">
        <v>1096</v>
      </c>
      <c r="I356">
        <v>2026</v>
      </c>
      <c r="K356">
        <v>2030</v>
      </c>
      <c r="L356" s="74" t="s">
        <v>645</v>
      </c>
      <c r="M356" s="7" t="s">
        <v>786</v>
      </c>
      <c r="N356" s="7">
        <f t="array" ref="N356">IF(O356="", "", IFERROR(MAX(--_xlfn.TEXTSPLIT(O356,"+")), O356))</f>
        <v>2050</v>
      </c>
      <c r="O356" s="7">
        <v>2050</v>
      </c>
      <c r="P356" s="7">
        <v>2020</v>
      </c>
      <c r="Q356" s="62" t="s">
        <v>2865</v>
      </c>
      <c r="T356" s="7" t="str">
        <f t="array" ref="T356">IF(U356="", "", IFERROR(MAX(--_xlfn.TEXTSPLIT(U356,"+")), U356))</f>
        <v/>
      </c>
      <c r="V356" s="114">
        <f t="shared" si="47"/>
        <v>1</v>
      </c>
      <c r="W356" s="62" t="str">
        <f t="shared" si="48"/>
        <v/>
      </c>
      <c r="X356" s="7">
        <f t="shared" si="49"/>
        <v>1</v>
      </c>
      <c r="Y356" s="7" t="str">
        <f>_xlfn.XLOOKUP(C356,ref!A:A,ref!B:B, "Other")</f>
        <v>Asia</v>
      </c>
      <c r="AA356" s="7" t="str">
        <f t="shared" si="51"/>
        <v/>
      </c>
      <c r="AB356" s="7">
        <f t="shared" si="50"/>
        <v>1</v>
      </c>
    </row>
    <row r="357" spans="1:28" ht="14.5" customHeight="1">
      <c r="A357" s="43" t="s">
        <v>407</v>
      </c>
      <c r="B357" s="7">
        <v>355</v>
      </c>
      <c r="C357" s="7" t="s">
        <v>629</v>
      </c>
      <c r="D357" s="62" t="s">
        <v>638</v>
      </c>
      <c r="E357" s="75"/>
      <c r="F357" s="142"/>
      <c r="G357" t="s">
        <v>631</v>
      </c>
      <c r="H357" t="s">
        <v>635</v>
      </c>
      <c r="I357">
        <v>2030</v>
      </c>
      <c r="N357" s="7" t="str">
        <f t="array" ref="N357">IF(O357="", "", IFERROR(MAX(--_xlfn.TEXTSPLIT(O357,"+")), O357))</f>
        <v/>
      </c>
      <c r="R357" s="7" t="s">
        <v>645</v>
      </c>
      <c r="S357" s="7" t="s">
        <v>2866</v>
      </c>
      <c r="T357" s="7">
        <f t="array" ref="T357">IF(U357="", "", IFERROR(MAX(--_xlfn.TEXTSPLIT(U357,"+")), U357))</f>
        <v>2050</v>
      </c>
      <c r="U357" s="7">
        <v>2050</v>
      </c>
      <c r="V357" s="114" t="str">
        <f t="shared" si="47"/>
        <v/>
      </c>
      <c r="W357" s="62">
        <f t="shared" si="48"/>
        <v>1</v>
      </c>
      <c r="X357" s="7" t="str">
        <f t="shared" si="49"/>
        <v/>
      </c>
      <c r="Y357" s="7" t="str">
        <f>_xlfn.XLOOKUP(C357,ref!A:A,ref!B:B, "Other")</f>
        <v>North America</v>
      </c>
      <c r="Z357" s="7" t="s">
        <v>632</v>
      </c>
      <c r="AA357" s="7" t="str">
        <f t="shared" si="51"/>
        <v>N</v>
      </c>
      <c r="AB357" s="7">
        <f t="shared" si="50"/>
        <v>1</v>
      </c>
    </row>
    <row r="358" spans="1:28" ht="14.5" customHeight="1">
      <c r="A358" s="43" t="s">
        <v>474</v>
      </c>
      <c r="B358" s="7">
        <v>356</v>
      </c>
      <c r="C358" s="7" t="s">
        <v>680</v>
      </c>
      <c r="D358" s="62" t="s">
        <v>690</v>
      </c>
      <c r="E358" s="75"/>
      <c r="F358" s="142"/>
      <c r="N358" s="7" t="str">
        <f t="array" ref="N358">IF(O358="", "", IFERROR(MAX(--_xlfn.TEXTSPLIT(O358,"+")), O358))</f>
        <v/>
      </c>
      <c r="T358" s="7" t="str">
        <f t="array" ref="T358">IF(U358="", "", IFERROR(MAX(--_xlfn.TEXTSPLIT(U358,"+")), U358))</f>
        <v/>
      </c>
      <c r="V358" s="114" t="str">
        <f t="shared" si="47"/>
        <v/>
      </c>
      <c r="W358" s="62" t="str">
        <f t="shared" si="48"/>
        <v/>
      </c>
      <c r="X358" s="7" t="str">
        <f t="shared" si="49"/>
        <v/>
      </c>
      <c r="Y358" s="7" t="str">
        <f>_xlfn.XLOOKUP(C358,ref!A:A,ref!B:B, "Other")</f>
        <v>Asia</v>
      </c>
      <c r="Z358" s="7" t="s">
        <v>632</v>
      </c>
      <c r="AA358" s="7" t="str">
        <f t="shared" si="51"/>
        <v>N</v>
      </c>
      <c r="AB358" s="7">
        <f t="shared" si="50"/>
        <v>0</v>
      </c>
    </row>
    <row r="359" spans="1:28" ht="14.5" customHeight="1">
      <c r="A359" s="43" t="s">
        <v>1888</v>
      </c>
      <c r="B359" s="7">
        <v>357</v>
      </c>
      <c r="C359" s="7" t="s">
        <v>911</v>
      </c>
      <c r="D359" s="62" t="s">
        <v>679</v>
      </c>
      <c r="E359" s="75"/>
      <c r="F359" s="142"/>
      <c r="K359">
        <v>2040</v>
      </c>
      <c r="L359" s="74" t="s">
        <v>635</v>
      </c>
      <c r="M359" s="7" t="s">
        <v>663</v>
      </c>
      <c r="N359" s="7">
        <f t="array" ref="N359">IF(O359="", "", IFERROR(MAX(--_xlfn.TEXTSPLIT(O359,"+")), O359))</f>
        <v>2050</v>
      </c>
      <c r="O359" s="7">
        <v>2050</v>
      </c>
      <c r="P359" s="7">
        <v>2021</v>
      </c>
      <c r="Q359" s="62" t="s">
        <v>2867</v>
      </c>
      <c r="T359" s="7" t="str">
        <f t="array" ref="T359">IF(U359="", "", IFERROR(MAX(--_xlfn.TEXTSPLIT(U359,"+")), U359))</f>
        <v/>
      </c>
      <c r="V359" s="114">
        <f t="shared" si="47"/>
        <v>1</v>
      </c>
      <c r="W359" s="62" t="str">
        <f t="shared" si="48"/>
        <v/>
      </c>
      <c r="X359" s="7" t="str">
        <f t="shared" si="49"/>
        <v/>
      </c>
      <c r="Y359" s="7" t="str">
        <f>_xlfn.XLOOKUP(C359,ref!A:A,ref!B:B, "Other")</f>
        <v>Other</v>
      </c>
      <c r="AA359" s="7" t="str">
        <f t="shared" si="51"/>
        <v/>
      </c>
      <c r="AB359" s="7">
        <f t="shared" si="50"/>
        <v>1</v>
      </c>
    </row>
    <row r="360" spans="1:28" ht="14.5" customHeight="1">
      <c r="A360" s="43" t="s">
        <v>905</v>
      </c>
      <c r="B360" s="7">
        <v>358</v>
      </c>
      <c r="C360" s="7" t="s">
        <v>676</v>
      </c>
      <c r="D360" s="62" t="s">
        <v>703</v>
      </c>
      <c r="E360" s="75"/>
      <c r="F360" s="142"/>
      <c r="L360" s="74" t="s">
        <v>635</v>
      </c>
      <c r="M360" s="7" t="s">
        <v>2868</v>
      </c>
      <c r="N360" s="7">
        <f t="array" ref="N360">IF(O360="", "", IFERROR(MAX(--_xlfn.TEXTSPLIT(O360,"+")), O360))</f>
        <v>2050</v>
      </c>
      <c r="O360" s="7">
        <v>2050</v>
      </c>
      <c r="P360" s="7">
        <v>2021</v>
      </c>
      <c r="Q360" s="62" t="s">
        <v>2869</v>
      </c>
      <c r="T360" s="7" t="str">
        <f t="array" ref="T360">IF(U360="", "", IFERROR(MAX(--_xlfn.TEXTSPLIT(U360,"+")), U360))</f>
        <v/>
      </c>
      <c r="V360" s="114">
        <f t="shared" si="47"/>
        <v>1</v>
      </c>
      <c r="W360" s="62" t="str">
        <f t="shared" si="48"/>
        <v/>
      </c>
      <c r="X360" s="7" t="str">
        <f t="shared" si="49"/>
        <v/>
      </c>
      <c r="Y360" s="7" t="str">
        <f>_xlfn.XLOOKUP(C360,ref!A:A,ref!B:B, "Other")</f>
        <v>Asia</v>
      </c>
      <c r="AA360" s="7" t="str">
        <f t="shared" si="51"/>
        <v/>
      </c>
      <c r="AB360" s="7">
        <f t="shared" si="50"/>
        <v>1</v>
      </c>
    </row>
    <row r="361" spans="1:28" ht="14.5" customHeight="1">
      <c r="A361" s="43" t="s">
        <v>371</v>
      </c>
      <c r="B361" s="7">
        <v>359</v>
      </c>
      <c r="C361" s="7" t="s">
        <v>629</v>
      </c>
      <c r="D361" s="62" t="s">
        <v>690</v>
      </c>
      <c r="E361" s="75"/>
      <c r="F361" s="142"/>
      <c r="G361" t="s">
        <v>631</v>
      </c>
      <c r="H361" t="s">
        <v>1096</v>
      </c>
      <c r="I361">
        <v>2030</v>
      </c>
      <c r="K361">
        <v>2030</v>
      </c>
      <c r="N361" s="7" t="str">
        <f t="array" ref="N361">IF(O361="", "", IFERROR(MAX(--_xlfn.TEXTSPLIT(O361,"+")), O361))</f>
        <v/>
      </c>
      <c r="R361" s="7" t="s">
        <v>645</v>
      </c>
      <c r="S361" s="7" t="s">
        <v>2612</v>
      </c>
      <c r="T361" s="7">
        <f t="array" ref="T361">IF(U361="", "", IFERROR(MAX(--_xlfn.TEXTSPLIT(U361,"+")), U361))</f>
        <v>2050</v>
      </c>
      <c r="U361" s="7">
        <v>2050</v>
      </c>
      <c r="V361" s="114" t="str">
        <f t="shared" si="47"/>
        <v/>
      </c>
      <c r="W361" s="62">
        <f t="shared" si="48"/>
        <v>1</v>
      </c>
      <c r="X361" s="7">
        <f t="shared" si="49"/>
        <v>1</v>
      </c>
      <c r="Y361" s="7" t="str">
        <f>_xlfn.XLOOKUP(C361,ref!A:A,ref!B:B, "Other")</f>
        <v>North America</v>
      </c>
      <c r="AA361" s="7" t="str">
        <f t="shared" si="51"/>
        <v/>
      </c>
      <c r="AB361" s="7">
        <f t="shared" si="50"/>
        <v>1</v>
      </c>
    </row>
    <row r="362" spans="1:28" ht="14.5" customHeight="1">
      <c r="A362" s="43" t="s">
        <v>503</v>
      </c>
      <c r="B362" s="7">
        <v>360</v>
      </c>
      <c r="C362" s="7" t="s">
        <v>680</v>
      </c>
      <c r="D362" s="62" t="s">
        <v>670</v>
      </c>
      <c r="E362" s="75"/>
      <c r="F362" s="142"/>
      <c r="N362" s="7" t="str">
        <f t="array" ref="N362">IF(O362="", "", IFERROR(MAX(--_xlfn.TEXTSPLIT(O362,"+")), O362))</f>
        <v/>
      </c>
      <c r="T362" s="7" t="str">
        <f t="array" ref="T362">IF(U362="", "", IFERROR(MAX(--_xlfn.TEXTSPLIT(U362,"+")), U362))</f>
        <v/>
      </c>
      <c r="V362" s="114" t="str">
        <f t="shared" si="47"/>
        <v/>
      </c>
      <c r="W362" s="62" t="str">
        <f t="shared" si="48"/>
        <v/>
      </c>
      <c r="X362" s="7" t="str">
        <f t="shared" si="49"/>
        <v/>
      </c>
      <c r="Y362" s="7" t="str">
        <f>_xlfn.XLOOKUP(C362,ref!A:A,ref!B:B, "Other")</f>
        <v>Asia</v>
      </c>
      <c r="AA362" s="7" t="str">
        <f t="shared" si="51"/>
        <v/>
      </c>
      <c r="AB362" s="7">
        <f t="shared" si="50"/>
        <v>0</v>
      </c>
    </row>
    <row r="363" spans="1:28" ht="14.5" customHeight="1">
      <c r="A363" s="43" t="s">
        <v>366</v>
      </c>
      <c r="B363" s="7">
        <v>361</v>
      </c>
      <c r="C363" s="7" t="s">
        <v>629</v>
      </c>
      <c r="D363" s="62" t="s">
        <v>665</v>
      </c>
      <c r="E363" s="75"/>
      <c r="F363" s="142"/>
      <c r="L363" s="74" t="s">
        <v>635</v>
      </c>
      <c r="M363" s="7" t="s">
        <v>636</v>
      </c>
      <c r="N363" s="7">
        <f t="array" ref="N363">IF(O363="", "", IFERROR(MAX(--_xlfn.TEXTSPLIT(O363,"+")), O363))</f>
        <v>2060</v>
      </c>
      <c r="O363" s="7">
        <v>2060</v>
      </c>
      <c r="P363" s="7">
        <v>2020</v>
      </c>
      <c r="Q363" s="62" t="s">
        <v>2870</v>
      </c>
      <c r="T363" s="7" t="str">
        <f t="array" ref="T363">IF(U363="", "", IFERROR(MAX(--_xlfn.TEXTSPLIT(U363,"+")), U363))</f>
        <v/>
      </c>
      <c r="V363" s="114">
        <f t="shared" si="47"/>
        <v>1</v>
      </c>
      <c r="W363" s="62" t="str">
        <f t="shared" si="48"/>
        <v/>
      </c>
      <c r="X363" s="7" t="str">
        <f t="shared" si="49"/>
        <v/>
      </c>
      <c r="Y363" s="7" t="str">
        <f>_xlfn.XLOOKUP(C363,ref!A:A,ref!B:B, "Other")</f>
        <v>North America</v>
      </c>
      <c r="Z363" s="7" t="s">
        <v>631</v>
      </c>
      <c r="AA363" s="7" t="str">
        <f t="shared" si="51"/>
        <v>Y</v>
      </c>
      <c r="AB363" s="7">
        <f t="shared" si="50"/>
        <v>1</v>
      </c>
    </row>
    <row r="364" spans="1:28" ht="14.5" customHeight="1">
      <c r="A364" s="43" t="s">
        <v>444</v>
      </c>
      <c r="B364" s="7">
        <v>362</v>
      </c>
      <c r="C364" s="7" t="s">
        <v>629</v>
      </c>
      <c r="D364" s="62" t="s">
        <v>690</v>
      </c>
      <c r="E364" s="75"/>
      <c r="F364" s="142"/>
      <c r="N364" s="7" t="str">
        <f t="array" ref="N364">IF(O364="", "", IFERROR(MAX(--_xlfn.TEXTSPLIT(O364,"+")), O364))</f>
        <v/>
      </c>
      <c r="T364" s="7" t="str">
        <f t="array" ref="T364">IF(U364="", "", IFERROR(MAX(--_xlfn.TEXTSPLIT(U364,"+")), U364))</f>
        <v/>
      </c>
      <c r="V364" s="114" t="str">
        <f t="shared" si="47"/>
        <v/>
      </c>
      <c r="W364" s="62" t="str">
        <f t="shared" si="48"/>
        <v/>
      </c>
      <c r="X364" s="7" t="str">
        <f t="shared" si="49"/>
        <v/>
      </c>
      <c r="Y364" s="7" t="str">
        <f>_xlfn.XLOOKUP(C364,ref!A:A,ref!B:B, "Other")</f>
        <v>North America</v>
      </c>
      <c r="AA364" s="7" t="str">
        <f t="shared" si="51"/>
        <v/>
      </c>
      <c r="AB364" s="7">
        <f t="shared" si="50"/>
        <v>0</v>
      </c>
    </row>
    <row r="365" spans="1:28" ht="14.5" customHeight="1">
      <c r="A365" s="43" t="s">
        <v>519</v>
      </c>
      <c r="B365" s="7">
        <v>363</v>
      </c>
      <c r="C365" s="7" t="s">
        <v>680</v>
      </c>
      <c r="D365" s="62" t="s">
        <v>703</v>
      </c>
      <c r="E365" s="75"/>
      <c r="F365" s="142"/>
      <c r="N365" s="7" t="str">
        <f t="array" ref="N365">IF(O365="", "", IFERROR(MAX(--_xlfn.TEXTSPLIT(O365,"+")), O365))</f>
        <v/>
      </c>
      <c r="T365" s="7" t="str">
        <f t="array" ref="T365">IF(U365="", "", IFERROR(MAX(--_xlfn.TEXTSPLIT(U365,"+")), U365))</f>
        <v/>
      </c>
      <c r="V365" s="114" t="str">
        <f t="shared" si="47"/>
        <v/>
      </c>
      <c r="W365" s="62" t="str">
        <f t="shared" si="48"/>
        <v/>
      </c>
      <c r="X365" s="7" t="str">
        <f t="shared" si="49"/>
        <v/>
      </c>
      <c r="Y365" s="7" t="str">
        <f>_xlfn.XLOOKUP(C365,ref!A:A,ref!B:B, "Other")</f>
        <v>Asia</v>
      </c>
      <c r="AA365" s="7" t="str">
        <f t="shared" si="51"/>
        <v/>
      </c>
      <c r="AB365" s="7">
        <f t="shared" si="50"/>
        <v>0</v>
      </c>
    </row>
    <row r="366" spans="1:28" ht="14.5" customHeight="1">
      <c r="A366" s="43" t="s">
        <v>801</v>
      </c>
      <c r="B366" s="7">
        <v>364</v>
      </c>
      <c r="C366" s="7" t="s">
        <v>680</v>
      </c>
      <c r="D366" s="62" t="s">
        <v>679</v>
      </c>
      <c r="E366" s="75"/>
      <c r="F366" s="142"/>
      <c r="L366" s="74" t="s">
        <v>681</v>
      </c>
      <c r="M366" s="7" t="s">
        <v>2599</v>
      </c>
      <c r="N366" s="7">
        <f t="array" ref="N366">IF(O366="", "", IFERROR(MAX(--_xlfn.TEXTSPLIT(O366,"+")), O366))</f>
        <v>2060</v>
      </c>
      <c r="O366" s="7">
        <v>2060</v>
      </c>
      <c r="Q366" s="62" t="s">
        <v>2871</v>
      </c>
      <c r="T366" s="7" t="str">
        <f t="array" ref="T366">IF(U366="", "", IFERROR(MAX(--_xlfn.TEXTSPLIT(U366,"+")), U366))</f>
        <v/>
      </c>
      <c r="V366" s="114" t="str">
        <f t="shared" si="47"/>
        <v/>
      </c>
      <c r="W366" s="62" t="str">
        <f t="shared" si="48"/>
        <v/>
      </c>
      <c r="X366" s="7" t="str">
        <f t="shared" si="49"/>
        <v/>
      </c>
      <c r="Y366" s="7" t="str">
        <f>_xlfn.XLOOKUP(C366,ref!A:A,ref!B:B, "Other")</f>
        <v>Asia</v>
      </c>
      <c r="AA366" s="7" t="str">
        <f t="shared" si="51"/>
        <v/>
      </c>
      <c r="AB366" s="7">
        <f t="shared" si="50"/>
        <v>0</v>
      </c>
    </row>
    <row r="367" spans="1:28" ht="14.5" customHeight="1">
      <c r="A367" s="43" t="s">
        <v>385</v>
      </c>
      <c r="B367" s="7">
        <v>365</v>
      </c>
      <c r="C367" s="7" t="s">
        <v>671</v>
      </c>
      <c r="D367" s="62" t="s">
        <v>670</v>
      </c>
      <c r="E367" s="75"/>
      <c r="F367" s="142"/>
      <c r="L367" s="74" t="s">
        <v>645</v>
      </c>
      <c r="M367" s="7" t="s">
        <v>2612</v>
      </c>
      <c r="N367" s="7">
        <f t="array" ref="N367">IF(O367="", "", IFERROR(MAX(--_xlfn.TEXTSPLIT(O367,"+")), O367))</f>
        <v>2045</v>
      </c>
      <c r="O367" s="7">
        <v>2045</v>
      </c>
      <c r="P367" s="7">
        <v>2021</v>
      </c>
      <c r="Q367" s="62" t="s">
        <v>2872</v>
      </c>
      <c r="T367" s="7" t="str">
        <f t="array" ref="T367">IF(U367="", "", IFERROR(MAX(--_xlfn.TEXTSPLIT(U367,"+")), U367))</f>
        <v/>
      </c>
      <c r="V367" s="114">
        <f t="shared" si="47"/>
        <v>1</v>
      </c>
      <c r="W367" s="62" t="str">
        <f t="shared" si="48"/>
        <v/>
      </c>
      <c r="X367" s="7" t="str">
        <f t="shared" si="49"/>
        <v/>
      </c>
      <c r="Y367" s="7" t="str">
        <f>_xlfn.XLOOKUP(C367,ref!A:A,ref!B:B, "Other")</f>
        <v>Europe</v>
      </c>
      <c r="Z367" s="7" t="s">
        <v>674</v>
      </c>
      <c r="AA367" s="7" t="str">
        <f t="shared" si="51"/>
        <v/>
      </c>
      <c r="AB367" s="7">
        <f t="shared" si="50"/>
        <v>1</v>
      </c>
    </row>
    <row r="368" spans="1:28" ht="14.5" customHeight="1">
      <c r="A368" s="43" t="s">
        <v>180</v>
      </c>
      <c r="B368" s="7">
        <v>366</v>
      </c>
      <c r="C368" s="7" t="s">
        <v>706</v>
      </c>
      <c r="D368" s="62" t="s">
        <v>666</v>
      </c>
      <c r="E368" s="75" t="s">
        <v>631</v>
      </c>
      <c r="F368" s="142" t="s">
        <v>2873</v>
      </c>
      <c r="L368" s="74" t="s">
        <v>635</v>
      </c>
      <c r="M368" s="7" t="s">
        <v>636</v>
      </c>
      <c r="N368" s="7">
        <f t="array" ref="N368">IF(O368="", "", IFERROR(MAX(--_xlfn.TEXTSPLIT(O368,"+")), O368))</f>
        <v>2010</v>
      </c>
      <c r="O368" s="7">
        <v>2010</v>
      </c>
      <c r="P368" s="7">
        <v>2010</v>
      </c>
      <c r="Q368" s="62" t="s">
        <v>2874</v>
      </c>
      <c r="R368" s="7" t="s">
        <v>645</v>
      </c>
      <c r="S368" s="7" t="s">
        <v>2875</v>
      </c>
      <c r="T368" s="7">
        <f t="array" ref="T368">IF(U368="", "", IFERROR(MAX(--_xlfn.TEXTSPLIT(U368,"+")), U368))</f>
        <v>2050</v>
      </c>
      <c r="U368" s="7">
        <v>2050</v>
      </c>
      <c r="V368" s="114">
        <f t="shared" si="47"/>
        <v>1</v>
      </c>
      <c r="W368" s="62">
        <f t="shared" si="48"/>
        <v>1</v>
      </c>
      <c r="X368" s="7" t="str">
        <f t="shared" si="49"/>
        <v/>
      </c>
      <c r="Y368" s="7" t="str">
        <f>_xlfn.XLOOKUP(C368,ref!A:A,ref!B:B, "Other")</f>
        <v>North America</v>
      </c>
      <c r="Z368" s="7" t="s">
        <v>631</v>
      </c>
      <c r="AA368" s="7" t="str">
        <f t="shared" si="51"/>
        <v>Y</v>
      </c>
      <c r="AB368" s="7">
        <f t="shared" si="50"/>
        <v>1</v>
      </c>
    </row>
    <row r="369" spans="1:28" ht="14.5" customHeight="1">
      <c r="A369" s="43" t="s">
        <v>372</v>
      </c>
      <c r="B369" s="7">
        <v>367</v>
      </c>
      <c r="C369" s="7" t="s">
        <v>692</v>
      </c>
      <c r="D369" s="62" t="s">
        <v>699</v>
      </c>
      <c r="E369" s="75"/>
      <c r="F369" s="142"/>
      <c r="G369" t="s">
        <v>631</v>
      </c>
      <c r="H369" t="s">
        <v>1096</v>
      </c>
      <c r="I369">
        <v>2025</v>
      </c>
      <c r="K369">
        <v>2030</v>
      </c>
      <c r="L369" s="74" t="s">
        <v>635</v>
      </c>
      <c r="M369" s="7" t="s">
        <v>2876</v>
      </c>
      <c r="N369" s="7">
        <f t="array" ref="N369">IF(O369="", "", IFERROR(MAX(--_xlfn.TEXTSPLIT(O369,"+")), O369))</f>
        <v>2025</v>
      </c>
      <c r="O369" s="7">
        <v>2025</v>
      </c>
      <c r="P369" s="7">
        <v>2020</v>
      </c>
      <c r="Q369" s="62" t="s">
        <v>2877</v>
      </c>
      <c r="R369" s="7" t="s">
        <v>645</v>
      </c>
      <c r="S369" s="7" t="s">
        <v>2612</v>
      </c>
      <c r="T369" s="7">
        <f t="array" ref="T369">IF(U369="", "", IFERROR(MAX(--_xlfn.TEXTSPLIT(U369,"+")), U369))</f>
        <v>2050</v>
      </c>
      <c r="U369" s="7">
        <v>2050</v>
      </c>
      <c r="V369" s="114">
        <f t="shared" si="47"/>
        <v>1</v>
      </c>
      <c r="W369" s="62">
        <f t="shared" si="48"/>
        <v>1</v>
      </c>
      <c r="X369" s="7">
        <f t="shared" si="49"/>
        <v>1</v>
      </c>
      <c r="Y369" s="7" t="str">
        <f>_xlfn.XLOOKUP(C369,ref!A:A,ref!B:B, "Other")</f>
        <v>Europe</v>
      </c>
      <c r="AA369" s="7" t="str">
        <f t="shared" si="51"/>
        <v/>
      </c>
      <c r="AB369" s="7">
        <f t="shared" si="50"/>
        <v>1</v>
      </c>
    </row>
    <row r="370" spans="1:28" ht="14.5" customHeight="1">
      <c r="A370" s="43" t="s">
        <v>472</v>
      </c>
      <c r="B370" s="7">
        <v>368</v>
      </c>
      <c r="C370" s="7" t="s">
        <v>709</v>
      </c>
      <c r="D370" s="62" t="s">
        <v>679</v>
      </c>
      <c r="E370" s="75"/>
      <c r="G370" t="s">
        <v>631</v>
      </c>
      <c r="H370" t="s">
        <v>635</v>
      </c>
      <c r="I370">
        <v>2030</v>
      </c>
      <c r="K370">
        <v>2030</v>
      </c>
      <c r="L370" s="74" t="s">
        <v>635</v>
      </c>
      <c r="M370" s="7" t="s">
        <v>2878</v>
      </c>
      <c r="N370" s="7">
        <f t="array" ref="N370">IF(O370="", "", IFERROR(MAX(--_xlfn.TEXTSPLIT(O370,"+")), O370))</f>
        <v>2035</v>
      </c>
      <c r="O370" s="7">
        <v>2035</v>
      </c>
      <c r="P370" s="7">
        <v>2020</v>
      </c>
      <c r="Q370" s="62" t="s">
        <v>2879</v>
      </c>
      <c r="T370" s="7" t="str">
        <f t="array" ref="T370">IF(U370="", "", IFERROR(MAX(--_xlfn.TEXTSPLIT(U370,"+")), U370))</f>
        <v/>
      </c>
      <c r="V370" s="114">
        <f t="shared" si="47"/>
        <v>1</v>
      </c>
      <c r="W370" s="62" t="str">
        <f t="shared" si="48"/>
        <v/>
      </c>
      <c r="X370" s="7" t="str">
        <f t="shared" si="49"/>
        <v/>
      </c>
      <c r="Y370" s="7" t="str">
        <f>_xlfn.XLOOKUP(C370,ref!A:A,ref!B:B, "Other")</f>
        <v>Europe</v>
      </c>
      <c r="Z370" s="7" t="s">
        <v>631</v>
      </c>
      <c r="AA370" s="7" t="str">
        <f t="shared" si="51"/>
        <v>Y</v>
      </c>
      <c r="AB370" s="7">
        <f t="shared" si="50"/>
        <v>1</v>
      </c>
    </row>
    <row r="371" spans="1:28" ht="14.5" customHeight="1">
      <c r="A371" s="43" t="s">
        <v>476</v>
      </c>
      <c r="B371" s="7">
        <v>369</v>
      </c>
      <c r="C371" s="7" t="s">
        <v>876</v>
      </c>
      <c r="D371" s="62" t="s">
        <v>628</v>
      </c>
      <c r="E371" s="75"/>
      <c r="F371" s="142"/>
      <c r="G371" t="s">
        <v>631</v>
      </c>
      <c r="H371" t="s">
        <v>635</v>
      </c>
      <c r="I371">
        <v>2030</v>
      </c>
      <c r="N371" s="7" t="str">
        <f t="array" ref="N371">IF(O371="", "", IFERROR(MAX(--_xlfn.TEXTSPLIT(O371,"+")), O371))</f>
        <v/>
      </c>
      <c r="R371" s="7" t="s">
        <v>2610</v>
      </c>
      <c r="S371" s="7" t="s">
        <v>805</v>
      </c>
      <c r="T371" s="7">
        <f t="array" ref="T371">IF(U371="", "", IFERROR(MAX(--_xlfn.TEXTSPLIT(U371,"+")), U371))</f>
        <v>2050</v>
      </c>
      <c r="U371" s="7">
        <v>2050</v>
      </c>
      <c r="V371" s="114" t="str">
        <f t="shared" si="47"/>
        <v/>
      </c>
      <c r="W371" s="62">
        <f t="shared" si="48"/>
        <v>1</v>
      </c>
      <c r="X371" s="7" t="str">
        <f t="shared" si="49"/>
        <v/>
      </c>
      <c r="Y371" s="7" t="str">
        <f>_xlfn.XLOOKUP(C371,ref!A:A,ref!B:B, "Other")</f>
        <v>Asia</v>
      </c>
      <c r="Z371" s="7" t="s">
        <v>631</v>
      </c>
      <c r="AA371" s="7" t="str">
        <f t="shared" si="51"/>
        <v>Y</v>
      </c>
      <c r="AB371" s="7">
        <f t="shared" si="50"/>
        <v>1</v>
      </c>
    </row>
    <row r="372" spans="1:28" ht="14.5" customHeight="1">
      <c r="A372" s="43" t="s">
        <v>331</v>
      </c>
      <c r="B372" s="7">
        <v>370</v>
      </c>
      <c r="C372" s="7" t="s">
        <v>774</v>
      </c>
      <c r="D372" s="62" t="s">
        <v>669</v>
      </c>
      <c r="E372" s="75" t="s">
        <v>631</v>
      </c>
      <c r="F372" s="142">
        <v>2030</v>
      </c>
      <c r="G372" t="s">
        <v>631</v>
      </c>
      <c r="H372" t="s">
        <v>1096</v>
      </c>
      <c r="I372">
        <v>2031</v>
      </c>
      <c r="K372">
        <v>2030</v>
      </c>
      <c r="N372" s="7" t="str">
        <f t="array" ref="N372">IF(O372="", "", IFERROR(MAX(--_xlfn.TEXTSPLIT(O372,"+")), O372))</f>
        <v/>
      </c>
      <c r="R372" s="7" t="s">
        <v>2615</v>
      </c>
      <c r="S372" s="7" t="s">
        <v>2880</v>
      </c>
      <c r="T372" s="7" t="str">
        <f t="array" ref="T372">IF(U372="", "", IFERROR(MAX(--_xlfn.TEXTSPLIT(U372,"+")), U372))</f>
        <v/>
      </c>
      <c r="V372" s="114" t="str">
        <f t="shared" si="47"/>
        <v/>
      </c>
      <c r="W372" s="62" t="str">
        <f t="shared" si="48"/>
        <v/>
      </c>
      <c r="X372" s="7">
        <f t="shared" si="49"/>
        <v>1</v>
      </c>
      <c r="Y372" s="7" t="str">
        <f>_xlfn.XLOOKUP(C372,ref!A:A,ref!B:B, "Other")</f>
        <v>Asia</v>
      </c>
      <c r="Z372" s="7" t="s">
        <v>631</v>
      </c>
      <c r="AA372" s="7" t="str">
        <f t="shared" si="51"/>
        <v>Y</v>
      </c>
      <c r="AB372" s="7">
        <f t="shared" si="50"/>
        <v>1</v>
      </c>
    </row>
    <row r="373" spans="1:28" ht="14.5" customHeight="1">
      <c r="A373" s="43" t="s">
        <v>493</v>
      </c>
      <c r="B373" s="7">
        <v>371</v>
      </c>
      <c r="C373" s="7" t="s">
        <v>692</v>
      </c>
      <c r="D373" s="62" t="s">
        <v>675</v>
      </c>
      <c r="E373" s="75"/>
      <c r="F373" s="142"/>
      <c r="G373" t="s">
        <v>631</v>
      </c>
      <c r="H373" t="s">
        <v>635</v>
      </c>
      <c r="I373">
        <v>2030</v>
      </c>
      <c r="K373">
        <v>2030</v>
      </c>
      <c r="L373" s="74" t="s">
        <v>635</v>
      </c>
      <c r="M373" s="7" t="s">
        <v>707</v>
      </c>
      <c r="N373" s="7">
        <f t="array" ref="N373">IF(O373="", "", IFERROR(MAX(--_xlfn.TEXTSPLIT(O373,"+")), O373))</f>
        <v>2043</v>
      </c>
      <c r="O373" s="7">
        <v>2043</v>
      </c>
      <c r="P373" s="7">
        <v>2022</v>
      </c>
      <c r="Q373" s="62" t="s">
        <v>2881</v>
      </c>
      <c r="T373" s="7" t="str">
        <f t="array" ref="T373">IF(U373="", "", IFERROR(MAX(--_xlfn.TEXTSPLIT(U373,"+")), U373))</f>
        <v/>
      </c>
      <c r="V373" s="114">
        <f t="shared" si="47"/>
        <v>1</v>
      </c>
      <c r="W373" s="62" t="str">
        <f t="shared" si="48"/>
        <v/>
      </c>
      <c r="X373" s="7" t="str">
        <f t="shared" si="49"/>
        <v/>
      </c>
      <c r="Y373" s="7" t="str">
        <f>_xlfn.XLOOKUP(C373,ref!A:A,ref!B:B, "Other")</f>
        <v>Europe</v>
      </c>
      <c r="AA373" s="7" t="str">
        <f t="shared" si="51"/>
        <v/>
      </c>
      <c r="AB373" s="7">
        <f t="shared" si="50"/>
        <v>1</v>
      </c>
    </row>
    <row r="374" spans="1:28" ht="14.5" customHeight="1">
      <c r="A374" s="43" t="s">
        <v>462</v>
      </c>
      <c r="B374" s="7">
        <v>372</v>
      </c>
      <c r="C374" s="7" t="s">
        <v>680</v>
      </c>
      <c r="D374" s="62" t="s">
        <v>666</v>
      </c>
      <c r="E374" s="75"/>
      <c r="F374" s="142"/>
      <c r="N374" s="7" t="str">
        <f t="array" ref="N374">IF(O374="", "", IFERROR(MAX(--_xlfn.TEXTSPLIT(O374,"+")), O374))</f>
        <v/>
      </c>
      <c r="T374" s="7" t="str">
        <f t="array" ref="T374">IF(U374="", "", IFERROR(MAX(--_xlfn.TEXTSPLIT(U374,"+")), U374))</f>
        <v/>
      </c>
      <c r="V374" s="114" t="str">
        <f t="shared" si="47"/>
        <v/>
      </c>
      <c r="W374" s="62" t="str">
        <f t="shared" si="48"/>
        <v/>
      </c>
      <c r="X374" s="7" t="str">
        <f t="shared" si="49"/>
        <v/>
      </c>
      <c r="Y374" s="7" t="str">
        <f>_xlfn.XLOOKUP(C374,ref!A:A,ref!B:B, "Other")</f>
        <v>Asia</v>
      </c>
      <c r="AA374" s="7" t="str">
        <f t="shared" si="51"/>
        <v/>
      </c>
      <c r="AB374" s="7">
        <f t="shared" si="50"/>
        <v>0</v>
      </c>
    </row>
    <row r="375" spans="1:28" ht="14.5" customHeight="1">
      <c r="A375" s="43" t="s">
        <v>359</v>
      </c>
      <c r="B375" s="7">
        <v>373</v>
      </c>
      <c r="C375" s="7" t="s">
        <v>876</v>
      </c>
      <c r="D375" s="62" t="s">
        <v>638</v>
      </c>
      <c r="E375" s="75" t="s">
        <v>631</v>
      </c>
      <c r="F375" s="142">
        <v>2050</v>
      </c>
      <c r="N375" s="7" t="str">
        <f t="array" ref="N375">IF(O375="", "", IFERROR(MAX(--_xlfn.TEXTSPLIT(O375,"+")), O375))</f>
        <v/>
      </c>
      <c r="R375" s="7" t="s">
        <v>635</v>
      </c>
      <c r="S375" s="7" t="s">
        <v>2599</v>
      </c>
      <c r="T375" s="7">
        <f t="array" ref="T375">IF(U375="", "", IFERROR(MAX(--_xlfn.TEXTSPLIT(U375,"+")), U375))</f>
        <v>2050</v>
      </c>
      <c r="U375" s="7">
        <v>2050</v>
      </c>
      <c r="V375" s="114" t="str">
        <f t="shared" si="47"/>
        <v/>
      </c>
      <c r="W375" s="62">
        <f t="shared" si="48"/>
        <v>1</v>
      </c>
      <c r="X375" s="7" t="str">
        <f t="shared" si="49"/>
        <v/>
      </c>
      <c r="Y375" s="7" t="str">
        <f>_xlfn.XLOOKUP(C375,ref!A:A,ref!B:B, "Other")</f>
        <v>Asia</v>
      </c>
      <c r="AA375" s="7" t="str">
        <f t="shared" si="51"/>
        <v/>
      </c>
      <c r="AB375" s="7">
        <f t="shared" si="50"/>
        <v>1</v>
      </c>
    </row>
    <row r="376" spans="1:28" ht="14.5" customHeight="1">
      <c r="A376" s="43" t="s">
        <v>233</v>
      </c>
      <c r="B376" s="7">
        <v>374</v>
      </c>
      <c r="C376" s="7" t="s">
        <v>740</v>
      </c>
      <c r="D376" s="62" t="s">
        <v>666</v>
      </c>
      <c r="E376" s="75" t="s">
        <v>631</v>
      </c>
      <c r="F376" s="142">
        <v>2030</v>
      </c>
      <c r="L376" s="74" t="s">
        <v>635</v>
      </c>
      <c r="M376" s="7" t="s">
        <v>2882</v>
      </c>
      <c r="N376" s="7">
        <f t="array" ref="N376">IF(O376="", "", IFERROR(MAX(--_xlfn.TEXTSPLIT(O376,"+")), O376))</f>
        <v>2020</v>
      </c>
      <c r="O376" s="7">
        <v>2020</v>
      </c>
      <c r="P376" s="7">
        <v>2018</v>
      </c>
      <c r="Q376" s="62" t="s">
        <v>2883</v>
      </c>
      <c r="R376" s="7" t="s">
        <v>645</v>
      </c>
      <c r="S376" s="7" t="s">
        <v>749</v>
      </c>
      <c r="T376" s="7">
        <f t="array" ref="T376">IF(U376="", "", IFERROR(MAX(--_xlfn.TEXTSPLIT(U376,"+")), U376))</f>
        <v>2050</v>
      </c>
      <c r="U376" s="7">
        <v>2050</v>
      </c>
      <c r="V376" s="114">
        <f t="shared" si="47"/>
        <v>1</v>
      </c>
      <c r="W376" s="62">
        <f t="shared" si="48"/>
        <v>1</v>
      </c>
      <c r="X376" s="7" t="str">
        <f t="shared" si="49"/>
        <v/>
      </c>
      <c r="Y376" s="7" t="str">
        <f>_xlfn.XLOOKUP(C376,ref!A:A,ref!B:B, "Other")</f>
        <v>Europe</v>
      </c>
      <c r="Z376" s="7" t="s">
        <v>631</v>
      </c>
      <c r="AA376" s="7" t="str">
        <f t="shared" si="51"/>
        <v>Y</v>
      </c>
      <c r="AB376" s="7">
        <f t="shared" si="50"/>
        <v>1</v>
      </c>
    </row>
    <row r="377" spans="1:28" ht="14.5" customHeight="1">
      <c r="A377" s="43" t="s">
        <v>445</v>
      </c>
      <c r="B377" s="7">
        <v>375</v>
      </c>
      <c r="C377" s="7" t="s">
        <v>706</v>
      </c>
      <c r="D377" s="62" t="s">
        <v>705</v>
      </c>
      <c r="E377" s="75"/>
      <c r="F377" s="142"/>
      <c r="N377" s="7" t="str">
        <f t="array" ref="N377">IF(O377="", "", IFERROR(MAX(--_xlfn.TEXTSPLIT(O377,"+")), O377))</f>
        <v/>
      </c>
      <c r="R377" s="7" t="s">
        <v>635</v>
      </c>
      <c r="S377" s="7" t="s">
        <v>1129</v>
      </c>
      <c r="T377" s="7">
        <f t="array" ref="T377">IF(U377="", "", IFERROR(MAX(--_xlfn.TEXTSPLIT(U377,"+")), U377))</f>
        <v>2050</v>
      </c>
      <c r="U377" s="7">
        <v>2050</v>
      </c>
      <c r="V377" s="114" t="str">
        <f t="shared" si="47"/>
        <v/>
      </c>
      <c r="W377" s="62">
        <f t="shared" si="48"/>
        <v>1</v>
      </c>
      <c r="X377" s="7" t="str">
        <f t="shared" si="49"/>
        <v/>
      </c>
      <c r="Y377" s="7" t="str">
        <f>_xlfn.XLOOKUP(C377,ref!A:A,ref!B:B, "Other")</f>
        <v>North America</v>
      </c>
      <c r="Z377" s="7" t="s">
        <v>631</v>
      </c>
      <c r="AA377" s="7" t="str">
        <f t="shared" si="51"/>
        <v>Y</v>
      </c>
      <c r="AB377" s="7">
        <f t="shared" si="50"/>
        <v>1</v>
      </c>
    </row>
    <row r="378" spans="1:28" ht="14.5" customHeight="1">
      <c r="A378" s="43" t="s">
        <v>2884</v>
      </c>
      <c r="B378" s="7">
        <v>376</v>
      </c>
      <c r="C378" s="7" t="s">
        <v>818</v>
      </c>
      <c r="D378" s="62" t="s">
        <v>666</v>
      </c>
      <c r="E378" s="75"/>
      <c r="F378" s="142"/>
      <c r="G378" t="s">
        <v>631</v>
      </c>
      <c r="H378" t="s">
        <v>635</v>
      </c>
      <c r="I378">
        <v>2030</v>
      </c>
      <c r="N378" s="7" t="str">
        <f t="array" ref="N378">IF(O378="", "", IFERROR(MAX(--_xlfn.TEXTSPLIT(O378,"+")), O378))</f>
        <v/>
      </c>
      <c r="T378" s="7" t="str">
        <f t="array" ref="T378">IF(U378="", "", IFERROR(MAX(--_xlfn.TEXTSPLIT(U378,"+")), U378))</f>
        <v/>
      </c>
      <c r="V378" s="114" t="str">
        <f t="shared" si="47"/>
        <v/>
      </c>
      <c r="W378" s="62" t="str">
        <f t="shared" si="48"/>
        <v/>
      </c>
      <c r="X378" s="7" t="str">
        <f t="shared" si="49"/>
        <v/>
      </c>
      <c r="Y378" s="7" t="str">
        <f>_xlfn.XLOOKUP(C378,ref!A:A,ref!B:B, "Other")</f>
        <v>Asia</v>
      </c>
      <c r="AA378" s="7" t="str">
        <f t="shared" si="51"/>
        <v/>
      </c>
      <c r="AB378" s="7">
        <f t="shared" si="50"/>
        <v>0</v>
      </c>
    </row>
    <row r="379" spans="1:28" ht="14.5" customHeight="1">
      <c r="A379" s="43" t="s">
        <v>479</v>
      </c>
      <c r="B379" s="7">
        <v>377</v>
      </c>
      <c r="C379" s="7" t="s">
        <v>676</v>
      </c>
      <c r="D379" s="62" t="s">
        <v>666</v>
      </c>
      <c r="E379" s="75"/>
      <c r="F379" s="142"/>
      <c r="N379" s="7" t="str">
        <f t="array" ref="N379">IF(O379="", "", IFERROR(MAX(--_xlfn.TEXTSPLIT(O379,"+")), O379))</f>
        <v/>
      </c>
      <c r="R379" s="7" t="s">
        <v>645</v>
      </c>
      <c r="S379" s="7" t="s">
        <v>2612</v>
      </c>
      <c r="T379" s="7">
        <f t="array" ref="T379">IF(U379="", "", IFERROR(MAX(--_xlfn.TEXTSPLIT(U379,"+")), U379))</f>
        <v>2051</v>
      </c>
      <c r="U379" s="7">
        <v>2051</v>
      </c>
      <c r="V379" s="114" t="str">
        <f t="shared" si="47"/>
        <v/>
      </c>
      <c r="W379" s="62">
        <f t="shared" si="48"/>
        <v>1</v>
      </c>
      <c r="X379" s="7" t="str">
        <f t="shared" si="49"/>
        <v/>
      </c>
      <c r="Y379" s="7" t="str">
        <f>_xlfn.XLOOKUP(C379,ref!A:A,ref!B:B, "Other")</f>
        <v>Asia</v>
      </c>
      <c r="Z379" s="7" t="s">
        <v>674</v>
      </c>
      <c r="AA379" s="7" t="str">
        <f t="shared" si="51"/>
        <v/>
      </c>
      <c r="AB379" s="7">
        <f t="shared" si="50"/>
        <v>1</v>
      </c>
    </row>
    <row r="380" spans="1:28" ht="14.5" customHeight="1">
      <c r="A380" s="43" t="s">
        <v>2432</v>
      </c>
      <c r="B380" s="7">
        <v>378</v>
      </c>
      <c r="C380" s="7" t="s">
        <v>735</v>
      </c>
      <c r="D380" s="62" t="s">
        <v>666</v>
      </c>
      <c r="E380" s="75"/>
      <c r="F380" s="142"/>
      <c r="G380" t="s">
        <v>631</v>
      </c>
      <c r="H380" t="s">
        <v>635</v>
      </c>
      <c r="I380">
        <v>2030</v>
      </c>
      <c r="L380" s="74" t="s">
        <v>635</v>
      </c>
      <c r="M380" s="7" t="s">
        <v>2435</v>
      </c>
      <c r="N380" s="7">
        <f t="array" ref="N380">IF(O380="", "", IFERROR(MAX(--_xlfn.TEXTSPLIT(O380,"+")), O380))</f>
        <v>2030</v>
      </c>
      <c r="O380" s="7">
        <v>2030</v>
      </c>
      <c r="P380" s="7">
        <v>2021</v>
      </c>
      <c r="Q380" s="62" t="s">
        <v>2885</v>
      </c>
      <c r="T380" s="7" t="str">
        <f t="array" ref="T380">IF(U380="", "", IFERROR(MAX(--_xlfn.TEXTSPLIT(U380,"+")), U380))</f>
        <v/>
      </c>
      <c r="V380" s="114">
        <f t="shared" si="47"/>
        <v>1</v>
      </c>
      <c r="W380" s="62" t="str">
        <f t="shared" si="48"/>
        <v/>
      </c>
      <c r="X380" s="7" t="str">
        <f t="shared" si="49"/>
        <v/>
      </c>
      <c r="Y380" s="7" t="str">
        <f>_xlfn.XLOOKUP(C380,ref!A:A,ref!B:B, "Other")</f>
        <v>Europe</v>
      </c>
      <c r="Z380" s="7" t="s">
        <v>631</v>
      </c>
      <c r="AA380" s="7" t="str">
        <f t="shared" si="51"/>
        <v>Y</v>
      </c>
      <c r="AB380" s="7">
        <f t="shared" si="50"/>
        <v>1</v>
      </c>
    </row>
    <row r="381" spans="1:28" ht="14.5" customHeight="1">
      <c r="A381" s="43" t="s">
        <v>358</v>
      </c>
      <c r="B381" s="7">
        <v>379</v>
      </c>
      <c r="C381" s="7" t="s">
        <v>629</v>
      </c>
      <c r="D381" s="62" t="s">
        <v>666</v>
      </c>
      <c r="E381" s="75"/>
      <c r="F381" s="142"/>
      <c r="N381" s="7" t="str">
        <f t="array" ref="N381">IF(O381="", "", IFERROR(MAX(--_xlfn.TEXTSPLIT(O381,"+")), O381))</f>
        <v/>
      </c>
      <c r="T381" s="7" t="str">
        <f t="array" ref="T381">IF(U381="", "", IFERROR(MAX(--_xlfn.TEXTSPLIT(U381,"+")), U381))</f>
        <v/>
      </c>
      <c r="V381" s="114" t="str">
        <f t="shared" si="47"/>
        <v/>
      </c>
      <c r="W381" s="62" t="str">
        <f t="shared" si="48"/>
        <v/>
      </c>
      <c r="X381" s="7" t="str">
        <f t="shared" si="49"/>
        <v/>
      </c>
      <c r="Y381" s="7" t="str">
        <f>_xlfn.XLOOKUP(C381,ref!A:A,ref!B:B, "Other")</f>
        <v>North America</v>
      </c>
      <c r="AA381" s="7" t="str">
        <f t="shared" si="51"/>
        <v/>
      </c>
      <c r="AB381" s="7">
        <f t="shared" si="50"/>
        <v>0</v>
      </c>
    </row>
    <row r="382" spans="1:28" ht="14.5" customHeight="1">
      <c r="A382" s="43" t="s">
        <v>2353</v>
      </c>
      <c r="B382" s="7">
        <v>380</v>
      </c>
      <c r="C382" s="7" t="s">
        <v>692</v>
      </c>
      <c r="D382" s="62" t="s">
        <v>675</v>
      </c>
      <c r="E382" s="75"/>
      <c r="F382" s="142"/>
      <c r="N382" s="7" t="str">
        <f t="array" ref="N382">IF(O382="", "", IFERROR(MAX(--_xlfn.TEXTSPLIT(O382,"+")), O382))</f>
        <v/>
      </c>
      <c r="T382" s="7" t="str">
        <f t="array" ref="T382">IF(U382="", "", IFERROR(MAX(--_xlfn.TEXTSPLIT(U382,"+")), U382))</f>
        <v/>
      </c>
      <c r="V382" s="114" t="str">
        <f t="shared" si="47"/>
        <v/>
      </c>
      <c r="W382" s="62" t="str">
        <f t="shared" si="48"/>
        <v/>
      </c>
      <c r="X382" s="7" t="str">
        <f t="shared" si="49"/>
        <v/>
      </c>
      <c r="Y382" s="7" t="str">
        <f>_xlfn.XLOOKUP(C382,ref!A:A,ref!B:B, "Other")</f>
        <v>Europe</v>
      </c>
      <c r="AA382" s="7" t="str">
        <f t="shared" si="51"/>
        <v/>
      </c>
      <c r="AB382" s="7">
        <f t="shared" si="50"/>
        <v>0</v>
      </c>
    </row>
    <row r="383" spans="1:28" ht="14.5" customHeight="1">
      <c r="A383" s="43" t="s">
        <v>318</v>
      </c>
      <c r="B383" s="7">
        <v>381</v>
      </c>
      <c r="C383" s="7" t="s">
        <v>740</v>
      </c>
      <c r="D383" s="62" t="s">
        <v>654</v>
      </c>
      <c r="E383" s="75" t="s">
        <v>631</v>
      </c>
      <c r="F383" s="142">
        <v>2030</v>
      </c>
      <c r="G383" t="s">
        <v>631</v>
      </c>
      <c r="H383" t="s">
        <v>1096</v>
      </c>
      <c r="I383">
        <v>2030</v>
      </c>
      <c r="K383">
        <v>2030</v>
      </c>
      <c r="N383" s="7" t="str">
        <f t="array" ref="N383">IF(O383="", "", IFERROR(MAX(--_xlfn.TEXTSPLIT(O383,"+")), O383))</f>
        <v/>
      </c>
      <c r="R383" s="7" t="s">
        <v>2886</v>
      </c>
      <c r="S383" s="7" t="s">
        <v>2887</v>
      </c>
      <c r="T383" s="7">
        <f t="array" ref="T383">IF(U383="", "", IFERROR(MAX(--_xlfn.TEXTSPLIT(U383,"+")), U383))</f>
        <v>2030</v>
      </c>
      <c r="U383" s="7" t="s">
        <v>1926</v>
      </c>
      <c r="V383" s="114" t="str">
        <f t="shared" si="47"/>
        <v/>
      </c>
      <c r="W383" s="62">
        <f t="shared" si="48"/>
        <v>1</v>
      </c>
      <c r="X383" s="7">
        <f t="shared" si="49"/>
        <v>1</v>
      </c>
      <c r="Y383" s="7" t="str">
        <f>_xlfn.XLOOKUP(C383,ref!A:A,ref!B:B, "Other")</f>
        <v>Europe</v>
      </c>
      <c r="Z383" s="7" t="s">
        <v>2888</v>
      </c>
      <c r="AA383" s="7" t="str">
        <f t="shared" si="51"/>
        <v/>
      </c>
      <c r="AB383" s="7">
        <f t="shared" si="50"/>
        <v>1</v>
      </c>
    </row>
    <row r="384" spans="1:28" ht="14.5" customHeight="1">
      <c r="A384" s="43" t="s">
        <v>427</v>
      </c>
      <c r="B384" s="7">
        <v>382</v>
      </c>
      <c r="C384" s="7" t="s">
        <v>876</v>
      </c>
      <c r="D384" s="62" t="s">
        <v>666</v>
      </c>
      <c r="E384" s="75"/>
      <c r="F384" s="142"/>
      <c r="G384" t="s">
        <v>631</v>
      </c>
      <c r="H384" t="s">
        <v>1096</v>
      </c>
      <c r="I384">
        <v>2030</v>
      </c>
      <c r="L384" s="74" t="s">
        <v>2602</v>
      </c>
      <c r="M384" s="7" t="s">
        <v>2889</v>
      </c>
      <c r="N384" s="7">
        <f t="array" ref="N384">IF(O384="", "", IFERROR(MAX(--_xlfn.TEXTSPLIT(O384,"+")), O384))</f>
        <v>2050</v>
      </c>
      <c r="O384" s="7" t="s">
        <v>1292</v>
      </c>
      <c r="P384" s="7" t="s">
        <v>2605</v>
      </c>
      <c r="Q384" s="62" t="s">
        <v>2890</v>
      </c>
      <c r="T384" s="7" t="str">
        <f t="array" ref="T384">IF(U384="", "", IFERROR(MAX(--_xlfn.TEXTSPLIT(U384,"+")), U384))</f>
        <v/>
      </c>
      <c r="V384" s="114">
        <f t="shared" si="47"/>
        <v>1</v>
      </c>
      <c r="W384" s="62" t="str">
        <f t="shared" si="48"/>
        <v/>
      </c>
      <c r="X384" s="7">
        <f t="shared" si="49"/>
        <v>1</v>
      </c>
      <c r="Y384" s="7" t="str">
        <f>_xlfn.XLOOKUP(C384,ref!A:A,ref!B:B, "Other")</f>
        <v>Asia</v>
      </c>
      <c r="Z384" s="7" t="s">
        <v>632</v>
      </c>
      <c r="AA384" s="7" t="str">
        <f t="shared" si="51"/>
        <v>N</v>
      </c>
      <c r="AB384" s="7">
        <f t="shared" si="50"/>
        <v>1</v>
      </c>
    </row>
    <row r="385" spans="1:28" ht="14.5" customHeight="1">
      <c r="A385" s="43" t="s">
        <v>498</v>
      </c>
      <c r="B385" s="7">
        <v>383</v>
      </c>
      <c r="C385" s="7" t="s">
        <v>676</v>
      </c>
      <c r="D385" s="62" t="s">
        <v>666</v>
      </c>
      <c r="E385" s="75"/>
      <c r="F385" s="142"/>
      <c r="G385" t="s">
        <v>631</v>
      </c>
      <c r="H385" t="s">
        <v>635</v>
      </c>
      <c r="I385">
        <v>2030</v>
      </c>
      <c r="N385" s="7" t="str">
        <f t="array" ref="N385">IF(O385="", "", IFERROR(MAX(--_xlfn.TEXTSPLIT(O385,"+")), O385))</f>
        <v/>
      </c>
      <c r="R385" s="7" t="s">
        <v>645</v>
      </c>
      <c r="S385" s="7" t="s">
        <v>2612</v>
      </c>
      <c r="T385" s="7">
        <f t="array" ref="T385">IF(U385="", "", IFERROR(MAX(--_xlfn.TEXTSPLIT(U385,"+")), U385))</f>
        <v>2050</v>
      </c>
      <c r="U385" s="7">
        <v>2050</v>
      </c>
      <c r="V385" s="114" t="str">
        <f t="shared" si="47"/>
        <v/>
      </c>
      <c r="W385" s="62">
        <f t="shared" si="48"/>
        <v>1</v>
      </c>
      <c r="X385" s="7" t="str">
        <f t="shared" si="49"/>
        <v/>
      </c>
      <c r="Y385" s="7" t="str">
        <f>_xlfn.XLOOKUP(C385,ref!A:A,ref!B:B, "Other")</f>
        <v>Asia</v>
      </c>
      <c r="AA385" s="7" t="str">
        <f t="shared" si="51"/>
        <v/>
      </c>
      <c r="AB385" s="7">
        <f t="shared" si="50"/>
        <v>1</v>
      </c>
    </row>
    <row r="386" spans="1:28" ht="14.5" customHeight="1">
      <c r="A386" s="43" t="s">
        <v>439</v>
      </c>
      <c r="B386" s="7">
        <v>384</v>
      </c>
      <c r="C386" s="7" t="s">
        <v>706</v>
      </c>
      <c r="D386" s="62" t="s">
        <v>703</v>
      </c>
      <c r="E386" s="75"/>
      <c r="K386">
        <v>2035</v>
      </c>
      <c r="N386" s="7" t="str">
        <f t="array" ref="N386">IF(O386="", "", IFERROR(MAX(--_xlfn.TEXTSPLIT(O386,"+")), O386))</f>
        <v/>
      </c>
      <c r="R386" s="7" t="s">
        <v>635</v>
      </c>
      <c r="S386" s="7" t="s">
        <v>672</v>
      </c>
      <c r="T386" s="7">
        <f t="array" ref="T386">IF(U386="", "", IFERROR(MAX(--_xlfn.TEXTSPLIT(U386,"+")), U386))</f>
        <v>2050</v>
      </c>
      <c r="U386" s="7">
        <v>2050</v>
      </c>
      <c r="V386" s="114" t="str">
        <f t="shared" si="47"/>
        <v/>
      </c>
      <c r="W386" s="62">
        <f t="shared" si="48"/>
        <v>1</v>
      </c>
      <c r="X386" s="7" t="str">
        <f t="shared" si="49"/>
        <v/>
      </c>
      <c r="Y386" s="7" t="str">
        <f>_xlfn.XLOOKUP(C386,ref!A:A,ref!B:B, "Other")</f>
        <v>North America</v>
      </c>
      <c r="Z386" s="7" t="s">
        <v>631</v>
      </c>
      <c r="AA386" s="7" t="str">
        <f t="shared" si="51"/>
        <v>Y</v>
      </c>
      <c r="AB386" s="7">
        <f t="shared" si="50"/>
        <v>1</v>
      </c>
    </row>
    <row r="387" spans="1:28" ht="14.5" customHeight="1">
      <c r="A387" s="43" t="s">
        <v>496</v>
      </c>
      <c r="B387" s="7">
        <v>385</v>
      </c>
      <c r="C387" s="7" t="s">
        <v>680</v>
      </c>
      <c r="D387" s="62" t="s">
        <v>638</v>
      </c>
      <c r="E387" s="75"/>
      <c r="F387" s="142"/>
      <c r="N387" s="7" t="str">
        <f t="array" ref="N387">IF(O387="", "", IFERROR(MAX(--_xlfn.TEXTSPLIT(O387,"+")), O387))</f>
        <v/>
      </c>
      <c r="T387" s="7" t="str">
        <f t="array" ref="T387">IF(U387="", "", IFERROR(MAX(--_xlfn.TEXTSPLIT(U387,"+")), U387))</f>
        <v/>
      </c>
      <c r="V387" s="114" t="str">
        <f t="shared" ref="V387:V450" si="52">IF(AND(TRIM(L387)&lt;&gt;"G", TRIM(L387)&lt;&gt;""), 1, "")</f>
        <v/>
      </c>
      <c r="W387" s="62" t="str">
        <f t="shared" ref="W387:W450" si="53">IF(TRIM(U387)&lt;&gt;"",1,"")</f>
        <v/>
      </c>
      <c r="X387" s="7" t="str">
        <f t="shared" ref="X387:X450" si="54">IF(H387="T",1,"")</f>
        <v/>
      </c>
      <c r="Y387" s="7" t="str">
        <f>_xlfn.XLOOKUP(C387,ref!A:A,ref!B:B, "Other")</f>
        <v>Asia</v>
      </c>
      <c r="AA387" s="7" t="str">
        <f t="shared" si="51"/>
        <v/>
      </c>
      <c r="AB387" s="7">
        <f t="shared" ref="AB387:AB450" si="55">IF(OR(V387&lt;&gt;"", W387&lt;&gt;"", E387="Y", H387="T"), 1, 0)</f>
        <v>0</v>
      </c>
    </row>
    <row r="388" spans="1:28" ht="14.5" customHeight="1">
      <c r="A388" s="43" t="s">
        <v>340</v>
      </c>
      <c r="B388" s="7">
        <v>386</v>
      </c>
      <c r="C388" s="7" t="s">
        <v>680</v>
      </c>
      <c r="D388" s="62" t="s">
        <v>703</v>
      </c>
      <c r="E388" s="75"/>
      <c r="F388" s="142"/>
      <c r="N388" s="7" t="str">
        <f t="array" ref="N388">IF(O388="", "", IFERROR(MAX(--_xlfn.TEXTSPLIT(O388,"+")), O388))</f>
        <v/>
      </c>
      <c r="T388" s="7" t="str">
        <f t="array" ref="T388">IF(U388="", "", IFERROR(MAX(--_xlfn.TEXTSPLIT(U388,"+")), U388))</f>
        <v/>
      </c>
      <c r="V388" s="114" t="str">
        <f t="shared" si="52"/>
        <v/>
      </c>
      <c r="W388" s="62" t="str">
        <f t="shared" si="53"/>
        <v/>
      </c>
      <c r="X388" s="7" t="str">
        <f t="shared" si="54"/>
        <v/>
      </c>
      <c r="Y388" s="7" t="str">
        <f>_xlfn.XLOOKUP(C388,ref!A:A,ref!B:B, "Other")</f>
        <v>Asia</v>
      </c>
      <c r="AA388" s="7" t="str">
        <f t="shared" si="51"/>
        <v/>
      </c>
      <c r="AB388" s="7">
        <f t="shared" si="55"/>
        <v>0</v>
      </c>
    </row>
    <row r="389" spans="1:28" ht="14.5" customHeight="1">
      <c r="A389" s="43" t="s">
        <v>425</v>
      </c>
      <c r="B389" s="7">
        <v>387</v>
      </c>
      <c r="C389" s="7" t="s">
        <v>629</v>
      </c>
      <c r="D389" s="62" t="s">
        <v>666</v>
      </c>
      <c r="E389" s="75"/>
      <c r="F389" s="142"/>
      <c r="N389" s="7" t="str">
        <f t="array" ref="N389">IF(O389="", "", IFERROR(MAX(--_xlfn.TEXTSPLIT(O389,"+")), O389))</f>
        <v/>
      </c>
      <c r="T389" s="7" t="str">
        <f t="array" ref="T389">IF(U389="", "", IFERROR(MAX(--_xlfn.TEXTSPLIT(U389,"+")), U389))</f>
        <v/>
      </c>
      <c r="V389" s="114" t="str">
        <f t="shared" si="52"/>
        <v/>
      </c>
      <c r="W389" s="62" t="str">
        <f t="shared" si="53"/>
        <v/>
      </c>
      <c r="X389" s="7" t="str">
        <f t="shared" si="54"/>
        <v/>
      </c>
      <c r="Y389" s="7" t="str">
        <f>_xlfn.XLOOKUP(C389,ref!A:A,ref!B:B, "Other")</f>
        <v>North America</v>
      </c>
      <c r="AA389" s="7" t="str">
        <f t="shared" si="51"/>
        <v/>
      </c>
      <c r="AB389" s="7">
        <f t="shared" si="55"/>
        <v>0</v>
      </c>
    </row>
    <row r="390" spans="1:28" ht="14.5" customHeight="1">
      <c r="A390" s="43" t="s">
        <v>252</v>
      </c>
      <c r="B390" s="7">
        <v>388</v>
      </c>
      <c r="C390" s="7" t="s">
        <v>676</v>
      </c>
      <c r="D390" s="62" t="s">
        <v>666</v>
      </c>
      <c r="E390" s="75"/>
      <c r="F390" s="142"/>
      <c r="M390" s="7" t="s">
        <v>39</v>
      </c>
      <c r="N390" s="7" t="str">
        <f t="array" ref="N390">IF(O390="", "", IFERROR(MAX(--_xlfn.TEXTSPLIT(O390,"+")), O390))</f>
        <v/>
      </c>
      <c r="P390" s="7" t="s">
        <v>39</v>
      </c>
      <c r="Q390" s="62" t="s">
        <v>39</v>
      </c>
      <c r="R390" s="7" t="s">
        <v>1123</v>
      </c>
      <c r="S390" s="7" t="s">
        <v>2891</v>
      </c>
      <c r="T390" s="7">
        <f t="array" ref="T390">IF(U390="", "", IFERROR(MAX(--_xlfn.TEXTSPLIT(U390,"+")), U390))</f>
        <v>2050</v>
      </c>
      <c r="U390" s="7" t="s">
        <v>1292</v>
      </c>
      <c r="V390" s="114" t="str">
        <f t="shared" si="52"/>
        <v/>
      </c>
      <c r="W390" s="62">
        <f t="shared" si="53"/>
        <v>1</v>
      </c>
      <c r="X390" s="7" t="str">
        <f t="shared" si="54"/>
        <v/>
      </c>
      <c r="Y390" s="7" t="str">
        <f>_xlfn.XLOOKUP(C390,ref!A:A,ref!B:B, "Other")</f>
        <v>Asia</v>
      </c>
      <c r="Z390" s="7" t="s">
        <v>2892</v>
      </c>
      <c r="AA390" s="7" t="str">
        <f t="shared" si="51"/>
        <v>Y</v>
      </c>
      <c r="AB390" s="7">
        <f t="shared" si="55"/>
        <v>1</v>
      </c>
    </row>
    <row r="391" spans="1:28" ht="14.5" customHeight="1">
      <c r="A391" s="43" t="s">
        <v>950</v>
      </c>
      <c r="B391" s="7">
        <v>389</v>
      </c>
      <c r="C391" s="7" t="s">
        <v>629</v>
      </c>
      <c r="D391" s="62" t="s">
        <v>703</v>
      </c>
      <c r="E391" s="75"/>
      <c r="N391" s="7" t="str">
        <f t="array" ref="N391">IF(O391="", "", IFERROR(MAX(--_xlfn.TEXTSPLIT(O391,"+")), O391))</f>
        <v/>
      </c>
      <c r="T391" s="7" t="str">
        <f t="array" ref="T391">IF(U391="", "", IFERROR(MAX(--_xlfn.TEXTSPLIT(U391,"+")), U391))</f>
        <v/>
      </c>
      <c r="V391" s="114" t="str">
        <f t="shared" si="52"/>
        <v/>
      </c>
      <c r="W391" s="62" t="str">
        <f t="shared" si="53"/>
        <v/>
      </c>
      <c r="X391" s="7" t="str">
        <f t="shared" si="54"/>
        <v/>
      </c>
      <c r="Y391" s="7" t="str">
        <f>_xlfn.XLOOKUP(C391,ref!A:A,ref!B:B, "Other")</f>
        <v>North America</v>
      </c>
      <c r="Z391" s="7" t="s">
        <v>631</v>
      </c>
      <c r="AA391" s="7" t="str">
        <f t="shared" si="51"/>
        <v>Y</v>
      </c>
      <c r="AB391" s="7">
        <f t="shared" si="55"/>
        <v>0</v>
      </c>
    </row>
    <row r="392" spans="1:28" ht="14.5" customHeight="1">
      <c r="A392" s="43" t="s">
        <v>419</v>
      </c>
      <c r="B392" s="7">
        <v>390</v>
      </c>
      <c r="C392" s="7" t="s">
        <v>876</v>
      </c>
      <c r="D392" s="62" t="s">
        <v>669</v>
      </c>
      <c r="E392" s="75" t="s">
        <v>631</v>
      </c>
      <c r="F392" s="140">
        <v>2040</v>
      </c>
      <c r="G392" s="87"/>
      <c r="H392" s="134"/>
      <c r="I392" s="134"/>
      <c r="J392" s="134"/>
      <c r="K392" s="134"/>
      <c r="L392" s="74" t="s">
        <v>645</v>
      </c>
      <c r="M392" s="7" t="s">
        <v>2612</v>
      </c>
      <c r="N392" s="7">
        <f t="array" ref="N392">IF(O392="", "", IFERROR(MAX(--_xlfn.TEXTSPLIT(O392,"+")), O392))</f>
        <v>2045</v>
      </c>
      <c r="O392" s="7">
        <v>2045</v>
      </c>
      <c r="P392" s="7">
        <v>2021</v>
      </c>
      <c r="Q392" s="62" t="s">
        <v>2670</v>
      </c>
      <c r="T392" s="7" t="str">
        <f t="array" ref="T392">IF(U392="", "", IFERROR(MAX(--_xlfn.TEXTSPLIT(U392,"+")), U392))</f>
        <v/>
      </c>
      <c r="V392" s="114">
        <f t="shared" si="52"/>
        <v>1</v>
      </c>
      <c r="W392" s="62" t="str">
        <f t="shared" si="53"/>
        <v/>
      </c>
      <c r="X392" s="7" t="str">
        <f t="shared" si="54"/>
        <v/>
      </c>
      <c r="Y392" s="7" t="str">
        <f>_xlfn.XLOOKUP(C392,ref!A:A,ref!B:B, "Other")</f>
        <v>Asia</v>
      </c>
      <c r="Z392" s="7" t="s">
        <v>674</v>
      </c>
      <c r="AA392" s="7" t="str">
        <f t="shared" si="51"/>
        <v/>
      </c>
      <c r="AB392" s="7">
        <f t="shared" si="55"/>
        <v>1</v>
      </c>
    </row>
    <row r="393" spans="1:28" ht="14.5" customHeight="1">
      <c r="A393" s="43" t="s">
        <v>2893</v>
      </c>
      <c r="B393" s="7">
        <v>391</v>
      </c>
      <c r="C393" s="7" t="s">
        <v>629</v>
      </c>
      <c r="D393" s="62" t="s">
        <v>679</v>
      </c>
      <c r="E393" s="75"/>
      <c r="F393" s="142"/>
      <c r="N393" s="7" t="str">
        <f t="array" ref="N393">IF(O393="", "", IFERROR(MAX(--_xlfn.TEXTSPLIT(O393,"+")), O393))</f>
        <v/>
      </c>
      <c r="R393" s="7" t="s">
        <v>635</v>
      </c>
      <c r="S393" s="7" t="s">
        <v>636</v>
      </c>
      <c r="T393" s="7">
        <f t="array" ref="T393">IF(U393="", "", IFERROR(MAX(--_xlfn.TEXTSPLIT(U393,"+")), U393))</f>
        <v>2050</v>
      </c>
      <c r="U393" s="7">
        <v>2050</v>
      </c>
      <c r="V393" s="114" t="str">
        <f t="shared" si="52"/>
        <v/>
      </c>
      <c r="W393" s="62">
        <f t="shared" si="53"/>
        <v>1</v>
      </c>
      <c r="X393" s="7" t="str">
        <f t="shared" si="54"/>
        <v/>
      </c>
      <c r="Y393" s="7" t="str">
        <f>_xlfn.XLOOKUP(C393,ref!A:A,ref!B:B, "Other")</f>
        <v>North America</v>
      </c>
      <c r="AA393" s="7" t="str">
        <f t="shared" si="51"/>
        <v/>
      </c>
      <c r="AB393" s="7">
        <f t="shared" si="55"/>
        <v>1</v>
      </c>
    </row>
    <row r="394" spans="1:28" ht="14.5" customHeight="1">
      <c r="A394" s="43" t="s">
        <v>408</v>
      </c>
      <c r="B394" s="7">
        <v>392</v>
      </c>
      <c r="C394" s="7" t="s">
        <v>706</v>
      </c>
      <c r="D394" s="62" t="s">
        <v>669</v>
      </c>
      <c r="E394" s="75"/>
      <c r="F394" s="142"/>
      <c r="G394" t="s">
        <v>631</v>
      </c>
      <c r="H394" t="s">
        <v>635</v>
      </c>
      <c r="I394">
        <v>2030</v>
      </c>
      <c r="L394" s="74" t="s">
        <v>635</v>
      </c>
      <c r="M394" s="7" t="s">
        <v>636</v>
      </c>
      <c r="N394" s="7">
        <f t="array" ref="N394">IF(O394="", "", IFERROR(MAX(--_xlfn.TEXTSPLIT(O394,"+")), O394))</f>
        <v>2030</v>
      </c>
      <c r="O394" s="7">
        <v>2030</v>
      </c>
      <c r="P394" s="7">
        <v>2021</v>
      </c>
      <c r="Q394" s="62" t="s">
        <v>2894</v>
      </c>
      <c r="T394" s="7" t="str">
        <f t="array" ref="T394">IF(U394="", "", IFERROR(MAX(--_xlfn.TEXTSPLIT(U394,"+")), U394))</f>
        <v/>
      </c>
      <c r="V394" s="114">
        <f t="shared" si="52"/>
        <v>1</v>
      </c>
      <c r="W394" s="62" t="str">
        <f t="shared" si="53"/>
        <v/>
      </c>
      <c r="X394" s="7" t="str">
        <f t="shared" si="54"/>
        <v/>
      </c>
      <c r="Y394" s="7" t="str">
        <f>_xlfn.XLOOKUP(C394,ref!A:A,ref!B:B, "Other")</f>
        <v>North America</v>
      </c>
      <c r="AA394" s="7" t="str">
        <f t="shared" si="51"/>
        <v/>
      </c>
      <c r="AB394" s="7">
        <f t="shared" si="55"/>
        <v>1</v>
      </c>
    </row>
    <row r="395" spans="1:28" ht="14.5" customHeight="1">
      <c r="A395" s="43" t="s">
        <v>492</v>
      </c>
      <c r="B395" s="7">
        <v>393</v>
      </c>
      <c r="C395" s="7" t="s">
        <v>683</v>
      </c>
      <c r="D395" s="62" t="s">
        <v>675</v>
      </c>
      <c r="E395" s="75"/>
      <c r="F395" s="142"/>
      <c r="G395" t="s">
        <v>631</v>
      </c>
      <c r="H395" t="s">
        <v>635</v>
      </c>
      <c r="I395">
        <v>2030</v>
      </c>
      <c r="N395" s="7" t="str">
        <f t="array" ref="N395">IF(O395="", "", IFERROR(MAX(--_xlfn.TEXTSPLIT(O395,"+")), O395))</f>
        <v/>
      </c>
      <c r="R395" s="7" t="s">
        <v>2615</v>
      </c>
      <c r="S395" s="7" t="s">
        <v>2895</v>
      </c>
      <c r="T395" s="7" t="str">
        <f t="array" ref="T395">IF(U395="", "", IFERROR(MAX(--_xlfn.TEXTSPLIT(U395,"+")), U395))</f>
        <v/>
      </c>
      <c r="V395" s="114" t="str">
        <f t="shared" si="52"/>
        <v/>
      </c>
      <c r="W395" s="62" t="str">
        <f t="shared" si="53"/>
        <v/>
      </c>
      <c r="X395" s="7" t="str">
        <f t="shared" si="54"/>
        <v/>
      </c>
      <c r="Y395" s="7" t="str">
        <f>_xlfn.XLOOKUP(C395,ref!A:A,ref!B:B, "Other")</f>
        <v>Asia</v>
      </c>
      <c r="AA395" s="7" t="str">
        <f t="shared" si="51"/>
        <v/>
      </c>
      <c r="AB395" s="7">
        <f t="shared" si="55"/>
        <v>0</v>
      </c>
    </row>
    <row r="396" spans="1:28" ht="14.5" customHeight="1">
      <c r="A396" s="43" t="s">
        <v>324</v>
      </c>
      <c r="B396" s="7">
        <v>394</v>
      </c>
      <c r="C396" s="7" t="s">
        <v>709</v>
      </c>
      <c r="D396" s="62" t="s">
        <v>675</v>
      </c>
      <c r="E396" s="75"/>
      <c r="F396" s="142"/>
      <c r="N396" s="7" t="str">
        <f t="array" ref="N396">IF(O396="", "", IFERROR(MAX(--_xlfn.TEXTSPLIT(O396,"+")), O396))</f>
        <v/>
      </c>
      <c r="R396" s="7" t="s">
        <v>1123</v>
      </c>
      <c r="S396" s="7" t="s">
        <v>2896</v>
      </c>
      <c r="T396" s="7">
        <f t="array" ref="T396">IF(U396="", "", IFERROR(MAX(--_xlfn.TEXTSPLIT(U396,"+")), U396))</f>
        <v>2050</v>
      </c>
      <c r="U396" s="7" t="s">
        <v>2148</v>
      </c>
      <c r="V396" s="114" t="str">
        <f t="shared" si="52"/>
        <v/>
      </c>
      <c r="W396" s="62">
        <f t="shared" si="53"/>
        <v>1</v>
      </c>
      <c r="X396" s="7" t="str">
        <f t="shared" si="54"/>
        <v/>
      </c>
      <c r="Y396" s="7" t="str">
        <f>_xlfn.XLOOKUP(C396,ref!A:A,ref!B:B, "Other")</f>
        <v>Europe</v>
      </c>
      <c r="AA396" s="7" t="str">
        <f t="shared" si="51"/>
        <v/>
      </c>
      <c r="AB396" s="7">
        <f t="shared" si="55"/>
        <v>1</v>
      </c>
    </row>
    <row r="397" spans="1:28" ht="14.5" customHeight="1">
      <c r="A397" s="43" t="s">
        <v>402</v>
      </c>
      <c r="B397" s="7">
        <v>395</v>
      </c>
      <c r="C397" s="7" t="s">
        <v>629</v>
      </c>
      <c r="D397" s="62" t="s">
        <v>666</v>
      </c>
      <c r="E397" s="75"/>
      <c r="N397" s="7" t="str">
        <f t="array" ref="N397">IF(O397="", "", IFERROR(MAX(--_xlfn.TEXTSPLIT(O397,"+")), O397))</f>
        <v/>
      </c>
      <c r="R397" s="7" t="s">
        <v>1123</v>
      </c>
      <c r="S397" s="7" t="s">
        <v>2208</v>
      </c>
      <c r="T397" s="7">
        <f t="array" ref="T397">IF(U397="", "", IFERROR(MAX(--_xlfn.TEXTSPLIT(U397,"+")), U397))</f>
        <v>2050</v>
      </c>
      <c r="U397" s="7" t="s">
        <v>1292</v>
      </c>
      <c r="V397" s="114" t="str">
        <f t="shared" si="52"/>
        <v/>
      </c>
      <c r="W397" s="62">
        <f t="shared" si="53"/>
        <v>1</v>
      </c>
      <c r="X397" s="7" t="str">
        <f t="shared" si="54"/>
        <v/>
      </c>
      <c r="Y397" s="7" t="str">
        <f>_xlfn.XLOOKUP(C397,ref!A:A,ref!B:B, "Other")</f>
        <v>North America</v>
      </c>
      <c r="Z397" s="7" t="s">
        <v>631</v>
      </c>
      <c r="AA397" s="7" t="str">
        <f t="shared" si="51"/>
        <v>Y</v>
      </c>
      <c r="AB397" s="7">
        <f t="shared" si="55"/>
        <v>1</v>
      </c>
    </row>
    <row r="398" spans="1:28" ht="14.5" customHeight="1">
      <c r="A398" s="43" t="s">
        <v>2191</v>
      </c>
      <c r="B398" s="7">
        <v>396</v>
      </c>
      <c r="C398" s="7" t="s">
        <v>639</v>
      </c>
      <c r="D398" s="62" t="s">
        <v>691</v>
      </c>
      <c r="E398" s="75"/>
      <c r="G398" t="s">
        <v>631</v>
      </c>
      <c r="H398" t="s">
        <v>1096</v>
      </c>
      <c r="I398">
        <v>2030</v>
      </c>
      <c r="K398">
        <v>2030</v>
      </c>
      <c r="L398" s="74" t="s">
        <v>2602</v>
      </c>
      <c r="M398" s="7" t="s">
        <v>2897</v>
      </c>
      <c r="N398" s="7">
        <f t="array" ref="N398">IF(O398="", "", IFERROR(MAX(--_xlfn.TEXTSPLIT(O398,"+")), O398))</f>
        <v>2030</v>
      </c>
      <c r="O398" s="7" t="s">
        <v>2898</v>
      </c>
      <c r="P398" s="7" t="s">
        <v>2899</v>
      </c>
      <c r="Q398" s="62" t="s">
        <v>2900</v>
      </c>
      <c r="T398" s="7" t="str">
        <f t="array" ref="T398">IF(U398="", "", IFERROR(MAX(--_xlfn.TEXTSPLIT(U398,"+")), U398))</f>
        <v/>
      </c>
      <c r="V398" s="114">
        <f t="shared" si="52"/>
        <v>1</v>
      </c>
      <c r="W398" s="62" t="str">
        <f t="shared" si="53"/>
        <v/>
      </c>
      <c r="X398" s="7">
        <f t="shared" si="54"/>
        <v>1</v>
      </c>
      <c r="Y398" s="7" t="str">
        <f>_xlfn.XLOOKUP(C398,ref!A:A,ref!B:B, "Other")</f>
        <v>Europe</v>
      </c>
      <c r="AA398" s="7" t="str">
        <f t="shared" si="51"/>
        <v/>
      </c>
      <c r="AB398" s="7">
        <f t="shared" si="55"/>
        <v>1</v>
      </c>
    </row>
    <row r="399" spans="1:28" ht="14.5" customHeight="1">
      <c r="A399" s="43" t="s">
        <v>497</v>
      </c>
      <c r="B399" s="7">
        <v>397</v>
      </c>
      <c r="C399" s="7" t="s">
        <v>900</v>
      </c>
      <c r="D399" s="62" t="s">
        <v>669</v>
      </c>
      <c r="E399" s="75"/>
      <c r="F399" s="142"/>
      <c r="N399" s="7" t="str">
        <f t="array" ref="N399">IF(O399="", "", IFERROR(MAX(--_xlfn.TEXTSPLIT(O399,"+")), O399))</f>
        <v/>
      </c>
      <c r="T399" s="7" t="str">
        <f t="array" ref="T399">IF(U399="", "", IFERROR(MAX(--_xlfn.TEXTSPLIT(U399,"+")), U399))</f>
        <v/>
      </c>
      <c r="V399" s="114" t="str">
        <f t="shared" si="52"/>
        <v/>
      </c>
      <c r="W399" s="62" t="str">
        <f t="shared" si="53"/>
        <v/>
      </c>
      <c r="X399" s="7" t="str">
        <f t="shared" si="54"/>
        <v/>
      </c>
      <c r="Y399" s="7" t="str">
        <f>_xlfn.XLOOKUP(C399,ref!A:A,ref!B:B, "Other")</f>
        <v>North America</v>
      </c>
      <c r="AA399" s="7" t="str">
        <f t="shared" si="51"/>
        <v/>
      </c>
      <c r="AB399" s="7">
        <f t="shared" si="55"/>
        <v>0</v>
      </c>
    </row>
    <row r="400" spans="1:28" ht="14.5" customHeight="1">
      <c r="A400" s="43" t="s">
        <v>2018</v>
      </c>
      <c r="B400" s="7">
        <v>398</v>
      </c>
      <c r="C400" s="7" t="s">
        <v>751</v>
      </c>
      <c r="D400" s="62" t="s">
        <v>705</v>
      </c>
      <c r="E400" s="75"/>
      <c r="N400" s="7" t="str">
        <f t="array" ref="N400">IF(O400="", "", IFERROR(MAX(--_xlfn.TEXTSPLIT(O400,"+")), O400))</f>
        <v/>
      </c>
      <c r="T400" s="7" t="str">
        <f t="array" ref="T400">IF(U400="", "", IFERROR(MAX(--_xlfn.TEXTSPLIT(U400,"+")), U400))</f>
        <v/>
      </c>
      <c r="V400" s="114" t="str">
        <f t="shared" si="52"/>
        <v/>
      </c>
      <c r="W400" s="62" t="str">
        <f t="shared" si="53"/>
        <v/>
      </c>
      <c r="X400" s="7" t="str">
        <f t="shared" si="54"/>
        <v/>
      </c>
      <c r="Y400" s="7" t="str">
        <f>_xlfn.XLOOKUP(C400,ref!A:A,ref!B:B, "Other")</f>
        <v>Other</v>
      </c>
      <c r="AA400" s="7" t="str">
        <f t="shared" si="51"/>
        <v/>
      </c>
      <c r="AB400" s="7">
        <f t="shared" si="55"/>
        <v>0</v>
      </c>
    </row>
    <row r="401" spans="1:28" ht="14.5" customHeight="1">
      <c r="A401" s="43" t="s">
        <v>428</v>
      </c>
      <c r="B401" s="7">
        <v>399</v>
      </c>
      <c r="C401" s="7" t="s">
        <v>629</v>
      </c>
      <c r="D401" s="62" t="s">
        <v>665</v>
      </c>
      <c r="E401" s="75"/>
      <c r="F401" s="142"/>
      <c r="N401" s="7" t="str">
        <f t="array" ref="N401">IF(O401="", "", IFERROR(MAX(--_xlfn.TEXTSPLIT(O401,"+")), O401))</f>
        <v/>
      </c>
      <c r="R401" s="7" t="s">
        <v>635</v>
      </c>
      <c r="S401" s="7" t="s">
        <v>1455</v>
      </c>
      <c r="T401" s="7">
        <f t="array" ref="T401">IF(U401="", "", IFERROR(MAX(--_xlfn.TEXTSPLIT(U401,"+")), U401))</f>
        <v>2035</v>
      </c>
      <c r="U401" s="7">
        <v>2035</v>
      </c>
      <c r="V401" s="114" t="str">
        <f t="shared" si="52"/>
        <v/>
      </c>
      <c r="W401" s="62">
        <f t="shared" si="53"/>
        <v>1</v>
      </c>
      <c r="X401" s="7" t="str">
        <f t="shared" si="54"/>
        <v/>
      </c>
      <c r="Y401" s="7" t="str">
        <f>_xlfn.XLOOKUP(C401,ref!A:A,ref!B:B, "Other")</f>
        <v>North America</v>
      </c>
      <c r="Z401" s="7" t="s">
        <v>631</v>
      </c>
      <c r="AA401" s="7" t="str">
        <f t="shared" si="51"/>
        <v>Y</v>
      </c>
      <c r="AB401" s="7">
        <f t="shared" si="55"/>
        <v>1</v>
      </c>
    </row>
    <row r="402" spans="1:28" ht="14.5" customHeight="1">
      <c r="A402" s="43" t="s">
        <v>499</v>
      </c>
      <c r="B402" s="7">
        <v>400</v>
      </c>
      <c r="C402" s="7" t="s">
        <v>680</v>
      </c>
      <c r="D402" s="62" t="s">
        <v>703</v>
      </c>
      <c r="E402" s="75"/>
      <c r="F402" s="142"/>
      <c r="L402" s="74" t="s">
        <v>681</v>
      </c>
      <c r="M402" s="7" t="s">
        <v>2599</v>
      </c>
      <c r="N402" s="7">
        <f t="array" ref="N402">IF(O402="", "", IFERROR(MAX(--_xlfn.TEXTSPLIT(O402,"+")), O402))</f>
        <v>2060</v>
      </c>
      <c r="O402" s="7">
        <v>2060</v>
      </c>
      <c r="P402" s="7">
        <v>2021</v>
      </c>
      <c r="Q402" s="62" t="s">
        <v>2394</v>
      </c>
      <c r="T402" s="7" t="str">
        <f t="array" ref="T402">IF(U402="", "", IFERROR(MAX(--_xlfn.TEXTSPLIT(U402,"+")), U402))</f>
        <v/>
      </c>
      <c r="V402" s="114" t="str">
        <f t="shared" si="52"/>
        <v/>
      </c>
      <c r="W402" s="62" t="str">
        <f t="shared" si="53"/>
        <v/>
      </c>
      <c r="X402" s="7" t="str">
        <f t="shared" si="54"/>
        <v/>
      </c>
      <c r="Y402" s="7" t="str">
        <f>_xlfn.XLOOKUP(C402,ref!A:A,ref!B:B, "Other")</f>
        <v>Asia</v>
      </c>
      <c r="AA402" s="7" t="str">
        <f t="shared" si="51"/>
        <v/>
      </c>
      <c r="AB402" s="7">
        <f t="shared" si="55"/>
        <v>0</v>
      </c>
    </row>
    <row r="403" spans="1:28" ht="14.5" customHeight="1">
      <c r="A403" s="43" t="s">
        <v>2901</v>
      </c>
      <c r="B403" s="7">
        <v>401</v>
      </c>
      <c r="C403" s="7" t="s">
        <v>676</v>
      </c>
      <c r="D403" s="62" t="s">
        <v>666</v>
      </c>
      <c r="E403" s="75"/>
      <c r="F403" s="142"/>
      <c r="K403">
        <v>2031</v>
      </c>
      <c r="N403" s="7" t="str">
        <f t="array" ref="N403">IF(O403="", "", IFERROR(MAX(--_xlfn.TEXTSPLIT(O403,"+")), O403))</f>
        <v/>
      </c>
      <c r="R403" s="7" t="s">
        <v>645</v>
      </c>
      <c r="S403" s="7" t="s">
        <v>816</v>
      </c>
      <c r="T403" s="7">
        <f t="array" ref="T403">IF(U403="", "", IFERROR(MAX(--_xlfn.TEXTSPLIT(U403,"+")), U403))</f>
        <v>2050</v>
      </c>
      <c r="U403" s="7">
        <v>2050</v>
      </c>
      <c r="V403" s="114" t="str">
        <f t="shared" si="52"/>
        <v/>
      </c>
      <c r="W403" s="62">
        <f t="shared" si="53"/>
        <v>1</v>
      </c>
      <c r="X403" s="7" t="str">
        <f t="shared" si="54"/>
        <v/>
      </c>
      <c r="Y403" s="7" t="str">
        <f>_xlfn.XLOOKUP(C403,ref!A:A,ref!B:B, "Other")</f>
        <v>Asia</v>
      </c>
      <c r="Z403" s="7" t="s">
        <v>674</v>
      </c>
      <c r="AA403" s="7" t="str">
        <f t="shared" si="51"/>
        <v/>
      </c>
      <c r="AB403" s="7">
        <f t="shared" si="55"/>
        <v>1</v>
      </c>
    </row>
    <row r="404" spans="1:28" ht="14.5" customHeight="1">
      <c r="A404" s="43" t="s">
        <v>627</v>
      </c>
      <c r="B404" s="7">
        <v>402</v>
      </c>
      <c r="C404" s="7" t="s">
        <v>629</v>
      </c>
      <c r="D404" s="62" t="s">
        <v>628</v>
      </c>
      <c r="E404" s="75" t="s">
        <v>631</v>
      </c>
      <c r="F404" s="142">
        <v>2050</v>
      </c>
      <c r="K404">
        <v>2040</v>
      </c>
      <c r="L404" s="74" t="s">
        <v>635</v>
      </c>
      <c r="M404" s="7" t="s">
        <v>636</v>
      </c>
      <c r="N404" s="7">
        <f t="array" ref="N404">IF(O404="", "", IFERROR(MAX(--_xlfn.TEXTSPLIT(O404,"+")), O404))</f>
        <v>2050</v>
      </c>
      <c r="O404" s="7">
        <v>2050</v>
      </c>
      <c r="P404" s="7">
        <v>2021</v>
      </c>
      <c r="Q404" s="62" t="s">
        <v>2415</v>
      </c>
      <c r="T404" s="7" t="str">
        <f t="array" ref="T404">IF(U404="", "", IFERROR(MAX(--_xlfn.TEXTSPLIT(U404,"+")), U404))</f>
        <v/>
      </c>
      <c r="V404" s="114">
        <f t="shared" si="52"/>
        <v>1</v>
      </c>
      <c r="W404" s="62" t="str">
        <f t="shared" si="53"/>
        <v/>
      </c>
      <c r="X404" s="7" t="str">
        <f t="shared" si="54"/>
        <v/>
      </c>
      <c r="Y404" s="7" t="str">
        <f>_xlfn.XLOOKUP(C404,ref!A:A,ref!B:B, "Other")</f>
        <v>North America</v>
      </c>
      <c r="Z404" s="7" t="s">
        <v>674</v>
      </c>
      <c r="AA404" s="7" t="str">
        <f t="shared" si="51"/>
        <v/>
      </c>
      <c r="AB404" s="7">
        <f t="shared" si="55"/>
        <v>1</v>
      </c>
    </row>
    <row r="405" spans="1:28" ht="14.5" customHeight="1">
      <c r="A405" s="43" t="s">
        <v>534</v>
      </c>
      <c r="B405" s="7">
        <v>403</v>
      </c>
      <c r="C405" s="7" t="s">
        <v>740</v>
      </c>
      <c r="D405" s="62" t="s">
        <v>690</v>
      </c>
      <c r="E405" s="75"/>
      <c r="F405" s="142"/>
      <c r="G405" t="s">
        <v>631</v>
      </c>
      <c r="H405" t="s">
        <v>1096</v>
      </c>
      <c r="I405">
        <v>2030</v>
      </c>
      <c r="K405">
        <v>2030</v>
      </c>
      <c r="L405" s="74" t="s">
        <v>635</v>
      </c>
      <c r="M405" s="7" t="s">
        <v>636</v>
      </c>
      <c r="N405" s="7">
        <f t="array" ref="N405">IF(O405="", "", IFERROR(MAX(--_xlfn.TEXTSPLIT(O405,"+")), O405))</f>
        <v>2030</v>
      </c>
      <c r="O405" s="7">
        <v>2030</v>
      </c>
      <c r="P405" s="7">
        <v>2021</v>
      </c>
      <c r="Q405" s="62" t="s">
        <v>2902</v>
      </c>
      <c r="R405" s="7" t="s">
        <v>645</v>
      </c>
      <c r="S405" s="7" t="s">
        <v>805</v>
      </c>
      <c r="T405" s="7">
        <f t="array" ref="T405">IF(U405="", "", IFERROR(MAX(--_xlfn.TEXTSPLIT(U405,"+")), U405))</f>
        <v>2050</v>
      </c>
      <c r="U405" s="7">
        <v>2050</v>
      </c>
      <c r="V405" s="114">
        <f t="shared" si="52"/>
        <v>1</v>
      </c>
      <c r="W405" s="62">
        <f t="shared" si="53"/>
        <v>1</v>
      </c>
      <c r="X405" s="7">
        <f t="shared" si="54"/>
        <v>1</v>
      </c>
      <c r="Y405" s="7" t="str">
        <f>_xlfn.XLOOKUP(C405,ref!A:A,ref!B:B, "Other")</f>
        <v>Europe</v>
      </c>
      <c r="Z405" s="7" t="s">
        <v>648</v>
      </c>
      <c r="AA405" s="7" t="str">
        <f t="shared" si="51"/>
        <v/>
      </c>
      <c r="AB405" s="7">
        <f t="shared" si="55"/>
        <v>1</v>
      </c>
    </row>
    <row r="406" spans="1:28" ht="14.5" customHeight="1">
      <c r="A406" s="43" t="s">
        <v>282</v>
      </c>
      <c r="B406" s="7">
        <v>404</v>
      </c>
      <c r="C406" s="7" t="s">
        <v>676</v>
      </c>
      <c r="D406" s="62" t="s">
        <v>666</v>
      </c>
      <c r="E406" s="75"/>
      <c r="F406" s="142"/>
      <c r="L406" s="74" t="s">
        <v>635</v>
      </c>
      <c r="M406" s="7" t="s">
        <v>2607</v>
      </c>
      <c r="N406" s="7">
        <f t="array" ref="N406">IF(O406="", "", IFERROR(MAX(--_xlfn.TEXTSPLIT(O406,"+")), O406))</f>
        <v>2030</v>
      </c>
      <c r="O406" s="7">
        <v>2030</v>
      </c>
      <c r="P406" s="7">
        <v>2019</v>
      </c>
      <c r="Q406" s="62" t="s">
        <v>2903</v>
      </c>
      <c r="R406" s="7" t="s">
        <v>645</v>
      </c>
      <c r="S406" s="7" t="s">
        <v>2904</v>
      </c>
      <c r="T406" s="7">
        <f t="array" ref="T406">IF(U406="", "", IFERROR(MAX(--_xlfn.TEXTSPLIT(U406,"+")), U406))</f>
        <v>2050</v>
      </c>
      <c r="U406" s="7">
        <v>2050</v>
      </c>
      <c r="V406" s="114">
        <f t="shared" si="52"/>
        <v>1</v>
      </c>
      <c r="W406" s="62">
        <f t="shared" si="53"/>
        <v>1</v>
      </c>
      <c r="X406" s="7" t="str">
        <f t="shared" si="54"/>
        <v/>
      </c>
      <c r="Y406" s="7" t="str">
        <f>_xlfn.XLOOKUP(C406,ref!A:A,ref!B:B, "Other")</f>
        <v>Asia</v>
      </c>
      <c r="AA406" s="7" t="str">
        <f t="shared" si="51"/>
        <v/>
      </c>
      <c r="AB406" s="7">
        <f t="shared" si="55"/>
        <v>1</v>
      </c>
    </row>
    <row r="407" spans="1:28" ht="14.5" customHeight="1">
      <c r="A407" s="43" t="s">
        <v>438</v>
      </c>
      <c r="B407" s="7">
        <v>405</v>
      </c>
      <c r="C407" s="7" t="s">
        <v>683</v>
      </c>
      <c r="D407" s="62" t="s">
        <v>638</v>
      </c>
      <c r="E407" s="75"/>
      <c r="F407" s="142"/>
      <c r="L407" s="74" t="s">
        <v>681</v>
      </c>
      <c r="M407" s="7" t="s">
        <v>2599</v>
      </c>
      <c r="N407" s="7">
        <f t="array" ref="N407">IF(O407="", "", IFERROR(MAX(--_xlfn.TEXTSPLIT(O407,"+")), O407))</f>
        <v>2060</v>
      </c>
      <c r="O407" s="7">
        <v>2060</v>
      </c>
      <c r="P407" s="7">
        <v>2021</v>
      </c>
      <c r="Q407" s="62" t="s">
        <v>2905</v>
      </c>
      <c r="T407" s="7" t="str">
        <f t="array" ref="T407">IF(U407="", "", IFERROR(MAX(--_xlfn.TEXTSPLIT(U407,"+")), U407))</f>
        <v/>
      </c>
      <c r="V407" s="114" t="str">
        <f t="shared" si="52"/>
        <v/>
      </c>
      <c r="W407" s="62" t="str">
        <f t="shared" si="53"/>
        <v/>
      </c>
      <c r="X407" s="7" t="str">
        <f t="shared" si="54"/>
        <v/>
      </c>
      <c r="Y407" s="7" t="str">
        <f>_xlfn.XLOOKUP(C407,ref!A:A,ref!B:B, "Other")</f>
        <v>Asia</v>
      </c>
      <c r="AA407" s="7" t="str">
        <f t="shared" si="51"/>
        <v/>
      </c>
      <c r="AB407" s="7">
        <f t="shared" si="55"/>
        <v>0</v>
      </c>
    </row>
    <row r="408" spans="1:28" ht="14.5" customHeight="1">
      <c r="A408" s="43" t="s">
        <v>417</v>
      </c>
      <c r="B408" s="7">
        <v>406</v>
      </c>
      <c r="C408" s="7" t="s">
        <v>951</v>
      </c>
      <c r="D408" s="62" t="s">
        <v>675</v>
      </c>
      <c r="E408" s="75"/>
      <c r="F408" s="142"/>
      <c r="G408" t="s">
        <v>631</v>
      </c>
      <c r="H408" t="s">
        <v>1096</v>
      </c>
      <c r="I408">
        <v>2030</v>
      </c>
      <c r="K408">
        <v>2030</v>
      </c>
      <c r="N408" s="7" t="str">
        <f t="array" ref="N408">IF(O408="", "", IFERROR(MAX(--_xlfn.TEXTSPLIT(O408,"+")), O408))</f>
        <v/>
      </c>
      <c r="T408" s="7" t="str">
        <f t="array" ref="T408">IF(U408="", "", IFERROR(MAX(--_xlfn.TEXTSPLIT(U408,"+")), U408))</f>
        <v/>
      </c>
      <c r="V408" s="114" t="str">
        <f t="shared" si="52"/>
        <v/>
      </c>
      <c r="W408" s="62" t="str">
        <f t="shared" si="53"/>
        <v/>
      </c>
      <c r="X408" s="7">
        <f t="shared" si="54"/>
        <v>1</v>
      </c>
      <c r="Y408" s="7" t="str">
        <f>_xlfn.XLOOKUP(C408,ref!A:A,ref!B:B, "Other")</f>
        <v>Asia</v>
      </c>
      <c r="AA408" s="7" t="str">
        <f t="shared" si="51"/>
        <v/>
      </c>
      <c r="AB408" s="7">
        <f t="shared" si="55"/>
        <v>1</v>
      </c>
    </row>
    <row r="409" spans="1:28" ht="14.5" customHeight="1">
      <c r="A409" s="43" t="s">
        <v>413</v>
      </c>
      <c r="B409" s="7">
        <v>407</v>
      </c>
      <c r="C409" s="7" t="s">
        <v>680</v>
      </c>
      <c r="D409" s="62" t="s">
        <v>703</v>
      </c>
      <c r="E409" s="75"/>
      <c r="F409" s="142"/>
      <c r="L409" s="74" t="s">
        <v>635</v>
      </c>
      <c r="M409" s="7" t="s">
        <v>2599</v>
      </c>
      <c r="N409" s="7">
        <f t="array" ref="N409">IF(O409="", "", IFERROR(MAX(--_xlfn.TEXTSPLIT(O409,"+")), O409))</f>
        <v>2059</v>
      </c>
      <c r="O409" s="7">
        <v>2059</v>
      </c>
      <c r="P409" s="7">
        <v>2021</v>
      </c>
      <c r="Q409" s="62" t="s">
        <v>2906</v>
      </c>
      <c r="T409" s="7" t="str">
        <f t="array" ref="T409">IF(U409="", "", IFERROR(MAX(--_xlfn.TEXTSPLIT(U409,"+")), U409))</f>
        <v/>
      </c>
      <c r="V409" s="114">
        <f t="shared" si="52"/>
        <v>1</v>
      </c>
      <c r="W409" s="62" t="str">
        <f t="shared" si="53"/>
        <v/>
      </c>
      <c r="X409" s="7" t="str">
        <f t="shared" si="54"/>
        <v/>
      </c>
      <c r="Y409" s="7" t="str">
        <f>_xlfn.XLOOKUP(C409,ref!A:A,ref!B:B, "Other")</f>
        <v>Asia</v>
      </c>
      <c r="AA409" s="7" t="str">
        <f t="shared" si="51"/>
        <v/>
      </c>
      <c r="AB409" s="7">
        <f t="shared" si="55"/>
        <v>1</v>
      </c>
    </row>
    <row r="410" spans="1:28" ht="14.5" customHeight="1">
      <c r="A410" s="43" t="s">
        <v>2907</v>
      </c>
      <c r="B410" s="7">
        <v>408</v>
      </c>
      <c r="C410" s="7" t="s">
        <v>709</v>
      </c>
      <c r="D410" s="62" t="s">
        <v>703</v>
      </c>
      <c r="E410" s="75"/>
      <c r="F410" s="142"/>
      <c r="L410" s="74" t="s">
        <v>2908</v>
      </c>
      <c r="M410" s="7" t="s">
        <v>2909</v>
      </c>
      <c r="N410" s="7">
        <f t="array" ref="N410">IF(O410="", "", IFERROR(MAX(--_xlfn.TEXTSPLIT(O410,"+")), O410))</f>
        <v>2025</v>
      </c>
      <c r="O410" s="7">
        <v>2025</v>
      </c>
      <c r="P410" s="7">
        <v>2021</v>
      </c>
      <c r="Q410" s="62" t="s">
        <v>2910</v>
      </c>
      <c r="T410" s="7" t="str">
        <f t="array" ref="T410">IF(U410="", "", IFERROR(MAX(--_xlfn.TEXTSPLIT(U410,"+")), U410))</f>
        <v/>
      </c>
      <c r="V410" s="114">
        <f t="shared" si="52"/>
        <v>1</v>
      </c>
      <c r="W410" s="62" t="str">
        <f t="shared" si="53"/>
        <v/>
      </c>
      <c r="X410" s="7" t="str">
        <f t="shared" si="54"/>
        <v/>
      </c>
      <c r="Y410" s="7" t="str">
        <f>_xlfn.XLOOKUP(C410,ref!A:A,ref!B:B, "Other")</f>
        <v>Europe</v>
      </c>
      <c r="AA410" s="7" t="str">
        <f t="shared" si="51"/>
        <v/>
      </c>
      <c r="AB410" s="7">
        <f t="shared" si="55"/>
        <v>1</v>
      </c>
    </row>
    <row r="411" spans="1:28" ht="14.5" customHeight="1">
      <c r="A411" s="43" t="s">
        <v>700</v>
      </c>
      <c r="B411" s="7">
        <v>409</v>
      </c>
      <c r="C411" s="7" t="s">
        <v>676</v>
      </c>
      <c r="D411" s="62" t="s">
        <v>669</v>
      </c>
      <c r="E411" s="75"/>
      <c r="F411" s="142"/>
      <c r="L411" s="74" t="s">
        <v>635</v>
      </c>
      <c r="M411" s="7" t="s">
        <v>2911</v>
      </c>
      <c r="N411" s="7">
        <f t="array" ref="N411">IF(O411="", "", IFERROR(MAX(--_xlfn.TEXTSPLIT(O411,"+")), O411))</f>
        <v>2050</v>
      </c>
      <c r="O411" s="7">
        <v>2050</v>
      </c>
      <c r="P411" s="7">
        <v>2021</v>
      </c>
      <c r="Q411" s="62" t="s">
        <v>2912</v>
      </c>
      <c r="T411" s="7" t="str">
        <f t="array" ref="T411">IF(U411="", "", IFERROR(MAX(--_xlfn.TEXTSPLIT(U411,"+")), U411))</f>
        <v/>
      </c>
      <c r="V411" s="114">
        <f t="shared" si="52"/>
        <v>1</v>
      </c>
      <c r="W411" s="62" t="str">
        <f t="shared" si="53"/>
        <v/>
      </c>
      <c r="X411" s="7" t="str">
        <f t="shared" si="54"/>
        <v/>
      </c>
      <c r="Y411" s="7" t="str">
        <f>_xlfn.XLOOKUP(C411,ref!A:A,ref!B:B, "Other")</f>
        <v>Asia</v>
      </c>
      <c r="Z411" s="7" t="s">
        <v>632</v>
      </c>
      <c r="AA411" s="7" t="str">
        <f t="shared" si="51"/>
        <v>N</v>
      </c>
      <c r="AB411" s="7">
        <f t="shared" si="55"/>
        <v>1</v>
      </c>
    </row>
    <row r="412" spans="1:28" ht="14.5" customHeight="1">
      <c r="A412" s="43" t="s">
        <v>377</v>
      </c>
      <c r="B412" s="7">
        <v>410</v>
      </c>
      <c r="C412" s="7" t="s">
        <v>629</v>
      </c>
      <c r="D412" s="62" t="s">
        <v>666</v>
      </c>
      <c r="E412" s="75"/>
      <c r="F412" s="142"/>
      <c r="L412" s="74" t="s">
        <v>635</v>
      </c>
      <c r="M412" s="7" t="s">
        <v>636</v>
      </c>
      <c r="N412" s="7">
        <f t="array" ref="N412">IF(O412="", "", IFERROR(MAX(--_xlfn.TEXTSPLIT(O412,"+")), O412))</f>
        <v>2030</v>
      </c>
      <c r="O412" s="7">
        <v>2030</v>
      </c>
      <c r="P412" s="7">
        <v>2021</v>
      </c>
      <c r="Q412" s="62" t="s">
        <v>2913</v>
      </c>
      <c r="T412" s="7" t="str">
        <f t="array" ref="T412">IF(U412="", "", IFERROR(MAX(--_xlfn.TEXTSPLIT(U412,"+")), U412))</f>
        <v/>
      </c>
      <c r="V412" s="114">
        <f t="shared" si="52"/>
        <v>1</v>
      </c>
      <c r="W412" s="62" t="str">
        <f t="shared" si="53"/>
        <v/>
      </c>
      <c r="X412" s="7" t="str">
        <f t="shared" si="54"/>
        <v/>
      </c>
      <c r="Y412" s="7" t="str">
        <f>_xlfn.XLOOKUP(C412,ref!A:A,ref!B:B, "Other")</f>
        <v>North America</v>
      </c>
      <c r="Z412" s="7" t="s">
        <v>674</v>
      </c>
      <c r="AA412" s="7" t="str">
        <f t="shared" si="51"/>
        <v/>
      </c>
      <c r="AB412" s="7">
        <f t="shared" si="55"/>
        <v>1</v>
      </c>
    </row>
    <row r="413" spans="1:28" ht="14.5" customHeight="1">
      <c r="A413" s="43" t="s">
        <v>495</v>
      </c>
      <c r="B413" s="7">
        <v>411</v>
      </c>
      <c r="C413" s="7" t="s">
        <v>680</v>
      </c>
      <c r="D413" s="62" t="s">
        <v>679</v>
      </c>
      <c r="E413" s="75"/>
      <c r="F413" s="142"/>
      <c r="N413" s="7" t="str">
        <f t="array" ref="N413">IF(O413="", "", IFERROR(MAX(--_xlfn.TEXTSPLIT(O413,"+")), O413))</f>
        <v/>
      </c>
      <c r="T413" s="7" t="str">
        <f t="array" ref="T413">IF(U413="", "", IFERROR(MAX(--_xlfn.TEXTSPLIT(U413,"+")), U413))</f>
        <v/>
      </c>
      <c r="V413" s="114" t="str">
        <f t="shared" si="52"/>
        <v/>
      </c>
      <c r="W413" s="62" t="str">
        <f t="shared" si="53"/>
        <v/>
      </c>
      <c r="X413" s="7" t="str">
        <f t="shared" si="54"/>
        <v/>
      </c>
      <c r="Y413" s="7" t="str">
        <f>_xlfn.XLOOKUP(C413,ref!A:A,ref!B:B, "Other")</f>
        <v>Asia</v>
      </c>
      <c r="AA413" s="7" t="str">
        <f t="shared" si="51"/>
        <v/>
      </c>
      <c r="AB413" s="7">
        <f t="shared" si="55"/>
        <v>0</v>
      </c>
    </row>
    <row r="414" spans="1:28" ht="14.5" customHeight="1">
      <c r="A414" s="43" t="s">
        <v>2297</v>
      </c>
      <c r="B414" s="7">
        <v>412</v>
      </c>
      <c r="C414" s="7" t="s">
        <v>680</v>
      </c>
      <c r="D414" s="62" t="s">
        <v>708</v>
      </c>
      <c r="E414" s="75"/>
      <c r="F414" s="142"/>
      <c r="L414" s="74" t="s">
        <v>681</v>
      </c>
      <c r="M414" s="7" t="s">
        <v>2599</v>
      </c>
      <c r="N414" s="7">
        <f t="array" ref="N414">IF(O414="", "", IFERROR(MAX(--_xlfn.TEXTSPLIT(O414,"+")), O414))</f>
        <v>2060</v>
      </c>
      <c r="O414" s="7">
        <v>2060</v>
      </c>
      <c r="P414" s="7">
        <v>2021</v>
      </c>
      <c r="Q414" s="62" t="s">
        <v>2914</v>
      </c>
      <c r="T414" s="7" t="str">
        <f t="array" ref="T414">IF(U414="", "", IFERROR(MAX(--_xlfn.TEXTSPLIT(U414,"+")), U414))</f>
        <v/>
      </c>
      <c r="V414" s="114" t="str">
        <f t="shared" si="52"/>
        <v/>
      </c>
      <c r="W414" s="62" t="str">
        <f t="shared" si="53"/>
        <v/>
      </c>
      <c r="X414" s="7" t="str">
        <f t="shared" si="54"/>
        <v/>
      </c>
      <c r="Y414" s="7" t="str">
        <f>_xlfn.XLOOKUP(C414,ref!A:A,ref!B:B, "Other")</f>
        <v>Asia</v>
      </c>
      <c r="AA414" s="7" t="str">
        <f t="shared" si="51"/>
        <v/>
      </c>
      <c r="AB414" s="7">
        <f t="shared" si="55"/>
        <v>0</v>
      </c>
    </row>
    <row r="415" spans="1:28" ht="14.5" customHeight="1">
      <c r="A415" s="43" t="s">
        <v>502</v>
      </c>
      <c r="B415" s="7">
        <v>413</v>
      </c>
      <c r="C415" s="7" t="s">
        <v>680</v>
      </c>
      <c r="D415" s="62" t="s">
        <v>670</v>
      </c>
      <c r="E415" s="75"/>
      <c r="N415" s="7" t="str">
        <f t="array" ref="N415">IF(O415="", "", IFERROR(MAX(--_xlfn.TEXTSPLIT(O415,"+")), O415))</f>
        <v/>
      </c>
      <c r="T415" s="7" t="str">
        <f t="array" ref="T415">IF(U415="", "", IFERROR(MAX(--_xlfn.TEXTSPLIT(U415,"+")), U415))</f>
        <v/>
      </c>
      <c r="V415" s="114" t="str">
        <f t="shared" si="52"/>
        <v/>
      </c>
      <c r="W415" s="62" t="str">
        <f t="shared" si="53"/>
        <v/>
      </c>
      <c r="X415" s="7" t="str">
        <f t="shared" si="54"/>
        <v/>
      </c>
      <c r="Y415" s="7" t="str">
        <f>_xlfn.XLOOKUP(C415,ref!A:A,ref!B:B, "Other")</f>
        <v>Asia</v>
      </c>
      <c r="AA415" s="7" t="str">
        <f t="shared" si="51"/>
        <v/>
      </c>
      <c r="AB415" s="7">
        <f t="shared" si="55"/>
        <v>0</v>
      </c>
    </row>
    <row r="416" spans="1:28" ht="14.5" customHeight="1">
      <c r="A416" s="43" t="s">
        <v>529</v>
      </c>
      <c r="B416" s="7">
        <v>414</v>
      </c>
      <c r="C416" s="7" t="s">
        <v>680</v>
      </c>
      <c r="D416" s="62" t="s">
        <v>705</v>
      </c>
      <c r="E416" s="75"/>
      <c r="N416" s="7" t="str">
        <f t="array" ref="N416">IF(O416="", "", IFERROR(MAX(--_xlfn.TEXTSPLIT(O416,"+")), O416))</f>
        <v/>
      </c>
      <c r="T416" s="7" t="str">
        <f t="array" ref="T416">IF(U416="", "", IFERROR(MAX(--_xlfn.TEXTSPLIT(U416,"+")), U416))</f>
        <v/>
      </c>
      <c r="V416" s="114" t="str">
        <f t="shared" si="52"/>
        <v/>
      </c>
      <c r="W416" s="62" t="str">
        <f t="shared" si="53"/>
        <v/>
      </c>
      <c r="X416" s="7" t="str">
        <f t="shared" si="54"/>
        <v/>
      </c>
      <c r="Y416" s="7" t="str">
        <f>_xlfn.XLOOKUP(C416,ref!A:A,ref!B:B, "Other")</f>
        <v>Asia</v>
      </c>
      <c r="AA416" s="7" t="str">
        <f t="shared" ref="AA416:AA430" si="56">IF(ISNUMBER(SEARCH("Y",Z416)),"Y",IF(ISNUMBER(SEARCH("N",Z416)),"N",""))</f>
        <v/>
      </c>
      <c r="AB416" s="7">
        <f t="shared" si="55"/>
        <v>0</v>
      </c>
    </row>
    <row r="417" spans="1:28" ht="14.5" customHeight="1">
      <c r="A417" s="43" t="s">
        <v>734</v>
      </c>
      <c r="B417" s="7">
        <v>415</v>
      </c>
      <c r="C417" s="7" t="s">
        <v>629</v>
      </c>
      <c r="D417" s="62" t="s">
        <v>675</v>
      </c>
      <c r="E417" s="75"/>
      <c r="F417" s="142"/>
      <c r="N417" s="7" t="str">
        <f t="array" ref="N417">IF(O417="", "", IFERROR(MAX(--_xlfn.TEXTSPLIT(O417,"+")), O417))</f>
        <v/>
      </c>
      <c r="T417" s="7" t="str">
        <f t="array" ref="T417">IF(U417="", "", IFERROR(MAX(--_xlfn.TEXTSPLIT(U417,"+")), U417))</f>
        <v/>
      </c>
      <c r="V417" s="114" t="str">
        <f t="shared" si="52"/>
        <v/>
      </c>
      <c r="W417" s="62" t="str">
        <f t="shared" si="53"/>
        <v/>
      </c>
      <c r="X417" s="7" t="str">
        <f t="shared" si="54"/>
        <v/>
      </c>
      <c r="Y417" s="7" t="str">
        <f>_xlfn.XLOOKUP(C417,ref!A:A,ref!B:B, "Other")</f>
        <v>North America</v>
      </c>
      <c r="AA417" s="7" t="str">
        <f t="shared" si="56"/>
        <v/>
      </c>
      <c r="AB417" s="7">
        <f t="shared" si="55"/>
        <v>0</v>
      </c>
    </row>
    <row r="418" spans="1:28" ht="14.5" customHeight="1">
      <c r="A418" s="43" t="s">
        <v>546</v>
      </c>
      <c r="B418" s="7">
        <v>416</v>
      </c>
      <c r="C418" s="7" t="s">
        <v>680</v>
      </c>
      <c r="D418" s="62" t="s">
        <v>666</v>
      </c>
      <c r="E418" s="75"/>
      <c r="F418" s="142"/>
      <c r="N418" s="7" t="str">
        <f t="array" ref="N418">IF(O418="", "", IFERROR(MAX(--_xlfn.TEXTSPLIT(O418,"+")), O418))</f>
        <v/>
      </c>
      <c r="T418" s="7" t="str">
        <f t="array" ref="T418">IF(U418="", "", IFERROR(MAX(--_xlfn.TEXTSPLIT(U418,"+")), U418))</f>
        <v/>
      </c>
      <c r="V418" s="114" t="str">
        <f t="shared" si="52"/>
        <v/>
      </c>
      <c r="W418" s="62" t="str">
        <f t="shared" si="53"/>
        <v/>
      </c>
      <c r="X418" s="7" t="str">
        <f t="shared" si="54"/>
        <v/>
      </c>
      <c r="Y418" s="7" t="str">
        <f>_xlfn.XLOOKUP(C418,ref!A:A,ref!B:B, "Other")</f>
        <v>Asia</v>
      </c>
      <c r="AA418" s="7" t="str">
        <f t="shared" si="56"/>
        <v/>
      </c>
      <c r="AB418" s="7">
        <f t="shared" si="55"/>
        <v>0</v>
      </c>
    </row>
    <row r="419" spans="1:28" ht="14.5" customHeight="1">
      <c r="A419" s="43" t="s">
        <v>452</v>
      </c>
      <c r="B419" s="7">
        <v>417</v>
      </c>
      <c r="C419" s="7" t="s">
        <v>629</v>
      </c>
      <c r="D419" s="62" t="s">
        <v>638</v>
      </c>
      <c r="E419" s="75"/>
      <c r="F419" s="142"/>
      <c r="G419" t="s">
        <v>631</v>
      </c>
      <c r="H419" t="s">
        <v>635</v>
      </c>
      <c r="I419">
        <v>2030</v>
      </c>
      <c r="L419" s="74" t="s">
        <v>635</v>
      </c>
      <c r="M419" s="7" t="s">
        <v>2915</v>
      </c>
      <c r="N419" s="7">
        <f t="array" ref="N419">IF(O419="", "", IFERROR(MAX(--_xlfn.TEXTSPLIT(O419,"+")), O419))</f>
        <v>2035</v>
      </c>
      <c r="O419" s="7">
        <v>2035</v>
      </c>
      <c r="P419" s="7">
        <v>2021</v>
      </c>
      <c r="Q419" s="62" t="s">
        <v>2916</v>
      </c>
      <c r="T419" s="7" t="str">
        <f t="array" ref="T419">IF(U419="", "", IFERROR(MAX(--_xlfn.TEXTSPLIT(U419,"+")), U419))</f>
        <v/>
      </c>
      <c r="V419" s="114">
        <f t="shared" si="52"/>
        <v>1</v>
      </c>
      <c r="W419" s="62" t="str">
        <f t="shared" si="53"/>
        <v/>
      </c>
      <c r="X419" s="7" t="str">
        <f t="shared" si="54"/>
        <v/>
      </c>
      <c r="Y419" s="7" t="str">
        <f>_xlfn.XLOOKUP(C419,ref!A:A,ref!B:B, "Other")</f>
        <v>North America</v>
      </c>
      <c r="AA419" s="7" t="str">
        <f t="shared" si="56"/>
        <v/>
      </c>
      <c r="AB419" s="7">
        <f t="shared" si="55"/>
        <v>1</v>
      </c>
    </row>
    <row r="420" spans="1:28" ht="14.5" customHeight="1">
      <c r="A420" s="43" t="s">
        <v>536</v>
      </c>
      <c r="B420" s="7">
        <v>418</v>
      </c>
      <c r="C420" s="7" t="s">
        <v>676</v>
      </c>
      <c r="D420" s="62" t="s">
        <v>638</v>
      </c>
      <c r="E420" s="75"/>
      <c r="F420" s="142"/>
      <c r="N420" s="7" t="str">
        <f t="array" ref="N420">IF(O420="", "", IFERROR(MAX(--_xlfn.TEXTSPLIT(O420,"+")), O420))</f>
        <v/>
      </c>
      <c r="R420" s="7" t="s">
        <v>645</v>
      </c>
      <c r="S420" s="7" t="s">
        <v>2917</v>
      </c>
      <c r="T420" s="7">
        <f t="array" ref="T420">IF(U420="", "", IFERROR(MAX(--_xlfn.TEXTSPLIT(U420,"+")), U420))</f>
        <v>2040</v>
      </c>
      <c r="U420" s="7">
        <v>2040</v>
      </c>
      <c r="V420" s="114" t="str">
        <f t="shared" si="52"/>
        <v/>
      </c>
      <c r="W420" s="62">
        <f t="shared" si="53"/>
        <v>1</v>
      </c>
      <c r="X420" s="7" t="str">
        <f t="shared" si="54"/>
        <v/>
      </c>
      <c r="Y420" s="7" t="str">
        <f>_xlfn.XLOOKUP(C420,ref!A:A,ref!B:B, "Other")</f>
        <v>Asia</v>
      </c>
      <c r="Z420" s="7" t="s">
        <v>631</v>
      </c>
      <c r="AA420" s="7" t="str">
        <f t="shared" si="56"/>
        <v>Y</v>
      </c>
      <c r="AB420" s="7">
        <f t="shared" si="55"/>
        <v>1</v>
      </c>
    </row>
    <row r="421" spans="1:28" ht="14.5" customHeight="1">
      <c r="A421" s="43" t="s">
        <v>433</v>
      </c>
      <c r="B421" s="7">
        <v>419</v>
      </c>
      <c r="C421" s="7" t="s">
        <v>629</v>
      </c>
      <c r="D421" s="62" t="s">
        <v>675</v>
      </c>
      <c r="E421" s="75"/>
      <c r="F421" s="142"/>
      <c r="N421" s="7" t="str">
        <f t="array" ref="N421">IF(O421="", "", IFERROR(MAX(--_xlfn.TEXTSPLIT(O421,"+")), O421))</f>
        <v/>
      </c>
      <c r="T421" s="7" t="str">
        <f t="array" ref="T421">IF(U421="", "", IFERROR(MAX(--_xlfn.TEXTSPLIT(U421,"+")), U421))</f>
        <v/>
      </c>
      <c r="V421" s="114" t="str">
        <f t="shared" si="52"/>
        <v/>
      </c>
      <c r="W421" s="62" t="str">
        <f t="shared" si="53"/>
        <v/>
      </c>
      <c r="X421" s="7" t="str">
        <f t="shared" si="54"/>
        <v/>
      </c>
      <c r="Y421" s="7" t="str">
        <f>_xlfn.XLOOKUP(C421,ref!A:A,ref!B:B, "Other")</f>
        <v>North America</v>
      </c>
      <c r="AA421" s="7" t="str">
        <f t="shared" si="56"/>
        <v/>
      </c>
      <c r="AB421" s="7">
        <f t="shared" si="55"/>
        <v>0</v>
      </c>
    </row>
    <row r="422" spans="1:28" ht="14.5" customHeight="1">
      <c r="A422" s="43" t="s">
        <v>426</v>
      </c>
      <c r="B422" s="7">
        <v>420</v>
      </c>
      <c r="C422" s="7" t="s">
        <v>692</v>
      </c>
      <c r="D422" s="62" t="s">
        <v>638</v>
      </c>
      <c r="E422" s="75" t="s">
        <v>631</v>
      </c>
      <c r="F422" s="142">
        <v>2030</v>
      </c>
      <c r="G422" t="s">
        <v>631</v>
      </c>
      <c r="H422" t="s">
        <v>1096</v>
      </c>
      <c r="I422">
        <v>2030</v>
      </c>
      <c r="K422">
        <v>2030</v>
      </c>
      <c r="L422" s="74" t="s">
        <v>2602</v>
      </c>
      <c r="M422" s="7" t="s">
        <v>2918</v>
      </c>
      <c r="N422" s="7">
        <f t="array" ref="N422">IF(O422="", "", IFERROR(MAX(--_xlfn.TEXTSPLIT(O422,"+")), O422))</f>
        <v>2040</v>
      </c>
      <c r="O422" s="7" t="s">
        <v>2171</v>
      </c>
      <c r="P422" s="7" t="s">
        <v>2658</v>
      </c>
      <c r="Q422" s="62" t="s">
        <v>2919</v>
      </c>
      <c r="R422" s="7" t="s">
        <v>2818</v>
      </c>
      <c r="S422" s="7" t="s">
        <v>1677</v>
      </c>
      <c r="T422" s="7">
        <f t="array" ref="T422">IF(U422="", "", IFERROR(MAX(--_xlfn.TEXTSPLIT(U422,"+")), U422))</f>
        <v>2050</v>
      </c>
      <c r="U422" s="7" t="s">
        <v>1292</v>
      </c>
      <c r="V422" s="114">
        <f t="shared" si="52"/>
        <v>1</v>
      </c>
      <c r="W422" s="62">
        <f t="shared" si="53"/>
        <v>1</v>
      </c>
      <c r="X422" s="7">
        <f t="shared" si="54"/>
        <v>1</v>
      </c>
      <c r="Y422" s="7" t="str">
        <f>_xlfn.XLOOKUP(C422,ref!A:A,ref!B:B, "Other")</f>
        <v>Europe</v>
      </c>
      <c r="Z422" s="7" t="s">
        <v>2698</v>
      </c>
      <c r="AA422" s="7" t="str">
        <f t="shared" si="56"/>
        <v>Y</v>
      </c>
      <c r="AB422" s="7">
        <f t="shared" si="55"/>
        <v>1</v>
      </c>
    </row>
    <row r="423" spans="1:28" ht="14.5" customHeight="1">
      <c r="A423" s="43" t="s">
        <v>531</v>
      </c>
      <c r="B423" s="7">
        <v>421</v>
      </c>
      <c r="C423" s="7" t="s">
        <v>680</v>
      </c>
      <c r="D423" s="62" t="s">
        <v>703</v>
      </c>
      <c r="E423" s="75"/>
      <c r="N423" s="7" t="str">
        <f t="array" ref="N423">IF(O423="", "", IFERROR(MAX(--_xlfn.TEXTSPLIT(O423,"+")), O423))</f>
        <v/>
      </c>
      <c r="T423" s="7" t="str">
        <f t="array" ref="T423">IF(U423="", "", IFERROR(MAX(--_xlfn.TEXTSPLIT(U423,"+")), U423))</f>
        <v/>
      </c>
      <c r="V423" s="114" t="str">
        <f t="shared" si="52"/>
        <v/>
      </c>
      <c r="W423" s="62" t="str">
        <f t="shared" si="53"/>
        <v/>
      </c>
      <c r="X423" s="7" t="str">
        <f t="shared" si="54"/>
        <v/>
      </c>
      <c r="Y423" s="7" t="str">
        <f>_xlfn.XLOOKUP(C423,ref!A:A,ref!B:B, "Other")</f>
        <v>Asia</v>
      </c>
      <c r="AA423" s="7" t="str">
        <f t="shared" si="56"/>
        <v/>
      </c>
      <c r="AB423" s="7">
        <f t="shared" si="55"/>
        <v>0</v>
      </c>
    </row>
    <row r="424" spans="1:28" ht="14.5" customHeight="1">
      <c r="A424" s="43" t="s">
        <v>2476</v>
      </c>
      <c r="B424" s="7">
        <v>422</v>
      </c>
      <c r="C424" s="7" t="s">
        <v>680</v>
      </c>
      <c r="D424" s="62" t="s">
        <v>703</v>
      </c>
      <c r="E424" s="75"/>
      <c r="N424" s="7" t="str">
        <f t="array" ref="N424">IF(O424="", "", IFERROR(MAX(--_xlfn.TEXTSPLIT(O424,"+")), O424))</f>
        <v/>
      </c>
      <c r="T424" s="7" t="str">
        <f t="array" ref="T424">IF(U424="", "", IFERROR(MAX(--_xlfn.TEXTSPLIT(U424,"+")), U424))</f>
        <v/>
      </c>
      <c r="V424" s="114" t="str">
        <f t="shared" si="52"/>
        <v/>
      </c>
      <c r="W424" s="62" t="str">
        <f t="shared" si="53"/>
        <v/>
      </c>
      <c r="X424" s="7" t="str">
        <f t="shared" si="54"/>
        <v/>
      </c>
      <c r="Y424" s="7" t="str">
        <f>_xlfn.XLOOKUP(C424,ref!A:A,ref!B:B, "Other")</f>
        <v>Asia</v>
      </c>
      <c r="AA424" s="7" t="str">
        <f t="shared" si="56"/>
        <v/>
      </c>
      <c r="AB424" s="7">
        <f t="shared" si="55"/>
        <v>0</v>
      </c>
    </row>
    <row r="425" spans="1:28" ht="14.5" customHeight="1">
      <c r="A425" s="43" t="s">
        <v>470</v>
      </c>
      <c r="B425" s="7">
        <v>423</v>
      </c>
      <c r="C425" s="7" t="s">
        <v>709</v>
      </c>
      <c r="D425" s="62" t="s">
        <v>679</v>
      </c>
      <c r="E425" s="75"/>
      <c r="F425" s="142"/>
      <c r="G425" t="s">
        <v>631</v>
      </c>
      <c r="H425" t="s">
        <v>1096</v>
      </c>
      <c r="I425">
        <v>2023</v>
      </c>
      <c r="K425">
        <v>2030</v>
      </c>
      <c r="L425" s="74" t="s">
        <v>635</v>
      </c>
      <c r="M425" s="7" t="s">
        <v>758</v>
      </c>
      <c r="N425" s="7">
        <f t="array" ref="N425">IF(O425="", "", IFERROR(MAX(--_xlfn.TEXTSPLIT(O425,"+")), O425))</f>
        <v>2030</v>
      </c>
      <c r="O425" s="7">
        <v>2030</v>
      </c>
      <c r="P425" s="7">
        <v>2020</v>
      </c>
      <c r="Q425" s="62" t="s">
        <v>2920</v>
      </c>
      <c r="R425" s="7" t="s">
        <v>2908</v>
      </c>
      <c r="S425" s="7" t="s">
        <v>2921</v>
      </c>
      <c r="T425" s="7">
        <f t="array" ref="T425">IF(U425="", "", IFERROR(MAX(--_xlfn.TEXTSPLIT(U425,"+")), U425))</f>
        <v>2040</v>
      </c>
      <c r="U425" s="7">
        <v>2040</v>
      </c>
      <c r="V425" s="114">
        <f t="shared" si="52"/>
        <v>1</v>
      </c>
      <c r="W425" s="62">
        <f t="shared" si="53"/>
        <v>1</v>
      </c>
      <c r="X425" s="7">
        <f t="shared" si="54"/>
        <v>1</v>
      </c>
      <c r="Y425" s="7" t="str">
        <f>_xlfn.XLOOKUP(C425,ref!A:A,ref!B:B, "Other")</f>
        <v>Europe</v>
      </c>
      <c r="Z425" s="7" t="s">
        <v>631</v>
      </c>
      <c r="AA425" s="7" t="str">
        <f t="shared" si="56"/>
        <v>Y</v>
      </c>
      <c r="AB425" s="7">
        <f t="shared" si="55"/>
        <v>1</v>
      </c>
    </row>
    <row r="426" spans="1:28" ht="14.5" customHeight="1">
      <c r="A426" s="43" t="s">
        <v>1765</v>
      </c>
      <c r="B426" s="7">
        <v>424</v>
      </c>
      <c r="C426" s="7" t="s">
        <v>958</v>
      </c>
      <c r="D426" s="62" t="s">
        <v>705</v>
      </c>
      <c r="E426" s="75"/>
      <c r="N426" s="7" t="str">
        <f t="array" ref="N426">IF(O426="", "", IFERROR(MAX(--_xlfn.TEXTSPLIT(O426,"+")), O426))</f>
        <v/>
      </c>
      <c r="R426" s="7" t="s">
        <v>635</v>
      </c>
      <c r="S426" s="7" t="s">
        <v>2922</v>
      </c>
      <c r="T426" s="7">
        <f t="array" ref="T426">IF(U426="", "", IFERROR(MAX(--_xlfn.TEXTSPLIT(U426,"+")), U426))</f>
        <v>2050</v>
      </c>
      <c r="U426" s="7">
        <v>2050</v>
      </c>
      <c r="V426" s="114" t="str">
        <f t="shared" si="52"/>
        <v/>
      </c>
      <c r="W426" s="62">
        <f t="shared" si="53"/>
        <v>1</v>
      </c>
      <c r="X426" s="7" t="str">
        <f t="shared" si="54"/>
        <v/>
      </c>
      <c r="Y426" s="7" t="str">
        <f>_xlfn.XLOOKUP(C426,ref!A:A,ref!B:B, "Other")</f>
        <v>Other</v>
      </c>
      <c r="AA426" s="7" t="str">
        <f t="shared" si="56"/>
        <v/>
      </c>
      <c r="AB426" s="7">
        <f t="shared" si="55"/>
        <v>1</v>
      </c>
    </row>
    <row r="427" spans="1:28" ht="14.5" customHeight="1">
      <c r="A427" s="43" t="s">
        <v>232</v>
      </c>
      <c r="B427" s="7">
        <v>425</v>
      </c>
      <c r="C427" s="7" t="s">
        <v>697</v>
      </c>
      <c r="D427" s="62" t="s">
        <v>666</v>
      </c>
      <c r="E427" s="75" t="s">
        <v>631</v>
      </c>
      <c r="F427" s="142">
        <v>2020</v>
      </c>
      <c r="G427" t="s">
        <v>631</v>
      </c>
      <c r="H427" t="s">
        <v>635</v>
      </c>
      <c r="I427">
        <v>2030</v>
      </c>
      <c r="L427" s="74" t="s">
        <v>635</v>
      </c>
      <c r="M427" s="7" t="s">
        <v>2923</v>
      </c>
      <c r="N427" s="7">
        <f t="array" ref="N427">IF(O427="", "", IFERROR(MAX(--_xlfn.TEXTSPLIT(O427,"+")), O427))</f>
        <v>2007</v>
      </c>
      <c r="O427" s="7">
        <v>2007</v>
      </c>
      <c r="P427" s="7">
        <v>2007</v>
      </c>
      <c r="Q427" s="62" t="s">
        <v>2924</v>
      </c>
      <c r="R427" s="7" t="s">
        <v>645</v>
      </c>
      <c r="S427" s="7" t="s">
        <v>2925</v>
      </c>
      <c r="T427" s="7">
        <f t="array" ref="T427">IF(U427="", "", IFERROR(MAX(--_xlfn.TEXTSPLIT(U427,"+")), U427))</f>
        <v>2050</v>
      </c>
      <c r="U427" s="7">
        <v>2050</v>
      </c>
      <c r="V427" s="114">
        <f t="shared" si="52"/>
        <v>1</v>
      </c>
      <c r="W427" s="62">
        <f t="shared" si="53"/>
        <v>1</v>
      </c>
      <c r="X427" s="7" t="str">
        <f t="shared" si="54"/>
        <v/>
      </c>
      <c r="Y427" s="7" t="str">
        <f>_xlfn.XLOOKUP(C427,ref!A:A,ref!B:B, "Other")</f>
        <v>Europe</v>
      </c>
      <c r="Z427" s="7" t="s">
        <v>2698</v>
      </c>
      <c r="AA427" s="7" t="str">
        <f t="shared" si="56"/>
        <v>Y</v>
      </c>
      <c r="AB427" s="7">
        <f t="shared" si="55"/>
        <v>1</v>
      </c>
    </row>
    <row r="428" spans="1:28" ht="14.5" customHeight="1">
      <c r="A428" s="43" t="s">
        <v>2926</v>
      </c>
      <c r="B428" s="7">
        <v>426</v>
      </c>
      <c r="C428" s="7" t="s">
        <v>740</v>
      </c>
      <c r="D428" s="62" t="s">
        <v>666</v>
      </c>
      <c r="E428" s="75"/>
      <c r="F428" s="142"/>
      <c r="G428" t="s">
        <v>631</v>
      </c>
      <c r="H428" t="s">
        <v>635</v>
      </c>
      <c r="I428">
        <v>2030</v>
      </c>
      <c r="N428" s="7" t="str">
        <f t="array" ref="N428">IF(O428="", "", IFERROR(MAX(--_xlfn.TEXTSPLIT(O428,"+")), O428))</f>
        <v/>
      </c>
      <c r="R428" s="7" t="s">
        <v>1123</v>
      </c>
      <c r="S428" s="7" t="s">
        <v>1532</v>
      </c>
      <c r="T428" s="7">
        <f t="array" ref="T428">IF(U428="", "", IFERROR(MAX(--_xlfn.TEXTSPLIT(U428,"+")), U428))</f>
        <v>2050</v>
      </c>
      <c r="U428" s="7" t="s">
        <v>2148</v>
      </c>
      <c r="V428" s="114" t="str">
        <f t="shared" si="52"/>
        <v/>
      </c>
      <c r="W428" s="62">
        <f t="shared" si="53"/>
        <v>1</v>
      </c>
      <c r="X428" s="7" t="str">
        <f t="shared" si="54"/>
        <v/>
      </c>
      <c r="Y428" s="7" t="str">
        <f>_xlfn.XLOOKUP(C428,ref!A:A,ref!B:B, "Other")</f>
        <v>Europe</v>
      </c>
      <c r="Z428" s="7" t="s">
        <v>631</v>
      </c>
      <c r="AA428" s="7" t="str">
        <f t="shared" si="56"/>
        <v>Y</v>
      </c>
      <c r="AB428" s="7">
        <f t="shared" si="55"/>
        <v>1</v>
      </c>
    </row>
    <row r="429" spans="1:28" ht="14.5" customHeight="1">
      <c r="A429" s="43" t="s">
        <v>361</v>
      </c>
      <c r="B429" s="7">
        <v>427</v>
      </c>
      <c r="C429" s="7" t="s">
        <v>692</v>
      </c>
      <c r="D429" s="62" t="s">
        <v>679</v>
      </c>
      <c r="E429" s="75"/>
      <c r="F429" s="142"/>
      <c r="G429" t="s">
        <v>631</v>
      </c>
      <c r="H429" t="s">
        <v>1096</v>
      </c>
      <c r="I429">
        <v>2034</v>
      </c>
      <c r="K429">
        <v>2034</v>
      </c>
      <c r="N429" s="7" t="str">
        <f t="array" ref="N429">IF(O429="", "", IFERROR(MAX(--_xlfn.TEXTSPLIT(O429,"+")), O429))</f>
        <v/>
      </c>
      <c r="R429" s="7" t="s">
        <v>645</v>
      </c>
      <c r="S429" s="7" t="s">
        <v>2612</v>
      </c>
      <c r="T429" s="7">
        <f t="array" ref="T429">IF(U429="", "", IFERROR(MAX(--_xlfn.TEXTSPLIT(U429,"+")), U429))</f>
        <v>2050</v>
      </c>
      <c r="U429" s="7">
        <v>2050</v>
      </c>
      <c r="V429" s="114" t="str">
        <f t="shared" si="52"/>
        <v/>
      </c>
      <c r="W429" s="62">
        <f t="shared" si="53"/>
        <v>1</v>
      </c>
      <c r="X429" s="7">
        <f t="shared" si="54"/>
        <v>1</v>
      </c>
      <c r="Y429" s="7" t="str">
        <f>_xlfn.XLOOKUP(C429,ref!A:A,ref!B:B, "Other")</f>
        <v>Europe</v>
      </c>
      <c r="Z429" s="7" t="s">
        <v>631</v>
      </c>
      <c r="AA429" s="7" t="str">
        <f t="shared" si="56"/>
        <v>Y</v>
      </c>
      <c r="AB429" s="7">
        <f t="shared" si="55"/>
        <v>1</v>
      </c>
    </row>
    <row r="430" spans="1:28" ht="14.5" customHeight="1">
      <c r="A430" s="43" t="s">
        <v>440</v>
      </c>
      <c r="B430" s="7">
        <v>428</v>
      </c>
      <c r="C430" s="7" t="s">
        <v>639</v>
      </c>
      <c r="D430" s="62" t="s">
        <v>675</v>
      </c>
      <c r="E430" s="75"/>
      <c r="F430" s="142"/>
      <c r="G430" s="135"/>
      <c r="H430" s="135"/>
      <c r="I430" s="135"/>
      <c r="J430" s="135"/>
      <c r="K430" s="135"/>
      <c r="L430" s="74" t="s">
        <v>2908</v>
      </c>
      <c r="M430" s="7" t="s">
        <v>2927</v>
      </c>
      <c r="N430" s="7">
        <f t="array" ref="N430">IF(O430="", "", IFERROR(MAX(--_xlfn.TEXTSPLIT(O430,"+")), O430))</f>
        <v>2023</v>
      </c>
      <c r="O430" s="7">
        <v>2023</v>
      </c>
      <c r="P430" s="7">
        <v>2008</v>
      </c>
      <c r="Q430" s="62" t="s">
        <v>2928</v>
      </c>
      <c r="R430" s="7" t="s">
        <v>645</v>
      </c>
      <c r="S430" s="7" t="s">
        <v>2929</v>
      </c>
      <c r="T430" s="7">
        <f t="array" ref="T430">IF(U430="", "", IFERROR(MAX(--_xlfn.TEXTSPLIT(U430,"+")), U430))</f>
        <v>2050</v>
      </c>
      <c r="U430" s="7">
        <v>2050</v>
      </c>
      <c r="V430" s="114">
        <f t="shared" si="52"/>
        <v>1</v>
      </c>
      <c r="W430" s="62">
        <f t="shared" si="53"/>
        <v>1</v>
      </c>
      <c r="X430" s="7" t="str">
        <f t="shared" si="54"/>
        <v/>
      </c>
      <c r="Y430" s="7" t="str">
        <f>_xlfn.XLOOKUP(C430,ref!A:A,ref!B:B, "Other")</f>
        <v>Europe</v>
      </c>
      <c r="Z430" s="7" t="s">
        <v>2930</v>
      </c>
      <c r="AA430" s="7" t="str">
        <f t="shared" si="56"/>
        <v>Y</v>
      </c>
      <c r="AB430" s="7">
        <f t="shared" si="55"/>
        <v>1</v>
      </c>
    </row>
    <row r="431" spans="1:28" ht="14.5" customHeight="1">
      <c r="A431" s="43" t="s">
        <v>447</v>
      </c>
      <c r="B431" s="7">
        <v>429</v>
      </c>
      <c r="C431" s="7" t="s">
        <v>629</v>
      </c>
      <c r="D431" s="62" t="s">
        <v>638</v>
      </c>
      <c r="E431" s="75"/>
      <c r="G431" t="s">
        <v>631</v>
      </c>
      <c r="H431" t="s">
        <v>635</v>
      </c>
      <c r="I431">
        <v>2030</v>
      </c>
      <c r="K431">
        <v>2025</v>
      </c>
      <c r="N431" s="7" t="str">
        <f t="array" ref="N431">IF(O431="", "", IFERROR(MAX(--_xlfn.TEXTSPLIT(O431,"+")), O431))</f>
        <v/>
      </c>
      <c r="R431" s="7" t="s">
        <v>645</v>
      </c>
      <c r="S431" s="7" t="s">
        <v>809</v>
      </c>
      <c r="T431" s="7">
        <f t="array" ref="T431">IF(U431="", "", IFERROR(MAX(--_xlfn.TEXTSPLIT(U431,"+")), U431))</f>
        <v>2040</v>
      </c>
      <c r="U431" s="7">
        <v>2040</v>
      </c>
      <c r="V431" s="114" t="str">
        <f t="shared" si="52"/>
        <v/>
      </c>
      <c r="W431" s="62">
        <f t="shared" si="53"/>
        <v>1</v>
      </c>
      <c r="X431" s="7" t="str">
        <f t="shared" si="54"/>
        <v/>
      </c>
      <c r="Y431" s="7" t="str">
        <f>_xlfn.XLOOKUP(C431,ref!A:A,ref!B:B, "Other")</f>
        <v>North America</v>
      </c>
      <c r="Z431" s="7" t="s">
        <v>2931</v>
      </c>
      <c r="AA431" s="7" t="s">
        <v>631</v>
      </c>
      <c r="AB431" s="7">
        <f t="shared" si="55"/>
        <v>1</v>
      </c>
    </row>
    <row r="432" spans="1:28" ht="14.5" customHeight="1">
      <c r="A432" s="43" t="s">
        <v>455</v>
      </c>
      <c r="B432" s="7">
        <v>430</v>
      </c>
      <c r="C432" s="7" t="s">
        <v>680</v>
      </c>
      <c r="D432" s="62" t="s">
        <v>675</v>
      </c>
      <c r="E432" s="75"/>
      <c r="F432" s="142"/>
      <c r="N432" s="7" t="str">
        <f t="array" ref="N432">IF(O432="", "", IFERROR(MAX(--_xlfn.TEXTSPLIT(O432,"+")), O432))</f>
        <v/>
      </c>
      <c r="T432" s="7" t="str">
        <f t="array" ref="T432">IF(U432="", "", IFERROR(MAX(--_xlfn.TEXTSPLIT(U432,"+")), U432))</f>
        <v/>
      </c>
      <c r="V432" s="114" t="str">
        <f t="shared" si="52"/>
        <v/>
      </c>
      <c r="W432" s="62" t="str">
        <f t="shared" si="53"/>
        <v/>
      </c>
      <c r="X432" s="7" t="str">
        <f t="shared" si="54"/>
        <v/>
      </c>
      <c r="Y432" s="7" t="str">
        <f>_xlfn.XLOOKUP(C432,ref!A:A,ref!B:B, "Other")</f>
        <v>Asia</v>
      </c>
      <c r="AA432" s="7" t="str">
        <f t="shared" ref="AA432:AA458" si="57">IF(ISNUMBER(SEARCH("Y",Z432)),"Y",IF(ISNUMBER(SEARCH("N",Z432)),"N",""))</f>
        <v/>
      </c>
      <c r="AB432" s="7">
        <f t="shared" si="55"/>
        <v>0</v>
      </c>
    </row>
    <row r="433" spans="1:28" ht="14.5" customHeight="1">
      <c r="A433" s="43" t="s">
        <v>991</v>
      </c>
      <c r="B433" s="7">
        <v>431</v>
      </c>
      <c r="C433" s="7" t="s">
        <v>680</v>
      </c>
      <c r="D433" s="62" t="s">
        <v>703</v>
      </c>
      <c r="E433" s="75"/>
      <c r="F433" s="142"/>
      <c r="L433" s="74" t="s">
        <v>681</v>
      </c>
      <c r="M433" s="7" t="s">
        <v>2599</v>
      </c>
      <c r="N433" s="7">
        <f t="array" ref="N433">IF(O433="", "", IFERROR(MAX(--_xlfn.TEXTSPLIT(O433,"+")), O433))</f>
        <v>2060</v>
      </c>
      <c r="O433" s="7">
        <v>2060</v>
      </c>
      <c r="P433" s="7">
        <v>2021</v>
      </c>
      <c r="Q433" s="62" t="s">
        <v>2932</v>
      </c>
      <c r="T433" s="7" t="str">
        <f t="array" ref="T433">IF(U433="", "", IFERROR(MAX(--_xlfn.TEXTSPLIT(U433,"+")), U433))</f>
        <v/>
      </c>
      <c r="V433" s="114" t="str">
        <f t="shared" si="52"/>
        <v/>
      </c>
      <c r="W433" s="62" t="str">
        <f t="shared" si="53"/>
        <v/>
      </c>
      <c r="X433" s="7" t="str">
        <f t="shared" si="54"/>
        <v/>
      </c>
      <c r="Y433" s="7" t="str">
        <f>_xlfn.XLOOKUP(C433,ref!A:A,ref!B:B, "Other")</f>
        <v>Asia</v>
      </c>
      <c r="AA433" s="7" t="str">
        <f t="shared" si="57"/>
        <v/>
      </c>
      <c r="AB433" s="7">
        <f t="shared" si="55"/>
        <v>0</v>
      </c>
    </row>
    <row r="434" spans="1:28" ht="14.5" customHeight="1">
      <c r="A434" s="43" t="s">
        <v>2567</v>
      </c>
      <c r="B434" s="7">
        <v>432</v>
      </c>
      <c r="C434" s="7" t="s">
        <v>629</v>
      </c>
      <c r="D434" s="62" t="s">
        <v>675</v>
      </c>
      <c r="E434" s="75"/>
      <c r="K434">
        <v>2025</v>
      </c>
      <c r="N434" s="7" t="str">
        <f t="array" ref="N434">IF(O434="", "", IFERROR(MAX(--_xlfn.TEXTSPLIT(O434,"+")), O434))</f>
        <v/>
      </c>
      <c r="R434" s="7" t="s">
        <v>635</v>
      </c>
      <c r="S434" s="7" t="s">
        <v>2933</v>
      </c>
      <c r="T434" s="7">
        <f t="array" ref="T434">IF(U434="", "", IFERROR(MAX(--_xlfn.TEXTSPLIT(U434,"+")), U434))</f>
        <v>2050</v>
      </c>
      <c r="U434" s="7">
        <v>2050</v>
      </c>
      <c r="V434" s="114" t="str">
        <f t="shared" si="52"/>
        <v/>
      </c>
      <c r="W434" s="62">
        <f t="shared" si="53"/>
        <v>1</v>
      </c>
      <c r="X434" s="7" t="str">
        <f t="shared" si="54"/>
        <v/>
      </c>
      <c r="Y434" s="7" t="str">
        <f>_xlfn.XLOOKUP(C434,ref!A:A,ref!B:B, "Other")</f>
        <v>North America</v>
      </c>
      <c r="Z434" s="7" t="s">
        <v>2934</v>
      </c>
      <c r="AA434" s="7" t="str">
        <f t="shared" si="57"/>
        <v>Y</v>
      </c>
      <c r="AB434" s="7">
        <f t="shared" si="55"/>
        <v>1</v>
      </c>
    </row>
    <row r="435" spans="1:28" ht="14.5" customHeight="1">
      <c r="A435" s="43" t="s">
        <v>477</v>
      </c>
      <c r="B435" s="7">
        <v>433</v>
      </c>
      <c r="C435" s="7" t="s">
        <v>709</v>
      </c>
      <c r="D435" s="62" t="s">
        <v>713</v>
      </c>
      <c r="E435" s="75"/>
      <c r="F435" s="142"/>
      <c r="G435" t="s">
        <v>631</v>
      </c>
      <c r="H435" t="s">
        <v>1096</v>
      </c>
      <c r="I435">
        <v>2025</v>
      </c>
      <c r="K435">
        <v>2030</v>
      </c>
      <c r="L435" s="74" t="s">
        <v>635</v>
      </c>
      <c r="M435" s="7" t="s">
        <v>636</v>
      </c>
      <c r="N435" s="7">
        <f t="array" ref="N435">IF(O435="", "", IFERROR(MAX(--_xlfn.TEXTSPLIT(O435,"+")), O435))</f>
        <v>2023</v>
      </c>
      <c r="O435" s="7">
        <v>2023</v>
      </c>
      <c r="P435" s="7">
        <v>2021</v>
      </c>
      <c r="Q435" s="62" t="s">
        <v>2935</v>
      </c>
      <c r="R435" s="7" t="s">
        <v>645</v>
      </c>
      <c r="S435" s="7" t="s">
        <v>2612</v>
      </c>
      <c r="T435" s="7">
        <f t="array" ref="T435">IF(U435="", "", IFERROR(MAX(--_xlfn.TEXTSPLIT(U435,"+")), U435))</f>
        <v>2030</v>
      </c>
      <c r="U435" s="7">
        <v>2030</v>
      </c>
      <c r="V435" s="114">
        <f t="shared" si="52"/>
        <v>1</v>
      </c>
      <c r="W435" s="62">
        <f t="shared" si="53"/>
        <v>1</v>
      </c>
      <c r="X435" s="7">
        <f t="shared" si="54"/>
        <v>1</v>
      </c>
      <c r="Y435" s="7" t="str">
        <f>_xlfn.XLOOKUP(C435,ref!A:A,ref!B:B, "Other")</f>
        <v>Europe</v>
      </c>
      <c r="Z435" s="7" t="s">
        <v>2698</v>
      </c>
      <c r="AA435" s="7" t="str">
        <f t="shared" si="57"/>
        <v>Y</v>
      </c>
      <c r="AB435" s="7">
        <f t="shared" si="55"/>
        <v>1</v>
      </c>
    </row>
    <row r="436" spans="1:28" ht="14.5" customHeight="1">
      <c r="A436" s="43" t="s">
        <v>2324</v>
      </c>
      <c r="B436" s="7">
        <v>434</v>
      </c>
      <c r="C436" s="7" t="s">
        <v>680</v>
      </c>
      <c r="D436" s="62" t="s">
        <v>628</v>
      </c>
      <c r="E436" s="75"/>
      <c r="N436" s="7" t="str">
        <f t="array" ref="N436">IF(O436="", "", IFERROR(MAX(--_xlfn.TEXTSPLIT(O436,"+")), O436))</f>
        <v/>
      </c>
      <c r="T436" s="7" t="str">
        <f t="array" ref="T436">IF(U436="", "", IFERROR(MAX(--_xlfn.TEXTSPLIT(U436,"+")), U436))</f>
        <v/>
      </c>
      <c r="V436" s="114" t="str">
        <f t="shared" si="52"/>
        <v/>
      </c>
      <c r="W436" s="62" t="str">
        <f t="shared" si="53"/>
        <v/>
      </c>
      <c r="X436" s="7" t="str">
        <f t="shared" si="54"/>
        <v/>
      </c>
      <c r="Y436" s="7" t="str">
        <f>_xlfn.XLOOKUP(C436,ref!A:A,ref!B:B, "Other")</f>
        <v>Asia</v>
      </c>
      <c r="AA436" s="7" t="str">
        <f t="shared" si="57"/>
        <v/>
      </c>
      <c r="AB436" s="7">
        <f t="shared" si="55"/>
        <v>0</v>
      </c>
    </row>
    <row r="437" spans="1:28" ht="14.5" customHeight="1">
      <c r="A437" s="43" t="s">
        <v>2936</v>
      </c>
      <c r="B437" s="7">
        <v>435</v>
      </c>
      <c r="C437" s="7" t="s">
        <v>774</v>
      </c>
      <c r="D437" s="62" t="s">
        <v>703</v>
      </c>
      <c r="E437" s="75"/>
      <c r="N437" s="7" t="str">
        <f t="array" ref="N437">IF(O437="", "", IFERROR(MAX(--_xlfn.TEXTSPLIT(O437,"+")), O437))</f>
        <v/>
      </c>
      <c r="R437" s="7" t="s">
        <v>2615</v>
      </c>
      <c r="T437" s="7" t="str">
        <f t="array" ref="T437">IF(U437="", "", IFERROR(MAX(--_xlfn.TEXTSPLIT(U437,"+")), U437))</f>
        <v/>
      </c>
      <c r="V437" s="114" t="str">
        <f t="shared" si="52"/>
        <v/>
      </c>
      <c r="W437" s="62" t="str">
        <f t="shared" si="53"/>
        <v/>
      </c>
      <c r="X437" s="7" t="str">
        <f t="shared" si="54"/>
        <v/>
      </c>
      <c r="Y437" s="7" t="str">
        <f>_xlfn.XLOOKUP(C437,ref!A:A,ref!B:B, "Other")</f>
        <v>Asia</v>
      </c>
      <c r="AA437" s="7" t="str">
        <f t="shared" si="57"/>
        <v/>
      </c>
      <c r="AB437" s="7">
        <f t="shared" si="55"/>
        <v>0</v>
      </c>
    </row>
    <row r="438" spans="1:28" ht="14.5" customHeight="1">
      <c r="A438" s="43" t="s">
        <v>139</v>
      </c>
      <c r="B438" s="7">
        <v>436</v>
      </c>
      <c r="C438" s="7" t="s">
        <v>680</v>
      </c>
      <c r="D438" s="62" t="s">
        <v>669</v>
      </c>
      <c r="E438" s="75"/>
      <c r="N438" s="7" t="str">
        <f t="array" ref="N438">IF(O438="", "", IFERROR(MAX(--_xlfn.TEXTSPLIT(O438,"+")), O438))</f>
        <v/>
      </c>
      <c r="T438" s="7" t="str">
        <f t="array" ref="T438">IF(U438="", "", IFERROR(MAX(--_xlfn.TEXTSPLIT(U438,"+")), U438))</f>
        <v/>
      </c>
      <c r="V438" s="114" t="str">
        <f t="shared" si="52"/>
        <v/>
      </c>
      <c r="W438" s="62" t="str">
        <f t="shared" si="53"/>
        <v/>
      </c>
      <c r="X438" s="7" t="str">
        <f t="shared" si="54"/>
        <v/>
      </c>
      <c r="Y438" s="7" t="str">
        <f>_xlfn.XLOOKUP(C438,ref!A:A,ref!B:B, "Other")</f>
        <v>Asia</v>
      </c>
      <c r="AA438" s="7" t="str">
        <f t="shared" si="57"/>
        <v/>
      </c>
      <c r="AB438" s="7">
        <f t="shared" si="55"/>
        <v>0</v>
      </c>
    </row>
    <row r="439" spans="1:28" ht="14.5" customHeight="1">
      <c r="A439" s="43" t="s">
        <v>970</v>
      </c>
      <c r="B439" s="7">
        <v>437</v>
      </c>
      <c r="C439" s="7" t="s">
        <v>774</v>
      </c>
      <c r="D439" s="62" t="s">
        <v>666</v>
      </c>
      <c r="E439" s="75"/>
      <c r="F439" s="142"/>
      <c r="N439" s="7" t="str">
        <f t="array" ref="N439">IF(O439="", "", IFERROR(MAX(--_xlfn.TEXTSPLIT(O439,"+")), O439))</f>
        <v/>
      </c>
      <c r="T439" s="7" t="str">
        <f t="array" ref="T439">IF(U439="", "", IFERROR(MAX(--_xlfn.TEXTSPLIT(U439,"+")), U439))</f>
        <v/>
      </c>
      <c r="V439" s="114" t="str">
        <f t="shared" si="52"/>
        <v/>
      </c>
      <c r="W439" s="62" t="str">
        <f t="shared" si="53"/>
        <v/>
      </c>
      <c r="X439" s="7" t="str">
        <f t="shared" si="54"/>
        <v/>
      </c>
      <c r="Y439" s="7" t="str">
        <f>_xlfn.XLOOKUP(C439,ref!A:A,ref!B:B, "Other")</f>
        <v>Asia</v>
      </c>
      <c r="Z439" s="7" t="s">
        <v>632</v>
      </c>
      <c r="AA439" s="7" t="str">
        <f t="shared" si="57"/>
        <v>N</v>
      </c>
      <c r="AB439" s="7">
        <f t="shared" si="55"/>
        <v>0</v>
      </c>
    </row>
    <row r="440" spans="1:28" ht="14.5" customHeight="1">
      <c r="A440" s="43" t="s">
        <v>423</v>
      </c>
      <c r="B440" s="7">
        <v>438</v>
      </c>
      <c r="C440" s="7" t="s">
        <v>671</v>
      </c>
      <c r="D440" s="62" t="s">
        <v>675</v>
      </c>
      <c r="E440" s="75"/>
      <c r="G440" t="s">
        <v>631</v>
      </c>
      <c r="H440" t="s">
        <v>1096</v>
      </c>
      <c r="I440">
        <v>2030</v>
      </c>
      <c r="K440">
        <v>2030</v>
      </c>
      <c r="N440" s="7" t="str">
        <f t="array" ref="N440">IF(O440="", "", IFERROR(MAX(--_xlfn.TEXTSPLIT(O440,"+")), O440))</f>
        <v/>
      </c>
      <c r="R440" s="7" t="s">
        <v>635</v>
      </c>
      <c r="S440" s="7" t="s">
        <v>636</v>
      </c>
      <c r="T440" s="7">
        <f t="array" ref="T440">IF(U440="", "", IFERROR(MAX(--_xlfn.TEXTSPLIT(U440,"+")), U440))</f>
        <v>2040</v>
      </c>
      <c r="U440" s="7">
        <v>2040</v>
      </c>
      <c r="V440" s="114" t="str">
        <f t="shared" si="52"/>
        <v/>
      </c>
      <c r="W440" s="62">
        <f t="shared" si="53"/>
        <v>1</v>
      </c>
      <c r="X440" s="7">
        <f t="shared" si="54"/>
        <v>1</v>
      </c>
      <c r="Y440" s="7" t="str">
        <f>_xlfn.XLOOKUP(C440,ref!A:A,ref!B:B, "Other")</f>
        <v>Europe</v>
      </c>
      <c r="AA440" s="7" t="str">
        <f t="shared" si="57"/>
        <v/>
      </c>
      <c r="AB440" s="7">
        <f t="shared" si="55"/>
        <v>1</v>
      </c>
    </row>
    <row r="441" spans="1:28" ht="14.5" customHeight="1">
      <c r="A441" s="43" t="s">
        <v>341</v>
      </c>
      <c r="B441" s="7">
        <v>439</v>
      </c>
      <c r="C441" s="7" t="s">
        <v>751</v>
      </c>
      <c r="D441" s="62" t="s">
        <v>666</v>
      </c>
      <c r="E441" s="75"/>
      <c r="F441" s="142"/>
      <c r="L441" s="74" t="s">
        <v>635</v>
      </c>
      <c r="M441" s="7" t="s">
        <v>2937</v>
      </c>
      <c r="N441" s="7">
        <f t="array" ref="N441">IF(O441="", "", IFERROR(MAX(--_xlfn.TEXTSPLIT(O441,"+")), O441))</f>
        <v>2006</v>
      </c>
      <c r="O441" s="7">
        <v>2006</v>
      </c>
      <c r="P441" s="7">
        <v>2006</v>
      </c>
      <c r="Q441" s="62" t="s">
        <v>2938</v>
      </c>
      <c r="R441" s="7" t="s">
        <v>645</v>
      </c>
      <c r="S441" s="7" t="s">
        <v>2939</v>
      </c>
      <c r="T441" s="7">
        <f t="array" ref="T441">IF(U441="", "", IFERROR(MAX(--_xlfn.TEXTSPLIT(U441,"+")), U441))</f>
        <v>2050</v>
      </c>
      <c r="U441" s="7">
        <v>2050</v>
      </c>
      <c r="V441" s="114">
        <f t="shared" si="52"/>
        <v>1</v>
      </c>
      <c r="W441" s="62">
        <f t="shared" si="53"/>
        <v>1</v>
      </c>
      <c r="X441" s="7" t="str">
        <f t="shared" si="54"/>
        <v/>
      </c>
      <c r="Y441" s="7" t="str">
        <f>_xlfn.XLOOKUP(C441,ref!A:A,ref!B:B, "Other")</f>
        <v>Other</v>
      </c>
      <c r="Z441" s="7" t="s">
        <v>631</v>
      </c>
      <c r="AA441" s="7" t="str">
        <f t="shared" si="57"/>
        <v>Y</v>
      </c>
      <c r="AB441" s="7">
        <f t="shared" si="55"/>
        <v>1</v>
      </c>
    </row>
    <row r="442" spans="1:28" ht="14.5" customHeight="1">
      <c r="A442" s="43" t="s">
        <v>2940</v>
      </c>
      <c r="B442" s="7">
        <v>440</v>
      </c>
      <c r="C442" s="7" t="s">
        <v>818</v>
      </c>
      <c r="D442" s="62" t="s">
        <v>666</v>
      </c>
      <c r="E442" s="75"/>
      <c r="F442" s="142"/>
      <c r="G442" t="s">
        <v>631</v>
      </c>
      <c r="H442" t="s">
        <v>635</v>
      </c>
      <c r="I442">
        <v>2030</v>
      </c>
      <c r="N442" s="7" t="str">
        <f t="array" ref="N442">IF(O442="", "", IFERROR(MAX(--_xlfn.TEXTSPLIT(O442,"+")), O442))</f>
        <v/>
      </c>
      <c r="T442" s="7" t="str">
        <f t="array" ref="T442">IF(U442="", "", IFERROR(MAX(--_xlfn.TEXTSPLIT(U442,"+")), U442))</f>
        <v/>
      </c>
      <c r="V442" s="114" t="str">
        <f t="shared" si="52"/>
        <v/>
      </c>
      <c r="W442" s="62" t="str">
        <f t="shared" si="53"/>
        <v/>
      </c>
      <c r="X442" s="7" t="str">
        <f t="shared" si="54"/>
        <v/>
      </c>
      <c r="Y442" s="7" t="str">
        <f>_xlfn.XLOOKUP(C442,ref!A:A,ref!B:B, "Other")</f>
        <v>Asia</v>
      </c>
      <c r="AA442" s="7" t="str">
        <f t="shared" si="57"/>
        <v/>
      </c>
      <c r="AB442" s="7">
        <f t="shared" si="55"/>
        <v>0</v>
      </c>
    </row>
    <row r="443" spans="1:28" ht="14.5" customHeight="1">
      <c r="A443" s="43" t="s">
        <v>441</v>
      </c>
      <c r="B443" s="7">
        <v>441</v>
      </c>
      <c r="C443" s="7" t="s">
        <v>680</v>
      </c>
      <c r="D443" s="62" t="s">
        <v>691</v>
      </c>
      <c r="E443" s="75"/>
      <c r="L443" s="74" t="s">
        <v>681</v>
      </c>
      <c r="M443" s="7" t="s">
        <v>2941</v>
      </c>
      <c r="N443" s="7">
        <f t="array" ref="N443">IF(O443="", "", IFERROR(MAX(--_xlfn.TEXTSPLIT(O443,"+")), O443))</f>
        <v>2060</v>
      </c>
      <c r="O443" s="7">
        <v>2060</v>
      </c>
      <c r="P443" s="7">
        <v>2021</v>
      </c>
      <c r="Q443" s="62" t="s">
        <v>2942</v>
      </c>
      <c r="T443" s="7" t="str">
        <f t="array" ref="T443">IF(U443="", "", IFERROR(MAX(--_xlfn.TEXTSPLIT(U443,"+")), U443))</f>
        <v/>
      </c>
      <c r="V443" s="114" t="str">
        <f t="shared" si="52"/>
        <v/>
      </c>
      <c r="W443" s="62" t="str">
        <f t="shared" si="53"/>
        <v/>
      </c>
      <c r="X443" s="7" t="str">
        <f t="shared" si="54"/>
        <v/>
      </c>
      <c r="Y443" s="7" t="str">
        <f>_xlfn.XLOOKUP(C443,ref!A:A,ref!B:B, "Other")</f>
        <v>Asia</v>
      </c>
      <c r="Z443" s="7" t="s">
        <v>631</v>
      </c>
      <c r="AA443" s="7" t="str">
        <f t="shared" si="57"/>
        <v>Y</v>
      </c>
      <c r="AB443" s="7">
        <f t="shared" si="55"/>
        <v>0</v>
      </c>
    </row>
    <row r="444" spans="1:28" ht="14.5" customHeight="1">
      <c r="A444" s="43" t="s">
        <v>523</v>
      </c>
      <c r="B444" s="7">
        <v>442</v>
      </c>
      <c r="C444" s="7" t="s">
        <v>676</v>
      </c>
      <c r="D444" s="62" t="s">
        <v>666</v>
      </c>
      <c r="E444" s="75"/>
      <c r="F444" s="142"/>
      <c r="N444" s="7" t="str">
        <f t="array" ref="N444">IF(O444="", "", IFERROR(MAX(--_xlfn.TEXTSPLIT(O444,"+")), O444))</f>
        <v/>
      </c>
      <c r="R444" s="7" t="s">
        <v>645</v>
      </c>
      <c r="S444" s="7" t="s">
        <v>2612</v>
      </c>
      <c r="T444" s="7">
        <f t="array" ref="T444">IF(U444="", "", IFERROR(MAX(--_xlfn.TEXTSPLIT(U444,"+")), U444))</f>
        <v>2050</v>
      </c>
      <c r="U444" s="7">
        <v>2050</v>
      </c>
      <c r="V444" s="114" t="str">
        <f t="shared" si="52"/>
        <v/>
      </c>
      <c r="W444" s="62">
        <f t="shared" si="53"/>
        <v>1</v>
      </c>
      <c r="X444" s="7" t="str">
        <f t="shared" si="54"/>
        <v/>
      </c>
      <c r="Y444" s="7" t="str">
        <f>_xlfn.XLOOKUP(C444,ref!A:A,ref!B:B, "Other")</f>
        <v>Asia</v>
      </c>
      <c r="Z444" s="7" t="s">
        <v>674</v>
      </c>
      <c r="AA444" s="7" t="str">
        <f t="shared" si="57"/>
        <v/>
      </c>
      <c r="AB444" s="7">
        <f t="shared" si="55"/>
        <v>1</v>
      </c>
    </row>
    <row r="445" spans="1:28" ht="14.5" customHeight="1">
      <c r="A445" s="43" t="s">
        <v>319</v>
      </c>
      <c r="B445" s="7">
        <v>443</v>
      </c>
      <c r="C445" s="7" t="s">
        <v>629</v>
      </c>
      <c r="D445" s="62" t="s">
        <v>666</v>
      </c>
      <c r="E445" s="75" t="s">
        <v>631</v>
      </c>
      <c r="F445" s="142">
        <v>2018</v>
      </c>
      <c r="K445">
        <v>2030</v>
      </c>
      <c r="N445" s="7" t="str">
        <f t="array" ref="N445">IF(O445="", "", IFERROR(MAX(--_xlfn.TEXTSPLIT(O445,"+")), O445))</f>
        <v/>
      </c>
      <c r="T445" s="7" t="str">
        <f t="array" ref="T445">IF(U445="", "", IFERROR(MAX(--_xlfn.TEXTSPLIT(U445,"+")), U445))</f>
        <v/>
      </c>
      <c r="V445" s="114" t="str">
        <f t="shared" si="52"/>
        <v/>
      </c>
      <c r="W445" s="62" t="str">
        <f t="shared" si="53"/>
        <v/>
      </c>
      <c r="X445" s="7" t="str">
        <f t="shared" si="54"/>
        <v/>
      </c>
      <c r="Y445" s="7" t="str">
        <f>_xlfn.XLOOKUP(C445,ref!A:A,ref!B:B, "Other")</f>
        <v>North America</v>
      </c>
      <c r="Z445" s="7" t="s">
        <v>2663</v>
      </c>
      <c r="AA445" s="7" t="str">
        <f t="shared" si="57"/>
        <v>Y</v>
      </c>
      <c r="AB445" s="7">
        <f t="shared" si="55"/>
        <v>1</v>
      </c>
    </row>
    <row r="446" spans="1:28" ht="14.5" customHeight="1">
      <c r="A446" s="43" t="s">
        <v>2943</v>
      </c>
      <c r="B446" s="7">
        <v>444</v>
      </c>
      <c r="C446" s="7" t="s">
        <v>676</v>
      </c>
      <c r="D446" s="62" t="s">
        <v>713</v>
      </c>
      <c r="E446" s="75"/>
      <c r="F446" s="142"/>
      <c r="N446" s="7" t="str">
        <f t="array" ref="N446">IF(O446="", "", IFERROR(MAX(--_xlfn.TEXTSPLIT(O446,"+")), O446))</f>
        <v/>
      </c>
      <c r="R446" s="7" t="s">
        <v>635</v>
      </c>
      <c r="S446" s="7" t="s">
        <v>636</v>
      </c>
      <c r="T446" s="7">
        <f t="array" ref="T446">IF(U446="", "", IFERROR(MAX(--_xlfn.TEXTSPLIT(U446,"+")), U446))</f>
        <v>2050</v>
      </c>
      <c r="U446" s="7">
        <v>2050</v>
      </c>
      <c r="V446" s="114" t="str">
        <f t="shared" si="52"/>
        <v/>
      </c>
      <c r="W446" s="62">
        <f t="shared" si="53"/>
        <v>1</v>
      </c>
      <c r="X446" s="7" t="str">
        <f t="shared" si="54"/>
        <v/>
      </c>
      <c r="Y446" s="7" t="str">
        <f>_xlfn.XLOOKUP(C446,ref!A:A,ref!B:B, "Other")</f>
        <v>Asia</v>
      </c>
      <c r="Z446" s="7" t="s">
        <v>631</v>
      </c>
      <c r="AA446" s="7" t="str">
        <f t="shared" si="57"/>
        <v>Y</v>
      </c>
      <c r="AB446" s="7">
        <f t="shared" si="55"/>
        <v>1</v>
      </c>
    </row>
    <row r="447" spans="1:28" ht="14.5" customHeight="1">
      <c r="A447" s="43" t="s">
        <v>537</v>
      </c>
      <c r="B447" s="7">
        <v>445</v>
      </c>
      <c r="C447" s="7" t="s">
        <v>680</v>
      </c>
      <c r="D447" s="62" t="s">
        <v>666</v>
      </c>
      <c r="E447" s="75"/>
      <c r="F447" s="142"/>
      <c r="N447" s="7" t="str">
        <f t="array" ref="N447">IF(O447="", "", IFERROR(MAX(--_xlfn.TEXTSPLIT(O447,"+")), O447))</f>
        <v/>
      </c>
      <c r="T447" s="7" t="str">
        <f t="array" ref="T447">IF(U447="", "", IFERROR(MAX(--_xlfn.TEXTSPLIT(U447,"+")), U447))</f>
        <v/>
      </c>
      <c r="V447" s="114" t="str">
        <f t="shared" si="52"/>
        <v/>
      </c>
      <c r="W447" s="62" t="str">
        <f t="shared" si="53"/>
        <v/>
      </c>
      <c r="X447" s="7" t="str">
        <f t="shared" si="54"/>
        <v/>
      </c>
      <c r="Y447" s="7" t="str">
        <f>_xlfn.XLOOKUP(C447,ref!A:A,ref!B:B, "Other")</f>
        <v>Asia</v>
      </c>
      <c r="AA447" s="7" t="str">
        <f t="shared" si="57"/>
        <v/>
      </c>
      <c r="AB447" s="7">
        <f t="shared" si="55"/>
        <v>0</v>
      </c>
    </row>
    <row r="448" spans="1:28" ht="14.5" customHeight="1">
      <c r="A448" s="43" t="s">
        <v>2944</v>
      </c>
      <c r="B448" s="7">
        <v>446</v>
      </c>
      <c r="C448" s="7" t="s">
        <v>676</v>
      </c>
      <c r="D448" s="62" t="s">
        <v>713</v>
      </c>
      <c r="E448" s="75" t="s">
        <v>631</v>
      </c>
      <c r="F448" s="142">
        <v>2050</v>
      </c>
      <c r="G448" t="s">
        <v>631</v>
      </c>
      <c r="H448" t="s">
        <v>1096</v>
      </c>
      <c r="I448">
        <v>2030</v>
      </c>
      <c r="K448">
        <v>2030</v>
      </c>
      <c r="N448" s="7" t="str">
        <f t="array" ref="N448">IF(O448="", "", IFERROR(MAX(--_xlfn.TEXTSPLIT(O448,"+")), O448))</f>
        <v/>
      </c>
      <c r="R448" s="7" t="s">
        <v>635</v>
      </c>
      <c r="S448" s="7" t="s">
        <v>636</v>
      </c>
      <c r="T448" s="7">
        <f t="array" ref="T448">IF(U448="", "", IFERROR(MAX(--_xlfn.TEXTSPLIT(U448,"+")), U448))</f>
        <v>2050</v>
      </c>
      <c r="U448" s="7">
        <v>2050</v>
      </c>
      <c r="V448" s="114" t="str">
        <f t="shared" si="52"/>
        <v/>
      </c>
      <c r="W448" s="62">
        <f t="shared" si="53"/>
        <v>1</v>
      </c>
      <c r="X448" s="7">
        <f t="shared" si="54"/>
        <v>1</v>
      </c>
      <c r="Y448" s="7" t="str">
        <f>_xlfn.XLOOKUP(C448,ref!A:A,ref!B:B, "Other")</f>
        <v>Asia</v>
      </c>
      <c r="Z448" s="7" t="s">
        <v>631</v>
      </c>
      <c r="AA448" s="7" t="str">
        <f t="shared" si="57"/>
        <v>Y</v>
      </c>
      <c r="AB448" s="7">
        <f t="shared" si="55"/>
        <v>1</v>
      </c>
    </row>
    <row r="449" spans="1:28" ht="14.5" customHeight="1">
      <c r="A449" s="43" t="s">
        <v>2945</v>
      </c>
      <c r="B449" s="7">
        <v>447</v>
      </c>
      <c r="C449" s="7" t="s">
        <v>680</v>
      </c>
      <c r="D449" s="62" t="s">
        <v>666</v>
      </c>
      <c r="E449" s="75"/>
      <c r="F449" s="142"/>
      <c r="N449" s="7" t="str">
        <f t="array" ref="N449">IF(O449="", "", IFERROR(MAX(--_xlfn.TEXTSPLIT(O449,"+")), O449))</f>
        <v/>
      </c>
      <c r="T449" s="7" t="str">
        <f t="array" ref="T449">IF(U449="", "", IFERROR(MAX(--_xlfn.TEXTSPLIT(U449,"+")), U449))</f>
        <v/>
      </c>
      <c r="V449" s="114" t="str">
        <f t="shared" si="52"/>
        <v/>
      </c>
      <c r="W449" s="62" t="str">
        <f t="shared" si="53"/>
        <v/>
      </c>
      <c r="X449" s="7" t="str">
        <f t="shared" si="54"/>
        <v/>
      </c>
      <c r="Y449" s="7" t="str">
        <f>_xlfn.XLOOKUP(C449,ref!A:A,ref!B:B, "Other")</f>
        <v>Asia</v>
      </c>
      <c r="AA449" s="7" t="str">
        <f t="shared" si="57"/>
        <v/>
      </c>
      <c r="AB449" s="7">
        <f t="shared" si="55"/>
        <v>0</v>
      </c>
    </row>
    <row r="450" spans="1:28" ht="14.5" customHeight="1">
      <c r="A450" s="43" t="s">
        <v>2946</v>
      </c>
      <c r="B450" s="7">
        <v>448</v>
      </c>
      <c r="C450" s="7" t="s">
        <v>676</v>
      </c>
      <c r="D450" s="62" t="s">
        <v>654</v>
      </c>
      <c r="E450" s="75"/>
      <c r="F450" s="142"/>
      <c r="G450" t="s">
        <v>631</v>
      </c>
      <c r="H450" t="s">
        <v>1096</v>
      </c>
      <c r="I450">
        <v>2024</v>
      </c>
      <c r="K450">
        <v>2040</v>
      </c>
      <c r="L450" s="74" t="s">
        <v>645</v>
      </c>
      <c r="M450" s="7" t="s">
        <v>2947</v>
      </c>
      <c r="N450" s="7">
        <f t="array" ref="N450">IF(O450="", "", IFERROR(MAX(--_xlfn.TEXTSPLIT(O450,"+")), O450))</f>
        <v>2020</v>
      </c>
      <c r="O450" s="7">
        <v>2020</v>
      </c>
      <c r="P450" s="7">
        <v>2020</v>
      </c>
      <c r="Q450" s="62" t="s">
        <v>2948</v>
      </c>
      <c r="R450" s="7" t="s">
        <v>1123</v>
      </c>
      <c r="S450" s="7" t="s">
        <v>2949</v>
      </c>
      <c r="T450" s="7">
        <f t="array" ref="T450">IF(U450="", "", IFERROR(MAX(--_xlfn.TEXTSPLIT(U450,"+")), U450))</f>
        <v>2040</v>
      </c>
      <c r="U450" s="7" t="s">
        <v>1156</v>
      </c>
      <c r="V450" s="114">
        <f t="shared" si="52"/>
        <v>1</v>
      </c>
      <c r="W450" s="62">
        <f t="shared" si="53"/>
        <v>1</v>
      </c>
      <c r="X450" s="7">
        <f t="shared" si="54"/>
        <v>1</v>
      </c>
      <c r="Y450" s="7" t="str">
        <f>_xlfn.XLOOKUP(C450,ref!A:A,ref!B:B, "Other")</f>
        <v>Asia</v>
      </c>
      <c r="Z450" s="7" t="s">
        <v>2698</v>
      </c>
      <c r="AA450" s="7" t="str">
        <f t="shared" si="57"/>
        <v>Y</v>
      </c>
      <c r="AB450" s="7">
        <f t="shared" si="55"/>
        <v>1</v>
      </c>
    </row>
    <row r="451" spans="1:28" ht="14.5" customHeight="1">
      <c r="A451" s="43" t="s">
        <v>456</v>
      </c>
      <c r="B451" s="7">
        <v>449</v>
      </c>
      <c r="C451" s="7" t="s">
        <v>676</v>
      </c>
      <c r="D451" s="62" t="s">
        <v>669</v>
      </c>
      <c r="E451" s="75"/>
      <c r="F451" s="142"/>
      <c r="N451" s="7" t="str">
        <f t="array" ref="N451">IF(O451="", "", IFERROR(MAX(--_xlfn.TEXTSPLIT(O451,"+")), O451))</f>
        <v/>
      </c>
      <c r="R451" s="7" t="s">
        <v>635</v>
      </c>
      <c r="S451" s="7" t="s">
        <v>1905</v>
      </c>
      <c r="T451" s="7">
        <f t="array" ref="T451">IF(U451="", "", IFERROR(MAX(--_xlfn.TEXTSPLIT(U451,"+")), U451))</f>
        <v>2050</v>
      </c>
      <c r="U451" s="7">
        <v>2050</v>
      </c>
      <c r="V451" s="114" t="str">
        <f t="shared" ref="V451:V504" si="58">IF(AND(TRIM(L451)&lt;&gt;"G", TRIM(L451)&lt;&gt;""), 1, "")</f>
        <v/>
      </c>
      <c r="W451" s="62">
        <f t="shared" ref="W451:W501" si="59">IF(TRIM(U451)&lt;&gt;"",1,"")</f>
        <v>1</v>
      </c>
      <c r="X451" s="7" t="str">
        <f t="shared" ref="X451:X502" si="60">IF(H451="T",1,"")</f>
        <v/>
      </c>
      <c r="Y451" s="7" t="str">
        <f>_xlfn.XLOOKUP(C451,ref!A:A,ref!B:B, "Other")</f>
        <v>Asia</v>
      </c>
      <c r="Z451" s="7" t="s">
        <v>632</v>
      </c>
      <c r="AA451" s="7" t="str">
        <f t="shared" si="57"/>
        <v>N</v>
      </c>
      <c r="AB451" s="7">
        <f t="shared" ref="AB451:AB502" si="61">IF(OR(V451&lt;&gt;"", W451&lt;&gt;"", E451="Y", H451="T"), 1, 0)</f>
        <v>1</v>
      </c>
    </row>
    <row r="452" spans="1:28" ht="14.5" customHeight="1">
      <c r="A452" s="43" t="s">
        <v>478</v>
      </c>
      <c r="B452" s="7">
        <v>450</v>
      </c>
      <c r="C452" s="7" t="s">
        <v>639</v>
      </c>
      <c r="D452" s="62" t="s">
        <v>675</v>
      </c>
      <c r="E452" s="75"/>
      <c r="F452" s="142"/>
      <c r="G452" t="s">
        <v>631</v>
      </c>
      <c r="H452" t="s">
        <v>1096</v>
      </c>
      <c r="I452">
        <v>2030</v>
      </c>
      <c r="K452">
        <v>2030</v>
      </c>
      <c r="L452" s="74" t="s">
        <v>635</v>
      </c>
      <c r="M452" s="7" t="s">
        <v>636</v>
      </c>
      <c r="N452" s="7">
        <f t="array" ref="N452">IF(O452="", "", IFERROR(MAX(--_xlfn.TEXTSPLIT(O452,"+")), O452))</f>
        <v>2022</v>
      </c>
      <c r="O452" s="7">
        <v>2022</v>
      </c>
      <c r="P452" s="7">
        <v>2022</v>
      </c>
      <c r="Q452" s="62" t="s">
        <v>2950</v>
      </c>
      <c r="R452" s="7" t="s">
        <v>635</v>
      </c>
      <c r="S452" s="7" t="s">
        <v>2933</v>
      </c>
      <c r="T452" s="7">
        <f t="array" ref="T452">IF(U452="", "", IFERROR(MAX(--_xlfn.TEXTSPLIT(U452,"+")), U452))</f>
        <v>2050</v>
      </c>
      <c r="U452" s="7">
        <v>2050</v>
      </c>
      <c r="V452" s="114">
        <f t="shared" si="58"/>
        <v>1</v>
      </c>
      <c r="W452" s="62">
        <f t="shared" si="59"/>
        <v>1</v>
      </c>
      <c r="X452" s="7">
        <f t="shared" si="60"/>
        <v>1</v>
      </c>
      <c r="Y452" s="7" t="str">
        <f>_xlfn.XLOOKUP(C452,ref!A:A,ref!B:B, "Other")</f>
        <v>Europe</v>
      </c>
      <c r="Z452" s="7" t="s">
        <v>631</v>
      </c>
      <c r="AA452" s="7" t="str">
        <f t="shared" si="57"/>
        <v>Y</v>
      </c>
      <c r="AB452" s="7">
        <f t="shared" si="61"/>
        <v>1</v>
      </c>
    </row>
    <row r="453" spans="1:28" ht="14.5" customHeight="1">
      <c r="A453" s="43" t="s">
        <v>287</v>
      </c>
      <c r="B453" s="7">
        <v>451</v>
      </c>
      <c r="C453" s="7" t="s">
        <v>629</v>
      </c>
      <c r="D453" s="62" t="s">
        <v>675</v>
      </c>
      <c r="E453" s="75"/>
      <c r="F453" s="142"/>
      <c r="G453" t="s">
        <v>631</v>
      </c>
      <c r="H453" t="s">
        <v>635</v>
      </c>
      <c r="I453">
        <v>2030</v>
      </c>
      <c r="N453" s="7" t="str">
        <f t="array" ref="N453">IF(O453="", "", IFERROR(MAX(--_xlfn.TEXTSPLIT(O453,"+")), O453))</f>
        <v/>
      </c>
      <c r="R453" s="7" t="s">
        <v>635</v>
      </c>
      <c r="S453" s="7" t="s">
        <v>837</v>
      </c>
      <c r="T453" s="7">
        <f t="array" ref="T453">IF(U453="", "", IFERROR(MAX(--_xlfn.TEXTSPLIT(U453,"+")), U453))</f>
        <v>2045</v>
      </c>
      <c r="U453" s="7">
        <v>2045</v>
      </c>
      <c r="V453" s="114" t="str">
        <f t="shared" si="58"/>
        <v/>
      </c>
      <c r="W453" s="62">
        <f t="shared" si="59"/>
        <v>1</v>
      </c>
      <c r="X453" s="7" t="str">
        <f t="shared" si="60"/>
        <v/>
      </c>
      <c r="Y453" s="7" t="str">
        <f>_xlfn.XLOOKUP(C453,ref!A:A,ref!B:B, "Other")</f>
        <v>North America</v>
      </c>
      <c r="AA453" s="7" t="str">
        <f t="shared" si="57"/>
        <v/>
      </c>
      <c r="AB453" s="7">
        <f t="shared" si="61"/>
        <v>1</v>
      </c>
    </row>
    <row r="454" spans="1:28" ht="14.5" customHeight="1">
      <c r="A454" s="43" t="s">
        <v>2951</v>
      </c>
      <c r="B454" s="7">
        <v>452</v>
      </c>
      <c r="C454" s="7" t="s">
        <v>680</v>
      </c>
      <c r="D454" s="62" t="s">
        <v>638</v>
      </c>
      <c r="E454" s="75"/>
      <c r="F454" s="142"/>
      <c r="L454" s="74" t="s">
        <v>681</v>
      </c>
      <c r="M454" s="7" t="s">
        <v>2599</v>
      </c>
      <c r="N454" s="7">
        <f t="array" ref="N454">IF(O454="", "", IFERROR(MAX(--_xlfn.TEXTSPLIT(O454,"+")), O454))</f>
        <v>2060</v>
      </c>
      <c r="O454" s="7">
        <v>2060</v>
      </c>
      <c r="P454" s="7">
        <v>2020</v>
      </c>
      <c r="Q454" s="62" t="s">
        <v>2952</v>
      </c>
      <c r="T454" s="7" t="str">
        <f t="array" ref="T454">IF(U454="", "", IFERROR(MAX(--_xlfn.TEXTSPLIT(U454,"+")), U454))</f>
        <v/>
      </c>
      <c r="V454" s="114" t="str">
        <f t="shared" si="58"/>
        <v/>
      </c>
      <c r="W454" s="62" t="str">
        <f t="shared" si="59"/>
        <v/>
      </c>
      <c r="X454" s="7" t="str">
        <f t="shared" si="60"/>
        <v/>
      </c>
      <c r="Y454" s="7" t="str">
        <f>_xlfn.XLOOKUP(C454,ref!A:A,ref!B:B, "Other")</f>
        <v>Asia</v>
      </c>
      <c r="Z454" s="7" t="s">
        <v>674</v>
      </c>
      <c r="AA454" s="7" t="str">
        <f t="shared" si="57"/>
        <v/>
      </c>
      <c r="AB454" s="7">
        <f t="shared" si="61"/>
        <v>0</v>
      </c>
    </row>
    <row r="455" spans="1:28" ht="14.5" customHeight="1">
      <c r="A455" s="43" t="s">
        <v>2574</v>
      </c>
      <c r="B455" s="7">
        <v>453</v>
      </c>
      <c r="C455" s="7" t="s">
        <v>680</v>
      </c>
      <c r="D455" s="62" t="s">
        <v>666</v>
      </c>
      <c r="E455" s="75"/>
      <c r="F455" s="142"/>
      <c r="N455" s="7" t="str">
        <f t="array" ref="N455">IF(O455="", "", IFERROR(MAX(--_xlfn.TEXTSPLIT(O455,"+")), O455))</f>
        <v/>
      </c>
      <c r="T455" s="7" t="str">
        <f t="array" ref="T455">IF(U455="", "", IFERROR(MAX(--_xlfn.TEXTSPLIT(U455,"+")), U455))</f>
        <v/>
      </c>
      <c r="V455" s="114" t="str">
        <f t="shared" si="58"/>
        <v/>
      </c>
      <c r="W455" s="62" t="str">
        <f t="shared" si="59"/>
        <v/>
      </c>
      <c r="X455" s="7" t="str">
        <f t="shared" si="60"/>
        <v/>
      </c>
      <c r="Y455" s="7" t="str">
        <f>_xlfn.XLOOKUP(C455,ref!A:A,ref!B:B, "Other")</f>
        <v>Asia</v>
      </c>
      <c r="AA455" s="7" t="str">
        <f t="shared" si="57"/>
        <v/>
      </c>
      <c r="AB455" s="7">
        <f t="shared" si="61"/>
        <v>0</v>
      </c>
    </row>
    <row r="456" spans="1:28" ht="14.5" customHeight="1">
      <c r="A456" s="43" t="s">
        <v>460</v>
      </c>
      <c r="B456" s="7">
        <v>454</v>
      </c>
      <c r="C456" s="7" t="s">
        <v>629</v>
      </c>
      <c r="D456" s="62" t="s">
        <v>690</v>
      </c>
      <c r="E456" s="75"/>
      <c r="F456" s="142"/>
      <c r="G456" t="s">
        <v>631</v>
      </c>
      <c r="H456" t="s">
        <v>1096</v>
      </c>
      <c r="I456">
        <v>2030</v>
      </c>
      <c r="K456">
        <v>2030</v>
      </c>
      <c r="L456" s="74" t="s">
        <v>635</v>
      </c>
      <c r="M456" s="7" t="s">
        <v>2607</v>
      </c>
      <c r="N456" s="7">
        <f t="array" ref="N456">IF(O456="", "", IFERROR(MAX(--_xlfn.TEXTSPLIT(O456,"+")), O456))</f>
        <v>2025</v>
      </c>
      <c r="O456" s="7">
        <v>2025</v>
      </c>
      <c r="P456" s="7">
        <v>2021</v>
      </c>
      <c r="Q456" s="62" t="s">
        <v>2953</v>
      </c>
      <c r="R456" s="7" t="s">
        <v>2795</v>
      </c>
      <c r="S456" s="7" t="s">
        <v>805</v>
      </c>
      <c r="T456" s="7">
        <f t="array" ref="T456">IF(U456="", "", IFERROR(MAX(--_xlfn.TEXTSPLIT(U456,"+")), U456))</f>
        <v>2040</v>
      </c>
      <c r="U456" s="7">
        <v>2040</v>
      </c>
      <c r="V456" s="114">
        <f t="shared" si="58"/>
        <v>1</v>
      </c>
      <c r="W456" s="62">
        <f t="shared" si="59"/>
        <v>1</v>
      </c>
      <c r="X456" s="7">
        <f t="shared" si="60"/>
        <v>1</v>
      </c>
      <c r="Y456" s="7" t="str">
        <f>_xlfn.XLOOKUP(C456,ref!A:A,ref!B:B, "Other")</f>
        <v>North America</v>
      </c>
      <c r="Z456" s="7" t="s">
        <v>2698</v>
      </c>
      <c r="AA456" s="7" t="str">
        <f t="shared" si="57"/>
        <v>Y</v>
      </c>
      <c r="AB456" s="7">
        <f t="shared" si="61"/>
        <v>1</v>
      </c>
    </row>
    <row r="457" spans="1:28" ht="14.5" customHeight="1">
      <c r="A457" s="43" t="s">
        <v>2954</v>
      </c>
      <c r="B457" s="7">
        <v>455</v>
      </c>
      <c r="C457" s="7" t="s">
        <v>629</v>
      </c>
      <c r="D457" s="62" t="s">
        <v>679</v>
      </c>
      <c r="E457" s="75"/>
      <c r="L457" s="74" t="s">
        <v>635</v>
      </c>
      <c r="M457" s="7" t="s">
        <v>636</v>
      </c>
      <c r="N457" s="7">
        <f t="array" ref="N457">IF(O457="", "", IFERROR(MAX(--_xlfn.TEXTSPLIT(O457,"+")), O457))</f>
        <v>2020</v>
      </c>
      <c r="O457" s="7">
        <v>2020</v>
      </c>
      <c r="P457" s="7">
        <v>2019</v>
      </c>
      <c r="Q457" s="62" t="s">
        <v>2955</v>
      </c>
      <c r="T457" s="7" t="str">
        <f t="array" ref="T457">IF(U457="", "", IFERROR(MAX(--_xlfn.TEXTSPLIT(U457,"+")), U457))</f>
        <v/>
      </c>
      <c r="V457" s="114">
        <f t="shared" si="58"/>
        <v>1</v>
      </c>
      <c r="W457" s="62" t="str">
        <f t="shared" si="59"/>
        <v/>
      </c>
      <c r="X457" s="7" t="str">
        <f t="shared" si="60"/>
        <v/>
      </c>
      <c r="Y457" s="7" t="str">
        <f>_xlfn.XLOOKUP(C457,ref!A:A,ref!B:B, "Other")</f>
        <v>North America</v>
      </c>
      <c r="Z457" s="7" t="s">
        <v>631</v>
      </c>
      <c r="AA457" s="7" t="str">
        <f t="shared" si="57"/>
        <v>Y</v>
      </c>
      <c r="AB457" s="7">
        <f t="shared" si="61"/>
        <v>1</v>
      </c>
    </row>
    <row r="458" spans="1:28" ht="14.5" customHeight="1">
      <c r="A458" s="43" t="s">
        <v>301</v>
      </c>
      <c r="B458" s="7">
        <v>456</v>
      </c>
      <c r="C458" s="7" t="s">
        <v>706</v>
      </c>
      <c r="D458" s="62" t="s">
        <v>666</v>
      </c>
      <c r="E458" s="75"/>
      <c r="F458" s="142"/>
      <c r="N458" s="7" t="str">
        <f t="array" ref="N458">IF(O458="", "", IFERROR(MAX(--_xlfn.TEXTSPLIT(O458,"+")), O458))</f>
        <v/>
      </c>
      <c r="R458" s="7" t="s">
        <v>1123</v>
      </c>
      <c r="S458" s="7" t="s">
        <v>2289</v>
      </c>
      <c r="T458" s="7">
        <f t="array" ref="T458">IF(U458="", "", IFERROR(MAX(--_xlfn.TEXTSPLIT(U458,"+")), U458))</f>
        <v>2050</v>
      </c>
      <c r="U458" s="7" t="s">
        <v>1292</v>
      </c>
      <c r="V458" s="114" t="str">
        <f t="shared" si="58"/>
        <v/>
      </c>
      <c r="W458" s="62">
        <f t="shared" si="59"/>
        <v>1</v>
      </c>
      <c r="X458" s="7" t="str">
        <f t="shared" si="60"/>
        <v/>
      </c>
      <c r="Y458" s="7" t="str">
        <f>_xlfn.XLOOKUP(C458,ref!A:A,ref!B:B, "Other")</f>
        <v>North America</v>
      </c>
      <c r="AA458" s="7" t="str">
        <f t="shared" si="57"/>
        <v/>
      </c>
      <c r="AB458" s="7">
        <f t="shared" si="61"/>
        <v>1</v>
      </c>
    </row>
    <row r="459" spans="1:28" ht="14.5" customHeight="1">
      <c r="A459" s="43" t="s">
        <v>473</v>
      </c>
      <c r="B459" s="7">
        <v>457</v>
      </c>
      <c r="C459" s="7" t="s">
        <v>706</v>
      </c>
      <c r="D459" s="62" t="s">
        <v>705</v>
      </c>
      <c r="E459" s="75"/>
      <c r="N459" s="7" t="str">
        <f t="array" ref="N459">IF(O459="", "", IFERROR(MAX(--_xlfn.TEXTSPLIT(O459,"+")), O459))</f>
        <v/>
      </c>
      <c r="R459" s="7" t="s">
        <v>635</v>
      </c>
      <c r="S459" s="7" t="s">
        <v>672</v>
      </c>
      <c r="T459" s="7">
        <f t="array" ref="T459">IF(U459="", "", IFERROR(MAX(--_xlfn.TEXTSPLIT(U459,"+")), U459))</f>
        <v>2050</v>
      </c>
      <c r="U459" s="7">
        <v>2050</v>
      </c>
      <c r="V459" s="114" t="str">
        <f t="shared" si="58"/>
        <v/>
      </c>
      <c r="W459" s="62">
        <f t="shared" si="59"/>
        <v>1</v>
      </c>
      <c r="X459" s="7" t="str">
        <f t="shared" si="60"/>
        <v/>
      </c>
      <c r="Y459" s="7" t="str">
        <f>_xlfn.XLOOKUP(C459,ref!A:A,ref!B:B, "Other")</f>
        <v>North America</v>
      </c>
      <c r="Z459" s="7" t="s">
        <v>2843</v>
      </c>
      <c r="AA459" s="7" t="s">
        <v>631</v>
      </c>
      <c r="AB459" s="7">
        <f t="shared" si="61"/>
        <v>1</v>
      </c>
    </row>
    <row r="460" spans="1:28" ht="14.5" customHeight="1">
      <c r="A460" s="43" t="s">
        <v>449</v>
      </c>
      <c r="B460" s="7">
        <v>458</v>
      </c>
      <c r="C460" s="7" t="s">
        <v>680</v>
      </c>
      <c r="D460" s="62" t="s">
        <v>691</v>
      </c>
      <c r="E460" s="75"/>
      <c r="N460" s="7" t="str">
        <f t="array" ref="N460">IF(O460="", "", IFERROR(MAX(--_xlfn.TEXTSPLIT(O460,"+")), O460))</f>
        <v/>
      </c>
      <c r="T460" s="7" t="str">
        <f t="array" ref="T460">IF(U460="", "", IFERROR(MAX(--_xlfn.TEXTSPLIT(U460,"+")), U460))</f>
        <v/>
      </c>
      <c r="V460" s="114" t="str">
        <f t="shared" si="58"/>
        <v/>
      </c>
      <c r="W460" s="62" t="str">
        <f t="shared" si="59"/>
        <v/>
      </c>
      <c r="X460" s="7" t="str">
        <f t="shared" si="60"/>
        <v/>
      </c>
      <c r="Y460" s="7" t="str">
        <f>_xlfn.XLOOKUP(C460,ref!A:A,ref!B:B, "Other")</f>
        <v>Asia</v>
      </c>
      <c r="AA460" s="7" t="str">
        <f t="shared" ref="AA460:AA489" si="62">IF(ISNUMBER(SEARCH("Y",Z460)),"Y",IF(ISNUMBER(SEARCH("N",Z460)),"N",""))</f>
        <v/>
      </c>
      <c r="AB460" s="7">
        <f t="shared" si="61"/>
        <v>0</v>
      </c>
    </row>
    <row r="461" spans="1:28" ht="14.5" customHeight="1">
      <c r="A461" s="43" t="s">
        <v>490</v>
      </c>
      <c r="B461" s="7">
        <v>459</v>
      </c>
      <c r="C461" s="7" t="s">
        <v>680</v>
      </c>
      <c r="D461" s="62" t="s">
        <v>666</v>
      </c>
      <c r="E461" s="75"/>
      <c r="F461" s="142"/>
      <c r="N461" s="7" t="str">
        <f t="array" ref="N461">IF(O461="", "", IFERROR(MAX(--_xlfn.TEXTSPLIT(O461,"+")), O461))</f>
        <v/>
      </c>
      <c r="T461" s="7" t="str">
        <f t="array" ref="T461">IF(U461="", "", IFERROR(MAX(--_xlfn.TEXTSPLIT(U461,"+")), U461))</f>
        <v/>
      </c>
      <c r="V461" s="114" t="str">
        <f t="shared" si="58"/>
        <v/>
      </c>
      <c r="W461" s="62" t="str">
        <f t="shared" si="59"/>
        <v/>
      </c>
      <c r="X461" s="7" t="str">
        <f t="shared" si="60"/>
        <v/>
      </c>
      <c r="Y461" s="7" t="str">
        <f>_xlfn.XLOOKUP(C461,ref!A:A,ref!B:B, "Other")</f>
        <v>Asia</v>
      </c>
      <c r="AA461" s="7" t="str">
        <f t="shared" si="62"/>
        <v/>
      </c>
      <c r="AB461" s="7">
        <f t="shared" si="61"/>
        <v>0</v>
      </c>
    </row>
    <row r="462" spans="1:28" ht="14.5" customHeight="1">
      <c r="A462" s="43" t="s">
        <v>505</v>
      </c>
      <c r="B462" s="7">
        <v>460</v>
      </c>
      <c r="C462" s="7" t="s">
        <v>667</v>
      </c>
      <c r="D462" s="62" t="s">
        <v>638</v>
      </c>
      <c r="E462" s="75"/>
      <c r="F462" s="142"/>
      <c r="G462" t="s">
        <v>631</v>
      </c>
      <c r="H462" t="s">
        <v>1096</v>
      </c>
      <c r="I462">
        <v>2030</v>
      </c>
      <c r="K462">
        <v>2030</v>
      </c>
      <c r="L462" s="74" t="s">
        <v>2908</v>
      </c>
      <c r="M462" s="7" t="s">
        <v>2956</v>
      </c>
      <c r="N462" s="7">
        <f t="array" ref="N462">IF(O462="", "", IFERROR(MAX(--_xlfn.TEXTSPLIT(O462,"+")), O462))</f>
        <v>2050</v>
      </c>
      <c r="O462" s="7">
        <v>2050</v>
      </c>
      <c r="P462" s="7">
        <v>2020</v>
      </c>
      <c r="Q462" s="62" t="s">
        <v>2957</v>
      </c>
      <c r="T462" s="7" t="str">
        <f t="array" ref="T462">IF(U462="", "", IFERROR(MAX(--_xlfn.TEXTSPLIT(U462,"+")), U462))</f>
        <v/>
      </c>
      <c r="V462" s="114">
        <f t="shared" si="58"/>
        <v>1</v>
      </c>
      <c r="W462" s="62" t="str">
        <f t="shared" si="59"/>
        <v/>
      </c>
      <c r="X462" s="7">
        <f t="shared" si="60"/>
        <v>1</v>
      </c>
      <c r="Y462" s="7" t="str">
        <f>_xlfn.XLOOKUP(C462,ref!A:A,ref!B:B, "Other")</f>
        <v>Europe</v>
      </c>
      <c r="AA462" s="7" t="str">
        <f t="shared" si="62"/>
        <v/>
      </c>
      <c r="AB462" s="7">
        <f t="shared" si="61"/>
        <v>1</v>
      </c>
    </row>
    <row r="463" spans="1:28" ht="14.5" customHeight="1">
      <c r="A463" s="43" t="s">
        <v>2958</v>
      </c>
      <c r="B463" s="7">
        <v>461</v>
      </c>
      <c r="C463" s="7" t="s">
        <v>1046</v>
      </c>
      <c r="D463" s="62" t="s">
        <v>666</v>
      </c>
      <c r="E463" s="75"/>
      <c r="K463">
        <v>2030</v>
      </c>
      <c r="N463" s="7" t="str">
        <f t="array" ref="N463">IF(O463="", "", IFERROR(MAX(--_xlfn.TEXTSPLIT(O463,"+")), O463))</f>
        <v/>
      </c>
      <c r="R463" s="7" t="s">
        <v>1123</v>
      </c>
      <c r="S463" s="7" t="s">
        <v>2959</v>
      </c>
      <c r="T463" s="7">
        <f t="array" ref="T463">IF(U463="", "", IFERROR(MAX(--_xlfn.TEXTSPLIT(U463,"+")), U463))</f>
        <v>2050</v>
      </c>
      <c r="U463" s="7" t="s">
        <v>1292</v>
      </c>
      <c r="V463" s="114" t="str">
        <f t="shared" si="58"/>
        <v/>
      </c>
      <c r="W463" s="62">
        <f t="shared" si="59"/>
        <v>1</v>
      </c>
      <c r="X463" s="7" t="str">
        <f t="shared" si="60"/>
        <v/>
      </c>
      <c r="Y463" s="7" t="str">
        <f>_xlfn.XLOOKUP(C463,ref!A:A,ref!B:B, "Other")</f>
        <v>Europe</v>
      </c>
      <c r="AA463" s="7" t="str">
        <f t="shared" si="62"/>
        <v/>
      </c>
      <c r="AB463" s="7">
        <f t="shared" si="61"/>
        <v>1</v>
      </c>
    </row>
    <row r="464" spans="1:28" ht="14.5" customHeight="1">
      <c r="A464" s="43" t="s">
        <v>544</v>
      </c>
      <c r="B464" s="7">
        <v>462</v>
      </c>
      <c r="C464" s="7" t="s">
        <v>818</v>
      </c>
      <c r="D464" s="62" t="s">
        <v>713</v>
      </c>
      <c r="E464" s="75"/>
      <c r="F464" s="142"/>
      <c r="N464" s="7" t="str">
        <f t="array" ref="N464">IF(O464="", "", IFERROR(MAX(--_xlfn.TEXTSPLIT(O464,"+")), O464))</f>
        <v/>
      </c>
      <c r="T464" s="7" t="str">
        <f t="array" ref="T464">IF(U464="", "", IFERROR(MAX(--_xlfn.TEXTSPLIT(U464,"+")), U464))</f>
        <v/>
      </c>
      <c r="V464" s="114" t="str">
        <f t="shared" si="58"/>
        <v/>
      </c>
      <c r="W464" s="62" t="str">
        <f t="shared" si="59"/>
        <v/>
      </c>
      <c r="X464" s="7" t="str">
        <f t="shared" si="60"/>
        <v/>
      </c>
      <c r="Y464" s="7" t="str">
        <f>_xlfn.XLOOKUP(C464,ref!A:A,ref!B:B, "Other")</f>
        <v>Asia</v>
      </c>
      <c r="AA464" s="7" t="str">
        <f t="shared" si="62"/>
        <v/>
      </c>
      <c r="AB464" s="7">
        <f t="shared" si="61"/>
        <v>0</v>
      </c>
    </row>
    <row r="465" spans="1:28" ht="14.5" customHeight="1">
      <c r="A465" s="43" t="s">
        <v>535</v>
      </c>
      <c r="B465" s="7">
        <v>463</v>
      </c>
      <c r="C465" s="7" t="s">
        <v>740</v>
      </c>
      <c r="D465" s="62" t="s">
        <v>628</v>
      </c>
      <c r="E465" s="75"/>
      <c r="F465" s="142"/>
      <c r="G465" t="s">
        <v>631</v>
      </c>
      <c r="H465" t="s">
        <v>635</v>
      </c>
      <c r="I465">
        <v>2030</v>
      </c>
      <c r="N465" s="7" t="str">
        <f t="array" ref="N465">IF(O465="", "", IFERROR(MAX(--_xlfn.TEXTSPLIT(O465,"+")), O465))</f>
        <v/>
      </c>
      <c r="T465" s="7" t="str">
        <f t="array" ref="T465">IF(U465="", "", IFERROR(MAX(--_xlfn.TEXTSPLIT(U465,"+")), U465))</f>
        <v/>
      </c>
      <c r="V465" s="114" t="str">
        <f t="shared" si="58"/>
        <v/>
      </c>
      <c r="W465" s="62" t="str">
        <f t="shared" si="59"/>
        <v/>
      </c>
      <c r="X465" s="7" t="str">
        <f t="shared" si="60"/>
        <v/>
      </c>
      <c r="Y465" s="7" t="str">
        <f>_xlfn.XLOOKUP(C465,ref!A:A,ref!B:B, "Other")</f>
        <v>Europe</v>
      </c>
      <c r="AA465" s="7" t="str">
        <f t="shared" si="62"/>
        <v/>
      </c>
      <c r="AB465" s="7">
        <f t="shared" si="61"/>
        <v>0</v>
      </c>
    </row>
    <row r="466" spans="1:28" ht="14.5" customHeight="1">
      <c r="A466" s="43" t="s">
        <v>2561</v>
      </c>
      <c r="B466" s="7">
        <v>464</v>
      </c>
      <c r="C466" s="7" t="s">
        <v>876</v>
      </c>
      <c r="D466" s="62" t="s">
        <v>666</v>
      </c>
      <c r="E466" s="75"/>
      <c r="F466" s="142"/>
      <c r="L466" s="74" t="s">
        <v>635</v>
      </c>
      <c r="M466" s="7" t="s">
        <v>1388</v>
      </c>
      <c r="N466" s="7">
        <f t="array" ref="N466">IF(O466="", "", IFERROR(MAX(--_xlfn.TEXTSPLIT(O466,"+")), O466))</f>
        <v>2050</v>
      </c>
      <c r="O466" s="7">
        <v>2050</v>
      </c>
      <c r="P466" s="7">
        <v>2021</v>
      </c>
      <c r="Q466" s="62" t="s">
        <v>2960</v>
      </c>
      <c r="T466" s="7" t="str">
        <f t="array" ref="T466">IF(U466="", "", IFERROR(MAX(--_xlfn.TEXTSPLIT(U466,"+")), U466))</f>
        <v/>
      </c>
      <c r="V466" s="114">
        <f t="shared" si="58"/>
        <v>1</v>
      </c>
      <c r="W466" s="62" t="str">
        <f t="shared" si="59"/>
        <v/>
      </c>
      <c r="X466" s="7" t="str">
        <f t="shared" si="60"/>
        <v/>
      </c>
      <c r="Y466" s="7" t="str">
        <f>_xlfn.XLOOKUP(C466,ref!A:A,ref!B:B, "Other")</f>
        <v>Asia</v>
      </c>
      <c r="Z466" s="7" t="s">
        <v>632</v>
      </c>
      <c r="AA466" s="7" t="str">
        <f t="shared" si="62"/>
        <v>N</v>
      </c>
      <c r="AB466" s="7">
        <f t="shared" si="61"/>
        <v>1</v>
      </c>
    </row>
    <row r="467" spans="1:28" ht="14.5" customHeight="1">
      <c r="A467" s="43" t="s">
        <v>278</v>
      </c>
      <c r="B467" s="7">
        <v>465</v>
      </c>
      <c r="C467" s="7" t="s">
        <v>751</v>
      </c>
      <c r="D467" s="62" t="s">
        <v>666</v>
      </c>
      <c r="E467" s="75"/>
      <c r="F467" s="142"/>
      <c r="G467" t="s">
        <v>631</v>
      </c>
      <c r="H467" t="s">
        <v>635</v>
      </c>
      <c r="I467">
        <v>2030</v>
      </c>
      <c r="K467">
        <v>2030</v>
      </c>
      <c r="L467" s="74" t="s">
        <v>635</v>
      </c>
      <c r="M467" s="7" t="s">
        <v>2961</v>
      </c>
      <c r="N467" s="7">
        <f t="array" ref="N467">IF(O467="", "", IFERROR(MAX(--_xlfn.TEXTSPLIT(O467,"+")), O467))</f>
        <v>2021</v>
      </c>
      <c r="O467" s="7">
        <v>2021</v>
      </c>
      <c r="P467" s="7">
        <v>2021</v>
      </c>
      <c r="Q467" s="62" t="s">
        <v>2962</v>
      </c>
      <c r="T467" s="7" t="str">
        <f t="array" ref="T467">IF(U467="", "", IFERROR(MAX(--_xlfn.TEXTSPLIT(U467,"+")), U467))</f>
        <v/>
      </c>
      <c r="V467" s="114">
        <f t="shared" si="58"/>
        <v>1</v>
      </c>
      <c r="W467" s="62" t="str">
        <f t="shared" si="59"/>
        <v/>
      </c>
      <c r="X467" s="7" t="str">
        <f t="shared" si="60"/>
        <v/>
      </c>
      <c r="Y467" s="7" t="str">
        <f>_xlfn.XLOOKUP(C467,ref!A:A,ref!B:B, "Other")</f>
        <v>Other</v>
      </c>
      <c r="Z467" s="7" t="s">
        <v>631</v>
      </c>
      <c r="AA467" s="7" t="str">
        <f t="shared" si="62"/>
        <v>Y</v>
      </c>
      <c r="AB467" s="7">
        <f t="shared" si="61"/>
        <v>1</v>
      </c>
    </row>
    <row r="468" spans="1:28" ht="14.5" customHeight="1">
      <c r="A468" s="43" t="s">
        <v>2552</v>
      </c>
      <c r="B468" s="7">
        <v>466</v>
      </c>
      <c r="C468" s="7" t="s">
        <v>680</v>
      </c>
      <c r="D468" s="62" t="s">
        <v>670</v>
      </c>
      <c r="E468" s="75"/>
      <c r="N468" s="7" t="str">
        <f t="array" ref="N468">IF(O468="", "", IFERROR(MAX(--_xlfn.TEXTSPLIT(O468,"+")), O468))</f>
        <v/>
      </c>
      <c r="T468" s="7" t="str">
        <f t="array" ref="T468">IF(U468="", "", IFERROR(MAX(--_xlfn.TEXTSPLIT(U468,"+")), U468))</f>
        <v/>
      </c>
      <c r="V468" s="114" t="str">
        <f t="shared" si="58"/>
        <v/>
      </c>
      <c r="W468" s="62" t="str">
        <f t="shared" si="59"/>
        <v/>
      </c>
      <c r="X468" s="7" t="str">
        <f t="shared" si="60"/>
        <v/>
      </c>
      <c r="Y468" s="7" t="str">
        <f>_xlfn.XLOOKUP(C468,ref!A:A,ref!B:B, "Other")</f>
        <v>Asia</v>
      </c>
      <c r="AA468" s="7" t="str">
        <f t="shared" si="62"/>
        <v/>
      </c>
      <c r="AB468" s="7">
        <f t="shared" si="61"/>
        <v>0</v>
      </c>
    </row>
    <row r="469" spans="1:28" ht="14.5" customHeight="1">
      <c r="A469" s="43" t="s">
        <v>507</v>
      </c>
      <c r="B469" s="7">
        <v>467</v>
      </c>
      <c r="C469" s="7" t="s">
        <v>680</v>
      </c>
      <c r="D469" s="62" t="s">
        <v>654</v>
      </c>
      <c r="E469" s="75"/>
      <c r="F469" s="142"/>
      <c r="N469" s="7" t="str">
        <f t="array" ref="N469">IF(O469="", "", IFERROR(MAX(--_xlfn.TEXTSPLIT(O469,"+")), O469))</f>
        <v/>
      </c>
      <c r="T469" s="7" t="str">
        <f t="array" ref="T469">IF(U469="", "", IFERROR(MAX(--_xlfn.TEXTSPLIT(U469,"+")), U469))</f>
        <v/>
      </c>
      <c r="V469" s="114" t="str">
        <f t="shared" si="58"/>
        <v/>
      </c>
      <c r="W469" s="62" t="str">
        <f t="shared" si="59"/>
        <v/>
      </c>
      <c r="X469" s="7" t="str">
        <f t="shared" si="60"/>
        <v/>
      </c>
      <c r="Y469" s="7" t="str">
        <f>_xlfn.XLOOKUP(C469,ref!A:A,ref!B:B, "Other")</f>
        <v>Asia</v>
      </c>
      <c r="AA469" s="7" t="str">
        <f t="shared" si="62"/>
        <v/>
      </c>
      <c r="AB469" s="7">
        <f t="shared" si="61"/>
        <v>0</v>
      </c>
    </row>
    <row r="470" spans="1:28" ht="14.5" customHeight="1">
      <c r="A470" s="43" t="s">
        <v>315</v>
      </c>
      <c r="B470" s="7">
        <v>468</v>
      </c>
      <c r="C470" s="7" t="s">
        <v>629</v>
      </c>
      <c r="D470" s="62" t="s">
        <v>675</v>
      </c>
      <c r="E470" s="75"/>
      <c r="F470" s="142"/>
      <c r="N470" s="7" t="str">
        <f t="array" ref="N470">IF(O470="", "", IFERROR(MAX(--_xlfn.TEXTSPLIT(O470,"+")), O470))</f>
        <v/>
      </c>
      <c r="T470" s="7" t="str">
        <f t="array" ref="T470">IF(U470="", "", IFERROR(MAX(--_xlfn.TEXTSPLIT(U470,"+")), U470))</f>
        <v/>
      </c>
      <c r="V470" s="114" t="str">
        <f t="shared" si="58"/>
        <v/>
      </c>
      <c r="W470" s="62" t="str">
        <f t="shared" si="59"/>
        <v/>
      </c>
      <c r="X470" s="7" t="str">
        <f t="shared" si="60"/>
        <v/>
      </c>
      <c r="Y470" s="7" t="str">
        <f>_xlfn.XLOOKUP(C470,ref!A:A,ref!B:B, "Other")</f>
        <v>North America</v>
      </c>
      <c r="AA470" s="7" t="str">
        <f t="shared" si="62"/>
        <v/>
      </c>
      <c r="AB470" s="7">
        <f t="shared" si="61"/>
        <v>0</v>
      </c>
    </row>
    <row r="471" spans="1:28" ht="14.5" customHeight="1">
      <c r="A471" s="43" t="s">
        <v>515</v>
      </c>
      <c r="B471" s="7">
        <v>469</v>
      </c>
      <c r="C471" s="7" t="s">
        <v>680</v>
      </c>
      <c r="D471" s="62" t="s">
        <v>703</v>
      </c>
      <c r="E471" s="75"/>
      <c r="N471" s="7" t="str">
        <f t="array" ref="N471">IF(O471="", "", IFERROR(MAX(--_xlfn.TEXTSPLIT(O471,"+")), O471))</f>
        <v/>
      </c>
      <c r="T471" s="7" t="str">
        <f t="array" ref="T471">IF(U471="", "", IFERROR(MAX(--_xlfn.TEXTSPLIT(U471,"+")), U471))</f>
        <v/>
      </c>
      <c r="V471" s="114" t="str">
        <f t="shared" si="58"/>
        <v/>
      </c>
      <c r="W471" s="62" t="str">
        <f t="shared" si="59"/>
        <v/>
      </c>
      <c r="X471" s="7" t="str">
        <f t="shared" si="60"/>
        <v/>
      </c>
      <c r="Y471" s="7" t="str">
        <f>_xlfn.XLOOKUP(C471,ref!A:A,ref!B:B, "Other")</f>
        <v>Asia</v>
      </c>
      <c r="AA471" s="7" t="str">
        <f t="shared" si="62"/>
        <v/>
      </c>
      <c r="AB471" s="7">
        <f t="shared" si="61"/>
        <v>0</v>
      </c>
    </row>
    <row r="472" spans="1:28" ht="14.5" customHeight="1">
      <c r="A472" s="43" t="s">
        <v>511</v>
      </c>
      <c r="B472" s="7">
        <v>470</v>
      </c>
      <c r="C472" s="7" t="s">
        <v>876</v>
      </c>
      <c r="D472" s="62" t="s">
        <v>705</v>
      </c>
      <c r="E472" s="75"/>
      <c r="N472" s="7" t="str">
        <f t="array" ref="N472">IF(O472="", "", IFERROR(MAX(--_xlfn.TEXTSPLIT(O472,"+")), O472))</f>
        <v/>
      </c>
      <c r="T472" s="7" t="str">
        <f t="array" ref="T472">IF(U472="", "", IFERROR(MAX(--_xlfn.TEXTSPLIT(U472,"+")), U472))</f>
        <v/>
      </c>
      <c r="V472" s="114" t="str">
        <f t="shared" si="58"/>
        <v/>
      </c>
      <c r="W472" s="62" t="str">
        <f t="shared" si="59"/>
        <v/>
      </c>
      <c r="X472" s="7" t="str">
        <f t="shared" si="60"/>
        <v/>
      </c>
      <c r="Y472" s="7" t="str">
        <f>_xlfn.XLOOKUP(C472,ref!A:A,ref!B:B, "Other")</f>
        <v>Asia</v>
      </c>
      <c r="AA472" s="7" t="str">
        <f t="shared" si="62"/>
        <v/>
      </c>
      <c r="AB472" s="7">
        <f t="shared" si="61"/>
        <v>0</v>
      </c>
    </row>
    <row r="473" spans="1:28" ht="14.5" customHeight="1">
      <c r="A473" s="43" t="s">
        <v>451</v>
      </c>
      <c r="B473" s="7">
        <v>471</v>
      </c>
      <c r="C473" s="7" t="s">
        <v>671</v>
      </c>
      <c r="D473" s="62" t="s">
        <v>675</v>
      </c>
      <c r="E473" s="75"/>
      <c r="N473" s="7" t="str">
        <f t="array" ref="N473">IF(O473="", "", IFERROR(MAX(--_xlfn.TEXTSPLIT(O473,"+")), O473))</f>
        <v/>
      </c>
      <c r="T473" s="7" t="str">
        <f t="array" ref="T473">IF(U473="", "", IFERROR(MAX(--_xlfn.TEXTSPLIT(U473,"+")), U473))</f>
        <v/>
      </c>
      <c r="V473" s="114" t="str">
        <f t="shared" si="58"/>
        <v/>
      </c>
      <c r="W473" s="62" t="str">
        <f t="shared" si="59"/>
        <v/>
      </c>
      <c r="X473" s="7" t="str">
        <f t="shared" si="60"/>
        <v/>
      </c>
      <c r="Y473" s="7" t="str">
        <f>_xlfn.XLOOKUP(C473,ref!A:A,ref!B:B, "Other")</f>
        <v>Europe</v>
      </c>
      <c r="AA473" s="7" t="str">
        <f t="shared" si="62"/>
        <v/>
      </c>
      <c r="AB473" s="7">
        <f t="shared" si="61"/>
        <v>0</v>
      </c>
    </row>
    <row r="474" spans="1:28" ht="14.5" customHeight="1">
      <c r="A474" s="43" t="s">
        <v>2513</v>
      </c>
      <c r="B474" s="7">
        <v>472</v>
      </c>
      <c r="C474" s="7" t="s">
        <v>876</v>
      </c>
      <c r="D474" s="62" t="s">
        <v>690</v>
      </c>
      <c r="E474" s="75"/>
      <c r="F474" s="142"/>
      <c r="L474" s="74" t="s">
        <v>635</v>
      </c>
      <c r="M474" s="7" t="s">
        <v>1129</v>
      </c>
      <c r="N474" s="7">
        <f t="array" ref="N474">IF(O474="", "", IFERROR(MAX(--_xlfn.TEXTSPLIT(O474,"+")), O474))</f>
        <v>2050</v>
      </c>
      <c r="O474" s="7">
        <v>2050</v>
      </c>
      <c r="P474" s="7">
        <v>2021</v>
      </c>
      <c r="Q474" s="62" t="s">
        <v>2963</v>
      </c>
      <c r="T474" s="7" t="str">
        <f t="array" ref="T474">IF(U474="", "", IFERROR(MAX(--_xlfn.TEXTSPLIT(U474,"+")), U474))</f>
        <v/>
      </c>
      <c r="V474" s="114">
        <f t="shared" si="58"/>
        <v>1</v>
      </c>
      <c r="W474" s="62" t="str">
        <f t="shared" si="59"/>
        <v/>
      </c>
      <c r="X474" s="7" t="str">
        <f t="shared" si="60"/>
        <v/>
      </c>
      <c r="Y474" s="7" t="str">
        <f>_xlfn.XLOOKUP(C474,ref!A:A,ref!B:B, "Other")</f>
        <v>Asia</v>
      </c>
      <c r="Z474" s="7" t="s">
        <v>631</v>
      </c>
      <c r="AA474" s="7" t="str">
        <f t="shared" si="62"/>
        <v>Y</v>
      </c>
      <c r="AB474" s="7">
        <f t="shared" si="61"/>
        <v>1</v>
      </c>
    </row>
    <row r="475" spans="1:28" ht="14.5" customHeight="1">
      <c r="A475" s="43" t="s">
        <v>545</v>
      </c>
      <c r="B475" s="7">
        <v>473</v>
      </c>
      <c r="C475" s="7" t="s">
        <v>629</v>
      </c>
      <c r="D475" s="62" t="s">
        <v>654</v>
      </c>
      <c r="E475" s="75"/>
      <c r="F475" s="142"/>
      <c r="L475" s="74" t="s">
        <v>635</v>
      </c>
      <c r="M475" s="7" t="s">
        <v>837</v>
      </c>
      <c r="N475" s="7">
        <f t="array" ref="N475">IF(O475="", "", IFERROR(MAX(--_xlfn.TEXTSPLIT(O475,"+")), O475))</f>
        <v>2030</v>
      </c>
      <c r="O475" s="7">
        <v>2030</v>
      </c>
      <c r="P475" s="7">
        <v>2020</v>
      </c>
      <c r="Q475" s="62" t="s">
        <v>2964</v>
      </c>
      <c r="R475" s="7" t="s">
        <v>645</v>
      </c>
      <c r="S475" s="7" t="s">
        <v>714</v>
      </c>
      <c r="T475" s="7">
        <f t="array" ref="T475">IF(U475="", "", IFERROR(MAX(--_xlfn.TEXTSPLIT(U475,"+")), U475))</f>
        <v>2045</v>
      </c>
      <c r="U475" s="7">
        <v>2045</v>
      </c>
      <c r="V475" s="114">
        <f t="shared" si="58"/>
        <v>1</v>
      </c>
      <c r="W475" s="62">
        <f t="shared" si="59"/>
        <v>1</v>
      </c>
      <c r="X475" s="7" t="str">
        <f t="shared" si="60"/>
        <v/>
      </c>
      <c r="Y475" s="7" t="str">
        <f>_xlfn.XLOOKUP(C475,ref!A:A,ref!B:B, "Other")</f>
        <v>North America</v>
      </c>
      <c r="Z475" s="7" t="s">
        <v>2698</v>
      </c>
      <c r="AA475" s="7" t="str">
        <f t="shared" si="62"/>
        <v>Y</v>
      </c>
      <c r="AB475" s="7">
        <f t="shared" si="61"/>
        <v>1</v>
      </c>
    </row>
    <row r="476" spans="1:28" ht="14.5" customHeight="1">
      <c r="A476" s="43" t="s">
        <v>983</v>
      </c>
      <c r="B476" s="7">
        <v>474</v>
      </c>
      <c r="C476" s="7" t="s">
        <v>876</v>
      </c>
      <c r="D476" s="62" t="s">
        <v>666</v>
      </c>
      <c r="E476" s="75"/>
      <c r="F476" s="142"/>
      <c r="N476" s="7" t="str">
        <f t="array" ref="N476">IF(O476="", "", IFERROR(MAX(--_xlfn.TEXTSPLIT(O476,"+")), O476))</f>
        <v/>
      </c>
      <c r="T476" s="7" t="str">
        <f t="array" ref="T476">IF(U476="", "", IFERROR(MAX(--_xlfn.TEXTSPLIT(U476,"+")), U476))</f>
        <v/>
      </c>
      <c r="V476" s="114" t="str">
        <f t="shared" si="58"/>
        <v/>
      </c>
      <c r="W476" s="62" t="str">
        <f t="shared" si="59"/>
        <v/>
      </c>
      <c r="X476" s="7" t="str">
        <f t="shared" si="60"/>
        <v/>
      </c>
      <c r="Y476" s="7" t="str">
        <f>_xlfn.XLOOKUP(C476,ref!A:A,ref!B:B, "Other")</f>
        <v>Asia</v>
      </c>
      <c r="AA476" s="7" t="str">
        <f t="shared" si="62"/>
        <v/>
      </c>
      <c r="AB476" s="7">
        <f t="shared" si="61"/>
        <v>0</v>
      </c>
    </row>
    <row r="477" spans="1:28" ht="14.5" customHeight="1">
      <c r="A477" s="43" t="s">
        <v>542</v>
      </c>
      <c r="B477" s="7">
        <v>475</v>
      </c>
      <c r="C477" s="7" t="s">
        <v>818</v>
      </c>
      <c r="D477" s="62" t="s">
        <v>705</v>
      </c>
      <c r="E477" s="75"/>
      <c r="N477" s="7" t="str">
        <f t="array" ref="N477">IF(O477="", "", IFERROR(MAX(--_xlfn.TEXTSPLIT(O477,"+")), O477))</f>
        <v/>
      </c>
      <c r="T477" s="7" t="str">
        <f t="array" ref="T477">IF(U477="", "", IFERROR(MAX(--_xlfn.TEXTSPLIT(U477,"+")), U477))</f>
        <v/>
      </c>
      <c r="V477" s="114" t="str">
        <f t="shared" si="58"/>
        <v/>
      </c>
      <c r="W477" s="62" t="str">
        <f t="shared" si="59"/>
        <v/>
      </c>
      <c r="X477" s="7" t="str">
        <f t="shared" si="60"/>
        <v/>
      </c>
      <c r="Y477" s="7" t="str">
        <f>_xlfn.XLOOKUP(C477,ref!A:A,ref!B:B, "Other")</f>
        <v>Asia</v>
      </c>
      <c r="AA477" s="7" t="str">
        <f t="shared" si="62"/>
        <v/>
      </c>
      <c r="AB477" s="7">
        <f t="shared" si="61"/>
        <v>0</v>
      </c>
    </row>
    <row r="478" spans="1:28" ht="14.5" customHeight="1">
      <c r="A478" s="43" t="s">
        <v>2965</v>
      </c>
      <c r="B478" s="7">
        <v>476</v>
      </c>
      <c r="C478" s="7" t="s">
        <v>676</v>
      </c>
      <c r="D478" s="62" t="s">
        <v>669</v>
      </c>
      <c r="E478" s="75"/>
      <c r="F478" s="142"/>
      <c r="G478" t="s">
        <v>631</v>
      </c>
      <c r="H478" t="s">
        <v>1096</v>
      </c>
      <c r="I478">
        <v>2031</v>
      </c>
      <c r="K478">
        <v>2030</v>
      </c>
      <c r="L478" s="74" t="s">
        <v>635</v>
      </c>
      <c r="M478" s="7" t="s">
        <v>2607</v>
      </c>
      <c r="N478" s="7">
        <f t="array" ref="N478">IF(O478="", "", IFERROR(MAX(--_xlfn.TEXTSPLIT(O478,"+")), O478))</f>
        <v>2050</v>
      </c>
      <c r="O478" s="7">
        <v>2050</v>
      </c>
      <c r="P478" s="7">
        <v>2021</v>
      </c>
      <c r="Q478" s="62" t="s">
        <v>2966</v>
      </c>
      <c r="T478" s="7" t="str">
        <f t="array" ref="T478">IF(U478="", "", IFERROR(MAX(--_xlfn.TEXTSPLIT(U478,"+")), U478))</f>
        <v/>
      </c>
      <c r="V478" s="114">
        <f t="shared" si="58"/>
        <v>1</v>
      </c>
      <c r="W478" s="62" t="str">
        <f t="shared" si="59"/>
        <v/>
      </c>
      <c r="X478" s="7">
        <f t="shared" si="60"/>
        <v>1</v>
      </c>
      <c r="Y478" s="7" t="str">
        <f>_xlfn.XLOOKUP(C478,ref!A:A,ref!B:B, "Other")</f>
        <v>Asia</v>
      </c>
      <c r="AA478" s="7" t="str">
        <f t="shared" si="62"/>
        <v/>
      </c>
      <c r="AB478" s="7">
        <f t="shared" si="61"/>
        <v>1</v>
      </c>
    </row>
    <row r="479" spans="1:28" ht="14.5" customHeight="1">
      <c r="A479" s="43" t="s">
        <v>415</v>
      </c>
      <c r="B479" s="7">
        <v>477</v>
      </c>
      <c r="C479" s="7" t="s">
        <v>867</v>
      </c>
      <c r="D479" s="62" t="s">
        <v>675</v>
      </c>
      <c r="E479" s="75"/>
      <c r="F479" s="142"/>
      <c r="G479" t="s">
        <v>631</v>
      </c>
      <c r="H479" t="s">
        <v>635</v>
      </c>
      <c r="I479">
        <v>2030</v>
      </c>
      <c r="L479" s="74" t="s">
        <v>635</v>
      </c>
      <c r="M479" s="7" t="s">
        <v>2607</v>
      </c>
      <c r="N479" s="7">
        <f t="array" ref="N479">IF(O479="", "", IFERROR(MAX(--_xlfn.TEXTSPLIT(O479,"+")), O479))</f>
        <v>2050</v>
      </c>
      <c r="O479" s="7">
        <v>2050</v>
      </c>
      <c r="P479" s="7">
        <v>2020</v>
      </c>
      <c r="Q479" s="62" t="s">
        <v>2967</v>
      </c>
      <c r="T479" s="7" t="str">
        <f t="array" ref="T479">IF(U479="", "", IFERROR(MAX(--_xlfn.TEXTSPLIT(U479,"+")), U479))</f>
        <v/>
      </c>
      <c r="V479" s="114">
        <f t="shared" si="58"/>
        <v>1</v>
      </c>
      <c r="W479" s="62" t="str">
        <f t="shared" si="59"/>
        <v/>
      </c>
      <c r="X479" s="7" t="str">
        <f t="shared" si="60"/>
        <v/>
      </c>
      <c r="Y479" s="7" t="str">
        <f>_xlfn.XLOOKUP(C479,ref!A:A,ref!B:B, "Other")</f>
        <v>Europe</v>
      </c>
      <c r="AA479" s="7" t="str">
        <f t="shared" si="62"/>
        <v/>
      </c>
      <c r="AB479" s="7">
        <f t="shared" si="61"/>
        <v>1</v>
      </c>
    </row>
    <row r="480" spans="1:28" ht="14.5" customHeight="1">
      <c r="A480" s="43" t="s">
        <v>273</v>
      </c>
      <c r="B480" s="7">
        <v>478</v>
      </c>
      <c r="C480" s="7" t="s">
        <v>629</v>
      </c>
      <c r="D480" s="62" t="s">
        <v>717</v>
      </c>
      <c r="E480" s="75"/>
      <c r="G480" t="s">
        <v>631</v>
      </c>
      <c r="H480" t="s">
        <v>635</v>
      </c>
      <c r="I480">
        <v>2030</v>
      </c>
      <c r="L480" s="74" t="s">
        <v>635</v>
      </c>
      <c r="M480" s="7" t="s">
        <v>837</v>
      </c>
      <c r="N480" s="7">
        <f t="array" ref="N480">IF(O480="", "", IFERROR(MAX(--_xlfn.TEXTSPLIT(O480,"+")), O480))</f>
        <v>2020</v>
      </c>
      <c r="O480" s="7">
        <v>2020</v>
      </c>
      <c r="P480" s="7">
        <v>2020</v>
      </c>
      <c r="Q480" s="62" t="s">
        <v>2968</v>
      </c>
      <c r="R480" s="7" t="s">
        <v>645</v>
      </c>
      <c r="S480" s="7" t="s">
        <v>2969</v>
      </c>
      <c r="T480" s="7">
        <f t="array" ref="T480">IF(U480="", "", IFERROR(MAX(--_xlfn.TEXTSPLIT(U480,"+")), U480))</f>
        <v>2050</v>
      </c>
      <c r="U480" s="7">
        <v>2050</v>
      </c>
      <c r="V480" s="114">
        <f t="shared" si="58"/>
        <v>1</v>
      </c>
      <c r="W480" s="62">
        <f t="shared" si="59"/>
        <v>1</v>
      </c>
      <c r="X480" s="7" t="str">
        <f t="shared" si="60"/>
        <v/>
      </c>
      <c r="Y480" s="7" t="str">
        <f>_xlfn.XLOOKUP(C480,ref!A:A,ref!B:B, "Other")</f>
        <v>North America</v>
      </c>
      <c r="Z480" s="7" t="s">
        <v>648</v>
      </c>
      <c r="AA480" s="7" t="str">
        <f t="shared" si="62"/>
        <v/>
      </c>
      <c r="AB480" s="7">
        <f t="shared" si="61"/>
        <v>1</v>
      </c>
    </row>
    <row r="481" spans="1:28" ht="14.5" customHeight="1">
      <c r="A481" s="43" t="s">
        <v>316</v>
      </c>
      <c r="B481" s="7">
        <v>479</v>
      </c>
      <c r="C481" s="7" t="s">
        <v>629</v>
      </c>
      <c r="D481" s="62" t="s">
        <v>717</v>
      </c>
      <c r="E481" s="75"/>
      <c r="G481" t="s">
        <v>631</v>
      </c>
      <c r="H481" t="s">
        <v>1096</v>
      </c>
      <c r="I481">
        <v>2035</v>
      </c>
      <c r="K481">
        <v>2035</v>
      </c>
      <c r="N481" s="7" t="str">
        <f t="array" ref="N481">IF(O481="", "", IFERROR(MAX(--_xlfn.TEXTSPLIT(O481,"+")), O481))</f>
        <v/>
      </c>
      <c r="R481" s="7" t="s">
        <v>635</v>
      </c>
      <c r="S481" s="7" t="s">
        <v>2970</v>
      </c>
      <c r="T481" s="7">
        <f t="array" ref="T481">IF(U481="", "", IFERROR(MAX(--_xlfn.TEXTSPLIT(U481,"+")), U481))</f>
        <v>2050</v>
      </c>
      <c r="U481" s="7">
        <v>2050</v>
      </c>
      <c r="V481" s="114" t="str">
        <f t="shared" si="58"/>
        <v/>
      </c>
      <c r="W481" s="62">
        <f t="shared" si="59"/>
        <v>1</v>
      </c>
      <c r="X481" s="7">
        <f t="shared" si="60"/>
        <v>1</v>
      </c>
      <c r="Y481" s="7" t="str">
        <f>_xlfn.XLOOKUP(C481,ref!A:A,ref!B:B, "Other")</f>
        <v>North America</v>
      </c>
      <c r="Z481" s="7" t="s">
        <v>631</v>
      </c>
      <c r="AA481" s="7" t="str">
        <f t="shared" si="62"/>
        <v>Y</v>
      </c>
      <c r="AB481" s="7">
        <f t="shared" si="61"/>
        <v>1</v>
      </c>
    </row>
    <row r="482" spans="1:28" ht="14.5" customHeight="1">
      <c r="A482" s="43" t="s">
        <v>2971</v>
      </c>
      <c r="B482" s="7">
        <v>480</v>
      </c>
      <c r="C482" s="7" t="s">
        <v>676</v>
      </c>
      <c r="D482" s="62" t="s">
        <v>638</v>
      </c>
      <c r="E482" s="75"/>
      <c r="F482" s="142"/>
      <c r="G482" t="s">
        <v>631</v>
      </c>
      <c r="H482" t="s">
        <v>1096</v>
      </c>
      <c r="I482">
        <v>2030</v>
      </c>
      <c r="K482">
        <v>2030</v>
      </c>
      <c r="N482" s="7" t="str">
        <f t="array" ref="N482">IF(O482="", "", IFERROR(MAX(--_xlfn.TEXTSPLIT(O482,"+")), O482))</f>
        <v/>
      </c>
      <c r="R482" s="7" t="s">
        <v>645</v>
      </c>
      <c r="S482" s="7" t="s">
        <v>834</v>
      </c>
      <c r="T482" s="7">
        <f t="array" ref="T482">IF(U482="", "", IFERROR(MAX(--_xlfn.TEXTSPLIT(U482,"+")), U482))</f>
        <v>2050</v>
      </c>
      <c r="U482" s="7">
        <v>2050</v>
      </c>
      <c r="V482" s="114" t="str">
        <f t="shared" si="58"/>
        <v/>
      </c>
      <c r="W482" s="62">
        <f t="shared" si="59"/>
        <v>1</v>
      </c>
      <c r="X482" s="7">
        <f t="shared" si="60"/>
        <v>1</v>
      </c>
      <c r="Y482" s="7" t="str">
        <f>_xlfn.XLOOKUP(C482,ref!A:A,ref!B:B, "Other")</f>
        <v>Asia</v>
      </c>
      <c r="Z482" s="7" t="s">
        <v>631</v>
      </c>
      <c r="AA482" s="7" t="str">
        <f t="shared" si="62"/>
        <v>Y</v>
      </c>
      <c r="AB482" s="7">
        <f t="shared" si="61"/>
        <v>1</v>
      </c>
    </row>
    <row r="483" spans="1:28" ht="14.5" customHeight="1">
      <c r="A483" s="43" t="s">
        <v>446</v>
      </c>
      <c r="B483" s="7">
        <v>481</v>
      </c>
      <c r="C483" s="7" t="s">
        <v>629</v>
      </c>
      <c r="D483" s="62" t="s">
        <v>715</v>
      </c>
      <c r="E483" s="75" t="s">
        <v>631</v>
      </c>
      <c r="F483" s="142">
        <v>2014</v>
      </c>
      <c r="G483" t="s">
        <v>631</v>
      </c>
      <c r="H483" t="s">
        <v>1096</v>
      </c>
      <c r="I483">
        <v>2025</v>
      </c>
      <c r="K483">
        <v>2050</v>
      </c>
      <c r="N483" s="7" t="str">
        <f t="array" ref="N483">IF(O483="", "", IFERROR(MAX(--_xlfn.TEXTSPLIT(O483,"+")), O483))</f>
        <v/>
      </c>
      <c r="R483" s="7" t="s">
        <v>645</v>
      </c>
      <c r="S483" s="7" t="s">
        <v>2972</v>
      </c>
      <c r="T483" s="7">
        <f t="array" ref="T483">IF(U483="", "", IFERROR(MAX(--_xlfn.TEXTSPLIT(U483,"+")), U483))</f>
        <v>2022</v>
      </c>
      <c r="U483" s="7">
        <v>2022</v>
      </c>
      <c r="V483" s="114" t="str">
        <f t="shared" si="58"/>
        <v/>
      </c>
      <c r="W483" s="62">
        <f t="shared" si="59"/>
        <v>1</v>
      </c>
      <c r="X483" s="7">
        <f t="shared" si="60"/>
        <v>1</v>
      </c>
      <c r="Y483" s="7" t="str">
        <f>_xlfn.XLOOKUP(C483,ref!A:A,ref!B:B, "Other")</f>
        <v>North America</v>
      </c>
      <c r="Z483" s="7" t="s">
        <v>2671</v>
      </c>
      <c r="AA483" s="7" t="str">
        <f t="shared" si="62"/>
        <v>Y</v>
      </c>
      <c r="AB483" s="7">
        <f t="shared" si="61"/>
        <v>1</v>
      </c>
    </row>
    <row r="484" spans="1:28" ht="14.5" customHeight="1">
      <c r="A484" s="43" t="s">
        <v>525</v>
      </c>
      <c r="B484" s="7">
        <v>482</v>
      </c>
      <c r="C484" s="7" t="s">
        <v>709</v>
      </c>
      <c r="D484" s="62" t="s">
        <v>675</v>
      </c>
      <c r="E484" s="75"/>
      <c r="F484" s="142"/>
      <c r="G484" t="s">
        <v>631</v>
      </c>
      <c r="H484" t="s">
        <v>1096</v>
      </c>
      <c r="I484">
        <v>2030</v>
      </c>
      <c r="K484">
        <v>2030</v>
      </c>
      <c r="L484" s="74" t="s">
        <v>635</v>
      </c>
      <c r="M484" s="7" t="s">
        <v>2973</v>
      </c>
      <c r="N484" s="7">
        <f t="array" ref="N484">IF(O484="", "", IFERROR(MAX(--_xlfn.TEXTSPLIT(O484,"+")), O484))</f>
        <v>2040</v>
      </c>
      <c r="O484" s="7">
        <v>2040</v>
      </c>
      <c r="P484" s="7">
        <v>2021</v>
      </c>
      <c r="Q484" s="62" t="s">
        <v>2974</v>
      </c>
      <c r="T484" s="7" t="str">
        <f t="array" ref="T484">IF(U484="", "", IFERROR(MAX(--_xlfn.TEXTSPLIT(U484,"+")), U484))</f>
        <v/>
      </c>
      <c r="V484" s="114">
        <f t="shared" si="58"/>
        <v>1</v>
      </c>
      <c r="W484" s="62" t="str">
        <f t="shared" si="59"/>
        <v/>
      </c>
      <c r="X484" s="7">
        <f t="shared" si="60"/>
        <v>1</v>
      </c>
      <c r="Y484" s="7" t="str">
        <f>_xlfn.XLOOKUP(C484,ref!A:A,ref!B:B, "Other")</f>
        <v>Europe</v>
      </c>
      <c r="AA484" s="7" t="str">
        <f t="shared" si="62"/>
        <v/>
      </c>
      <c r="AB484" s="7">
        <f t="shared" si="61"/>
        <v>1</v>
      </c>
    </row>
    <row r="485" spans="1:28" ht="14.5" customHeight="1">
      <c r="A485" s="43" t="s">
        <v>2549</v>
      </c>
      <c r="B485" s="7">
        <v>483</v>
      </c>
      <c r="C485" s="7" t="s">
        <v>629</v>
      </c>
      <c r="D485" s="62" t="s">
        <v>715</v>
      </c>
      <c r="E485" s="75"/>
      <c r="G485" t="s">
        <v>631</v>
      </c>
      <c r="H485" t="s">
        <v>635</v>
      </c>
      <c r="I485">
        <v>2030</v>
      </c>
      <c r="K485" s="87"/>
      <c r="N485" s="7" t="str">
        <f t="array" ref="N485">IF(O485="", "", IFERROR(MAX(--_xlfn.TEXTSPLIT(O485,"+")), O485))</f>
        <v/>
      </c>
      <c r="T485" s="7" t="str">
        <f t="array" ref="T485">IF(U485="", "", IFERROR(MAX(--_xlfn.TEXTSPLIT(U485,"+")), U485))</f>
        <v/>
      </c>
      <c r="V485" s="114" t="str">
        <f t="shared" si="58"/>
        <v/>
      </c>
      <c r="W485" s="62" t="str">
        <f t="shared" si="59"/>
        <v/>
      </c>
      <c r="X485" s="7" t="str">
        <f t="shared" si="60"/>
        <v/>
      </c>
      <c r="Y485" s="7" t="str">
        <f>_xlfn.XLOOKUP(C485,ref!A:A,ref!B:B, "Other")</f>
        <v>North America</v>
      </c>
      <c r="AA485" s="7" t="str">
        <f t="shared" si="62"/>
        <v/>
      </c>
      <c r="AB485" s="7">
        <f t="shared" si="61"/>
        <v>0</v>
      </c>
    </row>
    <row r="486" spans="1:28" ht="14.5" customHeight="1">
      <c r="A486" s="43" t="s">
        <v>2555</v>
      </c>
      <c r="B486" s="7">
        <v>484</v>
      </c>
      <c r="C486" s="7" t="s">
        <v>676</v>
      </c>
      <c r="D486" s="62" t="s">
        <v>669</v>
      </c>
      <c r="E486" s="75"/>
      <c r="F486" s="142"/>
      <c r="G486" t="s">
        <v>631</v>
      </c>
      <c r="H486" t="s">
        <v>635</v>
      </c>
      <c r="I486">
        <v>2030</v>
      </c>
      <c r="K486">
        <v>2030</v>
      </c>
      <c r="L486" s="74" t="s">
        <v>635</v>
      </c>
      <c r="M486" s="7" t="s">
        <v>893</v>
      </c>
      <c r="N486" s="7">
        <f t="array" ref="N486">IF(O486="", "", IFERROR(MAX(--_xlfn.TEXTSPLIT(O486,"+")), O486))</f>
        <v>2050</v>
      </c>
      <c r="O486" s="7">
        <v>2050</v>
      </c>
      <c r="P486" s="7">
        <v>2020</v>
      </c>
      <c r="Q486" s="62" t="s">
        <v>2558</v>
      </c>
      <c r="T486" s="7" t="str">
        <f t="array" ref="T486">IF(U486="", "", IFERROR(MAX(--_xlfn.TEXTSPLIT(U486,"+")), U486))</f>
        <v/>
      </c>
      <c r="V486" s="114">
        <f t="shared" si="58"/>
        <v>1</v>
      </c>
      <c r="W486" s="62" t="str">
        <f t="shared" si="59"/>
        <v/>
      </c>
      <c r="X486" s="7" t="str">
        <f t="shared" si="60"/>
        <v/>
      </c>
      <c r="Y486" s="7" t="str">
        <f>_xlfn.XLOOKUP(C486,ref!A:A,ref!B:B, "Other")</f>
        <v>Asia</v>
      </c>
      <c r="Z486" s="7" t="s">
        <v>632</v>
      </c>
      <c r="AA486" s="7" t="str">
        <f t="shared" si="62"/>
        <v>N</v>
      </c>
      <c r="AB486" s="7">
        <f t="shared" si="61"/>
        <v>1</v>
      </c>
    </row>
    <row r="487" spans="1:28" ht="14.5" customHeight="1">
      <c r="A487" s="43" t="s">
        <v>461</v>
      </c>
      <c r="B487" s="7">
        <v>485</v>
      </c>
      <c r="C487" s="7" t="s">
        <v>629</v>
      </c>
      <c r="D487" s="62" t="s">
        <v>675</v>
      </c>
      <c r="E487" s="75"/>
      <c r="K487">
        <v>2032</v>
      </c>
      <c r="N487" s="7" t="str">
        <f t="array" ref="N487">IF(O487="", "", IFERROR(MAX(--_xlfn.TEXTSPLIT(O487,"+")), O487))</f>
        <v/>
      </c>
      <c r="T487" s="7" t="str">
        <f t="array" ref="T487">IF(U487="", "", IFERROR(MAX(--_xlfn.TEXTSPLIT(U487,"+")), U487))</f>
        <v/>
      </c>
      <c r="V487" s="114" t="str">
        <f t="shared" si="58"/>
        <v/>
      </c>
      <c r="W487" s="62" t="str">
        <f t="shared" si="59"/>
        <v/>
      </c>
      <c r="X487" s="7" t="str">
        <f t="shared" si="60"/>
        <v/>
      </c>
      <c r="Y487" s="7" t="str">
        <f>_xlfn.XLOOKUP(C487,ref!A:A,ref!B:B, "Other")</f>
        <v>North America</v>
      </c>
      <c r="AA487" s="7" t="str">
        <f t="shared" si="62"/>
        <v/>
      </c>
      <c r="AB487" s="7">
        <f t="shared" si="61"/>
        <v>0</v>
      </c>
    </row>
    <row r="488" spans="1:28" ht="14.5" customHeight="1">
      <c r="A488" s="43" t="s">
        <v>2541</v>
      </c>
      <c r="B488" s="7">
        <v>486</v>
      </c>
      <c r="C488" s="7" t="s">
        <v>629</v>
      </c>
      <c r="D488" s="62" t="s">
        <v>654</v>
      </c>
      <c r="E488" s="75"/>
      <c r="N488" s="7" t="str">
        <f t="array" ref="N488">IF(O488="", "", IFERROR(MAX(--_xlfn.TEXTSPLIT(O488,"+")), O488))</f>
        <v/>
      </c>
      <c r="T488" s="7" t="str">
        <f t="array" ref="T488">IF(U488="", "", IFERROR(MAX(--_xlfn.TEXTSPLIT(U488,"+")), U488))</f>
        <v/>
      </c>
      <c r="V488" s="114" t="str">
        <f t="shared" si="58"/>
        <v/>
      </c>
      <c r="W488" s="62" t="str">
        <f t="shared" si="59"/>
        <v/>
      </c>
      <c r="X488" s="7" t="str">
        <f t="shared" si="60"/>
        <v/>
      </c>
      <c r="Y488" s="7" t="str">
        <f>_xlfn.XLOOKUP(C488,ref!A:A,ref!B:B, "Other")</f>
        <v>North America</v>
      </c>
      <c r="AA488" s="7" t="str">
        <f t="shared" si="62"/>
        <v/>
      </c>
      <c r="AB488" s="7">
        <f t="shared" si="61"/>
        <v>0</v>
      </c>
    </row>
    <row r="489" spans="1:28" ht="14.5" customHeight="1">
      <c r="A489" s="43" t="s">
        <v>2975</v>
      </c>
      <c r="B489" s="7">
        <v>487</v>
      </c>
      <c r="C489" s="7" t="s">
        <v>680</v>
      </c>
      <c r="D489" s="62" t="s">
        <v>638</v>
      </c>
      <c r="E489" s="75"/>
      <c r="F489" s="142"/>
      <c r="N489" s="7" t="str">
        <f t="array" ref="N489">IF(O489="", "", IFERROR(MAX(--_xlfn.TEXTSPLIT(O489,"+")), O489))</f>
        <v/>
      </c>
      <c r="T489" s="7" t="str">
        <f t="array" ref="T489">IF(U489="", "", IFERROR(MAX(--_xlfn.TEXTSPLIT(U489,"+")), U489))</f>
        <v/>
      </c>
      <c r="V489" s="114" t="str">
        <f t="shared" si="58"/>
        <v/>
      </c>
      <c r="W489" s="62" t="str">
        <f t="shared" si="59"/>
        <v/>
      </c>
      <c r="X489" s="7" t="str">
        <f t="shared" si="60"/>
        <v/>
      </c>
      <c r="Y489" s="7" t="str">
        <f>_xlfn.XLOOKUP(C489,ref!A:A,ref!B:B, "Other")</f>
        <v>Asia</v>
      </c>
      <c r="AA489" s="7" t="str">
        <f t="shared" si="62"/>
        <v/>
      </c>
      <c r="AB489" s="7">
        <f t="shared" si="61"/>
        <v>0</v>
      </c>
    </row>
    <row r="490" spans="1:28" ht="14.5" customHeight="1">
      <c r="A490" s="43" t="s">
        <v>2976</v>
      </c>
      <c r="B490" s="7">
        <v>488</v>
      </c>
      <c r="C490" s="7" t="s">
        <v>639</v>
      </c>
      <c r="D490" s="62" t="s">
        <v>638</v>
      </c>
      <c r="E490" s="75"/>
      <c r="F490" s="142"/>
      <c r="G490" t="s">
        <v>631</v>
      </c>
      <c r="H490" t="s">
        <v>1096</v>
      </c>
      <c r="I490">
        <v>2025</v>
      </c>
      <c r="J490">
        <v>2050</v>
      </c>
      <c r="K490">
        <v>2050</v>
      </c>
      <c r="N490" s="7" t="str">
        <f t="array" ref="N490">IF(O490="", "", IFERROR(MAX(--_xlfn.TEXTSPLIT(O490,"+")), O490))</f>
        <v/>
      </c>
      <c r="R490" s="7" t="s">
        <v>2610</v>
      </c>
      <c r="S490" s="7" t="s">
        <v>714</v>
      </c>
      <c r="T490" s="7">
        <f t="array" ref="T490">IF(U490="", "", IFERROR(MAX(--_xlfn.TEXTSPLIT(U490,"+")), U490))</f>
        <v>2050</v>
      </c>
      <c r="U490" s="7">
        <v>2050</v>
      </c>
      <c r="V490" s="114" t="str">
        <f t="shared" si="58"/>
        <v/>
      </c>
      <c r="W490" s="62">
        <f t="shared" si="59"/>
        <v>1</v>
      </c>
      <c r="X490" s="7">
        <f t="shared" si="60"/>
        <v>1</v>
      </c>
      <c r="Y490" s="7" t="str">
        <f>_xlfn.XLOOKUP(C490,ref!A:A,ref!B:B, "Other")</f>
        <v>Europe</v>
      </c>
      <c r="Z490" s="7" t="s">
        <v>2843</v>
      </c>
      <c r="AA490" s="7" t="s">
        <v>631</v>
      </c>
      <c r="AB490" s="7">
        <f t="shared" si="61"/>
        <v>1</v>
      </c>
    </row>
    <row r="491" spans="1:28" ht="14.5" customHeight="1">
      <c r="A491" s="43" t="s">
        <v>2977</v>
      </c>
      <c r="B491" s="7">
        <v>489</v>
      </c>
      <c r="C491" s="7" t="s">
        <v>676</v>
      </c>
      <c r="D491" s="62" t="s">
        <v>675</v>
      </c>
      <c r="E491" s="75"/>
      <c r="F491" s="142"/>
      <c r="N491" s="7" t="str">
        <f t="array" ref="N491">IF(O491="", "", IFERROR(MAX(--_xlfn.TEXTSPLIT(O491,"+")), O491))</f>
        <v/>
      </c>
      <c r="T491" s="7" t="str">
        <f t="array" ref="T491">IF(U491="", "", IFERROR(MAX(--_xlfn.TEXTSPLIT(U491,"+")), U491))</f>
        <v/>
      </c>
      <c r="V491" s="114" t="str">
        <f t="shared" si="58"/>
        <v/>
      </c>
      <c r="W491" s="62" t="str">
        <f t="shared" si="59"/>
        <v/>
      </c>
      <c r="X491" s="7" t="str">
        <f t="shared" si="60"/>
        <v/>
      </c>
      <c r="Y491" s="7" t="str">
        <f>_xlfn.XLOOKUP(C491,ref!A:A,ref!B:B, "Other")</f>
        <v>Asia</v>
      </c>
      <c r="AA491" s="7" t="str">
        <f t="shared" ref="AA491:AA502" si="63">IF(ISNUMBER(SEARCH("Y",Z491)),"Y",IF(ISNUMBER(SEARCH("N",Z491)),"N",""))</f>
        <v/>
      </c>
      <c r="AB491" s="7">
        <f t="shared" si="61"/>
        <v>0</v>
      </c>
    </row>
    <row r="492" spans="1:28" ht="14.5" customHeight="1">
      <c r="A492" s="43" t="s">
        <v>897</v>
      </c>
      <c r="B492" s="7">
        <v>490</v>
      </c>
      <c r="C492" s="7" t="s">
        <v>629</v>
      </c>
      <c r="D492" s="62" t="s">
        <v>638</v>
      </c>
      <c r="E492" s="75"/>
      <c r="F492" s="142"/>
      <c r="L492" s="74" t="s">
        <v>635</v>
      </c>
      <c r="M492" s="7" t="s">
        <v>636</v>
      </c>
      <c r="N492" s="7">
        <f t="array" ref="N492">IF(O492="", "", IFERROR(MAX(--_xlfn.TEXTSPLIT(O492,"+")), O492))</f>
        <v>2025</v>
      </c>
      <c r="O492" s="7">
        <v>2025</v>
      </c>
      <c r="P492" s="7">
        <v>2021</v>
      </c>
      <c r="Q492" s="62" t="s">
        <v>2978</v>
      </c>
      <c r="T492" s="7" t="str">
        <f t="array" ref="T492">IF(U492="", "", IFERROR(MAX(--_xlfn.TEXTSPLIT(U492,"+")), U492))</f>
        <v/>
      </c>
      <c r="V492" s="114">
        <f t="shared" si="58"/>
        <v>1</v>
      </c>
      <c r="W492" s="62" t="str">
        <f t="shared" si="59"/>
        <v/>
      </c>
      <c r="X492" s="7" t="str">
        <f t="shared" si="60"/>
        <v/>
      </c>
      <c r="Y492" s="7" t="str">
        <f>_xlfn.XLOOKUP(C492,ref!A:A,ref!B:B, "Other")</f>
        <v>North America</v>
      </c>
      <c r="AA492" s="7" t="str">
        <f t="shared" si="63"/>
        <v/>
      </c>
      <c r="AB492" s="7">
        <f t="shared" si="61"/>
        <v>1</v>
      </c>
    </row>
    <row r="493" spans="1:28" ht="14.5" customHeight="1">
      <c r="A493" s="43" t="s">
        <v>2979</v>
      </c>
      <c r="B493" s="7">
        <v>491</v>
      </c>
      <c r="C493" s="7" t="s">
        <v>697</v>
      </c>
      <c r="D493" s="62" t="s">
        <v>666</v>
      </c>
      <c r="E493" s="75"/>
      <c r="G493" t="s">
        <v>631</v>
      </c>
      <c r="H493" t="s">
        <v>635</v>
      </c>
      <c r="I493">
        <v>2030</v>
      </c>
      <c r="K493">
        <v>2030</v>
      </c>
      <c r="N493" s="7" t="str">
        <f t="array" ref="N493">IF(O493="", "", IFERROR(MAX(--_xlfn.TEXTSPLIT(O493,"+")), O493))</f>
        <v/>
      </c>
      <c r="R493" s="7" t="s">
        <v>645</v>
      </c>
      <c r="T493" s="7">
        <f t="array" ref="T493">IF(U493="", "", IFERROR(MAX(--_xlfn.TEXTSPLIT(U493,"+")), U493))</f>
        <v>2050</v>
      </c>
      <c r="U493" s="7">
        <v>2050</v>
      </c>
      <c r="V493" s="114" t="str">
        <f t="shared" si="58"/>
        <v/>
      </c>
      <c r="W493" s="62">
        <f t="shared" si="59"/>
        <v>1</v>
      </c>
      <c r="X493" s="7" t="str">
        <f t="shared" si="60"/>
        <v/>
      </c>
      <c r="Y493" s="7" t="str">
        <f>_xlfn.XLOOKUP(C493,ref!A:A,ref!B:B, "Other")</f>
        <v>Europe</v>
      </c>
      <c r="AA493" s="7" t="str">
        <f t="shared" si="63"/>
        <v/>
      </c>
      <c r="AB493" s="7">
        <f t="shared" si="61"/>
        <v>1</v>
      </c>
    </row>
    <row r="494" spans="1:28" ht="14.5" customHeight="1">
      <c r="A494" s="43" t="s">
        <v>489</v>
      </c>
      <c r="B494" s="7">
        <v>492</v>
      </c>
      <c r="C494" s="7" t="s">
        <v>629</v>
      </c>
      <c r="D494" s="62" t="s">
        <v>690</v>
      </c>
      <c r="E494" s="75" t="s">
        <v>631</v>
      </c>
      <c r="F494" s="140">
        <v>2020</v>
      </c>
      <c r="G494" t="s">
        <v>631</v>
      </c>
      <c r="H494" t="s">
        <v>1096</v>
      </c>
      <c r="I494">
        <v>2030</v>
      </c>
      <c r="K494">
        <v>2030</v>
      </c>
      <c r="N494" s="7" t="str">
        <f t="array" ref="N494">IF(O494="", "", IFERROR(MAX(--_xlfn.TEXTSPLIT(O494,"+")), O494))</f>
        <v/>
      </c>
      <c r="T494" s="7" t="str">
        <f t="array" ref="T494">IF(U494="", "", IFERROR(MAX(--_xlfn.TEXTSPLIT(U494,"+")), U494))</f>
        <v/>
      </c>
      <c r="V494" s="114" t="str">
        <f t="shared" si="58"/>
        <v/>
      </c>
      <c r="W494" s="62" t="str">
        <f t="shared" si="59"/>
        <v/>
      </c>
      <c r="X494" s="7">
        <f t="shared" si="60"/>
        <v>1</v>
      </c>
      <c r="Y494" s="7" t="str">
        <f>_xlfn.XLOOKUP(C494,ref!A:A,ref!B:B, "Other")</f>
        <v>North America</v>
      </c>
      <c r="AA494" s="7" t="str">
        <f t="shared" si="63"/>
        <v/>
      </c>
      <c r="AB494" s="7">
        <f t="shared" si="61"/>
        <v>1</v>
      </c>
    </row>
    <row r="495" spans="1:28" ht="14.5" customHeight="1">
      <c r="A495" s="43" t="s">
        <v>2980</v>
      </c>
      <c r="B495" s="7">
        <v>493</v>
      </c>
      <c r="C495" s="7" t="s">
        <v>723</v>
      </c>
      <c r="D495" s="62" t="s">
        <v>675</v>
      </c>
      <c r="E495" s="75"/>
      <c r="F495" s="142"/>
      <c r="K495">
        <v>2030</v>
      </c>
      <c r="N495" s="7" t="str">
        <f t="array" ref="N495">IF(O495="", "", IFERROR(MAX(--_xlfn.TEXTSPLIT(O495,"+")), O495))</f>
        <v/>
      </c>
      <c r="R495" s="7" t="s">
        <v>635</v>
      </c>
      <c r="S495" s="7" t="s">
        <v>663</v>
      </c>
      <c r="T495" s="7">
        <f t="array" ref="T495">IF(U495="", "", IFERROR(MAX(--_xlfn.TEXTSPLIT(U495,"+")), U495))</f>
        <v>2050</v>
      </c>
      <c r="U495" s="7">
        <v>2050</v>
      </c>
      <c r="V495" s="114" t="str">
        <f t="shared" si="58"/>
        <v/>
      </c>
      <c r="W495" s="62">
        <f t="shared" si="59"/>
        <v>1</v>
      </c>
      <c r="X495" s="7" t="str">
        <f t="shared" si="60"/>
        <v/>
      </c>
      <c r="Y495" s="7" t="str">
        <f>_xlfn.XLOOKUP(C495,ref!A:A,ref!B:B, "Other")</f>
        <v>Other</v>
      </c>
      <c r="Z495" s="7" t="s">
        <v>674</v>
      </c>
      <c r="AA495" s="7" t="str">
        <f t="shared" si="63"/>
        <v/>
      </c>
      <c r="AB495" s="7">
        <f t="shared" si="61"/>
        <v>1</v>
      </c>
    </row>
    <row r="496" spans="1:28" ht="14.5" customHeight="1">
      <c r="A496" s="43" t="s">
        <v>2981</v>
      </c>
      <c r="B496" s="7">
        <v>494</v>
      </c>
      <c r="C496" s="7" t="s">
        <v>639</v>
      </c>
      <c r="D496" s="62" t="s">
        <v>666</v>
      </c>
      <c r="E496" s="75" t="s">
        <v>631</v>
      </c>
      <c r="F496" s="142">
        <v>2025</v>
      </c>
      <c r="G496" t="s">
        <v>631</v>
      </c>
      <c r="H496" t="s">
        <v>635</v>
      </c>
      <c r="I496">
        <v>2030</v>
      </c>
      <c r="L496" s="74" t="s">
        <v>635</v>
      </c>
      <c r="M496" s="7" t="s">
        <v>636</v>
      </c>
      <c r="N496" s="7">
        <f t="array" ref="N496">IF(O496="", "", IFERROR(MAX(--_xlfn.TEXTSPLIT(O496,"+")), O496))</f>
        <v>2010</v>
      </c>
      <c r="O496" s="7">
        <v>2010</v>
      </c>
      <c r="P496" s="7">
        <v>2010</v>
      </c>
      <c r="Q496" s="62" t="s">
        <v>2982</v>
      </c>
      <c r="R496" s="7" t="s">
        <v>645</v>
      </c>
      <c r="S496" s="7" t="s">
        <v>2983</v>
      </c>
      <c r="T496" s="7">
        <f t="array" ref="T496">IF(U496="", "", IFERROR(MAX(--_xlfn.TEXTSPLIT(U496,"+")), U496))</f>
        <v>2050</v>
      </c>
      <c r="U496" s="7">
        <v>2050</v>
      </c>
      <c r="V496" s="114">
        <f t="shared" si="58"/>
        <v>1</v>
      </c>
      <c r="W496" s="62">
        <f t="shared" si="59"/>
        <v>1</v>
      </c>
      <c r="X496" s="7" t="str">
        <f t="shared" si="60"/>
        <v/>
      </c>
      <c r="Y496" s="7" t="str">
        <f>_xlfn.XLOOKUP(C496,ref!A:A,ref!B:B, "Other")</f>
        <v>Europe</v>
      </c>
      <c r="AA496" s="7" t="str">
        <f t="shared" si="63"/>
        <v/>
      </c>
      <c r="AB496" s="7">
        <f t="shared" si="61"/>
        <v>1</v>
      </c>
    </row>
    <row r="497" spans="1:28" ht="14.5" customHeight="1">
      <c r="A497" s="43" t="s">
        <v>2200</v>
      </c>
      <c r="B497" s="7">
        <v>495</v>
      </c>
      <c r="C497" s="7" t="s">
        <v>709</v>
      </c>
      <c r="D497" s="62" t="s">
        <v>679</v>
      </c>
      <c r="E497" s="75"/>
      <c r="G497" t="s">
        <v>631</v>
      </c>
      <c r="H497" t="s">
        <v>1096</v>
      </c>
      <c r="I497">
        <v>2030</v>
      </c>
      <c r="K497">
        <v>2030</v>
      </c>
      <c r="L497" s="74" t="s">
        <v>645</v>
      </c>
      <c r="M497" s="7" t="s">
        <v>2984</v>
      </c>
      <c r="N497" s="7">
        <f t="array" ref="N497">IF(O497="", "", IFERROR(MAX(--_xlfn.TEXTSPLIT(O497,"+")), O497))</f>
        <v>2040</v>
      </c>
      <c r="O497" s="7">
        <v>2040</v>
      </c>
      <c r="P497" s="7">
        <v>2019</v>
      </c>
      <c r="Q497" s="62" t="s">
        <v>2985</v>
      </c>
      <c r="T497" s="7" t="str">
        <f t="array" ref="T497">IF(U497="", "", IFERROR(MAX(--_xlfn.TEXTSPLIT(U497,"+")), U497))</f>
        <v/>
      </c>
      <c r="V497" s="114">
        <f t="shared" si="58"/>
        <v>1</v>
      </c>
      <c r="W497" s="62" t="str">
        <f t="shared" si="59"/>
        <v/>
      </c>
      <c r="X497" s="7">
        <f t="shared" si="60"/>
        <v>1</v>
      </c>
      <c r="Y497" s="7" t="str">
        <f>_xlfn.XLOOKUP(C497,ref!A:A,ref!B:B, "Other")</f>
        <v>Europe</v>
      </c>
      <c r="Z497" s="7" t="s">
        <v>674</v>
      </c>
      <c r="AA497" s="7" t="str">
        <f t="shared" si="63"/>
        <v/>
      </c>
      <c r="AB497" s="7">
        <f t="shared" si="61"/>
        <v>1</v>
      </c>
    </row>
    <row r="498" spans="1:28" ht="14.5" customHeight="1">
      <c r="A498" s="43" t="s">
        <v>2457</v>
      </c>
      <c r="B498" s="7">
        <v>496</v>
      </c>
      <c r="C498" s="7" t="s">
        <v>920</v>
      </c>
      <c r="D498" s="62" t="s">
        <v>691</v>
      </c>
      <c r="E498" s="75"/>
      <c r="G498" t="s">
        <v>631</v>
      </c>
      <c r="H498" t="s">
        <v>1096</v>
      </c>
      <c r="I498">
        <v>2030</v>
      </c>
      <c r="K498">
        <v>2030</v>
      </c>
      <c r="N498" s="7" t="str">
        <f t="array" ref="N498">IF(O498="", "", IFERROR(MAX(--_xlfn.TEXTSPLIT(O498,"+")), O498))</f>
        <v/>
      </c>
      <c r="T498" s="7" t="str">
        <f t="array" ref="T498">IF(U498="", "", IFERROR(MAX(--_xlfn.TEXTSPLIT(U498,"+")), U498))</f>
        <v/>
      </c>
      <c r="V498" s="114" t="str">
        <f t="shared" si="58"/>
        <v/>
      </c>
      <c r="W498" s="62" t="str">
        <f t="shared" si="59"/>
        <v/>
      </c>
      <c r="X498" s="7">
        <f t="shared" si="60"/>
        <v>1</v>
      </c>
      <c r="Y498" s="7" t="str">
        <f>_xlfn.XLOOKUP(C498,ref!A:A,ref!B:B, "Other")</f>
        <v>Europe</v>
      </c>
      <c r="AA498" s="7" t="str">
        <f t="shared" si="63"/>
        <v/>
      </c>
      <c r="AB498" s="7">
        <f t="shared" si="61"/>
        <v>1</v>
      </c>
    </row>
    <row r="499" spans="1:28" ht="14.5" customHeight="1">
      <c r="A499" s="43" t="s">
        <v>540</v>
      </c>
      <c r="B499" s="7">
        <v>497</v>
      </c>
      <c r="C499" s="7" t="s">
        <v>639</v>
      </c>
      <c r="D499" s="62" t="s">
        <v>638</v>
      </c>
      <c r="E499" s="75" t="s">
        <v>631</v>
      </c>
      <c r="F499" s="142">
        <v>2030</v>
      </c>
      <c r="G499" t="s">
        <v>631</v>
      </c>
      <c r="H499" t="s">
        <v>1096</v>
      </c>
      <c r="I499">
        <v>2030</v>
      </c>
      <c r="K499">
        <v>2030</v>
      </c>
      <c r="L499" s="74" t="s">
        <v>635</v>
      </c>
      <c r="M499" s="7" t="s">
        <v>758</v>
      </c>
      <c r="N499" s="7">
        <f t="array" ref="N499">IF(O499="", "", IFERROR(MAX(--_xlfn.TEXTSPLIT(O499,"+")), O499))</f>
        <v>2030</v>
      </c>
      <c r="O499" s="7">
        <v>2030</v>
      </c>
      <c r="P499" s="7">
        <v>2020</v>
      </c>
      <c r="Q499" s="62" t="s">
        <v>2986</v>
      </c>
      <c r="T499" s="7" t="str">
        <f t="array" ref="T499">IF(U499="", "", IFERROR(MAX(--_xlfn.TEXTSPLIT(U499,"+")), U499))</f>
        <v/>
      </c>
      <c r="V499" s="114">
        <f t="shared" si="58"/>
        <v>1</v>
      </c>
      <c r="W499" s="62" t="str">
        <f t="shared" si="59"/>
        <v/>
      </c>
      <c r="X499" s="7">
        <f t="shared" si="60"/>
        <v>1</v>
      </c>
      <c r="Y499" s="7" t="str">
        <f>_xlfn.XLOOKUP(C499,ref!A:A,ref!B:B, "Other")</f>
        <v>Europe</v>
      </c>
      <c r="Z499" s="7" t="s">
        <v>631</v>
      </c>
      <c r="AA499" s="7" t="str">
        <f t="shared" si="63"/>
        <v>Y</v>
      </c>
      <c r="AB499" s="7">
        <f t="shared" si="61"/>
        <v>1</v>
      </c>
    </row>
    <row r="500" spans="1:28" ht="14.5" customHeight="1">
      <c r="A500" s="43" t="s">
        <v>484</v>
      </c>
      <c r="B500" s="7">
        <v>498</v>
      </c>
      <c r="C500" s="7" t="s">
        <v>629</v>
      </c>
      <c r="D500" s="62" t="s">
        <v>690</v>
      </c>
      <c r="E500" s="75"/>
      <c r="F500" s="142"/>
      <c r="G500" t="s">
        <v>631</v>
      </c>
      <c r="H500" t="s">
        <v>1096</v>
      </c>
      <c r="I500">
        <v>2025</v>
      </c>
      <c r="K500">
        <v>2025</v>
      </c>
      <c r="N500" s="7" t="str">
        <f t="array" ref="N500">IF(O500="", "", IFERROR(MAX(--_xlfn.TEXTSPLIT(O500,"+")), O500))</f>
        <v/>
      </c>
      <c r="R500" s="7" t="s">
        <v>645</v>
      </c>
      <c r="S500" s="7" t="s">
        <v>885</v>
      </c>
      <c r="T500" s="7">
        <f t="array" ref="T500">IF(U500="", "", IFERROR(MAX(--_xlfn.TEXTSPLIT(U500,"+")), U500))</f>
        <v>2050</v>
      </c>
      <c r="U500" s="7">
        <v>2050</v>
      </c>
      <c r="V500" s="114" t="str">
        <f t="shared" si="58"/>
        <v/>
      </c>
      <c r="W500" s="62">
        <f t="shared" si="59"/>
        <v>1</v>
      </c>
      <c r="X500" s="7">
        <f t="shared" si="60"/>
        <v>1</v>
      </c>
      <c r="Y500" s="7" t="str">
        <f>_xlfn.XLOOKUP(C500,ref!A:A,ref!B:B, "Other")</f>
        <v>North America</v>
      </c>
      <c r="AA500" s="7" t="str">
        <f t="shared" si="63"/>
        <v/>
      </c>
      <c r="AB500" s="7">
        <f t="shared" si="61"/>
        <v>1</v>
      </c>
    </row>
    <row r="501" spans="1:28" ht="14.5" customHeight="1">
      <c r="A501" s="43" t="s">
        <v>2987</v>
      </c>
      <c r="B501" s="7">
        <v>499</v>
      </c>
      <c r="C501" s="7" t="s">
        <v>692</v>
      </c>
      <c r="D501" s="62" t="s">
        <v>690</v>
      </c>
      <c r="E501" s="75" t="s">
        <v>631</v>
      </c>
      <c r="F501" s="142">
        <v>2030</v>
      </c>
      <c r="G501" t="s">
        <v>631</v>
      </c>
      <c r="H501" t="s">
        <v>1096</v>
      </c>
      <c r="I501">
        <v>2030</v>
      </c>
      <c r="K501">
        <v>2030</v>
      </c>
      <c r="L501" s="74" t="s">
        <v>645</v>
      </c>
      <c r="M501" s="7" t="s">
        <v>885</v>
      </c>
      <c r="N501" s="7">
        <f t="array" ref="N501">IF(O501="", "", IFERROR(MAX(--_xlfn.TEXTSPLIT(O501,"+")), O501))</f>
        <v>2050</v>
      </c>
      <c r="O501" s="7">
        <v>2050</v>
      </c>
      <c r="P501" s="7">
        <v>2015</v>
      </c>
      <c r="Q501" s="62" t="s">
        <v>2988</v>
      </c>
      <c r="T501" s="7" t="str">
        <f t="array" ref="T501">IF(U501="", "", IFERROR(MAX(--_xlfn.TEXTSPLIT(U501,"+")), U501))</f>
        <v/>
      </c>
      <c r="V501" s="114">
        <f t="shared" si="58"/>
        <v>1</v>
      </c>
      <c r="W501" s="62" t="str">
        <f t="shared" si="59"/>
        <v/>
      </c>
      <c r="X501" s="7">
        <f t="shared" si="60"/>
        <v>1</v>
      </c>
      <c r="Y501" s="7" t="str">
        <f>_xlfn.XLOOKUP(C501,ref!A:A,ref!B:B, "Other")</f>
        <v>Europe</v>
      </c>
      <c r="Z501" s="7" t="s">
        <v>631</v>
      </c>
      <c r="AA501" s="7" t="str">
        <f t="shared" si="63"/>
        <v>Y</v>
      </c>
      <c r="AB501" s="7">
        <f t="shared" si="61"/>
        <v>1</v>
      </c>
    </row>
    <row r="502" spans="1:28" ht="14.5" customHeight="1">
      <c r="A502" s="43" t="s">
        <v>2989</v>
      </c>
      <c r="B502" s="7">
        <v>500</v>
      </c>
      <c r="C502" s="7" t="s">
        <v>721</v>
      </c>
      <c r="D502" s="62" t="s">
        <v>628</v>
      </c>
      <c r="K502">
        <v>2030</v>
      </c>
      <c r="N502" s="7" t="str">
        <f t="array" ref="N502">IF(O502="", "", IFERROR(MAX(--_xlfn.TEXTSPLIT(O502,"+")), O502))</f>
        <v/>
      </c>
      <c r="R502" s="7" t="s">
        <v>635</v>
      </c>
      <c r="S502" s="7" t="s">
        <v>816</v>
      </c>
      <c r="T502" s="7">
        <f t="array" ref="T502">IF(U502="", "", IFERROR(MAX(--_xlfn.TEXTSPLIT(U502,"+")), U502))</f>
        <v>2035</v>
      </c>
      <c r="U502" s="7">
        <v>2035</v>
      </c>
      <c r="V502" s="114" t="str">
        <f t="shared" si="58"/>
        <v/>
      </c>
      <c r="W502" s="62">
        <v>1</v>
      </c>
      <c r="X502" s="7" t="str">
        <f t="shared" si="60"/>
        <v/>
      </c>
      <c r="Y502" s="7" t="str">
        <f>_xlfn.XLOOKUP(C502,ref!A:A,ref!B:B, "Other")</f>
        <v>Other</v>
      </c>
      <c r="Z502" s="7" t="s">
        <v>674</v>
      </c>
      <c r="AA502" s="7" t="str">
        <f t="shared" si="63"/>
        <v/>
      </c>
      <c r="AB502" s="7">
        <f t="shared" si="61"/>
        <v>1</v>
      </c>
    </row>
    <row r="503" spans="1:28" ht="14.5" customHeight="1">
      <c r="E503" s="151">
        <f>COUNTIF(E3:E502, "Y")</f>
        <v>76</v>
      </c>
      <c r="F503" s="152">
        <f>COUNTIF(F3:F502,"&lt;&gt;")</f>
        <v>76</v>
      </c>
      <c r="G503">
        <f>COUNTIF(G3:G502, "Y")</f>
        <v>169</v>
      </c>
      <c r="H503">
        <f>COUNTIF(H3:H502, "T")</f>
        <v>99</v>
      </c>
      <c r="I503">
        <f>COUNT(I3:I502)</f>
        <v>169</v>
      </c>
      <c r="J503">
        <f>COUNT(J3:J502)</f>
        <v>3</v>
      </c>
      <c r="R503" s="7">
        <f>193/500</f>
        <v>0.38600000000000001</v>
      </c>
      <c r="V503" s="114" t="str">
        <f t="shared" si="58"/>
        <v/>
      </c>
      <c r="W503" s="114">
        <f t="shared" ref="W503:AB503" si="64">SUM(W3:W502)</f>
        <v>188</v>
      </c>
      <c r="X503" s="7">
        <f t="shared" si="64"/>
        <v>99</v>
      </c>
      <c r="Y503" s="114">
        <f t="shared" si="64"/>
        <v>0</v>
      </c>
      <c r="Z503" s="114">
        <f t="shared" si="64"/>
        <v>0</v>
      </c>
      <c r="AA503" s="114">
        <f t="shared" si="64"/>
        <v>0</v>
      </c>
      <c r="AB503" s="114">
        <f t="shared" si="64"/>
        <v>302</v>
      </c>
    </row>
    <row r="504" spans="1:28" ht="14.5" customHeight="1">
      <c r="F504" s="150">
        <f>F503/500</f>
        <v>0.152</v>
      </c>
      <c r="H504">
        <f>COUNTIF(H2:H501, "C")</f>
        <v>69</v>
      </c>
      <c r="I504">
        <f>I503/500</f>
        <v>0.33800000000000002</v>
      </c>
      <c r="V504" s="114" t="str">
        <f t="shared" si="58"/>
        <v/>
      </c>
      <c r="W504" s="114">
        <f>W503/500</f>
        <v>0.376</v>
      </c>
      <c r="X504" s="7" t="str">
        <f>IF(H504="T",1,"")</f>
        <v/>
      </c>
      <c r="Y504" s="114">
        <f>Y503/500</f>
        <v>0</v>
      </c>
      <c r="Z504" s="114">
        <f>Z503/500</f>
        <v>0</v>
      </c>
      <c r="AA504" s="114">
        <f>AA503/500</f>
        <v>0</v>
      </c>
      <c r="AB504" s="114">
        <f>AB503/500</f>
        <v>0.60399999999999998</v>
      </c>
    </row>
    <row r="505" spans="1:28" ht="14.5" customHeight="1">
      <c r="W505" s="7"/>
    </row>
    <row r="506" spans="1:28" ht="14.5" customHeight="1">
      <c r="AB506" s="7">
        <f>IF(OR(V506&lt;&gt;"", W506&lt;&gt;"", T506&lt;&gt;"", H506="T",J506&lt;&gt;""), 1, 0)</f>
        <v>0</v>
      </c>
    </row>
    <row r="507" spans="1:28" ht="14.5" customHeight="1">
      <c r="K507" s="137"/>
    </row>
    <row r="508" spans="1:28" ht="14.5" customHeight="1"/>
    <row r="509" spans="1:28" ht="14.5" customHeight="1"/>
    <row r="510" spans="1:28" ht="14.5" customHeight="1">
      <c r="K510" s="138"/>
    </row>
    <row r="511" spans="1:28" ht="14.5" customHeight="1">
      <c r="K511" s="138"/>
    </row>
  </sheetData>
  <autoFilter ref="A2:W504" xr:uid="{00000000-0009-0000-0000-000006000000}"/>
  <mergeCells count="10">
    <mergeCell ref="AW3:AY3"/>
    <mergeCell ref="AW23:AY23"/>
    <mergeCell ref="AQ23:AS23"/>
    <mergeCell ref="AK3:AM3"/>
    <mergeCell ref="BA23:BC23"/>
    <mergeCell ref="AK23:AM23"/>
    <mergeCell ref="AN23:AP23"/>
    <mergeCell ref="BA3:BC3"/>
    <mergeCell ref="AN3:AP3"/>
    <mergeCell ref="AQ3:AS3"/>
  </mergeCells>
  <conditionalFormatting sqref="G262:G269">
    <cfRule type="duplicateValues" dxfId="0" priority="1"/>
  </conditionalFormatting>
  <pageMargins left="0.7" right="0.7" top="0.75" bottom="0.75" header="0.3" footer="0.3"/>
  <pageSetup paperSize="9" orientation="portrait" horizontalDpi="429496729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AT509"/>
  <sheetViews>
    <sheetView zoomScale="66" workbookViewId="0">
      <selection activeCell="A3" sqref="A3:A502"/>
    </sheetView>
  </sheetViews>
  <sheetFormatPr defaultColWidth="11.81640625" defaultRowHeight="15" customHeight="1"/>
  <cols>
    <col min="1" max="1" width="30.7265625" style="60" customWidth="1"/>
    <col min="2" max="2" width="13.453125" style="60" customWidth="1"/>
    <col min="3" max="4" width="30.7265625" style="60" customWidth="1"/>
    <col min="5" max="5" width="13.7265625" style="60" customWidth="1"/>
    <col min="6" max="6" width="15.81640625" style="60" customWidth="1"/>
    <col min="7" max="7" width="14" style="60" customWidth="1"/>
    <col min="8" max="8" width="17.26953125" style="60" customWidth="1"/>
    <col min="9" max="9" width="13.453125" style="60" customWidth="1"/>
    <col min="10" max="10" width="14" style="60" customWidth="1"/>
    <col min="11" max="11" width="29.26953125" style="60" customWidth="1"/>
    <col min="12" max="12" width="30.7265625" style="60" customWidth="1"/>
    <col min="13" max="13" width="13.453125" style="60" customWidth="1"/>
    <col min="14" max="14" width="14.7265625" style="60" customWidth="1"/>
    <col min="15" max="15" width="40.1796875" style="60" customWidth="1"/>
    <col min="16" max="16" width="30.7265625" style="60" customWidth="1"/>
    <col min="17" max="18" width="14.7265625" style="60" customWidth="1"/>
    <col min="19" max="19" width="21.54296875" style="183" bestFit="1" customWidth="1"/>
    <col min="20" max="20" width="34.7265625" style="60" bestFit="1" customWidth="1"/>
    <col min="21" max="24" width="14.7265625" style="60" bestFit="1" customWidth="1"/>
    <col min="25" max="25" width="30.54296875" style="60" bestFit="1" customWidth="1"/>
    <col min="26" max="30" width="11.81640625" style="60" customWidth="1"/>
    <col min="31" max="16384" width="11.81640625" style="60"/>
  </cols>
  <sheetData>
    <row r="1" spans="1:44" ht="15.65" customHeight="1">
      <c r="A1" s="184" t="s">
        <v>2990</v>
      </c>
      <c r="B1" s="184" t="s">
        <v>2991</v>
      </c>
      <c r="C1" s="184" t="s">
        <v>2992</v>
      </c>
      <c r="D1" s="184" t="s">
        <v>2993</v>
      </c>
      <c r="E1" s="185" t="s">
        <v>650</v>
      </c>
      <c r="F1" s="184" t="s">
        <v>2994</v>
      </c>
      <c r="G1" s="184" t="s">
        <v>2995</v>
      </c>
      <c r="H1" s="185" t="s">
        <v>2996</v>
      </c>
      <c r="I1" s="184" t="s">
        <v>2997</v>
      </c>
      <c r="J1" s="184" t="s">
        <v>2998</v>
      </c>
      <c r="K1" s="185" t="s">
        <v>1052</v>
      </c>
      <c r="L1" s="184" t="s">
        <v>2999</v>
      </c>
      <c r="M1" s="184" t="s">
        <v>3000</v>
      </c>
      <c r="N1" s="184" t="s">
        <v>3001</v>
      </c>
      <c r="O1" s="185" t="s">
        <v>3002</v>
      </c>
      <c r="P1" s="184" t="s">
        <v>3003</v>
      </c>
      <c r="Q1" s="184" t="s">
        <v>3004</v>
      </c>
      <c r="R1" s="184" t="s">
        <v>3005</v>
      </c>
      <c r="S1" s="186" t="s">
        <v>3006</v>
      </c>
      <c r="T1" s="184" t="s">
        <v>3007</v>
      </c>
      <c r="U1" s="184" t="s">
        <v>3008</v>
      </c>
      <c r="V1" s="184" t="s">
        <v>3009</v>
      </c>
      <c r="W1" s="184" t="s">
        <v>3010</v>
      </c>
      <c r="X1" s="184" t="s">
        <v>3011</v>
      </c>
      <c r="Y1" s="187" t="s">
        <v>3012</v>
      </c>
      <c r="Z1" s="61"/>
      <c r="AA1" s="61"/>
    </row>
    <row r="2" spans="1:44" ht="34" customHeight="1">
      <c r="A2" s="155" t="s">
        <v>2581</v>
      </c>
      <c r="B2" s="154" t="s">
        <v>549</v>
      </c>
      <c r="C2" s="154" t="s">
        <v>1060</v>
      </c>
      <c r="D2" s="154" t="s">
        <v>656</v>
      </c>
      <c r="E2" s="153" t="s">
        <v>1063</v>
      </c>
      <c r="F2" s="155" t="s">
        <v>1064</v>
      </c>
      <c r="G2" s="155" t="s">
        <v>1065</v>
      </c>
      <c r="H2" s="156" t="s">
        <v>3013</v>
      </c>
      <c r="I2" s="155" t="s">
        <v>1064</v>
      </c>
      <c r="J2" s="155" t="s">
        <v>1065</v>
      </c>
      <c r="K2" s="156" t="s">
        <v>3014</v>
      </c>
      <c r="L2" s="157" t="s">
        <v>3015</v>
      </c>
      <c r="M2" s="155" t="s">
        <v>1064</v>
      </c>
      <c r="N2" s="155" t="s">
        <v>1065</v>
      </c>
      <c r="O2" s="156" t="s">
        <v>3016</v>
      </c>
      <c r="P2" s="157" t="s">
        <v>3015</v>
      </c>
      <c r="Q2" s="155" t="s">
        <v>1064</v>
      </c>
      <c r="R2" s="155" t="s">
        <v>1065</v>
      </c>
      <c r="S2" s="180" t="s">
        <v>553</v>
      </c>
      <c r="T2" s="155" t="s">
        <v>656</v>
      </c>
      <c r="U2" s="155" t="s">
        <v>44</v>
      </c>
      <c r="V2" s="155" t="s">
        <v>45</v>
      </c>
      <c r="W2" s="155" t="s">
        <v>650</v>
      </c>
      <c r="X2" s="155" t="s">
        <v>1086</v>
      </c>
      <c r="Y2" s="155" t="s">
        <v>48</v>
      </c>
    </row>
    <row r="3" spans="1:44" ht="15.65" customHeight="1">
      <c r="A3" s="374" t="s">
        <v>627</v>
      </c>
      <c r="B3" s="160">
        <v>382</v>
      </c>
      <c r="C3" s="160" t="s">
        <v>3017</v>
      </c>
      <c r="D3" s="161" t="s">
        <v>628</v>
      </c>
      <c r="E3" s="159" t="s">
        <v>631</v>
      </c>
      <c r="F3" s="160">
        <v>2050</v>
      </c>
      <c r="G3" s="160">
        <v>2019</v>
      </c>
      <c r="H3" s="159"/>
      <c r="I3" s="160"/>
      <c r="J3" s="160"/>
      <c r="K3" s="159" t="s">
        <v>635</v>
      </c>
      <c r="L3" s="160" t="s">
        <v>636</v>
      </c>
      <c r="M3" s="162">
        <v>2050</v>
      </c>
      <c r="N3" s="162">
        <v>2021</v>
      </c>
      <c r="O3" s="159"/>
      <c r="P3" s="160"/>
      <c r="Q3" s="160"/>
      <c r="R3" s="160"/>
      <c r="S3" s="181" t="str">
        <f t="array" ref="S3">_xlfn.IFS(
  C3="United States","North America",
  C3="Canada","North America",
  C3="Mexico","North America",
  C3="Bermuda","North America",
  C3="United Kingdom","Europe",
  C3="Germany","Europe",
  C3="France","Europe",
  C3="Italy","Europe",
  C3="Switzerland","Europe",
  C3="Spain","Europe",
  C3="Netherlands","Europe",
  C3="Sweden","Europe",
  C3="Norway","Europe",
  C3="Finland","Europe",
  C3="Denmark","Europe",
  C3="Russia","Europe",
  C3="China","Asia",
  C3="Japan","Asia",
  C3="Taiwan, Province of China","Asia",
  C3="Hong Kong","Asia",
  C3="South Korea","Asia",
  C3="India","Asia",
  C3="Singapore","Asia",
  C3="Thailand","Asia",
  C3="Indonesia","Asia",
  C3="Malaysia","Asia",
  TRUE,"Other"
)</f>
        <v>North America</v>
      </c>
      <c r="T3" s="163" t="str">
        <f>_xlfn.XLOOKUP($D3,ref!G:G,ref!H:H)</f>
        <v>Chemicals</v>
      </c>
      <c r="U3" s="163">
        <f t="shared" ref="U3:U66" si="0">IF(TRIM(M3)&lt;&gt;"",1,"")</f>
        <v>1</v>
      </c>
      <c r="V3" s="163" t="str">
        <f t="shared" ref="V3:V66" si="1">IF(TRIM(Q3)&lt;&gt;"",1,"")</f>
        <v/>
      </c>
      <c r="W3" s="163">
        <f t="shared" ref="W3:W66" si="2">IF($E3="Y", 1, "")</f>
        <v>1</v>
      </c>
      <c r="X3" s="163" t="str">
        <f t="shared" ref="X3:X66" si="3">IF($H3="T",1,"")</f>
        <v/>
      </c>
      <c r="Y3" s="164">
        <f t="shared" ref="Y3:Y66" si="4">MAX($X3,$W3,$V3,$U3)</f>
        <v>1</v>
      </c>
    </row>
    <row r="4" spans="1:44" ht="15.65" customHeight="1">
      <c r="A4" s="375" t="s">
        <v>540</v>
      </c>
      <c r="B4" s="158">
        <v>410</v>
      </c>
      <c r="C4" s="158" t="s">
        <v>639</v>
      </c>
      <c r="D4" s="166" t="s">
        <v>638</v>
      </c>
      <c r="E4" s="165" t="s">
        <v>631</v>
      </c>
      <c r="F4" s="158">
        <v>2030</v>
      </c>
      <c r="G4" s="158">
        <v>2021</v>
      </c>
      <c r="H4" s="165" t="s">
        <v>1096</v>
      </c>
      <c r="I4" s="158">
        <v>2030</v>
      </c>
      <c r="J4" s="158">
        <v>2021</v>
      </c>
      <c r="K4" s="165" t="s">
        <v>635</v>
      </c>
      <c r="L4" s="158" t="s">
        <v>758</v>
      </c>
      <c r="M4" s="167">
        <v>2030</v>
      </c>
      <c r="N4" s="167">
        <v>2020</v>
      </c>
      <c r="O4" s="165"/>
      <c r="P4" s="158"/>
      <c r="Q4" s="158"/>
      <c r="R4" s="158"/>
      <c r="S4" s="182" t="str">
        <f t="array" ref="S4">_xlfn.IFS(
  C4="United States","North America",
  C4="Canada","North America",
  C4="Mexico","North America",
  C4="Bermuda","North America",
  C4="United Kingdom","Europe",
  C4="Germany","Europe",
  C4="France","Europe",
  C4="Italy","Europe",
  C4="Switzerland","Europe",
  C4="Spain","Europe",
  C4="Netherlands","Europe",
  C4="Sweden","Europe",
  C4="Norway","Europe",
  C4="Finland","Europe",
  C4="Denmark","Europe",
  C4="Russia","Europe",
  C4="China","Asia",
  C4="Japan","Asia",
  C4="Taiwan, Province of China","Asia",
  C4="Hong Kong","Asia",
  C4="South Korea","Asia",
  C4="India","Asia",
  C4="Singapore","Asia",
  C4="Thailand","Asia",
  C4="Indonesia","Asia",
  C4="Malaysia","Asia",
  TRUE,"Other"
)</f>
        <v>Europe</v>
      </c>
      <c r="T4" s="158" t="str">
        <f>_xlfn.XLOOKUP($D4,ref!G:G,ref!H:H)</f>
        <v>Industrial goods</v>
      </c>
      <c r="U4" s="158">
        <f t="shared" si="0"/>
        <v>1</v>
      </c>
      <c r="V4" s="158" t="str">
        <f t="shared" si="1"/>
        <v/>
      </c>
      <c r="W4" s="158">
        <f t="shared" si="2"/>
        <v>1</v>
      </c>
      <c r="X4" s="158">
        <f t="shared" si="3"/>
        <v>1</v>
      </c>
      <c r="Y4" s="164">
        <f t="shared" si="4"/>
        <v>1</v>
      </c>
    </row>
    <row r="5" spans="1:44" ht="15.65" customHeight="1">
      <c r="A5" s="374" t="s">
        <v>420</v>
      </c>
      <c r="B5" s="163">
        <v>350</v>
      </c>
      <c r="C5" s="163" t="s">
        <v>3017</v>
      </c>
      <c r="D5" s="169" t="s">
        <v>654</v>
      </c>
      <c r="E5" s="168"/>
      <c r="F5" s="163"/>
      <c r="G5" s="163"/>
      <c r="H5" s="168"/>
      <c r="I5" s="163"/>
      <c r="J5" s="163"/>
      <c r="K5" s="168"/>
      <c r="L5" s="163"/>
      <c r="M5" s="170"/>
      <c r="N5" s="170"/>
      <c r="O5" s="168"/>
      <c r="P5" s="163"/>
      <c r="Q5" s="163"/>
      <c r="R5" s="163"/>
      <c r="S5" s="181" t="str">
        <f t="array" ref="S5">_xlfn.IFS(
  C5="United States","North America",
  C5="Canada","North America",
  C5="Mexico","North America",
  C5="Bermuda","North America",
  C5="United Kingdom","Europe",
  C5="Germany","Europe",
  C5="France","Europe",
  C5="Italy","Europe",
  C5="Switzerland","Europe",
  C5="Spain","Europe",
  C5="Netherlands","Europe",
  C5="Sweden","Europe",
  C5="Norway","Europe",
  C5="Finland","Europe",
  C5="Denmark","Europe",
  C5="Russia","Europe",
  C5="China","Asia",
  C5="Japan","Asia",
  C5="Taiwan, Province of China","Asia",
  C5="Hong Kong","Asia",
  C5="South Korea","Asia",
  C5="India","Asia",
  C5="Singapore","Asia",
  C5="Thailand","Asia",
  C5="Indonesia","Asia",
  C5="Malaysia","Asia",
  TRUE,"Other"
)</f>
        <v>North America</v>
      </c>
      <c r="T5" s="163" t="str">
        <f>_xlfn.XLOOKUP($D5,ref!G:G,ref!H:H)</f>
        <v>Health care and pharmaceuticals</v>
      </c>
      <c r="U5" s="163" t="str">
        <f t="shared" si="0"/>
        <v/>
      </c>
      <c r="V5" s="163" t="str">
        <f t="shared" si="1"/>
        <v/>
      </c>
      <c r="W5" s="163" t="str">
        <f t="shared" si="2"/>
        <v/>
      </c>
      <c r="X5" s="163" t="str">
        <f t="shared" si="3"/>
        <v/>
      </c>
      <c r="Y5" s="164">
        <f t="shared" si="4"/>
        <v>0</v>
      </c>
    </row>
    <row r="6" spans="1:44" ht="15.65" customHeight="1">
      <c r="A6" s="375" t="s">
        <v>297</v>
      </c>
      <c r="B6" s="158">
        <v>247</v>
      </c>
      <c r="C6" s="158" t="s">
        <v>3017</v>
      </c>
      <c r="D6" s="166" t="s">
        <v>654</v>
      </c>
      <c r="E6" s="165"/>
      <c r="F6" s="158"/>
      <c r="G6" s="158"/>
      <c r="H6" s="165" t="s">
        <v>635</v>
      </c>
      <c r="I6" s="158"/>
      <c r="J6" s="158">
        <v>2021</v>
      </c>
      <c r="K6" s="165"/>
      <c r="L6" s="158"/>
      <c r="M6" s="167"/>
      <c r="N6" s="167"/>
      <c r="O6" s="165"/>
      <c r="P6" s="158"/>
      <c r="Q6" s="158"/>
      <c r="R6" s="158"/>
      <c r="S6" s="182" t="str">
        <f t="array" ref="S6">_xlfn.IFS(
  C6="United States","North America",
  C6="Canada","North America",
  C6="Mexico","North America",
  C6="Bermuda","North America",
  C6="United Kingdom","Europe",
  C6="Germany","Europe",
  C6="France","Europe",
  C6="Italy","Europe",
  C6="Switzerland","Europe",
  C6="Spain","Europe",
  C6="Netherlands","Europe",
  C6="Sweden","Europe",
  C6="Norway","Europe",
  C6="Finland","Europe",
  C6="Denmark","Europe",
  C6="Russia","Europe",
  C6="China","Asia",
  C6="Japan","Asia",
  C6="Taiwan, Province of China","Asia",
  C6="Hong Kong","Asia",
  C6="South Korea","Asia",
  C6="India","Asia",
  C6="Singapore","Asia",
  C6="Thailand","Asia",
  C6="Indonesia","Asia",
  C6="Malaysia","Asia",
  TRUE,"Other"
)</f>
        <v>North America</v>
      </c>
      <c r="T6" s="158" t="str">
        <f>_xlfn.XLOOKUP($D6,ref!G:G,ref!H:H)</f>
        <v>Health care and pharmaceuticals</v>
      </c>
      <c r="U6" s="158" t="str">
        <f t="shared" si="0"/>
        <v/>
      </c>
      <c r="V6" s="158" t="str">
        <f t="shared" si="1"/>
        <v/>
      </c>
      <c r="W6" s="158" t="str">
        <f t="shared" si="2"/>
        <v/>
      </c>
      <c r="X6" s="158" t="str">
        <f t="shared" si="3"/>
        <v/>
      </c>
      <c r="Y6" s="164">
        <f t="shared" si="4"/>
        <v>0</v>
      </c>
    </row>
    <row r="7" spans="1:44" ht="15.65" customHeight="1">
      <c r="A7" s="374" t="s">
        <v>259</v>
      </c>
      <c r="B7" s="163">
        <v>258</v>
      </c>
      <c r="C7" s="163" t="s">
        <v>667</v>
      </c>
      <c r="D7" s="169" t="s">
        <v>3018</v>
      </c>
      <c r="E7" s="168" t="s">
        <v>631</v>
      </c>
      <c r="F7" s="163">
        <v>2023</v>
      </c>
      <c r="G7" s="163">
        <v>2019</v>
      </c>
      <c r="H7" s="168" t="s">
        <v>1096</v>
      </c>
      <c r="I7" s="163">
        <v>2025</v>
      </c>
      <c r="J7" s="163">
        <v>2018</v>
      </c>
      <c r="K7" s="168"/>
      <c r="L7" s="163"/>
      <c r="M7" s="170"/>
      <c r="N7" s="170"/>
      <c r="O7" s="168" t="s">
        <v>645</v>
      </c>
      <c r="P7" s="163" t="s">
        <v>888</v>
      </c>
      <c r="Q7" s="163">
        <v>2025</v>
      </c>
      <c r="R7" s="163">
        <v>2020</v>
      </c>
      <c r="S7" s="181" t="str">
        <f t="array" ref="S7">_xlfn.IFS(
  C7="United States","North America",
  C7="Canada","North America",
  C7="Mexico","North America",
  C7="Bermuda","North America",
  C7="United Kingdom","Europe",
  C7="Germany","Europe",
  C7="France","Europe",
  C7="Italy","Europe",
  C7="Switzerland","Europe",
  C7="Spain","Europe",
  C7="Netherlands","Europe",
  C7="Sweden","Europe",
  C7="Norway","Europe",
  C7="Finland","Europe",
  C7="Denmark","Europe",
  C7="Russia","Europe",
  C7="China","Asia",
  C7="Japan","Asia",
  C7="Taiwan, Province of China","Asia",
  C7="Hong Kong","Asia",
  C7="South Korea","Asia",
  C7="India","Asia",
  C7="Singapore","Asia",
  C7="Thailand","Asia",
  C7="Indonesia","Asia",
  C7="Malaysia","Asia",
  TRUE,"Other"
)</f>
        <v>Other</v>
      </c>
      <c r="T7" s="163" t="str">
        <f>_xlfn.XLOOKUP($D7,ref!G:G,ref!H:H)</f>
        <v>Financial services</v>
      </c>
      <c r="U7" s="163" t="str">
        <f t="shared" si="0"/>
        <v/>
      </c>
      <c r="V7" s="163">
        <f t="shared" si="1"/>
        <v>1</v>
      </c>
      <c r="W7" s="163">
        <f t="shared" si="2"/>
        <v>1</v>
      </c>
      <c r="X7" s="163">
        <f t="shared" si="3"/>
        <v>1</v>
      </c>
      <c r="Y7" s="164">
        <f t="shared" si="4"/>
        <v>1</v>
      </c>
      <c r="AC7" s="378" t="s">
        <v>649</v>
      </c>
      <c r="AD7" s="379"/>
      <c r="AE7" s="380"/>
      <c r="AF7" s="378" t="s">
        <v>650</v>
      </c>
      <c r="AG7" s="379"/>
      <c r="AH7" s="380"/>
      <c r="AI7" s="378" t="s">
        <v>651</v>
      </c>
      <c r="AJ7" s="379"/>
      <c r="AK7" s="380"/>
      <c r="AL7" s="109"/>
      <c r="AM7" s="109" t="s">
        <v>2595</v>
      </c>
      <c r="AN7" s="109"/>
      <c r="AO7" s="378" t="s">
        <v>647</v>
      </c>
      <c r="AP7" s="379"/>
      <c r="AQ7" s="380"/>
      <c r="AR7" s="90" t="s">
        <v>653</v>
      </c>
    </row>
    <row r="8" spans="1:44" ht="15.65" customHeight="1">
      <c r="A8" s="375" t="s">
        <v>3019</v>
      </c>
      <c r="B8" s="158">
        <v>455</v>
      </c>
      <c r="C8" s="158" t="s">
        <v>697</v>
      </c>
      <c r="D8" s="166" t="s">
        <v>666</v>
      </c>
      <c r="E8" s="165"/>
      <c r="F8" s="158"/>
      <c r="G8" s="158"/>
      <c r="H8" s="165"/>
      <c r="I8" s="158"/>
      <c r="J8" s="158"/>
      <c r="K8" s="165" t="s">
        <v>635</v>
      </c>
      <c r="L8" s="158" t="s">
        <v>636</v>
      </c>
      <c r="M8" s="167">
        <v>2011</v>
      </c>
      <c r="N8" s="167">
        <v>2011</v>
      </c>
      <c r="O8" s="165"/>
      <c r="P8" s="158"/>
      <c r="Q8" s="158"/>
      <c r="R8" s="158"/>
      <c r="S8" s="182" t="str">
        <f t="array" ref="S8">_xlfn.IFS(
  C8="United States","North America",
  C8="Canada","North America",
  C8="Mexico","North America",
  C8="Bermuda","North America",
  C8="United Kingdom","Europe",
  C8="Germany","Europe",
  C8="France","Europe",
  C8="Italy","Europe",
  C8="Switzerland","Europe",
  C8="Spain","Europe",
  C8="Netherlands","Europe",
  C8="Sweden","Europe",
  C8="Norway","Europe",
  C8="Finland","Europe",
  C8="Denmark","Europe",
  C8="Russia","Europe",
  C8="China","Asia",
  C8="Japan","Asia",
  C8="Taiwan, Province of China","Asia",
  C8="Hong Kong","Asia",
  C8="South Korea","Asia",
  C8="India","Asia",
  C8="Singapore","Asia",
  C8="Thailand","Asia",
  C8="Indonesia","Asia",
  C8="Malaysia","Asia",
  TRUE,"Other"
)</f>
        <v>Europe</v>
      </c>
      <c r="T8" s="158" t="str">
        <f>_xlfn.XLOOKUP($D8,ref!G:G,ref!H:H)</f>
        <v>Financial services</v>
      </c>
      <c r="U8" s="158">
        <f t="shared" si="0"/>
        <v>1</v>
      </c>
      <c r="V8" s="158" t="str">
        <f t="shared" si="1"/>
        <v/>
      </c>
      <c r="W8" s="158" t="str">
        <f t="shared" si="2"/>
        <v/>
      </c>
      <c r="X8" s="158" t="str">
        <f t="shared" si="3"/>
        <v/>
      </c>
      <c r="Y8" s="164">
        <f t="shared" si="4"/>
        <v>1</v>
      </c>
      <c r="AB8" s="90" t="s">
        <v>656</v>
      </c>
      <c r="AC8" s="91" t="s">
        <v>3020</v>
      </c>
      <c r="AD8" s="91" t="s">
        <v>3021</v>
      </c>
      <c r="AE8" s="91" t="s">
        <v>659</v>
      </c>
      <c r="AF8" s="91" t="s">
        <v>3020</v>
      </c>
      <c r="AG8" s="91" t="s">
        <v>3021</v>
      </c>
      <c r="AH8" s="91" t="s">
        <v>659</v>
      </c>
      <c r="AI8" s="91" t="s">
        <v>3020</v>
      </c>
      <c r="AJ8" s="91" t="s">
        <v>3021</v>
      </c>
      <c r="AK8" s="91" t="s">
        <v>659</v>
      </c>
      <c r="AL8" s="91" t="s">
        <v>3020</v>
      </c>
      <c r="AM8" s="91" t="s">
        <v>3021</v>
      </c>
      <c r="AN8" s="91" t="s">
        <v>659</v>
      </c>
      <c r="AO8" s="91" t="s">
        <v>3020</v>
      </c>
      <c r="AP8" s="91" t="s">
        <v>3021</v>
      </c>
      <c r="AQ8" s="91" t="s">
        <v>659</v>
      </c>
      <c r="AR8" s="91"/>
    </row>
    <row r="9" spans="1:44" ht="15.65" customHeight="1">
      <c r="A9" s="374" t="s">
        <v>385</v>
      </c>
      <c r="B9" s="163">
        <v>295</v>
      </c>
      <c r="C9" s="163" t="s">
        <v>671</v>
      </c>
      <c r="D9" s="169" t="s">
        <v>670</v>
      </c>
      <c r="E9" s="168"/>
      <c r="F9" s="163"/>
      <c r="G9" s="163"/>
      <c r="H9" s="168"/>
      <c r="I9" s="163"/>
      <c r="J9" s="163"/>
      <c r="K9" s="168"/>
      <c r="L9" s="163"/>
      <c r="M9" s="170"/>
      <c r="N9" s="170"/>
      <c r="O9" s="168"/>
      <c r="P9" s="163"/>
      <c r="Q9" s="171"/>
      <c r="R9" s="171"/>
      <c r="S9" s="181" t="str">
        <f t="array" ref="S9">_xlfn.IFS(
  C9="United States","North America",
  C9="Canada","North America",
  C9="Mexico","North America",
  C9="Bermuda","North America",
  C9="United Kingdom","Europe",
  C9="Germany","Europe",
  C9="France","Europe",
  C9="Italy","Europe",
  C9="Switzerland","Europe",
  C9="Spain","Europe",
  C9="Netherlands","Europe",
  C9="Sweden","Europe",
  C9="Norway","Europe",
  C9="Finland","Europe",
  C9="Denmark","Europe",
  C9="Russia","Europe",
  C9="China","Asia",
  C9="Japan","Asia",
  C9="Taiwan, Province of China","Asia",
  C9="Hong Kong","Asia",
  C9="South Korea","Asia",
  C9="India","Asia",
  C9="Singapore","Asia",
  C9="Thailand","Asia",
  C9="Indonesia","Asia",
  C9="Malaysia","Asia",
  TRUE,"Other"
)</f>
        <v>Europe</v>
      </c>
      <c r="T9" s="163" t="str">
        <f>_xlfn.XLOOKUP($D9,ref!G:G,ref!H:H)</f>
        <v>Engineering and construction</v>
      </c>
      <c r="U9" s="163" t="str">
        <f t="shared" si="0"/>
        <v/>
      </c>
      <c r="V9" s="163" t="str">
        <f t="shared" si="1"/>
        <v/>
      </c>
      <c r="W9" s="163" t="str">
        <f t="shared" si="2"/>
        <v/>
      </c>
      <c r="X9" s="163" t="str">
        <f t="shared" si="3"/>
        <v/>
      </c>
      <c r="Y9" s="164">
        <f t="shared" si="4"/>
        <v>0</v>
      </c>
      <c r="AB9" s="92" t="s">
        <v>665</v>
      </c>
      <c r="AC9" s="89">
        <f t="shared" ref="AC9:AC25" si="5">COUNTIFS(T:T,AB9,I:I,"&lt;=2021", H:H, "T")</f>
        <v>0</v>
      </c>
      <c r="AD9" s="89">
        <f t="shared" ref="AD9:AD25" si="6">COUNTIFS(T:T,AB9,I:I,"&gt;=2022",I:I,"&lt;=2030", H:H,"T")</f>
        <v>1</v>
      </c>
      <c r="AE9" s="89">
        <f t="shared" ref="AE9:AE25" si="7">COUNTIFS(T:T,AB9,I:I,"&gt;2030",H:H,"T")</f>
        <v>0</v>
      </c>
      <c r="AF9" s="89">
        <f t="shared" ref="AF9:AF25" si="8">COUNTIFS($T$3:$T$502,AB9,$F$3:$F$502,"&lt;=2021")</f>
        <v>0</v>
      </c>
      <c r="AG9" s="89">
        <f t="shared" ref="AG9:AG25" si="9">COUNTIFS($T$3:$T$502,AB9,$F$3:$F$502,"&gt;=2022",$F$3:$F$502,"&lt;=2030")</f>
        <v>0</v>
      </c>
      <c r="AH9" s="89">
        <f t="shared" ref="AH9:AH25" si="10">COUNTIFS($T$3:$T$502,AB9,$F$3:$F$502,"&gt;2030")</f>
        <v>0</v>
      </c>
      <c r="AI9" s="89">
        <f t="shared" ref="AI9:AI25" si="11">COUNTIFS($T$3:$T$502,AB9,$M$3:$M$502,"&lt;=2021")</f>
        <v>0</v>
      </c>
      <c r="AJ9" s="89">
        <f t="shared" ref="AJ9:AJ25" si="12">COUNTIFS($T$3:$T$502,AB9,$M$3:$M$502,"&gt;=2022",$M$3:$M$502,"&lt;=2030")</f>
        <v>0</v>
      </c>
      <c r="AK9" s="89">
        <f t="shared" ref="AK9:AK25" si="13">COUNTIFS(T:T,AB9,M:M,"&gt;2030",K:K, "&lt;&gt;G")</f>
        <v>0</v>
      </c>
      <c r="AL9" s="112">
        <f t="shared" ref="AL9:AL25" si="14">COUNTIFS(T:T,AB9,M:M,"&lt;=2021", U:U,"1", V:V,"1")</f>
        <v>0</v>
      </c>
      <c r="AM9" s="112">
        <f t="shared" ref="AM9:AM25" si="15">COUNTIFS(T:T,AB9,M:M,"&gt;=2022",M:M,"&lt;=2030",U:U,"1", V:V,"1")</f>
        <v>0</v>
      </c>
      <c r="AN9" s="112">
        <f t="shared" ref="AN9:AN25" si="16">COUNTIFS(T:T,AB9,M:M,"&gt;2030", U:U,"1", V:V,"1",K:K, "&lt;&gt;G")</f>
        <v>0</v>
      </c>
      <c r="AO9" s="89">
        <f t="shared" ref="AO9:AO25" si="17">COUNTIFS($T$3:$T$502,AB9,$Q$3:$Q$502,"&lt;=2021")</f>
        <v>1</v>
      </c>
      <c r="AP9" s="89">
        <f t="shared" ref="AP9:AP25" si="18">COUNTIFS($T$3:$T$502,AB9,$Q$3:$Q$502,"&gt;=2022",$Q$3:$Q$502,"&lt;=2030")</f>
        <v>1</v>
      </c>
      <c r="AQ9" s="89">
        <f t="shared" ref="AQ9:AQ25" si="19">COUNTIFS($T$3:$T$502,AB9,$Q$3:$Q$502,"&gt;2030")</f>
        <v>0</v>
      </c>
      <c r="AR9" s="96">
        <f t="shared" ref="AR9:AR25" si="20">SUM(AC9:AK9)-SUM(AL9:AN9)+SUM(AO9:AQ9)</f>
        <v>3</v>
      </c>
    </row>
    <row r="10" spans="1:44" ht="15.65" customHeight="1">
      <c r="A10" s="375" t="s">
        <v>2751</v>
      </c>
      <c r="B10" s="158">
        <v>172</v>
      </c>
      <c r="C10" s="158" t="s">
        <v>697</v>
      </c>
      <c r="D10" s="166" t="s">
        <v>666</v>
      </c>
      <c r="E10" s="165"/>
      <c r="F10" s="158"/>
      <c r="G10" s="158"/>
      <c r="H10" s="165"/>
      <c r="I10" s="158"/>
      <c r="J10" s="158"/>
      <c r="K10" s="165" t="s">
        <v>635</v>
      </c>
      <c r="L10" s="158" t="s">
        <v>685</v>
      </c>
      <c r="M10" s="167">
        <v>2016</v>
      </c>
      <c r="N10" s="167">
        <v>2016</v>
      </c>
      <c r="O10" s="165"/>
      <c r="P10" s="158"/>
      <c r="Q10" s="172"/>
      <c r="R10" s="158"/>
      <c r="S10" s="182" t="str">
        <f t="array" ref="S10">_xlfn.IFS(
  C10="United States","North America",
  C10="Canada","North America",
  C10="Mexico","North America",
  C10="Bermuda","North America",
  C10="United Kingdom","Europe",
  C10="Germany","Europe",
  C10="France","Europe",
  C10="Italy","Europe",
  C10="Switzerland","Europe",
  C10="Spain","Europe",
  C10="Netherlands","Europe",
  C10="Sweden","Europe",
  C10="Norway","Europe",
  C10="Finland","Europe",
  C10="Denmark","Europe",
  C10="Russia","Europe",
  C10="China","Asia",
  C10="Japan","Asia",
  C10="Taiwan, Province of China","Asia",
  C10="Hong Kong","Asia",
  C10="South Korea","Asia",
  C10="India","Asia",
  C10="Singapore","Asia",
  C10="Thailand","Asia",
  C10="Indonesia","Asia",
  C10="Malaysia","Asia",
  TRUE,"Other"
)</f>
        <v>Europe</v>
      </c>
      <c r="T10" s="158" t="str">
        <f>_xlfn.XLOOKUP($D10,ref!G:G,ref!H:H)</f>
        <v>Financial services</v>
      </c>
      <c r="U10" s="158">
        <f t="shared" si="0"/>
        <v>1</v>
      </c>
      <c r="V10" s="158" t="str">
        <f t="shared" si="1"/>
        <v/>
      </c>
      <c r="W10" s="158" t="str">
        <f t="shared" si="2"/>
        <v/>
      </c>
      <c r="X10" s="158" t="str">
        <f t="shared" si="3"/>
        <v/>
      </c>
      <c r="Y10" s="164">
        <f t="shared" si="4"/>
        <v>1</v>
      </c>
      <c r="AB10" s="92" t="s">
        <v>669</v>
      </c>
      <c r="AC10" s="89">
        <f t="shared" si="5"/>
        <v>0</v>
      </c>
      <c r="AD10" s="89">
        <f t="shared" si="6"/>
        <v>6</v>
      </c>
      <c r="AE10" s="89">
        <f t="shared" si="7"/>
        <v>2</v>
      </c>
      <c r="AF10" s="89">
        <f t="shared" si="8"/>
        <v>0</v>
      </c>
      <c r="AG10" s="89">
        <f t="shared" si="9"/>
        <v>4</v>
      </c>
      <c r="AH10" s="89">
        <f t="shared" si="10"/>
        <v>3</v>
      </c>
      <c r="AI10" s="89">
        <f t="shared" si="11"/>
        <v>2</v>
      </c>
      <c r="AJ10" s="89">
        <f t="shared" si="12"/>
        <v>3</v>
      </c>
      <c r="AK10" s="89">
        <f t="shared" si="13"/>
        <v>9</v>
      </c>
      <c r="AL10" s="112">
        <f t="shared" si="14"/>
        <v>0</v>
      </c>
      <c r="AM10" s="112">
        <f t="shared" si="15"/>
        <v>1</v>
      </c>
      <c r="AN10" s="112">
        <f t="shared" si="16"/>
        <v>0</v>
      </c>
      <c r="AO10" s="89">
        <f t="shared" si="17"/>
        <v>0</v>
      </c>
      <c r="AP10" s="89">
        <f t="shared" si="18"/>
        <v>0</v>
      </c>
      <c r="AQ10" s="89">
        <f t="shared" si="19"/>
        <v>7</v>
      </c>
      <c r="AR10" s="96">
        <f t="shared" si="20"/>
        <v>35</v>
      </c>
    </row>
    <row r="11" spans="1:44" ht="15.65" customHeight="1">
      <c r="A11" s="374" t="s">
        <v>255</v>
      </c>
      <c r="B11" s="163">
        <v>100</v>
      </c>
      <c r="C11" s="163" t="s">
        <v>676</v>
      </c>
      <c r="D11" s="169" t="s">
        <v>690</v>
      </c>
      <c r="E11" s="168" t="s">
        <v>631</v>
      </c>
      <c r="F11" s="163">
        <v>2050</v>
      </c>
      <c r="G11" s="163">
        <v>2018</v>
      </c>
      <c r="H11" s="168" t="s">
        <v>1096</v>
      </c>
      <c r="I11" s="163">
        <v>2030</v>
      </c>
      <c r="J11" s="163">
        <v>2019</v>
      </c>
      <c r="K11" s="168"/>
      <c r="L11" s="163"/>
      <c r="M11" s="170"/>
      <c r="N11" s="170"/>
      <c r="O11" s="168" t="s">
        <v>635</v>
      </c>
      <c r="P11" s="163" t="s">
        <v>3022</v>
      </c>
      <c r="Q11" s="163">
        <v>2050</v>
      </c>
      <c r="R11" s="163">
        <v>2018</v>
      </c>
      <c r="S11" s="181" t="str">
        <f t="array" ref="S11">_xlfn.IFS(
  C11="United States","North America",
  C11="Canada","North America",
  C11="Mexico","North America",
  C11="Bermuda","North America",
  C11="United Kingdom","Europe",
  C11="Germany","Europe",
  C11="France","Europe",
  C11="Italy","Europe",
  C11="Switzerland","Europe",
  C11="Spain","Europe",
  C11="Netherlands","Europe",
  C11="Sweden","Europe",
  C11="Norway","Europe",
  C11="Finland","Europe",
  C11="Denmark","Europe",
  C11="Russia","Europe",
  C11="China","Asia",
  C11="Japan","Asia",
  C11="Taiwan, Province of China","Asia",
  C11="Hong Kong","Asia",
  C11="South Korea","Asia",
  C11="India","Asia",
  C11="Singapore","Asia",
  C11="Thailand","Asia",
  C11="Indonesia","Asia",
  C11="Malaysia","Asia",
  TRUE,"Other"
)</f>
        <v>Asia</v>
      </c>
      <c r="T11" s="163" t="str">
        <f>_xlfn.XLOOKUP($D11,ref!G:G,ref!H:H)</f>
        <v>Food, beverages and agriculture</v>
      </c>
      <c r="U11" s="163" t="str">
        <f t="shared" si="0"/>
        <v/>
      </c>
      <c r="V11" s="163">
        <f t="shared" si="1"/>
        <v>1</v>
      </c>
      <c r="W11" s="163">
        <f t="shared" si="2"/>
        <v>1</v>
      </c>
      <c r="X11" s="163">
        <f t="shared" si="3"/>
        <v>1</v>
      </c>
      <c r="Y11" s="164">
        <f t="shared" si="4"/>
        <v>1</v>
      </c>
      <c r="AB11" s="92" t="s">
        <v>628</v>
      </c>
      <c r="AC11" s="89">
        <f t="shared" si="5"/>
        <v>0</v>
      </c>
      <c r="AD11" s="89">
        <f t="shared" si="6"/>
        <v>0</v>
      </c>
      <c r="AE11" s="89">
        <f t="shared" si="7"/>
        <v>0</v>
      </c>
      <c r="AF11" s="89">
        <f t="shared" si="8"/>
        <v>0</v>
      </c>
      <c r="AG11" s="89">
        <f t="shared" si="9"/>
        <v>0</v>
      </c>
      <c r="AH11" s="89">
        <f t="shared" si="10"/>
        <v>1</v>
      </c>
      <c r="AI11" s="89">
        <f t="shared" si="11"/>
        <v>0</v>
      </c>
      <c r="AJ11" s="89">
        <f t="shared" si="12"/>
        <v>2</v>
      </c>
      <c r="AK11" s="89">
        <f t="shared" si="13"/>
        <v>3</v>
      </c>
      <c r="AL11" s="112">
        <f t="shared" si="14"/>
        <v>0</v>
      </c>
      <c r="AM11" s="112">
        <f t="shared" si="15"/>
        <v>1</v>
      </c>
      <c r="AN11" s="112">
        <f t="shared" si="16"/>
        <v>0</v>
      </c>
      <c r="AO11" s="89">
        <f t="shared" si="17"/>
        <v>0</v>
      </c>
      <c r="AP11" s="89">
        <f t="shared" si="18"/>
        <v>0</v>
      </c>
      <c r="AQ11" s="89">
        <f t="shared" si="19"/>
        <v>1</v>
      </c>
      <c r="AR11" s="96">
        <f t="shared" si="20"/>
        <v>6</v>
      </c>
    </row>
    <row r="12" spans="1:44" ht="15.65" customHeight="1">
      <c r="A12" s="375" t="s">
        <v>78</v>
      </c>
      <c r="B12" s="158">
        <v>29</v>
      </c>
      <c r="C12" s="158" t="s">
        <v>680</v>
      </c>
      <c r="D12" s="166" t="s">
        <v>666</v>
      </c>
      <c r="E12" s="165"/>
      <c r="F12" s="158"/>
      <c r="G12" s="158"/>
      <c r="H12" s="165"/>
      <c r="I12" s="158"/>
      <c r="J12" s="158"/>
      <c r="K12" s="165"/>
      <c r="L12" s="158"/>
      <c r="M12" s="167"/>
      <c r="N12" s="167"/>
      <c r="O12" s="165"/>
      <c r="P12" s="158"/>
      <c r="Q12" s="158"/>
      <c r="R12" s="158"/>
      <c r="S12" s="182" t="str">
        <f t="array" ref="S12">_xlfn.IFS(
  C12="United States","North America",
  C12="Canada","North America",
  C12="Mexico","North America",
  C12="Bermuda","North America",
  C12="United Kingdom","Europe",
  C12="Germany","Europe",
  C12="France","Europe",
  C12="Italy","Europe",
  C12="Switzerland","Europe",
  C12="Spain","Europe",
  C12="Netherlands","Europe",
  C12="Sweden","Europe",
  C12="Norway","Europe",
  C12="Finland","Europe",
  C12="Denmark","Europe",
  C12="Russia","Europe",
  C12="China","Asia",
  C12="Japan","Asia",
  C12="Taiwan, Province of China","Asia",
  C12="Hong Kong","Asia",
  C12="South Korea","Asia",
  C12="India","Asia",
  C12="Singapore","Asia",
  C12="Thailand","Asia",
  C12="Indonesia","Asia",
  C12="Malaysia","Asia",
  TRUE,"Other"
)</f>
        <v>Asia</v>
      </c>
      <c r="T12" s="158" t="str">
        <f>_xlfn.XLOOKUP($D12,ref!G:G,ref!H:H)</f>
        <v>Financial services</v>
      </c>
      <c r="U12" s="158" t="str">
        <f t="shared" si="0"/>
        <v/>
      </c>
      <c r="V12" s="158" t="str">
        <f t="shared" si="1"/>
        <v/>
      </c>
      <c r="W12" s="158" t="str">
        <f t="shared" si="2"/>
        <v/>
      </c>
      <c r="X12" s="158" t="str">
        <f t="shared" si="3"/>
        <v/>
      </c>
      <c r="Y12" s="164">
        <f t="shared" si="4"/>
        <v>0</v>
      </c>
      <c r="AB12" s="92" t="s">
        <v>679</v>
      </c>
      <c r="AC12" s="89">
        <f t="shared" si="5"/>
        <v>0</v>
      </c>
      <c r="AD12" s="89">
        <f t="shared" si="6"/>
        <v>5</v>
      </c>
      <c r="AE12" s="89">
        <f t="shared" si="7"/>
        <v>0</v>
      </c>
      <c r="AF12" s="89">
        <f t="shared" si="8"/>
        <v>0</v>
      </c>
      <c r="AG12" s="89">
        <f t="shared" si="9"/>
        <v>1</v>
      </c>
      <c r="AH12" s="89">
        <f t="shared" si="10"/>
        <v>0</v>
      </c>
      <c r="AI12" s="89">
        <f t="shared" si="11"/>
        <v>1</v>
      </c>
      <c r="AJ12" s="89">
        <f t="shared" si="12"/>
        <v>2</v>
      </c>
      <c r="AK12" s="89">
        <f t="shared" si="13"/>
        <v>6</v>
      </c>
      <c r="AL12" s="112">
        <f t="shared" si="14"/>
        <v>0</v>
      </c>
      <c r="AM12" s="112">
        <f t="shared" si="15"/>
        <v>0</v>
      </c>
      <c r="AN12" s="112">
        <f t="shared" si="16"/>
        <v>0</v>
      </c>
      <c r="AO12" s="89">
        <f t="shared" si="17"/>
        <v>0</v>
      </c>
      <c r="AP12" s="89">
        <f t="shared" si="18"/>
        <v>0</v>
      </c>
      <c r="AQ12" s="89">
        <f t="shared" si="19"/>
        <v>5</v>
      </c>
      <c r="AR12" s="96">
        <f t="shared" si="20"/>
        <v>20</v>
      </c>
    </row>
    <row r="13" spans="1:44" ht="15.65" customHeight="1">
      <c r="A13" s="374" t="s">
        <v>465</v>
      </c>
      <c r="B13" s="163">
        <v>213</v>
      </c>
      <c r="C13" s="163" t="s">
        <v>680</v>
      </c>
      <c r="D13" s="169" t="s">
        <v>666</v>
      </c>
      <c r="E13" s="168"/>
      <c r="F13" s="163"/>
      <c r="G13" s="163"/>
      <c r="H13" s="168"/>
      <c r="I13" s="163"/>
      <c r="J13" s="163"/>
      <c r="K13" s="168"/>
      <c r="L13" s="163"/>
      <c r="M13" s="170"/>
      <c r="N13" s="170"/>
      <c r="O13" s="168"/>
      <c r="P13" s="163"/>
      <c r="Q13" s="163"/>
      <c r="R13" s="163"/>
      <c r="S13" s="181" t="str">
        <f t="array" ref="S13">_xlfn.IFS(
  C13="United States","North America",
  C13="Canada","North America",
  C13="Mexico","North America",
  C13="Bermuda","North America",
  C13="United Kingdom","Europe",
  C13="Germany","Europe",
  C13="France","Europe",
  C13="Italy","Europe",
  C13="Switzerland","Europe",
  C13="Spain","Europe",
  C13="Netherlands","Europe",
  C13="Sweden","Europe",
  C13="Norway","Europe",
  C13="Finland","Europe",
  C13="Denmark","Europe",
  C13="Russia","Europe",
  C13="China","Asia",
  C13="Japan","Asia",
  C13="Taiwan, Province of China","Asia",
  C13="Hong Kong","Asia",
  C13="South Korea","Asia",
  C13="India","Asia",
  C13="Singapore","Asia",
  C13="Thailand","Asia",
  C13="Indonesia","Asia",
  C13="Malaysia","Asia",
  TRUE,"Other"
)</f>
        <v>Asia</v>
      </c>
      <c r="T13" s="163" t="str">
        <f>_xlfn.XLOOKUP($D13,ref!G:G,ref!H:H)</f>
        <v>Financial services</v>
      </c>
      <c r="U13" s="163" t="str">
        <f t="shared" si="0"/>
        <v/>
      </c>
      <c r="V13" s="163" t="str">
        <f t="shared" si="1"/>
        <v/>
      </c>
      <c r="W13" s="163" t="str">
        <f t="shared" si="2"/>
        <v/>
      </c>
      <c r="X13" s="163" t="str">
        <f t="shared" si="3"/>
        <v/>
      </c>
      <c r="Y13" s="164">
        <f t="shared" si="4"/>
        <v>0</v>
      </c>
      <c r="AB13" s="92" t="s">
        <v>670</v>
      </c>
      <c r="AC13" s="89">
        <f t="shared" si="5"/>
        <v>0</v>
      </c>
      <c r="AD13" s="89">
        <f t="shared" si="6"/>
        <v>1</v>
      </c>
      <c r="AE13" s="89">
        <f t="shared" si="7"/>
        <v>0</v>
      </c>
      <c r="AF13" s="89">
        <f t="shared" si="8"/>
        <v>0</v>
      </c>
      <c r="AG13" s="89">
        <f t="shared" si="9"/>
        <v>0</v>
      </c>
      <c r="AH13" s="89">
        <f t="shared" si="10"/>
        <v>0</v>
      </c>
      <c r="AI13" s="89">
        <f t="shared" si="11"/>
        <v>0</v>
      </c>
      <c r="AJ13" s="89">
        <f t="shared" si="12"/>
        <v>0</v>
      </c>
      <c r="AK13" s="89">
        <f t="shared" si="13"/>
        <v>0</v>
      </c>
      <c r="AL13" s="112">
        <f t="shared" si="14"/>
        <v>0</v>
      </c>
      <c r="AM13" s="112">
        <f t="shared" si="15"/>
        <v>0</v>
      </c>
      <c r="AN13" s="112">
        <f t="shared" si="16"/>
        <v>0</v>
      </c>
      <c r="AO13" s="89">
        <f t="shared" si="17"/>
        <v>0</v>
      </c>
      <c r="AP13" s="89">
        <f t="shared" si="18"/>
        <v>0</v>
      </c>
      <c r="AQ13" s="89">
        <f t="shared" si="19"/>
        <v>2</v>
      </c>
      <c r="AR13" s="96">
        <f t="shared" si="20"/>
        <v>3</v>
      </c>
    </row>
    <row r="14" spans="1:44" ht="15.65" customHeight="1">
      <c r="A14" s="375" t="s">
        <v>222</v>
      </c>
      <c r="B14" s="158">
        <v>179</v>
      </c>
      <c r="C14" s="158" t="s">
        <v>697</v>
      </c>
      <c r="D14" s="166" t="s">
        <v>665</v>
      </c>
      <c r="E14" s="165"/>
      <c r="F14" s="158"/>
      <c r="G14" s="158"/>
      <c r="H14" s="165"/>
      <c r="I14" s="158"/>
      <c r="J14" s="158"/>
      <c r="K14" s="165"/>
      <c r="L14" s="158"/>
      <c r="M14" s="167"/>
      <c r="N14" s="167"/>
      <c r="O14" s="165"/>
      <c r="P14" s="158"/>
      <c r="Q14" s="158"/>
      <c r="R14" s="158"/>
      <c r="S14" s="182" t="str">
        <f t="array" ref="S14">_xlfn.IFS(
  C14="United States","North America",
  C14="Canada","North America",
  C14="Mexico","North America",
  C14="Bermuda","North America",
  C14="United Kingdom","Europe",
  C14="Germany","Europe",
  C14="France","Europe",
  C14="Italy","Europe",
  C14="Switzerland","Europe",
  C14="Spain","Europe",
  C14="Netherlands","Europe",
  C14="Sweden","Europe",
  C14="Norway","Europe",
  C14="Finland","Europe",
  C14="Denmark","Europe",
  C14="Russia","Europe",
  C14="China","Asia",
  C14="Japan","Asia",
  C14="Taiwan, Province of China","Asia",
  C14="Hong Kong","Asia",
  C14="South Korea","Asia",
  C14="India","Asia",
  C14="Singapore","Asia",
  C14="Thailand","Asia",
  C14="Indonesia","Asia",
  C14="Malaysia","Asia",
  TRUE,"Other"
)</f>
        <v>Europe</v>
      </c>
      <c r="T14" s="158" t="str">
        <f>_xlfn.XLOOKUP($D14,ref!G:G,ref!H:H)</f>
        <v>Aerospace and defense</v>
      </c>
      <c r="U14" s="158" t="str">
        <f t="shared" si="0"/>
        <v/>
      </c>
      <c r="V14" s="158" t="str">
        <f t="shared" si="1"/>
        <v/>
      </c>
      <c r="W14" s="158" t="str">
        <f t="shared" si="2"/>
        <v/>
      </c>
      <c r="X14" s="158" t="str">
        <f t="shared" si="3"/>
        <v/>
      </c>
      <c r="Y14" s="164">
        <f t="shared" si="4"/>
        <v>0</v>
      </c>
      <c r="AB14" s="92" t="s">
        <v>666</v>
      </c>
      <c r="AC14" s="89">
        <f t="shared" si="5"/>
        <v>0</v>
      </c>
      <c r="AD14" s="89">
        <f t="shared" si="6"/>
        <v>14</v>
      </c>
      <c r="AE14" s="89">
        <f t="shared" si="7"/>
        <v>1</v>
      </c>
      <c r="AF14" s="89">
        <f t="shared" si="8"/>
        <v>10</v>
      </c>
      <c r="AG14" s="89">
        <f t="shared" si="9"/>
        <v>13</v>
      </c>
      <c r="AH14" s="89">
        <f t="shared" si="10"/>
        <v>1</v>
      </c>
      <c r="AI14" s="89">
        <f t="shared" si="11"/>
        <v>24</v>
      </c>
      <c r="AJ14" s="89">
        <f t="shared" si="12"/>
        <v>9</v>
      </c>
      <c r="AK14" s="89">
        <f t="shared" si="13"/>
        <v>11</v>
      </c>
      <c r="AL14" s="112">
        <f t="shared" si="14"/>
        <v>17</v>
      </c>
      <c r="AM14" s="112">
        <f t="shared" si="15"/>
        <v>3</v>
      </c>
      <c r="AN14" s="112">
        <f t="shared" si="16"/>
        <v>1</v>
      </c>
      <c r="AO14" s="89">
        <f t="shared" si="17"/>
        <v>2</v>
      </c>
      <c r="AP14" s="89">
        <f t="shared" si="18"/>
        <v>7</v>
      </c>
      <c r="AQ14" s="89">
        <f t="shared" si="19"/>
        <v>35</v>
      </c>
      <c r="AR14" s="96">
        <f t="shared" si="20"/>
        <v>106</v>
      </c>
    </row>
    <row r="15" spans="1:44" ht="15.65" customHeight="1">
      <c r="A15" s="374" t="s">
        <v>700</v>
      </c>
      <c r="B15" s="163">
        <v>365</v>
      </c>
      <c r="C15" s="163" t="s">
        <v>676</v>
      </c>
      <c r="D15" s="169" t="s">
        <v>669</v>
      </c>
      <c r="E15" s="168"/>
      <c r="F15" s="163"/>
      <c r="G15" s="163"/>
      <c r="H15" s="168"/>
      <c r="I15" s="163"/>
      <c r="J15" s="163"/>
      <c r="K15" s="168" t="s">
        <v>3023</v>
      </c>
      <c r="L15" s="163" t="s">
        <v>3024</v>
      </c>
      <c r="M15" s="170">
        <v>2030</v>
      </c>
      <c r="N15" s="170">
        <v>2021</v>
      </c>
      <c r="O15" s="168" t="s">
        <v>3025</v>
      </c>
      <c r="P15" s="163" t="s">
        <v>3026</v>
      </c>
      <c r="Q15" s="163">
        <v>2050</v>
      </c>
      <c r="R15" s="163">
        <v>2021</v>
      </c>
      <c r="S15" s="181" t="str">
        <f t="array" ref="S15">_xlfn.IFS(
  C15="United States","North America",
  C15="Canada","North America",
  C15="Mexico","North America",
  C15="Bermuda","North America",
  C15="United Kingdom","Europe",
  C15="Germany","Europe",
  C15="France","Europe",
  C15="Italy","Europe",
  C15="Switzerland","Europe",
  C15="Spain","Europe",
  C15="Netherlands","Europe",
  C15="Sweden","Europe",
  C15="Norway","Europe",
  C15="Finland","Europe",
  C15="Denmark","Europe",
  C15="Russia","Europe",
  C15="China","Asia",
  C15="Japan","Asia",
  C15="Taiwan, Province of China","Asia",
  C15="Hong Kong","Asia",
  C15="South Korea","Asia",
  C15="India","Asia",
  C15="Singapore","Asia",
  C15="Thailand","Asia",
  C15="Indonesia","Asia",
  C15="Malaysia","Asia",
  TRUE,"Other"
)</f>
        <v>Asia</v>
      </c>
      <c r="T15" s="163" t="str">
        <f>_xlfn.XLOOKUP($D15,ref!G:G,ref!H:H)</f>
        <v>Automotive</v>
      </c>
      <c r="U15" s="163">
        <f t="shared" si="0"/>
        <v>1</v>
      </c>
      <c r="V15" s="163">
        <f t="shared" si="1"/>
        <v>1</v>
      </c>
      <c r="W15" s="163" t="str">
        <f t="shared" si="2"/>
        <v/>
      </c>
      <c r="X15" s="163" t="str">
        <f t="shared" si="3"/>
        <v/>
      </c>
      <c r="Y15" s="164">
        <f t="shared" si="4"/>
        <v>1</v>
      </c>
      <c r="AB15" s="92" t="s">
        <v>690</v>
      </c>
      <c r="AC15" s="89">
        <f t="shared" si="5"/>
        <v>0</v>
      </c>
      <c r="AD15" s="89">
        <f t="shared" si="6"/>
        <v>13</v>
      </c>
      <c r="AE15" s="89">
        <f t="shared" si="7"/>
        <v>0</v>
      </c>
      <c r="AF15" s="89">
        <f t="shared" si="8"/>
        <v>1</v>
      </c>
      <c r="AG15" s="89">
        <f t="shared" si="9"/>
        <v>3</v>
      </c>
      <c r="AH15" s="89">
        <f t="shared" si="10"/>
        <v>3</v>
      </c>
      <c r="AI15" s="89">
        <f t="shared" si="11"/>
        <v>1</v>
      </c>
      <c r="AJ15" s="89">
        <f t="shared" si="12"/>
        <v>4</v>
      </c>
      <c r="AK15" s="89">
        <f t="shared" si="13"/>
        <v>4</v>
      </c>
      <c r="AL15" s="112">
        <f t="shared" si="14"/>
        <v>1</v>
      </c>
      <c r="AM15" s="112">
        <f t="shared" si="15"/>
        <v>1</v>
      </c>
      <c r="AN15" s="112">
        <f t="shared" si="16"/>
        <v>0</v>
      </c>
      <c r="AO15" s="89">
        <f t="shared" si="17"/>
        <v>0</v>
      </c>
      <c r="AP15" s="89">
        <f t="shared" si="18"/>
        <v>0</v>
      </c>
      <c r="AQ15" s="89">
        <f t="shared" si="19"/>
        <v>10</v>
      </c>
      <c r="AR15" s="96">
        <f t="shared" si="20"/>
        <v>37</v>
      </c>
    </row>
    <row r="16" spans="1:44" ht="15.65" customHeight="1">
      <c r="A16" s="375" t="s">
        <v>202</v>
      </c>
      <c r="B16" s="158">
        <v>133</v>
      </c>
      <c r="C16" s="158" t="s">
        <v>3017</v>
      </c>
      <c r="D16" s="166" t="s">
        <v>690</v>
      </c>
      <c r="E16" s="165"/>
      <c r="F16" s="158"/>
      <c r="G16" s="158"/>
      <c r="H16" s="165" t="s">
        <v>635</v>
      </c>
      <c r="I16" s="158"/>
      <c r="J16" s="158">
        <v>2021</v>
      </c>
      <c r="K16" s="165"/>
      <c r="L16" s="158"/>
      <c r="M16" s="167"/>
      <c r="N16" s="167"/>
      <c r="O16" s="165"/>
      <c r="P16" s="158"/>
      <c r="Q16" s="158"/>
      <c r="R16" s="158"/>
      <c r="S16" s="182" t="str">
        <f t="array" ref="S16">_xlfn.IFS(
  C16="United States","North America",
  C16="Canada","North America",
  C16="Mexico","North America",
  C16="Bermuda","North America",
  C16="United Kingdom","Europe",
  C16="Germany","Europe",
  C16="France","Europe",
  C16="Italy","Europe",
  C16="Switzerland","Europe",
  C16="Spain","Europe",
  C16="Netherlands","Europe",
  C16="Sweden","Europe",
  C16="Norway","Europe",
  C16="Finland","Europe",
  C16="Denmark","Europe",
  C16="Russia","Europe",
  C16="China","Asia",
  C16="Japan","Asia",
  C16="Taiwan, Province of China","Asia",
  C16="Hong Kong","Asia",
  C16="South Korea","Asia",
  C16="India","Asia",
  C16="Singapore","Asia",
  C16="Thailand","Asia",
  C16="Indonesia","Asia",
  C16="Malaysia","Asia",
  TRUE,"Other"
)</f>
        <v>North America</v>
      </c>
      <c r="T16" s="158" t="str">
        <f>_xlfn.XLOOKUP($D16,ref!G:G,ref!H:H)</f>
        <v>Food, beverages and agriculture</v>
      </c>
      <c r="U16" s="158" t="str">
        <f t="shared" si="0"/>
        <v/>
      </c>
      <c r="V16" s="158" t="str">
        <f t="shared" si="1"/>
        <v/>
      </c>
      <c r="W16" s="158" t="str">
        <f t="shared" si="2"/>
        <v/>
      </c>
      <c r="X16" s="158" t="str">
        <f t="shared" si="3"/>
        <v/>
      </c>
      <c r="Y16" s="164">
        <f t="shared" si="4"/>
        <v>0</v>
      </c>
      <c r="AB16" s="92" t="s">
        <v>654</v>
      </c>
      <c r="AC16" s="89">
        <f t="shared" si="5"/>
        <v>0</v>
      </c>
      <c r="AD16" s="89">
        <f t="shared" si="6"/>
        <v>5</v>
      </c>
      <c r="AE16" s="89">
        <f t="shared" si="7"/>
        <v>0</v>
      </c>
      <c r="AF16" s="89">
        <f t="shared" si="8"/>
        <v>0</v>
      </c>
      <c r="AG16" s="89">
        <f t="shared" si="9"/>
        <v>4</v>
      </c>
      <c r="AH16" s="89">
        <f t="shared" si="10"/>
        <v>1</v>
      </c>
      <c r="AI16" s="89">
        <f t="shared" si="11"/>
        <v>0</v>
      </c>
      <c r="AJ16" s="89">
        <f t="shared" si="12"/>
        <v>7</v>
      </c>
      <c r="AK16" s="89">
        <f t="shared" si="13"/>
        <v>4</v>
      </c>
      <c r="AL16" s="112">
        <f t="shared" si="14"/>
        <v>0</v>
      </c>
      <c r="AM16" s="112">
        <f t="shared" si="15"/>
        <v>3</v>
      </c>
      <c r="AN16" s="112">
        <f t="shared" si="16"/>
        <v>0</v>
      </c>
      <c r="AO16" s="89">
        <f t="shared" si="17"/>
        <v>1</v>
      </c>
      <c r="AP16" s="89">
        <f t="shared" si="18"/>
        <v>2</v>
      </c>
      <c r="AQ16" s="89">
        <f t="shared" si="19"/>
        <v>4</v>
      </c>
      <c r="AR16" s="96">
        <f t="shared" si="20"/>
        <v>25</v>
      </c>
    </row>
    <row r="17" spans="1:44" ht="15.65" customHeight="1">
      <c r="A17" s="374" t="s">
        <v>3027</v>
      </c>
      <c r="B17" s="163">
        <v>494</v>
      </c>
      <c r="C17" s="163" t="s">
        <v>676</v>
      </c>
      <c r="D17" s="169" t="s">
        <v>654</v>
      </c>
      <c r="E17" s="168"/>
      <c r="F17" s="163"/>
      <c r="G17" s="163"/>
      <c r="H17" s="168"/>
      <c r="I17" s="163"/>
      <c r="J17" s="163"/>
      <c r="K17" s="168"/>
      <c r="L17" s="163"/>
      <c r="M17" s="170"/>
      <c r="N17" s="170"/>
      <c r="O17" s="168"/>
      <c r="P17" s="163"/>
      <c r="Q17" s="163"/>
      <c r="R17" s="163"/>
      <c r="S17" s="181" t="str">
        <f t="array" ref="S17">_xlfn.IFS(
  C17="United States","North America",
  C17="Canada","North America",
  C17="Mexico","North America",
  C17="Bermuda","North America",
  C17="United Kingdom","Europe",
  C17="Germany","Europe",
  C17="France","Europe",
  C17="Italy","Europe",
  C17="Switzerland","Europe",
  C17="Spain","Europe",
  C17="Netherlands","Europe",
  C17="Sweden","Europe",
  C17="Norway","Europe",
  C17="Finland","Europe",
  C17="Denmark","Europe",
  C17="Russia","Europe",
  C17="China","Asia",
  C17="Japan","Asia",
  C17="Taiwan, Province of China","Asia",
  C17="Hong Kong","Asia",
  C17="South Korea","Asia",
  C17="India","Asia",
  C17="Singapore","Asia",
  C17="Thailand","Asia",
  C17="Indonesia","Asia",
  C17="Malaysia","Asia",
  TRUE,"Other"
)</f>
        <v>Asia</v>
      </c>
      <c r="T17" s="163" t="str">
        <f>_xlfn.XLOOKUP($D17,ref!G:G,ref!H:H)</f>
        <v>Health care and pharmaceuticals</v>
      </c>
      <c r="U17" s="163" t="str">
        <f t="shared" si="0"/>
        <v/>
      </c>
      <c r="V17" s="163" t="str">
        <f t="shared" si="1"/>
        <v/>
      </c>
      <c r="W17" s="163" t="str">
        <f t="shared" si="2"/>
        <v/>
      </c>
      <c r="X17" s="163" t="str">
        <f t="shared" si="3"/>
        <v/>
      </c>
      <c r="Y17" s="164">
        <f t="shared" si="4"/>
        <v>0</v>
      </c>
      <c r="AB17" s="92" t="s">
        <v>699</v>
      </c>
      <c r="AC17" s="89">
        <f t="shared" si="5"/>
        <v>0</v>
      </c>
      <c r="AD17" s="89">
        <f t="shared" si="6"/>
        <v>1</v>
      </c>
      <c r="AE17" s="89">
        <f t="shared" si="7"/>
        <v>0</v>
      </c>
      <c r="AF17" s="89">
        <f t="shared" si="8"/>
        <v>0</v>
      </c>
      <c r="AG17" s="89">
        <f t="shared" si="9"/>
        <v>0</v>
      </c>
      <c r="AH17" s="89">
        <f t="shared" si="10"/>
        <v>0</v>
      </c>
      <c r="AI17" s="89">
        <f t="shared" si="11"/>
        <v>0</v>
      </c>
      <c r="AJ17" s="89">
        <f t="shared" si="12"/>
        <v>1</v>
      </c>
      <c r="AK17" s="89">
        <f t="shared" si="13"/>
        <v>0</v>
      </c>
      <c r="AL17" s="112">
        <f t="shared" si="14"/>
        <v>0</v>
      </c>
      <c r="AM17" s="112">
        <f t="shared" si="15"/>
        <v>1</v>
      </c>
      <c r="AN17" s="112">
        <f t="shared" si="16"/>
        <v>0</v>
      </c>
      <c r="AO17" s="89">
        <f t="shared" si="17"/>
        <v>0</v>
      </c>
      <c r="AP17" s="89">
        <f t="shared" si="18"/>
        <v>0</v>
      </c>
      <c r="AQ17" s="89">
        <f t="shared" si="19"/>
        <v>1</v>
      </c>
      <c r="AR17" s="96">
        <f t="shared" si="20"/>
        <v>2</v>
      </c>
    </row>
    <row r="18" spans="1:44" ht="15.65" customHeight="1">
      <c r="A18" s="375" t="s">
        <v>111</v>
      </c>
      <c r="B18" s="158">
        <v>63</v>
      </c>
      <c r="C18" s="158" t="s">
        <v>680</v>
      </c>
      <c r="D18" s="166" t="s">
        <v>713</v>
      </c>
      <c r="E18" s="165"/>
      <c r="F18" s="158"/>
      <c r="G18" s="158"/>
      <c r="H18" s="165"/>
      <c r="I18" s="158"/>
      <c r="J18" s="158"/>
      <c r="K18" s="165"/>
      <c r="L18" s="158"/>
      <c r="M18" s="167"/>
      <c r="N18" s="167"/>
      <c r="O18" s="165"/>
      <c r="P18" s="158"/>
      <c r="Q18" s="158"/>
      <c r="R18" s="158"/>
      <c r="S18" s="182" t="str">
        <f t="array" ref="S18">_xlfn.IFS(
  C18="United States","North America",
  C18="Canada","North America",
  C18="Mexico","North America",
  C18="Bermuda","North America",
  C18="United Kingdom","Europe",
  C18="Germany","Europe",
  C18="France","Europe",
  C18="Italy","Europe",
  C18="Switzerland","Europe",
  C18="Spain","Europe",
  C18="Netherlands","Europe",
  C18="Sweden","Europe",
  C18="Norway","Europe",
  C18="Finland","Europe",
  C18="Denmark","Europe",
  C18="Russia","Europe",
  C18="China","Asia",
  C18="Japan","Asia",
  C18="Taiwan, Province of China","Asia",
  C18="Hong Kong","Asia",
  C18="South Korea","Asia",
  C18="India","Asia",
  C18="Singapore","Asia",
  C18="Thailand","Asia",
  C18="Indonesia","Asia",
  C18="Malaysia","Asia",
  TRUE,"Other"
)</f>
        <v>Asia</v>
      </c>
      <c r="T18" s="158" t="str">
        <f>_xlfn.XLOOKUP($D18,ref!G:G,ref!H:H)</f>
        <v>Technology</v>
      </c>
      <c r="U18" s="158" t="str">
        <f t="shared" si="0"/>
        <v/>
      </c>
      <c r="V18" s="158" t="str">
        <f t="shared" si="1"/>
        <v/>
      </c>
      <c r="W18" s="158" t="str">
        <f t="shared" si="2"/>
        <v/>
      </c>
      <c r="X18" s="158" t="str">
        <f t="shared" si="3"/>
        <v/>
      </c>
      <c r="Y18" s="164">
        <f t="shared" si="4"/>
        <v>0</v>
      </c>
      <c r="AB18" s="92" t="s">
        <v>638</v>
      </c>
      <c r="AC18" s="89">
        <f t="shared" si="5"/>
        <v>0</v>
      </c>
      <c r="AD18" s="89">
        <f t="shared" si="6"/>
        <v>1</v>
      </c>
      <c r="AE18" s="89">
        <f t="shared" si="7"/>
        <v>0</v>
      </c>
      <c r="AF18" s="89">
        <f t="shared" si="8"/>
        <v>0</v>
      </c>
      <c r="AG18" s="89">
        <f t="shared" si="9"/>
        <v>1</v>
      </c>
      <c r="AH18" s="89">
        <f t="shared" si="10"/>
        <v>0</v>
      </c>
      <c r="AI18" s="89">
        <f t="shared" si="11"/>
        <v>1</v>
      </c>
      <c r="AJ18" s="89">
        <f t="shared" si="12"/>
        <v>2</v>
      </c>
      <c r="AK18" s="89">
        <f t="shared" si="13"/>
        <v>6</v>
      </c>
      <c r="AL18" s="112">
        <f t="shared" si="14"/>
        <v>1</v>
      </c>
      <c r="AM18" s="112">
        <f t="shared" si="15"/>
        <v>1</v>
      </c>
      <c r="AN18" s="112">
        <f t="shared" si="16"/>
        <v>0</v>
      </c>
      <c r="AO18" s="89">
        <f t="shared" si="17"/>
        <v>0</v>
      </c>
      <c r="AP18" s="89">
        <f t="shared" si="18"/>
        <v>1</v>
      </c>
      <c r="AQ18" s="89">
        <f t="shared" si="19"/>
        <v>7</v>
      </c>
      <c r="AR18" s="96">
        <f t="shared" si="20"/>
        <v>17</v>
      </c>
    </row>
    <row r="19" spans="1:44" ht="15.65" customHeight="1">
      <c r="A19" s="374" t="s">
        <v>243</v>
      </c>
      <c r="B19" s="163">
        <v>191</v>
      </c>
      <c r="C19" s="163" t="s">
        <v>706</v>
      </c>
      <c r="D19" s="169" t="s">
        <v>675</v>
      </c>
      <c r="E19" s="168"/>
      <c r="F19" s="163"/>
      <c r="G19" s="163"/>
      <c r="H19" s="168"/>
      <c r="I19" s="163"/>
      <c r="J19" s="163"/>
      <c r="K19" s="168"/>
      <c r="L19" s="163"/>
      <c r="M19" s="170"/>
      <c r="N19" s="170"/>
      <c r="O19" s="168"/>
      <c r="P19" s="163"/>
      <c r="Q19" s="163"/>
      <c r="R19" s="163"/>
      <c r="S19" s="181" t="str">
        <f t="array" ref="S19">_xlfn.IFS(
  C19="United States","North America",
  C19="Canada","North America",
  C19="Mexico","North America",
  C19="Bermuda","North America",
  C19="United Kingdom","Europe",
  C19="Germany","Europe",
  C19="France","Europe",
  C19="Italy","Europe",
  C19="Switzerland","Europe",
  C19="Spain","Europe",
  C19="Netherlands","Europe",
  C19="Sweden","Europe",
  C19="Norway","Europe",
  C19="Finland","Europe",
  C19="Denmark","Europe",
  C19="Russia","Europe",
  C19="China","Asia",
  C19="Japan","Asia",
  C19="Taiwan, Province of China","Asia",
  C19="Hong Kong","Asia",
  C19="South Korea","Asia",
  C19="India","Asia",
  C19="Singapore","Asia",
  C19="Thailand","Asia",
  C19="Indonesia","Asia",
  C19="Malaysia","Asia",
  TRUE,"Other"
)</f>
        <v>North America</v>
      </c>
      <c r="T19" s="163" t="str">
        <f>_xlfn.XLOOKUP($D19,ref!G:G,ref!H:H)</f>
        <v>Retail</v>
      </c>
      <c r="U19" s="163" t="str">
        <f t="shared" si="0"/>
        <v/>
      </c>
      <c r="V19" s="163" t="str">
        <f t="shared" si="1"/>
        <v/>
      </c>
      <c r="W19" s="163" t="str">
        <f t="shared" si="2"/>
        <v/>
      </c>
      <c r="X19" s="163" t="str">
        <f t="shared" si="3"/>
        <v/>
      </c>
      <c r="Y19" s="164">
        <f t="shared" si="4"/>
        <v>0</v>
      </c>
      <c r="AB19" s="92" t="s">
        <v>703</v>
      </c>
      <c r="AC19" s="89">
        <f t="shared" si="5"/>
        <v>0</v>
      </c>
      <c r="AD19" s="89">
        <f t="shared" si="6"/>
        <v>0</v>
      </c>
      <c r="AE19" s="89">
        <f t="shared" si="7"/>
        <v>0</v>
      </c>
      <c r="AF19" s="89">
        <f t="shared" si="8"/>
        <v>0</v>
      </c>
      <c r="AG19" s="89">
        <f t="shared" si="9"/>
        <v>0</v>
      </c>
      <c r="AH19" s="89">
        <f t="shared" si="10"/>
        <v>0</v>
      </c>
      <c r="AI19" s="89">
        <f t="shared" si="11"/>
        <v>0</v>
      </c>
      <c r="AJ19" s="89">
        <f t="shared" si="12"/>
        <v>0</v>
      </c>
      <c r="AK19" s="89">
        <f t="shared" si="13"/>
        <v>0</v>
      </c>
      <c r="AL19" s="112">
        <f t="shared" si="14"/>
        <v>0</v>
      </c>
      <c r="AM19" s="112">
        <f t="shared" si="15"/>
        <v>0</v>
      </c>
      <c r="AN19" s="112">
        <f t="shared" si="16"/>
        <v>0</v>
      </c>
      <c r="AO19" s="89">
        <f t="shared" si="17"/>
        <v>0</v>
      </c>
      <c r="AP19" s="89">
        <f t="shared" si="18"/>
        <v>0</v>
      </c>
      <c r="AQ19" s="89">
        <f t="shared" si="19"/>
        <v>0</v>
      </c>
      <c r="AR19" s="96">
        <f t="shared" si="20"/>
        <v>0</v>
      </c>
    </row>
    <row r="20" spans="1:44" ht="15.65" customHeight="1">
      <c r="A20" s="375" t="s">
        <v>124</v>
      </c>
      <c r="B20" s="158">
        <v>38</v>
      </c>
      <c r="C20" s="158" t="s">
        <v>709</v>
      </c>
      <c r="D20" s="166" t="s">
        <v>666</v>
      </c>
      <c r="E20" s="165" t="s">
        <v>631</v>
      </c>
      <c r="F20" s="158">
        <v>2023</v>
      </c>
      <c r="G20" s="158">
        <v>2018</v>
      </c>
      <c r="H20" s="165" t="s">
        <v>635</v>
      </c>
      <c r="I20" s="158"/>
      <c r="J20" s="158">
        <v>2018</v>
      </c>
      <c r="K20" s="165" t="s">
        <v>635</v>
      </c>
      <c r="L20" s="158" t="s">
        <v>758</v>
      </c>
      <c r="M20" s="167">
        <v>2012</v>
      </c>
      <c r="N20" s="167">
        <v>2012</v>
      </c>
      <c r="O20" s="165" t="s">
        <v>645</v>
      </c>
      <c r="P20" s="158" t="s">
        <v>3028</v>
      </c>
      <c r="Q20" s="158">
        <v>2050</v>
      </c>
      <c r="R20" s="158">
        <v>2021</v>
      </c>
      <c r="S20" s="182" t="str">
        <f t="array" ref="S20">_xlfn.IFS(
  C20="United States","North America",
  C20="Canada","North America",
  C20="Mexico","North America",
  C20="Bermuda","North America",
  C20="United Kingdom","Europe",
  C20="Germany","Europe",
  C20="France","Europe",
  C20="Italy","Europe",
  C20="Switzerland","Europe",
  C20="Spain","Europe",
  C20="Netherlands","Europe",
  C20="Sweden","Europe",
  C20="Norway","Europe",
  C20="Finland","Europe",
  C20="Denmark","Europe",
  C20="Russia","Europe",
  C20="China","Asia",
  C20="Japan","Asia",
  C20="Taiwan, Province of China","Asia",
  C20="Hong Kong","Asia",
  C20="South Korea","Asia",
  C20="India","Asia",
  C20="Singapore","Asia",
  C20="Thailand","Asia",
  C20="Indonesia","Asia",
  C20="Malaysia","Asia",
  TRUE,"Other"
)</f>
        <v>Europe</v>
      </c>
      <c r="T20" s="158" t="str">
        <f>_xlfn.XLOOKUP($D20,ref!G:G,ref!H:H)</f>
        <v>Financial services</v>
      </c>
      <c r="U20" s="158">
        <f t="shared" si="0"/>
        <v>1</v>
      </c>
      <c r="V20" s="158">
        <f t="shared" si="1"/>
        <v>1</v>
      </c>
      <c r="W20" s="158">
        <f t="shared" si="2"/>
        <v>1</v>
      </c>
      <c r="X20" s="158" t="str">
        <f t="shared" si="3"/>
        <v/>
      </c>
      <c r="Y20" s="164">
        <f t="shared" si="4"/>
        <v>1</v>
      </c>
      <c r="AB20" s="92" t="s">
        <v>705</v>
      </c>
      <c r="AC20" s="89">
        <f t="shared" si="5"/>
        <v>0</v>
      </c>
      <c r="AD20" s="89">
        <f t="shared" si="6"/>
        <v>5</v>
      </c>
      <c r="AE20" s="89">
        <f t="shared" si="7"/>
        <v>0</v>
      </c>
      <c r="AF20" s="89">
        <f t="shared" si="8"/>
        <v>1</v>
      </c>
      <c r="AG20" s="89">
        <f t="shared" si="9"/>
        <v>1</v>
      </c>
      <c r="AH20" s="89">
        <f t="shared" si="10"/>
        <v>1</v>
      </c>
      <c r="AI20" s="89">
        <f t="shared" si="11"/>
        <v>1</v>
      </c>
      <c r="AJ20" s="89">
        <f t="shared" si="12"/>
        <v>5</v>
      </c>
      <c r="AK20" s="89">
        <f t="shared" si="13"/>
        <v>4</v>
      </c>
      <c r="AL20" s="112">
        <f t="shared" si="14"/>
        <v>1</v>
      </c>
      <c r="AM20" s="112">
        <f t="shared" si="15"/>
        <v>4</v>
      </c>
      <c r="AN20" s="112">
        <f t="shared" si="16"/>
        <v>0</v>
      </c>
      <c r="AO20" s="89">
        <f t="shared" si="17"/>
        <v>0</v>
      </c>
      <c r="AP20" s="89">
        <f t="shared" si="18"/>
        <v>0</v>
      </c>
      <c r="AQ20" s="89">
        <f t="shared" si="19"/>
        <v>10</v>
      </c>
      <c r="AR20" s="96">
        <f t="shared" si="20"/>
        <v>23</v>
      </c>
    </row>
    <row r="21" spans="1:44" ht="15.65" customHeight="1">
      <c r="A21" s="374" t="s">
        <v>266</v>
      </c>
      <c r="B21" s="163">
        <v>254</v>
      </c>
      <c r="C21" s="163" t="s">
        <v>3017</v>
      </c>
      <c r="D21" s="169" t="s">
        <v>666</v>
      </c>
      <c r="E21" s="168"/>
      <c r="F21" s="163"/>
      <c r="G21" s="163"/>
      <c r="H21" s="168"/>
      <c r="I21" s="163"/>
      <c r="J21" s="163"/>
      <c r="K21" s="168"/>
      <c r="L21" s="163"/>
      <c r="M21" s="170"/>
      <c r="N21" s="170"/>
      <c r="O21" s="168"/>
      <c r="P21" s="163"/>
      <c r="Q21" s="163"/>
      <c r="R21" s="163"/>
      <c r="S21" s="181" t="str">
        <f t="array" ref="S21">_xlfn.IFS(
  C21="United States","North America",
  C21="Canada","North America",
  C21="Mexico","North America",
  C21="Bermuda","North America",
  C21="United Kingdom","Europe",
  C21="Germany","Europe",
  C21="France","Europe",
  C21="Italy","Europe",
  C21="Switzerland","Europe",
  C21="Spain","Europe",
  C21="Netherlands","Europe",
  C21="Sweden","Europe",
  C21="Norway","Europe",
  C21="Finland","Europe",
  C21="Denmark","Europe",
  C21="Russia","Europe",
  C21="China","Asia",
  C21="Japan","Asia",
  C21="Taiwan, Province of China","Asia",
  C21="Hong Kong","Asia",
  C21="South Korea","Asia",
  C21="India","Asia",
  C21="Singapore","Asia",
  C21="Thailand","Asia",
  C21="Indonesia","Asia",
  C21="Malaysia","Asia",
  TRUE,"Other"
)</f>
        <v>North America</v>
      </c>
      <c r="T21" s="163" t="str">
        <f>_xlfn.XLOOKUP($D21,ref!G:G,ref!H:H)</f>
        <v>Financial services</v>
      </c>
      <c r="U21" s="163" t="str">
        <f t="shared" si="0"/>
        <v/>
      </c>
      <c r="V21" s="163" t="str">
        <f t="shared" si="1"/>
        <v/>
      </c>
      <c r="W21" s="163" t="str">
        <f t="shared" si="2"/>
        <v/>
      </c>
      <c r="X21" s="163" t="str">
        <f t="shared" si="3"/>
        <v/>
      </c>
      <c r="Y21" s="164">
        <f t="shared" si="4"/>
        <v>0</v>
      </c>
      <c r="AB21" s="92" t="s">
        <v>708</v>
      </c>
      <c r="AC21" s="89">
        <f t="shared" si="5"/>
        <v>0</v>
      </c>
      <c r="AD21" s="89">
        <f t="shared" si="6"/>
        <v>1</v>
      </c>
      <c r="AE21" s="89">
        <f t="shared" si="7"/>
        <v>0</v>
      </c>
      <c r="AF21" s="89">
        <f t="shared" si="8"/>
        <v>0</v>
      </c>
      <c r="AG21" s="89">
        <f t="shared" si="9"/>
        <v>0</v>
      </c>
      <c r="AH21" s="89">
        <f t="shared" si="10"/>
        <v>1</v>
      </c>
      <c r="AI21" s="89">
        <f t="shared" si="11"/>
        <v>1</v>
      </c>
      <c r="AJ21" s="89">
        <f t="shared" si="12"/>
        <v>0</v>
      </c>
      <c r="AK21" s="89">
        <f t="shared" si="13"/>
        <v>1</v>
      </c>
      <c r="AL21" s="112">
        <f t="shared" si="14"/>
        <v>0</v>
      </c>
      <c r="AM21" s="112">
        <f t="shared" si="15"/>
        <v>0</v>
      </c>
      <c r="AN21" s="112">
        <f t="shared" si="16"/>
        <v>0</v>
      </c>
      <c r="AO21" s="89">
        <f t="shared" si="17"/>
        <v>0</v>
      </c>
      <c r="AP21" s="89">
        <f t="shared" si="18"/>
        <v>0</v>
      </c>
      <c r="AQ21" s="89">
        <f t="shared" si="19"/>
        <v>1</v>
      </c>
      <c r="AR21" s="96">
        <f t="shared" si="20"/>
        <v>5</v>
      </c>
    </row>
    <row r="22" spans="1:44" ht="15.65" customHeight="1">
      <c r="A22" s="375" t="s">
        <v>61</v>
      </c>
      <c r="B22" s="158">
        <v>21</v>
      </c>
      <c r="C22" s="158" t="s">
        <v>3017</v>
      </c>
      <c r="D22" s="166" t="s">
        <v>713</v>
      </c>
      <c r="E22" s="165" t="s">
        <v>631</v>
      </c>
      <c r="F22" s="158">
        <v>2017</v>
      </c>
      <c r="G22" s="158">
        <v>2015</v>
      </c>
      <c r="H22" s="165"/>
      <c r="I22" s="158"/>
      <c r="J22" s="158"/>
      <c r="K22" s="165" t="s">
        <v>635</v>
      </c>
      <c r="L22" s="158" t="s">
        <v>636</v>
      </c>
      <c r="M22" s="167">
        <v>2007</v>
      </c>
      <c r="N22" s="167">
        <v>2007</v>
      </c>
      <c r="O22" s="165"/>
      <c r="P22" s="158"/>
      <c r="Q22" s="158"/>
      <c r="R22" s="158"/>
      <c r="S22" s="182" t="str">
        <f t="array" ref="S22">_xlfn.IFS(
  C22="United States","North America",
  C22="Canada","North America",
  C22="Mexico","North America",
  C22="Bermuda","North America",
  C22="United Kingdom","Europe",
  C22="Germany","Europe",
  C22="France","Europe",
  C22="Italy","Europe",
  C22="Switzerland","Europe",
  C22="Spain","Europe",
  C22="Netherlands","Europe",
  C22="Sweden","Europe",
  C22="Norway","Europe",
  C22="Finland","Europe",
  C22="Denmark","Europe",
  C22="Russia","Europe",
  C22="China","Asia",
  C22="Japan","Asia",
  C22="Taiwan, Province of China","Asia",
  C22="Hong Kong","Asia",
  C22="South Korea","Asia",
  C22="India","Asia",
  C22="Singapore","Asia",
  C22="Thailand","Asia",
  C22="Indonesia","Asia",
  C22="Malaysia","Asia",
  TRUE,"Other"
)</f>
        <v>North America</v>
      </c>
      <c r="T22" s="158" t="str">
        <f>_xlfn.XLOOKUP($D22,ref!G:G,ref!H:H)</f>
        <v>Technology</v>
      </c>
      <c r="U22" s="158">
        <f t="shared" si="0"/>
        <v>1</v>
      </c>
      <c r="V22" s="158" t="str">
        <f t="shared" si="1"/>
        <v/>
      </c>
      <c r="W22" s="158">
        <f t="shared" si="2"/>
        <v>1</v>
      </c>
      <c r="X22" s="158" t="str">
        <f t="shared" si="3"/>
        <v/>
      </c>
      <c r="Y22" s="164">
        <f t="shared" si="4"/>
        <v>1</v>
      </c>
      <c r="AB22" s="92" t="s">
        <v>675</v>
      </c>
      <c r="AC22" s="89">
        <f t="shared" si="5"/>
        <v>0</v>
      </c>
      <c r="AD22" s="89">
        <f t="shared" si="6"/>
        <v>5</v>
      </c>
      <c r="AE22" s="89">
        <f t="shared" si="7"/>
        <v>0</v>
      </c>
      <c r="AF22" s="89">
        <f t="shared" si="8"/>
        <v>1</v>
      </c>
      <c r="AG22" s="89">
        <f t="shared" si="9"/>
        <v>2</v>
      </c>
      <c r="AH22" s="89">
        <f t="shared" si="10"/>
        <v>0</v>
      </c>
      <c r="AI22" s="89">
        <f t="shared" si="11"/>
        <v>0</v>
      </c>
      <c r="AJ22" s="89">
        <f t="shared" si="12"/>
        <v>2</v>
      </c>
      <c r="AK22" s="89">
        <f t="shared" si="13"/>
        <v>2</v>
      </c>
      <c r="AL22" s="112">
        <f t="shared" si="14"/>
        <v>0</v>
      </c>
      <c r="AM22" s="112">
        <f t="shared" si="15"/>
        <v>0</v>
      </c>
      <c r="AN22" s="112">
        <f t="shared" si="16"/>
        <v>0</v>
      </c>
      <c r="AO22" s="89">
        <f t="shared" si="17"/>
        <v>0</v>
      </c>
      <c r="AP22" s="89">
        <f t="shared" si="18"/>
        <v>2</v>
      </c>
      <c r="AQ22" s="89">
        <f t="shared" si="19"/>
        <v>2</v>
      </c>
      <c r="AR22" s="96">
        <f t="shared" si="20"/>
        <v>16</v>
      </c>
    </row>
    <row r="23" spans="1:44" ht="15.65" customHeight="1">
      <c r="A23" s="374" t="s">
        <v>251</v>
      </c>
      <c r="B23" s="163">
        <v>198</v>
      </c>
      <c r="C23" s="163" t="s">
        <v>680</v>
      </c>
      <c r="D23" s="169" t="s">
        <v>3029</v>
      </c>
      <c r="E23" s="168"/>
      <c r="F23" s="163"/>
      <c r="G23" s="163"/>
      <c r="H23" s="168"/>
      <c r="I23" s="163"/>
      <c r="J23" s="163"/>
      <c r="K23" s="168"/>
      <c r="L23" s="163"/>
      <c r="M23" s="170"/>
      <c r="N23" s="170"/>
      <c r="O23" s="168"/>
      <c r="P23" s="163"/>
      <c r="Q23" s="163"/>
      <c r="R23" s="163"/>
      <c r="S23" s="181" t="str">
        <f t="array" ref="S23">_xlfn.IFS(
  C23="United States","North America",
  C23="Canada","North America",
  C23="Mexico","North America",
  C23="Bermuda","North America",
  C23="United Kingdom","Europe",
  C23="Germany","Europe",
  C23="France","Europe",
  C23="Italy","Europe",
  C23="Switzerland","Europe",
  C23="Spain","Europe",
  C23="Netherlands","Europe",
  C23="Sweden","Europe",
  C23="Norway","Europe",
  C23="Finland","Europe",
  C23="Denmark","Europe",
  C23="Russia","Europe",
  C23="China","Asia",
  C23="Japan","Asia",
  C23="Taiwan, Province of China","Asia",
  C23="Hong Kong","Asia",
  C23="South Korea","Asia",
  C23="India","Asia",
  C23="Singapore","Asia",
  C23="Thailand","Asia",
  C23="Indonesia","Asia",
  C23="Malaysia","Asia",
  TRUE,"Other"
)</f>
        <v>Asia</v>
      </c>
      <c r="T23" s="163" t="str">
        <f>_xlfn.XLOOKUP($D23,ref!G:G,ref!H:H)</f>
        <v>Metals and mining</v>
      </c>
      <c r="U23" s="163" t="str">
        <f t="shared" si="0"/>
        <v/>
      </c>
      <c r="V23" s="163" t="str">
        <f t="shared" si="1"/>
        <v/>
      </c>
      <c r="W23" s="163" t="str">
        <f t="shared" si="2"/>
        <v/>
      </c>
      <c r="X23" s="163" t="str">
        <f t="shared" si="3"/>
        <v/>
      </c>
      <c r="Y23" s="164">
        <f t="shared" si="4"/>
        <v>0</v>
      </c>
      <c r="AB23" s="92" t="s">
        <v>713</v>
      </c>
      <c r="AC23" s="89">
        <f t="shared" si="5"/>
        <v>0</v>
      </c>
      <c r="AD23" s="89">
        <f t="shared" si="6"/>
        <v>15</v>
      </c>
      <c r="AE23" s="89">
        <f t="shared" si="7"/>
        <v>0</v>
      </c>
      <c r="AF23" s="89">
        <f t="shared" si="8"/>
        <v>5</v>
      </c>
      <c r="AG23" s="89">
        <f t="shared" si="9"/>
        <v>2</v>
      </c>
      <c r="AH23" s="89">
        <f t="shared" si="10"/>
        <v>6</v>
      </c>
      <c r="AI23" s="89">
        <f t="shared" si="11"/>
        <v>5</v>
      </c>
      <c r="AJ23" s="89">
        <f t="shared" si="12"/>
        <v>5</v>
      </c>
      <c r="AK23" s="89">
        <f t="shared" si="13"/>
        <v>3</v>
      </c>
      <c r="AL23" s="112">
        <f t="shared" si="14"/>
        <v>4</v>
      </c>
      <c r="AM23" s="112">
        <f t="shared" si="15"/>
        <v>1</v>
      </c>
      <c r="AN23" s="112">
        <f t="shared" si="16"/>
        <v>0</v>
      </c>
      <c r="AO23" s="89">
        <f t="shared" si="17"/>
        <v>1</v>
      </c>
      <c r="AP23" s="89">
        <f t="shared" si="18"/>
        <v>4</v>
      </c>
      <c r="AQ23" s="89">
        <f t="shared" si="19"/>
        <v>11</v>
      </c>
      <c r="AR23" s="96">
        <f t="shared" si="20"/>
        <v>52</v>
      </c>
    </row>
    <row r="24" spans="1:44" ht="15.65" customHeight="1">
      <c r="A24" s="375" t="s">
        <v>50</v>
      </c>
      <c r="B24" s="158">
        <v>3</v>
      </c>
      <c r="C24" s="158" t="s">
        <v>3017</v>
      </c>
      <c r="D24" s="166" t="s">
        <v>675</v>
      </c>
      <c r="E24" s="165"/>
      <c r="F24" s="158"/>
      <c r="G24" s="158"/>
      <c r="H24" s="165" t="s">
        <v>635</v>
      </c>
      <c r="I24" s="158"/>
      <c r="J24" s="158">
        <v>2020</v>
      </c>
      <c r="K24" s="165"/>
      <c r="L24" s="158"/>
      <c r="M24" s="167"/>
      <c r="N24" s="167"/>
      <c r="O24" s="165" t="s">
        <v>635</v>
      </c>
      <c r="P24" s="158" t="s">
        <v>914</v>
      </c>
      <c r="Q24" s="158">
        <v>2040</v>
      </c>
      <c r="R24" s="158">
        <v>2019</v>
      </c>
      <c r="S24" s="182" t="str">
        <f t="array" ref="S24">_xlfn.IFS(
  C24="United States","North America",
  C24="Canada","North America",
  C24="Mexico","North America",
  C24="Bermuda","North America",
  C24="United Kingdom","Europe",
  C24="Germany","Europe",
  C24="France","Europe",
  C24="Italy","Europe",
  C24="Switzerland","Europe",
  C24="Spain","Europe",
  C24="Netherlands","Europe",
  C24="Sweden","Europe",
  C24="Norway","Europe",
  C24="Finland","Europe",
  C24="Denmark","Europe",
  C24="Russia","Europe",
  C24="China","Asia",
  C24="Japan","Asia",
  C24="Taiwan, Province of China","Asia",
  C24="Hong Kong","Asia",
  C24="South Korea","Asia",
  C24="India","Asia",
  C24="Singapore","Asia",
  C24="Thailand","Asia",
  C24="Indonesia","Asia",
  C24="Malaysia","Asia",
  TRUE,"Other"
)</f>
        <v>North America</v>
      </c>
      <c r="T24" s="158" t="str">
        <f>_xlfn.XLOOKUP($D24,ref!G:G,ref!H:H)</f>
        <v>Retail</v>
      </c>
      <c r="U24" s="158" t="str">
        <f t="shared" si="0"/>
        <v/>
      </c>
      <c r="V24" s="158">
        <f t="shared" si="1"/>
        <v>1</v>
      </c>
      <c r="W24" s="158" t="str">
        <f t="shared" si="2"/>
        <v/>
      </c>
      <c r="X24" s="158" t="str">
        <f t="shared" si="3"/>
        <v/>
      </c>
      <c r="Y24" s="164">
        <f t="shared" si="4"/>
        <v>1</v>
      </c>
      <c r="AB24" s="92" t="s">
        <v>715</v>
      </c>
      <c r="AC24" s="89">
        <f t="shared" si="5"/>
        <v>0</v>
      </c>
      <c r="AD24" s="89">
        <f t="shared" si="6"/>
        <v>7</v>
      </c>
      <c r="AE24" s="89">
        <f t="shared" si="7"/>
        <v>1</v>
      </c>
      <c r="AF24" s="89">
        <f t="shared" si="8"/>
        <v>2</v>
      </c>
      <c r="AG24" s="89">
        <f t="shared" si="9"/>
        <v>2</v>
      </c>
      <c r="AH24" s="89">
        <f t="shared" si="10"/>
        <v>1</v>
      </c>
      <c r="AI24" s="89">
        <f t="shared" si="11"/>
        <v>0</v>
      </c>
      <c r="AJ24" s="89">
        <f t="shared" si="12"/>
        <v>3</v>
      </c>
      <c r="AK24" s="89">
        <f t="shared" si="13"/>
        <v>8</v>
      </c>
      <c r="AL24" s="112">
        <f t="shared" si="14"/>
        <v>0</v>
      </c>
      <c r="AM24" s="112">
        <f t="shared" si="15"/>
        <v>1</v>
      </c>
      <c r="AN24" s="112">
        <f t="shared" si="16"/>
        <v>0</v>
      </c>
      <c r="AO24" s="89">
        <f t="shared" si="17"/>
        <v>0</v>
      </c>
      <c r="AP24" s="89">
        <f t="shared" si="18"/>
        <v>0</v>
      </c>
      <c r="AQ24" s="89">
        <f t="shared" si="19"/>
        <v>6</v>
      </c>
      <c r="AR24" s="96">
        <f t="shared" si="20"/>
        <v>29</v>
      </c>
    </row>
    <row r="25" spans="1:44" ht="15.65" customHeight="1">
      <c r="A25" s="374" t="s">
        <v>1493</v>
      </c>
      <c r="B25" s="163">
        <v>68</v>
      </c>
      <c r="C25" s="163" t="s">
        <v>680</v>
      </c>
      <c r="D25" s="169" t="s">
        <v>638</v>
      </c>
      <c r="E25" s="168"/>
      <c r="F25" s="163"/>
      <c r="G25" s="163"/>
      <c r="H25" s="168"/>
      <c r="I25" s="163"/>
      <c r="J25" s="163"/>
      <c r="K25" s="168"/>
      <c r="L25" s="163"/>
      <c r="M25" s="170"/>
      <c r="N25" s="170"/>
      <c r="O25" s="168"/>
      <c r="P25" s="163"/>
      <c r="Q25" s="163"/>
      <c r="R25" s="163"/>
      <c r="S25" s="181" t="str">
        <f t="array" ref="S25">_xlfn.IFS(
  C25="United States","North America",
  C25="Canada","North America",
  C25="Mexico","North America",
  C25="Bermuda","North America",
  C25="United Kingdom","Europe",
  C25="Germany","Europe",
  C25="France","Europe",
  C25="Italy","Europe",
  C25="Switzerland","Europe",
  C25="Spain","Europe",
  C25="Netherlands","Europe",
  C25="Sweden","Europe",
  C25="Norway","Europe",
  C25="Finland","Europe",
  C25="Denmark","Europe",
  C25="Russia","Europe",
  C25="China","Asia",
  C25="Japan","Asia",
  C25="Taiwan, Province of China","Asia",
  C25="Hong Kong","Asia",
  C25="South Korea","Asia",
  C25="India","Asia",
  C25="Singapore","Asia",
  C25="Thailand","Asia",
  C25="Indonesia","Asia",
  C25="Malaysia","Asia",
  TRUE,"Other"
)</f>
        <v>Asia</v>
      </c>
      <c r="T25" s="163" t="str">
        <f>_xlfn.XLOOKUP($D25,ref!G:G,ref!H:H)</f>
        <v>Industrial goods</v>
      </c>
      <c r="U25" s="163" t="str">
        <f t="shared" si="0"/>
        <v/>
      </c>
      <c r="V25" s="163" t="str">
        <f t="shared" si="1"/>
        <v/>
      </c>
      <c r="W25" s="163" t="str">
        <f t="shared" si="2"/>
        <v/>
      </c>
      <c r="X25" s="163" t="str">
        <f t="shared" si="3"/>
        <v/>
      </c>
      <c r="Y25" s="164">
        <f t="shared" si="4"/>
        <v>0</v>
      </c>
      <c r="AB25" s="92" t="s">
        <v>691</v>
      </c>
      <c r="AC25" s="89">
        <f t="shared" si="5"/>
        <v>0</v>
      </c>
      <c r="AD25" s="89">
        <f t="shared" si="6"/>
        <v>2</v>
      </c>
      <c r="AE25" s="89">
        <f t="shared" si="7"/>
        <v>0</v>
      </c>
      <c r="AF25" s="89">
        <f t="shared" si="8"/>
        <v>1</v>
      </c>
      <c r="AG25" s="89">
        <f t="shared" si="9"/>
        <v>0</v>
      </c>
      <c r="AH25" s="89">
        <f t="shared" si="10"/>
        <v>1</v>
      </c>
      <c r="AI25" s="89">
        <f t="shared" si="11"/>
        <v>1</v>
      </c>
      <c r="AJ25" s="89">
        <f t="shared" si="12"/>
        <v>1</v>
      </c>
      <c r="AK25" s="89">
        <f t="shared" si="13"/>
        <v>4</v>
      </c>
      <c r="AL25" s="112">
        <f t="shared" si="14"/>
        <v>0</v>
      </c>
      <c r="AM25" s="112">
        <f t="shared" si="15"/>
        <v>1</v>
      </c>
      <c r="AN25" s="112">
        <f t="shared" si="16"/>
        <v>0</v>
      </c>
      <c r="AO25" s="89">
        <f t="shared" si="17"/>
        <v>0</v>
      </c>
      <c r="AP25" s="89">
        <f t="shared" si="18"/>
        <v>0</v>
      </c>
      <c r="AQ25" s="89">
        <f t="shared" si="19"/>
        <v>2</v>
      </c>
      <c r="AR25" s="96">
        <f t="shared" si="20"/>
        <v>11</v>
      </c>
    </row>
    <row r="26" spans="1:44" ht="15.65" customHeight="1">
      <c r="A26" s="375" t="s">
        <v>2152</v>
      </c>
      <c r="B26" s="158">
        <v>237</v>
      </c>
      <c r="C26" s="158" t="s">
        <v>3017</v>
      </c>
      <c r="D26" s="166" t="s">
        <v>675</v>
      </c>
      <c r="E26" s="165"/>
      <c r="F26" s="158"/>
      <c r="G26" s="158"/>
      <c r="H26" s="165" t="s">
        <v>1096</v>
      </c>
      <c r="I26" s="158">
        <v>2030</v>
      </c>
      <c r="J26" s="158">
        <v>2020</v>
      </c>
      <c r="K26" s="165" t="s">
        <v>635</v>
      </c>
      <c r="L26" s="158" t="s">
        <v>636</v>
      </c>
      <c r="M26" s="167">
        <v>2050</v>
      </c>
      <c r="N26" s="167">
        <v>2019</v>
      </c>
      <c r="O26" s="165"/>
      <c r="P26" s="158"/>
      <c r="Q26" s="158"/>
      <c r="R26" s="158"/>
      <c r="S26" s="182" t="str">
        <f t="array" ref="S26">_xlfn.IFS(
  C26="United States","North America",
  C26="Canada","North America",
  C26="Mexico","North America",
  C26="Bermuda","North America",
  C26="United Kingdom","Europe",
  C26="Germany","Europe",
  C26="France","Europe",
  C26="Italy","Europe",
  C26="Switzerland","Europe",
  C26="Spain","Europe",
  C26="Netherlands","Europe",
  C26="Sweden","Europe",
  C26="Norway","Europe",
  C26="Finland","Europe",
  C26="Denmark","Europe",
  C26="Russia","Europe",
  C26="China","Asia",
  C26="Japan","Asia",
  C26="Taiwan, Province of China","Asia",
  C26="Hong Kong","Asia",
  C26="South Korea","Asia",
  C26="India","Asia",
  C26="Singapore","Asia",
  C26="Thailand","Asia",
  C26="Indonesia","Asia",
  C26="Malaysia","Asia",
  TRUE,"Other"
)</f>
        <v>North America</v>
      </c>
      <c r="T26" s="158" t="str">
        <f>_xlfn.XLOOKUP($D26,ref!G:G,ref!H:H)</f>
        <v>Retail</v>
      </c>
      <c r="U26" s="158">
        <f t="shared" si="0"/>
        <v>1</v>
      </c>
      <c r="V26" s="158" t="str">
        <f t="shared" si="1"/>
        <v/>
      </c>
      <c r="W26" s="158" t="str">
        <f t="shared" si="2"/>
        <v/>
      </c>
      <c r="X26" s="158">
        <f t="shared" si="3"/>
        <v>1</v>
      </c>
      <c r="Y26" s="164">
        <f t="shared" si="4"/>
        <v>1</v>
      </c>
      <c r="AB26" s="93" t="s">
        <v>653</v>
      </c>
      <c r="AC26" s="94">
        <v>0</v>
      </c>
      <c r="AD26" s="94">
        <f>SUM(AD9:AD25)</f>
        <v>82</v>
      </c>
      <c r="AE26" s="94">
        <f>SUM(AE9:AE25)</f>
        <v>4</v>
      </c>
      <c r="AF26" s="94">
        <v>21</v>
      </c>
      <c r="AG26" s="94">
        <v>34</v>
      </c>
      <c r="AH26" s="95">
        <f t="shared" ref="AH26:AR26" si="21">SUM(AH9:AH25)</f>
        <v>19</v>
      </c>
      <c r="AI26" s="94">
        <f t="shared" si="21"/>
        <v>37</v>
      </c>
      <c r="AJ26" s="94">
        <f t="shared" si="21"/>
        <v>46</v>
      </c>
      <c r="AK26" s="94">
        <f t="shared" si="21"/>
        <v>65</v>
      </c>
      <c r="AL26" s="113">
        <f t="shared" si="21"/>
        <v>24</v>
      </c>
      <c r="AM26" s="113">
        <f t="shared" si="21"/>
        <v>18</v>
      </c>
      <c r="AN26" s="113">
        <f t="shared" si="21"/>
        <v>1</v>
      </c>
      <c r="AO26" s="94">
        <f t="shared" si="21"/>
        <v>5</v>
      </c>
      <c r="AP26" s="94">
        <f t="shared" si="21"/>
        <v>17</v>
      </c>
      <c r="AQ26" s="94">
        <f t="shared" si="21"/>
        <v>104</v>
      </c>
      <c r="AR26" s="94">
        <f t="shared" si="21"/>
        <v>390</v>
      </c>
    </row>
    <row r="27" spans="1:44" ht="15.65" customHeight="1">
      <c r="A27" s="374" t="s">
        <v>223</v>
      </c>
      <c r="B27" s="163">
        <v>312</v>
      </c>
      <c r="C27" s="163" t="s">
        <v>3017</v>
      </c>
      <c r="D27" s="169" t="s">
        <v>666</v>
      </c>
      <c r="E27" s="168" t="s">
        <v>631</v>
      </c>
      <c r="F27" s="163">
        <v>2020</v>
      </c>
      <c r="G27" s="163">
        <v>2018</v>
      </c>
      <c r="H27" s="168"/>
      <c r="I27" s="163"/>
      <c r="J27" s="163"/>
      <c r="K27" s="168" t="s">
        <v>635</v>
      </c>
      <c r="L27" s="163" t="s">
        <v>967</v>
      </c>
      <c r="M27" s="170">
        <v>2018</v>
      </c>
      <c r="N27" s="170">
        <v>2018</v>
      </c>
      <c r="O27" s="168"/>
      <c r="P27" s="163"/>
      <c r="Q27" s="163"/>
      <c r="R27" s="173"/>
      <c r="S27" s="181" t="str">
        <f t="array" ref="S27">_xlfn.IFS(
  C27="United States","North America",
  C27="Canada","North America",
  C27="Mexico","North America",
  C27="Bermuda","North America",
  C27="United Kingdom","Europe",
  C27="Germany","Europe",
  C27="France","Europe",
  C27="Italy","Europe",
  C27="Switzerland","Europe",
  C27="Spain","Europe",
  C27="Netherlands","Europe",
  C27="Sweden","Europe",
  C27="Norway","Europe",
  C27="Finland","Europe",
  C27="Denmark","Europe",
  C27="Russia","Europe",
  C27="China","Asia",
  C27="Japan","Asia",
  C27="Taiwan, Province of China","Asia",
  C27="Hong Kong","Asia",
  C27="South Korea","Asia",
  C27="India","Asia",
  C27="Singapore","Asia",
  C27="Thailand","Asia",
  C27="Indonesia","Asia",
  C27="Malaysia","Asia",
  TRUE,"Other"
)</f>
        <v>North America</v>
      </c>
      <c r="T27" s="163" t="str">
        <f>_xlfn.XLOOKUP($D27,ref!G:G,ref!H:H)</f>
        <v>Financial services</v>
      </c>
      <c r="U27" s="163">
        <f t="shared" si="0"/>
        <v>1</v>
      </c>
      <c r="V27" s="163" t="str">
        <f t="shared" si="1"/>
        <v/>
      </c>
      <c r="W27" s="163">
        <f t="shared" si="2"/>
        <v>1</v>
      </c>
      <c r="X27" s="163" t="str">
        <f t="shared" si="3"/>
        <v/>
      </c>
      <c r="Y27" s="164">
        <f t="shared" si="4"/>
        <v>1</v>
      </c>
      <c r="AC27" s="378" t="s">
        <v>649</v>
      </c>
      <c r="AD27" s="379"/>
      <c r="AE27" s="380"/>
      <c r="AF27" s="378" t="s">
        <v>650</v>
      </c>
      <c r="AG27" s="379"/>
      <c r="AH27" s="380"/>
      <c r="AI27" s="378" t="s">
        <v>651</v>
      </c>
      <c r="AJ27" s="379"/>
      <c r="AK27" s="380"/>
      <c r="AL27" s="115"/>
      <c r="AM27" s="115" t="s">
        <v>2595</v>
      </c>
      <c r="AN27" s="115"/>
      <c r="AO27" s="378" t="s">
        <v>647</v>
      </c>
      <c r="AP27" s="379"/>
      <c r="AQ27" s="380"/>
      <c r="AR27" s="90" t="s">
        <v>653</v>
      </c>
    </row>
    <row r="28" spans="1:44" ht="15.65" customHeight="1">
      <c r="A28" s="375" t="s">
        <v>1854</v>
      </c>
      <c r="B28" s="158">
        <v>263</v>
      </c>
      <c r="C28" s="158" t="s">
        <v>3017</v>
      </c>
      <c r="D28" s="166" t="s">
        <v>666</v>
      </c>
      <c r="E28" s="165"/>
      <c r="F28" s="158"/>
      <c r="G28" s="158"/>
      <c r="H28" s="165"/>
      <c r="I28" s="158"/>
      <c r="J28" s="158"/>
      <c r="K28" s="165"/>
      <c r="L28" s="158"/>
      <c r="M28" s="167"/>
      <c r="N28" s="167"/>
      <c r="O28" s="165" t="s">
        <v>635</v>
      </c>
      <c r="P28" s="158" t="s">
        <v>3030</v>
      </c>
      <c r="Q28" s="158">
        <v>2050</v>
      </c>
      <c r="R28" s="158">
        <v>2021</v>
      </c>
      <c r="S28" s="182" t="str">
        <f t="array" ref="S28">_xlfn.IFS(
  C28="United States","North America",
  C28="Canada","North America",
  C28="Mexico","North America",
  C28="Bermuda","North America",
  C28="United Kingdom","Europe",
  C28="Germany","Europe",
  C28="France","Europe",
  C28="Italy","Europe",
  C28="Switzerland","Europe",
  C28="Spain","Europe",
  C28="Netherlands","Europe",
  C28="Sweden","Europe",
  C28="Norway","Europe",
  C28="Finland","Europe",
  C28="Denmark","Europe",
  C28="Russia","Europe",
  C28="China","Asia",
  C28="Japan","Asia",
  C28="Taiwan, Province of China","Asia",
  C28="Hong Kong","Asia",
  C28="South Korea","Asia",
  C28="India","Asia",
  C28="Singapore","Asia",
  C28="Thailand","Asia",
  C28="Indonesia","Asia",
  C28="Malaysia","Asia",
  TRUE,"Other"
)</f>
        <v>North America</v>
      </c>
      <c r="T28" s="158" t="str">
        <f>_xlfn.XLOOKUP($D28,ref!G:G,ref!H:H)</f>
        <v>Financial services</v>
      </c>
      <c r="U28" s="158" t="str">
        <f t="shared" si="0"/>
        <v/>
      </c>
      <c r="V28" s="158">
        <f t="shared" si="1"/>
        <v>1</v>
      </c>
      <c r="W28" s="158" t="str">
        <f t="shared" si="2"/>
        <v/>
      </c>
      <c r="X28" s="158" t="str">
        <f t="shared" si="3"/>
        <v/>
      </c>
      <c r="Y28" s="164">
        <f t="shared" si="4"/>
        <v>1</v>
      </c>
      <c r="AB28" s="90" t="s">
        <v>718</v>
      </c>
      <c r="AC28" s="91" t="s">
        <v>3020</v>
      </c>
      <c r="AD28" s="91" t="s">
        <v>3021</v>
      </c>
      <c r="AE28" s="91" t="s">
        <v>659</v>
      </c>
      <c r="AF28" s="91" t="s">
        <v>3020</v>
      </c>
      <c r="AG28" s="91" t="s">
        <v>3021</v>
      </c>
      <c r="AH28" s="91" t="s">
        <v>659</v>
      </c>
      <c r="AI28" s="91" t="s">
        <v>3020</v>
      </c>
      <c r="AJ28" s="91" t="s">
        <v>3021</v>
      </c>
      <c r="AK28" s="91" t="s">
        <v>659</v>
      </c>
      <c r="AL28" s="91" t="s">
        <v>3020</v>
      </c>
      <c r="AM28" s="91" t="s">
        <v>3021</v>
      </c>
      <c r="AN28" s="91" t="s">
        <v>659</v>
      </c>
      <c r="AO28" s="91" t="s">
        <v>3020</v>
      </c>
      <c r="AP28" s="91" t="s">
        <v>3021</v>
      </c>
      <c r="AQ28" s="91" t="s">
        <v>659</v>
      </c>
      <c r="AR28" s="91"/>
    </row>
    <row r="29" spans="1:44" ht="15.65" customHeight="1">
      <c r="A29" s="374" t="s">
        <v>1180</v>
      </c>
      <c r="B29" s="163">
        <v>17</v>
      </c>
      <c r="C29" s="163" t="s">
        <v>3017</v>
      </c>
      <c r="D29" s="169" t="s">
        <v>654</v>
      </c>
      <c r="E29" s="168"/>
      <c r="F29" s="163"/>
      <c r="G29" s="163"/>
      <c r="H29" s="168" t="s">
        <v>635</v>
      </c>
      <c r="I29" s="163"/>
      <c r="J29" s="163">
        <v>2021</v>
      </c>
      <c r="K29" s="168"/>
      <c r="L29" s="163"/>
      <c r="M29" s="170"/>
      <c r="N29" s="170"/>
      <c r="O29" s="168"/>
      <c r="P29" s="163"/>
      <c r="Q29" s="163"/>
      <c r="R29" s="163"/>
      <c r="S29" s="181" t="str">
        <f t="array" ref="S29">_xlfn.IFS(
  C29="United States","North America",
  C29="Canada","North America",
  C29="Mexico","North America",
  C29="Bermuda","North America",
  C29="United Kingdom","Europe",
  C29="Germany","Europe",
  C29="France","Europe",
  C29="Italy","Europe",
  C29="Switzerland","Europe",
  C29="Spain","Europe",
  C29="Netherlands","Europe",
  C29="Sweden","Europe",
  C29="Norway","Europe",
  C29="Finland","Europe",
  C29="Denmark","Europe",
  C29="Russia","Europe",
  C29="China","Asia",
  C29="Japan","Asia",
  C29="Taiwan, Province of China","Asia",
  C29="Hong Kong","Asia",
  C29="South Korea","Asia",
  C29="India","Asia",
  C29="Singapore","Asia",
  C29="Thailand","Asia",
  C29="Indonesia","Asia",
  C29="Malaysia","Asia",
  TRUE,"Other"
)</f>
        <v>North America</v>
      </c>
      <c r="T29" s="163" t="str">
        <f>_xlfn.XLOOKUP($D29,ref!G:G,ref!H:H)</f>
        <v>Health care and pharmaceuticals</v>
      </c>
      <c r="U29" s="163" t="str">
        <f t="shared" si="0"/>
        <v/>
      </c>
      <c r="V29" s="163" t="str">
        <f t="shared" si="1"/>
        <v/>
      </c>
      <c r="W29" s="163" t="str">
        <f t="shared" si="2"/>
        <v/>
      </c>
      <c r="X29" s="163" t="str">
        <f t="shared" si="3"/>
        <v/>
      </c>
      <c r="Y29" s="164">
        <f t="shared" si="4"/>
        <v>0</v>
      </c>
      <c r="AB29" s="92" t="s">
        <v>677</v>
      </c>
      <c r="AC29" s="89">
        <f>COUNTIFS(S:S,AB29,I:I,"&lt;=2021",H:H, "T")</f>
        <v>0</v>
      </c>
      <c r="AD29" s="89">
        <f>COUNTIFS(S:S,AB29,I:I,"&gt;=2022",I:I,"&lt;=2030",H:H,"T")</f>
        <v>15</v>
      </c>
      <c r="AE29" s="89">
        <f>COUNTIFS(S:S,AB29,I:I,"&gt;2030",H:H,"T")</f>
        <v>1</v>
      </c>
      <c r="AF29" s="89">
        <f>COUNTIFS($S$3:$S$502,AB29,$F$3:$F$502,"&lt;=2021")</f>
        <v>0</v>
      </c>
      <c r="AG29" s="89">
        <f>COUNTIFS($S$3:$S$502,AB29,$F$3:$F$502,"&gt;=2022",$F$3:$F$502,"&lt;=2030")</f>
        <v>1</v>
      </c>
      <c r="AH29" s="89">
        <f>COUNTIFS($S$3:$S$502,AB29,$F$3:$F$502,"&gt;2030")</f>
        <v>11</v>
      </c>
      <c r="AI29" s="89">
        <f>COUNTIFS($S$3:$S$502,AB29,$M$3:$M$502,"&lt;=2021")</f>
        <v>3</v>
      </c>
      <c r="AJ29" s="89">
        <f>COUNTIFS($S$3:$S$502,AB29,$M$3:$M$502,"&gt;=2022",$M$3:$M$502,"&lt;=2030")</f>
        <v>6</v>
      </c>
      <c r="AK29" s="89">
        <f>COUNTIFS(S:S,AB29,M:M,"&gt;2030", K:K,"&lt;&gt;G")</f>
        <v>26</v>
      </c>
      <c r="AL29" s="112">
        <f>COUNTIFS(S:S,AB29,M:M,"&lt;=2021", U:U,"1", V:V,"1")</f>
        <v>2</v>
      </c>
      <c r="AM29" s="112">
        <f>COUNTIFS(S:S,AB29,M:M,"&gt;=2022",M:M,"&lt;=2030",U:U,"1", V:V,"1")</f>
        <v>2</v>
      </c>
      <c r="AN29" s="112">
        <f>COUNTIFS(S:S,AB29,M:M,"&gt;2030", U:U,"1", V:V,"1",K:K, "&lt;&gt;G")</f>
        <v>1</v>
      </c>
      <c r="AO29" s="89">
        <f>COUNTIFS($S$3:$S$502,AB29,$Q$3:$Q$502,"&lt;=2021")</f>
        <v>1</v>
      </c>
      <c r="AP29" s="89">
        <f>COUNTIFS($S$3:$S$502,AB29,$Q$3:$Q$502,"&gt;=2022",$Q$3:$Q$502,"&lt;=2030")</f>
        <v>1</v>
      </c>
      <c r="AQ29" s="89">
        <f>COUNTIFS($S$3:$S$502,AB29,$Q$3:$Q$502,"&gt;2030")</f>
        <v>30</v>
      </c>
      <c r="AR29" s="96">
        <f>SUM(AC29:AK29)-SUM(AL29:AN29)+SUM(AO29:AQ29)</f>
        <v>90</v>
      </c>
    </row>
    <row r="30" spans="1:44" ht="15.65" customHeight="1">
      <c r="A30" s="375" t="s">
        <v>530</v>
      </c>
      <c r="B30" s="158">
        <v>476</v>
      </c>
      <c r="C30" s="158" t="s">
        <v>3017</v>
      </c>
      <c r="D30" s="166" t="s">
        <v>654</v>
      </c>
      <c r="E30" s="165"/>
      <c r="F30" s="158"/>
      <c r="G30" s="158"/>
      <c r="H30" s="165"/>
      <c r="I30" s="158"/>
      <c r="J30" s="158"/>
      <c r="K30" s="165" t="s">
        <v>635</v>
      </c>
      <c r="L30" s="158" t="s">
        <v>3031</v>
      </c>
      <c r="M30" s="167">
        <v>2027</v>
      </c>
      <c r="N30" s="167">
        <v>2021</v>
      </c>
      <c r="O30" s="165"/>
      <c r="P30" s="158"/>
      <c r="Q30" s="158"/>
      <c r="R30" s="158"/>
      <c r="S30" s="182" t="str">
        <f t="array" ref="S30">_xlfn.IFS(
  C30="United States","North America",
  C30="Canada","North America",
  C30="Mexico","North America",
  C30="Bermuda","North America",
  C30="United Kingdom","Europe",
  C30="Germany","Europe",
  C30="France","Europe",
  C30="Italy","Europe",
  C30="Switzerland","Europe",
  C30="Spain","Europe",
  C30="Netherlands","Europe",
  C30="Sweden","Europe",
  C30="Norway","Europe",
  C30="Finland","Europe",
  C30="Denmark","Europe",
  C30="Russia","Europe",
  C30="China","Asia",
  C30="Japan","Asia",
  C30="Taiwan, Province of China","Asia",
  C30="Hong Kong","Asia",
  C30="South Korea","Asia",
  C30="India","Asia",
  C30="Singapore","Asia",
  C30="Thailand","Asia",
  C30="Indonesia","Asia",
  C30="Malaysia","Asia",
  TRUE,"Other"
)</f>
        <v>North America</v>
      </c>
      <c r="T30" s="158" t="str">
        <f>_xlfn.XLOOKUP($D30,ref!G:G,ref!H:H)</f>
        <v>Health care and pharmaceuticals</v>
      </c>
      <c r="U30" s="158">
        <f t="shared" si="0"/>
        <v>1</v>
      </c>
      <c r="V30" s="158" t="str">
        <f t="shared" si="1"/>
        <v/>
      </c>
      <c r="W30" s="158" t="str">
        <f t="shared" si="2"/>
        <v/>
      </c>
      <c r="X30" s="158" t="str">
        <f t="shared" si="3"/>
        <v/>
      </c>
      <c r="Y30" s="164">
        <f t="shared" si="4"/>
        <v>1</v>
      </c>
      <c r="AB30" s="92" t="s">
        <v>640</v>
      </c>
      <c r="AC30" s="89">
        <f>COUNTIFS(S:S,AB30,I:I,"&lt;=2021",H:H, "T")</f>
        <v>0</v>
      </c>
      <c r="AD30" s="89">
        <f>COUNTIFS(S:S,AB30,I:I,"&gt;=2022",I:I,"&lt;=2030",H:H,"T")</f>
        <v>40</v>
      </c>
      <c r="AE30" s="89">
        <f>COUNTIFS(S:S,AB30,I:I,"&gt;2030",H:H,"T")</f>
        <v>1</v>
      </c>
      <c r="AF30" s="89">
        <f>COUNTIFS($S$3:$S$502,AB30,$F$3:$F$502,"&lt;=2021")</f>
        <v>10</v>
      </c>
      <c r="AG30" s="89">
        <f>COUNTIFS($S$3:$S$502,AB30,$F$3:$F$502,"&gt;=2022",$F$3:$F$502,"&lt;=2030")</f>
        <v>22</v>
      </c>
      <c r="AH30" s="89">
        <f>COUNTIFS($S$3:$S$502,AB30,$F$3:$F$502,"&gt;2030")</f>
        <v>1</v>
      </c>
      <c r="AI30" s="89">
        <f>COUNTIFS($S$3:$S$502,AB30,$M$3:$M$502,"&lt;=2021")</f>
        <v>18</v>
      </c>
      <c r="AJ30" s="89">
        <f>COUNTIFS($S$3:$S$502,AB30,$M$3:$M$502,"&gt;=2022",$M$3:$M$502,"&lt;=2030")</f>
        <v>25</v>
      </c>
      <c r="AK30" s="89">
        <f>COUNTIFS(S:S,AB30,M:M,"&gt;2030", K:K,"&lt;&gt;G")</f>
        <v>18</v>
      </c>
      <c r="AL30" s="112">
        <f>COUNTIFS(S:S,AB30,M:M,"&lt;=2021", U:U,"1", V:V,"1")</f>
        <v>12</v>
      </c>
      <c r="AM30" s="112">
        <f>COUNTIFS(S:S,AB30,M:M,"&gt;=2022",M:M,"&lt;=2030",U:U,"1", V:V,"1")</f>
        <v>10</v>
      </c>
      <c r="AN30" s="112">
        <f>COUNTIFS(S:S,AB30,M:M,"&gt;2030", U:U,"1", V:V,"1",K:K, "&lt;&gt;G")</f>
        <v>0</v>
      </c>
      <c r="AO30" s="89">
        <f>COUNTIFS($S$3:$S$502,AB30,$Q$3:$Q$502,"&lt;=2021")</f>
        <v>0</v>
      </c>
      <c r="AP30" s="89">
        <f>COUNTIFS($S$3:$S$502,AB30,$Q$3:$Q$502,"&gt;=2022",$Q$3:$Q$502,"&lt;=2030")</f>
        <v>10</v>
      </c>
      <c r="AQ30" s="89">
        <f>COUNTIFS($S$3:$S$502,AB30,$Q$3:$Q$502,"&gt;2030")</f>
        <v>44</v>
      </c>
      <c r="AR30" s="96">
        <f>SUM(AC30:AK30)-SUM(AL30:AN30)+SUM(AO30:AQ30)</f>
        <v>167</v>
      </c>
    </row>
    <row r="31" spans="1:44" ht="15.65" customHeight="1">
      <c r="A31" s="374" t="s">
        <v>2374</v>
      </c>
      <c r="B31" s="163">
        <v>399</v>
      </c>
      <c r="C31" s="163" t="s">
        <v>2375</v>
      </c>
      <c r="D31" s="169" t="s">
        <v>638</v>
      </c>
      <c r="E31" s="168"/>
      <c r="F31" s="163"/>
      <c r="G31" s="163"/>
      <c r="H31" s="168"/>
      <c r="I31" s="163"/>
      <c r="J31" s="163"/>
      <c r="K31" s="168" t="s">
        <v>635</v>
      </c>
      <c r="L31" s="163" t="s">
        <v>712</v>
      </c>
      <c r="M31" s="170">
        <v>2040</v>
      </c>
      <c r="N31" s="170">
        <v>2020</v>
      </c>
      <c r="O31" s="168"/>
      <c r="P31" s="163"/>
      <c r="Q31" s="163"/>
      <c r="R31" s="163"/>
      <c r="S31" s="181" t="str">
        <f t="array" ref="S31">_xlfn.IFS(
  C31="United States","North America",
  C31="Canada","North America",
  C31="Mexico","North America",
  C31="Bermuda","North America",
  C31="United Kingdom","Europe",
  C31="Germany","Europe",
  C31="France","Europe",
  C31="Italy","Europe",
  C31="Switzerland","Europe",
  C31="Spain","Europe",
  C31="Netherlands","Europe",
  C31="Sweden","Europe",
  C31="Norway","Europe",
  C31="Finland","Europe",
  C31="Denmark","Europe",
  C31="Russia","Europe",
  C31="China","Asia",
  C31="Japan","Asia",
  C31="Taiwan, Province of China","Asia",
  C31="Hong Kong","Asia",
  C31="South Korea","Asia",
  C31="India","Asia",
  C31="Singapore","Asia",
  C31="Thailand","Asia",
  C31="Indonesia","Asia",
  C31="Malaysia","Asia",
  TRUE,"Other"
)</f>
        <v>Other</v>
      </c>
      <c r="T31" s="163" t="str">
        <f>_xlfn.XLOOKUP($D31,ref!G:G,ref!H:H)</f>
        <v>Industrial goods</v>
      </c>
      <c r="U31" s="163">
        <f t="shared" si="0"/>
        <v>1</v>
      </c>
      <c r="V31" s="163" t="str">
        <f t="shared" si="1"/>
        <v/>
      </c>
      <c r="W31" s="163" t="str">
        <f t="shared" si="2"/>
        <v/>
      </c>
      <c r="X31" s="163" t="str">
        <f t="shared" si="3"/>
        <v/>
      </c>
      <c r="Y31" s="164">
        <f t="shared" si="4"/>
        <v>1</v>
      </c>
      <c r="AB31" s="92" t="s">
        <v>630</v>
      </c>
      <c r="AC31" s="89">
        <f>COUNTIFS(S:S,AB31,I:I,"&lt;=2021",H:H, "T")</f>
        <v>0</v>
      </c>
      <c r="AD31" s="89">
        <f>COUNTIFS(S:S,AB31,I:I,"&gt;=2022",I:I,"&lt;=2030",H:H,"T")</f>
        <v>24</v>
      </c>
      <c r="AE31" s="89">
        <f>COUNTIFS(S:S,AB31,I:I,"&gt;2030",H:H,"T")</f>
        <v>2</v>
      </c>
      <c r="AF31" s="89">
        <f>COUNTIFS($S$3:$S$502,AB31,$F$3:$F$502,"&lt;=2021")</f>
        <v>11</v>
      </c>
      <c r="AG31" s="89">
        <f>COUNTIFS($S$3:$S$502,AB31,$F$3:$F$502,"&gt;=2022",$F$3:$F$502,"&lt;=2030")</f>
        <v>7</v>
      </c>
      <c r="AH31" s="89">
        <f>COUNTIFS($S$3:$S$502,AB31,$F$3:$F$502,"&gt;2030")</f>
        <v>7</v>
      </c>
      <c r="AI31" s="89">
        <f>COUNTIFS($S$3:$S$502,AB31,$M$3:$M$502,"&lt;=2021")</f>
        <v>14</v>
      </c>
      <c r="AJ31" s="89">
        <f>COUNTIFS($S$3:$S$502,AB31,$M$3:$M$502,"&gt;=2022",$M$3:$M$502,"&lt;=2030")</f>
        <v>15</v>
      </c>
      <c r="AK31" s="89">
        <f>COUNTIFS(S:S,AB31,M:M,"&gt;2030", K:K,"&lt;&gt;G")</f>
        <v>16</v>
      </c>
      <c r="AL31" s="112">
        <f>COUNTIFS(S:S,AB31,M:M,"&lt;=2021", U:U,"1", V:V,"1")</f>
        <v>9</v>
      </c>
      <c r="AM31" s="112">
        <f>COUNTIFS(S:S,AB31,M:M,"&gt;=2022",M:M,"&lt;=2030",U:U,"1", V:V,"1")</f>
        <v>6</v>
      </c>
      <c r="AN31" s="112">
        <f>COUNTIFS(S:S,AB31,M:M,"&gt;2030", U:U,"1", V:V,"1",K:K, "&lt;&gt;G")</f>
        <v>0</v>
      </c>
      <c r="AO31" s="89">
        <f>COUNTIFS($S$3:$S$502,AB31,$Q$3:$Q$502,"&lt;=2021")</f>
        <v>4</v>
      </c>
      <c r="AP31" s="89">
        <f>COUNTIFS($S$3:$S$502,AB31,$Q$3:$Q$502,"&gt;=2022",$Q$3:$Q$502,"&lt;=2030")</f>
        <v>5</v>
      </c>
      <c r="AQ31" s="89">
        <f>COUNTIFS($S$3:$S$502,AB31,$Q$3:$Q$502,"&gt;2030")</f>
        <v>25</v>
      </c>
      <c r="AR31" s="96">
        <f>SUM(AC31:AK31)-SUM(AL31:AN31)+SUM(AO31:AQ31)</f>
        <v>115</v>
      </c>
    </row>
    <row r="32" spans="1:44" ht="15.65" customHeight="1">
      <c r="A32" s="375" t="s">
        <v>280</v>
      </c>
      <c r="B32" s="158">
        <v>236</v>
      </c>
      <c r="C32" s="158" t="s">
        <v>721</v>
      </c>
      <c r="D32" s="166" t="s">
        <v>690</v>
      </c>
      <c r="E32" s="165" t="s">
        <v>631</v>
      </c>
      <c r="F32" s="158">
        <v>2025</v>
      </c>
      <c r="G32" s="158">
        <v>2017</v>
      </c>
      <c r="H32" s="165" t="s">
        <v>1096</v>
      </c>
      <c r="I32" s="158">
        <v>2025</v>
      </c>
      <c r="J32" s="158">
        <v>2018</v>
      </c>
      <c r="K32" s="165"/>
      <c r="L32" s="158"/>
      <c r="M32" s="167"/>
      <c r="N32" s="167"/>
      <c r="O32" s="165"/>
      <c r="P32" s="158"/>
      <c r="Q32" s="158"/>
      <c r="R32" s="158"/>
      <c r="S32" s="182" t="str">
        <f t="array" ref="S32">_xlfn.IFS(
  C32="United States","North America",
  C32="Canada","North America",
  C32="Mexico","North America",
  C32="Bermuda","North America",
  C32="United Kingdom","Europe",
  C32="Germany","Europe",
  C32="France","Europe",
  C32="Italy","Europe",
  C32="Switzerland","Europe",
  C32="Spain","Europe",
  C32="Netherlands","Europe",
  C32="Sweden","Europe",
  C32="Norway","Europe",
  C32="Finland","Europe",
  C32="Denmark","Europe",
  C32="Russia","Europe",
  C32="China","Asia",
  C32="Japan","Asia",
  C32="Taiwan, Province of China","Asia",
  C32="Hong Kong","Asia",
  C32="South Korea","Asia",
  C32="India","Asia",
  C32="Singapore","Asia",
  C32="Thailand","Asia",
  C32="Indonesia","Asia",
  C32="Malaysia","Asia",
  TRUE,"Other"
)</f>
        <v>Other</v>
      </c>
      <c r="T32" s="158" t="str">
        <f>_xlfn.XLOOKUP($D32,ref!G:G,ref!H:H)</f>
        <v>Food, beverages and agriculture</v>
      </c>
      <c r="U32" s="158" t="str">
        <f t="shared" si="0"/>
        <v/>
      </c>
      <c r="V32" s="158" t="str">
        <f t="shared" si="1"/>
        <v/>
      </c>
      <c r="W32" s="158">
        <f t="shared" si="2"/>
        <v>1</v>
      </c>
      <c r="X32" s="158">
        <f t="shared" si="3"/>
        <v>1</v>
      </c>
      <c r="Y32" s="164">
        <f t="shared" si="4"/>
        <v>1</v>
      </c>
      <c r="AB32" s="92" t="s">
        <v>726</v>
      </c>
      <c r="AC32" s="89">
        <f>COUNTIFS(S:S,AB32,I:I,"&lt;=2021",H:H, "T")</f>
        <v>0</v>
      </c>
      <c r="AD32" s="89">
        <f>COUNTIFS(S:S,AB32,I:I,"&gt;=2022",I:I,"&lt;=2030",H:H,"T")</f>
        <v>3</v>
      </c>
      <c r="AE32" s="89">
        <f>COUNTIFS(S:S,AB32,I:I,"&gt;2030",H:H,"T")</f>
        <v>0</v>
      </c>
      <c r="AF32" s="89">
        <f>COUNTIFS($S$3:$S$502,AB32,$F$3:$F$502,"&lt;=2021")</f>
        <v>0</v>
      </c>
      <c r="AG32" s="89">
        <f>COUNTIFS($S$3:$S$502,AB32,$F$3:$F$502,"&gt;=2022",$F$3:$F$502,"&lt;=2030")</f>
        <v>3</v>
      </c>
      <c r="AH32" s="89">
        <f>COUNTIFS($S$3:$S$502,AB32,$F$3:$F$502,"&gt;2030")</f>
        <v>0</v>
      </c>
      <c r="AI32" s="89">
        <f>COUNTIFS($S$3:$S$502,AB32,$M$3:$M$502,"&lt;=2021")</f>
        <v>2</v>
      </c>
      <c r="AJ32" s="89">
        <f>COUNTIFS($S$3:$S$502,AB32,$M$3:$M$502,"&gt;=2022",$M$3:$M$502,"&lt;=2030")</f>
        <v>0</v>
      </c>
      <c r="AK32" s="89">
        <f>COUNTIFS(S:S,AB32,M:M,"&gt;2030", K:K,"&lt;&gt;G")</f>
        <v>5</v>
      </c>
      <c r="AL32" s="112">
        <f>COUNTIFS(S:S,AB32,M:M,"&lt;=2021", U:U,"1", V:V,"1")</f>
        <v>1</v>
      </c>
      <c r="AM32" s="112">
        <f>COUNTIFS(S:S,AB32,M:M,"&gt;=2022",M:M,"&lt;=2030",U:U,"1", V:V,"1")</f>
        <v>0</v>
      </c>
      <c r="AN32" s="112">
        <f>COUNTIFS(S:S,AB32,M:M,"&gt;2030", U:U,"1", V:V,"1",K:K, "&lt;&gt;G")</f>
        <v>0</v>
      </c>
      <c r="AO32" s="89">
        <f>COUNTIFS($S$3:$S$502,AB32,$Q$3:$Q$502,"&lt;=2021")</f>
        <v>0</v>
      </c>
      <c r="AP32" s="89">
        <f>COUNTIFS($S$3:$S$502,AB32,$Q$3:$Q$502,"&gt;=2022",$Q$3:$Q$502,"&lt;=2030")</f>
        <v>1</v>
      </c>
      <c r="AQ32" s="89">
        <f>COUNTIFS($S$3:$S$502,AB32,$Q$3:$Q$502,"&gt;2030")</f>
        <v>5</v>
      </c>
      <c r="AR32" s="96">
        <f>SUM(AC32:AK32)-SUM(AL32:AN32)+SUM(AO32:AQ32)</f>
        <v>18</v>
      </c>
    </row>
    <row r="33" spans="1:44" ht="15.65" customHeight="1">
      <c r="A33" s="374" t="s">
        <v>2465</v>
      </c>
      <c r="B33" s="163">
        <v>315</v>
      </c>
      <c r="C33" s="163" t="s">
        <v>680</v>
      </c>
      <c r="D33" s="169" t="s">
        <v>638</v>
      </c>
      <c r="E33" s="168"/>
      <c r="F33" s="163"/>
      <c r="G33" s="163"/>
      <c r="H33" s="168"/>
      <c r="I33" s="163"/>
      <c r="J33" s="163"/>
      <c r="K33" s="168"/>
      <c r="L33" s="163"/>
      <c r="M33" s="170"/>
      <c r="N33" s="170"/>
      <c r="O33" s="168"/>
      <c r="P33" s="163"/>
      <c r="Q33" s="163"/>
      <c r="R33" s="163"/>
      <c r="S33" s="181" t="str">
        <f t="array" ref="S33">_xlfn.IFS(
  C33="United States","North America",
  C33="Canada","North America",
  C33="Mexico","North America",
  C33="Bermuda","North America",
  C33="United Kingdom","Europe",
  C33="Germany","Europe",
  C33="France","Europe",
  C33="Italy","Europe",
  C33="Switzerland","Europe",
  C33="Spain","Europe",
  C33="Netherlands","Europe",
  C33="Sweden","Europe",
  C33="Norway","Europe",
  C33="Finland","Europe",
  C33="Denmark","Europe",
  C33="Russia","Europe",
  C33="China","Asia",
  C33="Japan","Asia",
  C33="Taiwan, Province of China","Asia",
  C33="Hong Kong","Asia",
  C33="South Korea","Asia",
  C33="India","Asia",
  C33="Singapore","Asia",
  C33="Thailand","Asia",
  C33="Indonesia","Asia",
  C33="Malaysia","Asia",
  TRUE,"Other"
)</f>
        <v>Asia</v>
      </c>
      <c r="T33" s="163" t="str">
        <f>_xlfn.XLOOKUP($D33,ref!G:G,ref!H:H)</f>
        <v>Industrial goods</v>
      </c>
      <c r="U33" s="163" t="str">
        <f t="shared" si="0"/>
        <v/>
      </c>
      <c r="V33" s="163" t="str">
        <f t="shared" si="1"/>
        <v/>
      </c>
      <c r="W33" s="163" t="str">
        <f t="shared" si="2"/>
        <v/>
      </c>
      <c r="X33" s="163" t="str">
        <f t="shared" si="3"/>
        <v/>
      </c>
      <c r="Y33" s="164">
        <f t="shared" si="4"/>
        <v>0</v>
      </c>
      <c r="AB33" s="93" t="s">
        <v>653</v>
      </c>
      <c r="AC33" s="94">
        <f t="shared" ref="AC33:AR33" si="22">SUM(AC29:AC32)</f>
        <v>0</v>
      </c>
      <c r="AD33" s="94">
        <f t="shared" si="22"/>
        <v>82</v>
      </c>
      <c r="AE33" s="94">
        <f t="shared" si="22"/>
        <v>4</v>
      </c>
      <c r="AF33" s="94">
        <f t="shared" si="22"/>
        <v>21</v>
      </c>
      <c r="AG33" s="94">
        <f t="shared" si="22"/>
        <v>33</v>
      </c>
      <c r="AH33" s="96">
        <f t="shared" si="22"/>
        <v>19</v>
      </c>
      <c r="AI33" s="96">
        <f t="shared" si="22"/>
        <v>37</v>
      </c>
      <c r="AJ33" s="96">
        <f t="shared" si="22"/>
        <v>46</v>
      </c>
      <c r="AK33" s="95">
        <f t="shared" si="22"/>
        <v>65</v>
      </c>
      <c r="AL33" s="113">
        <f t="shared" si="22"/>
        <v>24</v>
      </c>
      <c r="AM33" s="113">
        <f t="shared" si="22"/>
        <v>18</v>
      </c>
      <c r="AN33" s="113">
        <f t="shared" si="22"/>
        <v>1</v>
      </c>
      <c r="AO33" s="96">
        <f t="shared" si="22"/>
        <v>5</v>
      </c>
      <c r="AP33" s="96">
        <f t="shared" si="22"/>
        <v>17</v>
      </c>
      <c r="AQ33" s="96">
        <f t="shared" si="22"/>
        <v>104</v>
      </c>
      <c r="AR33" s="96">
        <f t="shared" si="22"/>
        <v>390</v>
      </c>
    </row>
    <row r="34" spans="1:44" ht="15.65" customHeight="1">
      <c r="A34" s="375" t="s">
        <v>486</v>
      </c>
      <c r="B34" s="158">
        <v>400</v>
      </c>
      <c r="C34" s="158" t="s">
        <v>680</v>
      </c>
      <c r="D34" s="166" t="s">
        <v>638</v>
      </c>
      <c r="E34" s="165"/>
      <c r="F34" s="158"/>
      <c r="G34" s="158"/>
      <c r="H34" s="165"/>
      <c r="I34" s="158"/>
      <c r="J34" s="158"/>
      <c r="K34" s="165"/>
      <c r="L34" s="158"/>
      <c r="M34" s="167"/>
      <c r="N34" s="167"/>
      <c r="O34" s="165"/>
      <c r="P34" s="158"/>
      <c r="Q34" s="172"/>
      <c r="R34" s="172"/>
      <c r="S34" s="182" t="str">
        <f t="array" ref="S34">_xlfn.IFS(
  C34="United States","North America",
  C34="Canada","North America",
  C34="Mexico","North America",
  C34="Bermuda","North America",
  C34="United Kingdom","Europe",
  C34="Germany","Europe",
  C34="France","Europe",
  C34="Italy","Europe",
  C34="Switzerland","Europe",
  C34="Spain","Europe",
  C34="Netherlands","Europe",
  C34="Sweden","Europe",
  C34="Norway","Europe",
  C34="Finland","Europe",
  C34="Denmark","Europe",
  C34="Russia","Europe",
  C34="China","Asia",
  C34="Japan","Asia",
  C34="Taiwan, Province of China","Asia",
  C34="Hong Kong","Asia",
  C34="South Korea","Asia",
  C34="India","Asia",
  C34="Singapore","Asia",
  C34="Thailand","Asia",
  C34="Indonesia","Asia",
  C34="Malaysia","Asia",
  TRUE,"Other"
)</f>
        <v>Asia</v>
      </c>
      <c r="T34" s="158" t="str">
        <f>_xlfn.XLOOKUP($D34,ref!G:G,ref!H:H)</f>
        <v>Industrial goods</v>
      </c>
      <c r="U34" s="158" t="str">
        <f t="shared" si="0"/>
        <v/>
      </c>
      <c r="V34" s="158" t="str">
        <f t="shared" si="1"/>
        <v/>
      </c>
      <c r="W34" s="158" t="str">
        <f t="shared" si="2"/>
        <v/>
      </c>
      <c r="X34" s="158" t="str">
        <f t="shared" si="3"/>
        <v/>
      </c>
      <c r="Y34" s="164">
        <f t="shared" si="4"/>
        <v>0</v>
      </c>
    </row>
    <row r="35" spans="1:44" ht="15.65" customHeight="1">
      <c r="A35" s="374" t="s">
        <v>3032</v>
      </c>
      <c r="B35" s="163">
        <v>50</v>
      </c>
      <c r="C35" s="163" t="s">
        <v>3017</v>
      </c>
      <c r="D35" s="169" t="s">
        <v>654</v>
      </c>
      <c r="E35" s="168" t="s">
        <v>631</v>
      </c>
      <c r="F35" s="163">
        <v>2025</v>
      </c>
      <c r="G35" s="163">
        <v>2019</v>
      </c>
      <c r="H35" s="168" t="s">
        <v>635</v>
      </c>
      <c r="I35" s="163"/>
      <c r="J35" s="163">
        <v>2018</v>
      </c>
      <c r="K35" s="168"/>
      <c r="L35" s="163"/>
      <c r="M35" s="170"/>
      <c r="N35" s="170"/>
      <c r="O35" s="168"/>
      <c r="P35" s="163"/>
      <c r="Q35" s="163"/>
      <c r="R35" s="163"/>
      <c r="S35" s="181" t="str">
        <f t="array" ref="S35">_xlfn.IFS(
  C35="United States","North America",
  C35="Canada","North America",
  C35="Mexico","North America",
  C35="Bermuda","North America",
  C35="United Kingdom","Europe",
  C35="Germany","Europe",
  C35="France","Europe",
  C35="Italy","Europe",
  C35="Switzerland","Europe",
  C35="Spain","Europe",
  C35="Netherlands","Europe",
  C35="Sweden","Europe",
  C35="Norway","Europe",
  C35="Finland","Europe",
  C35="Denmark","Europe",
  C35="Russia","Europe",
  C35="China","Asia",
  C35="Japan","Asia",
  C35="Taiwan, Province of China","Asia",
  C35="Hong Kong","Asia",
  C35="South Korea","Asia",
  C35="India","Asia",
  C35="Singapore","Asia",
  C35="Thailand","Asia",
  C35="Indonesia","Asia",
  C35="Malaysia","Asia",
  TRUE,"Other"
)</f>
        <v>North America</v>
      </c>
      <c r="T35" s="163" t="str">
        <f>_xlfn.XLOOKUP($D35,ref!G:G,ref!H:H)</f>
        <v>Health care and pharmaceuticals</v>
      </c>
      <c r="U35" s="163" t="str">
        <f t="shared" si="0"/>
        <v/>
      </c>
      <c r="V35" s="163" t="str">
        <f t="shared" si="1"/>
        <v/>
      </c>
      <c r="W35" s="163">
        <f t="shared" si="2"/>
        <v>1</v>
      </c>
      <c r="X35" s="163" t="str">
        <f t="shared" si="3"/>
        <v/>
      </c>
      <c r="Y35" s="164">
        <f t="shared" si="4"/>
        <v>1</v>
      </c>
    </row>
    <row r="36" spans="1:44" ht="15.65" customHeight="1">
      <c r="A36" s="375" t="s">
        <v>56</v>
      </c>
      <c r="B36" s="158">
        <v>6</v>
      </c>
      <c r="C36" s="158" t="s">
        <v>3017</v>
      </c>
      <c r="D36" s="166" t="s">
        <v>713</v>
      </c>
      <c r="E36" s="165" t="s">
        <v>631</v>
      </c>
      <c r="F36" s="158">
        <v>2018</v>
      </c>
      <c r="G36" s="158">
        <v>2016</v>
      </c>
      <c r="H36" s="165" t="s">
        <v>1096</v>
      </c>
      <c r="I36" s="158">
        <v>2030</v>
      </c>
      <c r="J36" s="158">
        <v>2021</v>
      </c>
      <c r="K36" s="165" t="s">
        <v>3023</v>
      </c>
      <c r="L36" s="158" t="s">
        <v>3033</v>
      </c>
      <c r="M36" s="167">
        <v>2020</v>
      </c>
      <c r="N36" s="167">
        <v>2020</v>
      </c>
      <c r="O36" s="165" t="s">
        <v>645</v>
      </c>
      <c r="P36" s="158" t="s">
        <v>3034</v>
      </c>
      <c r="Q36" s="158">
        <v>2030</v>
      </c>
      <c r="R36" s="158">
        <v>2020</v>
      </c>
      <c r="S36" s="182" t="str">
        <f t="array" ref="S36">_xlfn.IFS(
  C36="United States","North America",
  C36="Canada","North America",
  C36="Mexico","North America",
  C36="Bermuda","North America",
  C36="United Kingdom","Europe",
  C36="Germany","Europe",
  C36="France","Europe",
  C36="Italy","Europe",
  C36="Switzerland","Europe",
  C36="Spain","Europe",
  C36="Netherlands","Europe",
  C36="Sweden","Europe",
  C36="Norway","Europe",
  C36="Finland","Europe",
  C36="Denmark","Europe",
  C36="Russia","Europe",
  C36="China","Asia",
  C36="Japan","Asia",
  C36="Taiwan, Province of China","Asia",
  C36="Hong Kong","Asia",
  C36="South Korea","Asia",
  C36="India","Asia",
  C36="Singapore","Asia",
  C36="Thailand","Asia",
  C36="Indonesia","Asia",
  C36="Malaysia","Asia",
  TRUE,"Other"
)</f>
        <v>North America</v>
      </c>
      <c r="T36" s="158" t="str">
        <f>_xlfn.XLOOKUP($D36,ref!G:G,ref!H:H)</f>
        <v>Technology</v>
      </c>
      <c r="U36" s="158">
        <f t="shared" si="0"/>
        <v>1</v>
      </c>
      <c r="V36" s="158">
        <f t="shared" si="1"/>
        <v>1</v>
      </c>
      <c r="W36" s="158">
        <f t="shared" si="2"/>
        <v>1</v>
      </c>
      <c r="X36" s="158">
        <f t="shared" si="3"/>
        <v>1</v>
      </c>
      <c r="Y36" s="164">
        <f t="shared" si="4"/>
        <v>1</v>
      </c>
    </row>
    <row r="37" spans="1:44" ht="15.65" customHeight="1">
      <c r="A37" s="374" t="s">
        <v>271</v>
      </c>
      <c r="B37" s="163">
        <v>197</v>
      </c>
      <c r="C37" s="163" t="s">
        <v>732</v>
      </c>
      <c r="D37" s="169" t="s">
        <v>638</v>
      </c>
      <c r="E37" s="168"/>
      <c r="F37" s="163"/>
      <c r="G37" s="163"/>
      <c r="H37" s="168"/>
      <c r="I37" s="163"/>
      <c r="J37" s="163"/>
      <c r="K37" s="168" t="s">
        <v>635</v>
      </c>
      <c r="L37" s="163" t="s">
        <v>967</v>
      </c>
      <c r="M37" s="170">
        <v>2050</v>
      </c>
      <c r="N37" s="170">
        <v>2020</v>
      </c>
      <c r="O37" s="168"/>
      <c r="P37" s="163"/>
      <c r="Q37" s="163"/>
      <c r="R37" s="163"/>
      <c r="S37" s="181" t="str">
        <f t="array" ref="S37">_xlfn.IFS(
  C37="United States","North America",
  C37="Canada","North America",
  C37="Mexico","North America",
  C37="Bermuda","North America",
  C37="United Kingdom","Europe",
  C37="Germany","Europe",
  C37="France","Europe",
  C37="Italy","Europe",
  C37="Switzerland","Europe",
  C37="Spain","Europe",
  C37="Netherlands","Europe",
  C37="Sweden","Europe",
  C37="Norway","Europe",
  C37="Finland","Europe",
  C37="Denmark","Europe",
  C37="Russia","Europe",
  C37="China","Asia",
  C37="Japan","Asia",
  C37="Taiwan, Province of China","Asia",
  C37="Hong Kong","Asia",
  C37="South Korea","Asia",
  C37="India","Asia",
  C37="Singapore","Asia",
  C37="Thailand","Asia",
  C37="Indonesia","Asia",
  C37="Malaysia","Asia",
  TRUE,"Other"
)</f>
        <v>Other</v>
      </c>
      <c r="T37" s="163" t="str">
        <f>_xlfn.XLOOKUP($D37,ref!G:G,ref!H:H)</f>
        <v>Industrial goods</v>
      </c>
      <c r="U37" s="163">
        <f t="shared" si="0"/>
        <v>1</v>
      </c>
      <c r="V37" s="163" t="str">
        <f t="shared" si="1"/>
        <v/>
      </c>
      <c r="W37" s="163" t="str">
        <f t="shared" si="2"/>
        <v/>
      </c>
      <c r="X37" s="163" t="str">
        <f t="shared" si="3"/>
        <v/>
      </c>
      <c r="Y37" s="164">
        <f t="shared" si="4"/>
        <v>1</v>
      </c>
    </row>
    <row r="38" spans="1:44" ht="15.65" customHeight="1">
      <c r="A38" s="375" t="s">
        <v>191</v>
      </c>
      <c r="B38" s="158">
        <v>146</v>
      </c>
      <c r="C38" s="158" t="s">
        <v>3017</v>
      </c>
      <c r="D38" s="166" t="s">
        <v>690</v>
      </c>
      <c r="E38" s="165"/>
      <c r="F38" s="158"/>
      <c r="G38" s="158"/>
      <c r="H38" s="165"/>
      <c r="I38" s="158"/>
      <c r="J38" s="158"/>
      <c r="K38" s="165"/>
      <c r="L38" s="158"/>
      <c r="M38" s="167"/>
      <c r="N38" s="167"/>
      <c r="O38" s="165"/>
      <c r="P38" s="158"/>
      <c r="Q38" s="158"/>
      <c r="R38" s="158"/>
      <c r="S38" s="182" t="str">
        <f t="array" ref="S38">_xlfn.IFS(
  C38="United States","North America",
  C38="Canada","North America",
  C38="Mexico","North America",
  C38="Bermuda","North America",
  C38="United Kingdom","Europe",
  C38="Germany","Europe",
  C38="France","Europe",
  C38="Italy","Europe",
  C38="Switzerland","Europe",
  C38="Spain","Europe",
  C38="Netherlands","Europe",
  C38="Sweden","Europe",
  C38="Norway","Europe",
  C38="Finland","Europe",
  C38="Denmark","Europe",
  C38="Russia","Europe",
  C38="China","Asia",
  C38="Japan","Asia",
  C38="Taiwan, Province of China","Asia",
  C38="Hong Kong","Asia",
  C38="South Korea","Asia",
  C38="India","Asia",
  C38="Singapore","Asia",
  C38="Thailand","Asia",
  C38="Indonesia","Asia",
  C38="Malaysia","Asia",
  TRUE,"Other"
)</f>
        <v>North America</v>
      </c>
      <c r="T38" s="158" t="str">
        <f>_xlfn.XLOOKUP($D38,ref!G:G,ref!H:H)</f>
        <v>Food, beverages and agriculture</v>
      </c>
      <c r="U38" s="158" t="str">
        <f t="shared" si="0"/>
        <v/>
      </c>
      <c r="V38" s="158" t="str">
        <f t="shared" si="1"/>
        <v/>
      </c>
      <c r="W38" s="158" t="str">
        <f t="shared" si="2"/>
        <v/>
      </c>
      <c r="X38" s="158" t="str">
        <f t="shared" si="3"/>
        <v/>
      </c>
      <c r="Y38" s="164">
        <f t="shared" si="4"/>
        <v>0</v>
      </c>
    </row>
    <row r="39" spans="1:44" ht="15.65" customHeight="1">
      <c r="A39" s="374" t="s">
        <v>734</v>
      </c>
      <c r="B39" s="163">
        <v>423</v>
      </c>
      <c r="C39" s="163" t="s">
        <v>3017</v>
      </c>
      <c r="D39" s="169" t="s">
        <v>713</v>
      </c>
      <c r="E39" s="168"/>
      <c r="F39" s="163"/>
      <c r="G39" s="163"/>
      <c r="H39" s="168"/>
      <c r="I39" s="163"/>
      <c r="J39" s="163"/>
      <c r="K39" s="168"/>
      <c r="L39" s="163"/>
      <c r="M39" s="170"/>
      <c r="N39" s="170"/>
      <c r="O39" s="168"/>
      <c r="P39" s="163"/>
      <c r="Q39" s="163"/>
      <c r="R39" s="163"/>
      <c r="S39" s="181" t="str">
        <f t="array" ref="S39">_xlfn.IFS(
  C39="United States","North America",
  C39="Canada","North America",
  C39="Mexico","North America",
  C39="Bermuda","North America",
  C39="United Kingdom","Europe",
  C39="Germany","Europe",
  C39="France","Europe",
  C39="Italy","Europe",
  C39="Switzerland","Europe",
  C39="Spain","Europe",
  C39="Netherlands","Europe",
  C39="Sweden","Europe",
  C39="Norway","Europe",
  C39="Finland","Europe",
  C39="Denmark","Europe",
  C39="Russia","Europe",
  C39="China","Asia",
  C39="Japan","Asia",
  C39="Taiwan, Province of China","Asia",
  C39="Hong Kong","Asia",
  C39="South Korea","Asia",
  C39="India","Asia",
  C39="Singapore","Asia",
  C39="Thailand","Asia",
  C39="Indonesia","Asia",
  C39="Malaysia","Asia",
  TRUE,"Other"
)</f>
        <v>North America</v>
      </c>
      <c r="T39" s="163" t="str">
        <f>_xlfn.XLOOKUP($D39,ref!G:G,ref!H:H)</f>
        <v>Technology</v>
      </c>
      <c r="U39" s="163" t="str">
        <f t="shared" si="0"/>
        <v/>
      </c>
      <c r="V39" s="163" t="str">
        <f t="shared" si="1"/>
        <v/>
      </c>
      <c r="W39" s="163" t="str">
        <f t="shared" si="2"/>
        <v/>
      </c>
      <c r="X39" s="163" t="str">
        <f t="shared" si="3"/>
        <v/>
      </c>
      <c r="Y39" s="164">
        <f t="shared" si="4"/>
        <v>0</v>
      </c>
    </row>
    <row r="40" spans="1:44" ht="15.65" customHeight="1">
      <c r="A40" s="375" t="s">
        <v>272</v>
      </c>
      <c r="B40" s="158">
        <v>73</v>
      </c>
      <c r="C40" s="158" t="s">
        <v>735</v>
      </c>
      <c r="D40" s="166" t="s">
        <v>666</v>
      </c>
      <c r="E40" s="165"/>
      <c r="F40" s="158"/>
      <c r="G40" s="158"/>
      <c r="H40" s="165"/>
      <c r="I40" s="158"/>
      <c r="J40" s="158"/>
      <c r="K40" s="165" t="s">
        <v>635</v>
      </c>
      <c r="L40" s="158" t="s">
        <v>3035</v>
      </c>
      <c r="M40" s="167">
        <v>2023</v>
      </c>
      <c r="N40" s="167">
        <v>2021</v>
      </c>
      <c r="O40" s="165" t="s">
        <v>3025</v>
      </c>
      <c r="P40" s="158" t="s">
        <v>3035</v>
      </c>
      <c r="Q40" s="158">
        <v>2050</v>
      </c>
      <c r="R40" s="158">
        <v>2021</v>
      </c>
      <c r="S40" s="182" t="str">
        <f t="array" ref="S40">_xlfn.IFS(
  C40="United States","North America",
  C40="Canada","North America",
  C40="Mexico","North America",
  C40="Bermuda","North America",
  C40="United Kingdom","Europe",
  C40="Germany","Europe",
  C40="France","Europe",
  C40="Italy","Europe",
  C40="Switzerland","Europe",
  C40="Spain","Europe",
  C40="Netherlands","Europe",
  C40="Sweden","Europe",
  C40="Norway","Europe",
  C40="Finland","Europe",
  C40="Denmark","Europe",
  C40="Russia","Europe",
  C40="China","Asia",
  C40="Japan","Asia",
  C40="Taiwan, Province of China","Asia",
  C40="Hong Kong","Asia",
  C40="South Korea","Asia",
  C40="India","Asia",
  C40="Singapore","Asia",
  C40="Thailand","Asia",
  C40="Indonesia","Asia",
  C40="Malaysia","Asia",
  TRUE,"Other"
)</f>
        <v>Europe</v>
      </c>
      <c r="T40" s="158" t="str">
        <f>_xlfn.XLOOKUP($D40,ref!G:G,ref!H:H)</f>
        <v>Financial services</v>
      </c>
      <c r="U40" s="158">
        <f t="shared" si="0"/>
        <v>1</v>
      </c>
      <c r="V40" s="158">
        <f t="shared" si="1"/>
        <v>1</v>
      </c>
      <c r="W40" s="158" t="str">
        <f t="shared" si="2"/>
        <v/>
      </c>
      <c r="X40" s="158" t="str">
        <f t="shared" si="3"/>
        <v/>
      </c>
      <c r="Y40" s="164">
        <f t="shared" si="4"/>
        <v>1</v>
      </c>
    </row>
    <row r="41" spans="1:44" ht="15.65" customHeight="1">
      <c r="A41" s="374" t="s">
        <v>318</v>
      </c>
      <c r="B41" s="163">
        <v>462</v>
      </c>
      <c r="C41" s="163" t="s">
        <v>740</v>
      </c>
      <c r="D41" s="169" t="s">
        <v>654</v>
      </c>
      <c r="E41" s="168" t="s">
        <v>631</v>
      </c>
      <c r="F41" s="163">
        <v>2025</v>
      </c>
      <c r="G41" s="163">
        <v>2016</v>
      </c>
      <c r="H41" s="168"/>
      <c r="I41" s="163"/>
      <c r="J41" s="163"/>
      <c r="K41" s="168"/>
      <c r="L41" s="163"/>
      <c r="M41" s="170"/>
      <c r="N41" s="170"/>
      <c r="O41" s="168" t="s">
        <v>3025</v>
      </c>
      <c r="P41" s="163" t="s">
        <v>770</v>
      </c>
      <c r="Q41" s="163">
        <v>2025</v>
      </c>
      <c r="R41" s="163">
        <v>2020</v>
      </c>
      <c r="S41" s="181" t="str">
        <f t="array" ref="S41">_xlfn.IFS(
  C41="United States","North America",
  C41="Canada","North America",
  C41="Mexico","North America",
  C41="Bermuda","North America",
  C41="United Kingdom","Europe",
  C41="Germany","Europe",
  C41="France","Europe",
  C41="Italy","Europe",
  C41="Switzerland","Europe",
  C41="Spain","Europe",
  C41="Netherlands","Europe",
  C41="Sweden","Europe",
  C41="Norway","Europe",
  C41="Finland","Europe",
  C41="Denmark","Europe",
  C41="Russia","Europe",
  C41="China","Asia",
  C41="Japan","Asia",
  C41="Taiwan, Province of China","Asia",
  C41="Hong Kong","Asia",
  C41="South Korea","Asia",
  C41="India","Asia",
  C41="Singapore","Asia",
  C41="Thailand","Asia",
  C41="Indonesia","Asia",
  C41="Malaysia","Asia",
  TRUE,"Other"
)</f>
        <v>Europe</v>
      </c>
      <c r="T41" s="163" t="str">
        <f>_xlfn.XLOOKUP($D41,ref!G:G,ref!H:H)</f>
        <v>Health care and pharmaceuticals</v>
      </c>
      <c r="U41" s="163" t="str">
        <f t="shared" si="0"/>
        <v/>
      </c>
      <c r="V41" s="163">
        <f t="shared" si="1"/>
        <v>1</v>
      </c>
      <c r="W41" s="163">
        <f t="shared" si="2"/>
        <v>1</v>
      </c>
      <c r="X41" s="163" t="str">
        <f t="shared" si="3"/>
        <v/>
      </c>
      <c r="Y41" s="164">
        <f t="shared" si="4"/>
        <v>1</v>
      </c>
    </row>
    <row r="42" spans="1:44" ht="15.65" customHeight="1">
      <c r="A42" s="375" t="s">
        <v>126</v>
      </c>
      <c r="B42" s="158">
        <v>26</v>
      </c>
      <c r="C42" s="158" t="s">
        <v>3017</v>
      </c>
      <c r="D42" s="166" t="s">
        <v>715</v>
      </c>
      <c r="E42" s="165"/>
      <c r="F42" s="158"/>
      <c r="G42" s="158"/>
      <c r="H42" s="165" t="s">
        <v>1096</v>
      </c>
      <c r="I42" s="158">
        <v>2030</v>
      </c>
      <c r="J42" s="158">
        <v>2020</v>
      </c>
      <c r="K42" s="165" t="s">
        <v>635</v>
      </c>
      <c r="L42" s="158" t="s">
        <v>837</v>
      </c>
      <c r="M42" s="167">
        <v>2035</v>
      </c>
      <c r="N42" s="167">
        <v>2020</v>
      </c>
      <c r="O42" s="165"/>
      <c r="P42" s="158"/>
      <c r="Q42" s="158"/>
      <c r="R42" s="158"/>
      <c r="S42" s="182" t="str">
        <f t="array" ref="S42">_xlfn.IFS(
  C42="United States","North America",
  C42="Canada","North America",
  C42="Mexico","North America",
  C42="Bermuda","North America",
  C42="United Kingdom","Europe",
  C42="Germany","Europe",
  C42="France","Europe",
  C42="Italy","Europe",
  C42="Switzerland","Europe",
  C42="Spain","Europe",
  C42="Netherlands","Europe",
  C42="Sweden","Europe",
  C42="Norway","Europe",
  C42="Finland","Europe",
  C42="Denmark","Europe",
  C42="Russia","Europe",
  C42="China","Asia",
  C42="Japan","Asia",
  C42="Taiwan, Province of China","Asia",
  C42="Hong Kong","Asia",
  C42="South Korea","Asia",
  C42="India","Asia",
  C42="Singapore","Asia",
  C42="Thailand","Asia",
  C42="Indonesia","Asia",
  C42="Malaysia","Asia",
  TRUE,"Other"
)</f>
        <v>North America</v>
      </c>
      <c r="T42" s="158" t="str">
        <f>_xlfn.XLOOKUP($D42,ref!G:G,ref!H:H)</f>
        <v>Telecommunications and media</v>
      </c>
      <c r="U42" s="158">
        <f t="shared" si="0"/>
        <v>1</v>
      </c>
      <c r="V42" s="158" t="str">
        <f t="shared" si="1"/>
        <v/>
      </c>
      <c r="W42" s="158" t="str">
        <f t="shared" si="2"/>
        <v/>
      </c>
      <c r="X42" s="158">
        <f t="shared" si="3"/>
        <v>1</v>
      </c>
      <c r="Y42" s="164">
        <f t="shared" si="4"/>
        <v>1</v>
      </c>
    </row>
    <row r="43" spans="1:44" ht="15.65" customHeight="1">
      <c r="A43" s="374" t="s">
        <v>744</v>
      </c>
      <c r="B43" s="163">
        <v>140</v>
      </c>
      <c r="C43" s="163" t="s">
        <v>680</v>
      </c>
      <c r="D43" s="169" t="s">
        <v>665</v>
      </c>
      <c r="E43" s="168"/>
      <c r="F43" s="163"/>
      <c r="G43" s="163"/>
      <c r="H43" s="168"/>
      <c r="I43" s="163"/>
      <c r="J43" s="163"/>
      <c r="K43" s="168"/>
      <c r="L43" s="163"/>
      <c r="M43" s="170"/>
      <c r="N43" s="170"/>
      <c r="O43" s="168"/>
      <c r="P43" s="163"/>
      <c r="Q43" s="163"/>
      <c r="R43" s="163"/>
      <c r="S43" s="181" t="str">
        <f t="array" ref="S43">_xlfn.IFS(
  C43="United States","North America",
  C43="Canada","North America",
  C43="Mexico","North America",
  C43="Bermuda","North America",
  C43="United Kingdom","Europe",
  C43="Germany","Europe",
  C43="France","Europe",
  C43="Italy","Europe",
  C43="Switzerland","Europe",
  C43="Spain","Europe",
  C43="Netherlands","Europe",
  C43="Sweden","Europe",
  C43="Norway","Europe",
  C43="Finland","Europe",
  C43="Denmark","Europe",
  C43="Russia","Europe",
  C43="China","Asia",
  C43="Japan","Asia",
  C43="Taiwan, Province of China","Asia",
  C43="Hong Kong","Asia",
  C43="South Korea","Asia",
  C43="India","Asia",
  C43="Singapore","Asia",
  C43="Thailand","Asia",
  C43="Indonesia","Asia",
  C43="Malaysia","Asia",
  TRUE,"Other"
)</f>
        <v>Asia</v>
      </c>
      <c r="T43" s="163" t="str">
        <f>_xlfn.XLOOKUP($D43,ref!G:G,ref!H:H)</f>
        <v>Aerospace and defense</v>
      </c>
      <c r="U43" s="163" t="str">
        <f t="shared" si="0"/>
        <v/>
      </c>
      <c r="V43" s="163" t="str">
        <f t="shared" si="1"/>
        <v/>
      </c>
      <c r="W43" s="163" t="str">
        <f t="shared" si="2"/>
        <v/>
      </c>
      <c r="X43" s="163" t="str">
        <f t="shared" si="3"/>
        <v/>
      </c>
      <c r="Y43" s="164">
        <f t="shared" si="4"/>
        <v>0</v>
      </c>
    </row>
    <row r="44" spans="1:44" ht="15.65" customHeight="1">
      <c r="A44" s="375" t="s">
        <v>2749</v>
      </c>
      <c r="B44" s="158">
        <v>157</v>
      </c>
      <c r="C44" s="158" t="s">
        <v>740</v>
      </c>
      <c r="D44" s="166" t="s">
        <v>666</v>
      </c>
      <c r="E44" s="165" t="s">
        <v>631</v>
      </c>
      <c r="F44" s="158">
        <v>2025</v>
      </c>
      <c r="G44" s="158">
        <v>2015</v>
      </c>
      <c r="H44" s="165" t="s">
        <v>635</v>
      </c>
      <c r="I44" s="158"/>
      <c r="J44" s="158">
        <v>2021</v>
      </c>
      <c r="K44" s="165" t="s">
        <v>635</v>
      </c>
      <c r="L44" s="158" t="s">
        <v>3036</v>
      </c>
      <c r="M44" s="167">
        <v>2006</v>
      </c>
      <c r="N44" s="167">
        <v>2006</v>
      </c>
      <c r="O44" s="165" t="s">
        <v>645</v>
      </c>
      <c r="P44" s="158" t="s">
        <v>3037</v>
      </c>
      <c r="Q44" s="174">
        <v>2040</v>
      </c>
      <c r="R44" s="158">
        <v>2021</v>
      </c>
      <c r="S44" s="182" t="str">
        <f t="array" ref="S44">_xlfn.IFS(
  C44="United States","North America",
  C44="Canada","North America",
  C44="Mexico","North America",
  C44="Bermuda","North America",
  C44="United Kingdom","Europe",
  C44="Germany","Europe",
  C44="France","Europe",
  C44="Italy","Europe",
  C44="Switzerland","Europe",
  C44="Spain","Europe",
  C44="Netherlands","Europe",
  C44="Sweden","Europe",
  C44="Norway","Europe",
  C44="Finland","Europe",
  C44="Denmark","Europe",
  C44="Russia","Europe",
  C44="China","Asia",
  C44="Japan","Asia",
  C44="Taiwan, Province of China","Asia",
  C44="Hong Kong","Asia",
  C44="South Korea","Asia",
  C44="India","Asia",
  C44="Singapore","Asia",
  C44="Thailand","Asia",
  C44="Indonesia","Asia",
  C44="Malaysia","Asia",
  TRUE,"Other"
)</f>
        <v>Europe</v>
      </c>
      <c r="T44" s="158" t="str">
        <f>_xlfn.XLOOKUP($D44,ref!G:G,ref!H:H)</f>
        <v>Financial services</v>
      </c>
      <c r="U44" s="158">
        <f t="shared" si="0"/>
        <v>1</v>
      </c>
      <c r="V44" s="158">
        <f t="shared" si="1"/>
        <v>1</v>
      </c>
      <c r="W44" s="158">
        <f t="shared" si="2"/>
        <v>1</v>
      </c>
      <c r="X44" s="158" t="str">
        <f t="shared" si="3"/>
        <v/>
      </c>
      <c r="Y44" s="164">
        <f t="shared" si="4"/>
        <v>1</v>
      </c>
    </row>
    <row r="45" spans="1:44" ht="15.65" customHeight="1">
      <c r="A45" s="374" t="s">
        <v>151</v>
      </c>
      <c r="B45" s="163">
        <v>46</v>
      </c>
      <c r="C45" s="163" t="s">
        <v>692</v>
      </c>
      <c r="D45" s="169" t="s">
        <v>666</v>
      </c>
      <c r="E45" s="168" t="s">
        <v>631</v>
      </c>
      <c r="F45" s="163">
        <v>2025</v>
      </c>
      <c r="G45" s="163">
        <v>2017</v>
      </c>
      <c r="H45" s="168" t="s">
        <v>635</v>
      </c>
      <c r="I45" s="163"/>
      <c r="J45" s="163">
        <v>2015</v>
      </c>
      <c r="K45" s="168" t="s">
        <v>635</v>
      </c>
      <c r="L45" s="163" t="s">
        <v>636</v>
      </c>
      <c r="M45" s="170">
        <v>2020</v>
      </c>
      <c r="N45" s="170">
        <v>2019</v>
      </c>
      <c r="O45" s="168" t="s">
        <v>645</v>
      </c>
      <c r="P45" s="163" t="s">
        <v>1388</v>
      </c>
      <c r="Q45" s="163">
        <v>2050</v>
      </c>
      <c r="R45" s="163">
        <v>2019</v>
      </c>
      <c r="S45" s="181" t="str">
        <f t="array" ref="S45">_xlfn.IFS(
  C45="United States","North America",
  C45="Canada","North America",
  C45="Mexico","North America",
  C45="Bermuda","North America",
  C45="United Kingdom","Europe",
  C45="Germany","Europe",
  C45="France","Europe",
  C45="Italy","Europe",
  C45="Switzerland","Europe",
  C45="Spain","Europe",
  C45="Netherlands","Europe",
  C45="Sweden","Europe",
  C45="Norway","Europe",
  C45="Finland","Europe",
  C45="Denmark","Europe",
  C45="Russia","Europe",
  C45="China","Asia",
  C45="Japan","Asia",
  C45="Taiwan, Province of China","Asia",
  C45="Hong Kong","Asia",
  C45="South Korea","Asia",
  C45="India","Asia",
  C45="Singapore","Asia",
  C45="Thailand","Asia",
  C45="Indonesia","Asia",
  C45="Malaysia","Asia",
  TRUE,"Other"
)</f>
        <v>Europe</v>
      </c>
      <c r="T45" s="163" t="str">
        <f>_xlfn.XLOOKUP($D45,ref!G:G,ref!H:H)</f>
        <v>Financial services</v>
      </c>
      <c r="U45" s="163">
        <f t="shared" si="0"/>
        <v>1</v>
      </c>
      <c r="V45" s="163">
        <f t="shared" si="1"/>
        <v>1</v>
      </c>
      <c r="W45" s="163">
        <f t="shared" si="2"/>
        <v>1</v>
      </c>
      <c r="X45" s="163" t="str">
        <f t="shared" si="3"/>
        <v/>
      </c>
      <c r="Y45" s="164">
        <f t="shared" si="4"/>
        <v>1</v>
      </c>
    </row>
    <row r="46" spans="1:44" ht="15.65" customHeight="1">
      <c r="A46" s="375" t="s">
        <v>526</v>
      </c>
      <c r="B46" s="158">
        <v>487</v>
      </c>
      <c r="C46" s="158" t="s">
        <v>740</v>
      </c>
      <c r="D46" s="166" t="s">
        <v>665</v>
      </c>
      <c r="E46" s="165"/>
      <c r="F46" s="158"/>
      <c r="G46" s="158"/>
      <c r="H46" s="165"/>
      <c r="I46" s="158"/>
      <c r="J46" s="158"/>
      <c r="K46" s="165"/>
      <c r="L46" s="158"/>
      <c r="M46" s="167"/>
      <c r="N46" s="167"/>
      <c r="O46" s="165" t="s">
        <v>3038</v>
      </c>
      <c r="P46" s="158" t="s">
        <v>3039</v>
      </c>
      <c r="Q46" s="158">
        <v>2030</v>
      </c>
      <c r="R46" s="158">
        <v>2021</v>
      </c>
      <c r="S46" s="182" t="str">
        <f t="array" ref="S46">_xlfn.IFS(
  C46="United States","North America",
  C46="Canada","North America",
  C46="Mexico","North America",
  C46="Bermuda","North America",
  C46="United Kingdom","Europe",
  C46="Germany","Europe",
  C46="France","Europe",
  C46="Italy","Europe",
  C46="Switzerland","Europe",
  C46="Spain","Europe",
  C46="Netherlands","Europe",
  C46="Sweden","Europe",
  C46="Norway","Europe",
  C46="Finland","Europe",
  C46="Denmark","Europe",
  C46="Russia","Europe",
  C46="China","Asia",
  C46="Japan","Asia",
  C46="Taiwan, Province of China","Asia",
  C46="Hong Kong","Asia",
  C46="South Korea","Asia",
  C46="India","Asia",
  C46="Singapore","Asia",
  C46="Thailand","Asia",
  C46="Indonesia","Asia",
  C46="Malaysia","Asia",
  TRUE,"Other"
)</f>
        <v>Europe</v>
      </c>
      <c r="T46" s="158" t="str">
        <f>_xlfn.XLOOKUP($D46,ref!G:G,ref!H:H)</f>
        <v>Aerospace and defense</v>
      </c>
      <c r="U46" s="158" t="str">
        <f t="shared" si="0"/>
        <v/>
      </c>
      <c r="V46" s="158">
        <f t="shared" si="1"/>
        <v>1</v>
      </c>
      <c r="W46" s="158" t="str">
        <f t="shared" si="2"/>
        <v/>
      </c>
      <c r="X46" s="158" t="str">
        <f t="shared" si="3"/>
        <v/>
      </c>
      <c r="Y46" s="164">
        <f t="shared" si="4"/>
        <v>1</v>
      </c>
    </row>
    <row r="47" spans="1:44" ht="15.65" customHeight="1">
      <c r="A47" s="374" t="s">
        <v>185</v>
      </c>
      <c r="B47" s="163">
        <v>337</v>
      </c>
      <c r="C47" s="163" t="s">
        <v>671</v>
      </c>
      <c r="D47" s="169" t="s">
        <v>666</v>
      </c>
      <c r="E47" s="168" t="s">
        <v>631</v>
      </c>
      <c r="F47" s="163">
        <v>2020</v>
      </c>
      <c r="G47" s="163">
        <v>2018</v>
      </c>
      <c r="H47" s="168" t="s">
        <v>635</v>
      </c>
      <c r="I47" s="163"/>
      <c r="J47" s="163">
        <v>2018</v>
      </c>
      <c r="K47" s="168" t="s">
        <v>635</v>
      </c>
      <c r="L47" s="163" t="s">
        <v>2862</v>
      </c>
      <c r="M47" s="170">
        <v>2020</v>
      </c>
      <c r="N47" s="170">
        <v>2020</v>
      </c>
      <c r="O47" s="168" t="s">
        <v>3025</v>
      </c>
      <c r="P47" s="163" t="s">
        <v>3040</v>
      </c>
      <c r="Q47" s="163">
        <v>2050</v>
      </c>
      <c r="R47" s="163">
        <v>2021</v>
      </c>
      <c r="S47" s="181" t="str">
        <f t="array" ref="S47">_xlfn.IFS(
  C47="United States","North America",
  C47="Canada","North America",
  C47="Mexico","North America",
  C47="Bermuda","North America",
  C47="United Kingdom","Europe",
  C47="Germany","Europe",
  C47="France","Europe",
  C47="Italy","Europe",
  C47="Switzerland","Europe",
  C47="Spain","Europe",
  C47="Netherlands","Europe",
  C47="Sweden","Europe",
  C47="Norway","Europe",
  C47="Finland","Europe",
  C47="Denmark","Europe",
  C47="Russia","Europe",
  C47="China","Asia",
  C47="Japan","Asia",
  C47="Taiwan, Province of China","Asia",
  C47="Hong Kong","Asia",
  C47="South Korea","Asia",
  C47="India","Asia",
  C47="Singapore","Asia",
  C47="Thailand","Asia",
  C47="Indonesia","Asia",
  C47="Malaysia","Asia",
  TRUE,"Other"
)</f>
        <v>Europe</v>
      </c>
      <c r="T47" s="163" t="str">
        <f>_xlfn.XLOOKUP($D47,ref!G:G,ref!H:H)</f>
        <v>Financial services</v>
      </c>
      <c r="U47" s="163">
        <f t="shared" si="0"/>
        <v>1</v>
      </c>
      <c r="V47" s="163">
        <f t="shared" si="1"/>
        <v>1</v>
      </c>
      <c r="W47" s="163">
        <f t="shared" si="2"/>
        <v>1</v>
      </c>
      <c r="X47" s="163" t="str">
        <f t="shared" si="3"/>
        <v/>
      </c>
      <c r="Y47" s="164">
        <f t="shared" si="4"/>
        <v>1</v>
      </c>
    </row>
    <row r="48" spans="1:44" ht="15.65" customHeight="1">
      <c r="A48" s="375" t="s">
        <v>341</v>
      </c>
      <c r="B48" s="158">
        <v>426</v>
      </c>
      <c r="C48" s="158" t="s">
        <v>751</v>
      </c>
      <c r="D48" s="166" t="s">
        <v>666</v>
      </c>
      <c r="E48" s="165"/>
      <c r="F48" s="158"/>
      <c r="G48" s="158"/>
      <c r="H48" s="165"/>
      <c r="I48" s="158"/>
      <c r="J48" s="158"/>
      <c r="K48" s="165" t="s">
        <v>635</v>
      </c>
      <c r="L48" s="158" t="s">
        <v>2937</v>
      </c>
      <c r="M48" s="167">
        <v>2006</v>
      </c>
      <c r="N48" s="167">
        <v>2006</v>
      </c>
      <c r="O48" s="165" t="s">
        <v>3025</v>
      </c>
      <c r="P48" s="158" t="s">
        <v>2939</v>
      </c>
      <c r="Q48" s="158">
        <v>2050</v>
      </c>
      <c r="R48" s="158">
        <v>2021</v>
      </c>
      <c r="S48" s="182" t="str">
        <f t="array" ref="S48">_xlfn.IFS(
  C48="United States","North America",
  C48="Canada","North America",
  C48="Mexico","North America",
  C48="Bermuda","North America",
  C48="United Kingdom","Europe",
  C48="Germany","Europe",
  C48="France","Europe",
  C48="Italy","Europe",
  C48="Switzerland","Europe",
  C48="Spain","Europe",
  C48="Netherlands","Europe",
  C48="Sweden","Europe",
  C48="Norway","Europe",
  C48="Finland","Europe",
  C48="Denmark","Europe",
  C48="Russia","Europe",
  C48="China","Asia",
  C48="Japan","Asia",
  C48="Taiwan, Province of China","Asia",
  C48="Hong Kong","Asia",
  C48="South Korea","Asia",
  C48="India","Asia",
  C48="Singapore","Asia",
  C48="Thailand","Asia",
  C48="Indonesia","Asia",
  C48="Malaysia","Asia",
  TRUE,"Other"
)</f>
        <v>Other</v>
      </c>
      <c r="T48" s="158" t="str">
        <f>_xlfn.XLOOKUP($D48,ref!G:G,ref!H:H)</f>
        <v>Financial services</v>
      </c>
      <c r="U48" s="158">
        <f t="shared" si="0"/>
        <v>1</v>
      </c>
      <c r="V48" s="158">
        <f t="shared" si="1"/>
        <v>1</v>
      </c>
      <c r="W48" s="158" t="str">
        <f t="shared" si="2"/>
        <v/>
      </c>
      <c r="X48" s="158" t="str">
        <f t="shared" si="3"/>
        <v/>
      </c>
      <c r="Y48" s="164">
        <f t="shared" si="4"/>
        <v>1</v>
      </c>
    </row>
    <row r="49" spans="1:46" ht="15.65" customHeight="1">
      <c r="A49" s="374" t="s">
        <v>278</v>
      </c>
      <c r="B49" s="163">
        <v>482</v>
      </c>
      <c r="C49" s="163" t="s">
        <v>751</v>
      </c>
      <c r="D49" s="169" t="s">
        <v>666</v>
      </c>
      <c r="E49" s="168"/>
      <c r="F49" s="163"/>
      <c r="G49" s="163"/>
      <c r="H49" s="168" t="s">
        <v>635</v>
      </c>
      <c r="I49" s="163"/>
      <c r="J49" s="163">
        <v>2021</v>
      </c>
      <c r="K49" s="168" t="s">
        <v>635</v>
      </c>
      <c r="L49" s="163" t="s">
        <v>3041</v>
      </c>
      <c r="M49" s="170">
        <v>2021</v>
      </c>
      <c r="N49" s="170">
        <v>2021</v>
      </c>
      <c r="O49" s="168"/>
      <c r="P49" s="163"/>
      <c r="Q49" s="163"/>
      <c r="R49" s="163"/>
      <c r="S49" s="181" t="str">
        <f t="array" ref="S49">_xlfn.IFS(
  C49="United States","North America",
  C49="Canada","North America",
  C49="Mexico","North America",
  C49="Bermuda","North America",
  C49="United Kingdom","Europe",
  C49="Germany","Europe",
  C49="France","Europe",
  C49="Italy","Europe",
  C49="Switzerland","Europe",
  C49="Spain","Europe",
  C49="Netherlands","Europe",
  C49="Sweden","Europe",
  C49="Norway","Europe",
  C49="Finland","Europe",
  C49="Denmark","Europe",
  C49="Russia","Europe",
  C49="China","Asia",
  C49="Japan","Asia",
  C49="Taiwan, Province of China","Asia",
  C49="Hong Kong","Asia",
  C49="South Korea","Asia",
  C49="India","Asia",
  C49="Singapore","Asia",
  C49="Thailand","Asia",
  C49="Indonesia","Asia",
  C49="Malaysia","Asia",
  TRUE,"Other"
)</f>
        <v>Other</v>
      </c>
      <c r="T49" s="163" t="str">
        <f>_xlfn.XLOOKUP($D49,ref!G:G,ref!H:H)</f>
        <v>Financial services</v>
      </c>
      <c r="U49" s="163">
        <f t="shared" si="0"/>
        <v>1</v>
      </c>
      <c r="V49" s="163" t="str">
        <f t="shared" si="1"/>
        <v/>
      </c>
      <c r="W49" s="163" t="str">
        <f t="shared" si="2"/>
        <v/>
      </c>
      <c r="X49" s="163" t="str">
        <f t="shared" si="3"/>
        <v/>
      </c>
      <c r="Y49" s="164">
        <f t="shared" si="4"/>
        <v>1</v>
      </c>
    </row>
    <row r="50" spans="1:46" ht="15.65" customHeight="1">
      <c r="A50" s="375" t="s">
        <v>103</v>
      </c>
      <c r="B50" s="158">
        <v>120</v>
      </c>
      <c r="C50" s="158" t="s">
        <v>671</v>
      </c>
      <c r="D50" s="166" t="s">
        <v>666</v>
      </c>
      <c r="E50" s="165"/>
      <c r="F50" s="158"/>
      <c r="G50" s="158"/>
      <c r="H50" s="165"/>
      <c r="I50" s="158"/>
      <c r="J50" s="158"/>
      <c r="K50" s="165" t="s">
        <v>635</v>
      </c>
      <c r="L50" s="158" t="s">
        <v>758</v>
      </c>
      <c r="M50" s="167">
        <v>2020</v>
      </c>
      <c r="N50" s="167">
        <v>2019</v>
      </c>
      <c r="O50" s="165" t="s">
        <v>3025</v>
      </c>
      <c r="P50" s="158" t="s">
        <v>3042</v>
      </c>
      <c r="Q50" s="158">
        <v>2050</v>
      </c>
      <c r="R50" s="158">
        <v>2021</v>
      </c>
      <c r="S50" s="182" t="str">
        <f t="array" ref="S50">_xlfn.IFS(
  C50="United States","North America",
  C50="Canada","North America",
  C50="Mexico","North America",
  C50="Bermuda","North America",
  C50="United Kingdom","Europe",
  C50="Germany","Europe",
  C50="France","Europe",
  C50="Italy","Europe",
  C50="Switzerland","Europe",
  C50="Spain","Europe",
  C50="Netherlands","Europe",
  C50="Sweden","Europe",
  C50="Norway","Europe",
  C50="Finland","Europe",
  C50="Denmark","Europe",
  C50="Russia","Europe",
  C50="China","Asia",
  C50="Japan","Asia",
  C50="Taiwan, Province of China","Asia",
  C50="Hong Kong","Asia",
  C50="South Korea","Asia",
  C50="India","Asia",
  C50="Singapore","Asia",
  C50="Thailand","Asia",
  C50="Indonesia","Asia",
  C50="Malaysia","Asia",
  TRUE,"Other"
)</f>
        <v>Europe</v>
      </c>
      <c r="T50" s="158" t="str">
        <f>_xlfn.XLOOKUP($D50,ref!G:G,ref!H:H)</f>
        <v>Financial services</v>
      </c>
      <c r="U50" s="158">
        <f t="shared" si="0"/>
        <v>1</v>
      </c>
      <c r="V50" s="158">
        <f t="shared" si="1"/>
        <v>1</v>
      </c>
      <c r="W50" s="158" t="str">
        <f t="shared" si="2"/>
        <v/>
      </c>
      <c r="X50" s="158" t="str">
        <f t="shared" si="3"/>
        <v/>
      </c>
      <c r="Y50" s="164">
        <f t="shared" si="4"/>
        <v>1</v>
      </c>
    </row>
    <row r="51" spans="1:46" ht="15.65" customHeight="1">
      <c r="A51" s="374" t="s">
        <v>82</v>
      </c>
      <c r="B51" s="163">
        <v>77</v>
      </c>
      <c r="C51" s="163" t="s">
        <v>3017</v>
      </c>
      <c r="D51" s="169" t="s">
        <v>666</v>
      </c>
      <c r="E51" s="168" t="s">
        <v>631</v>
      </c>
      <c r="F51" s="163">
        <v>2020</v>
      </c>
      <c r="G51" s="163">
        <v>2016</v>
      </c>
      <c r="H51" s="168"/>
      <c r="I51" s="163"/>
      <c r="J51" s="163"/>
      <c r="K51" s="168" t="s">
        <v>635</v>
      </c>
      <c r="L51" s="163" t="s">
        <v>3043</v>
      </c>
      <c r="M51" s="170">
        <v>2019</v>
      </c>
      <c r="N51" s="175">
        <v>2016</v>
      </c>
      <c r="O51" s="168" t="s">
        <v>645</v>
      </c>
      <c r="P51" s="163" t="s">
        <v>3044</v>
      </c>
      <c r="Q51" s="176">
        <v>2050</v>
      </c>
      <c r="R51" s="176">
        <v>2021</v>
      </c>
      <c r="S51" s="181" t="str">
        <f t="array" ref="S51">_xlfn.IFS(
  C51="United States","North America",
  C51="Canada","North America",
  C51="Mexico","North America",
  C51="Bermuda","North America",
  C51="United Kingdom","Europe",
  C51="Germany","Europe",
  C51="France","Europe",
  C51="Italy","Europe",
  C51="Switzerland","Europe",
  C51="Spain","Europe",
  C51="Netherlands","Europe",
  C51="Sweden","Europe",
  C51="Norway","Europe",
  C51="Finland","Europe",
  C51="Denmark","Europe",
  C51="Russia","Europe",
  C51="China","Asia",
  C51="Japan","Asia",
  C51="Taiwan, Province of China","Asia",
  C51="Hong Kong","Asia",
  C51="South Korea","Asia",
  C51="India","Asia",
  C51="Singapore","Asia",
  C51="Thailand","Asia",
  C51="Indonesia","Asia",
  C51="Malaysia","Asia",
  TRUE,"Other"
)</f>
        <v>North America</v>
      </c>
      <c r="T51" s="163" t="str">
        <f>_xlfn.XLOOKUP($D51,ref!G:G,ref!H:H)</f>
        <v>Financial services</v>
      </c>
      <c r="U51" s="163">
        <f t="shared" si="0"/>
        <v>1</v>
      </c>
      <c r="V51" s="163">
        <f t="shared" si="1"/>
        <v>1</v>
      </c>
      <c r="W51" s="163">
        <f t="shared" si="2"/>
        <v>1</v>
      </c>
      <c r="X51" s="163" t="str">
        <f t="shared" si="3"/>
        <v/>
      </c>
      <c r="Y51" s="164">
        <f t="shared" si="4"/>
        <v>1</v>
      </c>
    </row>
    <row r="52" spans="1:46" ht="15.65" customHeight="1">
      <c r="A52" s="375" t="s">
        <v>86</v>
      </c>
      <c r="B52" s="158">
        <v>39</v>
      </c>
      <c r="C52" s="158" t="s">
        <v>680</v>
      </c>
      <c r="D52" s="166" t="s">
        <v>666</v>
      </c>
      <c r="E52" s="165"/>
      <c r="F52" s="158"/>
      <c r="G52" s="158"/>
      <c r="H52" s="165"/>
      <c r="I52" s="158"/>
      <c r="J52" s="158"/>
      <c r="K52" s="165" t="s">
        <v>3045</v>
      </c>
      <c r="L52" s="158" t="s">
        <v>3046</v>
      </c>
      <c r="M52" s="167"/>
      <c r="N52" s="167">
        <v>2021</v>
      </c>
      <c r="O52" s="165"/>
      <c r="P52" s="158"/>
      <c r="Q52" s="158"/>
      <c r="R52" s="158"/>
      <c r="S52" s="182" t="str">
        <f t="array" ref="S52">_xlfn.IFS(
  C52="United States","North America",
  C52="Canada","North America",
  C52="Mexico","North America",
  C52="Bermuda","North America",
  C52="United Kingdom","Europe",
  C52="Germany","Europe",
  C52="France","Europe",
  C52="Italy","Europe",
  C52="Switzerland","Europe",
  C52="Spain","Europe",
  C52="Netherlands","Europe",
  C52="Sweden","Europe",
  C52="Norway","Europe",
  C52="Finland","Europe",
  C52="Denmark","Europe",
  C52="Russia","Europe",
  C52="China","Asia",
  C52="Japan","Asia",
  C52="Taiwan, Province of China","Asia",
  C52="Hong Kong","Asia",
  C52="South Korea","Asia",
  C52="India","Asia",
  C52="Singapore","Asia",
  C52="Thailand","Asia",
  C52="Indonesia","Asia",
  C52="Malaysia","Asia",
  TRUE,"Other"
)</f>
        <v>Asia</v>
      </c>
      <c r="T52" s="158" t="str">
        <f>_xlfn.XLOOKUP($D52,ref!G:G,ref!H:H)</f>
        <v>Financial services</v>
      </c>
      <c r="U52" s="158" t="str">
        <f t="shared" si="0"/>
        <v/>
      </c>
      <c r="V52" s="158" t="str">
        <f t="shared" si="1"/>
        <v/>
      </c>
      <c r="W52" s="158" t="str">
        <f t="shared" si="2"/>
        <v/>
      </c>
      <c r="X52" s="158" t="str">
        <f t="shared" si="3"/>
        <v/>
      </c>
      <c r="Y52" s="164">
        <f t="shared" si="4"/>
        <v>0</v>
      </c>
    </row>
    <row r="53" spans="1:46" ht="15.65" customHeight="1">
      <c r="A53" s="374" t="s">
        <v>216</v>
      </c>
      <c r="B53" s="163">
        <v>137</v>
      </c>
      <c r="C53" s="163" t="s">
        <v>680</v>
      </c>
      <c r="D53" s="169" t="s">
        <v>666</v>
      </c>
      <c r="E53" s="168"/>
      <c r="F53" s="163"/>
      <c r="G53" s="163"/>
      <c r="H53" s="168"/>
      <c r="I53" s="163"/>
      <c r="J53" s="163"/>
      <c r="K53" s="168"/>
      <c r="L53" s="163"/>
      <c r="M53" s="170"/>
      <c r="N53" s="170"/>
      <c r="O53" s="168"/>
      <c r="P53" s="163"/>
      <c r="Q53" s="163"/>
      <c r="R53" s="163"/>
      <c r="S53" s="181" t="str">
        <f t="array" ref="S53">_xlfn.IFS(
  C53="United States","North America",
  C53="Canada","North America",
  C53="Mexico","North America",
  C53="Bermuda","North America",
  C53="United Kingdom","Europe",
  C53="Germany","Europe",
  C53="France","Europe",
  C53="Italy","Europe",
  C53="Switzerland","Europe",
  C53="Spain","Europe",
  C53="Netherlands","Europe",
  C53="Sweden","Europe",
  C53="Norway","Europe",
  C53="Finland","Europe",
  C53="Denmark","Europe",
  C53="Russia","Europe",
  C53="China","Asia",
  C53="Japan","Asia",
  C53="Taiwan, Province of China","Asia",
  C53="Hong Kong","Asia",
  C53="South Korea","Asia",
  C53="India","Asia",
  C53="Singapore","Asia",
  C53="Thailand","Asia",
  C53="Indonesia","Asia",
  C53="Malaysia","Asia",
  TRUE,"Other"
)</f>
        <v>Asia</v>
      </c>
      <c r="T53" s="163" t="str">
        <f>_xlfn.XLOOKUP($D53,ref!G:G,ref!H:H)</f>
        <v>Financial services</v>
      </c>
      <c r="U53" s="163" t="str">
        <f t="shared" si="0"/>
        <v/>
      </c>
      <c r="V53" s="163" t="str">
        <f t="shared" si="1"/>
        <v/>
      </c>
      <c r="W53" s="163" t="str">
        <f t="shared" si="2"/>
        <v/>
      </c>
      <c r="X53" s="163" t="str">
        <f t="shared" si="3"/>
        <v/>
      </c>
      <c r="Y53" s="164">
        <f t="shared" si="4"/>
        <v>0</v>
      </c>
    </row>
    <row r="54" spans="1:46" ht="15.65" customHeight="1">
      <c r="A54" s="375" t="s">
        <v>288</v>
      </c>
      <c r="B54" s="158">
        <v>472</v>
      </c>
      <c r="C54" s="158" t="s">
        <v>706</v>
      </c>
      <c r="D54" s="166" t="s">
        <v>666</v>
      </c>
      <c r="E54" s="165"/>
      <c r="F54" s="158"/>
      <c r="G54" s="158"/>
      <c r="H54" s="165"/>
      <c r="I54" s="158"/>
      <c r="J54" s="158"/>
      <c r="K54" s="165" t="s">
        <v>635</v>
      </c>
      <c r="L54" s="158" t="s">
        <v>3047</v>
      </c>
      <c r="M54" s="167">
        <v>2010</v>
      </c>
      <c r="N54" s="167">
        <v>2008</v>
      </c>
      <c r="O54" s="165" t="s">
        <v>3025</v>
      </c>
      <c r="P54" s="158" t="s">
        <v>3048</v>
      </c>
      <c r="Q54" s="158">
        <v>2050</v>
      </c>
      <c r="R54" s="158">
        <v>2021</v>
      </c>
      <c r="S54" s="182" t="str">
        <f t="array" ref="S54">_xlfn.IFS(
  C54="United States","North America",
  C54="Canada","North America",
  C54="Mexico","North America",
  C54="Bermuda","North America",
  C54="United Kingdom","Europe",
  C54="Germany","Europe",
  C54="France","Europe",
  C54="Italy","Europe",
  C54="Switzerland","Europe",
  C54="Spain","Europe",
  C54="Netherlands","Europe",
  C54="Sweden","Europe",
  C54="Norway","Europe",
  C54="Finland","Europe",
  C54="Denmark","Europe",
  C54="Russia","Europe",
  C54="China","Asia",
  C54="Japan","Asia",
  C54="Taiwan, Province of China","Asia",
  C54="Hong Kong","Asia",
  C54="South Korea","Asia",
  C54="India","Asia",
  C54="Singapore","Asia",
  C54="Thailand","Asia",
  C54="Indonesia","Asia",
  C54="Malaysia","Asia",
  TRUE,"Other"
)</f>
        <v>North America</v>
      </c>
      <c r="T54" s="158" t="str">
        <f>_xlfn.XLOOKUP($D54,ref!G:G,ref!H:H)</f>
        <v>Financial services</v>
      </c>
      <c r="U54" s="158">
        <f t="shared" si="0"/>
        <v>1</v>
      </c>
      <c r="V54" s="158">
        <f t="shared" si="1"/>
        <v>1</v>
      </c>
      <c r="W54" s="158" t="str">
        <f t="shared" si="2"/>
        <v/>
      </c>
      <c r="X54" s="158" t="str">
        <f t="shared" si="3"/>
        <v/>
      </c>
      <c r="Y54" s="164">
        <f t="shared" si="4"/>
        <v>1</v>
      </c>
    </row>
    <row r="55" spans="1:46" ht="15.65" customHeight="1">
      <c r="A55" s="374" t="s">
        <v>301</v>
      </c>
      <c r="B55" s="163">
        <v>376</v>
      </c>
      <c r="C55" s="163" t="s">
        <v>706</v>
      </c>
      <c r="D55" s="169" t="s">
        <v>666</v>
      </c>
      <c r="E55" s="168"/>
      <c r="F55" s="163"/>
      <c r="G55" s="163"/>
      <c r="H55" s="168"/>
      <c r="I55" s="163"/>
      <c r="J55" s="163"/>
      <c r="K55" s="168"/>
      <c r="L55" s="163"/>
      <c r="M55" s="170"/>
      <c r="N55" s="170"/>
      <c r="O55" s="168"/>
      <c r="P55" s="163"/>
      <c r="Q55" s="163"/>
      <c r="R55" s="163"/>
      <c r="S55" s="181" t="str">
        <f t="array" ref="S55">_xlfn.IFS(
  C55="United States","North America",
  C55="Canada","North America",
  C55="Mexico","North America",
  C55="Bermuda","North America",
  C55="United Kingdom","Europe",
  C55="Germany","Europe",
  C55="France","Europe",
  C55="Italy","Europe",
  C55="Switzerland","Europe",
  C55="Spain","Europe",
  C55="Netherlands","Europe",
  C55="Sweden","Europe",
  C55="Norway","Europe",
  C55="Finland","Europe",
  C55="Denmark","Europe",
  C55="Russia","Europe",
  C55="China","Asia",
  C55="Japan","Asia",
  C55="Taiwan, Province of China","Asia",
  C55="Hong Kong","Asia",
  C55="South Korea","Asia",
  C55="India","Asia",
  C55="Singapore","Asia",
  C55="Thailand","Asia",
  C55="Indonesia","Asia",
  C55="Malaysia","Asia",
  TRUE,"Other"
)</f>
        <v>North America</v>
      </c>
      <c r="T55" s="163" t="str">
        <f>_xlfn.XLOOKUP($D55,ref!G:G,ref!H:H)</f>
        <v>Financial services</v>
      </c>
      <c r="U55" s="163" t="str">
        <f t="shared" si="0"/>
        <v/>
      </c>
      <c r="V55" s="163" t="str">
        <f t="shared" si="1"/>
        <v/>
      </c>
      <c r="W55" s="163" t="str">
        <f t="shared" si="2"/>
        <v/>
      </c>
      <c r="X55" s="163" t="str">
        <f t="shared" si="3"/>
        <v/>
      </c>
      <c r="Y55" s="164">
        <f t="shared" si="4"/>
        <v>0</v>
      </c>
    </row>
    <row r="56" spans="1:46" ht="15.65" customHeight="1">
      <c r="A56" s="375" t="s">
        <v>233</v>
      </c>
      <c r="B56" s="158">
        <v>345</v>
      </c>
      <c r="C56" s="158" t="s">
        <v>740</v>
      </c>
      <c r="D56" s="166" t="s">
        <v>666</v>
      </c>
      <c r="E56" s="165" t="s">
        <v>631</v>
      </c>
      <c r="F56" s="158">
        <v>2030</v>
      </c>
      <c r="G56" s="158">
        <v>2019</v>
      </c>
      <c r="H56" s="165"/>
      <c r="I56" s="158"/>
      <c r="J56" s="158"/>
      <c r="K56" s="165"/>
      <c r="L56" s="158"/>
      <c r="M56" s="167"/>
      <c r="N56" s="167"/>
      <c r="O56" s="165" t="s">
        <v>3025</v>
      </c>
      <c r="P56" s="158" t="s">
        <v>3049</v>
      </c>
      <c r="Q56" s="174">
        <v>2050</v>
      </c>
      <c r="R56" s="158">
        <v>2020</v>
      </c>
      <c r="S56" s="182" t="str">
        <f t="array" ref="S56">_xlfn.IFS(
  C56="United States","North America",
  C56="Canada","North America",
  C56="Mexico","North America",
  C56="Bermuda","North America",
  C56="United Kingdom","Europe",
  C56="Germany","Europe",
  C56="France","Europe",
  C56="Italy","Europe",
  C56="Switzerland","Europe",
  C56="Spain","Europe",
  C56="Netherlands","Europe",
  C56="Sweden","Europe",
  C56="Norway","Europe",
  C56="Finland","Europe",
  C56="Denmark","Europe",
  C56="Russia","Europe",
  C56="China","Asia",
  C56="Japan","Asia",
  C56="Taiwan, Province of China","Asia",
  C56="Hong Kong","Asia",
  C56="South Korea","Asia",
  C56="India","Asia",
  C56="Singapore","Asia",
  C56="Thailand","Asia",
  C56="Indonesia","Asia",
  C56="Malaysia","Asia",
  TRUE,"Other"
)</f>
        <v>Europe</v>
      </c>
      <c r="T56" s="158" t="str">
        <f>_xlfn.XLOOKUP($D56,ref!G:G,ref!H:H)</f>
        <v>Financial services</v>
      </c>
      <c r="U56" s="158" t="str">
        <f t="shared" si="0"/>
        <v/>
      </c>
      <c r="V56" s="158">
        <f t="shared" si="1"/>
        <v>1</v>
      </c>
      <c r="W56" s="158">
        <f t="shared" si="2"/>
        <v>1</v>
      </c>
      <c r="X56" s="158" t="str">
        <f t="shared" si="3"/>
        <v/>
      </c>
      <c r="Y56" s="164">
        <f t="shared" si="4"/>
        <v>1</v>
      </c>
    </row>
    <row r="57" spans="1:46" ht="15.65" customHeight="1">
      <c r="A57" s="374" t="s">
        <v>238</v>
      </c>
      <c r="B57" s="163">
        <v>134</v>
      </c>
      <c r="C57" s="163" t="s">
        <v>709</v>
      </c>
      <c r="D57" s="169" t="s">
        <v>628</v>
      </c>
      <c r="E57" s="168"/>
      <c r="F57" s="163"/>
      <c r="G57" s="163"/>
      <c r="H57" s="168"/>
      <c r="I57" s="163"/>
      <c r="J57" s="163"/>
      <c r="K57" s="168" t="s">
        <v>635</v>
      </c>
      <c r="L57" s="163" t="s">
        <v>3050</v>
      </c>
      <c r="M57" s="170">
        <v>2050</v>
      </c>
      <c r="N57" s="170">
        <v>2021</v>
      </c>
      <c r="O57" s="168"/>
      <c r="P57" s="163"/>
      <c r="Q57" s="163"/>
      <c r="R57" s="163"/>
      <c r="S57" s="181" t="str">
        <f t="array" ref="S57">_xlfn.IFS(
  C57="United States","North America",
  C57="Canada","North America",
  C57="Mexico","North America",
  C57="Bermuda","North America",
  C57="United Kingdom","Europe",
  C57="Germany","Europe",
  C57="France","Europe",
  C57="Italy","Europe",
  C57="Switzerland","Europe",
  C57="Spain","Europe",
  C57="Netherlands","Europe",
  C57="Sweden","Europe",
  C57="Norway","Europe",
  C57="Finland","Europe",
  C57="Denmark","Europe",
  C57="Russia","Europe",
  C57="China","Asia",
  C57="Japan","Asia",
  C57="Taiwan, Province of China","Asia",
  C57="Hong Kong","Asia",
  C57="South Korea","Asia",
  C57="India","Asia",
  C57="Singapore","Asia",
  C57="Thailand","Asia",
  C57="Indonesia","Asia",
  C57="Malaysia","Asia",
  TRUE,"Other"
)</f>
        <v>Europe</v>
      </c>
      <c r="T57" s="163" t="str">
        <f>_xlfn.XLOOKUP($D57,ref!G:G,ref!H:H)</f>
        <v>Chemicals</v>
      </c>
      <c r="U57" s="163">
        <f t="shared" si="0"/>
        <v>1</v>
      </c>
      <c r="V57" s="163" t="str">
        <f t="shared" si="1"/>
        <v/>
      </c>
      <c r="W57" s="163" t="str">
        <f t="shared" si="2"/>
        <v/>
      </c>
      <c r="X57" s="163" t="str">
        <f t="shared" si="3"/>
        <v/>
      </c>
      <c r="Y57" s="164">
        <f t="shared" si="4"/>
        <v>1</v>
      </c>
    </row>
    <row r="58" spans="1:46" ht="15.65" customHeight="1">
      <c r="A58" s="375" t="s">
        <v>349</v>
      </c>
      <c r="B58" s="158">
        <v>227</v>
      </c>
      <c r="C58" s="158" t="s">
        <v>709</v>
      </c>
      <c r="D58" s="166" t="s">
        <v>654</v>
      </c>
      <c r="E58" s="165"/>
      <c r="F58" s="158"/>
      <c r="G58" s="158"/>
      <c r="H58" s="165" t="s">
        <v>1096</v>
      </c>
      <c r="I58" s="158">
        <v>2029</v>
      </c>
      <c r="J58" s="158">
        <v>2020</v>
      </c>
      <c r="K58" s="165" t="s">
        <v>635</v>
      </c>
      <c r="L58" s="158" t="s">
        <v>3051</v>
      </c>
      <c r="M58" s="167">
        <v>2030</v>
      </c>
      <c r="N58" s="167">
        <v>2019</v>
      </c>
      <c r="O58" s="165" t="s">
        <v>645</v>
      </c>
      <c r="P58" s="158" t="s">
        <v>770</v>
      </c>
      <c r="Q58" s="158">
        <v>2050</v>
      </c>
      <c r="R58" s="158">
        <v>2020</v>
      </c>
      <c r="S58" s="182" t="str">
        <f t="array" ref="S58">_xlfn.IFS(
  C58="United States","North America",
  C58="Canada","North America",
  C58="Mexico","North America",
  C58="Bermuda","North America",
  C58="United Kingdom","Europe",
  C58="Germany","Europe",
  C58="France","Europe",
  C58="Italy","Europe",
  C58="Switzerland","Europe",
  C58="Spain","Europe",
  C58="Netherlands","Europe",
  C58="Sweden","Europe",
  C58="Norway","Europe",
  C58="Finland","Europe",
  C58="Denmark","Europe",
  C58="Russia","Europe",
  C58="China","Asia",
  C58="Japan","Asia",
  C58="Taiwan, Province of China","Asia",
  C58="Hong Kong","Asia",
  C58="South Korea","Asia",
  C58="India","Asia",
  C58="Singapore","Asia",
  C58="Thailand","Asia",
  C58="Indonesia","Asia",
  C58="Malaysia","Asia",
  TRUE,"Other"
)</f>
        <v>Europe</v>
      </c>
      <c r="T58" s="158" t="str">
        <f>_xlfn.XLOOKUP($D58,ref!G:G,ref!H:H)</f>
        <v>Health care and pharmaceuticals</v>
      </c>
      <c r="U58" s="158">
        <f t="shared" si="0"/>
        <v>1</v>
      </c>
      <c r="V58" s="158">
        <f t="shared" si="1"/>
        <v>1</v>
      </c>
      <c r="W58" s="158" t="str">
        <f t="shared" si="2"/>
        <v/>
      </c>
      <c r="X58" s="158">
        <f t="shared" si="3"/>
        <v>1</v>
      </c>
      <c r="Y58" s="164">
        <f t="shared" si="4"/>
        <v>1</v>
      </c>
    </row>
    <row r="59" spans="1:46" ht="15.65" customHeight="1">
      <c r="A59" s="374" t="s">
        <v>249</v>
      </c>
      <c r="B59" s="163">
        <v>124</v>
      </c>
      <c r="C59" s="163" t="s">
        <v>680</v>
      </c>
      <c r="D59" s="169" t="s">
        <v>669</v>
      </c>
      <c r="E59" s="168"/>
      <c r="F59" s="163"/>
      <c r="G59" s="163"/>
      <c r="H59" s="168"/>
      <c r="I59" s="163"/>
      <c r="J59" s="163"/>
      <c r="K59" s="168"/>
      <c r="L59" s="163"/>
      <c r="M59" s="170"/>
      <c r="N59" s="170"/>
      <c r="O59" s="168"/>
      <c r="P59" s="163"/>
      <c r="Q59" s="163"/>
      <c r="R59" s="163"/>
      <c r="S59" s="181" t="str">
        <f t="array" ref="S59">_xlfn.IFS(
  C59="United States","North America",
  C59="Canada","North America",
  C59="Mexico","North America",
  C59="Bermuda","North America",
  C59="United Kingdom","Europe",
  C59="Germany","Europe",
  C59="France","Europe",
  C59="Italy","Europe",
  C59="Switzerland","Europe",
  C59="Spain","Europe",
  C59="Netherlands","Europe",
  C59="Sweden","Europe",
  C59="Norway","Europe",
  C59="Finland","Europe",
  C59="Denmark","Europe",
  C59="Russia","Europe",
  C59="China","Asia",
  C59="Japan","Asia",
  C59="Taiwan, Province of China","Asia",
  C59="Hong Kong","Asia",
  C59="South Korea","Asia",
  C59="India","Asia",
  C59="Singapore","Asia",
  C59="Thailand","Asia",
  C59="Indonesia","Asia",
  C59="Malaysia","Asia",
  TRUE,"Other"
)</f>
        <v>Asia</v>
      </c>
      <c r="T59" s="163" t="str">
        <f>_xlfn.XLOOKUP($D59,ref!G:G,ref!H:H)</f>
        <v>Automotive</v>
      </c>
      <c r="U59" s="163" t="str">
        <f t="shared" si="0"/>
        <v/>
      </c>
      <c r="V59" s="163" t="str">
        <f t="shared" si="1"/>
        <v/>
      </c>
      <c r="W59" s="163" t="str">
        <f t="shared" si="2"/>
        <v/>
      </c>
      <c r="X59" s="163" t="str">
        <f t="shared" si="3"/>
        <v/>
      </c>
      <c r="Y59" s="164">
        <f t="shared" si="4"/>
        <v>0</v>
      </c>
    </row>
    <row r="60" spans="1:46" ht="15.65" customHeight="1">
      <c r="A60" s="375" t="s">
        <v>519</v>
      </c>
      <c r="B60" s="158">
        <v>431</v>
      </c>
      <c r="C60" s="158" t="s">
        <v>680</v>
      </c>
      <c r="D60" s="166" t="s">
        <v>638</v>
      </c>
      <c r="E60" s="165"/>
      <c r="F60" s="158"/>
      <c r="G60" s="158"/>
      <c r="H60" s="165"/>
      <c r="I60" s="158"/>
      <c r="J60" s="158"/>
      <c r="K60" s="165"/>
      <c r="L60" s="158"/>
      <c r="M60" s="167"/>
      <c r="N60" s="167"/>
      <c r="O60" s="165"/>
      <c r="P60" s="158"/>
      <c r="Q60" s="158"/>
      <c r="R60" s="158"/>
      <c r="S60" s="182" t="str">
        <f t="array" ref="S60">_xlfn.IFS(
  C60="United States","North America",
  C60="Canada","North America",
  C60="Mexico","North America",
  C60="Bermuda","North America",
  C60="United Kingdom","Europe",
  C60="Germany","Europe",
  C60="France","Europe",
  C60="Italy","Europe",
  C60="Switzerland","Europe",
  C60="Spain","Europe",
  C60="Netherlands","Europe",
  C60="Sweden","Europe",
  C60="Norway","Europe",
  C60="Finland","Europe",
  C60="Denmark","Europe",
  C60="Russia","Europe",
  C60="China","Asia",
  C60="Japan","Asia",
  C60="Taiwan, Province of China","Asia",
  C60="Hong Kong","Asia",
  C60="South Korea","Asia",
  C60="India","Asia",
  C60="Singapore","Asia",
  C60="Thailand","Asia",
  C60="Indonesia","Asia",
  C60="Malaysia","Asia",
  TRUE,"Other"
)</f>
        <v>Asia</v>
      </c>
      <c r="T60" s="158" t="str">
        <f>_xlfn.XLOOKUP($D60,ref!G:G,ref!H:H)</f>
        <v>Industrial goods</v>
      </c>
      <c r="U60" s="158" t="str">
        <f t="shared" si="0"/>
        <v/>
      </c>
      <c r="V60" s="158" t="str">
        <f t="shared" si="1"/>
        <v/>
      </c>
      <c r="W60" s="158" t="str">
        <f t="shared" si="2"/>
        <v/>
      </c>
      <c r="X60" s="158" t="str">
        <f t="shared" si="3"/>
        <v/>
      </c>
      <c r="Y60" s="164">
        <f t="shared" si="4"/>
        <v>0</v>
      </c>
    </row>
    <row r="61" spans="1:46" ht="15.65" customHeight="1">
      <c r="A61" s="374" t="s">
        <v>58</v>
      </c>
      <c r="B61" s="163">
        <v>11</v>
      </c>
      <c r="C61" s="163" t="s">
        <v>3017</v>
      </c>
      <c r="D61" s="169" t="s">
        <v>666</v>
      </c>
      <c r="E61" s="168"/>
      <c r="F61" s="163"/>
      <c r="G61" s="163"/>
      <c r="H61" s="168"/>
      <c r="I61" s="163"/>
      <c r="J61" s="163"/>
      <c r="K61" s="168"/>
      <c r="L61" s="163"/>
      <c r="M61" s="170"/>
      <c r="N61" s="170"/>
      <c r="O61" s="168"/>
      <c r="P61" s="163"/>
      <c r="Q61" s="163"/>
      <c r="R61" s="163"/>
      <c r="S61" s="181" t="str">
        <f t="array" ref="S61">_xlfn.IFS(
  C61="United States","North America",
  C61="Canada","North America",
  C61="Mexico","North America",
  C61="Bermuda","North America",
  C61="United Kingdom","Europe",
  C61="Germany","Europe",
  C61="France","Europe",
  C61="Italy","Europe",
  C61="Switzerland","Europe",
  C61="Spain","Europe",
  C61="Netherlands","Europe",
  C61="Sweden","Europe",
  C61="Norway","Europe",
  C61="Finland","Europe",
  C61="Denmark","Europe",
  C61="Russia","Europe",
  C61="China","Asia",
  C61="Japan","Asia",
  C61="Taiwan, Province of China","Asia",
  C61="Hong Kong","Asia",
  C61="South Korea","Asia",
  C61="India","Asia",
  C61="Singapore","Asia",
  C61="Thailand","Asia",
  C61="Indonesia","Asia",
  C61="Malaysia","Asia",
  TRUE,"Other"
)</f>
        <v>North America</v>
      </c>
      <c r="T61" s="163" t="str">
        <f>_xlfn.XLOOKUP($D61,ref!G:G,ref!H:H)</f>
        <v>Financial services</v>
      </c>
      <c r="U61" s="163" t="str">
        <f t="shared" si="0"/>
        <v/>
      </c>
      <c r="V61" s="163" t="str">
        <f t="shared" si="1"/>
        <v/>
      </c>
      <c r="W61" s="163" t="str">
        <f t="shared" si="2"/>
        <v/>
      </c>
      <c r="X61" s="163" t="str">
        <f t="shared" si="3"/>
        <v/>
      </c>
      <c r="Y61" s="164">
        <f t="shared" si="4"/>
        <v>0</v>
      </c>
      <c r="AB61" s="97"/>
      <c r="AC61" s="97"/>
      <c r="AD61" s="97"/>
      <c r="AE61" s="97"/>
      <c r="AF61" s="97"/>
      <c r="AG61" s="97"/>
      <c r="AH61" s="97"/>
      <c r="AI61" s="97"/>
      <c r="AJ61" s="97"/>
      <c r="AK61" s="97"/>
      <c r="AL61" s="97"/>
      <c r="AM61" s="97"/>
      <c r="AN61" s="97"/>
      <c r="AO61" s="97"/>
      <c r="AP61" s="97"/>
      <c r="AQ61" s="97"/>
      <c r="AR61" s="97"/>
    </row>
    <row r="62" spans="1:46" ht="15.65" customHeight="1">
      <c r="A62" s="375" t="s">
        <v>424</v>
      </c>
      <c r="B62" s="158">
        <v>238</v>
      </c>
      <c r="C62" s="158" t="s">
        <v>3017</v>
      </c>
      <c r="D62" s="166" t="s">
        <v>675</v>
      </c>
      <c r="E62" s="165"/>
      <c r="F62" s="158"/>
      <c r="G62" s="158"/>
      <c r="H62" s="165" t="s">
        <v>1096</v>
      </c>
      <c r="I62" s="158">
        <v>2030</v>
      </c>
      <c r="J62" s="158">
        <v>2019</v>
      </c>
      <c r="K62" s="165" t="s">
        <v>635</v>
      </c>
      <c r="L62" s="158" t="s">
        <v>3052</v>
      </c>
      <c r="M62" s="167">
        <v>2040</v>
      </c>
      <c r="N62" s="167">
        <v>2020</v>
      </c>
      <c r="O62" s="165"/>
      <c r="P62" s="158"/>
      <c r="Q62" s="158"/>
      <c r="R62" s="158"/>
      <c r="S62" s="182" t="str">
        <f t="array" ref="S62">_xlfn.IFS(
  C62="United States","North America",
  C62="Canada","North America",
  C62="Mexico","North America",
  C62="Bermuda","North America",
  C62="United Kingdom","Europe",
  C62="Germany","Europe",
  C62="France","Europe",
  C62="Italy","Europe",
  C62="Switzerland","Europe",
  C62="Spain","Europe",
  C62="Netherlands","Europe",
  C62="Sweden","Europe",
  C62="Norway","Europe",
  C62="Finland","Europe",
  C62="Denmark","Europe",
  C62="Russia","Europe",
  C62="China","Asia",
  C62="Japan","Asia",
  C62="Taiwan, Province of China","Asia",
  C62="Hong Kong","Asia",
  C62="South Korea","Asia",
  C62="India","Asia",
  C62="Singapore","Asia",
  C62="Thailand","Asia",
  C62="Indonesia","Asia",
  C62="Malaysia","Asia",
  TRUE,"Other"
)</f>
        <v>North America</v>
      </c>
      <c r="T62" s="158" t="str">
        <f>_xlfn.XLOOKUP($D62,ref!G:G,ref!H:H)</f>
        <v>Retail</v>
      </c>
      <c r="U62" s="158">
        <f t="shared" si="0"/>
        <v>1</v>
      </c>
      <c r="V62" s="158" t="str">
        <f t="shared" si="1"/>
        <v/>
      </c>
      <c r="W62" s="158" t="str">
        <f t="shared" si="2"/>
        <v/>
      </c>
      <c r="X62" s="158">
        <f t="shared" si="3"/>
        <v>1</v>
      </c>
      <c r="Y62" s="164">
        <f t="shared" si="4"/>
        <v>1</v>
      </c>
      <c r="AB62" s="97"/>
      <c r="AC62" s="97"/>
      <c r="AD62" s="97"/>
      <c r="AE62" s="97"/>
      <c r="AF62" s="97"/>
      <c r="AG62" s="97"/>
      <c r="AH62" s="97"/>
      <c r="AI62" s="97"/>
      <c r="AJ62" s="97"/>
      <c r="AK62" s="97"/>
      <c r="AL62" s="97"/>
      <c r="AM62" s="97"/>
      <c r="AN62" s="97"/>
      <c r="AO62" s="97"/>
      <c r="AP62" s="97"/>
      <c r="AQ62" s="97"/>
      <c r="AR62" s="97"/>
      <c r="AS62" s="97"/>
      <c r="AT62" s="97"/>
    </row>
    <row r="63" spans="1:46" ht="15.65" customHeight="1">
      <c r="A63" s="374" t="s">
        <v>333</v>
      </c>
      <c r="B63" s="163">
        <v>394</v>
      </c>
      <c r="C63" s="163" t="s">
        <v>774</v>
      </c>
      <c r="D63" s="169" t="s">
        <v>705</v>
      </c>
      <c r="E63" s="168"/>
      <c r="F63" s="163"/>
      <c r="G63" s="163"/>
      <c r="H63" s="168"/>
      <c r="I63" s="163"/>
      <c r="J63" s="163"/>
      <c r="K63" s="168"/>
      <c r="L63" s="163"/>
      <c r="M63" s="170"/>
      <c r="N63" s="170"/>
      <c r="O63" s="168"/>
      <c r="P63" s="163"/>
      <c r="Q63" s="163"/>
      <c r="R63" s="163"/>
      <c r="S63" s="181" t="str">
        <f t="array" ref="S63">_xlfn.IFS(
  C63="United States","North America",
  C63="Canada","North America",
  C63="Mexico","North America",
  C63="Bermuda","North America",
  C63="United Kingdom","Europe",
  C63="Germany","Europe",
  C63="France","Europe",
  C63="Italy","Europe",
  C63="Switzerland","Europe",
  C63="Spain","Europe",
  C63="Netherlands","Europe",
  C63="Sweden","Europe",
  C63="Norway","Europe",
  C63="Finland","Europe",
  C63="Denmark","Europe",
  C63="Russia","Europe",
  C63="China","Asia",
  C63="Japan","Asia",
  C63="Taiwan, Province of China","Asia",
  C63="Hong Kong","Asia",
  C63="South Korea","Asia",
  C63="India","Asia",
  C63="Singapore","Asia",
  C63="Thailand","Asia",
  C63="Indonesia","Asia",
  C63="Malaysia","Asia",
  TRUE,"Other"
)</f>
        <v>Asia</v>
      </c>
      <c r="T63" s="163" t="str">
        <f>_xlfn.XLOOKUP($D63,ref!G:G,ref!H:H)</f>
        <v>Oil and gas</v>
      </c>
      <c r="U63" s="163" t="str">
        <f t="shared" si="0"/>
        <v/>
      </c>
      <c r="V63" s="163" t="str">
        <f t="shared" si="1"/>
        <v/>
      </c>
      <c r="W63" s="163" t="str">
        <f t="shared" si="2"/>
        <v/>
      </c>
      <c r="X63" s="163" t="str">
        <f t="shared" si="3"/>
        <v/>
      </c>
      <c r="Y63" s="164">
        <f t="shared" si="4"/>
        <v>0</v>
      </c>
      <c r="AB63" s="97"/>
      <c r="AC63" s="97"/>
      <c r="AD63" s="97"/>
      <c r="AE63" s="97"/>
      <c r="AF63" s="97"/>
      <c r="AG63" s="97"/>
      <c r="AH63" s="97"/>
      <c r="AI63" s="97"/>
      <c r="AJ63" s="97"/>
      <c r="AK63" s="97"/>
      <c r="AL63" s="97"/>
      <c r="AM63" s="97"/>
      <c r="AN63" s="97"/>
      <c r="AO63" s="97"/>
      <c r="AP63" s="97"/>
      <c r="AQ63" s="97"/>
      <c r="AR63" s="97"/>
      <c r="AS63" s="97"/>
      <c r="AT63" s="97"/>
    </row>
    <row r="64" spans="1:46" ht="15.65" customHeight="1">
      <c r="A64" s="375" t="s">
        <v>307</v>
      </c>
      <c r="B64" s="158">
        <v>273</v>
      </c>
      <c r="C64" s="158" t="s">
        <v>3053</v>
      </c>
      <c r="D64" s="166" t="s">
        <v>638</v>
      </c>
      <c r="E64" s="165"/>
      <c r="F64" s="158"/>
      <c r="G64" s="158"/>
      <c r="H64" s="165"/>
      <c r="I64" s="158"/>
      <c r="J64" s="158"/>
      <c r="K64" s="165"/>
      <c r="L64" s="158"/>
      <c r="M64" s="167"/>
      <c r="N64" s="167"/>
      <c r="O64" s="165" t="s">
        <v>635</v>
      </c>
      <c r="P64" s="158" t="s">
        <v>3054</v>
      </c>
      <c r="Q64" s="158">
        <v>2050</v>
      </c>
      <c r="R64" s="158">
        <v>2020</v>
      </c>
      <c r="S64" s="182" t="str">
        <f t="array" ref="S64">_xlfn.IFS(
  C64="United States","North America",
  C64="Canada","North America",
  C64="Mexico","North America",
  C64="Bermuda","North America",
  C64="United Kingdom","Europe",
  C64="Germany","Europe",
  C64="France","Europe",
  C64="Italy","Europe",
  C64="Switzerland","Europe",
  C64="Spain","Europe",
  C64="Netherlands","Europe",
  C64="Sweden","Europe",
  C64="Norway","Europe",
  C64="Finland","Europe",
  C64="Denmark","Europe",
  C64="Russia","Europe",
  C64="China","Asia",
  C64="Japan","Asia",
  C64="Taiwan, Province of China","Asia",
  C64="Hong Kong","Asia",
  C64="South Korea","Asia",
  C64="India","Asia",
  C64="Singapore","Asia",
  C64="Thailand","Asia",
  C64="Indonesia","Asia",
  C64="Malaysia","Asia",
  TRUE,"Other"
)</f>
        <v>Other</v>
      </c>
      <c r="T64" s="158" t="str">
        <f>_xlfn.XLOOKUP($D64,ref!G:G,ref!H:H)</f>
        <v>Industrial goods</v>
      </c>
      <c r="U64" s="158" t="str">
        <f t="shared" si="0"/>
        <v/>
      </c>
      <c r="V64" s="158">
        <f t="shared" si="1"/>
        <v>1</v>
      </c>
      <c r="W64" s="158" t="str">
        <f t="shared" si="2"/>
        <v/>
      </c>
      <c r="X64" s="158" t="str">
        <f t="shared" si="3"/>
        <v/>
      </c>
      <c r="Y64" s="164">
        <f t="shared" si="4"/>
        <v>1</v>
      </c>
      <c r="AB64" s="97"/>
      <c r="AC64" s="97"/>
      <c r="AD64" s="97"/>
      <c r="AE64" s="97"/>
      <c r="AF64" s="97"/>
      <c r="AG64" s="97"/>
      <c r="AH64" s="97"/>
      <c r="AI64" s="97"/>
      <c r="AJ64" s="97"/>
      <c r="AK64" s="97"/>
      <c r="AL64" s="97"/>
      <c r="AM64" s="97"/>
      <c r="AN64" s="97"/>
      <c r="AO64" s="97"/>
      <c r="AP64" s="97"/>
      <c r="AQ64" s="97"/>
      <c r="AR64" s="97"/>
      <c r="AS64" s="97"/>
      <c r="AT64" s="97"/>
    </row>
    <row r="65" spans="1:46" ht="15.65" customHeight="1">
      <c r="A65" s="374" t="s">
        <v>97</v>
      </c>
      <c r="B65" s="163">
        <v>54</v>
      </c>
      <c r="C65" s="163" t="s">
        <v>709</v>
      </c>
      <c r="D65" s="169" t="s">
        <v>669</v>
      </c>
      <c r="E65" s="168" t="s">
        <v>631</v>
      </c>
      <c r="F65" s="163">
        <v>2025</v>
      </c>
      <c r="G65" s="163">
        <v>2015</v>
      </c>
      <c r="H65" s="168" t="s">
        <v>1096</v>
      </c>
      <c r="I65" s="163">
        <v>2030</v>
      </c>
      <c r="J65" s="163">
        <v>2021</v>
      </c>
      <c r="K65" s="168" t="s">
        <v>3023</v>
      </c>
      <c r="L65" s="163" t="s">
        <v>816</v>
      </c>
      <c r="M65" s="170">
        <v>2021</v>
      </c>
      <c r="N65" s="170">
        <v>2021</v>
      </c>
      <c r="O65" s="168"/>
      <c r="P65" s="163"/>
      <c r="Q65" s="163"/>
      <c r="R65" s="163"/>
      <c r="S65" s="181" t="str">
        <f t="array" ref="S65">_xlfn.IFS(
  C65="United States","North America",
  C65="Canada","North America",
  C65="Mexico","North America",
  C65="Bermuda","North America",
  C65="United Kingdom","Europe",
  C65="Germany","Europe",
  C65="France","Europe",
  C65="Italy","Europe",
  C65="Switzerland","Europe",
  C65="Spain","Europe",
  C65="Netherlands","Europe",
  C65="Sweden","Europe",
  C65="Norway","Europe",
  C65="Finland","Europe",
  C65="Denmark","Europe",
  C65="Russia","Europe",
  C65="China","Asia",
  C65="Japan","Asia",
  C65="Taiwan, Province of China","Asia",
  C65="Hong Kong","Asia",
  C65="South Korea","Asia",
  C65="India","Asia",
  C65="Singapore","Asia",
  C65="Thailand","Asia",
  C65="Indonesia","Asia",
  C65="Malaysia","Asia",
  TRUE,"Other"
)</f>
        <v>Europe</v>
      </c>
      <c r="T65" s="163" t="str">
        <f>_xlfn.XLOOKUP($D65,ref!G:G,ref!H:H)</f>
        <v>Automotive</v>
      </c>
      <c r="U65" s="163">
        <f t="shared" si="0"/>
        <v>1</v>
      </c>
      <c r="V65" s="163" t="str">
        <f t="shared" si="1"/>
        <v/>
      </c>
      <c r="W65" s="163">
        <f t="shared" si="2"/>
        <v>1</v>
      </c>
      <c r="X65" s="163">
        <f t="shared" si="3"/>
        <v>1</v>
      </c>
      <c r="Y65" s="164">
        <f t="shared" si="4"/>
        <v>1</v>
      </c>
      <c r="AB65" s="97"/>
      <c r="AC65" s="97"/>
      <c r="AD65" s="97"/>
      <c r="AE65" s="97"/>
      <c r="AF65" s="97"/>
      <c r="AG65" s="97"/>
      <c r="AH65" s="97"/>
      <c r="AI65" s="97"/>
      <c r="AJ65" s="97"/>
      <c r="AK65" s="97"/>
      <c r="AL65" s="97"/>
      <c r="AM65" s="97"/>
      <c r="AN65" s="97"/>
      <c r="AO65" s="97"/>
      <c r="AP65" s="97"/>
      <c r="AQ65" s="97"/>
      <c r="AR65" s="97"/>
      <c r="AS65" s="97"/>
      <c r="AT65" s="97"/>
    </row>
    <row r="66" spans="1:46" ht="15.65" customHeight="1">
      <c r="A66" s="375" t="s">
        <v>102</v>
      </c>
      <c r="B66" s="158">
        <v>97</v>
      </c>
      <c r="C66" s="158" t="s">
        <v>692</v>
      </c>
      <c r="D66" s="166" t="s">
        <v>666</v>
      </c>
      <c r="E66" s="165"/>
      <c r="F66" s="158"/>
      <c r="G66" s="158"/>
      <c r="H66" s="165" t="s">
        <v>635</v>
      </c>
      <c r="I66" s="158"/>
      <c r="J66" s="158">
        <v>2016</v>
      </c>
      <c r="K66" s="165" t="s">
        <v>635</v>
      </c>
      <c r="L66" s="158" t="s">
        <v>3055</v>
      </c>
      <c r="M66" s="167">
        <v>2017</v>
      </c>
      <c r="N66" s="167">
        <v>2017</v>
      </c>
      <c r="O66" s="165" t="s">
        <v>645</v>
      </c>
      <c r="P66" s="158" t="s">
        <v>3056</v>
      </c>
      <c r="Q66" s="158">
        <v>2050</v>
      </c>
      <c r="R66" s="158">
        <v>2021</v>
      </c>
      <c r="S66" s="182" t="str">
        <f t="array" ref="S66">_xlfn.IFS(
  C66="United States","North America",
  C66="Canada","North America",
  C66="Mexico","North America",
  C66="Bermuda","North America",
  C66="United Kingdom","Europe",
  C66="Germany","Europe",
  C66="France","Europe",
  C66="Italy","Europe",
  C66="Switzerland","Europe",
  C66="Spain","Europe",
  C66="Netherlands","Europe",
  C66="Sweden","Europe",
  C66="Norway","Europe",
  C66="Finland","Europe",
  C66="Denmark","Europe",
  C66="Russia","Europe",
  C66="China","Asia",
  C66="Japan","Asia",
  C66="Taiwan, Province of China","Asia",
  C66="Hong Kong","Asia",
  C66="South Korea","Asia",
  C66="India","Asia",
  C66="Singapore","Asia",
  C66="Thailand","Asia",
  C66="Indonesia","Asia",
  C66="Malaysia","Asia",
  TRUE,"Other"
)</f>
        <v>Europe</v>
      </c>
      <c r="T66" s="158" t="str">
        <f>_xlfn.XLOOKUP($D66,ref!G:G,ref!H:H)</f>
        <v>Financial services</v>
      </c>
      <c r="U66" s="158">
        <f t="shared" si="0"/>
        <v>1</v>
      </c>
      <c r="V66" s="158">
        <f t="shared" si="1"/>
        <v>1</v>
      </c>
      <c r="W66" s="158" t="str">
        <f t="shared" si="2"/>
        <v/>
      </c>
      <c r="X66" s="158" t="str">
        <f t="shared" si="3"/>
        <v/>
      </c>
      <c r="Y66" s="164">
        <f t="shared" si="4"/>
        <v>1</v>
      </c>
      <c r="AB66" s="97"/>
      <c r="AC66" s="97"/>
      <c r="AD66" s="97"/>
      <c r="AE66" s="97"/>
      <c r="AF66" s="97"/>
      <c r="AG66" s="97"/>
      <c r="AH66" s="97"/>
      <c r="AI66" s="97"/>
      <c r="AJ66" s="97"/>
      <c r="AK66" s="97"/>
      <c r="AL66" s="97"/>
      <c r="AM66" s="97"/>
      <c r="AN66" s="97"/>
      <c r="AO66" s="97"/>
      <c r="AP66" s="97"/>
      <c r="AQ66" s="97"/>
      <c r="AR66" s="97"/>
      <c r="AS66" s="97"/>
      <c r="AT66" s="97"/>
    </row>
    <row r="67" spans="1:46" ht="15.65" customHeight="1">
      <c r="A67" s="374" t="s">
        <v>3057</v>
      </c>
      <c r="B67" s="163">
        <v>464</v>
      </c>
      <c r="C67" s="163" t="s">
        <v>709</v>
      </c>
      <c r="D67" s="169" t="s">
        <v>654</v>
      </c>
      <c r="E67" s="168"/>
      <c r="F67" s="163"/>
      <c r="G67" s="163"/>
      <c r="H67" s="168"/>
      <c r="I67" s="163"/>
      <c r="J67" s="163"/>
      <c r="K67" s="168"/>
      <c r="L67" s="163"/>
      <c r="M67" s="170"/>
      <c r="N67" s="170"/>
      <c r="O67" s="168"/>
      <c r="P67" s="163"/>
      <c r="Q67" s="163"/>
      <c r="R67" s="163"/>
      <c r="S67" s="181" t="str">
        <f t="array" ref="S67">_xlfn.IFS(
  C67="United States","North America",
  C67="Canada","North America",
  C67="Mexico","North America",
  C67="Bermuda","North America",
  C67="United Kingdom","Europe",
  C67="Germany","Europe",
  C67="France","Europe",
  C67="Italy","Europe",
  C67="Switzerland","Europe",
  C67="Spain","Europe",
  C67="Netherlands","Europe",
  C67="Sweden","Europe",
  C67="Norway","Europe",
  C67="Finland","Europe",
  C67="Denmark","Europe",
  C67="Russia","Europe",
  C67="China","Asia",
  C67="Japan","Asia",
  C67="Taiwan, Province of China","Asia",
  C67="Hong Kong","Asia",
  C67="South Korea","Asia",
  C67="India","Asia",
  C67="Singapore","Asia",
  C67="Thailand","Asia",
  C67="Indonesia","Asia",
  C67="Malaysia","Asia",
  TRUE,"Other"
)</f>
        <v>Europe</v>
      </c>
      <c r="T67" s="163" t="str">
        <f>_xlfn.XLOOKUP($D67,ref!G:G,ref!H:H)</f>
        <v>Health care and pharmaceuticals</v>
      </c>
      <c r="U67" s="163" t="str">
        <f t="shared" ref="U67:U130" si="23">IF(TRIM(M67)&lt;&gt;"",1,"")</f>
        <v/>
      </c>
      <c r="V67" s="163" t="str">
        <f t="shared" ref="V67:V130" si="24">IF(TRIM(Q67)&lt;&gt;"",1,"")</f>
        <v/>
      </c>
      <c r="W67" s="163" t="str">
        <f t="shared" ref="W67:W130" si="25">IF($E67="Y", 1, "")</f>
        <v/>
      </c>
      <c r="X67" s="163" t="str">
        <f t="shared" ref="X67:X130" si="26">IF($H67="T",1,"")</f>
        <v/>
      </c>
      <c r="Y67" s="164">
        <f t="shared" ref="Y67:Y130" si="27">MAX($X67,$W67,$V67,$U67)</f>
        <v>0</v>
      </c>
      <c r="AB67" s="97"/>
      <c r="AC67" s="97"/>
      <c r="AD67" s="97"/>
      <c r="AE67" s="97"/>
      <c r="AF67" s="97"/>
      <c r="AG67" s="97"/>
      <c r="AH67" s="97"/>
      <c r="AI67" s="97"/>
      <c r="AJ67" s="97"/>
      <c r="AK67" s="97"/>
      <c r="AL67" s="97"/>
      <c r="AM67" s="97"/>
      <c r="AN67" s="97"/>
      <c r="AO67" s="97"/>
      <c r="AP67" s="97"/>
      <c r="AQ67" s="97"/>
      <c r="AR67" s="97"/>
      <c r="AS67" s="97"/>
      <c r="AT67" s="97"/>
    </row>
    <row r="68" spans="1:46" ht="15.65" customHeight="1">
      <c r="A68" s="375" t="s">
        <v>254</v>
      </c>
      <c r="B68" s="158">
        <v>173</v>
      </c>
      <c r="C68" s="158" t="s">
        <v>3017</v>
      </c>
      <c r="D68" s="166" t="s">
        <v>665</v>
      </c>
      <c r="E68" s="165"/>
      <c r="F68" s="158"/>
      <c r="G68" s="158"/>
      <c r="H68" s="165"/>
      <c r="I68" s="158"/>
      <c r="J68" s="158"/>
      <c r="K68" s="165"/>
      <c r="L68" s="158"/>
      <c r="M68" s="167"/>
      <c r="N68" s="167"/>
      <c r="O68" s="165" t="s">
        <v>635</v>
      </c>
      <c r="P68" s="158" t="s">
        <v>3058</v>
      </c>
      <c r="Q68" s="158">
        <v>2020</v>
      </c>
      <c r="R68" s="158">
        <v>2020</v>
      </c>
      <c r="S68" s="182" t="str">
        <f t="array" ref="S68">_xlfn.IFS(
  C68="United States","North America",
  C68="Canada","North America",
  C68="Mexico","North America",
  C68="Bermuda","North America",
  C68="United Kingdom","Europe",
  C68="Germany","Europe",
  C68="France","Europe",
  C68="Italy","Europe",
  C68="Switzerland","Europe",
  C68="Spain","Europe",
  C68="Netherlands","Europe",
  C68="Sweden","Europe",
  C68="Norway","Europe",
  C68="Finland","Europe",
  C68="Denmark","Europe",
  C68="Russia","Europe",
  C68="China","Asia",
  C68="Japan","Asia",
  C68="Taiwan, Province of China","Asia",
  C68="Hong Kong","Asia",
  C68="South Korea","Asia",
  C68="India","Asia",
  C68="Singapore","Asia",
  C68="Thailand","Asia",
  C68="Indonesia","Asia",
  C68="Malaysia","Asia",
  TRUE,"Other"
)</f>
        <v>North America</v>
      </c>
      <c r="T68" s="158" t="str">
        <f>_xlfn.XLOOKUP($D68,ref!G:G,ref!H:H)</f>
        <v>Aerospace and defense</v>
      </c>
      <c r="U68" s="158" t="str">
        <f t="shared" si="23"/>
        <v/>
      </c>
      <c r="V68" s="158">
        <f t="shared" si="24"/>
        <v>1</v>
      </c>
      <c r="W68" s="158" t="str">
        <f t="shared" si="25"/>
        <v/>
      </c>
      <c r="X68" s="158" t="str">
        <f t="shared" si="26"/>
        <v/>
      </c>
      <c r="Y68" s="164">
        <f t="shared" si="27"/>
        <v>1</v>
      </c>
      <c r="AB68" s="385"/>
      <c r="AC68" s="386"/>
      <c r="AD68" s="386"/>
      <c r="AE68" s="385"/>
      <c r="AF68" s="386"/>
      <c r="AG68" s="386"/>
      <c r="AH68" s="385"/>
      <c r="AI68" s="386"/>
      <c r="AJ68" s="386"/>
      <c r="AK68" s="385"/>
      <c r="AL68" s="386"/>
      <c r="AM68" s="386"/>
      <c r="AN68" s="386"/>
      <c r="AO68" s="386"/>
      <c r="AP68" s="386"/>
      <c r="AQ68" s="98"/>
      <c r="AR68" s="97"/>
      <c r="AS68" s="97"/>
      <c r="AT68" s="97"/>
    </row>
    <row r="69" spans="1:46" ht="15.65" customHeight="1">
      <c r="A69" s="374" t="s">
        <v>153</v>
      </c>
      <c r="B69" s="163">
        <v>98</v>
      </c>
      <c r="C69" s="163" t="s">
        <v>709</v>
      </c>
      <c r="D69" s="169" t="s">
        <v>669</v>
      </c>
      <c r="E69" s="168"/>
      <c r="F69" s="163"/>
      <c r="G69" s="163"/>
      <c r="H69" s="168"/>
      <c r="I69" s="163"/>
      <c r="J69" s="163"/>
      <c r="K69" s="168" t="s">
        <v>635</v>
      </c>
      <c r="L69" s="163" t="s">
        <v>1566</v>
      </c>
      <c r="M69" s="170">
        <v>2020</v>
      </c>
      <c r="N69" s="170">
        <v>2019</v>
      </c>
      <c r="O69" s="168"/>
      <c r="P69" s="163"/>
      <c r="Q69" s="163"/>
      <c r="R69" s="163"/>
      <c r="S69" s="181" t="str">
        <f t="array" ref="S69">_xlfn.IFS(
  C69="United States","North America",
  C69="Canada","North America",
  C69="Mexico","North America",
  C69="Bermuda","North America",
  C69="United Kingdom","Europe",
  C69="Germany","Europe",
  C69="France","Europe",
  C69="Italy","Europe",
  C69="Switzerland","Europe",
  C69="Spain","Europe",
  C69="Netherlands","Europe",
  C69="Sweden","Europe",
  C69="Norway","Europe",
  C69="Finland","Europe",
  C69="Denmark","Europe",
  C69="Russia","Europe",
  C69="China","Asia",
  C69="Japan","Asia",
  C69="Taiwan, Province of China","Asia",
  C69="Hong Kong","Asia",
  C69="South Korea","Asia",
  C69="India","Asia",
  C69="Singapore","Asia",
  C69="Thailand","Asia",
  C69="Indonesia","Asia",
  C69="Malaysia","Asia",
  TRUE,"Other"
)</f>
        <v>Europe</v>
      </c>
      <c r="T69" s="163" t="str">
        <f>_xlfn.XLOOKUP($D69,ref!G:G,ref!H:H)</f>
        <v>Automotive</v>
      </c>
      <c r="U69" s="163">
        <f t="shared" si="23"/>
        <v>1</v>
      </c>
      <c r="V69" s="163" t="str">
        <f t="shared" si="24"/>
        <v/>
      </c>
      <c r="W69" s="163" t="str">
        <f t="shared" si="25"/>
        <v/>
      </c>
      <c r="X69" s="163" t="str">
        <f t="shared" si="26"/>
        <v/>
      </c>
      <c r="Y69" s="164">
        <f t="shared" si="27"/>
        <v>1</v>
      </c>
      <c r="AB69" s="99"/>
      <c r="AC69" s="99"/>
      <c r="AD69" s="99"/>
      <c r="AE69" s="99"/>
      <c r="AF69" s="99"/>
      <c r="AG69" s="99"/>
      <c r="AH69" s="99"/>
      <c r="AI69" s="99"/>
      <c r="AJ69" s="99"/>
      <c r="AK69" s="99"/>
      <c r="AL69" s="99"/>
      <c r="AM69" s="99"/>
      <c r="AN69" s="99"/>
      <c r="AO69" s="99"/>
      <c r="AP69" s="99"/>
      <c r="AQ69" s="99"/>
      <c r="AR69" s="97"/>
      <c r="AS69" s="97"/>
      <c r="AT69" s="97"/>
    </row>
    <row r="70" spans="1:46" ht="15.65" customHeight="1">
      <c r="A70" s="375" t="s">
        <v>275</v>
      </c>
      <c r="B70" s="158">
        <v>299</v>
      </c>
      <c r="C70" s="158" t="s">
        <v>692</v>
      </c>
      <c r="D70" s="166" t="s">
        <v>670</v>
      </c>
      <c r="E70" s="165"/>
      <c r="F70" s="158"/>
      <c r="G70" s="158"/>
      <c r="H70" s="165"/>
      <c r="I70" s="158"/>
      <c r="J70" s="158"/>
      <c r="K70" s="165"/>
      <c r="L70" s="158"/>
      <c r="M70" s="167"/>
      <c r="N70" s="167"/>
      <c r="O70" s="165"/>
      <c r="P70" s="158"/>
      <c r="Q70" s="158"/>
      <c r="R70" s="158"/>
      <c r="S70" s="182" t="str">
        <f t="array" ref="S70">_xlfn.IFS(
  C70="United States","North America",
  C70="Canada","North America",
  C70="Mexico","North America",
  C70="Bermuda","North America",
  C70="United Kingdom","Europe",
  C70="Germany","Europe",
  C70="France","Europe",
  C70="Italy","Europe",
  C70="Switzerland","Europe",
  C70="Spain","Europe",
  C70="Netherlands","Europe",
  C70="Sweden","Europe",
  C70="Norway","Europe",
  C70="Finland","Europe",
  C70="Denmark","Europe",
  C70="Russia","Europe",
  C70="China","Asia",
  C70="Japan","Asia",
  C70="Taiwan, Province of China","Asia",
  C70="Hong Kong","Asia",
  C70="South Korea","Asia",
  C70="India","Asia",
  C70="Singapore","Asia",
  C70="Thailand","Asia",
  C70="Indonesia","Asia",
  C70="Malaysia","Asia",
  TRUE,"Other"
)</f>
        <v>Europe</v>
      </c>
      <c r="T70" s="158" t="str">
        <f>_xlfn.XLOOKUP($D70,ref!G:G,ref!H:H)</f>
        <v>Engineering and construction</v>
      </c>
      <c r="U70" s="158" t="str">
        <f t="shared" si="23"/>
        <v/>
      </c>
      <c r="V70" s="158" t="str">
        <f t="shared" si="24"/>
        <v/>
      </c>
      <c r="W70" s="158" t="str">
        <f t="shared" si="25"/>
        <v/>
      </c>
      <c r="X70" s="158" t="str">
        <f t="shared" si="26"/>
        <v/>
      </c>
      <c r="Y70" s="164">
        <f t="shared" si="27"/>
        <v>0</v>
      </c>
      <c r="AB70" s="100"/>
      <c r="AC70" s="100"/>
      <c r="AD70" s="100"/>
      <c r="AE70" s="100"/>
      <c r="AF70" s="100"/>
      <c r="AG70" s="100"/>
      <c r="AH70" s="100"/>
      <c r="AI70" s="100"/>
      <c r="AJ70" s="100"/>
      <c r="AK70" s="100"/>
      <c r="AL70" s="100"/>
      <c r="AM70" s="100"/>
      <c r="AN70" s="100"/>
      <c r="AO70" s="100"/>
      <c r="AP70" s="100"/>
      <c r="AQ70" s="100"/>
      <c r="AR70" s="97"/>
      <c r="AS70" s="97"/>
      <c r="AT70" s="97"/>
    </row>
    <row r="71" spans="1:46" ht="15.65" customHeight="1">
      <c r="A71" s="374" t="s">
        <v>81</v>
      </c>
      <c r="B71" s="163">
        <v>18</v>
      </c>
      <c r="C71" s="163" t="s">
        <v>740</v>
      </c>
      <c r="D71" s="169" t="s">
        <v>705</v>
      </c>
      <c r="E71" s="168"/>
      <c r="F71" s="163"/>
      <c r="G71" s="163"/>
      <c r="H71" s="168"/>
      <c r="I71" s="163"/>
      <c r="J71" s="163"/>
      <c r="K71" s="168"/>
      <c r="L71" s="163"/>
      <c r="M71" s="170"/>
      <c r="N71" s="177"/>
      <c r="O71" s="168" t="s">
        <v>3059</v>
      </c>
      <c r="P71" s="163" t="s">
        <v>3060</v>
      </c>
      <c r="Q71" s="176">
        <v>2050</v>
      </c>
      <c r="R71" s="176">
        <v>2020</v>
      </c>
      <c r="S71" s="181" t="str">
        <f t="array" ref="S71">_xlfn.IFS(
  C71="United States","North America",
  C71="Canada","North America",
  C71="Mexico","North America",
  C71="Bermuda","North America",
  C71="United Kingdom","Europe",
  C71="Germany","Europe",
  C71="France","Europe",
  C71="Italy","Europe",
  C71="Switzerland","Europe",
  C71="Spain","Europe",
  C71="Netherlands","Europe",
  C71="Sweden","Europe",
  C71="Norway","Europe",
  C71="Finland","Europe",
  C71="Denmark","Europe",
  C71="Russia","Europe",
  C71="China","Asia",
  C71="Japan","Asia",
  C71="Taiwan, Province of China","Asia",
  C71="Hong Kong","Asia",
  C71="South Korea","Asia",
  C71="India","Asia",
  C71="Singapore","Asia",
  C71="Thailand","Asia",
  C71="Indonesia","Asia",
  C71="Malaysia","Asia",
  TRUE,"Other"
)</f>
        <v>Europe</v>
      </c>
      <c r="T71" s="163" t="str">
        <f>_xlfn.XLOOKUP($D71,ref!G:G,ref!H:H)</f>
        <v>Oil and gas</v>
      </c>
      <c r="U71" s="163" t="str">
        <f t="shared" si="23"/>
        <v/>
      </c>
      <c r="V71" s="163">
        <f t="shared" si="24"/>
        <v>1</v>
      </c>
      <c r="W71" s="163" t="str">
        <f t="shared" si="25"/>
        <v/>
      </c>
      <c r="X71" s="163" t="str">
        <f t="shared" si="26"/>
        <v/>
      </c>
      <c r="Y71" s="164">
        <f t="shared" si="27"/>
        <v>1</v>
      </c>
      <c r="AB71" s="100"/>
      <c r="AC71" s="100"/>
      <c r="AD71" s="100"/>
      <c r="AE71" s="100"/>
      <c r="AF71" s="100"/>
      <c r="AG71" s="100"/>
      <c r="AH71" s="100"/>
      <c r="AI71" s="100"/>
      <c r="AJ71" s="100"/>
      <c r="AK71" s="100"/>
      <c r="AL71" s="100"/>
      <c r="AM71" s="100"/>
      <c r="AN71" s="100"/>
      <c r="AO71" s="100"/>
      <c r="AP71" s="100"/>
      <c r="AQ71" s="100"/>
      <c r="AR71" s="97"/>
      <c r="AS71" s="97"/>
      <c r="AT71" s="97"/>
    </row>
    <row r="72" spans="1:46" ht="15.65" customHeight="1">
      <c r="A72" s="375" t="s">
        <v>2555</v>
      </c>
      <c r="B72" s="158">
        <v>434</v>
      </c>
      <c r="C72" s="158" t="s">
        <v>676</v>
      </c>
      <c r="D72" s="166" t="s">
        <v>669</v>
      </c>
      <c r="E72" s="165"/>
      <c r="F72" s="158"/>
      <c r="G72" s="158"/>
      <c r="H72" s="165"/>
      <c r="I72" s="158"/>
      <c r="J72" s="158"/>
      <c r="K72" s="165" t="s">
        <v>3061</v>
      </c>
      <c r="L72" s="158" t="s">
        <v>3062</v>
      </c>
      <c r="M72" s="167">
        <v>2050</v>
      </c>
      <c r="N72" s="167">
        <v>2021</v>
      </c>
      <c r="O72" s="165"/>
      <c r="P72" s="158"/>
      <c r="Q72" s="158"/>
      <c r="R72" s="158"/>
      <c r="S72" s="182" t="str">
        <f t="array" ref="S72">_xlfn.IFS(
  C72="United States","North America",
  C72="Canada","North America",
  C72="Mexico","North America",
  C72="Bermuda","North America",
  C72="United Kingdom","Europe",
  C72="Germany","Europe",
  C72="France","Europe",
  C72="Italy","Europe",
  C72="Switzerland","Europe",
  C72="Spain","Europe",
  C72="Netherlands","Europe",
  C72="Sweden","Europe",
  C72="Norway","Europe",
  C72="Finland","Europe",
  C72="Denmark","Europe",
  C72="Russia","Europe",
  C72="China","Asia",
  C72="Japan","Asia",
  C72="Taiwan, Province of China","Asia",
  C72="Hong Kong","Asia",
  C72="South Korea","Asia",
  C72="India","Asia",
  C72="Singapore","Asia",
  C72="Thailand","Asia",
  C72="Indonesia","Asia",
  C72="Malaysia","Asia",
  TRUE,"Other"
)</f>
        <v>Asia</v>
      </c>
      <c r="T72" s="158" t="str">
        <f>_xlfn.XLOOKUP($D72,ref!G:G,ref!H:H)</f>
        <v>Automotive</v>
      </c>
      <c r="U72" s="158">
        <f t="shared" si="23"/>
        <v>1</v>
      </c>
      <c r="V72" s="158" t="str">
        <f t="shared" si="24"/>
        <v/>
      </c>
      <c r="W72" s="158" t="str">
        <f t="shared" si="25"/>
        <v/>
      </c>
      <c r="X72" s="158" t="str">
        <f t="shared" si="26"/>
        <v/>
      </c>
      <c r="Y72" s="164">
        <f t="shared" si="27"/>
        <v>1</v>
      </c>
      <c r="AB72" s="100"/>
      <c r="AC72" s="100"/>
      <c r="AD72" s="100"/>
      <c r="AE72" s="100"/>
      <c r="AF72" s="100"/>
      <c r="AG72" s="100"/>
      <c r="AH72" s="100"/>
      <c r="AI72" s="100"/>
      <c r="AJ72" s="100"/>
      <c r="AK72" s="100"/>
      <c r="AL72" s="100"/>
      <c r="AM72" s="100"/>
      <c r="AN72" s="100"/>
      <c r="AO72" s="100"/>
      <c r="AP72" s="100"/>
      <c r="AQ72" s="100"/>
      <c r="AR72" s="97"/>
      <c r="AS72" s="97"/>
      <c r="AT72" s="97"/>
    </row>
    <row r="73" spans="1:46" ht="15.65" customHeight="1">
      <c r="A73" s="374" t="s">
        <v>362</v>
      </c>
      <c r="B73" s="163">
        <v>278</v>
      </c>
      <c r="C73" s="163" t="s">
        <v>3017</v>
      </c>
      <c r="D73" s="169" t="s">
        <v>654</v>
      </c>
      <c r="E73" s="168"/>
      <c r="F73" s="163"/>
      <c r="G73" s="163"/>
      <c r="H73" s="168"/>
      <c r="I73" s="163"/>
      <c r="J73" s="163"/>
      <c r="K73" s="168" t="s">
        <v>635</v>
      </c>
      <c r="L73" s="163" t="s">
        <v>3063</v>
      </c>
      <c r="M73" s="170">
        <v>2040</v>
      </c>
      <c r="N73" s="170">
        <v>2020</v>
      </c>
      <c r="O73" s="168"/>
      <c r="P73" s="163"/>
      <c r="Q73" s="163"/>
      <c r="R73" s="163"/>
      <c r="S73" s="181" t="str">
        <f t="array" ref="S73">_xlfn.IFS(
  C73="United States","North America",
  C73="Canada","North America",
  C73="Mexico","North America",
  C73="Bermuda","North America",
  C73="United Kingdom","Europe",
  C73="Germany","Europe",
  C73="France","Europe",
  C73="Italy","Europe",
  C73="Switzerland","Europe",
  C73="Spain","Europe",
  C73="Netherlands","Europe",
  C73="Sweden","Europe",
  C73="Norway","Europe",
  C73="Finland","Europe",
  C73="Denmark","Europe",
  C73="Russia","Europe",
  C73="China","Asia",
  C73="Japan","Asia",
  C73="Taiwan, Province of China","Asia",
  C73="Hong Kong","Asia",
  C73="South Korea","Asia",
  C73="India","Asia",
  C73="Singapore","Asia",
  C73="Thailand","Asia",
  C73="Indonesia","Asia",
  C73="Malaysia","Asia",
  TRUE,"Other"
)</f>
        <v>North America</v>
      </c>
      <c r="T73" s="163" t="str">
        <f>_xlfn.XLOOKUP($D73,ref!G:G,ref!H:H)</f>
        <v>Health care and pharmaceuticals</v>
      </c>
      <c r="U73" s="163">
        <f t="shared" si="23"/>
        <v>1</v>
      </c>
      <c r="V73" s="163" t="str">
        <f t="shared" si="24"/>
        <v/>
      </c>
      <c r="W73" s="163" t="str">
        <f t="shared" si="25"/>
        <v/>
      </c>
      <c r="X73" s="163" t="str">
        <f t="shared" si="26"/>
        <v/>
      </c>
      <c r="Y73" s="164">
        <f t="shared" si="27"/>
        <v>1</v>
      </c>
      <c r="AB73" s="100"/>
      <c r="AC73" s="100"/>
      <c r="AD73" s="100"/>
      <c r="AE73" s="100"/>
      <c r="AF73" s="100"/>
      <c r="AG73" s="100"/>
      <c r="AH73" s="100"/>
      <c r="AI73" s="100"/>
      <c r="AJ73" s="100"/>
      <c r="AK73" s="100"/>
      <c r="AL73" s="100"/>
      <c r="AM73" s="100"/>
      <c r="AN73" s="100"/>
      <c r="AO73" s="100"/>
      <c r="AP73" s="100"/>
      <c r="AQ73" s="100"/>
      <c r="AR73" s="97"/>
      <c r="AS73" s="97"/>
      <c r="AT73" s="97"/>
    </row>
    <row r="74" spans="1:46" ht="15.65" customHeight="1">
      <c r="A74" s="375" t="s">
        <v>534</v>
      </c>
      <c r="B74" s="158">
        <v>368</v>
      </c>
      <c r="C74" s="158" t="s">
        <v>740</v>
      </c>
      <c r="D74" s="166" t="s">
        <v>690</v>
      </c>
      <c r="E74" s="165"/>
      <c r="F74" s="158"/>
      <c r="G74" s="158"/>
      <c r="H74" s="165" t="s">
        <v>1096</v>
      </c>
      <c r="I74" s="158">
        <v>2030</v>
      </c>
      <c r="J74" s="158">
        <v>2019</v>
      </c>
      <c r="K74" s="165" t="s">
        <v>3023</v>
      </c>
      <c r="L74" s="158" t="s">
        <v>3064</v>
      </c>
      <c r="M74" s="167">
        <v>2030</v>
      </c>
      <c r="N74" s="167">
        <v>2021</v>
      </c>
      <c r="O74" s="165"/>
      <c r="P74" s="158"/>
      <c r="Q74" s="174"/>
      <c r="R74" s="158"/>
      <c r="S74" s="182" t="str">
        <f t="array" ref="S74">_xlfn.IFS(
  C74="United States","North America",
  C74="Canada","North America",
  C74="Mexico","North America",
  C74="Bermuda","North America",
  C74="United Kingdom","Europe",
  C74="Germany","Europe",
  C74="France","Europe",
  C74="Italy","Europe",
  C74="Switzerland","Europe",
  C74="Spain","Europe",
  C74="Netherlands","Europe",
  C74="Sweden","Europe",
  C74="Norway","Europe",
  C74="Finland","Europe",
  C74="Denmark","Europe",
  C74="Russia","Europe",
  C74="China","Asia",
  C74="Japan","Asia",
  C74="Taiwan, Province of China","Asia",
  C74="Hong Kong","Asia",
  C74="South Korea","Asia",
  C74="India","Asia",
  C74="Singapore","Asia",
  C74="Thailand","Asia",
  C74="Indonesia","Asia",
  C74="Malaysia","Asia",
  TRUE,"Other"
)</f>
        <v>Europe</v>
      </c>
      <c r="T74" s="158" t="str">
        <f>_xlfn.XLOOKUP($D74,ref!G:G,ref!H:H)</f>
        <v>Food, beverages and agriculture</v>
      </c>
      <c r="U74" s="158">
        <f t="shared" si="23"/>
        <v>1</v>
      </c>
      <c r="V74" s="158" t="str">
        <f t="shared" si="24"/>
        <v/>
      </c>
      <c r="W74" s="158" t="str">
        <f t="shared" si="25"/>
        <v/>
      </c>
      <c r="X74" s="158">
        <f t="shared" si="26"/>
        <v>1</v>
      </c>
      <c r="Y74" s="164">
        <f t="shared" si="27"/>
        <v>1</v>
      </c>
      <c r="AB74" s="100"/>
      <c r="AC74" s="100"/>
      <c r="AD74" s="100"/>
      <c r="AE74" s="100"/>
      <c r="AF74" s="100"/>
      <c r="AG74" s="100"/>
      <c r="AH74" s="100"/>
      <c r="AI74" s="100"/>
      <c r="AJ74" s="100"/>
      <c r="AK74" s="100"/>
      <c r="AL74" s="100"/>
      <c r="AM74" s="100"/>
      <c r="AN74" s="100"/>
      <c r="AO74" s="100"/>
      <c r="AP74" s="100"/>
      <c r="AQ74" s="100"/>
      <c r="AR74" s="97"/>
      <c r="AS74" s="97"/>
      <c r="AT74" s="97"/>
    </row>
    <row r="75" spans="1:46" ht="15.65" customHeight="1">
      <c r="A75" s="374" t="s">
        <v>1470</v>
      </c>
      <c r="B75" s="163">
        <v>156</v>
      </c>
      <c r="C75" s="163" t="s">
        <v>706</v>
      </c>
      <c r="D75" s="169" t="s">
        <v>666</v>
      </c>
      <c r="E75" s="168"/>
      <c r="F75" s="163"/>
      <c r="G75" s="163"/>
      <c r="H75" s="168"/>
      <c r="I75" s="163"/>
      <c r="J75" s="163"/>
      <c r="K75" s="168"/>
      <c r="L75" s="163"/>
      <c r="M75" s="170"/>
      <c r="N75" s="170"/>
      <c r="O75" s="168" t="s">
        <v>3065</v>
      </c>
      <c r="P75" s="163" t="s">
        <v>3066</v>
      </c>
      <c r="Q75" s="163">
        <v>2050</v>
      </c>
      <c r="R75" s="163">
        <v>2021</v>
      </c>
      <c r="S75" s="181" t="str">
        <f t="array" ref="S75">_xlfn.IFS(
  C75="United States","North America",
  C75="Canada","North America",
  C75="Mexico","North America",
  C75="Bermuda","North America",
  C75="United Kingdom","Europe",
  C75="Germany","Europe",
  C75="France","Europe",
  C75="Italy","Europe",
  C75="Switzerland","Europe",
  C75="Spain","Europe",
  C75="Netherlands","Europe",
  C75="Sweden","Europe",
  C75="Norway","Europe",
  C75="Finland","Europe",
  C75="Denmark","Europe",
  C75="Russia","Europe",
  C75="China","Asia",
  C75="Japan","Asia",
  C75="Taiwan, Province of China","Asia",
  C75="Hong Kong","Asia",
  C75="South Korea","Asia",
  C75="India","Asia",
  C75="Singapore","Asia",
  C75="Thailand","Asia",
  C75="Indonesia","Asia",
  C75="Malaysia","Asia",
  TRUE,"Other"
)</f>
        <v>North America</v>
      </c>
      <c r="T75" s="163" t="str">
        <f>_xlfn.XLOOKUP($D75,ref!G:G,ref!H:H)</f>
        <v>Financial services</v>
      </c>
      <c r="U75" s="163" t="str">
        <f t="shared" si="23"/>
        <v/>
      </c>
      <c r="V75" s="163">
        <f t="shared" si="24"/>
        <v>1</v>
      </c>
      <c r="W75" s="163" t="str">
        <f t="shared" si="25"/>
        <v/>
      </c>
      <c r="X75" s="163" t="str">
        <f t="shared" si="26"/>
        <v/>
      </c>
      <c r="Y75" s="164">
        <f t="shared" si="27"/>
        <v>1</v>
      </c>
      <c r="AB75" s="100"/>
      <c r="AC75" s="100"/>
      <c r="AD75" s="100"/>
      <c r="AE75" s="100"/>
      <c r="AF75" s="100"/>
      <c r="AG75" s="100"/>
      <c r="AH75" s="100"/>
      <c r="AI75" s="100"/>
      <c r="AJ75" s="100"/>
      <c r="AK75" s="100"/>
      <c r="AL75" s="100"/>
      <c r="AM75" s="100"/>
      <c r="AN75" s="100"/>
      <c r="AO75" s="100"/>
      <c r="AP75" s="100"/>
      <c r="AQ75" s="100"/>
      <c r="AR75" s="97"/>
      <c r="AS75" s="97"/>
      <c r="AT75" s="97"/>
    </row>
    <row r="76" spans="1:46" ht="15.65" customHeight="1">
      <c r="A76" s="375" t="s">
        <v>3067</v>
      </c>
      <c r="B76" s="158">
        <v>436</v>
      </c>
      <c r="C76" s="158" t="s">
        <v>740</v>
      </c>
      <c r="D76" s="166" t="s">
        <v>715</v>
      </c>
      <c r="E76" s="165" t="s">
        <v>631</v>
      </c>
      <c r="F76" s="158">
        <v>2020</v>
      </c>
      <c r="G76" s="158">
        <v>2014</v>
      </c>
      <c r="H76" s="165" t="s">
        <v>1096</v>
      </c>
      <c r="I76" s="158">
        <v>2030</v>
      </c>
      <c r="J76" s="158">
        <v>2017</v>
      </c>
      <c r="K76" s="165"/>
      <c r="L76" s="158"/>
      <c r="M76" s="167"/>
      <c r="N76" s="167"/>
      <c r="O76" s="165" t="s">
        <v>645</v>
      </c>
      <c r="P76" s="158" t="s">
        <v>3068</v>
      </c>
      <c r="Q76" s="174">
        <v>2045</v>
      </c>
      <c r="R76" s="174">
        <v>2018</v>
      </c>
      <c r="S76" s="182" t="str">
        <f t="array" ref="S76">_xlfn.IFS(
  C76="United States","North America",
  C76="Canada","North America",
  C76="Mexico","North America",
  C76="Bermuda","North America",
  C76="United Kingdom","Europe",
  C76="Germany","Europe",
  C76="France","Europe",
  C76="Italy","Europe",
  C76="Switzerland","Europe",
  C76="Spain","Europe",
  C76="Netherlands","Europe",
  C76="Sweden","Europe",
  C76="Norway","Europe",
  C76="Finland","Europe",
  C76="Denmark","Europe",
  C76="Russia","Europe",
  C76="China","Asia",
  C76="Japan","Asia",
  C76="Taiwan, Province of China","Asia",
  C76="Hong Kong","Asia",
  C76="South Korea","Asia",
  C76="India","Asia",
  C76="Singapore","Asia",
  C76="Thailand","Asia",
  C76="Indonesia","Asia",
  C76="Malaysia","Asia",
  TRUE,"Other"
)</f>
        <v>Europe</v>
      </c>
      <c r="T76" s="158" t="str">
        <f>_xlfn.XLOOKUP($D76,ref!G:G,ref!H:H)</f>
        <v>Telecommunications and media</v>
      </c>
      <c r="U76" s="158" t="str">
        <f t="shared" si="23"/>
        <v/>
      </c>
      <c r="V76" s="158">
        <f t="shared" si="24"/>
        <v>1</v>
      </c>
      <c r="W76" s="158">
        <f t="shared" si="25"/>
        <v>1</v>
      </c>
      <c r="X76" s="158">
        <f t="shared" si="26"/>
        <v>1</v>
      </c>
      <c r="Y76" s="164">
        <f t="shared" si="27"/>
        <v>1</v>
      </c>
      <c r="AB76" s="100"/>
      <c r="AC76" s="100"/>
      <c r="AD76" s="100"/>
      <c r="AE76" s="100"/>
      <c r="AF76" s="100"/>
      <c r="AG76" s="100"/>
      <c r="AH76" s="100"/>
      <c r="AI76" s="100"/>
      <c r="AJ76" s="100"/>
      <c r="AK76" s="100"/>
      <c r="AL76" s="100"/>
      <c r="AM76" s="100"/>
      <c r="AN76" s="100"/>
      <c r="AO76" s="100"/>
      <c r="AP76" s="100"/>
      <c r="AQ76" s="100"/>
      <c r="AR76" s="97"/>
      <c r="AS76" s="97"/>
      <c r="AT76" s="97"/>
    </row>
    <row r="77" spans="1:46" ht="15.65" customHeight="1">
      <c r="A77" s="374" t="s">
        <v>790</v>
      </c>
      <c r="B77" s="163">
        <v>289</v>
      </c>
      <c r="C77" s="163" t="s">
        <v>3017</v>
      </c>
      <c r="D77" s="169" t="s">
        <v>690</v>
      </c>
      <c r="E77" s="168"/>
      <c r="F77" s="163"/>
      <c r="G77" s="163"/>
      <c r="H77" s="168"/>
      <c r="I77" s="163"/>
      <c r="J77" s="163"/>
      <c r="K77" s="168"/>
      <c r="L77" s="163"/>
      <c r="M77" s="170"/>
      <c r="N77" s="170"/>
      <c r="O77" s="168"/>
      <c r="P77" s="163"/>
      <c r="Q77" s="163"/>
      <c r="R77" s="163"/>
      <c r="S77" s="181" t="str">
        <f t="array" ref="S77">_xlfn.IFS(
  C77="United States","North America",
  C77="Canada","North America",
  C77="Mexico","North America",
  C77="Bermuda","North America",
  C77="United Kingdom","Europe",
  C77="Germany","Europe",
  C77="France","Europe",
  C77="Italy","Europe",
  C77="Switzerland","Europe",
  C77="Spain","Europe",
  C77="Netherlands","Europe",
  C77="Sweden","Europe",
  C77="Norway","Europe",
  C77="Finland","Europe",
  C77="Denmark","Europe",
  C77="Russia","Europe",
  C77="China","Asia",
  C77="Japan","Asia",
  C77="Taiwan, Province of China","Asia",
  C77="Hong Kong","Asia",
  C77="South Korea","Asia",
  C77="India","Asia",
  C77="Singapore","Asia",
  C77="Thailand","Asia",
  C77="Indonesia","Asia",
  C77="Malaysia","Asia",
  TRUE,"Other"
)</f>
        <v>North America</v>
      </c>
      <c r="T77" s="163" t="str">
        <f>_xlfn.XLOOKUP($D77,ref!G:G,ref!H:H)</f>
        <v>Food, beverages and agriculture</v>
      </c>
      <c r="U77" s="163" t="str">
        <f t="shared" si="23"/>
        <v/>
      </c>
      <c r="V77" s="163" t="str">
        <f t="shared" si="24"/>
        <v/>
      </c>
      <c r="W77" s="163" t="str">
        <f t="shared" si="25"/>
        <v/>
      </c>
      <c r="X77" s="163" t="str">
        <f t="shared" si="26"/>
        <v/>
      </c>
      <c r="Y77" s="164">
        <f t="shared" si="27"/>
        <v>0</v>
      </c>
      <c r="AB77" s="100"/>
      <c r="AC77" s="100"/>
      <c r="AD77" s="100"/>
      <c r="AE77" s="100"/>
      <c r="AF77" s="100"/>
      <c r="AG77" s="100"/>
      <c r="AH77" s="100"/>
      <c r="AI77" s="100"/>
      <c r="AJ77" s="100"/>
      <c r="AK77" s="100"/>
      <c r="AL77" s="100"/>
      <c r="AM77" s="100"/>
      <c r="AN77" s="100"/>
      <c r="AO77" s="100"/>
      <c r="AP77" s="100"/>
      <c r="AQ77" s="100"/>
      <c r="AR77" s="97"/>
      <c r="AS77" s="97"/>
      <c r="AT77" s="97"/>
    </row>
    <row r="78" spans="1:46" ht="15.65" customHeight="1">
      <c r="A78" s="375" t="s">
        <v>2943</v>
      </c>
      <c r="B78" s="158">
        <v>414</v>
      </c>
      <c r="C78" s="158" t="s">
        <v>676</v>
      </c>
      <c r="D78" s="166" t="s">
        <v>713</v>
      </c>
      <c r="E78" s="165"/>
      <c r="F78" s="158"/>
      <c r="G78" s="158"/>
      <c r="H78" s="165"/>
      <c r="I78" s="158"/>
      <c r="J78" s="158"/>
      <c r="K78" s="165"/>
      <c r="L78" s="158"/>
      <c r="M78" s="167"/>
      <c r="N78" s="167"/>
      <c r="O78" s="165" t="s">
        <v>3059</v>
      </c>
      <c r="P78" s="158" t="s">
        <v>3069</v>
      </c>
      <c r="Q78" s="158">
        <v>2050</v>
      </c>
      <c r="R78" s="158">
        <v>2019</v>
      </c>
      <c r="S78" s="182" t="str">
        <f t="array" ref="S78">_xlfn.IFS(
  C78="United States","North America",
  C78="Canada","North America",
  C78="Mexico","North America",
  C78="Bermuda","North America",
  C78="United Kingdom","Europe",
  C78="Germany","Europe",
  C78="France","Europe",
  C78="Italy","Europe",
  C78="Switzerland","Europe",
  C78="Spain","Europe",
  C78="Netherlands","Europe",
  C78="Sweden","Europe",
  C78="Norway","Europe",
  C78="Finland","Europe",
  C78="Denmark","Europe",
  C78="Russia","Europe",
  C78="China","Asia",
  C78="Japan","Asia",
  C78="Taiwan, Province of China","Asia",
  C78="Hong Kong","Asia",
  C78="South Korea","Asia",
  C78="India","Asia",
  C78="Singapore","Asia",
  C78="Thailand","Asia",
  C78="Indonesia","Asia",
  C78="Malaysia","Asia",
  TRUE,"Other"
)</f>
        <v>Asia</v>
      </c>
      <c r="T78" s="158" t="str">
        <f>_xlfn.XLOOKUP($D78,ref!G:G,ref!H:H)</f>
        <v>Technology</v>
      </c>
      <c r="U78" s="158" t="str">
        <f t="shared" si="23"/>
        <v/>
      </c>
      <c r="V78" s="158">
        <f t="shared" si="24"/>
        <v>1</v>
      </c>
      <c r="W78" s="158" t="str">
        <f t="shared" si="25"/>
        <v/>
      </c>
      <c r="X78" s="158" t="str">
        <f t="shared" si="26"/>
        <v/>
      </c>
      <c r="Y78" s="164">
        <f t="shared" si="27"/>
        <v>1</v>
      </c>
      <c r="AB78" s="100"/>
      <c r="AC78" s="100"/>
      <c r="AD78" s="100"/>
      <c r="AE78" s="100"/>
      <c r="AF78" s="100"/>
      <c r="AG78" s="100"/>
      <c r="AH78" s="100"/>
      <c r="AI78" s="100"/>
      <c r="AJ78" s="100"/>
      <c r="AK78" s="100"/>
      <c r="AL78" s="100"/>
      <c r="AM78" s="100"/>
      <c r="AN78" s="100"/>
      <c r="AO78" s="100"/>
      <c r="AP78" s="100"/>
      <c r="AQ78" s="100"/>
      <c r="AR78" s="97"/>
      <c r="AS78" s="97"/>
      <c r="AT78" s="97"/>
    </row>
    <row r="79" spans="1:46" ht="15.65" customHeight="1">
      <c r="A79" s="374" t="s">
        <v>319</v>
      </c>
      <c r="B79" s="163">
        <v>389</v>
      </c>
      <c r="C79" s="163" t="s">
        <v>3017</v>
      </c>
      <c r="D79" s="169" t="s">
        <v>666</v>
      </c>
      <c r="E79" s="168" t="s">
        <v>631</v>
      </c>
      <c r="F79" s="163">
        <v>2017</v>
      </c>
      <c r="G79" s="163">
        <v>2018</v>
      </c>
      <c r="H79" s="168"/>
      <c r="I79" s="163"/>
      <c r="J79" s="163"/>
      <c r="K79" s="168"/>
      <c r="L79" s="163"/>
      <c r="M79" s="170"/>
      <c r="N79" s="170"/>
      <c r="O79" s="168"/>
      <c r="P79" s="163"/>
      <c r="Q79" s="163"/>
      <c r="R79" s="163"/>
      <c r="S79" s="181" t="str">
        <f t="array" ref="S79">_xlfn.IFS(
  C79="United States","North America",
  C79="Canada","North America",
  C79="Mexico","North America",
  C79="Bermuda","North America",
  C79="United Kingdom","Europe",
  C79="Germany","Europe",
  C79="France","Europe",
  C79="Italy","Europe",
  C79="Switzerland","Europe",
  C79="Spain","Europe",
  C79="Netherlands","Europe",
  C79="Sweden","Europe",
  C79="Norway","Europe",
  C79="Finland","Europe",
  C79="Denmark","Europe",
  C79="Russia","Europe",
  C79="China","Asia",
  C79="Japan","Asia",
  C79="Taiwan, Province of China","Asia",
  C79="Hong Kong","Asia",
  C79="South Korea","Asia",
  C79="India","Asia",
  C79="Singapore","Asia",
  C79="Thailand","Asia",
  C79="Indonesia","Asia",
  C79="Malaysia","Asia",
  TRUE,"Other"
)</f>
        <v>North America</v>
      </c>
      <c r="T79" s="163" t="str">
        <f>_xlfn.XLOOKUP($D79,ref!G:G,ref!H:H)</f>
        <v>Financial services</v>
      </c>
      <c r="U79" s="163" t="str">
        <f t="shared" si="23"/>
        <v/>
      </c>
      <c r="V79" s="163" t="str">
        <f t="shared" si="24"/>
        <v/>
      </c>
      <c r="W79" s="163">
        <f t="shared" si="25"/>
        <v>1</v>
      </c>
      <c r="X79" s="163" t="str">
        <f t="shared" si="26"/>
        <v/>
      </c>
      <c r="Y79" s="164">
        <f t="shared" si="27"/>
        <v>1</v>
      </c>
      <c r="AB79" s="100"/>
      <c r="AC79" s="100"/>
      <c r="AD79" s="100"/>
      <c r="AE79" s="100"/>
      <c r="AF79" s="100"/>
      <c r="AG79" s="100"/>
      <c r="AH79" s="100"/>
      <c r="AI79" s="100"/>
      <c r="AJ79" s="100"/>
      <c r="AK79" s="100"/>
      <c r="AL79" s="100"/>
      <c r="AM79" s="100"/>
      <c r="AN79" s="100"/>
      <c r="AO79" s="100"/>
      <c r="AP79" s="100"/>
      <c r="AQ79" s="100"/>
      <c r="AR79" s="97"/>
      <c r="AS79" s="97"/>
      <c r="AT79" s="97"/>
    </row>
    <row r="80" spans="1:46" ht="15.65" customHeight="1">
      <c r="A80" s="375" t="s">
        <v>73</v>
      </c>
      <c r="B80" s="158">
        <v>30</v>
      </c>
      <c r="C80" s="158" t="s">
        <v>3017</v>
      </c>
      <c r="D80" s="166" t="s">
        <v>654</v>
      </c>
      <c r="E80" s="165"/>
      <c r="F80" s="158"/>
      <c r="G80" s="158"/>
      <c r="H80" s="165"/>
      <c r="I80" s="158"/>
      <c r="J80" s="158"/>
      <c r="K80" s="165"/>
      <c r="L80" s="158"/>
      <c r="M80" s="167"/>
      <c r="N80" s="167"/>
      <c r="O80" s="165"/>
      <c r="P80" s="158"/>
      <c r="Q80" s="158"/>
      <c r="R80" s="158"/>
      <c r="S80" s="182" t="str">
        <f t="array" ref="S80">_xlfn.IFS(
  C80="United States","North America",
  C80="Canada","North America",
  C80="Mexico","North America",
  C80="Bermuda","North America",
  C80="United Kingdom","Europe",
  C80="Germany","Europe",
  C80="France","Europe",
  C80="Italy","Europe",
  C80="Switzerland","Europe",
  C80="Spain","Europe",
  C80="Netherlands","Europe",
  C80="Sweden","Europe",
  C80="Norway","Europe",
  C80="Finland","Europe",
  C80="Denmark","Europe",
  C80="Russia","Europe",
  C80="China","Asia",
  C80="Japan","Asia",
  C80="Taiwan, Province of China","Asia",
  C80="Hong Kong","Asia",
  C80="South Korea","Asia",
  C80="India","Asia",
  C80="Singapore","Asia",
  C80="Thailand","Asia",
  C80="Indonesia","Asia",
  C80="Malaysia","Asia",
  TRUE,"Other"
)</f>
        <v>North America</v>
      </c>
      <c r="T80" s="158" t="str">
        <f>_xlfn.XLOOKUP($D80,ref!G:G,ref!H:H)</f>
        <v>Health care and pharmaceuticals</v>
      </c>
      <c r="U80" s="158" t="str">
        <f t="shared" si="23"/>
        <v/>
      </c>
      <c r="V80" s="158" t="str">
        <f t="shared" si="24"/>
        <v/>
      </c>
      <c r="W80" s="158" t="str">
        <f t="shared" si="25"/>
        <v/>
      </c>
      <c r="X80" s="158" t="str">
        <f t="shared" si="26"/>
        <v/>
      </c>
      <c r="Y80" s="164">
        <f t="shared" si="27"/>
        <v>0</v>
      </c>
      <c r="AB80" s="100"/>
      <c r="AC80" s="100"/>
      <c r="AD80" s="100"/>
      <c r="AE80" s="100"/>
      <c r="AF80" s="100"/>
      <c r="AG80" s="100"/>
      <c r="AH80" s="100"/>
      <c r="AI80" s="100"/>
      <c r="AJ80" s="100"/>
      <c r="AK80" s="100"/>
      <c r="AL80" s="100"/>
      <c r="AM80" s="100"/>
      <c r="AN80" s="100"/>
      <c r="AO80" s="100"/>
      <c r="AP80" s="100"/>
      <c r="AQ80" s="100"/>
      <c r="AR80" s="97"/>
      <c r="AS80" s="97"/>
      <c r="AT80" s="97"/>
    </row>
    <row r="81" spans="1:46" ht="15.65" customHeight="1">
      <c r="A81" s="374" t="s">
        <v>161</v>
      </c>
      <c r="B81" s="163">
        <v>96</v>
      </c>
      <c r="C81" s="163" t="s">
        <v>692</v>
      </c>
      <c r="D81" s="169" t="s">
        <v>690</v>
      </c>
      <c r="E81" s="168"/>
      <c r="F81" s="163"/>
      <c r="G81" s="163"/>
      <c r="H81" s="168" t="s">
        <v>1096</v>
      </c>
      <c r="I81" s="163">
        <v>2030</v>
      </c>
      <c r="J81" s="163">
        <v>2020</v>
      </c>
      <c r="K81" s="168"/>
      <c r="L81" s="163"/>
      <c r="M81" s="170"/>
      <c r="N81" s="170"/>
      <c r="O81" s="168"/>
      <c r="P81" s="163"/>
      <c r="Q81" s="163"/>
      <c r="R81" s="163"/>
      <c r="S81" s="181" t="str">
        <f t="array" ref="S81">_xlfn.IFS(
  C81="United States","North America",
  C81="Canada","North America",
  C81="Mexico","North America",
  C81="Bermuda","North America",
  C81="United Kingdom","Europe",
  C81="Germany","Europe",
  C81="France","Europe",
  C81="Italy","Europe",
  C81="Switzerland","Europe",
  C81="Spain","Europe",
  C81="Netherlands","Europe",
  C81="Sweden","Europe",
  C81="Norway","Europe",
  C81="Finland","Europe",
  C81="Denmark","Europe",
  C81="Russia","Europe",
  C81="China","Asia",
  C81="Japan","Asia",
  C81="Taiwan, Province of China","Asia",
  C81="Hong Kong","Asia",
  C81="South Korea","Asia",
  C81="India","Asia",
  C81="Singapore","Asia",
  C81="Thailand","Asia",
  C81="Indonesia","Asia",
  C81="Malaysia","Asia",
  TRUE,"Other"
)</f>
        <v>Europe</v>
      </c>
      <c r="T81" s="163" t="str">
        <f>_xlfn.XLOOKUP($D81,ref!G:G,ref!H:H)</f>
        <v>Food, beverages and agriculture</v>
      </c>
      <c r="U81" s="163" t="str">
        <f t="shared" si="23"/>
        <v/>
      </c>
      <c r="V81" s="163" t="str">
        <f t="shared" si="24"/>
        <v/>
      </c>
      <c r="W81" s="163" t="str">
        <f t="shared" si="25"/>
        <v/>
      </c>
      <c r="X81" s="163">
        <f t="shared" si="26"/>
        <v>1</v>
      </c>
      <c r="Y81" s="164">
        <f t="shared" si="27"/>
        <v>1</v>
      </c>
      <c r="AB81" s="100"/>
      <c r="AC81" s="100"/>
      <c r="AD81" s="100"/>
      <c r="AE81" s="100"/>
      <c r="AF81" s="100"/>
      <c r="AG81" s="100"/>
      <c r="AH81" s="100"/>
      <c r="AI81" s="100"/>
      <c r="AJ81" s="100"/>
      <c r="AK81" s="100"/>
      <c r="AL81" s="100"/>
      <c r="AM81" s="100"/>
      <c r="AN81" s="100"/>
      <c r="AO81" s="100"/>
      <c r="AP81" s="100"/>
      <c r="AQ81" s="100"/>
      <c r="AR81" s="97"/>
      <c r="AS81" s="97"/>
      <c r="AT81" s="97"/>
    </row>
    <row r="82" spans="1:46" ht="15.65" customHeight="1">
      <c r="A82" s="375" t="s">
        <v>261</v>
      </c>
      <c r="B82" s="158">
        <v>283</v>
      </c>
      <c r="C82" s="158" t="s">
        <v>3017</v>
      </c>
      <c r="D82" s="166" t="s">
        <v>638</v>
      </c>
      <c r="E82" s="165"/>
      <c r="F82" s="158"/>
      <c r="G82" s="158"/>
      <c r="H82" s="165"/>
      <c r="I82" s="158"/>
      <c r="J82" s="158"/>
      <c r="K82" s="165"/>
      <c r="L82" s="158"/>
      <c r="M82" s="167"/>
      <c r="N82" s="167"/>
      <c r="O82" s="165"/>
      <c r="P82" s="158"/>
      <c r="Q82" s="158"/>
      <c r="R82" s="158"/>
      <c r="S82" s="182" t="str">
        <f t="array" ref="S82">_xlfn.IFS(
  C82="United States","North America",
  C82="Canada","North America",
  C82="Mexico","North America",
  C82="Bermuda","North America",
  C82="United Kingdom","Europe",
  C82="Germany","Europe",
  C82="France","Europe",
  C82="Italy","Europe",
  C82="Switzerland","Europe",
  C82="Spain","Europe",
  C82="Netherlands","Europe",
  C82="Sweden","Europe",
  C82="Norway","Europe",
  C82="Finland","Europe",
  C82="Denmark","Europe",
  C82="Russia","Europe",
  C82="China","Asia",
  C82="Japan","Asia",
  C82="Taiwan, Province of China","Asia",
  C82="Hong Kong","Asia",
  C82="South Korea","Asia",
  C82="India","Asia",
  C82="Singapore","Asia",
  C82="Thailand","Asia",
  C82="Indonesia","Asia",
  C82="Malaysia","Asia",
  TRUE,"Other"
)</f>
        <v>North America</v>
      </c>
      <c r="T82" s="158" t="str">
        <f>_xlfn.XLOOKUP($D82,ref!G:G,ref!H:H)</f>
        <v>Industrial goods</v>
      </c>
      <c r="U82" s="158" t="str">
        <f t="shared" si="23"/>
        <v/>
      </c>
      <c r="V82" s="158" t="str">
        <f t="shared" si="24"/>
        <v/>
      </c>
      <c r="W82" s="158" t="str">
        <f t="shared" si="25"/>
        <v/>
      </c>
      <c r="X82" s="158" t="str">
        <f t="shared" si="26"/>
        <v/>
      </c>
      <c r="Y82" s="164">
        <f t="shared" si="27"/>
        <v>0</v>
      </c>
      <c r="AB82" s="100"/>
      <c r="AC82" s="100"/>
      <c r="AD82" s="100"/>
      <c r="AE82" s="100"/>
      <c r="AF82" s="100"/>
      <c r="AG82" s="100"/>
      <c r="AH82" s="100"/>
      <c r="AI82" s="100"/>
      <c r="AJ82" s="100"/>
      <c r="AK82" s="100"/>
      <c r="AL82" s="100"/>
      <c r="AM82" s="100"/>
      <c r="AN82" s="100"/>
      <c r="AO82" s="100"/>
      <c r="AP82" s="100"/>
      <c r="AQ82" s="100"/>
      <c r="AR82" s="97"/>
      <c r="AS82" s="97"/>
      <c r="AT82" s="97"/>
    </row>
    <row r="83" spans="1:46" ht="15.65" customHeight="1">
      <c r="A83" s="374" t="s">
        <v>2884</v>
      </c>
      <c r="B83" s="163">
        <v>346</v>
      </c>
      <c r="C83" s="163" t="s">
        <v>818</v>
      </c>
      <c r="D83" s="169" t="s">
        <v>666</v>
      </c>
      <c r="E83" s="168"/>
      <c r="F83" s="163"/>
      <c r="G83" s="163"/>
      <c r="H83" s="168"/>
      <c r="I83" s="163"/>
      <c r="J83" s="163"/>
      <c r="K83" s="168"/>
      <c r="L83" s="163"/>
      <c r="M83" s="170"/>
      <c r="N83" s="170"/>
      <c r="O83" s="168"/>
      <c r="P83" s="163"/>
      <c r="Q83" s="163"/>
      <c r="R83" s="163"/>
      <c r="S83" s="181" t="str">
        <f t="array" ref="S83">_xlfn.IFS(
  C83="United States","North America",
  C83="Canada","North America",
  C83="Mexico","North America",
  C83="Bermuda","North America",
  C83="United Kingdom","Europe",
  C83="Germany","Europe",
  C83="France","Europe",
  C83="Italy","Europe",
  C83="Switzerland","Europe",
  C83="Spain","Europe",
  C83="Netherlands","Europe",
  C83="Sweden","Europe",
  C83="Norway","Europe",
  C83="Finland","Europe",
  C83="Denmark","Europe",
  C83="Russia","Europe",
  C83="China","Asia",
  C83="Japan","Asia",
  C83="Taiwan, Province of China","Asia",
  C83="Hong Kong","Asia",
  C83="South Korea","Asia",
  C83="India","Asia",
  C83="Singapore","Asia",
  C83="Thailand","Asia",
  C83="Indonesia","Asia",
  C83="Malaysia","Asia",
  TRUE,"Other"
)</f>
        <v>Asia</v>
      </c>
      <c r="T83" s="163" t="str">
        <f>_xlfn.XLOOKUP($D83,ref!G:G,ref!H:H)</f>
        <v>Financial services</v>
      </c>
      <c r="U83" s="163" t="str">
        <f t="shared" si="23"/>
        <v/>
      </c>
      <c r="V83" s="163" t="str">
        <f t="shared" si="24"/>
        <v/>
      </c>
      <c r="W83" s="163" t="str">
        <f t="shared" si="25"/>
        <v/>
      </c>
      <c r="X83" s="163" t="str">
        <f t="shared" si="26"/>
        <v/>
      </c>
      <c r="Y83" s="164">
        <f t="shared" si="27"/>
        <v>0</v>
      </c>
      <c r="AB83" s="100"/>
      <c r="AC83" s="100"/>
      <c r="AD83" s="100"/>
      <c r="AE83" s="100"/>
      <c r="AF83" s="100"/>
      <c r="AG83" s="100"/>
      <c r="AH83" s="100"/>
      <c r="AI83" s="100"/>
      <c r="AJ83" s="100"/>
      <c r="AK83" s="100"/>
      <c r="AL83" s="100"/>
      <c r="AM83" s="100"/>
      <c r="AN83" s="100"/>
      <c r="AO83" s="100"/>
      <c r="AP83" s="100"/>
      <c r="AQ83" s="100"/>
      <c r="AR83" s="97"/>
      <c r="AS83" s="97"/>
      <c r="AT83" s="97"/>
    </row>
    <row r="84" spans="1:46" ht="15.65" customHeight="1">
      <c r="A84" s="375" t="s">
        <v>3070</v>
      </c>
      <c r="B84" s="158">
        <v>359</v>
      </c>
      <c r="C84" s="158" t="s">
        <v>680</v>
      </c>
      <c r="D84" s="166" t="s">
        <v>666</v>
      </c>
      <c r="E84" s="165"/>
      <c r="F84" s="158"/>
      <c r="G84" s="158"/>
      <c r="H84" s="165"/>
      <c r="I84" s="158"/>
      <c r="J84" s="158"/>
      <c r="K84" s="165"/>
      <c r="L84" s="158"/>
      <c r="M84" s="167"/>
      <c r="N84" s="167"/>
      <c r="O84" s="165"/>
      <c r="P84" s="158"/>
      <c r="Q84" s="158"/>
      <c r="R84" s="158"/>
      <c r="S84" s="182" t="str">
        <f t="array" ref="S84">_xlfn.IFS(
  C84="United States","North America",
  C84="Canada","North America",
  C84="Mexico","North America",
  C84="Bermuda","North America",
  C84="United Kingdom","Europe",
  C84="Germany","Europe",
  C84="France","Europe",
  C84="Italy","Europe",
  C84="Switzerland","Europe",
  C84="Spain","Europe",
  C84="Netherlands","Europe",
  C84="Sweden","Europe",
  C84="Norway","Europe",
  C84="Finland","Europe",
  C84="Denmark","Europe",
  C84="Russia","Europe",
  C84="China","Asia",
  C84="Japan","Asia",
  C84="Taiwan, Province of China","Asia",
  C84="Hong Kong","Asia",
  C84="South Korea","Asia",
  C84="India","Asia",
  C84="Singapore","Asia",
  C84="Thailand","Asia",
  C84="Indonesia","Asia",
  C84="Malaysia","Asia",
  TRUE,"Other"
)</f>
        <v>Asia</v>
      </c>
      <c r="T84" s="158" t="str">
        <f>_xlfn.XLOOKUP($D84,ref!G:G,ref!H:H)</f>
        <v>Financial services</v>
      </c>
      <c r="U84" s="158" t="str">
        <f t="shared" si="23"/>
        <v/>
      </c>
      <c r="V84" s="158" t="str">
        <f t="shared" si="24"/>
        <v/>
      </c>
      <c r="W84" s="158" t="str">
        <f t="shared" si="25"/>
        <v/>
      </c>
      <c r="X84" s="158" t="str">
        <f t="shared" si="26"/>
        <v/>
      </c>
      <c r="Y84" s="164">
        <f t="shared" si="27"/>
        <v>0</v>
      </c>
      <c r="AB84" s="100"/>
      <c r="AC84" s="100"/>
      <c r="AD84" s="100"/>
      <c r="AE84" s="100"/>
      <c r="AF84" s="100"/>
      <c r="AG84" s="100"/>
      <c r="AH84" s="100"/>
      <c r="AI84" s="100"/>
      <c r="AJ84" s="100"/>
      <c r="AK84" s="100"/>
      <c r="AL84" s="100"/>
      <c r="AM84" s="100"/>
      <c r="AN84" s="100"/>
      <c r="AO84" s="100"/>
      <c r="AP84" s="100"/>
      <c r="AQ84" s="100"/>
      <c r="AR84" s="97"/>
      <c r="AS84" s="97"/>
      <c r="AT84" s="97"/>
    </row>
    <row r="85" spans="1:46" ht="15.65" customHeight="1">
      <c r="A85" s="374" t="s">
        <v>90</v>
      </c>
      <c r="B85" s="163">
        <v>57</v>
      </c>
      <c r="C85" s="163" t="s">
        <v>3017</v>
      </c>
      <c r="D85" s="169" t="s">
        <v>654</v>
      </c>
      <c r="E85" s="168"/>
      <c r="F85" s="163"/>
      <c r="G85" s="163"/>
      <c r="H85" s="168"/>
      <c r="I85" s="163"/>
      <c r="J85" s="163"/>
      <c r="K85" s="168"/>
      <c r="L85" s="163"/>
      <c r="M85" s="170"/>
      <c r="N85" s="170"/>
      <c r="O85" s="168"/>
      <c r="P85" s="163"/>
      <c r="Q85" s="163"/>
      <c r="R85" s="163"/>
      <c r="S85" s="181" t="str">
        <f t="array" ref="S85">_xlfn.IFS(
  C85="United States","North America",
  C85="Canada","North America",
  C85="Mexico","North America",
  C85="Bermuda","North America",
  C85="United Kingdom","Europe",
  C85="Germany","Europe",
  C85="France","Europe",
  C85="Italy","Europe",
  C85="Switzerland","Europe",
  C85="Spain","Europe",
  C85="Netherlands","Europe",
  C85="Sweden","Europe",
  C85="Norway","Europe",
  C85="Finland","Europe",
  C85="Denmark","Europe",
  C85="Russia","Europe",
  C85="China","Asia",
  C85="Japan","Asia",
  C85="Taiwan, Province of China","Asia",
  C85="Hong Kong","Asia",
  C85="South Korea","Asia",
  C85="India","Asia",
  C85="Singapore","Asia",
  C85="Thailand","Asia",
  C85="Indonesia","Asia",
  C85="Malaysia","Asia",
  TRUE,"Other"
)</f>
        <v>North America</v>
      </c>
      <c r="T85" s="163" t="str">
        <f>_xlfn.XLOOKUP($D85,ref!G:G,ref!H:H)</f>
        <v>Health care and pharmaceuticals</v>
      </c>
      <c r="U85" s="163" t="str">
        <f t="shared" si="23"/>
        <v/>
      </c>
      <c r="V85" s="163" t="str">
        <f t="shared" si="24"/>
        <v/>
      </c>
      <c r="W85" s="163" t="str">
        <f t="shared" si="25"/>
        <v/>
      </c>
      <c r="X85" s="163" t="str">
        <f t="shared" si="26"/>
        <v/>
      </c>
      <c r="Y85" s="164">
        <f t="shared" si="27"/>
        <v>0</v>
      </c>
      <c r="AB85" s="100"/>
      <c r="AC85" s="100"/>
      <c r="AD85" s="100"/>
      <c r="AE85" s="100"/>
      <c r="AF85" s="100"/>
      <c r="AG85" s="100"/>
      <c r="AH85" s="100"/>
      <c r="AI85" s="100"/>
      <c r="AJ85" s="100"/>
      <c r="AK85" s="100"/>
      <c r="AL85" s="100"/>
      <c r="AM85" s="100"/>
      <c r="AN85" s="100"/>
      <c r="AO85" s="100"/>
      <c r="AP85" s="100"/>
      <c r="AQ85" s="100"/>
      <c r="AR85" s="97"/>
      <c r="AS85" s="97"/>
      <c r="AT85" s="97"/>
    </row>
    <row r="86" spans="1:46" ht="15.65" customHeight="1">
      <c r="A86" s="375" t="s">
        <v>795</v>
      </c>
      <c r="B86" s="158">
        <v>458</v>
      </c>
      <c r="C86" s="158" t="s">
        <v>740</v>
      </c>
      <c r="D86" s="166" t="s">
        <v>679</v>
      </c>
      <c r="E86" s="165"/>
      <c r="F86" s="158"/>
      <c r="G86" s="158"/>
      <c r="H86" s="165"/>
      <c r="I86" s="158"/>
      <c r="J86" s="158"/>
      <c r="K86" s="165"/>
      <c r="L86" s="158"/>
      <c r="M86" s="167"/>
      <c r="N86" s="167"/>
      <c r="O86" s="165" t="s">
        <v>3025</v>
      </c>
      <c r="P86" s="158" t="s">
        <v>3071</v>
      </c>
      <c r="Q86" s="158">
        <v>2045</v>
      </c>
      <c r="R86" s="158">
        <v>2021</v>
      </c>
      <c r="S86" s="182" t="str">
        <f t="array" ref="S86">_xlfn.IFS(
  C86="United States","North America",
  C86="Canada","North America",
  C86="Mexico","North America",
  C86="Bermuda","North America",
  C86="United Kingdom","Europe",
  C86="Germany","Europe",
  C86="France","Europe",
  C86="Italy","Europe",
  C86="Switzerland","Europe",
  C86="Spain","Europe",
  C86="Netherlands","Europe",
  C86="Sweden","Europe",
  C86="Norway","Europe",
  C86="Finland","Europe",
  C86="Denmark","Europe",
  C86="Russia","Europe",
  C86="China","Asia",
  C86="Japan","Asia",
  C86="Taiwan, Province of China","Asia",
  C86="Hong Kong","Asia",
  C86="South Korea","Asia",
  C86="India","Asia",
  C86="Singapore","Asia",
  C86="Thailand","Asia",
  C86="Indonesia","Asia",
  C86="Malaysia","Asia",
  TRUE,"Other"
)</f>
        <v>Europe</v>
      </c>
      <c r="T86" s="158" t="str">
        <f>_xlfn.XLOOKUP($D86,ref!G:G,ref!H:H)</f>
        <v>Energy and utilities</v>
      </c>
      <c r="U86" s="158" t="str">
        <f t="shared" si="23"/>
        <v/>
      </c>
      <c r="V86" s="158">
        <f t="shared" si="24"/>
        <v>1</v>
      </c>
      <c r="W86" s="158" t="str">
        <f t="shared" si="25"/>
        <v/>
      </c>
      <c r="X86" s="158" t="str">
        <f t="shared" si="26"/>
        <v/>
      </c>
      <c r="Y86" s="164">
        <f t="shared" si="27"/>
        <v>1</v>
      </c>
      <c r="AB86" s="100"/>
      <c r="AC86" s="100"/>
      <c r="AD86" s="100"/>
      <c r="AE86" s="100"/>
      <c r="AF86" s="100"/>
      <c r="AG86" s="100"/>
      <c r="AH86" s="100"/>
      <c r="AI86" s="100"/>
      <c r="AJ86" s="100"/>
      <c r="AK86" s="100"/>
      <c r="AL86" s="100"/>
      <c r="AM86" s="100"/>
      <c r="AN86" s="100"/>
      <c r="AO86" s="100"/>
      <c r="AP86" s="100"/>
      <c r="AQ86" s="100"/>
      <c r="AR86" s="97"/>
      <c r="AS86" s="97"/>
      <c r="AT86" s="97"/>
    </row>
    <row r="87" spans="1:46" ht="15.65" customHeight="1">
      <c r="A87" s="374" t="s">
        <v>312</v>
      </c>
      <c r="B87" s="163">
        <v>230</v>
      </c>
      <c r="C87" s="163" t="s">
        <v>3017</v>
      </c>
      <c r="D87" s="169" t="s">
        <v>715</v>
      </c>
      <c r="E87" s="168"/>
      <c r="F87" s="163"/>
      <c r="G87" s="163"/>
      <c r="H87" s="168"/>
      <c r="I87" s="163"/>
      <c r="J87" s="163"/>
      <c r="K87" s="168" t="s">
        <v>635</v>
      </c>
      <c r="L87" s="163" t="s">
        <v>3072</v>
      </c>
      <c r="M87" s="170">
        <v>2035</v>
      </c>
      <c r="N87" s="170">
        <v>2021</v>
      </c>
      <c r="O87" s="168"/>
      <c r="P87" s="163"/>
      <c r="Q87" s="163"/>
      <c r="R87" s="163"/>
      <c r="S87" s="181" t="str">
        <f t="array" ref="S87">_xlfn.IFS(
  C87="United States","North America",
  C87="Canada","North America",
  C87="Mexico","North America",
  C87="Bermuda","North America",
  C87="United Kingdom","Europe",
  C87="Germany","Europe",
  C87="France","Europe",
  C87="Italy","Europe",
  C87="Switzerland","Europe",
  C87="Spain","Europe",
  C87="Netherlands","Europe",
  C87="Sweden","Europe",
  C87="Norway","Europe",
  C87="Finland","Europe",
  C87="Denmark","Europe",
  C87="Russia","Europe",
  C87="China","Asia",
  C87="Japan","Asia",
  C87="Taiwan, Province of China","Asia",
  C87="Hong Kong","Asia",
  C87="South Korea","Asia",
  C87="India","Asia",
  C87="Singapore","Asia",
  C87="Thailand","Asia",
  C87="Indonesia","Asia",
  C87="Malaysia","Asia",
  TRUE,"Other"
)</f>
        <v>North America</v>
      </c>
      <c r="T87" s="163" t="str">
        <f>_xlfn.XLOOKUP($D87,ref!G:G,ref!H:H)</f>
        <v>Telecommunications and media</v>
      </c>
      <c r="U87" s="163">
        <f t="shared" si="23"/>
        <v>1</v>
      </c>
      <c r="V87" s="163" t="str">
        <f t="shared" si="24"/>
        <v/>
      </c>
      <c r="W87" s="163" t="str">
        <f t="shared" si="25"/>
        <v/>
      </c>
      <c r="X87" s="163" t="str">
        <f t="shared" si="26"/>
        <v/>
      </c>
      <c r="Y87" s="164">
        <f t="shared" si="27"/>
        <v>1</v>
      </c>
      <c r="AB87" s="101"/>
      <c r="AC87" s="101"/>
      <c r="AD87" s="101"/>
      <c r="AE87" s="101"/>
      <c r="AF87" s="101"/>
      <c r="AG87" s="102"/>
      <c r="AH87" s="101"/>
      <c r="AI87" s="101"/>
      <c r="AJ87" s="101"/>
      <c r="AK87" s="101"/>
      <c r="AL87" s="101"/>
      <c r="AM87" s="101"/>
      <c r="AN87" s="101"/>
      <c r="AO87" s="101"/>
      <c r="AP87" s="101"/>
      <c r="AQ87" s="101"/>
      <c r="AR87" s="97"/>
      <c r="AS87" s="97"/>
      <c r="AT87" s="97"/>
    </row>
    <row r="88" spans="1:46" ht="15.65" customHeight="1">
      <c r="A88" s="375" t="s">
        <v>3073</v>
      </c>
      <c r="B88" s="158">
        <v>161</v>
      </c>
      <c r="C88" s="158" t="s">
        <v>680</v>
      </c>
      <c r="D88" s="166" t="s">
        <v>628</v>
      </c>
      <c r="E88" s="165"/>
      <c r="F88" s="158"/>
      <c r="G88" s="158"/>
      <c r="H88" s="165"/>
      <c r="I88" s="158"/>
      <c r="J88" s="158"/>
      <c r="K88" s="165"/>
      <c r="L88" s="158"/>
      <c r="M88" s="167"/>
      <c r="N88" s="167"/>
      <c r="O88" s="165"/>
      <c r="P88" s="158"/>
      <c r="Q88" s="158"/>
      <c r="R88" s="158"/>
      <c r="S88" s="182" t="str">
        <f t="array" ref="S88">_xlfn.IFS(
  C88="United States","North America",
  C88="Canada","North America",
  C88="Mexico","North America",
  C88="Bermuda","North America",
  C88="United Kingdom","Europe",
  C88="Germany","Europe",
  C88="France","Europe",
  C88="Italy","Europe",
  C88="Switzerland","Europe",
  C88="Spain","Europe",
  C88="Netherlands","Europe",
  C88="Sweden","Europe",
  C88="Norway","Europe",
  C88="Finland","Europe",
  C88="Denmark","Europe",
  C88="Russia","Europe",
  C88="China","Asia",
  C88="Japan","Asia",
  C88="Taiwan, Province of China","Asia",
  C88="Hong Kong","Asia",
  C88="South Korea","Asia",
  C88="India","Asia",
  C88="Singapore","Asia",
  C88="Thailand","Asia",
  C88="Indonesia","Asia",
  C88="Malaysia","Asia",
  TRUE,"Other"
)</f>
        <v>Asia</v>
      </c>
      <c r="T88" s="158" t="str">
        <f>_xlfn.XLOOKUP($D88,ref!G:G,ref!H:H)</f>
        <v>Chemicals</v>
      </c>
      <c r="U88" s="158" t="str">
        <f t="shared" si="23"/>
        <v/>
      </c>
      <c r="V88" s="158" t="str">
        <f t="shared" si="24"/>
        <v/>
      </c>
      <c r="W88" s="158" t="str">
        <f t="shared" si="25"/>
        <v/>
      </c>
      <c r="X88" s="158" t="str">
        <f t="shared" si="26"/>
        <v/>
      </c>
      <c r="Y88" s="164">
        <f t="shared" si="27"/>
        <v>0</v>
      </c>
      <c r="AB88" s="385"/>
      <c r="AC88" s="386"/>
      <c r="AD88" s="386"/>
      <c r="AE88" s="385"/>
      <c r="AF88" s="386"/>
      <c r="AG88" s="386"/>
      <c r="AH88" s="385"/>
      <c r="AI88" s="386"/>
      <c r="AJ88" s="386"/>
      <c r="AK88" s="385"/>
      <c r="AL88" s="386"/>
      <c r="AM88" s="386"/>
      <c r="AN88" s="386"/>
      <c r="AO88" s="386"/>
      <c r="AP88" s="386"/>
      <c r="AQ88" s="98"/>
      <c r="AR88" s="97"/>
      <c r="AS88" s="97"/>
      <c r="AT88" s="97"/>
    </row>
    <row r="89" spans="1:46" ht="15.65" customHeight="1">
      <c r="A89" s="374" t="s">
        <v>77</v>
      </c>
      <c r="B89" s="163">
        <v>75</v>
      </c>
      <c r="C89" s="163" t="s">
        <v>3017</v>
      </c>
      <c r="D89" s="169" t="s">
        <v>705</v>
      </c>
      <c r="E89" s="168"/>
      <c r="F89" s="163"/>
      <c r="G89" s="163"/>
      <c r="H89" s="168"/>
      <c r="I89" s="163"/>
      <c r="J89" s="163"/>
      <c r="K89" s="168"/>
      <c r="L89" s="163"/>
      <c r="M89" s="170"/>
      <c r="N89" s="170"/>
      <c r="O89" s="168"/>
      <c r="P89" s="163"/>
      <c r="Q89" s="163"/>
      <c r="R89" s="163"/>
      <c r="S89" s="181" t="str">
        <f t="array" ref="S89">_xlfn.IFS(
  C89="United States","North America",
  C89="Canada","North America",
  C89="Mexico","North America",
  C89="Bermuda","North America",
  C89="United Kingdom","Europe",
  C89="Germany","Europe",
  C89="France","Europe",
  C89="Italy","Europe",
  C89="Switzerland","Europe",
  C89="Spain","Europe",
  C89="Netherlands","Europe",
  C89="Sweden","Europe",
  C89="Norway","Europe",
  C89="Finland","Europe",
  C89="Denmark","Europe",
  C89="Russia","Europe",
  C89="China","Asia",
  C89="Japan","Asia",
  C89="Taiwan, Province of China","Asia",
  C89="Hong Kong","Asia",
  C89="South Korea","Asia",
  C89="India","Asia",
  C89="Singapore","Asia",
  C89="Thailand","Asia",
  C89="Indonesia","Asia",
  C89="Malaysia","Asia",
  TRUE,"Other"
)</f>
        <v>North America</v>
      </c>
      <c r="T89" s="163" t="str">
        <f>_xlfn.XLOOKUP($D89,ref!G:G,ref!H:H)</f>
        <v>Oil and gas</v>
      </c>
      <c r="U89" s="163" t="str">
        <f t="shared" si="23"/>
        <v/>
      </c>
      <c r="V89" s="163" t="str">
        <f t="shared" si="24"/>
        <v/>
      </c>
      <c r="W89" s="163" t="str">
        <f t="shared" si="25"/>
        <v/>
      </c>
      <c r="X89" s="163" t="str">
        <f t="shared" si="26"/>
        <v/>
      </c>
      <c r="Y89" s="164">
        <f t="shared" si="27"/>
        <v>0</v>
      </c>
      <c r="AB89" s="99"/>
      <c r="AC89" s="99"/>
      <c r="AD89" s="99"/>
      <c r="AE89" s="99"/>
      <c r="AF89" s="99"/>
      <c r="AG89" s="99"/>
      <c r="AH89" s="99"/>
      <c r="AI89" s="99"/>
      <c r="AJ89" s="99"/>
      <c r="AK89" s="99"/>
      <c r="AL89" s="99"/>
      <c r="AM89" s="99"/>
      <c r="AN89" s="99"/>
      <c r="AO89" s="99"/>
      <c r="AP89" s="99"/>
      <c r="AQ89" s="99"/>
      <c r="AR89" s="97"/>
      <c r="AS89" s="97"/>
      <c r="AT89" s="97"/>
    </row>
    <row r="90" spans="1:46" ht="15.65" customHeight="1">
      <c r="A90" s="375" t="s">
        <v>2290</v>
      </c>
      <c r="B90" s="158">
        <v>320</v>
      </c>
      <c r="C90" s="158" t="s">
        <v>680</v>
      </c>
      <c r="D90" s="166" t="s">
        <v>665</v>
      </c>
      <c r="E90" s="165"/>
      <c r="F90" s="158"/>
      <c r="G90" s="158"/>
      <c r="H90" s="165"/>
      <c r="I90" s="158"/>
      <c r="J90" s="158"/>
      <c r="K90" s="165"/>
      <c r="L90" s="158"/>
      <c r="M90" s="167"/>
      <c r="N90" s="167"/>
      <c r="O90" s="165"/>
      <c r="P90" s="158"/>
      <c r="Q90" s="158"/>
      <c r="R90" s="158"/>
      <c r="S90" s="182" t="str">
        <f t="array" ref="S90">_xlfn.IFS(
  C90="United States","North America",
  C90="Canada","North America",
  C90="Mexico","North America",
  C90="Bermuda","North America",
  C90="United Kingdom","Europe",
  C90="Germany","Europe",
  C90="France","Europe",
  C90="Italy","Europe",
  C90="Switzerland","Europe",
  C90="Spain","Europe",
  C90="Netherlands","Europe",
  C90="Sweden","Europe",
  C90="Norway","Europe",
  C90="Finland","Europe",
  C90="Denmark","Europe",
  C90="Russia","Europe",
  C90="China","Asia",
  C90="Japan","Asia",
  C90="Taiwan, Province of China","Asia",
  C90="Hong Kong","Asia",
  C90="South Korea","Asia",
  C90="India","Asia",
  C90="Singapore","Asia",
  C90="Thailand","Asia",
  C90="Indonesia","Asia",
  C90="Malaysia","Asia",
  TRUE,"Other"
)</f>
        <v>Asia</v>
      </c>
      <c r="T90" s="158" t="str">
        <f>_xlfn.XLOOKUP($D90,ref!G:G,ref!H:H)</f>
        <v>Aerospace and defense</v>
      </c>
      <c r="U90" s="158" t="str">
        <f t="shared" si="23"/>
        <v/>
      </c>
      <c r="V90" s="158" t="str">
        <f t="shared" si="24"/>
        <v/>
      </c>
      <c r="W90" s="158" t="str">
        <f t="shared" si="25"/>
        <v/>
      </c>
      <c r="X90" s="158" t="str">
        <f t="shared" si="26"/>
        <v/>
      </c>
      <c r="Y90" s="164">
        <f t="shared" si="27"/>
        <v>0</v>
      </c>
      <c r="AB90" s="100"/>
      <c r="AC90" s="100"/>
      <c r="AD90" s="100"/>
      <c r="AE90" s="100"/>
      <c r="AF90" s="100"/>
      <c r="AG90" s="100"/>
      <c r="AH90" s="100"/>
      <c r="AI90" s="100"/>
      <c r="AJ90" s="100"/>
      <c r="AK90" s="100"/>
      <c r="AL90" s="100"/>
      <c r="AM90" s="100"/>
      <c r="AN90" s="100"/>
      <c r="AO90" s="100"/>
      <c r="AP90" s="100"/>
      <c r="AQ90" s="100"/>
      <c r="AR90" s="97"/>
      <c r="AS90" s="97"/>
      <c r="AT90" s="97"/>
    </row>
    <row r="91" spans="1:46" ht="15.65" customHeight="1">
      <c r="A91" s="374" t="s">
        <v>2838</v>
      </c>
      <c r="B91" s="163">
        <v>307</v>
      </c>
      <c r="C91" s="163" t="s">
        <v>680</v>
      </c>
      <c r="D91" s="169" t="s">
        <v>665</v>
      </c>
      <c r="E91" s="168"/>
      <c r="F91" s="163"/>
      <c r="G91" s="163"/>
      <c r="H91" s="168"/>
      <c r="I91" s="163"/>
      <c r="J91" s="163"/>
      <c r="K91" s="168"/>
      <c r="L91" s="163"/>
      <c r="M91" s="170"/>
      <c r="N91" s="170"/>
      <c r="O91" s="168"/>
      <c r="P91" s="163"/>
      <c r="Q91" s="163"/>
      <c r="R91" s="163"/>
      <c r="S91" s="181" t="str">
        <f t="array" ref="S91">_xlfn.IFS(
  C91="United States","North America",
  C91="Canada","North America",
  C91="Mexico","North America",
  C91="Bermuda","North America",
  C91="United Kingdom","Europe",
  C91="Germany","Europe",
  C91="France","Europe",
  C91="Italy","Europe",
  C91="Switzerland","Europe",
  C91="Spain","Europe",
  C91="Netherlands","Europe",
  C91="Sweden","Europe",
  C91="Norway","Europe",
  C91="Finland","Europe",
  C91="Denmark","Europe",
  C91="Russia","Europe",
  C91="China","Asia",
  C91="Japan","Asia",
  C91="Taiwan, Province of China","Asia",
  C91="Hong Kong","Asia",
  C91="South Korea","Asia",
  C91="India","Asia",
  C91="Singapore","Asia",
  C91="Thailand","Asia",
  C91="Indonesia","Asia",
  C91="Malaysia","Asia",
  TRUE,"Other"
)</f>
        <v>Asia</v>
      </c>
      <c r="T91" s="163" t="str">
        <f>_xlfn.XLOOKUP($D91,ref!G:G,ref!H:H)</f>
        <v>Aerospace and defense</v>
      </c>
      <c r="U91" s="163" t="str">
        <f t="shared" si="23"/>
        <v/>
      </c>
      <c r="V91" s="163" t="str">
        <f t="shared" si="24"/>
        <v/>
      </c>
      <c r="W91" s="163" t="str">
        <f t="shared" si="25"/>
        <v/>
      </c>
      <c r="X91" s="163" t="str">
        <f t="shared" si="26"/>
        <v/>
      </c>
      <c r="Y91" s="164">
        <f t="shared" si="27"/>
        <v>0</v>
      </c>
      <c r="AB91" s="100"/>
      <c r="AC91" s="100"/>
      <c r="AD91" s="100"/>
      <c r="AE91" s="100"/>
      <c r="AF91" s="100"/>
      <c r="AG91" s="100"/>
      <c r="AH91" s="100"/>
      <c r="AI91" s="100"/>
      <c r="AJ91" s="100"/>
      <c r="AK91" s="100"/>
      <c r="AL91" s="100"/>
      <c r="AM91" s="100"/>
      <c r="AN91" s="100"/>
      <c r="AO91" s="100"/>
      <c r="AP91" s="100"/>
      <c r="AQ91" s="100"/>
      <c r="AR91" s="97"/>
      <c r="AS91" s="97"/>
      <c r="AT91" s="97"/>
    </row>
    <row r="92" spans="1:46" ht="15.65" customHeight="1">
      <c r="A92" s="375" t="s">
        <v>121</v>
      </c>
      <c r="B92" s="158">
        <v>72</v>
      </c>
      <c r="C92" s="158" t="s">
        <v>680</v>
      </c>
      <c r="D92" s="166" t="s">
        <v>638</v>
      </c>
      <c r="E92" s="165"/>
      <c r="F92" s="158"/>
      <c r="G92" s="158"/>
      <c r="H92" s="165"/>
      <c r="I92" s="158"/>
      <c r="J92" s="158"/>
      <c r="K92" s="165" t="s">
        <v>674</v>
      </c>
      <c r="L92" s="158"/>
      <c r="M92" s="167">
        <v>2050</v>
      </c>
      <c r="N92" s="167">
        <v>2021</v>
      </c>
      <c r="O92" s="165"/>
      <c r="P92" s="158"/>
      <c r="Q92" s="158"/>
      <c r="R92" s="158"/>
      <c r="S92" s="182" t="str">
        <f t="array" ref="S92">_xlfn.IFS(
  C92="United States","North America",
  C92="Canada","North America",
  C92="Mexico","North America",
  C92="Bermuda","North America",
  C92="United Kingdom","Europe",
  C92="Germany","Europe",
  C92="France","Europe",
  C92="Italy","Europe",
  C92="Switzerland","Europe",
  C92="Spain","Europe",
  C92="Netherlands","Europe",
  C92="Sweden","Europe",
  C92="Norway","Europe",
  C92="Finland","Europe",
  C92="Denmark","Europe",
  C92="Russia","Europe",
  C92="China","Asia",
  C92="Japan","Asia",
  C92="Taiwan, Province of China","Asia",
  C92="Hong Kong","Asia",
  C92="South Korea","Asia",
  C92="India","Asia",
  C92="Singapore","Asia",
  C92="Thailand","Asia",
  C92="Indonesia","Asia",
  C92="Malaysia","Asia",
  TRUE,"Other"
)</f>
        <v>Asia</v>
      </c>
      <c r="T92" s="158" t="str">
        <f>_xlfn.XLOOKUP($D92,ref!G:G,ref!H:H)</f>
        <v>Industrial goods</v>
      </c>
      <c r="U92" s="158">
        <f t="shared" si="23"/>
        <v>1</v>
      </c>
      <c r="V92" s="158" t="str">
        <f t="shared" si="24"/>
        <v/>
      </c>
      <c r="W92" s="158" t="str">
        <f t="shared" si="25"/>
        <v/>
      </c>
      <c r="X92" s="158" t="str">
        <f t="shared" si="26"/>
        <v/>
      </c>
      <c r="Y92" s="164">
        <f t="shared" si="27"/>
        <v>1</v>
      </c>
      <c r="AB92" s="100"/>
      <c r="AC92" s="100"/>
      <c r="AD92" s="100"/>
      <c r="AE92" s="100"/>
      <c r="AF92" s="100"/>
      <c r="AG92" s="100"/>
      <c r="AH92" s="100"/>
      <c r="AI92" s="100"/>
      <c r="AJ92" s="100"/>
      <c r="AK92" s="100"/>
      <c r="AL92" s="100"/>
      <c r="AM92" s="100"/>
      <c r="AN92" s="100"/>
      <c r="AO92" s="100"/>
      <c r="AP92" s="100"/>
      <c r="AQ92" s="100"/>
      <c r="AR92" s="97"/>
      <c r="AS92" s="97"/>
      <c r="AT92" s="97"/>
    </row>
    <row r="93" spans="1:46" ht="15.65" customHeight="1">
      <c r="A93" s="374" t="s">
        <v>109</v>
      </c>
      <c r="B93" s="163">
        <v>61</v>
      </c>
      <c r="C93" s="163" t="s">
        <v>680</v>
      </c>
      <c r="D93" s="169" t="s">
        <v>670</v>
      </c>
      <c r="E93" s="168"/>
      <c r="F93" s="163"/>
      <c r="G93" s="163"/>
      <c r="H93" s="168"/>
      <c r="I93" s="163"/>
      <c r="J93" s="163"/>
      <c r="K93" s="168"/>
      <c r="L93" s="163"/>
      <c r="M93" s="170"/>
      <c r="N93" s="170"/>
      <c r="O93" s="168"/>
      <c r="P93" s="163"/>
      <c r="Q93" s="163"/>
      <c r="R93" s="163"/>
      <c r="S93" s="181" t="str">
        <f t="array" ref="S93">_xlfn.IFS(
  C93="United States","North America",
  C93="Canada","North America",
  C93="Mexico","North America",
  C93="Bermuda","North America",
  C93="United Kingdom","Europe",
  C93="Germany","Europe",
  C93="France","Europe",
  C93="Italy","Europe",
  C93="Switzerland","Europe",
  C93="Spain","Europe",
  C93="Netherlands","Europe",
  C93="Sweden","Europe",
  C93="Norway","Europe",
  C93="Finland","Europe",
  C93="Denmark","Europe",
  C93="Russia","Europe",
  C93="China","Asia",
  C93="Japan","Asia",
  C93="Taiwan, Province of China","Asia",
  C93="Hong Kong","Asia",
  C93="South Korea","Asia",
  C93="India","Asia",
  C93="Singapore","Asia",
  C93="Thailand","Asia",
  C93="Indonesia","Asia",
  C93="Malaysia","Asia",
  TRUE,"Other"
)</f>
        <v>Asia</v>
      </c>
      <c r="T93" s="163" t="str">
        <f>_xlfn.XLOOKUP($D93,ref!G:G,ref!H:H)</f>
        <v>Engineering and construction</v>
      </c>
      <c r="U93" s="163" t="str">
        <f t="shared" si="23"/>
        <v/>
      </c>
      <c r="V93" s="163" t="str">
        <f t="shared" si="24"/>
        <v/>
      </c>
      <c r="W93" s="163" t="str">
        <f t="shared" si="25"/>
        <v/>
      </c>
      <c r="X93" s="163" t="str">
        <f t="shared" si="26"/>
        <v/>
      </c>
      <c r="Y93" s="164">
        <f t="shared" si="27"/>
        <v>0</v>
      </c>
      <c r="AB93" s="100"/>
      <c r="AC93" s="100"/>
      <c r="AD93" s="100"/>
      <c r="AE93" s="100"/>
      <c r="AF93" s="100"/>
      <c r="AG93" s="100"/>
      <c r="AH93" s="100"/>
      <c r="AI93" s="100"/>
      <c r="AJ93" s="100"/>
      <c r="AK93" s="100"/>
      <c r="AL93" s="100"/>
      <c r="AM93" s="100"/>
      <c r="AN93" s="100"/>
      <c r="AO93" s="100"/>
      <c r="AP93" s="100"/>
      <c r="AQ93" s="100"/>
      <c r="AR93" s="97"/>
      <c r="AS93" s="97"/>
      <c r="AT93" s="97"/>
    </row>
    <row r="94" spans="1:46" ht="15.65" customHeight="1">
      <c r="A94" s="375" t="s">
        <v>79</v>
      </c>
      <c r="B94" s="158">
        <v>25</v>
      </c>
      <c r="C94" s="158" t="s">
        <v>680</v>
      </c>
      <c r="D94" s="166" t="s">
        <v>666</v>
      </c>
      <c r="E94" s="165"/>
      <c r="F94" s="158"/>
      <c r="G94" s="158"/>
      <c r="H94" s="165"/>
      <c r="I94" s="158"/>
      <c r="J94" s="158"/>
      <c r="K94" s="165"/>
      <c r="L94" s="158"/>
      <c r="M94" s="167"/>
      <c r="N94" s="167"/>
      <c r="O94" s="165"/>
      <c r="P94" s="158"/>
      <c r="Q94" s="158"/>
      <c r="R94" s="158"/>
      <c r="S94" s="182" t="str">
        <f t="array" ref="S94">_xlfn.IFS(
  C94="United States","North America",
  C94="Canada","North America",
  C94="Mexico","North America",
  C94="Bermuda","North America",
  C94="United Kingdom","Europe",
  C94="Germany","Europe",
  C94="France","Europe",
  C94="Italy","Europe",
  C94="Switzerland","Europe",
  C94="Spain","Europe",
  C94="Netherlands","Europe",
  C94="Sweden","Europe",
  C94="Norway","Europe",
  C94="Finland","Europe",
  C94="Denmark","Europe",
  C94="Russia","Europe",
  C94="China","Asia",
  C94="Japan","Asia",
  C94="Taiwan, Province of China","Asia",
  C94="Hong Kong","Asia",
  C94="South Korea","Asia",
  C94="India","Asia",
  C94="Singapore","Asia",
  C94="Thailand","Asia",
  C94="Indonesia","Asia",
  C94="Malaysia","Asia",
  TRUE,"Other"
)</f>
        <v>Asia</v>
      </c>
      <c r="T94" s="158" t="str">
        <f>_xlfn.XLOOKUP($D94,ref!G:G,ref!H:H)</f>
        <v>Financial services</v>
      </c>
      <c r="U94" s="158" t="str">
        <f t="shared" si="23"/>
        <v/>
      </c>
      <c r="V94" s="158" t="str">
        <f t="shared" si="24"/>
        <v/>
      </c>
      <c r="W94" s="158" t="str">
        <f t="shared" si="25"/>
        <v/>
      </c>
      <c r="X94" s="158" t="str">
        <f t="shared" si="26"/>
        <v/>
      </c>
      <c r="Y94" s="164">
        <f t="shared" si="27"/>
        <v>0</v>
      </c>
      <c r="AB94" s="100"/>
      <c r="AC94" s="100"/>
      <c r="AD94" s="100"/>
      <c r="AE94" s="100"/>
      <c r="AF94" s="100"/>
      <c r="AG94" s="100"/>
      <c r="AH94" s="100"/>
      <c r="AI94" s="100"/>
      <c r="AJ94" s="100"/>
      <c r="AK94" s="100"/>
      <c r="AL94" s="100"/>
      <c r="AM94" s="100"/>
      <c r="AN94" s="100"/>
      <c r="AO94" s="100"/>
      <c r="AP94" s="100"/>
      <c r="AQ94" s="100"/>
      <c r="AR94" s="97"/>
      <c r="AS94" s="97"/>
      <c r="AT94" s="97"/>
    </row>
    <row r="95" spans="1:46" ht="15.65" customHeight="1">
      <c r="A95" s="374" t="s">
        <v>3074</v>
      </c>
      <c r="B95" s="163">
        <v>231</v>
      </c>
      <c r="C95" s="163" t="s">
        <v>680</v>
      </c>
      <c r="D95" s="169" t="s">
        <v>691</v>
      </c>
      <c r="E95" s="168"/>
      <c r="F95" s="163"/>
      <c r="G95" s="163"/>
      <c r="H95" s="168"/>
      <c r="I95" s="163"/>
      <c r="J95" s="163"/>
      <c r="K95" s="168"/>
      <c r="L95" s="163"/>
      <c r="M95" s="170"/>
      <c r="N95" s="170"/>
      <c r="O95" s="168"/>
      <c r="P95" s="163"/>
      <c r="Q95" s="163"/>
      <c r="R95" s="163"/>
      <c r="S95" s="181" t="str">
        <f t="array" ref="S95">_xlfn.IFS(
  C95="United States","North America",
  C95="Canada","North America",
  C95="Mexico","North America",
  C95="Bermuda","North America",
  C95="United Kingdom","Europe",
  C95="Germany","Europe",
  C95="France","Europe",
  C95="Italy","Europe",
  C95="Switzerland","Europe",
  C95="Spain","Europe",
  C95="Netherlands","Europe",
  C95="Sweden","Europe",
  C95="Norway","Europe",
  C95="Finland","Europe",
  C95="Denmark","Europe",
  C95="Russia","Europe",
  C95="China","Asia",
  C95="Japan","Asia",
  C95="Taiwan, Province of China","Asia",
  C95="Hong Kong","Asia",
  C95="South Korea","Asia",
  C95="India","Asia",
  C95="Singapore","Asia",
  C95="Thailand","Asia",
  C95="Indonesia","Asia",
  C95="Malaysia","Asia",
  TRUE,"Other"
)</f>
        <v>Asia</v>
      </c>
      <c r="T95" s="163" t="str">
        <f>_xlfn.XLOOKUP($D95,ref!G:G,ref!H:H)</f>
        <v>Transportation and logistics</v>
      </c>
      <c r="U95" s="163" t="str">
        <f t="shared" si="23"/>
        <v/>
      </c>
      <c r="V95" s="163" t="str">
        <f t="shared" si="24"/>
        <v/>
      </c>
      <c r="W95" s="163" t="str">
        <f t="shared" si="25"/>
        <v/>
      </c>
      <c r="X95" s="163" t="str">
        <f t="shared" si="26"/>
        <v/>
      </c>
      <c r="Y95" s="164">
        <f t="shared" si="27"/>
        <v>0</v>
      </c>
      <c r="AB95" s="101"/>
      <c r="AC95" s="101"/>
      <c r="AD95" s="101"/>
      <c r="AE95" s="101"/>
      <c r="AF95" s="101"/>
      <c r="AG95" s="103"/>
      <c r="AH95" s="103"/>
      <c r="AI95" s="103"/>
      <c r="AJ95" s="102"/>
      <c r="AK95" s="103"/>
      <c r="AL95" s="103"/>
      <c r="AM95" s="103"/>
      <c r="AN95" s="103"/>
      <c r="AO95" s="103"/>
      <c r="AP95" s="103"/>
      <c r="AQ95" s="103"/>
      <c r="AR95" s="97"/>
      <c r="AS95" s="97"/>
      <c r="AT95" s="97"/>
    </row>
    <row r="96" spans="1:46" ht="15.65" customHeight="1">
      <c r="A96" s="375" t="s">
        <v>495</v>
      </c>
      <c r="B96" s="158">
        <v>435</v>
      </c>
      <c r="C96" s="158" t="s">
        <v>680</v>
      </c>
      <c r="D96" s="166" t="s">
        <v>679</v>
      </c>
      <c r="E96" s="165"/>
      <c r="F96" s="158"/>
      <c r="G96" s="158"/>
      <c r="H96" s="165"/>
      <c r="I96" s="158"/>
      <c r="J96" s="158"/>
      <c r="K96" s="165" t="s">
        <v>674</v>
      </c>
      <c r="L96" s="158"/>
      <c r="M96" s="167">
        <v>2060</v>
      </c>
      <c r="N96" s="167">
        <v>2021</v>
      </c>
      <c r="O96" s="165"/>
      <c r="P96" s="158"/>
      <c r="Q96" s="158"/>
      <c r="R96" s="158"/>
      <c r="S96" s="182" t="str">
        <f t="array" ref="S96">_xlfn.IFS(
  C96="United States","North America",
  C96="Canada","North America",
  C96="Mexico","North America",
  C96="Bermuda","North America",
  C96="United Kingdom","Europe",
  C96="Germany","Europe",
  C96="France","Europe",
  C96="Italy","Europe",
  C96="Switzerland","Europe",
  C96="Spain","Europe",
  C96="Netherlands","Europe",
  C96="Sweden","Europe",
  C96="Norway","Europe",
  C96="Finland","Europe",
  C96="Denmark","Europe",
  C96="Russia","Europe",
  C96="China","Asia",
  C96="Japan","Asia",
  C96="Taiwan, Province of China","Asia",
  C96="Hong Kong","Asia",
  C96="South Korea","Asia",
  C96="India","Asia",
  C96="Singapore","Asia",
  C96="Thailand","Asia",
  C96="Indonesia","Asia",
  C96="Malaysia","Asia",
  TRUE,"Other"
)</f>
        <v>Asia</v>
      </c>
      <c r="T96" s="158" t="str">
        <f>_xlfn.XLOOKUP($D96,ref!G:G,ref!H:H)</f>
        <v>Energy and utilities</v>
      </c>
      <c r="U96" s="158">
        <f t="shared" si="23"/>
        <v>1</v>
      </c>
      <c r="V96" s="158" t="str">
        <f t="shared" si="24"/>
        <v/>
      </c>
      <c r="W96" s="158" t="str">
        <f t="shared" si="25"/>
        <v/>
      </c>
      <c r="X96" s="158" t="str">
        <f t="shared" si="26"/>
        <v/>
      </c>
      <c r="Y96" s="164">
        <f t="shared" si="27"/>
        <v>1</v>
      </c>
      <c r="AB96" s="97"/>
      <c r="AC96" s="97"/>
      <c r="AD96" s="97"/>
      <c r="AE96" s="97"/>
      <c r="AF96" s="97"/>
      <c r="AG96" s="97"/>
      <c r="AH96" s="97"/>
      <c r="AI96" s="97"/>
      <c r="AJ96" s="97"/>
      <c r="AK96" s="97"/>
      <c r="AL96" s="97"/>
      <c r="AM96" s="97"/>
      <c r="AN96" s="97"/>
      <c r="AO96" s="97"/>
      <c r="AP96" s="97"/>
      <c r="AQ96" s="97"/>
      <c r="AR96" s="97"/>
      <c r="AS96" s="97"/>
      <c r="AT96" s="97"/>
    </row>
    <row r="97" spans="1:46" ht="15.65" customHeight="1">
      <c r="A97" s="374" t="s">
        <v>475</v>
      </c>
      <c r="B97" s="163">
        <v>334</v>
      </c>
      <c r="C97" s="163" t="s">
        <v>680</v>
      </c>
      <c r="D97" s="169" t="s">
        <v>713</v>
      </c>
      <c r="E97" s="168"/>
      <c r="F97" s="163"/>
      <c r="G97" s="163"/>
      <c r="H97" s="168"/>
      <c r="I97" s="163"/>
      <c r="J97" s="163"/>
      <c r="K97" s="168"/>
      <c r="L97" s="163"/>
      <c r="M97" s="170"/>
      <c r="N97" s="170"/>
      <c r="O97" s="168"/>
      <c r="P97" s="163"/>
      <c r="Q97" s="163"/>
      <c r="R97" s="163"/>
      <c r="S97" s="181" t="str">
        <f t="array" ref="S97">_xlfn.IFS(
  C97="United States","North America",
  C97="Canada","North America",
  C97="Mexico","North America",
  C97="Bermuda","North America",
  C97="United Kingdom","Europe",
  C97="Germany","Europe",
  C97="France","Europe",
  C97="Italy","Europe",
  C97="Switzerland","Europe",
  C97="Spain","Europe",
  C97="Netherlands","Europe",
  C97="Sweden","Europe",
  C97="Norway","Europe",
  C97="Finland","Europe",
  C97="Denmark","Europe",
  C97="Russia","Europe",
  C97="China","Asia",
  C97="Japan","Asia",
  C97="Taiwan, Province of China","Asia",
  C97="Hong Kong","Asia",
  C97="South Korea","Asia",
  C97="India","Asia",
  C97="Singapore","Asia",
  C97="Thailand","Asia",
  C97="Indonesia","Asia",
  C97="Malaysia","Asia",
  TRUE,"Other"
)</f>
        <v>Asia</v>
      </c>
      <c r="T97" s="163" t="str">
        <f>_xlfn.XLOOKUP($D97,ref!G:G,ref!H:H)</f>
        <v>Technology</v>
      </c>
      <c r="U97" s="163" t="str">
        <f t="shared" si="23"/>
        <v/>
      </c>
      <c r="V97" s="163" t="str">
        <f t="shared" si="24"/>
        <v/>
      </c>
      <c r="W97" s="163" t="str">
        <f t="shared" si="25"/>
        <v/>
      </c>
      <c r="X97" s="163" t="str">
        <f t="shared" si="26"/>
        <v/>
      </c>
      <c r="Y97" s="164">
        <f t="shared" si="27"/>
        <v>0</v>
      </c>
      <c r="AB97" s="97"/>
      <c r="AC97" s="97"/>
      <c r="AD97" s="97"/>
      <c r="AE97" s="97"/>
      <c r="AF97" s="97"/>
      <c r="AG97" s="97"/>
      <c r="AH97" s="97"/>
      <c r="AI97" s="97"/>
      <c r="AJ97" s="97"/>
      <c r="AK97" s="97"/>
      <c r="AL97" s="97"/>
      <c r="AM97" s="97"/>
      <c r="AN97" s="97"/>
      <c r="AO97" s="97"/>
      <c r="AP97" s="97"/>
      <c r="AQ97" s="97"/>
      <c r="AR97" s="97"/>
      <c r="AS97" s="97"/>
      <c r="AT97" s="97"/>
    </row>
    <row r="98" spans="1:46" ht="15.65" customHeight="1">
      <c r="A98" s="375" t="s">
        <v>800</v>
      </c>
      <c r="B98" s="158">
        <v>354</v>
      </c>
      <c r="C98" s="158" t="s">
        <v>680</v>
      </c>
      <c r="D98" s="166" t="s">
        <v>665</v>
      </c>
      <c r="E98" s="165"/>
      <c r="F98" s="158"/>
      <c r="G98" s="158"/>
      <c r="H98" s="165"/>
      <c r="I98" s="158"/>
      <c r="J98" s="158"/>
      <c r="K98" s="165"/>
      <c r="L98" s="158"/>
      <c r="M98" s="167"/>
      <c r="N98" s="167"/>
      <c r="O98" s="165"/>
      <c r="P98" s="158"/>
      <c r="Q98" s="158"/>
      <c r="R98" s="158"/>
      <c r="S98" s="182" t="str">
        <f t="array" ref="S98">_xlfn.IFS(
  C98="United States","North America",
  C98="Canada","North America",
  C98="Mexico","North America",
  C98="Bermuda","North America",
  C98="United Kingdom","Europe",
  C98="Germany","Europe",
  C98="France","Europe",
  C98="Italy","Europe",
  C98="Switzerland","Europe",
  C98="Spain","Europe",
  C98="Netherlands","Europe",
  C98="Sweden","Europe",
  C98="Norway","Europe",
  C98="Finland","Europe",
  C98="Denmark","Europe",
  C98="Russia","Europe",
  C98="China","Asia",
  C98="Japan","Asia",
  C98="Taiwan, Province of China","Asia",
  C98="Hong Kong","Asia",
  C98="South Korea","Asia",
  C98="India","Asia",
  C98="Singapore","Asia",
  C98="Thailand","Asia",
  C98="Indonesia","Asia",
  C98="Malaysia","Asia",
  TRUE,"Other"
)</f>
        <v>Asia</v>
      </c>
      <c r="T98" s="158" t="str">
        <f>_xlfn.XLOOKUP($D98,ref!G:G,ref!H:H)</f>
        <v>Aerospace and defense</v>
      </c>
      <c r="U98" s="158" t="str">
        <f t="shared" si="23"/>
        <v/>
      </c>
      <c r="V98" s="158" t="str">
        <f t="shared" si="24"/>
        <v/>
      </c>
      <c r="W98" s="158" t="str">
        <f t="shared" si="25"/>
        <v/>
      </c>
      <c r="X98" s="158" t="str">
        <f t="shared" si="26"/>
        <v/>
      </c>
      <c r="Y98" s="164">
        <f t="shared" si="27"/>
        <v>0</v>
      </c>
      <c r="AB98" s="97"/>
      <c r="AC98" s="97"/>
      <c r="AD98" s="97"/>
      <c r="AE98" s="97"/>
      <c r="AF98" s="97"/>
      <c r="AG98" s="97"/>
      <c r="AH98" s="97"/>
      <c r="AI98" s="97"/>
      <c r="AJ98" s="97"/>
      <c r="AK98" s="97"/>
      <c r="AL98" s="97"/>
      <c r="AM98" s="97"/>
      <c r="AN98" s="97"/>
      <c r="AO98" s="97"/>
      <c r="AP98" s="97"/>
      <c r="AQ98" s="97"/>
      <c r="AR98" s="97"/>
      <c r="AS98" s="97"/>
      <c r="AT98" s="97"/>
    </row>
    <row r="99" spans="1:46" ht="15.65" customHeight="1">
      <c r="A99" s="374" t="s">
        <v>276</v>
      </c>
      <c r="B99" s="163">
        <v>301</v>
      </c>
      <c r="C99" s="163" t="s">
        <v>680</v>
      </c>
      <c r="D99" s="169" t="s">
        <v>670</v>
      </c>
      <c r="E99" s="168"/>
      <c r="F99" s="163"/>
      <c r="G99" s="163"/>
      <c r="H99" s="168"/>
      <c r="I99" s="163"/>
      <c r="J99" s="163"/>
      <c r="K99" s="168"/>
      <c r="L99" s="163"/>
      <c r="M99" s="170"/>
      <c r="N99" s="170"/>
      <c r="O99" s="168"/>
      <c r="P99" s="163"/>
      <c r="Q99" s="163"/>
      <c r="R99" s="163"/>
      <c r="S99" s="181" t="str">
        <f t="array" ref="S99">_xlfn.IFS(
  C99="United States","North America",
  C99="Canada","North America",
  C99="Mexico","North America",
  C99="Bermuda","North America",
  C99="United Kingdom","Europe",
  C99="Germany","Europe",
  C99="France","Europe",
  C99="Italy","Europe",
  C99="Switzerland","Europe",
  C99="Spain","Europe",
  C99="Netherlands","Europe",
  C99="Sweden","Europe",
  C99="Norway","Europe",
  C99="Finland","Europe",
  C99="Denmark","Europe",
  C99="Russia","Europe",
  C99="China","Asia",
  C99="Japan","Asia",
  C99="Taiwan, Province of China","Asia",
  C99="Hong Kong","Asia",
  C99="South Korea","Asia",
  C99="India","Asia",
  C99="Singapore","Asia",
  C99="Thailand","Asia",
  C99="Indonesia","Asia",
  C99="Malaysia","Asia",
  TRUE,"Other"
)</f>
        <v>Asia</v>
      </c>
      <c r="T99" s="163" t="str">
        <f>_xlfn.XLOOKUP($D99,ref!G:G,ref!H:H)</f>
        <v>Engineering and construction</v>
      </c>
      <c r="U99" s="163" t="str">
        <f t="shared" si="23"/>
        <v/>
      </c>
      <c r="V99" s="163" t="str">
        <f t="shared" si="24"/>
        <v/>
      </c>
      <c r="W99" s="163" t="str">
        <f t="shared" si="25"/>
        <v/>
      </c>
      <c r="X99" s="163" t="str">
        <f t="shared" si="26"/>
        <v/>
      </c>
      <c r="Y99" s="164">
        <f t="shared" si="27"/>
        <v>0</v>
      </c>
      <c r="AS99" s="97"/>
      <c r="AT99" s="97"/>
    </row>
    <row r="100" spans="1:46" ht="15.65" customHeight="1">
      <c r="A100" s="375" t="s">
        <v>140</v>
      </c>
      <c r="B100" s="158">
        <v>101</v>
      </c>
      <c r="C100" s="158" t="s">
        <v>680</v>
      </c>
      <c r="D100" s="166" t="s">
        <v>705</v>
      </c>
      <c r="E100" s="165"/>
      <c r="F100" s="158"/>
      <c r="G100" s="158"/>
      <c r="H100" s="165"/>
      <c r="I100" s="158"/>
      <c r="J100" s="158"/>
      <c r="K100" s="165"/>
      <c r="L100" s="158"/>
      <c r="M100" s="167"/>
      <c r="N100" s="167"/>
      <c r="O100" s="165"/>
      <c r="P100" s="158"/>
      <c r="Q100" s="158"/>
      <c r="R100" s="158"/>
      <c r="S100" s="182" t="str">
        <f t="array" ref="S100">_xlfn.IFS(
  C100="United States","North America",
  C100="Canada","North America",
  C100="Mexico","North America",
  C100="Bermuda","North America",
  C100="United Kingdom","Europe",
  C100="Germany","Europe",
  C100="France","Europe",
  C100="Italy","Europe",
  C100="Switzerland","Europe",
  C100="Spain","Europe",
  C100="Netherlands","Europe",
  C100="Sweden","Europe",
  C100="Norway","Europe",
  C100="Finland","Europe",
  C100="Denmark","Europe",
  C100="Russia","Europe",
  C100="China","Asia",
  C100="Japan","Asia",
  C100="Taiwan, Province of China","Asia",
  C100="Hong Kong","Asia",
  C100="South Korea","Asia",
  C100="India","Asia",
  C100="Singapore","Asia",
  C100="Thailand","Asia",
  C100="Indonesia","Asia",
  C100="Malaysia","Asia",
  TRUE,"Other"
)</f>
        <v>Asia</v>
      </c>
      <c r="T100" s="158" t="str">
        <f>_xlfn.XLOOKUP($D100,ref!G:G,ref!H:H)</f>
        <v>Oil and gas</v>
      </c>
      <c r="U100" s="158" t="str">
        <f t="shared" si="23"/>
        <v/>
      </c>
      <c r="V100" s="158" t="str">
        <f t="shared" si="24"/>
        <v/>
      </c>
      <c r="W100" s="158" t="str">
        <f t="shared" si="25"/>
        <v/>
      </c>
      <c r="X100" s="158" t="str">
        <f t="shared" si="26"/>
        <v/>
      </c>
      <c r="Y100" s="164">
        <f t="shared" si="27"/>
        <v>0</v>
      </c>
    </row>
    <row r="101" spans="1:46" ht="15.65" customHeight="1">
      <c r="A101" s="374" t="s">
        <v>2760</v>
      </c>
      <c r="B101" s="163">
        <v>194</v>
      </c>
      <c r="C101" s="163" t="s">
        <v>680</v>
      </c>
      <c r="D101" s="169" t="s">
        <v>666</v>
      </c>
      <c r="E101" s="168"/>
      <c r="F101" s="163"/>
      <c r="G101" s="163"/>
      <c r="H101" s="168"/>
      <c r="I101" s="163"/>
      <c r="J101" s="163"/>
      <c r="K101" s="168"/>
      <c r="L101" s="163"/>
      <c r="M101" s="170"/>
      <c r="N101" s="170"/>
      <c r="O101" s="168"/>
      <c r="P101" s="163"/>
      <c r="Q101" s="163"/>
      <c r="R101" s="163"/>
      <c r="S101" s="181" t="str">
        <f t="array" ref="S101">_xlfn.IFS(
  C101="United States","North America",
  C101="Canada","North America",
  C101="Mexico","North America",
  C101="Bermuda","North America",
  C101="United Kingdom","Europe",
  C101="Germany","Europe",
  C101="France","Europe",
  C101="Italy","Europe",
  C101="Switzerland","Europe",
  C101="Spain","Europe",
  C101="Netherlands","Europe",
  C101="Sweden","Europe",
  C101="Norway","Europe",
  C101="Finland","Europe",
  C101="Denmark","Europe",
  C101="Russia","Europe",
  C101="China","Asia",
  C101="Japan","Asia",
  C101="Taiwan, Province of China","Asia",
  C101="Hong Kong","Asia",
  C101="South Korea","Asia",
  C101="India","Asia",
  C101="Singapore","Asia",
  C101="Thailand","Asia",
  C101="Indonesia","Asia",
  C101="Malaysia","Asia",
  TRUE,"Other"
)</f>
        <v>Asia</v>
      </c>
      <c r="T101" s="163" t="str">
        <f>_xlfn.XLOOKUP($D101,ref!G:G,ref!H:H)</f>
        <v>Financial services</v>
      </c>
      <c r="U101" s="163" t="str">
        <f t="shared" si="23"/>
        <v/>
      </c>
      <c r="V101" s="163" t="str">
        <f t="shared" si="24"/>
        <v/>
      </c>
      <c r="W101" s="163" t="str">
        <f t="shared" si="25"/>
        <v/>
      </c>
      <c r="X101" s="163" t="str">
        <f t="shared" si="26"/>
        <v/>
      </c>
      <c r="Y101" s="164">
        <f t="shared" si="27"/>
        <v>0</v>
      </c>
    </row>
    <row r="102" spans="1:46" ht="15.65" customHeight="1">
      <c r="A102" s="375" t="s">
        <v>3075</v>
      </c>
      <c r="B102" s="158">
        <v>122</v>
      </c>
      <c r="C102" s="158" t="s">
        <v>680</v>
      </c>
      <c r="D102" s="166" t="s">
        <v>708</v>
      </c>
      <c r="E102" s="165"/>
      <c r="F102" s="158"/>
      <c r="G102" s="158"/>
      <c r="H102" s="165"/>
      <c r="I102" s="158"/>
      <c r="J102" s="158"/>
      <c r="K102" s="165"/>
      <c r="L102" s="158"/>
      <c r="M102" s="167"/>
      <c r="N102" s="167"/>
      <c r="O102" s="165"/>
      <c r="P102" s="158"/>
      <c r="Q102" s="158"/>
      <c r="R102" s="158"/>
      <c r="S102" s="182" t="str">
        <f t="array" ref="S102">_xlfn.IFS(
  C102="United States","North America",
  C102="Canada","North America",
  C102="Mexico","North America",
  C102="Bermuda","North America",
  C102="United Kingdom","Europe",
  C102="Germany","Europe",
  C102="France","Europe",
  C102="Italy","Europe",
  C102="Switzerland","Europe",
  C102="Spain","Europe",
  C102="Netherlands","Europe",
  C102="Sweden","Europe",
  C102="Norway","Europe",
  C102="Finland","Europe",
  C102="Denmark","Europe",
  C102="Russia","Europe",
  C102="China","Asia",
  C102="Japan","Asia",
  C102="Taiwan, Province of China","Asia",
  C102="Hong Kong","Asia",
  C102="South Korea","Asia",
  C102="India","Asia",
  C102="Singapore","Asia",
  C102="Thailand","Asia",
  C102="Indonesia","Asia",
  C102="Malaysia","Asia",
  TRUE,"Other"
)</f>
        <v>Asia</v>
      </c>
      <c r="T102" s="158" t="str">
        <f>_xlfn.XLOOKUP($D102,ref!G:G,ref!H:H)</f>
        <v>Real estate</v>
      </c>
      <c r="U102" s="158" t="str">
        <f t="shared" si="23"/>
        <v/>
      </c>
      <c r="V102" s="158" t="str">
        <f t="shared" si="24"/>
        <v/>
      </c>
      <c r="W102" s="158" t="str">
        <f t="shared" si="25"/>
        <v/>
      </c>
      <c r="X102" s="158" t="str">
        <f t="shared" si="26"/>
        <v/>
      </c>
      <c r="Y102" s="164">
        <f t="shared" si="27"/>
        <v>0</v>
      </c>
    </row>
    <row r="103" spans="1:46" ht="15.65" customHeight="1">
      <c r="A103" s="374" t="s">
        <v>212</v>
      </c>
      <c r="B103" s="163">
        <v>66</v>
      </c>
      <c r="C103" s="163" t="s">
        <v>680</v>
      </c>
      <c r="D103" s="169" t="s">
        <v>669</v>
      </c>
      <c r="E103" s="168"/>
      <c r="F103" s="163"/>
      <c r="G103" s="163"/>
      <c r="H103" s="168"/>
      <c r="I103" s="163"/>
      <c r="J103" s="163"/>
      <c r="K103" s="168"/>
      <c r="L103" s="163"/>
      <c r="M103" s="170"/>
      <c r="N103" s="170"/>
      <c r="O103" s="168"/>
      <c r="P103" s="163"/>
      <c r="Q103" s="163"/>
      <c r="R103" s="163"/>
      <c r="S103" s="181" t="str">
        <f t="array" ref="S103">_xlfn.IFS(
  C103="United States","North America",
  C103="Canada","North America",
  C103="Mexico","North America",
  C103="Bermuda","North America",
  C103="United Kingdom","Europe",
  C103="Germany","Europe",
  C103="France","Europe",
  C103="Italy","Europe",
  C103="Switzerland","Europe",
  C103="Spain","Europe",
  C103="Netherlands","Europe",
  C103="Sweden","Europe",
  C103="Norway","Europe",
  C103="Finland","Europe",
  C103="Denmark","Europe",
  C103="Russia","Europe",
  C103="China","Asia",
  C103="Japan","Asia",
  C103="Taiwan, Province of China","Asia",
  C103="Hong Kong","Asia",
  C103="South Korea","Asia",
  C103="India","Asia",
  C103="Singapore","Asia",
  C103="Thailand","Asia",
  C103="Indonesia","Asia",
  C103="Malaysia","Asia",
  TRUE,"Other"
)</f>
        <v>Asia</v>
      </c>
      <c r="T103" s="163" t="str">
        <f>_xlfn.XLOOKUP($D103,ref!G:G,ref!H:H)</f>
        <v>Automotive</v>
      </c>
      <c r="U103" s="163" t="str">
        <f t="shared" si="23"/>
        <v/>
      </c>
      <c r="V103" s="163" t="str">
        <f t="shared" si="24"/>
        <v/>
      </c>
      <c r="W103" s="163" t="str">
        <f t="shared" si="25"/>
        <v/>
      </c>
      <c r="X103" s="163" t="str">
        <f t="shared" si="26"/>
        <v/>
      </c>
      <c r="Y103" s="164">
        <f t="shared" si="27"/>
        <v>0</v>
      </c>
    </row>
    <row r="104" spans="1:46" ht="15.65" customHeight="1">
      <c r="A104" s="375" t="s">
        <v>547</v>
      </c>
      <c r="B104" s="158">
        <v>430</v>
      </c>
      <c r="C104" s="158" t="s">
        <v>680</v>
      </c>
      <c r="D104" s="166" t="s">
        <v>670</v>
      </c>
      <c r="E104" s="165"/>
      <c r="F104" s="158"/>
      <c r="G104" s="158"/>
      <c r="H104" s="165"/>
      <c r="I104" s="158"/>
      <c r="J104" s="158"/>
      <c r="K104" s="165"/>
      <c r="L104" s="158"/>
      <c r="M104" s="167"/>
      <c r="N104" s="167"/>
      <c r="O104" s="165"/>
      <c r="P104" s="158"/>
      <c r="Q104" s="158"/>
      <c r="R104" s="158"/>
      <c r="S104" s="182" t="str">
        <f t="array" ref="S104">_xlfn.IFS(
  C104="United States","North America",
  C104="Canada","North America",
  C104="Mexico","North America",
  C104="Bermuda","North America",
  C104="United Kingdom","Europe",
  C104="Germany","Europe",
  C104="France","Europe",
  C104="Italy","Europe",
  C104="Switzerland","Europe",
  C104="Spain","Europe",
  C104="Netherlands","Europe",
  C104="Sweden","Europe",
  C104="Norway","Europe",
  C104="Finland","Europe",
  C104="Denmark","Europe",
  C104="Russia","Europe",
  C104="China","Asia",
  C104="Japan","Asia",
  C104="Taiwan, Province of China","Asia",
  C104="Hong Kong","Asia",
  C104="South Korea","Asia",
  C104="India","Asia",
  C104="Singapore","Asia",
  C104="Thailand","Asia",
  C104="Indonesia","Asia",
  C104="Malaysia","Asia",
  TRUE,"Other"
)</f>
        <v>Asia</v>
      </c>
      <c r="T104" s="158" t="str">
        <f>_xlfn.XLOOKUP($D104,ref!G:G,ref!H:H)</f>
        <v>Engineering and construction</v>
      </c>
      <c r="U104" s="158" t="str">
        <f t="shared" si="23"/>
        <v/>
      </c>
      <c r="V104" s="158" t="str">
        <f t="shared" si="24"/>
        <v/>
      </c>
      <c r="W104" s="158" t="str">
        <f t="shared" si="25"/>
        <v/>
      </c>
      <c r="X104" s="158" t="str">
        <f t="shared" si="26"/>
        <v/>
      </c>
      <c r="Y104" s="164">
        <f t="shared" si="27"/>
        <v>0</v>
      </c>
    </row>
    <row r="105" spans="1:46" ht="15.65" customHeight="1">
      <c r="A105" s="374" t="s">
        <v>387</v>
      </c>
      <c r="B105" s="163">
        <v>352</v>
      </c>
      <c r="C105" s="163" t="s">
        <v>680</v>
      </c>
      <c r="D105" s="169" t="s">
        <v>679</v>
      </c>
      <c r="E105" s="168"/>
      <c r="F105" s="163"/>
      <c r="G105" s="163"/>
      <c r="H105" s="168"/>
      <c r="I105" s="163"/>
      <c r="J105" s="163"/>
      <c r="K105" s="168"/>
      <c r="L105" s="163"/>
      <c r="M105" s="170"/>
      <c r="N105" s="170"/>
      <c r="O105" s="168"/>
      <c r="P105" s="163"/>
      <c r="Q105" s="163"/>
      <c r="R105" s="163"/>
      <c r="S105" s="181" t="str">
        <f t="array" ref="S105">_xlfn.IFS(
  C105="United States","North America",
  C105="Canada","North America",
  C105="Mexico","North America",
  C105="Bermuda","North America",
  C105="United Kingdom","Europe",
  C105="Germany","Europe",
  C105="France","Europe",
  C105="Italy","Europe",
  C105="Switzerland","Europe",
  C105="Spain","Europe",
  C105="Netherlands","Europe",
  C105="Sweden","Europe",
  C105="Norway","Europe",
  C105="Finland","Europe",
  C105="Denmark","Europe",
  C105="Russia","Europe",
  C105="China","Asia",
  C105="Japan","Asia",
  C105="Taiwan, Province of China","Asia",
  C105="Hong Kong","Asia",
  C105="South Korea","Asia",
  C105="India","Asia",
  C105="Singapore","Asia",
  C105="Thailand","Asia",
  C105="Indonesia","Asia",
  C105="Malaysia","Asia",
  TRUE,"Other"
)</f>
        <v>Asia</v>
      </c>
      <c r="T105" s="163" t="str">
        <f>_xlfn.XLOOKUP($D105,ref!G:G,ref!H:H)</f>
        <v>Energy and utilities</v>
      </c>
      <c r="U105" s="163" t="str">
        <f t="shared" si="23"/>
        <v/>
      </c>
      <c r="V105" s="163" t="str">
        <f t="shared" si="24"/>
        <v/>
      </c>
      <c r="W105" s="163" t="str">
        <f t="shared" si="25"/>
        <v/>
      </c>
      <c r="X105" s="163" t="str">
        <f t="shared" si="26"/>
        <v/>
      </c>
      <c r="Y105" s="164">
        <f t="shared" si="27"/>
        <v>0</v>
      </c>
    </row>
    <row r="106" spans="1:46" ht="15.65" customHeight="1">
      <c r="A106" s="375" t="s">
        <v>304</v>
      </c>
      <c r="B106" s="158">
        <v>248</v>
      </c>
      <c r="C106" s="158" t="s">
        <v>680</v>
      </c>
      <c r="D106" s="166" t="s">
        <v>679</v>
      </c>
      <c r="E106" s="165"/>
      <c r="F106" s="158"/>
      <c r="G106" s="158"/>
      <c r="H106" s="165"/>
      <c r="I106" s="158"/>
      <c r="J106" s="158"/>
      <c r="K106" s="165"/>
      <c r="L106" s="158"/>
      <c r="M106" s="167"/>
      <c r="N106" s="167"/>
      <c r="O106" s="165"/>
      <c r="P106" s="158"/>
      <c r="Q106" s="158"/>
      <c r="R106" s="158"/>
      <c r="S106" s="182" t="str">
        <f t="array" ref="S106">_xlfn.IFS(
  C106="United States","North America",
  C106="Canada","North America",
  C106="Mexico","North America",
  C106="Bermuda","North America",
  C106="United Kingdom","Europe",
  C106="Germany","Europe",
  C106="France","Europe",
  C106="Italy","Europe",
  C106="Switzerland","Europe",
  C106="Spain","Europe",
  C106="Netherlands","Europe",
  C106="Sweden","Europe",
  C106="Norway","Europe",
  C106="Finland","Europe",
  C106="Denmark","Europe",
  C106="Russia","Europe",
  C106="China","Asia",
  C106="Japan","Asia",
  C106="Taiwan, Province of China","Asia",
  C106="Hong Kong","Asia",
  C106="South Korea","Asia",
  C106="India","Asia",
  C106="Singapore","Asia",
  C106="Thailand","Asia",
  C106="Indonesia","Asia",
  C106="Malaysia","Asia",
  TRUE,"Other"
)</f>
        <v>Asia</v>
      </c>
      <c r="T106" s="158" t="str">
        <f>_xlfn.XLOOKUP($D106,ref!G:G,ref!H:H)</f>
        <v>Energy and utilities</v>
      </c>
      <c r="U106" s="158" t="str">
        <f t="shared" si="23"/>
        <v/>
      </c>
      <c r="V106" s="158" t="str">
        <f t="shared" si="24"/>
        <v/>
      </c>
      <c r="W106" s="158" t="str">
        <f t="shared" si="25"/>
        <v/>
      </c>
      <c r="X106" s="158" t="str">
        <f t="shared" si="26"/>
        <v/>
      </c>
      <c r="Y106" s="164">
        <f t="shared" si="27"/>
        <v>0</v>
      </c>
    </row>
    <row r="107" spans="1:46" ht="15.65" customHeight="1">
      <c r="A107" s="374" t="s">
        <v>93</v>
      </c>
      <c r="B107" s="163">
        <v>32</v>
      </c>
      <c r="C107" s="163" t="s">
        <v>680</v>
      </c>
      <c r="D107" s="169" t="s">
        <v>666</v>
      </c>
      <c r="E107" s="168"/>
      <c r="F107" s="163"/>
      <c r="G107" s="163"/>
      <c r="H107" s="168"/>
      <c r="I107" s="163"/>
      <c r="J107" s="163"/>
      <c r="K107" s="168"/>
      <c r="L107" s="163"/>
      <c r="M107" s="170"/>
      <c r="N107" s="170"/>
      <c r="O107" s="168"/>
      <c r="P107" s="163"/>
      <c r="Q107" s="163"/>
      <c r="R107" s="163"/>
      <c r="S107" s="181" t="str">
        <f t="array" ref="S107">_xlfn.IFS(
  C107="United States","North America",
  C107="Canada","North America",
  C107="Mexico","North America",
  C107="Bermuda","North America",
  C107="United Kingdom","Europe",
  C107="Germany","Europe",
  C107="France","Europe",
  C107="Italy","Europe",
  C107="Switzerland","Europe",
  C107="Spain","Europe",
  C107="Netherlands","Europe",
  C107="Sweden","Europe",
  C107="Norway","Europe",
  C107="Finland","Europe",
  C107="Denmark","Europe",
  C107="Russia","Europe",
  C107="China","Asia",
  C107="Japan","Asia",
  C107="Taiwan, Province of China","Asia",
  C107="Hong Kong","Asia",
  C107="South Korea","Asia",
  C107="India","Asia",
  C107="Singapore","Asia",
  C107="Thailand","Asia",
  C107="Indonesia","Asia",
  C107="Malaysia","Asia",
  TRUE,"Other"
)</f>
        <v>Asia</v>
      </c>
      <c r="T107" s="163" t="str">
        <f>_xlfn.XLOOKUP($D107,ref!G:G,ref!H:H)</f>
        <v>Financial services</v>
      </c>
      <c r="U107" s="163" t="str">
        <f t="shared" si="23"/>
        <v/>
      </c>
      <c r="V107" s="163" t="str">
        <f t="shared" si="24"/>
        <v/>
      </c>
      <c r="W107" s="163" t="str">
        <f t="shared" si="25"/>
        <v/>
      </c>
      <c r="X107" s="163" t="str">
        <f t="shared" si="26"/>
        <v/>
      </c>
      <c r="Y107" s="164">
        <f t="shared" si="27"/>
        <v>0</v>
      </c>
    </row>
    <row r="108" spans="1:46" ht="15.65" customHeight="1">
      <c r="A108" s="375" t="s">
        <v>241</v>
      </c>
      <c r="B108" s="158">
        <v>162</v>
      </c>
      <c r="C108" s="158" t="s">
        <v>680</v>
      </c>
      <c r="D108" s="166" t="s">
        <v>666</v>
      </c>
      <c r="E108" s="165"/>
      <c r="F108" s="158"/>
      <c r="G108" s="158"/>
      <c r="H108" s="165"/>
      <c r="I108" s="158"/>
      <c r="J108" s="158"/>
      <c r="K108" s="165"/>
      <c r="L108" s="158"/>
      <c r="M108" s="167"/>
      <c r="N108" s="167"/>
      <c r="O108" s="165"/>
      <c r="P108" s="158"/>
      <c r="Q108" s="158"/>
      <c r="R108" s="158"/>
      <c r="S108" s="182" t="str">
        <f t="array" ref="S108">_xlfn.IFS(
  C108="United States","North America",
  C108="Canada","North America",
  C108="Mexico","North America",
  C108="Bermuda","North America",
  C108="United Kingdom","Europe",
  C108="Germany","Europe",
  C108="France","Europe",
  C108="Italy","Europe",
  C108="Switzerland","Europe",
  C108="Spain","Europe",
  C108="Netherlands","Europe",
  C108="Sweden","Europe",
  C108="Norway","Europe",
  C108="Finland","Europe",
  C108="Denmark","Europe",
  C108="Russia","Europe",
  C108="China","Asia",
  C108="Japan","Asia",
  C108="Taiwan, Province of China","Asia",
  C108="Hong Kong","Asia",
  C108="South Korea","Asia",
  C108="India","Asia",
  C108="Singapore","Asia",
  C108="Thailand","Asia",
  C108="Indonesia","Asia",
  C108="Malaysia","Asia",
  TRUE,"Other"
)</f>
        <v>Asia</v>
      </c>
      <c r="T108" s="158" t="str">
        <f>_xlfn.XLOOKUP($D108,ref!G:G,ref!H:H)</f>
        <v>Financial services</v>
      </c>
      <c r="U108" s="158" t="str">
        <f t="shared" si="23"/>
        <v/>
      </c>
      <c r="V108" s="158" t="str">
        <f t="shared" si="24"/>
        <v/>
      </c>
      <c r="W108" s="158" t="str">
        <f t="shared" si="25"/>
        <v/>
      </c>
      <c r="X108" s="158" t="str">
        <f t="shared" si="26"/>
        <v/>
      </c>
      <c r="Y108" s="164">
        <f t="shared" si="27"/>
        <v>0</v>
      </c>
    </row>
    <row r="109" spans="1:46" ht="15.65" customHeight="1">
      <c r="A109" s="374" t="s">
        <v>1647</v>
      </c>
      <c r="B109" s="163">
        <v>163</v>
      </c>
      <c r="C109" s="163" t="s">
        <v>680</v>
      </c>
      <c r="D109" s="169" t="s">
        <v>691</v>
      </c>
      <c r="E109" s="168"/>
      <c r="F109" s="163"/>
      <c r="G109" s="163"/>
      <c r="H109" s="168"/>
      <c r="I109" s="163"/>
      <c r="J109" s="163"/>
      <c r="K109" s="168"/>
      <c r="L109" s="163"/>
      <c r="M109" s="170"/>
      <c r="N109" s="170"/>
      <c r="O109" s="168"/>
      <c r="P109" s="163"/>
      <c r="Q109" s="163"/>
      <c r="R109" s="163"/>
      <c r="S109" s="181" t="str">
        <f t="array" ref="S109">_xlfn.IFS(
  C109="United States","North America",
  C109="Canada","North America",
  C109="Mexico","North America",
  C109="Bermuda","North America",
  C109="United Kingdom","Europe",
  C109="Germany","Europe",
  C109="France","Europe",
  C109="Italy","Europe",
  C109="Switzerland","Europe",
  C109="Spain","Europe",
  C109="Netherlands","Europe",
  C109="Sweden","Europe",
  C109="Norway","Europe",
  C109="Finland","Europe",
  C109="Denmark","Europe",
  C109="Russia","Europe",
  C109="China","Asia",
  C109="Japan","Asia",
  C109="Taiwan, Province of China","Asia",
  C109="Hong Kong","Asia",
  C109="South Korea","Asia",
  C109="India","Asia",
  C109="Singapore","Asia",
  C109="Thailand","Asia",
  C109="Indonesia","Asia",
  C109="Malaysia","Asia",
  TRUE,"Other"
)</f>
        <v>Asia</v>
      </c>
      <c r="T109" s="163" t="str">
        <f>_xlfn.XLOOKUP($D109,ref!G:G,ref!H:H)</f>
        <v>Transportation and logistics</v>
      </c>
      <c r="U109" s="163" t="str">
        <f t="shared" si="23"/>
        <v/>
      </c>
      <c r="V109" s="163" t="str">
        <f t="shared" si="24"/>
        <v/>
      </c>
      <c r="W109" s="163" t="str">
        <f t="shared" si="25"/>
        <v/>
      </c>
      <c r="X109" s="163" t="str">
        <f t="shared" si="26"/>
        <v/>
      </c>
      <c r="Y109" s="164">
        <f t="shared" si="27"/>
        <v>0</v>
      </c>
    </row>
    <row r="110" spans="1:46" ht="15.65" customHeight="1">
      <c r="A110" s="375" t="s">
        <v>134</v>
      </c>
      <c r="B110" s="158">
        <v>65</v>
      </c>
      <c r="C110" s="158" t="s">
        <v>680</v>
      </c>
      <c r="D110" s="166" t="s">
        <v>638</v>
      </c>
      <c r="E110" s="165"/>
      <c r="F110" s="158"/>
      <c r="G110" s="158"/>
      <c r="H110" s="165"/>
      <c r="I110" s="158"/>
      <c r="J110" s="158"/>
      <c r="K110" s="165"/>
      <c r="L110" s="158"/>
      <c r="M110" s="167"/>
      <c r="N110" s="167"/>
      <c r="O110" s="165"/>
      <c r="P110" s="158"/>
      <c r="Q110" s="158"/>
      <c r="R110" s="158"/>
      <c r="S110" s="182" t="str">
        <f t="array" ref="S110">_xlfn.IFS(
  C110="United States","North America",
  C110="Canada","North America",
  C110="Mexico","North America",
  C110="Bermuda","North America",
  C110="United Kingdom","Europe",
  C110="Germany","Europe",
  C110="France","Europe",
  C110="Italy","Europe",
  C110="Switzerland","Europe",
  C110="Spain","Europe",
  C110="Netherlands","Europe",
  C110="Sweden","Europe",
  C110="Norway","Europe",
  C110="Finland","Europe",
  C110="Denmark","Europe",
  C110="Russia","Europe",
  C110="China","Asia",
  C110="Japan","Asia",
  C110="Taiwan, Province of China","Asia",
  C110="Hong Kong","Asia",
  C110="South Korea","Asia",
  C110="India","Asia",
  C110="Singapore","Asia",
  C110="Thailand","Asia",
  C110="Indonesia","Asia",
  C110="Malaysia","Asia",
  TRUE,"Other"
)</f>
        <v>Asia</v>
      </c>
      <c r="T110" s="158" t="str">
        <f>_xlfn.XLOOKUP($D110,ref!G:G,ref!H:H)</f>
        <v>Industrial goods</v>
      </c>
      <c r="U110" s="158" t="str">
        <f t="shared" si="23"/>
        <v/>
      </c>
      <c r="V110" s="158" t="str">
        <f t="shared" si="24"/>
        <v/>
      </c>
      <c r="W110" s="158" t="str">
        <f t="shared" si="25"/>
        <v/>
      </c>
      <c r="X110" s="158" t="str">
        <f t="shared" si="26"/>
        <v/>
      </c>
      <c r="Y110" s="164">
        <f t="shared" si="27"/>
        <v>0</v>
      </c>
    </row>
    <row r="111" spans="1:46" ht="15.65" customHeight="1">
      <c r="A111" s="374" t="s">
        <v>435</v>
      </c>
      <c r="B111" s="163">
        <v>224</v>
      </c>
      <c r="C111" s="163" t="s">
        <v>680</v>
      </c>
      <c r="D111" s="169" t="s">
        <v>666</v>
      </c>
      <c r="E111" s="168"/>
      <c r="F111" s="163"/>
      <c r="G111" s="163"/>
      <c r="H111" s="168"/>
      <c r="I111" s="163"/>
      <c r="J111" s="163"/>
      <c r="K111" s="168"/>
      <c r="L111" s="163"/>
      <c r="M111" s="170"/>
      <c r="N111" s="170"/>
      <c r="O111" s="168"/>
      <c r="P111" s="163"/>
      <c r="Q111" s="163"/>
      <c r="R111" s="163"/>
      <c r="S111" s="181" t="str">
        <f t="array" ref="S111">_xlfn.IFS(
  C111="United States","North America",
  C111="Canada","North America",
  C111="Mexico","North America",
  C111="Bermuda","North America",
  C111="United Kingdom","Europe",
  C111="Germany","Europe",
  C111="France","Europe",
  C111="Italy","Europe",
  C111="Switzerland","Europe",
  C111="Spain","Europe",
  C111="Netherlands","Europe",
  C111="Sweden","Europe",
  C111="Norway","Europe",
  C111="Finland","Europe",
  C111="Denmark","Europe",
  C111="Russia","Europe",
  C111="China","Asia",
  C111="Japan","Asia",
  C111="Taiwan, Province of China","Asia",
  C111="Hong Kong","Asia",
  C111="South Korea","Asia",
  C111="India","Asia",
  C111="Singapore","Asia",
  C111="Thailand","Asia",
  C111="Indonesia","Asia",
  C111="Malaysia","Asia",
  TRUE,"Other"
)</f>
        <v>Asia</v>
      </c>
      <c r="T111" s="163" t="str">
        <f>_xlfn.XLOOKUP($D111,ref!G:G,ref!H:H)</f>
        <v>Financial services</v>
      </c>
      <c r="U111" s="163" t="str">
        <f t="shared" si="23"/>
        <v/>
      </c>
      <c r="V111" s="163" t="str">
        <f t="shared" si="24"/>
        <v/>
      </c>
      <c r="W111" s="163" t="str">
        <f t="shared" si="25"/>
        <v/>
      </c>
      <c r="X111" s="163" t="str">
        <f t="shared" si="26"/>
        <v/>
      </c>
      <c r="Y111" s="164">
        <f t="shared" si="27"/>
        <v>0</v>
      </c>
    </row>
    <row r="112" spans="1:46" ht="15.65" customHeight="1">
      <c r="A112" s="375" t="s">
        <v>106</v>
      </c>
      <c r="B112" s="158">
        <v>56</v>
      </c>
      <c r="C112" s="158" t="s">
        <v>680</v>
      </c>
      <c r="D112" s="166" t="s">
        <v>715</v>
      </c>
      <c r="E112" s="165"/>
      <c r="F112" s="158"/>
      <c r="G112" s="158"/>
      <c r="H112" s="165"/>
      <c r="I112" s="158"/>
      <c r="J112" s="158"/>
      <c r="K112" s="165" t="s">
        <v>635</v>
      </c>
      <c r="L112" s="158" t="s">
        <v>636</v>
      </c>
      <c r="M112" s="167">
        <v>2060</v>
      </c>
      <c r="N112" s="167">
        <v>2021</v>
      </c>
      <c r="O112" s="165"/>
      <c r="P112" s="158"/>
      <c r="Q112" s="158"/>
      <c r="R112" s="158"/>
      <c r="S112" s="182" t="str">
        <f t="array" ref="S112">_xlfn.IFS(
  C112="United States","North America",
  C112="Canada","North America",
  C112="Mexico","North America",
  C112="Bermuda","North America",
  C112="United Kingdom","Europe",
  C112="Germany","Europe",
  C112="France","Europe",
  C112="Italy","Europe",
  C112="Switzerland","Europe",
  C112="Spain","Europe",
  C112="Netherlands","Europe",
  C112="Sweden","Europe",
  C112="Norway","Europe",
  C112="Finland","Europe",
  C112="Denmark","Europe",
  C112="Russia","Europe",
  C112="China","Asia",
  C112="Japan","Asia",
  C112="Taiwan, Province of China","Asia",
  C112="Hong Kong","Asia",
  C112="South Korea","Asia",
  C112="India","Asia",
  C112="Singapore","Asia",
  C112="Thailand","Asia",
  C112="Indonesia","Asia",
  C112="Malaysia","Asia",
  TRUE,"Other"
)</f>
        <v>Asia</v>
      </c>
      <c r="T112" s="158" t="str">
        <f>_xlfn.XLOOKUP($D112,ref!G:G,ref!H:H)</f>
        <v>Telecommunications and media</v>
      </c>
      <c r="U112" s="158">
        <f t="shared" si="23"/>
        <v>1</v>
      </c>
      <c r="V112" s="158" t="str">
        <f t="shared" si="24"/>
        <v/>
      </c>
      <c r="W112" s="158" t="str">
        <f t="shared" si="25"/>
        <v/>
      </c>
      <c r="X112" s="158" t="str">
        <f t="shared" si="26"/>
        <v/>
      </c>
      <c r="Y112" s="164">
        <f t="shared" si="27"/>
        <v>1</v>
      </c>
    </row>
    <row r="113" spans="1:25" ht="15.65" customHeight="1">
      <c r="A113" s="374" t="s">
        <v>399</v>
      </c>
      <c r="B113" s="163">
        <v>177</v>
      </c>
      <c r="C113" s="163" t="s">
        <v>680</v>
      </c>
      <c r="D113" s="169" t="s">
        <v>638</v>
      </c>
      <c r="E113" s="168"/>
      <c r="F113" s="163"/>
      <c r="G113" s="163"/>
      <c r="H113" s="168"/>
      <c r="I113" s="163"/>
      <c r="J113" s="163"/>
      <c r="K113" s="168"/>
      <c r="L113" s="163"/>
      <c r="M113" s="170"/>
      <c r="N113" s="170"/>
      <c r="O113" s="168"/>
      <c r="P113" s="163"/>
      <c r="Q113" s="163"/>
      <c r="R113" s="163"/>
      <c r="S113" s="181" t="str">
        <f t="array" ref="S113">_xlfn.IFS(
  C113="United States","North America",
  C113="Canada","North America",
  C113="Mexico","North America",
  C113="Bermuda","North America",
  C113="United Kingdom","Europe",
  C113="Germany","Europe",
  C113="France","Europe",
  C113="Italy","Europe",
  C113="Switzerland","Europe",
  C113="Spain","Europe",
  C113="Netherlands","Europe",
  C113="Sweden","Europe",
  C113="Norway","Europe",
  C113="Finland","Europe",
  C113="Denmark","Europe",
  C113="Russia","Europe",
  C113="China","Asia",
  C113="Japan","Asia",
  C113="Taiwan, Province of China","Asia",
  C113="Hong Kong","Asia",
  C113="South Korea","Asia",
  C113="India","Asia",
  C113="Singapore","Asia",
  C113="Thailand","Asia",
  C113="Indonesia","Asia",
  C113="Malaysia","Asia",
  TRUE,"Other"
)</f>
        <v>Asia</v>
      </c>
      <c r="T113" s="163" t="str">
        <f>_xlfn.XLOOKUP($D113,ref!G:G,ref!H:H)</f>
        <v>Industrial goods</v>
      </c>
      <c r="U113" s="163" t="str">
        <f t="shared" si="23"/>
        <v/>
      </c>
      <c r="V113" s="163" t="str">
        <f t="shared" si="24"/>
        <v/>
      </c>
      <c r="W113" s="163" t="str">
        <f t="shared" si="25"/>
        <v/>
      </c>
      <c r="X113" s="163" t="str">
        <f t="shared" si="26"/>
        <v/>
      </c>
      <c r="Y113" s="164">
        <f t="shared" si="27"/>
        <v>0</v>
      </c>
    </row>
    <row r="114" spans="1:25" ht="15.65" customHeight="1">
      <c r="A114" s="375" t="s">
        <v>521</v>
      </c>
      <c r="B114" s="158">
        <v>451</v>
      </c>
      <c r="C114" s="158" t="s">
        <v>680</v>
      </c>
      <c r="D114" s="166" t="s">
        <v>705</v>
      </c>
      <c r="E114" s="165"/>
      <c r="F114" s="158"/>
      <c r="G114" s="158"/>
      <c r="H114" s="165"/>
      <c r="I114" s="158"/>
      <c r="J114" s="158"/>
      <c r="K114" s="165"/>
      <c r="L114" s="158"/>
      <c r="M114" s="167"/>
      <c r="N114" s="167"/>
      <c r="O114" s="165"/>
      <c r="P114" s="158"/>
      <c r="Q114" s="158"/>
      <c r="R114" s="158"/>
      <c r="S114" s="182" t="str">
        <f t="array" ref="S114">_xlfn.IFS(
  C114="United States","North America",
  C114="Canada","North America",
  C114="Mexico","North America",
  C114="Bermuda","North America",
  C114="United Kingdom","Europe",
  C114="Germany","Europe",
  C114="France","Europe",
  C114="Italy","Europe",
  C114="Switzerland","Europe",
  C114="Spain","Europe",
  C114="Netherlands","Europe",
  C114="Sweden","Europe",
  C114="Norway","Europe",
  C114="Finland","Europe",
  C114="Denmark","Europe",
  C114="Russia","Europe",
  C114="China","Asia",
  C114="Japan","Asia",
  C114="Taiwan, Province of China","Asia",
  C114="Hong Kong","Asia",
  C114="South Korea","Asia",
  C114="India","Asia",
  C114="Singapore","Asia",
  C114="Thailand","Asia",
  C114="Indonesia","Asia",
  C114="Malaysia","Asia",
  TRUE,"Other"
)</f>
        <v>Asia</v>
      </c>
      <c r="T114" s="158" t="str">
        <f>_xlfn.XLOOKUP($D114,ref!G:G,ref!H:H)</f>
        <v>Oil and gas</v>
      </c>
      <c r="U114" s="158" t="str">
        <f t="shared" si="23"/>
        <v/>
      </c>
      <c r="V114" s="158" t="str">
        <f t="shared" si="24"/>
        <v/>
      </c>
      <c r="W114" s="158" t="str">
        <f t="shared" si="25"/>
        <v/>
      </c>
      <c r="X114" s="158" t="str">
        <f t="shared" si="26"/>
        <v/>
      </c>
      <c r="Y114" s="164">
        <f t="shared" si="27"/>
        <v>0</v>
      </c>
    </row>
    <row r="115" spans="1:25" ht="15.65" customHeight="1">
      <c r="A115" s="374" t="s">
        <v>801</v>
      </c>
      <c r="B115" s="163">
        <v>371</v>
      </c>
      <c r="C115" s="163" t="s">
        <v>680</v>
      </c>
      <c r="D115" s="169" t="s">
        <v>679</v>
      </c>
      <c r="E115" s="168"/>
      <c r="F115" s="163"/>
      <c r="G115" s="163"/>
      <c r="H115" s="168"/>
      <c r="I115" s="163"/>
      <c r="J115" s="163"/>
      <c r="K115" s="168"/>
      <c r="L115" s="163"/>
      <c r="M115" s="170"/>
      <c r="N115" s="170"/>
      <c r="O115" s="168"/>
      <c r="P115" s="163"/>
      <c r="Q115" s="163"/>
      <c r="R115" s="163"/>
      <c r="S115" s="181" t="str">
        <f t="array" ref="S115">_xlfn.IFS(
  C115="United States","North America",
  C115="Canada","North America",
  C115="Mexico","North America",
  C115="Bermuda","North America",
  C115="United Kingdom","Europe",
  C115="Germany","Europe",
  C115="France","Europe",
  C115="Italy","Europe",
  C115="Switzerland","Europe",
  C115="Spain","Europe",
  C115="Netherlands","Europe",
  C115="Sweden","Europe",
  C115="Norway","Europe",
  C115="Finland","Europe",
  C115="Denmark","Europe",
  C115="Russia","Europe",
  C115="China","Asia",
  C115="Japan","Asia",
  C115="Taiwan, Province of China","Asia",
  C115="Hong Kong","Asia",
  C115="South Korea","Asia",
  C115="India","Asia",
  C115="Singapore","Asia",
  C115="Thailand","Asia",
  C115="Indonesia","Asia",
  C115="Malaysia","Asia",
  TRUE,"Other"
)</f>
        <v>Asia</v>
      </c>
      <c r="T115" s="163" t="str">
        <f>_xlfn.XLOOKUP($D115,ref!G:G,ref!H:H)</f>
        <v>Energy and utilities</v>
      </c>
      <c r="U115" s="163" t="str">
        <f t="shared" si="23"/>
        <v/>
      </c>
      <c r="V115" s="163" t="str">
        <f t="shared" si="24"/>
        <v/>
      </c>
      <c r="W115" s="163" t="str">
        <f t="shared" si="25"/>
        <v/>
      </c>
      <c r="X115" s="163" t="str">
        <f t="shared" si="26"/>
        <v/>
      </c>
      <c r="Y115" s="164">
        <f t="shared" si="27"/>
        <v>0</v>
      </c>
    </row>
    <row r="116" spans="1:25" ht="15.65" customHeight="1">
      <c r="A116" s="375" t="s">
        <v>113</v>
      </c>
      <c r="B116" s="158">
        <v>92</v>
      </c>
      <c r="C116" s="158" t="s">
        <v>680</v>
      </c>
      <c r="D116" s="166" t="s">
        <v>705</v>
      </c>
      <c r="E116" s="165"/>
      <c r="F116" s="158"/>
      <c r="G116" s="158"/>
      <c r="H116" s="165"/>
      <c r="I116" s="158"/>
      <c r="J116" s="158"/>
      <c r="K116" s="165"/>
      <c r="L116" s="158"/>
      <c r="M116" s="167"/>
      <c r="N116" s="167"/>
      <c r="O116" s="165"/>
      <c r="P116" s="158"/>
      <c r="Q116" s="158"/>
      <c r="R116" s="158"/>
      <c r="S116" s="182" t="str">
        <f t="array" ref="S116">_xlfn.IFS(
  C116="United States","North America",
  C116="Canada","North America",
  C116="Mexico","North America",
  C116="Bermuda","North America",
  C116="United Kingdom","Europe",
  C116="Germany","Europe",
  C116="France","Europe",
  C116="Italy","Europe",
  C116="Switzerland","Europe",
  C116="Spain","Europe",
  C116="Netherlands","Europe",
  C116="Sweden","Europe",
  C116="Norway","Europe",
  C116="Finland","Europe",
  C116="Denmark","Europe",
  C116="Russia","Europe",
  C116="China","Asia",
  C116="Japan","Asia",
  C116="Taiwan, Province of China","Asia",
  C116="Hong Kong","Asia",
  C116="South Korea","Asia",
  C116="India","Asia",
  C116="Singapore","Asia",
  C116="Thailand","Asia",
  C116="Indonesia","Asia",
  C116="Malaysia","Asia",
  TRUE,"Other"
)</f>
        <v>Asia</v>
      </c>
      <c r="T116" s="158" t="str">
        <f>_xlfn.XLOOKUP($D116,ref!G:G,ref!H:H)</f>
        <v>Oil and gas</v>
      </c>
      <c r="U116" s="158" t="str">
        <f t="shared" si="23"/>
        <v/>
      </c>
      <c r="V116" s="158" t="str">
        <f t="shared" si="24"/>
        <v/>
      </c>
      <c r="W116" s="158" t="str">
        <f t="shared" si="25"/>
        <v/>
      </c>
      <c r="X116" s="158" t="str">
        <f t="shared" si="26"/>
        <v/>
      </c>
      <c r="Y116" s="164">
        <f t="shared" si="27"/>
        <v>0</v>
      </c>
    </row>
    <row r="117" spans="1:25" ht="15.65" customHeight="1">
      <c r="A117" s="374" t="s">
        <v>53</v>
      </c>
      <c r="B117" s="163">
        <v>4</v>
      </c>
      <c r="C117" s="163" t="s">
        <v>680</v>
      </c>
      <c r="D117" s="169" t="s">
        <v>705</v>
      </c>
      <c r="E117" s="168"/>
      <c r="F117" s="163"/>
      <c r="G117" s="163"/>
      <c r="H117" s="168"/>
      <c r="I117" s="163"/>
      <c r="J117" s="163"/>
      <c r="K117" s="168"/>
      <c r="L117" s="163"/>
      <c r="M117" s="170"/>
      <c r="N117" s="170"/>
      <c r="O117" s="168" t="s">
        <v>674</v>
      </c>
      <c r="P117" s="163"/>
      <c r="Q117" s="163">
        <v>2050</v>
      </c>
      <c r="R117" s="163">
        <v>2021</v>
      </c>
      <c r="S117" s="181" t="str">
        <f t="array" ref="S117">_xlfn.IFS(
  C117="United States","North America",
  C117="Canada","North America",
  C117="Mexico","North America",
  C117="Bermuda","North America",
  C117="United Kingdom","Europe",
  C117="Germany","Europe",
  C117="France","Europe",
  C117="Italy","Europe",
  C117="Switzerland","Europe",
  C117="Spain","Europe",
  C117="Netherlands","Europe",
  C117="Sweden","Europe",
  C117="Norway","Europe",
  C117="Finland","Europe",
  C117="Denmark","Europe",
  C117="Russia","Europe",
  C117="China","Asia",
  C117="Japan","Asia",
  C117="Taiwan, Province of China","Asia",
  C117="Hong Kong","Asia",
  C117="South Korea","Asia",
  C117="India","Asia",
  C117="Singapore","Asia",
  C117="Thailand","Asia",
  C117="Indonesia","Asia",
  C117="Malaysia","Asia",
  TRUE,"Other"
)</f>
        <v>Asia</v>
      </c>
      <c r="T117" s="163" t="str">
        <f>_xlfn.XLOOKUP($D117,ref!G:G,ref!H:H)</f>
        <v>Oil and gas</v>
      </c>
      <c r="U117" s="163" t="str">
        <f t="shared" si="23"/>
        <v/>
      </c>
      <c r="V117" s="163">
        <f t="shared" si="24"/>
        <v>1</v>
      </c>
      <c r="W117" s="163" t="str">
        <f t="shared" si="25"/>
        <v/>
      </c>
      <c r="X117" s="163" t="str">
        <f t="shared" si="26"/>
        <v/>
      </c>
      <c r="Y117" s="164">
        <f t="shared" si="27"/>
        <v>1</v>
      </c>
    </row>
    <row r="118" spans="1:25" ht="15.65" customHeight="1">
      <c r="A118" s="375" t="s">
        <v>274</v>
      </c>
      <c r="B118" s="158">
        <v>127</v>
      </c>
      <c r="C118" s="158" t="s">
        <v>680</v>
      </c>
      <c r="D118" s="166" t="s">
        <v>665</v>
      </c>
      <c r="E118" s="165"/>
      <c r="F118" s="158"/>
      <c r="G118" s="158"/>
      <c r="H118" s="165"/>
      <c r="I118" s="158"/>
      <c r="J118" s="158"/>
      <c r="K118" s="165"/>
      <c r="L118" s="158"/>
      <c r="M118" s="167"/>
      <c r="N118" s="167"/>
      <c r="O118" s="165"/>
      <c r="P118" s="158"/>
      <c r="Q118" s="158"/>
      <c r="R118" s="158"/>
      <c r="S118" s="182" t="str">
        <f t="array" ref="S118">_xlfn.IFS(
  C118="United States","North America",
  C118="Canada","North America",
  C118="Mexico","North America",
  C118="Bermuda","North America",
  C118="United Kingdom","Europe",
  C118="Germany","Europe",
  C118="France","Europe",
  C118="Italy","Europe",
  C118="Switzerland","Europe",
  C118="Spain","Europe",
  C118="Netherlands","Europe",
  C118="Sweden","Europe",
  C118="Norway","Europe",
  C118="Finland","Europe",
  C118="Denmark","Europe",
  C118="Russia","Europe",
  C118="China","Asia",
  C118="Japan","Asia",
  C118="Taiwan, Province of China","Asia",
  C118="Hong Kong","Asia",
  C118="South Korea","Asia",
  C118="India","Asia",
  C118="Singapore","Asia",
  C118="Thailand","Asia",
  C118="Indonesia","Asia",
  C118="Malaysia","Asia",
  TRUE,"Other"
)</f>
        <v>Asia</v>
      </c>
      <c r="T118" s="158" t="str">
        <f>_xlfn.XLOOKUP($D118,ref!G:G,ref!H:H)</f>
        <v>Aerospace and defense</v>
      </c>
      <c r="U118" s="158" t="str">
        <f t="shared" si="23"/>
        <v/>
      </c>
      <c r="V118" s="158" t="str">
        <f t="shared" si="24"/>
        <v/>
      </c>
      <c r="W118" s="158" t="str">
        <f t="shared" si="25"/>
        <v/>
      </c>
      <c r="X118" s="158" t="str">
        <f t="shared" si="26"/>
        <v/>
      </c>
      <c r="Y118" s="164">
        <f t="shared" si="27"/>
        <v>0</v>
      </c>
    </row>
    <row r="119" spans="1:25" ht="15.65" customHeight="1">
      <c r="A119" s="374" t="s">
        <v>299</v>
      </c>
      <c r="B119" s="163">
        <v>158</v>
      </c>
      <c r="C119" s="163" t="s">
        <v>680</v>
      </c>
      <c r="D119" s="169" t="s">
        <v>666</v>
      </c>
      <c r="E119" s="168"/>
      <c r="F119" s="163"/>
      <c r="G119" s="163"/>
      <c r="H119" s="168"/>
      <c r="I119" s="163"/>
      <c r="J119" s="163"/>
      <c r="K119" s="168"/>
      <c r="L119" s="163"/>
      <c r="M119" s="170"/>
      <c r="N119" s="170"/>
      <c r="O119" s="168"/>
      <c r="P119" s="163"/>
      <c r="Q119" s="163"/>
      <c r="R119" s="163"/>
      <c r="S119" s="181" t="str">
        <f t="array" ref="S119">_xlfn.IFS(
  C119="United States","North America",
  C119="Canada","North America",
  C119="Mexico","North America",
  C119="Bermuda","North America",
  C119="United Kingdom","Europe",
  C119="Germany","Europe",
  C119="France","Europe",
  C119="Italy","Europe",
  C119="Switzerland","Europe",
  C119="Spain","Europe",
  C119="Netherlands","Europe",
  C119="Sweden","Europe",
  C119="Norway","Europe",
  C119="Finland","Europe",
  C119="Denmark","Europe",
  C119="Russia","Europe",
  C119="China","Asia",
  C119="Japan","Asia",
  C119="Taiwan, Province of China","Asia",
  C119="Hong Kong","Asia",
  C119="South Korea","Asia",
  C119="India","Asia",
  C119="Singapore","Asia",
  C119="Thailand","Asia",
  C119="Indonesia","Asia",
  C119="Malaysia","Asia",
  TRUE,"Other"
)</f>
        <v>Asia</v>
      </c>
      <c r="T119" s="163" t="str">
        <f>_xlfn.XLOOKUP($D119,ref!G:G,ref!H:H)</f>
        <v>Financial services</v>
      </c>
      <c r="U119" s="163" t="str">
        <f t="shared" si="23"/>
        <v/>
      </c>
      <c r="V119" s="163" t="str">
        <f t="shared" si="24"/>
        <v/>
      </c>
      <c r="W119" s="163" t="str">
        <f t="shared" si="25"/>
        <v/>
      </c>
      <c r="X119" s="163" t="str">
        <f t="shared" si="26"/>
        <v/>
      </c>
      <c r="Y119" s="164">
        <f t="shared" si="27"/>
        <v>0</v>
      </c>
    </row>
    <row r="120" spans="1:25" ht="15.65" customHeight="1">
      <c r="A120" s="375" t="s">
        <v>247</v>
      </c>
      <c r="B120" s="158">
        <v>174</v>
      </c>
      <c r="C120" s="158" t="s">
        <v>680</v>
      </c>
      <c r="D120" s="166" t="s">
        <v>708</v>
      </c>
      <c r="E120" s="165"/>
      <c r="F120" s="158"/>
      <c r="G120" s="158"/>
      <c r="H120" s="165"/>
      <c r="I120" s="158"/>
      <c r="J120" s="158"/>
      <c r="K120" s="165"/>
      <c r="L120" s="158"/>
      <c r="M120" s="167"/>
      <c r="N120" s="167"/>
      <c r="O120" s="165"/>
      <c r="P120" s="158"/>
      <c r="Q120" s="158"/>
      <c r="R120" s="158"/>
      <c r="S120" s="182" t="str">
        <f t="array" ref="S120">_xlfn.IFS(
  C120="United States","North America",
  C120="Canada","North America",
  C120="Mexico","North America",
  C120="Bermuda","North America",
  C120="United Kingdom","Europe",
  C120="Germany","Europe",
  C120="France","Europe",
  C120="Italy","Europe",
  C120="Switzerland","Europe",
  C120="Spain","Europe",
  C120="Netherlands","Europe",
  C120="Sweden","Europe",
  C120="Norway","Europe",
  C120="Finland","Europe",
  C120="Denmark","Europe",
  C120="Russia","Europe",
  C120="China","Asia",
  C120="Japan","Asia",
  C120="Taiwan, Province of China","Asia",
  C120="Hong Kong","Asia",
  C120="South Korea","Asia",
  C120="India","Asia",
  C120="Singapore","Asia",
  C120="Thailand","Asia",
  C120="Indonesia","Asia",
  C120="Malaysia","Asia",
  TRUE,"Other"
)</f>
        <v>Asia</v>
      </c>
      <c r="T120" s="158" t="str">
        <f>_xlfn.XLOOKUP($D120,ref!G:G,ref!H:H)</f>
        <v>Real estate</v>
      </c>
      <c r="U120" s="158" t="str">
        <f t="shared" si="23"/>
        <v/>
      </c>
      <c r="V120" s="158" t="str">
        <f t="shared" si="24"/>
        <v/>
      </c>
      <c r="W120" s="158" t="str">
        <f t="shared" si="25"/>
        <v/>
      </c>
      <c r="X120" s="158" t="str">
        <f t="shared" si="26"/>
        <v/>
      </c>
      <c r="Y120" s="164">
        <f t="shared" si="27"/>
        <v>0</v>
      </c>
    </row>
    <row r="121" spans="1:25" ht="15.65" customHeight="1">
      <c r="A121" s="374" t="s">
        <v>155</v>
      </c>
      <c r="B121" s="163">
        <v>74</v>
      </c>
      <c r="C121" s="163" t="s">
        <v>680</v>
      </c>
      <c r="D121" s="169" t="s">
        <v>691</v>
      </c>
      <c r="E121" s="168"/>
      <c r="F121" s="163"/>
      <c r="G121" s="163"/>
      <c r="H121" s="168"/>
      <c r="I121" s="163"/>
      <c r="J121" s="163"/>
      <c r="K121" s="168"/>
      <c r="L121" s="163"/>
      <c r="M121" s="170"/>
      <c r="N121" s="170"/>
      <c r="O121" s="168"/>
      <c r="P121" s="163"/>
      <c r="Q121" s="163"/>
      <c r="R121" s="163"/>
      <c r="S121" s="181" t="str">
        <f t="array" ref="S121">_xlfn.IFS(
  C121="United States","North America",
  C121="Canada","North America",
  C121="Mexico","North America",
  C121="Bermuda","North America",
  C121="United Kingdom","Europe",
  C121="Germany","Europe",
  C121="France","Europe",
  C121="Italy","Europe",
  C121="Switzerland","Europe",
  C121="Spain","Europe",
  C121="Netherlands","Europe",
  C121="Sweden","Europe",
  C121="Norway","Europe",
  C121="Finland","Europe",
  C121="Denmark","Europe",
  C121="Russia","Europe",
  C121="China","Asia",
  C121="Japan","Asia",
  C121="Taiwan, Province of China","Asia",
  C121="Hong Kong","Asia",
  C121="South Korea","Asia",
  C121="India","Asia",
  C121="Singapore","Asia",
  C121="Thailand","Asia",
  C121="Indonesia","Asia",
  C121="Malaysia","Asia",
  TRUE,"Other"
)</f>
        <v>Asia</v>
      </c>
      <c r="T121" s="163" t="str">
        <f>_xlfn.XLOOKUP($D121,ref!G:G,ref!H:H)</f>
        <v>Transportation and logistics</v>
      </c>
      <c r="U121" s="163" t="str">
        <f t="shared" si="23"/>
        <v/>
      </c>
      <c r="V121" s="163" t="str">
        <f t="shared" si="24"/>
        <v/>
      </c>
      <c r="W121" s="163" t="str">
        <f t="shared" si="25"/>
        <v/>
      </c>
      <c r="X121" s="163" t="str">
        <f t="shared" si="26"/>
        <v/>
      </c>
      <c r="Y121" s="164">
        <f t="shared" si="27"/>
        <v>0</v>
      </c>
    </row>
    <row r="122" spans="1:25" ht="15.65" customHeight="1">
      <c r="A122" s="375" t="s">
        <v>99</v>
      </c>
      <c r="B122" s="158">
        <v>42</v>
      </c>
      <c r="C122" s="158" t="s">
        <v>680</v>
      </c>
      <c r="D122" s="166" t="s">
        <v>670</v>
      </c>
      <c r="E122" s="165"/>
      <c r="F122" s="158"/>
      <c r="G122" s="158"/>
      <c r="H122" s="165"/>
      <c r="I122" s="158"/>
      <c r="J122" s="158"/>
      <c r="K122" s="165"/>
      <c r="L122" s="158"/>
      <c r="M122" s="167"/>
      <c r="N122" s="167"/>
      <c r="O122" s="165"/>
      <c r="P122" s="158"/>
      <c r="Q122" s="158"/>
      <c r="R122" s="158"/>
      <c r="S122" s="182" t="str">
        <f t="array" ref="S122">_xlfn.IFS(
  C122="United States","North America",
  C122="Canada","North America",
  C122="Mexico","North America",
  C122="Bermuda","North America",
  C122="United Kingdom","Europe",
  C122="Germany","Europe",
  C122="France","Europe",
  C122="Italy","Europe",
  C122="Switzerland","Europe",
  C122="Spain","Europe",
  C122="Netherlands","Europe",
  C122="Sweden","Europe",
  C122="Norway","Europe",
  C122="Finland","Europe",
  C122="Denmark","Europe",
  C122="Russia","Europe",
  C122="China","Asia",
  C122="Japan","Asia",
  C122="Taiwan, Province of China","Asia",
  C122="Hong Kong","Asia",
  C122="South Korea","Asia",
  C122="India","Asia",
  C122="Singapore","Asia",
  C122="Thailand","Asia",
  C122="Indonesia","Asia",
  C122="Malaysia","Asia",
  TRUE,"Other"
)</f>
        <v>Asia</v>
      </c>
      <c r="T122" s="158" t="str">
        <f>_xlfn.XLOOKUP($D122,ref!G:G,ref!H:H)</f>
        <v>Engineering and construction</v>
      </c>
      <c r="U122" s="158" t="str">
        <f t="shared" si="23"/>
        <v/>
      </c>
      <c r="V122" s="158" t="str">
        <f t="shared" si="24"/>
        <v/>
      </c>
      <c r="W122" s="158" t="str">
        <f t="shared" si="25"/>
        <v/>
      </c>
      <c r="X122" s="158" t="str">
        <f t="shared" si="26"/>
        <v/>
      </c>
      <c r="Y122" s="164">
        <f t="shared" si="27"/>
        <v>0</v>
      </c>
    </row>
    <row r="123" spans="1:25" ht="15.65" customHeight="1">
      <c r="A123" s="374" t="s">
        <v>91</v>
      </c>
      <c r="B123" s="163">
        <v>35</v>
      </c>
      <c r="C123" s="163" t="s">
        <v>680</v>
      </c>
      <c r="D123" s="169" t="s">
        <v>670</v>
      </c>
      <c r="E123" s="168"/>
      <c r="F123" s="163"/>
      <c r="G123" s="163"/>
      <c r="H123" s="168"/>
      <c r="I123" s="163"/>
      <c r="J123" s="163"/>
      <c r="K123" s="168"/>
      <c r="L123" s="163"/>
      <c r="M123" s="170"/>
      <c r="N123" s="170"/>
      <c r="O123" s="168"/>
      <c r="P123" s="163"/>
      <c r="Q123" s="163"/>
      <c r="R123" s="163"/>
      <c r="S123" s="181" t="str">
        <f t="array" ref="S123">_xlfn.IFS(
  C123="United States","North America",
  C123="Canada","North America",
  C123="Mexico","North America",
  C123="Bermuda","North America",
  C123="United Kingdom","Europe",
  C123="Germany","Europe",
  C123="France","Europe",
  C123="Italy","Europe",
  C123="Switzerland","Europe",
  C123="Spain","Europe",
  C123="Netherlands","Europe",
  C123="Sweden","Europe",
  C123="Norway","Europe",
  C123="Finland","Europe",
  C123="Denmark","Europe",
  C123="Russia","Europe",
  C123="China","Asia",
  C123="Japan","Asia",
  C123="Taiwan, Province of China","Asia",
  C123="Hong Kong","Asia",
  C123="South Korea","Asia",
  C123="India","Asia",
  C123="Singapore","Asia",
  C123="Thailand","Asia",
  C123="Indonesia","Asia",
  C123="Malaysia","Asia",
  TRUE,"Other"
)</f>
        <v>Asia</v>
      </c>
      <c r="T123" s="163" t="str">
        <f>_xlfn.XLOOKUP($D123,ref!G:G,ref!H:H)</f>
        <v>Engineering and construction</v>
      </c>
      <c r="U123" s="163" t="str">
        <f t="shared" si="23"/>
        <v/>
      </c>
      <c r="V123" s="163" t="str">
        <f t="shared" si="24"/>
        <v/>
      </c>
      <c r="W123" s="163" t="str">
        <f t="shared" si="25"/>
        <v/>
      </c>
      <c r="X123" s="163" t="str">
        <f t="shared" si="26"/>
        <v/>
      </c>
      <c r="Y123" s="164">
        <f t="shared" si="27"/>
        <v>0</v>
      </c>
    </row>
    <row r="124" spans="1:25" ht="15.65" customHeight="1">
      <c r="A124" s="375" t="s">
        <v>3076</v>
      </c>
      <c r="B124" s="158">
        <v>497</v>
      </c>
      <c r="C124" s="158" t="s">
        <v>680</v>
      </c>
      <c r="D124" s="166" t="s">
        <v>666</v>
      </c>
      <c r="E124" s="165"/>
      <c r="F124" s="158"/>
      <c r="G124" s="158"/>
      <c r="H124" s="165"/>
      <c r="I124" s="158"/>
      <c r="J124" s="158"/>
      <c r="K124" s="165"/>
      <c r="L124" s="158"/>
      <c r="M124" s="167"/>
      <c r="N124" s="167"/>
      <c r="O124" s="165"/>
      <c r="P124" s="158"/>
      <c r="Q124" s="158"/>
      <c r="R124" s="158"/>
      <c r="S124" s="182" t="str">
        <f t="array" ref="S124">_xlfn.IFS(
  C124="United States","North America",
  C124="Canada","North America",
  C124="Mexico","North America",
  C124="Bermuda","North America",
  C124="United Kingdom","Europe",
  C124="Germany","Europe",
  C124="France","Europe",
  C124="Italy","Europe",
  C124="Switzerland","Europe",
  C124="Spain","Europe",
  C124="Netherlands","Europe",
  C124="Sweden","Europe",
  C124="Norway","Europe",
  C124="Finland","Europe",
  C124="Denmark","Europe",
  C124="Russia","Europe",
  C124="China","Asia",
  C124="Japan","Asia",
  C124="Taiwan, Province of China","Asia",
  C124="Hong Kong","Asia",
  C124="South Korea","Asia",
  C124="India","Asia",
  C124="Singapore","Asia",
  C124="Thailand","Asia",
  C124="Indonesia","Asia",
  C124="Malaysia","Asia",
  TRUE,"Other"
)</f>
        <v>Asia</v>
      </c>
      <c r="T124" s="158" t="str">
        <f>_xlfn.XLOOKUP($D124,ref!G:G,ref!H:H)</f>
        <v>Financial services</v>
      </c>
      <c r="U124" s="158" t="str">
        <f t="shared" si="23"/>
        <v/>
      </c>
      <c r="V124" s="158" t="str">
        <f t="shared" si="24"/>
        <v/>
      </c>
      <c r="W124" s="158" t="str">
        <f t="shared" si="25"/>
        <v/>
      </c>
      <c r="X124" s="158" t="str">
        <f t="shared" si="26"/>
        <v/>
      </c>
      <c r="Y124" s="164">
        <f t="shared" si="27"/>
        <v>0</v>
      </c>
    </row>
    <row r="125" spans="1:25" ht="15.65" customHeight="1">
      <c r="A125" s="374" t="s">
        <v>115</v>
      </c>
      <c r="B125" s="163">
        <v>69</v>
      </c>
      <c r="C125" s="163" t="s">
        <v>680</v>
      </c>
      <c r="D125" s="169" t="s">
        <v>654</v>
      </c>
      <c r="E125" s="168"/>
      <c r="F125" s="163"/>
      <c r="G125" s="163"/>
      <c r="H125" s="168"/>
      <c r="I125" s="163"/>
      <c r="J125" s="163"/>
      <c r="K125" s="168"/>
      <c r="L125" s="163"/>
      <c r="M125" s="170"/>
      <c r="N125" s="170"/>
      <c r="O125" s="168"/>
      <c r="P125" s="163"/>
      <c r="Q125" s="163"/>
      <c r="R125" s="163"/>
      <c r="S125" s="181" t="str">
        <f t="array" ref="S125">_xlfn.IFS(
  C125="United States","North America",
  C125="Canada","North America",
  C125="Mexico","North America",
  C125="Bermuda","North America",
  C125="United Kingdom","Europe",
  C125="Germany","Europe",
  C125="France","Europe",
  C125="Italy","Europe",
  C125="Switzerland","Europe",
  C125="Spain","Europe",
  C125="Netherlands","Europe",
  C125="Sweden","Europe",
  C125="Norway","Europe",
  C125="Finland","Europe",
  C125="Denmark","Europe",
  C125="Russia","Europe",
  C125="China","Asia",
  C125="Japan","Asia",
  C125="Taiwan, Province of China","Asia",
  C125="Hong Kong","Asia",
  C125="South Korea","Asia",
  C125="India","Asia",
  C125="Singapore","Asia",
  C125="Thailand","Asia",
  C125="Indonesia","Asia",
  C125="Malaysia","Asia",
  TRUE,"Other"
)</f>
        <v>Asia</v>
      </c>
      <c r="T125" s="163" t="str">
        <f>_xlfn.XLOOKUP($D125,ref!G:G,ref!H:H)</f>
        <v>Health care and pharmaceuticals</v>
      </c>
      <c r="U125" s="163" t="str">
        <f t="shared" si="23"/>
        <v/>
      </c>
      <c r="V125" s="163" t="str">
        <f t="shared" si="24"/>
        <v/>
      </c>
      <c r="W125" s="163" t="str">
        <f t="shared" si="25"/>
        <v/>
      </c>
      <c r="X125" s="163" t="str">
        <f t="shared" si="26"/>
        <v/>
      </c>
      <c r="Y125" s="164">
        <f t="shared" si="27"/>
        <v>0</v>
      </c>
    </row>
    <row r="126" spans="1:25" ht="15.65" customHeight="1">
      <c r="A126" s="375" t="s">
        <v>3077</v>
      </c>
      <c r="B126" s="158">
        <v>470</v>
      </c>
      <c r="C126" s="158" t="s">
        <v>680</v>
      </c>
      <c r="D126" s="166" t="s">
        <v>708</v>
      </c>
      <c r="E126" s="165"/>
      <c r="F126" s="158"/>
      <c r="G126" s="158"/>
      <c r="H126" s="165"/>
      <c r="I126" s="158"/>
      <c r="J126" s="158"/>
      <c r="K126" s="165"/>
      <c r="L126" s="158"/>
      <c r="M126" s="167"/>
      <c r="N126" s="167"/>
      <c r="O126" s="165"/>
      <c r="P126" s="158"/>
      <c r="Q126" s="158"/>
      <c r="R126" s="158"/>
      <c r="S126" s="182" t="str">
        <f t="array" ref="S126">_xlfn.IFS(
  C126="United States","North America",
  C126="Canada","North America",
  C126="Mexico","North America",
  C126="Bermuda","North America",
  C126="United Kingdom","Europe",
  C126="Germany","Europe",
  C126="France","Europe",
  C126="Italy","Europe",
  C126="Switzerland","Europe",
  C126="Spain","Europe",
  C126="Netherlands","Europe",
  C126="Sweden","Europe",
  C126="Norway","Europe",
  C126="Finland","Europe",
  C126="Denmark","Europe",
  C126="Russia","Europe",
  C126="China","Asia",
  C126="Japan","Asia",
  C126="Taiwan, Province of China","Asia",
  C126="Hong Kong","Asia",
  C126="South Korea","Asia",
  C126="India","Asia",
  C126="Singapore","Asia",
  C126="Thailand","Asia",
  C126="Indonesia","Asia",
  C126="Malaysia","Asia",
  TRUE,"Other"
)</f>
        <v>Asia</v>
      </c>
      <c r="T126" s="158" t="str">
        <f>_xlfn.XLOOKUP($D126,ref!G:G,ref!H:H)</f>
        <v>Real estate</v>
      </c>
      <c r="U126" s="158" t="str">
        <f t="shared" si="23"/>
        <v/>
      </c>
      <c r="V126" s="158" t="str">
        <f t="shared" si="24"/>
        <v/>
      </c>
      <c r="W126" s="158" t="str">
        <f t="shared" si="25"/>
        <v/>
      </c>
      <c r="X126" s="158" t="str">
        <f t="shared" si="26"/>
        <v/>
      </c>
      <c r="Y126" s="164">
        <f t="shared" si="27"/>
        <v>0</v>
      </c>
    </row>
    <row r="127" spans="1:25" ht="15.65" customHeight="1">
      <c r="A127" s="374" t="s">
        <v>380</v>
      </c>
      <c r="B127" s="163">
        <v>351</v>
      </c>
      <c r="C127" s="163" t="s">
        <v>680</v>
      </c>
      <c r="D127" s="169" t="s">
        <v>665</v>
      </c>
      <c r="E127" s="168"/>
      <c r="F127" s="163"/>
      <c r="G127" s="163"/>
      <c r="H127" s="168"/>
      <c r="I127" s="163"/>
      <c r="J127" s="163"/>
      <c r="K127" s="168"/>
      <c r="L127" s="163"/>
      <c r="M127" s="170"/>
      <c r="N127" s="170"/>
      <c r="O127" s="168"/>
      <c r="P127" s="163"/>
      <c r="Q127" s="163"/>
      <c r="R127" s="163"/>
      <c r="S127" s="181" t="str">
        <f t="array" ref="S127">_xlfn.IFS(
  C127="United States","North America",
  C127="Canada","North America",
  C127="Mexico","North America",
  C127="Bermuda","North America",
  C127="United Kingdom","Europe",
  C127="Germany","Europe",
  C127="France","Europe",
  C127="Italy","Europe",
  C127="Switzerland","Europe",
  C127="Spain","Europe",
  C127="Netherlands","Europe",
  C127="Sweden","Europe",
  C127="Norway","Europe",
  C127="Finland","Europe",
  C127="Denmark","Europe",
  C127="Russia","Europe",
  C127="China","Asia",
  C127="Japan","Asia",
  C127="Taiwan, Province of China","Asia",
  C127="Hong Kong","Asia",
  C127="South Korea","Asia",
  C127="India","Asia",
  C127="Singapore","Asia",
  C127="Thailand","Asia",
  C127="Indonesia","Asia",
  C127="Malaysia","Asia",
  TRUE,"Other"
)</f>
        <v>Asia</v>
      </c>
      <c r="T127" s="163" t="str">
        <f>_xlfn.XLOOKUP($D127,ref!G:G,ref!H:H)</f>
        <v>Aerospace and defense</v>
      </c>
      <c r="U127" s="163" t="str">
        <f t="shared" si="23"/>
        <v/>
      </c>
      <c r="V127" s="163" t="str">
        <f t="shared" si="24"/>
        <v/>
      </c>
      <c r="W127" s="163" t="str">
        <f t="shared" si="25"/>
        <v/>
      </c>
      <c r="X127" s="163" t="str">
        <f t="shared" si="26"/>
        <v/>
      </c>
      <c r="Y127" s="164">
        <f t="shared" si="27"/>
        <v>0</v>
      </c>
    </row>
    <row r="128" spans="1:25" ht="15.65" customHeight="1">
      <c r="A128" s="375" t="s">
        <v>132</v>
      </c>
      <c r="B128" s="158">
        <v>91</v>
      </c>
      <c r="C128" s="158" t="s">
        <v>680</v>
      </c>
      <c r="D128" s="166" t="s">
        <v>679</v>
      </c>
      <c r="E128" s="165"/>
      <c r="F128" s="158"/>
      <c r="G128" s="158"/>
      <c r="H128" s="165"/>
      <c r="I128" s="158"/>
      <c r="J128" s="158"/>
      <c r="K128" s="165"/>
      <c r="L128" s="158"/>
      <c r="M128" s="167"/>
      <c r="N128" s="167"/>
      <c r="O128" s="165"/>
      <c r="P128" s="158"/>
      <c r="Q128" s="158"/>
      <c r="R128" s="158"/>
      <c r="S128" s="182" t="str">
        <f t="array" ref="S128">_xlfn.IFS(
  C128="United States","North America",
  C128="Canada","North America",
  C128="Mexico","North America",
  C128="Bermuda","North America",
  C128="United Kingdom","Europe",
  C128="Germany","Europe",
  C128="France","Europe",
  C128="Italy","Europe",
  C128="Switzerland","Europe",
  C128="Spain","Europe",
  C128="Netherlands","Europe",
  C128="Sweden","Europe",
  C128="Norway","Europe",
  C128="Finland","Europe",
  C128="Denmark","Europe",
  C128="Russia","Europe",
  C128="China","Asia",
  C128="Japan","Asia",
  C128="Taiwan, Province of China","Asia",
  C128="Hong Kong","Asia",
  C128="South Korea","Asia",
  C128="India","Asia",
  C128="Singapore","Asia",
  C128="Thailand","Asia",
  C128="Indonesia","Asia",
  C128="Malaysia","Asia",
  TRUE,"Other"
)</f>
        <v>Asia</v>
      </c>
      <c r="T128" s="158" t="str">
        <f>_xlfn.XLOOKUP($D128,ref!G:G,ref!H:H)</f>
        <v>Energy and utilities</v>
      </c>
      <c r="U128" s="158" t="str">
        <f t="shared" si="23"/>
        <v/>
      </c>
      <c r="V128" s="158" t="str">
        <f t="shared" si="24"/>
        <v/>
      </c>
      <c r="W128" s="158" t="str">
        <f t="shared" si="25"/>
        <v/>
      </c>
      <c r="X128" s="158" t="str">
        <f t="shared" si="26"/>
        <v/>
      </c>
      <c r="Y128" s="164">
        <f t="shared" si="27"/>
        <v>0</v>
      </c>
    </row>
    <row r="129" spans="1:25" ht="15.65" customHeight="1">
      <c r="A129" s="374" t="s">
        <v>64</v>
      </c>
      <c r="B129" s="163">
        <v>13</v>
      </c>
      <c r="C129" s="163" t="s">
        <v>680</v>
      </c>
      <c r="D129" s="169" t="s">
        <v>670</v>
      </c>
      <c r="E129" s="168"/>
      <c r="F129" s="163"/>
      <c r="G129" s="163"/>
      <c r="H129" s="168"/>
      <c r="I129" s="163"/>
      <c r="J129" s="163"/>
      <c r="K129" s="168"/>
      <c r="L129" s="163"/>
      <c r="M129" s="170"/>
      <c r="N129" s="170"/>
      <c r="O129" s="168"/>
      <c r="P129" s="163"/>
      <c r="Q129" s="163"/>
      <c r="R129" s="163"/>
      <c r="S129" s="181" t="str">
        <f t="array" ref="S129">_xlfn.IFS(
  C129="United States","North America",
  C129="Canada","North America",
  C129="Mexico","North America",
  C129="Bermuda","North America",
  C129="United Kingdom","Europe",
  C129="Germany","Europe",
  C129="France","Europe",
  C129="Italy","Europe",
  C129="Switzerland","Europe",
  C129="Spain","Europe",
  C129="Netherlands","Europe",
  C129="Sweden","Europe",
  C129="Norway","Europe",
  C129="Finland","Europe",
  C129="Denmark","Europe",
  C129="Russia","Europe",
  C129="China","Asia",
  C129="Japan","Asia",
  C129="Taiwan, Province of China","Asia",
  C129="Hong Kong","Asia",
  C129="South Korea","Asia",
  C129="India","Asia",
  C129="Singapore","Asia",
  C129="Thailand","Asia",
  C129="Indonesia","Asia",
  C129="Malaysia","Asia",
  TRUE,"Other"
)</f>
        <v>Asia</v>
      </c>
      <c r="T129" s="163" t="str">
        <f>_xlfn.XLOOKUP($D129,ref!G:G,ref!H:H)</f>
        <v>Engineering and construction</v>
      </c>
      <c r="U129" s="163" t="str">
        <f t="shared" si="23"/>
        <v/>
      </c>
      <c r="V129" s="163" t="str">
        <f t="shared" si="24"/>
        <v/>
      </c>
      <c r="W129" s="163" t="str">
        <f t="shared" si="25"/>
        <v/>
      </c>
      <c r="X129" s="163" t="str">
        <f t="shared" si="26"/>
        <v/>
      </c>
      <c r="Y129" s="164">
        <f t="shared" si="27"/>
        <v>0</v>
      </c>
    </row>
    <row r="130" spans="1:25" ht="15.65" customHeight="1">
      <c r="A130" s="375" t="s">
        <v>804</v>
      </c>
      <c r="B130" s="158">
        <v>240</v>
      </c>
      <c r="C130" s="158" t="s">
        <v>680</v>
      </c>
      <c r="D130" s="166" t="s">
        <v>691</v>
      </c>
      <c r="E130" s="165"/>
      <c r="F130" s="158"/>
      <c r="G130" s="158"/>
      <c r="H130" s="165"/>
      <c r="I130" s="158"/>
      <c r="J130" s="158"/>
      <c r="K130" s="165"/>
      <c r="L130" s="158"/>
      <c r="M130" s="167"/>
      <c r="N130" s="167"/>
      <c r="O130" s="165"/>
      <c r="P130" s="158"/>
      <c r="Q130" s="158"/>
      <c r="R130" s="158"/>
      <c r="S130" s="182" t="str">
        <f t="array" ref="S130">_xlfn.IFS(
  C130="United States","North America",
  C130="Canada","North America",
  C130="Mexico","North America",
  C130="Bermuda","North America",
  C130="United Kingdom","Europe",
  C130="Germany","Europe",
  C130="France","Europe",
  C130="Italy","Europe",
  C130="Switzerland","Europe",
  C130="Spain","Europe",
  C130="Netherlands","Europe",
  C130="Sweden","Europe",
  C130="Norway","Europe",
  C130="Finland","Europe",
  C130="Denmark","Europe",
  C130="Russia","Europe",
  C130="China","Asia",
  C130="Japan","Asia",
  C130="Taiwan, Province of China","Asia",
  C130="Hong Kong","Asia",
  C130="South Korea","Asia",
  C130="India","Asia",
  C130="Singapore","Asia",
  C130="Thailand","Asia",
  C130="Indonesia","Asia",
  C130="Malaysia","Asia",
  TRUE,"Other"
)</f>
        <v>Asia</v>
      </c>
      <c r="T130" s="158" t="str">
        <f>_xlfn.XLOOKUP($D130,ref!G:G,ref!H:H)</f>
        <v>Transportation and logistics</v>
      </c>
      <c r="U130" s="158" t="str">
        <f t="shared" si="23"/>
        <v/>
      </c>
      <c r="V130" s="158" t="str">
        <f t="shared" si="24"/>
        <v/>
      </c>
      <c r="W130" s="158" t="str">
        <f t="shared" si="25"/>
        <v/>
      </c>
      <c r="X130" s="158" t="str">
        <f t="shared" si="26"/>
        <v/>
      </c>
      <c r="Y130" s="164">
        <f t="shared" si="27"/>
        <v>0</v>
      </c>
    </row>
    <row r="131" spans="1:25" ht="15.65" customHeight="1">
      <c r="A131" s="374" t="s">
        <v>2249</v>
      </c>
      <c r="B131" s="163">
        <v>344</v>
      </c>
      <c r="C131" s="163" t="s">
        <v>680</v>
      </c>
      <c r="D131" s="169" t="s">
        <v>666</v>
      </c>
      <c r="E131" s="168"/>
      <c r="F131" s="163"/>
      <c r="G131" s="163"/>
      <c r="H131" s="168"/>
      <c r="I131" s="163"/>
      <c r="J131" s="163"/>
      <c r="K131" s="168"/>
      <c r="L131" s="163"/>
      <c r="M131" s="170"/>
      <c r="N131" s="170"/>
      <c r="O131" s="168"/>
      <c r="P131" s="163"/>
      <c r="Q131" s="163"/>
      <c r="R131" s="163"/>
      <c r="S131" s="181" t="str">
        <f t="array" ref="S131">_xlfn.IFS(
  C131="United States","North America",
  C131="Canada","North America",
  C131="Mexico","North America",
  C131="Bermuda","North America",
  C131="United Kingdom","Europe",
  C131="Germany","Europe",
  C131="France","Europe",
  C131="Italy","Europe",
  C131="Switzerland","Europe",
  C131="Spain","Europe",
  C131="Netherlands","Europe",
  C131="Sweden","Europe",
  C131="Norway","Europe",
  C131="Finland","Europe",
  C131="Denmark","Europe",
  C131="Russia","Europe",
  C131="China","Asia",
  C131="Japan","Asia",
  C131="Taiwan, Province of China","Asia",
  C131="Hong Kong","Asia",
  C131="South Korea","Asia",
  C131="India","Asia",
  C131="Singapore","Asia",
  C131="Thailand","Asia",
  C131="Indonesia","Asia",
  C131="Malaysia","Asia",
  TRUE,"Other"
)</f>
        <v>Asia</v>
      </c>
      <c r="T131" s="163" t="str">
        <f>_xlfn.XLOOKUP($D131,ref!G:G,ref!H:H)</f>
        <v>Financial services</v>
      </c>
      <c r="U131" s="163" t="str">
        <f t="shared" ref="U131:U194" si="28">IF(TRIM(M131)&lt;&gt;"",1,"")</f>
        <v/>
      </c>
      <c r="V131" s="163" t="str">
        <f t="shared" ref="V131:V194" si="29">IF(TRIM(Q131)&lt;&gt;"",1,"")</f>
        <v/>
      </c>
      <c r="W131" s="163" t="str">
        <f t="shared" ref="W131:W194" si="30">IF($E131="Y", 1, "")</f>
        <v/>
      </c>
      <c r="X131" s="163" t="str">
        <f t="shared" ref="X131:X194" si="31">IF($H131="T",1,"")</f>
        <v/>
      </c>
      <c r="Y131" s="164">
        <f t="shared" ref="Y131:Y194" si="32">MAX($X131,$W131,$V131,$U131)</f>
        <v>0</v>
      </c>
    </row>
    <row r="132" spans="1:25" ht="15.65" customHeight="1">
      <c r="A132" s="375" t="s">
        <v>182</v>
      </c>
      <c r="B132" s="158">
        <v>126</v>
      </c>
      <c r="C132" s="158" t="s">
        <v>680</v>
      </c>
      <c r="D132" s="166" t="s">
        <v>715</v>
      </c>
      <c r="E132" s="165"/>
      <c r="F132" s="158"/>
      <c r="G132" s="158"/>
      <c r="H132" s="165"/>
      <c r="I132" s="158"/>
      <c r="J132" s="158"/>
      <c r="K132" s="165"/>
      <c r="L132" s="158"/>
      <c r="M132" s="167"/>
      <c r="N132" s="167"/>
      <c r="O132" s="165"/>
      <c r="P132" s="158"/>
      <c r="Q132" s="158"/>
      <c r="R132" s="158"/>
      <c r="S132" s="182" t="str">
        <f t="array" ref="S132">_xlfn.IFS(
  C132="United States","North America",
  C132="Canada","North America",
  C132="Mexico","North America",
  C132="Bermuda","North America",
  C132="United Kingdom","Europe",
  C132="Germany","Europe",
  C132="France","Europe",
  C132="Italy","Europe",
  C132="Switzerland","Europe",
  C132="Spain","Europe",
  C132="Netherlands","Europe",
  C132="Sweden","Europe",
  C132="Norway","Europe",
  C132="Finland","Europe",
  C132="Denmark","Europe",
  C132="Russia","Europe",
  C132="China","Asia",
  C132="Japan","Asia",
  C132="Taiwan, Province of China","Asia",
  C132="Hong Kong","Asia",
  C132="South Korea","Asia",
  C132="India","Asia",
  C132="Singapore","Asia",
  C132="Thailand","Asia",
  C132="Indonesia","Asia",
  C132="Malaysia","Asia",
  TRUE,"Other"
)</f>
        <v>Asia</v>
      </c>
      <c r="T132" s="158" t="str">
        <f>_xlfn.XLOOKUP($D132,ref!G:G,ref!H:H)</f>
        <v>Telecommunications and media</v>
      </c>
      <c r="U132" s="158" t="str">
        <f t="shared" si="28"/>
        <v/>
      </c>
      <c r="V132" s="158" t="str">
        <f t="shared" si="29"/>
        <v/>
      </c>
      <c r="W132" s="158" t="str">
        <f t="shared" si="30"/>
        <v/>
      </c>
      <c r="X132" s="158" t="str">
        <f t="shared" si="31"/>
        <v/>
      </c>
      <c r="Y132" s="164">
        <f t="shared" si="32"/>
        <v>0</v>
      </c>
    </row>
    <row r="133" spans="1:25" ht="15.65" customHeight="1">
      <c r="A133" s="374" t="s">
        <v>317</v>
      </c>
      <c r="B133" s="163">
        <v>260</v>
      </c>
      <c r="C133" s="163" t="s">
        <v>680</v>
      </c>
      <c r="D133" s="169" t="s">
        <v>715</v>
      </c>
      <c r="E133" s="168"/>
      <c r="F133" s="163"/>
      <c r="G133" s="163"/>
      <c r="H133" s="168"/>
      <c r="I133" s="163"/>
      <c r="J133" s="163"/>
      <c r="K133" s="168"/>
      <c r="L133" s="163"/>
      <c r="M133" s="170"/>
      <c r="N133" s="170"/>
      <c r="O133" s="168"/>
      <c r="P133" s="163"/>
      <c r="Q133" s="163"/>
      <c r="R133" s="163"/>
      <c r="S133" s="181" t="str">
        <f t="array" ref="S133">_xlfn.IFS(
  C133="United States","North America",
  C133="Canada","North America",
  C133="Mexico","North America",
  C133="Bermuda","North America",
  C133="United Kingdom","Europe",
  C133="Germany","Europe",
  C133="France","Europe",
  C133="Italy","Europe",
  C133="Switzerland","Europe",
  C133="Spain","Europe",
  C133="Netherlands","Europe",
  C133="Sweden","Europe",
  C133="Norway","Europe",
  C133="Finland","Europe",
  C133="Denmark","Europe",
  C133="Russia","Europe",
  C133="China","Asia",
  C133="Japan","Asia",
  C133="Taiwan, Province of China","Asia",
  C133="Hong Kong","Asia",
  C133="South Korea","Asia",
  C133="India","Asia",
  C133="Singapore","Asia",
  C133="Thailand","Asia",
  C133="Indonesia","Asia",
  C133="Malaysia","Asia",
  TRUE,"Other"
)</f>
        <v>Asia</v>
      </c>
      <c r="T133" s="163" t="str">
        <f>_xlfn.XLOOKUP($D133,ref!G:G,ref!H:H)</f>
        <v>Telecommunications and media</v>
      </c>
      <c r="U133" s="163" t="str">
        <f t="shared" si="28"/>
        <v/>
      </c>
      <c r="V133" s="163" t="str">
        <f t="shared" si="29"/>
        <v/>
      </c>
      <c r="W133" s="163" t="str">
        <f t="shared" si="30"/>
        <v/>
      </c>
      <c r="X133" s="163" t="str">
        <f t="shared" si="31"/>
        <v/>
      </c>
      <c r="Y133" s="164">
        <f t="shared" si="32"/>
        <v>0</v>
      </c>
    </row>
    <row r="134" spans="1:25" ht="15.65" customHeight="1">
      <c r="A134" s="375" t="s">
        <v>367</v>
      </c>
      <c r="B134" s="158">
        <v>160</v>
      </c>
      <c r="C134" s="158" t="s">
        <v>680</v>
      </c>
      <c r="D134" s="166" t="s">
        <v>708</v>
      </c>
      <c r="E134" s="165"/>
      <c r="F134" s="158"/>
      <c r="G134" s="158"/>
      <c r="H134" s="165"/>
      <c r="I134" s="158"/>
      <c r="J134" s="158"/>
      <c r="K134" s="165"/>
      <c r="L134" s="158"/>
      <c r="M134" s="167"/>
      <c r="N134" s="167"/>
      <c r="O134" s="165"/>
      <c r="P134" s="158"/>
      <c r="Q134" s="158"/>
      <c r="R134" s="158"/>
      <c r="S134" s="182" t="str">
        <f t="array" ref="S134">_xlfn.IFS(
  C134="United States","North America",
  C134="Canada","North America",
  C134="Mexico","North America",
  C134="Bermuda","North America",
  C134="United Kingdom","Europe",
  C134="Germany","Europe",
  C134="France","Europe",
  C134="Italy","Europe",
  C134="Switzerland","Europe",
  C134="Spain","Europe",
  C134="Netherlands","Europe",
  C134="Sweden","Europe",
  C134="Norway","Europe",
  C134="Finland","Europe",
  C134="Denmark","Europe",
  C134="Russia","Europe",
  C134="China","Asia",
  C134="Japan","Asia",
  C134="Taiwan, Province of China","Asia",
  C134="Hong Kong","Asia",
  C134="South Korea","Asia",
  C134="India","Asia",
  C134="Singapore","Asia",
  C134="Thailand","Asia",
  C134="Indonesia","Asia",
  C134="Malaysia","Asia",
  TRUE,"Other"
)</f>
        <v>Asia</v>
      </c>
      <c r="T134" s="158" t="str">
        <f>_xlfn.XLOOKUP($D134,ref!G:G,ref!H:H)</f>
        <v>Real estate</v>
      </c>
      <c r="U134" s="158" t="str">
        <f t="shared" si="28"/>
        <v/>
      </c>
      <c r="V134" s="158" t="str">
        <f t="shared" si="29"/>
        <v/>
      </c>
      <c r="W134" s="158" t="str">
        <f t="shared" si="30"/>
        <v/>
      </c>
      <c r="X134" s="158" t="str">
        <f t="shared" si="31"/>
        <v/>
      </c>
      <c r="Y134" s="164">
        <f t="shared" si="32"/>
        <v>0</v>
      </c>
    </row>
    <row r="135" spans="1:25" ht="15.65" customHeight="1">
      <c r="A135" s="374" t="s">
        <v>165</v>
      </c>
      <c r="B135" s="163">
        <v>210</v>
      </c>
      <c r="C135" s="163" t="s">
        <v>692</v>
      </c>
      <c r="D135" s="169" t="s">
        <v>3078</v>
      </c>
      <c r="E135" s="168"/>
      <c r="F135" s="163"/>
      <c r="G135" s="163"/>
      <c r="H135" s="168"/>
      <c r="I135" s="163"/>
      <c r="J135" s="163"/>
      <c r="K135" s="168"/>
      <c r="L135" s="163"/>
      <c r="M135" s="170"/>
      <c r="N135" s="170"/>
      <c r="O135" s="168"/>
      <c r="P135" s="163"/>
      <c r="Q135" s="163"/>
      <c r="R135" s="163"/>
      <c r="S135" s="181" t="str">
        <f t="array" ref="S135">_xlfn.IFS(
  C135="United States","North America",
  C135="Canada","North America",
  C135="Mexico","North America",
  C135="Bermuda","North America",
  C135="United Kingdom","Europe",
  C135="Germany","Europe",
  C135="France","Europe",
  C135="Italy","Europe",
  C135="Switzerland","Europe",
  C135="Spain","Europe",
  C135="Netherlands","Europe",
  C135="Sweden","Europe",
  C135="Norway","Europe",
  C135="Finland","Europe",
  C135="Denmark","Europe",
  C135="Russia","Europe",
  C135="China","Asia",
  C135="Japan","Asia",
  C135="Taiwan, Province of China","Asia",
  C135="Hong Kong","Asia",
  C135="South Korea","Asia",
  C135="India","Asia",
  C135="Singapore","Asia",
  C135="Thailand","Asia",
  C135="Indonesia","Asia",
  C135="Malaysia","Asia",
  TRUE,"Other"
)</f>
        <v>Europe</v>
      </c>
      <c r="T135" s="163" t="str">
        <f>_xlfn.XLOOKUP($D135,ref!G:G,ref!H:H)</f>
        <v>Retail</v>
      </c>
      <c r="U135" s="163" t="str">
        <f t="shared" si="28"/>
        <v/>
      </c>
      <c r="V135" s="163" t="str">
        <f t="shared" si="29"/>
        <v/>
      </c>
      <c r="W135" s="163" t="str">
        <f t="shared" si="30"/>
        <v/>
      </c>
      <c r="X135" s="163" t="str">
        <f t="shared" si="31"/>
        <v/>
      </c>
      <c r="Y135" s="164">
        <f t="shared" si="32"/>
        <v>0</v>
      </c>
    </row>
    <row r="136" spans="1:25" ht="15.65" customHeight="1">
      <c r="A136" s="375" t="s">
        <v>444</v>
      </c>
      <c r="B136" s="158">
        <v>429</v>
      </c>
      <c r="C136" s="158" t="s">
        <v>3017</v>
      </c>
      <c r="D136" s="166" t="s">
        <v>690</v>
      </c>
      <c r="E136" s="165"/>
      <c r="F136" s="158"/>
      <c r="G136" s="158"/>
      <c r="H136" s="165"/>
      <c r="I136" s="158"/>
      <c r="J136" s="158"/>
      <c r="K136" s="165"/>
      <c r="L136" s="158"/>
      <c r="M136" s="167"/>
      <c r="N136" s="167"/>
      <c r="O136" s="165"/>
      <c r="P136" s="158"/>
      <c r="Q136" s="158"/>
      <c r="R136" s="158"/>
      <c r="S136" s="182" t="str">
        <f t="array" ref="S136">_xlfn.IFS(
  C136="United States","North America",
  C136="Canada","North America",
  C136="Mexico","North America",
  C136="Bermuda","North America",
  C136="United Kingdom","Europe",
  C136="Germany","Europe",
  C136="France","Europe",
  C136="Italy","Europe",
  C136="Switzerland","Europe",
  C136="Spain","Europe",
  C136="Netherlands","Europe",
  C136="Sweden","Europe",
  C136="Norway","Europe",
  C136="Finland","Europe",
  C136="Denmark","Europe",
  C136="Russia","Europe",
  C136="China","Asia",
  C136="Japan","Asia",
  C136="Taiwan, Province of China","Asia",
  C136="Hong Kong","Asia",
  C136="South Korea","Asia",
  C136="India","Asia",
  C136="Singapore","Asia",
  C136="Thailand","Asia",
  C136="Indonesia","Asia",
  C136="Malaysia","Asia",
  TRUE,"Other"
)</f>
        <v>North America</v>
      </c>
      <c r="T136" s="158" t="str">
        <f>_xlfn.XLOOKUP($D136,ref!G:G,ref!H:H)</f>
        <v>Food, beverages and agriculture</v>
      </c>
      <c r="U136" s="158" t="str">
        <f t="shared" si="28"/>
        <v/>
      </c>
      <c r="V136" s="158" t="str">
        <f t="shared" si="29"/>
        <v/>
      </c>
      <c r="W136" s="158" t="str">
        <f t="shared" si="30"/>
        <v/>
      </c>
      <c r="X136" s="158" t="str">
        <f t="shared" si="31"/>
        <v/>
      </c>
      <c r="Y136" s="164">
        <f t="shared" si="32"/>
        <v>0</v>
      </c>
    </row>
    <row r="137" spans="1:25" ht="15.65" customHeight="1">
      <c r="A137" s="374" t="s">
        <v>305</v>
      </c>
      <c r="B137" s="163">
        <v>333</v>
      </c>
      <c r="C137" s="163" t="s">
        <v>639</v>
      </c>
      <c r="D137" s="169" t="s">
        <v>666</v>
      </c>
      <c r="E137" s="168"/>
      <c r="F137" s="163"/>
      <c r="G137" s="163"/>
      <c r="H137" s="168"/>
      <c r="I137" s="163"/>
      <c r="J137" s="163"/>
      <c r="K137" s="168"/>
      <c r="L137" s="163"/>
      <c r="M137" s="170"/>
      <c r="N137" s="170"/>
      <c r="O137" s="168"/>
      <c r="P137" s="163"/>
      <c r="Q137" s="163"/>
      <c r="R137" s="163"/>
      <c r="S137" s="181" t="str">
        <f t="array" ref="S137">_xlfn.IFS(
  C137="United States","North America",
  C137="Canada","North America",
  C137="Mexico","North America",
  C137="Bermuda","North America",
  C137="United Kingdom","Europe",
  C137="Germany","Europe",
  C137="France","Europe",
  C137="Italy","Europe",
  C137="Switzerland","Europe",
  C137="Spain","Europe",
  C137="Netherlands","Europe",
  C137="Sweden","Europe",
  C137="Norway","Europe",
  C137="Finland","Europe",
  C137="Denmark","Europe",
  C137="Russia","Europe",
  C137="China","Asia",
  C137="Japan","Asia",
  C137="Taiwan, Province of China","Asia",
  C137="Hong Kong","Asia",
  C137="South Korea","Asia",
  C137="India","Asia",
  C137="Singapore","Asia",
  C137="Thailand","Asia",
  C137="Indonesia","Asia",
  C137="Malaysia","Asia",
  TRUE,"Other"
)</f>
        <v>Europe</v>
      </c>
      <c r="T137" s="163" t="str">
        <f>_xlfn.XLOOKUP($D137,ref!G:G,ref!H:H)</f>
        <v>Financial services</v>
      </c>
      <c r="U137" s="163" t="str">
        <f t="shared" si="28"/>
        <v/>
      </c>
      <c r="V137" s="163" t="str">
        <f t="shared" si="29"/>
        <v/>
      </c>
      <c r="W137" s="163" t="str">
        <f t="shared" si="30"/>
        <v/>
      </c>
      <c r="X137" s="163" t="str">
        <f t="shared" si="31"/>
        <v/>
      </c>
      <c r="Y137" s="164">
        <f t="shared" si="32"/>
        <v>0</v>
      </c>
    </row>
    <row r="138" spans="1:25" ht="15.65" customHeight="1">
      <c r="A138" s="375" t="s">
        <v>3079</v>
      </c>
      <c r="B138" s="158">
        <v>440</v>
      </c>
      <c r="C138" s="158" t="s">
        <v>676</v>
      </c>
      <c r="D138" s="166" t="s">
        <v>679</v>
      </c>
      <c r="E138" s="165"/>
      <c r="F138" s="158"/>
      <c r="G138" s="158"/>
      <c r="H138" s="165"/>
      <c r="I138" s="158"/>
      <c r="J138" s="158"/>
      <c r="K138" s="165"/>
      <c r="L138" s="158"/>
      <c r="M138" s="167"/>
      <c r="N138" s="167"/>
      <c r="O138" s="165" t="s">
        <v>3059</v>
      </c>
      <c r="P138" s="158" t="s">
        <v>914</v>
      </c>
      <c r="Q138" s="158">
        <v>2050</v>
      </c>
      <c r="R138" s="158">
        <v>2021</v>
      </c>
      <c r="S138" s="182" t="str">
        <f t="array" ref="S138">_xlfn.IFS(
  C138="United States","North America",
  C138="Canada","North America",
  C138="Mexico","North America",
  C138="Bermuda","North America",
  C138="United Kingdom","Europe",
  C138="Germany","Europe",
  C138="France","Europe",
  C138="Italy","Europe",
  C138="Switzerland","Europe",
  C138="Spain","Europe",
  C138="Netherlands","Europe",
  C138="Sweden","Europe",
  C138="Norway","Europe",
  C138="Finland","Europe",
  C138="Denmark","Europe",
  C138="Russia","Europe",
  C138="China","Asia",
  C138="Japan","Asia",
  C138="Taiwan, Province of China","Asia",
  C138="Hong Kong","Asia",
  C138="South Korea","Asia",
  C138="India","Asia",
  C138="Singapore","Asia",
  C138="Thailand","Asia",
  C138="Indonesia","Asia",
  C138="Malaysia","Asia",
  TRUE,"Other"
)</f>
        <v>Asia</v>
      </c>
      <c r="T138" s="158" t="str">
        <f>_xlfn.XLOOKUP($D138,ref!G:G,ref!H:H)</f>
        <v>Energy and utilities</v>
      </c>
      <c r="U138" s="158" t="str">
        <f t="shared" si="28"/>
        <v/>
      </c>
      <c r="V138" s="158">
        <f t="shared" si="29"/>
        <v>1</v>
      </c>
      <c r="W138" s="158" t="str">
        <f t="shared" si="30"/>
        <v/>
      </c>
      <c r="X138" s="158" t="str">
        <f t="shared" si="31"/>
        <v/>
      </c>
      <c r="Y138" s="164">
        <f t="shared" si="32"/>
        <v>1</v>
      </c>
    </row>
    <row r="139" spans="1:25" ht="15.65" customHeight="1">
      <c r="A139" s="374" t="s">
        <v>69</v>
      </c>
      <c r="B139" s="163">
        <v>28</v>
      </c>
      <c r="C139" s="163" t="s">
        <v>3017</v>
      </c>
      <c r="D139" s="169" t="s">
        <v>654</v>
      </c>
      <c r="E139" s="168"/>
      <c r="F139" s="163"/>
      <c r="G139" s="163"/>
      <c r="H139" s="168"/>
      <c r="I139" s="163"/>
      <c r="J139" s="163"/>
      <c r="K139" s="168" t="s">
        <v>635</v>
      </c>
      <c r="L139" s="163" t="s">
        <v>3080</v>
      </c>
      <c r="M139" s="170">
        <v>2040</v>
      </c>
      <c r="N139" s="170">
        <v>2021</v>
      </c>
      <c r="O139" s="168"/>
      <c r="P139" s="163"/>
      <c r="Q139" s="163"/>
      <c r="R139" s="163"/>
      <c r="S139" s="181" t="str">
        <f t="array" ref="S139">_xlfn.IFS(
  C139="United States","North America",
  C139="Canada","North America",
  C139="Mexico","North America",
  C139="Bermuda","North America",
  C139="United Kingdom","Europe",
  C139="Germany","Europe",
  C139="France","Europe",
  C139="Italy","Europe",
  C139="Switzerland","Europe",
  C139="Spain","Europe",
  C139="Netherlands","Europe",
  C139="Sweden","Europe",
  C139="Norway","Europe",
  C139="Finland","Europe",
  C139="Denmark","Europe",
  C139="Russia","Europe",
  C139="China","Asia",
  C139="Japan","Asia",
  C139="Taiwan, Province of China","Asia",
  C139="Hong Kong","Asia",
  C139="South Korea","Asia",
  C139="India","Asia",
  C139="Singapore","Asia",
  C139="Thailand","Asia",
  C139="Indonesia","Asia",
  C139="Malaysia","Asia",
  TRUE,"Other"
)</f>
        <v>North America</v>
      </c>
      <c r="T139" s="163" t="str">
        <f>_xlfn.XLOOKUP($D139,ref!G:G,ref!H:H)</f>
        <v>Health care and pharmaceuticals</v>
      </c>
      <c r="U139" s="163">
        <f t="shared" si="28"/>
        <v>1</v>
      </c>
      <c r="V139" s="163" t="str">
        <f t="shared" si="29"/>
        <v/>
      </c>
      <c r="W139" s="163" t="str">
        <f t="shared" si="30"/>
        <v/>
      </c>
      <c r="X139" s="163" t="str">
        <f t="shared" si="31"/>
        <v/>
      </c>
      <c r="Y139" s="164">
        <f t="shared" si="32"/>
        <v>1</v>
      </c>
    </row>
    <row r="140" spans="1:25" ht="15.65" customHeight="1">
      <c r="A140" s="375" t="s">
        <v>321</v>
      </c>
      <c r="B140" s="158">
        <v>221</v>
      </c>
      <c r="C140" s="158" t="s">
        <v>3017</v>
      </c>
      <c r="D140" s="166" t="s">
        <v>713</v>
      </c>
      <c r="E140" s="165"/>
      <c r="F140" s="158"/>
      <c r="G140" s="158"/>
      <c r="H140" s="165" t="s">
        <v>1096</v>
      </c>
      <c r="I140" s="158">
        <v>2022</v>
      </c>
      <c r="J140" s="158">
        <v>2018</v>
      </c>
      <c r="K140" s="165"/>
      <c r="L140" s="158"/>
      <c r="M140" s="167"/>
      <c r="N140" s="167"/>
      <c r="O140" s="165"/>
      <c r="P140" s="158"/>
      <c r="Q140" s="158"/>
      <c r="R140" s="158"/>
      <c r="S140" s="182" t="str">
        <f t="array" ref="S140">_xlfn.IFS(
  C140="United States","North America",
  C140="Canada","North America",
  C140="Mexico","North America",
  C140="Bermuda","North America",
  C140="United Kingdom","Europe",
  C140="Germany","Europe",
  C140="France","Europe",
  C140="Italy","Europe",
  C140="Switzerland","Europe",
  C140="Spain","Europe",
  C140="Netherlands","Europe",
  C140="Sweden","Europe",
  C140="Norway","Europe",
  C140="Finland","Europe",
  C140="Denmark","Europe",
  C140="Russia","Europe",
  C140="China","Asia",
  C140="Japan","Asia",
  C140="Taiwan, Province of China","Asia",
  C140="Hong Kong","Asia",
  C140="South Korea","Asia",
  C140="India","Asia",
  C140="Singapore","Asia",
  C140="Thailand","Asia",
  C140="Indonesia","Asia",
  C140="Malaysia","Asia",
  TRUE,"Other"
)</f>
        <v>North America</v>
      </c>
      <c r="T140" s="158" t="str">
        <f>_xlfn.XLOOKUP($D140,ref!G:G,ref!H:H)</f>
        <v>Technology</v>
      </c>
      <c r="U140" s="158" t="str">
        <f t="shared" si="28"/>
        <v/>
      </c>
      <c r="V140" s="158" t="str">
        <f t="shared" si="29"/>
        <v/>
      </c>
      <c r="W140" s="158" t="str">
        <f t="shared" si="30"/>
        <v/>
      </c>
      <c r="X140" s="158">
        <f t="shared" si="31"/>
        <v>1</v>
      </c>
      <c r="Y140" s="164">
        <f t="shared" si="32"/>
        <v>1</v>
      </c>
    </row>
    <row r="141" spans="1:25" ht="15.65" customHeight="1">
      <c r="A141" s="374" t="s">
        <v>110</v>
      </c>
      <c r="B141" s="163">
        <v>115</v>
      </c>
      <c r="C141" s="163" t="s">
        <v>680</v>
      </c>
      <c r="D141" s="169" t="s">
        <v>666</v>
      </c>
      <c r="E141" s="168"/>
      <c r="F141" s="163"/>
      <c r="G141" s="163"/>
      <c r="H141" s="168"/>
      <c r="I141" s="163"/>
      <c r="J141" s="163"/>
      <c r="K141" s="168" t="s">
        <v>674</v>
      </c>
      <c r="L141" s="163"/>
      <c r="M141" s="170">
        <v>2050</v>
      </c>
      <c r="N141" s="170">
        <v>2021</v>
      </c>
      <c r="O141" s="168"/>
      <c r="P141" s="163"/>
      <c r="Q141" s="163"/>
      <c r="R141" s="163"/>
      <c r="S141" s="181" t="str">
        <f t="array" ref="S141">_xlfn.IFS(
  C141="United States","North America",
  C141="Canada","North America",
  C141="Mexico","North America",
  C141="Bermuda","North America",
  C141="United Kingdom","Europe",
  C141="Germany","Europe",
  C141="France","Europe",
  C141="Italy","Europe",
  C141="Switzerland","Europe",
  C141="Spain","Europe",
  C141="Netherlands","Europe",
  C141="Sweden","Europe",
  C141="Norway","Europe",
  C141="Finland","Europe",
  C141="Denmark","Europe",
  C141="Russia","Europe",
  C141="China","Asia",
  C141="Japan","Asia",
  C141="Taiwan, Province of China","Asia",
  C141="Hong Kong","Asia",
  C141="South Korea","Asia",
  C141="India","Asia",
  C141="Singapore","Asia",
  C141="Thailand","Asia",
  C141="Indonesia","Asia",
  C141="Malaysia","Asia",
  TRUE,"Other"
)</f>
        <v>Asia</v>
      </c>
      <c r="T141" s="163" t="str">
        <f>_xlfn.XLOOKUP($D141,ref!G:G,ref!H:H)</f>
        <v>Financial services</v>
      </c>
      <c r="U141" s="163">
        <f t="shared" si="28"/>
        <v>1</v>
      </c>
      <c r="V141" s="163" t="str">
        <f t="shared" si="29"/>
        <v/>
      </c>
      <c r="W141" s="163" t="str">
        <f t="shared" si="30"/>
        <v/>
      </c>
      <c r="X141" s="163" t="str">
        <f t="shared" si="31"/>
        <v/>
      </c>
      <c r="Y141" s="164">
        <f t="shared" si="32"/>
        <v>1</v>
      </c>
    </row>
    <row r="142" spans="1:25" ht="15.65" customHeight="1">
      <c r="A142" s="375" t="s">
        <v>87</v>
      </c>
      <c r="B142" s="158">
        <v>82</v>
      </c>
      <c r="C142" s="158" t="s">
        <v>3017</v>
      </c>
      <c r="D142" s="166" t="s">
        <v>666</v>
      </c>
      <c r="E142" s="165" t="s">
        <v>631</v>
      </c>
      <c r="F142" s="158">
        <v>2020</v>
      </c>
      <c r="G142" s="158">
        <v>2017</v>
      </c>
      <c r="H142" s="165"/>
      <c r="I142" s="158"/>
      <c r="J142" s="158"/>
      <c r="K142" s="165" t="s">
        <v>635</v>
      </c>
      <c r="L142" s="158" t="s">
        <v>3081</v>
      </c>
      <c r="M142" s="167">
        <v>2020</v>
      </c>
      <c r="N142" s="178">
        <v>2017</v>
      </c>
      <c r="O142" s="165" t="s">
        <v>3025</v>
      </c>
      <c r="P142" s="158" t="s">
        <v>3082</v>
      </c>
      <c r="Q142" s="174">
        <v>2050</v>
      </c>
      <c r="R142" s="174">
        <v>2021</v>
      </c>
      <c r="S142" s="182" t="str">
        <f t="array" ref="S142">_xlfn.IFS(
  C142="United States","North America",
  C142="Canada","North America",
  C142="Mexico","North America",
  C142="Bermuda","North America",
  C142="United Kingdom","Europe",
  C142="Germany","Europe",
  C142="France","Europe",
  C142="Italy","Europe",
  C142="Switzerland","Europe",
  C142="Spain","Europe",
  C142="Netherlands","Europe",
  C142="Sweden","Europe",
  C142="Norway","Europe",
  C142="Finland","Europe",
  C142="Denmark","Europe",
  C142="Russia","Europe",
  C142="China","Asia",
  C142="Japan","Asia",
  C142="Taiwan, Province of China","Asia",
  C142="Hong Kong","Asia",
  C142="South Korea","Asia",
  C142="India","Asia",
  C142="Singapore","Asia",
  C142="Thailand","Asia",
  C142="Indonesia","Asia",
  C142="Malaysia","Asia",
  TRUE,"Other"
)</f>
        <v>North America</v>
      </c>
      <c r="T142" s="158" t="str">
        <f>_xlfn.XLOOKUP($D142,ref!G:G,ref!H:H)</f>
        <v>Financial services</v>
      </c>
      <c r="U142" s="158">
        <f t="shared" si="28"/>
        <v>1</v>
      </c>
      <c r="V142" s="158">
        <f t="shared" si="29"/>
        <v>1</v>
      </c>
      <c r="W142" s="158">
        <f t="shared" si="30"/>
        <v>1</v>
      </c>
      <c r="X142" s="158" t="str">
        <f t="shared" si="31"/>
        <v/>
      </c>
      <c r="Y142" s="164">
        <f t="shared" si="32"/>
        <v>1</v>
      </c>
    </row>
    <row r="143" spans="1:25" ht="15.65" customHeight="1">
      <c r="A143" s="374" t="s">
        <v>2513</v>
      </c>
      <c r="B143" s="163">
        <v>450</v>
      </c>
      <c r="C143" s="163" t="s">
        <v>876</v>
      </c>
      <c r="D143" s="169" t="s">
        <v>675</v>
      </c>
      <c r="E143" s="168"/>
      <c r="F143" s="163"/>
      <c r="G143" s="163"/>
      <c r="H143" s="168"/>
      <c r="I143" s="163"/>
      <c r="J143" s="163"/>
      <c r="K143" s="168"/>
      <c r="L143" s="163"/>
      <c r="M143" s="170"/>
      <c r="N143" s="170"/>
      <c r="O143" s="168"/>
      <c r="P143" s="163"/>
      <c r="Q143" s="163"/>
      <c r="R143" s="163"/>
      <c r="S143" s="181" t="str">
        <f t="array" ref="S143">_xlfn.IFS(
  C143="United States","North America",
  C143="Canada","North America",
  C143="Mexico","North America",
  C143="Bermuda","North America",
  C143="United Kingdom","Europe",
  C143="Germany","Europe",
  C143="France","Europe",
  C143="Italy","Europe",
  C143="Switzerland","Europe",
  C143="Spain","Europe",
  C143="Netherlands","Europe",
  C143="Sweden","Europe",
  C143="Norway","Europe",
  C143="Finland","Europe",
  C143="Denmark","Europe",
  C143="Russia","Europe",
  C143="China","Asia",
  C143="Japan","Asia",
  C143="Taiwan, Province of China","Asia",
  C143="Hong Kong","Asia",
  C143="South Korea","Asia",
  C143="India","Asia",
  C143="Singapore","Asia",
  C143="Thailand","Asia",
  C143="Indonesia","Asia",
  C143="Malaysia","Asia",
  TRUE,"Other"
)</f>
        <v>Asia</v>
      </c>
      <c r="T143" s="163" t="str">
        <f>_xlfn.XLOOKUP($D143,ref!G:G,ref!H:H)</f>
        <v>Retail</v>
      </c>
      <c r="U143" s="163" t="str">
        <f t="shared" si="28"/>
        <v/>
      </c>
      <c r="V143" s="163" t="str">
        <f t="shared" si="29"/>
        <v/>
      </c>
      <c r="W143" s="163" t="str">
        <f t="shared" si="30"/>
        <v/>
      </c>
      <c r="X143" s="163" t="str">
        <f t="shared" si="31"/>
        <v/>
      </c>
      <c r="Y143" s="164">
        <f t="shared" si="32"/>
        <v>0</v>
      </c>
    </row>
    <row r="144" spans="1:25" ht="15.65" customHeight="1">
      <c r="A144" s="375" t="s">
        <v>492</v>
      </c>
      <c r="B144" s="158">
        <v>353</v>
      </c>
      <c r="C144" s="158" t="s">
        <v>683</v>
      </c>
      <c r="D144" s="166" t="s">
        <v>675</v>
      </c>
      <c r="E144" s="165"/>
      <c r="F144" s="158"/>
      <c r="G144" s="158"/>
      <c r="H144" s="165"/>
      <c r="I144" s="158"/>
      <c r="J144" s="158"/>
      <c r="K144" s="165"/>
      <c r="L144" s="158"/>
      <c r="M144" s="167"/>
      <c r="N144" s="167"/>
      <c r="O144" s="165" t="s">
        <v>3059</v>
      </c>
      <c r="P144" s="158"/>
      <c r="Q144" s="158">
        <v>2050</v>
      </c>
      <c r="R144" s="158">
        <v>2021</v>
      </c>
      <c r="S144" s="182" t="str">
        <f t="array" ref="S144">_xlfn.IFS(
  C144="United States","North America",
  C144="Canada","North America",
  C144="Mexico","North America",
  C144="Bermuda","North America",
  C144="United Kingdom","Europe",
  C144="Germany","Europe",
  C144="France","Europe",
  C144="Italy","Europe",
  C144="Switzerland","Europe",
  C144="Spain","Europe",
  C144="Netherlands","Europe",
  C144="Sweden","Europe",
  C144="Norway","Europe",
  C144="Finland","Europe",
  C144="Denmark","Europe",
  C144="Russia","Europe",
  C144="China","Asia",
  C144="Japan","Asia",
  C144="Taiwan, Province of China","Asia",
  C144="Hong Kong","Asia",
  C144="South Korea","Asia",
  C144="India","Asia",
  C144="Singapore","Asia",
  C144="Thailand","Asia",
  C144="Indonesia","Asia",
  C144="Malaysia","Asia",
  TRUE,"Other"
)</f>
        <v>Asia</v>
      </c>
      <c r="T144" s="158" t="str">
        <f>_xlfn.XLOOKUP($D144,ref!G:G,ref!H:H)</f>
        <v>Retail</v>
      </c>
      <c r="U144" s="158" t="str">
        <f t="shared" si="28"/>
        <v/>
      </c>
      <c r="V144" s="158">
        <f t="shared" si="29"/>
        <v>1</v>
      </c>
      <c r="W144" s="158" t="str">
        <f t="shared" si="30"/>
        <v/>
      </c>
      <c r="X144" s="158" t="str">
        <f t="shared" si="31"/>
        <v/>
      </c>
      <c r="Y144" s="164">
        <f t="shared" si="32"/>
        <v>1</v>
      </c>
    </row>
    <row r="145" spans="1:25" ht="15.65" customHeight="1">
      <c r="A145" s="374" t="s">
        <v>2777</v>
      </c>
      <c r="B145" s="163">
        <v>393</v>
      </c>
      <c r="C145" s="163" t="s">
        <v>692</v>
      </c>
      <c r="D145" s="169" t="s">
        <v>691</v>
      </c>
      <c r="E145" s="168"/>
      <c r="F145" s="163"/>
      <c r="G145" s="163"/>
      <c r="H145" s="168" t="s">
        <v>635</v>
      </c>
      <c r="I145" s="163"/>
      <c r="J145" s="163">
        <v>2018</v>
      </c>
      <c r="K145" s="168" t="s">
        <v>635</v>
      </c>
      <c r="L145" s="163" t="s">
        <v>3083</v>
      </c>
      <c r="M145" s="170">
        <v>2050</v>
      </c>
      <c r="N145" s="170">
        <v>2020</v>
      </c>
      <c r="O145" s="168"/>
      <c r="P145" s="163"/>
      <c r="Q145" s="163"/>
      <c r="R145" s="163"/>
      <c r="S145" s="181" t="str">
        <f t="array" ref="S145">_xlfn.IFS(
  C145="United States","North America",
  C145="Canada","North America",
  C145="Mexico","North America",
  C145="Bermuda","North America",
  C145="United Kingdom","Europe",
  C145="Germany","Europe",
  C145="France","Europe",
  C145="Italy","Europe",
  C145="Switzerland","Europe",
  C145="Spain","Europe",
  C145="Netherlands","Europe",
  C145="Sweden","Europe",
  C145="Norway","Europe",
  C145="Finland","Europe",
  C145="Denmark","Europe",
  C145="Russia","Europe",
  C145="China","Asia",
  C145="Japan","Asia",
  C145="Taiwan, Province of China","Asia",
  C145="Hong Kong","Asia",
  C145="South Korea","Asia",
  C145="India","Asia",
  C145="Singapore","Asia",
  C145="Thailand","Asia",
  C145="Indonesia","Asia",
  C145="Malaysia","Asia",
  TRUE,"Other"
)</f>
        <v>Europe</v>
      </c>
      <c r="T145" s="163" t="str">
        <f>_xlfn.XLOOKUP($D145,ref!G:G,ref!H:H)</f>
        <v>Transportation and logistics</v>
      </c>
      <c r="U145" s="163">
        <f t="shared" si="28"/>
        <v>1</v>
      </c>
      <c r="V145" s="163" t="str">
        <f t="shared" si="29"/>
        <v/>
      </c>
      <c r="W145" s="163" t="str">
        <f t="shared" si="30"/>
        <v/>
      </c>
      <c r="X145" s="163" t="str">
        <f t="shared" si="31"/>
        <v/>
      </c>
      <c r="Y145" s="164">
        <f t="shared" si="32"/>
        <v>1</v>
      </c>
    </row>
    <row r="146" spans="1:25" ht="15.65" customHeight="1">
      <c r="A146" s="375" t="s">
        <v>371</v>
      </c>
      <c r="B146" s="158">
        <v>370</v>
      </c>
      <c r="C146" s="158" t="s">
        <v>3017</v>
      </c>
      <c r="D146" s="166" t="s">
        <v>690</v>
      </c>
      <c r="E146" s="165"/>
      <c r="F146" s="158"/>
      <c r="G146" s="158"/>
      <c r="H146" s="165" t="s">
        <v>1096</v>
      </c>
      <c r="I146" s="158">
        <v>2030</v>
      </c>
      <c r="J146" s="158">
        <v>2019</v>
      </c>
      <c r="K146" s="165"/>
      <c r="L146" s="158"/>
      <c r="M146" s="167"/>
      <c r="N146" s="167"/>
      <c r="O146" s="165" t="s">
        <v>645</v>
      </c>
      <c r="P146" s="158" t="s">
        <v>805</v>
      </c>
      <c r="Q146" s="158">
        <v>2040</v>
      </c>
      <c r="R146" s="158">
        <v>2020</v>
      </c>
      <c r="S146" s="182" t="str">
        <f t="array" ref="S146">_xlfn.IFS(
  C146="United States","North America",
  C146="Canada","North America",
  C146="Mexico","North America",
  C146="Bermuda","North America",
  C146="United Kingdom","Europe",
  C146="Germany","Europe",
  C146="France","Europe",
  C146="Italy","Europe",
  C146="Switzerland","Europe",
  C146="Spain","Europe",
  C146="Netherlands","Europe",
  C146="Sweden","Europe",
  C146="Norway","Europe",
  C146="Finland","Europe",
  C146="Denmark","Europe",
  C146="Russia","Europe",
  C146="China","Asia",
  C146="Japan","Asia",
  C146="Taiwan, Province of China","Asia",
  C146="Hong Kong","Asia",
  C146="South Korea","Asia",
  C146="India","Asia",
  C146="Singapore","Asia",
  C146="Thailand","Asia",
  C146="Indonesia","Asia",
  C146="Malaysia","Asia",
  TRUE,"Other"
)</f>
        <v>North America</v>
      </c>
      <c r="T146" s="158" t="str">
        <f>_xlfn.XLOOKUP($D146,ref!G:G,ref!H:H)</f>
        <v>Food, beverages and agriculture</v>
      </c>
      <c r="U146" s="158" t="str">
        <f t="shared" si="28"/>
        <v/>
      </c>
      <c r="V146" s="158">
        <f t="shared" si="29"/>
        <v>1</v>
      </c>
      <c r="W146" s="158" t="str">
        <f t="shared" si="30"/>
        <v/>
      </c>
      <c r="X146" s="158">
        <f t="shared" si="31"/>
        <v>1</v>
      </c>
      <c r="Y146" s="164">
        <f t="shared" si="32"/>
        <v>1</v>
      </c>
    </row>
    <row r="147" spans="1:25" ht="15.65" customHeight="1">
      <c r="A147" s="374" t="s">
        <v>181</v>
      </c>
      <c r="B147" s="163">
        <v>112</v>
      </c>
      <c r="C147" s="163" t="s">
        <v>680</v>
      </c>
      <c r="D147" s="169" t="s">
        <v>666</v>
      </c>
      <c r="E147" s="168"/>
      <c r="F147" s="163"/>
      <c r="G147" s="163"/>
      <c r="H147" s="168"/>
      <c r="I147" s="163"/>
      <c r="J147" s="163"/>
      <c r="K147" s="168"/>
      <c r="L147" s="163"/>
      <c r="M147" s="170"/>
      <c r="N147" s="170"/>
      <c r="O147" s="168"/>
      <c r="P147" s="163"/>
      <c r="Q147" s="163"/>
      <c r="R147" s="163"/>
      <c r="S147" s="181" t="str">
        <f t="array" ref="S147">_xlfn.IFS(
  C147="United States","North America",
  C147="Canada","North America",
  C147="Mexico","North America",
  C147="Bermuda","North America",
  C147="United Kingdom","Europe",
  C147="Germany","Europe",
  C147="France","Europe",
  C147="Italy","Europe",
  C147="Switzerland","Europe",
  C147="Spain","Europe",
  C147="Netherlands","Europe",
  C147="Sweden","Europe",
  C147="Norway","Europe",
  C147="Finland","Europe",
  C147="Denmark","Europe",
  C147="Russia","Europe",
  C147="China","Asia",
  C147="Japan","Asia",
  C147="Taiwan, Province of China","Asia",
  C147="Hong Kong","Asia",
  C147="South Korea","Asia",
  C147="India","Asia",
  C147="Singapore","Asia",
  C147="Thailand","Asia",
  C147="Indonesia","Asia",
  C147="Malaysia","Asia",
  TRUE,"Other"
)</f>
        <v>Asia</v>
      </c>
      <c r="T147" s="163" t="str">
        <f>_xlfn.XLOOKUP($D147,ref!G:G,ref!H:H)</f>
        <v>Financial services</v>
      </c>
      <c r="U147" s="163" t="str">
        <f t="shared" si="28"/>
        <v/>
      </c>
      <c r="V147" s="163" t="str">
        <f t="shared" si="29"/>
        <v/>
      </c>
      <c r="W147" s="163" t="str">
        <f t="shared" si="30"/>
        <v/>
      </c>
      <c r="X147" s="163" t="str">
        <f t="shared" si="31"/>
        <v/>
      </c>
      <c r="Y147" s="164">
        <f t="shared" si="32"/>
        <v>0</v>
      </c>
    </row>
    <row r="148" spans="1:25" ht="15.65" customHeight="1">
      <c r="A148" s="375" t="s">
        <v>2980</v>
      </c>
      <c r="B148" s="158">
        <v>478</v>
      </c>
      <c r="C148" s="158" t="s">
        <v>723</v>
      </c>
      <c r="D148" s="166" t="s">
        <v>690</v>
      </c>
      <c r="E148" s="165"/>
      <c r="F148" s="158"/>
      <c r="G148" s="158"/>
      <c r="H148" s="165"/>
      <c r="I148" s="158"/>
      <c r="J148" s="158"/>
      <c r="K148" s="165"/>
      <c r="L148" s="158"/>
      <c r="M148" s="167"/>
      <c r="N148" s="167"/>
      <c r="O148" s="165" t="s">
        <v>3084</v>
      </c>
      <c r="P148" s="158"/>
      <c r="Q148" s="158">
        <v>2050</v>
      </c>
      <c r="R148" s="158">
        <v>2021</v>
      </c>
      <c r="S148" s="182" t="str">
        <f t="array" ref="S148">_xlfn.IFS(
  C148="United States","North America",
  C148="Canada","North America",
  C148="Mexico","North America",
  C148="Bermuda","North America",
  C148="United Kingdom","Europe",
  C148="Germany","Europe",
  C148="France","Europe",
  C148="Italy","Europe",
  C148="Switzerland","Europe",
  C148="Spain","Europe",
  C148="Netherlands","Europe",
  C148="Sweden","Europe",
  C148="Norway","Europe",
  C148="Finland","Europe",
  C148="Denmark","Europe",
  C148="Russia","Europe",
  C148="China","Asia",
  C148="Japan","Asia",
  C148="Taiwan, Province of China","Asia",
  C148="Hong Kong","Asia",
  C148="South Korea","Asia",
  C148="India","Asia",
  C148="Singapore","Asia",
  C148="Thailand","Asia",
  C148="Indonesia","Asia",
  C148="Malaysia","Asia",
  TRUE,"Other"
)</f>
        <v>Other</v>
      </c>
      <c r="T148" s="158" t="str">
        <f>_xlfn.XLOOKUP($D148,ref!G:G,ref!H:H)</f>
        <v>Food, beverages and agriculture</v>
      </c>
      <c r="U148" s="158" t="str">
        <f t="shared" si="28"/>
        <v/>
      </c>
      <c r="V148" s="158">
        <f t="shared" si="29"/>
        <v>1</v>
      </c>
      <c r="W148" s="158" t="str">
        <f t="shared" si="30"/>
        <v/>
      </c>
      <c r="X148" s="158" t="str">
        <f t="shared" si="31"/>
        <v/>
      </c>
      <c r="Y148" s="164">
        <f t="shared" si="32"/>
        <v>1</v>
      </c>
    </row>
    <row r="149" spans="1:25" ht="15.65" customHeight="1">
      <c r="A149" s="374" t="s">
        <v>123</v>
      </c>
      <c r="B149" s="163">
        <v>64</v>
      </c>
      <c r="C149" s="163" t="s">
        <v>3017</v>
      </c>
      <c r="D149" s="169" t="s">
        <v>715</v>
      </c>
      <c r="E149" s="168"/>
      <c r="F149" s="163"/>
      <c r="G149" s="163"/>
      <c r="H149" s="168"/>
      <c r="I149" s="163"/>
      <c r="J149" s="163"/>
      <c r="K149" s="168" t="s">
        <v>635</v>
      </c>
      <c r="L149" s="163" t="s">
        <v>1344</v>
      </c>
      <c r="M149" s="170">
        <v>2035</v>
      </c>
      <c r="N149" s="170">
        <v>2021</v>
      </c>
      <c r="O149" s="168"/>
      <c r="P149" s="163"/>
      <c r="Q149" s="163"/>
      <c r="R149" s="163"/>
      <c r="S149" s="181" t="str">
        <f t="array" ref="S149">_xlfn.IFS(
  C149="United States","North America",
  C149="Canada","North America",
  C149="Mexico","North America",
  C149="Bermuda","North America",
  C149="United Kingdom","Europe",
  C149="Germany","Europe",
  C149="France","Europe",
  C149="Italy","Europe",
  C149="Switzerland","Europe",
  C149="Spain","Europe",
  C149="Netherlands","Europe",
  C149="Sweden","Europe",
  C149="Norway","Europe",
  C149="Finland","Europe",
  C149="Denmark","Europe",
  C149="Russia","Europe",
  C149="China","Asia",
  C149="Japan","Asia",
  C149="Taiwan, Province of China","Asia",
  C149="Hong Kong","Asia",
  C149="South Korea","Asia",
  C149="India","Asia",
  C149="Singapore","Asia",
  C149="Thailand","Asia",
  C149="Indonesia","Asia",
  C149="Malaysia","Asia",
  TRUE,"Other"
)</f>
        <v>North America</v>
      </c>
      <c r="T149" s="163" t="str">
        <f>_xlfn.XLOOKUP($D149,ref!G:G,ref!H:H)</f>
        <v>Telecommunications and media</v>
      </c>
      <c r="U149" s="163">
        <f t="shared" si="28"/>
        <v>1</v>
      </c>
      <c r="V149" s="163" t="str">
        <f t="shared" si="29"/>
        <v/>
      </c>
      <c r="W149" s="163" t="str">
        <f t="shared" si="30"/>
        <v/>
      </c>
      <c r="X149" s="163" t="str">
        <f t="shared" si="31"/>
        <v/>
      </c>
      <c r="Y149" s="164">
        <f t="shared" si="32"/>
        <v>1</v>
      </c>
    </row>
    <row r="150" spans="1:25" ht="15.65" customHeight="1">
      <c r="A150" s="375" t="s">
        <v>406</v>
      </c>
      <c r="B150" s="158">
        <v>498</v>
      </c>
      <c r="C150" s="158" t="s">
        <v>723</v>
      </c>
      <c r="D150" s="166" t="s">
        <v>666</v>
      </c>
      <c r="E150" s="165" t="s">
        <v>631</v>
      </c>
      <c r="F150" s="158">
        <v>2030</v>
      </c>
      <c r="G150" s="158">
        <v>2018</v>
      </c>
      <c r="H150" s="165"/>
      <c r="I150" s="158"/>
      <c r="J150" s="158"/>
      <c r="K150" s="165"/>
      <c r="L150" s="158"/>
      <c r="M150" s="167"/>
      <c r="N150" s="167"/>
      <c r="O150" s="165"/>
      <c r="P150" s="158"/>
      <c r="Q150" s="158"/>
      <c r="R150" s="158"/>
      <c r="S150" s="182" t="str">
        <f t="array" ref="S150">_xlfn.IFS(
  C150="United States","North America",
  C150="Canada","North America",
  C150="Mexico","North America",
  C150="Bermuda","North America",
  C150="United Kingdom","Europe",
  C150="Germany","Europe",
  C150="France","Europe",
  C150="Italy","Europe",
  C150="Switzerland","Europe",
  C150="Spain","Europe",
  C150="Netherlands","Europe",
  C150="Sweden","Europe",
  C150="Norway","Europe",
  C150="Finland","Europe",
  C150="Denmark","Europe",
  C150="Russia","Europe",
  C150="China","Asia",
  C150="Japan","Asia",
  C150="Taiwan, Province of China","Asia",
  C150="Hong Kong","Asia",
  C150="South Korea","Asia",
  C150="India","Asia",
  C150="Singapore","Asia",
  C150="Thailand","Asia",
  C150="Indonesia","Asia",
  C150="Malaysia","Asia",
  TRUE,"Other"
)</f>
        <v>Other</v>
      </c>
      <c r="T150" s="158" t="str">
        <f>_xlfn.XLOOKUP($D150,ref!G:G,ref!H:H)</f>
        <v>Financial services</v>
      </c>
      <c r="U150" s="158" t="str">
        <f t="shared" si="28"/>
        <v/>
      </c>
      <c r="V150" s="158" t="str">
        <f t="shared" si="29"/>
        <v/>
      </c>
      <c r="W150" s="158">
        <f t="shared" si="30"/>
        <v>1</v>
      </c>
      <c r="X150" s="158" t="str">
        <f t="shared" si="31"/>
        <v/>
      </c>
      <c r="Y150" s="164">
        <f t="shared" si="32"/>
        <v>1</v>
      </c>
    </row>
    <row r="151" spans="1:25" ht="15.65" customHeight="1">
      <c r="A151" s="374" t="s">
        <v>2347</v>
      </c>
      <c r="B151" s="163">
        <v>339</v>
      </c>
      <c r="C151" s="163" t="s">
        <v>818</v>
      </c>
      <c r="D151" s="169" t="s">
        <v>713</v>
      </c>
      <c r="E151" s="168"/>
      <c r="F151" s="163"/>
      <c r="G151" s="163"/>
      <c r="H151" s="168"/>
      <c r="I151" s="163"/>
      <c r="J151" s="163"/>
      <c r="K151" s="168"/>
      <c r="L151" s="163"/>
      <c r="M151" s="170"/>
      <c r="N151" s="170"/>
      <c r="O151" s="168"/>
      <c r="P151" s="163"/>
      <c r="Q151" s="163"/>
      <c r="R151" s="163"/>
      <c r="S151" s="181" t="str">
        <f t="array" ref="S151">_xlfn.IFS(
  C151="United States","North America",
  C151="Canada","North America",
  C151="Mexico","North America",
  C151="Bermuda","North America",
  C151="United Kingdom","Europe",
  C151="Germany","Europe",
  C151="France","Europe",
  C151="Italy","Europe",
  C151="Switzerland","Europe",
  C151="Spain","Europe",
  C151="Netherlands","Europe",
  C151="Sweden","Europe",
  C151="Norway","Europe",
  C151="Finland","Europe",
  C151="Denmark","Europe",
  C151="Russia","Europe",
  C151="China","Asia",
  C151="Japan","Asia",
  C151="Taiwan, Province of China","Asia",
  C151="Hong Kong","Asia",
  C151="South Korea","Asia",
  C151="India","Asia",
  C151="Singapore","Asia",
  C151="Thailand","Asia",
  C151="Indonesia","Asia",
  C151="Malaysia","Asia",
  TRUE,"Other"
)</f>
        <v>Asia</v>
      </c>
      <c r="T151" s="163" t="str">
        <f>_xlfn.XLOOKUP($D151,ref!G:G,ref!H:H)</f>
        <v>Technology</v>
      </c>
      <c r="U151" s="163" t="str">
        <f t="shared" si="28"/>
        <v/>
      </c>
      <c r="V151" s="163" t="str">
        <f t="shared" si="29"/>
        <v/>
      </c>
      <c r="W151" s="163" t="str">
        <f t="shared" si="30"/>
        <v/>
      </c>
      <c r="X151" s="163" t="str">
        <f t="shared" si="31"/>
        <v/>
      </c>
      <c r="Y151" s="164">
        <f t="shared" si="32"/>
        <v>0</v>
      </c>
    </row>
    <row r="152" spans="1:25" ht="15.65" customHeight="1">
      <c r="A152" s="375" t="s">
        <v>418</v>
      </c>
      <c r="B152" s="158">
        <v>477</v>
      </c>
      <c r="C152" s="158" t="s">
        <v>740</v>
      </c>
      <c r="D152" s="166" t="s">
        <v>690</v>
      </c>
      <c r="E152" s="165"/>
      <c r="F152" s="158"/>
      <c r="G152" s="158"/>
      <c r="H152" s="165" t="s">
        <v>635</v>
      </c>
      <c r="I152" s="158"/>
      <c r="J152" s="158">
        <v>2019</v>
      </c>
      <c r="K152" s="165"/>
      <c r="L152" s="158"/>
      <c r="M152" s="167"/>
      <c r="N152" s="167"/>
      <c r="O152" s="165"/>
      <c r="P152" s="158"/>
      <c r="Q152" s="174"/>
      <c r="R152" s="158"/>
      <c r="S152" s="182" t="str">
        <f t="array" ref="S152">_xlfn.IFS(
  C152="United States","North America",
  C152="Canada","North America",
  C152="Mexico","North America",
  C152="Bermuda","North America",
  C152="United Kingdom","Europe",
  C152="Germany","Europe",
  C152="France","Europe",
  C152="Italy","Europe",
  C152="Switzerland","Europe",
  C152="Spain","Europe",
  C152="Netherlands","Europe",
  C152="Sweden","Europe",
  C152="Norway","Europe",
  C152="Finland","Europe",
  C152="Denmark","Europe",
  C152="Russia","Europe",
  C152="China","Asia",
  C152="Japan","Asia",
  C152="Taiwan, Province of China","Asia",
  C152="Hong Kong","Asia",
  C152="South Korea","Asia",
  C152="India","Asia",
  C152="Singapore","Asia",
  C152="Thailand","Asia",
  C152="Indonesia","Asia",
  C152="Malaysia","Asia",
  TRUE,"Other"
)</f>
        <v>Europe</v>
      </c>
      <c r="T152" s="158" t="str">
        <f>_xlfn.XLOOKUP($D152,ref!G:G,ref!H:H)</f>
        <v>Food, beverages and agriculture</v>
      </c>
      <c r="U152" s="158" t="str">
        <f t="shared" si="28"/>
        <v/>
      </c>
      <c r="V152" s="158" t="str">
        <f t="shared" si="29"/>
        <v/>
      </c>
      <c r="W152" s="158" t="str">
        <f t="shared" si="30"/>
        <v/>
      </c>
      <c r="X152" s="158" t="str">
        <f t="shared" si="31"/>
        <v/>
      </c>
      <c r="Y152" s="164">
        <f t="shared" si="32"/>
        <v>0</v>
      </c>
    </row>
    <row r="153" spans="1:25" ht="15.65" customHeight="1">
      <c r="A153" s="374" t="s">
        <v>405</v>
      </c>
      <c r="B153" s="163">
        <v>272</v>
      </c>
      <c r="C153" s="163" t="s">
        <v>709</v>
      </c>
      <c r="D153" s="169" t="s">
        <v>669</v>
      </c>
      <c r="E153" s="168" t="s">
        <v>631</v>
      </c>
      <c r="F153" s="163">
        <v>2040</v>
      </c>
      <c r="G153" s="163">
        <v>2020</v>
      </c>
      <c r="H153" s="168" t="s">
        <v>1096</v>
      </c>
      <c r="I153" s="163">
        <v>2030</v>
      </c>
      <c r="J153" s="163">
        <v>2020</v>
      </c>
      <c r="K153" s="168" t="s">
        <v>3023</v>
      </c>
      <c r="L153" s="163" t="s">
        <v>1905</v>
      </c>
      <c r="M153" s="170">
        <v>2040</v>
      </c>
      <c r="N153" s="170">
        <v>2020</v>
      </c>
      <c r="O153" s="168"/>
      <c r="P153" s="163"/>
      <c r="Q153" s="163"/>
      <c r="R153" s="163"/>
      <c r="S153" s="181" t="str">
        <f t="array" ref="S153">_xlfn.IFS(
  C153="United States","North America",
  C153="Canada","North America",
  C153="Mexico","North America",
  C153="Bermuda","North America",
  C153="United Kingdom","Europe",
  C153="Germany","Europe",
  C153="France","Europe",
  C153="Italy","Europe",
  C153="Switzerland","Europe",
  C153="Spain","Europe",
  C153="Netherlands","Europe",
  C153="Sweden","Europe",
  C153="Norway","Europe",
  C153="Finland","Europe",
  C153="Denmark","Europe",
  C153="Russia","Europe",
  C153="China","Asia",
  C153="Japan","Asia",
  C153="Taiwan, Province of China","Asia",
  C153="Hong Kong","Asia",
  C153="South Korea","Asia",
  C153="India","Asia",
  C153="Singapore","Asia",
  C153="Thailand","Asia",
  C153="Indonesia","Asia",
  C153="Malaysia","Asia",
  TRUE,"Other"
)</f>
        <v>Europe</v>
      </c>
      <c r="T153" s="163" t="str">
        <f>_xlfn.XLOOKUP($D153,ref!G:G,ref!H:H)</f>
        <v>Automotive</v>
      </c>
      <c r="U153" s="163">
        <f t="shared" si="28"/>
        <v>1</v>
      </c>
      <c r="V153" s="163" t="str">
        <f t="shared" si="29"/>
        <v/>
      </c>
      <c r="W153" s="163">
        <f t="shared" si="30"/>
        <v>1</v>
      </c>
      <c r="X153" s="163">
        <f t="shared" si="31"/>
        <v>1</v>
      </c>
      <c r="Y153" s="164">
        <f t="shared" si="32"/>
        <v>1</v>
      </c>
    </row>
    <row r="154" spans="1:25" ht="15.65" customHeight="1">
      <c r="A154" s="375" t="s">
        <v>440</v>
      </c>
      <c r="B154" s="158">
        <v>397</v>
      </c>
      <c r="C154" s="158" t="s">
        <v>639</v>
      </c>
      <c r="D154" s="166" t="s">
        <v>690</v>
      </c>
      <c r="E154" s="165"/>
      <c r="F154" s="158"/>
      <c r="G154" s="158"/>
      <c r="H154" s="165"/>
      <c r="I154" s="158"/>
      <c r="J154" s="158"/>
      <c r="K154" s="165" t="s">
        <v>635</v>
      </c>
      <c r="L154" s="158" t="s">
        <v>3085</v>
      </c>
      <c r="M154" s="167">
        <v>2023</v>
      </c>
      <c r="N154" s="167">
        <v>2008</v>
      </c>
      <c r="O154" s="165"/>
      <c r="P154" s="158"/>
      <c r="Q154" s="158"/>
      <c r="R154" s="158"/>
      <c r="S154" s="182" t="str">
        <f t="array" ref="S154">_xlfn.IFS(
  C154="United States","North America",
  C154="Canada","North America",
  C154="Mexico","North America",
  C154="Bermuda","North America",
  C154="United Kingdom","Europe",
  C154="Germany","Europe",
  C154="France","Europe",
  C154="Italy","Europe",
  C154="Switzerland","Europe",
  C154="Spain","Europe",
  C154="Netherlands","Europe",
  C154="Sweden","Europe",
  C154="Norway","Europe",
  C154="Finland","Europe",
  C154="Denmark","Europe",
  C154="Russia","Europe",
  C154="China","Asia",
  C154="Japan","Asia",
  C154="Taiwan, Province of China","Asia",
  C154="Hong Kong","Asia",
  C154="South Korea","Asia",
  C154="India","Asia",
  C154="Singapore","Asia",
  C154="Thailand","Asia",
  C154="Indonesia","Asia",
  C154="Malaysia","Asia",
  TRUE,"Other"
)</f>
        <v>Europe</v>
      </c>
      <c r="T154" s="158" t="str">
        <f>_xlfn.XLOOKUP($D154,ref!G:G,ref!H:H)</f>
        <v>Food, beverages and agriculture</v>
      </c>
      <c r="U154" s="158">
        <f t="shared" si="28"/>
        <v>1</v>
      </c>
      <c r="V154" s="158" t="str">
        <f t="shared" si="29"/>
        <v/>
      </c>
      <c r="W154" s="158" t="str">
        <f t="shared" si="30"/>
        <v/>
      </c>
      <c r="X154" s="158" t="str">
        <f t="shared" si="31"/>
        <v/>
      </c>
      <c r="Y154" s="164">
        <f t="shared" si="32"/>
        <v>1</v>
      </c>
    </row>
    <row r="155" spans="1:25" ht="15.65" customHeight="1">
      <c r="A155" s="374" t="s">
        <v>68</v>
      </c>
      <c r="B155" s="163">
        <v>27</v>
      </c>
      <c r="C155" s="163" t="s">
        <v>3017</v>
      </c>
      <c r="D155" s="169" t="s">
        <v>675</v>
      </c>
      <c r="E155" s="168"/>
      <c r="F155" s="163"/>
      <c r="G155" s="163"/>
      <c r="H155" s="168"/>
      <c r="I155" s="163"/>
      <c r="J155" s="163"/>
      <c r="K155" s="168"/>
      <c r="L155" s="163"/>
      <c r="M155" s="170"/>
      <c r="N155" s="170"/>
      <c r="O155" s="168"/>
      <c r="P155" s="163"/>
      <c r="Q155" s="163"/>
      <c r="R155" s="163"/>
      <c r="S155" s="181" t="str">
        <f t="array" ref="S155">_xlfn.IFS(
  C155="United States","North America",
  C155="Canada","North America",
  C155="Mexico","North America",
  C155="Bermuda","North America",
  C155="United Kingdom","Europe",
  C155="Germany","Europe",
  C155="France","Europe",
  C155="Italy","Europe",
  C155="Switzerland","Europe",
  C155="Spain","Europe",
  C155="Netherlands","Europe",
  C155="Sweden","Europe",
  C155="Norway","Europe",
  C155="Finland","Europe",
  C155="Denmark","Europe",
  C155="Russia","Europe",
  C155="China","Asia",
  C155="Japan","Asia",
  C155="Taiwan, Province of China","Asia",
  C155="Hong Kong","Asia",
  C155="South Korea","Asia",
  C155="India","Asia",
  C155="Singapore","Asia",
  C155="Thailand","Asia",
  C155="Indonesia","Asia",
  C155="Malaysia","Asia",
  TRUE,"Other"
)</f>
        <v>North America</v>
      </c>
      <c r="T155" s="163" t="str">
        <f>_xlfn.XLOOKUP($D155,ref!G:G,ref!H:H)</f>
        <v>Retail</v>
      </c>
      <c r="U155" s="163" t="str">
        <f t="shared" si="28"/>
        <v/>
      </c>
      <c r="V155" s="163" t="str">
        <f t="shared" si="29"/>
        <v/>
      </c>
      <c r="W155" s="163" t="str">
        <f t="shared" si="30"/>
        <v/>
      </c>
      <c r="X155" s="163" t="str">
        <f t="shared" si="31"/>
        <v/>
      </c>
      <c r="Y155" s="164">
        <f t="shared" si="32"/>
        <v>0</v>
      </c>
    </row>
    <row r="156" spans="1:25" ht="15.65" customHeight="1">
      <c r="A156" s="375" t="s">
        <v>508</v>
      </c>
      <c r="B156" s="158">
        <v>139</v>
      </c>
      <c r="C156" s="158" t="s">
        <v>680</v>
      </c>
      <c r="D156" s="166" t="s">
        <v>708</v>
      </c>
      <c r="E156" s="165"/>
      <c r="F156" s="158"/>
      <c r="G156" s="158"/>
      <c r="H156" s="165"/>
      <c r="I156" s="158"/>
      <c r="J156" s="158"/>
      <c r="K156" s="165" t="s">
        <v>3045</v>
      </c>
      <c r="L156" s="158"/>
      <c r="M156" s="167">
        <v>2060</v>
      </c>
      <c r="N156" s="167">
        <v>2021</v>
      </c>
      <c r="O156" s="165"/>
      <c r="P156" s="158"/>
      <c r="Q156" s="158"/>
      <c r="R156" s="158"/>
      <c r="S156" s="182" t="str">
        <f t="array" ref="S156">_xlfn.IFS(
  C156="United States","North America",
  C156="Canada","North America",
  C156="Mexico","North America",
  C156="Bermuda","North America",
  C156="United Kingdom","Europe",
  C156="Germany","Europe",
  C156="France","Europe",
  C156="Italy","Europe",
  C156="Switzerland","Europe",
  C156="Spain","Europe",
  C156="Netherlands","Europe",
  C156="Sweden","Europe",
  C156="Norway","Europe",
  C156="Finland","Europe",
  C156="Denmark","Europe",
  C156="Russia","Europe",
  C156="China","Asia",
  C156="Japan","Asia",
  C156="Taiwan, Province of China","Asia",
  C156="Hong Kong","Asia",
  C156="South Korea","Asia",
  C156="India","Asia",
  C156="Singapore","Asia",
  C156="Thailand","Asia",
  C156="Indonesia","Asia",
  C156="Malaysia","Asia",
  TRUE,"Other"
)</f>
        <v>Asia</v>
      </c>
      <c r="T156" s="158" t="str">
        <f>_xlfn.XLOOKUP($D156,ref!G:G,ref!H:H)</f>
        <v>Real estate</v>
      </c>
      <c r="U156" s="158">
        <f t="shared" si="28"/>
        <v>1</v>
      </c>
      <c r="V156" s="158" t="str">
        <f t="shared" si="29"/>
        <v/>
      </c>
      <c r="W156" s="158" t="str">
        <f t="shared" si="30"/>
        <v/>
      </c>
      <c r="X156" s="158" t="str">
        <f t="shared" si="31"/>
        <v/>
      </c>
      <c r="Y156" s="164">
        <f t="shared" si="32"/>
        <v>1</v>
      </c>
    </row>
    <row r="157" spans="1:25" ht="15.65" customHeight="1">
      <c r="A157" s="374" t="s">
        <v>1520</v>
      </c>
      <c r="B157" s="163">
        <v>93</v>
      </c>
      <c r="C157" s="163" t="s">
        <v>692</v>
      </c>
      <c r="D157" s="169" t="s">
        <v>666</v>
      </c>
      <c r="E157" s="168" t="s">
        <v>631</v>
      </c>
      <c r="F157" s="163" t="s">
        <v>3086</v>
      </c>
      <c r="G157" s="163">
        <v>2016</v>
      </c>
      <c r="H157" s="168" t="s">
        <v>635</v>
      </c>
      <c r="I157" s="163"/>
      <c r="J157" s="163">
        <v>2016</v>
      </c>
      <c r="K157" s="168"/>
      <c r="L157" s="163"/>
      <c r="M157" s="170"/>
      <c r="N157" s="170"/>
      <c r="O157" s="168" t="s">
        <v>645</v>
      </c>
      <c r="P157" s="163" t="s">
        <v>3087</v>
      </c>
      <c r="Q157" s="163">
        <v>2050</v>
      </c>
      <c r="R157" s="163">
        <v>2021</v>
      </c>
      <c r="S157" s="181" t="str">
        <f t="array" ref="S157">_xlfn.IFS(
  C157="United States","North America",
  C157="Canada","North America",
  C157="Mexico","North America",
  C157="Bermuda","North America",
  C157="United Kingdom","Europe",
  C157="Germany","Europe",
  C157="France","Europe",
  C157="Italy","Europe",
  C157="Switzerland","Europe",
  C157="Spain","Europe",
  C157="Netherlands","Europe",
  C157="Sweden","Europe",
  C157="Norway","Europe",
  C157="Finland","Europe",
  C157="Denmark","Europe",
  C157="Russia","Europe",
  C157="China","Asia",
  C157="Japan","Asia",
  C157="Taiwan, Province of China","Asia",
  C157="Hong Kong","Asia",
  C157="South Korea","Asia",
  C157="India","Asia",
  C157="Singapore","Asia",
  C157="Thailand","Asia",
  C157="Indonesia","Asia",
  C157="Malaysia","Asia",
  TRUE,"Other"
)</f>
        <v>Europe</v>
      </c>
      <c r="T157" s="163" t="str">
        <f>_xlfn.XLOOKUP($D157,ref!G:G,ref!H:H)</f>
        <v>Financial services</v>
      </c>
      <c r="U157" s="163" t="str">
        <f t="shared" si="28"/>
        <v/>
      </c>
      <c r="V157" s="163">
        <f t="shared" si="29"/>
        <v>1</v>
      </c>
      <c r="W157" s="163">
        <f t="shared" si="30"/>
        <v>1</v>
      </c>
      <c r="X157" s="163" t="str">
        <f t="shared" si="31"/>
        <v/>
      </c>
      <c r="Y157" s="164">
        <f t="shared" si="32"/>
        <v>1</v>
      </c>
    </row>
    <row r="158" spans="1:25" ht="15.65" customHeight="1">
      <c r="A158" s="375" t="s">
        <v>2981</v>
      </c>
      <c r="B158" s="158">
        <v>378</v>
      </c>
      <c r="C158" s="158" t="s">
        <v>639</v>
      </c>
      <c r="D158" s="166" t="s">
        <v>666</v>
      </c>
      <c r="E158" s="165" t="s">
        <v>631</v>
      </c>
      <c r="F158" s="158">
        <v>2025</v>
      </c>
      <c r="G158" s="158">
        <v>2020</v>
      </c>
      <c r="H158" s="165" t="s">
        <v>635</v>
      </c>
      <c r="I158" s="158"/>
      <c r="J158" s="158">
        <v>2021</v>
      </c>
      <c r="K158" s="165" t="s">
        <v>635</v>
      </c>
      <c r="L158" s="158" t="s">
        <v>636</v>
      </c>
      <c r="M158" s="167">
        <v>2010</v>
      </c>
      <c r="N158" s="167">
        <v>2008</v>
      </c>
      <c r="O158" s="165" t="s">
        <v>645</v>
      </c>
      <c r="P158" s="158" t="s">
        <v>3088</v>
      </c>
      <c r="Q158" s="158">
        <v>2050</v>
      </c>
      <c r="R158" s="158">
        <v>2020</v>
      </c>
      <c r="S158" s="182" t="str">
        <f t="array" ref="S158">_xlfn.IFS(
  C158="United States","North America",
  C158="Canada","North America",
  C158="Mexico","North America",
  C158="Bermuda","North America",
  C158="United Kingdom","Europe",
  C158="Germany","Europe",
  C158="France","Europe",
  C158="Italy","Europe",
  C158="Switzerland","Europe",
  C158="Spain","Europe",
  C158="Netherlands","Europe",
  C158="Sweden","Europe",
  C158="Norway","Europe",
  C158="Finland","Europe",
  C158="Denmark","Europe",
  C158="Russia","Europe",
  C158="China","Asia",
  C158="Japan","Asia",
  C158="Taiwan, Province of China","Asia",
  C158="Hong Kong","Asia",
  C158="South Korea","Asia",
  C158="India","Asia",
  C158="Singapore","Asia",
  C158="Thailand","Asia",
  C158="Indonesia","Asia",
  C158="Malaysia","Asia",
  TRUE,"Other"
)</f>
        <v>Europe</v>
      </c>
      <c r="T158" s="158" t="str">
        <f>_xlfn.XLOOKUP($D158,ref!G:G,ref!H:H)</f>
        <v>Financial services</v>
      </c>
      <c r="U158" s="158">
        <f t="shared" si="28"/>
        <v>1</v>
      </c>
      <c r="V158" s="158">
        <f t="shared" si="29"/>
        <v>1</v>
      </c>
      <c r="W158" s="158">
        <f t="shared" si="30"/>
        <v>1</v>
      </c>
      <c r="X158" s="158" t="str">
        <f t="shared" si="31"/>
        <v/>
      </c>
      <c r="Y158" s="164">
        <f t="shared" si="32"/>
        <v>1</v>
      </c>
    </row>
    <row r="159" spans="1:25" ht="15.65" customHeight="1">
      <c r="A159" s="374" t="s">
        <v>505</v>
      </c>
      <c r="B159" s="163">
        <v>441</v>
      </c>
      <c r="C159" s="163" t="s">
        <v>667</v>
      </c>
      <c r="D159" s="169" t="s">
        <v>638</v>
      </c>
      <c r="E159" s="168"/>
      <c r="F159" s="163"/>
      <c r="G159" s="163"/>
      <c r="H159" s="168"/>
      <c r="I159" s="163"/>
      <c r="J159" s="163"/>
      <c r="K159" s="168" t="s">
        <v>3061</v>
      </c>
      <c r="L159" s="163" t="s">
        <v>3089</v>
      </c>
      <c r="M159" s="170">
        <v>2050</v>
      </c>
      <c r="N159" s="170">
        <v>2020</v>
      </c>
      <c r="O159" s="168"/>
      <c r="P159" s="163"/>
      <c r="Q159" s="163"/>
      <c r="R159" s="163"/>
      <c r="S159" s="181" t="str">
        <f t="array" ref="S159">_xlfn.IFS(
  C159="United States","North America",
  C159="Canada","North America",
  C159="Mexico","North America",
  C159="Bermuda","North America",
  C159="United Kingdom","Europe",
  C159="Germany","Europe",
  C159="France","Europe",
  C159="Italy","Europe",
  C159="Switzerland","Europe",
  C159="Spain","Europe",
  C159="Netherlands","Europe",
  C159="Sweden","Europe",
  C159="Norway","Europe",
  C159="Finland","Europe",
  C159="Denmark","Europe",
  C159="Russia","Europe",
  C159="China","Asia",
  C159="Japan","Asia",
  C159="Taiwan, Province of China","Asia",
  C159="Hong Kong","Asia",
  C159="South Korea","Asia",
  C159="India","Asia",
  C159="Singapore","Asia",
  C159="Thailand","Asia",
  C159="Indonesia","Asia",
  C159="Malaysia","Asia",
  TRUE,"Other"
)</f>
        <v>Other</v>
      </c>
      <c r="T159" s="163" t="str">
        <f>_xlfn.XLOOKUP($D159,ref!G:G,ref!H:H)</f>
        <v>Industrial goods</v>
      </c>
      <c r="U159" s="163">
        <f t="shared" si="28"/>
        <v>1</v>
      </c>
      <c r="V159" s="163" t="str">
        <f t="shared" si="29"/>
        <v/>
      </c>
      <c r="W159" s="163" t="str">
        <f t="shared" si="30"/>
        <v/>
      </c>
      <c r="X159" s="163" t="str">
        <f t="shared" si="31"/>
        <v/>
      </c>
      <c r="Y159" s="164">
        <f t="shared" si="32"/>
        <v>1</v>
      </c>
    </row>
    <row r="160" spans="1:25" ht="15.65" customHeight="1">
      <c r="A160" s="375" t="s">
        <v>496</v>
      </c>
      <c r="B160" s="158">
        <v>349</v>
      </c>
      <c r="C160" s="158" t="s">
        <v>680</v>
      </c>
      <c r="D160" s="166" t="s">
        <v>638</v>
      </c>
      <c r="E160" s="165"/>
      <c r="F160" s="158"/>
      <c r="G160" s="158"/>
      <c r="H160" s="165"/>
      <c r="I160" s="158"/>
      <c r="J160" s="158"/>
      <c r="K160" s="165"/>
      <c r="L160" s="158"/>
      <c r="M160" s="167"/>
      <c r="N160" s="167"/>
      <c r="O160" s="165"/>
      <c r="P160" s="158"/>
      <c r="Q160" s="158"/>
      <c r="R160" s="158"/>
      <c r="S160" s="182" t="str">
        <f t="array" ref="S160">_xlfn.IFS(
  C160="United States","North America",
  C160="Canada","North America",
  C160="Mexico","North America",
  C160="Bermuda","North America",
  C160="United Kingdom","Europe",
  C160="Germany","Europe",
  C160="France","Europe",
  C160="Italy","Europe",
  C160="Switzerland","Europe",
  C160="Spain","Europe",
  C160="Netherlands","Europe",
  C160="Sweden","Europe",
  C160="Norway","Europe",
  C160="Finland","Europe",
  C160="Denmark","Europe",
  C160="Russia","Europe",
  C160="China","Asia",
  C160="Japan","Asia",
  C160="Taiwan, Province of China","Asia",
  C160="Hong Kong","Asia",
  C160="South Korea","Asia",
  C160="India","Asia",
  C160="Singapore","Asia",
  C160="Thailand","Asia",
  C160="Indonesia","Asia",
  C160="Malaysia","Asia",
  TRUE,"Other"
)</f>
        <v>Asia</v>
      </c>
      <c r="T160" s="158" t="str">
        <f>_xlfn.XLOOKUP($D160,ref!G:G,ref!H:H)</f>
        <v>Industrial goods</v>
      </c>
      <c r="U160" s="158" t="str">
        <f t="shared" si="28"/>
        <v/>
      </c>
      <c r="V160" s="158" t="str">
        <f t="shared" si="29"/>
        <v/>
      </c>
      <c r="W160" s="158" t="str">
        <f t="shared" si="30"/>
        <v/>
      </c>
      <c r="X160" s="158" t="str">
        <f t="shared" si="31"/>
        <v/>
      </c>
      <c r="Y160" s="164">
        <f t="shared" si="32"/>
        <v>0</v>
      </c>
    </row>
    <row r="161" spans="1:25" ht="15.65" customHeight="1">
      <c r="A161" s="374" t="s">
        <v>57</v>
      </c>
      <c r="B161" s="163">
        <v>7</v>
      </c>
      <c r="C161" s="163" t="s">
        <v>3017</v>
      </c>
      <c r="D161" s="169" t="s">
        <v>654</v>
      </c>
      <c r="E161" s="168"/>
      <c r="F161" s="163"/>
      <c r="G161" s="163"/>
      <c r="H161" s="168" t="s">
        <v>1096</v>
      </c>
      <c r="I161" s="163">
        <v>2030</v>
      </c>
      <c r="J161" s="163">
        <v>2018</v>
      </c>
      <c r="K161" s="168"/>
      <c r="L161" s="163"/>
      <c r="M161" s="170"/>
      <c r="N161" s="170"/>
      <c r="O161" s="168"/>
      <c r="P161" s="163"/>
      <c r="Q161" s="163"/>
      <c r="R161" s="163"/>
      <c r="S161" s="181" t="str">
        <f t="array" ref="S161">_xlfn.IFS(
  C161="United States","North America",
  C161="Canada","North America",
  C161="Mexico","North America",
  C161="Bermuda","North America",
  C161="United Kingdom","Europe",
  C161="Germany","Europe",
  C161="France","Europe",
  C161="Italy","Europe",
  C161="Switzerland","Europe",
  C161="Spain","Europe",
  C161="Netherlands","Europe",
  C161="Sweden","Europe",
  C161="Norway","Europe",
  C161="Finland","Europe",
  C161="Denmark","Europe",
  C161="Russia","Europe",
  C161="China","Asia",
  C161="Japan","Asia",
  C161="Taiwan, Province of China","Asia",
  C161="Hong Kong","Asia",
  C161="South Korea","Asia",
  C161="India","Asia",
  C161="Singapore","Asia",
  C161="Thailand","Asia",
  C161="Indonesia","Asia",
  C161="Malaysia","Asia",
  TRUE,"Other"
)</f>
        <v>North America</v>
      </c>
      <c r="T161" s="163" t="str">
        <f>_xlfn.XLOOKUP($D161,ref!G:G,ref!H:H)</f>
        <v>Health care and pharmaceuticals</v>
      </c>
      <c r="U161" s="163" t="str">
        <f t="shared" si="28"/>
        <v/>
      </c>
      <c r="V161" s="163" t="str">
        <f t="shared" si="29"/>
        <v/>
      </c>
      <c r="W161" s="163" t="str">
        <f t="shared" si="30"/>
        <v/>
      </c>
      <c r="X161" s="163">
        <f t="shared" si="31"/>
        <v>1</v>
      </c>
      <c r="Y161" s="164">
        <f t="shared" si="32"/>
        <v>1</v>
      </c>
    </row>
    <row r="162" spans="1:25" ht="15.65" customHeight="1">
      <c r="A162" s="375" t="s">
        <v>262</v>
      </c>
      <c r="B162" s="158">
        <v>119</v>
      </c>
      <c r="C162" s="158" t="s">
        <v>676</v>
      </c>
      <c r="D162" s="166" t="s">
        <v>666</v>
      </c>
      <c r="E162" s="165"/>
      <c r="F162" s="158"/>
      <c r="G162" s="158"/>
      <c r="H162" s="165"/>
      <c r="I162" s="158"/>
      <c r="J162" s="158"/>
      <c r="K162" s="165"/>
      <c r="L162" s="158"/>
      <c r="M162" s="167"/>
      <c r="N162" s="167"/>
      <c r="O162" s="165" t="s">
        <v>3059</v>
      </c>
      <c r="P162" s="158" t="s">
        <v>1388</v>
      </c>
      <c r="Q162" s="158">
        <v>2050</v>
      </c>
      <c r="R162" s="158">
        <v>2020</v>
      </c>
      <c r="S162" s="182" t="str">
        <f t="array" ref="S162">_xlfn.IFS(
  C162="United States","North America",
  C162="Canada","North America",
  C162="Mexico","North America",
  C162="Bermuda","North America",
  C162="United Kingdom","Europe",
  C162="Germany","Europe",
  C162="France","Europe",
  C162="Italy","Europe",
  C162="Switzerland","Europe",
  C162="Spain","Europe",
  C162="Netherlands","Europe",
  C162="Sweden","Europe",
  C162="Norway","Europe",
  C162="Finland","Europe",
  C162="Denmark","Europe",
  C162="Russia","Europe",
  C162="China","Asia",
  C162="Japan","Asia",
  C162="Taiwan, Province of China","Asia",
  C162="Hong Kong","Asia",
  C162="South Korea","Asia",
  C162="India","Asia",
  C162="Singapore","Asia",
  C162="Thailand","Asia",
  C162="Indonesia","Asia",
  C162="Malaysia","Asia",
  TRUE,"Other"
)</f>
        <v>Asia</v>
      </c>
      <c r="T162" s="158" t="str">
        <f>_xlfn.XLOOKUP($D162,ref!G:G,ref!H:H)</f>
        <v>Financial services</v>
      </c>
      <c r="U162" s="158" t="str">
        <f t="shared" si="28"/>
        <v/>
      </c>
      <c r="V162" s="158">
        <f t="shared" si="29"/>
        <v>1</v>
      </c>
      <c r="W162" s="158" t="str">
        <f t="shared" si="30"/>
        <v/>
      </c>
      <c r="X162" s="158" t="str">
        <f t="shared" si="31"/>
        <v/>
      </c>
      <c r="Y162" s="164">
        <f t="shared" si="32"/>
        <v>1</v>
      </c>
    </row>
    <row r="163" spans="1:25" ht="15.65" customHeight="1">
      <c r="A163" s="374" t="s">
        <v>3090</v>
      </c>
      <c r="B163" s="163">
        <v>24</v>
      </c>
      <c r="C163" s="163" t="s">
        <v>709</v>
      </c>
      <c r="D163" s="169" t="s">
        <v>669</v>
      </c>
      <c r="E163" s="168"/>
      <c r="F163" s="163"/>
      <c r="G163" s="163"/>
      <c r="H163" s="168"/>
      <c r="I163" s="163"/>
      <c r="J163" s="163"/>
      <c r="K163" s="168" t="s">
        <v>3023</v>
      </c>
      <c r="L163" s="163" t="s">
        <v>3091</v>
      </c>
      <c r="M163" s="170">
        <v>2022</v>
      </c>
      <c r="N163" s="170">
        <v>2020</v>
      </c>
      <c r="O163" s="168"/>
      <c r="P163" s="163"/>
      <c r="Q163" s="163"/>
      <c r="R163" s="163"/>
      <c r="S163" s="181" t="str">
        <f t="array" ref="S163">_xlfn.IFS(
  C163="United States","North America",
  C163="Canada","North America",
  C163="Mexico","North America",
  C163="Bermuda","North America",
  C163="United Kingdom","Europe",
  C163="Germany","Europe",
  C163="France","Europe",
  C163="Italy","Europe",
  C163="Switzerland","Europe",
  C163="Spain","Europe",
  C163="Netherlands","Europe",
  C163="Sweden","Europe",
  C163="Norway","Europe",
  C163="Finland","Europe",
  C163="Denmark","Europe",
  C163="Russia","Europe",
  C163="China","Asia",
  C163="Japan","Asia",
  C163="Taiwan, Province of China","Asia",
  C163="Hong Kong","Asia",
  C163="South Korea","Asia",
  C163="India","Asia",
  C163="Singapore","Asia",
  C163="Thailand","Asia",
  C163="Indonesia","Asia",
  C163="Malaysia","Asia",
  TRUE,"Other"
)</f>
        <v>Europe</v>
      </c>
      <c r="T163" s="163" t="str">
        <f>_xlfn.XLOOKUP($D163,ref!G:G,ref!H:H)</f>
        <v>Automotive</v>
      </c>
      <c r="U163" s="163">
        <f t="shared" si="28"/>
        <v>1</v>
      </c>
      <c r="V163" s="163" t="str">
        <f t="shared" si="29"/>
        <v/>
      </c>
      <c r="W163" s="163" t="str">
        <f t="shared" si="30"/>
        <v/>
      </c>
      <c r="X163" s="163" t="str">
        <f t="shared" si="31"/>
        <v/>
      </c>
      <c r="Y163" s="164">
        <f t="shared" si="32"/>
        <v>1</v>
      </c>
    </row>
    <row r="164" spans="1:25" ht="15.65" customHeight="1">
      <c r="A164" s="375" t="s">
        <v>504</v>
      </c>
      <c r="B164" s="158">
        <v>306</v>
      </c>
      <c r="C164" s="158" t="s">
        <v>676</v>
      </c>
      <c r="D164" s="166" t="s">
        <v>708</v>
      </c>
      <c r="E164" s="165" t="s">
        <v>631</v>
      </c>
      <c r="F164" s="158">
        <v>2040</v>
      </c>
      <c r="G164" s="158">
        <v>2018</v>
      </c>
      <c r="H164" s="165" t="s">
        <v>1096</v>
      </c>
      <c r="I164" s="158">
        <v>2030</v>
      </c>
      <c r="J164" s="158">
        <v>2021</v>
      </c>
      <c r="K164" s="165"/>
      <c r="L164" s="158"/>
      <c r="M164" s="167"/>
      <c r="N164" s="167"/>
      <c r="O164" s="165" t="s">
        <v>645</v>
      </c>
      <c r="P164" s="158" t="s">
        <v>3092</v>
      </c>
      <c r="Q164" s="158">
        <v>2055</v>
      </c>
      <c r="R164" s="158">
        <v>2016</v>
      </c>
      <c r="S164" s="182" t="str">
        <f t="array" ref="S164">_xlfn.IFS(
  C164="United States","North America",
  C164="Canada","North America",
  C164="Mexico","North America",
  C164="Bermuda","North America",
  C164="United Kingdom","Europe",
  C164="Germany","Europe",
  C164="France","Europe",
  C164="Italy","Europe",
  C164="Switzerland","Europe",
  C164="Spain","Europe",
  C164="Netherlands","Europe",
  C164="Sweden","Europe",
  C164="Norway","Europe",
  C164="Finland","Europe",
  C164="Denmark","Europe",
  C164="Russia","Europe",
  C164="China","Asia",
  C164="Japan","Asia",
  C164="Taiwan, Province of China","Asia",
  C164="Hong Kong","Asia",
  C164="South Korea","Asia",
  C164="India","Asia",
  C164="Singapore","Asia",
  C164="Thailand","Asia",
  C164="Indonesia","Asia",
  C164="Malaysia","Asia",
  TRUE,"Other"
)</f>
        <v>Asia</v>
      </c>
      <c r="T164" s="158" t="str">
        <f>_xlfn.XLOOKUP($D164,ref!G:G,ref!H:H)</f>
        <v>Real estate</v>
      </c>
      <c r="U164" s="158" t="str">
        <f t="shared" si="28"/>
        <v/>
      </c>
      <c r="V164" s="158">
        <f t="shared" si="29"/>
        <v>1</v>
      </c>
      <c r="W164" s="158">
        <f t="shared" si="30"/>
        <v>1</v>
      </c>
      <c r="X164" s="158">
        <f t="shared" si="31"/>
        <v>1</v>
      </c>
      <c r="Y164" s="164">
        <f t="shared" si="32"/>
        <v>1</v>
      </c>
    </row>
    <row r="165" spans="1:25" ht="15.65" customHeight="1">
      <c r="A165" s="374" t="s">
        <v>2987</v>
      </c>
      <c r="B165" s="163">
        <v>454</v>
      </c>
      <c r="C165" s="163" t="s">
        <v>692</v>
      </c>
      <c r="D165" s="169" t="s">
        <v>690</v>
      </c>
      <c r="E165" s="168" t="s">
        <v>631</v>
      </c>
      <c r="F165" s="163">
        <v>2030</v>
      </c>
      <c r="G165" s="163">
        <v>2018</v>
      </c>
      <c r="H165" s="168" t="s">
        <v>1096</v>
      </c>
      <c r="I165" s="163">
        <v>2030</v>
      </c>
      <c r="J165" s="163">
        <v>2017</v>
      </c>
      <c r="K165" s="168" t="s">
        <v>3061</v>
      </c>
      <c r="L165" s="163" t="s">
        <v>885</v>
      </c>
      <c r="M165" s="170">
        <v>2050</v>
      </c>
      <c r="N165" s="170">
        <v>2020</v>
      </c>
      <c r="O165" s="168"/>
      <c r="P165" s="163"/>
      <c r="Q165" s="163"/>
      <c r="R165" s="163"/>
      <c r="S165" s="181" t="str">
        <f t="array" ref="S165">_xlfn.IFS(
  C165="United States","North America",
  C165="Canada","North America",
  C165="Mexico","North America",
  C165="Bermuda","North America",
  C165="United Kingdom","Europe",
  C165="Germany","Europe",
  C165="France","Europe",
  C165="Italy","Europe",
  C165="Switzerland","Europe",
  C165="Spain","Europe",
  C165="Netherlands","Europe",
  C165="Sweden","Europe",
  C165="Norway","Europe",
  C165="Finland","Europe",
  C165="Denmark","Europe",
  C165="Russia","Europe",
  C165="China","Asia",
  C165="Japan","Asia",
  C165="Taiwan, Province of China","Asia",
  C165="Hong Kong","Asia",
  C165="South Korea","Asia",
  C165="India","Asia",
  C165="Singapore","Asia",
  C165="Thailand","Asia",
  C165="Indonesia","Asia",
  C165="Malaysia","Asia",
  TRUE,"Other"
)</f>
        <v>Europe</v>
      </c>
      <c r="T165" s="163" t="str">
        <f>_xlfn.XLOOKUP($D165,ref!G:G,ref!H:H)</f>
        <v>Food, beverages and agriculture</v>
      </c>
      <c r="U165" s="163">
        <f t="shared" si="28"/>
        <v>1</v>
      </c>
      <c r="V165" s="163" t="str">
        <f t="shared" si="29"/>
        <v/>
      </c>
      <c r="W165" s="163">
        <f t="shared" si="30"/>
        <v>1</v>
      </c>
      <c r="X165" s="163">
        <f t="shared" si="31"/>
        <v>1</v>
      </c>
      <c r="Y165" s="164">
        <f t="shared" si="32"/>
        <v>1</v>
      </c>
    </row>
    <row r="166" spans="1:25" ht="15.65" customHeight="1">
      <c r="A166" s="375" t="s">
        <v>336</v>
      </c>
      <c r="B166" s="158">
        <v>340</v>
      </c>
      <c r="C166" s="158" t="s">
        <v>3017</v>
      </c>
      <c r="D166" s="166" t="s">
        <v>638</v>
      </c>
      <c r="E166" s="165"/>
      <c r="F166" s="158"/>
      <c r="G166" s="158"/>
      <c r="H166" s="165"/>
      <c r="I166" s="158"/>
      <c r="J166" s="158"/>
      <c r="K166" s="165"/>
      <c r="L166" s="158"/>
      <c r="M166" s="167"/>
      <c r="N166" s="167"/>
      <c r="O166" s="165"/>
      <c r="P166" s="158"/>
      <c r="Q166" s="158"/>
      <c r="R166" s="158"/>
      <c r="S166" s="182" t="str">
        <f t="array" ref="S166">_xlfn.IFS(
  C166="United States","North America",
  C166="Canada","North America",
  C166="Mexico","North America",
  C166="Bermuda","North America",
  C166="United Kingdom","Europe",
  C166="Germany","Europe",
  C166="France","Europe",
  C166="Italy","Europe",
  C166="Switzerland","Europe",
  C166="Spain","Europe",
  C166="Netherlands","Europe",
  C166="Sweden","Europe",
  C166="Norway","Europe",
  C166="Finland","Europe",
  C166="Denmark","Europe",
  C166="Russia","Europe",
  C166="China","Asia",
  C166="Japan","Asia",
  C166="Taiwan, Province of China","Asia",
  C166="Hong Kong","Asia",
  C166="South Korea","Asia",
  C166="India","Asia",
  C166="Singapore","Asia",
  C166="Thailand","Asia",
  C166="Indonesia","Asia",
  C166="Malaysia","Asia",
  TRUE,"Other"
)</f>
        <v>North America</v>
      </c>
      <c r="T166" s="158" t="str">
        <f>_xlfn.XLOOKUP($D166,ref!G:G,ref!H:H)</f>
        <v>Industrial goods</v>
      </c>
      <c r="U166" s="158" t="str">
        <f t="shared" si="28"/>
        <v/>
      </c>
      <c r="V166" s="158" t="str">
        <f t="shared" si="29"/>
        <v/>
      </c>
      <c r="W166" s="158" t="str">
        <f t="shared" si="30"/>
        <v/>
      </c>
      <c r="X166" s="158" t="str">
        <f t="shared" si="31"/>
        <v/>
      </c>
      <c r="Y166" s="164">
        <f t="shared" si="32"/>
        <v>0</v>
      </c>
    </row>
    <row r="167" spans="1:25" ht="15.65" customHeight="1">
      <c r="A167" s="374" t="s">
        <v>159</v>
      </c>
      <c r="B167" s="163">
        <v>76</v>
      </c>
      <c r="C167" s="163" t="s">
        <v>3017</v>
      </c>
      <c r="D167" s="169" t="s">
        <v>713</v>
      </c>
      <c r="E167" s="168" t="s">
        <v>631</v>
      </c>
      <c r="F167" s="163">
        <v>2040</v>
      </c>
      <c r="G167" s="163">
        <v>2019</v>
      </c>
      <c r="H167" s="168" t="s">
        <v>1096</v>
      </c>
      <c r="I167" s="163">
        <v>2030</v>
      </c>
      <c r="J167" s="163">
        <v>2021</v>
      </c>
      <c r="K167" s="168"/>
      <c r="L167" s="163"/>
      <c r="M167" s="170"/>
      <c r="N167" s="170"/>
      <c r="O167" s="168" t="s">
        <v>645</v>
      </c>
      <c r="P167" s="163" t="s">
        <v>3093</v>
      </c>
      <c r="Q167" s="163">
        <v>2050</v>
      </c>
      <c r="R167" s="163">
        <v>2021</v>
      </c>
      <c r="S167" s="181" t="str">
        <f t="array" ref="S167">_xlfn.IFS(
  C167="United States","North America",
  C167="Canada","North America",
  C167="Mexico","North America",
  C167="Bermuda","North America",
  C167="United Kingdom","Europe",
  C167="Germany","Europe",
  C167="France","Europe",
  C167="Italy","Europe",
  C167="Switzerland","Europe",
  C167="Spain","Europe",
  C167="Netherlands","Europe",
  C167="Sweden","Europe",
  C167="Norway","Europe",
  C167="Finland","Europe",
  C167="Denmark","Europe",
  C167="Russia","Europe",
  C167="China","Asia",
  C167="Japan","Asia",
  C167="Taiwan, Province of China","Asia",
  C167="Hong Kong","Asia",
  C167="South Korea","Asia",
  C167="India","Asia",
  C167="Singapore","Asia",
  C167="Thailand","Asia",
  C167="Indonesia","Asia",
  C167="Malaysia","Asia",
  TRUE,"Other"
)</f>
        <v>North America</v>
      </c>
      <c r="T167" s="163" t="str">
        <f>_xlfn.XLOOKUP($D167,ref!G:G,ref!H:H)</f>
        <v>Technology</v>
      </c>
      <c r="U167" s="163" t="str">
        <f t="shared" si="28"/>
        <v/>
      </c>
      <c r="V167" s="163">
        <f t="shared" si="29"/>
        <v>1</v>
      </c>
      <c r="W167" s="163">
        <f t="shared" si="30"/>
        <v>1</v>
      </c>
      <c r="X167" s="163">
        <f t="shared" si="31"/>
        <v>1</v>
      </c>
      <c r="Y167" s="164">
        <f t="shared" si="32"/>
        <v>1</v>
      </c>
    </row>
    <row r="168" spans="1:25" ht="15.65" customHeight="1">
      <c r="A168" s="375" t="s">
        <v>373</v>
      </c>
      <c r="B168" s="158">
        <v>244</v>
      </c>
      <c r="C168" s="158" t="s">
        <v>676</v>
      </c>
      <c r="D168" s="166" t="s">
        <v>669</v>
      </c>
      <c r="E168" s="165"/>
      <c r="F168" s="158"/>
      <c r="G168" s="158"/>
      <c r="H168" s="165"/>
      <c r="I168" s="158"/>
      <c r="J168" s="158"/>
      <c r="K168" s="165" t="s">
        <v>3061</v>
      </c>
      <c r="L168" s="158" t="s">
        <v>3094</v>
      </c>
      <c r="M168" s="167">
        <v>2035</v>
      </c>
      <c r="N168" s="167">
        <v>2020</v>
      </c>
      <c r="O168" s="165"/>
      <c r="P168" s="158"/>
      <c r="Q168" s="158"/>
      <c r="R168" s="158"/>
      <c r="S168" s="182" t="str">
        <f t="array" ref="S168">_xlfn.IFS(
  C168="United States","North America",
  C168="Canada","North America",
  C168="Mexico","North America",
  C168="Bermuda","North America",
  C168="United Kingdom","Europe",
  C168="Germany","Europe",
  C168="France","Europe",
  C168="Italy","Europe",
  C168="Switzerland","Europe",
  C168="Spain","Europe",
  C168="Netherlands","Europe",
  C168="Sweden","Europe",
  C168="Norway","Europe",
  C168="Finland","Europe",
  C168="Denmark","Europe",
  C168="Russia","Europe",
  C168="China","Asia",
  C168="Japan","Asia",
  C168="Taiwan, Province of China","Asia",
  C168="Hong Kong","Asia",
  C168="South Korea","Asia",
  C168="India","Asia",
  C168="Singapore","Asia",
  C168="Thailand","Asia",
  C168="Indonesia","Asia",
  C168="Malaysia","Asia",
  TRUE,"Other"
)</f>
        <v>Asia</v>
      </c>
      <c r="T168" s="158" t="str">
        <f>_xlfn.XLOOKUP($D168,ref!G:G,ref!H:H)</f>
        <v>Automotive</v>
      </c>
      <c r="U168" s="158">
        <f t="shared" si="28"/>
        <v>1</v>
      </c>
      <c r="V168" s="158" t="str">
        <f t="shared" si="29"/>
        <v/>
      </c>
      <c r="W168" s="158" t="str">
        <f t="shared" si="30"/>
        <v/>
      </c>
      <c r="X168" s="158" t="str">
        <f t="shared" si="31"/>
        <v/>
      </c>
      <c r="Y168" s="164">
        <f t="shared" si="32"/>
        <v>1</v>
      </c>
    </row>
    <row r="169" spans="1:25" ht="15.65" customHeight="1">
      <c r="A169" s="374" t="s">
        <v>344</v>
      </c>
      <c r="B169" s="163">
        <v>252</v>
      </c>
      <c r="C169" s="163" t="s">
        <v>709</v>
      </c>
      <c r="D169" s="169" t="s">
        <v>691</v>
      </c>
      <c r="E169" s="168"/>
      <c r="F169" s="163"/>
      <c r="G169" s="163"/>
      <c r="H169" s="168" t="s">
        <v>1096</v>
      </c>
      <c r="I169" s="163">
        <v>2030</v>
      </c>
      <c r="J169" s="163">
        <v>2020</v>
      </c>
      <c r="K169" s="168" t="s">
        <v>635</v>
      </c>
      <c r="L169" s="163" t="s">
        <v>3095</v>
      </c>
      <c r="M169" s="170">
        <v>2040</v>
      </c>
      <c r="N169" s="170">
        <v>2021</v>
      </c>
      <c r="O169" s="168"/>
      <c r="P169" s="163"/>
      <c r="Q169" s="163"/>
      <c r="R169" s="163"/>
      <c r="S169" s="181" t="str">
        <f t="array" ref="S169">_xlfn.IFS(
  C169="United States","North America",
  C169="Canada","North America",
  C169="Mexico","North America",
  C169="Bermuda","North America",
  C169="United Kingdom","Europe",
  C169="Germany","Europe",
  C169="France","Europe",
  C169="Italy","Europe",
  C169="Switzerland","Europe",
  C169="Spain","Europe",
  C169="Netherlands","Europe",
  C169="Sweden","Europe",
  C169="Norway","Europe",
  C169="Finland","Europe",
  C169="Denmark","Europe",
  C169="Russia","Europe",
  C169="China","Asia",
  C169="Japan","Asia",
  C169="Taiwan, Province of China","Asia",
  C169="Hong Kong","Asia",
  C169="South Korea","Asia",
  C169="India","Asia",
  C169="Singapore","Asia",
  C169="Thailand","Asia",
  C169="Indonesia","Asia",
  C169="Malaysia","Asia",
  TRUE,"Other"
)</f>
        <v>Europe</v>
      </c>
      <c r="T169" s="163" t="str">
        <f>_xlfn.XLOOKUP($D169,ref!G:G,ref!H:H)</f>
        <v>Transportation and logistics</v>
      </c>
      <c r="U169" s="163">
        <f t="shared" si="28"/>
        <v>1</v>
      </c>
      <c r="V169" s="163" t="str">
        <f t="shared" si="29"/>
        <v/>
      </c>
      <c r="W169" s="163" t="str">
        <f t="shared" si="30"/>
        <v/>
      </c>
      <c r="X169" s="163">
        <f t="shared" si="31"/>
        <v>1</v>
      </c>
      <c r="Y169" s="164">
        <f t="shared" si="32"/>
        <v>1</v>
      </c>
    </row>
    <row r="170" spans="1:25" ht="15.65" customHeight="1">
      <c r="A170" s="375" t="s">
        <v>225</v>
      </c>
      <c r="B170" s="158">
        <v>317</v>
      </c>
      <c r="C170" s="158" t="s">
        <v>709</v>
      </c>
      <c r="D170" s="166" t="s">
        <v>666</v>
      </c>
      <c r="E170" s="165"/>
      <c r="F170" s="158"/>
      <c r="G170" s="158"/>
      <c r="H170" s="165"/>
      <c r="I170" s="158"/>
      <c r="J170" s="158"/>
      <c r="K170" s="165" t="s">
        <v>635</v>
      </c>
      <c r="L170" s="158" t="s">
        <v>3096</v>
      </c>
      <c r="M170" s="167">
        <v>2012</v>
      </c>
      <c r="N170" s="178">
        <v>2008</v>
      </c>
      <c r="O170" s="165" t="s">
        <v>645</v>
      </c>
      <c r="P170" s="158" t="s">
        <v>3097</v>
      </c>
      <c r="Q170" s="174">
        <v>2050</v>
      </c>
      <c r="R170" s="174">
        <v>2020</v>
      </c>
      <c r="S170" s="182" t="str">
        <f t="array" ref="S170">_xlfn.IFS(
  C170="United States","North America",
  C170="Canada","North America",
  C170="Mexico","North America",
  C170="Bermuda","North America",
  C170="United Kingdom","Europe",
  C170="Germany","Europe",
  C170="France","Europe",
  C170="Italy","Europe",
  C170="Switzerland","Europe",
  C170="Spain","Europe",
  C170="Netherlands","Europe",
  C170="Sweden","Europe",
  C170="Norway","Europe",
  C170="Finland","Europe",
  C170="Denmark","Europe",
  C170="Russia","Europe",
  C170="China","Asia",
  C170="Japan","Asia",
  C170="Taiwan, Province of China","Asia",
  C170="Hong Kong","Asia",
  C170="South Korea","Asia",
  C170="India","Asia",
  C170="Singapore","Asia",
  C170="Thailand","Asia",
  C170="Indonesia","Asia",
  C170="Malaysia","Asia",
  TRUE,"Other"
)</f>
        <v>Europe</v>
      </c>
      <c r="T170" s="158" t="str">
        <f>_xlfn.XLOOKUP($D170,ref!G:G,ref!H:H)</f>
        <v>Financial services</v>
      </c>
      <c r="U170" s="158">
        <f t="shared" si="28"/>
        <v>1</v>
      </c>
      <c r="V170" s="158">
        <f t="shared" si="29"/>
        <v>1</v>
      </c>
      <c r="W170" s="158" t="str">
        <f t="shared" si="30"/>
        <v/>
      </c>
      <c r="X170" s="158" t="str">
        <f t="shared" si="31"/>
        <v/>
      </c>
      <c r="Y170" s="164">
        <f t="shared" si="32"/>
        <v>1</v>
      </c>
    </row>
    <row r="171" spans="1:25" ht="15.65" customHeight="1">
      <c r="A171" s="374" t="s">
        <v>1423</v>
      </c>
      <c r="B171" s="163">
        <v>113</v>
      </c>
      <c r="C171" s="163" t="s">
        <v>709</v>
      </c>
      <c r="D171" s="169" t="s">
        <v>691</v>
      </c>
      <c r="E171" s="168"/>
      <c r="F171" s="163"/>
      <c r="G171" s="163"/>
      <c r="H171" s="168" t="s">
        <v>635</v>
      </c>
      <c r="I171" s="163"/>
      <c r="J171" s="163">
        <v>2017</v>
      </c>
      <c r="K171" s="168"/>
      <c r="L171" s="163"/>
      <c r="M171" s="170"/>
      <c r="N171" s="170"/>
      <c r="O171" s="168" t="s">
        <v>645</v>
      </c>
      <c r="P171" s="163" t="s">
        <v>2675</v>
      </c>
      <c r="Q171" s="176">
        <v>2050</v>
      </c>
      <c r="R171" s="176">
        <v>2017</v>
      </c>
      <c r="S171" s="181" t="str">
        <f t="array" ref="S171">_xlfn.IFS(
  C171="United States","North America",
  C171="Canada","North America",
  C171="Mexico","North America",
  C171="Bermuda","North America",
  C171="United Kingdom","Europe",
  C171="Germany","Europe",
  C171="France","Europe",
  C171="Italy","Europe",
  C171="Switzerland","Europe",
  C171="Spain","Europe",
  C171="Netherlands","Europe",
  C171="Sweden","Europe",
  C171="Norway","Europe",
  C171="Finland","Europe",
  C171="Denmark","Europe",
  C171="Russia","Europe",
  C171="China","Asia",
  C171="Japan","Asia",
  C171="Taiwan, Province of China","Asia",
  C171="Hong Kong","Asia",
  C171="South Korea","Asia",
  C171="India","Asia",
  C171="Singapore","Asia",
  C171="Thailand","Asia",
  C171="Indonesia","Asia",
  C171="Malaysia","Asia",
  TRUE,"Other"
)</f>
        <v>Europe</v>
      </c>
      <c r="T171" s="163" t="str">
        <f>_xlfn.XLOOKUP($D171,ref!G:G,ref!H:H)</f>
        <v>Transportation and logistics</v>
      </c>
      <c r="U171" s="163" t="str">
        <f t="shared" si="28"/>
        <v/>
      </c>
      <c r="V171" s="163">
        <f t="shared" si="29"/>
        <v>1</v>
      </c>
      <c r="W171" s="163" t="str">
        <f t="shared" si="30"/>
        <v/>
      </c>
      <c r="X171" s="163" t="str">
        <f t="shared" si="31"/>
        <v/>
      </c>
      <c r="Y171" s="164">
        <f t="shared" si="32"/>
        <v>1</v>
      </c>
    </row>
    <row r="172" spans="1:25" ht="15.65" customHeight="1">
      <c r="A172" s="375" t="s">
        <v>120</v>
      </c>
      <c r="B172" s="158">
        <v>53</v>
      </c>
      <c r="C172" s="158" t="s">
        <v>709</v>
      </c>
      <c r="D172" s="166" t="s">
        <v>715</v>
      </c>
      <c r="E172" s="165" t="s">
        <v>631</v>
      </c>
      <c r="F172" s="158">
        <v>2021</v>
      </c>
      <c r="G172" s="158">
        <v>2019</v>
      </c>
      <c r="H172" s="165" t="s">
        <v>1096</v>
      </c>
      <c r="I172" s="158">
        <v>2030</v>
      </c>
      <c r="J172" s="158">
        <v>2019</v>
      </c>
      <c r="K172" s="165" t="s">
        <v>635</v>
      </c>
      <c r="L172" s="158" t="s">
        <v>3098</v>
      </c>
      <c r="M172" s="167">
        <v>2025</v>
      </c>
      <c r="N172" s="167">
        <v>2021</v>
      </c>
      <c r="O172" s="165" t="s">
        <v>645</v>
      </c>
      <c r="P172" s="158" t="s">
        <v>3099</v>
      </c>
      <c r="Q172" s="158">
        <v>2040</v>
      </c>
      <c r="R172" s="158">
        <v>2021</v>
      </c>
      <c r="S172" s="182" t="str">
        <f t="array" ref="S172">_xlfn.IFS(
  C172="United States","North America",
  C172="Canada","North America",
  C172="Mexico","North America",
  C172="Bermuda","North America",
  C172="United Kingdom","Europe",
  C172="Germany","Europe",
  C172="France","Europe",
  C172="Italy","Europe",
  C172="Switzerland","Europe",
  C172="Spain","Europe",
  C172="Netherlands","Europe",
  C172="Sweden","Europe",
  C172="Norway","Europe",
  C172="Finland","Europe",
  C172="Denmark","Europe",
  C172="Russia","Europe",
  C172="China","Asia",
  C172="Japan","Asia",
  C172="Taiwan, Province of China","Asia",
  C172="Hong Kong","Asia",
  C172="South Korea","Asia",
  C172="India","Asia",
  C172="Singapore","Asia",
  C172="Thailand","Asia",
  C172="Indonesia","Asia",
  C172="Malaysia","Asia",
  TRUE,"Other"
)</f>
        <v>Europe</v>
      </c>
      <c r="T172" s="158" t="str">
        <f>_xlfn.XLOOKUP($D172,ref!G:G,ref!H:H)</f>
        <v>Telecommunications and media</v>
      </c>
      <c r="U172" s="158">
        <f t="shared" si="28"/>
        <v>1</v>
      </c>
      <c r="V172" s="158">
        <f t="shared" si="29"/>
        <v>1</v>
      </c>
      <c r="W172" s="158">
        <f t="shared" si="30"/>
        <v>1</v>
      </c>
      <c r="X172" s="158">
        <f t="shared" si="31"/>
        <v>1</v>
      </c>
      <c r="Y172" s="164">
        <f t="shared" si="32"/>
        <v>1</v>
      </c>
    </row>
    <row r="173" spans="1:25" ht="15.65" customHeight="1">
      <c r="A173" s="374" t="s">
        <v>433</v>
      </c>
      <c r="B173" s="163">
        <v>361</v>
      </c>
      <c r="C173" s="163" t="s">
        <v>3017</v>
      </c>
      <c r="D173" s="169" t="s">
        <v>675</v>
      </c>
      <c r="E173" s="168"/>
      <c r="F173" s="163"/>
      <c r="G173" s="163"/>
      <c r="H173" s="168"/>
      <c r="I173" s="163"/>
      <c r="J173" s="163"/>
      <c r="K173" s="168"/>
      <c r="L173" s="163"/>
      <c r="M173" s="170"/>
      <c r="N173" s="170"/>
      <c r="O173" s="168"/>
      <c r="P173" s="163"/>
      <c r="Q173" s="163"/>
      <c r="R173" s="163"/>
      <c r="S173" s="181" t="str">
        <f t="array" ref="S173">_xlfn.IFS(
  C173="United States","North America",
  C173="Canada","North America",
  C173="Mexico","North America",
  C173="Bermuda","North America",
  C173="United Kingdom","Europe",
  C173="Germany","Europe",
  C173="France","Europe",
  C173="Italy","Europe",
  C173="Switzerland","Europe",
  C173="Spain","Europe",
  C173="Netherlands","Europe",
  C173="Sweden","Europe",
  C173="Norway","Europe",
  C173="Finland","Europe",
  C173="Denmark","Europe",
  C173="Russia","Europe",
  C173="China","Asia",
  C173="Japan","Asia",
  C173="Taiwan, Province of China","Asia",
  C173="Hong Kong","Asia",
  C173="South Korea","Asia",
  C173="India","Asia",
  C173="Singapore","Asia",
  C173="Thailand","Asia",
  C173="Indonesia","Asia",
  C173="Malaysia","Asia",
  TRUE,"Other"
)</f>
        <v>North America</v>
      </c>
      <c r="T173" s="163" t="str">
        <f>_xlfn.XLOOKUP($D173,ref!G:G,ref!H:H)</f>
        <v>Retail</v>
      </c>
      <c r="U173" s="163" t="str">
        <f t="shared" si="28"/>
        <v/>
      </c>
      <c r="V173" s="163" t="str">
        <f t="shared" si="29"/>
        <v/>
      </c>
      <c r="W173" s="163" t="str">
        <f t="shared" si="30"/>
        <v/>
      </c>
      <c r="X173" s="163" t="str">
        <f t="shared" si="31"/>
        <v/>
      </c>
      <c r="Y173" s="164">
        <f t="shared" si="32"/>
        <v>0</v>
      </c>
    </row>
    <row r="174" spans="1:25" ht="15.65" customHeight="1">
      <c r="A174" s="375" t="s">
        <v>3100</v>
      </c>
      <c r="B174" s="158">
        <v>475</v>
      </c>
      <c r="C174" s="158" t="s">
        <v>3017</v>
      </c>
      <c r="D174" s="166" t="s">
        <v>675</v>
      </c>
      <c r="E174" s="165"/>
      <c r="F174" s="158"/>
      <c r="G174" s="158"/>
      <c r="H174" s="165"/>
      <c r="I174" s="158"/>
      <c r="J174" s="158"/>
      <c r="K174" s="165"/>
      <c r="L174" s="158"/>
      <c r="M174" s="167"/>
      <c r="N174" s="167"/>
      <c r="O174" s="165"/>
      <c r="P174" s="158"/>
      <c r="Q174" s="158"/>
      <c r="R174" s="158"/>
      <c r="S174" s="182" t="str">
        <f t="array" ref="S174">_xlfn.IFS(
  C174="United States","North America",
  C174="Canada","North America",
  C174="Mexico","North America",
  C174="Bermuda","North America",
  C174="United Kingdom","Europe",
  C174="Germany","Europe",
  C174="France","Europe",
  C174="Italy","Europe",
  C174="Switzerland","Europe",
  C174="Spain","Europe",
  C174="Netherlands","Europe",
  C174="Sweden","Europe",
  C174="Norway","Europe",
  C174="Finland","Europe",
  C174="Denmark","Europe",
  C174="Russia","Europe",
  C174="China","Asia",
  C174="Japan","Asia",
  C174="Taiwan, Province of China","Asia",
  C174="Hong Kong","Asia",
  C174="South Korea","Asia",
  C174="India","Asia",
  C174="Singapore","Asia",
  C174="Thailand","Asia",
  C174="Indonesia","Asia",
  C174="Malaysia","Asia",
  TRUE,"Other"
)</f>
        <v>North America</v>
      </c>
      <c r="T174" s="158" t="str">
        <f>_xlfn.XLOOKUP($D174,ref!G:G,ref!H:H)</f>
        <v>Retail</v>
      </c>
      <c r="U174" s="158" t="str">
        <f t="shared" si="28"/>
        <v/>
      </c>
      <c r="V174" s="158" t="str">
        <f t="shared" si="29"/>
        <v/>
      </c>
      <c r="W174" s="158" t="str">
        <f t="shared" si="30"/>
        <v/>
      </c>
      <c r="X174" s="158" t="str">
        <f t="shared" si="31"/>
        <v/>
      </c>
      <c r="Y174" s="164">
        <f t="shared" si="32"/>
        <v>0</v>
      </c>
    </row>
    <row r="175" spans="1:25" ht="15.65" customHeight="1">
      <c r="A175" s="374" t="s">
        <v>339</v>
      </c>
      <c r="B175" s="163">
        <v>85</v>
      </c>
      <c r="C175" s="163" t="s">
        <v>680</v>
      </c>
      <c r="D175" s="169" t="s">
        <v>669</v>
      </c>
      <c r="E175" s="168"/>
      <c r="F175" s="163"/>
      <c r="G175" s="163"/>
      <c r="H175" s="168"/>
      <c r="I175" s="163"/>
      <c r="J175" s="163"/>
      <c r="K175" s="168"/>
      <c r="L175" s="163"/>
      <c r="M175" s="170"/>
      <c r="N175" s="170"/>
      <c r="O175" s="168"/>
      <c r="P175" s="163"/>
      <c r="Q175" s="163"/>
      <c r="R175" s="163"/>
      <c r="S175" s="181" t="str">
        <f t="array" ref="S175">_xlfn.IFS(
  C175="United States","North America",
  C175="Canada","North America",
  C175="Mexico","North America",
  C175="Bermuda","North America",
  C175="United Kingdom","Europe",
  C175="Germany","Europe",
  C175="France","Europe",
  C175="Italy","Europe",
  C175="Switzerland","Europe",
  C175="Spain","Europe",
  C175="Netherlands","Europe",
  C175="Sweden","Europe",
  C175="Norway","Europe",
  C175="Finland","Europe",
  C175="Denmark","Europe",
  C175="Russia","Europe",
  C175="China","Asia",
  C175="Japan","Asia",
  C175="Taiwan, Province of China","Asia",
  C175="Hong Kong","Asia",
  C175="South Korea","Asia",
  C175="India","Asia",
  C175="Singapore","Asia",
  C175="Thailand","Asia",
  C175="Indonesia","Asia",
  C175="Malaysia","Asia",
  TRUE,"Other"
)</f>
        <v>Asia</v>
      </c>
      <c r="T175" s="163" t="str">
        <f>_xlfn.XLOOKUP($D175,ref!G:G,ref!H:H)</f>
        <v>Automotive</v>
      </c>
      <c r="U175" s="163" t="str">
        <f t="shared" si="28"/>
        <v/>
      </c>
      <c r="V175" s="163" t="str">
        <f t="shared" si="29"/>
        <v/>
      </c>
      <c r="W175" s="163" t="str">
        <f t="shared" si="30"/>
        <v/>
      </c>
      <c r="X175" s="163" t="str">
        <f t="shared" si="31"/>
        <v/>
      </c>
      <c r="Y175" s="164">
        <f t="shared" si="32"/>
        <v>0</v>
      </c>
    </row>
    <row r="176" spans="1:25" ht="15.65" customHeight="1">
      <c r="A176" s="375" t="s">
        <v>403</v>
      </c>
      <c r="B176" s="158">
        <v>310</v>
      </c>
      <c r="C176" s="158" t="s">
        <v>3017</v>
      </c>
      <c r="D176" s="166" t="s">
        <v>628</v>
      </c>
      <c r="E176" s="165"/>
      <c r="F176" s="158"/>
      <c r="G176" s="158"/>
      <c r="H176" s="165"/>
      <c r="I176" s="158"/>
      <c r="J176" s="158"/>
      <c r="K176" s="165" t="s">
        <v>635</v>
      </c>
      <c r="L176" s="158" t="s">
        <v>685</v>
      </c>
      <c r="M176" s="167">
        <v>2050</v>
      </c>
      <c r="N176" s="167">
        <v>2020</v>
      </c>
      <c r="O176" s="165"/>
      <c r="P176" s="158"/>
      <c r="Q176" s="158"/>
      <c r="R176" s="158"/>
      <c r="S176" s="182" t="str">
        <f t="array" ref="S176">_xlfn.IFS(
  C176="United States","North America",
  C176="Canada","North America",
  C176="Mexico","North America",
  C176="Bermuda","North America",
  C176="United Kingdom","Europe",
  C176="Germany","Europe",
  C176="France","Europe",
  C176="Italy","Europe",
  C176="Switzerland","Europe",
  C176="Spain","Europe",
  C176="Netherlands","Europe",
  C176="Sweden","Europe",
  C176="Norway","Europe",
  C176="Finland","Europe",
  C176="Denmark","Europe",
  C176="Russia","Europe",
  C176="China","Asia",
  C176="Japan","Asia",
  C176="Taiwan, Province of China","Asia",
  C176="Hong Kong","Asia",
  C176="South Korea","Asia",
  C176="India","Asia",
  C176="Singapore","Asia",
  C176="Thailand","Asia",
  C176="Indonesia","Asia",
  C176="Malaysia","Asia",
  TRUE,"Other"
)</f>
        <v>North America</v>
      </c>
      <c r="T176" s="158" t="str">
        <f>_xlfn.XLOOKUP($D176,ref!G:G,ref!H:H)</f>
        <v>Chemicals</v>
      </c>
      <c r="U176" s="158">
        <f t="shared" si="28"/>
        <v>1</v>
      </c>
      <c r="V176" s="158" t="str">
        <f t="shared" si="29"/>
        <v/>
      </c>
      <c r="W176" s="158" t="str">
        <f t="shared" si="30"/>
        <v/>
      </c>
      <c r="X176" s="158" t="str">
        <f t="shared" si="31"/>
        <v/>
      </c>
      <c r="Y176" s="164">
        <f t="shared" si="32"/>
        <v>1</v>
      </c>
    </row>
    <row r="177" spans="1:25" ht="15.65" customHeight="1">
      <c r="A177" s="374" t="s">
        <v>401</v>
      </c>
      <c r="B177" s="163">
        <v>342</v>
      </c>
      <c r="C177" s="163" t="s">
        <v>709</v>
      </c>
      <c r="D177" s="169" t="s">
        <v>666</v>
      </c>
      <c r="E177" s="168"/>
      <c r="F177" s="163"/>
      <c r="G177" s="163"/>
      <c r="H177" s="168"/>
      <c r="I177" s="163"/>
      <c r="J177" s="163"/>
      <c r="K177" s="168"/>
      <c r="L177" s="163"/>
      <c r="M177" s="170"/>
      <c r="N177" s="170"/>
      <c r="O177" s="168"/>
      <c r="P177" s="163"/>
      <c r="Q177" s="163"/>
      <c r="R177" s="163"/>
      <c r="S177" s="181" t="str">
        <f t="array" ref="S177">_xlfn.IFS(
  C177="United States","North America",
  C177="Canada","North America",
  C177="Mexico","North America",
  C177="Bermuda","North America",
  C177="United Kingdom","Europe",
  C177="Germany","Europe",
  C177="France","Europe",
  C177="Italy","Europe",
  C177="Switzerland","Europe",
  C177="Spain","Europe",
  C177="Netherlands","Europe",
  C177="Sweden","Europe",
  C177="Norway","Europe",
  C177="Finland","Europe",
  C177="Denmark","Europe",
  C177="Russia","Europe",
  C177="China","Asia",
  C177="Japan","Asia",
  C177="Taiwan, Province of China","Asia",
  C177="Hong Kong","Asia",
  C177="South Korea","Asia",
  C177="India","Asia",
  C177="Singapore","Asia",
  C177="Thailand","Asia",
  C177="Indonesia","Asia",
  C177="Malaysia","Asia",
  TRUE,"Other"
)</f>
        <v>Europe</v>
      </c>
      <c r="T177" s="163" t="str">
        <f>_xlfn.XLOOKUP($D177,ref!G:G,ref!H:H)</f>
        <v>Financial services</v>
      </c>
      <c r="U177" s="163" t="str">
        <f t="shared" si="28"/>
        <v/>
      </c>
      <c r="V177" s="163" t="str">
        <f t="shared" si="29"/>
        <v/>
      </c>
      <c r="W177" s="163" t="str">
        <f t="shared" si="30"/>
        <v/>
      </c>
      <c r="X177" s="163" t="str">
        <f t="shared" si="31"/>
        <v/>
      </c>
      <c r="Y177" s="164">
        <f t="shared" si="32"/>
        <v>0</v>
      </c>
    </row>
    <row r="178" spans="1:25" ht="15.65" customHeight="1">
      <c r="A178" s="375" t="s">
        <v>188</v>
      </c>
      <c r="B178" s="158">
        <v>130</v>
      </c>
      <c r="C178" s="158" t="s">
        <v>709</v>
      </c>
      <c r="D178" s="166" t="s">
        <v>679</v>
      </c>
      <c r="E178" s="165"/>
      <c r="F178" s="158"/>
      <c r="G178" s="158"/>
      <c r="H178" s="165" t="s">
        <v>635</v>
      </c>
      <c r="I178" s="158"/>
      <c r="J178" s="158">
        <v>2021</v>
      </c>
      <c r="K178" s="165" t="s">
        <v>635</v>
      </c>
      <c r="L178" s="158" t="s">
        <v>3101</v>
      </c>
      <c r="M178" s="167">
        <v>2040</v>
      </c>
      <c r="N178" s="167">
        <v>2020</v>
      </c>
      <c r="O178" s="165"/>
      <c r="P178" s="158"/>
      <c r="Q178" s="158"/>
      <c r="R178" s="158"/>
      <c r="S178" s="182" t="str">
        <f t="array" ref="S178">_xlfn.IFS(
  C178="United States","North America",
  C178="Canada","North America",
  C178="Mexico","North America",
  C178="Bermuda","North America",
  C178="United Kingdom","Europe",
  C178="Germany","Europe",
  C178="France","Europe",
  C178="Italy","Europe",
  C178="Switzerland","Europe",
  C178="Spain","Europe",
  C178="Netherlands","Europe",
  C178="Sweden","Europe",
  C178="Norway","Europe",
  C178="Finland","Europe",
  C178="Denmark","Europe",
  C178="Russia","Europe",
  C178="China","Asia",
  C178="Japan","Asia",
  C178="Taiwan, Province of China","Asia",
  C178="Hong Kong","Asia",
  C178="South Korea","Asia",
  C178="India","Asia",
  C178="Singapore","Asia",
  C178="Thailand","Asia",
  C178="Indonesia","Asia",
  C178="Malaysia","Asia",
  TRUE,"Other"
)</f>
        <v>Europe</v>
      </c>
      <c r="T178" s="158" t="str">
        <f>_xlfn.XLOOKUP($D178,ref!G:G,ref!H:H)</f>
        <v>Energy and utilities</v>
      </c>
      <c r="U178" s="158">
        <f t="shared" si="28"/>
        <v>1</v>
      </c>
      <c r="V178" s="158" t="str">
        <f t="shared" si="29"/>
        <v/>
      </c>
      <c r="W178" s="158" t="str">
        <f t="shared" si="30"/>
        <v/>
      </c>
      <c r="X178" s="158" t="str">
        <f t="shared" si="31"/>
        <v/>
      </c>
      <c r="Y178" s="164">
        <f t="shared" si="32"/>
        <v>1</v>
      </c>
    </row>
    <row r="179" spans="1:25" ht="15.65" customHeight="1">
      <c r="A179" s="374" t="s">
        <v>285</v>
      </c>
      <c r="B179" s="163">
        <v>259</v>
      </c>
      <c r="C179" s="163" t="s">
        <v>709</v>
      </c>
      <c r="D179" s="169" t="s">
        <v>690</v>
      </c>
      <c r="E179" s="168"/>
      <c r="F179" s="163"/>
      <c r="G179" s="163"/>
      <c r="H179" s="168"/>
      <c r="I179" s="163"/>
      <c r="J179" s="163"/>
      <c r="K179" s="168"/>
      <c r="L179" s="163"/>
      <c r="M179" s="170"/>
      <c r="N179" s="170"/>
      <c r="O179" s="168"/>
      <c r="P179" s="163"/>
      <c r="Q179" s="163"/>
      <c r="R179" s="163"/>
      <c r="S179" s="181" t="str">
        <f t="array" ref="S179">_xlfn.IFS(
  C179="United States","North America",
  C179="Canada","North America",
  C179="Mexico","North America",
  C179="Bermuda","North America",
  C179="United Kingdom","Europe",
  C179="Germany","Europe",
  C179="France","Europe",
  C179="Italy","Europe",
  C179="Switzerland","Europe",
  C179="Spain","Europe",
  C179="Netherlands","Europe",
  C179="Sweden","Europe",
  C179="Norway","Europe",
  C179="Finland","Europe",
  C179="Denmark","Europe",
  C179="Russia","Europe",
  C179="China","Asia",
  C179="Japan","Asia",
  C179="Taiwan, Province of China","Asia",
  C179="Hong Kong","Asia",
  C179="South Korea","Asia",
  C179="India","Asia",
  C179="Singapore","Asia",
  C179="Thailand","Asia",
  C179="Indonesia","Asia",
  C179="Malaysia","Asia",
  TRUE,"Other"
)</f>
        <v>Europe</v>
      </c>
      <c r="T179" s="163" t="str">
        <f>_xlfn.XLOOKUP($D179,ref!G:G,ref!H:H)</f>
        <v>Food, beverages and agriculture</v>
      </c>
      <c r="U179" s="163" t="str">
        <f t="shared" si="28"/>
        <v/>
      </c>
      <c r="V179" s="163" t="str">
        <f t="shared" si="29"/>
        <v/>
      </c>
      <c r="W179" s="163" t="str">
        <f t="shared" si="30"/>
        <v/>
      </c>
      <c r="X179" s="163" t="str">
        <f t="shared" si="31"/>
        <v/>
      </c>
      <c r="Y179" s="164">
        <f t="shared" si="32"/>
        <v>0</v>
      </c>
    </row>
    <row r="180" spans="1:25" ht="15.65" customHeight="1">
      <c r="A180" s="375" t="s">
        <v>1271</v>
      </c>
      <c r="B180" s="158">
        <v>105</v>
      </c>
      <c r="C180" s="158" t="s">
        <v>692</v>
      </c>
      <c r="D180" s="166" t="s">
        <v>679</v>
      </c>
      <c r="E180" s="165"/>
      <c r="F180" s="158"/>
      <c r="G180" s="158"/>
      <c r="H180" s="165" t="s">
        <v>1096</v>
      </c>
      <c r="I180" s="158">
        <v>2030</v>
      </c>
      <c r="J180" s="158">
        <v>2020</v>
      </c>
      <c r="K180" s="165" t="s">
        <v>3061</v>
      </c>
      <c r="L180" s="158" t="s">
        <v>2862</v>
      </c>
      <c r="M180" s="167">
        <v>2050</v>
      </c>
      <c r="N180" s="167">
        <v>2020</v>
      </c>
      <c r="O180" s="165"/>
      <c r="P180" s="158"/>
      <c r="Q180" s="158"/>
      <c r="R180" s="158"/>
      <c r="S180" s="182" t="str">
        <f t="array" ref="S180">_xlfn.IFS(
  C180="United States","North America",
  C180="Canada","North America",
  C180="Mexico","North America",
  C180="Bermuda","North America",
  C180="United Kingdom","Europe",
  C180="Germany","Europe",
  C180="France","Europe",
  C180="Italy","Europe",
  C180="Switzerland","Europe",
  C180="Spain","Europe",
  C180="Netherlands","Europe",
  C180="Sweden","Europe",
  C180="Norway","Europe",
  C180="Finland","Europe",
  C180="Denmark","Europe",
  C180="Russia","Europe",
  C180="China","Asia",
  C180="Japan","Asia",
  C180="Taiwan, Province of China","Asia",
  C180="Hong Kong","Asia",
  C180="South Korea","Asia",
  C180="India","Asia",
  C180="Singapore","Asia",
  C180="Thailand","Asia",
  C180="Indonesia","Asia",
  C180="Malaysia","Asia",
  TRUE,"Other"
)</f>
        <v>Europe</v>
      </c>
      <c r="T180" s="158" t="str">
        <f>_xlfn.XLOOKUP($D180,ref!G:G,ref!H:H)</f>
        <v>Energy and utilities</v>
      </c>
      <c r="U180" s="158">
        <f t="shared" si="28"/>
        <v>1</v>
      </c>
      <c r="V180" s="158" t="str">
        <f t="shared" si="29"/>
        <v/>
      </c>
      <c r="W180" s="158" t="str">
        <f t="shared" si="30"/>
        <v/>
      </c>
      <c r="X180" s="158">
        <f t="shared" si="31"/>
        <v>1</v>
      </c>
      <c r="Y180" s="164">
        <f t="shared" si="32"/>
        <v>1</v>
      </c>
    </row>
    <row r="181" spans="1:25" ht="15.65" customHeight="1">
      <c r="A181" s="374" t="s">
        <v>384</v>
      </c>
      <c r="B181" s="163">
        <v>495</v>
      </c>
      <c r="C181" s="163" t="s">
        <v>3017</v>
      </c>
      <c r="D181" s="169" t="s">
        <v>654</v>
      </c>
      <c r="E181" s="168"/>
      <c r="F181" s="163"/>
      <c r="G181" s="163"/>
      <c r="H181" s="168"/>
      <c r="I181" s="163"/>
      <c r="J181" s="163"/>
      <c r="K181" s="168" t="s">
        <v>635</v>
      </c>
      <c r="L181" s="163" t="s">
        <v>3102</v>
      </c>
      <c r="M181" s="170">
        <v>2030</v>
      </c>
      <c r="N181" s="170">
        <v>2021</v>
      </c>
      <c r="O181" s="168"/>
      <c r="P181" s="163"/>
      <c r="Q181" s="163"/>
      <c r="R181" s="163"/>
      <c r="S181" s="181" t="str">
        <f t="array" ref="S181">_xlfn.IFS(
  C181="United States","North America",
  C181="Canada","North America",
  C181="Mexico","North America",
  C181="Bermuda","North America",
  C181="United Kingdom","Europe",
  C181="Germany","Europe",
  C181="France","Europe",
  C181="Italy","Europe",
  C181="Switzerland","Europe",
  C181="Spain","Europe",
  C181="Netherlands","Europe",
  C181="Sweden","Europe",
  C181="Norway","Europe",
  C181="Finland","Europe",
  C181="Denmark","Europe",
  C181="Russia","Europe",
  C181="China","Asia",
  C181="Japan","Asia",
  C181="Taiwan, Province of China","Asia",
  C181="Hong Kong","Asia",
  C181="South Korea","Asia",
  C181="India","Asia",
  C181="Singapore","Asia",
  C181="Thailand","Asia",
  C181="Indonesia","Asia",
  C181="Malaysia","Asia",
  TRUE,"Other"
)</f>
        <v>North America</v>
      </c>
      <c r="T181" s="163" t="str">
        <f>_xlfn.XLOOKUP($D181,ref!G:G,ref!H:H)</f>
        <v>Health care and pharmaceuticals</v>
      </c>
      <c r="U181" s="163">
        <f t="shared" si="28"/>
        <v>1</v>
      </c>
      <c r="V181" s="163" t="str">
        <f t="shared" si="29"/>
        <v/>
      </c>
      <c r="W181" s="163" t="str">
        <f t="shared" si="30"/>
        <v/>
      </c>
      <c r="X181" s="163" t="str">
        <f t="shared" si="31"/>
        <v/>
      </c>
      <c r="Y181" s="164">
        <f t="shared" si="32"/>
        <v>1</v>
      </c>
    </row>
    <row r="182" spans="1:25" ht="15.65" customHeight="1">
      <c r="A182" s="375" t="s">
        <v>493</v>
      </c>
      <c r="B182" s="158">
        <v>233</v>
      </c>
      <c r="C182" s="158" t="s">
        <v>692</v>
      </c>
      <c r="D182" s="166" t="s">
        <v>690</v>
      </c>
      <c r="E182" s="165"/>
      <c r="F182" s="158"/>
      <c r="G182" s="158"/>
      <c r="H182" s="165"/>
      <c r="I182" s="158"/>
      <c r="J182" s="158"/>
      <c r="K182" s="165"/>
      <c r="L182" s="158"/>
      <c r="M182" s="167"/>
      <c r="N182" s="167"/>
      <c r="O182" s="165"/>
      <c r="P182" s="158"/>
      <c r="Q182" s="158"/>
      <c r="R182" s="158"/>
      <c r="S182" s="182" t="str">
        <f t="array" ref="S182">_xlfn.IFS(
  C182="United States","North America",
  C182="Canada","North America",
  C182="Mexico","North America",
  C182="Bermuda","North America",
  C182="United Kingdom","Europe",
  C182="Germany","Europe",
  C182="France","Europe",
  C182="Italy","Europe",
  C182="Switzerland","Europe",
  C182="Spain","Europe",
  C182="Netherlands","Europe",
  C182="Sweden","Europe",
  C182="Norway","Europe",
  C182="Finland","Europe",
  C182="Denmark","Europe",
  C182="Russia","Europe",
  C182="China","Asia",
  C182="Japan","Asia",
  C182="Taiwan, Province of China","Asia",
  C182="Hong Kong","Asia",
  C182="South Korea","Asia",
  C182="India","Asia",
  C182="Singapore","Asia",
  C182="Thailand","Asia",
  C182="Indonesia","Asia",
  C182="Malaysia","Asia",
  TRUE,"Other"
)</f>
        <v>Europe</v>
      </c>
      <c r="T182" s="158" t="str">
        <f>_xlfn.XLOOKUP($D182,ref!G:G,ref!H:H)</f>
        <v>Food, beverages and agriculture</v>
      </c>
      <c r="U182" s="158" t="str">
        <f t="shared" si="28"/>
        <v/>
      </c>
      <c r="V182" s="158" t="str">
        <f t="shared" si="29"/>
        <v/>
      </c>
      <c r="W182" s="158" t="str">
        <f t="shared" si="30"/>
        <v/>
      </c>
      <c r="X182" s="158" t="str">
        <f t="shared" si="31"/>
        <v/>
      </c>
      <c r="Y182" s="164">
        <f t="shared" si="32"/>
        <v>0</v>
      </c>
    </row>
    <row r="183" spans="1:25" ht="15.65" customHeight="1">
      <c r="A183" s="374" t="s">
        <v>445</v>
      </c>
      <c r="B183" s="163">
        <v>418</v>
      </c>
      <c r="C183" s="163" t="s">
        <v>706</v>
      </c>
      <c r="D183" s="169" t="s">
        <v>705</v>
      </c>
      <c r="E183" s="168"/>
      <c r="F183" s="163"/>
      <c r="G183" s="163"/>
      <c r="H183" s="168"/>
      <c r="I183" s="163"/>
      <c r="J183" s="163"/>
      <c r="K183" s="168"/>
      <c r="L183" s="163"/>
      <c r="M183" s="170"/>
      <c r="N183" s="170"/>
      <c r="O183" s="168" t="s">
        <v>635</v>
      </c>
      <c r="P183" s="163" t="s">
        <v>772</v>
      </c>
      <c r="Q183" s="163">
        <v>2050</v>
      </c>
      <c r="R183" s="163">
        <v>2020</v>
      </c>
      <c r="S183" s="181" t="str">
        <f t="array" ref="S183">_xlfn.IFS(
  C183="United States","North America",
  C183="Canada","North America",
  C183="Mexico","North America",
  C183="Bermuda","North America",
  C183="United Kingdom","Europe",
  C183="Germany","Europe",
  C183="France","Europe",
  C183="Italy","Europe",
  C183="Switzerland","Europe",
  C183="Spain","Europe",
  C183="Netherlands","Europe",
  C183="Sweden","Europe",
  C183="Norway","Europe",
  C183="Finland","Europe",
  C183="Denmark","Europe",
  C183="Russia","Europe",
  C183="China","Asia",
  C183="Japan","Asia",
  C183="Taiwan, Province of China","Asia",
  C183="Hong Kong","Asia",
  C183="South Korea","Asia",
  C183="India","Asia",
  C183="Singapore","Asia",
  C183="Thailand","Asia",
  C183="Indonesia","Asia",
  C183="Malaysia","Asia",
  TRUE,"Other"
)</f>
        <v>North America</v>
      </c>
      <c r="T183" s="163" t="str">
        <f>_xlfn.XLOOKUP($D183,ref!G:G,ref!H:H)</f>
        <v>Oil and gas</v>
      </c>
      <c r="U183" s="163" t="str">
        <f t="shared" si="28"/>
        <v/>
      </c>
      <c r="V183" s="163">
        <f t="shared" si="29"/>
        <v>1</v>
      </c>
      <c r="W183" s="163" t="str">
        <f t="shared" si="30"/>
        <v/>
      </c>
      <c r="X183" s="163" t="str">
        <f t="shared" si="31"/>
        <v/>
      </c>
      <c r="Y183" s="164">
        <f t="shared" si="32"/>
        <v>1</v>
      </c>
    </row>
    <row r="184" spans="1:25" ht="15.65" customHeight="1">
      <c r="A184" s="375" t="s">
        <v>193</v>
      </c>
      <c r="B184" s="158">
        <v>118</v>
      </c>
      <c r="C184" s="158" t="s">
        <v>735</v>
      </c>
      <c r="D184" s="166" t="s">
        <v>679</v>
      </c>
      <c r="E184" s="165"/>
      <c r="F184" s="158"/>
      <c r="G184" s="158"/>
      <c r="H184" s="165" t="s">
        <v>1096</v>
      </c>
      <c r="I184" s="158">
        <v>2030</v>
      </c>
      <c r="J184" s="158">
        <v>2020</v>
      </c>
      <c r="K184" s="165"/>
      <c r="L184" s="158"/>
      <c r="M184" s="167"/>
      <c r="N184" s="167"/>
      <c r="O184" s="165" t="s">
        <v>645</v>
      </c>
      <c r="P184" s="158" t="s">
        <v>805</v>
      </c>
      <c r="Q184" s="158">
        <v>2050</v>
      </c>
      <c r="R184" s="158">
        <v>2019</v>
      </c>
      <c r="S184" s="182" t="str">
        <f t="array" ref="S184">_xlfn.IFS(
  C184="United States","North America",
  C184="Canada","North America",
  C184="Mexico","North America",
  C184="Bermuda","North America",
  C184="United Kingdom","Europe",
  C184="Germany","Europe",
  C184="France","Europe",
  C184="Italy","Europe",
  C184="Switzerland","Europe",
  C184="Spain","Europe",
  C184="Netherlands","Europe",
  C184="Sweden","Europe",
  C184="Norway","Europe",
  C184="Finland","Europe",
  C184="Denmark","Europe",
  C184="Russia","Europe",
  C184="China","Asia",
  C184="Japan","Asia",
  C184="Taiwan, Province of China","Asia",
  C184="Hong Kong","Asia",
  C184="South Korea","Asia",
  C184="India","Asia",
  C184="Singapore","Asia",
  C184="Thailand","Asia",
  C184="Indonesia","Asia",
  C184="Malaysia","Asia",
  TRUE,"Other"
)</f>
        <v>Europe</v>
      </c>
      <c r="T184" s="158" t="str">
        <f>_xlfn.XLOOKUP($D184,ref!G:G,ref!H:H)</f>
        <v>Energy and utilities</v>
      </c>
      <c r="U184" s="158" t="str">
        <f t="shared" si="28"/>
        <v/>
      </c>
      <c r="V184" s="158">
        <f t="shared" si="29"/>
        <v>1</v>
      </c>
      <c r="W184" s="158" t="str">
        <f t="shared" si="30"/>
        <v/>
      </c>
      <c r="X184" s="158">
        <f t="shared" si="31"/>
        <v>1</v>
      </c>
      <c r="Y184" s="164">
        <f t="shared" si="32"/>
        <v>1</v>
      </c>
    </row>
    <row r="185" spans="1:25" ht="15.65" customHeight="1">
      <c r="A185" s="374" t="s">
        <v>228</v>
      </c>
      <c r="B185" s="163">
        <v>166</v>
      </c>
      <c r="C185" s="163" t="s">
        <v>676</v>
      </c>
      <c r="D185" s="169" t="s">
        <v>705</v>
      </c>
      <c r="E185" s="168"/>
      <c r="F185" s="163"/>
      <c r="G185" s="163"/>
      <c r="H185" s="168"/>
      <c r="I185" s="163"/>
      <c r="J185" s="163"/>
      <c r="K185" s="168" t="s">
        <v>635</v>
      </c>
      <c r="L185" s="163" t="s">
        <v>3103</v>
      </c>
      <c r="M185" s="170">
        <v>2040</v>
      </c>
      <c r="N185" s="170">
        <v>2019</v>
      </c>
      <c r="O185" s="168"/>
      <c r="P185" s="163"/>
      <c r="Q185" s="163"/>
      <c r="R185" s="163"/>
      <c r="S185" s="181" t="str">
        <f t="array" ref="S185">_xlfn.IFS(
  C185="United States","North America",
  C185="Canada","North America",
  C185="Mexico","North America",
  C185="Bermuda","North America",
  C185="United Kingdom","Europe",
  C185="Germany","Europe",
  C185="France","Europe",
  C185="Italy","Europe",
  C185="Switzerland","Europe",
  C185="Spain","Europe",
  C185="Netherlands","Europe",
  C185="Sweden","Europe",
  C185="Norway","Europe",
  C185="Finland","Europe",
  C185="Denmark","Europe",
  C185="Russia","Europe",
  C185="China","Asia",
  C185="Japan","Asia",
  C185="Taiwan, Province of China","Asia",
  C185="Hong Kong","Asia",
  C185="South Korea","Asia",
  C185="India","Asia",
  C185="Singapore","Asia",
  C185="Thailand","Asia",
  C185="Indonesia","Asia",
  C185="Malaysia","Asia",
  TRUE,"Other"
)</f>
        <v>Asia</v>
      </c>
      <c r="T185" s="163" t="str">
        <f>_xlfn.XLOOKUP($D185,ref!G:G,ref!H:H)</f>
        <v>Oil and gas</v>
      </c>
      <c r="U185" s="163">
        <f t="shared" si="28"/>
        <v>1</v>
      </c>
      <c r="V185" s="163" t="str">
        <f t="shared" si="29"/>
        <v/>
      </c>
      <c r="W185" s="163" t="str">
        <f t="shared" si="30"/>
        <v/>
      </c>
      <c r="X185" s="163" t="str">
        <f t="shared" si="31"/>
        <v/>
      </c>
      <c r="Y185" s="164">
        <f t="shared" si="32"/>
        <v>1</v>
      </c>
    </row>
    <row r="186" spans="1:25" ht="15.65" customHeight="1">
      <c r="A186" s="375" t="s">
        <v>199</v>
      </c>
      <c r="B186" s="158">
        <v>305</v>
      </c>
      <c r="C186" s="158" t="s">
        <v>3017</v>
      </c>
      <c r="D186" s="166" t="s">
        <v>705</v>
      </c>
      <c r="E186" s="165"/>
      <c r="F186" s="158"/>
      <c r="G186" s="158"/>
      <c r="H186" s="165"/>
      <c r="I186" s="158"/>
      <c r="J186" s="158"/>
      <c r="K186" s="165"/>
      <c r="L186" s="158"/>
      <c r="M186" s="167"/>
      <c r="N186" s="167"/>
      <c r="O186" s="165"/>
      <c r="P186" s="158"/>
      <c r="Q186" s="158"/>
      <c r="R186" s="158"/>
      <c r="S186" s="182" t="str">
        <f t="array" ref="S186">_xlfn.IFS(
  C186="United States","North America",
  C186="Canada","North America",
  C186="Mexico","North America",
  C186="Bermuda","North America",
  C186="United Kingdom","Europe",
  C186="Germany","Europe",
  C186="France","Europe",
  C186="Italy","Europe",
  C186="Switzerland","Europe",
  C186="Spain","Europe",
  C186="Netherlands","Europe",
  C186="Sweden","Europe",
  C186="Norway","Europe",
  C186="Finland","Europe",
  C186="Denmark","Europe",
  C186="Russia","Europe",
  C186="China","Asia",
  C186="Japan","Asia",
  C186="Taiwan, Province of China","Asia",
  C186="Hong Kong","Asia",
  C186="South Korea","Asia",
  C186="India","Asia",
  C186="Singapore","Asia",
  C186="Thailand","Asia",
  C186="Indonesia","Asia",
  C186="Malaysia","Asia",
  TRUE,"Other"
)</f>
        <v>North America</v>
      </c>
      <c r="T186" s="158" t="str">
        <f>_xlfn.XLOOKUP($D186,ref!G:G,ref!H:H)</f>
        <v>Oil and gas</v>
      </c>
      <c r="U186" s="158" t="str">
        <f t="shared" si="28"/>
        <v/>
      </c>
      <c r="V186" s="158" t="str">
        <f t="shared" si="29"/>
        <v/>
      </c>
      <c r="W186" s="158" t="str">
        <f t="shared" si="30"/>
        <v/>
      </c>
      <c r="X186" s="158" t="str">
        <f t="shared" si="31"/>
        <v/>
      </c>
      <c r="Y186" s="164">
        <f t="shared" si="32"/>
        <v>0</v>
      </c>
    </row>
    <row r="187" spans="1:25" ht="15.65" customHeight="1">
      <c r="A187" s="374" t="s">
        <v>204</v>
      </c>
      <c r="B187" s="163">
        <v>152</v>
      </c>
      <c r="C187" s="163" t="s">
        <v>692</v>
      </c>
      <c r="D187" s="169" t="s">
        <v>679</v>
      </c>
      <c r="E187" s="168"/>
      <c r="F187" s="163"/>
      <c r="G187" s="163"/>
      <c r="H187" s="168" t="s">
        <v>1096</v>
      </c>
      <c r="I187" s="163">
        <v>2030</v>
      </c>
      <c r="J187" s="163">
        <v>2020</v>
      </c>
      <c r="K187" s="168"/>
      <c r="L187" s="163"/>
      <c r="M187" s="170"/>
      <c r="N187" s="170"/>
      <c r="O187" s="168" t="s">
        <v>645</v>
      </c>
      <c r="P187" s="163" t="s">
        <v>3104</v>
      </c>
      <c r="Q187" s="163">
        <v>2045</v>
      </c>
      <c r="R187" s="163">
        <v>2021</v>
      </c>
      <c r="S187" s="181" t="str">
        <f t="array" ref="S187">_xlfn.IFS(
  C187="United States","North America",
  C187="Canada","North America",
  C187="Mexico","North America",
  C187="Bermuda","North America",
  C187="United Kingdom","Europe",
  C187="Germany","Europe",
  C187="France","Europe",
  C187="Italy","Europe",
  C187="Switzerland","Europe",
  C187="Spain","Europe",
  C187="Netherlands","Europe",
  C187="Sweden","Europe",
  C187="Norway","Europe",
  C187="Finland","Europe",
  C187="Denmark","Europe",
  C187="Russia","Europe",
  C187="China","Asia",
  C187="Japan","Asia",
  C187="Taiwan, Province of China","Asia",
  C187="Hong Kong","Asia",
  C187="South Korea","Asia",
  C187="India","Asia",
  C187="Singapore","Asia",
  C187="Thailand","Asia",
  C187="Indonesia","Asia",
  C187="Malaysia","Asia",
  TRUE,"Other"
)</f>
        <v>Europe</v>
      </c>
      <c r="T187" s="163" t="str">
        <f>_xlfn.XLOOKUP($D187,ref!G:G,ref!H:H)</f>
        <v>Energy and utilities</v>
      </c>
      <c r="U187" s="163" t="str">
        <f t="shared" si="28"/>
        <v/>
      </c>
      <c r="V187" s="163">
        <f t="shared" si="29"/>
        <v>1</v>
      </c>
      <c r="W187" s="163" t="str">
        <f t="shared" si="30"/>
        <v/>
      </c>
      <c r="X187" s="163">
        <f t="shared" si="31"/>
        <v>1</v>
      </c>
      <c r="Y187" s="164">
        <f t="shared" si="32"/>
        <v>1</v>
      </c>
    </row>
    <row r="188" spans="1:25" ht="15.65" customHeight="1">
      <c r="A188" s="375" t="s">
        <v>152</v>
      </c>
      <c r="B188" s="158">
        <v>216</v>
      </c>
      <c r="C188" s="158" t="s">
        <v>735</v>
      </c>
      <c r="D188" s="166" t="s">
        <v>705</v>
      </c>
      <c r="E188" s="165"/>
      <c r="F188" s="158"/>
      <c r="G188" s="158"/>
      <c r="H188" s="165"/>
      <c r="I188" s="158"/>
      <c r="J188" s="158"/>
      <c r="K188" s="165" t="s">
        <v>635</v>
      </c>
      <c r="L188" s="158" t="s">
        <v>3105</v>
      </c>
      <c r="M188" s="167">
        <v>2030</v>
      </c>
      <c r="N188" s="167">
        <v>2020</v>
      </c>
      <c r="O188" s="165" t="s">
        <v>3025</v>
      </c>
      <c r="P188" s="158" t="s">
        <v>3106</v>
      </c>
      <c r="Q188" s="158">
        <v>2050</v>
      </c>
      <c r="R188" s="158">
        <v>2021</v>
      </c>
      <c r="S188" s="182" t="str">
        <f t="array" ref="S188">_xlfn.IFS(
  C188="United States","North America",
  C188="Canada","North America",
  C188="Mexico","North America",
  C188="Bermuda","North America",
  C188="United Kingdom","Europe",
  C188="Germany","Europe",
  C188="France","Europe",
  C188="Italy","Europe",
  C188="Switzerland","Europe",
  C188="Spain","Europe",
  C188="Netherlands","Europe",
  C188="Sweden","Europe",
  C188="Norway","Europe",
  C188="Finland","Europe",
  C188="Denmark","Europe",
  C188="Russia","Europe",
  C188="China","Asia",
  C188="Japan","Asia",
  C188="Taiwan, Province of China","Asia",
  C188="Hong Kong","Asia",
  C188="South Korea","Asia",
  C188="India","Asia",
  C188="Singapore","Asia",
  C188="Thailand","Asia",
  C188="Indonesia","Asia",
  C188="Malaysia","Asia",
  TRUE,"Other"
)</f>
        <v>Europe</v>
      </c>
      <c r="T188" s="158" t="str">
        <f>_xlfn.XLOOKUP($D188,ref!G:G,ref!H:H)</f>
        <v>Oil and gas</v>
      </c>
      <c r="U188" s="158">
        <f t="shared" si="28"/>
        <v>1</v>
      </c>
      <c r="V188" s="158">
        <f t="shared" si="29"/>
        <v>1</v>
      </c>
      <c r="W188" s="158" t="str">
        <f t="shared" si="30"/>
        <v/>
      </c>
      <c r="X188" s="158" t="str">
        <f t="shared" si="31"/>
        <v/>
      </c>
      <c r="Y188" s="164">
        <f t="shared" si="32"/>
        <v>1</v>
      </c>
    </row>
    <row r="189" spans="1:25" ht="15.65" customHeight="1">
      <c r="A189" s="374" t="s">
        <v>298</v>
      </c>
      <c r="B189" s="163">
        <v>448</v>
      </c>
      <c r="C189" s="163" t="s">
        <v>3017</v>
      </c>
      <c r="D189" s="169" t="s">
        <v>705</v>
      </c>
      <c r="E189" s="168"/>
      <c r="F189" s="163"/>
      <c r="G189" s="163"/>
      <c r="H189" s="168"/>
      <c r="I189" s="163"/>
      <c r="J189" s="163"/>
      <c r="K189" s="168"/>
      <c r="L189" s="163"/>
      <c r="M189" s="170"/>
      <c r="N189" s="170"/>
      <c r="O189" s="168"/>
      <c r="P189" s="163"/>
      <c r="Q189" s="163"/>
      <c r="R189" s="163"/>
      <c r="S189" s="181" t="str">
        <f t="array" ref="S189">_xlfn.IFS(
  C189="United States","North America",
  C189="Canada","North America",
  C189="Mexico","North America",
  C189="Bermuda","North America",
  C189="United Kingdom","Europe",
  C189="Germany","Europe",
  C189="France","Europe",
  C189="Italy","Europe",
  C189="Switzerland","Europe",
  C189="Spain","Europe",
  C189="Netherlands","Europe",
  C189="Sweden","Europe",
  C189="Norway","Europe",
  C189="Finland","Europe",
  C189="Denmark","Europe",
  C189="Russia","Europe",
  C189="China","Asia",
  C189="Japan","Asia",
  C189="Taiwan, Province of China","Asia",
  C189="Hong Kong","Asia",
  C189="South Korea","Asia",
  C189="India","Asia",
  C189="Singapore","Asia",
  C189="Thailand","Asia",
  C189="Indonesia","Asia",
  C189="Malaysia","Asia",
  TRUE,"Other"
)</f>
        <v>North America</v>
      </c>
      <c r="T189" s="163" t="str">
        <f>_xlfn.XLOOKUP($D189,ref!G:G,ref!H:H)</f>
        <v>Oil and gas</v>
      </c>
      <c r="U189" s="163" t="str">
        <f t="shared" si="28"/>
        <v/>
      </c>
      <c r="V189" s="163" t="str">
        <f t="shared" si="29"/>
        <v/>
      </c>
      <c r="W189" s="163" t="str">
        <f t="shared" si="30"/>
        <v/>
      </c>
      <c r="X189" s="163" t="str">
        <f t="shared" si="31"/>
        <v/>
      </c>
      <c r="Y189" s="164">
        <f t="shared" si="32"/>
        <v>0</v>
      </c>
    </row>
    <row r="190" spans="1:25" ht="15.65" customHeight="1">
      <c r="A190" s="375" t="s">
        <v>144</v>
      </c>
      <c r="B190" s="158">
        <v>246</v>
      </c>
      <c r="C190" s="158" t="s">
        <v>861</v>
      </c>
      <c r="D190" s="166" t="s">
        <v>705</v>
      </c>
      <c r="E190" s="165"/>
      <c r="F190" s="158"/>
      <c r="G190" s="158"/>
      <c r="H190" s="165"/>
      <c r="I190" s="158"/>
      <c r="J190" s="158"/>
      <c r="K190" s="165" t="s">
        <v>635</v>
      </c>
      <c r="L190" s="158" t="s">
        <v>837</v>
      </c>
      <c r="M190" s="167">
        <v>2030</v>
      </c>
      <c r="N190" s="167">
        <v>2020</v>
      </c>
      <c r="O190" s="165" t="s">
        <v>3107</v>
      </c>
      <c r="P190" s="158" t="s">
        <v>767</v>
      </c>
      <c r="Q190" s="158">
        <v>2050</v>
      </c>
      <c r="R190" s="158">
        <v>2020</v>
      </c>
      <c r="S190" s="182" t="str">
        <f t="array" ref="S190">_xlfn.IFS(
  C190="United States","North America",
  C190="Canada","North America",
  C190="Mexico","North America",
  C190="Bermuda","North America",
  C190="United Kingdom","Europe",
  C190="Germany","Europe",
  C190="France","Europe",
  C190="Italy","Europe",
  C190="Switzerland","Europe",
  C190="Spain","Europe",
  C190="Netherlands","Europe",
  C190="Sweden","Europe",
  C190="Norway","Europe",
  C190="Finland","Europe",
  C190="Denmark","Europe",
  C190="Russia","Europe",
  C190="China","Asia",
  C190="Japan","Asia",
  C190="Taiwan, Province of China","Asia",
  C190="Hong Kong","Asia",
  C190="South Korea","Asia",
  C190="India","Asia",
  C190="Singapore","Asia",
  C190="Thailand","Asia",
  C190="Indonesia","Asia",
  C190="Malaysia","Asia",
  TRUE,"Other"
)</f>
        <v>Europe</v>
      </c>
      <c r="T190" s="158" t="str">
        <f>_xlfn.XLOOKUP($D190,ref!G:G,ref!H:H)</f>
        <v>Oil and gas</v>
      </c>
      <c r="U190" s="158">
        <f t="shared" si="28"/>
        <v>1</v>
      </c>
      <c r="V190" s="158">
        <f t="shared" si="29"/>
        <v>1</v>
      </c>
      <c r="W190" s="158" t="str">
        <f t="shared" si="30"/>
        <v/>
      </c>
      <c r="X190" s="158" t="str">
        <f t="shared" si="31"/>
        <v/>
      </c>
      <c r="Y190" s="164">
        <f t="shared" si="32"/>
        <v>1</v>
      </c>
    </row>
    <row r="191" spans="1:25" ht="15.65" customHeight="1">
      <c r="A191" s="374" t="s">
        <v>3108</v>
      </c>
      <c r="B191" s="163">
        <v>480</v>
      </c>
      <c r="C191" s="163" t="s">
        <v>1046</v>
      </c>
      <c r="D191" s="169" t="s">
        <v>715</v>
      </c>
      <c r="E191" s="168"/>
      <c r="F191" s="163"/>
      <c r="G191" s="163"/>
      <c r="H191" s="168" t="s">
        <v>1096</v>
      </c>
      <c r="I191" s="163">
        <v>2022</v>
      </c>
      <c r="J191" s="163">
        <v>2018</v>
      </c>
      <c r="K191" s="168" t="s">
        <v>635</v>
      </c>
      <c r="L191" s="163" t="s">
        <v>3109</v>
      </c>
      <c r="M191" s="170">
        <v>2030</v>
      </c>
      <c r="N191" s="170">
        <v>2019</v>
      </c>
      <c r="O191" s="168"/>
      <c r="P191" s="163"/>
      <c r="Q191" s="163"/>
      <c r="R191" s="163"/>
      <c r="S191" s="181" t="str">
        <f t="array" ref="S191">_xlfn.IFS(
  C191="United States","North America",
  C191="Canada","North America",
  C191="Mexico","North America",
  C191="Bermuda","North America",
  C191="United Kingdom","Europe",
  C191="Germany","Europe",
  C191="France","Europe",
  C191="Italy","Europe",
  C191="Switzerland","Europe",
  C191="Spain","Europe",
  C191="Netherlands","Europe",
  C191="Sweden","Europe",
  C191="Norway","Europe",
  C191="Finland","Europe",
  C191="Denmark","Europe",
  C191="Russia","Europe",
  C191="China","Asia",
  C191="Japan","Asia",
  C191="Taiwan, Province of China","Asia",
  C191="Hong Kong","Asia",
  C191="South Korea","Asia",
  C191="India","Asia",
  C191="Singapore","Asia",
  C191="Thailand","Asia",
  C191="Indonesia","Asia",
  C191="Malaysia","Asia",
  TRUE,"Other"
)</f>
        <v>Europe</v>
      </c>
      <c r="T191" s="163" t="str">
        <f>_xlfn.XLOOKUP($D191,ref!G:G,ref!H:H)</f>
        <v>Telecommunications and media</v>
      </c>
      <c r="U191" s="163">
        <f t="shared" si="28"/>
        <v>1</v>
      </c>
      <c r="V191" s="163" t="str">
        <f t="shared" si="29"/>
        <v/>
      </c>
      <c r="W191" s="163" t="str">
        <f t="shared" si="30"/>
        <v/>
      </c>
      <c r="X191" s="163">
        <f t="shared" si="31"/>
        <v>1</v>
      </c>
      <c r="Y191" s="164">
        <f t="shared" si="32"/>
        <v>1</v>
      </c>
    </row>
    <row r="192" spans="1:25" ht="15.65" customHeight="1">
      <c r="A192" s="375" t="s">
        <v>2893</v>
      </c>
      <c r="B192" s="158">
        <v>369</v>
      </c>
      <c r="C192" s="158" t="s">
        <v>3017</v>
      </c>
      <c r="D192" s="166" t="s">
        <v>679</v>
      </c>
      <c r="E192" s="165"/>
      <c r="F192" s="158"/>
      <c r="G192" s="158"/>
      <c r="H192" s="165"/>
      <c r="I192" s="158"/>
      <c r="J192" s="158"/>
      <c r="K192" s="165"/>
      <c r="L192" s="158"/>
      <c r="M192" s="167"/>
      <c r="N192" s="167"/>
      <c r="O192" s="165" t="s">
        <v>635</v>
      </c>
      <c r="P192" s="158" t="s">
        <v>3110</v>
      </c>
      <c r="Q192" s="158">
        <v>2050</v>
      </c>
      <c r="R192" s="158">
        <v>2021</v>
      </c>
      <c r="S192" s="182" t="str">
        <f t="array" ref="S192">_xlfn.IFS(
  C192="United States","North America",
  C192="Canada","North America",
  C192="Mexico","North America",
  C192="Bermuda","North America",
  C192="United Kingdom","Europe",
  C192="Germany","Europe",
  C192="France","Europe",
  C192="Italy","Europe",
  C192="Switzerland","Europe",
  C192="Spain","Europe",
  C192="Netherlands","Europe",
  C192="Sweden","Europe",
  C192="Norway","Europe",
  C192="Finland","Europe",
  C192="Denmark","Europe",
  C192="Russia","Europe",
  C192="China","Asia",
  C192="Japan","Asia",
  C192="Taiwan, Province of China","Asia",
  C192="Hong Kong","Asia",
  C192="South Korea","Asia",
  C192="India","Asia",
  C192="Singapore","Asia",
  C192="Thailand","Asia",
  C192="Indonesia","Asia",
  C192="Malaysia","Asia",
  TRUE,"Other"
)</f>
        <v>North America</v>
      </c>
      <c r="T192" s="158" t="str">
        <f>_xlfn.XLOOKUP($D192,ref!G:G,ref!H:H)</f>
        <v>Energy and utilities</v>
      </c>
      <c r="U192" s="158" t="str">
        <f t="shared" si="28"/>
        <v/>
      </c>
      <c r="V192" s="158">
        <f t="shared" si="29"/>
        <v>1</v>
      </c>
      <c r="W192" s="158" t="str">
        <f t="shared" si="30"/>
        <v/>
      </c>
      <c r="X192" s="158" t="str">
        <f t="shared" si="31"/>
        <v/>
      </c>
      <c r="Y192" s="164">
        <f t="shared" si="32"/>
        <v>1</v>
      </c>
    </row>
    <row r="193" spans="1:25" ht="15.65" customHeight="1">
      <c r="A193" s="374" t="s">
        <v>864</v>
      </c>
      <c r="B193" s="163">
        <v>37</v>
      </c>
      <c r="C193" s="163" t="s">
        <v>735</v>
      </c>
      <c r="D193" s="169" t="s">
        <v>666</v>
      </c>
      <c r="E193" s="168"/>
      <c r="F193" s="163"/>
      <c r="G193" s="163"/>
      <c r="H193" s="168"/>
      <c r="I193" s="163"/>
      <c r="J193" s="163"/>
      <c r="K193" s="168"/>
      <c r="L193" s="163"/>
      <c r="M193" s="170"/>
      <c r="N193" s="170"/>
      <c r="O193" s="168"/>
      <c r="P193" s="163"/>
      <c r="Q193" s="163"/>
      <c r="R193" s="163"/>
      <c r="S193" s="181" t="str">
        <f t="array" ref="S193">_xlfn.IFS(
  C193="United States","North America",
  C193="Canada","North America",
  C193="Mexico","North America",
  C193="Bermuda","North America",
  C193="United Kingdom","Europe",
  C193="Germany","Europe",
  C193="France","Europe",
  C193="Italy","Europe",
  C193="Switzerland","Europe",
  C193="Spain","Europe",
  C193="Netherlands","Europe",
  C193="Sweden","Europe",
  C193="Norway","Europe",
  C193="Finland","Europe",
  C193="Denmark","Europe",
  C193="Russia","Europe",
  C193="China","Asia",
  C193="Japan","Asia",
  C193="Taiwan, Province of China","Asia",
  C193="Hong Kong","Asia",
  C193="South Korea","Asia",
  C193="India","Asia",
  C193="Singapore","Asia",
  C193="Thailand","Asia",
  C193="Indonesia","Asia",
  C193="Malaysia","Asia",
  TRUE,"Other"
)</f>
        <v>Europe</v>
      </c>
      <c r="T193" s="163" t="str">
        <f>_xlfn.XLOOKUP($D193,ref!G:G,ref!H:H)</f>
        <v>Financial services</v>
      </c>
      <c r="U193" s="163" t="str">
        <f t="shared" si="28"/>
        <v/>
      </c>
      <c r="V193" s="163" t="str">
        <f t="shared" si="29"/>
        <v/>
      </c>
      <c r="W193" s="163" t="str">
        <f t="shared" si="30"/>
        <v/>
      </c>
      <c r="X193" s="163" t="str">
        <f t="shared" si="31"/>
        <v/>
      </c>
      <c r="Y193" s="164">
        <f t="shared" si="32"/>
        <v>0</v>
      </c>
    </row>
    <row r="194" spans="1:25" ht="15.65" customHeight="1">
      <c r="A194" s="375" t="s">
        <v>62</v>
      </c>
      <c r="B194" s="158">
        <v>23</v>
      </c>
      <c r="C194" s="158" t="s">
        <v>3017</v>
      </c>
      <c r="D194" s="166" t="s">
        <v>705</v>
      </c>
      <c r="E194" s="165"/>
      <c r="F194" s="158"/>
      <c r="G194" s="158"/>
      <c r="H194" s="165"/>
      <c r="I194" s="158"/>
      <c r="J194" s="158"/>
      <c r="K194" s="165"/>
      <c r="L194" s="158"/>
      <c r="M194" s="167"/>
      <c r="N194" s="167"/>
      <c r="O194" s="165"/>
      <c r="P194" s="158"/>
      <c r="Q194" s="158"/>
      <c r="R194" s="158"/>
      <c r="S194" s="182" t="str">
        <f t="array" ref="S194">_xlfn.IFS(
  C194="United States","North America",
  C194="Canada","North America",
  C194="Mexico","North America",
  C194="Bermuda","North America",
  C194="United Kingdom","Europe",
  C194="Germany","Europe",
  C194="France","Europe",
  C194="Italy","Europe",
  C194="Switzerland","Europe",
  C194="Spain","Europe",
  C194="Netherlands","Europe",
  C194="Sweden","Europe",
  C194="Norway","Europe",
  C194="Finland","Europe",
  C194="Denmark","Europe",
  C194="Russia","Europe",
  C194="China","Asia",
  C194="Japan","Asia",
  C194="Taiwan, Province of China","Asia",
  C194="Hong Kong","Asia",
  C194="South Korea","Asia",
  C194="India","Asia",
  C194="Singapore","Asia",
  C194="Thailand","Asia",
  C194="Indonesia","Asia",
  C194="Malaysia","Asia",
  TRUE,"Other"
)</f>
        <v>North America</v>
      </c>
      <c r="T194" s="158" t="str">
        <f>_xlfn.XLOOKUP($D194,ref!G:G,ref!H:H)</f>
        <v>Oil and gas</v>
      </c>
      <c r="U194" s="158" t="str">
        <f t="shared" si="28"/>
        <v/>
      </c>
      <c r="V194" s="158" t="str">
        <f t="shared" si="29"/>
        <v/>
      </c>
      <c r="W194" s="158" t="str">
        <f t="shared" si="30"/>
        <v/>
      </c>
      <c r="X194" s="158" t="str">
        <f t="shared" si="31"/>
        <v/>
      </c>
      <c r="Y194" s="164">
        <f t="shared" si="32"/>
        <v>0</v>
      </c>
    </row>
    <row r="195" spans="1:25" ht="17.149999999999999" customHeight="1">
      <c r="A195" s="374" t="s">
        <v>3111</v>
      </c>
      <c r="B195" s="163">
        <v>86</v>
      </c>
      <c r="C195" s="163" t="s">
        <v>3017</v>
      </c>
      <c r="D195" s="169" t="s">
        <v>713</v>
      </c>
      <c r="E195" s="168" t="s">
        <v>631</v>
      </c>
      <c r="F195" s="163">
        <v>2020</v>
      </c>
      <c r="G195" s="163">
        <v>2016</v>
      </c>
      <c r="H195" s="168" t="s">
        <v>635</v>
      </c>
      <c r="I195" s="163"/>
      <c r="J195" s="163">
        <v>2020</v>
      </c>
      <c r="K195" s="168"/>
      <c r="L195" s="163"/>
      <c r="M195" s="170"/>
      <c r="N195" s="170"/>
      <c r="O195" s="168" t="s">
        <v>3112</v>
      </c>
      <c r="P195" s="163" t="s">
        <v>3113</v>
      </c>
      <c r="Q195" s="163">
        <v>2020</v>
      </c>
      <c r="R195" s="163">
        <v>2020</v>
      </c>
      <c r="S195" s="181" t="str">
        <f t="array" ref="S195">_xlfn.IFS(
  C195="United States","North America",
  C195="Canada","North America",
  C195="Mexico","North America",
  C195="Bermuda","North America",
  C195="United Kingdom","Europe",
  C195="Germany","Europe",
  C195="France","Europe",
  C195="Italy","Europe",
  C195="Switzerland","Europe",
  C195="Spain","Europe",
  C195="Netherlands","Europe",
  C195="Sweden","Europe",
  C195="Norway","Europe",
  C195="Finland","Europe",
  C195="Denmark","Europe",
  C195="Russia","Europe",
  C195="China","Asia",
  C195="Japan","Asia",
  C195="Taiwan, Province of China","Asia",
  C195="Hong Kong","Asia",
  C195="South Korea","Asia",
  C195="India","Asia",
  C195="Singapore","Asia",
  C195="Thailand","Asia",
  C195="Indonesia","Asia",
  C195="Malaysia","Asia",
  TRUE,"Other"
)</f>
        <v>North America</v>
      </c>
      <c r="T195" s="163" t="str">
        <f>_xlfn.XLOOKUP($D195,ref!G:G,ref!H:H)</f>
        <v>Technology</v>
      </c>
      <c r="U195" s="163" t="str">
        <f t="shared" ref="U195:U258" si="33">IF(TRIM(M195)&lt;&gt;"",1,"")</f>
        <v/>
      </c>
      <c r="V195" s="163">
        <f t="shared" ref="V195:V258" si="34">IF(TRIM(Q195)&lt;&gt;"",1,"")</f>
        <v>1</v>
      </c>
      <c r="W195" s="163">
        <f t="shared" ref="W195:W258" si="35">IF($E195="Y", 1, "")</f>
        <v>1</v>
      </c>
      <c r="X195" s="163" t="str">
        <f t="shared" ref="X195:X258" si="36">IF($H195="T",1,"")</f>
        <v/>
      </c>
      <c r="Y195" s="164">
        <f t="shared" ref="Y195:Y258" si="37">MAX($X195,$W195,$V195,$U195)</f>
        <v>1</v>
      </c>
    </row>
    <row r="196" spans="1:25" ht="15.65" customHeight="1">
      <c r="A196" s="375" t="s">
        <v>98</v>
      </c>
      <c r="B196" s="158">
        <v>62</v>
      </c>
      <c r="C196" s="158" t="s">
        <v>3017</v>
      </c>
      <c r="D196" s="166" t="s">
        <v>666</v>
      </c>
      <c r="E196" s="165"/>
      <c r="F196" s="158"/>
      <c r="G196" s="158"/>
      <c r="H196" s="165"/>
      <c r="I196" s="158"/>
      <c r="J196" s="158"/>
      <c r="K196" s="165"/>
      <c r="L196" s="158"/>
      <c r="M196" s="167"/>
      <c r="N196" s="167"/>
      <c r="O196" s="165"/>
      <c r="P196" s="158"/>
      <c r="Q196" s="158"/>
      <c r="R196" s="158"/>
      <c r="S196" s="182" t="str">
        <f t="array" ref="S196">_xlfn.IFS(
  C196="United States","North America",
  C196="Canada","North America",
  C196="Mexico","North America",
  C196="Bermuda","North America",
  C196="United Kingdom","Europe",
  C196="Germany","Europe",
  C196="France","Europe",
  C196="Italy","Europe",
  C196="Switzerland","Europe",
  C196="Spain","Europe",
  C196="Netherlands","Europe",
  C196="Sweden","Europe",
  C196="Norway","Europe",
  C196="Finland","Europe",
  C196="Denmark","Europe",
  C196="Russia","Europe",
  C196="China","Asia",
  C196="Japan","Asia",
  C196="Taiwan, Province of China","Asia",
  C196="Hong Kong","Asia",
  C196="South Korea","Asia",
  C196="India","Asia",
  C196="Singapore","Asia",
  C196="Thailand","Asia",
  C196="Indonesia","Asia",
  C196="Malaysia","Asia",
  TRUE,"Other"
)</f>
        <v>North America</v>
      </c>
      <c r="T196" s="158" t="str">
        <f>_xlfn.XLOOKUP($D196,ref!G:G,ref!H:H)</f>
        <v>Financial services</v>
      </c>
      <c r="U196" s="158" t="str">
        <f t="shared" si="33"/>
        <v/>
      </c>
      <c r="V196" s="158" t="str">
        <f t="shared" si="34"/>
        <v/>
      </c>
      <c r="W196" s="158" t="str">
        <f t="shared" si="35"/>
        <v/>
      </c>
      <c r="X196" s="158" t="str">
        <f t="shared" si="36"/>
        <v/>
      </c>
      <c r="Y196" s="164">
        <f t="shared" si="37"/>
        <v>0</v>
      </c>
    </row>
    <row r="197" spans="1:25" ht="15.65" customHeight="1">
      <c r="A197" s="374" t="s">
        <v>183</v>
      </c>
      <c r="B197" s="163">
        <v>135</v>
      </c>
      <c r="C197" s="163" t="s">
        <v>3017</v>
      </c>
      <c r="D197" s="169" t="s">
        <v>691</v>
      </c>
      <c r="E197" s="168"/>
      <c r="F197" s="163"/>
      <c r="G197" s="163"/>
      <c r="H197" s="168"/>
      <c r="I197" s="163"/>
      <c r="J197" s="163"/>
      <c r="K197" s="168" t="s">
        <v>635</v>
      </c>
      <c r="L197" s="163" t="s">
        <v>1462</v>
      </c>
      <c r="M197" s="170">
        <v>2040</v>
      </c>
      <c r="N197" s="170">
        <v>2021</v>
      </c>
      <c r="O197" s="168"/>
      <c r="P197" s="163"/>
      <c r="Q197" s="163"/>
      <c r="R197" s="163"/>
      <c r="S197" s="181" t="str">
        <f t="array" ref="S197">_xlfn.IFS(
  C197="United States","North America",
  C197="Canada","North America",
  C197="Mexico","North America",
  C197="Bermuda","North America",
  C197="United Kingdom","Europe",
  C197="Germany","Europe",
  C197="France","Europe",
  C197="Italy","Europe",
  C197="Switzerland","Europe",
  C197="Spain","Europe",
  C197="Netherlands","Europe",
  C197="Sweden","Europe",
  C197="Norway","Europe",
  C197="Finland","Europe",
  C197="Denmark","Europe",
  C197="Russia","Europe",
  C197="China","Asia",
  C197="Japan","Asia",
  C197="Taiwan, Province of China","Asia",
  C197="Hong Kong","Asia",
  C197="South Korea","Asia",
  C197="India","Asia",
  C197="Singapore","Asia",
  C197="Thailand","Asia",
  C197="Indonesia","Asia",
  C197="Malaysia","Asia",
  TRUE,"Other"
)</f>
        <v>North America</v>
      </c>
      <c r="T197" s="163" t="str">
        <f>_xlfn.XLOOKUP($D197,ref!G:G,ref!H:H)</f>
        <v>Transportation and logistics</v>
      </c>
      <c r="U197" s="163">
        <f t="shared" si="33"/>
        <v>1</v>
      </c>
      <c r="V197" s="163" t="str">
        <f t="shared" si="34"/>
        <v/>
      </c>
      <c r="W197" s="163" t="str">
        <f t="shared" si="35"/>
        <v/>
      </c>
      <c r="X197" s="163" t="str">
        <f t="shared" si="36"/>
        <v/>
      </c>
      <c r="Y197" s="164">
        <f t="shared" si="37"/>
        <v>1</v>
      </c>
    </row>
    <row r="198" spans="1:25" ht="15.65" customHeight="1">
      <c r="A198" s="375" t="s">
        <v>3114</v>
      </c>
      <c r="B198" s="158">
        <v>443</v>
      </c>
      <c r="C198" s="158" t="s">
        <v>692</v>
      </c>
      <c r="D198" s="166" t="s">
        <v>715</v>
      </c>
      <c r="E198" s="165"/>
      <c r="F198" s="158"/>
      <c r="G198" s="158"/>
      <c r="H198" s="165"/>
      <c r="I198" s="158"/>
      <c r="J198" s="158"/>
      <c r="K198" s="165" t="s">
        <v>635</v>
      </c>
      <c r="L198" s="158" t="s">
        <v>3115</v>
      </c>
      <c r="M198" s="167">
        <v>2025</v>
      </c>
      <c r="N198" s="167">
        <v>2020</v>
      </c>
      <c r="O198" s="165"/>
      <c r="P198" s="158"/>
      <c r="Q198" s="158"/>
      <c r="R198" s="158"/>
      <c r="S198" s="182" t="str">
        <f t="array" ref="S198">_xlfn.IFS(
  C198="United States","North America",
  C198="Canada","North America",
  C198="Mexico","North America",
  C198="Bermuda","North America",
  C198="United Kingdom","Europe",
  C198="Germany","Europe",
  C198="France","Europe",
  C198="Italy","Europe",
  C198="Switzerland","Europe",
  C198="Spain","Europe",
  C198="Netherlands","Europe",
  C198="Sweden","Europe",
  C198="Norway","Europe",
  C198="Finland","Europe",
  C198="Denmark","Europe",
  C198="Russia","Europe",
  C198="China","Asia",
  C198="Japan","Asia",
  C198="Taiwan, Province of China","Asia",
  C198="Hong Kong","Asia",
  C198="South Korea","Asia",
  C198="India","Asia",
  C198="Singapore","Asia",
  C198="Thailand","Asia",
  C198="Indonesia","Asia",
  C198="Malaysia","Asia",
  TRUE,"Other"
)</f>
        <v>Europe</v>
      </c>
      <c r="T198" s="158" t="str">
        <f>_xlfn.XLOOKUP($D198,ref!G:G,ref!H:H)</f>
        <v>Telecommunications and media</v>
      </c>
      <c r="U198" s="158">
        <f t="shared" si="33"/>
        <v>1</v>
      </c>
      <c r="V198" s="158" t="str">
        <f t="shared" si="34"/>
        <v/>
      </c>
      <c r="W198" s="158" t="str">
        <f t="shared" si="35"/>
        <v/>
      </c>
      <c r="X198" s="158" t="str">
        <f t="shared" si="36"/>
        <v/>
      </c>
      <c r="Y198" s="164">
        <f t="shared" si="37"/>
        <v>1</v>
      </c>
    </row>
    <row r="199" spans="1:25" ht="15.65" customHeight="1">
      <c r="A199" s="374" t="s">
        <v>2353</v>
      </c>
      <c r="B199" s="163">
        <v>303</v>
      </c>
      <c r="C199" s="163" t="s">
        <v>692</v>
      </c>
      <c r="D199" s="169" t="s">
        <v>690</v>
      </c>
      <c r="E199" s="168"/>
      <c r="F199" s="163"/>
      <c r="G199" s="163"/>
      <c r="H199" s="168"/>
      <c r="I199" s="163"/>
      <c r="J199" s="163"/>
      <c r="K199" s="168"/>
      <c r="L199" s="163"/>
      <c r="M199" s="170"/>
      <c r="N199" s="170"/>
      <c r="O199" s="168"/>
      <c r="P199" s="163"/>
      <c r="Q199" s="163"/>
      <c r="R199" s="163"/>
      <c r="S199" s="181" t="str">
        <f t="array" ref="S199">_xlfn.IFS(
  C199="United States","North America",
  C199="Canada","North America",
  C199="Mexico","North America",
  C199="Bermuda","North America",
  C199="United Kingdom","Europe",
  C199="Germany","Europe",
  C199="France","Europe",
  C199="Italy","Europe",
  C199="Switzerland","Europe",
  C199="Spain","Europe",
  C199="Netherlands","Europe",
  C199="Sweden","Europe",
  C199="Norway","Europe",
  C199="Finland","Europe",
  C199="Denmark","Europe",
  C199="Russia","Europe",
  C199="China","Asia",
  C199="Japan","Asia",
  C199="Taiwan, Province of China","Asia",
  C199="Hong Kong","Asia",
  C199="South Korea","Asia",
  C199="India","Asia",
  C199="Singapore","Asia",
  C199="Thailand","Asia",
  C199="Indonesia","Asia",
  C199="Malaysia","Asia",
  TRUE,"Other"
)</f>
        <v>Europe</v>
      </c>
      <c r="T199" s="163" t="str">
        <f>_xlfn.XLOOKUP($D199,ref!G:G,ref!H:H)</f>
        <v>Food, beverages and agriculture</v>
      </c>
      <c r="U199" s="163" t="str">
        <f t="shared" si="33"/>
        <v/>
      </c>
      <c r="V199" s="163" t="str">
        <f t="shared" si="34"/>
        <v/>
      </c>
      <c r="W199" s="163" t="str">
        <f t="shared" si="35"/>
        <v/>
      </c>
      <c r="X199" s="163" t="str">
        <f t="shared" si="36"/>
        <v/>
      </c>
      <c r="Y199" s="164">
        <f t="shared" si="37"/>
        <v>0</v>
      </c>
    </row>
    <row r="200" spans="1:25" ht="15.65" customHeight="1">
      <c r="A200" s="375" t="s">
        <v>3116</v>
      </c>
      <c r="B200" s="158">
        <v>499</v>
      </c>
      <c r="C200" s="158" t="s">
        <v>951</v>
      </c>
      <c r="D200" s="166" t="s">
        <v>713</v>
      </c>
      <c r="E200" s="165"/>
      <c r="F200" s="158"/>
      <c r="G200" s="158"/>
      <c r="H200" s="165" t="s">
        <v>1096</v>
      </c>
      <c r="I200" s="158">
        <v>2030</v>
      </c>
      <c r="J200" s="158">
        <v>2021</v>
      </c>
      <c r="K200" s="165"/>
      <c r="L200" s="158"/>
      <c r="M200" s="167"/>
      <c r="N200" s="167"/>
      <c r="O200" s="165"/>
      <c r="P200" s="158"/>
      <c r="Q200" s="158"/>
      <c r="R200" s="158"/>
      <c r="S200" s="182" t="str">
        <f t="array" ref="S200">_xlfn.IFS(
  C200="United States","North America",
  C200="Canada","North America",
  C200="Mexico","North America",
  C200="Bermuda","North America",
  C200="United Kingdom","Europe",
  C200="Germany","Europe",
  C200="France","Europe",
  C200="Italy","Europe",
  C200="Switzerland","Europe",
  C200="Spain","Europe",
  C200="Netherlands","Europe",
  C200="Sweden","Europe",
  C200="Norway","Europe",
  C200="Finland","Europe",
  C200="Denmark","Europe",
  C200="Russia","Europe",
  C200="China","Asia",
  C200="Japan","Asia",
  C200="Taiwan, Province of China","Asia",
  C200="Hong Kong","Asia",
  C200="South Korea","Asia",
  C200="India","Asia",
  C200="Singapore","Asia",
  C200="Thailand","Asia",
  C200="Indonesia","Asia",
  C200="Malaysia","Asia",
  TRUE,"Other"
)</f>
        <v>Asia</v>
      </c>
      <c r="T200" s="158" t="str">
        <f>_xlfn.XLOOKUP($D200,ref!G:G,ref!H:H)</f>
        <v>Technology</v>
      </c>
      <c r="U200" s="158" t="str">
        <f t="shared" si="33"/>
        <v/>
      </c>
      <c r="V200" s="158" t="str">
        <f t="shared" si="34"/>
        <v/>
      </c>
      <c r="W200" s="158" t="str">
        <f t="shared" si="35"/>
        <v/>
      </c>
      <c r="X200" s="158">
        <f t="shared" si="36"/>
        <v>1</v>
      </c>
      <c r="Y200" s="164">
        <f t="shared" si="37"/>
        <v>1</v>
      </c>
    </row>
    <row r="201" spans="1:25" ht="15.65" customHeight="1">
      <c r="A201" s="374" t="s">
        <v>84</v>
      </c>
      <c r="B201" s="163">
        <v>47</v>
      </c>
      <c r="C201" s="163" t="s">
        <v>3017</v>
      </c>
      <c r="D201" s="169" t="s">
        <v>669</v>
      </c>
      <c r="E201" s="168"/>
      <c r="F201" s="163"/>
      <c r="G201" s="163"/>
      <c r="H201" s="168" t="s">
        <v>1096</v>
      </c>
      <c r="I201" s="163">
        <v>2035</v>
      </c>
      <c r="J201" s="163">
        <v>2021</v>
      </c>
      <c r="K201" s="168" t="s">
        <v>635</v>
      </c>
      <c r="L201" s="163" t="s">
        <v>3117</v>
      </c>
      <c r="M201" s="170">
        <v>2050</v>
      </c>
      <c r="N201" s="170">
        <v>2020</v>
      </c>
      <c r="O201" s="168"/>
      <c r="P201" s="163"/>
      <c r="Q201" s="163"/>
      <c r="R201" s="163"/>
      <c r="S201" s="181" t="str">
        <f t="array" ref="S201">_xlfn.IFS(
  C201="United States","North America",
  C201="Canada","North America",
  C201="Mexico","North America",
  C201="Bermuda","North America",
  C201="United Kingdom","Europe",
  C201="Germany","Europe",
  C201="France","Europe",
  C201="Italy","Europe",
  C201="Switzerland","Europe",
  C201="Spain","Europe",
  C201="Netherlands","Europe",
  C201="Sweden","Europe",
  C201="Norway","Europe",
  C201="Finland","Europe",
  C201="Denmark","Europe",
  C201="Russia","Europe",
  C201="China","Asia",
  C201="Japan","Asia",
  C201="Taiwan, Province of China","Asia",
  C201="Hong Kong","Asia",
  C201="South Korea","Asia",
  C201="India","Asia",
  C201="Singapore","Asia",
  C201="Thailand","Asia",
  C201="Indonesia","Asia",
  C201="Malaysia","Asia",
  TRUE,"Other"
)</f>
        <v>North America</v>
      </c>
      <c r="T201" s="163" t="str">
        <f>_xlfn.XLOOKUP($D201,ref!G:G,ref!H:H)</f>
        <v>Automotive</v>
      </c>
      <c r="U201" s="163">
        <f t="shared" si="33"/>
        <v>1</v>
      </c>
      <c r="V201" s="163" t="str">
        <f t="shared" si="34"/>
        <v/>
      </c>
      <c r="W201" s="163" t="str">
        <f t="shared" si="35"/>
        <v/>
      </c>
      <c r="X201" s="163">
        <f t="shared" si="36"/>
        <v>1</v>
      </c>
      <c r="Y201" s="164">
        <f t="shared" si="37"/>
        <v>1</v>
      </c>
    </row>
    <row r="202" spans="1:25" ht="15.65" customHeight="1">
      <c r="A202" s="375" t="s">
        <v>2641</v>
      </c>
      <c r="B202" s="158">
        <v>186</v>
      </c>
      <c r="C202" s="158" t="s">
        <v>2642</v>
      </c>
      <c r="D202" s="166" t="s">
        <v>679</v>
      </c>
      <c r="E202" s="165"/>
      <c r="F202" s="158"/>
      <c r="G202" s="158"/>
      <c r="H202" s="165"/>
      <c r="I202" s="158"/>
      <c r="J202" s="158"/>
      <c r="K202" s="165" t="s">
        <v>635</v>
      </c>
      <c r="L202" s="158" t="s">
        <v>3118</v>
      </c>
      <c r="M202" s="167">
        <v>2050</v>
      </c>
      <c r="N202" s="167">
        <v>2020</v>
      </c>
      <c r="O202" s="165"/>
      <c r="P202" s="158"/>
      <c r="Q202" s="158"/>
      <c r="R202" s="158"/>
      <c r="S202" s="182" t="str">
        <f t="array" ref="S202">_xlfn.IFS(
  C202="United States","North America",
  C202="Canada","North America",
  C202="Mexico","North America",
  C202="Bermuda","North America",
  C202="United Kingdom","Europe",
  C202="Germany","Europe",
  C202="France","Europe",
  C202="Italy","Europe",
  C202="Switzerland","Europe",
  C202="Spain","Europe",
  C202="Netherlands","Europe",
  C202="Sweden","Europe",
  C202="Norway","Europe",
  C202="Finland","Europe",
  C202="Denmark","Europe",
  C202="Russia","Europe",
  C202="China","Asia",
  C202="Japan","Asia",
  C202="Taiwan, Province of China","Asia",
  C202="Hong Kong","Asia",
  C202="South Korea","Asia",
  C202="India","Asia",
  C202="Singapore","Asia",
  C202="Thailand","Asia",
  C202="Indonesia","Asia",
  C202="Malaysia","Asia",
  TRUE,"Other"
)</f>
        <v>Europe</v>
      </c>
      <c r="T202" s="158" t="str">
        <f>_xlfn.XLOOKUP($D202,ref!G:G,ref!H:H)</f>
        <v>Energy and utilities</v>
      </c>
      <c r="U202" s="158">
        <f t="shared" si="33"/>
        <v>1</v>
      </c>
      <c r="V202" s="158" t="str">
        <f t="shared" si="34"/>
        <v/>
      </c>
      <c r="W202" s="158" t="str">
        <f t="shared" si="35"/>
        <v/>
      </c>
      <c r="X202" s="158" t="str">
        <f t="shared" si="36"/>
        <v/>
      </c>
      <c r="Y202" s="164">
        <f t="shared" si="37"/>
        <v>1</v>
      </c>
    </row>
    <row r="203" spans="1:25" ht="15.65" customHeight="1">
      <c r="A203" s="374" t="s">
        <v>128</v>
      </c>
      <c r="B203" s="163">
        <v>141</v>
      </c>
      <c r="C203" s="163" t="s">
        <v>3017</v>
      </c>
      <c r="D203" s="169" t="s">
        <v>666</v>
      </c>
      <c r="E203" s="168"/>
      <c r="F203" s="163"/>
      <c r="G203" s="163"/>
      <c r="H203" s="168"/>
      <c r="I203" s="163"/>
      <c r="J203" s="163"/>
      <c r="K203" s="168"/>
      <c r="L203" s="163"/>
      <c r="M203" s="170"/>
      <c r="N203" s="170"/>
      <c r="O203" s="168"/>
      <c r="P203" s="163"/>
      <c r="Q203" s="163"/>
      <c r="R203" s="163"/>
      <c r="S203" s="181" t="str">
        <f t="array" ref="S203">_xlfn.IFS(
  C203="United States","North America",
  C203="Canada","North America",
  C203="Mexico","North America",
  C203="Bermuda","North America",
  C203="United Kingdom","Europe",
  C203="Germany","Europe",
  C203="France","Europe",
  C203="Italy","Europe",
  C203="Switzerland","Europe",
  C203="Spain","Europe",
  C203="Netherlands","Europe",
  C203="Sweden","Europe",
  C203="Norway","Europe",
  C203="Finland","Europe",
  C203="Denmark","Europe",
  C203="Russia","Europe",
  C203="China","Asia",
  C203="Japan","Asia",
  C203="Taiwan, Province of China","Asia",
  C203="Hong Kong","Asia",
  C203="South Korea","Asia",
  C203="India","Asia",
  C203="Singapore","Asia",
  C203="Thailand","Asia",
  C203="Indonesia","Asia",
  C203="Malaysia","Asia",
  TRUE,"Other"
)</f>
        <v>North America</v>
      </c>
      <c r="T203" s="163" t="str">
        <f>_xlfn.XLOOKUP($D203,ref!G:G,ref!H:H)</f>
        <v>Financial services</v>
      </c>
      <c r="U203" s="163" t="str">
        <f t="shared" si="33"/>
        <v/>
      </c>
      <c r="V203" s="163" t="str">
        <f t="shared" si="34"/>
        <v/>
      </c>
      <c r="W203" s="163" t="str">
        <f t="shared" si="35"/>
        <v/>
      </c>
      <c r="X203" s="163" t="str">
        <f t="shared" si="36"/>
        <v/>
      </c>
      <c r="Y203" s="164">
        <f t="shared" si="37"/>
        <v>0</v>
      </c>
    </row>
    <row r="204" spans="1:25" ht="15.65" customHeight="1">
      <c r="A204" s="375" t="s">
        <v>2141</v>
      </c>
      <c r="B204" s="158">
        <v>290</v>
      </c>
      <c r="C204" s="158" t="s">
        <v>709</v>
      </c>
      <c r="D204" s="166" t="s">
        <v>654</v>
      </c>
      <c r="E204" s="165"/>
      <c r="F204" s="158"/>
      <c r="G204" s="158"/>
      <c r="H204" s="165"/>
      <c r="I204" s="158"/>
      <c r="J204" s="158"/>
      <c r="K204" s="165"/>
      <c r="L204" s="158"/>
      <c r="M204" s="167"/>
      <c r="N204" s="167"/>
      <c r="O204" s="165"/>
      <c r="P204" s="158"/>
      <c r="Q204" s="158"/>
      <c r="R204" s="158"/>
      <c r="S204" s="182" t="str">
        <f t="array" ref="S204">_xlfn.IFS(
  C204="United States","North America",
  C204="Canada","North America",
  C204="Mexico","North America",
  C204="Bermuda","North America",
  C204="United Kingdom","Europe",
  C204="Germany","Europe",
  C204="France","Europe",
  C204="Italy","Europe",
  C204="Switzerland","Europe",
  C204="Spain","Europe",
  C204="Netherlands","Europe",
  C204="Sweden","Europe",
  C204="Norway","Europe",
  C204="Finland","Europe",
  C204="Denmark","Europe",
  C204="Russia","Europe",
  C204="China","Asia",
  C204="Japan","Asia",
  C204="Taiwan, Province of China","Asia",
  C204="Hong Kong","Asia",
  C204="South Korea","Asia",
  C204="India","Asia",
  C204="Singapore","Asia",
  C204="Thailand","Asia",
  C204="Indonesia","Asia",
  C204="Malaysia","Asia",
  TRUE,"Other"
)</f>
        <v>Europe</v>
      </c>
      <c r="T204" s="158" t="str">
        <f>_xlfn.XLOOKUP($D204,ref!G:G,ref!H:H)</f>
        <v>Health care and pharmaceuticals</v>
      </c>
      <c r="U204" s="158" t="str">
        <f t="shared" si="33"/>
        <v/>
      </c>
      <c r="V204" s="158" t="str">
        <f t="shared" si="34"/>
        <v/>
      </c>
      <c r="W204" s="158" t="str">
        <f t="shared" si="35"/>
        <v/>
      </c>
      <c r="X204" s="158" t="str">
        <f t="shared" si="36"/>
        <v/>
      </c>
      <c r="Y204" s="164">
        <f t="shared" si="37"/>
        <v>0</v>
      </c>
    </row>
    <row r="205" spans="1:25" ht="15.65" customHeight="1">
      <c r="A205" s="374" t="s">
        <v>2940</v>
      </c>
      <c r="B205" s="163">
        <v>388</v>
      </c>
      <c r="C205" s="163" t="s">
        <v>818</v>
      </c>
      <c r="D205" s="169" t="s">
        <v>666</v>
      </c>
      <c r="E205" s="168"/>
      <c r="F205" s="163"/>
      <c r="G205" s="163"/>
      <c r="H205" s="168" t="s">
        <v>635</v>
      </c>
      <c r="I205" s="163"/>
      <c r="J205" s="163">
        <v>2016</v>
      </c>
      <c r="K205" s="168"/>
      <c r="L205" s="163"/>
      <c r="M205" s="170"/>
      <c r="N205" s="170"/>
      <c r="O205" s="168"/>
      <c r="P205" s="163"/>
      <c r="Q205" s="163"/>
      <c r="R205" s="163"/>
      <c r="S205" s="181" t="str">
        <f t="array" ref="S205">_xlfn.IFS(
  C205="United States","North America",
  C205="Canada","North America",
  C205="Mexico","North America",
  C205="Bermuda","North America",
  C205="United Kingdom","Europe",
  C205="Germany","Europe",
  C205="France","Europe",
  C205="Italy","Europe",
  C205="Switzerland","Europe",
  C205="Spain","Europe",
  C205="Netherlands","Europe",
  C205="Sweden","Europe",
  C205="Norway","Europe",
  C205="Finland","Europe",
  C205="Denmark","Europe",
  C205="Russia","Europe",
  C205="China","Asia",
  C205="Japan","Asia",
  C205="Taiwan, Province of China","Asia",
  C205="Hong Kong","Asia",
  C205="South Korea","Asia",
  C205="India","Asia",
  C205="Singapore","Asia",
  C205="Thailand","Asia",
  C205="Indonesia","Asia",
  C205="Malaysia","Asia",
  TRUE,"Other"
)</f>
        <v>Asia</v>
      </c>
      <c r="T205" s="163" t="str">
        <f>_xlfn.XLOOKUP($D205,ref!G:G,ref!H:H)</f>
        <v>Financial services</v>
      </c>
      <c r="U205" s="163" t="str">
        <f t="shared" si="33"/>
        <v/>
      </c>
      <c r="V205" s="163" t="str">
        <f t="shared" si="34"/>
        <v/>
      </c>
      <c r="W205" s="163" t="str">
        <f t="shared" si="35"/>
        <v/>
      </c>
      <c r="X205" s="163" t="str">
        <f t="shared" si="36"/>
        <v/>
      </c>
      <c r="Y205" s="164">
        <f t="shared" si="37"/>
        <v>0</v>
      </c>
    </row>
    <row r="206" spans="1:25" ht="15.65" customHeight="1">
      <c r="A206" s="375" t="s">
        <v>2944</v>
      </c>
      <c r="B206" s="158">
        <v>358</v>
      </c>
      <c r="C206" s="158" t="s">
        <v>676</v>
      </c>
      <c r="D206" s="166" t="s">
        <v>713</v>
      </c>
      <c r="E206" s="165" t="s">
        <v>631</v>
      </c>
      <c r="F206" s="158">
        <v>2050</v>
      </c>
      <c r="G206" s="158">
        <v>2018</v>
      </c>
      <c r="H206" s="165" t="s">
        <v>1096</v>
      </c>
      <c r="I206" s="158">
        <v>2030</v>
      </c>
      <c r="J206" s="158">
        <v>2017</v>
      </c>
      <c r="K206" s="165"/>
      <c r="L206" s="158"/>
      <c r="M206" s="167"/>
      <c r="N206" s="167"/>
      <c r="O206" s="165" t="s">
        <v>674</v>
      </c>
      <c r="P206" s="158"/>
      <c r="Q206" s="174">
        <v>2050</v>
      </c>
      <c r="R206" s="174">
        <v>2018</v>
      </c>
      <c r="S206" s="182" t="str">
        <f t="array" ref="S206">_xlfn.IFS(
  C206="United States","North America",
  C206="Canada","North America",
  C206="Mexico","North America",
  C206="Bermuda","North America",
  C206="United Kingdom","Europe",
  C206="Germany","Europe",
  C206="France","Europe",
  C206="Italy","Europe",
  C206="Switzerland","Europe",
  C206="Spain","Europe",
  C206="Netherlands","Europe",
  C206="Sweden","Europe",
  C206="Norway","Europe",
  C206="Finland","Europe",
  C206="Denmark","Europe",
  C206="Russia","Europe",
  C206="China","Asia",
  C206="Japan","Asia",
  C206="Taiwan, Province of China","Asia",
  C206="Hong Kong","Asia",
  C206="South Korea","Asia",
  C206="India","Asia",
  C206="Singapore","Asia",
  C206="Thailand","Asia",
  C206="Indonesia","Asia",
  C206="Malaysia","Asia",
  TRUE,"Other"
)</f>
        <v>Asia</v>
      </c>
      <c r="T206" s="158" t="str">
        <f>_xlfn.XLOOKUP($D206,ref!G:G,ref!H:H)</f>
        <v>Technology</v>
      </c>
      <c r="U206" s="158" t="str">
        <f t="shared" si="33"/>
        <v/>
      </c>
      <c r="V206" s="158">
        <f t="shared" si="34"/>
        <v>1</v>
      </c>
      <c r="W206" s="158">
        <f t="shared" si="35"/>
        <v>1</v>
      </c>
      <c r="X206" s="158">
        <f t="shared" si="36"/>
        <v>1</v>
      </c>
      <c r="Y206" s="164">
        <f t="shared" si="37"/>
        <v>1</v>
      </c>
    </row>
    <row r="207" spans="1:25" ht="15.65" customHeight="1">
      <c r="A207" s="374" t="s">
        <v>135</v>
      </c>
      <c r="B207" s="163">
        <v>84</v>
      </c>
      <c r="C207" s="163" t="s">
        <v>867</v>
      </c>
      <c r="D207" s="169" t="s">
        <v>679</v>
      </c>
      <c r="E207" s="168"/>
      <c r="F207" s="163"/>
      <c r="G207" s="163"/>
      <c r="H207" s="168"/>
      <c r="I207" s="163"/>
      <c r="J207" s="163"/>
      <c r="K207" s="168"/>
      <c r="L207" s="163"/>
      <c r="M207" s="170"/>
      <c r="N207" s="170"/>
      <c r="O207" s="168"/>
      <c r="P207" s="163"/>
      <c r="Q207" s="163"/>
      <c r="R207" s="163"/>
      <c r="S207" s="181" t="str">
        <f t="array" ref="S207">_xlfn.IFS(
  C207="United States","North America",
  C207="Canada","North America",
  C207="Mexico","North America",
  C207="Bermuda","North America",
  C207="United Kingdom","Europe",
  C207="Germany","Europe",
  C207="France","Europe",
  C207="Italy","Europe",
  C207="Switzerland","Europe",
  C207="Spain","Europe",
  C207="Netherlands","Europe",
  C207="Sweden","Europe",
  C207="Norway","Europe",
  C207="Finland","Europe",
  C207="Denmark","Europe",
  C207="Russia","Europe",
  C207="China","Asia",
  C207="Japan","Asia",
  C207="Taiwan, Province of China","Asia",
  C207="Hong Kong","Asia",
  C207="South Korea","Asia",
  C207="India","Asia",
  C207="Singapore","Asia",
  C207="Thailand","Asia",
  C207="Indonesia","Asia",
  C207="Malaysia","Asia",
  TRUE,"Other"
)</f>
        <v>Europe</v>
      </c>
      <c r="T207" s="163" t="str">
        <f>_xlfn.XLOOKUP($D207,ref!G:G,ref!H:H)</f>
        <v>Energy and utilities</v>
      </c>
      <c r="U207" s="163" t="str">
        <f t="shared" si="33"/>
        <v/>
      </c>
      <c r="V207" s="163" t="str">
        <f t="shared" si="34"/>
        <v/>
      </c>
      <c r="W207" s="163" t="str">
        <f t="shared" si="35"/>
        <v/>
      </c>
      <c r="X207" s="163" t="str">
        <f t="shared" si="36"/>
        <v/>
      </c>
      <c r="Y207" s="164">
        <f t="shared" si="37"/>
        <v>0</v>
      </c>
    </row>
    <row r="208" spans="1:25" ht="15.65" customHeight="1">
      <c r="A208" s="375" t="s">
        <v>366</v>
      </c>
      <c r="B208" s="158">
        <v>316</v>
      </c>
      <c r="C208" s="158" t="s">
        <v>3017</v>
      </c>
      <c r="D208" s="166" t="s">
        <v>665</v>
      </c>
      <c r="E208" s="165"/>
      <c r="F208" s="158"/>
      <c r="G208" s="158"/>
      <c r="H208" s="165"/>
      <c r="I208" s="158"/>
      <c r="J208" s="158"/>
      <c r="K208" s="165"/>
      <c r="L208" s="158"/>
      <c r="M208" s="167"/>
      <c r="N208" s="167"/>
      <c r="O208" s="165"/>
      <c r="P208" s="158"/>
      <c r="Q208" s="158"/>
      <c r="R208" s="158"/>
      <c r="S208" s="182" t="str">
        <f t="array" ref="S208">_xlfn.IFS(
  C208="United States","North America",
  C208="Canada","North America",
  C208="Mexico","North America",
  C208="Bermuda","North America",
  C208="United Kingdom","Europe",
  C208="Germany","Europe",
  C208="France","Europe",
  C208="Italy","Europe",
  C208="Switzerland","Europe",
  C208="Spain","Europe",
  C208="Netherlands","Europe",
  C208="Sweden","Europe",
  C208="Norway","Europe",
  C208="Finland","Europe",
  C208="Denmark","Europe",
  C208="Russia","Europe",
  C208="China","Asia",
  C208="Japan","Asia",
  C208="Taiwan, Province of China","Asia",
  C208="Hong Kong","Asia",
  C208="South Korea","Asia",
  C208="India","Asia",
  C208="Singapore","Asia",
  C208="Thailand","Asia",
  C208="Indonesia","Asia",
  C208="Malaysia","Asia",
  TRUE,"Other"
)</f>
        <v>North America</v>
      </c>
      <c r="T208" s="158" t="str">
        <f>_xlfn.XLOOKUP($D208,ref!G:G,ref!H:H)</f>
        <v>Aerospace and defense</v>
      </c>
      <c r="U208" s="158" t="str">
        <f t="shared" si="33"/>
        <v/>
      </c>
      <c r="V208" s="158" t="str">
        <f t="shared" si="34"/>
        <v/>
      </c>
      <c r="W208" s="158" t="str">
        <f t="shared" si="35"/>
        <v/>
      </c>
      <c r="X208" s="158" t="str">
        <f t="shared" si="36"/>
        <v/>
      </c>
      <c r="Y208" s="164">
        <f t="shared" si="37"/>
        <v>0</v>
      </c>
    </row>
    <row r="209" spans="1:25" ht="15.65" customHeight="1">
      <c r="A209" s="374" t="s">
        <v>869</v>
      </c>
      <c r="B209" s="163">
        <v>104</v>
      </c>
      <c r="C209" s="163" t="s">
        <v>3017</v>
      </c>
      <c r="D209" s="169" t="s">
        <v>638</v>
      </c>
      <c r="E209" s="168"/>
      <c r="F209" s="163"/>
      <c r="G209" s="163"/>
      <c r="H209" s="168"/>
      <c r="I209" s="163"/>
      <c r="J209" s="163"/>
      <c r="K209" s="168" t="s">
        <v>3061</v>
      </c>
      <c r="L209" s="163" t="s">
        <v>758</v>
      </c>
      <c r="M209" s="170">
        <v>2030</v>
      </c>
      <c r="N209" s="177">
        <v>2020</v>
      </c>
      <c r="O209" s="168" t="s">
        <v>3025</v>
      </c>
      <c r="P209" s="163" t="s">
        <v>3119</v>
      </c>
      <c r="Q209" s="163">
        <v>2050</v>
      </c>
      <c r="R209" s="163">
        <v>2021</v>
      </c>
      <c r="S209" s="181" t="str">
        <f t="array" ref="S209">_xlfn.IFS(
  C209="United States","North America",
  C209="Canada","North America",
  C209="Mexico","North America",
  C209="Bermuda","North America",
  C209="United Kingdom","Europe",
  C209="Germany","Europe",
  C209="France","Europe",
  C209="Italy","Europe",
  C209="Switzerland","Europe",
  C209="Spain","Europe",
  C209="Netherlands","Europe",
  C209="Sweden","Europe",
  C209="Norway","Europe",
  C209="Finland","Europe",
  C209="Denmark","Europe",
  C209="Russia","Europe",
  C209="China","Asia",
  C209="Japan","Asia",
  C209="Taiwan, Province of China","Asia",
  C209="Hong Kong","Asia",
  C209="South Korea","Asia",
  C209="India","Asia",
  C209="Singapore","Asia",
  C209="Thailand","Asia",
  C209="Indonesia","Asia",
  C209="Malaysia","Asia",
  TRUE,"Other"
)</f>
        <v>North America</v>
      </c>
      <c r="T209" s="163" t="str">
        <f>_xlfn.XLOOKUP($D209,ref!G:G,ref!H:H)</f>
        <v>Industrial goods</v>
      </c>
      <c r="U209" s="163">
        <f t="shared" si="33"/>
        <v>1</v>
      </c>
      <c r="V209" s="163">
        <f t="shared" si="34"/>
        <v>1</v>
      </c>
      <c r="W209" s="163" t="str">
        <f t="shared" si="35"/>
        <v/>
      </c>
      <c r="X209" s="163" t="str">
        <f t="shared" si="36"/>
        <v/>
      </c>
      <c r="Y209" s="164">
        <f t="shared" si="37"/>
        <v>1</v>
      </c>
    </row>
    <row r="210" spans="1:25" ht="15.65" customHeight="1">
      <c r="A210" s="375" t="s">
        <v>83</v>
      </c>
      <c r="B210" s="158">
        <v>49</v>
      </c>
      <c r="C210" s="158" t="s">
        <v>3017</v>
      </c>
      <c r="D210" s="166" t="s">
        <v>669</v>
      </c>
      <c r="E210" s="165" t="s">
        <v>631</v>
      </c>
      <c r="F210" s="158">
        <v>2050</v>
      </c>
      <c r="G210" s="158">
        <v>2016</v>
      </c>
      <c r="H210" s="165" t="s">
        <v>1096</v>
      </c>
      <c r="I210" s="158">
        <v>2035</v>
      </c>
      <c r="J210" s="158">
        <v>2021</v>
      </c>
      <c r="K210" s="165" t="s">
        <v>3061</v>
      </c>
      <c r="L210" s="158" t="s">
        <v>799</v>
      </c>
      <c r="M210" s="167">
        <v>2040</v>
      </c>
      <c r="N210" s="167">
        <v>2021</v>
      </c>
      <c r="O210" s="165"/>
      <c r="P210" s="158"/>
      <c r="Q210" s="158"/>
      <c r="R210" s="158"/>
      <c r="S210" s="182" t="str">
        <f t="array" ref="S210">_xlfn.IFS(
  C210="United States","North America",
  C210="Canada","North America",
  C210="Mexico","North America",
  C210="Bermuda","North America",
  C210="United Kingdom","Europe",
  C210="Germany","Europe",
  C210="France","Europe",
  C210="Italy","Europe",
  C210="Switzerland","Europe",
  C210="Spain","Europe",
  C210="Netherlands","Europe",
  C210="Sweden","Europe",
  C210="Norway","Europe",
  C210="Finland","Europe",
  C210="Denmark","Europe",
  C210="Russia","Europe",
  C210="China","Asia",
  C210="Japan","Asia",
  C210="Taiwan, Province of China","Asia",
  C210="Hong Kong","Asia",
  C210="South Korea","Asia",
  C210="India","Asia",
  C210="Singapore","Asia",
  C210="Thailand","Asia",
  C210="Indonesia","Asia",
  C210="Malaysia","Asia",
  TRUE,"Other"
)</f>
        <v>North America</v>
      </c>
      <c r="T210" s="158" t="str">
        <f>_xlfn.XLOOKUP($D210,ref!G:G,ref!H:H)</f>
        <v>Automotive</v>
      </c>
      <c r="U210" s="158">
        <f t="shared" si="33"/>
        <v>1</v>
      </c>
      <c r="V210" s="158" t="str">
        <f t="shared" si="34"/>
        <v/>
      </c>
      <c r="W210" s="158">
        <f t="shared" si="35"/>
        <v>1</v>
      </c>
      <c r="X210" s="158">
        <f t="shared" si="36"/>
        <v>1</v>
      </c>
      <c r="Y210" s="164">
        <f t="shared" si="37"/>
        <v>1</v>
      </c>
    </row>
    <row r="211" spans="1:25" ht="15.65" customHeight="1">
      <c r="A211" s="374" t="s">
        <v>388</v>
      </c>
      <c r="B211" s="163">
        <v>292</v>
      </c>
      <c r="C211" s="163" t="s">
        <v>706</v>
      </c>
      <c r="D211" s="169" t="s">
        <v>690</v>
      </c>
      <c r="E211" s="168"/>
      <c r="F211" s="163"/>
      <c r="G211" s="163"/>
      <c r="H211" s="168"/>
      <c r="I211" s="163"/>
      <c r="J211" s="163"/>
      <c r="K211" s="168"/>
      <c r="L211" s="163"/>
      <c r="M211" s="170"/>
      <c r="N211" s="170"/>
      <c r="O211" s="168"/>
      <c r="P211" s="163"/>
      <c r="Q211" s="163"/>
      <c r="R211" s="163"/>
      <c r="S211" s="181" t="str">
        <f t="array" ref="S211">_xlfn.IFS(
  C211="United States","North America",
  C211="Canada","North America",
  C211="Mexico","North America",
  C211="Bermuda","North America",
  C211="United Kingdom","Europe",
  C211="Germany","Europe",
  C211="France","Europe",
  C211="Italy","Europe",
  C211="Switzerland","Europe",
  C211="Spain","Europe",
  C211="Netherlands","Europe",
  C211="Sweden","Europe",
  C211="Norway","Europe",
  C211="Finland","Europe",
  C211="Denmark","Europe",
  C211="Russia","Europe",
  C211="China","Asia",
  C211="Japan","Asia",
  C211="Taiwan, Province of China","Asia",
  C211="Hong Kong","Asia",
  C211="South Korea","Asia",
  C211="India","Asia",
  C211="Singapore","Asia",
  C211="Thailand","Asia",
  C211="Indonesia","Asia",
  C211="Malaysia","Asia",
  TRUE,"Other"
)</f>
        <v>North America</v>
      </c>
      <c r="T211" s="163" t="str">
        <f>_xlfn.XLOOKUP($D211,ref!G:G,ref!H:H)</f>
        <v>Food, beverages and agriculture</v>
      </c>
      <c r="U211" s="163" t="str">
        <f t="shared" si="33"/>
        <v/>
      </c>
      <c r="V211" s="163" t="str">
        <f t="shared" si="34"/>
        <v/>
      </c>
      <c r="W211" s="163" t="str">
        <f t="shared" si="35"/>
        <v/>
      </c>
      <c r="X211" s="163" t="str">
        <f t="shared" si="36"/>
        <v/>
      </c>
      <c r="Y211" s="164">
        <f t="shared" si="37"/>
        <v>0</v>
      </c>
    </row>
    <row r="212" spans="1:25" ht="15.65" customHeight="1">
      <c r="A212" s="375" t="s">
        <v>3120</v>
      </c>
      <c r="B212" s="158">
        <v>489</v>
      </c>
      <c r="C212" s="158" t="s">
        <v>3017</v>
      </c>
      <c r="D212" s="166" t="s">
        <v>654</v>
      </c>
      <c r="E212" s="165"/>
      <c r="F212" s="158"/>
      <c r="G212" s="158"/>
      <c r="H212" s="165" t="s">
        <v>1096</v>
      </c>
      <c r="I212" s="158">
        <v>2030</v>
      </c>
      <c r="J212" s="158">
        <v>2021</v>
      </c>
      <c r="K212" s="165"/>
      <c r="L212" s="158"/>
      <c r="M212" s="167"/>
      <c r="N212" s="167"/>
      <c r="O212" s="165"/>
      <c r="P212" s="158"/>
      <c r="Q212" s="158"/>
      <c r="R212" s="158"/>
      <c r="S212" s="182" t="str">
        <f t="array" ref="S212">_xlfn.IFS(
  C212="United States","North America",
  C212="Canada","North America",
  C212="Mexico","North America",
  C212="Bermuda","North America",
  C212="United Kingdom","Europe",
  C212="Germany","Europe",
  C212="France","Europe",
  C212="Italy","Europe",
  C212="Switzerland","Europe",
  C212="Spain","Europe",
  C212="Netherlands","Europe",
  C212="Sweden","Europe",
  C212="Norway","Europe",
  C212="Finland","Europe",
  C212="Denmark","Europe",
  C212="Russia","Europe",
  C212="China","Asia",
  C212="Japan","Asia",
  C212="Taiwan, Province of China","Asia",
  C212="Hong Kong","Asia",
  C212="South Korea","Asia",
  C212="India","Asia",
  C212="Singapore","Asia",
  C212="Thailand","Asia",
  C212="Indonesia","Asia",
  C212="Malaysia","Asia",
  TRUE,"Other"
)</f>
        <v>North America</v>
      </c>
      <c r="T212" s="158" t="str">
        <f>_xlfn.XLOOKUP($D212,ref!G:G,ref!H:H)</f>
        <v>Health care and pharmaceuticals</v>
      </c>
      <c r="U212" s="158" t="str">
        <f t="shared" si="33"/>
        <v/>
      </c>
      <c r="V212" s="158" t="str">
        <f t="shared" si="34"/>
        <v/>
      </c>
      <c r="W212" s="158" t="str">
        <f t="shared" si="35"/>
        <v/>
      </c>
      <c r="X212" s="158">
        <f t="shared" si="36"/>
        <v>1</v>
      </c>
      <c r="Y212" s="164">
        <f t="shared" si="37"/>
        <v>1</v>
      </c>
    </row>
    <row r="213" spans="1:25" ht="15.65" customHeight="1">
      <c r="A213" s="374" t="s">
        <v>3121</v>
      </c>
      <c r="B213" s="163">
        <v>264</v>
      </c>
      <c r="C213" s="163" t="s">
        <v>740</v>
      </c>
      <c r="D213" s="169" t="s">
        <v>654</v>
      </c>
      <c r="E213" s="168" t="s">
        <v>631</v>
      </c>
      <c r="F213" s="163">
        <v>2025</v>
      </c>
      <c r="G213" s="163">
        <v>2020</v>
      </c>
      <c r="H213" s="168" t="s">
        <v>1096</v>
      </c>
      <c r="I213" s="163">
        <v>2025</v>
      </c>
      <c r="J213" s="163">
        <v>2019</v>
      </c>
      <c r="K213" s="168"/>
      <c r="L213" s="163"/>
      <c r="M213" s="170"/>
      <c r="N213" s="170"/>
      <c r="O213" s="168" t="s">
        <v>645</v>
      </c>
      <c r="P213" s="163" t="s">
        <v>3122</v>
      </c>
      <c r="Q213" s="176">
        <v>2030</v>
      </c>
      <c r="R213" s="163">
        <v>2020</v>
      </c>
      <c r="S213" s="181" t="str">
        <f t="array" ref="S213">_xlfn.IFS(
  C213="United States","North America",
  C213="Canada","North America",
  C213="Mexico","North America",
  C213="Bermuda","North America",
  C213="United Kingdom","Europe",
  C213="Germany","Europe",
  C213="France","Europe",
  C213="Italy","Europe",
  C213="Switzerland","Europe",
  C213="Spain","Europe",
  C213="Netherlands","Europe",
  C213="Sweden","Europe",
  C213="Norway","Europe",
  C213="Finland","Europe",
  C213="Denmark","Europe",
  C213="Russia","Europe",
  C213="China","Asia",
  C213="Japan","Asia",
  C213="Taiwan, Province of China","Asia",
  C213="Hong Kong","Asia",
  C213="South Korea","Asia",
  C213="India","Asia",
  C213="Singapore","Asia",
  C213="Thailand","Asia",
  C213="Indonesia","Asia",
  C213="Malaysia","Asia",
  TRUE,"Other"
)</f>
        <v>Europe</v>
      </c>
      <c r="T213" s="163" t="str">
        <f>_xlfn.XLOOKUP($D213,ref!G:G,ref!H:H)</f>
        <v>Health care and pharmaceuticals</v>
      </c>
      <c r="U213" s="163" t="str">
        <f t="shared" si="33"/>
        <v/>
      </c>
      <c r="V213" s="163">
        <f t="shared" si="34"/>
        <v>1</v>
      </c>
      <c r="W213" s="163">
        <f t="shared" si="35"/>
        <v>1</v>
      </c>
      <c r="X213" s="163">
        <f t="shared" si="36"/>
        <v>1</v>
      </c>
      <c r="Y213" s="164">
        <f t="shared" si="37"/>
        <v>1</v>
      </c>
    </row>
    <row r="214" spans="1:25" ht="15.65" customHeight="1">
      <c r="A214" s="375" t="s">
        <v>72</v>
      </c>
      <c r="B214" s="158">
        <v>34</v>
      </c>
      <c r="C214" s="158" t="s">
        <v>639</v>
      </c>
      <c r="D214" s="166" t="s">
        <v>638</v>
      </c>
      <c r="E214" s="165"/>
      <c r="F214" s="158"/>
      <c r="G214" s="158"/>
      <c r="H214" s="165"/>
      <c r="I214" s="158"/>
      <c r="J214" s="158"/>
      <c r="K214" s="165"/>
      <c r="L214" s="158"/>
      <c r="M214" s="167"/>
      <c r="N214" s="167"/>
      <c r="O214" s="165" t="s">
        <v>3107</v>
      </c>
      <c r="P214" s="158" t="s">
        <v>3123</v>
      </c>
      <c r="Q214" s="158">
        <v>2050</v>
      </c>
      <c r="R214" s="158">
        <v>2020</v>
      </c>
      <c r="S214" s="182" t="str">
        <f t="array" ref="S214">_xlfn.IFS(
  C214="United States","North America",
  C214="Canada","North America",
  C214="Mexico","North America",
  C214="Bermuda","North America",
  C214="United Kingdom","Europe",
  C214="Germany","Europe",
  C214="France","Europe",
  C214="Italy","Europe",
  C214="Switzerland","Europe",
  C214="Spain","Europe",
  C214="Netherlands","Europe",
  C214="Sweden","Europe",
  C214="Norway","Europe",
  C214="Finland","Europe",
  C214="Denmark","Europe",
  C214="Russia","Europe",
  C214="China","Asia",
  C214="Japan","Asia",
  C214="Taiwan, Province of China","Asia",
  C214="Hong Kong","Asia",
  C214="South Korea","Asia",
  C214="India","Asia",
  C214="Singapore","Asia",
  C214="Thailand","Asia",
  C214="Indonesia","Asia",
  C214="Malaysia","Asia",
  TRUE,"Other"
)</f>
        <v>Europe</v>
      </c>
      <c r="T214" s="158" t="str">
        <f>_xlfn.XLOOKUP($D214,ref!G:G,ref!H:H)</f>
        <v>Industrial goods</v>
      </c>
      <c r="U214" s="158" t="str">
        <f t="shared" si="33"/>
        <v/>
      </c>
      <c r="V214" s="158">
        <f t="shared" si="34"/>
        <v>1</v>
      </c>
      <c r="W214" s="158" t="str">
        <f t="shared" si="35"/>
        <v/>
      </c>
      <c r="X214" s="158" t="str">
        <f t="shared" si="36"/>
        <v/>
      </c>
      <c r="Y214" s="164">
        <f t="shared" si="37"/>
        <v>1</v>
      </c>
    </row>
    <row r="215" spans="1:25" ht="15.65" customHeight="1">
      <c r="A215" s="374" t="s">
        <v>118</v>
      </c>
      <c r="B215" s="163">
        <v>193</v>
      </c>
      <c r="C215" s="163" t="s">
        <v>3017</v>
      </c>
      <c r="D215" s="169" t="s">
        <v>666</v>
      </c>
      <c r="E215" s="168" t="s">
        <v>631</v>
      </c>
      <c r="F215" s="163">
        <v>2020</v>
      </c>
      <c r="G215" s="163">
        <v>2015</v>
      </c>
      <c r="H215" s="168"/>
      <c r="I215" s="163"/>
      <c r="J215" s="163"/>
      <c r="K215" s="168" t="s">
        <v>635</v>
      </c>
      <c r="L215" s="163" t="s">
        <v>873</v>
      </c>
      <c r="M215" s="170">
        <v>2015</v>
      </c>
      <c r="N215" s="177">
        <v>2009</v>
      </c>
      <c r="O215" s="168" t="s">
        <v>3124</v>
      </c>
      <c r="P215" s="163" t="s">
        <v>3125</v>
      </c>
      <c r="Q215" s="176">
        <v>2030</v>
      </c>
      <c r="R215" s="176">
        <v>2021</v>
      </c>
      <c r="S215" s="181" t="str">
        <f t="array" ref="S215">_xlfn.IFS(
  C215="United States","North America",
  C215="Canada","North America",
  C215="Mexico","North America",
  C215="Bermuda","North America",
  C215="United Kingdom","Europe",
  C215="Germany","Europe",
  C215="France","Europe",
  C215="Italy","Europe",
  C215="Switzerland","Europe",
  C215="Spain","Europe",
  C215="Netherlands","Europe",
  C215="Sweden","Europe",
  C215="Norway","Europe",
  C215="Finland","Europe",
  C215="Denmark","Europe",
  C215="Russia","Europe",
  C215="China","Asia",
  C215="Japan","Asia",
  C215="Taiwan, Province of China","Asia",
  C215="Hong Kong","Asia",
  C215="South Korea","Asia",
  C215="India","Asia",
  C215="Singapore","Asia",
  C215="Thailand","Asia",
  C215="Indonesia","Asia",
  C215="Malaysia","Asia",
  TRUE,"Other"
)</f>
        <v>North America</v>
      </c>
      <c r="T215" s="163" t="str">
        <f>_xlfn.XLOOKUP($D215,ref!G:G,ref!H:H)</f>
        <v>Financial services</v>
      </c>
      <c r="U215" s="163">
        <f t="shared" si="33"/>
        <v>1</v>
      </c>
      <c r="V215" s="163">
        <f t="shared" si="34"/>
        <v>1</v>
      </c>
      <c r="W215" s="163">
        <f t="shared" si="35"/>
        <v>1</v>
      </c>
      <c r="X215" s="163" t="str">
        <f t="shared" si="36"/>
        <v/>
      </c>
      <c r="Y215" s="164">
        <f t="shared" si="37"/>
        <v>1</v>
      </c>
    </row>
    <row r="216" spans="1:25" ht="15.65" customHeight="1">
      <c r="A216" s="375" t="s">
        <v>2975</v>
      </c>
      <c r="B216" s="158">
        <v>488</v>
      </c>
      <c r="C216" s="158" t="s">
        <v>680</v>
      </c>
      <c r="D216" s="166" t="s">
        <v>713</v>
      </c>
      <c r="E216" s="165"/>
      <c r="F216" s="158"/>
      <c r="G216" s="158"/>
      <c r="H216" s="165"/>
      <c r="I216" s="158"/>
      <c r="J216" s="158"/>
      <c r="K216" s="165"/>
      <c r="L216" s="158"/>
      <c r="M216" s="167"/>
      <c r="N216" s="167"/>
      <c r="O216" s="165"/>
      <c r="P216" s="158"/>
      <c r="Q216" s="158"/>
      <c r="R216" s="158"/>
      <c r="S216" s="182" t="str">
        <f t="array" ref="S216">_xlfn.IFS(
  C216="United States","North America",
  C216="Canada","North America",
  C216="Mexico","North America",
  C216="Bermuda","North America",
  C216="United Kingdom","Europe",
  C216="Germany","Europe",
  C216="France","Europe",
  C216="Italy","Europe",
  C216="Switzerland","Europe",
  C216="Spain","Europe",
  C216="Netherlands","Europe",
  C216="Sweden","Europe",
  C216="Norway","Europe",
  C216="Finland","Europe",
  C216="Denmark","Europe",
  C216="Russia","Europe",
  C216="China","Asia",
  C216="Japan","Asia",
  C216="Taiwan, Province of China","Asia",
  C216="Hong Kong","Asia",
  C216="South Korea","Asia",
  C216="India","Asia",
  C216="Singapore","Asia",
  C216="Thailand","Asia",
  C216="Indonesia","Asia",
  C216="Malaysia","Asia",
  TRUE,"Other"
)</f>
        <v>Asia</v>
      </c>
      <c r="T216" s="158" t="str">
        <f>_xlfn.XLOOKUP($D216,ref!G:G,ref!H:H)</f>
        <v>Technology</v>
      </c>
      <c r="U216" s="158" t="str">
        <f t="shared" si="33"/>
        <v/>
      </c>
      <c r="V216" s="158" t="str">
        <f t="shared" si="34"/>
        <v/>
      </c>
      <c r="W216" s="158" t="str">
        <f t="shared" si="35"/>
        <v/>
      </c>
      <c r="X216" s="158" t="str">
        <f t="shared" si="36"/>
        <v/>
      </c>
      <c r="Y216" s="164">
        <f t="shared" si="37"/>
        <v>0</v>
      </c>
    </row>
    <row r="217" spans="1:25" ht="15.65" customHeight="1">
      <c r="A217" s="374" t="s">
        <v>528</v>
      </c>
      <c r="B217" s="163">
        <v>142</v>
      </c>
      <c r="C217" s="163" t="s">
        <v>680</v>
      </c>
      <c r="D217" s="169" t="s">
        <v>708</v>
      </c>
      <c r="E217" s="168"/>
      <c r="F217" s="163"/>
      <c r="G217" s="163"/>
      <c r="H217" s="168"/>
      <c r="I217" s="163"/>
      <c r="J217" s="163"/>
      <c r="K217" s="168"/>
      <c r="L217" s="163"/>
      <c r="M217" s="170"/>
      <c r="N217" s="170"/>
      <c r="O217" s="168"/>
      <c r="P217" s="163"/>
      <c r="Q217" s="163"/>
      <c r="R217" s="163"/>
      <c r="S217" s="181" t="str">
        <f t="array" ref="S217">_xlfn.IFS(
  C217="United States","North America",
  C217="Canada","North America",
  C217="Mexico","North America",
  C217="Bermuda","North America",
  C217="United Kingdom","Europe",
  C217="Germany","Europe",
  C217="France","Europe",
  C217="Italy","Europe",
  C217="Switzerland","Europe",
  C217="Spain","Europe",
  C217="Netherlands","Europe",
  C217="Sweden","Europe",
  C217="Norway","Europe",
  C217="Finland","Europe",
  C217="Denmark","Europe",
  C217="Russia","Europe",
  C217="China","Asia",
  C217="Japan","Asia",
  C217="Taiwan, Province of China","Asia",
  C217="Hong Kong","Asia",
  C217="South Korea","Asia",
  C217="India","Asia",
  C217="Singapore","Asia",
  C217="Thailand","Asia",
  C217="Indonesia","Asia",
  C217="Malaysia","Asia",
  TRUE,"Other"
)</f>
        <v>Asia</v>
      </c>
      <c r="T217" s="163" t="str">
        <f>_xlfn.XLOOKUP($D217,ref!G:G,ref!H:H)</f>
        <v>Real estate</v>
      </c>
      <c r="U217" s="163" t="str">
        <f t="shared" si="33"/>
        <v/>
      </c>
      <c r="V217" s="163" t="str">
        <f t="shared" si="34"/>
        <v/>
      </c>
      <c r="W217" s="163" t="str">
        <f t="shared" si="35"/>
        <v/>
      </c>
      <c r="X217" s="163" t="str">
        <f t="shared" si="36"/>
        <v/>
      </c>
      <c r="Y217" s="164">
        <f t="shared" si="37"/>
        <v>0</v>
      </c>
    </row>
    <row r="218" spans="1:25" ht="15.65" customHeight="1">
      <c r="A218" s="375" t="s">
        <v>200</v>
      </c>
      <c r="B218" s="158">
        <v>265</v>
      </c>
      <c r="C218" s="158" t="s">
        <v>692</v>
      </c>
      <c r="D218" s="166" t="s">
        <v>666</v>
      </c>
      <c r="E218" s="165"/>
      <c r="F218" s="158"/>
      <c r="G218" s="158"/>
      <c r="H218" s="165"/>
      <c r="I218" s="158"/>
      <c r="J218" s="158"/>
      <c r="K218" s="165"/>
      <c r="L218" s="158"/>
      <c r="M218" s="167"/>
      <c r="N218" s="167"/>
      <c r="O218" s="165" t="s">
        <v>3065</v>
      </c>
      <c r="P218" s="158" t="s">
        <v>3126</v>
      </c>
      <c r="Q218" s="158">
        <v>2050</v>
      </c>
      <c r="R218" s="158">
        <v>2021</v>
      </c>
      <c r="S218" s="182" t="str">
        <f t="array" ref="S218">_xlfn.IFS(
  C218="United States","North America",
  C218="Canada","North America",
  C218="Mexico","North America",
  C218="Bermuda","North America",
  C218="United Kingdom","Europe",
  C218="Germany","Europe",
  C218="France","Europe",
  C218="Italy","Europe",
  C218="Switzerland","Europe",
  C218="Spain","Europe",
  C218="Netherlands","Europe",
  C218="Sweden","Europe",
  C218="Norway","Europe",
  C218="Finland","Europe",
  C218="Denmark","Europe",
  C218="Russia","Europe",
  C218="China","Asia",
  C218="Japan","Asia",
  C218="Taiwan, Province of China","Asia",
  C218="Hong Kong","Asia",
  C218="South Korea","Asia",
  C218="India","Asia",
  C218="Singapore","Asia",
  C218="Thailand","Asia",
  C218="Indonesia","Asia",
  C218="Malaysia","Asia",
  TRUE,"Other"
)</f>
        <v>Europe</v>
      </c>
      <c r="T218" s="158" t="str">
        <f>_xlfn.XLOOKUP($D218,ref!G:G,ref!H:H)</f>
        <v>Financial services</v>
      </c>
      <c r="U218" s="158" t="str">
        <f t="shared" si="33"/>
        <v/>
      </c>
      <c r="V218" s="158">
        <f t="shared" si="34"/>
        <v>1</v>
      </c>
      <c r="W218" s="158" t="str">
        <f t="shared" si="35"/>
        <v/>
      </c>
      <c r="X218" s="158" t="str">
        <f t="shared" si="36"/>
        <v/>
      </c>
      <c r="Y218" s="164">
        <f t="shared" si="37"/>
        <v>1</v>
      </c>
    </row>
    <row r="219" spans="1:25" ht="15.65" customHeight="1">
      <c r="A219" s="374" t="s">
        <v>537</v>
      </c>
      <c r="B219" s="163">
        <v>439</v>
      </c>
      <c r="C219" s="163" t="s">
        <v>680</v>
      </c>
      <c r="D219" s="169" t="s">
        <v>666</v>
      </c>
      <c r="E219" s="168"/>
      <c r="F219" s="163"/>
      <c r="G219" s="163"/>
      <c r="H219" s="168"/>
      <c r="I219" s="163"/>
      <c r="J219" s="163"/>
      <c r="K219" s="168"/>
      <c r="L219" s="163"/>
      <c r="M219" s="170"/>
      <c r="N219" s="170"/>
      <c r="O219" s="168"/>
      <c r="P219" s="163"/>
      <c r="Q219" s="163"/>
      <c r="R219" s="163"/>
      <c r="S219" s="181" t="str">
        <f t="array" ref="S219">_xlfn.IFS(
  C219="United States","North America",
  C219="Canada","North America",
  C219="Mexico","North America",
  C219="Bermuda","North America",
  C219="United Kingdom","Europe",
  C219="Germany","Europe",
  C219="France","Europe",
  C219="Italy","Europe",
  C219="Switzerland","Europe",
  C219="Spain","Europe",
  C219="Netherlands","Europe",
  C219="Sweden","Europe",
  C219="Norway","Europe",
  C219="Finland","Europe",
  C219="Denmark","Europe",
  C219="Russia","Europe",
  C219="China","Asia",
  C219="Japan","Asia",
  C219="Taiwan, Province of China","Asia",
  C219="Hong Kong","Asia",
  C219="South Korea","Asia",
  C219="India","Asia",
  C219="Singapore","Asia",
  C219="Thailand","Asia",
  C219="Indonesia","Asia",
  C219="Malaysia","Asia",
  TRUE,"Other"
)</f>
        <v>Asia</v>
      </c>
      <c r="T219" s="163" t="str">
        <f>_xlfn.XLOOKUP($D219,ref!G:G,ref!H:H)</f>
        <v>Financial services</v>
      </c>
      <c r="U219" s="163" t="str">
        <f t="shared" si="33"/>
        <v/>
      </c>
      <c r="V219" s="163" t="str">
        <f t="shared" si="34"/>
        <v/>
      </c>
      <c r="W219" s="163" t="str">
        <f t="shared" si="35"/>
        <v/>
      </c>
      <c r="X219" s="163" t="str">
        <f t="shared" si="36"/>
        <v/>
      </c>
      <c r="Y219" s="164">
        <f t="shared" si="37"/>
        <v>0</v>
      </c>
    </row>
    <row r="220" spans="1:25" ht="15.65" customHeight="1">
      <c r="A220" s="375" t="s">
        <v>300</v>
      </c>
      <c r="B220" s="158">
        <v>176</v>
      </c>
      <c r="C220" s="158" t="s">
        <v>680</v>
      </c>
      <c r="D220" s="166" t="s">
        <v>669</v>
      </c>
      <c r="E220" s="165"/>
      <c r="F220" s="158"/>
      <c r="G220" s="158"/>
      <c r="H220" s="165"/>
      <c r="I220" s="158"/>
      <c r="J220" s="158"/>
      <c r="K220" s="165"/>
      <c r="L220" s="158"/>
      <c r="M220" s="167"/>
      <c r="N220" s="167"/>
      <c r="O220" s="165"/>
      <c r="P220" s="158"/>
      <c r="Q220" s="158"/>
      <c r="R220" s="158"/>
      <c r="S220" s="182" t="str">
        <f t="array" ref="S220">_xlfn.IFS(
  C220="United States","North America",
  C220="Canada","North America",
  C220="Mexico","North America",
  C220="Bermuda","North America",
  C220="United Kingdom","Europe",
  C220="Germany","Europe",
  C220="France","Europe",
  C220="Italy","Europe",
  C220="Switzerland","Europe",
  C220="Spain","Europe",
  C220="Netherlands","Europe",
  C220="Sweden","Europe",
  C220="Norway","Europe",
  C220="Finland","Europe",
  C220="Denmark","Europe",
  C220="Russia","Europe",
  C220="China","Asia",
  C220="Japan","Asia",
  C220="Taiwan, Province of China","Asia",
  C220="Hong Kong","Asia",
  C220="South Korea","Asia",
  C220="India","Asia",
  C220="Singapore","Asia",
  C220="Thailand","Asia",
  C220="Indonesia","Asia",
  C220="Malaysia","Asia",
  TRUE,"Other"
)</f>
        <v>Asia</v>
      </c>
      <c r="T220" s="158" t="str">
        <f>_xlfn.XLOOKUP($D220,ref!G:G,ref!H:H)</f>
        <v>Automotive</v>
      </c>
      <c r="U220" s="158" t="str">
        <f t="shared" si="33"/>
        <v/>
      </c>
      <c r="V220" s="158" t="str">
        <f t="shared" si="34"/>
        <v/>
      </c>
      <c r="W220" s="158" t="str">
        <f t="shared" si="35"/>
        <v/>
      </c>
      <c r="X220" s="158" t="str">
        <f t="shared" si="36"/>
        <v/>
      </c>
      <c r="Y220" s="164">
        <f t="shared" si="37"/>
        <v>0</v>
      </c>
    </row>
    <row r="221" spans="1:25" ht="15.65" customHeight="1">
      <c r="A221" s="374" t="s">
        <v>503</v>
      </c>
      <c r="B221" s="163">
        <v>460</v>
      </c>
      <c r="C221" s="163" t="s">
        <v>680</v>
      </c>
      <c r="D221" s="169" t="s">
        <v>670</v>
      </c>
      <c r="E221" s="168"/>
      <c r="F221" s="163"/>
      <c r="G221" s="163"/>
      <c r="H221" s="168"/>
      <c r="I221" s="163"/>
      <c r="J221" s="163"/>
      <c r="K221" s="168"/>
      <c r="L221" s="163"/>
      <c r="M221" s="170"/>
      <c r="N221" s="170"/>
      <c r="O221" s="168"/>
      <c r="P221" s="163"/>
      <c r="Q221" s="163"/>
      <c r="R221" s="163"/>
      <c r="S221" s="181" t="str">
        <f t="array" ref="S221">_xlfn.IFS(
  C221="United States","North America",
  C221="Canada","North America",
  C221="Mexico","North America",
  C221="Bermuda","North America",
  C221="United Kingdom","Europe",
  C221="Germany","Europe",
  C221="France","Europe",
  C221="Italy","Europe",
  C221="Switzerland","Europe",
  C221="Spain","Europe",
  C221="Netherlands","Europe",
  C221="Sweden","Europe",
  C221="Norway","Europe",
  C221="Finland","Europe",
  C221="Denmark","Europe",
  C221="Russia","Europe",
  C221="China","Asia",
  C221="Japan","Asia",
  C221="Taiwan, Province of China","Asia",
  C221="Hong Kong","Asia",
  C221="South Korea","Asia",
  C221="India","Asia",
  C221="Singapore","Asia",
  C221="Thailand","Asia",
  C221="Indonesia","Asia",
  C221="Malaysia","Asia",
  TRUE,"Other"
)</f>
        <v>Asia</v>
      </c>
      <c r="T221" s="163" t="str">
        <f>_xlfn.XLOOKUP($D221,ref!G:G,ref!H:H)</f>
        <v>Engineering and construction</v>
      </c>
      <c r="U221" s="163" t="str">
        <f t="shared" si="33"/>
        <v/>
      </c>
      <c r="V221" s="163" t="str">
        <f t="shared" si="34"/>
        <v/>
      </c>
      <c r="W221" s="163" t="str">
        <f t="shared" si="35"/>
        <v/>
      </c>
      <c r="X221" s="163" t="str">
        <f t="shared" si="36"/>
        <v/>
      </c>
      <c r="Y221" s="164">
        <f t="shared" si="37"/>
        <v>0</v>
      </c>
    </row>
    <row r="222" spans="1:25" ht="15.65" customHeight="1">
      <c r="A222" s="375" t="s">
        <v>507</v>
      </c>
      <c r="B222" s="158">
        <v>468</v>
      </c>
      <c r="C222" s="158" t="s">
        <v>680</v>
      </c>
      <c r="D222" s="166" t="s">
        <v>654</v>
      </c>
      <c r="E222" s="165"/>
      <c r="F222" s="158"/>
      <c r="G222" s="158"/>
      <c r="H222" s="165"/>
      <c r="I222" s="158"/>
      <c r="J222" s="158"/>
      <c r="K222" s="165"/>
      <c r="L222" s="158"/>
      <c r="M222" s="167"/>
      <c r="N222" s="167"/>
      <c r="O222" s="165"/>
      <c r="P222" s="158"/>
      <c r="Q222" s="158"/>
      <c r="R222" s="158"/>
      <c r="S222" s="182" t="str">
        <f t="array" ref="S222">_xlfn.IFS(
  C222="United States","North America",
  C222="Canada","North America",
  C222="Mexico","North America",
  C222="Bermuda","North America",
  C222="United Kingdom","Europe",
  C222="Germany","Europe",
  C222="France","Europe",
  C222="Italy","Europe",
  C222="Switzerland","Europe",
  C222="Spain","Europe",
  C222="Netherlands","Europe",
  C222="Sweden","Europe",
  C222="Norway","Europe",
  C222="Finland","Europe",
  C222="Denmark","Europe",
  C222="Russia","Europe",
  C222="China","Asia",
  C222="Japan","Asia",
  C222="Taiwan, Province of China","Asia",
  C222="Hong Kong","Asia",
  C222="South Korea","Asia",
  C222="India","Asia",
  C222="Singapore","Asia",
  C222="Thailand","Asia",
  C222="Indonesia","Asia",
  C222="Malaysia","Asia",
  TRUE,"Other"
)</f>
        <v>Asia</v>
      </c>
      <c r="T222" s="158" t="str">
        <f>_xlfn.XLOOKUP($D222,ref!G:G,ref!H:H)</f>
        <v>Health care and pharmaceuticals</v>
      </c>
      <c r="U222" s="158" t="str">
        <f t="shared" si="33"/>
        <v/>
      </c>
      <c r="V222" s="158" t="str">
        <f t="shared" si="34"/>
        <v/>
      </c>
      <c r="W222" s="158" t="str">
        <f t="shared" si="35"/>
        <v/>
      </c>
      <c r="X222" s="158" t="str">
        <f t="shared" si="36"/>
        <v/>
      </c>
      <c r="Y222" s="164">
        <f t="shared" si="37"/>
        <v>0</v>
      </c>
    </row>
    <row r="223" spans="1:25" ht="15.65" customHeight="1">
      <c r="A223" s="374" t="s">
        <v>438</v>
      </c>
      <c r="B223" s="163">
        <v>405</v>
      </c>
      <c r="C223" s="163" t="s">
        <v>683</v>
      </c>
      <c r="D223" s="169" t="s">
        <v>713</v>
      </c>
      <c r="E223" s="168"/>
      <c r="F223" s="163"/>
      <c r="G223" s="163"/>
      <c r="H223" s="168"/>
      <c r="I223" s="163"/>
      <c r="J223" s="163"/>
      <c r="K223" s="168"/>
      <c r="L223" s="163"/>
      <c r="M223" s="170"/>
      <c r="N223" s="170"/>
      <c r="O223" s="168"/>
      <c r="P223" s="163"/>
      <c r="Q223" s="163"/>
      <c r="R223" s="163"/>
      <c r="S223" s="181" t="str">
        <f t="array" ref="S223">_xlfn.IFS(
  C223="United States","North America",
  C223="Canada","North America",
  C223="Mexico","North America",
  C223="Bermuda","North America",
  C223="United Kingdom","Europe",
  C223="Germany","Europe",
  C223="France","Europe",
  C223="Italy","Europe",
  C223="Switzerland","Europe",
  C223="Spain","Europe",
  C223="Netherlands","Europe",
  C223="Sweden","Europe",
  C223="Norway","Europe",
  C223="Finland","Europe",
  C223="Denmark","Europe",
  C223="Russia","Europe",
  C223="China","Asia",
  C223="Japan","Asia",
  C223="Taiwan, Province of China","Asia",
  C223="Hong Kong","Asia",
  C223="South Korea","Asia",
  C223="India","Asia",
  C223="Singapore","Asia",
  C223="Thailand","Asia",
  C223="Indonesia","Asia",
  C223="Malaysia","Asia",
  TRUE,"Other"
)</f>
        <v>Asia</v>
      </c>
      <c r="T223" s="163" t="str">
        <f>_xlfn.XLOOKUP($D223,ref!G:G,ref!H:H)</f>
        <v>Technology</v>
      </c>
      <c r="U223" s="163" t="str">
        <f t="shared" si="33"/>
        <v/>
      </c>
      <c r="V223" s="163" t="str">
        <f t="shared" si="34"/>
        <v/>
      </c>
      <c r="W223" s="163" t="str">
        <f t="shared" si="35"/>
        <v/>
      </c>
      <c r="X223" s="163" t="str">
        <f t="shared" si="36"/>
        <v/>
      </c>
      <c r="Y223" s="164">
        <f t="shared" si="37"/>
        <v>0</v>
      </c>
    </row>
    <row r="224" spans="1:25" ht="15.65" customHeight="1">
      <c r="A224" s="375" t="s">
        <v>490</v>
      </c>
      <c r="B224" s="158">
        <v>428</v>
      </c>
      <c r="C224" s="158" t="s">
        <v>680</v>
      </c>
      <c r="D224" s="166" t="s">
        <v>666</v>
      </c>
      <c r="E224" s="165"/>
      <c r="F224" s="158"/>
      <c r="G224" s="158"/>
      <c r="H224" s="165"/>
      <c r="I224" s="158"/>
      <c r="J224" s="158"/>
      <c r="K224" s="165"/>
      <c r="L224" s="158"/>
      <c r="M224" s="167"/>
      <c r="N224" s="167"/>
      <c r="O224" s="165"/>
      <c r="P224" s="158"/>
      <c r="Q224" s="158"/>
      <c r="R224" s="158"/>
      <c r="S224" s="182" t="str">
        <f t="array" ref="S224">_xlfn.IFS(
  C224="United States","North America",
  C224="Canada","North America",
  C224="Mexico","North America",
  C224="Bermuda","North America",
  C224="United Kingdom","Europe",
  C224="Germany","Europe",
  C224="France","Europe",
  C224="Italy","Europe",
  C224="Switzerland","Europe",
  C224="Spain","Europe",
  C224="Netherlands","Europe",
  C224="Sweden","Europe",
  C224="Norway","Europe",
  C224="Finland","Europe",
  C224="Denmark","Europe",
  C224="Russia","Europe",
  C224="China","Asia",
  C224="Japan","Asia",
  C224="Taiwan, Province of China","Asia",
  C224="Hong Kong","Asia",
  C224="South Korea","Asia",
  C224="India","Asia",
  C224="Singapore","Asia",
  C224="Thailand","Asia",
  C224="Indonesia","Asia",
  C224="Malaysia","Asia",
  TRUE,"Other"
)</f>
        <v>Asia</v>
      </c>
      <c r="T224" s="158" t="str">
        <f>_xlfn.XLOOKUP($D224,ref!G:G,ref!H:H)</f>
        <v>Financial services</v>
      </c>
      <c r="U224" s="158" t="str">
        <f t="shared" si="33"/>
        <v/>
      </c>
      <c r="V224" s="158" t="str">
        <f t="shared" si="34"/>
        <v/>
      </c>
      <c r="W224" s="158" t="str">
        <f t="shared" si="35"/>
        <v/>
      </c>
      <c r="X224" s="158" t="str">
        <f t="shared" si="36"/>
        <v/>
      </c>
      <c r="Y224" s="164">
        <f t="shared" si="37"/>
        <v>0</v>
      </c>
    </row>
    <row r="225" spans="1:25" ht="15.65" customHeight="1">
      <c r="A225" s="374" t="s">
        <v>430</v>
      </c>
      <c r="B225" s="163">
        <v>271</v>
      </c>
      <c r="C225" s="163" t="s">
        <v>876</v>
      </c>
      <c r="D225" s="169" t="s">
        <v>666</v>
      </c>
      <c r="E225" s="168"/>
      <c r="F225" s="163"/>
      <c r="G225" s="163"/>
      <c r="H225" s="168"/>
      <c r="I225" s="163"/>
      <c r="J225" s="163"/>
      <c r="K225" s="168"/>
      <c r="L225" s="163"/>
      <c r="M225" s="170"/>
      <c r="N225" s="170"/>
      <c r="O225" s="168"/>
      <c r="P225" s="163"/>
      <c r="Q225" s="163"/>
      <c r="R225" s="163"/>
      <c r="S225" s="181" t="str">
        <f t="array" ref="S225">_xlfn.IFS(
  C225="United States","North America",
  C225="Canada","North America",
  C225="Mexico","North America",
  C225="Bermuda","North America",
  C225="United Kingdom","Europe",
  C225="Germany","Europe",
  C225="France","Europe",
  C225="Italy","Europe",
  C225="Switzerland","Europe",
  C225="Spain","Europe",
  C225="Netherlands","Europe",
  C225="Sweden","Europe",
  C225="Norway","Europe",
  C225="Finland","Europe",
  C225="Denmark","Europe",
  C225="Russia","Europe",
  C225="China","Asia",
  C225="Japan","Asia",
  C225="Taiwan, Province of China","Asia",
  C225="Hong Kong","Asia",
  C225="South Korea","Asia",
  C225="India","Asia",
  C225="Singapore","Asia",
  C225="Thailand","Asia",
  C225="Indonesia","Asia",
  C225="Malaysia","Asia",
  TRUE,"Other"
)</f>
        <v>Asia</v>
      </c>
      <c r="T225" s="163" t="str">
        <f>_xlfn.XLOOKUP($D225,ref!G:G,ref!H:H)</f>
        <v>Financial services</v>
      </c>
      <c r="U225" s="163" t="str">
        <f t="shared" si="33"/>
        <v/>
      </c>
      <c r="V225" s="163" t="str">
        <f t="shared" si="34"/>
        <v/>
      </c>
      <c r="W225" s="163" t="str">
        <f t="shared" si="35"/>
        <v/>
      </c>
      <c r="X225" s="163" t="str">
        <f t="shared" si="36"/>
        <v/>
      </c>
      <c r="Y225" s="164">
        <f t="shared" si="37"/>
        <v>0</v>
      </c>
    </row>
    <row r="226" spans="1:25" ht="15.65" customHeight="1">
      <c r="A226" s="375" t="s">
        <v>302</v>
      </c>
      <c r="B226" s="158">
        <v>200</v>
      </c>
      <c r="C226" s="158" t="s">
        <v>680</v>
      </c>
      <c r="D226" s="166" t="s">
        <v>638</v>
      </c>
      <c r="E226" s="165"/>
      <c r="F226" s="158"/>
      <c r="G226" s="158"/>
      <c r="H226" s="165"/>
      <c r="I226" s="158"/>
      <c r="J226" s="158"/>
      <c r="K226" s="165" t="s">
        <v>674</v>
      </c>
      <c r="L226" s="158"/>
      <c r="M226" s="167">
        <v>2050</v>
      </c>
      <c r="N226" s="167">
        <v>2021</v>
      </c>
      <c r="O226" s="165"/>
      <c r="P226" s="158"/>
      <c r="Q226" s="158"/>
      <c r="R226" s="158"/>
      <c r="S226" s="182" t="str">
        <f t="array" ref="S226">_xlfn.IFS(
  C226="United States","North America",
  C226="Canada","North America",
  C226="Mexico","North America",
  C226="Bermuda","North America",
  C226="United Kingdom","Europe",
  C226="Germany","Europe",
  C226="France","Europe",
  C226="Italy","Europe",
  C226="Switzerland","Europe",
  C226="Spain","Europe",
  C226="Netherlands","Europe",
  C226="Sweden","Europe",
  C226="Norway","Europe",
  C226="Finland","Europe",
  C226="Denmark","Europe",
  C226="Russia","Europe",
  C226="China","Asia",
  C226="Japan","Asia",
  C226="Taiwan, Province of China","Asia",
  C226="Hong Kong","Asia",
  C226="South Korea","Asia",
  C226="India","Asia",
  C226="Singapore","Asia",
  C226="Thailand","Asia",
  C226="Indonesia","Asia",
  C226="Malaysia","Asia",
  TRUE,"Other"
)</f>
        <v>Asia</v>
      </c>
      <c r="T226" s="158" t="str">
        <f>_xlfn.XLOOKUP($D226,ref!G:G,ref!H:H)</f>
        <v>Industrial goods</v>
      </c>
      <c r="U226" s="158">
        <f t="shared" si="33"/>
        <v>1</v>
      </c>
      <c r="V226" s="158" t="str">
        <f t="shared" si="34"/>
        <v/>
      </c>
      <c r="W226" s="158" t="str">
        <f t="shared" si="35"/>
        <v/>
      </c>
      <c r="X226" s="158" t="str">
        <f t="shared" si="36"/>
        <v/>
      </c>
      <c r="Y226" s="164">
        <f t="shared" si="37"/>
        <v>1</v>
      </c>
    </row>
    <row r="227" spans="1:25" ht="15.65" customHeight="1">
      <c r="A227" s="374" t="s">
        <v>237</v>
      </c>
      <c r="B227" s="163">
        <v>207</v>
      </c>
      <c r="C227" s="163" t="s">
        <v>3017</v>
      </c>
      <c r="D227" s="169" t="s">
        <v>654</v>
      </c>
      <c r="E227" s="168"/>
      <c r="F227" s="163"/>
      <c r="G227" s="163"/>
      <c r="H227" s="168"/>
      <c r="I227" s="163"/>
      <c r="J227" s="163"/>
      <c r="K227" s="168"/>
      <c r="L227" s="163"/>
      <c r="M227" s="170"/>
      <c r="N227" s="170"/>
      <c r="O227" s="168"/>
      <c r="P227" s="163"/>
      <c r="Q227" s="163"/>
      <c r="R227" s="163"/>
      <c r="S227" s="181" t="str">
        <f t="array" ref="S227">_xlfn.IFS(
  C227="United States","North America",
  C227="Canada","North America",
  C227="Mexico","North America",
  C227="Bermuda","North America",
  C227="United Kingdom","Europe",
  C227="Germany","Europe",
  C227="France","Europe",
  C227="Italy","Europe",
  C227="Switzerland","Europe",
  C227="Spain","Europe",
  C227="Netherlands","Europe",
  C227="Sweden","Europe",
  C227="Norway","Europe",
  C227="Finland","Europe",
  C227="Denmark","Europe",
  C227="Russia","Europe",
  C227="China","Asia",
  C227="Japan","Asia",
  C227="Taiwan, Province of China","Asia",
  C227="Hong Kong","Asia",
  C227="South Korea","Asia",
  C227="India","Asia",
  C227="Singapore","Asia",
  C227="Thailand","Asia",
  C227="Indonesia","Asia",
  C227="Malaysia","Asia",
  TRUE,"Other"
)</f>
        <v>North America</v>
      </c>
      <c r="T227" s="163" t="str">
        <f>_xlfn.XLOOKUP($D227,ref!G:G,ref!H:H)</f>
        <v>Health care and pharmaceuticals</v>
      </c>
      <c r="U227" s="163" t="str">
        <f t="shared" si="33"/>
        <v/>
      </c>
      <c r="V227" s="163" t="str">
        <f t="shared" si="34"/>
        <v/>
      </c>
      <c r="W227" s="163" t="str">
        <f t="shared" si="35"/>
        <v/>
      </c>
      <c r="X227" s="163" t="str">
        <f t="shared" si="36"/>
        <v/>
      </c>
      <c r="Y227" s="164">
        <f t="shared" si="37"/>
        <v>0</v>
      </c>
    </row>
    <row r="228" spans="1:25" ht="15.65" customHeight="1">
      <c r="A228" s="375" t="s">
        <v>129</v>
      </c>
      <c r="B228" s="158">
        <v>67</v>
      </c>
      <c r="C228" s="158" t="s">
        <v>680</v>
      </c>
      <c r="D228" s="166" t="s">
        <v>3078</v>
      </c>
      <c r="E228" s="165"/>
      <c r="F228" s="158"/>
      <c r="G228" s="158"/>
      <c r="H228" s="165"/>
      <c r="I228" s="158"/>
      <c r="J228" s="158"/>
      <c r="K228" s="165"/>
      <c r="L228" s="158"/>
      <c r="M228" s="167"/>
      <c r="N228" s="167"/>
      <c r="O228" s="165"/>
      <c r="P228" s="158"/>
      <c r="Q228" s="158"/>
      <c r="R228" s="158"/>
      <c r="S228" s="182" t="str">
        <f t="array" ref="S228">_xlfn.IFS(
  C228="United States","North America",
  C228="Canada","North America",
  C228="Mexico","North America",
  C228="Bermuda","North America",
  C228="United Kingdom","Europe",
  C228="Germany","Europe",
  C228="France","Europe",
  C228="Italy","Europe",
  C228="Switzerland","Europe",
  C228="Spain","Europe",
  C228="Netherlands","Europe",
  C228="Sweden","Europe",
  C228="Norway","Europe",
  C228="Finland","Europe",
  C228="Denmark","Europe",
  C228="Russia","Europe",
  C228="China","Asia",
  C228="Japan","Asia",
  C228="Taiwan, Province of China","Asia",
  C228="Hong Kong","Asia",
  C228="South Korea","Asia",
  C228="India","Asia",
  C228="Singapore","Asia",
  C228="Thailand","Asia",
  C228="Indonesia","Asia",
  C228="Malaysia","Asia",
  TRUE,"Other"
)</f>
        <v>Asia</v>
      </c>
      <c r="T228" s="158" t="str">
        <f>_xlfn.XLOOKUP($D228,ref!G:G,ref!H:H)</f>
        <v>Retail</v>
      </c>
      <c r="U228" s="158" t="str">
        <f t="shared" si="33"/>
        <v/>
      </c>
      <c r="V228" s="158" t="str">
        <f t="shared" si="34"/>
        <v/>
      </c>
      <c r="W228" s="158" t="str">
        <f t="shared" si="35"/>
        <v/>
      </c>
      <c r="X228" s="158" t="str">
        <f t="shared" si="36"/>
        <v/>
      </c>
      <c r="Y228" s="164">
        <f t="shared" si="37"/>
        <v>0</v>
      </c>
    </row>
    <row r="229" spans="1:25" ht="15.65" customHeight="1">
      <c r="A229" s="374" t="s">
        <v>2907</v>
      </c>
      <c r="B229" s="163">
        <v>335</v>
      </c>
      <c r="C229" s="163" t="s">
        <v>709</v>
      </c>
      <c r="D229" s="169" t="s">
        <v>638</v>
      </c>
      <c r="E229" s="168"/>
      <c r="F229" s="163"/>
      <c r="G229" s="163"/>
      <c r="H229" s="168"/>
      <c r="I229" s="163"/>
      <c r="J229" s="163"/>
      <c r="K229" s="168"/>
      <c r="L229" s="163"/>
      <c r="M229" s="170"/>
      <c r="N229" s="170"/>
      <c r="O229" s="168"/>
      <c r="P229" s="163"/>
      <c r="Q229" s="163"/>
      <c r="R229" s="163"/>
      <c r="S229" s="181" t="str">
        <f t="array" ref="S229">_xlfn.IFS(
  C229="United States","North America",
  C229="Canada","North America",
  C229="Mexico","North America",
  C229="Bermuda","North America",
  C229="United Kingdom","Europe",
  C229="Germany","Europe",
  C229="France","Europe",
  C229="Italy","Europe",
  C229="Switzerland","Europe",
  C229="Spain","Europe",
  C229="Netherlands","Europe",
  C229="Sweden","Europe",
  C229="Norway","Europe",
  C229="Finland","Europe",
  C229="Denmark","Europe",
  C229="Russia","Europe",
  C229="China","Asia",
  C229="Japan","Asia",
  C229="Taiwan, Province of China","Asia",
  C229="Hong Kong","Asia",
  C229="South Korea","Asia",
  C229="India","Asia",
  C229="Singapore","Asia",
  C229="Thailand","Asia",
  C229="Indonesia","Asia",
  C229="Malaysia","Asia",
  TRUE,"Other"
)</f>
        <v>Europe</v>
      </c>
      <c r="T229" s="163" t="str">
        <f>_xlfn.XLOOKUP($D229,ref!G:G,ref!H:H)</f>
        <v>Industrial goods</v>
      </c>
      <c r="U229" s="163" t="str">
        <f t="shared" si="33"/>
        <v/>
      </c>
      <c r="V229" s="163" t="str">
        <f t="shared" si="34"/>
        <v/>
      </c>
      <c r="W229" s="163" t="str">
        <f t="shared" si="35"/>
        <v/>
      </c>
      <c r="X229" s="163" t="str">
        <f t="shared" si="36"/>
        <v/>
      </c>
      <c r="Y229" s="164">
        <f t="shared" si="37"/>
        <v>0</v>
      </c>
    </row>
    <row r="230" spans="1:25" ht="15.65" customHeight="1">
      <c r="A230" s="375" t="s">
        <v>3127</v>
      </c>
      <c r="B230" s="158">
        <v>453</v>
      </c>
      <c r="C230" s="158" t="s">
        <v>3017</v>
      </c>
      <c r="D230" s="166" t="s">
        <v>713</v>
      </c>
      <c r="E230" s="165" t="s">
        <v>631</v>
      </c>
      <c r="F230" s="158">
        <v>2035</v>
      </c>
      <c r="G230" s="158">
        <v>2016</v>
      </c>
      <c r="H230" s="165" t="s">
        <v>1096</v>
      </c>
      <c r="I230" s="158">
        <v>2025</v>
      </c>
      <c r="J230" s="158">
        <v>2019</v>
      </c>
      <c r="K230" s="165"/>
      <c r="L230" s="158"/>
      <c r="M230" s="167"/>
      <c r="N230" s="167"/>
      <c r="O230" s="165" t="s">
        <v>645</v>
      </c>
      <c r="P230" s="158" t="s">
        <v>3128</v>
      </c>
      <c r="Q230" s="158">
        <v>2050</v>
      </c>
      <c r="R230" s="158">
        <v>2020</v>
      </c>
      <c r="S230" s="182" t="str">
        <f t="array" ref="S230">_xlfn.IFS(
  C230="United States","North America",
  C230="Canada","North America",
  C230="Mexico","North America",
  C230="Bermuda","North America",
  C230="United Kingdom","Europe",
  C230="Germany","Europe",
  C230="France","Europe",
  C230="Italy","Europe",
  C230="Switzerland","Europe",
  C230="Spain","Europe",
  C230="Netherlands","Europe",
  C230="Sweden","Europe",
  C230="Norway","Europe",
  C230="Finland","Europe",
  C230="Denmark","Europe",
  C230="Russia","Europe",
  C230="China","Asia",
  C230="Japan","Asia",
  C230="Taiwan, Province of China","Asia",
  C230="Hong Kong","Asia",
  C230="South Korea","Asia",
  C230="India","Asia",
  C230="Singapore","Asia",
  C230="Thailand","Asia",
  C230="Indonesia","Asia",
  C230="Malaysia","Asia",
  TRUE,"Other"
)</f>
        <v>North America</v>
      </c>
      <c r="T230" s="158" t="str">
        <f>_xlfn.XLOOKUP($D230,ref!G:G,ref!H:H)</f>
        <v>Technology</v>
      </c>
      <c r="U230" s="158" t="str">
        <f t="shared" si="33"/>
        <v/>
      </c>
      <c r="V230" s="158">
        <f t="shared" si="34"/>
        <v>1</v>
      </c>
      <c r="W230" s="158">
        <f t="shared" si="35"/>
        <v>1</v>
      </c>
      <c r="X230" s="158">
        <f t="shared" si="36"/>
        <v>1</v>
      </c>
      <c r="Y230" s="164">
        <f t="shared" si="37"/>
        <v>1</v>
      </c>
    </row>
    <row r="231" spans="1:25" ht="15.65" customHeight="1">
      <c r="A231" s="374" t="s">
        <v>264</v>
      </c>
      <c r="B231" s="163">
        <v>95</v>
      </c>
      <c r="C231" s="163" t="s">
        <v>676</v>
      </c>
      <c r="D231" s="169" t="s">
        <v>713</v>
      </c>
      <c r="E231" s="168"/>
      <c r="F231" s="163"/>
      <c r="G231" s="163"/>
      <c r="H231" s="168" t="s">
        <v>1096</v>
      </c>
      <c r="I231" s="163">
        <v>2030</v>
      </c>
      <c r="J231" s="163">
        <v>2020</v>
      </c>
      <c r="K231" s="168" t="s">
        <v>635</v>
      </c>
      <c r="L231" s="163" t="s">
        <v>3129</v>
      </c>
      <c r="M231" s="170">
        <v>2030</v>
      </c>
      <c r="N231" s="170">
        <v>2020</v>
      </c>
      <c r="O231" s="168"/>
      <c r="P231" s="163"/>
      <c r="Q231" s="163"/>
      <c r="R231" s="163"/>
      <c r="S231" s="181" t="str">
        <f t="array" ref="S231">_xlfn.IFS(
  C231="United States","North America",
  C231="Canada","North America",
  C231="Mexico","North America",
  C231="Bermuda","North America",
  C231="United Kingdom","Europe",
  C231="Germany","Europe",
  C231="France","Europe",
  C231="Italy","Europe",
  C231="Switzerland","Europe",
  C231="Spain","Europe",
  C231="Netherlands","Europe",
  C231="Sweden","Europe",
  C231="Norway","Europe",
  C231="Finland","Europe",
  C231="Denmark","Europe",
  C231="Russia","Europe",
  C231="China","Asia",
  C231="Japan","Asia",
  C231="Taiwan, Province of China","Asia",
  C231="Hong Kong","Asia",
  C231="South Korea","Asia",
  C231="India","Asia",
  C231="Singapore","Asia",
  C231="Thailand","Asia",
  C231="Indonesia","Asia",
  C231="Malaysia","Asia",
  TRUE,"Other"
)</f>
        <v>Asia</v>
      </c>
      <c r="T231" s="163" t="str">
        <f>_xlfn.XLOOKUP($D231,ref!G:G,ref!H:H)</f>
        <v>Technology</v>
      </c>
      <c r="U231" s="163">
        <f t="shared" si="33"/>
        <v>1</v>
      </c>
      <c r="V231" s="163" t="str">
        <f t="shared" si="34"/>
        <v/>
      </c>
      <c r="W231" s="163" t="str">
        <f t="shared" si="35"/>
        <v/>
      </c>
      <c r="X231" s="163">
        <f t="shared" si="36"/>
        <v>1</v>
      </c>
      <c r="Y231" s="164">
        <f t="shared" si="37"/>
        <v>1</v>
      </c>
    </row>
    <row r="232" spans="1:25" ht="15.65" customHeight="1">
      <c r="A232" s="375" t="s">
        <v>2976</v>
      </c>
      <c r="B232" s="158">
        <v>492</v>
      </c>
      <c r="C232" s="158" t="s">
        <v>639</v>
      </c>
      <c r="D232" s="166" t="s">
        <v>638</v>
      </c>
      <c r="E232" s="165"/>
      <c r="F232" s="158"/>
      <c r="G232" s="158"/>
      <c r="H232" s="165"/>
      <c r="I232" s="158"/>
      <c r="J232" s="158"/>
      <c r="K232" s="165"/>
      <c r="L232" s="158"/>
      <c r="M232" s="167"/>
      <c r="N232" s="167"/>
      <c r="O232" s="165" t="s">
        <v>3059</v>
      </c>
      <c r="P232" s="158" t="s">
        <v>3130</v>
      </c>
      <c r="Q232" s="158">
        <v>2050</v>
      </c>
      <c r="R232" s="158">
        <v>2020</v>
      </c>
      <c r="S232" s="182" t="str">
        <f t="array" ref="S232">_xlfn.IFS(
  C232="United States","North America",
  C232="Canada","North America",
  C232="Mexico","North America",
  C232="Bermuda","North America",
  C232="United Kingdom","Europe",
  C232="Germany","Europe",
  C232="France","Europe",
  C232="Italy","Europe",
  C232="Switzerland","Europe",
  C232="Spain","Europe",
  C232="Netherlands","Europe",
  C232="Sweden","Europe",
  C232="Norway","Europe",
  C232="Finland","Europe",
  C232="Denmark","Europe",
  C232="Russia","Europe",
  C232="China","Asia",
  C232="Japan","Asia",
  C232="Taiwan, Province of China","Asia",
  C232="Hong Kong","Asia",
  C232="South Korea","Asia",
  C232="India","Asia",
  C232="Singapore","Asia",
  C232="Thailand","Asia",
  C232="Indonesia","Asia",
  C232="Malaysia","Asia",
  TRUE,"Other"
)</f>
        <v>Europe</v>
      </c>
      <c r="T232" s="158" t="str">
        <f>_xlfn.XLOOKUP($D232,ref!G:G,ref!H:H)</f>
        <v>Industrial goods</v>
      </c>
      <c r="U232" s="158" t="str">
        <f t="shared" si="33"/>
        <v/>
      </c>
      <c r="V232" s="158">
        <f t="shared" si="34"/>
        <v>1</v>
      </c>
      <c r="W232" s="158" t="str">
        <f t="shared" si="35"/>
        <v/>
      </c>
      <c r="X232" s="158" t="str">
        <f t="shared" si="36"/>
        <v/>
      </c>
      <c r="Y232" s="164">
        <f t="shared" si="37"/>
        <v>1</v>
      </c>
    </row>
    <row r="233" spans="1:25" ht="15.65" customHeight="1">
      <c r="A233" s="374" t="s">
        <v>94</v>
      </c>
      <c r="B233" s="163">
        <v>41</v>
      </c>
      <c r="C233" s="163" t="s">
        <v>3017</v>
      </c>
      <c r="D233" s="169" t="s">
        <v>675</v>
      </c>
      <c r="E233" s="168"/>
      <c r="F233" s="163"/>
      <c r="G233" s="163"/>
      <c r="H233" s="168" t="s">
        <v>635</v>
      </c>
      <c r="I233" s="163"/>
      <c r="J233" s="163">
        <v>2021</v>
      </c>
      <c r="K233" s="168"/>
      <c r="L233" s="163"/>
      <c r="M233" s="170"/>
      <c r="N233" s="170"/>
      <c r="O233" s="168"/>
      <c r="P233" s="163"/>
      <c r="Q233" s="163"/>
      <c r="R233" s="163"/>
      <c r="S233" s="181" t="str">
        <f t="array" ref="S233">_xlfn.IFS(
  C233="United States","North America",
  C233="Canada","North America",
  C233="Mexico","North America",
  C233="Bermuda","North America",
  C233="United Kingdom","Europe",
  C233="Germany","Europe",
  C233="France","Europe",
  C233="Italy","Europe",
  C233="Switzerland","Europe",
  C233="Spain","Europe",
  C233="Netherlands","Europe",
  C233="Sweden","Europe",
  C233="Norway","Europe",
  C233="Finland","Europe",
  C233="Denmark","Europe",
  C233="Russia","Europe",
  C233="China","Asia",
  C233="Japan","Asia",
  C233="Taiwan, Province of China","Asia",
  C233="Hong Kong","Asia",
  C233="South Korea","Asia",
  C233="India","Asia",
  C233="Singapore","Asia",
  C233="Thailand","Asia",
  C233="Indonesia","Asia",
  C233="Malaysia","Asia",
  TRUE,"Other"
)</f>
        <v>North America</v>
      </c>
      <c r="T233" s="163" t="str">
        <f>_xlfn.XLOOKUP($D233,ref!G:G,ref!H:H)</f>
        <v>Retail</v>
      </c>
      <c r="U233" s="163" t="str">
        <f t="shared" si="33"/>
        <v/>
      </c>
      <c r="V233" s="163" t="str">
        <f t="shared" si="34"/>
        <v/>
      </c>
      <c r="W233" s="163" t="str">
        <f t="shared" si="35"/>
        <v/>
      </c>
      <c r="X233" s="163" t="str">
        <f t="shared" si="36"/>
        <v/>
      </c>
      <c r="Y233" s="164">
        <f t="shared" si="37"/>
        <v>0</v>
      </c>
    </row>
    <row r="234" spans="1:25" ht="15.65" customHeight="1">
      <c r="A234" s="375" t="s">
        <v>76</v>
      </c>
      <c r="B234" s="158">
        <v>22</v>
      </c>
      <c r="C234" s="158" t="s">
        <v>818</v>
      </c>
      <c r="D234" s="166" t="s">
        <v>713</v>
      </c>
      <c r="E234" s="165"/>
      <c r="F234" s="158"/>
      <c r="G234" s="158"/>
      <c r="H234" s="165" t="s">
        <v>635</v>
      </c>
      <c r="I234" s="158"/>
      <c r="J234" s="158">
        <v>2021</v>
      </c>
      <c r="K234" s="165"/>
      <c r="L234" s="158"/>
      <c r="M234" s="167"/>
      <c r="N234" s="167"/>
      <c r="O234" s="165" t="s">
        <v>645</v>
      </c>
      <c r="P234" s="158" t="s">
        <v>834</v>
      </c>
      <c r="Q234" s="158">
        <v>2050</v>
      </c>
      <c r="R234" s="158">
        <v>2020</v>
      </c>
      <c r="S234" s="182" t="str">
        <f t="array" ref="S234">_xlfn.IFS(
  C234="United States","North America",
  C234="Canada","North America",
  C234="Mexico","North America",
  C234="Bermuda","North America",
  C234="United Kingdom","Europe",
  C234="Germany","Europe",
  C234="France","Europe",
  C234="Italy","Europe",
  C234="Switzerland","Europe",
  C234="Spain","Europe",
  C234="Netherlands","Europe",
  C234="Sweden","Europe",
  C234="Norway","Europe",
  C234="Finland","Europe",
  C234="Denmark","Europe",
  C234="Russia","Europe",
  C234="China","Asia",
  C234="Japan","Asia",
  C234="Taiwan, Province of China","Asia",
  C234="Hong Kong","Asia",
  C234="South Korea","Asia",
  C234="India","Asia",
  C234="Singapore","Asia",
  C234="Thailand","Asia",
  C234="Indonesia","Asia",
  C234="Malaysia","Asia",
  TRUE,"Other"
)</f>
        <v>Asia</v>
      </c>
      <c r="T234" s="158" t="str">
        <f>_xlfn.XLOOKUP($D234,ref!G:G,ref!H:H)</f>
        <v>Technology</v>
      </c>
      <c r="U234" s="158" t="str">
        <f t="shared" si="33"/>
        <v/>
      </c>
      <c r="V234" s="158">
        <f t="shared" si="34"/>
        <v>1</v>
      </c>
      <c r="W234" s="158" t="str">
        <f t="shared" si="35"/>
        <v/>
      </c>
      <c r="X234" s="158" t="str">
        <f t="shared" si="36"/>
        <v/>
      </c>
      <c r="Y234" s="164">
        <f t="shared" si="37"/>
        <v>1</v>
      </c>
    </row>
    <row r="235" spans="1:25" ht="15.65" customHeight="1">
      <c r="A235" s="374" t="s">
        <v>107</v>
      </c>
      <c r="B235" s="163">
        <v>48</v>
      </c>
      <c r="C235" s="163" t="s">
        <v>676</v>
      </c>
      <c r="D235" s="169" t="s">
        <v>669</v>
      </c>
      <c r="E235" s="168"/>
      <c r="F235" s="163"/>
      <c r="G235" s="163"/>
      <c r="H235" s="168"/>
      <c r="I235" s="163"/>
      <c r="J235" s="163"/>
      <c r="K235" s="168" t="s">
        <v>3061</v>
      </c>
      <c r="L235" s="163" t="s">
        <v>3131</v>
      </c>
      <c r="M235" s="170">
        <v>2050</v>
      </c>
      <c r="N235" s="170">
        <v>2021</v>
      </c>
      <c r="O235" s="168"/>
      <c r="P235" s="163"/>
      <c r="Q235" s="163"/>
      <c r="R235" s="163"/>
      <c r="S235" s="181" t="str">
        <f t="array" ref="S235">_xlfn.IFS(
  C235="United States","North America",
  C235="Canada","North America",
  C235="Mexico","North America",
  C235="Bermuda","North America",
  C235="United Kingdom","Europe",
  C235="Germany","Europe",
  C235="France","Europe",
  C235="Italy","Europe",
  C235="Switzerland","Europe",
  C235="Spain","Europe",
  C235="Netherlands","Europe",
  C235="Sweden","Europe",
  C235="Norway","Europe",
  C235="Finland","Europe",
  C235="Denmark","Europe",
  C235="Russia","Europe",
  C235="China","Asia",
  C235="Japan","Asia",
  C235="Taiwan, Province of China","Asia",
  C235="Hong Kong","Asia",
  C235="South Korea","Asia",
  C235="India","Asia",
  C235="Singapore","Asia",
  C235="Thailand","Asia",
  C235="Indonesia","Asia",
  C235="Malaysia","Asia",
  TRUE,"Other"
)</f>
        <v>Asia</v>
      </c>
      <c r="T235" s="163" t="str">
        <f>_xlfn.XLOOKUP($D235,ref!G:G,ref!H:H)</f>
        <v>Automotive</v>
      </c>
      <c r="U235" s="163">
        <f t="shared" si="33"/>
        <v>1</v>
      </c>
      <c r="V235" s="163" t="str">
        <f t="shared" si="34"/>
        <v/>
      </c>
      <c r="W235" s="163" t="str">
        <f t="shared" si="35"/>
        <v/>
      </c>
      <c r="X235" s="163" t="str">
        <f t="shared" si="36"/>
        <v/>
      </c>
      <c r="Y235" s="164">
        <f t="shared" si="37"/>
        <v>1</v>
      </c>
    </row>
    <row r="236" spans="1:25" ht="15.65" customHeight="1">
      <c r="A236" s="375" t="s">
        <v>452</v>
      </c>
      <c r="B236" s="158">
        <v>374</v>
      </c>
      <c r="C236" s="158" t="s">
        <v>3017</v>
      </c>
      <c r="D236" s="166" t="s">
        <v>713</v>
      </c>
      <c r="E236" s="165"/>
      <c r="F236" s="158"/>
      <c r="G236" s="158"/>
      <c r="H236" s="165"/>
      <c r="I236" s="158"/>
      <c r="J236" s="158"/>
      <c r="K236" s="165" t="s">
        <v>635</v>
      </c>
      <c r="L236" s="158" t="s">
        <v>2915</v>
      </c>
      <c r="M236" s="167">
        <v>2035</v>
      </c>
      <c r="N236" s="167">
        <v>2021</v>
      </c>
      <c r="O236" s="165"/>
      <c r="P236" s="158"/>
      <c r="Q236" s="158"/>
      <c r="R236" s="158"/>
      <c r="S236" s="182" t="str">
        <f t="array" ref="S236">_xlfn.IFS(
  C236="United States","North America",
  C236="Canada","North America",
  C236="Mexico","North America",
  C236="Bermuda","North America",
  C236="United Kingdom","Europe",
  C236="Germany","Europe",
  C236="France","Europe",
  C236="Italy","Europe",
  C236="Switzerland","Europe",
  C236="Spain","Europe",
  C236="Netherlands","Europe",
  C236="Sweden","Europe",
  C236="Norway","Europe",
  C236="Finland","Europe",
  C236="Denmark","Europe",
  C236="Russia","Europe",
  C236="China","Asia",
  C236="Japan","Asia",
  C236="Taiwan, Province of China","Asia",
  C236="Hong Kong","Asia",
  C236="South Korea","Asia",
  C236="India","Asia",
  C236="Singapore","Asia",
  C236="Thailand","Asia",
  C236="Indonesia","Asia",
  C236="Malaysia","Asia",
  TRUE,"Other"
)</f>
        <v>North America</v>
      </c>
      <c r="T236" s="158" t="str">
        <f>_xlfn.XLOOKUP($D236,ref!G:G,ref!H:H)</f>
        <v>Technology</v>
      </c>
      <c r="U236" s="158">
        <f t="shared" si="33"/>
        <v>1</v>
      </c>
      <c r="V236" s="158" t="str">
        <f t="shared" si="34"/>
        <v/>
      </c>
      <c r="W236" s="158" t="str">
        <f t="shared" si="35"/>
        <v/>
      </c>
      <c r="X236" s="158" t="str">
        <f t="shared" si="36"/>
        <v/>
      </c>
      <c r="Y236" s="164">
        <f t="shared" si="37"/>
        <v>1</v>
      </c>
    </row>
    <row r="237" spans="1:25" ht="15.65" customHeight="1">
      <c r="A237" s="374" t="s">
        <v>323</v>
      </c>
      <c r="B237" s="163">
        <v>182</v>
      </c>
      <c r="C237" s="163" t="s">
        <v>3017</v>
      </c>
      <c r="D237" s="169" t="s">
        <v>713</v>
      </c>
      <c r="E237" s="168" t="s">
        <v>631</v>
      </c>
      <c r="F237" s="163">
        <v>2035</v>
      </c>
      <c r="G237" s="163">
        <v>2016</v>
      </c>
      <c r="H237" s="168" t="s">
        <v>1096</v>
      </c>
      <c r="I237" s="163">
        <v>2025</v>
      </c>
      <c r="J237" s="163">
        <v>2017</v>
      </c>
      <c r="K237" s="168" t="s">
        <v>3023</v>
      </c>
      <c r="L237" s="163" t="s">
        <v>636</v>
      </c>
      <c r="M237" s="170">
        <v>2025</v>
      </c>
      <c r="N237" s="177">
        <v>2021</v>
      </c>
      <c r="O237" s="168" t="s">
        <v>645</v>
      </c>
      <c r="P237" s="163" t="s">
        <v>3132</v>
      </c>
      <c r="Q237" s="176">
        <v>2040</v>
      </c>
      <c r="R237" s="163">
        <v>2021</v>
      </c>
      <c r="S237" s="181" t="str">
        <f t="array" ref="S237">_xlfn.IFS(
  C237="United States","North America",
  C237="Canada","North America",
  C237="Mexico","North America",
  C237="Bermuda","North America",
  C237="United Kingdom","Europe",
  C237="Germany","Europe",
  C237="France","Europe",
  C237="Italy","Europe",
  C237="Switzerland","Europe",
  C237="Spain","Europe",
  C237="Netherlands","Europe",
  C237="Sweden","Europe",
  C237="Norway","Europe",
  C237="Finland","Europe",
  C237="Denmark","Europe",
  C237="Russia","Europe",
  C237="China","Asia",
  C237="Japan","Asia",
  C237="Taiwan, Province of China","Asia",
  C237="Hong Kong","Asia",
  C237="South Korea","Asia",
  C237="India","Asia",
  C237="Singapore","Asia",
  C237="Thailand","Asia",
  C237="Indonesia","Asia",
  C237="Malaysia","Asia",
  TRUE,"Other"
)</f>
        <v>North America</v>
      </c>
      <c r="T237" s="163" t="str">
        <f>_xlfn.XLOOKUP($D237,ref!G:G,ref!H:H)</f>
        <v>Technology</v>
      </c>
      <c r="U237" s="163">
        <f t="shared" si="33"/>
        <v>1</v>
      </c>
      <c r="V237" s="163">
        <f t="shared" si="34"/>
        <v>1</v>
      </c>
      <c r="W237" s="163">
        <f t="shared" si="35"/>
        <v>1</v>
      </c>
      <c r="X237" s="163">
        <f t="shared" si="36"/>
        <v>1</v>
      </c>
      <c r="Y237" s="164">
        <f t="shared" si="37"/>
        <v>1</v>
      </c>
    </row>
    <row r="238" spans="1:25" ht="15.65" customHeight="1">
      <c r="A238" s="375" t="s">
        <v>104</v>
      </c>
      <c r="B238" s="158">
        <v>102</v>
      </c>
      <c r="C238" s="158" t="s">
        <v>740</v>
      </c>
      <c r="D238" s="166" t="s">
        <v>666</v>
      </c>
      <c r="E238" s="165" t="s">
        <v>631</v>
      </c>
      <c r="F238" s="158">
        <v>2030</v>
      </c>
      <c r="G238" s="158">
        <v>2017</v>
      </c>
      <c r="H238" s="165" t="s">
        <v>635</v>
      </c>
      <c r="I238" s="158"/>
      <c r="J238" s="158">
        <v>2016</v>
      </c>
      <c r="K238" s="165"/>
      <c r="L238" s="158"/>
      <c r="M238" s="167"/>
      <c r="N238" s="167"/>
      <c r="O238" s="165" t="s">
        <v>3112</v>
      </c>
      <c r="P238" s="158" t="s">
        <v>3133</v>
      </c>
      <c r="Q238" s="158">
        <v>2030</v>
      </c>
      <c r="R238" s="158">
        <v>2020</v>
      </c>
      <c r="S238" s="182" t="str">
        <f t="array" ref="S238">_xlfn.IFS(
  C238="United States","North America",
  C238="Canada","North America",
  C238="Mexico","North America",
  C238="Bermuda","North America",
  C238="United Kingdom","Europe",
  C238="Germany","Europe",
  C238="France","Europe",
  C238="Italy","Europe",
  C238="Switzerland","Europe",
  C238="Spain","Europe",
  C238="Netherlands","Europe",
  C238="Sweden","Europe",
  C238="Norway","Europe",
  C238="Finland","Europe",
  C238="Denmark","Europe",
  C238="Russia","Europe",
  C238="China","Asia",
  C238="Japan","Asia",
  C238="Taiwan, Province of China","Asia",
  C238="Hong Kong","Asia",
  C238="South Korea","Asia",
  C238="India","Asia",
  C238="Singapore","Asia",
  C238="Thailand","Asia",
  C238="Indonesia","Asia",
  C238="Malaysia","Asia",
  TRUE,"Other"
)</f>
        <v>Europe</v>
      </c>
      <c r="T238" s="158" t="str">
        <f>_xlfn.XLOOKUP($D238,ref!G:G,ref!H:H)</f>
        <v>Financial services</v>
      </c>
      <c r="U238" s="158" t="str">
        <f t="shared" si="33"/>
        <v/>
      </c>
      <c r="V238" s="158">
        <f t="shared" si="34"/>
        <v>1</v>
      </c>
      <c r="W238" s="158">
        <f t="shared" si="35"/>
        <v>1</v>
      </c>
      <c r="X238" s="158" t="str">
        <f t="shared" si="36"/>
        <v/>
      </c>
      <c r="Y238" s="164">
        <f t="shared" si="37"/>
        <v>1</v>
      </c>
    </row>
    <row r="239" spans="1:25" ht="15.65" customHeight="1">
      <c r="A239" s="374" t="s">
        <v>131</v>
      </c>
      <c r="B239" s="163">
        <v>44</v>
      </c>
      <c r="C239" s="163" t="s">
        <v>680</v>
      </c>
      <c r="D239" s="169" t="s">
        <v>713</v>
      </c>
      <c r="E239" s="168"/>
      <c r="F239" s="163"/>
      <c r="G239" s="163"/>
      <c r="H239" s="168"/>
      <c r="I239" s="163"/>
      <c r="J239" s="163"/>
      <c r="K239" s="168"/>
      <c r="L239" s="163"/>
      <c r="M239" s="170"/>
      <c r="N239" s="170"/>
      <c r="O239" s="168"/>
      <c r="P239" s="163"/>
      <c r="Q239" s="163"/>
      <c r="R239" s="163"/>
      <c r="S239" s="181" t="str">
        <f t="array" ref="S239">_xlfn.IFS(
  C239="United States","North America",
  C239="Canada","North America",
  C239="Mexico","North America",
  C239="Bermuda","North America",
  C239="United Kingdom","Europe",
  C239="Germany","Europe",
  C239="France","Europe",
  C239="Italy","Europe",
  C239="Switzerland","Europe",
  C239="Spain","Europe",
  C239="Netherlands","Europe",
  C239="Sweden","Europe",
  C239="Norway","Europe",
  C239="Finland","Europe",
  C239="Denmark","Europe",
  C239="Russia","Europe",
  C239="China","Asia",
  C239="Japan","Asia",
  C239="Taiwan, Province of China","Asia",
  C239="Hong Kong","Asia",
  C239="South Korea","Asia",
  C239="India","Asia",
  C239="Singapore","Asia",
  C239="Thailand","Asia",
  C239="Indonesia","Asia",
  C239="Malaysia","Asia",
  TRUE,"Other"
)</f>
        <v>Asia</v>
      </c>
      <c r="T239" s="163" t="str">
        <f>_xlfn.XLOOKUP($D239,ref!G:G,ref!H:H)</f>
        <v>Technology</v>
      </c>
      <c r="U239" s="163" t="str">
        <f t="shared" si="33"/>
        <v/>
      </c>
      <c r="V239" s="163" t="str">
        <f t="shared" si="34"/>
        <v/>
      </c>
      <c r="W239" s="163" t="str">
        <f t="shared" si="35"/>
        <v/>
      </c>
      <c r="X239" s="163" t="str">
        <f t="shared" si="36"/>
        <v/>
      </c>
      <c r="Y239" s="164">
        <f t="shared" si="37"/>
        <v>0</v>
      </c>
    </row>
    <row r="240" spans="1:25" ht="15.65" customHeight="1">
      <c r="A240" s="375" t="s">
        <v>3134</v>
      </c>
      <c r="B240" s="158">
        <v>481</v>
      </c>
      <c r="C240" s="158" t="s">
        <v>680</v>
      </c>
      <c r="D240" s="166" t="s">
        <v>638</v>
      </c>
      <c r="E240" s="165"/>
      <c r="F240" s="158"/>
      <c r="G240" s="158"/>
      <c r="H240" s="165"/>
      <c r="I240" s="158"/>
      <c r="J240" s="158"/>
      <c r="K240" s="165"/>
      <c r="L240" s="158"/>
      <c r="M240" s="167"/>
      <c r="N240" s="167"/>
      <c r="O240" s="165"/>
      <c r="P240" s="158"/>
      <c r="Q240" s="158"/>
      <c r="R240" s="158"/>
      <c r="S240" s="182" t="str">
        <f t="array" ref="S240">_xlfn.IFS(
  C240="United States","North America",
  C240="Canada","North America",
  C240="Mexico","North America",
  C240="Bermuda","North America",
  C240="United Kingdom","Europe",
  C240="Germany","Europe",
  C240="France","Europe",
  C240="Italy","Europe",
  C240="Switzerland","Europe",
  C240="Spain","Europe",
  C240="Netherlands","Europe",
  C240="Sweden","Europe",
  C240="Norway","Europe",
  C240="Finland","Europe",
  C240="Denmark","Europe",
  C240="Russia","Europe",
  C240="China","Asia",
  C240="Japan","Asia",
  C240="Taiwan, Province of China","Asia",
  C240="Hong Kong","Asia",
  C240="South Korea","Asia",
  C240="India","Asia",
  C240="Singapore","Asia",
  C240="Thailand","Asia",
  C240="Indonesia","Asia",
  C240="Malaysia","Asia",
  TRUE,"Other"
)</f>
        <v>Asia</v>
      </c>
      <c r="T240" s="158" t="str">
        <f>_xlfn.XLOOKUP($D240,ref!G:G,ref!H:H)</f>
        <v>Industrial goods</v>
      </c>
      <c r="U240" s="158" t="str">
        <f t="shared" si="33"/>
        <v/>
      </c>
      <c r="V240" s="158" t="str">
        <f t="shared" si="34"/>
        <v/>
      </c>
      <c r="W240" s="158" t="str">
        <f t="shared" si="35"/>
        <v/>
      </c>
      <c r="X240" s="158" t="str">
        <f t="shared" si="36"/>
        <v/>
      </c>
      <c r="Y240" s="164">
        <f t="shared" si="37"/>
        <v>0</v>
      </c>
    </row>
    <row r="241" spans="1:25" ht="15.65" customHeight="1">
      <c r="A241" s="374" t="s">
        <v>133</v>
      </c>
      <c r="B241" s="163">
        <v>110</v>
      </c>
      <c r="C241" s="163" t="s">
        <v>3017</v>
      </c>
      <c r="D241" s="169" t="s">
        <v>654</v>
      </c>
      <c r="E241" s="168"/>
      <c r="F241" s="163"/>
      <c r="G241" s="163"/>
      <c r="H241" s="168"/>
      <c r="I241" s="163"/>
      <c r="J241" s="163"/>
      <c r="K241" s="168"/>
      <c r="L241" s="163"/>
      <c r="M241" s="170"/>
      <c r="N241" s="170"/>
      <c r="O241" s="168"/>
      <c r="P241" s="163"/>
      <c r="Q241" s="163"/>
      <c r="R241" s="163"/>
      <c r="S241" s="181" t="str">
        <f t="array" ref="S241">_xlfn.IFS(
  C241="United States","North America",
  C241="Canada","North America",
  C241="Mexico","North America",
  C241="Bermuda","North America",
  C241="United Kingdom","Europe",
  C241="Germany","Europe",
  C241="France","Europe",
  C241="Italy","Europe",
  C241="Switzerland","Europe",
  C241="Spain","Europe",
  C241="Netherlands","Europe",
  C241="Sweden","Europe",
  C241="Norway","Europe",
  C241="Finland","Europe",
  C241="Denmark","Europe",
  C241="Russia","Europe",
  C241="China","Asia",
  C241="Japan","Asia",
  C241="Taiwan, Province of China","Asia",
  C241="Hong Kong","Asia",
  C241="South Korea","Asia",
  C241="India","Asia",
  C241="Singapore","Asia",
  C241="Thailand","Asia",
  C241="Indonesia","Asia",
  C241="Malaysia","Asia",
  TRUE,"Other"
)</f>
        <v>North America</v>
      </c>
      <c r="T241" s="163" t="str">
        <f>_xlfn.XLOOKUP($D241,ref!G:G,ref!H:H)</f>
        <v>Health care and pharmaceuticals</v>
      </c>
      <c r="U241" s="163" t="str">
        <f t="shared" si="33"/>
        <v/>
      </c>
      <c r="V241" s="163" t="str">
        <f t="shared" si="34"/>
        <v/>
      </c>
      <c r="W241" s="163" t="str">
        <f t="shared" si="35"/>
        <v/>
      </c>
      <c r="X241" s="163" t="str">
        <f t="shared" si="36"/>
        <v/>
      </c>
      <c r="Y241" s="164">
        <f t="shared" si="37"/>
        <v>0</v>
      </c>
    </row>
    <row r="242" spans="1:25" ht="15.65" customHeight="1">
      <c r="A242" s="375" t="s">
        <v>419</v>
      </c>
      <c r="B242" s="158">
        <v>398</v>
      </c>
      <c r="C242" s="158" t="s">
        <v>876</v>
      </c>
      <c r="D242" s="166" t="s">
        <v>669</v>
      </c>
      <c r="E242" s="165"/>
      <c r="F242" s="158"/>
      <c r="G242" s="158"/>
      <c r="H242" s="165"/>
      <c r="I242" s="158"/>
      <c r="J242" s="158"/>
      <c r="K242" s="165"/>
      <c r="L242" s="158"/>
      <c r="M242" s="167"/>
      <c r="N242" s="167"/>
      <c r="O242" s="165"/>
      <c r="P242" s="158"/>
      <c r="Q242" s="158"/>
      <c r="R242" s="158"/>
      <c r="S242" s="182" t="str">
        <f t="array" ref="S242">_xlfn.IFS(
  C242="United States","North America",
  C242="Canada","North America",
  C242="Mexico","North America",
  C242="Bermuda","North America",
  C242="United Kingdom","Europe",
  C242="Germany","Europe",
  C242="France","Europe",
  C242="Italy","Europe",
  C242="Switzerland","Europe",
  C242="Spain","Europe",
  C242="Netherlands","Europe",
  C242="Sweden","Europe",
  C242="Norway","Europe",
  C242="Finland","Europe",
  C242="Denmark","Europe",
  C242="Russia","Europe",
  C242="China","Asia",
  C242="Japan","Asia",
  C242="Taiwan, Province of China","Asia",
  C242="Hong Kong","Asia",
  C242="South Korea","Asia",
  C242="India","Asia",
  C242="Singapore","Asia",
  C242="Thailand","Asia",
  C242="Indonesia","Asia",
  C242="Malaysia","Asia",
  TRUE,"Other"
)</f>
        <v>Asia</v>
      </c>
      <c r="T242" s="158" t="str">
        <f>_xlfn.XLOOKUP($D242,ref!G:G,ref!H:H)</f>
        <v>Automotive</v>
      </c>
      <c r="U242" s="158" t="str">
        <f t="shared" si="33"/>
        <v/>
      </c>
      <c r="V242" s="158" t="str">
        <f t="shared" si="34"/>
        <v/>
      </c>
      <c r="W242" s="158" t="str">
        <f t="shared" si="35"/>
        <v/>
      </c>
      <c r="X242" s="158" t="str">
        <f t="shared" si="36"/>
        <v/>
      </c>
      <c r="Y242" s="164">
        <f t="shared" si="37"/>
        <v>0</v>
      </c>
    </row>
    <row r="243" spans="1:25" ht="15.65" customHeight="1">
      <c r="A243" s="374" t="s">
        <v>116</v>
      </c>
      <c r="B243" s="163">
        <v>83</v>
      </c>
      <c r="C243" s="163" t="s">
        <v>876</v>
      </c>
      <c r="D243" s="169" t="s">
        <v>669</v>
      </c>
      <c r="E243" s="168" t="s">
        <v>631</v>
      </c>
      <c r="F243" s="163">
        <v>2050</v>
      </c>
      <c r="G243" s="163">
        <v>2021</v>
      </c>
      <c r="H243" s="168"/>
      <c r="I243" s="163"/>
      <c r="J243" s="163"/>
      <c r="K243" s="168" t="s">
        <v>3061</v>
      </c>
      <c r="L243" s="163" t="s">
        <v>3135</v>
      </c>
      <c r="M243" s="170">
        <v>2045</v>
      </c>
      <c r="N243" s="170">
        <v>2021</v>
      </c>
      <c r="O243" s="168"/>
      <c r="P243" s="163"/>
      <c r="Q243" s="163"/>
      <c r="R243" s="163"/>
      <c r="S243" s="181" t="str">
        <f t="array" ref="S243">_xlfn.IFS(
  C243="United States","North America",
  C243="Canada","North America",
  C243="Mexico","North America",
  C243="Bermuda","North America",
  C243="United Kingdom","Europe",
  C243="Germany","Europe",
  C243="France","Europe",
  C243="Italy","Europe",
  C243="Switzerland","Europe",
  C243="Spain","Europe",
  C243="Netherlands","Europe",
  C243="Sweden","Europe",
  C243="Norway","Europe",
  C243="Finland","Europe",
  C243="Denmark","Europe",
  C243="Russia","Europe",
  C243="China","Asia",
  C243="Japan","Asia",
  C243="Taiwan, Province of China","Asia",
  C243="Hong Kong","Asia",
  C243="South Korea","Asia",
  C243="India","Asia",
  C243="Singapore","Asia",
  C243="Thailand","Asia",
  C243="Indonesia","Asia",
  C243="Malaysia","Asia",
  TRUE,"Other"
)</f>
        <v>Asia</v>
      </c>
      <c r="T243" s="163" t="str">
        <f>_xlfn.XLOOKUP($D243,ref!G:G,ref!H:H)</f>
        <v>Automotive</v>
      </c>
      <c r="U243" s="163">
        <f t="shared" si="33"/>
        <v>1</v>
      </c>
      <c r="V243" s="163" t="str">
        <f t="shared" si="34"/>
        <v/>
      </c>
      <c r="W243" s="163">
        <f t="shared" si="35"/>
        <v>1</v>
      </c>
      <c r="X243" s="163" t="str">
        <f t="shared" si="36"/>
        <v/>
      </c>
      <c r="Y243" s="164">
        <f t="shared" si="37"/>
        <v>1</v>
      </c>
    </row>
    <row r="244" spans="1:25" ht="15.65" customHeight="1">
      <c r="A244" s="375" t="s">
        <v>360</v>
      </c>
      <c r="B244" s="158">
        <v>319</v>
      </c>
      <c r="C244" s="158" t="s">
        <v>671</v>
      </c>
      <c r="D244" s="166" t="s">
        <v>679</v>
      </c>
      <c r="E244" s="165"/>
      <c r="F244" s="158"/>
      <c r="G244" s="158"/>
      <c r="H244" s="165" t="s">
        <v>1096</v>
      </c>
      <c r="I244" s="158">
        <v>2030</v>
      </c>
      <c r="J244" s="158">
        <v>2020</v>
      </c>
      <c r="K244" s="165" t="s">
        <v>635</v>
      </c>
      <c r="L244" s="158" t="s">
        <v>3136</v>
      </c>
      <c r="M244" s="167">
        <v>2030</v>
      </c>
      <c r="N244" s="167">
        <v>2021</v>
      </c>
      <c r="O244" s="165"/>
      <c r="P244" s="158"/>
      <c r="Q244" s="158"/>
      <c r="R244" s="158"/>
      <c r="S244" s="182" t="str">
        <f t="array" ref="S244">_xlfn.IFS(
  C244="United States","North America",
  C244="Canada","North America",
  C244="Mexico","North America",
  C244="Bermuda","North America",
  C244="United Kingdom","Europe",
  C244="Germany","Europe",
  C244="France","Europe",
  C244="Italy","Europe",
  C244="Switzerland","Europe",
  C244="Spain","Europe",
  C244="Netherlands","Europe",
  C244="Sweden","Europe",
  C244="Norway","Europe",
  C244="Finland","Europe",
  C244="Denmark","Europe",
  C244="Russia","Europe",
  C244="China","Asia",
  C244="Japan","Asia",
  C244="Taiwan, Province of China","Asia",
  C244="Hong Kong","Asia",
  C244="South Korea","Asia",
  C244="India","Asia",
  C244="Singapore","Asia",
  C244="Thailand","Asia",
  C244="Indonesia","Asia",
  C244="Malaysia","Asia",
  TRUE,"Other"
)</f>
        <v>Europe</v>
      </c>
      <c r="T244" s="158" t="str">
        <f>_xlfn.XLOOKUP($D244,ref!G:G,ref!H:H)</f>
        <v>Energy and utilities</v>
      </c>
      <c r="U244" s="158">
        <f t="shared" si="33"/>
        <v>1</v>
      </c>
      <c r="V244" s="158" t="str">
        <f t="shared" si="34"/>
        <v/>
      </c>
      <c r="W244" s="158" t="str">
        <f t="shared" si="35"/>
        <v/>
      </c>
      <c r="X244" s="158">
        <f t="shared" si="36"/>
        <v>1</v>
      </c>
      <c r="Y244" s="164">
        <f t="shared" si="37"/>
        <v>1</v>
      </c>
    </row>
    <row r="245" spans="1:25" ht="15.65" customHeight="1">
      <c r="A245" s="374" t="s">
        <v>329</v>
      </c>
      <c r="B245" s="163">
        <v>318</v>
      </c>
      <c r="C245" s="163" t="s">
        <v>676</v>
      </c>
      <c r="D245" s="169" t="s">
        <v>705</v>
      </c>
      <c r="E245" s="168"/>
      <c r="F245" s="163"/>
      <c r="G245" s="163"/>
      <c r="H245" s="168"/>
      <c r="I245" s="163"/>
      <c r="J245" s="163"/>
      <c r="K245" s="168" t="s">
        <v>635</v>
      </c>
      <c r="L245" s="163" t="s">
        <v>3137</v>
      </c>
      <c r="M245" s="170">
        <v>2050</v>
      </c>
      <c r="N245" s="170">
        <v>2021</v>
      </c>
      <c r="O245" s="168"/>
      <c r="P245" s="163"/>
      <c r="Q245" s="163"/>
      <c r="R245" s="163"/>
      <c r="S245" s="181" t="str">
        <f t="array" ref="S245">_xlfn.IFS(
  C245="United States","North America",
  C245="Canada","North America",
  C245="Mexico","North America",
  C245="Bermuda","North America",
  C245="United Kingdom","Europe",
  C245="Germany","Europe",
  C245="France","Europe",
  C245="Italy","Europe",
  C245="Switzerland","Europe",
  C245="Spain","Europe",
  C245="Netherlands","Europe",
  C245="Sweden","Europe",
  C245="Norway","Europe",
  C245="Finland","Europe",
  C245="Denmark","Europe",
  C245="Russia","Europe",
  C245="China","Asia",
  C245="Japan","Asia",
  C245="Taiwan, Province of China","Asia",
  C245="Hong Kong","Asia",
  C245="South Korea","Asia",
  C245="India","Asia",
  C245="Singapore","Asia",
  C245="Thailand","Asia",
  C245="Indonesia","Asia",
  C245="Malaysia","Asia",
  TRUE,"Other"
)</f>
        <v>Asia</v>
      </c>
      <c r="T245" s="163" t="str">
        <f>_xlfn.XLOOKUP($D245,ref!G:G,ref!H:H)</f>
        <v>Oil and gas</v>
      </c>
      <c r="U245" s="163">
        <f t="shared" si="33"/>
        <v>1</v>
      </c>
      <c r="V245" s="163" t="str">
        <f t="shared" si="34"/>
        <v/>
      </c>
      <c r="W245" s="163" t="str">
        <f t="shared" si="35"/>
        <v/>
      </c>
      <c r="X245" s="163" t="str">
        <f t="shared" si="36"/>
        <v/>
      </c>
      <c r="Y245" s="164">
        <f t="shared" si="37"/>
        <v>1</v>
      </c>
    </row>
    <row r="246" spans="1:25" ht="15.65" customHeight="1">
      <c r="A246" s="375" t="s">
        <v>175</v>
      </c>
      <c r="B246" s="158">
        <v>212</v>
      </c>
      <c r="C246" s="158" t="s">
        <v>774</v>
      </c>
      <c r="D246" s="166" t="s">
        <v>705</v>
      </c>
      <c r="E246" s="165"/>
      <c r="F246" s="158"/>
      <c r="G246" s="158"/>
      <c r="H246" s="165"/>
      <c r="I246" s="158"/>
      <c r="J246" s="158"/>
      <c r="K246" s="165"/>
      <c r="L246" s="158"/>
      <c r="M246" s="167"/>
      <c r="N246" s="167"/>
      <c r="O246" s="165"/>
      <c r="P246" s="158"/>
      <c r="Q246" s="158"/>
      <c r="R246" s="158"/>
      <c r="S246" s="182" t="str">
        <f t="array" ref="S246">_xlfn.IFS(
  C246="United States","North America",
  C246="Canada","North America",
  C246="Mexico","North America",
  C246="Bermuda","North America",
  C246="United Kingdom","Europe",
  C246="Germany","Europe",
  C246="France","Europe",
  C246="Italy","Europe",
  C246="Switzerland","Europe",
  C246="Spain","Europe",
  C246="Netherlands","Europe",
  C246="Sweden","Europe",
  C246="Norway","Europe",
  C246="Finland","Europe",
  C246="Denmark","Europe",
  C246="Russia","Europe",
  C246="China","Asia",
  C246="Japan","Asia",
  C246="Taiwan, Province of China","Asia",
  C246="Hong Kong","Asia",
  C246="South Korea","Asia",
  C246="India","Asia",
  C246="Singapore","Asia",
  C246="Thailand","Asia",
  C246="Indonesia","Asia",
  C246="Malaysia","Asia",
  TRUE,"Other"
)</f>
        <v>Asia</v>
      </c>
      <c r="T246" s="158" t="str">
        <f>_xlfn.XLOOKUP($D246,ref!G:G,ref!H:H)</f>
        <v>Oil and gas</v>
      </c>
      <c r="U246" s="158" t="str">
        <f t="shared" si="33"/>
        <v/>
      </c>
      <c r="V246" s="158" t="str">
        <f t="shared" si="34"/>
        <v/>
      </c>
      <c r="W246" s="158" t="str">
        <f t="shared" si="35"/>
        <v/>
      </c>
      <c r="X246" s="158" t="str">
        <f t="shared" si="36"/>
        <v/>
      </c>
      <c r="Y246" s="164">
        <f t="shared" si="37"/>
        <v>0</v>
      </c>
    </row>
    <row r="247" spans="1:25" ht="15.65" customHeight="1">
      <c r="A247" s="374" t="s">
        <v>74</v>
      </c>
      <c r="B247" s="163">
        <v>20</v>
      </c>
      <c r="C247" s="163" t="s">
        <v>680</v>
      </c>
      <c r="D247" s="169" t="s">
        <v>666</v>
      </c>
      <c r="E247" s="168"/>
      <c r="F247" s="163"/>
      <c r="G247" s="163"/>
      <c r="H247" s="168"/>
      <c r="I247" s="163"/>
      <c r="J247" s="163"/>
      <c r="K247" s="168"/>
      <c r="L247" s="163"/>
      <c r="M247" s="170"/>
      <c r="N247" s="170"/>
      <c r="O247" s="168"/>
      <c r="P247" s="163"/>
      <c r="Q247" s="163"/>
      <c r="R247" s="163"/>
      <c r="S247" s="181" t="str">
        <f t="array" ref="S247">_xlfn.IFS(
  C247="United States","North America",
  C247="Canada","North America",
  C247="Mexico","North America",
  C247="Bermuda","North America",
  C247="United Kingdom","Europe",
  C247="Germany","Europe",
  C247="France","Europe",
  C247="Italy","Europe",
  C247="Switzerland","Europe",
  C247="Spain","Europe",
  C247="Netherlands","Europe",
  C247="Sweden","Europe",
  C247="Norway","Europe",
  C247="Finland","Europe",
  C247="Denmark","Europe",
  C247="Russia","Europe",
  C247="China","Asia",
  C247="Japan","Asia",
  C247="Taiwan, Province of China","Asia",
  C247="Hong Kong","Asia",
  C247="South Korea","Asia",
  C247="India","Asia",
  C247="Singapore","Asia",
  C247="Thailand","Asia",
  C247="Indonesia","Asia",
  C247="Malaysia","Asia",
  TRUE,"Other"
)</f>
        <v>Asia</v>
      </c>
      <c r="T247" s="163" t="str">
        <f>_xlfn.XLOOKUP($D247,ref!G:G,ref!H:H)</f>
        <v>Financial services</v>
      </c>
      <c r="U247" s="163" t="str">
        <f t="shared" si="33"/>
        <v/>
      </c>
      <c r="V247" s="163" t="str">
        <f t="shared" si="34"/>
        <v/>
      </c>
      <c r="W247" s="163" t="str">
        <f t="shared" si="35"/>
        <v/>
      </c>
      <c r="X247" s="163" t="str">
        <f t="shared" si="36"/>
        <v/>
      </c>
      <c r="Y247" s="164">
        <f t="shared" si="37"/>
        <v>0</v>
      </c>
    </row>
    <row r="248" spans="1:25" ht="15.65" customHeight="1">
      <c r="A248" s="375" t="s">
        <v>290</v>
      </c>
      <c r="B248" s="158">
        <v>196</v>
      </c>
      <c r="C248" s="158" t="s">
        <v>680</v>
      </c>
      <c r="D248" s="166" t="s">
        <v>666</v>
      </c>
      <c r="E248" s="165"/>
      <c r="F248" s="158"/>
      <c r="G248" s="158"/>
      <c r="H248" s="165"/>
      <c r="I248" s="158"/>
      <c r="J248" s="158"/>
      <c r="K248" s="165"/>
      <c r="L248" s="158"/>
      <c r="M248" s="167"/>
      <c r="N248" s="167"/>
      <c r="O248" s="165"/>
      <c r="P248" s="158"/>
      <c r="Q248" s="158"/>
      <c r="R248" s="158"/>
      <c r="S248" s="182" t="str">
        <f t="array" ref="S248">_xlfn.IFS(
  C248="United States","North America",
  C248="Canada","North America",
  C248="Mexico","North America",
  C248="Bermuda","North America",
  C248="United Kingdom","Europe",
  C248="Germany","Europe",
  C248="France","Europe",
  C248="Italy","Europe",
  C248="Switzerland","Europe",
  C248="Spain","Europe",
  C248="Netherlands","Europe",
  C248="Sweden","Europe",
  C248="Norway","Europe",
  C248="Finland","Europe",
  C248="Denmark","Europe",
  C248="Russia","Europe",
  C248="China","Asia",
  C248="Japan","Asia",
  C248="Taiwan, Province of China","Asia",
  C248="Hong Kong","Asia",
  C248="South Korea","Asia",
  C248="India","Asia",
  C248="Singapore","Asia",
  C248="Thailand","Asia",
  C248="Indonesia","Asia",
  C248="Malaysia","Asia",
  TRUE,"Other"
)</f>
        <v>Asia</v>
      </c>
      <c r="T248" s="158" t="str">
        <f>_xlfn.XLOOKUP($D248,ref!G:G,ref!H:H)</f>
        <v>Financial services</v>
      </c>
      <c r="U248" s="158" t="str">
        <f t="shared" si="33"/>
        <v/>
      </c>
      <c r="V248" s="158" t="str">
        <f t="shared" si="34"/>
        <v/>
      </c>
      <c r="W248" s="158" t="str">
        <f t="shared" si="35"/>
        <v/>
      </c>
      <c r="X248" s="158" t="str">
        <f t="shared" si="36"/>
        <v/>
      </c>
      <c r="Y248" s="164">
        <f t="shared" si="37"/>
        <v>0</v>
      </c>
    </row>
    <row r="249" spans="1:25" ht="15.65" customHeight="1">
      <c r="A249" s="374" t="s">
        <v>232</v>
      </c>
      <c r="B249" s="163">
        <v>391</v>
      </c>
      <c r="C249" s="163" t="s">
        <v>697</v>
      </c>
      <c r="D249" s="169" t="s">
        <v>666</v>
      </c>
      <c r="E249" s="168" t="s">
        <v>631</v>
      </c>
      <c r="F249" s="163">
        <v>2020</v>
      </c>
      <c r="G249" s="163">
        <v>2015</v>
      </c>
      <c r="H249" s="168" t="s">
        <v>635</v>
      </c>
      <c r="I249" s="163"/>
      <c r="J249" s="163">
        <v>2015</v>
      </c>
      <c r="K249" s="168" t="s">
        <v>635</v>
      </c>
      <c r="L249" s="163" t="s">
        <v>636</v>
      </c>
      <c r="M249" s="170">
        <v>2007</v>
      </c>
      <c r="N249" s="170">
        <v>2007</v>
      </c>
      <c r="O249" s="168"/>
      <c r="P249" s="163"/>
      <c r="Q249" s="163"/>
      <c r="R249" s="163"/>
      <c r="S249" s="181" t="str">
        <f t="array" ref="S249">_xlfn.IFS(
  C249="United States","North America",
  C249="Canada","North America",
  C249="Mexico","North America",
  C249="Bermuda","North America",
  C249="United Kingdom","Europe",
  C249="Germany","Europe",
  C249="France","Europe",
  C249="Italy","Europe",
  C249="Switzerland","Europe",
  C249="Spain","Europe",
  C249="Netherlands","Europe",
  C249="Sweden","Europe",
  C249="Norway","Europe",
  C249="Finland","Europe",
  C249="Denmark","Europe",
  C249="Russia","Europe",
  C249="China","Asia",
  C249="Japan","Asia",
  C249="Taiwan, Province of China","Asia",
  C249="Hong Kong","Asia",
  C249="South Korea","Asia",
  C249="India","Asia",
  C249="Singapore","Asia",
  C249="Thailand","Asia",
  C249="Indonesia","Asia",
  C249="Malaysia","Asia",
  TRUE,"Other"
)</f>
        <v>Europe</v>
      </c>
      <c r="T249" s="163" t="str">
        <f>_xlfn.XLOOKUP($D249,ref!G:G,ref!H:H)</f>
        <v>Financial services</v>
      </c>
      <c r="U249" s="163">
        <f t="shared" si="33"/>
        <v>1</v>
      </c>
      <c r="V249" s="163" t="str">
        <f t="shared" si="34"/>
        <v/>
      </c>
      <c r="W249" s="163">
        <f t="shared" si="35"/>
        <v>1</v>
      </c>
      <c r="X249" s="163" t="str">
        <f t="shared" si="36"/>
        <v/>
      </c>
      <c r="Y249" s="164">
        <f t="shared" si="37"/>
        <v>1</v>
      </c>
    </row>
    <row r="250" spans="1:25" ht="15.65" customHeight="1">
      <c r="A250" s="375" t="s">
        <v>383</v>
      </c>
      <c r="B250" s="158">
        <v>286</v>
      </c>
      <c r="C250" s="158" t="s">
        <v>697</v>
      </c>
      <c r="D250" s="166" t="s">
        <v>675</v>
      </c>
      <c r="E250" s="165" t="s">
        <v>631</v>
      </c>
      <c r="F250" s="158">
        <v>2020</v>
      </c>
      <c r="G250" s="158">
        <v>2020</v>
      </c>
      <c r="H250" s="165" t="s">
        <v>1096</v>
      </c>
      <c r="I250" s="158">
        <v>2030</v>
      </c>
      <c r="J250" s="158">
        <v>2020</v>
      </c>
      <c r="K250" s="165"/>
      <c r="L250" s="158"/>
      <c r="M250" s="167"/>
      <c r="N250" s="167"/>
      <c r="O250" s="165" t="s">
        <v>645</v>
      </c>
      <c r="P250" s="158" t="s">
        <v>3138</v>
      </c>
      <c r="Q250" s="158">
        <v>2030</v>
      </c>
      <c r="R250" s="158">
        <v>2018</v>
      </c>
      <c r="S250" s="182" t="str">
        <f t="array" ref="S250">_xlfn.IFS(
  C250="United States","North America",
  C250="Canada","North America",
  C250="Mexico","North America",
  C250="Bermuda","North America",
  C250="United Kingdom","Europe",
  C250="Germany","Europe",
  C250="France","Europe",
  C250="Italy","Europe",
  C250="Switzerland","Europe",
  C250="Spain","Europe",
  C250="Netherlands","Europe",
  C250="Sweden","Europe",
  C250="Norway","Europe",
  C250="Finland","Europe",
  C250="Denmark","Europe",
  C250="Russia","Europe",
  C250="China","Asia",
  C250="Japan","Asia",
  C250="Taiwan, Province of China","Asia",
  C250="Hong Kong","Asia",
  C250="South Korea","Asia",
  C250="India","Asia",
  C250="Singapore","Asia",
  C250="Thailand","Asia",
  C250="Indonesia","Asia",
  C250="Malaysia","Asia",
  TRUE,"Other"
)</f>
        <v>Europe</v>
      </c>
      <c r="T250" s="158" t="str">
        <f>_xlfn.XLOOKUP($D250,ref!G:G,ref!H:H)</f>
        <v>Retail</v>
      </c>
      <c r="U250" s="158" t="str">
        <f t="shared" si="33"/>
        <v/>
      </c>
      <c r="V250" s="158">
        <f t="shared" si="34"/>
        <v>1</v>
      </c>
      <c r="W250" s="158">
        <f t="shared" si="35"/>
        <v>1</v>
      </c>
      <c r="X250" s="158">
        <f t="shared" si="36"/>
        <v>1</v>
      </c>
      <c r="Y250" s="164">
        <f t="shared" si="37"/>
        <v>1</v>
      </c>
    </row>
    <row r="251" spans="1:25" ht="15.65" customHeight="1">
      <c r="A251" s="374" t="s">
        <v>328</v>
      </c>
      <c r="B251" s="163">
        <v>108</v>
      </c>
      <c r="C251" s="163" t="s">
        <v>3017</v>
      </c>
      <c r="D251" s="169" t="s">
        <v>713</v>
      </c>
      <c r="E251" s="168" t="s">
        <v>631</v>
      </c>
      <c r="F251" s="163">
        <v>2030</v>
      </c>
      <c r="G251" s="163">
        <v>2020</v>
      </c>
      <c r="H251" s="168"/>
      <c r="I251" s="163"/>
      <c r="J251" s="163"/>
      <c r="K251" s="168" t="s">
        <v>3061</v>
      </c>
      <c r="L251" s="163" t="s">
        <v>3139</v>
      </c>
      <c r="M251" s="170">
        <v>2030</v>
      </c>
      <c r="N251" s="170">
        <v>2020</v>
      </c>
      <c r="O251" s="168"/>
      <c r="P251" s="163"/>
      <c r="Q251" s="163"/>
      <c r="R251" s="163"/>
      <c r="S251" s="181" t="str">
        <f t="array" ref="S251">_xlfn.IFS(
  C251="United States","North America",
  C251="Canada","North America",
  C251="Mexico","North America",
  C251="Bermuda","North America",
  C251="United Kingdom","Europe",
  C251="Germany","Europe",
  C251="France","Europe",
  C251="Italy","Europe",
  C251="Switzerland","Europe",
  C251="Spain","Europe",
  C251="Netherlands","Europe",
  C251="Sweden","Europe",
  C251="Norway","Europe",
  C251="Finland","Europe",
  C251="Denmark","Europe",
  C251="Russia","Europe",
  C251="China","Asia",
  C251="Japan","Asia",
  C251="Taiwan, Province of China","Asia",
  C251="Hong Kong","Asia",
  C251="South Korea","Asia",
  C251="India","Asia",
  C251="Singapore","Asia",
  C251="Thailand","Asia",
  C251="Indonesia","Asia",
  C251="Malaysia","Asia",
  TRUE,"Other"
)</f>
        <v>North America</v>
      </c>
      <c r="T251" s="163" t="str">
        <f>_xlfn.XLOOKUP($D251,ref!G:G,ref!H:H)</f>
        <v>Technology</v>
      </c>
      <c r="U251" s="163">
        <f t="shared" si="33"/>
        <v>1</v>
      </c>
      <c r="V251" s="163" t="str">
        <f t="shared" si="34"/>
        <v/>
      </c>
      <c r="W251" s="163">
        <f t="shared" si="35"/>
        <v>1</v>
      </c>
      <c r="X251" s="163" t="str">
        <f t="shared" si="36"/>
        <v/>
      </c>
      <c r="Y251" s="164">
        <f t="shared" si="37"/>
        <v>1</v>
      </c>
    </row>
    <row r="252" spans="1:25" ht="15.65" customHeight="1">
      <c r="A252" s="375" t="s">
        <v>2732</v>
      </c>
      <c r="B252" s="158">
        <v>121</v>
      </c>
      <c r="C252" s="158" t="s">
        <v>3017</v>
      </c>
      <c r="D252" s="166" t="s">
        <v>713</v>
      </c>
      <c r="E252" s="165"/>
      <c r="F252" s="158"/>
      <c r="G252" s="158"/>
      <c r="H252" s="165"/>
      <c r="I252" s="158"/>
      <c r="J252" s="158"/>
      <c r="K252" s="165"/>
      <c r="L252" s="158"/>
      <c r="M252" s="167"/>
      <c r="N252" s="167"/>
      <c r="O252" s="165" t="s">
        <v>3025</v>
      </c>
      <c r="P252" s="158" t="s">
        <v>3140</v>
      </c>
      <c r="Q252" s="158">
        <v>2030</v>
      </c>
      <c r="R252" s="158">
        <v>2021</v>
      </c>
      <c r="S252" s="182" t="str">
        <f t="array" ref="S252">_xlfn.IFS(
  C252="United States","North America",
  C252="Canada","North America",
  C252="Mexico","North America",
  C252="Bermuda","North America",
  C252="United Kingdom","Europe",
  C252="Germany","Europe",
  C252="France","Europe",
  C252="Italy","Europe",
  C252="Switzerland","Europe",
  C252="Spain","Europe",
  C252="Netherlands","Europe",
  C252="Sweden","Europe",
  C252="Norway","Europe",
  C252="Finland","Europe",
  C252="Denmark","Europe",
  C252="Russia","Europe",
  C252="China","Asia",
  C252="Japan","Asia",
  C252="Taiwan, Province of China","Asia",
  C252="Hong Kong","Asia",
  C252="South Korea","Asia",
  C252="India","Asia",
  C252="Singapore","Asia",
  C252="Thailand","Asia",
  C252="Indonesia","Asia",
  C252="Malaysia","Asia",
  TRUE,"Other"
)</f>
        <v>North America</v>
      </c>
      <c r="T252" s="158" t="str">
        <f>_xlfn.XLOOKUP($D252,ref!G:G,ref!H:H)</f>
        <v>Technology</v>
      </c>
      <c r="U252" s="158" t="str">
        <f t="shared" si="33"/>
        <v/>
      </c>
      <c r="V252" s="158">
        <f t="shared" si="34"/>
        <v>1</v>
      </c>
      <c r="W252" s="158" t="str">
        <f t="shared" si="35"/>
        <v/>
      </c>
      <c r="X252" s="158" t="str">
        <f t="shared" si="36"/>
        <v/>
      </c>
      <c r="Y252" s="164">
        <f t="shared" si="37"/>
        <v>1</v>
      </c>
    </row>
    <row r="253" spans="1:25" ht="15.65" customHeight="1">
      <c r="A253" s="374" t="s">
        <v>303</v>
      </c>
      <c r="B253" s="163">
        <v>291</v>
      </c>
      <c r="C253" s="163" t="s">
        <v>735</v>
      </c>
      <c r="D253" s="169" t="s">
        <v>666</v>
      </c>
      <c r="E253" s="168"/>
      <c r="F253" s="163"/>
      <c r="G253" s="163"/>
      <c r="H253" s="168"/>
      <c r="I253" s="163"/>
      <c r="J253" s="163"/>
      <c r="K253" s="168"/>
      <c r="L253" s="163"/>
      <c r="M253" s="170"/>
      <c r="N253" s="170"/>
      <c r="O253" s="168"/>
      <c r="P253" s="163"/>
      <c r="Q253" s="163"/>
      <c r="R253" s="163"/>
      <c r="S253" s="181" t="str">
        <f t="array" ref="S253">_xlfn.IFS(
  C253="United States","North America",
  C253="Canada","North America",
  C253="Mexico","North America",
  C253="Bermuda","North America",
  C253="United Kingdom","Europe",
  C253="Germany","Europe",
  C253="France","Europe",
  C253="Italy","Europe",
  C253="Switzerland","Europe",
  C253="Spain","Europe",
  C253="Netherlands","Europe",
  C253="Sweden","Europe",
  C253="Norway","Europe",
  C253="Finland","Europe",
  C253="Denmark","Europe",
  C253="Russia","Europe",
  C253="China","Asia",
  C253="Japan","Asia",
  C253="Taiwan, Province of China","Asia",
  C253="Hong Kong","Asia",
  C253="South Korea","Asia",
  C253="India","Asia",
  C253="Singapore","Asia",
  C253="Thailand","Asia",
  C253="Indonesia","Asia",
  C253="Malaysia","Asia",
  TRUE,"Other"
)</f>
        <v>Europe</v>
      </c>
      <c r="T253" s="163" t="str">
        <f>_xlfn.XLOOKUP($D253,ref!G:G,ref!H:H)</f>
        <v>Financial services</v>
      </c>
      <c r="U253" s="163" t="str">
        <f t="shared" si="33"/>
        <v/>
      </c>
      <c r="V253" s="163" t="str">
        <f t="shared" si="34"/>
        <v/>
      </c>
      <c r="W253" s="163" t="str">
        <f t="shared" si="35"/>
        <v/>
      </c>
      <c r="X253" s="163" t="str">
        <f t="shared" si="36"/>
        <v/>
      </c>
      <c r="Y253" s="164">
        <f t="shared" si="37"/>
        <v>0</v>
      </c>
    </row>
    <row r="254" spans="1:25" ht="15.65" customHeight="1">
      <c r="A254" s="375" t="s">
        <v>1736</v>
      </c>
      <c r="B254" s="158">
        <v>322</v>
      </c>
      <c r="C254" s="158" t="s">
        <v>751</v>
      </c>
      <c r="D254" s="166" t="s">
        <v>666</v>
      </c>
      <c r="E254" s="165"/>
      <c r="F254" s="158"/>
      <c r="G254" s="158"/>
      <c r="H254" s="165"/>
      <c r="I254" s="158"/>
      <c r="J254" s="158"/>
      <c r="K254" s="165"/>
      <c r="L254" s="158"/>
      <c r="M254" s="167"/>
      <c r="N254" s="167"/>
      <c r="O254" s="165"/>
      <c r="P254" s="158"/>
      <c r="Q254" s="158"/>
      <c r="R254" s="158"/>
      <c r="S254" s="182" t="str">
        <f t="array" ref="S254">_xlfn.IFS(
  C254="United States","North America",
  C254="Canada","North America",
  C254="Mexico","North America",
  C254="Bermuda","North America",
  C254="United Kingdom","Europe",
  C254="Germany","Europe",
  C254="France","Europe",
  C254="Italy","Europe",
  C254="Switzerland","Europe",
  C254="Spain","Europe",
  C254="Netherlands","Europe",
  C254="Sweden","Europe",
  C254="Norway","Europe",
  C254="Finland","Europe",
  C254="Denmark","Europe",
  C254="Russia","Europe",
  C254="China","Asia",
  C254="Japan","Asia",
  C254="Taiwan, Province of China","Asia",
  C254="Hong Kong","Asia",
  C254="South Korea","Asia",
  C254="India","Asia",
  C254="Singapore","Asia",
  C254="Thailand","Asia",
  C254="Indonesia","Asia",
  C254="Malaysia","Asia",
  TRUE,"Other"
)</f>
        <v>Other</v>
      </c>
      <c r="T254" s="158" t="str">
        <f>_xlfn.XLOOKUP($D254,ref!G:G,ref!H:H)</f>
        <v>Financial services</v>
      </c>
      <c r="U254" s="158" t="str">
        <f t="shared" si="33"/>
        <v/>
      </c>
      <c r="V254" s="158" t="str">
        <f t="shared" si="34"/>
        <v/>
      </c>
      <c r="W254" s="158" t="str">
        <f t="shared" si="35"/>
        <v/>
      </c>
      <c r="X254" s="158" t="str">
        <f t="shared" si="36"/>
        <v/>
      </c>
      <c r="Y254" s="164">
        <f t="shared" si="37"/>
        <v>0</v>
      </c>
    </row>
    <row r="255" spans="1:25" ht="15.65" customHeight="1">
      <c r="A255" s="374" t="s">
        <v>157</v>
      </c>
      <c r="B255" s="163">
        <v>71</v>
      </c>
      <c r="C255" s="163" t="s">
        <v>676</v>
      </c>
      <c r="D255" s="169" t="s">
        <v>666</v>
      </c>
      <c r="E255" s="168"/>
      <c r="F255" s="163"/>
      <c r="G255" s="163"/>
      <c r="H255" s="168"/>
      <c r="I255" s="163"/>
      <c r="J255" s="163"/>
      <c r="K255" s="168" t="s">
        <v>635</v>
      </c>
      <c r="L255" s="163" t="s">
        <v>3141</v>
      </c>
      <c r="M255" s="170">
        <v>2040</v>
      </c>
      <c r="N255" s="170">
        <v>2020</v>
      </c>
      <c r="O255" s="168" t="s">
        <v>3025</v>
      </c>
      <c r="P255" s="163" t="s">
        <v>3142</v>
      </c>
      <c r="Q255" s="163">
        <v>2050</v>
      </c>
      <c r="R255" s="163">
        <v>2020</v>
      </c>
      <c r="S255" s="181" t="str">
        <f t="array" ref="S255">_xlfn.IFS(
  C255="United States","North America",
  C255="Canada","North America",
  C255="Mexico","North America",
  C255="Bermuda","North America",
  C255="United Kingdom","Europe",
  C255="Germany","Europe",
  C255="France","Europe",
  C255="Italy","Europe",
  C255="Switzerland","Europe",
  C255="Spain","Europe",
  C255="Netherlands","Europe",
  C255="Sweden","Europe",
  C255="Norway","Europe",
  C255="Finland","Europe",
  C255="Denmark","Europe",
  C255="Russia","Europe",
  C255="China","Asia",
  C255="Japan","Asia",
  C255="Taiwan, Province of China","Asia",
  C255="Hong Kong","Asia",
  C255="South Korea","Asia",
  C255="India","Asia",
  C255="Singapore","Asia",
  C255="Thailand","Asia",
  C255="Indonesia","Asia",
  C255="Malaysia","Asia",
  TRUE,"Other"
)</f>
        <v>Asia</v>
      </c>
      <c r="T255" s="163" t="str">
        <f>_xlfn.XLOOKUP($D255,ref!G:G,ref!H:H)</f>
        <v>Financial services</v>
      </c>
      <c r="U255" s="163">
        <f t="shared" si="33"/>
        <v>1</v>
      </c>
      <c r="V255" s="163">
        <f t="shared" si="34"/>
        <v>1</v>
      </c>
      <c r="W255" s="163" t="str">
        <f t="shared" si="35"/>
        <v/>
      </c>
      <c r="X255" s="163" t="str">
        <f t="shared" si="36"/>
        <v/>
      </c>
      <c r="Y255" s="164">
        <f t="shared" si="37"/>
        <v>1</v>
      </c>
    </row>
    <row r="256" spans="1:25" ht="15.65" customHeight="1">
      <c r="A256" s="375" t="s">
        <v>412</v>
      </c>
      <c r="B256" s="158">
        <v>314</v>
      </c>
      <c r="C256" s="158" t="s">
        <v>740</v>
      </c>
      <c r="D256" s="166" t="s">
        <v>690</v>
      </c>
      <c r="E256" s="165"/>
      <c r="F256" s="158"/>
      <c r="G256" s="158"/>
      <c r="H256" s="165" t="s">
        <v>1096</v>
      </c>
      <c r="I256" s="158">
        <v>2030</v>
      </c>
      <c r="J256" s="158">
        <v>2020</v>
      </c>
      <c r="K256" s="165"/>
      <c r="L256" s="158"/>
      <c r="M256" s="167"/>
      <c r="N256" s="167"/>
      <c r="O256" s="165" t="s">
        <v>635</v>
      </c>
      <c r="P256" s="158" t="s">
        <v>758</v>
      </c>
      <c r="Q256" s="158">
        <v>2040</v>
      </c>
      <c r="R256" s="158">
        <v>2020</v>
      </c>
      <c r="S256" s="182" t="str">
        <f t="array" ref="S256">_xlfn.IFS(
  C256="United States","North America",
  C256="Canada","North America",
  C256="Mexico","North America",
  C256="Bermuda","North America",
  C256="United Kingdom","Europe",
  C256="Germany","Europe",
  C256="France","Europe",
  C256="Italy","Europe",
  C256="Switzerland","Europe",
  C256="Spain","Europe",
  C256="Netherlands","Europe",
  C256="Sweden","Europe",
  C256="Norway","Europe",
  C256="Finland","Europe",
  C256="Denmark","Europe",
  C256="Russia","Europe",
  C256="China","Asia",
  C256="Japan","Asia",
  C256="Taiwan, Province of China","Asia",
  C256="Hong Kong","Asia",
  C256="South Korea","Asia",
  C256="India","Asia",
  C256="Singapore","Asia",
  C256="Thailand","Asia",
  C256="Indonesia","Asia",
  C256="Malaysia","Asia",
  TRUE,"Other"
)</f>
        <v>Europe</v>
      </c>
      <c r="T256" s="158" t="str">
        <f>_xlfn.XLOOKUP($D256,ref!G:G,ref!H:H)</f>
        <v>Food, beverages and agriculture</v>
      </c>
      <c r="U256" s="158" t="str">
        <f t="shared" si="33"/>
        <v/>
      </c>
      <c r="V256" s="158">
        <f t="shared" si="34"/>
        <v>1</v>
      </c>
      <c r="W256" s="158" t="str">
        <f t="shared" si="35"/>
        <v/>
      </c>
      <c r="X256" s="158">
        <f t="shared" si="36"/>
        <v>1</v>
      </c>
      <c r="Y256" s="164">
        <f t="shared" si="37"/>
        <v>1</v>
      </c>
    </row>
    <row r="257" spans="1:25" ht="15.65" customHeight="1">
      <c r="A257" s="374" t="s">
        <v>897</v>
      </c>
      <c r="B257" s="163">
        <v>446</v>
      </c>
      <c r="C257" s="163" t="s">
        <v>3017</v>
      </c>
      <c r="D257" s="169" t="s">
        <v>713</v>
      </c>
      <c r="E257" s="168"/>
      <c r="F257" s="163"/>
      <c r="G257" s="163"/>
      <c r="H257" s="168"/>
      <c r="I257" s="163"/>
      <c r="J257" s="163"/>
      <c r="K257" s="168"/>
      <c r="L257" s="163"/>
      <c r="M257" s="170"/>
      <c r="N257" s="170"/>
      <c r="O257" s="168"/>
      <c r="P257" s="163"/>
      <c r="Q257" s="163"/>
      <c r="R257" s="163"/>
      <c r="S257" s="181" t="str">
        <f t="array" ref="S257">_xlfn.IFS(
  C257="United States","North America",
  C257="Canada","North America",
  C257="Mexico","North America",
  C257="Bermuda","North America",
  C257="United Kingdom","Europe",
  C257="Germany","Europe",
  C257="France","Europe",
  C257="Italy","Europe",
  C257="Switzerland","Europe",
  C257="Spain","Europe",
  C257="Netherlands","Europe",
  C257="Sweden","Europe",
  C257="Norway","Europe",
  C257="Finland","Europe",
  C257="Denmark","Europe",
  C257="Russia","Europe",
  C257="China","Asia",
  C257="Japan","Asia",
  C257="Taiwan, Province of China","Asia",
  C257="Hong Kong","Asia",
  C257="South Korea","Asia",
  C257="India","Asia",
  C257="Singapore","Asia",
  C257="Thailand","Asia",
  C257="Indonesia","Asia",
  C257="Malaysia","Asia",
  TRUE,"Other"
)</f>
        <v>North America</v>
      </c>
      <c r="T257" s="163" t="str">
        <f>_xlfn.XLOOKUP($D257,ref!G:G,ref!H:H)</f>
        <v>Technology</v>
      </c>
      <c r="U257" s="163" t="str">
        <f t="shared" si="33"/>
        <v/>
      </c>
      <c r="V257" s="163" t="str">
        <f t="shared" si="34"/>
        <v/>
      </c>
      <c r="W257" s="163" t="str">
        <f t="shared" si="35"/>
        <v/>
      </c>
      <c r="X257" s="163" t="str">
        <f t="shared" si="36"/>
        <v/>
      </c>
      <c r="Y257" s="164">
        <f t="shared" si="37"/>
        <v>0</v>
      </c>
    </row>
    <row r="258" spans="1:25" ht="15.65" customHeight="1">
      <c r="A258" s="375" t="s">
        <v>221</v>
      </c>
      <c r="B258" s="158">
        <v>58</v>
      </c>
      <c r="C258" s="158" t="s">
        <v>676</v>
      </c>
      <c r="D258" s="166" t="s">
        <v>666</v>
      </c>
      <c r="E258" s="165"/>
      <c r="F258" s="158"/>
      <c r="G258" s="158"/>
      <c r="H258" s="165"/>
      <c r="I258" s="158"/>
      <c r="J258" s="158"/>
      <c r="K258" s="165" t="s">
        <v>635</v>
      </c>
      <c r="L258" s="158" t="s">
        <v>3143</v>
      </c>
      <c r="M258" s="167">
        <v>2050</v>
      </c>
      <c r="N258" s="167">
        <v>2021</v>
      </c>
      <c r="O258" s="165"/>
      <c r="P258" s="158"/>
      <c r="Q258" s="158"/>
      <c r="R258" s="158"/>
      <c r="S258" s="182" t="str">
        <f t="array" ref="S258">_xlfn.IFS(
  C258="United States","North America",
  C258="Canada","North America",
  C258="Mexico","North America",
  C258="Bermuda","North America",
  C258="United Kingdom","Europe",
  C258="Germany","Europe",
  C258="France","Europe",
  C258="Italy","Europe",
  C258="Switzerland","Europe",
  C258="Spain","Europe",
  C258="Netherlands","Europe",
  C258="Sweden","Europe",
  C258="Norway","Europe",
  C258="Finland","Europe",
  C258="Denmark","Europe",
  C258="Russia","Europe",
  C258="China","Asia",
  C258="Japan","Asia",
  C258="Taiwan, Province of China","Asia",
  C258="Hong Kong","Asia",
  C258="South Korea","Asia",
  C258="India","Asia",
  C258="Singapore","Asia",
  C258="Thailand","Asia",
  C258="Indonesia","Asia",
  C258="Malaysia","Asia",
  TRUE,"Other"
)</f>
        <v>Asia</v>
      </c>
      <c r="T258" s="158" t="str">
        <f>_xlfn.XLOOKUP($D258,ref!G:G,ref!H:H)</f>
        <v>Financial services</v>
      </c>
      <c r="U258" s="158">
        <f t="shared" si="33"/>
        <v>1</v>
      </c>
      <c r="V258" s="158" t="str">
        <f t="shared" si="34"/>
        <v/>
      </c>
      <c r="W258" s="158" t="str">
        <f t="shared" si="35"/>
        <v/>
      </c>
      <c r="X258" s="158" t="str">
        <f t="shared" si="36"/>
        <v/>
      </c>
      <c r="Y258" s="164">
        <f t="shared" si="37"/>
        <v>1</v>
      </c>
    </row>
    <row r="259" spans="1:25" ht="15.65" customHeight="1">
      <c r="A259" s="374" t="s">
        <v>497</v>
      </c>
      <c r="B259" s="163">
        <v>372.1</v>
      </c>
      <c r="C259" s="163" t="s">
        <v>900</v>
      </c>
      <c r="D259" s="169" t="s">
        <v>669</v>
      </c>
      <c r="E259" s="168"/>
      <c r="F259" s="163"/>
      <c r="G259" s="163"/>
      <c r="H259" s="168"/>
      <c r="I259" s="163"/>
      <c r="J259" s="163"/>
      <c r="K259" s="168"/>
      <c r="L259" s="163"/>
      <c r="M259" s="170"/>
      <c r="N259" s="170"/>
      <c r="O259" s="168"/>
      <c r="P259" s="163"/>
      <c r="Q259" s="163"/>
      <c r="R259" s="163"/>
      <c r="S259" s="181" t="str">
        <f t="array" ref="S259">_xlfn.IFS(
  C259="United States","North America",
  C259="Canada","North America",
  C259="Mexico","North America",
  C259="Bermuda","North America",
  C259="United Kingdom","Europe",
  C259="Germany","Europe",
  C259="France","Europe",
  C259="Italy","Europe",
  C259="Switzerland","Europe",
  C259="Spain","Europe",
  C259="Netherlands","Europe",
  C259="Sweden","Europe",
  C259="Norway","Europe",
  C259="Finland","Europe",
  C259="Denmark","Europe",
  C259="Russia","Europe",
  C259="China","Asia",
  C259="Japan","Asia",
  C259="Taiwan, Province of China","Asia",
  C259="Hong Kong","Asia",
  C259="South Korea","Asia",
  C259="India","Asia",
  C259="Singapore","Asia",
  C259="Thailand","Asia",
  C259="Indonesia","Asia",
  C259="Malaysia","Asia",
  TRUE,"Other"
)</f>
        <v>North America</v>
      </c>
      <c r="T259" s="163" t="str">
        <f>_xlfn.XLOOKUP($D259,ref!G:G,ref!H:H)</f>
        <v>Automotive</v>
      </c>
      <c r="U259" s="163" t="str">
        <f t="shared" ref="U259:U322" si="38">IF(TRIM(M259)&lt;&gt;"",1,"")</f>
        <v/>
      </c>
      <c r="V259" s="163" t="str">
        <f t="shared" ref="V259:V322" si="39">IF(TRIM(Q259)&lt;&gt;"",1,"")</f>
        <v/>
      </c>
      <c r="W259" s="163" t="str">
        <f t="shared" ref="W259:W322" si="40">IF($E259="Y", 1, "")</f>
        <v/>
      </c>
      <c r="X259" s="163" t="str">
        <f t="shared" ref="X259:X322" si="41">IF($H259="T",1,"")</f>
        <v/>
      </c>
      <c r="Y259" s="164">
        <f t="shared" ref="Y259:Y322" si="42">MAX($X259,$W259,$V259,$U259)</f>
        <v>0</v>
      </c>
    </row>
    <row r="260" spans="1:25" ht="15.65" customHeight="1">
      <c r="A260" s="375" t="s">
        <v>215</v>
      </c>
      <c r="B260" s="158">
        <v>202</v>
      </c>
      <c r="C260" s="158" t="s">
        <v>751</v>
      </c>
      <c r="D260" s="166" t="s">
        <v>690</v>
      </c>
      <c r="E260" s="165"/>
      <c r="F260" s="158"/>
      <c r="G260" s="158"/>
      <c r="H260" s="165" t="s">
        <v>635</v>
      </c>
      <c r="I260" s="158"/>
      <c r="J260" s="158">
        <v>2021</v>
      </c>
      <c r="K260" s="165"/>
      <c r="L260" s="158"/>
      <c r="M260" s="167"/>
      <c r="N260" s="167"/>
      <c r="O260" s="165" t="s">
        <v>645</v>
      </c>
      <c r="P260" s="158" t="s">
        <v>3144</v>
      </c>
      <c r="Q260" s="158">
        <v>2040</v>
      </c>
      <c r="R260" s="158">
        <v>2021</v>
      </c>
      <c r="S260" s="182" t="str">
        <f t="array" ref="S260">_xlfn.IFS(
  C260="United States","North America",
  C260="Canada","North America",
  C260="Mexico","North America",
  C260="Bermuda","North America",
  C260="United Kingdom","Europe",
  C260="Germany","Europe",
  C260="France","Europe",
  C260="Italy","Europe",
  C260="Switzerland","Europe",
  C260="Spain","Europe",
  C260="Netherlands","Europe",
  C260="Sweden","Europe",
  C260="Norway","Europe",
  C260="Finland","Europe",
  C260="Denmark","Europe",
  C260="Russia","Europe",
  C260="China","Asia",
  C260="Japan","Asia",
  C260="Taiwan, Province of China","Asia",
  C260="Hong Kong","Asia",
  C260="South Korea","Asia",
  C260="India","Asia",
  C260="Singapore","Asia",
  C260="Thailand","Asia",
  C260="Indonesia","Asia",
  C260="Malaysia","Asia",
  TRUE,"Other"
)</f>
        <v>Other</v>
      </c>
      <c r="T260" s="158" t="str">
        <f>_xlfn.XLOOKUP($D260,ref!G:G,ref!H:H)</f>
        <v>Food, beverages and agriculture</v>
      </c>
      <c r="U260" s="158" t="str">
        <f t="shared" si="38"/>
        <v/>
      </c>
      <c r="V260" s="158">
        <f t="shared" si="39"/>
        <v>1</v>
      </c>
      <c r="W260" s="158" t="str">
        <f t="shared" si="40"/>
        <v/>
      </c>
      <c r="X260" s="158" t="str">
        <f t="shared" si="41"/>
        <v/>
      </c>
      <c r="Y260" s="164">
        <f t="shared" si="42"/>
        <v>1</v>
      </c>
    </row>
    <row r="261" spans="1:25" ht="15.65" customHeight="1">
      <c r="A261" s="374" t="s">
        <v>92</v>
      </c>
      <c r="B261" s="163">
        <v>59</v>
      </c>
      <c r="C261" s="163" t="s">
        <v>680</v>
      </c>
      <c r="D261" s="169" t="s">
        <v>713</v>
      </c>
      <c r="E261" s="168"/>
      <c r="F261" s="163"/>
      <c r="G261" s="163"/>
      <c r="H261" s="168"/>
      <c r="I261" s="163"/>
      <c r="J261" s="163"/>
      <c r="K261" s="168"/>
      <c r="L261" s="163"/>
      <c r="M261" s="170"/>
      <c r="N261" s="170"/>
      <c r="O261" s="168"/>
      <c r="P261" s="163"/>
      <c r="Q261" s="163"/>
      <c r="R261" s="163"/>
      <c r="S261" s="181" t="str">
        <f t="array" ref="S261">_xlfn.IFS(
  C261="United States","North America",
  C261="Canada","North America",
  C261="Mexico","North America",
  C261="Bermuda","North America",
  C261="United Kingdom","Europe",
  C261="Germany","Europe",
  C261="France","Europe",
  C261="Italy","Europe",
  C261="Switzerland","Europe",
  C261="Spain","Europe",
  C261="Netherlands","Europe",
  C261="Sweden","Europe",
  C261="Norway","Europe",
  C261="Finland","Europe",
  C261="Denmark","Europe",
  C261="Russia","Europe",
  C261="China","Asia",
  C261="Japan","Asia",
  C261="Taiwan, Province of China","Asia",
  C261="Hong Kong","Asia",
  C261="South Korea","Asia",
  C261="India","Asia",
  C261="Singapore","Asia",
  C261="Thailand","Asia",
  C261="Indonesia","Asia",
  C261="Malaysia","Asia",
  TRUE,"Other"
)</f>
        <v>Asia</v>
      </c>
      <c r="T261" s="163" t="str">
        <f>_xlfn.XLOOKUP($D261,ref!G:G,ref!H:H)</f>
        <v>Technology</v>
      </c>
      <c r="U261" s="163" t="str">
        <f t="shared" si="38"/>
        <v/>
      </c>
      <c r="V261" s="163" t="str">
        <f t="shared" si="39"/>
        <v/>
      </c>
      <c r="W261" s="163" t="str">
        <f t="shared" si="40"/>
        <v/>
      </c>
      <c r="X261" s="163" t="str">
        <f t="shared" si="41"/>
        <v/>
      </c>
      <c r="Y261" s="164">
        <f t="shared" si="42"/>
        <v>0</v>
      </c>
    </row>
    <row r="262" spans="1:25" ht="15.65" customHeight="1">
      <c r="A262" s="375" t="s">
        <v>905</v>
      </c>
      <c r="B262" s="158">
        <v>404</v>
      </c>
      <c r="C262" s="158" t="s">
        <v>676</v>
      </c>
      <c r="D262" s="166" t="s">
        <v>638</v>
      </c>
      <c r="E262" s="165"/>
      <c r="F262" s="158"/>
      <c r="G262" s="158"/>
      <c r="H262" s="165"/>
      <c r="I262" s="158"/>
      <c r="J262" s="158"/>
      <c r="K262" s="165" t="s">
        <v>635</v>
      </c>
      <c r="L262" s="158" t="s">
        <v>845</v>
      </c>
      <c r="M262" s="167"/>
      <c r="N262" s="167">
        <v>2020</v>
      </c>
      <c r="O262" s="165"/>
      <c r="P262" s="158"/>
      <c r="Q262" s="158"/>
      <c r="R262" s="158"/>
      <c r="S262" s="182" t="str">
        <f t="array" ref="S262">_xlfn.IFS(
  C262="United States","North America",
  C262="Canada","North America",
  C262="Mexico","North America",
  C262="Bermuda","North America",
  C262="United Kingdom","Europe",
  C262="Germany","Europe",
  C262="France","Europe",
  C262="Italy","Europe",
  C262="Switzerland","Europe",
  C262="Spain","Europe",
  C262="Netherlands","Europe",
  C262="Sweden","Europe",
  C262="Norway","Europe",
  C262="Finland","Europe",
  C262="Denmark","Europe",
  C262="Russia","Europe",
  C262="China","Asia",
  C262="Japan","Asia",
  C262="Taiwan, Province of China","Asia",
  C262="Hong Kong","Asia",
  C262="South Korea","Asia",
  C262="India","Asia",
  C262="Singapore","Asia",
  C262="Thailand","Asia",
  C262="Indonesia","Asia",
  C262="Malaysia","Asia",
  TRUE,"Other"
)</f>
        <v>Asia</v>
      </c>
      <c r="T262" s="158" t="str">
        <f>_xlfn.XLOOKUP($D262,ref!G:G,ref!H:H)</f>
        <v>Industrial goods</v>
      </c>
      <c r="U262" s="158" t="str">
        <f t="shared" si="38"/>
        <v/>
      </c>
      <c r="V262" s="158" t="str">
        <f t="shared" si="39"/>
        <v/>
      </c>
      <c r="W262" s="158" t="str">
        <f t="shared" si="40"/>
        <v/>
      </c>
      <c r="X262" s="158" t="str">
        <f t="shared" si="41"/>
        <v/>
      </c>
      <c r="Y262" s="164">
        <f t="shared" si="42"/>
        <v>0</v>
      </c>
    </row>
    <row r="263" spans="1:25" ht="15.65" customHeight="1">
      <c r="A263" s="374" t="s">
        <v>464</v>
      </c>
      <c r="B263" s="163">
        <v>308</v>
      </c>
      <c r="C263" s="163" t="s">
        <v>680</v>
      </c>
      <c r="D263" s="169" t="s">
        <v>638</v>
      </c>
      <c r="E263" s="168"/>
      <c r="F263" s="163"/>
      <c r="G263" s="163"/>
      <c r="H263" s="168"/>
      <c r="I263" s="163"/>
      <c r="J263" s="163"/>
      <c r="K263" s="168"/>
      <c r="L263" s="163"/>
      <c r="M263" s="170"/>
      <c r="N263" s="170"/>
      <c r="O263" s="168"/>
      <c r="P263" s="163"/>
      <c r="Q263" s="163"/>
      <c r="R263" s="163"/>
      <c r="S263" s="181" t="str">
        <f t="array" ref="S263">_xlfn.IFS(
  C263="United States","North America",
  C263="Canada","North America",
  C263="Mexico","North America",
  C263="Bermuda","North America",
  C263="United Kingdom","Europe",
  C263="Germany","Europe",
  C263="France","Europe",
  C263="Italy","Europe",
  C263="Switzerland","Europe",
  C263="Spain","Europe",
  C263="Netherlands","Europe",
  C263="Sweden","Europe",
  C263="Norway","Europe",
  C263="Finland","Europe",
  C263="Denmark","Europe",
  C263="Russia","Europe",
  C263="China","Asia",
  C263="Japan","Asia",
  C263="Taiwan, Province of China","Asia",
  C263="Hong Kong","Asia",
  C263="South Korea","Asia",
  C263="India","Asia",
  C263="Singapore","Asia",
  C263="Thailand","Asia",
  C263="Indonesia","Asia",
  C263="Malaysia","Asia",
  TRUE,"Other"
)</f>
        <v>Asia</v>
      </c>
      <c r="T263" s="163" t="str">
        <f>_xlfn.XLOOKUP($D263,ref!G:G,ref!H:H)</f>
        <v>Industrial goods</v>
      </c>
      <c r="U263" s="163" t="str">
        <f t="shared" si="38"/>
        <v/>
      </c>
      <c r="V263" s="163" t="str">
        <f t="shared" si="39"/>
        <v/>
      </c>
      <c r="W263" s="163" t="str">
        <f t="shared" si="40"/>
        <v/>
      </c>
      <c r="X263" s="163" t="str">
        <f t="shared" si="41"/>
        <v/>
      </c>
      <c r="Y263" s="164">
        <f t="shared" si="42"/>
        <v>0</v>
      </c>
    </row>
    <row r="264" spans="1:25" ht="15.65" customHeight="1">
      <c r="A264" s="375" t="s">
        <v>213</v>
      </c>
      <c r="B264" s="158">
        <v>225</v>
      </c>
      <c r="C264" s="158" t="s">
        <v>680</v>
      </c>
      <c r="D264" s="166" t="s">
        <v>638</v>
      </c>
      <c r="E264" s="165"/>
      <c r="F264" s="158"/>
      <c r="G264" s="158"/>
      <c r="H264" s="165"/>
      <c r="I264" s="158"/>
      <c r="J264" s="158"/>
      <c r="K264" s="165"/>
      <c r="L264" s="158"/>
      <c r="M264" s="167"/>
      <c r="N264" s="167"/>
      <c r="O264" s="165"/>
      <c r="P264" s="158"/>
      <c r="Q264" s="158"/>
      <c r="R264" s="158"/>
      <c r="S264" s="182" t="str">
        <f t="array" ref="S264">_xlfn.IFS(
  C264="United States","North America",
  C264="Canada","North America",
  C264="Mexico","North America",
  C264="Bermuda","North America",
  C264="United Kingdom","Europe",
  C264="Germany","Europe",
  C264="France","Europe",
  C264="Italy","Europe",
  C264="Switzerland","Europe",
  C264="Spain","Europe",
  C264="Netherlands","Europe",
  C264="Sweden","Europe",
  C264="Norway","Europe",
  C264="Finland","Europe",
  C264="Denmark","Europe",
  C264="Russia","Europe",
  C264="China","Asia",
  C264="Japan","Asia",
  C264="Taiwan, Province of China","Asia",
  C264="Hong Kong","Asia",
  C264="South Korea","Asia",
  C264="India","Asia",
  C264="Singapore","Asia",
  C264="Thailand","Asia",
  C264="Indonesia","Asia",
  C264="Malaysia","Asia",
  TRUE,"Other"
)</f>
        <v>Asia</v>
      </c>
      <c r="T264" s="158" t="str">
        <f>_xlfn.XLOOKUP($D264,ref!G:G,ref!H:H)</f>
        <v>Industrial goods</v>
      </c>
      <c r="U264" s="158" t="str">
        <f t="shared" si="38"/>
        <v/>
      </c>
      <c r="V264" s="158" t="str">
        <f t="shared" si="39"/>
        <v/>
      </c>
      <c r="W264" s="158" t="str">
        <f t="shared" si="40"/>
        <v/>
      </c>
      <c r="X264" s="158" t="str">
        <f t="shared" si="41"/>
        <v/>
      </c>
      <c r="Y264" s="164">
        <f t="shared" si="42"/>
        <v>0</v>
      </c>
    </row>
    <row r="265" spans="1:25" ht="15.65" customHeight="1">
      <c r="A265" s="374" t="s">
        <v>283</v>
      </c>
      <c r="B265" s="163">
        <v>336</v>
      </c>
      <c r="C265" s="163" t="s">
        <v>680</v>
      </c>
      <c r="D265" s="169" t="s">
        <v>638</v>
      </c>
      <c r="E265" s="168"/>
      <c r="F265" s="163"/>
      <c r="G265" s="163"/>
      <c r="H265" s="168"/>
      <c r="I265" s="163"/>
      <c r="J265" s="163"/>
      <c r="K265" s="168"/>
      <c r="L265" s="163"/>
      <c r="M265" s="170"/>
      <c r="N265" s="170"/>
      <c r="O265" s="168"/>
      <c r="P265" s="163"/>
      <c r="Q265" s="163"/>
      <c r="R265" s="163"/>
      <c r="S265" s="181" t="str">
        <f t="array" ref="S265">_xlfn.IFS(
  C265="United States","North America",
  C265="Canada","North America",
  C265="Mexico","North America",
  C265="Bermuda","North America",
  C265="United Kingdom","Europe",
  C265="Germany","Europe",
  C265="France","Europe",
  C265="Italy","Europe",
  C265="Switzerland","Europe",
  C265="Spain","Europe",
  C265="Netherlands","Europe",
  C265="Sweden","Europe",
  C265="Norway","Europe",
  C265="Finland","Europe",
  C265="Denmark","Europe",
  C265="Russia","Europe",
  C265="China","Asia",
  C265="Japan","Asia",
  C265="Taiwan, Province of China","Asia",
  C265="Hong Kong","Asia",
  C265="South Korea","Asia",
  C265="India","Asia",
  C265="Singapore","Asia",
  C265="Thailand","Asia",
  C265="Indonesia","Asia",
  C265="Malaysia","Asia",
  TRUE,"Other"
)</f>
        <v>Asia</v>
      </c>
      <c r="T265" s="163" t="str">
        <f>_xlfn.XLOOKUP($D265,ref!G:G,ref!H:H)</f>
        <v>Industrial goods</v>
      </c>
      <c r="U265" s="163" t="str">
        <f t="shared" si="38"/>
        <v/>
      </c>
      <c r="V265" s="163" t="str">
        <f t="shared" si="39"/>
        <v/>
      </c>
      <c r="W265" s="163" t="str">
        <f t="shared" si="40"/>
        <v/>
      </c>
      <c r="X265" s="163" t="str">
        <f t="shared" si="41"/>
        <v/>
      </c>
      <c r="Y265" s="164">
        <f t="shared" si="42"/>
        <v>0</v>
      </c>
    </row>
    <row r="266" spans="1:25" ht="15.65" customHeight="1">
      <c r="A266" s="375" t="s">
        <v>340</v>
      </c>
      <c r="B266" s="158">
        <v>375</v>
      </c>
      <c r="C266" s="158" t="s">
        <v>680</v>
      </c>
      <c r="D266" s="166" t="s">
        <v>638</v>
      </c>
      <c r="E266" s="165"/>
      <c r="F266" s="158"/>
      <c r="G266" s="158"/>
      <c r="H266" s="165"/>
      <c r="I266" s="158"/>
      <c r="J266" s="158"/>
      <c r="K266" s="165"/>
      <c r="L266" s="158"/>
      <c r="M266" s="167"/>
      <c r="N266" s="167"/>
      <c r="O266" s="165"/>
      <c r="P266" s="158"/>
      <c r="Q266" s="158"/>
      <c r="R266" s="158"/>
      <c r="S266" s="182" t="str">
        <f t="array" ref="S266">_xlfn.IFS(
  C266="United States","North America",
  C266="Canada","North America",
  C266="Mexico","North America",
  C266="Bermuda","North America",
  C266="United Kingdom","Europe",
  C266="Germany","Europe",
  C266="France","Europe",
  C266="Italy","Europe",
  C266="Switzerland","Europe",
  C266="Spain","Europe",
  C266="Netherlands","Europe",
  C266="Sweden","Europe",
  C266="Norway","Europe",
  C266="Finland","Europe",
  C266="Denmark","Europe",
  C266="Russia","Europe",
  C266="China","Asia",
  C266="Japan","Asia",
  C266="Taiwan, Province of China","Asia",
  C266="Hong Kong","Asia",
  C266="South Korea","Asia",
  C266="India","Asia",
  C266="Singapore","Asia",
  C266="Thailand","Asia",
  C266="Indonesia","Asia",
  C266="Malaysia","Asia",
  TRUE,"Other"
)</f>
        <v>Asia</v>
      </c>
      <c r="T266" s="158" t="str">
        <f>_xlfn.XLOOKUP($D266,ref!G:G,ref!H:H)</f>
        <v>Industrial goods</v>
      </c>
      <c r="U266" s="158" t="str">
        <f t="shared" si="38"/>
        <v/>
      </c>
      <c r="V266" s="158" t="str">
        <f t="shared" si="39"/>
        <v/>
      </c>
      <c r="W266" s="158" t="str">
        <f t="shared" si="40"/>
        <v/>
      </c>
      <c r="X266" s="158" t="str">
        <f t="shared" si="41"/>
        <v/>
      </c>
      <c r="Y266" s="164">
        <f t="shared" si="42"/>
        <v>0</v>
      </c>
    </row>
    <row r="267" spans="1:25" ht="15.65" customHeight="1">
      <c r="A267" s="374" t="s">
        <v>337</v>
      </c>
      <c r="B267" s="163">
        <v>138</v>
      </c>
      <c r="C267" s="163" t="s">
        <v>680</v>
      </c>
      <c r="D267" s="169" t="s">
        <v>705</v>
      </c>
      <c r="E267" s="168"/>
      <c r="F267" s="163"/>
      <c r="G267" s="163"/>
      <c r="H267" s="168"/>
      <c r="I267" s="163"/>
      <c r="J267" s="163"/>
      <c r="K267" s="168"/>
      <c r="L267" s="163"/>
      <c r="M267" s="170"/>
      <c r="N267" s="170"/>
      <c r="O267" s="168"/>
      <c r="P267" s="163"/>
      <c r="Q267" s="163"/>
      <c r="R267" s="163"/>
      <c r="S267" s="181" t="str">
        <f t="array" ref="S267">_xlfn.IFS(
  C267="United States","North America",
  C267="Canada","North America",
  C267="Mexico","North America",
  C267="Bermuda","North America",
  C267="United Kingdom","Europe",
  C267="Germany","Europe",
  C267="France","Europe",
  C267="Italy","Europe",
  C267="Switzerland","Europe",
  C267="Spain","Europe",
  C267="Netherlands","Europe",
  C267="Sweden","Europe",
  C267="Norway","Europe",
  C267="Finland","Europe",
  C267="Denmark","Europe",
  C267="Russia","Europe",
  C267="China","Asia",
  C267="Japan","Asia",
  C267="Taiwan, Province of China","Asia",
  C267="Hong Kong","Asia",
  C267="South Korea","Asia",
  C267="India","Asia",
  C267="Singapore","Asia",
  C267="Thailand","Asia",
  C267="Indonesia","Asia",
  C267="Malaysia","Asia",
  TRUE,"Other"
)</f>
        <v>Asia</v>
      </c>
      <c r="T267" s="163" t="str">
        <f>_xlfn.XLOOKUP($D267,ref!G:G,ref!H:H)</f>
        <v>Oil and gas</v>
      </c>
      <c r="U267" s="163" t="str">
        <f t="shared" si="38"/>
        <v/>
      </c>
      <c r="V267" s="163" t="str">
        <f t="shared" si="39"/>
        <v/>
      </c>
      <c r="W267" s="163" t="str">
        <f t="shared" si="40"/>
        <v/>
      </c>
      <c r="X267" s="163" t="str">
        <f t="shared" si="41"/>
        <v/>
      </c>
      <c r="Y267" s="164">
        <f t="shared" si="42"/>
        <v>0</v>
      </c>
    </row>
    <row r="268" spans="1:25" ht="15.65" customHeight="1">
      <c r="A268" s="375" t="s">
        <v>179</v>
      </c>
      <c r="B268" s="158">
        <v>94</v>
      </c>
      <c r="C268" s="158" t="s">
        <v>3017</v>
      </c>
      <c r="D268" s="166" t="s">
        <v>654</v>
      </c>
      <c r="E268" s="165" t="s">
        <v>631</v>
      </c>
      <c r="F268" s="158">
        <v>2025</v>
      </c>
      <c r="G268" s="158">
        <v>2015</v>
      </c>
      <c r="H268" s="165" t="s">
        <v>1096</v>
      </c>
      <c r="I268" s="158">
        <v>2030</v>
      </c>
      <c r="J268" s="158">
        <v>2020</v>
      </c>
      <c r="K268" s="165" t="s">
        <v>635</v>
      </c>
      <c r="L268" s="158" t="s">
        <v>636</v>
      </c>
      <c r="M268" s="167">
        <v>2030</v>
      </c>
      <c r="N268" s="167">
        <v>2020</v>
      </c>
      <c r="O268" s="165" t="s">
        <v>645</v>
      </c>
      <c r="P268" s="158" t="s">
        <v>805</v>
      </c>
      <c r="Q268" s="158">
        <v>2045</v>
      </c>
      <c r="R268" s="158">
        <v>2020</v>
      </c>
      <c r="S268" s="182" t="str">
        <f t="array" ref="S268">_xlfn.IFS(
  C268="United States","North America",
  C268="Canada","North America",
  C268="Mexico","North America",
  C268="Bermuda","North America",
  C268="United Kingdom","Europe",
  C268="Germany","Europe",
  C268="France","Europe",
  C268="Italy","Europe",
  C268="Switzerland","Europe",
  C268="Spain","Europe",
  C268="Netherlands","Europe",
  C268="Sweden","Europe",
  C268="Norway","Europe",
  C268="Finland","Europe",
  C268="Denmark","Europe",
  C268="Russia","Europe",
  C268="China","Asia",
  C268="Japan","Asia",
  C268="Taiwan, Province of China","Asia",
  C268="Hong Kong","Asia",
  C268="South Korea","Asia",
  C268="India","Asia",
  C268="Singapore","Asia",
  C268="Thailand","Asia",
  C268="Indonesia","Asia",
  C268="Malaysia","Asia",
  TRUE,"Other"
)</f>
        <v>North America</v>
      </c>
      <c r="T268" s="158" t="str">
        <f>_xlfn.XLOOKUP($D268,ref!G:G,ref!H:H)</f>
        <v>Health care and pharmaceuticals</v>
      </c>
      <c r="U268" s="158">
        <f t="shared" si="38"/>
        <v>1</v>
      </c>
      <c r="V268" s="158">
        <f t="shared" si="39"/>
        <v>1</v>
      </c>
      <c r="W268" s="158">
        <f t="shared" si="40"/>
        <v>1</v>
      </c>
      <c r="X268" s="158">
        <f t="shared" si="41"/>
        <v>1</v>
      </c>
      <c r="Y268" s="164">
        <f t="shared" si="42"/>
        <v>1</v>
      </c>
    </row>
    <row r="269" spans="1:25" ht="15.65" customHeight="1">
      <c r="A269" s="374" t="s">
        <v>67</v>
      </c>
      <c r="B269" s="163">
        <v>43</v>
      </c>
      <c r="C269" s="163" t="s">
        <v>3017</v>
      </c>
      <c r="D269" s="169" t="s">
        <v>666</v>
      </c>
      <c r="E269" s="168" t="s">
        <v>631</v>
      </c>
      <c r="F269" s="163">
        <v>2020</v>
      </c>
      <c r="G269" s="163">
        <v>2017</v>
      </c>
      <c r="H269" s="168"/>
      <c r="I269" s="163"/>
      <c r="J269" s="163"/>
      <c r="K269" s="168" t="s">
        <v>635</v>
      </c>
      <c r="L269" s="163" t="s">
        <v>3145</v>
      </c>
      <c r="M269" s="170">
        <v>2020</v>
      </c>
      <c r="N269" s="170">
        <v>2020</v>
      </c>
      <c r="O269" s="168"/>
      <c r="P269" s="163"/>
      <c r="Q269" s="163"/>
      <c r="R269" s="163"/>
      <c r="S269" s="181" t="str">
        <f t="array" ref="S269">_xlfn.IFS(
  C269="United States","North America",
  C269="Canada","North America",
  C269="Mexico","North America",
  C269="Bermuda","North America",
  C269="United Kingdom","Europe",
  C269="Germany","Europe",
  C269="France","Europe",
  C269="Italy","Europe",
  C269="Switzerland","Europe",
  C269="Spain","Europe",
  C269="Netherlands","Europe",
  C269="Sweden","Europe",
  C269="Norway","Europe",
  C269="Finland","Europe",
  C269="Denmark","Europe",
  C269="Russia","Europe",
  C269="China","Asia",
  C269="Japan","Asia",
  C269="Taiwan, Province of China","Asia",
  C269="Hong Kong","Asia",
  C269="South Korea","Asia",
  C269="India","Asia",
  C269="Singapore","Asia",
  C269="Thailand","Asia",
  C269="Indonesia","Asia",
  C269="Malaysia","Asia",
  TRUE,"Other"
)</f>
        <v>North America</v>
      </c>
      <c r="T269" s="163" t="str">
        <f>_xlfn.XLOOKUP($D269,ref!G:G,ref!H:H)</f>
        <v>Financial services</v>
      </c>
      <c r="U269" s="163">
        <f t="shared" si="38"/>
        <v>1</v>
      </c>
      <c r="V269" s="163" t="str">
        <f t="shared" si="39"/>
        <v/>
      </c>
      <c r="W269" s="163">
        <f t="shared" si="40"/>
        <v>1</v>
      </c>
      <c r="X269" s="163" t="str">
        <f t="shared" si="41"/>
        <v/>
      </c>
      <c r="Y269" s="164">
        <f t="shared" si="42"/>
        <v>1</v>
      </c>
    </row>
    <row r="270" spans="1:25" ht="15.65" customHeight="1">
      <c r="A270" s="375" t="s">
        <v>3146</v>
      </c>
      <c r="B270" s="158">
        <v>417</v>
      </c>
      <c r="C270" s="158" t="s">
        <v>676</v>
      </c>
      <c r="D270" s="166" t="s">
        <v>679</v>
      </c>
      <c r="E270" s="165"/>
      <c r="F270" s="158"/>
      <c r="G270" s="158"/>
      <c r="H270" s="165"/>
      <c r="I270" s="158"/>
      <c r="J270" s="158"/>
      <c r="K270" s="165"/>
      <c r="L270" s="158"/>
      <c r="M270" s="167"/>
      <c r="N270" s="167"/>
      <c r="O270" s="165"/>
      <c r="P270" s="158"/>
      <c r="Q270" s="158"/>
      <c r="R270" s="158"/>
      <c r="S270" s="182" t="str">
        <f t="array" ref="S270">_xlfn.IFS(
  C270="United States","North America",
  C270="Canada","North America",
  C270="Mexico","North America",
  C270="Bermuda","North America",
  C270="United Kingdom","Europe",
  C270="Germany","Europe",
  C270="France","Europe",
  C270="Italy","Europe",
  C270="Switzerland","Europe",
  C270="Spain","Europe",
  C270="Netherlands","Europe",
  C270="Sweden","Europe",
  C270="Norway","Europe",
  C270="Finland","Europe",
  C270="Denmark","Europe",
  C270="Russia","Europe",
  C270="China","Asia",
  C270="Japan","Asia",
  C270="Taiwan, Province of China","Asia",
  C270="Hong Kong","Asia",
  C270="South Korea","Asia",
  C270="India","Asia",
  C270="Singapore","Asia",
  C270="Thailand","Asia",
  C270="Indonesia","Asia",
  C270="Malaysia","Asia",
  TRUE,"Other"
)</f>
        <v>Asia</v>
      </c>
      <c r="T270" s="158" t="str">
        <f>_xlfn.XLOOKUP($D270,ref!G:G,ref!H:H)</f>
        <v>Energy and utilities</v>
      </c>
      <c r="U270" s="158" t="str">
        <f t="shared" si="38"/>
        <v/>
      </c>
      <c r="V270" s="158" t="str">
        <f t="shared" si="39"/>
        <v/>
      </c>
      <c r="W270" s="158" t="str">
        <f t="shared" si="40"/>
        <v/>
      </c>
      <c r="X270" s="158" t="str">
        <f t="shared" si="41"/>
        <v/>
      </c>
      <c r="Y270" s="164">
        <f t="shared" si="42"/>
        <v>0</v>
      </c>
    </row>
    <row r="271" spans="1:25" ht="15.65" customHeight="1">
      <c r="A271" s="374" t="s">
        <v>427</v>
      </c>
      <c r="B271" s="163">
        <v>366</v>
      </c>
      <c r="C271" s="163" t="s">
        <v>876</v>
      </c>
      <c r="D271" s="169" t="s">
        <v>666</v>
      </c>
      <c r="E271" s="168"/>
      <c r="F271" s="163"/>
      <c r="G271" s="163"/>
      <c r="H271" s="168" t="s">
        <v>635</v>
      </c>
      <c r="I271" s="163"/>
      <c r="J271" s="163">
        <v>2021</v>
      </c>
      <c r="K271" s="168"/>
      <c r="L271" s="163"/>
      <c r="M271" s="170"/>
      <c r="N271" s="170"/>
      <c r="O271" s="168" t="s">
        <v>645</v>
      </c>
      <c r="P271" s="163" t="s">
        <v>3147</v>
      </c>
      <c r="Q271" s="163">
        <v>2040</v>
      </c>
      <c r="R271" s="163">
        <v>2021</v>
      </c>
      <c r="S271" s="181" t="str">
        <f t="array" ref="S271">_xlfn.IFS(
  C271="United States","North America",
  C271="Canada","North America",
  C271="Mexico","North America",
  C271="Bermuda","North America",
  C271="United Kingdom","Europe",
  C271="Germany","Europe",
  C271="France","Europe",
  C271="Italy","Europe",
  C271="Switzerland","Europe",
  C271="Spain","Europe",
  C271="Netherlands","Europe",
  C271="Sweden","Europe",
  C271="Norway","Europe",
  C271="Finland","Europe",
  C271="Denmark","Europe",
  C271="Russia","Europe",
  C271="China","Asia",
  C271="Japan","Asia",
  C271="Taiwan, Province of China","Asia",
  C271="Hong Kong","Asia",
  C271="South Korea","Asia",
  C271="India","Asia",
  C271="Singapore","Asia",
  C271="Thailand","Asia",
  C271="Indonesia","Asia",
  C271="Malaysia","Asia",
  TRUE,"Other"
)</f>
        <v>Asia</v>
      </c>
      <c r="T271" s="163" t="str">
        <f>_xlfn.XLOOKUP($D271,ref!G:G,ref!H:H)</f>
        <v>Financial services</v>
      </c>
      <c r="U271" s="163" t="str">
        <f t="shared" si="38"/>
        <v/>
      </c>
      <c r="V271" s="163">
        <f t="shared" si="39"/>
        <v>1</v>
      </c>
      <c r="W271" s="163" t="str">
        <f t="shared" si="40"/>
        <v/>
      </c>
      <c r="X271" s="163" t="str">
        <f t="shared" si="41"/>
        <v/>
      </c>
      <c r="Y271" s="164">
        <f t="shared" si="42"/>
        <v>1</v>
      </c>
    </row>
    <row r="272" spans="1:25" ht="15.65" customHeight="1">
      <c r="A272" s="375" t="s">
        <v>448</v>
      </c>
      <c r="B272" s="158">
        <v>217</v>
      </c>
      <c r="C272" s="158" t="s">
        <v>676</v>
      </c>
      <c r="D272" s="166" t="s">
        <v>715</v>
      </c>
      <c r="E272" s="165"/>
      <c r="F272" s="158"/>
      <c r="G272" s="158"/>
      <c r="H272" s="165"/>
      <c r="I272" s="158"/>
      <c r="J272" s="158"/>
      <c r="K272" s="165"/>
      <c r="L272" s="158"/>
      <c r="M272" s="167"/>
      <c r="N272" s="167"/>
      <c r="O272" s="165" t="s">
        <v>674</v>
      </c>
      <c r="P272" s="158"/>
      <c r="Q272" s="158">
        <v>2050</v>
      </c>
      <c r="R272" s="158">
        <v>2021</v>
      </c>
      <c r="S272" s="182" t="str">
        <f t="array" ref="S272">_xlfn.IFS(
  C272="United States","North America",
  C272="Canada","North America",
  C272="Mexico","North America",
  C272="Bermuda","North America",
  C272="United Kingdom","Europe",
  C272="Germany","Europe",
  C272="France","Europe",
  C272="Italy","Europe",
  C272="Switzerland","Europe",
  C272="Spain","Europe",
  C272="Netherlands","Europe",
  C272="Sweden","Europe",
  C272="Norway","Europe",
  C272="Finland","Europe",
  C272="Denmark","Europe",
  C272="Russia","Europe",
  C272="China","Asia",
  C272="Japan","Asia",
  C272="Taiwan, Province of China","Asia",
  C272="Hong Kong","Asia",
  C272="South Korea","Asia",
  C272="India","Asia",
  C272="Singapore","Asia",
  C272="Thailand","Asia",
  C272="Indonesia","Asia",
  C272="Malaysia","Asia",
  TRUE,"Other"
)</f>
        <v>Asia</v>
      </c>
      <c r="T272" s="158" t="str">
        <f>_xlfn.XLOOKUP($D272,ref!G:G,ref!H:H)</f>
        <v>Telecommunications and media</v>
      </c>
      <c r="U272" s="158" t="str">
        <f t="shared" si="38"/>
        <v/>
      </c>
      <c r="V272" s="158">
        <f t="shared" si="39"/>
        <v>1</v>
      </c>
      <c r="W272" s="158" t="str">
        <f t="shared" si="40"/>
        <v/>
      </c>
      <c r="X272" s="158" t="str">
        <f t="shared" si="41"/>
        <v/>
      </c>
      <c r="Y272" s="164">
        <f t="shared" si="42"/>
        <v>1</v>
      </c>
    </row>
    <row r="273" spans="1:25" ht="15.65" customHeight="1">
      <c r="A273" s="374" t="s">
        <v>207</v>
      </c>
      <c r="B273" s="163">
        <v>215</v>
      </c>
      <c r="C273" s="163" t="s">
        <v>876</v>
      </c>
      <c r="D273" s="169" t="s">
        <v>669</v>
      </c>
      <c r="E273" s="168"/>
      <c r="F273" s="163"/>
      <c r="G273" s="163"/>
      <c r="H273" s="168"/>
      <c r="I273" s="163"/>
      <c r="J273" s="163"/>
      <c r="K273" s="168"/>
      <c r="L273" s="163"/>
      <c r="M273" s="170"/>
      <c r="N273" s="170"/>
      <c r="O273" s="168"/>
      <c r="P273" s="163"/>
      <c r="Q273" s="163"/>
      <c r="R273" s="163"/>
      <c r="S273" s="181" t="str">
        <f t="array" ref="S273">_xlfn.IFS(
  C273="United States","North America",
  C273="Canada","North America",
  C273="Mexico","North America",
  C273="Bermuda","North America",
  C273="United Kingdom","Europe",
  C273="Germany","Europe",
  C273="France","Europe",
  C273="Italy","Europe",
  C273="Switzerland","Europe",
  C273="Spain","Europe",
  C273="Netherlands","Europe",
  C273="Sweden","Europe",
  C273="Norway","Europe",
  C273="Finland","Europe",
  C273="Denmark","Europe",
  C273="Russia","Europe",
  C273="China","Asia",
  C273="Japan","Asia",
  C273="Taiwan, Province of China","Asia",
  C273="Hong Kong","Asia",
  C273="South Korea","Asia",
  C273="India","Asia",
  C273="Singapore","Asia",
  C273="Thailand","Asia",
  C273="Indonesia","Asia",
  C273="Malaysia","Asia",
  TRUE,"Other"
)</f>
        <v>Asia</v>
      </c>
      <c r="T273" s="163" t="str">
        <f>_xlfn.XLOOKUP($D273,ref!G:G,ref!H:H)</f>
        <v>Automotive</v>
      </c>
      <c r="U273" s="163" t="str">
        <f t="shared" si="38"/>
        <v/>
      </c>
      <c r="V273" s="163" t="str">
        <f t="shared" si="39"/>
        <v/>
      </c>
      <c r="W273" s="163" t="str">
        <f t="shared" si="40"/>
        <v/>
      </c>
      <c r="X273" s="163" t="str">
        <f t="shared" si="41"/>
        <v/>
      </c>
      <c r="Y273" s="164">
        <f t="shared" si="42"/>
        <v>0</v>
      </c>
    </row>
    <row r="274" spans="1:25" ht="15.65" customHeight="1">
      <c r="A274" s="375" t="s">
        <v>1888</v>
      </c>
      <c r="B274" s="158">
        <v>467</v>
      </c>
      <c r="C274" s="158" t="s">
        <v>911</v>
      </c>
      <c r="D274" s="166" t="s">
        <v>679</v>
      </c>
      <c r="E274" s="165"/>
      <c r="F274" s="158"/>
      <c r="G274" s="158"/>
      <c r="H274" s="165"/>
      <c r="I274" s="158"/>
      <c r="J274" s="158"/>
      <c r="K274" s="165" t="s">
        <v>674</v>
      </c>
      <c r="L274" s="158"/>
      <c r="M274" s="167">
        <v>2050</v>
      </c>
      <c r="N274" s="167">
        <v>2021</v>
      </c>
      <c r="O274" s="165"/>
      <c r="P274" s="158"/>
      <c r="Q274" s="158"/>
      <c r="R274" s="158"/>
      <c r="S274" s="182" t="str">
        <f t="array" ref="S274">_xlfn.IFS(
  C274="United States","North America",
  C274="Canada","North America",
  C274="Mexico","North America",
  C274="Bermuda","North America",
  C274="United Kingdom","Europe",
  C274="Germany","Europe",
  C274="France","Europe",
  C274="Italy","Europe",
  C274="Switzerland","Europe",
  C274="Spain","Europe",
  C274="Netherlands","Europe",
  C274="Sweden","Europe",
  C274="Norway","Europe",
  C274="Finland","Europe",
  C274="Denmark","Europe",
  C274="Russia","Europe",
  C274="China","Asia",
  C274="Japan","Asia",
  C274="Taiwan, Province of China","Asia",
  C274="Hong Kong","Asia",
  C274="South Korea","Asia",
  C274="India","Asia",
  C274="Singapore","Asia",
  C274="Thailand","Asia",
  C274="Indonesia","Asia",
  C274="Malaysia","Asia",
  TRUE,"Other"
)</f>
        <v>Other</v>
      </c>
      <c r="T274" s="158" t="str">
        <f>_xlfn.XLOOKUP($D274,ref!G:G,ref!H:H)</f>
        <v>Energy and utilities</v>
      </c>
      <c r="U274" s="158">
        <f t="shared" si="38"/>
        <v>1</v>
      </c>
      <c r="V274" s="158" t="str">
        <f t="shared" si="39"/>
        <v/>
      </c>
      <c r="W274" s="158" t="str">
        <f t="shared" si="40"/>
        <v/>
      </c>
      <c r="X274" s="158" t="str">
        <f t="shared" si="41"/>
        <v/>
      </c>
      <c r="Y274" s="164">
        <f t="shared" si="42"/>
        <v>1</v>
      </c>
    </row>
    <row r="275" spans="1:25" ht="15.65" customHeight="1">
      <c r="A275" s="374" t="s">
        <v>245</v>
      </c>
      <c r="B275" s="163">
        <v>222</v>
      </c>
      <c r="C275" s="163" t="s">
        <v>876</v>
      </c>
      <c r="D275" s="169" t="s">
        <v>679</v>
      </c>
      <c r="E275" s="168"/>
      <c r="F275" s="163"/>
      <c r="G275" s="163"/>
      <c r="H275" s="168"/>
      <c r="I275" s="163"/>
      <c r="J275" s="163"/>
      <c r="K275" s="168"/>
      <c r="L275" s="163"/>
      <c r="M275" s="170"/>
      <c r="N275" s="170"/>
      <c r="O275" s="168"/>
      <c r="P275" s="163"/>
      <c r="Q275" s="163"/>
      <c r="R275" s="163"/>
      <c r="S275" s="181" t="str">
        <f t="array" ref="S275">_xlfn.IFS(
  C275="United States","North America",
  C275="Canada","North America",
  C275="Mexico","North America",
  C275="Bermuda","North America",
  C275="United Kingdom","Europe",
  C275="Germany","Europe",
  C275="France","Europe",
  C275="Italy","Europe",
  C275="Switzerland","Europe",
  C275="Spain","Europe",
  C275="Netherlands","Europe",
  C275="Sweden","Europe",
  C275="Norway","Europe",
  C275="Finland","Europe",
  C275="Denmark","Europe",
  C275="Russia","Europe",
  C275="China","Asia",
  C275="Japan","Asia",
  C275="Taiwan, Province of China","Asia",
  C275="Hong Kong","Asia",
  C275="South Korea","Asia",
  C275="India","Asia",
  C275="Singapore","Asia",
  C275="Thailand","Asia",
  C275="Indonesia","Asia",
  C275="Malaysia","Asia",
  TRUE,"Other"
)</f>
        <v>Asia</v>
      </c>
      <c r="T275" s="163" t="str">
        <f>_xlfn.XLOOKUP($D275,ref!G:G,ref!H:H)</f>
        <v>Energy and utilities</v>
      </c>
      <c r="U275" s="163" t="str">
        <f t="shared" si="38"/>
        <v/>
      </c>
      <c r="V275" s="163" t="str">
        <f t="shared" si="39"/>
        <v/>
      </c>
      <c r="W275" s="163" t="str">
        <f t="shared" si="40"/>
        <v/>
      </c>
      <c r="X275" s="163" t="str">
        <f t="shared" si="41"/>
        <v/>
      </c>
      <c r="Y275" s="164">
        <f t="shared" si="42"/>
        <v>0</v>
      </c>
    </row>
    <row r="276" spans="1:25" ht="15.65" customHeight="1">
      <c r="A276" s="375" t="s">
        <v>3148</v>
      </c>
      <c r="B276" s="158">
        <v>466</v>
      </c>
      <c r="C276" s="158" t="s">
        <v>3017</v>
      </c>
      <c r="D276" s="166" t="s">
        <v>690</v>
      </c>
      <c r="E276" s="165"/>
      <c r="F276" s="158"/>
      <c r="G276" s="158"/>
      <c r="H276" s="165" t="s">
        <v>635</v>
      </c>
      <c r="I276" s="158"/>
      <c r="J276" s="158">
        <v>2018</v>
      </c>
      <c r="K276" s="165"/>
      <c r="L276" s="158"/>
      <c r="M276" s="167"/>
      <c r="N276" s="167"/>
      <c r="O276" s="165"/>
      <c r="P276" s="158"/>
      <c r="Q276" s="158"/>
      <c r="R276" s="158"/>
      <c r="S276" s="182" t="str">
        <f t="array" ref="S276">_xlfn.IFS(
  C276="United States","North America",
  C276="Canada","North America",
  C276="Mexico","North America",
  C276="Bermuda","North America",
  C276="United Kingdom","Europe",
  C276="Germany","Europe",
  C276="France","Europe",
  C276="Italy","Europe",
  C276="Switzerland","Europe",
  C276="Spain","Europe",
  C276="Netherlands","Europe",
  C276="Sweden","Europe",
  C276="Norway","Europe",
  C276="Finland","Europe",
  C276="Denmark","Europe",
  C276="Russia","Europe",
  C276="China","Asia",
  C276="Japan","Asia",
  C276="Taiwan, Province of China","Asia",
  C276="Hong Kong","Asia",
  C276="South Korea","Asia",
  C276="India","Asia",
  C276="Singapore","Asia",
  C276="Thailand","Asia",
  C276="Indonesia","Asia",
  C276="Malaysia","Asia",
  TRUE,"Other"
)</f>
        <v>North America</v>
      </c>
      <c r="T276" s="158" t="str">
        <f>_xlfn.XLOOKUP($D276,ref!G:G,ref!H:H)</f>
        <v>Food, beverages and agriculture</v>
      </c>
      <c r="U276" s="158" t="str">
        <f t="shared" si="38"/>
        <v/>
      </c>
      <c r="V276" s="158" t="str">
        <f t="shared" si="39"/>
        <v/>
      </c>
      <c r="W276" s="158" t="str">
        <f t="shared" si="40"/>
        <v/>
      </c>
      <c r="X276" s="158" t="str">
        <f t="shared" si="41"/>
        <v/>
      </c>
      <c r="Y276" s="164">
        <f t="shared" si="42"/>
        <v>0</v>
      </c>
    </row>
    <row r="277" spans="1:25" ht="15.65" customHeight="1">
      <c r="A277" s="374" t="s">
        <v>101</v>
      </c>
      <c r="B277" s="163">
        <v>40</v>
      </c>
      <c r="C277" s="163" t="s">
        <v>3017</v>
      </c>
      <c r="D277" s="169" t="s">
        <v>690</v>
      </c>
      <c r="E277" s="168"/>
      <c r="F277" s="163"/>
      <c r="G277" s="163"/>
      <c r="H277" s="168"/>
      <c r="I277" s="163"/>
      <c r="J277" s="163"/>
      <c r="K277" s="168"/>
      <c r="L277" s="163"/>
      <c r="M277" s="170"/>
      <c r="N277" s="170"/>
      <c r="O277" s="168"/>
      <c r="P277" s="163"/>
      <c r="Q277" s="163"/>
      <c r="R277" s="163"/>
      <c r="S277" s="181" t="str">
        <f t="array" ref="S277">_xlfn.IFS(
  C277="United States","North America",
  C277="Canada","North America",
  C277="Mexico","North America",
  C277="Bermuda","North America",
  C277="United Kingdom","Europe",
  C277="Germany","Europe",
  C277="France","Europe",
  C277="Italy","Europe",
  C277="Switzerland","Europe",
  C277="Spain","Europe",
  C277="Netherlands","Europe",
  C277="Sweden","Europe",
  C277="Norway","Europe",
  C277="Finland","Europe",
  C277="Denmark","Europe",
  C277="Russia","Europe",
  C277="China","Asia",
  C277="Japan","Asia",
  C277="Taiwan, Province of China","Asia",
  C277="Hong Kong","Asia",
  C277="South Korea","Asia",
  C277="India","Asia",
  C277="Singapore","Asia",
  C277="Thailand","Asia",
  C277="Indonesia","Asia",
  C277="Malaysia","Asia",
  TRUE,"Other"
)</f>
        <v>North America</v>
      </c>
      <c r="T277" s="163" t="str">
        <f>_xlfn.XLOOKUP($D277,ref!G:G,ref!H:H)</f>
        <v>Food, beverages and agriculture</v>
      </c>
      <c r="U277" s="163" t="str">
        <f t="shared" si="38"/>
        <v/>
      </c>
      <c r="V277" s="163" t="str">
        <f t="shared" si="39"/>
        <v/>
      </c>
      <c r="W277" s="163" t="str">
        <f t="shared" si="40"/>
        <v/>
      </c>
      <c r="X277" s="163" t="str">
        <f t="shared" si="41"/>
        <v/>
      </c>
      <c r="Y277" s="164">
        <f t="shared" si="42"/>
        <v>0</v>
      </c>
    </row>
    <row r="278" spans="1:25" ht="15.65" customHeight="1">
      <c r="A278" s="375" t="s">
        <v>469</v>
      </c>
      <c r="B278" s="158">
        <v>341</v>
      </c>
      <c r="C278" s="158" t="s">
        <v>692</v>
      </c>
      <c r="D278" s="166" t="s">
        <v>691</v>
      </c>
      <c r="E278" s="165" t="s">
        <v>631</v>
      </c>
      <c r="F278" s="158">
        <v>2020</v>
      </c>
      <c r="G278" s="158">
        <v>2015</v>
      </c>
      <c r="H278" s="165" t="s">
        <v>1096</v>
      </c>
      <c r="I278" s="158">
        <v>2025</v>
      </c>
      <c r="J278" s="158">
        <v>2019</v>
      </c>
      <c r="K278" s="165" t="s">
        <v>3061</v>
      </c>
      <c r="L278" s="158" t="s">
        <v>3149</v>
      </c>
      <c r="M278" s="167">
        <v>2019</v>
      </c>
      <c r="N278" s="167">
        <v>2012</v>
      </c>
      <c r="O278" s="165"/>
      <c r="P278" s="158"/>
      <c r="Q278" s="158"/>
      <c r="R278" s="158"/>
      <c r="S278" s="182" t="str">
        <f t="array" ref="S278">_xlfn.IFS(
  C278="United States","North America",
  C278="Canada","North America",
  C278="Mexico","North America",
  C278="Bermuda","North America",
  C278="United Kingdom","Europe",
  C278="Germany","Europe",
  C278="France","Europe",
  C278="Italy","Europe",
  C278="Switzerland","Europe",
  C278="Spain","Europe",
  C278="Netherlands","Europe",
  C278="Sweden","Europe",
  C278="Norway","Europe",
  C278="Finland","Europe",
  C278="Denmark","Europe",
  C278="Russia","Europe",
  C278="China","Asia",
  C278="Japan","Asia",
  C278="Taiwan, Province of China","Asia",
  C278="Hong Kong","Asia",
  C278="South Korea","Asia",
  C278="India","Asia",
  C278="Singapore","Asia",
  C278="Thailand","Asia",
  C278="Indonesia","Asia",
  C278="Malaysia","Asia",
  TRUE,"Other"
)</f>
        <v>Europe</v>
      </c>
      <c r="T278" s="158" t="str">
        <f>_xlfn.XLOOKUP($D278,ref!G:G,ref!H:H)</f>
        <v>Transportation and logistics</v>
      </c>
      <c r="U278" s="158">
        <f t="shared" si="38"/>
        <v>1</v>
      </c>
      <c r="V278" s="158" t="str">
        <f t="shared" si="39"/>
        <v/>
      </c>
      <c r="W278" s="158">
        <f t="shared" si="40"/>
        <v>1</v>
      </c>
      <c r="X278" s="158">
        <f t="shared" si="41"/>
        <v>1</v>
      </c>
      <c r="Y278" s="164">
        <f t="shared" si="42"/>
        <v>1</v>
      </c>
    </row>
    <row r="279" spans="1:25" ht="15.65" customHeight="1">
      <c r="A279" s="374" t="s">
        <v>2755</v>
      </c>
      <c r="B279" s="163">
        <v>153</v>
      </c>
      <c r="C279" s="163" t="s">
        <v>740</v>
      </c>
      <c r="D279" s="169" t="s">
        <v>666</v>
      </c>
      <c r="E279" s="168"/>
      <c r="F279" s="163"/>
      <c r="G279" s="163"/>
      <c r="H279" s="168" t="s">
        <v>635</v>
      </c>
      <c r="I279" s="163"/>
      <c r="J279" s="163">
        <v>2021</v>
      </c>
      <c r="K279" s="168"/>
      <c r="L279" s="163"/>
      <c r="M279" s="170"/>
      <c r="N279" s="170"/>
      <c r="O279" s="168" t="s">
        <v>635</v>
      </c>
      <c r="P279" s="163" t="s">
        <v>3150</v>
      </c>
      <c r="Q279" s="163">
        <v>2050</v>
      </c>
      <c r="R279" s="163">
        <v>2020</v>
      </c>
      <c r="S279" s="181" t="str">
        <f t="array" ref="S279">_xlfn.IFS(
  C279="United States","North America",
  C279="Canada","North America",
  C279="Mexico","North America",
  C279="Bermuda","North America",
  C279="United Kingdom","Europe",
  C279="Germany","Europe",
  C279="France","Europe",
  C279="Italy","Europe",
  C279="Switzerland","Europe",
  C279="Spain","Europe",
  C279="Netherlands","Europe",
  C279="Sweden","Europe",
  C279="Norway","Europe",
  C279="Finland","Europe",
  C279="Denmark","Europe",
  C279="Russia","Europe",
  C279="China","Asia",
  C279="Japan","Asia",
  C279="Taiwan, Province of China","Asia",
  C279="Hong Kong","Asia",
  C279="South Korea","Asia",
  C279="India","Asia",
  C279="Singapore","Asia",
  C279="Thailand","Asia",
  C279="Indonesia","Asia",
  C279="Malaysia","Asia",
  TRUE,"Other"
)</f>
        <v>Europe</v>
      </c>
      <c r="T279" s="163" t="str">
        <f>_xlfn.XLOOKUP($D279,ref!G:G,ref!H:H)</f>
        <v>Financial services</v>
      </c>
      <c r="U279" s="163" t="str">
        <f t="shared" si="38"/>
        <v/>
      </c>
      <c r="V279" s="163">
        <f t="shared" si="39"/>
        <v>1</v>
      </c>
      <c r="W279" s="163" t="str">
        <f t="shared" si="40"/>
        <v/>
      </c>
      <c r="X279" s="163" t="str">
        <f t="shared" si="41"/>
        <v/>
      </c>
      <c r="Y279" s="164">
        <f t="shared" si="42"/>
        <v>1</v>
      </c>
    </row>
    <row r="280" spans="1:25" ht="15.65" customHeight="1">
      <c r="A280" s="375" t="s">
        <v>244</v>
      </c>
      <c r="B280" s="158">
        <v>159</v>
      </c>
      <c r="C280" s="158" t="s">
        <v>680</v>
      </c>
      <c r="D280" s="166" t="s">
        <v>713</v>
      </c>
      <c r="E280" s="165"/>
      <c r="F280" s="158"/>
      <c r="G280" s="158"/>
      <c r="H280" s="165" t="s">
        <v>1096</v>
      </c>
      <c r="I280" s="158">
        <v>2029</v>
      </c>
      <c r="J280" s="158">
        <v>2020</v>
      </c>
      <c r="K280" s="165"/>
      <c r="L280" s="158"/>
      <c r="M280" s="167"/>
      <c r="N280" s="167"/>
      <c r="O280" s="165"/>
      <c r="P280" s="158"/>
      <c r="Q280" s="158"/>
      <c r="R280" s="158"/>
      <c r="S280" s="182" t="str">
        <f t="array" ref="S280">_xlfn.IFS(
  C280="United States","North America",
  C280="Canada","North America",
  C280="Mexico","North America",
  C280="Bermuda","North America",
  C280="United Kingdom","Europe",
  C280="Germany","Europe",
  C280="France","Europe",
  C280="Italy","Europe",
  C280="Switzerland","Europe",
  C280="Spain","Europe",
  C280="Netherlands","Europe",
  C280="Sweden","Europe",
  C280="Norway","Europe",
  C280="Finland","Europe",
  C280="Denmark","Europe",
  C280="Russia","Europe",
  C280="China","Asia",
  C280="Japan","Asia",
  C280="Taiwan, Province of China","Asia",
  C280="Hong Kong","Asia",
  C280="South Korea","Asia",
  C280="India","Asia",
  C280="Singapore","Asia",
  C280="Thailand","Asia",
  C280="Indonesia","Asia",
  C280="Malaysia","Asia",
  TRUE,"Other"
)</f>
        <v>Asia</v>
      </c>
      <c r="T280" s="158" t="str">
        <f>_xlfn.XLOOKUP($D280,ref!G:G,ref!H:H)</f>
        <v>Technology</v>
      </c>
      <c r="U280" s="158" t="str">
        <f t="shared" si="38"/>
        <v/>
      </c>
      <c r="V280" s="158" t="str">
        <f t="shared" si="39"/>
        <v/>
      </c>
      <c r="W280" s="158" t="str">
        <f t="shared" si="40"/>
        <v/>
      </c>
      <c r="X280" s="158">
        <f t="shared" si="41"/>
        <v>1</v>
      </c>
      <c r="Y280" s="164">
        <f t="shared" si="42"/>
        <v>1</v>
      </c>
    </row>
    <row r="281" spans="1:25" ht="15.65" customHeight="1">
      <c r="A281" s="374" t="s">
        <v>476</v>
      </c>
      <c r="B281" s="163">
        <v>461</v>
      </c>
      <c r="C281" s="163" t="s">
        <v>876</v>
      </c>
      <c r="D281" s="169" t="s">
        <v>628</v>
      </c>
      <c r="E281" s="168"/>
      <c r="F281" s="163"/>
      <c r="G281" s="163"/>
      <c r="H281" s="168"/>
      <c r="I281" s="163"/>
      <c r="J281" s="163"/>
      <c r="K281" s="168"/>
      <c r="L281" s="163"/>
      <c r="M281" s="170"/>
      <c r="N281" s="170"/>
      <c r="O281" s="168"/>
      <c r="P281" s="163"/>
      <c r="Q281" s="163"/>
      <c r="R281" s="163"/>
      <c r="S281" s="181" t="str">
        <f t="array" ref="S281">_xlfn.IFS(
  C281="United States","North America",
  C281="Canada","North America",
  C281="Mexico","North America",
  C281="Bermuda","North America",
  C281="United Kingdom","Europe",
  C281="Germany","Europe",
  C281="France","Europe",
  C281="Italy","Europe",
  C281="Switzerland","Europe",
  C281="Spain","Europe",
  C281="Netherlands","Europe",
  C281="Sweden","Europe",
  C281="Norway","Europe",
  C281="Finland","Europe",
  C281="Denmark","Europe",
  C281="Russia","Europe",
  C281="China","Asia",
  C281="Japan","Asia",
  C281="Taiwan, Province of China","Asia",
  C281="Hong Kong","Asia",
  C281="South Korea","Asia",
  C281="India","Asia",
  C281="Singapore","Asia",
  C281="Thailand","Asia",
  C281="Indonesia","Asia",
  C281="Malaysia","Asia",
  TRUE,"Other"
)</f>
        <v>Asia</v>
      </c>
      <c r="T281" s="163" t="str">
        <f>_xlfn.XLOOKUP($D281,ref!G:G,ref!H:H)</f>
        <v>Chemicals</v>
      </c>
      <c r="U281" s="163" t="str">
        <f t="shared" si="38"/>
        <v/>
      </c>
      <c r="V281" s="163" t="str">
        <f t="shared" si="39"/>
        <v/>
      </c>
      <c r="W281" s="163" t="str">
        <f t="shared" si="40"/>
        <v/>
      </c>
      <c r="X281" s="163" t="str">
        <f t="shared" si="41"/>
        <v/>
      </c>
      <c r="Y281" s="164">
        <f t="shared" si="42"/>
        <v>0</v>
      </c>
    </row>
    <row r="282" spans="1:25" ht="15.65" customHeight="1">
      <c r="A282" s="375" t="s">
        <v>263</v>
      </c>
      <c r="B282" s="158">
        <v>192</v>
      </c>
      <c r="C282" s="158" t="s">
        <v>876</v>
      </c>
      <c r="D282" s="166" t="s">
        <v>713</v>
      </c>
      <c r="E282" s="165"/>
      <c r="F282" s="158"/>
      <c r="G282" s="158"/>
      <c r="H282" s="165"/>
      <c r="I282" s="158"/>
      <c r="J282" s="158"/>
      <c r="K282" s="165" t="s">
        <v>635</v>
      </c>
      <c r="L282" s="158" t="s">
        <v>837</v>
      </c>
      <c r="M282" s="167">
        <v>2030</v>
      </c>
      <c r="N282" s="167">
        <v>2019</v>
      </c>
      <c r="O282" s="165"/>
      <c r="P282" s="158"/>
      <c r="Q282" s="158"/>
      <c r="R282" s="158"/>
      <c r="S282" s="182" t="str">
        <f t="array" ref="S282">_xlfn.IFS(
  C282="United States","North America",
  C282="Canada","North America",
  C282="Mexico","North America",
  C282="Bermuda","North America",
  C282="United Kingdom","Europe",
  C282="Germany","Europe",
  C282="France","Europe",
  C282="Italy","Europe",
  C282="Switzerland","Europe",
  C282="Spain","Europe",
  C282="Netherlands","Europe",
  C282="Sweden","Europe",
  C282="Norway","Europe",
  C282="Finland","Europe",
  C282="Denmark","Europe",
  C282="Russia","Europe",
  C282="China","Asia",
  C282="Japan","Asia",
  C282="Taiwan, Province of China","Asia",
  C282="Hong Kong","Asia",
  C282="South Korea","Asia",
  C282="India","Asia",
  C282="Singapore","Asia",
  C282="Thailand","Asia",
  C282="Indonesia","Asia",
  C282="Malaysia","Asia",
  TRUE,"Other"
)</f>
        <v>Asia</v>
      </c>
      <c r="T282" s="158" t="str">
        <f>_xlfn.XLOOKUP($D282,ref!G:G,ref!H:H)</f>
        <v>Technology</v>
      </c>
      <c r="U282" s="158">
        <f t="shared" si="38"/>
        <v>1</v>
      </c>
      <c r="V282" s="158" t="str">
        <f t="shared" si="39"/>
        <v/>
      </c>
      <c r="W282" s="158" t="str">
        <f t="shared" si="40"/>
        <v/>
      </c>
      <c r="X282" s="158" t="str">
        <f t="shared" si="41"/>
        <v/>
      </c>
      <c r="Y282" s="164">
        <f t="shared" si="42"/>
        <v>1</v>
      </c>
    </row>
    <row r="283" spans="1:25" ht="15.65" customHeight="1">
      <c r="A283" s="374" t="s">
        <v>348</v>
      </c>
      <c r="B283" s="163">
        <v>262</v>
      </c>
      <c r="C283" s="163" t="s">
        <v>3017</v>
      </c>
      <c r="D283" s="169" t="s">
        <v>666</v>
      </c>
      <c r="E283" s="168"/>
      <c r="F283" s="163"/>
      <c r="G283" s="163"/>
      <c r="H283" s="168"/>
      <c r="I283" s="163"/>
      <c r="J283" s="163"/>
      <c r="K283" s="168"/>
      <c r="L283" s="163"/>
      <c r="M283" s="170"/>
      <c r="N283" s="170"/>
      <c r="O283" s="168"/>
      <c r="P283" s="163"/>
      <c r="Q283" s="163"/>
      <c r="R283" s="163"/>
      <c r="S283" s="181" t="str">
        <f t="array" ref="S283">_xlfn.IFS(
  C283="United States","North America",
  C283="Canada","North America",
  C283="Mexico","North America",
  C283="Bermuda","North America",
  C283="United Kingdom","Europe",
  C283="Germany","Europe",
  C283="France","Europe",
  C283="Italy","Europe",
  C283="Switzerland","Europe",
  C283="Spain","Europe",
  C283="Netherlands","Europe",
  C283="Sweden","Europe",
  C283="Norway","Europe",
  C283="Finland","Europe",
  C283="Denmark","Europe",
  C283="Russia","Europe",
  C283="China","Asia",
  C283="Japan","Asia",
  C283="Taiwan, Province of China","Asia",
  C283="Hong Kong","Asia",
  C283="South Korea","Asia",
  C283="India","Asia",
  C283="Singapore","Asia",
  C283="Thailand","Asia",
  C283="Indonesia","Asia",
  C283="Malaysia","Asia",
  TRUE,"Other"
)</f>
        <v>North America</v>
      </c>
      <c r="T283" s="163" t="str">
        <f>_xlfn.XLOOKUP($D283,ref!G:G,ref!H:H)</f>
        <v>Financial services</v>
      </c>
      <c r="U283" s="163" t="str">
        <f t="shared" si="38"/>
        <v/>
      </c>
      <c r="V283" s="163" t="str">
        <f t="shared" si="39"/>
        <v/>
      </c>
      <c r="W283" s="163" t="str">
        <f t="shared" si="40"/>
        <v/>
      </c>
      <c r="X283" s="163" t="str">
        <f t="shared" si="41"/>
        <v/>
      </c>
      <c r="Y283" s="164">
        <f t="shared" si="42"/>
        <v>0</v>
      </c>
    </row>
    <row r="284" spans="1:25" ht="15.65" customHeight="1">
      <c r="A284" s="375" t="s">
        <v>535</v>
      </c>
      <c r="B284" s="158">
        <v>447</v>
      </c>
      <c r="C284" s="158" t="s">
        <v>740</v>
      </c>
      <c r="D284" s="166" t="s">
        <v>628</v>
      </c>
      <c r="E284" s="165"/>
      <c r="F284" s="158"/>
      <c r="G284" s="158"/>
      <c r="H284" s="165" t="s">
        <v>635</v>
      </c>
      <c r="I284" s="158"/>
      <c r="J284" s="158">
        <v>2020</v>
      </c>
      <c r="K284" s="165"/>
      <c r="L284" s="158"/>
      <c r="M284" s="167"/>
      <c r="N284" s="167"/>
      <c r="O284" s="165"/>
      <c r="P284" s="158"/>
      <c r="Q284" s="174"/>
      <c r="R284" s="158"/>
      <c r="S284" s="182" t="str">
        <f t="array" ref="S284">_xlfn.IFS(
  C284="United States","North America",
  C284="Canada","North America",
  C284="Mexico","North America",
  C284="Bermuda","North America",
  C284="United Kingdom","Europe",
  C284="Germany","Europe",
  C284="France","Europe",
  C284="Italy","Europe",
  C284="Switzerland","Europe",
  C284="Spain","Europe",
  C284="Netherlands","Europe",
  C284="Sweden","Europe",
  C284="Norway","Europe",
  C284="Finland","Europe",
  C284="Denmark","Europe",
  C284="Russia","Europe",
  C284="China","Asia",
  C284="Japan","Asia",
  C284="Taiwan, Province of China","Asia",
  C284="Hong Kong","Asia",
  C284="South Korea","Asia",
  C284="India","Asia",
  C284="Singapore","Asia",
  C284="Thailand","Asia",
  C284="Indonesia","Asia",
  C284="Malaysia","Asia",
  TRUE,"Other"
)</f>
        <v>Europe</v>
      </c>
      <c r="T284" s="158" t="str">
        <f>_xlfn.XLOOKUP($D284,ref!G:G,ref!H:H)</f>
        <v>Chemicals</v>
      </c>
      <c r="U284" s="158" t="str">
        <f t="shared" si="38"/>
        <v/>
      </c>
      <c r="V284" s="158" t="str">
        <f t="shared" si="39"/>
        <v/>
      </c>
      <c r="W284" s="158" t="str">
        <f t="shared" si="40"/>
        <v/>
      </c>
      <c r="X284" s="158" t="str">
        <f t="shared" si="41"/>
        <v/>
      </c>
      <c r="Y284" s="164">
        <f t="shared" si="42"/>
        <v>0</v>
      </c>
    </row>
    <row r="285" spans="1:25" ht="15.65" customHeight="1">
      <c r="A285" s="374" t="s">
        <v>227</v>
      </c>
      <c r="B285" s="163">
        <v>267</v>
      </c>
      <c r="C285" s="163" t="s">
        <v>740</v>
      </c>
      <c r="D285" s="169" t="s">
        <v>666</v>
      </c>
      <c r="E285" s="168" t="s">
        <v>631</v>
      </c>
      <c r="F285" s="163">
        <v>2019</v>
      </c>
      <c r="G285" s="163">
        <v>2019</v>
      </c>
      <c r="H285" s="168"/>
      <c r="I285" s="163"/>
      <c r="J285" s="163"/>
      <c r="K285" s="168"/>
      <c r="L285" s="163"/>
      <c r="M285" s="170"/>
      <c r="N285" s="170"/>
      <c r="O285" s="168" t="s">
        <v>3124</v>
      </c>
      <c r="P285" s="163" t="s">
        <v>3151</v>
      </c>
      <c r="Q285" s="176">
        <v>2030</v>
      </c>
      <c r="R285" s="163">
        <v>2021</v>
      </c>
      <c r="S285" s="181" t="str">
        <f t="array" ref="S285">_xlfn.IFS(
  C285="United States","North America",
  C285="Canada","North America",
  C285="Mexico","North America",
  C285="Bermuda","North America",
  C285="United Kingdom","Europe",
  C285="Germany","Europe",
  C285="France","Europe",
  C285="Italy","Europe",
  C285="Switzerland","Europe",
  C285="Spain","Europe",
  C285="Netherlands","Europe",
  C285="Sweden","Europe",
  C285="Norway","Europe",
  C285="Finland","Europe",
  C285="Denmark","Europe",
  C285="Russia","Europe",
  C285="China","Asia",
  C285="Japan","Asia",
  C285="Taiwan, Province of China","Asia",
  C285="Hong Kong","Asia",
  C285="South Korea","Asia",
  C285="India","Asia",
  C285="Singapore","Asia",
  C285="Thailand","Asia",
  C285="Indonesia","Asia",
  C285="Malaysia","Asia",
  TRUE,"Other"
)</f>
        <v>Europe</v>
      </c>
      <c r="T285" s="163" t="str">
        <f>_xlfn.XLOOKUP($D285,ref!G:G,ref!H:H)</f>
        <v>Financial services</v>
      </c>
      <c r="U285" s="163" t="str">
        <f t="shared" si="38"/>
        <v/>
      </c>
      <c r="V285" s="163">
        <f t="shared" si="39"/>
        <v>1</v>
      </c>
      <c r="W285" s="163">
        <f t="shared" si="40"/>
        <v>1</v>
      </c>
      <c r="X285" s="163" t="str">
        <f t="shared" si="41"/>
        <v/>
      </c>
      <c r="Y285" s="164">
        <f t="shared" si="42"/>
        <v>1</v>
      </c>
    </row>
    <row r="286" spans="1:25" ht="15.65" customHeight="1">
      <c r="A286" s="375" t="s">
        <v>234</v>
      </c>
      <c r="B286" s="158">
        <v>144</v>
      </c>
      <c r="C286" s="158" t="s">
        <v>3017</v>
      </c>
      <c r="D286" s="166" t="s">
        <v>665</v>
      </c>
      <c r="E286" s="165"/>
      <c r="F286" s="158"/>
      <c r="G286" s="158"/>
      <c r="H286" s="165"/>
      <c r="I286" s="158"/>
      <c r="J286" s="158"/>
      <c r="K286" s="165"/>
      <c r="L286" s="158"/>
      <c r="M286" s="167"/>
      <c r="N286" s="167"/>
      <c r="O286" s="165"/>
      <c r="P286" s="158"/>
      <c r="Q286" s="158"/>
      <c r="R286" s="158"/>
      <c r="S286" s="182" t="str">
        <f t="array" ref="S286">_xlfn.IFS(
  C286="United States","North America",
  C286="Canada","North America",
  C286="Mexico","North America",
  C286="Bermuda","North America",
  C286="United Kingdom","Europe",
  C286="Germany","Europe",
  C286="France","Europe",
  C286="Italy","Europe",
  C286="Switzerland","Europe",
  C286="Spain","Europe",
  C286="Netherlands","Europe",
  C286="Sweden","Europe",
  C286="Norway","Europe",
  C286="Finland","Europe",
  C286="Denmark","Europe",
  C286="Russia","Europe",
  C286="China","Asia",
  C286="Japan","Asia",
  C286="Taiwan, Province of China","Asia",
  C286="Hong Kong","Asia",
  C286="South Korea","Asia",
  C286="India","Asia",
  C286="Singapore","Asia",
  C286="Thailand","Asia",
  C286="Indonesia","Asia",
  C286="Malaysia","Asia",
  TRUE,"Other"
)</f>
        <v>North America</v>
      </c>
      <c r="T286" s="158" t="str">
        <f>_xlfn.XLOOKUP($D286,ref!G:G,ref!H:H)</f>
        <v>Aerospace and defense</v>
      </c>
      <c r="U286" s="158" t="str">
        <f t="shared" si="38"/>
        <v/>
      </c>
      <c r="V286" s="158" t="str">
        <f t="shared" si="39"/>
        <v/>
      </c>
      <c r="W286" s="158" t="str">
        <f t="shared" si="40"/>
        <v/>
      </c>
      <c r="X286" s="158" t="str">
        <f t="shared" si="41"/>
        <v/>
      </c>
      <c r="Y286" s="164">
        <f t="shared" si="42"/>
        <v>0</v>
      </c>
    </row>
    <row r="287" spans="1:25" ht="15.65" customHeight="1">
      <c r="A287" s="374" t="s">
        <v>2297</v>
      </c>
      <c r="B287" s="163">
        <v>456</v>
      </c>
      <c r="C287" s="163" t="s">
        <v>680</v>
      </c>
      <c r="D287" s="169" t="s">
        <v>708</v>
      </c>
      <c r="E287" s="168"/>
      <c r="F287" s="163"/>
      <c r="G287" s="163"/>
      <c r="H287" s="168"/>
      <c r="I287" s="163"/>
      <c r="J287" s="163"/>
      <c r="K287" s="168"/>
      <c r="L287" s="163"/>
      <c r="M287" s="170"/>
      <c r="N287" s="170"/>
      <c r="O287" s="168"/>
      <c r="P287" s="163"/>
      <c r="Q287" s="163"/>
      <c r="R287" s="163"/>
      <c r="S287" s="181" t="str">
        <f t="array" ref="S287">_xlfn.IFS(
  C287="United States","North America",
  C287="Canada","North America",
  C287="Mexico","North America",
  C287="Bermuda","North America",
  C287="United Kingdom","Europe",
  C287="Germany","Europe",
  C287="France","Europe",
  C287="Italy","Europe",
  C287="Switzerland","Europe",
  C287="Spain","Europe",
  C287="Netherlands","Europe",
  C287="Sweden","Europe",
  C287="Norway","Europe",
  C287="Finland","Europe",
  C287="Denmark","Europe",
  C287="Russia","Europe",
  C287="China","Asia",
  C287="Japan","Asia",
  C287="Taiwan, Province of China","Asia",
  C287="Hong Kong","Asia",
  C287="South Korea","Asia",
  C287="India","Asia",
  C287="Singapore","Asia",
  C287="Thailand","Asia",
  C287="Indonesia","Asia",
  C287="Malaysia","Asia",
  TRUE,"Other"
)</f>
        <v>Asia</v>
      </c>
      <c r="T287" s="163" t="str">
        <f>_xlfn.XLOOKUP($D287,ref!G:G,ref!H:H)</f>
        <v>Real estate</v>
      </c>
      <c r="U287" s="163" t="str">
        <f t="shared" si="38"/>
        <v/>
      </c>
      <c r="V287" s="163" t="str">
        <f t="shared" si="39"/>
        <v/>
      </c>
      <c r="W287" s="163" t="str">
        <f t="shared" si="40"/>
        <v/>
      </c>
      <c r="X287" s="163" t="str">
        <f t="shared" si="41"/>
        <v/>
      </c>
      <c r="Y287" s="164">
        <f t="shared" si="42"/>
        <v>0</v>
      </c>
    </row>
    <row r="288" spans="1:25" ht="15.65" customHeight="1">
      <c r="A288" s="375" t="s">
        <v>372</v>
      </c>
      <c r="B288" s="158">
        <v>387</v>
      </c>
      <c r="C288" s="158" t="s">
        <v>692</v>
      </c>
      <c r="D288" s="166" t="s">
        <v>699</v>
      </c>
      <c r="E288" s="165"/>
      <c r="F288" s="158"/>
      <c r="G288" s="158"/>
      <c r="H288" s="165" t="s">
        <v>1096</v>
      </c>
      <c r="I288" s="158">
        <v>2030</v>
      </c>
      <c r="J288" s="158">
        <v>2018</v>
      </c>
      <c r="K288" s="165" t="s">
        <v>635</v>
      </c>
      <c r="L288" s="158" t="s">
        <v>3152</v>
      </c>
      <c r="M288" s="167">
        <v>2025</v>
      </c>
      <c r="N288" s="167">
        <v>2017</v>
      </c>
      <c r="O288" s="165" t="s">
        <v>645</v>
      </c>
      <c r="P288" s="158" t="s">
        <v>767</v>
      </c>
      <c r="Q288" s="158">
        <v>2050</v>
      </c>
      <c r="R288" s="158">
        <v>2019</v>
      </c>
      <c r="S288" s="182" t="str">
        <f t="array" ref="S288">_xlfn.IFS(
  C288="United States","North America",
  C288="Canada","North America",
  C288="Mexico","North America",
  C288="Bermuda","North America",
  C288="United Kingdom","Europe",
  C288="Germany","Europe",
  C288="France","Europe",
  C288="Italy","Europe",
  C288="Switzerland","Europe",
  C288="Spain","Europe",
  C288="Netherlands","Europe",
  C288="Sweden","Europe",
  C288="Norway","Europe",
  C288="Finland","Europe",
  C288="Denmark","Europe",
  C288="Russia","Europe",
  C288="China","Asia",
  C288="Japan","Asia",
  C288="Taiwan, Province of China","Asia",
  C288="Hong Kong","Asia",
  C288="South Korea","Asia",
  C288="India","Asia",
  C288="Singapore","Asia",
  C288="Thailand","Asia",
  C288="Indonesia","Asia",
  C288="Malaysia","Asia",
  TRUE,"Other"
)</f>
        <v>Europe</v>
      </c>
      <c r="T288" s="158" t="str">
        <f>_xlfn.XLOOKUP($D288,ref!G:G,ref!H:H)</f>
        <v>Household and personal products</v>
      </c>
      <c r="U288" s="158">
        <f t="shared" si="38"/>
        <v>1</v>
      </c>
      <c r="V288" s="158">
        <f t="shared" si="39"/>
        <v>1</v>
      </c>
      <c r="W288" s="158" t="str">
        <f t="shared" si="40"/>
        <v/>
      </c>
      <c r="X288" s="158">
        <f t="shared" si="41"/>
        <v>1</v>
      </c>
      <c r="Y288" s="164">
        <f t="shared" si="42"/>
        <v>1</v>
      </c>
    </row>
    <row r="289" spans="1:25" ht="15.65" customHeight="1">
      <c r="A289" s="374" t="s">
        <v>347</v>
      </c>
      <c r="B289" s="163">
        <v>362</v>
      </c>
      <c r="C289" s="163" t="s">
        <v>697</v>
      </c>
      <c r="D289" s="169" t="s">
        <v>690</v>
      </c>
      <c r="E289" s="168"/>
      <c r="F289" s="163"/>
      <c r="G289" s="163"/>
      <c r="H289" s="168"/>
      <c r="I289" s="163"/>
      <c r="J289" s="163"/>
      <c r="K289" s="168"/>
      <c r="L289" s="163"/>
      <c r="M289" s="170"/>
      <c r="N289" s="170"/>
      <c r="O289" s="168"/>
      <c r="P289" s="163"/>
      <c r="Q289" s="163"/>
      <c r="R289" s="163"/>
      <c r="S289" s="181" t="str">
        <f t="array" ref="S289">_xlfn.IFS(
  C289="United States","North America",
  C289="Canada","North America",
  C289="Mexico","North America",
  C289="Bermuda","North America",
  C289="United Kingdom","Europe",
  C289="Germany","Europe",
  C289="France","Europe",
  C289="Italy","Europe",
  C289="Switzerland","Europe",
  C289="Spain","Europe",
  C289="Netherlands","Europe",
  C289="Sweden","Europe",
  C289="Norway","Europe",
  C289="Finland","Europe",
  C289="Denmark","Europe",
  C289="Russia","Europe",
  C289="China","Asia",
  C289="Japan","Asia",
  C289="Taiwan, Province of China","Asia",
  C289="Hong Kong","Asia",
  C289="South Korea","Asia",
  C289="India","Asia",
  C289="Singapore","Asia",
  C289="Thailand","Asia",
  C289="Indonesia","Asia",
  C289="Malaysia","Asia",
  TRUE,"Other"
)</f>
        <v>Europe</v>
      </c>
      <c r="T289" s="163" t="str">
        <f>_xlfn.XLOOKUP($D289,ref!G:G,ref!H:H)</f>
        <v>Food, beverages and agriculture</v>
      </c>
      <c r="U289" s="163" t="str">
        <f t="shared" si="38"/>
        <v/>
      </c>
      <c r="V289" s="163" t="str">
        <f t="shared" si="39"/>
        <v/>
      </c>
      <c r="W289" s="163" t="str">
        <f t="shared" si="40"/>
        <v/>
      </c>
      <c r="X289" s="163" t="str">
        <f t="shared" si="41"/>
        <v/>
      </c>
      <c r="Y289" s="164">
        <f t="shared" si="42"/>
        <v>0</v>
      </c>
    </row>
    <row r="290" spans="1:25" ht="15.65" customHeight="1">
      <c r="A290" s="375" t="s">
        <v>196</v>
      </c>
      <c r="B290" s="158">
        <v>80</v>
      </c>
      <c r="C290" s="158" t="s">
        <v>3017</v>
      </c>
      <c r="D290" s="166" t="s">
        <v>675</v>
      </c>
      <c r="E290" s="165"/>
      <c r="F290" s="158"/>
      <c r="G290" s="158"/>
      <c r="H290" s="165"/>
      <c r="I290" s="158"/>
      <c r="J290" s="158"/>
      <c r="K290" s="165"/>
      <c r="L290" s="158"/>
      <c r="M290" s="167"/>
      <c r="N290" s="167"/>
      <c r="O290" s="165"/>
      <c r="P290" s="158"/>
      <c r="Q290" s="158"/>
      <c r="R290" s="158"/>
      <c r="S290" s="182" t="str">
        <f t="array" ref="S290">_xlfn.IFS(
  C290="United States","North America",
  C290="Canada","North America",
  C290="Mexico","North America",
  C290="Bermuda","North America",
  C290="United Kingdom","Europe",
  C290="Germany","Europe",
  C290="France","Europe",
  C290="Italy","Europe",
  C290="Switzerland","Europe",
  C290="Spain","Europe",
  C290="Netherlands","Europe",
  C290="Sweden","Europe",
  C290="Norway","Europe",
  C290="Finland","Europe",
  C290="Denmark","Europe",
  C290="Russia","Europe",
  C290="China","Asia",
  C290="Japan","Asia",
  C290="Taiwan, Province of China","Asia",
  C290="Hong Kong","Asia",
  C290="South Korea","Asia",
  C290="India","Asia",
  C290="Singapore","Asia",
  C290="Thailand","Asia",
  C290="Indonesia","Asia",
  C290="Malaysia","Asia",
  TRUE,"Other"
)</f>
        <v>North America</v>
      </c>
      <c r="T290" s="158" t="str">
        <f>_xlfn.XLOOKUP($D290,ref!G:G,ref!H:H)</f>
        <v>Retail</v>
      </c>
      <c r="U290" s="158" t="str">
        <f t="shared" si="38"/>
        <v/>
      </c>
      <c r="V290" s="158" t="str">
        <f t="shared" si="39"/>
        <v/>
      </c>
      <c r="W290" s="158" t="str">
        <f t="shared" si="40"/>
        <v/>
      </c>
      <c r="X290" s="158" t="str">
        <f t="shared" si="41"/>
        <v/>
      </c>
      <c r="Y290" s="164">
        <f t="shared" si="42"/>
        <v>0</v>
      </c>
    </row>
    <row r="291" spans="1:25" ht="15.65" customHeight="1">
      <c r="A291" s="374" t="s">
        <v>230</v>
      </c>
      <c r="B291" s="163">
        <v>125</v>
      </c>
      <c r="C291" s="163" t="s">
        <v>867</v>
      </c>
      <c r="D291" s="169" t="s">
        <v>705</v>
      </c>
      <c r="E291" s="168"/>
      <c r="F291" s="163"/>
      <c r="G291" s="163"/>
      <c r="H291" s="168"/>
      <c r="I291" s="163"/>
      <c r="J291" s="163"/>
      <c r="K291" s="168"/>
      <c r="L291" s="163"/>
      <c r="M291" s="170"/>
      <c r="N291" s="170"/>
      <c r="O291" s="168"/>
      <c r="P291" s="163"/>
      <c r="Q291" s="163"/>
      <c r="R291" s="163"/>
      <c r="S291" s="181" t="str">
        <f t="array" ref="S291">_xlfn.IFS(
  C291="United States","North America",
  C291="Canada","North America",
  C291="Mexico","North America",
  C291="Bermuda","North America",
  C291="United Kingdom","Europe",
  C291="Germany","Europe",
  C291="France","Europe",
  C291="Italy","Europe",
  C291="Switzerland","Europe",
  C291="Spain","Europe",
  C291="Netherlands","Europe",
  C291="Sweden","Europe",
  C291="Norway","Europe",
  C291="Finland","Europe",
  C291="Denmark","Europe",
  C291="Russia","Europe",
  C291="China","Asia",
  C291="Japan","Asia",
  C291="Taiwan, Province of China","Asia",
  C291="Hong Kong","Asia",
  C291="South Korea","Asia",
  C291="India","Asia",
  C291="Singapore","Asia",
  C291="Thailand","Asia",
  C291="Indonesia","Asia",
  C291="Malaysia","Asia",
  TRUE,"Other"
)</f>
        <v>Europe</v>
      </c>
      <c r="T291" s="163" t="str">
        <f>_xlfn.XLOOKUP($D291,ref!G:G,ref!H:H)</f>
        <v>Oil and gas</v>
      </c>
      <c r="U291" s="163" t="str">
        <f t="shared" si="38"/>
        <v/>
      </c>
      <c r="V291" s="163" t="str">
        <f t="shared" si="39"/>
        <v/>
      </c>
      <c r="W291" s="163" t="str">
        <f t="shared" si="40"/>
        <v/>
      </c>
      <c r="X291" s="163" t="str">
        <f t="shared" si="41"/>
        <v/>
      </c>
      <c r="Y291" s="164">
        <f t="shared" si="42"/>
        <v>0</v>
      </c>
    </row>
    <row r="292" spans="1:25" ht="15.65" customHeight="1">
      <c r="A292" s="375" t="s">
        <v>434</v>
      </c>
      <c r="B292" s="158">
        <v>438</v>
      </c>
      <c r="C292" s="158" t="s">
        <v>697</v>
      </c>
      <c r="D292" s="166" t="s">
        <v>628</v>
      </c>
      <c r="E292" s="165"/>
      <c r="F292" s="158"/>
      <c r="G292" s="158"/>
      <c r="H292" s="165"/>
      <c r="I292" s="158"/>
      <c r="J292" s="158"/>
      <c r="K292" s="165"/>
      <c r="L292" s="158"/>
      <c r="M292" s="167"/>
      <c r="N292" s="167"/>
      <c r="O292" s="165"/>
      <c r="P292" s="158"/>
      <c r="Q292" s="158"/>
      <c r="R292" s="158"/>
      <c r="S292" s="182" t="str">
        <f t="array" ref="S292">_xlfn.IFS(
  C292="United States","North America",
  C292="Canada","North America",
  C292="Mexico","North America",
  C292="Bermuda","North America",
  C292="United Kingdom","Europe",
  C292="Germany","Europe",
  C292="France","Europe",
  C292="Italy","Europe",
  C292="Switzerland","Europe",
  C292="Spain","Europe",
  C292="Netherlands","Europe",
  C292="Sweden","Europe",
  C292="Norway","Europe",
  C292="Finland","Europe",
  C292="Denmark","Europe",
  C292="Russia","Europe",
  C292="China","Asia",
  C292="Japan","Asia",
  C292="Taiwan, Province of China","Asia",
  C292="Hong Kong","Asia",
  C292="South Korea","Asia",
  C292="India","Asia",
  C292="Singapore","Asia",
  C292="Thailand","Asia",
  C292="Indonesia","Asia",
  C292="Malaysia","Asia",
  TRUE,"Other"
)</f>
        <v>Europe</v>
      </c>
      <c r="T292" s="158" t="str">
        <f>_xlfn.XLOOKUP($D292,ref!G:G,ref!H:H)</f>
        <v>Chemicals</v>
      </c>
      <c r="U292" s="158" t="str">
        <f t="shared" si="38"/>
        <v/>
      </c>
      <c r="V292" s="158" t="str">
        <f t="shared" si="39"/>
        <v/>
      </c>
      <c r="W292" s="158" t="str">
        <f t="shared" si="40"/>
        <v/>
      </c>
      <c r="X292" s="158" t="str">
        <f t="shared" si="41"/>
        <v/>
      </c>
      <c r="Y292" s="164">
        <f t="shared" si="42"/>
        <v>0</v>
      </c>
    </row>
    <row r="293" spans="1:25" ht="15.65" customHeight="1">
      <c r="A293" s="374" t="s">
        <v>310</v>
      </c>
      <c r="B293" s="163">
        <v>297</v>
      </c>
      <c r="C293" s="163" t="s">
        <v>920</v>
      </c>
      <c r="D293" s="169" t="s">
        <v>691</v>
      </c>
      <c r="E293" s="168"/>
      <c r="F293" s="163"/>
      <c r="G293" s="163"/>
      <c r="H293" s="168" t="s">
        <v>635</v>
      </c>
      <c r="I293" s="163"/>
      <c r="J293" s="163">
        <v>2019</v>
      </c>
      <c r="K293" s="168" t="s">
        <v>3153</v>
      </c>
      <c r="L293" s="163" t="s">
        <v>3154</v>
      </c>
      <c r="M293" s="170">
        <v>2030</v>
      </c>
      <c r="N293" s="170">
        <v>2019</v>
      </c>
      <c r="O293" s="168" t="s">
        <v>645</v>
      </c>
      <c r="P293" s="163" t="s">
        <v>3155</v>
      </c>
      <c r="Q293" s="163">
        <v>2050</v>
      </c>
      <c r="R293" s="163">
        <v>2018</v>
      </c>
      <c r="S293" s="181" t="str">
        <f t="array" ref="S293">_xlfn.IFS(
  C293="United States","North America",
  C293="Canada","North America",
  C293="Mexico","North America",
  C293="Bermuda","North America",
  C293="United Kingdom","Europe",
  C293="Germany","Europe",
  C293="France","Europe",
  C293="Italy","Europe",
  C293="Switzerland","Europe",
  C293="Spain","Europe",
  C293="Netherlands","Europe",
  C293="Sweden","Europe",
  C293="Norway","Europe",
  C293="Finland","Europe",
  C293="Denmark","Europe",
  C293="Russia","Europe",
  C293="China","Asia",
  C293="Japan","Asia",
  C293="Taiwan, Province of China","Asia",
  C293="Hong Kong","Asia",
  C293="South Korea","Asia",
  C293="India","Asia",
  C293="Singapore","Asia",
  C293="Thailand","Asia",
  C293="Indonesia","Asia",
  C293="Malaysia","Asia",
  TRUE,"Other"
)</f>
        <v>Europe</v>
      </c>
      <c r="T293" s="163" t="str">
        <f>_xlfn.XLOOKUP($D293,ref!G:G,ref!H:H)</f>
        <v>Transportation and logistics</v>
      </c>
      <c r="U293" s="163">
        <f t="shared" si="38"/>
        <v>1</v>
      </c>
      <c r="V293" s="163">
        <f t="shared" si="39"/>
        <v>1</v>
      </c>
      <c r="W293" s="163" t="str">
        <f t="shared" si="40"/>
        <v/>
      </c>
      <c r="X293" s="163" t="str">
        <f t="shared" si="41"/>
        <v/>
      </c>
      <c r="Y293" s="164">
        <f t="shared" si="42"/>
        <v>1</v>
      </c>
    </row>
    <row r="294" spans="1:25" ht="15.65" customHeight="1">
      <c r="A294" s="375" t="s">
        <v>408</v>
      </c>
      <c r="B294" s="158">
        <v>372</v>
      </c>
      <c r="C294" s="158" t="s">
        <v>706</v>
      </c>
      <c r="D294" s="166" t="s">
        <v>669</v>
      </c>
      <c r="E294" s="165"/>
      <c r="F294" s="158"/>
      <c r="G294" s="158"/>
      <c r="H294" s="165" t="s">
        <v>635</v>
      </c>
      <c r="I294" s="158"/>
      <c r="J294" s="158">
        <v>2021</v>
      </c>
      <c r="K294" s="165" t="s">
        <v>635</v>
      </c>
      <c r="L294" s="158" t="s">
        <v>837</v>
      </c>
      <c r="M294" s="167">
        <v>2030</v>
      </c>
      <c r="N294" s="167">
        <v>2021</v>
      </c>
      <c r="O294" s="165"/>
      <c r="P294" s="158"/>
      <c r="Q294" s="158"/>
      <c r="R294" s="158"/>
      <c r="S294" s="182" t="str">
        <f t="array" ref="S294">_xlfn.IFS(
  C294="United States","North America",
  C294="Canada","North America",
  C294="Mexico","North America",
  C294="Bermuda","North America",
  C294="United Kingdom","Europe",
  C294="Germany","Europe",
  C294="France","Europe",
  C294="Italy","Europe",
  C294="Switzerland","Europe",
  C294="Spain","Europe",
  C294="Netherlands","Europe",
  C294="Sweden","Europe",
  C294="Norway","Europe",
  C294="Finland","Europe",
  C294="Denmark","Europe",
  C294="Russia","Europe",
  C294="China","Asia",
  C294="Japan","Asia",
  C294="Taiwan, Province of China","Asia",
  C294="Hong Kong","Asia",
  C294="South Korea","Asia",
  C294="India","Asia",
  C294="Singapore","Asia",
  C294="Thailand","Asia",
  C294="Indonesia","Asia",
  C294="Malaysia","Asia",
  TRUE,"Other"
)</f>
        <v>North America</v>
      </c>
      <c r="T294" s="158" t="str">
        <f>_xlfn.XLOOKUP($D294,ref!G:G,ref!H:H)</f>
        <v>Automotive</v>
      </c>
      <c r="U294" s="158">
        <f t="shared" si="38"/>
        <v>1</v>
      </c>
      <c r="V294" s="158" t="str">
        <f t="shared" si="39"/>
        <v/>
      </c>
      <c r="W294" s="158" t="str">
        <f t="shared" si="40"/>
        <v/>
      </c>
      <c r="X294" s="158" t="str">
        <f t="shared" si="41"/>
        <v/>
      </c>
      <c r="Y294" s="164">
        <f t="shared" si="42"/>
        <v>1</v>
      </c>
    </row>
    <row r="295" spans="1:25" ht="15.65" customHeight="1">
      <c r="A295" s="374" t="s">
        <v>2807</v>
      </c>
      <c r="B295" s="163">
        <v>169</v>
      </c>
      <c r="C295" s="163" t="s">
        <v>706</v>
      </c>
      <c r="D295" s="169" t="s">
        <v>666</v>
      </c>
      <c r="E295" s="168"/>
      <c r="F295" s="163"/>
      <c r="G295" s="163"/>
      <c r="H295" s="168" t="s">
        <v>635</v>
      </c>
      <c r="I295" s="163"/>
      <c r="J295" s="163">
        <v>2021</v>
      </c>
      <c r="K295" s="168"/>
      <c r="L295" s="163"/>
      <c r="M295" s="170"/>
      <c r="N295" s="170"/>
      <c r="O295" s="168" t="s">
        <v>3112</v>
      </c>
      <c r="P295" s="163" t="s">
        <v>3156</v>
      </c>
      <c r="Q295" s="163">
        <v>2019</v>
      </c>
      <c r="R295" s="163">
        <v>2021</v>
      </c>
      <c r="S295" s="181" t="str">
        <f t="array" ref="S295">_xlfn.IFS(
  C295="United States","North America",
  C295="Canada","North America",
  C295="Mexico","North America",
  C295="Bermuda","North America",
  C295="United Kingdom","Europe",
  C295="Germany","Europe",
  C295="France","Europe",
  C295="Italy","Europe",
  C295="Switzerland","Europe",
  C295="Spain","Europe",
  C295="Netherlands","Europe",
  C295="Sweden","Europe",
  C295="Norway","Europe",
  C295="Finland","Europe",
  C295="Denmark","Europe",
  C295="Russia","Europe",
  C295="China","Asia",
  C295="Japan","Asia",
  C295="Taiwan, Province of China","Asia",
  C295="Hong Kong","Asia",
  C295="South Korea","Asia",
  C295="India","Asia",
  C295="Singapore","Asia",
  C295="Thailand","Asia",
  C295="Indonesia","Asia",
  C295="Malaysia","Asia",
  TRUE,"Other"
)</f>
        <v>North America</v>
      </c>
      <c r="T295" s="163" t="str">
        <f>_xlfn.XLOOKUP($D295,ref!G:G,ref!H:H)</f>
        <v>Financial services</v>
      </c>
      <c r="U295" s="163" t="str">
        <f t="shared" si="38"/>
        <v/>
      </c>
      <c r="V295" s="163">
        <f t="shared" si="39"/>
        <v>1</v>
      </c>
      <c r="W295" s="163" t="str">
        <f t="shared" si="40"/>
        <v/>
      </c>
      <c r="X295" s="163" t="str">
        <f t="shared" si="41"/>
        <v/>
      </c>
      <c r="Y295" s="164">
        <f t="shared" si="42"/>
        <v>1</v>
      </c>
    </row>
    <row r="296" spans="1:25" ht="15.65" customHeight="1">
      <c r="A296" s="375" t="s">
        <v>491</v>
      </c>
      <c r="B296" s="158">
        <v>493</v>
      </c>
      <c r="C296" s="158" t="s">
        <v>671</v>
      </c>
      <c r="D296" s="166" t="s">
        <v>666</v>
      </c>
      <c r="E296" s="165"/>
      <c r="F296" s="158"/>
      <c r="G296" s="158"/>
      <c r="H296" s="165"/>
      <c r="I296" s="158"/>
      <c r="J296" s="158"/>
      <c r="K296" s="165" t="s">
        <v>635</v>
      </c>
      <c r="L296" s="158" t="s">
        <v>3157</v>
      </c>
      <c r="M296" s="167">
        <v>2030</v>
      </c>
      <c r="N296" s="167">
        <v>2019</v>
      </c>
      <c r="O296" s="165"/>
      <c r="P296" s="158"/>
      <c r="Q296" s="158"/>
      <c r="R296" s="158"/>
      <c r="S296" s="182" t="str">
        <f t="array" ref="S296">_xlfn.IFS(
  C296="United States","North America",
  C296="Canada","North America",
  C296="Mexico","North America",
  C296="Bermuda","North America",
  C296="United Kingdom","Europe",
  C296="Germany","Europe",
  C296="France","Europe",
  C296="Italy","Europe",
  C296="Switzerland","Europe",
  C296="Spain","Europe",
  C296="Netherlands","Europe",
  C296="Sweden","Europe",
  C296="Norway","Europe",
  C296="Finland","Europe",
  C296="Denmark","Europe",
  C296="Russia","Europe",
  C296="China","Asia",
  C296="Japan","Asia",
  C296="Taiwan, Province of China","Asia",
  C296="Hong Kong","Asia",
  C296="South Korea","Asia",
  C296="India","Asia",
  C296="Singapore","Asia",
  C296="Thailand","Asia",
  C296="Indonesia","Asia",
  C296="Malaysia","Asia",
  TRUE,"Other"
)</f>
        <v>Europe</v>
      </c>
      <c r="T296" s="158" t="str">
        <f>_xlfn.XLOOKUP($D296,ref!G:G,ref!H:H)</f>
        <v>Financial services</v>
      </c>
      <c r="U296" s="158">
        <f t="shared" si="38"/>
        <v>1</v>
      </c>
      <c r="V296" s="158" t="str">
        <f t="shared" si="39"/>
        <v/>
      </c>
      <c r="W296" s="158" t="str">
        <f t="shared" si="40"/>
        <v/>
      </c>
      <c r="X296" s="158" t="str">
        <f t="shared" si="41"/>
        <v/>
      </c>
      <c r="Y296" s="164">
        <f t="shared" si="42"/>
        <v>1</v>
      </c>
    </row>
    <row r="297" spans="1:25" ht="15.65" customHeight="1">
      <c r="A297" s="374" t="s">
        <v>108</v>
      </c>
      <c r="B297" s="163">
        <v>81</v>
      </c>
      <c r="C297" s="163" t="s">
        <v>3017</v>
      </c>
      <c r="D297" s="169" t="s">
        <v>705</v>
      </c>
      <c r="E297" s="168"/>
      <c r="F297" s="163"/>
      <c r="G297" s="163"/>
      <c r="H297" s="168"/>
      <c r="I297" s="163"/>
      <c r="J297" s="163"/>
      <c r="K297" s="168"/>
      <c r="L297" s="163"/>
      <c r="M297" s="170"/>
      <c r="N297" s="170"/>
      <c r="O297" s="168"/>
      <c r="P297" s="163"/>
      <c r="Q297" s="163"/>
      <c r="R297" s="163"/>
      <c r="S297" s="181" t="str">
        <f t="array" ref="S297">_xlfn.IFS(
  C297="United States","North America",
  C297="Canada","North America",
  C297="Mexico","North America",
  C297="Bermuda","North America",
  C297="United Kingdom","Europe",
  C297="Germany","Europe",
  C297="France","Europe",
  C297="Italy","Europe",
  C297="Switzerland","Europe",
  C297="Spain","Europe",
  C297="Netherlands","Europe",
  C297="Sweden","Europe",
  C297="Norway","Europe",
  C297="Finland","Europe",
  C297="Denmark","Europe",
  C297="Russia","Europe",
  C297="China","Asia",
  C297="Japan","Asia",
  C297="Taiwan, Province of China","Asia",
  C297="Hong Kong","Asia",
  C297="South Korea","Asia",
  C297="India","Asia",
  C297="Singapore","Asia",
  C297="Thailand","Asia",
  C297="Indonesia","Asia",
  C297="Malaysia","Asia",
  TRUE,"Other"
)</f>
        <v>North America</v>
      </c>
      <c r="T297" s="163" t="str">
        <f>_xlfn.XLOOKUP($D297,ref!G:G,ref!H:H)</f>
        <v>Oil and gas</v>
      </c>
      <c r="U297" s="163" t="str">
        <f t="shared" si="38"/>
        <v/>
      </c>
      <c r="V297" s="163" t="str">
        <f t="shared" si="39"/>
        <v/>
      </c>
      <c r="W297" s="163" t="str">
        <f t="shared" si="40"/>
        <v/>
      </c>
      <c r="X297" s="163" t="str">
        <f t="shared" si="41"/>
        <v/>
      </c>
      <c r="Y297" s="164">
        <f t="shared" si="42"/>
        <v>0</v>
      </c>
    </row>
    <row r="298" spans="1:25" ht="15.65" customHeight="1">
      <c r="A298" s="375" t="s">
        <v>342</v>
      </c>
      <c r="B298" s="158">
        <v>165</v>
      </c>
      <c r="C298" s="158" t="s">
        <v>676</v>
      </c>
      <c r="D298" s="166" t="s">
        <v>666</v>
      </c>
      <c r="E298" s="165"/>
      <c r="F298" s="158"/>
      <c r="G298" s="158"/>
      <c r="H298" s="165"/>
      <c r="I298" s="158"/>
      <c r="J298" s="158"/>
      <c r="K298" s="165"/>
      <c r="L298" s="158"/>
      <c r="M298" s="167"/>
      <c r="N298" s="167"/>
      <c r="O298" s="165" t="s">
        <v>3025</v>
      </c>
      <c r="P298" s="158" t="s">
        <v>3158</v>
      </c>
      <c r="Q298" s="158">
        <v>2050</v>
      </c>
      <c r="R298" s="158">
        <v>2021</v>
      </c>
      <c r="S298" s="182" t="str">
        <f t="array" ref="S298">_xlfn.IFS(
  C298="United States","North America",
  C298="Canada","North America",
  C298="Mexico","North America",
  C298="Bermuda","North America",
  C298="United Kingdom","Europe",
  C298="Germany","Europe",
  C298="France","Europe",
  C298="Italy","Europe",
  C298="Switzerland","Europe",
  C298="Spain","Europe",
  C298="Netherlands","Europe",
  C298="Sweden","Europe",
  C298="Norway","Europe",
  C298="Finland","Europe",
  C298="Denmark","Europe",
  C298="Russia","Europe",
  C298="China","Asia",
  C298="Japan","Asia",
  C298="Taiwan, Province of China","Asia",
  C298="Hong Kong","Asia",
  C298="South Korea","Asia",
  C298="India","Asia",
  C298="Singapore","Asia",
  C298="Thailand","Asia",
  C298="Indonesia","Asia",
  C298="Malaysia","Asia",
  TRUE,"Other"
)</f>
        <v>Asia</v>
      </c>
      <c r="T298" s="158" t="str">
        <f>_xlfn.XLOOKUP($D298,ref!G:G,ref!H:H)</f>
        <v>Financial services</v>
      </c>
      <c r="U298" s="158" t="str">
        <f t="shared" si="38"/>
        <v/>
      </c>
      <c r="V298" s="158">
        <f t="shared" si="39"/>
        <v>1</v>
      </c>
      <c r="W298" s="158" t="str">
        <f t="shared" si="40"/>
        <v/>
      </c>
      <c r="X298" s="158" t="str">
        <f t="shared" si="41"/>
        <v/>
      </c>
      <c r="Y298" s="164">
        <f t="shared" si="42"/>
        <v>1</v>
      </c>
    </row>
    <row r="299" spans="1:25" ht="15.65" customHeight="1">
      <c r="A299" s="374" t="s">
        <v>539</v>
      </c>
      <c r="B299" s="163">
        <v>449</v>
      </c>
      <c r="C299" s="163" t="s">
        <v>676</v>
      </c>
      <c r="D299" s="169" t="s">
        <v>669</v>
      </c>
      <c r="E299" s="168"/>
      <c r="F299" s="163"/>
      <c r="G299" s="163"/>
      <c r="H299" s="168"/>
      <c r="I299" s="163"/>
      <c r="J299" s="163"/>
      <c r="K299" s="168"/>
      <c r="L299" s="163"/>
      <c r="M299" s="170"/>
      <c r="N299" s="170"/>
      <c r="O299" s="168"/>
      <c r="P299" s="163"/>
      <c r="Q299" s="163"/>
      <c r="R299" s="163"/>
      <c r="S299" s="181" t="str">
        <f t="array" ref="S299">_xlfn.IFS(
  C299="United States","North America",
  C299="Canada","North America",
  C299="Mexico","North America",
  C299="Bermuda","North America",
  C299="United Kingdom","Europe",
  C299="Germany","Europe",
  C299="France","Europe",
  C299="Italy","Europe",
  C299="Switzerland","Europe",
  C299="Spain","Europe",
  C299="Netherlands","Europe",
  C299="Sweden","Europe",
  C299="Norway","Europe",
  C299="Finland","Europe",
  C299="Denmark","Europe",
  C299="Russia","Europe",
  C299="China","Asia",
  C299="Japan","Asia",
  C299="Taiwan, Province of China","Asia",
  C299="Hong Kong","Asia",
  C299="South Korea","Asia",
  C299="India","Asia",
  C299="Singapore","Asia",
  C299="Thailand","Asia",
  C299="Indonesia","Asia",
  C299="Malaysia","Asia",
  TRUE,"Other"
)</f>
        <v>Asia</v>
      </c>
      <c r="T299" s="163" t="str">
        <f>_xlfn.XLOOKUP($D299,ref!G:G,ref!H:H)</f>
        <v>Automotive</v>
      </c>
      <c r="U299" s="163" t="str">
        <f t="shared" si="38"/>
        <v/>
      </c>
      <c r="V299" s="163" t="str">
        <f t="shared" si="39"/>
        <v/>
      </c>
      <c r="W299" s="163" t="str">
        <f t="shared" si="40"/>
        <v/>
      </c>
      <c r="X299" s="163" t="str">
        <f t="shared" si="41"/>
        <v/>
      </c>
      <c r="Y299" s="164">
        <f t="shared" si="42"/>
        <v>0</v>
      </c>
    </row>
    <row r="300" spans="1:25" ht="15.65" customHeight="1">
      <c r="A300" s="375" t="s">
        <v>59</v>
      </c>
      <c r="B300" s="158">
        <v>12</v>
      </c>
      <c r="C300" s="158" t="s">
        <v>3017</v>
      </c>
      <c r="D300" s="166" t="s">
        <v>654</v>
      </c>
      <c r="E300" s="165"/>
      <c r="F300" s="158"/>
      <c r="G300" s="158"/>
      <c r="H300" s="165" t="s">
        <v>635</v>
      </c>
      <c r="I300" s="158"/>
      <c r="J300" s="158">
        <v>2021</v>
      </c>
      <c r="K300" s="165"/>
      <c r="L300" s="158"/>
      <c r="M300" s="167"/>
      <c r="N300" s="167"/>
      <c r="O300" s="165"/>
      <c r="P300" s="158"/>
      <c r="Q300" s="158"/>
      <c r="R300" s="158"/>
      <c r="S300" s="182" t="str">
        <f t="array" ref="S300">_xlfn.IFS(
  C300="United States","North America",
  C300="Canada","North America",
  C300="Mexico","North America",
  C300="Bermuda","North America",
  C300="United Kingdom","Europe",
  C300="Germany","Europe",
  C300="France","Europe",
  C300="Italy","Europe",
  C300="Switzerland","Europe",
  C300="Spain","Europe",
  C300="Netherlands","Europe",
  C300="Sweden","Europe",
  C300="Norway","Europe",
  C300="Finland","Europe",
  C300="Denmark","Europe",
  C300="Russia","Europe",
  C300="China","Asia",
  C300="Japan","Asia",
  C300="Taiwan, Province of China","Asia",
  C300="Hong Kong","Asia",
  C300="South Korea","Asia",
  C300="India","Asia",
  C300="Singapore","Asia",
  C300="Thailand","Asia",
  C300="Indonesia","Asia",
  C300="Malaysia","Asia",
  TRUE,"Other"
)</f>
        <v>North America</v>
      </c>
      <c r="T300" s="158" t="str">
        <f>_xlfn.XLOOKUP($D300,ref!G:G,ref!H:H)</f>
        <v>Health care and pharmaceuticals</v>
      </c>
      <c r="U300" s="158" t="str">
        <f t="shared" si="38"/>
        <v/>
      </c>
      <c r="V300" s="158" t="str">
        <f t="shared" si="39"/>
        <v/>
      </c>
      <c r="W300" s="158" t="str">
        <f t="shared" si="40"/>
        <v/>
      </c>
      <c r="X300" s="158" t="str">
        <f t="shared" si="41"/>
        <v/>
      </c>
      <c r="Y300" s="164">
        <f t="shared" si="42"/>
        <v>0</v>
      </c>
    </row>
    <row r="301" spans="1:25" ht="15.65" customHeight="1">
      <c r="A301" s="374" t="s">
        <v>2977</v>
      </c>
      <c r="B301" s="163">
        <v>408</v>
      </c>
      <c r="C301" s="163" t="s">
        <v>676</v>
      </c>
      <c r="D301" s="169" t="s">
        <v>654</v>
      </c>
      <c r="E301" s="168"/>
      <c r="F301" s="163"/>
      <c r="G301" s="163"/>
      <c r="H301" s="168"/>
      <c r="I301" s="163"/>
      <c r="J301" s="163"/>
      <c r="K301" s="168"/>
      <c r="L301" s="163"/>
      <c r="M301" s="170"/>
      <c r="N301" s="170"/>
      <c r="O301" s="168"/>
      <c r="P301" s="163"/>
      <c r="Q301" s="163"/>
      <c r="R301" s="163"/>
      <c r="S301" s="181" t="str">
        <f t="array" ref="S301">_xlfn.IFS(
  C301="United States","North America",
  C301="Canada","North America",
  C301="Mexico","North America",
  C301="Bermuda","North America",
  C301="United Kingdom","Europe",
  C301="Germany","Europe",
  C301="France","Europe",
  C301="Italy","Europe",
  C301="Switzerland","Europe",
  C301="Spain","Europe",
  C301="Netherlands","Europe",
  C301="Sweden","Europe",
  C301="Norway","Europe",
  C301="Finland","Europe",
  C301="Denmark","Europe",
  C301="Russia","Europe",
  C301="China","Asia",
  C301="Japan","Asia",
  C301="Taiwan, Province of China","Asia",
  C301="Hong Kong","Asia",
  C301="South Korea","Asia",
  C301="India","Asia",
  C301="Singapore","Asia",
  C301="Thailand","Asia",
  C301="Indonesia","Asia",
  C301="Malaysia","Asia",
  TRUE,"Other"
)</f>
        <v>Asia</v>
      </c>
      <c r="T301" s="163" t="str">
        <f>_xlfn.XLOOKUP($D301,ref!G:G,ref!H:H)</f>
        <v>Health care and pharmaceuticals</v>
      </c>
      <c r="U301" s="163" t="str">
        <f t="shared" si="38"/>
        <v/>
      </c>
      <c r="V301" s="163" t="str">
        <f t="shared" si="39"/>
        <v/>
      </c>
      <c r="W301" s="163" t="str">
        <f t="shared" si="40"/>
        <v/>
      </c>
      <c r="X301" s="163" t="str">
        <f t="shared" si="41"/>
        <v/>
      </c>
      <c r="Y301" s="164">
        <f t="shared" si="42"/>
        <v>0</v>
      </c>
    </row>
    <row r="302" spans="1:25" ht="15.65" customHeight="1">
      <c r="A302" s="375" t="s">
        <v>545</v>
      </c>
      <c r="B302" s="158">
        <v>419</v>
      </c>
      <c r="C302" s="158" t="s">
        <v>3017</v>
      </c>
      <c r="D302" s="166" t="s">
        <v>654</v>
      </c>
      <c r="E302" s="165"/>
      <c r="F302" s="158"/>
      <c r="G302" s="158"/>
      <c r="H302" s="165"/>
      <c r="I302" s="158"/>
      <c r="J302" s="158"/>
      <c r="K302" s="165" t="s">
        <v>635</v>
      </c>
      <c r="L302" s="158" t="s">
        <v>3159</v>
      </c>
      <c r="M302" s="167">
        <v>2030</v>
      </c>
      <c r="N302" s="167">
        <v>2020</v>
      </c>
      <c r="O302" s="165"/>
      <c r="P302" s="158"/>
      <c r="Q302" s="158"/>
      <c r="R302" s="158"/>
      <c r="S302" s="182" t="str">
        <f t="array" ref="S302">_xlfn.IFS(
  C302="United States","North America",
  C302="Canada","North America",
  C302="Mexico","North America",
  C302="Bermuda","North America",
  C302="United Kingdom","Europe",
  C302="Germany","Europe",
  C302="France","Europe",
  C302="Italy","Europe",
  C302="Switzerland","Europe",
  C302="Spain","Europe",
  C302="Netherlands","Europe",
  C302="Sweden","Europe",
  C302="Norway","Europe",
  C302="Finland","Europe",
  C302="Denmark","Europe",
  C302="Russia","Europe",
  C302="China","Asia",
  C302="Japan","Asia",
  C302="Taiwan, Province of China","Asia",
  C302="Hong Kong","Asia",
  C302="South Korea","Asia",
  C302="India","Asia",
  C302="Singapore","Asia",
  C302="Thailand","Asia",
  C302="Indonesia","Asia",
  C302="Malaysia","Asia",
  TRUE,"Other"
)</f>
        <v>North America</v>
      </c>
      <c r="T302" s="158" t="str">
        <f>_xlfn.XLOOKUP($D302,ref!G:G,ref!H:H)</f>
        <v>Health care and pharmaceuticals</v>
      </c>
      <c r="U302" s="158">
        <f t="shared" si="38"/>
        <v>1</v>
      </c>
      <c r="V302" s="158" t="str">
        <f t="shared" si="39"/>
        <v/>
      </c>
      <c r="W302" s="158" t="str">
        <f t="shared" si="40"/>
        <v/>
      </c>
      <c r="X302" s="158" t="str">
        <f t="shared" si="41"/>
        <v/>
      </c>
      <c r="Y302" s="164">
        <f t="shared" si="42"/>
        <v>1</v>
      </c>
    </row>
    <row r="303" spans="1:25" ht="15.65" customHeight="1">
      <c r="A303" s="374" t="s">
        <v>479</v>
      </c>
      <c r="B303" s="163">
        <v>313</v>
      </c>
      <c r="C303" s="163" t="s">
        <v>676</v>
      </c>
      <c r="D303" s="169" t="s">
        <v>666</v>
      </c>
      <c r="E303" s="168"/>
      <c r="F303" s="163"/>
      <c r="G303" s="163"/>
      <c r="H303" s="168"/>
      <c r="I303" s="163"/>
      <c r="J303" s="163"/>
      <c r="K303" s="168"/>
      <c r="L303" s="163"/>
      <c r="M303" s="170"/>
      <c r="N303" s="170"/>
      <c r="O303" s="168" t="s">
        <v>3107</v>
      </c>
      <c r="P303" s="163" t="s">
        <v>3160</v>
      </c>
      <c r="Q303" s="163">
        <v>2050</v>
      </c>
      <c r="R303" s="163">
        <v>2021</v>
      </c>
      <c r="S303" s="181" t="str">
        <f t="array" ref="S303">_xlfn.IFS(
  C303="United States","North America",
  C303="Canada","North America",
  C303="Mexico","North America",
  C303="Bermuda","North America",
  C303="United Kingdom","Europe",
  C303="Germany","Europe",
  C303="France","Europe",
  C303="Italy","Europe",
  C303="Switzerland","Europe",
  C303="Spain","Europe",
  C303="Netherlands","Europe",
  C303="Sweden","Europe",
  C303="Norway","Europe",
  C303="Finland","Europe",
  C303="Denmark","Europe",
  C303="Russia","Europe",
  C303="China","Asia",
  C303="Japan","Asia",
  C303="Taiwan, Province of China","Asia",
  C303="Hong Kong","Asia",
  C303="South Korea","Asia",
  C303="India","Asia",
  C303="Singapore","Asia",
  C303="Thailand","Asia",
  C303="Indonesia","Asia",
  C303="Malaysia","Asia",
  TRUE,"Other"
)</f>
        <v>Asia</v>
      </c>
      <c r="T303" s="163" t="str">
        <f>_xlfn.XLOOKUP($D303,ref!G:G,ref!H:H)</f>
        <v>Financial services</v>
      </c>
      <c r="U303" s="163" t="str">
        <f t="shared" si="38"/>
        <v/>
      </c>
      <c r="V303" s="163">
        <f t="shared" si="39"/>
        <v>1</v>
      </c>
      <c r="W303" s="163" t="str">
        <f t="shared" si="40"/>
        <v/>
      </c>
      <c r="X303" s="163" t="str">
        <f t="shared" si="41"/>
        <v/>
      </c>
      <c r="Y303" s="164">
        <f t="shared" si="42"/>
        <v>1</v>
      </c>
    </row>
    <row r="304" spans="1:25" ht="15.65" customHeight="1">
      <c r="A304" s="375" t="s">
        <v>265</v>
      </c>
      <c r="B304" s="158">
        <v>232</v>
      </c>
      <c r="C304" s="158" t="s">
        <v>3017</v>
      </c>
      <c r="D304" s="166" t="s">
        <v>654</v>
      </c>
      <c r="E304" s="165"/>
      <c r="F304" s="158"/>
      <c r="G304" s="158"/>
      <c r="H304" s="165"/>
      <c r="I304" s="158"/>
      <c r="J304" s="158"/>
      <c r="K304" s="165" t="s">
        <v>635</v>
      </c>
      <c r="L304" s="158" t="s">
        <v>3161</v>
      </c>
      <c r="M304" s="167">
        <v>2025</v>
      </c>
      <c r="N304" s="167">
        <v>2021</v>
      </c>
      <c r="O304" s="165"/>
      <c r="P304" s="158"/>
      <c r="Q304" s="158"/>
      <c r="R304" s="158"/>
      <c r="S304" s="182" t="str">
        <f t="array" ref="S304">_xlfn.IFS(
  C304="United States","North America",
  C304="Canada","North America",
  C304="Mexico","North America",
  C304="Bermuda","North America",
  C304="United Kingdom","Europe",
  C304="Germany","Europe",
  C304="France","Europe",
  C304="Italy","Europe",
  C304="Switzerland","Europe",
  C304="Spain","Europe",
  C304="Netherlands","Europe",
  C304="Sweden","Europe",
  C304="Norway","Europe",
  C304="Finland","Europe",
  C304="Denmark","Europe",
  C304="Russia","Europe",
  C304="China","Asia",
  C304="Japan","Asia",
  C304="Taiwan, Province of China","Asia",
  C304="Hong Kong","Asia",
  C304="South Korea","Asia",
  C304="India","Asia",
  C304="Singapore","Asia",
  C304="Thailand","Asia",
  C304="Indonesia","Asia",
  C304="Malaysia","Asia",
  TRUE,"Other"
)</f>
        <v>North America</v>
      </c>
      <c r="T304" s="158" t="str">
        <f>_xlfn.XLOOKUP($D304,ref!G:G,ref!H:H)</f>
        <v>Health care and pharmaceuticals</v>
      </c>
      <c r="U304" s="158">
        <f t="shared" si="38"/>
        <v>1</v>
      </c>
      <c r="V304" s="158" t="str">
        <f t="shared" si="39"/>
        <v/>
      </c>
      <c r="W304" s="158" t="str">
        <f t="shared" si="40"/>
        <v/>
      </c>
      <c r="X304" s="158" t="str">
        <f t="shared" si="41"/>
        <v/>
      </c>
      <c r="Y304" s="164">
        <f t="shared" si="42"/>
        <v>1</v>
      </c>
    </row>
    <row r="305" spans="1:25" ht="15.65" customHeight="1">
      <c r="A305" s="374" t="s">
        <v>235</v>
      </c>
      <c r="B305" s="163">
        <v>136</v>
      </c>
      <c r="C305" s="163" t="s">
        <v>3017</v>
      </c>
      <c r="D305" s="169" t="s">
        <v>666</v>
      </c>
      <c r="E305" s="168"/>
      <c r="F305" s="163"/>
      <c r="G305" s="163"/>
      <c r="H305" s="168" t="s">
        <v>635</v>
      </c>
      <c r="I305" s="163"/>
      <c r="J305" s="163">
        <v>2016</v>
      </c>
      <c r="K305" s="168" t="s">
        <v>635</v>
      </c>
      <c r="L305" s="163" t="s">
        <v>3162</v>
      </c>
      <c r="M305" s="170">
        <v>2016</v>
      </c>
      <c r="N305" s="170">
        <v>2015</v>
      </c>
      <c r="O305" s="168"/>
      <c r="P305" s="163"/>
      <c r="Q305" s="163"/>
      <c r="R305" s="163"/>
      <c r="S305" s="181" t="str">
        <f t="array" ref="S305">_xlfn.IFS(
  C305="United States","North America",
  C305="Canada","North America",
  C305="Mexico","North America",
  C305="Bermuda","North America",
  C305="United Kingdom","Europe",
  C305="Germany","Europe",
  C305="France","Europe",
  C305="Italy","Europe",
  C305="Switzerland","Europe",
  C305="Spain","Europe",
  C305="Netherlands","Europe",
  C305="Sweden","Europe",
  C305="Norway","Europe",
  C305="Finland","Europe",
  C305="Denmark","Europe",
  C305="Russia","Europe",
  C305="China","Asia",
  C305="Japan","Asia",
  C305="Taiwan, Province of China","Asia",
  C305="Hong Kong","Asia",
  C305="South Korea","Asia",
  C305="India","Asia",
  C305="Singapore","Asia",
  C305="Thailand","Asia",
  C305="Indonesia","Asia",
  C305="Malaysia","Asia",
  TRUE,"Other"
)</f>
        <v>North America</v>
      </c>
      <c r="T305" s="163" t="str">
        <f>_xlfn.XLOOKUP($D305,ref!G:G,ref!H:H)</f>
        <v>Financial services</v>
      </c>
      <c r="U305" s="163">
        <f t="shared" si="38"/>
        <v>1</v>
      </c>
      <c r="V305" s="163" t="str">
        <f t="shared" si="39"/>
        <v/>
      </c>
      <c r="W305" s="163" t="str">
        <f t="shared" si="40"/>
        <v/>
      </c>
      <c r="X305" s="163" t="str">
        <f t="shared" si="41"/>
        <v/>
      </c>
      <c r="Y305" s="164">
        <f t="shared" si="42"/>
        <v>1</v>
      </c>
    </row>
    <row r="306" spans="1:25" ht="15.65" customHeight="1">
      <c r="A306" s="375" t="s">
        <v>525</v>
      </c>
      <c r="B306" s="158">
        <v>329</v>
      </c>
      <c r="C306" s="158" t="s">
        <v>709</v>
      </c>
      <c r="D306" s="166" t="s">
        <v>690</v>
      </c>
      <c r="E306" s="165"/>
      <c r="F306" s="158"/>
      <c r="G306" s="158"/>
      <c r="H306" s="165" t="s">
        <v>1096</v>
      </c>
      <c r="I306" s="158">
        <v>2030</v>
      </c>
      <c r="J306" s="158">
        <v>2019</v>
      </c>
      <c r="K306" s="165" t="s">
        <v>635</v>
      </c>
      <c r="L306" s="158" t="s">
        <v>2973</v>
      </c>
      <c r="M306" s="167">
        <v>2040</v>
      </c>
      <c r="N306" s="167">
        <v>2021</v>
      </c>
      <c r="O306" s="165"/>
      <c r="P306" s="158"/>
      <c r="Q306" s="158"/>
      <c r="R306" s="158"/>
      <c r="S306" s="182" t="str">
        <f t="array" ref="S306">_xlfn.IFS(
  C306="United States","North America",
  C306="Canada","North America",
  C306="Mexico","North America",
  C306="Bermuda","North America",
  C306="United Kingdom","Europe",
  C306="Germany","Europe",
  C306="France","Europe",
  C306="Italy","Europe",
  C306="Switzerland","Europe",
  C306="Spain","Europe",
  C306="Netherlands","Europe",
  C306="Sweden","Europe",
  C306="Norway","Europe",
  C306="Finland","Europe",
  C306="Denmark","Europe",
  C306="Russia","Europe",
  C306="China","Asia",
  C306="Japan","Asia",
  C306="Taiwan, Province of China","Asia",
  C306="Hong Kong","Asia",
  C306="South Korea","Asia",
  C306="India","Asia",
  C306="Singapore","Asia",
  C306="Thailand","Asia",
  C306="Indonesia","Asia",
  C306="Malaysia","Asia",
  TRUE,"Other"
)</f>
        <v>Europe</v>
      </c>
      <c r="T306" s="158" t="str">
        <f>_xlfn.XLOOKUP($D306,ref!G:G,ref!H:H)</f>
        <v>Food, beverages and agriculture</v>
      </c>
      <c r="U306" s="158">
        <f t="shared" si="38"/>
        <v>1</v>
      </c>
      <c r="V306" s="158" t="str">
        <f t="shared" si="39"/>
        <v/>
      </c>
      <c r="W306" s="158" t="str">
        <f t="shared" si="40"/>
        <v/>
      </c>
      <c r="X306" s="158">
        <f t="shared" si="41"/>
        <v>1</v>
      </c>
      <c r="Y306" s="164">
        <f t="shared" si="42"/>
        <v>1</v>
      </c>
    </row>
    <row r="307" spans="1:25" ht="15.65" customHeight="1">
      <c r="A307" s="374" t="s">
        <v>70</v>
      </c>
      <c r="B307" s="163">
        <v>33</v>
      </c>
      <c r="C307" s="163" t="s">
        <v>3017</v>
      </c>
      <c r="D307" s="169" t="s">
        <v>713</v>
      </c>
      <c r="E307" s="168" t="s">
        <v>631</v>
      </c>
      <c r="F307" s="163">
        <v>2014</v>
      </c>
      <c r="G307" s="163">
        <v>2015</v>
      </c>
      <c r="H307" s="168" t="s">
        <v>1096</v>
      </c>
      <c r="I307" s="163">
        <v>2030</v>
      </c>
      <c r="J307" s="163">
        <v>2019</v>
      </c>
      <c r="K307" s="168" t="s">
        <v>635</v>
      </c>
      <c r="L307" s="163" t="s">
        <v>3163</v>
      </c>
      <c r="M307" s="170">
        <v>2012</v>
      </c>
      <c r="N307" s="177">
        <v>2012</v>
      </c>
      <c r="O307" s="168" t="s">
        <v>645</v>
      </c>
      <c r="P307" s="163" t="s">
        <v>852</v>
      </c>
      <c r="Q307" s="163">
        <v>2030</v>
      </c>
      <c r="R307" s="163">
        <v>2020</v>
      </c>
      <c r="S307" s="181" t="str">
        <f t="array" ref="S307">_xlfn.IFS(
  C307="United States","North America",
  C307="Canada","North America",
  C307="Mexico","North America",
  C307="Bermuda","North America",
  C307="United Kingdom","Europe",
  C307="Germany","Europe",
  C307="France","Europe",
  C307="Italy","Europe",
  C307="Switzerland","Europe",
  C307="Spain","Europe",
  C307="Netherlands","Europe",
  C307="Sweden","Europe",
  C307="Norway","Europe",
  C307="Finland","Europe",
  C307="Denmark","Europe",
  C307="Russia","Europe",
  C307="China","Asia",
  C307="Japan","Asia",
  C307="Taiwan, Province of China","Asia",
  C307="Hong Kong","Asia",
  C307="South Korea","Asia",
  C307="India","Asia",
  C307="Singapore","Asia",
  C307="Thailand","Asia",
  C307="Indonesia","Asia",
  C307="Malaysia","Asia",
  TRUE,"Other"
)</f>
        <v>North America</v>
      </c>
      <c r="T307" s="163" t="str">
        <f>_xlfn.XLOOKUP($D307,ref!G:G,ref!H:H)</f>
        <v>Technology</v>
      </c>
      <c r="U307" s="163">
        <f t="shared" si="38"/>
        <v>1</v>
      </c>
      <c r="V307" s="163">
        <f t="shared" si="39"/>
        <v>1</v>
      </c>
      <c r="W307" s="163">
        <f t="shared" si="40"/>
        <v>1</v>
      </c>
      <c r="X307" s="163">
        <f t="shared" si="41"/>
        <v>1</v>
      </c>
      <c r="Y307" s="164">
        <f t="shared" si="42"/>
        <v>1</v>
      </c>
    </row>
    <row r="308" spans="1:25" ht="15.65" customHeight="1">
      <c r="A308" s="375" t="s">
        <v>294</v>
      </c>
      <c r="B308" s="158">
        <v>288</v>
      </c>
      <c r="C308" s="158" t="s">
        <v>680</v>
      </c>
      <c r="D308" s="166" t="s">
        <v>713</v>
      </c>
      <c r="E308" s="165"/>
      <c r="F308" s="158"/>
      <c r="G308" s="158"/>
      <c r="H308" s="165"/>
      <c r="I308" s="158"/>
      <c r="J308" s="158"/>
      <c r="K308" s="165"/>
      <c r="L308" s="158"/>
      <c r="M308" s="167"/>
      <c r="N308" s="167"/>
      <c r="O308" s="165"/>
      <c r="P308" s="158"/>
      <c r="Q308" s="158"/>
      <c r="R308" s="158"/>
      <c r="S308" s="182" t="str">
        <f t="array" ref="S308">_xlfn.IFS(
  C308="United States","North America",
  C308="Canada","North America",
  C308="Mexico","North America",
  C308="Bermuda","North America",
  C308="United Kingdom","Europe",
  C308="Germany","Europe",
  C308="France","Europe",
  C308="Italy","Europe",
  C308="Switzerland","Europe",
  C308="Spain","Europe",
  C308="Netherlands","Europe",
  C308="Sweden","Europe",
  C308="Norway","Europe",
  C308="Finland","Europe",
  C308="Denmark","Europe",
  C308="Russia","Europe",
  C308="China","Asia",
  C308="Japan","Asia",
  C308="Taiwan, Province of China","Asia",
  C308="Hong Kong","Asia",
  C308="South Korea","Asia",
  C308="India","Asia",
  C308="Singapore","Asia",
  C308="Thailand","Asia",
  C308="Indonesia","Asia",
  C308="Malaysia","Asia",
  TRUE,"Other"
)</f>
        <v>Asia</v>
      </c>
      <c r="T308" s="158" t="str">
        <f>_xlfn.XLOOKUP($D308,ref!G:G,ref!H:H)</f>
        <v>Technology</v>
      </c>
      <c r="U308" s="158" t="str">
        <f t="shared" si="38"/>
        <v/>
      </c>
      <c r="V308" s="158" t="str">
        <f t="shared" si="39"/>
        <v/>
      </c>
      <c r="W308" s="158" t="str">
        <f t="shared" si="40"/>
        <v/>
      </c>
      <c r="X308" s="158" t="str">
        <f t="shared" si="41"/>
        <v/>
      </c>
      <c r="Y308" s="164">
        <f t="shared" si="42"/>
        <v>0</v>
      </c>
    </row>
    <row r="309" spans="1:25" ht="15.65" customHeight="1">
      <c r="A309" s="374" t="s">
        <v>478</v>
      </c>
      <c r="B309" s="163">
        <v>386</v>
      </c>
      <c r="C309" s="163" t="s">
        <v>639</v>
      </c>
      <c r="D309" s="169" t="s">
        <v>675</v>
      </c>
      <c r="E309" s="168"/>
      <c r="F309" s="163"/>
      <c r="G309" s="163"/>
      <c r="H309" s="168" t="s">
        <v>635</v>
      </c>
      <c r="I309" s="163"/>
      <c r="J309" s="163">
        <v>2020</v>
      </c>
      <c r="K309" s="168"/>
      <c r="L309" s="163"/>
      <c r="M309" s="170"/>
      <c r="N309" s="170"/>
      <c r="O309" s="168"/>
      <c r="P309" s="163"/>
      <c r="Q309" s="163"/>
      <c r="R309" s="163"/>
      <c r="S309" s="181" t="str">
        <f t="array" ref="S309">_xlfn.IFS(
  C309="United States","North America",
  C309="Canada","North America",
  C309="Mexico","North America",
  C309="Bermuda","North America",
  C309="United Kingdom","Europe",
  C309="Germany","Europe",
  C309="France","Europe",
  C309="Italy","Europe",
  C309="Switzerland","Europe",
  C309="Spain","Europe",
  C309="Netherlands","Europe",
  C309="Sweden","Europe",
  C309="Norway","Europe",
  C309="Finland","Europe",
  C309="Denmark","Europe",
  C309="Russia","Europe",
  C309="China","Asia",
  C309="Japan","Asia",
  C309="Taiwan, Province of China","Asia",
  C309="Hong Kong","Asia",
  C309="South Korea","Asia",
  C309="India","Asia",
  C309="Singapore","Asia",
  C309="Thailand","Asia",
  C309="Indonesia","Asia",
  C309="Malaysia","Asia",
  TRUE,"Other"
)</f>
        <v>Europe</v>
      </c>
      <c r="T309" s="163" t="str">
        <f>_xlfn.XLOOKUP($D309,ref!G:G,ref!H:H)</f>
        <v>Retail</v>
      </c>
      <c r="U309" s="163" t="str">
        <f t="shared" si="38"/>
        <v/>
      </c>
      <c r="V309" s="163" t="str">
        <f t="shared" si="39"/>
        <v/>
      </c>
      <c r="W309" s="163" t="str">
        <f t="shared" si="40"/>
        <v/>
      </c>
      <c r="X309" s="163" t="str">
        <f t="shared" si="41"/>
        <v/>
      </c>
      <c r="Y309" s="164">
        <f t="shared" si="42"/>
        <v>0</v>
      </c>
    </row>
    <row r="310" spans="1:25" ht="15.65" customHeight="1">
      <c r="A310" s="375" t="s">
        <v>127</v>
      </c>
      <c r="B310" s="158">
        <v>51</v>
      </c>
      <c r="C310" s="158" t="s">
        <v>676</v>
      </c>
      <c r="D310" s="166" t="s">
        <v>666</v>
      </c>
      <c r="E310" s="165"/>
      <c r="F310" s="158"/>
      <c r="G310" s="158"/>
      <c r="H310" s="165"/>
      <c r="I310" s="158"/>
      <c r="J310" s="158"/>
      <c r="K310" s="165"/>
      <c r="L310" s="158"/>
      <c r="M310" s="167"/>
      <c r="N310" s="167"/>
      <c r="O310" s="165"/>
      <c r="P310" s="158"/>
      <c r="Q310" s="158"/>
      <c r="R310" s="158"/>
      <c r="S310" s="182" t="str">
        <f t="array" ref="S310">_xlfn.IFS(
  C310="United States","North America",
  C310="Canada","North America",
  C310="Mexico","North America",
  C310="Bermuda","North America",
  C310="United Kingdom","Europe",
  C310="Germany","Europe",
  C310="France","Europe",
  C310="Italy","Europe",
  C310="Switzerland","Europe",
  C310="Spain","Europe",
  C310="Netherlands","Europe",
  C310="Sweden","Europe",
  C310="Norway","Europe",
  C310="Finland","Europe",
  C310="Denmark","Europe",
  C310="Russia","Europe",
  C310="China","Asia",
  C310="Japan","Asia",
  C310="Taiwan, Province of China","Asia",
  C310="Hong Kong","Asia",
  C310="South Korea","Asia",
  C310="India","Asia",
  C310="Singapore","Asia",
  C310="Thailand","Asia",
  C310="Indonesia","Asia",
  C310="Malaysia","Asia",
  TRUE,"Other"
)</f>
        <v>Asia</v>
      </c>
      <c r="T310" s="158" t="str">
        <f>_xlfn.XLOOKUP($D310,ref!G:G,ref!H:H)</f>
        <v>Financial services</v>
      </c>
      <c r="U310" s="158" t="str">
        <f t="shared" si="38"/>
        <v/>
      </c>
      <c r="V310" s="158" t="str">
        <f t="shared" si="39"/>
        <v/>
      </c>
      <c r="W310" s="158" t="str">
        <f t="shared" si="40"/>
        <v/>
      </c>
      <c r="X310" s="158" t="str">
        <f t="shared" si="41"/>
        <v/>
      </c>
      <c r="Y310" s="164">
        <f t="shared" si="42"/>
        <v>0</v>
      </c>
    </row>
    <row r="311" spans="1:25" ht="15.65" customHeight="1">
      <c r="A311" s="374" t="s">
        <v>2408</v>
      </c>
      <c r="B311" s="163">
        <v>401</v>
      </c>
      <c r="C311" s="163" t="s">
        <v>676</v>
      </c>
      <c r="D311" s="169" t="s">
        <v>628</v>
      </c>
      <c r="E311" s="168"/>
      <c r="F311" s="163"/>
      <c r="G311" s="163"/>
      <c r="H311" s="168"/>
      <c r="I311" s="163"/>
      <c r="J311" s="163"/>
      <c r="K311" s="168"/>
      <c r="L311" s="163"/>
      <c r="M311" s="170"/>
      <c r="N311" s="170"/>
      <c r="O311" s="168"/>
      <c r="P311" s="163"/>
      <c r="Q311" s="163"/>
      <c r="R311" s="163"/>
      <c r="S311" s="181" t="str">
        <f t="array" ref="S311">_xlfn.IFS(
  C311="United States","North America",
  C311="Canada","North America",
  C311="Mexico","North America",
  C311="Bermuda","North America",
  C311="United Kingdom","Europe",
  C311="Germany","Europe",
  C311="France","Europe",
  C311="Italy","Europe",
  C311="Switzerland","Europe",
  C311="Spain","Europe",
  C311="Netherlands","Europe",
  C311="Sweden","Europe",
  C311="Norway","Europe",
  C311="Finland","Europe",
  C311="Denmark","Europe",
  C311="Russia","Europe",
  C311="China","Asia",
  C311="Japan","Asia",
  C311="Taiwan, Province of China","Asia",
  C311="Hong Kong","Asia",
  C311="South Korea","Asia",
  C311="India","Asia",
  C311="Singapore","Asia",
  C311="Thailand","Asia",
  C311="Indonesia","Asia",
  C311="Malaysia","Asia",
  TRUE,"Other"
)</f>
        <v>Asia</v>
      </c>
      <c r="T311" s="163" t="str">
        <f>_xlfn.XLOOKUP($D311,ref!G:G,ref!H:H)</f>
        <v>Chemicals</v>
      </c>
      <c r="U311" s="163" t="str">
        <f t="shared" si="38"/>
        <v/>
      </c>
      <c r="V311" s="163" t="str">
        <f t="shared" si="39"/>
        <v/>
      </c>
      <c r="W311" s="163" t="str">
        <f t="shared" si="40"/>
        <v/>
      </c>
      <c r="X311" s="163" t="str">
        <f t="shared" si="41"/>
        <v/>
      </c>
      <c r="Y311" s="164">
        <f t="shared" si="42"/>
        <v>0</v>
      </c>
    </row>
    <row r="312" spans="1:25" ht="15.65" customHeight="1">
      <c r="A312" s="375" t="s">
        <v>487</v>
      </c>
      <c r="B312" s="158">
        <v>300</v>
      </c>
      <c r="C312" s="158" t="s">
        <v>676</v>
      </c>
      <c r="D312" s="166" t="s">
        <v>713</v>
      </c>
      <c r="E312" s="165"/>
      <c r="F312" s="158"/>
      <c r="G312" s="158"/>
      <c r="H312" s="165" t="s">
        <v>1096</v>
      </c>
      <c r="I312" s="158">
        <v>2030</v>
      </c>
      <c r="J312" s="158">
        <v>2020</v>
      </c>
      <c r="K312" s="165"/>
      <c r="L312" s="158"/>
      <c r="M312" s="167"/>
      <c r="N312" s="167"/>
      <c r="O312" s="165" t="s">
        <v>645</v>
      </c>
      <c r="P312" s="158" t="s">
        <v>805</v>
      </c>
      <c r="Q312" s="158">
        <v>2050</v>
      </c>
      <c r="R312" s="158">
        <v>2021</v>
      </c>
      <c r="S312" s="182" t="str">
        <f t="array" ref="S312">_xlfn.IFS(
  C312="United States","North America",
  C312="Canada","North America",
  C312="Mexico","North America",
  C312="Bermuda","North America",
  C312="United Kingdom","Europe",
  C312="Germany","Europe",
  C312="France","Europe",
  C312="Italy","Europe",
  C312="Switzerland","Europe",
  C312="Spain","Europe",
  C312="Netherlands","Europe",
  C312="Sweden","Europe",
  C312="Norway","Europe",
  C312="Finland","Europe",
  C312="Denmark","Europe",
  C312="Russia","Europe",
  C312="China","Asia",
  C312="Japan","Asia",
  C312="Taiwan, Province of China","Asia",
  C312="Hong Kong","Asia",
  C312="South Korea","Asia",
  C312="India","Asia",
  C312="Singapore","Asia",
  C312="Thailand","Asia",
  C312="Indonesia","Asia",
  C312="Malaysia","Asia",
  TRUE,"Other"
)</f>
        <v>Asia</v>
      </c>
      <c r="T312" s="158" t="str">
        <f>_xlfn.XLOOKUP($D312,ref!G:G,ref!H:H)</f>
        <v>Technology</v>
      </c>
      <c r="U312" s="158" t="str">
        <f t="shared" si="38"/>
        <v/>
      </c>
      <c r="V312" s="158">
        <f t="shared" si="39"/>
        <v>1</v>
      </c>
      <c r="W312" s="158" t="str">
        <f t="shared" si="40"/>
        <v/>
      </c>
      <c r="X312" s="158">
        <f t="shared" si="41"/>
        <v>1</v>
      </c>
      <c r="Y312" s="164">
        <f t="shared" si="42"/>
        <v>1</v>
      </c>
    </row>
    <row r="313" spans="1:25" ht="15.65" customHeight="1">
      <c r="A313" s="374" t="s">
        <v>536</v>
      </c>
      <c r="B313" s="163">
        <v>347</v>
      </c>
      <c r="C313" s="163" t="s">
        <v>676</v>
      </c>
      <c r="D313" s="169" t="s">
        <v>638</v>
      </c>
      <c r="E313" s="168"/>
      <c r="F313" s="163"/>
      <c r="G313" s="163"/>
      <c r="H313" s="168"/>
      <c r="I313" s="163"/>
      <c r="J313" s="163"/>
      <c r="K313" s="168"/>
      <c r="L313" s="163"/>
      <c r="M313" s="170"/>
      <c r="N313" s="170"/>
      <c r="O313" s="168"/>
      <c r="P313" s="163"/>
      <c r="Q313" s="163"/>
      <c r="R313" s="163"/>
      <c r="S313" s="181" t="str">
        <f t="array" ref="S313">_xlfn.IFS(
  C313="United States","North America",
  C313="Canada","North America",
  C313="Mexico","North America",
  C313="Bermuda","North America",
  C313="United Kingdom","Europe",
  C313="Germany","Europe",
  C313="France","Europe",
  C313="Italy","Europe",
  C313="Switzerland","Europe",
  C313="Spain","Europe",
  C313="Netherlands","Europe",
  C313="Sweden","Europe",
  C313="Norway","Europe",
  C313="Finland","Europe",
  C313="Denmark","Europe",
  C313="Russia","Europe",
  C313="China","Asia",
  C313="Japan","Asia",
  C313="Taiwan, Province of China","Asia",
  C313="Hong Kong","Asia",
  C313="South Korea","Asia",
  C313="India","Asia",
  C313="Singapore","Asia",
  C313="Thailand","Asia",
  C313="Indonesia","Asia",
  C313="Malaysia","Asia",
  TRUE,"Other"
)</f>
        <v>Asia</v>
      </c>
      <c r="T313" s="163" t="str">
        <f>_xlfn.XLOOKUP($D313,ref!G:G,ref!H:H)</f>
        <v>Industrial goods</v>
      </c>
      <c r="U313" s="163" t="str">
        <f t="shared" si="38"/>
        <v/>
      </c>
      <c r="V313" s="163" t="str">
        <f t="shared" si="39"/>
        <v/>
      </c>
      <c r="W313" s="163" t="str">
        <f t="shared" si="40"/>
        <v/>
      </c>
      <c r="X313" s="163" t="str">
        <f t="shared" si="41"/>
        <v/>
      </c>
      <c r="Y313" s="164">
        <f t="shared" si="42"/>
        <v>0</v>
      </c>
    </row>
    <row r="314" spans="1:25" ht="15.65" customHeight="1">
      <c r="A314" s="375" t="s">
        <v>178</v>
      </c>
      <c r="B314" s="158">
        <v>180</v>
      </c>
      <c r="C314" s="158" t="s">
        <v>676</v>
      </c>
      <c r="D314" s="166" t="s">
        <v>666</v>
      </c>
      <c r="E314" s="165"/>
      <c r="F314" s="158"/>
      <c r="G314" s="158"/>
      <c r="H314" s="165"/>
      <c r="I314" s="158"/>
      <c r="J314" s="158"/>
      <c r="K314" s="165" t="s">
        <v>635</v>
      </c>
      <c r="L314" s="158" t="s">
        <v>758</v>
      </c>
      <c r="M314" s="167">
        <v>2030</v>
      </c>
      <c r="N314" s="167">
        <v>2021</v>
      </c>
      <c r="O314" s="165" t="s">
        <v>3025</v>
      </c>
      <c r="P314" s="158" t="s">
        <v>3164</v>
      </c>
      <c r="Q314" s="158">
        <v>2050</v>
      </c>
      <c r="R314" s="158">
        <v>2021</v>
      </c>
      <c r="S314" s="182" t="str">
        <f t="array" ref="S314">_xlfn.IFS(
  C314="United States","North America",
  C314="Canada","North America",
  C314="Mexico","North America",
  C314="Bermuda","North America",
  C314="United Kingdom","Europe",
  C314="Germany","Europe",
  C314="France","Europe",
  C314="Italy","Europe",
  C314="Switzerland","Europe",
  C314="Spain","Europe",
  C314="Netherlands","Europe",
  C314="Sweden","Europe",
  C314="Norway","Europe",
  C314="Finland","Europe",
  C314="Denmark","Europe",
  C314="Russia","Europe",
  C314="China","Asia",
  C314="Japan","Asia",
  C314="Taiwan, Province of China","Asia",
  C314="Hong Kong","Asia",
  C314="South Korea","Asia",
  C314="India","Asia",
  C314="Singapore","Asia",
  C314="Thailand","Asia",
  C314="Indonesia","Asia",
  C314="Malaysia","Asia",
  TRUE,"Other"
)</f>
        <v>Asia</v>
      </c>
      <c r="T314" s="158" t="str">
        <f>_xlfn.XLOOKUP($D314,ref!G:G,ref!H:H)</f>
        <v>Financial services</v>
      </c>
      <c r="U314" s="158">
        <f t="shared" si="38"/>
        <v>1</v>
      </c>
      <c r="V314" s="158">
        <f t="shared" si="39"/>
        <v>1</v>
      </c>
      <c r="W314" s="158" t="str">
        <f t="shared" si="40"/>
        <v/>
      </c>
      <c r="X314" s="158" t="str">
        <f t="shared" si="41"/>
        <v/>
      </c>
      <c r="Y314" s="164">
        <f t="shared" si="42"/>
        <v>1</v>
      </c>
    </row>
    <row r="315" spans="1:25" ht="15.65" customHeight="1">
      <c r="A315" s="374" t="s">
        <v>158</v>
      </c>
      <c r="B315" s="163">
        <v>114</v>
      </c>
      <c r="C315" s="163" t="s">
        <v>676</v>
      </c>
      <c r="D315" s="169" t="s">
        <v>638</v>
      </c>
      <c r="E315" s="168"/>
      <c r="F315" s="163"/>
      <c r="G315" s="163"/>
      <c r="H315" s="168"/>
      <c r="I315" s="163"/>
      <c r="J315" s="163"/>
      <c r="K315" s="168" t="s">
        <v>635</v>
      </c>
      <c r="L315" s="163" t="s">
        <v>3165</v>
      </c>
      <c r="M315" s="170">
        <v>2020</v>
      </c>
      <c r="N315" s="170">
        <v>2020</v>
      </c>
      <c r="O315" s="168" t="s">
        <v>635</v>
      </c>
      <c r="P315" s="163" t="s">
        <v>3166</v>
      </c>
      <c r="Q315" s="163">
        <v>2050</v>
      </c>
      <c r="R315" s="163">
        <v>2020</v>
      </c>
      <c r="S315" s="181" t="str">
        <f t="array" ref="S315">_xlfn.IFS(
  C315="United States","North America",
  C315="Canada","North America",
  C315="Mexico","North America",
  C315="Bermuda","North America",
  C315="United Kingdom","Europe",
  C315="Germany","Europe",
  C315="France","Europe",
  C315="Italy","Europe",
  C315="Switzerland","Europe",
  C315="Spain","Europe",
  C315="Netherlands","Europe",
  C315="Sweden","Europe",
  C315="Norway","Europe",
  C315="Finland","Europe",
  C315="Denmark","Europe",
  C315="Russia","Europe",
  C315="China","Asia",
  C315="Japan","Asia",
  C315="Taiwan, Province of China","Asia",
  C315="Hong Kong","Asia",
  C315="South Korea","Asia",
  C315="India","Asia",
  C315="Singapore","Asia",
  C315="Thailand","Asia",
  C315="Indonesia","Asia",
  C315="Malaysia","Asia",
  TRUE,"Other"
)</f>
        <v>Asia</v>
      </c>
      <c r="T315" s="163" t="str">
        <f>_xlfn.XLOOKUP($D315,ref!G:G,ref!H:H)</f>
        <v>Industrial goods</v>
      </c>
      <c r="U315" s="163">
        <f t="shared" si="38"/>
        <v>1</v>
      </c>
      <c r="V315" s="163">
        <f t="shared" si="39"/>
        <v>1</v>
      </c>
      <c r="W315" s="163" t="str">
        <f t="shared" si="40"/>
        <v/>
      </c>
      <c r="X315" s="163" t="str">
        <f t="shared" si="41"/>
        <v/>
      </c>
      <c r="Y315" s="164">
        <f t="shared" si="42"/>
        <v>1</v>
      </c>
    </row>
    <row r="316" spans="1:25" ht="15.65" customHeight="1">
      <c r="A316" s="375" t="s">
        <v>282</v>
      </c>
      <c r="B316" s="158">
        <v>406</v>
      </c>
      <c r="C316" s="158" t="s">
        <v>676</v>
      </c>
      <c r="D316" s="166" t="s">
        <v>690</v>
      </c>
      <c r="E316" s="165"/>
      <c r="F316" s="158"/>
      <c r="G316" s="158"/>
      <c r="H316" s="165"/>
      <c r="I316" s="158"/>
      <c r="J316" s="158"/>
      <c r="K316" s="165" t="s">
        <v>635</v>
      </c>
      <c r="L316" s="158" t="s">
        <v>3167</v>
      </c>
      <c r="M316" s="167">
        <v>2050</v>
      </c>
      <c r="N316" s="167">
        <v>2021</v>
      </c>
      <c r="O316" s="165"/>
      <c r="P316" s="158"/>
      <c r="Q316" s="158"/>
      <c r="R316" s="158"/>
      <c r="S316" s="182" t="str">
        <f t="array" ref="S316">_xlfn.IFS(
  C316="United States","North America",
  C316="Canada","North America",
  C316="Mexico","North America",
  C316="Bermuda","North America",
  C316="United Kingdom","Europe",
  C316="Germany","Europe",
  C316="France","Europe",
  C316="Italy","Europe",
  C316="Switzerland","Europe",
  C316="Spain","Europe",
  C316="Netherlands","Europe",
  C316="Sweden","Europe",
  C316="Norway","Europe",
  C316="Finland","Europe",
  C316="Denmark","Europe",
  C316="Russia","Europe",
  C316="China","Asia",
  C316="Japan","Asia",
  C316="Taiwan, Province of China","Asia",
  C316="Hong Kong","Asia",
  C316="South Korea","Asia",
  C316="India","Asia",
  C316="Singapore","Asia",
  C316="Thailand","Asia",
  C316="Indonesia","Asia",
  C316="Malaysia","Asia",
  TRUE,"Other"
)</f>
        <v>Asia</v>
      </c>
      <c r="T316" s="158" t="str">
        <f>_xlfn.XLOOKUP($D316,ref!G:G,ref!H:H)</f>
        <v>Food, beverages and agriculture</v>
      </c>
      <c r="U316" s="158">
        <f t="shared" si="38"/>
        <v>1</v>
      </c>
      <c r="V316" s="158" t="str">
        <f t="shared" si="39"/>
        <v/>
      </c>
      <c r="W316" s="158" t="str">
        <f t="shared" si="40"/>
        <v/>
      </c>
      <c r="X316" s="158" t="str">
        <f t="shared" si="41"/>
        <v/>
      </c>
      <c r="Y316" s="164">
        <f t="shared" si="42"/>
        <v>1</v>
      </c>
    </row>
    <row r="317" spans="1:25" ht="15.65" customHeight="1">
      <c r="A317" s="374" t="s">
        <v>484</v>
      </c>
      <c r="B317" s="163">
        <v>463</v>
      </c>
      <c r="C317" s="163" t="s">
        <v>3017</v>
      </c>
      <c r="D317" s="169" t="s">
        <v>666</v>
      </c>
      <c r="E317" s="168"/>
      <c r="F317" s="163"/>
      <c r="G317" s="163"/>
      <c r="H317" s="168" t="s">
        <v>1096</v>
      </c>
      <c r="I317" s="163">
        <v>2025</v>
      </c>
      <c r="J317" s="163">
        <v>2020</v>
      </c>
      <c r="K317" s="168"/>
      <c r="L317" s="163"/>
      <c r="M317" s="170"/>
      <c r="N317" s="170"/>
      <c r="O317" s="168"/>
      <c r="P317" s="163"/>
      <c r="Q317" s="163"/>
      <c r="R317" s="163"/>
      <c r="S317" s="181" t="str">
        <f t="array" ref="S317">_xlfn.IFS(
  C317="United States","North America",
  C317="Canada","North America",
  C317="Mexico","North America",
  C317="Bermuda","North America",
  C317="United Kingdom","Europe",
  C317="Germany","Europe",
  C317="France","Europe",
  C317="Italy","Europe",
  C317="Switzerland","Europe",
  C317="Spain","Europe",
  C317="Netherlands","Europe",
  C317="Sweden","Europe",
  C317="Norway","Europe",
  C317="Finland","Europe",
  C317="Denmark","Europe",
  C317="Russia","Europe",
  C317="China","Asia",
  C317="Japan","Asia",
  C317="Taiwan, Province of China","Asia",
  C317="Hong Kong","Asia",
  C317="South Korea","Asia",
  C317="India","Asia",
  C317="Singapore","Asia",
  C317="Thailand","Asia",
  C317="Indonesia","Asia",
  C317="Malaysia","Asia",
  TRUE,"Other"
)</f>
        <v>North America</v>
      </c>
      <c r="T317" s="163" t="str">
        <f>_xlfn.XLOOKUP($D317,ref!G:G,ref!H:H)</f>
        <v>Financial services</v>
      </c>
      <c r="U317" s="163" t="str">
        <f t="shared" si="38"/>
        <v/>
      </c>
      <c r="V317" s="163" t="str">
        <f t="shared" si="39"/>
        <v/>
      </c>
      <c r="W317" s="163" t="str">
        <f t="shared" si="40"/>
        <v/>
      </c>
      <c r="X317" s="163">
        <f t="shared" si="41"/>
        <v>1</v>
      </c>
      <c r="Y317" s="164">
        <f t="shared" si="42"/>
        <v>1</v>
      </c>
    </row>
    <row r="318" spans="1:25" ht="15.65" customHeight="1">
      <c r="A318" s="375" t="s">
        <v>141</v>
      </c>
      <c r="B318" s="158">
        <v>204</v>
      </c>
      <c r="C318" s="158" t="s">
        <v>3017</v>
      </c>
      <c r="D318" s="166" t="s">
        <v>666</v>
      </c>
      <c r="E318" s="165" t="s">
        <v>631</v>
      </c>
      <c r="F318" s="158">
        <v>2022</v>
      </c>
      <c r="G318" s="158">
        <v>2017</v>
      </c>
      <c r="H318" s="165"/>
      <c r="I318" s="158"/>
      <c r="J318" s="158"/>
      <c r="K318" s="165" t="s">
        <v>635</v>
      </c>
      <c r="L318" s="158" t="s">
        <v>3168</v>
      </c>
      <c r="M318" s="167">
        <v>2022</v>
      </c>
      <c r="N318" s="167">
        <v>2017</v>
      </c>
      <c r="O318" s="165" t="s">
        <v>3025</v>
      </c>
      <c r="P318" s="158" t="s">
        <v>762</v>
      </c>
      <c r="Q318" s="158">
        <v>2050</v>
      </c>
      <c r="R318" s="158">
        <v>2020</v>
      </c>
      <c r="S318" s="182" t="str">
        <f t="array" ref="S318">_xlfn.IFS(
  C318="United States","North America",
  C318="Canada","North America",
  C318="Mexico","North America",
  C318="Bermuda","North America",
  C318="United Kingdom","Europe",
  C318="Germany","Europe",
  C318="France","Europe",
  C318="Italy","Europe",
  C318="Switzerland","Europe",
  C318="Spain","Europe",
  C318="Netherlands","Europe",
  C318="Sweden","Europe",
  C318="Norway","Europe",
  C318="Finland","Europe",
  C318="Denmark","Europe",
  C318="Russia","Europe",
  C318="China","Asia",
  C318="Japan","Asia",
  C318="Taiwan, Province of China","Asia",
  C318="Hong Kong","Asia",
  C318="South Korea","Asia",
  C318="India","Asia",
  C318="Singapore","Asia",
  C318="Thailand","Asia",
  C318="Indonesia","Asia",
  C318="Malaysia","Asia",
  TRUE,"Other"
)</f>
        <v>North America</v>
      </c>
      <c r="T318" s="158" t="str">
        <f>_xlfn.XLOOKUP($D318,ref!G:G,ref!H:H)</f>
        <v>Financial services</v>
      </c>
      <c r="U318" s="158">
        <f t="shared" si="38"/>
        <v>1</v>
      </c>
      <c r="V318" s="158">
        <f t="shared" si="39"/>
        <v>1</v>
      </c>
      <c r="W318" s="158">
        <f t="shared" si="40"/>
        <v>1</v>
      </c>
      <c r="X318" s="158" t="str">
        <f t="shared" si="41"/>
        <v/>
      </c>
      <c r="Y318" s="164">
        <f t="shared" si="42"/>
        <v>1</v>
      </c>
    </row>
    <row r="319" spans="1:25" ht="15.65" customHeight="1">
      <c r="A319" s="374" t="s">
        <v>398</v>
      </c>
      <c r="B319" s="163">
        <v>245</v>
      </c>
      <c r="C319" s="163" t="s">
        <v>676</v>
      </c>
      <c r="D319" s="169" t="s">
        <v>666</v>
      </c>
      <c r="E319" s="168"/>
      <c r="F319" s="163"/>
      <c r="G319" s="163"/>
      <c r="H319" s="168" t="s">
        <v>635</v>
      </c>
      <c r="I319" s="163"/>
      <c r="J319" s="163">
        <v>2016</v>
      </c>
      <c r="K319" s="168"/>
      <c r="L319" s="163"/>
      <c r="M319" s="170"/>
      <c r="N319" s="170"/>
      <c r="O319" s="168" t="s">
        <v>645</v>
      </c>
      <c r="P319" s="163" t="s">
        <v>3169</v>
      </c>
      <c r="Q319" s="163">
        <v>2050</v>
      </c>
      <c r="R319" s="163">
        <v>2021</v>
      </c>
      <c r="S319" s="181" t="str">
        <f t="array" ref="S319">_xlfn.IFS(
  C319="United States","North America",
  C319="Canada","North America",
  C319="Mexico","North America",
  C319="Bermuda","North America",
  C319="United Kingdom","Europe",
  C319="Germany","Europe",
  C319="France","Europe",
  C319="Italy","Europe",
  C319="Switzerland","Europe",
  C319="Spain","Europe",
  C319="Netherlands","Europe",
  C319="Sweden","Europe",
  C319="Norway","Europe",
  C319="Finland","Europe",
  C319="Denmark","Europe",
  C319="Russia","Europe",
  C319="China","Asia",
  C319="Japan","Asia",
  C319="Taiwan, Province of China","Asia",
  C319="Hong Kong","Asia",
  C319="South Korea","Asia",
  C319="India","Asia",
  C319="Singapore","Asia",
  C319="Thailand","Asia",
  C319="Indonesia","Asia",
  C319="Malaysia","Asia",
  TRUE,"Other"
)</f>
        <v>Asia</v>
      </c>
      <c r="T319" s="163" t="str">
        <f>_xlfn.XLOOKUP($D319,ref!G:G,ref!H:H)</f>
        <v>Financial services</v>
      </c>
      <c r="U319" s="163" t="str">
        <f t="shared" si="38"/>
        <v/>
      </c>
      <c r="V319" s="163">
        <f t="shared" si="39"/>
        <v>1</v>
      </c>
      <c r="W319" s="163" t="str">
        <f t="shared" si="40"/>
        <v/>
      </c>
      <c r="X319" s="163" t="str">
        <f t="shared" si="41"/>
        <v/>
      </c>
      <c r="Y319" s="164">
        <f t="shared" si="42"/>
        <v>1</v>
      </c>
    </row>
    <row r="320" spans="1:25" ht="15.65" customHeight="1">
      <c r="A320" s="375" t="s">
        <v>250</v>
      </c>
      <c r="B320" s="158">
        <v>117</v>
      </c>
      <c r="C320" s="158" t="s">
        <v>709</v>
      </c>
      <c r="D320" s="166" t="s">
        <v>666</v>
      </c>
      <c r="E320" s="165"/>
      <c r="F320" s="158"/>
      <c r="G320" s="158"/>
      <c r="H320" s="165"/>
      <c r="I320" s="158"/>
      <c r="J320" s="158"/>
      <c r="K320" s="165" t="s">
        <v>635</v>
      </c>
      <c r="L320" s="158" t="s">
        <v>914</v>
      </c>
      <c r="M320" s="167">
        <v>2015</v>
      </c>
      <c r="N320" s="167">
        <v>2015</v>
      </c>
      <c r="O320" s="165" t="s">
        <v>3025</v>
      </c>
      <c r="P320" s="158" t="s">
        <v>3170</v>
      </c>
      <c r="Q320" s="158">
        <v>2050</v>
      </c>
      <c r="R320" s="158">
        <v>2020</v>
      </c>
      <c r="S320" s="182" t="str">
        <f t="array" ref="S320">_xlfn.IFS(
  C320="United States","North America",
  C320="Canada","North America",
  C320="Mexico","North America",
  C320="Bermuda","North America",
  C320="United Kingdom","Europe",
  C320="Germany","Europe",
  C320="France","Europe",
  C320="Italy","Europe",
  C320="Switzerland","Europe",
  C320="Spain","Europe",
  C320="Netherlands","Europe",
  C320="Sweden","Europe",
  C320="Norway","Europe",
  C320="Finland","Europe",
  C320="Denmark","Europe",
  C320="Russia","Europe",
  C320="China","Asia",
  C320="Japan","Asia",
  C320="Taiwan, Province of China","Asia",
  C320="Hong Kong","Asia",
  C320="South Korea","Asia",
  C320="India","Asia",
  C320="Singapore","Asia",
  C320="Thailand","Asia",
  C320="Indonesia","Asia",
  C320="Malaysia","Asia",
  TRUE,"Other"
)</f>
        <v>Europe</v>
      </c>
      <c r="T320" s="158" t="str">
        <f>_xlfn.XLOOKUP($D320,ref!G:G,ref!H:H)</f>
        <v>Financial services</v>
      </c>
      <c r="U320" s="158">
        <f t="shared" si="38"/>
        <v>1</v>
      </c>
      <c r="V320" s="158">
        <f t="shared" si="39"/>
        <v>1</v>
      </c>
      <c r="W320" s="158" t="str">
        <f t="shared" si="40"/>
        <v/>
      </c>
      <c r="X320" s="158" t="str">
        <f t="shared" si="41"/>
        <v/>
      </c>
      <c r="Y320" s="164">
        <f t="shared" si="42"/>
        <v>1</v>
      </c>
    </row>
    <row r="321" spans="1:25" ht="15.65" customHeight="1">
      <c r="A321" s="374" t="s">
        <v>284</v>
      </c>
      <c r="B321" s="163">
        <v>280</v>
      </c>
      <c r="C321" s="163" t="s">
        <v>3017</v>
      </c>
      <c r="D321" s="169" t="s">
        <v>713</v>
      </c>
      <c r="E321" s="168"/>
      <c r="F321" s="163"/>
      <c r="G321" s="163"/>
      <c r="H321" s="168"/>
      <c r="I321" s="163"/>
      <c r="J321" s="163"/>
      <c r="K321" s="168"/>
      <c r="L321" s="163"/>
      <c r="M321" s="170"/>
      <c r="N321" s="170"/>
      <c r="O321" s="168"/>
      <c r="P321" s="163"/>
      <c r="Q321" s="163"/>
      <c r="R321" s="163"/>
      <c r="S321" s="181" t="str">
        <f t="array" ref="S321">_xlfn.IFS(
  C321="United States","North America",
  C321="Canada","North America",
  C321="Mexico","North America",
  C321="Bermuda","North America",
  C321="United Kingdom","Europe",
  C321="Germany","Europe",
  C321="France","Europe",
  C321="Italy","Europe",
  C321="Switzerland","Europe",
  C321="Spain","Europe",
  C321="Netherlands","Europe",
  C321="Sweden","Europe",
  C321="Norway","Europe",
  C321="Finland","Europe",
  C321="Denmark","Europe",
  C321="Russia","Europe",
  C321="China","Asia",
  C321="Japan","Asia",
  C321="Taiwan, Province of China","Asia",
  C321="Hong Kong","Asia",
  C321="South Korea","Asia",
  C321="India","Asia",
  C321="Singapore","Asia",
  C321="Thailand","Asia",
  C321="Indonesia","Asia",
  C321="Malaysia","Asia",
  TRUE,"Other"
)</f>
        <v>North America</v>
      </c>
      <c r="T321" s="163" t="str">
        <f>_xlfn.XLOOKUP($D321,ref!G:G,ref!H:H)</f>
        <v>Technology</v>
      </c>
      <c r="U321" s="163" t="str">
        <f t="shared" si="38"/>
        <v/>
      </c>
      <c r="V321" s="163" t="str">
        <f t="shared" si="39"/>
        <v/>
      </c>
      <c r="W321" s="163" t="str">
        <f t="shared" si="40"/>
        <v/>
      </c>
      <c r="X321" s="163" t="str">
        <f t="shared" si="41"/>
        <v/>
      </c>
      <c r="Y321" s="164">
        <f t="shared" si="42"/>
        <v>0</v>
      </c>
    </row>
    <row r="322" spans="1:25" ht="15.65" customHeight="1">
      <c r="A322" s="375" t="s">
        <v>3171</v>
      </c>
      <c r="B322" s="158">
        <v>432</v>
      </c>
      <c r="C322" s="158" t="s">
        <v>676</v>
      </c>
      <c r="D322" s="166" t="s">
        <v>690</v>
      </c>
      <c r="E322" s="165" t="s">
        <v>631</v>
      </c>
      <c r="F322" s="158">
        <v>2050</v>
      </c>
      <c r="G322" s="158">
        <v>2021</v>
      </c>
      <c r="H322" s="165" t="s">
        <v>1096</v>
      </c>
      <c r="I322" s="158">
        <v>2030</v>
      </c>
      <c r="J322" s="158">
        <v>2021</v>
      </c>
      <c r="K322" s="165" t="s">
        <v>635</v>
      </c>
      <c r="L322" s="158" t="s">
        <v>3172</v>
      </c>
      <c r="M322" s="167">
        <v>2050</v>
      </c>
      <c r="N322" s="167">
        <v>2017</v>
      </c>
      <c r="O322" s="165"/>
      <c r="P322" s="158"/>
      <c r="Q322" s="158"/>
      <c r="R322" s="158"/>
      <c r="S322" s="182" t="str">
        <f t="array" ref="S322">_xlfn.IFS(
  C322="United States","North America",
  C322="Canada","North America",
  C322="Mexico","North America",
  C322="Bermuda","North America",
  C322="United Kingdom","Europe",
  C322="Germany","Europe",
  C322="France","Europe",
  C322="Italy","Europe",
  C322="Switzerland","Europe",
  C322="Spain","Europe",
  C322="Netherlands","Europe",
  C322="Sweden","Europe",
  C322="Norway","Europe",
  C322="Finland","Europe",
  C322="Denmark","Europe",
  C322="Russia","Europe",
  C322="China","Asia",
  C322="Japan","Asia",
  C322="Taiwan, Province of China","Asia",
  C322="Hong Kong","Asia",
  C322="South Korea","Asia",
  C322="India","Asia",
  C322="Singapore","Asia",
  C322="Thailand","Asia",
  C322="Indonesia","Asia",
  C322="Malaysia","Asia",
  TRUE,"Other"
)</f>
        <v>Asia</v>
      </c>
      <c r="T322" s="158" t="str">
        <f>_xlfn.XLOOKUP($D322,ref!G:G,ref!H:H)</f>
        <v>Food, beverages and agriculture</v>
      </c>
      <c r="U322" s="158">
        <f t="shared" si="38"/>
        <v>1</v>
      </c>
      <c r="V322" s="158" t="str">
        <f t="shared" si="39"/>
        <v/>
      </c>
      <c r="W322" s="158">
        <f t="shared" si="40"/>
        <v>1</v>
      </c>
      <c r="X322" s="158">
        <f t="shared" si="41"/>
        <v>1</v>
      </c>
      <c r="Y322" s="164">
        <f t="shared" si="42"/>
        <v>1</v>
      </c>
    </row>
    <row r="323" spans="1:25" ht="15.65" customHeight="1">
      <c r="A323" s="374" t="s">
        <v>145</v>
      </c>
      <c r="B323" s="163">
        <v>79</v>
      </c>
      <c r="C323" s="163" t="s">
        <v>639</v>
      </c>
      <c r="D323" s="169" t="s">
        <v>715</v>
      </c>
      <c r="E323" s="168" t="s">
        <v>631</v>
      </c>
      <c r="F323" s="163">
        <v>2025</v>
      </c>
      <c r="G323" s="163">
        <v>2014</v>
      </c>
      <c r="H323" s="168" t="s">
        <v>1096</v>
      </c>
      <c r="I323" s="163">
        <v>2025</v>
      </c>
      <c r="J323" s="163">
        <v>2020</v>
      </c>
      <c r="K323" s="168"/>
      <c r="L323" s="163"/>
      <c r="M323" s="170"/>
      <c r="N323" s="170"/>
      <c r="O323" s="168" t="s">
        <v>645</v>
      </c>
      <c r="P323" s="163" t="s">
        <v>3173</v>
      </c>
      <c r="Q323" s="176">
        <v>2050</v>
      </c>
      <c r="R323" s="176">
        <v>2019</v>
      </c>
      <c r="S323" s="181" t="str">
        <f t="array" ref="S323">_xlfn.IFS(
  C323="United States","North America",
  C323="Canada","North America",
  C323="Mexico","North America",
  C323="Bermuda","North America",
  C323="United Kingdom","Europe",
  C323="Germany","Europe",
  C323="France","Europe",
  C323="Italy","Europe",
  C323="Switzerland","Europe",
  C323="Spain","Europe",
  C323="Netherlands","Europe",
  C323="Sweden","Europe",
  C323="Norway","Europe",
  C323="Finland","Europe",
  C323="Denmark","Europe",
  C323="Russia","Europe",
  C323="China","Asia",
  C323="Japan","Asia",
  C323="Taiwan, Province of China","Asia",
  C323="Hong Kong","Asia",
  C323="South Korea","Asia",
  C323="India","Asia",
  C323="Singapore","Asia",
  C323="Thailand","Asia",
  C323="Indonesia","Asia",
  C323="Malaysia","Asia",
  TRUE,"Other"
)</f>
        <v>Europe</v>
      </c>
      <c r="T323" s="163" t="str">
        <f>_xlfn.XLOOKUP($D323,ref!G:G,ref!H:H)</f>
        <v>Telecommunications and media</v>
      </c>
      <c r="U323" s="163" t="str">
        <f t="shared" ref="U323:U386" si="43">IF(TRIM(M323)&lt;&gt;"",1,"")</f>
        <v/>
      </c>
      <c r="V323" s="163">
        <f t="shared" ref="V323:V386" si="44">IF(TRIM(Q323)&lt;&gt;"",1,"")</f>
        <v>1</v>
      </c>
      <c r="W323" s="163">
        <f t="shared" ref="W323:W386" si="45">IF($E323="Y", 1, "")</f>
        <v>1</v>
      </c>
      <c r="X323" s="163">
        <f t="shared" ref="X323:X386" si="46">IF($H323="T",1,"")</f>
        <v>1</v>
      </c>
      <c r="Y323" s="164">
        <f t="shared" ref="Y323:Y386" si="47">MAX($X323,$W323,$V323,$U323)</f>
        <v>1</v>
      </c>
    </row>
    <row r="324" spans="1:25" ht="15.65" customHeight="1">
      <c r="A324" s="375" t="s">
        <v>446</v>
      </c>
      <c r="B324" s="158">
        <v>484</v>
      </c>
      <c r="C324" s="158" t="s">
        <v>3017</v>
      </c>
      <c r="D324" s="166" t="s">
        <v>666</v>
      </c>
      <c r="E324" s="165"/>
      <c r="F324" s="158"/>
      <c r="G324" s="158"/>
      <c r="H324" s="165" t="s">
        <v>1096</v>
      </c>
      <c r="I324" s="158">
        <v>2030</v>
      </c>
      <c r="J324" s="158">
        <v>2021</v>
      </c>
      <c r="K324" s="165"/>
      <c r="L324" s="158"/>
      <c r="M324" s="167"/>
      <c r="N324" s="167"/>
      <c r="O324" s="165" t="s">
        <v>645</v>
      </c>
      <c r="P324" s="158" t="s">
        <v>3174</v>
      </c>
      <c r="Q324" s="158">
        <v>2021</v>
      </c>
      <c r="R324" s="158">
        <v>2021</v>
      </c>
      <c r="S324" s="182" t="str">
        <f t="array" ref="S324">_xlfn.IFS(
  C324="United States","North America",
  C324="Canada","North America",
  C324="Mexico","North America",
  C324="Bermuda","North America",
  C324="United Kingdom","Europe",
  C324="Germany","Europe",
  C324="France","Europe",
  C324="Italy","Europe",
  C324="Switzerland","Europe",
  C324="Spain","Europe",
  C324="Netherlands","Europe",
  C324="Sweden","Europe",
  C324="Norway","Europe",
  C324="Finland","Europe",
  C324="Denmark","Europe",
  C324="Russia","Europe",
  C324="China","Asia",
  C324="Japan","Asia",
  C324="Taiwan, Province of China","Asia",
  C324="Hong Kong","Asia",
  C324="South Korea","Asia",
  C324="India","Asia",
  C324="Singapore","Asia",
  C324="Thailand","Asia",
  C324="Indonesia","Asia",
  C324="Malaysia","Asia",
  TRUE,"Other"
)</f>
        <v>North America</v>
      </c>
      <c r="T324" s="158" t="str">
        <f>_xlfn.XLOOKUP($D324,ref!G:G,ref!H:H)</f>
        <v>Financial services</v>
      </c>
      <c r="U324" s="158" t="str">
        <f t="shared" si="43"/>
        <v/>
      </c>
      <c r="V324" s="158">
        <f t="shared" si="44"/>
        <v>1</v>
      </c>
      <c r="W324" s="158" t="str">
        <f t="shared" si="45"/>
        <v/>
      </c>
      <c r="X324" s="158">
        <f t="shared" si="46"/>
        <v>1</v>
      </c>
      <c r="Y324" s="164">
        <f t="shared" si="47"/>
        <v>1</v>
      </c>
    </row>
    <row r="325" spans="1:25" ht="15.65" customHeight="1">
      <c r="A325" s="374" t="s">
        <v>546</v>
      </c>
      <c r="B325" s="163">
        <v>415</v>
      </c>
      <c r="C325" s="163" t="s">
        <v>680</v>
      </c>
      <c r="D325" s="169" t="s">
        <v>690</v>
      </c>
      <c r="E325" s="168"/>
      <c r="F325" s="163"/>
      <c r="G325" s="163"/>
      <c r="H325" s="168"/>
      <c r="I325" s="163"/>
      <c r="J325" s="163"/>
      <c r="K325" s="168"/>
      <c r="L325" s="163"/>
      <c r="M325" s="170"/>
      <c r="N325" s="170"/>
      <c r="O325" s="168"/>
      <c r="P325" s="163"/>
      <c r="Q325" s="163"/>
      <c r="R325" s="163"/>
      <c r="S325" s="181" t="str">
        <f t="array" ref="S325">_xlfn.IFS(
  C325="United States","North America",
  C325="Canada","North America",
  C325="Mexico","North America",
  C325="Bermuda","North America",
  C325="United Kingdom","Europe",
  C325="Germany","Europe",
  C325="France","Europe",
  C325="Italy","Europe",
  C325="Switzerland","Europe",
  C325="Spain","Europe",
  C325="Netherlands","Europe",
  C325="Sweden","Europe",
  C325="Norway","Europe",
  C325="Finland","Europe",
  C325="Denmark","Europe",
  C325="Russia","Europe",
  C325="China","Asia",
  C325="Japan","Asia",
  C325="Taiwan, Province of China","Asia",
  C325="Hong Kong","Asia",
  C325="South Korea","Asia",
  C325="India","Asia",
  C325="Singapore","Asia",
  C325="Thailand","Asia",
  C325="Indonesia","Asia",
  C325="Malaysia","Asia",
  TRUE,"Other"
)</f>
        <v>Asia</v>
      </c>
      <c r="T325" s="163" t="str">
        <f>_xlfn.XLOOKUP($D325,ref!G:G,ref!H:H)</f>
        <v>Food, beverages and agriculture</v>
      </c>
      <c r="U325" s="163" t="str">
        <f t="shared" si="43"/>
        <v/>
      </c>
      <c r="V325" s="163" t="str">
        <f t="shared" si="44"/>
        <v/>
      </c>
      <c r="W325" s="163" t="str">
        <f t="shared" si="45"/>
        <v/>
      </c>
      <c r="X325" s="163" t="str">
        <f t="shared" si="46"/>
        <v/>
      </c>
      <c r="Y325" s="164">
        <f t="shared" si="47"/>
        <v>0</v>
      </c>
    </row>
    <row r="326" spans="1:25" ht="15.65" customHeight="1">
      <c r="A326" s="375" t="s">
        <v>474</v>
      </c>
      <c r="B326" s="158">
        <v>390</v>
      </c>
      <c r="C326" s="158" t="s">
        <v>680</v>
      </c>
      <c r="D326" s="166" t="s">
        <v>666</v>
      </c>
      <c r="E326" s="165"/>
      <c r="F326" s="158"/>
      <c r="G326" s="158"/>
      <c r="H326" s="165"/>
      <c r="I326" s="158"/>
      <c r="J326" s="158"/>
      <c r="K326" s="165"/>
      <c r="L326" s="158"/>
      <c r="M326" s="167"/>
      <c r="N326" s="167"/>
      <c r="O326" s="165"/>
      <c r="P326" s="158"/>
      <c r="Q326" s="158"/>
      <c r="R326" s="158"/>
      <c r="S326" s="182" t="str">
        <f t="array" ref="S326">_xlfn.IFS(
  C326="United States","North America",
  C326="Canada","North America",
  C326="Mexico","North America",
  C326="Bermuda","North America",
  C326="United Kingdom","Europe",
  C326="Germany","Europe",
  C326="France","Europe",
  C326="Italy","Europe",
  C326="Switzerland","Europe",
  C326="Spain","Europe",
  C326="Netherlands","Europe",
  C326="Sweden","Europe",
  C326="Norway","Europe",
  C326="Finland","Europe",
  C326="Denmark","Europe",
  C326="Russia","Europe",
  C326="China","Asia",
  C326="Japan","Asia",
  C326="Taiwan, Province of China","Asia",
  C326="Hong Kong","Asia",
  C326="South Korea","Asia",
  C326="India","Asia",
  C326="Singapore","Asia",
  C326="Thailand","Asia",
  C326="Indonesia","Asia",
  C326="Malaysia","Asia",
  TRUE,"Other"
)</f>
        <v>Asia</v>
      </c>
      <c r="T326" s="158" t="str">
        <f>_xlfn.XLOOKUP($D326,ref!G:G,ref!H:H)</f>
        <v>Financial services</v>
      </c>
      <c r="U326" s="158" t="str">
        <f t="shared" si="43"/>
        <v/>
      </c>
      <c r="V326" s="158" t="str">
        <f t="shared" si="44"/>
        <v/>
      </c>
      <c r="W326" s="158" t="str">
        <f t="shared" si="45"/>
        <v/>
      </c>
      <c r="X326" s="158" t="str">
        <f t="shared" si="46"/>
        <v/>
      </c>
      <c r="Y326" s="164">
        <f t="shared" si="47"/>
        <v>0</v>
      </c>
    </row>
    <row r="327" spans="1:25" ht="15.65" customHeight="1">
      <c r="A327" s="374" t="s">
        <v>270</v>
      </c>
      <c r="B327" s="163">
        <v>242</v>
      </c>
      <c r="C327" s="163" t="s">
        <v>3017</v>
      </c>
      <c r="D327" s="169" t="s">
        <v>3078</v>
      </c>
      <c r="E327" s="168"/>
      <c r="F327" s="163"/>
      <c r="G327" s="163"/>
      <c r="H327" s="168"/>
      <c r="I327" s="163"/>
      <c r="J327" s="163"/>
      <c r="K327" s="168"/>
      <c r="L327" s="163"/>
      <c r="M327" s="170"/>
      <c r="N327" s="170"/>
      <c r="O327" s="168"/>
      <c r="P327" s="163"/>
      <c r="Q327" s="163"/>
      <c r="R327" s="163"/>
      <c r="S327" s="181" t="str">
        <f t="array" ref="S327">_xlfn.IFS(
  C327="United States","North America",
  C327="Canada","North America",
  C327="Mexico","North America",
  C327="Bermuda","North America",
  C327="United Kingdom","Europe",
  C327="Germany","Europe",
  C327="France","Europe",
  C327="Italy","Europe",
  C327="Switzerland","Europe",
  C327="Spain","Europe",
  C327="Netherlands","Europe",
  C327="Sweden","Europe",
  C327="Norway","Europe",
  C327="Finland","Europe",
  C327="Denmark","Europe",
  C327="Russia","Europe",
  C327="China","Asia",
  C327="Japan","Asia",
  C327="Taiwan, Province of China","Asia",
  C327="Hong Kong","Asia",
  C327="South Korea","Asia",
  C327="India","Asia",
  C327="Singapore","Asia",
  C327="Thailand","Asia",
  C327="Indonesia","Asia",
  C327="Malaysia","Asia",
  TRUE,"Other"
)</f>
        <v>North America</v>
      </c>
      <c r="T327" s="163" t="str">
        <f>_xlfn.XLOOKUP($D327,ref!G:G,ref!H:H)</f>
        <v>Retail</v>
      </c>
      <c r="U327" s="163" t="str">
        <f t="shared" si="43"/>
        <v/>
      </c>
      <c r="V327" s="163" t="str">
        <f t="shared" si="44"/>
        <v/>
      </c>
      <c r="W327" s="163" t="str">
        <f t="shared" si="45"/>
        <v/>
      </c>
      <c r="X327" s="163" t="str">
        <f t="shared" si="46"/>
        <v/>
      </c>
      <c r="Y327" s="164">
        <f t="shared" si="47"/>
        <v>0</v>
      </c>
    </row>
    <row r="328" spans="1:25" ht="15.65" customHeight="1">
      <c r="A328" s="375" t="s">
        <v>338</v>
      </c>
      <c r="B328" s="158">
        <v>321</v>
      </c>
      <c r="C328" s="158" t="s">
        <v>3017</v>
      </c>
      <c r="D328" s="166" t="s">
        <v>666</v>
      </c>
      <c r="E328" s="165" t="s">
        <v>631</v>
      </c>
      <c r="F328" s="158">
        <v>2025</v>
      </c>
      <c r="G328" s="158">
        <v>2015</v>
      </c>
      <c r="H328" s="165" t="s">
        <v>1096</v>
      </c>
      <c r="I328" s="158">
        <v>2030</v>
      </c>
      <c r="J328" s="158">
        <v>2019</v>
      </c>
      <c r="K328" s="165"/>
      <c r="L328" s="158"/>
      <c r="M328" s="167"/>
      <c r="N328" s="167"/>
      <c r="O328" s="165"/>
      <c r="P328" s="158"/>
      <c r="Q328" s="158"/>
      <c r="R328" s="158"/>
      <c r="S328" s="182" t="str">
        <f t="array" ref="S328">_xlfn.IFS(
  C328="United States","North America",
  C328="Canada","North America",
  C328="Mexico","North America",
  C328="Bermuda","North America",
  C328="United Kingdom","Europe",
  C328="Germany","Europe",
  C328="France","Europe",
  C328="Italy","Europe",
  C328="Switzerland","Europe",
  C328="Spain","Europe",
  C328="Netherlands","Europe",
  C328="Sweden","Europe",
  C328="Norway","Europe",
  C328="Finland","Europe",
  C328="Denmark","Europe",
  C328="Russia","Europe",
  C328="China","Asia",
  C328="Japan","Asia",
  C328="Taiwan, Province of China","Asia",
  C328="Hong Kong","Asia",
  C328="South Korea","Asia",
  C328="India","Asia",
  C328="Singapore","Asia",
  C328="Thailand","Asia",
  C328="Indonesia","Asia",
  C328="Malaysia","Asia",
  TRUE,"Other"
)</f>
        <v>North America</v>
      </c>
      <c r="T328" s="158" t="str">
        <f>_xlfn.XLOOKUP($D328,ref!G:G,ref!H:H)</f>
        <v>Financial services</v>
      </c>
      <c r="U328" s="158" t="str">
        <f t="shared" si="43"/>
        <v/>
      </c>
      <c r="V328" s="158" t="str">
        <f t="shared" si="44"/>
        <v/>
      </c>
      <c r="W328" s="158">
        <f t="shared" si="45"/>
        <v>1</v>
      </c>
      <c r="X328" s="158">
        <f t="shared" si="46"/>
        <v>1</v>
      </c>
      <c r="Y328" s="164">
        <f t="shared" si="47"/>
        <v>1</v>
      </c>
    </row>
    <row r="329" spans="1:25" ht="15.65" customHeight="1">
      <c r="A329" s="374" t="s">
        <v>231</v>
      </c>
      <c r="B329" s="163">
        <v>111</v>
      </c>
      <c r="C329" s="163" t="s">
        <v>676</v>
      </c>
      <c r="D329" s="169" t="s">
        <v>638</v>
      </c>
      <c r="E329" s="168"/>
      <c r="F329" s="163"/>
      <c r="G329" s="163"/>
      <c r="H329" s="168"/>
      <c r="I329" s="163"/>
      <c r="J329" s="163"/>
      <c r="K329" s="168" t="s">
        <v>635</v>
      </c>
      <c r="L329" s="163" t="s">
        <v>891</v>
      </c>
      <c r="M329" s="170">
        <v>2050</v>
      </c>
      <c r="N329" s="170">
        <v>2021</v>
      </c>
      <c r="O329" s="168"/>
      <c r="P329" s="163"/>
      <c r="Q329" s="163"/>
      <c r="R329" s="163"/>
      <c r="S329" s="181" t="str">
        <f t="array" ref="S329">_xlfn.IFS(
  C329="United States","North America",
  C329="Canada","North America",
  C329="Mexico","North America",
  C329="Bermuda","North America",
  C329="United Kingdom","Europe",
  C329="Germany","Europe",
  C329="France","Europe",
  C329="Italy","Europe",
  C329="Switzerland","Europe",
  C329="Spain","Europe",
  C329="Netherlands","Europe",
  C329="Sweden","Europe",
  C329="Norway","Europe",
  C329="Finland","Europe",
  C329="Denmark","Europe",
  C329="Russia","Europe",
  C329="China","Asia",
  C329="Japan","Asia",
  C329="Taiwan, Province of China","Asia",
  C329="Hong Kong","Asia",
  C329="South Korea","Asia",
  C329="India","Asia",
  C329="Singapore","Asia",
  C329="Thailand","Asia",
  C329="Indonesia","Asia",
  C329="Malaysia","Asia",
  TRUE,"Other"
)</f>
        <v>Asia</v>
      </c>
      <c r="T329" s="163" t="str">
        <f>_xlfn.XLOOKUP($D329,ref!G:G,ref!H:H)</f>
        <v>Industrial goods</v>
      </c>
      <c r="U329" s="163">
        <f t="shared" si="43"/>
        <v>1</v>
      </c>
      <c r="V329" s="163" t="str">
        <f t="shared" si="44"/>
        <v/>
      </c>
      <c r="W329" s="163" t="str">
        <f t="shared" si="45"/>
        <v/>
      </c>
      <c r="X329" s="163" t="str">
        <f t="shared" si="46"/>
        <v/>
      </c>
      <c r="Y329" s="164">
        <f t="shared" si="47"/>
        <v>1</v>
      </c>
    </row>
    <row r="330" spans="1:25" ht="15.65" customHeight="1">
      <c r="A330" s="375" t="s">
        <v>945</v>
      </c>
      <c r="B330" s="158">
        <v>249</v>
      </c>
      <c r="C330" s="158" t="s">
        <v>676</v>
      </c>
      <c r="D330" s="166" t="s">
        <v>715</v>
      </c>
      <c r="E330" s="165"/>
      <c r="F330" s="158"/>
      <c r="G330" s="158"/>
      <c r="H330" s="165"/>
      <c r="I330" s="158"/>
      <c r="J330" s="158"/>
      <c r="K330" s="165" t="s">
        <v>635</v>
      </c>
      <c r="L330" s="158" t="s">
        <v>3175</v>
      </c>
      <c r="M330" s="167">
        <v>2050</v>
      </c>
      <c r="N330" s="167">
        <v>2021</v>
      </c>
      <c r="O330" s="165"/>
      <c r="P330" s="158"/>
      <c r="Q330" s="158"/>
      <c r="R330" s="158"/>
      <c r="S330" s="182" t="str">
        <f t="array" ref="S330">_xlfn.IFS(
  C330="United States","North America",
  C330="Canada","North America",
  C330="Mexico","North America",
  C330="Bermuda","North America",
  C330="United Kingdom","Europe",
  C330="Germany","Europe",
  C330="France","Europe",
  C330="Italy","Europe",
  C330="Switzerland","Europe",
  C330="Spain","Europe",
  C330="Netherlands","Europe",
  C330="Sweden","Europe",
  C330="Norway","Europe",
  C330="Finland","Europe",
  C330="Denmark","Europe",
  C330="Russia","Europe",
  C330="China","Asia",
  C330="Japan","Asia",
  C330="Taiwan, Province of China","Asia",
  C330="Hong Kong","Asia",
  C330="South Korea","Asia",
  C330="India","Asia",
  C330="Singapore","Asia",
  C330="Thailand","Asia",
  C330="Indonesia","Asia",
  C330="Malaysia","Asia",
  TRUE,"Other"
)</f>
        <v>Asia</v>
      </c>
      <c r="T330" s="158" t="str">
        <f>_xlfn.XLOOKUP($D330,ref!G:G,ref!H:H)</f>
        <v>Telecommunications and media</v>
      </c>
      <c r="U330" s="158">
        <f t="shared" si="43"/>
        <v>1</v>
      </c>
      <c r="V330" s="158" t="str">
        <f t="shared" si="44"/>
        <v/>
      </c>
      <c r="W330" s="158" t="str">
        <f t="shared" si="45"/>
        <v/>
      </c>
      <c r="X330" s="158" t="str">
        <f t="shared" si="46"/>
        <v/>
      </c>
      <c r="Y330" s="164">
        <f t="shared" si="47"/>
        <v>1</v>
      </c>
    </row>
    <row r="331" spans="1:25" ht="15.65" customHeight="1">
      <c r="A331" s="374" t="s">
        <v>946</v>
      </c>
      <c r="B331" s="163">
        <v>55</v>
      </c>
      <c r="C331" s="163" t="s">
        <v>676</v>
      </c>
      <c r="D331" s="169" t="s">
        <v>669</v>
      </c>
      <c r="E331" s="168"/>
      <c r="F331" s="163"/>
      <c r="G331" s="163"/>
      <c r="H331" s="168"/>
      <c r="I331" s="163"/>
      <c r="J331" s="163"/>
      <c r="K331" s="168"/>
      <c r="L331" s="163"/>
      <c r="M331" s="170"/>
      <c r="N331" s="170"/>
      <c r="O331" s="168"/>
      <c r="P331" s="163"/>
      <c r="Q331" s="163"/>
      <c r="R331" s="163"/>
      <c r="S331" s="181" t="str">
        <f t="array" ref="S331">_xlfn.IFS(
  C331="United States","North America",
  C331="Canada","North America",
  C331="Mexico","North America",
  C331="Bermuda","North America",
  C331="United Kingdom","Europe",
  C331="Germany","Europe",
  C331="France","Europe",
  C331="Italy","Europe",
  C331="Switzerland","Europe",
  C331="Spain","Europe",
  C331="Netherlands","Europe",
  C331="Sweden","Europe",
  C331="Norway","Europe",
  C331="Finland","Europe",
  C331="Denmark","Europe",
  C331="Russia","Europe",
  C331="China","Asia",
  C331="Japan","Asia",
  C331="Taiwan, Province of China","Asia",
  C331="Hong Kong","Asia",
  C331="South Korea","Asia",
  C331="India","Asia",
  C331="Singapore","Asia",
  C331="Thailand","Asia",
  C331="Indonesia","Asia",
  C331="Malaysia","Asia",
  TRUE,"Other"
)</f>
        <v>Asia</v>
      </c>
      <c r="T331" s="163" t="str">
        <f>_xlfn.XLOOKUP($D331,ref!G:G,ref!H:H)</f>
        <v>Automotive</v>
      </c>
      <c r="U331" s="163" t="str">
        <f t="shared" si="43"/>
        <v/>
      </c>
      <c r="V331" s="163" t="str">
        <f t="shared" si="44"/>
        <v/>
      </c>
      <c r="W331" s="163" t="str">
        <f t="shared" si="45"/>
        <v/>
      </c>
      <c r="X331" s="163" t="str">
        <f t="shared" si="46"/>
        <v/>
      </c>
      <c r="Y331" s="164">
        <f t="shared" si="47"/>
        <v>0</v>
      </c>
    </row>
    <row r="332" spans="1:25" ht="15.65" customHeight="1">
      <c r="A332" s="375" t="s">
        <v>198</v>
      </c>
      <c r="B332" s="158">
        <v>116</v>
      </c>
      <c r="C332" s="158" t="s">
        <v>676</v>
      </c>
      <c r="D332" s="166" t="s">
        <v>713</v>
      </c>
      <c r="E332" s="165"/>
      <c r="F332" s="158"/>
      <c r="G332" s="158"/>
      <c r="H332" s="165" t="s">
        <v>1096</v>
      </c>
      <c r="I332" s="158">
        <v>2030</v>
      </c>
      <c r="J332" s="158">
        <v>2021</v>
      </c>
      <c r="K332" s="165" t="s">
        <v>3061</v>
      </c>
      <c r="L332" s="158" t="s">
        <v>3176</v>
      </c>
      <c r="M332" s="167">
        <v>2050</v>
      </c>
      <c r="N332" s="167">
        <v>2021</v>
      </c>
      <c r="O332" s="165"/>
      <c r="P332" s="158"/>
      <c r="Q332" s="158"/>
      <c r="R332" s="158"/>
      <c r="S332" s="182" t="str">
        <f t="array" ref="S332">_xlfn.IFS(
  C332="United States","North America",
  C332="Canada","North America",
  C332="Mexico","North America",
  C332="Bermuda","North America",
  C332="United Kingdom","Europe",
  C332="Germany","Europe",
  C332="France","Europe",
  C332="Italy","Europe",
  C332="Switzerland","Europe",
  C332="Spain","Europe",
  C332="Netherlands","Europe",
  C332="Sweden","Europe",
  C332="Norway","Europe",
  C332="Finland","Europe",
  C332="Denmark","Europe",
  C332="Russia","Europe",
  C332="China","Asia",
  C332="Japan","Asia",
  C332="Taiwan, Province of China","Asia",
  C332="Hong Kong","Asia",
  C332="South Korea","Asia",
  C332="India","Asia",
  C332="Singapore","Asia",
  C332="Thailand","Asia",
  C332="Indonesia","Asia",
  C332="Malaysia","Asia",
  TRUE,"Other"
)</f>
        <v>Asia</v>
      </c>
      <c r="T332" s="158" t="str">
        <f>_xlfn.XLOOKUP($D332,ref!G:G,ref!H:H)</f>
        <v>Technology</v>
      </c>
      <c r="U332" s="158">
        <f t="shared" si="43"/>
        <v>1</v>
      </c>
      <c r="V332" s="158" t="str">
        <f t="shared" si="44"/>
        <v/>
      </c>
      <c r="W332" s="158" t="str">
        <f t="shared" si="45"/>
        <v/>
      </c>
      <c r="X332" s="158">
        <f t="shared" si="46"/>
        <v>1</v>
      </c>
      <c r="Y332" s="164">
        <f t="shared" si="47"/>
        <v>1</v>
      </c>
    </row>
    <row r="333" spans="1:25" ht="15.65" customHeight="1">
      <c r="A333" s="374" t="s">
        <v>3177</v>
      </c>
      <c r="B333" s="163">
        <v>485</v>
      </c>
      <c r="C333" s="163" t="s">
        <v>2642</v>
      </c>
      <c r="D333" s="169" t="s">
        <v>665</v>
      </c>
      <c r="E333" s="168"/>
      <c r="F333" s="163"/>
      <c r="G333" s="163"/>
      <c r="H333" s="168" t="s">
        <v>1096</v>
      </c>
      <c r="I333" s="163">
        <v>2030</v>
      </c>
      <c r="J333" s="163">
        <v>2017</v>
      </c>
      <c r="K333" s="168"/>
      <c r="L333" s="163"/>
      <c r="M333" s="170"/>
      <c r="N333" s="170"/>
      <c r="O333" s="168"/>
      <c r="P333" s="163"/>
      <c r="Q333" s="163"/>
      <c r="R333" s="163"/>
      <c r="S333" s="181" t="str">
        <f t="array" ref="S333">_xlfn.IFS(
  C333="United States","North America",
  C333="Canada","North America",
  C333="Mexico","North America",
  C333="Bermuda","North America",
  C333="United Kingdom","Europe",
  C333="Germany","Europe",
  C333="France","Europe",
  C333="Italy","Europe",
  C333="Switzerland","Europe",
  C333="Spain","Europe",
  C333="Netherlands","Europe",
  C333="Sweden","Europe",
  C333="Norway","Europe",
  C333="Finland","Europe",
  C333="Denmark","Europe",
  C333="Russia","Europe",
  C333="China","Asia",
  C333="Japan","Asia",
  C333="Taiwan, Province of China","Asia",
  C333="Hong Kong","Asia",
  C333="South Korea","Asia",
  C333="India","Asia",
  C333="Singapore","Asia",
  C333="Thailand","Asia",
  C333="Indonesia","Asia",
  C333="Malaysia","Asia",
  TRUE,"Other"
)</f>
        <v>Europe</v>
      </c>
      <c r="T333" s="163" t="str">
        <f>_xlfn.XLOOKUP($D333,ref!G:G,ref!H:H)</f>
        <v>Aerospace and defense</v>
      </c>
      <c r="U333" s="163" t="str">
        <f t="shared" si="43"/>
        <v/>
      </c>
      <c r="V333" s="163" t="str">
        <f t="shared" si="44"/>
        <v/>
      </c>
      <c r="W333" s="163" t="str">
        <f t="shared" si="45"/>
        <v/>
      </c>
      <c r="X333" s="163">
        <f t="shared" si="46"/>
        <v>1</v>
      </c>
      <c r="Y333" s="164">
        <f t="shared" si="47"/>
        <v>1</v>
      </c>
    </row>
    <row r="334" spans="1:25" ht="15.65" customHeight="1">
      <c r="A334" s="375" t="s">
        <v>428</v>
      </c>
      <c r="B334" s="158">
        <v>326</v>
      </c>
      <c r="C334" s="158" t="s">
        <v>3017</v>
      </c>
      <c r="D334" s="166" t="s">
        <v>666</v>
      </c>
      <c r="E334" s="165"/>
      <c r="F334" s="158"/>
      <c r="G334" s="158"/>
      <c r="H334" s="165"/>
      <c r="I334" s="158"/>
      <c r="J334" s="158"/>
      <c r="K334" s="165"/>
      <c r="L334" s="158"/>
      <c r="M334" s="167"/>
      <c r="N334" s="167"/>
      <c r="O334" s="165"/>
      <c r="P334" s="158"/>
      <c r="Q334" s="158"/>
      <c r="R334" s="158"/>
      <c r="S334" s="182" t="str">
        <f t="array" ref="S334">_xlfn.IFS(
  C334="United States","North America",
  C334="Canada","North America",
  C334="Mexico","North America",
  C334="Bermuda","North America",
  C334="United Kingdom","Europe",
  C334="Germany","Europe",
  C334="France","Europe",
  C334="Italy","Europe",
  C334="Switzerland","Europe",
  C334="Spain","Europe",
  C334="Netherlands","Europe",
  C334="Sweden","Europe",
  C334="Norway","Europe",
  C334="Finland","Europe",
  C334="Denmark","Europe",
  C334="Russia","Europe",
  C334="China","Asia",
  C334="Japan","Asia",
  C334="Taiwan, Province of China","Asia",
  C334="Hong Kong","Asia",
  C334="South Korea","Asia",
  C334="India","Asia",
  C334="Singapore","Asia",
  C334="Thailand","Asia",
  C334="Indonesia","Asia",
  C334="Malaysia","Asia",
  TRUE,"Other"
)</f>
        <v>North America</v>
      </c>
      <c r="T334" s="158" t="str">
        <f>_xlfn.XLOOKUP($D334,ref!G:G,ref!H:H)</f>
        <v>Financial services</v>
      </c>
      <c r="U334" s="158" t="str">
        <f t="shared" si="43"/>
        <v/>
      </c>
      <c r="V334" s="158" t="str">
        <f t="shared" si="44"/>
        <v/>
      </c>
      <c r="W334" s="158" t="str">
        <f t="shared" si="45"/>
        <v/>
      </c>
      <c r="X334" s="158" t="str">
        <f t="shared" si="46"/>
        <v/>
      </c>
      <c r="Y334" s="164">
        <f t="shared" si="47"/>
        <v>0</v>
      </c>
    </row>
    <row r="335" spans="1:25" ht="15.65" customHeight="1">
      <c r="A335" s="374" t="s">
        <v>425</v>
      </c>
      <c r="B335" s="163">
        <v>360</v>
      </c>
      <c r="C335" s="163" t="s">
        <v>3017</v>
      </c>
      <c r="D335" s="169" t="s">
        <v>654</v>
      </c>
      <c r="E335" s="168"/>
      <c r="F335" s="163"/>
      <c r="G335" s="163"/>
      <c r="H335" s="168"/>
      <c r="I335" s="163"/>
      <c r="J335" s="163"/>
      <c r="K335" s="168"/>
      <c r="L335" s="163"/>
      <c r="M335" s="170"/>
      <c r="N335" s="170"/>
      <c r="O335" s="168"/>
      <c r="P335" s="163"/>
      <c r="Q335" s="163"/>
      <c r="R335" s="163"/>
      <c r="S335" s="181" t="str">
        <f t="array" ref="S335">_xlfn.IFS(
  C335="United States","North America",
  C335="Canada","North America",
  C335="Mexico","North America",
  C335="Bermuda","North America",
  C335="United Kingdom","Europe",
  C335="Germany","Europe",
  C335="France","Europe",
  C335="Italy","Europe",
  C335="Switzerland","Europe",
  C335="Spain","Europe",
  C335="Netherlands","Europe",
  C335="Sweden","Europe",
  C335="Norway","Europe",
  C335="Finland","Europe",
  C335="Denmark","Europe",
  C335="Russia","Europe",
  C335="China","Asia",
  C335="Japan","Asia",
  C335="Taiwan, Province of China","Asia",
  C335="Hong Kong","Asia",
  C335="South Korea","Asia",
  C335="India","Asia",
  C335="Singapore","Asia",
  C335="Thailand","Asia",
  C335="Indonesia","Asia",
  C335="Malaysia","Asia",
  TRUE,"Other"
)</f>
        <v>North America</v>
      </c>
      <c r="T335" s="163" t="str">
        <f>_xlfn.XLOOKUP($D335,ref!G:G,ref!H:H)</f>
        <v>Health care and pharmaceuticals</v>
      </c>
      <c r="U335" s="163" t="str">
        <f t="shared" si="43"/>
        <v/>
      </c>
      <c r="V335" s="163" t="str">
        <f t="shared" si="44"/>
        <v/>
      </c>
      <c r="W335" s="163" t="str">
        <f t="shared" si="45"/>
        <v/>
      </c>
      <c r="X335" s="163" t="str">
        <f t="shared" si="46"/>
        <v/>
      </c>
      <c r="Y335" s="164">
        <f t="shared" si="47"/>
        <v>0</v>
      </c>
    </row>
    <row r="336" spans="1:25" ht="15.65" customHeight="1">
      <c r="A336" s="375" t="s">
        <v>335</v>
      </c>
      <c r="B336" s="158">
        <v>218</v>
      </c>
      <c r="C336" s="158" t="s">
        <v>639</v>
      </c>
      <c r="D336" s="166" t="s">
        <v>705</v>
      </c>
      <c r="E336" s="165" t="s">
        <v>631</v>
      </c>
      <c r="F336" s="158">
        <v>2025</v>
      </c>
      <c r="G336" s="158">
        <v>2021</v>
      </c>
      <c r="H336" s="165" t="s">
        <v>1096</v>
      </c>
      <c r="I336" s="158">
        <v>2030</v>
      </c>
      <c r="J336" s="158">
        <v>2019</v>
      </c>
      <c r="K336" s="165" t="s">
        <v>635</v>
      </c>
      <c r="L336" s="158" t="s">
        <v>3178</v>
      </c>
      <c r="M336" s="167">
        <v>2025</v>
      </c>
      <c r="N336" s="167">
        <v>2020</v>
      </c>
      <c r="O336" s="165" t="s">
        <v>645</v>
      </c>
      <c r="P336" s="158" t="s">
        <v>3179</v>
      </c>
      <c r="Q336" s="158">
        <v>2050</v>
      </c>
      <c r="R336" s="158">
        <v>2020</v>
      </c>
      <c r="S336" s="182" t="str">
        <f t="array" ref="S336">_xlfn.IFS(
  C336="United States","North America",
  C336="Canada","North America",
  C336="Mexico","North America",
  C336="Bermuda","North America",
  C336="United Kingdom","Europe",
  C336="Germany","Europe",
  C336="France","Europe",
  C336="Italy","Europe",
  C336="Switzerland","Europe",
  C336="Spain","Europe",
  C336="Netherlands","Europe",
  C336="Sweden","Europe",
  C336="Norway","Europe",
  C336="Finland","Europe",
  C336="Denmark","Europe",
  C336="Russia","Europe",
  C336="China","Asia",
  C336="Japan","Asia",
  C336="Taiwan, Province of China","Asia",
  C336="Hong Kong","Asia",
  C336="South Korea","Asia",
  C336="India","Asia",
  C336="Singapore","Asia",
  C336="Thailand","Asia",
  C336="Indonesia","Asia",
  C336="Malaysia","Asia",
  TRUE,"Other"
)</f>
        <v>Europe</v>
      </c>
      <c r="T336" s="158" t="str">
        <f>_xlfn.XLOOKUP($D336,ref!G:G,ref!H:H)</f>
        <v>Oil and gas</v>
      </c>
      <c r="U336" s="158">
        <f t="shared" si="43"/>
        <v>1</v>
      </c>
      <c r="V336" s="158">
        <f t="shared" si="44"/>
        <v>1</v>
      </c>
      <c r="W336" s="158">
        <f t="shared" si="45"/>
        <v>1</v>
      </c>
      <c r="X336" s="158">
        <f t="shared" si="46"/>
        <v>1</v>
      </c>
      <c r="Y336" s="164">
        <f t="shared" si="47"/>
        <v>1</v>
      </c>
    </row>
    <row r="337" spans="1:25" ht="15.65" customHeight="1">
      <c r="A337" s="374" t="s">
        <v>229</v>
      </c>
      <c r="B337" s="163">
        <v>243</v>
      </c>
      <c r="C337" s="163" t="s">
        <v>774</v>
      </c>
      <c r="D337" s="169" t="s">
        <v>690</v>
      </c>
      <c r="E337" s="168"/>
      <c r="F337" s="163"/>
      <c r="G337" s="163"/>
      <c r="H337" s="168"/>
      <c r="I337" s="163"/>
      <c r="J337" s="163"/>
      <c r="K337" s="168" t="s">
        <v>635</v>
      </c>
      <c r="L337" s="168" t="s">
        <v>685</v>
      </c>
      <c r="M337" s="170"/>
      <c r="N337" s="170">
        <v>2015</v>
      </c>
      <c r="O337" s="168"/>
      <c r="P337" s="163"/>
      <c r="Q337" s="163"/>
      <c r="R337" s="163"/>
      <c r="S337" s="181" t="str">
        <f t="array" ref="S337">_xlfn.IFS(
  C337="United States","North America",
  C337="Canada","North America",
  C337="Mexico","North America",
  C337="Bermuda","North America",
  C337="United Kingdom","Europe",
  C337="Germany","Europe",
  C337="France","Europe",
  C337="Italy","Europe",
  C337="Switzerland","Europe",
  C337="Spain","Europe",
  C337="Netherlands","Europe",
  C337="Sweden","Europe",
  C337="Norway","Europe",
  C337="Finland","Europe",
  C337="Denmark","Europe",
  C337="Russia","Europe",
  C337="China","Asia",
  C337="Japan","Asia",
  C337="Taiwan, Province of China","Asia",
  C337="Hong Kong","Asia",
  C337="South Korea","Asia",
  C337="India","Asia",
  C337="Singapore","Asia",
  C337="Thailand","Asia",
  C337="Indonesia","Asia",
  C337="Malaysia","Asia",
  TRUE,"Other"
)</f>
        <v>Asia</v>
      </c>
      <c r="T337" s="163" t="str">
        <f>_xlfn.XLOOKUP($D337,ref!G:G,ref!H:H)</f>
        <v>Food, beverages and agriculture</v>
      </c>
      <c r="U337" s="163" t="str">
        <f t="shared" si="43"/>
        <v/>
      </c>
      <c r="V337" s="163" t="str">
        <f t="shared" si="44"/>
        <v/>
      </c>
      <c r="W337" s="163" t="str">
        <f t="shared" si="45"/>
        <v/>
      </c>
      <c r="X337" s="163" t="str">
        <f t="shared" si="46"/>
        <v/>
      </c>
      <c r="Y337" s="164">
        <f t="shared" si="47"/>
        <v>0</v>
      </c>
    </row>
    <row r="338" spans="1:25" ht="15.65" customHeight="1">
      <c r="A338" s="375" t="s">
        <v>3180</v>
      </c>
      <c r="B338" s="158">
        <v>469</v>
      </c>
      <c r="C338" s="158" t="s">
        <v>951</v>
      </c>
      <c r="D338" s="166" t="s">
        <v>713</v>
      </c>
      <c r="E338" s="165"/>
      <c r="F338" s="158"/>
      <c r="G338" s="158"/>
      <c r="H338" s="165" t="s">
        <v>1096</v>
      </c>
      <c r="I338" s="158">
        <v>2030</v>
      </c>
      <c r="J338" s="158">
        <v>2019</v>
      </c>
      <c r="K338" s="165"/>
      <c r="L338" s="158"/>
      <c r="M338" s="167"/>
      <c r="N338" s="167"/>
      <c r="O338" s="165"/>
      <c r="P338" s="158"/>
      <c r="Q338" s="158"/>
      <c r="R338" s="158"/>
      <c r="S338" s="182" t="str">
        <f t="array" ref="S338">_xlfn.IFS(
  C338="United States","North America",
  C338="Canada","North America",
  C338="Mexico","North America",
  C338="Bermuda","North America",
  C338="United Kingdom","Europe",
  C338="Germany","Europe",
  C338="France","Europe",
  C338="Italy","Europe",
  C338="Switzerland","Europe",
  C338="Spain","Europe",
  C338="Netherlands","Europe",
  C338="Sweden","Europe",
  C338="Norway","Europe",
  C338="Finland","Europe",
  C338="Denmark","Europe",
  C338="Russia","Europe",
  C338="China","Asia",
  C338="Japan","Asia",
  C338="Taiwan, Province of China","Asia",
  C338="Hong Kong","Asia",
  C338="South Korea","Asia",
  C338="India","Asia",
  C338="Singapore","Asia",
  C338="Thailand","Asia",
  C338="Indonesia","Asia",
  C338="Malaysia","Asia",
  TRUE,"Other"
)</f>
        <v>Asia</v>
      </c>
      <c r="T338" s="158" t="str">
        <f>_xlfn.XLOOKUP($D338,ref!G:G,ref!H:H)</f>
        <v>Technology</v>
      </c>
      <c r="U338" s="158" t="str">
        <f t="shared" si="43"/>
        <v/>
      </c>
      <c r="V338" s="158" t="str">
        <f t="shared" si="44"/>
        <v/>
      </c>
      <c r="W338" s="158" t="str">
        <f t="shared" si="45"/>
        <v/>
      </c>
      <c r="X338" s="158">
        <f t="shared" si="46"/>
        <v>1</v>
      </c>
      <c r="Y338" s="164">
        <f t="shared" si="47"/>
        <v>1</v>
      </c>
    </row>
    <row r="339" spans="1:25" ht="15.65" customHeight="1">
      <c r="A339" s="374" t="s">
        <v>330</v>
      </c>
      <c r="B339" s="163">
        <v>304</v>
      </c>
      <c r="C339" s="163" t="s">
        <v>3017</v>
      </c>
      <c r="D339" s="169" t="s">
        <v>715</v>
      </c>
      <c r="E339" s="168"/>
      <c r="F339" s="163"/>
      <c r="G339" s="163"/>
      <c r="H339" s="168"/>
      <c r="I339" s="163"/>
      <c r="J339" s="163"/>
      <c r="K339" s="168"/>
      <c r="L339" s="163"/>
      <c r="M339" s="170"/>
      <c r="N339" s="170"/>
      <c r="O339" s="168"/>
      <c r="P339" s="163"/>
      <c r="Q339" s="163"/>
      <c r="R339" s="163"/>
      <c r="S339" s="181" t="str">
        <f t="array" ref="S339">_xlfn.IFS(
  C339="United States","North America",
  C339="Canada","North America",
  C339="Mexico","North America",
  C339="Bermuda","North America",
  C339="United Kingdom","Europe",
  C339="Germany","Europe",
  C339="France","Europe",
  C339="Italy","Europe",
  C339="Switzerland","Europe",
  C339="Spain","Europe",
  C339="Netherlands","Europe",
  C339="Sweden","Europe",
  C339="Norway","Europe",
  C339="Finland","Europe",
  C339="Denmark","Europe",
  C339="Russia","Europe",
  C339="China","Asia",
  C339="Japan","Asia",
  C339="Taiwan, Province of China","Asia",
  C339="Hong Kong","Asia",
  C339="South Korea","Asia",
  C339="India","Asia",
  C339="Singapore","Asia",
  C339="Thailand","Asia",
  C339="Indonesia","Asia",
  C339="Malaysia","Asia",
  TRUE,"Other"
)</f>
        <v>North America</v>
      </c>
      <c r="T339" s="163" t="str">
        <f>_xlfn.XLOOKUP($D339,ref!G:G,ref!H:H)</f>
        <v>Telecommunications and media</v>
      </c>
      <c r="U339" s="163" t="str">
        <f t="shared" si="43"/>
        <v/>
      </c>
      <c r="V339" s="163" t="str">
        <f t="shared" si="44"/>
        <v/>
      </c>
      <c r="W339" s="163" t="str">
        <f t="shared" si="45"/>
        <v/>
      </c>
      <c r="X339" s="163" t="str">
        <f t="shared" si="46"/>
        <v/>
      </c>
      <c r="Y339" s="164">
        <f t="shared" si="47"/>
        <v>0</v>
      </c>
    </row>
    <row r="340" spans="1:25" ht="15.65" customHeight="1">
      <c r="A340" s="375" t="s">
        <v>389</v>
      </c>
      <c r="B340" s="158">
        <v>229</v>
      </c>
      <c r="C340" s="158" t="s">
        <v>692</v>
      </c>
      <c r="D340" s="166" t="s">
        <v>670</v>
      </c>
      <c r="E340" s="165"/>
      <c r="F340" s="158"/>
      <c r="G340" s="158"/>
      <c r="H340" s="165" t="s">
        <v>1096</v>
      </c>
      <c r="I340" s="158">
        <v>2025</v>
      </c>
      <c r="J340" s="158">
        <v>2021</v>
      </c>
      <c r="K340" s="165"/>
      <c r="L340" s="158"/>
      <c r="M340" s="167"/>
      <c r="N340" s="167"/>
      <c r="O340" s="165" t="s">
        <v>645</v>
      </c>
      <c r="P340" s="158" t="s">
        <v>835</v>
      </c>
      <c r="Q340" s="158">
        <v>2040</v>
      </c>
      <c r="R340" s="179">
        <v>2019</v>
      </c>
      <c r="S340" s="182" t="str">
        <f t="array" ref="S340">_xlfn.IFS(
  C340="United States","North America",
  C340="Canada","North America",
  C340="Mexico","North America",
  C340="Bermuda","North America",
  C340="United Kingdom","Europe",
  C340="Germany","Europe",
  C340="France","Europe",
  C340="Italy","Europe",
  C340="Switzerland","Europe",
  C340="Spain","Europe",
  C340="Netherlands","Europe",
  C340="Sweden","Europe",
  C340="Norway","Europe",
  C340="Finland","Europe",
  C340="Denmark","Europe",
  C340="Russia","Europe",
  C340="China","Asia",
  C340="Japan","Asia",
  C340="Taiwan, Province of China","Asia",
  C340="Hong Kong","Asia",
  C340="South Korea","Asia",
  C340="India","Asia",
  C340="Singapore","Asia",
  C340="Thailand","Asia",
  C340="Indonesia","Asia",
  C340="Malaysia","Asia",
  TRUE,"Other"
)</f>
        <v>Europe</v>
      </c>
      <c r="T340" s="158" t="str">
        <f>_xlfn.XLOOKUP($D340,ref!G:G,ref!H:H)</f>
        <v>Engineering and construction</v>
      </c>
      <c r="U340" s="158" t="str">
        <f t="shared" si="43"/>
        <v/>
      </c>
      <c r="V340" s="158">
        <f t="shared" si="44"/>
        <v>1</v>
      </c>
      <c r="W340" s="158" t="str">
        <f t="shared" si="45"/>
        <v/>
      </c>
      <c r="X340" s="158">
        <f t="shared" si="46"/>
        <v>1</v>
      </c>
      <c r="Y340" s="164">
        <f t="shared" si="47"/>
        <v>1</v>
      </c>
    </row>
    <row r="341" spans="1:25" ht="15.65" customHeight="1">
      <c r="A341" s="374" t="s">
        <v>218</v>
      </c>
      <c r="B341" s="163">
        <v>149</v>
      </c>
      <c r="C341" s="163" t="s">
        <v>680</v>
      </c>
      <c r="D341" s="169" t="s">
        <v>713</v>
      </c>
      <c r="E341" s="168"/>
      <c r="F341" s="163"/>
      <c r="G341" s="163"/>
      <c r="H341" s="168"/>
      <c r="I341" s="163"/>
      <c r="J341" s="163"/>
      <c r="K341" s="168"/>
      <c r="L341" s="163"/>
      <c r="M341" s="170"/>
      <c r="N341" s="170"/>
      <c r="O341" s="168"/>
      <c r="P341" s="163"/>
      <c r="Q341" s="163"/>
      <c r="R341" s="163"/>
      <c r="S341" s="181" t="str">
        <f t="array" ref="S341">_xlfn.IFS(
  C341="United States","North America",
  C341="Canada","North America",
  C341="Mexico","North America",
  C341="Bermuda","North America",
  C341="United Kingdom","Europe",
  C341="Germany","Europe",
  C341="France","Europe",
  C341="Italy","Europe",
  C341="Switzerland","Europe",
  C341="Spain","Europe",
  C341="Netherlands","Europe",
  C341="Sweden","Europe",
  C341="Norway","Europe",
  C341="Finland","Europe",
  C341="Denmark","Europe",
  C341="Russia","Europe",
  C341="China","Asia",
  C341="Japan","Asia",
  C341="Taiwan, Province of China","Asia",
  C341="Hong Kong","Asia",
  C341="South Korea","Asia",
  C341="India","Asia",
  C341="Singapore","Asia",
  C341="Thailand","Asia",
  C341="Indonesia","Asia",
  C341="Malaysia","Asia",
  TRUE,"Other"
)</f>
        <v>Asia</v>
      </c>
      <c r="T341" s="163" t="str">
        <f>_xlfn.XLOOKUP($D341,ref!G:G,ref!H:H)</f>
        <v>Technology</v>
      </c>
      <c r="U341" s="163" t="str">
        <f t="shared" si="43"/>
        <v/>
      </c>
      <c r="V341" s="163" t="str">
        <f t="shared" si="44"/>
        <v/>
      </c>
      <c r="W341" s="163" t="str">
        <f t="shared" si="45"/>
        <v/>
      </c>
      <c r="X341" s="163" t="str">
        <f t="shared" si="46"/>
        <v/>
      </c>
      <c r="Y341" s="164">
        <f t="shared" si="47"/>
        <v>0</v>
      </c>
    </row>
    <row r="342" spans="1:25" ht="15.65" customHeight="1">
      <c r="A342" s="375" t="s">
        <v>3181</v>
      </c>
      <c r="B342" s="158">
        <v>154</v>
      </c>
      <c r="C342" s="158" t="s">
        <v>676</v>
      </c>
      <c r="D342" s="166" t="s">
        <v>713</v>
      </c>
      <c r="E342" s="165" t="s">
        <v>631</v>
      </c>
      <c r="F342" s="158">
        <v>2050</v>
      </c>
      <c r="G342" s="158">
        <v>2019</v>
      </c>
      <c r="H342" s="165" t="s">
        <v>1096</v>
      </c>
      <c r="I342" s="158">
        <v>2030</v>
      </c>
      <c r="J342" s="158">
        <v>2017</v>
      </c>
      <c r="K342" s="165"/>
      <c r="L342" s="158"/>
      <c r="M342" s="167"/>
      <c r="N342" s="167"/>
      <c r="O342" s="165" t="s">
        <v>635</v>
      </c>
      <c r="P342" s="158" t="s">
        <v>3182</v>
      </c>
      <c r="Q342" s="158">
        <v>2050</v>
      </c>
      <c r="R342" s="158">
        <v>2020</v>
      </c>
      <c r="S342" s="182" t="str">
        <f t="array" ref="S342">_xlfn.IFS(
  C342="United States","North America",
  C342="Canada","North America",
  C342="Mexico","North America",
  C342="Bermuda","North America",
  C342="United Kingdom","Europe",
  C342="Germany","Europe",
  C342="France","Europe",
  C342="Italy","Europe",
  C342="Switzerland","Europe",
  C342="Spain","Europe",
  C342="Netherlands","Europe",
  C342="Sweden","Europe",
  C342="Norway","Europe",
  C342="Finland","Europe",
  C342="Denmark","Europe",
  C342="Russia","Europe",
  C342="China","Asia",
  C342="Japan","Asia",
  C342="Taiwan, Province of China","Asia",
  C342="Hong Kong","Asia",
  C342="South Korea","Asia",
  C342="India","Asia",
  C342="Singapore","Asia",
  C342="Thailand","Asia",
  C342="Indonesia","Asia",
  C342="Malaysia","Asia",
  TRUE,"Other"
)</f>
        <v>Asia</v>
      </c>
      <c r="T342" s="158" t="str">
        <f>_xlfn.XLOOKUP($D342,ref!G:G,ref!H:H)</f>
        <v>Technology</v>
      </c>
      <c r="U342" s="158" t="str">
        <f t="shared" si="43"/>
        <v/>
      </c>
      <c r="V342" s="158">
        <f t="shared" si="44"/>
        <v>1</v>
      </c>
      <c r="W342" s="158">
        <f t="shared" si="45"/>
        <v>1</v>
      </c>
      <c r="X342" s="158">
        <f t="shared" si="46"/>
        <v>1</v>
      </c>
      <c r="Y342" s="164">
        <f t="shared" si="47"/>
        <v>1</v>
      </c>
    </row>
    <row r="343" spans="1:25" ht="15.65" customHeight="1">
      <c r="A343" s="374" t="s">
        <v>509</v>
      </c>
      <c r="B343" s="163">
        <v>235</v>
      </c>
      <c r="C343" s="163" t="s">
        <v>818</v>
      </c>
      <c r="D343" s="169" t="s">
        <v>705</v>
      </c>
      <c r="E343" s="168"/>
      <c r="F343" s="163"/>
      <c r="G343" s="163"/>
      <c r="H343" s="168"/>
      <c r="I343" s="163"/>
      <c r="J343" s="163"/>
      <c r="K343" s="168"/>
      <c r="L343" s="163"/>
      <c r="M343" s="170"/>
      <c r="N343" s="170"/>
      <c r="O343" s="168"/>
      <c r="P343" s="163"/>
      <c r="Q343" s="163"/>
      <c r="R343" s="163"/>
      <c r="S343" s="181" t="str">
        <f t="array" ref="S343">_xlfn.IFS(
  C343="United States","North America",
  C343="Canada","North America",
  C343="Mexico","North America",
  C343="Bermuda","North America",
  C343="United Kingdom","Europe",
  C343="Germany","Europe",
  C343="France","Europe",
  C343="Italy","Europe",
  C343="Switzerland","Europe",
  C343="Spain","Europe",
  C343="Netherlands","Europe",
  C343="Sweden","Europe",
  C343="Norway","Europe",
  C343="Finland","Europe",
  C343="Denmark","Europe",
  C343="Russia","Europe",
  C343="China","Asia",
  C343="Japan","Asia",
  C343="Taiwan, Province of China","Asia",
  C343="Hong Kong","Asia",
  C343="South Korea","Asia",
  C343="India","Asia",
  C343="Singapore","Asia",
  C343="Thailand","Asia",
  C343="Indonesia","Asia",
  C343="Malaysia","Asia",
  TRUE,"Other"
)</f>
        <v>Asia</v>
      </c>
      <c r="T343" s="163" t="str">
        <f>_xlfn.XLOOKUP($D343,ref!G:G,ref!H:H)</f>
        <v>Oil and gas</v>
      </c>
      <c r="U343" s="163" t="str">
        <f t="shared" si="43"/>
        <v/>
      </c>
      <c r="V343" s="163" t="str">
        <f t="shared" si="44"/>
        <v/>
      </c>
      <c r="W343" s="163" t="str">
        <f t="shared" si="45"/>
        <v/>
      </c>
      <c r="X343" s="163" t="str">
        <f t="shared" si="46"/>
        <v/>
      </c>
      <c r="Y343" s="164">
        <f t="shared" si="47"/>
        <v>0</v>
      </c>
    </row>
    <row r="344" spans="1:25" ht="15.65" customHeight="1">
      <c r="A344" s="375" t="s">
        <v>169</v>
      </c>
      <c r="B344" s="158">
        <v>257</v>
      </c>
      <c r="C344" s="158" t="s">
        <v>797</v>
      </c>
      <c r="D344" s="166" t="s">
        <v>666</v>
      </c>
      <c r="E344" s="165"/>
      <c r="F344" s="158"/>
      <c r="G344" s="158"/>
      <c r="H344" s="165"/>
      <c r="I344" s="158"/>
      <c r="J344" s="158"/>
      <c r="K344" s="165"/>
      <c r="L344" s="158"/>
      <c r="M344" s="167"/>
      <c r="N344" s="167"/>
      <c r="O344" s="165"/>
      <c r="P344" s="158"/>
      <c r="Q344" s="158"/>
      <c r="R344" s="158"/>
      <c r="S344" s="182" t="str">
        <f t="array" ref="S344">_xlfn.IFS(
  C344="United States","North America",
  C344="Canada","North America",
  C344="Mexico","North America",
  C344="Bermuda","North America",
  C344="United Kingdom","Europe",
  C344="Germany","Europe",
  C344="France","Europe",
  C344="Italy","Europe",
  C344="Switzerland","Europe",
  C344="Spain","Europe",
  C344="Netherlands","Europe",
  C344="Sweden","Europe",
  C344="Norway","Europe",
  C344="Finland","Europe",
  C344="Denmark","Europe",
  C344="Russia","Europe",
  C344="China","Asia",
  C344="Japan","Asia",
  C344="Taiwan, Province of China","Asia",
  C344="Hong Kong","Asia",
  C344="South Korea","Asia",
  C344="India","Asia",
  C344="Singapore","Asia",
  C344="Thailand","Asia",
  C344="Indonesia","Asia",
  C344="Malaysia","Asia",
  TRUE,"Other"
)</f>
        <v>North America</v>
      </c>
      <c r="T344" s="158" t="str">
        <f>_xlfn.XLOOKUP($D344,ref!G:G,ref!H:H)</f>
        <v>Financial services</v>
      </c>
      <c r="U344" s="158" t="str">
        <f t="shared" si="43"/>
        <v/>
      </c>
      <c r="V344" s="158" t="str">
        <f t="shared" si="44"/>
        <v/>
      </c>
      <c r="W344" s="158" t="str">
        <f t="shared" si="45"/>
        <v/>
      </c>
      <c r="X344" s="158" t="str">
        <f t="shared" si="46"/>
        <v/>
      </c>
      <c r="Y344" s="164">
        <f t="shared" si="47"/>
        <v>0</v>
      </c>
    </row>
    <row r="345" spans="1:25" ht="15.65" customHeight="1">
      <c r="A345" s="374" t="s">
        <v>189</v>
      </c>
      <c r="B345" s="163">
        <v>90</v>
      </c>
      <c r="C345" s="163" t="s">
        <v>680</v>
      </c>
      <c r="D345" s="169" t="s">
        <v>690</v>
      </c>
      <c r="E345" s="168"/>
      <c r="F345" s="163"/>
      <c r="G345" s="163"/>
      <c r="H345" s="168"/>
      <c r="I345" s="163"/>
      <c r="J345" s="163"/>
      <c r="K345" s="168"/>
      <c r="L345" s="163"/>
      <c r="M345" s="170"/>
      <c r="N345" s="170"/>
      <c r="O345" s="168"/>
      <c r="P345" s="163"/>
      <c r="Q345" s="163"/>
      <c r="R345" s="163"/>
      <c r="S345" s="181" t="str">
        <f t="array" ref="S345">_xlfn.IFS(
  C345="United States","North America",
  C345="Canada","North America",
  C345="Mexico","North America",
  C345="Bermuda","North America",
  C345="United Kingdom","Europe",
  C345="Germany","Europe",
  C345="France","Europe",
  C345="Italy","Europe",
  C345="Switzerland","Europe",
  C345="Spain","Europe",
  C345="Netherlands","Europe",
  C345="Sweden","Europe",
  C345="Norway","Europe",
  C345="Finland","Europe",
  C345="Denmark","Europe",
  C345="Russia","Europe",
  C345="China","Asia",
  C345="Japan","Asia",
  C345="Taiwan, Province of China","Asia",
  C345="Hong Kong","Asia",
  C345="South Korea","Asia",
  C345="India","Asia",
  C345="Singapore","Asia",
  C345="Thailand","Asia",
  C345="Indonesia","Asia",
  C345="Malaysia","Asia",
  TRUE,"Other"
)</f>
        <v>Asia</v>
      </c>
      <c r="T345" s="163" t="str">
        <f>_xlfn.XLOOKUP($D345,ref!G:G,ref!H:H)</f>
        <v>Food, beverages and agriculture</v>
      </c>
      <c r="U345" s="163" t="str">
        <f t="shared" si="43"/>
        <v/>
      </c>
      <c r="V345" s="163" t="str">
        <f t="shared" si="44"/>
        <v/>
      </c>
      <c r="W345" s="163" t="str">
        <f t="shared" si="45"/>
        <v/>
      </c>
      <c r="X345" s="163" t="str">
        <f t="shared" si="46"/>
        <v/>
      </c>
      <c r="Y345" s="164">
        <f t="shared" si="47"/>
        <v>0</v>
      </c>
    </row>
    <row r="346" spans="1:25" ht="15.65" customHeight="1">
      <c r="A346" s="375" t="s">
        <v>163</v>
      </c>
      <c r="B346" s="158">
        <v>131</v>
      </c>
      <c r="C346" s="158" t="s">
        <v>3017</v>
      </c>
      <c r="D346" s="166" t="s">
        <v>690</v>
      </c>
      <c r="E346" s="165" t="s">
        <v>631</v>
      </c>
      <c r="F346" s="158">
        <v>2040</v>
      </c>
      <c r="G346" s="158">
        <v>2020</v>
      </c>
      <c r="H346" s="165" t="s">
        <v>1096</v>
      </c>
      <c r="I346" s="158">
        <v>2030</v>
      </c>
      <c r="J346" s="158">
        <v>2016</v>
      </c>
      <c r="K346" s="165"/>
      <c r="L346" s="158"/>
      <c r="M346" s="167"/>
      <c r="N346" s="167"/>
      <c r="O346" s="165" t="s">
        <v>645</v>
      </c>
      <c r="P346" s="158" t="s">
        <v>805</v>
      </c>
      <c r="Q346" s="158">
        <v>2040</v>
      </c>
      <c r="R346" s="158">
        <v>2021</v>
      </c>
      <c r="S346" s="182" t="str">
        <f t="array" ref="S346">_xlfn.IFS(
  C346="United States","North America",
  C346="Canada","North America",
  C346="Mexico","North America",
  C346="Bermuda","North America",
  C346="United Kingdom","Europe",
  C346="Germany","Europe",
  C346="France","Europe",
  C346="Italy","Europe",
  C346="Switzerland","Europe",
  C346="Spain","Europe",
  C346="Netherlands","Europe",
  C346="Sweden","Europe",
  C346="Norway","Europe",
  C346="Finland","Europe",
  C346="Denmark","Europe",
  C346="Russia","Europe",
  C346="China","Asia",
  C346="Japan","Asia",
  C346="Taiwan, Province of China","Asia",
  C346="Hong Kong","Asia",
  C346="South Korea","Asia",
  C346="India","Asia",
  C346="Singapore","Asia",
  C346="Thailand","Asia",
  C346="Indonesia","Asia",
  C346="Malaysia","Asia",
  TRUE,"Other"
)</f>
        <v>North America</v>
      </c>
      <c r="T346" s="158" t="str">
        <f>_xlfn.XLOOKUP($D346,ref!G:G,ref!H:H)</f>
        <v>Food, beverages and agriculture</v>
      </c>
      <c r="U346" s="158" t="str">
        <f t="shared" si="43"/>
        <v/>
      </c>
      <c r="V346" s="158">
        <f t="shared" si="44"/>
        <v>1</v>
      </c>
      <c r="W346" s="158">
        <f t="shared" si="45"/>
        <v>1</v>
      </c>
      <c r="X346" s="158">
        <f t="shared" si="46"/>
        <v>1</v>
      </c>
      <c r="Y346" s="164">
        <f t="shared" si="47"/>
        <v>1</v>
      </c>
    </row>
    <row r="347" spans="1:25" ht="15.65" customHeight="1">
      <c r="A347" s="374" t="s">
        <v>315</v>
      </c>
      <c r="B347" s="163">
        <v>483</v>
      </c>
      <c r="C347" s="163" t="s">
        <v>3017</v>
      </c>
      <c r="D347" s="169" t="s">
        <v>705</v>
      </c>
      <c r="E347" s="168"/>
      <c r="F347" s="163"/>
      <c r="G347" s="163"/>
      <c r="H347" s="168"/>
      <c r="I347" s="163"/>
      <c r="J347" s="163"/>
      <c r="K347" s="168"/>
      <c r="L347" s="163"/>
      <c r="M347" s="170"/>
      <c r="N347" s="170"/>
      <c r="O347" s="168"/>
      <c r="P347" s="163"/>
      <c r="Q347" s="163"/>
      <c r="R347" s="163"/>
      <c r="S347" s="181" t="str">
        <f t="array" ref="S347">_xlfn.IFS(
  C347="United States","North America",
  C347="Canada","North America",
  C347="Mexico","North America",
  C347="Bermuda","North America",
  C347="United Kingdom","Europe",
  C347="Germany","Europe",
  C347="France","Europe",
  C347="Italy","Europe",
  C347="Switzerland","Europe",
  C347="Spain","Europe",
  C347="Netherlands","Europe",
  C347="Sweden","Europe",
  C347="Norway","Europe",
  C347="Finland","Europe",
  C347="Denmark","Europe",
  C347="Russia","Europe",
  C347="China","Asia",
  C347="Japan","Asia",
  C347="Taiwan, Province of China","Asia",
  C347="Hong Kong","Asia",
  C347="South Korea","Asia",
  C347="India","Asia",
  C347="Singapore","Asia",
  C347="Thailand","Asia",
  C347="Indonesia","Asia",
  C347="Malaysia","Asia",
  TRUE,"Other"
)</f>
        <v>North America</v>
      </c>
      <c r="T347" s="163" t="str">
        <f>_xlfn.XLOOKUP($D347,ref!G:G,ref!H:H)</f>
        <v>Oil and gas</v>
      </c>
      <c r="U347" s="163" t="str">
        <f t="shared" si="43"/>
        <v/>
      </c>
      <c r="V347" s="163" t="str">
        <f t="shared" si="44"/>
        <v/>
      </c>
      <c r="W347" s="163" t="str">
        <f t="shared" si="45"/>
        <v/>
      </c>
      <c r="X347" s="163" t="str">
        <f t="shared" si="46"/>
        <v/>
      </c>
      <c r="Y347" s="164">
        <f t="shared" si="47"/>
        <v>0</v>
      </c>
    </row>
    <row r="348" spans="1:25" ht="15.65" customHeight="1">
      <c r="A348" s="375" t="s">
        <v>219</v>
      </c>
      <c r="B348" s="158">
        <v>287</v>
      </c>
      <c r="C348" s="158" t="s">
        <v>963</v>
      </c>
      <c r="D348" s="166" t="s">
        <v>705</v>
      </c>
      <c r="E348" s="165"/>
      <c r="F348" s="158"/>
      <c r="G348" s="158"/>
      <c r="H348" s="165"/>
      <c r="I348" s="158"/>
      <c r="J348" s="158"/>
      <c r="K348" s="165"/>
      <c r="L348" s="158"/>
      <c r="M348" s="167"/>
      <c r="N348" s="167"/>
      <c r="O348" s="165"/>
      <c r="P348" s="158"/>
      <c r="Q348" s="158"/>
      <c r="R348" s="158"/>
      <c r="S348" s="182" t="str">
        <f t="array" ref="S348">_xlfn.IFS(
  C348="United States","North America",
  C348="Canada","North America",
  C348="Mexico","North America",
  C348="Bermuda","North America",
  C348="United Kingdom","Europe",
  C348="Germany","Europe",
  C348="France","Europe",
  C348="Italy","Europe",
  C348="Switzerland","Europe",
  C348="Spain","Europe",
  C348="Netherlands","Europe",
  C348="Sweden","Europe",
  C348="Norway","Europe",
  C348="Finland","Europe",
  C348="Denmark","Europe",
  C348="Russia","Europe",
  C348="China","Asia",
  C348="Japan","Asia",
  C348="Taiwan, Province of China","Asia",
  C348="Hong Kong","Asia",
  C348="South Korea","Asia",
  C348="India","Asia",
  C348="Singapore","Asia",
  C348="Thailand","Asia",
  C348="Indonesia","Asia",
  C348="Malaysia","Asia",
  TRUE,"Other"
)</f>
        <v>Asia</v>
      </c>
      <c r="T348" s="158" t="str">
        <f>_xlfn.XLOOKUP($D348,ref!G:G,ref!H:H)</f>
        <v>Oil and gas</v>
      </c>
      <c r="U348" s="158" t="str">
        <f t="shared" si="43"/>
        <v/>
      </c>
      <c r="V348" s="158" t="str">
        <f t="shared" si="44"/>
        <v/>
      </c>
      <c r="W348" s="158" t="str">
        <f t="shared" si="45"/>
        <v/>
      </c>
      <c r="X348" s="158" t="str">
        <f t="shared" si="46"/>
        <v/>
      </c>
      <c r="Y348" s="164">
        <f t="shared" si="47"/>
        <v>0</v>
      </c>
    </row>
    <row r="349" spans="1:25" ht="15.65" customHeight="1">
      <c r="A349" s="374" t="s">
        <v>168</v>
      </c>
      <c r="B349" s="163">
        <v>181</v>
      </c>
      <c r="C349" s="163" t="s">
        <v>751</v>
      </c>
      <c r="D349" s="169" t="s">
        <v>679</v>
      </c>
      <c r="E349" s="168"/>
      <c r="F349" s="163"/>
      <c r="G349" s="163"/>
      <c r="H349" s="168"/>
      <c r="I349" s="163"/>
      <c r="J349" s="163"/>
      <c r="K349" s="168"/>
      <c r="L349" s="163"/>
      <c r="M349" s="170"/>
      <c r="N349" s="170"/>
      <c r="O349" s="168"/>
      <c r="P349" s="163"/>
      <c r="Q349" s="163"/>
      <c r="R349" s="163"/>
      <c r="S349" s="181" t="str">
        <f t="array" ref="S349">_xlfn.IFS(
  C349="United States","North America",
  C349="Canada","North America",
  C349="Mexico","North America",
  C349="Bermuda","North America",
  C349="United Kingdom","Europe",
  C349="Germany","Europe",
  C349="France","Europe",
  C349="Italy","Europe",
  C349="Switzerland","Europe",
  C349="Spain","Europe",
  C349="Netherlands","Europe",
  C349="Sweden","Europe",
  C349="Norway","Europe",
  C349="Finland","Europe",
  C349="Denmark","Europe",
  C349="Russia","Europe",
  C349="China","Asia",
  C349="Japan","Asia",
  C349="Taiwan, Province of China","Asia",
  C349="Hong Kong","Asia",
  C349="South Korea","Asia",
  C349="India","Asia",
  C349="Singapore","Asia",
  C349="Thailand","Asia",
  C349="Indonesia","Asia",
  C349="Malaysia","Asia",
  TRUE,"Other"
)</f>
        <v>Other</v>
      </c>
      <c r="T349" s="163" t="str">
        <f>_xlfn.XLOOKUP($D349,ref!G:G,ref!H:H)</f>
        <v>Energy and utilities</v>
      </c>
      <c r="U349" s="163" t="str">
        <f t="shared" si="43"/>
        <v/>
      </c>
      <c r="V349" s="163" t="str">
        <f t="shared" si="44"/>
        <v/>
      </c>
      <c r="W349" s="163" t="str">
        <f t="shared" si="45"/>
        <v/>
      </c>
      <c r="X349" s="163" t="str">
        <f t="shared" si="46"/>
        <v/>
      </c>
      <c r="Y349" s="164">
        <f t="shared" si="47"/>
        <v>0</v>
      </c>
    </row>
    <row r="350" spans="1:25" ht="15.65" customHeight="1">
      <c r="A350" s="375" t="s">
        <v>242</v>
      </c>
      <c r="B350" s="158">
        <v>277</v>
      </c>
      <c r="C350" s="158" t="s">
        <v>966</v>
      </c>
      <c r="D350" s="166" t="s">
        <v>654</v>
      </c>
      <c r="E350" s="165"/>
      <c r="F350" s="158"/>
      <c r="G350" s="158"/>
      <c r="H350" s="165"/>
      <c r="I350" s="158"/>
      <c r="J350" s="158"/>
      <c r="K350" s="165"/>
      <c r="L350" s="158"/>
      <c r="M350" s="167"/>
      <c r="N350" s="167"/>
      <c r="O350" s="165" t="s">
        <v>635</v>
      </c>
      <c r="P350" s="158" t="s">
        <v>816</v>
      </c>
      <c r="Q350" s="158">
        <v>2050</v>
      </c>
      <c r="R350" s="158">
        <v>2020</v>
      </c>
      <c r="S350" s="182" t="str">
        <f t="array" ref="S350">_xlfn.IFS(
  C350="United States","North America",
  C350="Canada","North America",
  C350="Mexico","North America",
  C350="Bermuda","North America",
  C350="United Kingdom","Europe",
  C350="Germany","Europe",
  C350="France","Europe",
  C350="Italy","Europe",
  C350="Switzerland","Europe",
  C350="Spain","Europe",
  C350="Netherlands","Europe",
  C350="Sweden","Europe",
  C350="Norway","Europe",
  C350="Finland","Europe",
  C350="Denmark","Europe",
  C350="Russia","Europe",
  C350="China","Asia",
  C350="Japan","Asia",
  C350="Taiwan, Province of China","Asia",
  C350="Hong Kong","Asia",
  C350="South Korea","Asia",
  C350="India","Asia",
  C350="Singapore","Asia",
  C350="Thailand","Asia",
  C350="Indonesia","Asia",
  C350="Malaysia","Asia",
  TRUE,"Other"
)</f>
        <v>Asia</v>
      </c>
      <c r="T350" s="158" t="str">
        <f>_xlfn.XLOOKUP($D350,ref!G:G,ref!H:H)</f>
        <v>Health care and pharmaceuticals</v>
      </c>
      <c r="U350" s="158" t="str">
        <f t="shared" si="43"/>
        <v/>
      </c>
      <c r="V350" s="158">
        <f t="shared" si="44"/>
        <v>1</v>
      </c>
      <c r="W350" s="158" t="str">
        <f t="shared" si="45"/>
        <v/>
      </c>
      <c r="X350" s="158" t="str">
        <f t="shared" si="46"/>
        <v/>
      </c>
      <c r="Y350" s="164">
        <f t="shared" si="47"/>
        <v>1</v>
      </c>
    </row>
    <row r="351" spans="1:25" ht="15.65" customHeight="1">
      <c r="A351" s="374" t="s">
        <v>267</v>
      </c>
      <c r="B351" s="163">
        <v>281</v>
      </c>
      <c r="C351" s="163" t="s">
        <v>3017</v>
      </c>
      <c r="D351" s="169" t="s">
        <v>690</v>
      </c>
      <c r="E351" s="168"/>
      <c r="F351" s="163"/>
      <c r="G351" s="163"/>
      <c r="H351" s="168" t="s">
        <v>1096</v>
      </c>
      <c r="I351" s="163">
        <v>2025</v>
      </c>
      <c r="J351" s="163">
        <v>2015</v>
      </c>
      <c r="K351" s="168" t="s">
        <v>635</v>
      </c>
      <c r="L351" s="163" t="s">
        <v>3183</v>
      </c>
      <c r="M351" s="170">
        <v>2030</v>
      </c>
      <c r="N351" s="170">
        <v>2020</v>
      </c>
      <c r="O351" s="168"/>
      <c r="P351" s="163"/>
      <c r="Q351" s="163"/>
      <c r="R351" s="163"/>
      <c r="S351" s="181" t="str">
        <f t="array" ref="S351">_xlfn.IFS(
  C351="United States","North America",
  C351="Canada","North America",
  C351="Mexico","North America",
  C351="Bermuda","North America",
  C351="United Kingdom","Europe",
  C351="Germany","Europe",
  C351="France","Europe",
  C351="Italy","Europe",
  C351="Switzerland","Europe",
  C351="Spain","Europe",
  C351="Netherlands","Europe",
  C351="Sweden","Europe",
  C351="Norway","Europe",
  C351="Finland","Europe",
  C351="Denmark","Europe",
  C351="Russia","Europe",
  C351="China","Asia",
  C351="Japan","Asia",
  C351="Taiwan, Province of China","Asia",
  C351="Hong Kong","Asia",
  C351="South Korea","Asia",
  C351="India","Asia",
  C351="Singapore","Asia",
  C351="Thailand","Asia",
  C351="Indonesia","Asia",
  C351="Malaysia","Asia",
  TRUE,"Other"
)</f>
        <v>North America</v>
      </c>
      <c r="T351" s="163" t="str">
        <f>_xlfn.XLOOKUP($D351,ref!G:G,ref!H:H)</f>
        <v>Food, beverages and agriculture</v>
      </c>
      <c r="U351" s="163">
        <f t="shared" si="43"/>
        <v>1</v>
      </c>
      <c r="V351" s="163" t="str">
        <f t="shared" si="44"/>
        <v/>
      </c>
      <c r="W351" s="163" t="str">
        <f t="shared" si="45"/>
        <v/>
      </c>
      <c r="X351" s="163">
        <f t="shared" si="46"/>
        <v>1</v>
      </c>
      <c r="Y351" s="164">
        <f t="shared" si="47"/>
        <v>1</v>
      </c>
    </row>
    <row r="352" spans="1:25" ht="15.65" customHeight="1">
      <c r="A352" s="375" t="s">
        <v>460</v>
      </c>
      <c r="B352" s="158">
        <v>422</v>
      </c>
      <c r="C352" s="158" t="s">
        <v>3017</v>
      </c>
      <c r="D352" s="166" t="s">
        <v>705</v>
      </c>
      <c r="E352" s="165"/>
      <c r="F352" s="158"/>
      <c r="G352" s="158"/>
      <c r="H352" s="165" t="s">
        <v>1096</v>
      </c>
      <c r="I352" s="158">
        <v>2030</v>
      </c>
      <c r="J352" s="158">
        <v>2021</v>
      </c>
      <c r="K352" s="165" t="s">
        <v>635</v>
      </c>
      <c r="L352" s="158" t="s">
        <v>3184</v>
      </c>
      <c r="M352" s="167">
        <v>2030</v>
      </c>
      <c r="N352" s="167">
        <v>2020</v>
      </c>
      <c r="O352" s="165" t="s">
        <v>3112</v>
      </c>
      <c r="P352" s="158" t="s">
        <v>3185</v>
      </c>
      <c r="Q352" s="158">
        <v>2050</v>
      </c>
      <c r="R352" s="158">
        <v>2021</v>
      </c>
      <c r="S352" s="182" t="str">
        <f t="array" ref="S352">_xlfn.IFS(
  C352="United States","North America",
  C352="Canada","North America",
  C352="Mexico","North America",
  C352="Bermuda","North America",
  C352="United Kingdom","Europe",
  C352="Germany","Europe",
  C352="France","Europe",
  C352="Italy","Europe",
  C352="Switzerland","Europe",
  C352="Spain","Europe",
  C352="Netherlands","Europe",
  C352="Sweden","Europe",
  C352="Norway","Europe",
  C352="Finland","Europe",
  C352="Denmark","Europe",
  C352="Russia","Europe",
  C352="China","Asia",
  C352="Japan","Asia",
  C352="Taiwan, Province of China","Asia",
  C352="Hong Kong","Asia",
  C352="South Korea","Asia",
  C352="India","Asia",
  C352="Singapore","Asia",
  C352="Thailand","Asia",
  C352="Indonesia","Asia",
  C352="Malaysia","Asia",
  TRUE,"Other"
)</f>
        <v>North America</v>
      </c>
      <c r="T352" s="158" t="str">
        <f>_xlfn.XLOOKUP($D352,ref!G:G,ref!H:H)</f>
        <v>Oil and gas</v>
      </c>
      <c r="U352" s="158">
        <f t="shared" si="43"/>
        <v>1</v>
      </c>
      <c r="V352" s="158">
        <f t="shared" si="44"/>
        <v>1</v>
      </c>
      <c r="W352" s="158" t="str">
        <f t="shared" si="45"/>
        <v/>
      </c>
      <c r="X352" s="158">
        <f t="shared" si="46"/>
        <v>1</v>
      </c>
      <c r="Y352" s="164">
        <f t="shared" si="47"/>
        <v>1</v>
      </c>
    </row>
    <row r="353" spans="1:25" ht="15.65" customHeight="1">
      <c r="A353" s="374" t="s">
        <v>105</v>
      </c>
      <c r="B353" s="163">
        <v>143</v>
      </c>
      <c r="C353" s="163" t="s">
        <v>3017</v>
      </c>
      <c r="D353" s="169" t="s">
        <v>666</v>
      </c>
      <c r="E353" s="168"/>
      <c r="F353" s="163"/>
      <c r="G353" s="163"/>
      <c r="H353" s="168"/>
      <c r="I353" s="163"/>
      <c r="J353" s="163"/>
      <c r="K353" s="168"/>
      <c r="L353" s="163"/>
      <c r="M353" s="170"/>
      <c r="N353" s="170"/>
      <c r="O353" s="168"/>
      <c r="P353" s="163"/>
      <c r="Q353" s="163"/>
      <c r="R353" s="163"/>
      <c r="S353" s="181" t="str">
        <f t="array" ref="S353">_xlfn.IFS(
  C353="United States","North America",
  C353="Canada","North America",
  C353="Mexico","North America",
  C353="Bermuda","North America",
  C353="United Kingdom","Europe",
  C353="Germany","Europe",
  C353="France","Europe",
  C353="Italy","Europe",
  C353="Switzerland","Europe",
  C353="Spain","Europe",
  C353="Netherlands","Europe",
  C353="Sweden","Europe",
  C353="Norway","Europe",
  C353="Finland","Europe",
  C353="Denmark","Europe",
  C353="Russia","Europe",
  C353="China","Asia",
  C353="Japan","Asia",
  C353="Taiwan, Province of China","Asia",
  C353="Hong Kong","Asia",
  C353="South Korea","Asia",
  C353="India","Asia",
  C353="Singapore","Asia",
  C353="Thailand","Asia",
  C353="Indonesia","Asia",
  C353="Malaysia","Asia",
  TRUE,"Other"
)</f>
        <v>North America</v>
      </c>
      <c r="T353" s="163" t="str">
        <f>_xlfn.XLOOKUP($D353,ref!G:G,ref!H:H)</f>
        <v>Financial services</v>
      </c>
      <c r="U353" s="163" t="str">
        <f t="shared" si="43"/>
        <v/>
      </c>
      <c r="V353" s="163" t="str">
        <f t="shared" si="44"/>
        <v/>
      </c>
      <c r="W353" s="163" t="str">
        <f t="shared" si="45"/>
        <v/>
      </c>
      <c r="X353" s="163" t="str">
        <f t="shared" si="46"/>
        <v/>
      </c>
      <c r="Y353" s="164">
        <f t="shared" si="47"/>
        <v>0</v>
      </c>
    </row>
    <row r="354" spans="1:25" ht="15.65" customHeight="1">
      <c r="A354" s="375" t="s">
        <v>2926</v>
      </c>
      <c r="B354" s="158">
        <v>427</v>
      </c>
      <c r="C354" s="158" t="s">
        <v>740</v>
      </c>
      <c r="D354" s="166" t="s">
        <v>654</v>
      </c>
      <c r="E354" s="165"/>
      <c r="F354" s="158"/>
      <c r="G354" s="158"/>
      <c r="H354" s="165" t="s">
        <v>635</v>
      </c>
      <c r="I354" s="158"/>
      <c r="J354" s="158">
        <v>2020</v>
      </c>
      <c r="K354" s="165" t="s">
        <v>635</v>
      </c>
      <c r="L354" s="158" t="s">
        <v>636</v>
      </c>
      <c r="M354" s="167">
        <v>2025</v>
      </c>
      <c r="N354" s="167">
        <v>2020</v>
      </c>
      <c r="O354" s="165" t="s">
        <v>645</v>
      </c>
      <c r="P354" s="158" t="s">
        <v>1523</v>
      </c>
      <c r="Q354" s="158">
        <v>2050</v>
      </c>
      <c r="R354" s="158">
        <v>2021</v>
      </c>
      <c r="S354" s="182" t="str">
        <f t="array" ref="S354">_xlfn.IFS(
  C354="United States","North America",
  C354="Canada","North America",
  C354="Mexico","North America",
  C354="Bermuda","North America",
  C354="United Kingdom","Europe",
  C354="Germany","Europe",
  C354="France","Europe",
  C354="Italy","Europe",
  C354="Switzerland","Europe",
  C354="Spain","Europe",
  C354="Netherlands","Europe",
  C354="Sweden","Europe",
  C354="Norway","Europe",
  C354="Finland","Europe",
  C354="Denmark","Europe",
  C354="Russia","Europe",
  C354="China","Asia",
  C354="Japan","Asia",
  C354="Taiwan, Province of China","Asia",
  C354="Hong Kong","Asia",
  C354="South Korea","Asia",
  C354="India","Asia",
  C354="Singapore","Asia",
  C354="Thailand","Asia",
  C354="Indonesia","Asia",
  C354="Malaysia","Asia",
  TRUE,"Other"
)</f>
        <v>Europe</v>
      </c>
      <c r="T354" s="158" t="str">
        <f>_xlfn.XLOOKUP($D354,ref!G:G,ref!H:H)</f>
        <v>Health care and pharmaceuticals</v>
      </c>
      <c r="U354" s="158">
        <f t="shared" si="43"/>
        <v>1</v>
      </c>
      <c r="V354" s="158">
        <f t="shared" si="44"/>
        <v>1</v>
      </c>
      <c r="W354" s="158" t="str">
        <f t="shared" si="45"/>
        <v/>
      </c>
      <c r="X354" s="158" t="str">
        <f t="shared" si="46"/>
        <v/>
      </c>
      <c r="Y354" s="164">
        <f t="shared" si="47"/>
        <v>1</v>
      </c>
    </row>
    <row r="355" spans="1:25" ht="15.65" customHeight="1">
      <c r="A355" s="374" t="s">
        <v>324</v>
      </c>
      <c r="B355" s="163">
        <v>377</v>
      </c>
      <c r="C355" s="163" t="s">
        <v>709</v>
      </c>
      <c r="D355" s="169" t="s">
        <v>666</v>
      </c>
      <c r="E355" s="168"/>
      <c r="F355" s="163"/>
      <c r="G355" s="163"/>
      <c r="H355" s="168"/>
      <c r="I355" s="163"/>
      <c r="J355" s="163"/>
      <c r="K355" s="168"/>
      <c r="L355" s="163"/>
      <c r="M355" s="170"/>
      <c r="N355" s="170"/>
      <c r="O355" s="168"/>
      <c r="P355" s="163"/>
      <c r="Q355" s="163"/>
      <c r="R355" s="163"/>
      <c r="S355" s="181" t="str">
        <f t="array" ref="S355">_xlfn.IFS(
  C355="United States","North America",
  C355="Canada","North America",
  C355="Mexico","North America",
  C355="Bermuda","North America",
  C355="United Kingdom","Europe",
  C355="Germany","Europe",
  C355="France","Europe",
  C355="Italy","Europe",
  C355="Switzerland","Europe",
  C355="Spain","Europe",
  C355="Netherlands","Europe",
  C355="Sweden","Europe",
  C355="Norway","Europe",
  C355="Finland","Europe",
  C355="Denmark","Europe",
  C355="Russia","Europe",
  C355="China","Asia",
  C355="Japan","Asia",
  C355="Taiwan, Province of China","Asia",
  C355="Hong Kong","Asia",
  C355="South Korea","Asia",
  C355="India","Asia",
  C355="Singapore","Asia",
  C355="Thailand","Asia",
  C355="Indonesia","Asia",
  C355="Malaysia","Asia",
  TRUE,"Other"
)</f>
        <v>Europe</v>
      </c>
      <c r="T355" s="163" t="str">
        <f>_xlfn.XLOOKUP($D355,ref!G:G,ref!H:H)</f>
        <v>Financial services</v>
      </c>
      <c r="U355" s="163" t="str">
        <f t="shared" si="43"/>
        <v/>
      </c>
      <c r="V355" s="163" t="str">
        <f t="shared" si="44"/>
        <v/>
      </c>
      <c r="W355" s="163" t="str">
        <f t="shared" si="45"/>
        <v/>
      </c>
      <c r="X355" s="163" t="str">
        <f t="shared" si="46"/>
        <v/>
      </c>
      <c r="Y355" s="164">
        <f t="shared" si="47"/>
        <v>0</v>
      </c>
    </row>
    <row r="356" spans="1:25" ht="15.65" customHeight="1">
      <c r="A356" s="375" t="s">
        <v>95</v>
      </c>
      <c r="B356" s="158">
        <v>16</v>
      </c>
      <c r="C356" s="158" t="s">
        <v>680</v>
      </c>
      <c r="D356" s="166" t="s">
        <v>638</v>
      </c>
      <c r="E356" s="165"/>
      <c r="F356" s="158"/>
      <c r="G356" s="158"/>
      <c r="H356" s="165"/>
      <c r="I356" s="158"/>
      <c r="J356" s="158"/>
      <c r="K356" s="165"/>
      <c r="L356" s="158"/>
      <c r="M356" s="167"/>
      <c r="N356" s="167"/>
      <c r="O356" s="165"/>
      <c r="P356" s="158"/>
      <c r="Q356" s="158"/>
      <c r="R356" s="158"/>
      <c r="S356" s="182" t="str">
        <f t="array" ref="S356">_xlfn.IFS(
  C356="United States","North America",
  C356="Canada","North America",
  C356="Mexico","North America",
  C356="Bermuda","North America",
  C356="United Kingdom","Europe",
  C356="Germany","Europe",
  C356="France","Europe",
  C356="Italy","Europe",
  C356="Switzerland","Europe",
  C356="Spain","Europe",
  C356="Netherlands","Europe",
  C356="Sweden","Europe",
  C356="Norway","Europe",
  C356="Finland","Europe",
  C356="Denmark","Europe",
  C356="Russia","Europe",
  C356="China","Asia",
  C356="Japan","Asia",
  C356="Taiwan, Province of China","Asia",
  C356="Hong Kong","Asia",
  C356="South Korea","Asia",
  C356="India","Asia",
  C356="Singapore","Asia",
  C356="Thailand","Asia",
  C356="Indonesia","Asia",
  C356="Malaysia","Asia",
  TRUE,"Other"
)</f>
        <v>Asia</v>
      </c>
      <c r="T356" s="158" t="str">
        <f>_xlfn.XLOOKUP($D356,ref!G:G,ref!H:H)</f>
        <v>Industrial goods</v>
      </c>
      <c r="U356" s="158" t="str">
        <f t="shared" si="43"/>
        <v/>
      </c>
      <c r="V356" s="158" t="str">
        <f t="shared" si="44"/>
        <v/>
      </c>
      <c r="W356" s="158" t="str">
        <f t="shared" si="45"/>
        <v/>
      </c>
      <c r="X356" s="158" t="str">
        <f t="shared" si="46"/>
        <v/>
      </c>
      <c r="Y356" s="164">
        <f t="shared" si="47"/>
        <v>0</v>
      </c>
    </row>
    <row r="357" spans="1:25" ht="15.65" customHeight="1">
      <c r="A357" s="374" t="s">
        <v>1719</v>
      </c>
      <c r="B357" s="163">
        <v>226</v>
      </c>
      <c r="C357" s="163" t="s">
        <v>876</v>
      </c>
      <c r="D357" s="169" t="s">
        <v>666</v>
      </c>
      <c r="E357" s="168"/>
      <c r="F357" s="163"/>
      <c r="G357" s="163"/>
      <c r="H357" s="168"/>
      <c r="I357" s="163"/>
      <c r="J357" s="163"/>
      <c r="K357" s="168" t="s">
        <v>635</v>
      </c>
      <c r="L357" s="163" t="s">
        <v>636</v>
      </c>
      <c r="M357" s="170">
        <v>2050</v>
      </c>
      <c r="N357" s="170">
        <v>2020</v>
      </c>
      <c r="O357" s="168"/>
      <c r="P357" s="163"/>
      <c r="Q357" s="163"/>
      <c r="R357" s="163"/>
      <c r="S357" s="181" t="str">
        <f t="array" ref="S357">_xlfn.IFS(
  C357="United States","North America",
  C357="Canada","North America",
  C357="Mexico","North America",
  C357="Bermuda","North America",
  C357="United Kingdom","Europe",
  C357="Germany","Europe",
  C357="France","Europe",
  C357="Italy","Europe",
  C357="Switzerland","Europe",
  C357="Spain","Europe",
  C357="Netherlands","Europe",
  C357="Sweden","Europe",
  C357="Norway","Europe",
  C357="Finland","Europe",
  C357="Denmark","Europe",
  C357="Russia","Europe",
  C357="China","Asia",
  C357="Japan","Asia",
  C357="Taiwan, Province of China","Asia",
  C357="Hong Kong","Asia",
  C357="South Korea","Asia",
  C357="India","Asia",
  C357="Singapore","Asia",
  C357="Thailand","Asia",
  C357="Indonesia","Asia",
  C357="Malaysia","Asia",
  TRUE,"Other"
)</f>
        <v>Asia</v>
      </c>
      <c r="T357" s="163" t="str">
        <f>_xlfn.XLOOKUP($D357,ref!G:G,ref!H:H)</f>
        <v>Financial services</v>
      </c>
      <c r="U357" s="163">
        <f t="shared" si="43"/>
        <v>1</v>
      </c>
      <c r="V357" s="163" t="str">
        <f t="shared" si="44"/>
        <v/>
      </c>
      <c r="W357" s="163" t="str">
        <f t="shared" si="45"/>
        <v/>
      </c>
      <c r="X357" s="163" t="str">
        <f t="shared" si="46"/>
        <v/>
      </c>
      <c r="Y357" s="164">
        <f t="shared" si="47"/>
        <v>1</v>
      </c>
    </row>
    <row r="358" spans="1:25" ht="15.65" customHeight="1">
      <c r="A358" s="375" t="s">
        <v>2432</v>
      </c>
      <c r="B358" s="158">
        <v>355</v>
      </c>
      <c r="C358" s="158" t="s">
        <v>735</v>
      </c>
      <c r="D358" s="166" t="s">
        <v>666</v>
      </c>
      <c r="E358" s="165"/>
      <c r="F358" s="158"/>
      <c r="G358" s="158"/>
      <c r="H358" s="165" t="s">
        <v>635</v>
      </c>
      <c r="I358" s="158"/>
      <c r="J358" s="158">
        <v>2021</v>
      </c>
      <c r="K358" s="165"/>
      <c r="L358" s="158"/>
      <c r="M358" s="167"/>
      <c r="N358" s="167"/>
      <c r="O358" s="165" t="s">
        <v>635</v>
      </c>
      <c r="P358" s="158" t="s">
        <v>685</v>
      </c>
      <c r="Q358" s="158">
        <v>2030</v>
      </c>
      <c r="R358" s="158">
        <v>2021</v>
      </c>
      <c r="S358" s="182" t="str">
        <f t="array" ref="S358">_xlfn.IFS(
  C358="United States","North America",
  C358="Canada","North America",
  C358="Mexico","North America",
  C358="Bermuda","North America",
  C358="United Kingdom","Europe",
  C358="Germany","Europe",
  C358="France","Europe",
  C358="Italy","Europe",
  C358="Switzerland","Europe",
  C358="Spain","Europe",
  C358="Netherlands","Europe",
  C358="Sweden","Europe",
  C358="Norway","Europe",
  C358="Finland","Europe",
  C358="Denmark","Europe",
  C358="Russia","Europe",
  C358="China","Asia",
  C358="Japan","Asia",
  C358="Taiwan, Province of China","Asia",
  C358="Hong Kong","Asia",
  C358="South Korea","Asia",
  C358="India","Asia",
  C358="Singapore","Asia",
  C358="Thailand","Asia",
  C358="Indonesia","Asia",
  C358="Malaysia","Asia",
  TRUE,"Other"
)</f>
        <v>Europe</v>
      </c>
      <c r="T358" s="158" t="str">
        <f>_xlfn.XLOOKUP($D358,ref!G:G,ref!H:H)</f>
        <v>Financial services</v>
      </c>
      <c r="U358" s="158" t="str">
        <f t="shared" si="43"/>
        <v/>
      </c>
      <c r="V358" s="158">
        <f t="shared" si="44"/>
        <v>1</v>
      </c>
      <c r="W358" s="158" t="str">
        <f t="shared" si="45"/>
        <v/>
      </c>
      <c r="X358" s="158" t="str">
        <f t="shared" si="46"/>
        <v/>
      </c>
      <c r="Y358" s="164">
        <f t="shared" si="47"/>
        <v>1</v>
      </c>
    </row>
    <row r="359" spans="1:25" ht="15.65" customHeight="1">
      <c r="A359" s="374" t="s">
        <v>968</v>
      </c>
      <c r="B359" s="163">
        <v>228</v>
      </c>
      <c r="C359" s="163" t="s">
        <v>706</v>
      </c>
      <c r="D359" s="169" t="s">
        <v>670</v>
      </c>
      <c r="E359" s="168"/>
      <c r="F359" s="163"/>
      <c r="G359" s="163"/>
      <c r="H359" s="168"/>
      <c r="I359" s="163"/>
      <c r="J359" s="163"/>
      <c r="K359" s="168"/>
      <c r="L359" s="163"/>
      <c r="M359" s="170"/>
      <c r="N359" s="170"/>
      <c r="O359" s="168"/>
      <c r="P359" s="163"/>
      <c r="Q359" s="163"/>
      <c r="R359" s="163"/>
      <c r="S359" s="181" t="str">
        <f t="array" ref="S359">_xlfn.IFS(
  C359="United States","North America",
  C359="Canada","North America",
  C359="Mexico","North America",
  C359="Bermuda","North America",
  C359="United Kingdom","Europe",
  C359="Germany","Europe",
  C359="France","Europe",
  C359="Italy","Europe",
  C359="Switzerland","Europe",
  C359="Spain","Europe",
  C359="Netherlands","Europe",
  C359="Sweden","Europe",
  C359="Norway","Europe",
  C359="Finland","Europe",
  C359="Denmark","Europe",
  C359="Russia","Europe",
  C359="China","Asia",
  C359="Japan","Asia",
  C359="Taiwan, Province of China","Asia",
  C359="Hong Kong","Asia",
  C359="South Korea","Asia",
  C359="India","Asia",
  C359="Singapore","Asia",
  C359="Thailand","Asia",
  C359="Indonesia","Asia",
  C359="Malaysia","Asia",
  TRUE,"Other"
)</f>
        <v>North America</v>
      </c>
      <c r="T359" s="163" t="str">
        <f>_xlfn.XLOOKUP($D359,ref!G:G,ref!H:H)</f>
        <v>Engineering and construction</v>
      </c>
      <c r="U359" s="163" t="str">
        <f t="shared" si="43"/>
        <v/>
      </c>
      <c r="V359" s="163" t="str">
        <f t="shared" si="44"/>
        <v/>
      </c>
      <c r="W359" s="163" t="str">
        <f t="shared" si="45"/>
        <v/>
      </c>
      <c r="X359" s="163" t="str">
        <f t="shared" si="46"/>
        <v/>
      </c>
      <c r="Y359" s="164">
        <f t="shared" si="47"/>
        <v>0</v>
      </c>
    </row>
    <row r="360" spans="1:25" ht="15.65" customHeight="1">
      <c r="A360" s="375" t="s">
        <v>148</v>
      </c>
      <c r="B360" s="158">
        <v>107</v>
      </c>
      <c r="C360" s="158" t="s">
        <v>680</v>
      </c>
      <c r="D360" s="166" t="s">
        <v>699</v>
      </c>
      <c r="E360" s="165"/>
      <c r="F360" s="158"/>
      <c r="G360" s="158"/>
      <c r="H360" s="165"/>
      <c r="I360" s="158"/>
      <c r="J360" s="158"/>
      <c r="K360" s="165"/>
      <c r="L360" s="158"/>
      <c r="M360" s="167"/>
      <c r="N360" s="167"/>
      <c r="O360" s="165"/>
      <c r="P360" s="158"/>
      <c r="Q360" s="158"/>
      <c r="R360" s="158"/>
      <c r="S360" s="182" t="str">
        <f t="array" ref="S360">_xlfn.IFS(
  C360="United States","North America",
  C360="Canada","North America",
  C360="Mexico","North America",
  C360="Bermuda","North America",
  C360="United Kingdom","Europe",
  C360="Germany","Europe",
  C360="France","Europe",
  C360="Italy","Europe",
  C360="Switzerland","Europe",
  C360="Spain","Europe",
  C360="Netherlands","Europe",
  C360="Sweden","Europe",
  C360="Norway","Europe",
  C360="Finland","Europe",
  C360="Denmark","Europe",
  C360="Russia","Europe",
  C360="China","Asia",
  C360="Japan","Asia",
  C360="Taiwan, Province of China","Asia",
  C360="Hong Kong","Asia",
  C360="South Korea","Asia",
  C360="India","Asia",
  C360="Singapore","Asia",
  C360="Thailand","Asia",
  C360="Indonesia","Asia",
  C360="Malaysia","Asia",
  TRUE,"Other"
)</f>
        <v>Asia</v>
      </c>
      <c r="T360" s="158" t="str">
        <f>_xlfn.XLOOKUP($D360,ref!G:G,ref!H:H)</f>
        <v>Household and personal products</v>
      </c>
      <c r="U360" s="158" t="str">
        <f t="shared" si="43"/>
        <v/>
      </c>
      <c r="V360" s="158" t="str">
        <f t="shared" si="44"/>
        <v/>
      </c>
      <c r="W360" s="158" t="str">
        <f t="shared" si="45"/>
        <v/>
      </c>
      <c r="X360" s="158" t="str">
        <f t="shared" si="46"/>
        <v/>
      </c>
      <c r="Y360" s="164">
        <f t="shared" si="47"/>
        <v>0</v>
      </c>
    </row>
    <row r="361" spans="1:25" ht="15.65" customHeight="1">
      <c r="A361" s="374" t="s">
        <v>195</v>
      </c>
      <c r="B361" s="163">
        <v>128</v>
      </c>
      <c r="C361" s="163" t="s">
        <v>3017</v>
      </c>
      <c r="D361" s="169" t="s">
        <v>666</v>
      </c>
      <c r="E361" s="168" t="s">
        <v>631</v>
      </c>
      <c r="F361" s="163">
        <v>2030</v>
      </c>
      <c r="G361" s="163">
        <v>2015</v>
      </c>
      <c r="H361" s="168" t="s">
        <v>1096</v>
      </c>
      <c r="I361" s="163">
        <v>2030</v>
      </c>
      <c r="J361" s="163">
        <v>2018</v>
      </c>
      <c r="K361" s="168" t="s">
        <v>824</v>
      </c>
      <c r="L361" s="163" t="s">
        <v>758</v>
      </c>
      <c r="M361" s="170">
        <v>2030</v>
      </c>
      <c r="N361" s="170">
        <v>2020</v>
      </c>
      <c r="O361" s="168"/>
      <c r="P361" s="163"/>
      <c r="Q361" s="163"/>
      <c r="R361" s="163"/>
      <c r="S361" s="181" t="str">
        <f t="array" ref="S361">_xlfn.IFS(
  C361="United States","North America",
  C361="Canada","North America",
  C361="Mexico","North America",
  C361="Bermuda","North America",
  C361="United Kingdom","Europe",
  C361="Germany","Europe",
  C361="France","Europe",
  C361="Italy","Europe",
  C361="Switzerland","Europe",
  C361="Spain","Europe",
  C361="Netherlands","Europe",
  C361="Sweden","Europe",
  C361="Norway","Europe",
  C361="Finland","Europe",
  C361="Denmark","Europe",
  C361="Russia","Europe",
  C361="China","Asia",
  C361="Japan","Asia",
  C361="Taiwan, Province of China","Asia",
  C361="Hong Kong","Asia",
  C361="South Korea","Asia",
  C361="India","Asia",
  C361="Singapore","Asia",
  C361="Thailand","Asia",
  C361="Indonesia","Asia",
  C361="Malaysia","Asia",
  TRUE,"Other"
)</f>
        <v>North America</v>
      </c>
      <c r="T361" s="163" t="str">
        <f>_xlfn.XLOOKUP($D361,ref!G:G,ref!H:H)</f>
        <v>Financial services</v>
      </c>
      <c r="U361" s="163">
        <f t="shared" si="43"/>
        <v>1</v>
      </c>
      <c r="V361" s="163" t="str">
        <f t="shared" si="44"/>
        <v/>
      </c>
      <c r="W361" s="163">
        <f t="shared" si="45"/>
        <v>1</v>
      </c>
      <c r="X361" s="163">
        <f t="shared" si="46"/>
        <v>1</v>
      </c>
      <c r="Y361" s="164">
        <f t="shared" si="47"/>
        <v>1</v>
      </c>
    </row>
    <row r="362" spans="1:25" ht="15.65" customHeight="1">
      <c r="A362" s="375" t="s">
        <v>217</v>
      </c>
      <c r="B362" s="158">
        <v>275</v>
      </c>
      <c r="C362" s="158" t="s">
        <v>3017</v>
      </c>
      <c r="D362" s="166" t="s">
        <v>666</v>
      </c>
      <c r="E362" s="165"/>
      <c r="F362" s="158"/>
      <c r="G362" s="158"/>
      <c r="H362" s="165"/>
      <c r="I362" s="158"/>
      <c r="J362" s="158"/>
      <c r="K362" s="165"/>
      <c r="L362" s="158"/>
      <c r="M362" s="167"/>
      <c r="N362" s="167"/>
      <c r="O362" s="165"/>
      <c r="P362" s="158"/>
      <c r="Q362" s="158"/>
      <c r="R362" s="158"/>
      <c r="S362" s="182" t="str">
        <f t="array" ref="S362">_xlfn.IFS(
  C362="United States","North America",
  C362="Canada","North America",
  C362="Mexico","North America",
  C362="Bermuda","North America",
  C362="United Kingdom","Europe",
  C362="Germany","Europe",
  C362="France","Europe",
  C362="Italy","Europe",
  C362="Switzerland","Europe",
  C362="Spain","Europe",
  C362="Netherlands","Europe",
  C362="Sweden","Europe",
  C362="Norway","Europe",
  C362="Finland","Europe",
  C362="Denmark","Europe",
  C362="Russia","Europe",
  C362="China","Asia",
  C362="Japan","Asia",
  C362="Taiwan, Province of China","Asia",
  C362="Hong Kong","Asia",
  C362="South Korea","Asia",
  C362="India","Asia",
  C362="Singapore","Asia",
  C362="Thailand","Asia",
  C362="Indonesia","Asia",
  C362="Malaysia","Asia",
  TRUE,"Other"
)</f>
        <v>North America</v>
      </c>
      <c r="T362" s="158" t="str">
        <f>_xlfn.XLOOKUP($D362,ref!G:G,ref!H:H)</f>
        <v>Financial services</v>
      </c>
      <c r="U362" s="158" t="str">
        <f t="shared" si="43"/>
        <v/>
      </c>
      <c r="V362" s="158" t="str">
        <f t="shared" si="44"/>
        <v/>
      </c>
      <c r="W362" s="158" t="str">
        <f t="shared" si="45"/>
        <v/>
      </c>
      <c r="X362" s="158" t="str">
        <f t="shared" si="46"/>
        <v/>
      </c>
      <c r="Y362" s="164">
        <f t="shared" si="47"/>
        <v>0</v>
      </c>
    </row>
    <row r="363" spans="1:25" ht="15.65" customHeight="1">
      <c r="A363" s="374" t="s">
        <v>3186</v>
      </c>
      <c r="B363" s="163">
        <v>185</v>
      </c>
      <c r="C363" s="163" t="s">
        <v>740</v>
      </c>
      <c r="D363" s="169" t="s">
        <v>666</v>
      </c>
      <c r="E363" s="168" t="s">
        <v>631</v>
      </c>
      <c r="F363" s="163">
        <v>2025</v>
      </c>
      <c r="G363" s="163">
        <v>2018</v>
      </c>
      <c r="H363" s="168"/>
      <c r="I363" s="163"/>
      <c r="J363" s="163"/>
      <c r="K363" s="168"/>
      <c r="L363" s="163"/>
      <c r="M363" s="170"/>
      <c r="N363" s="177"/>
      <c r="O363" s="168"/>
      <c r="P363" s="163"/>
      <c r="Q363" s="176"/>
      <c r="R363" s="176"/>
      <c r="S363" s="181" t="str">
        <f t="array" ref="S363">_xlfn.IFS(
  C363="United States","North America",
  C363="Canada","North America",
  C363="Mexico","North America",
  C363="Bermuda","North America",
  C363="United Kingdom","Europe",
  C363="Germany","Europe",
  C363="France","Europe",
  C363="Italy","Europe",
  C363="Switzerland","Europe",
  C363="Spain","Europe",
  C363="Netherlands","Europe",
  C363="Sweden","Europe",
  C363="Norway","Europe",
  C363="Finland","Europe",
  C363="Denmark","Europe",
  C363="Russia","Europe",
  C363="China","Asia",
  C363="Japan","Asia",
  C363="Taiwan, Province of China","Asia",
  C363="Hong Kong","Asia",
  C363="South Korea","Asia",
  C363="India","Asia",
  C363="Singapore","Asia",
  C363="Thailand","Asia",
  C363="Indonesia","Asia",
  C363="Malaysia","Asia",
  TRUE,"Other"
)</f>
        <v>Europe</v>
      </c>
      <c r="T363" s="163" t="str">
        <f>_xlfn.XLOOKUP($D363,ref!G:G,ref!H:H)</f>
        <v>Financial services</v>
      </c>
      <c r="U363" s="163" t="str">
        <f t="shared" si="43"/>
        <v/>
      </c>
      <c r="V363" s="163" t="str">
        <f t="shared" si="44"/>
        <v/>
      </c>
      <c r="W363" s="163">
        <f t="shared" si="45"/>
        <v>1</v>
      </c>
      <c r="X363" s="163" t="str">
        <f t="shared" si="46"/>
        <v/>
      </c>
      <c r="Y363" s="164">
        <f t="shared" si="47"/>
        <v>1</v>
      </c>
    </row>
    <row r="364" spans="1:25" ht="15.65" customHeight="1">
      <c r="A364" s="375" t="s">
        <v>240</v>
      </c>
      <c r="B364" s="158">
        <v>178</v>
      </c>
      <c r="C364" s="158" t="s">
        <v>3017</v>
      </c>
      <c r="D364" s="166" t="s">
        <v>628</v>
      </c>
      <c r="E364" s="165"/>
      <c r="F364" s="158"/>
      <c r="G364" s="158"/>
      <c r="H364" s="165"/>
      <c r="I364" s="158"/>
      <c r="J364" s="158"/>
      <c r="K364" s="165" t="s">
        <v>635</v>
      </c>
      <c r="L364" s="158" t="s">
        <v>3187</v>
      </c>
      <c r="M364" s="167">
        <v>2030</v>
      </c>
      <c r="N364" s="178">
        <v>2021</v>
      </c>
      <c r="O364" s="165" t="s">
        <v>3025</v>
      </c>
      <c r="P364" s="158" t="s">
        <v>3188</v>
      </c>
      <c r="Q364" s="174">
        <v>2050</v>
      </c>
      <c r="R364" s="174">
        <v>2021</v>
      </c>
      <c r="S364" s="182" t="str">
        <f t="array" ref="S364">_xlfn.IFS(
  C364="United States","North America",
  C364="Canada","North America",
  C364="Mexico","North America",
  C364="Bermuda","North America",
  C364="United Kingdom","Europe",
  C364="Germany","Europe",
  C364="France","Europe",
  C364="Italy","Europe",
  C364="Switzerland","Europe",
  C364="Spain","Europe",
  C364="Netherlands","Europe",
  C364="Sweden","Europe",
  C364="Norway","Europe",
  C364="Finland","Europe",
  C364="Denmark","Europe",
  C364="Russia","Europe",
  C364="China","Asia",
  C364="Japan","Asia",
  C364="Taiwan, Province of China","Asia",
  C364="Hong Kong","Asia",
  C364="South Korea","Asia",
  C364="India","Asia",
  C364="Singapore","Asia",
  C364="Thailand","Asia",
  C364="Indonesia","Asia",
  C364="Malaysia","Asia",
  TRUE,"Other"
)</f>
        <v>North America</v>
      </c>
      <c r="T364" s="158" t="str">
        <f>_xlfn.XLOOKUP($D364,ref!G:G,ref!H:H)</f>
        <v>Chemicals</v>
      </c>
      <c r="U364" s="158">
        <f t="shared" si="43"/>
        <v>1</v>
      </c>
      <c r="V364" s="158">
        <f t="shared" si="44"/>
        <v>1</v>
      </c>
      <c r="W364" s="158" t="str">
        <f t="shared" si="45"/>
        <v/>
      </c>
      <c r="X364" s="158" t="str">
        <f t="shared" si="46"/>
        <v/>
      </c>
      <c r="Y364" s="164">
        <f t="shared" si="47"/>
        <v>1</v>
      </c>
    </row>
    <row r="365" spans="1:25" ht="15.65" customHeight="1">
      <c r="A365" s="374" t="s">
        <v>184</v>
      </c>
      <c r="B365" s="163">
        <v>206</v>
      </c>
      <c r="C365" s="163" t="s">
        <v>969</v>
      </c>
      <c r="D365" s="169" t="s">
        <v>690</v>
      </c>
      <c r="E365" s="168"/>
      <c r="F365" s="163"/>
      <c r="G365" s="163"/>
      <c r="H365" s="168"/>
      <c r="I365" s="163"/>
      <c r="J365" s="163"/>
      <c r="K365" s="168"/>
      <c r="L365" s="163"/>
      <c r="M365" s="170"/>
      <c r="N365" s="170"/>
      <c r="O365" s="168"/>
      <c r="P365" s="163"/>
      <c r="Q365" s="163"/>
      <c r="R365" s="163"/>
      <c r="S365" s="181" t="str">
        <f t="array" ref="S365">_xlfn.IFS(
  C365="United States","North America",
  C365="Canada","North America",
  C365="Mexico","North America",
  C365="Bermuda","North America",
  C365="United Kingdom","Europe",
  C365="Germany","Europe",
  C365="France","Europe",
  C365="Italy","Europe",
  C365="Switzerland","Europe",
  C365="Spain","Europe",
  C365="Netherlands","Europe",
  C365="Sweden","Europe",
  C365="Norway","Europe",
  C365="Finland","Europe",
  C365="Denmark","Europe",
  C365="Russia","Europe",
  C365="China","Asia",
  C365="Japan","Asia",
  C365="Taiwan, Province of China","Asia",
  C365="Hong Kong","Asia",
  C365="South Korea","Asia",
  C365="India","Asia",
  C365="Singapore","Asia",
  C365="Thailand","Asia",
  C365="Indonesia","Asia",
  C365="Malaysia","Asia",
  TRUE,"Other"
)</f>
        <v>Asia</v>
      </c>
      <c r="T365" s="163" t="str">
        <f>_xlfn.XLOOKUP($D365,ref!G:G,ref!H:H)</f>
        <v>Food, beverages and agriculture</v>
      </c>
      <c r="U365" s="163" t="str">
        <f t="shared" si="43"/>
        <v/>
      </c>
      <c r="V365" s="163" t="str">
        <f t="shared" si="44"/>
        <v/>
      </c>
      <c r="W365" s="163" t="str">
        <f t="shared" si="45"/>
        <v/>
      </c>
      <c r="X365" s="163" t="str">
        <f t="shared" si="46"/>
        <v/>
      </c>
      <c r="Y365" s="164">
        <f t="shared" si="47"/>
        <v>0</v>
      </c>
    </row>
    <row r="366" spans="1:25" ht="15.65" customHeight="1">
      <c r="A366" s="375" t="s">
        <v>279</v>
      </c>
      <c r="B366" s="158">
        <v>253</v>
      </c>
      <c r="C366" s="158" t="s">
        <v>3017</v>
      </c>
      <c r="D366" s="166" t="s">
        <v>713</v>
      </c>
      <c r="E366" s="165"/>
      <c r="F366" s="158"/>
      <c r="G366" s="158"/>
      <c r="H366" s="165"/>
      <c r="I366" s="158"/>
      <c r="J366" s="158"/>
      <c r="K366" s="165"/>
      <c r="L366" s="158"/>
      <c r="M366" s="167"/>
      <c r="N366" s="167"/>
      <c r="O366" s="165"/>
      <c r="P366" s="158"/>
      <c r="Q366" s="158"/>
      <c r="R366" s="158"/>
      <c r="S366" s="182" t="str">
        <f t="array" ref="S366">_xlfn.IFS(
  C366="United States","North America",
  C366="Canada","North America",
  C366="Mexico","North America",
  C366="Bermuda","North America",
  C366="United Kingdom","Europe",
  C366="Germany","Europe",
  C366="France","Europe",
  C366="Italy","Europe",
  C366="Switzerland","Europe",
  C366="Spain","Europe",
  C366="Netherlands","Europe",
  C366="Sweden","Europe",
  C366="Norway","Europe",
  C366="Finland","Europe",
  C366="Denmark","Europe",
  C366="Russia","Europe",
  C366="China","Asia",
  C366="Japan","Asia",
  C366="Taiwan, Province of China","Asia",
  C366="Hong Kong","Asia",
  C366="South Korea","Asia",
  C366="India","Asia",
  C366="Singapore","Asia",
  C366="Thailand","Asia",
  C366="Indonesia","Asia",
  C366="Malaysia","Asia",
  TRUE,"Other"
)</f>
        <v>North America</v>
      </c>
      <c r="T366" s="158" t="str">
        <f>_xlfn.XLOOKUP($D366,ref!G:G,ref!H:H)</f>
        <v>Technology</v>
      </c>
      <c r="U366" s="158" t="str">
        <f t="shared" si="43"/>
        <v/>
      </c>
      <c r="V366" s="158" t="str">
        <f t="shared" si="44"/>
        <v/>
      </c>
      <c r="W366" s="158" t="str">
        <f t="shared" si="45"/>
        <v/>
      </c>
      <c r="X366" s="158" t="str">
        <f t="shared" si="46"/>
        <v/>
      </c>
      <c r="Y366" s="164">
        <f t="shared" si="47"/>
        <v>0</v>
      </c>
    </row>
    <row r="367" spans="1:25" ht="15.65" customHeight="1">
      <c r="A367" s="374" t="s">
        <v>396</v>
      </c>
      <c r="B367" s="163">
        <v>324</v>
      </c>
      <c r="C367" s="163" t="s">
        <v>818</v>
      </c>
      <c r="D367" s="169" t="s">
        <v>666</v>
      </c>
      <c r="E367" s="168"/>
      <c r="F367" s="163"/>
      <c r="G367" s="163"/>
      <c r="H367" s="168"/>
      <c r="I367" s="163"/>
      <c r="J367" s="163"/>
      <c r="K367" s="168"/>
      <c r="L367" s="163"/>
      <c r="M367" s="170"/>
      <c r="N367" s="170"/>
      <c r="O367" s="168"/>
      <c r="P367" s="163"/>
      <c r="Q367" s="163"/>
      <c r="R367" s="163"/>
      <c r="S367" s="181" t="str">
        <f t="array" ref="S367">_xlfn.IFS(
  C367="United States","North America",
  C367="Canada","North America",
  C367="Mexico","North America",
  C367="Bermuda","North America",
  C367="United Kingdom","Europe",
  C367="Germany","Europe",
  C367="France","Europe",
  C367="Italy","Europe",
  C367="Switzerland","Europe",
  C367="Spain","Europe",
  C367="Netherlands","Europe",
  C367="Sweden","Europe",
  C367="Norway","Europe",
  C367="Finland","Europe",
  C367="Denmark","Europe",
  C367="Russia","Europe",
  C367="China","Asia",
  C367="Japan","Asia",
  C367="Taiwan, Province of China","Asia",
  C367="Hong Kong","Asia",
  C367="South Korea","Asia",
  C367="India","Asia",
  C367="Singapore","Asia",
  C367="Thailand","Asia",
  C367="Indonesia","Asia",
  C367="Malaysia","Asia",
  TRUE,"Other"
)</f>
        <v>Asia</v>
      </c>
      <c r="T367" s="163" t="str">
        <f>_xlfn.XLOOKUP($D367,ref!G:G,ref!H:H)</f>
        <v>Financial services</v>
      </c>
      <c r="U367" s="163" t="str">
        <f t="shared" si="43"/>
        <v/>
      </c>
      <c r="V367" s="163" t="str">
        <f t="shared" si="44"/>
        <v/>
      </c>
      <c r="W367" s="163" t="str">
        <f t="shared" si="45"/>
        <v/>
      </c>
      <c r="X367" s="163" t="str">
        <f t="shared" si="46"/>
        <v/>
      </c>
      <c r="Y367" s="164">
        <f t="shared" si="47"/>
        <v>0</v>
      </c>
    </row>
    <row r="368" spans="1:25" ht="15.65" customHeight="1">
      <c r="A368" s="375" t="s">
        <v>970</v>
      </c>
      <c r="B368" s="158">
        <v>348</v>
      </c>
      <c r="C368" s="158" t="s">
        <v>774</v>
      </c>
      <c r="D368" s="166" t="s">
        <v>665</v>
      </c>
      <c r="E368" s="165"/>
      <c r="F368" s="158"/>
      <c r="G368" s="158"/>
      <c r="H368" s="165"/>
      <c r="I368" s="158"/>
      <c r="J368" s="158"/>
      <c r="K368" s="165"/>
      <c r="L368" s="158"/>
      <c r="M368" s="167"/>
      <c r="N368" s="167"/>
      <c r="O368" s="165"/>
      <c r="P368" s="158"/>
      <c r="Q368" s="158"/>
      <c r="R368" s="158"/>
      <c r="S368" s="182" t="str">
        <f t="array" ref="S368">_xlfn.IFS(
  C368="United States","North America",
  C368="Canada","North America",
  C368="Mexico","North America",
  C368="Bermuda","North America",
  C368="United Kingdom","Europe",
  C368="Germany","Europe",
  C368="France","Europe",
  C368="Italy","Europe",
  C368="Switzerland","Europe",
  C368="Spain","Europe",
  C368="Netherlands","Europe",
  C368="Sweden","Europe",
  C368="Norway","Europe",
  C368="Finland","Europe",
  C368="Denmark","Europe",
  C368="Russia","Europe",
  C368="China","Asia",
  C368="Japan","Asia",
  C368="Taiwan, Province of China","Asia",
  C368="Hong Kong","Asia",
  C368="South Korea","Asia",
  C368="India","Asia",
  C368="Singapore","Asia",
  C368="Thailand","Asia",
  C368="Indonesia","Asia",
  C368="Malaysia","Asia",
  TRUE,"Other"
)</f>
        <v>Asia</v>
      </c>
      <c r="T368" s="158" t="str">
        <f>_xlfn.XLOOKUP($D368,ref!G:G,ref!H:H)</f>
        <v>Aerospace and defense</v>
      </c>
      <c r="U368" s="158" t="str">
        <f t="shared" si="43"/>
        <v/>
      </c>
      <c r="V368" s="158" t="str">
        <f t="shared" si="44"/>
        <v/>
      </c>
      <c r="W368" s="158" t="str">
        <f t="shared" si="45"/>
        <v/>
      </c>
      <c r="X368" s="158" t="str">
        <f t="shared" si="46"/>
        <v/>
      </c>
      <c r="Y368" s="164">
        <f t="shared" si="47"/>
        <v>0</v>
      </c>
    </row>
    <row r="369" spans="1:25" ht="15.65" customHeight="1">
      <c r="A369" s="374" t="s">
        <v>2748</v>
      </c>
      <c r="B369" s="163">
        <v>183</v>
      </c>
      <c r="C369" s="163" t="s">
        <v>3017</v>
      </c>
      <c r="D369" s="169" t="s">
        <v>705</v>
      </c>
      <c r="E369" s="168"/>
      <c r="F369" s="163"/>
      <c r="G369" s="163"/>
      <c r="H369" s="168"/>
      <c r="I369" s="163"/>
      <c r="J369" s="163"/>
      <c r="K369" s="168"/>
      <c r="L369" s="163"/>
      <c r="M369" s="170"/>
      <c r="N369" s="170"/>
      <c r="O369" s="168"/>
      <c r="P369" s="163"/>
      <c r="Q369" s="163"/>
      <c r="R369" s="163"/>
      <c r="S369" s="181" t="str">
        <f t="array" ref="S369">_xlfn.IFS(
  C369="United States","North America",
  C369="Canada","North America",
  C369="Mexico","North America",
  C369="Bermuda","North America",
  C369="United Kingdom","Europe",
  C369="Germany","Europe",
  C369="France","Europe",
  C369="Italy","Europe",
  C369="Switzerland","Europe",
  C369="Spain","Europe",
  C369="Netherlands","Europe",
  C369="Sweden","Europe",
  C369="Norway","Europe",
  C369="Finland","Europe",
  C369="Denmark","Europe",
  C369="Russia","Europe",
  C369="China","Asia",
  C369="Japan","Asia",
  C369="Taiwan, Province of China","Asia",
  C369="Hong Kong","Asia",
  C369="South Korea","Asia",
  C369="India","Asia",
  C369="Singapore","Asia",
  C369="Thailand","Asia",
  C369="Indonesia","Asia",
  C369="Malaysia","Asia",
  TRUE,"Other"
)</f>
        <v>North America</v>
      </c>
      <c r="T369" s="163" t="str">
        <f>_xlfn.XLOOKUP($D369,ref!G:G,ref!H:H)</f>
        <v>Oil and gas</v>
      </c>
      <c r="U369" s="163" t="str">
        <f t="shared" si="43"/>
        <v/>
      </c>
      <c r="V369" s="163" t="str">
        <f t="shared" si="44"/>
        <v/>
      </c>
      <c r="W369" s="163" t="str">
        <f t="shared" si="45"/>
        <v/>
      </c>
      <c r="X369" s="163" t="str">
        <f t="shared" si="46"/>
        <v/>
      </c>
      <c r="Y369" s="164">
        <f t="shared" si="47"/>
        <v>0</v>
      </c>
    </row>
    <row r="370" spans="1:25" ht="15.65" customHeight="1">
      <c r="A370" s="375" t="s">
        <v>136</v>
      </c>
      <c r="B370" s="158">
        <v>155</v>
      </c>
      <c r="C370" s="158" t="s">
        <v>774</v>
      </c>
      <c r="D370" s="166" t="s">
        <v>669</v>
      </c>
      <c r="E370" s="165"/>
      <c r="F370" s="158"/>
      <c r="G370" s="158"/>
      <c r="H370" s="165"/>
      <c r="I370" s="158"/>
      <c r="J370" s="158"/>
      <c r="K370" s="165"/>
      <c r="L370" s="158"/>
      <c r="M370" s="167"/>
      <c r="N370" s="167"/>
      <c r="O370" s="165" t="s">
        <v>674</v>
      </c>
      <c r="P370" s="158"/>
      <c r="Q370" s="158">
        <v>2035</v>
      </c>
      <c r="R370" s="158">
        <v>2021</v>
      </c>
      <c r="S370" s="182" t="str">
        <f t="array" ref="S370">_xlfn.IFS(
  C370="United States","North America",
  C370="Canada","North America",
  C370="Mexico","North America",
  C370="Bermuda","North America",
  C370="United Kingdom","Europe",
  C370="Germany","Europe",
  C370="France","Europe",
  C370="Italy","Europe",
  C370="Switzerland","Europe",
  C370="Spain","Europe",
  C370="Netherlands","Europe",
  C370="Sweden","Europe",
  C370="Norway","Europe",
  C370="Finland","Europe",
  C370="Denmark","Europe",
  C370="Russia","Europe",
  C370="China","Asia",
  C370="Japan","Asia",
  C370="Taiwan, Province of China","Asia",
  C370="Hong Kong","Asia",
  C370="South Korea","Asia",
  C370="India","Asia",
  C370="Singapore","Asia",
  C370="Thailand","Asia",
  C370="Indonesia","Asia",
  C370="Malaysia","Asia",
  TRUE,"Other"
)</f>
        <v>Asia</v>
      </c>
      <c r="T370" s="158" t="str">
        <f>_xlfn.XLOOKUP($D370,ref!G:G,ref!H:H)</f>
        <v>Automotive</v>
      </c>
      <c r="U370" s="158" t="str">
        <f t="shared" si="43"/>
        <v/>
      </c>
      <c r="V370" s="158">
        <f t="shared" si="44"/>
        <v>1</v>
      </c>
      <c r="W370" s="158" t="str">
        <f t="shared" si="45"/>
        <v/>
      </c>
      <c r="X370" s="158" t="str">
        <f t="shared" si="46"/>
        <v/>
      </c>
      <c r="Y370" s="164">
        <f t="shared" si="47"/>
        <v>1</v>
      </c>
    </row>
    <row r="371" spans="1:25" ht="15.65" customHeight="1">
      <c r="A371" s="374" t="s">
        <v>277</v>
      </c>
      <c r="B371" s="163">
        <v>219</v>
      </c>
      <c r="C371" s="163" t="s">
        <v>692</v>
      </c>
      <c r="D371" s="169" t="s">
        <v>705</v>
      </c>
      <c r="E371" s="168"/>
      <c r="F371" s="163"/>
      <c r="G371" s="163"/>
      <c r="H371" s="168" t="s">
        <v>1096</v>
      </c>
      <c r="I371" s="163">
        <v>2030</v>
      </c>
      <c r="J371" s="163">
        <v>2019</v>
      </c>
      <c r="K371" s="168" t="s">
        <v>635</v>
      </c>
      <c r="L371" s="163" t="s">
        <v>640</v>
      </c>
      <c r="M371" s="170">
        <v>2040</v>
      </c>
      <c r="N371" s="170">
        <v>2021</v>
      </c>
      <c r="O371" s="168"/>
      <c r="P371" s="163"/>
      <c r="Q371" s="163"/>
      <c r="R371" s="163"/>
      <c r="S371" s="181" t="str">
        <f t="array" ref="S371">_xlfn.IFS(
  C371="United States","North America",
  C371="Canada","North America",
  C371="Mexico","North America",
  C371="Bermuda","North America",
  C371="United Kingdom","Europe",
  C371="Germany","Europe",
  C371="France","Europe",
  C371="Italy","Europe",
  C371="Switzerland","Europe",
  C371="Spain","Europe",
  C371="Netherlands","Europe",
  C371="Sweden","Europe",
  C371="Norway","Europe",
  C371="Finland","Europe",
  C371="Denmark","Europe",
  C371="Russia","Europe",
  C371="China","Asia",
  C371="Japan","Asia",
  C371="Taiwan, Province of China","Asia",
  C371="Hong Kong","Asia",
  C371="South Korea","Asia",
  C371="India","Asia",
  C371="Singapore","Asia",
  C371="Thailand","Asia",
  C371="Indonesia","Asia",
  C371="Malaysia","Asia",
  TRUE,"Other"
)</f>
        <v>Europe</v>
      </c>
      <c r="T371" s="163" t="str">
        <f>_xlfn.XLOOKUP($D371,ref!G:G,ref!H:H)</f>
        <v>Oil and gas</v>
      </c>
      <c r="U371" s="163">
        <f t="shared" si="43"/>
        <v>1</v>
      </c>
      <c r="V371" s="163" t="str">
        <f t="shared" si="44"/>
        <v/>
      </c>
      <c r="W371" s="163" t="str">
        <f t="shared" si="45"/>
        <v/>
      </c>
      <c r="X371" s="163">
        <f t="shared" si="46"/>
        <v>1</v>
      </c>
      <c r="Y371" s="164">
        <f t="shared" si="47"/>
        <v>1</v>
      </c>
    </row>
    <row r="372" spans="1:25" ht="15.65" customHeight="1">
      <c r="A372" s="375" t="s">
        <v>308</v>
      </c>
      <c r="B372" s="158">
        <v>381</v>
      </c>
      <c r="C372" s="158" t="s">
        <v>671</v>
      </c>
      <c r="D372" s="166" t="s">
        <v>638</v>
      </c>
      <c r="E372" s="165"/>
      <c r="F372" s="158"/>
      <c r="G372" s="158"/>
      <c r="H372" s="165"/>
      <c r="I372" s="158"/>
      <c r="J372" s="158"/>
      <c r="K372" s="165"/>
      <c r="L372" s="158"/>
      <c r="M372" s="167"/>
      <c r="N372" s="167"/>
      <c r="O372" s="165" t="s">
        <v>3025</v>
      </c>
      <c r="P372" s="158" t="s">
        <v>835</v>
      </c>
      <c r="Q372" s="158">
        <v>2050</v>
      </c>
      <c r="R372" s="158">
        <v>2019</v>
      </c>
      <c r="S372" s="182" t="str">
        <f t="array" ref="S372">_xlfn.IFS(
  C372="United States","North America",
  C372="Canada","North America",
  C372="Mexico","North America",
  C372="Bermuda","North America",
  C372="United Kingdom","Europe",
  C372="Germany","Europe",
  C372="France","Europe",
  C372="Italy","Europe",
  C372="Switzerland","Europe",
  C372="Spain","Europe",
  C372="Netherlands","Europe",
  C372="Sweden","Europe",
  C372="Norway","Europe",
  C372="Finland","Europe",
  C372="Denmark","Europe",
  C372="Russia","Europe",
  C372="China","Asia",
  C372="Japan","Asia",
  C372="Taiwan, Province of China","Asia",
  C372="Hong Kong","Asia",
  C372="South Korea","Asia",
  C372="India","Asia",
  C372="Singapore","Asia",
  C372="Thailand","Asia",
  C372="Indonesia","Asia",
  C372="Malaysia","Asia",
  TRUE,"Other"
)</f>
        <v>Europe</v>
      </c>
      <c r="T372" s="158" t="str">
        <f>_xlfn.XLOOKUP($D372,ref!G:G,ref!H:H)</f>
        <v>Industrial goods</v>
      </c>
      <c r="U372" s="158" t="str">
        <f t="shared" si="43"/>
        <v/>
      </c>
      <c r="V372" s="158">
        <f t="shared" si="44"/>
        <v>1</v>
      </c>
      <c r="W372" s="158" t="str">
        <f t="shared" si="45"/>
        <v/>
      </c>
      <c r="X372" s="158" t="str">
        <f t="shared" si="46"/>
        <v/>
      </c>
      <c r="Y372" s="164">
        <f t="shared" si="47"/>
        <v>1</v>
      </c>
    </row>
    <row r="373" spans="1:25" ht="15.65" customHeight="1">
      <c r="A373" s="374" t="s">
        <v>322</v>
      </c>
      <c r="B373" s="163">
        <v>256</v>
      </c>
      <c r="C373" s="163" t="s">
        <v>740</v>
      </c>
      <c r="D373" s="169" t="s">
        <v>690</v>
      </c>
      <c r="E373" s="168"/>
      <c r="F373" s="163"/>
      <c r="G373" s="163"/>
      <c r="H373" s="168"/>
      <c r="I373" s="163"/>
      <c r="J373" s="163"/>
      <c r="K373" s="168"/>
      <c r="L373" s="163"/>
      <c r="M373" s="170"/>
      <c r="N373" s="170"/>
      <c r="O373" s="168" t="s">
        <v>3025</v>
      </c>
      <c r="P373" s="163" t="s">
        <v>3189</v>
      </c>
      <c r="Q373" s="176">
        <v>2050</v>
      </c>
      <c r="R373" s="163">
        <v>2020</v>
      </c>
      <c r="S373" s="181" t="str">
        <f t="array" ref="S373">_xlfn.IFS(
  C373="United States","North America",
  C373="Canada","North America",
  C373="Mexico","North America",
  C373="Bermuda","North America",
  C373="United Kingdom","Europe",
  C373="Germany","Europe",
  C373="France","Europe",
  C373="Italy","Europe",
  C373="Switzerland","Europe",
  C373="Spain","Europe",
  C373="Netherlands","Europe",
  C373="Sweden","Europe",
  C373="Norway","Europe",
  C373="Finland","Europe",
  C373="Denmark","Europe",
  C373="Russia","Europe",
  C373="China","Asia",
  C373="Japan","Asia",
  C373="Taiwan, Province of China","Asia",
  C373="Hong Kong","Asia",
  C373="South Korea","Asia",
  C373="India","Asia",
  C373="Singapore","Asia",
  C373="Thailand","Asia",
  C373="Indonesia","Asia",
  C373="Malaysia","Asia",
  TRUE,"Other"
)</f>
        <v>Europe</v>
      </c>
      <c r="T373" s="163" t="str">
        <f>_xlfn.XLOOKUP($D373,ref!G:G,ref!H:H)</f>
        <v>Food, beverages and agriculture</v>
      </c>
      <c r="U373" s="163" t="str">
        <f t="shared" si="43"/>
        <v/>
      </c>
      <c r="V373" s="163">
        <f t="shared" si="44"/>
        <v>1</v>
      </c>
      <c r="W373" s="163" t="str">
        <f t="shared" si="45"/>
        <v/>
      </c>
      <c r="X373" s="163" t="str">
        <f t="shared" si="46"/>
        <v/>
      </c>
      <c r="Y373" s="164">
        <f t="shared" si="47"/>
        <v>1</v>
      </c>
    </row>
    <row r="374" spans="1:25" ht="15.65" customHeight="1">
      <c r="A374" s="375" t="s">
        <v>3190</v>
      </c>
      <c r="B374" s="158">
        <v>500</v>
      </c>
      <c r="C374" s="158" t="s">
        <v>3017</v>
      </c>
      <c r="D374" s="166" t="s">
        <v>654</v>
      </c>
      <c r="E374" s="165"/>
      <c r="F374" s="158"/>
      <c r="G374" s="158"/>
      <c r="H374" s="165"/>
      <c r="I374" s="158"/>
      <c r="J374" s="158"/>
      <c r="K374" s="165"/>
      <c r="L374" s="158"/>
      <c r="M374" s="167"/>
      <c r="N374" s="167"/>
      <c r="O374" s="165"/>
      <c r="P374" s="158"/>
      <c r="Q374" s="158"/>
      <c r="R374" s="158"/>
      <c r="S374" s="182" t="str">
        <f t="array" ref="S374">_xlfn.IFS(
  C374="United States","North America",
  C374="Canada","North America",
  C374="Mexico","North America",
  C374="Bermuda","North America",
  C374="United Kingdom","Europe",
  C374="Germany","Europe",
  C374="France","Europe",
  C374="Italy","Europe",
  C374="Switzerland","Europe",
  C374="Spain","Europe",
  C374="Netherlands","Europe",
  C374="Sweden","Europe",
  C374="Norway","Europe",
  C374="Finland","Europe",
  C374="Denmark","Europe",
  C374="Russia","Europe",
  C374="China","Asia",
  C374="Japan","Asia",
  C374="Taiwan, Province of China","Asia",
  C374="Hong Kong","Asia",
  C374="South Korea","Asia",
  C374="India","Asia",
  C374="Singapore","Asia",
  C374="Thailand","Asia",
  C374="Indonesia","Asia",
  C374="Malaysia","Asia",
  TRUE,"Other"
)</f>
        <v>North America</v>
      </c>
      <c r="T374" s="158" t="str">
        <f>_xlfn.XLOOKUP($D374,ref!G:G,ref!H:H)</f>
        <v>Health care and pharmaceuticals</v>
      </c>
      <c r="U374" s="158" t="str">
        <f t="shared" si="43"/>
        <v/>
      </c>
      <c r="V374" s="158" t="str">
        <f t="shared" si="44"/>
        <v/>
      </c>
      <c r="W374" s="158" t="str">
        <f t="shared" si="45"/>
        <v/>
      </c>
      <c r="X374" s="158" t="str">
        <f t="shared" si="46"/>
        <v/>
      </c>
      <c r="Y374" s="164">
        <f t="shared" si="47"/>
        <v>0</v>
      </c>
    </row>
    <row r="375" spans="1:25" ht="15.65" customHeight="1">
      <c r="A375" s="374" t="s">
        <v>236</v>
      </c>
      <c r="B375" s="163">
        <v>147</v>
      </c>
      <c r="C375" s="163" t="s">
        <v>639</v>
      </c>
      <c r="D375" s="169" t="s">
        <v>705</v>
      </c>
      <c r="E375" s="168"/>
      <c r="F375" s="163"/>
      <c r="G375" s="163"/>
      <c r="H375" s="168"/>
      <c r="I375" s="163"/>
      <c r="J375" s="163"/>
      <c r="K375" s="168"/>
      <c r="L375" s="163"/>
      <c r="M375" s="170"/>
      <c r="N375" s="170"/>
      <c r="O375" s="168" t="s">
        <v>3059</v>
      </c>
      <c r="P375" s="163" t="s">
        <v>2734</v>
      </c>
      <c r="Q375" s="163">
        <v>2050</v>
      </c>
      <c r="R375" s="163">
        <v>2018</v>
      </c>
      <c r="S375" s="181" t="str">
        <f t="array" ref="S375">_xlfn.IFS(
  C375="United States","North America",
  C375="Canada","North America",
  C375="Mexico","North America",
  C375="Bermuda","North America",
  C375="United Kingdom","Europe",
  C375="Germany","Europe",
  C375="France","Europe",
  C375="Italy","Europe",
  C375="Switzerland","Europe",
  C375="Spain","Europe",
  C375="Netherlands","Europe",
  C375="Sweden","Europe",
  C375="Norway","Europe",
  C375="Finland","Europe",
  C375="Denmark","Europe",
  C375="Russia","Europe",
  C375="China","Asia",
  C375="Japan","Asia",
  C375="Taiwan, Province of China","Asia",
  C375="Hong Kong","Asia",
  C375="South Korea","Asia",
  C375="India","Asia",
  C375="Singapore","Asia",
  C375="Thailand","Asia",
  C375="Indonesia","Asia",
  C375="Malaysia","Asia",
  TRUE,"Other"
)</f>
        <v>Europe</v>
      </c>
      <c r="T375" s="163" t="str">
        <f>_xlfn.XLOOKUP($D375,ref!G:G,ref!H:H)</f>
        <v>Oil and gas</v>
      </c>
      <c r="U375" s="163" t="str">
        <f t="shared" si="43"/>
        <v/>
      </c>
      <c r="V375" s="163">
        <f t="shared" si="44"/>
        <v>1</v>
      </c>
      <c r="W375" s="163" t="str">
        <f t="shared" si="45"/>
        <v/>
      </c>
      <c r="X375" s="163" t="str">
        <f t="shared" si="46"/>
        <v/>
      </c>
      <c r="Y375" s="164">
        <f t="shared" si="47"/>
        <v>1</v>
      </c>
    </row>
    <row r="376" spans="1:25" ht="15.65" customHeight="1">
      <c r="A376" s="375" t="s">
        <v>138</v>
      </c>
      <c r="B376" s="158">
        <v>195</v>
      </c>
      <c r="C376" s="158" t="s">
        <v>867</v>
      </c>
      <c r="D376" s="166" t="s">
        <v>690</v>
      </c>
      <c r="E376" s="165"/>
      <c r="F376" s="158"/>
      <c r="G376" s="158"/>
      <c r="H376" s="165"/>
      <c r="I376" s="158"/>
      <c r="J376" s="158"/>
      <c r="K376" s="165"/>
      <c r="L376" s="158"/>
      <c r="M376" s="167"/>
      <c r="N376" s="167"/>
      <c r="O376" s="165"/>
      <c r="P376" s="158"/>
      <c r="Q376" s="158"/>
      <c r="R376" s="158"/>
      <c r="S376" s="182" t="str">
        <f t="array" ref="S376">_xlfn.IFS(
  C376="United States","North America",
  C376="Canada","North America",
  C376="Mexico","North America",
  C376="Bermuda","North America",
  C376="United Kingdom","Europe",
  C376="Germany","Europe",
  C376="France","Europe",
  C376="Italy","Europe",
  C376="Switzerland","Europe",
  C376="Spain","Europe",
  C376="Netherlands","Europe",
  C376="Sweden","Europe",
  C376="Norway","Europe",
  C376="Finland","Europe",
  C376="Denmark","Europe",
  C376="Russia","Europe",
  C376="China","Asia",
  C376="Japan","Asia",
  C376="Taiwan, Province of China","Asia",
  C376="Hong Kong","Asia",
  C376="South Korea","Asia",
  C376="India","Asia",
  C376="Singapore","Asia",
  C376="Thailand","Asia",
  C376="Indonesia","Asia",
  C376="Malaysia","Asia",
  TRUE,"Other"
)</f>
        <v>Europe</v>
      </c>
      <c r="T376" s="158" t="str">
        <f>_xlfn.XLOOKUP($D376,ref!G:G,ref!H:H)</f>
        <v>Food, beverages and agriculture</v>
      </c>
      <c r="U376" s="158" t="str">
        <f t="shared" si="43"/>
        <v/>
      </c>
      <c r="V376" s="158" t="str">
        <f t="shared" si="44"/>
        <v/>
      </c>
      <c r="W376" s="158" t="str">
        <f t="shared" si="45"/>
        <v/>
      </c>
      <c r="X376" s="158" t="str">
        <f t="shared" si="46"/>
        <v/>
      </c>
      <c r="Y376" s="164">
        <f t="shared" si="47"/>
        <v>0</v>
      </c>
    </row>
    <row r="377" spans="1:25" ht="15.65" customHeight="1">
      <c r="A377" s="374" t="s">
        <v>156</v>
      </c>
      <c r="B377" s="163">
        <v>87</v>
      </c>
      <c r="C377" s="163" t="s">
        <v>697</v>
      </c>
      <c r="D377" s="169" t="s">
        <v>666</v>
      </c>
      <c r="E377" s="168"/>
      <c r="F377" s="163"/>
      <c r="G377" s="163"/>
      <c r="H377" s="168" t="s">
        <v>1096</v>
      </c>
      <c r="I377" s="163">
        <v>2030</v>
      </c>
      <c r="J377" s="163">
        <v>2020</v>
      </c>
      <c r="K377" s="168"/>
      <c r="L377" s="163"/>
      <c r="M377" s="170"/>
      <c r="N377" s="170"/>
      <c r="O377" s="168" t="s">
        <v>635</v>
      </c>
      <c r="P377" s="163" t="s">
        <v>758</v>
      </c>
      <c r="Q377" s="163">
        <v>2050</v>
      </c>
      <c r="R377" s="163">
        <v>2020</v>
      </c>
      <c r="S377" s="181" t="str">
        <f t="array" ref="S377">_xlfn.IFS(
  C377="United States","North America",
  C377="Canada","North America",
  C377="Mexico","North America",
  C377="Bermuda","North America",
  C377="United Kingdom","Europe",
  C377="Germany","Europe",
  C377="France","Europe",
  C377="Italy","Europe",
  C377="Switzerland","Europe",
  C377="Spain","Europe",
  C377="Netherlands","Europe",
  C377="Sweden","Europe",
  C377="Norway","Europe",
  C377="Finland","Europe",
  C377="Denmark","Europe",
  C377="Russia","Europe",
  C377="China","Asia",
  C377="Japan","Asia",
  C377="Taiwan, Province of China","Asia",
  C377="Hong Kong","Asia",
  C377="South Korea","Asia",
  C377="India","Asia",
  C377="Singapore","Asia",
  C377="Thailand","Asia",
  C377="Indonesia","Asia",
  C377="Malaysia","Asia",
  TRUE,"Other"
)</f>
        <v>Europe</v>
      </c>
      <c r="T377" s="163" t="str">
        <f>_xlfn.XLOOKUP($D377,ref!G:G,ref!H:H)</f>
        <v>Financial services</v>
      </c>
      <c r="U377" s="163" t="str">
        <f t="shared" si="43"/>
        <v/>
      </c>
      <c r="V377" s="163">
        <f t="shared" si="44"/>
        <v>1</v>
      </c>
      <c r="W377" s="163" t="str">
        <f t="shared" si="45"/>
        <v/>
      </c>
      <c r="X377" s="163">
        <f t="shared" si="46"/>
        <v>1</v>
      </c>
      <c r="Y377" s="164">
        <f t="shared" si="47"/>
        <v>1</v>
      </c>
    </row>
    <row r="378" spans="1:25" ht="15.65" customHeight="1">
      <c r="A378" s="375" t="s">
        <v>149</v>
      </c>
      <c r="B378" s="158">
        <v>250</v>
      </c>
      <c r="C378" s="158" t="s">
        <v>706</v>
      </c>
      <c r="D378" s="166" t="s">
        <v>705</v>
      </c>
      <c r="E378" s="165"/>
      <c r="F378" s="158"/>
      <c r="G378" s="158"/>
      <c r="H378" s="165"/>
      <c r="I378" s="158"/>
      <c r="J378" s="158"/>
      <c r="K378" s="165" t="s">
        <v>635</v>
      </c>
      <c r="L378" s="158" t="s">
        <v>837</v>
      </c>
      <c r="M378" s="167">
        <v>2017</v>
      </c>
      <c r="N378" s="167">
        <v>2017</v>
      </c>
      <c r="O378" s="165" t="s">
        <v>3025</v>
      </c>
      <c r="P378" s="158" t="s">
        <v>3191</v>
      </c>
      <c r="Q378" s="158">
        <v>2050</v>
      </c>
      <c r="R378" s="158">
        <v>2021</v>
      </c>
      <c r="S378" s="182" t="str">
        <f t="array" ref="S378">_xlfn.IFS(
  C378="United States","North America",
  C378="Canada","North America",
  C378="Mexico","North America",
  C378="Bermuda","North America",
  C378="United Kingdom","Europe",
  C378="Germany","Europe",
  C378="France","Europe",
  C378="Italy","Europe",
  C378="Switzerland","Europe",
  C378="Spain","Europe",
  C378="Netherlands","Europe",
  C378="Sweden","Europe",
  C378="Norway","Europe",
  C378="Finland","Europe",
  C378="Denmark","Europe",
  C378="Russia","Europe",
  C378="China","Asia",
  C378="Japan","Asia",
  C378="Taiwan, Province of China","Asia",
  C378="Hong Kong","Asia",
  C378="South Korea","Asia",
  C378="India","Asia",
  C378="Singapore","Asia",
  C378="Thailand","Asia",
  C378="Indonesia","Asia",
  C378="Malaysia","Asia",
  TRUE,"Other"
)</f>
        <v>North America</v>
      </c>
      <c r="T378" s="158" t="str">
        <f>_xlfn.XLOOKUP($D378,ref!G:G,ref!H:H)</f>
        <v>Oil and gas</v>
      </c>
      <c r="U378" s="158">
        <f t="shared" si="43"/>
        <v>1</v>
      </c>
      <c r="V378" s="158">
        <f t="shared" si="44"/>
        <v>1</v>
      </c>
      <c r="W378" s="158" t="str">
        <f t="shared" si="45"/>
        <v/>
      </c>
      <c r="X378" s="158" t="str">
        <f t="shared" si="46"/>
        <v/>
      </c>
      <c r="Y378" s="164">
        <f t="shared" si="47"/>
        <v>1</v>
      </c>
    </row>
    <row r="379" spans="1:25" ht="15.65" customHeight="1">
      <c r="A379" s="374" t="s">
        <v>3192</v>
      </c>
      <c r="B379" s="163">
        <v>19</v>
      </c>
      <c r="C379" s="163" t="s">
        <v>697</v>
      </c>
      <c r="D379" s="169" t="s">
        <v>669</v>
      </c>
      <c r="E379" s="168"/>
      <c r="F379" s="163"/>
      <c r="G379" s="163"/>
      <c r="H379" s="168"/>
      <c r="I379" s="163"/>
      <c r="J379" s="163"/>
      <c r="K379" s="168"/>
      <c r="L379" s="163"/>
      <c r="M379" s="170"/>
      <c r="N379" s="170"/>
      <c r="O379" s="168" t="s">
        <v>3025</v>
      </c>
      <c r="P379" s="163" t="s">
        <v>3193</v>
      </c>
      <c r="Q379" s="163">
        <v>2050</v>
      </c>
      <c r="R379" s="163">
        <v>2020</v>
      </c>
      <c r="S379" s="181" t="str">
        <f t="array" ref="S379">_xlfn.IFS(
  C379="United States","North America",
  C379="Canada","North America",
  C379="Mexico","North America",
  C379="Bermuda","North America",
  C379="United Kingdom","Europe",
  C379="Germany","Europe",
  C379="France","Europe",
  C379="Italy","Europe",
  C379="Switzerland","Europe",
  C379="Spain","Europe",
  C379="Netherlands","Europe",
  C379="Sweden","Europe",
  C379="Norway","Europe",
  C379="Finland","Europe",
  C379="Denmark","Europe",
  C379="Russia","Europe",
  C379="China","Asia",
  C379="Japan","Asia",
  C379="Taiwan, Province of China","Asia",
  C379="Hong Kong","Asia",
  C379="South Korea","Asia",
  C379="India","Asia",
  C379="Singapore","Asia",
  C379="Thailand","Asia",
  C379="Indonesia","Asia",
  C379="Malaysia","Asia",
  TRUE,"Other"
)</f>
        <v>Europe</v>
      </c>
      <c r="T379" s="163" t="str">
        <f>_xlfn.XLOOKUP($D379,ref!G:G,ref!H:H)</f>
        <v>Automotive</v>
      </c>
      <c r="U379" s="163" t="str">
        <f t="shared" si="43"/>
        <v/>
      </c>
      <c r="V379" s="163">
        <f t="shared" si="44"/>
        <v>1</v>
      </c>
      <c r="W379" s="163" t="str">
        <f t="shared" si="45"/>
        <v/>
      </c>
      <c r="X379" s="163" t="str">
        <f t="shared" si="46"/>
        <v/>
      </c>
      <c r="Y379" s="164">
        <f t="shared" si="47"/>
        <v>1</v>
      </c>
    </row>
    <row r="380" spans="1:25" ht="15.65" customHeight="1">
      <c r="A380" s="375" t="s">
        <v>186</v>
      </c>
      <c r="B380" s="158">
        <v>60</v>
      </c>
      <c r="C380" s="158" t="s">
        <v>680</v>
      </c>
      <c r="D380" s="166" t="s">
        <v>638</v>
      </c>
      <c r="E380" s="165"/>
      <c r="F380" s="158"/>
      <c r="G380" s="158"/>
      <c r="H380" s="165"/>
      <c r="I380" s="158"/>
      <c r="J380" s="158"/>
      <c r="K380" s="165"/>
      <c r="L380" s="158"/>
      <c r="M380" s="167"/>
      <c r="N380" s="167"/>
      <c r="O380" s="165"/>
      <c r="P380" s="158"/>
      <c r="Q380" s="158"/>
      <c r="R380" s="158"/>
      <c r="S380" s="182" t="str">
        <f t="array" ref="S380">_xlfn.IFS(
  C380="United States","North America",
  C380="Canada","North America",
  C380="Mexico","North America",
  C380="Bermuda","North America",
  C380="United Kingdom","Europe",
  C380="Germany","Europe",
  C380="France","Europe",
  C380="Italy","Europe",
  C380="Switzerland","Europe",
  C380="Spain","Europe",
  C380="Netherlands","Europe",
  C380="Sweden","Europe",
  C380="Norway","Europe",
  C380="Finland","Europe",
  C380="Denmark","Europe",
  C380="Russia","Europe",
  C380="China","Asia",
  C380="Japan","Asia",
  C380="Taiwan, Province of China","Asia",
  C380="Hong Kong","Asia",
  C380="South Korea","Asia",
  C380="India","Asia",
  C380="Singapore","Asia",
  C380="Thailand","Asia",
  C380="Indonesia","Asia",
  C380="Malaysia","Asia",
  TRUE,"Other"
)</f>
        <v>Asia</v>
      </c>
      <c r="T380" s="158" t="str">
        <f>_xlfn.XLOOKUP($D380,ref!G:G,ref!H:H)</f>
        <v>Industrial goods</v>
      </c>
      <c r="U380" s="158" t="str">
        <f t="shared" si="43"/>
        <v/>
      </c>
      <c r="V380" s="158" t="str">
        <f t="shared" si="44"/>
        <v/>
      </c>
      <c r="W380" s="158" t="str">
        <f t="shared" si="45"/>
        <v/>
      </c>
      <c r="X380" s="158" t="str">
        <f t="shared" si="46"/>
        <v/>
      </c>
      <c r="Y380" s="164">
        <f t="shared" si="47"/>
        <v>0</v>
      </c>
    </row>
    <row r="381" spans="1:25" ht="15.65" customHeight="1">
      <c r="A381" s="374" t="s">
        <v>350</v>
      </c>
      <c r="B381" s="163">
        <v>266</v>
      </c>
      <c r="C381" s="163" t="s">
        <v>692</v>
      </c>
      <c r="D381" s="169" t="s">
        <v>666</v>
      </c>
      <c r="E381" s="168"/>
      <c r="F381" s="163"/>
      <c r="G381" s="163"/>
      <c r="H381" s="168" t="s">
        <v>1096</v>
      </c>
      <c r="I381" s="163">
        <v>2030</v>
      </c>
      <c r="J381" s="163">
        <v>2020</v>
      </c>
      <c r="K381" s="168" t="s">
        <v>635</v>
      </c>
      <c r="L381" s="163" t="s">
        <v>3194</v>
      </c>
      <c r="M381" s="170">
        <v>2050</v>
      </c>
      <c r="N381" s="170">
        <v>2019</v>
      </c>
      <c r="O381" s="168"/>
      <c r="P381" s="163"/>
      <c r="Q381" s="163"/>
      <c r="R381" s="163"/>
      <c r="S381" s="181" t="str">
        <f t="array" ref="S381">_xlfn.IFS(
  C381="United States","North America",
  C381="Canada","North America",
  C381="Mexico","North America",
  C381="Bermuda","North America",
  C381="United Kingdom","Europe",
  C381="Germany","Europe",
  C381="France","Europe",
  C381="Italy","Europe",
  C381="Switzerland","Europe",
  C381="Spain","Europe",
  C381="Netherlands","Europe",
  C381="Sweden","Europe",
  C381="Norway","Europe",
  C381="Finland","Europe",
  C381="Denmark","Europe",
  C381="Russia","Europe",
  C381="China","Asia",
  C381="Japan","Asia",
  C381="Taiwan, Province of China","Asia",
  C381="Hong Kong","Asia",
  C381="South Korea","Asia",
  C381="India","Asia",
  C381="Singapore","Asia",
  C381="Thailand","Asia",
  C381="Indonesia","Asia",
  C381="Malaysia","Asia",
  TRUE,"Other"
)</f>
        <v>Europe</v>
      </c>
      <c r="T381" s="163" t="str">
        <f>_xlfn.XLOOKUP($D381,ref!G:G,ref!H:H)</f>
        <v>Financial services</v>
      </c>
      <c r="U381" s="163">
        <f t="shared" si="43"/>
        <v>1</v>
      </c>
      <c r="V381" s="163" t="str">
        <f t="shared" si="44"/>
        <v/>
      </c>
      <c r="W381" s="163" t="str">
        <f t="shared" si="45"/>
        <v/>
      </c>
      <c r="X381" s="163">
        <f t="shared" si="46"/>
        <v>1</v>
      </c>
      <c r="Y381" s="164">
        <f t="shared" si="47"/>
        <v>1</v>
      </c>
    </row>
    <row r="382" spans="1:25" ht="15.65" customHeight="1">
      <c r="A382" s="375" t="s">
        <v>983</v>
      </c>
      <c r="B382" s="158">
        <v>473</v>
      </c>
      <c r="C382" s="158" t="s">
        <v>876</v>
      </c>
      <c r="D382" s="166" t="s">
        <v>713</v>
      </c>
      <c r="E382" s="165"/>
      <c r="F382" s="158"/>
      <c r="G382" s="158"/>
      <c r="H382" s="165"/>
      <c r="I382" s="158"/>
      <c r="J382" s="158"/>
      <c r="K382" s="165"/>
      <c r="L382" s="158"/>
      <c r="M382" s="167"/>
      <c r="N382" s="167"/>
      <c r="O382" s="165"/>
      <c r="P382" s="158"/>
      <c r="Q382" s="158"/>
      <c r="R382" s="158"/>
      <c r="S382" s="182" t="str">
        <f t="array" ref="S382">_xlfn.IFS(
  C382="United States","North America",
  C382="Canada","North America",
  C382="Mexico","North America",
  C382="Bermuda","North America",
  C382="United Kingdom","Europe",
  C382="Germany","Europe",
  C382="France","Europe",
  C382="Italy","Europe",
  C382="Switzerland","Europe",
  C382="Spain","Europe",
  C382="Netherlands","Europe",
  C382="Sweden","Europe",
  C382="Norway","Europe",
  C382="Finland","Europe",
  C382="Denmark","Europe",
  C382="Russia","Europe",
  C382="China","Asia",
  C382="Japan","Asia",
  C382="Taiwan, Province of China","Asia",
  C382="Hong Kong","Asia",
  C382="South Korea","Asia",
  C382="India","Asia",
  C382="Singapore","Asia",
  C382="Thailand","Asia",
  C382="Indonesia","Asia",
  C382="Malaysia","Asia",
  TRUE,"Other"
)</f>
        <v>Asia</v>
      </c>
      <c r="T382" s="158" t="str">
        <f>_xlfn.XLOOKUP($D382,ref!G:G,ref!H:H)</f>
        <v>Technology</v>
      </c>
      <c r="U382" s="158" t="str">
        <f t="shared" si="43"/>
        <v/>
      </c>
      <c r="V382" s="158" t="str">
        <f t="shared" si="44"/>
        <v/>
      </c>
      <c r="W382" s="158" t="str">
        <f t="shared" si="45"/>
        <v/>
      </c>
      <c r="X382" s="158" t="str">
        <f t="shared" si="46"/>
        <v/>
      </c>
      <c r="Y382" s="164">
        <f t="shared" si="47"/>
        <v>0</v>
      </c>
    </row>
    <row r="383" spans="1:25" ht="15.65" customHeight="1">
      <c r="A383" s="374" t="s">
        <v>75</v>
      </c>
      <c r="B383" s="163">
        <v>15</v>
      </c>
      <c r="C383" s="163" t="s">
        <v>876</v>
      </c>
      <c r="D383" s="169" t="s">
        <v>666</v>
      </c>
      <c r="E383" s="168"/>
      <c r="F383" s="163"/>
      <c r="G383" s="163"/>
      <c r="H383" s="168"/>
      <c r="I383" s="163"/>
      <c r="J383" s="163"/>
      <c r="K383" s="168"/>
      <c r="L383" s="163"/>
      <c r="M383" s="170"/>
      <c r="N383" s="170"/>
      <c r="O383" s="168"/>
      <c r="P383" s="163"/>
      <c r="Q383" s="163"/>
      <c r="R383" s="163"/>
      <c r="S383" s="181" t="str">
        <f t="array" ref="S383">_xlfn.IFS(
  C383="United States","North America",
  C383="Canada","North America",
  C383="Mexico","North America",
  C383="Bermuda","North America",
  C383="United Kingdom","Europe",
  C383="Germany","Europe",
  C383="France","Europe",
  C383="Italy","Europe",
  C383="Switzerland","Europe",
  C383="Spain","Europe",
  C383="Netherlands","Europe",
  C383="Sweden","Europe",
  C383="Norway","Europe",
  C383="Finland","Europe",
  C383="Denmark","Europe",
  C383="Russia","Europe",
  C383="China","Asia",
  C383="Japan","Asia",
  C383="Taiwan, Province of China","Asia",
  C383="Hong Kong","Asia",
  C383="South Korea","Asia",
  C383="India","Asia",
  C383="Singapore","Asia",
  C383="Thailand","Asia",
  C383="Indonesia","Asia",
  C383="Malaysia","Asia",
  TRUE,"Other"
)</f>
        <v>Asia</v>
      </c>
      <c r="T383" s="163" t="str">
        <f>_xlfn.XLOOKUP($D383,ref!G:G,ref!H:H)</f>
        <v>Financial services</v>
      </c>
      <c r="U383" s="163" t="str">
        <f t="shared" si="43"/>
        <v/>
      </c>
      <c r="V383" s="163" t="str">
        <f t="shared" si="44"/>
        <v/>
      </c>
      <c r="W383" s="163" t="str">
        <f t="shared" si="45"/>
        <v/>
      </c>
      <c r="X383" s="163" t="str">
        <f t="shared" si="46"/>
        <v/>
      </c>
      <c r="Y383" s="164">
        <f t="shared" si="47"/>
        <v>0</v>
      </c>
    </row>
    <row r="384" spans="1:25" ht="15.65" customHeight="1">
      <c r="A384" s="375" t="s">
        <v>2561</v>
      </c>
      <c r="B384" s="158">
        <v>416</v>
      </c>
      <c r="C384" s="158" t="s">
        <v>876</v>
      </c>
      <c r="D384" s="166" t="s">
        <v>654</v>
      </c>
      <c r="E384" s="165"/>
      <c r="F384" s="158"/>
      <c r="G384" s="158"/>
      <c r="H384" s="165"/>
      <c r="I384" s="158"/>
      <c r="J384" s="158"/>
      <c r="K384" s="165"/>
      <c r="L384" s="158"/>
      <c r="M384" s="167"/>
      <c r="N384" s="167"/>
      <c r="O384" s="165"/>
      <c r="P384" s="158"/>
      <c r="Q384" s="158"/>
      <c r="R384" s="158"/>
      <c r="S384" s="182" t="str">
        <f t="array" ref="S384">_xlfn.IFS(
  C384="United States","North America",
  C384="Canada","North America",
  C384="Mexico","North America",
  C384="Bermuda","North America",
  C384="United Kingdom","Europe",
  C384="Germany","Europe",
  C384="France","Europe",
  C384="Italy","Europe",
  C384="Switzerland","Europe",
  C384="Spain","Europe",
  C384="Netherlands","Europe",
  C384="Sweden","Europe",
  C384="Norway","Europe",
  C384="Finland","Europe",
  C384="Denmark","Europe",
  C384="Russia","Europe",
  C384="China","Asia",
  C384="Japan","Asia",
  C384="Taiwan, Province of China","Asia",
  C384="Hong Kong","Asia",
  C384="South Korea","Asia",
  C384="India","Asia",
  C384="Singapore","Asia",
  C384="Thailand","Asia",
  C384="Indonesia","Asia",
  C384="Malaysia","Asia",
  TRUE,"Other"
)</f>
        <v>Asia</v>
      </c>
      <c r="T384" s="158" t="str">
        <f>_xlfn.XLOOKUP($D384,ref!G:G,ref!H:H)</f>
        <v>Health care and pharmaceuticals</v>
      </c>
      <c r="U384" s="158" t="str">
        <f t="shared" si="43"/>
        <v/>
      </c>
      <c r="V384" s="158" t="str">
        <f t="shared" si="44"/>
        <v/>
      </c>
      <c r="W384" s="158" t="str">
        <f t="shared" si="45"/>
        <v/>
      </c>
      <c r="X384" s="158" t="str">
        <f t="shared" si="46"/>
        <v/>
      </c>
      <c r="Y384" s="164">
        <f t="shared" si="47"/>
        <v>0</v>
      </c>
    </row>
    <row r="385" spans="1:25" ht="15.65" customHeight="1">
      <c r="A385" s="374" t="s">
        <v>325</v>
      </c>
      <c r="B385" s="163">
        <v>276</v>
      </c>
      <c r="C385" s="163" t="s">
        <v>692</v>
      </c>
      <c r="D385" s="169" t="s">
        <v>713</v>
      </c>
      <c r="E385" s="168" t="s">
        <v>631</v>
      </c>
      <c r="F385" s="163">
        <v>2030</v>
      </c>
      <c r="G385" s="163">
        <v>2020</v>
      </c>
      <c r="H385" s="168" t="s">
        <v>1096</v>
      </c>
      <c r="I385" s="163">
        <v>2030</v>
      </c>
      <c r="J385" s="163">
        <v>2020</v>
      </c>
      <c r="K385" s="168" t="s">
        <v>635</v>
      </c>
      <c r="L385" s="163" t="s">
        <v>3195</v>
      </c>
      <c r="M385" s="170">
        <v>2050</v>
      </c>
      <c r="N385" s="170">
        <v>2021</v>
      </c>
      <c r="O385" s="168"/>
      <c r="P385" s="163"/>
      <c r="Q385" s="163"/>
      <c r="R385" s="163"/>
      <c r="S385" s="181" t="str">
        <f t="array" ref="S385">_xlfn.IFS(
  C385="United States","North America",
  C385="Canada","North America",
  C385="Mexico","North America",
  C385="Bermuda","North America",
  C385="United Kingdom","Europe",
  C385="Germany","Europe",
  C385="France","Europe",
  C385="Italy","Europe",
  C385="Switzerland","Europe",
  C385="Spain","Europe",
  C385="Netherlands","Europe",
  C385="Sweden","Europe",
  C385="Norway","Europe",
  C385="Finland","Europe",
  C385="Denmark","Europe",
  C385="Russia","Europe",
  C385="China","Asia",
  C385="Japan","Asia",
  C385="Taiwan, Province of China","Asia",
  C385="Hong Kong","Asia",
  C385="South Korea","Asia",
  C385="India","Asia",
  C385="Singapore","Asia",
  C385="Thailand","Asia",
  C385="Indonesia","Asia",
  C385="Malaysia","Asia",
  TRUE,"Other"
)</f>
        <v>Europe</v>
      </c>
      <c r="T385" s="163" t="str">
        <f>_xlfn.XLOOKUP($D385,ref!G:G,ref!H:H)</f>
        <v>Technology</v>
      </c>
      <c r="U385" s="163">
        <f t="shared" si="43"/>
        <v>1</v>
      </c>
      <c r="V385" s="163" t="str">
        <f t="shared" si="44"/>
        <v/>
      </c>
      <c r="W385" s="163">
        <f t="shared" si="45"/>
        <v>1</v>
      </c>
      <c r="X385" s="163">
        <f t="shared" si="46"/>
        <v>1</v>
      </c>
      <c r="Y385" s="164">
        <f t="shared" si="47"/>
        <v>1</v>
      </c>
    </row>
    <row r="386" spans="1:25" ht="15.65" customHeight="1">
      <c r="A386" s="375" t="s">
        <v>477</v>
      </c>
      <c r="B386" s="158">
        <v>395</v>
      </c>
      <c r="C386" s="158" t="s">
        <v>709</v>
      </c>
      <c r="D386" s="166" t="s">
        <v>705</v>
      </c>
      <c r="E386" s="165" t="s">
        <v>631</v>
      </c>
      <c r="F386" s="158">
        <v>2014</v>
      </c>
      <c r="G386" s="158">
        <v>2015</v>
      </c>
      <c r="H386" s="165" t="s">
        <v>1096</v>
      </c>
      <c r="I386" s="158">
        <v>2025</v>
      </c>
      <c r="J386" s="158">
        <v>2019</v>
      </c>
      <c r="K386" s="165" t="s">
        <v>635</v>
      </c>
      <c r="L386" s="158" t="s">
        <v>3196</v>
      </c>
      <c r="M386" s="167">
        <v>2023</v>
      </c>
      <c r="N386" s="167">
        <v>2021</v>
      </c>
      <c r="O386" s="165"/>
      <c r="P386" s="158"/>
      <c r="Q386" s="158"/>
      <c r="R386" s="158"/>
      <c r="S386" s="182" t="str">
        <f t="array" ref="S386">_xlfn.IFS(
  C386="United States","North America",
  C386="Canada","North America",
  C386="Mexico","North America",
  C386="Bermuda","North America",
  C386="United Kingdom","Europe",
  C386="Germany","Europe",
  C386="France","Europe",
  C386="Italy","Europe",
  C386="Switzerland","Europe",
  C386="Spain","Europe",
  C386="Netherlands","Europe",
  C386="Sweden","Europe",
  C386="Norway","Europe",
  C386="Finland","Europe",
  C386="Denmark","Europe",
  C386="Russia","Europe",
  C386="China","Asia",
  C386="Japan","Asia",
  C386="Taiwan, Province of China","Asia",
  C386="Hong Kong","Asia",
  C386="South Korea","Asia",
  C386="India","Asia",
  C386="Singapore","Asia",
  C386="Thailand","Asia",
  C386="Indonesia","Asia",
  C386="Malaysia","Asia",
  TRUE,"Other"
)</f>
        <v>Europe</v>
      </c>
      <c r="T386" s="158" t="str">
        <f>_xlfn.XLOOKUP($D386,ref!G:G,ref!H:H)</f>
        <v>Oil and gas</v>
      </c>
      <c r="U386" s="158">
        <f t="shared" si="43"/>
        <v>1</v>
      </c>
      <c r="V386" s="158" t="str">
        <f t="shared" si="44"/>
        <v/>
      </c>
      <c r="W386" s="158">
        <f t="shared" si="45"/>
        <v>1</v>
      </c>
      <c r="X386" s="158">
        <f t="shared" si="46"/>
        <v>1</v>
      </c>
      <c r="Y386" s="164">
        <f t="shared" si="47"/>
        <v>1</v>
      </c>
    </row>
    <row r="387" spans="1:25" ht="15.65" customHeight="1">
      <c r="A387" s="374" t="s">
        <v>52</v>
      </c>
      <c r="B387" s="163">
        <v>14</v>
      </c>
      <c r="C387" s="163" t="s">
        <v>986</v>
      </c>
      <c r="D387" s="169" t="s">
        <v>666</v>
      </c>
      <c r="E387" s="168"/>
      <c r="F387" s="163"/>
      <c r="G387" s="163"/>
      <c r="H387" s="168"/>
      <c r="I387" s="163"/>
      <c r="J387" s="163"/>
      <c r="K387" s="168"/>
      <c r="L387" s="163"/>
      <c r="M387" s="170"/>
      <c r="N387" s="170"/>
      <c r="O387" s="168"/>
      <c r="P387" s="163"/>
      <c r="Q387" s="163"/>
      <c r="R387" s="163"/>
      <c r="S387" s="181" t="str">
        <f t="array" ref="S387">_xlfn.IFS(
  C387="United States","North America",
  C387="Canada","North America",
  C387="Mexico","North America",
  C387="Bermuda","North America",
  C387="United Kingdom","Europe",
  C387="Germany","Europe",
  C387="France","Europe",
  C387="Italy","Europe",
  C387="Switzerland","Europe",
  C387="Spain","Europe",
  C387="Netherlands","Europe",
  C387="Sweden","Europe",
  C387="Norway","Europe",
  C387="Finland","Europe",
  C387="Denmark","Europe",
  C387="Russia","Europe",
  C387="China","Asia",
  C387="Japan","Asia",
  C387="Taiwan, Province of China","Asia",
  C387="Hong Kong","Asia",
  C387="South Korea","Asia",
  C387="India","Asia",
  C387="Singapore","Asia",
  C387="Thailand","Asia",
  C387="Indonesia","Asia",
  C387="Malaysia","Asia",
  TRUE,"Other"
)</f>
        <v>Other</v>
      </c>
      <c r="T387" s="163" t="str">
        <f>_xlfn.XLOOKUP($D387,ref!G:G,ref!H:H)</f>
        <v>Financial services</v>
      </c>
      <c r="U387" s="163" t="str">
        <f t="shared" ref="U387:U450" si="48">IF(TRIM(M387)&lt;&gt;"",1,"")</f>
        <v/>
      </c>
      <c r="V387" s="163" t="str">
        <f t="shared" ref="V387:V450" si="49">IF(TRIM(Q387)&lt;&gt;"",1,"")</f>
        <v/>
      </c>
      <c r="W387" s="163" t="str">
        <f t="shared" ref="W387:W450" si="50">IF($E387="Y", 1, "")</f>
        <v/>
      </c>
      <c r="X387" s="163" t="str">
        <f t="shared" ref="X387:X450" si="51">IF($H387="T",1,"")</f>
        <v/>
      </c>
      <c r="Y387" s="164">
        <f t="shared" ref="Y387:Y450" si="52">MAX($X387,$W387,$V387,$U387)</f>
        <v>0</v>
      </c>
    </row>
    <row r="388" spans="1:25" ht="15.65" customHeight="1">
      <c r="A388" s="375" t="s">
        <v>150</v>
      </c>
      <c r="B388" s="158">
        <v>269</v>
      </c>
      <c r="C388" s="158" t="s">
        <v>867</v>
      </c>
      <c r="D388" s="166" t="s">
        <v>713</v>
      </c>
      <c r="E388" s="165"/>
      <c r="F388" s="158"/>
      <c r="G388" s="158"/>
      <c r="H388" s="165"/>
      <c r="I388" s="158"/>
      <c r="J388" s="158"/>
      <c r="K388" s="165" t="s">
        <v>635</v>
      </c>
      <c r="L388" s="158" t="s">
        <v>967</v>
      </c>
      <c r="M388" s="167">
        <v>2030</v>
      </c>
      <c r="N388" s="167">
        <v>2021</v>
      </c>
      <c r="O388" s="165"/>
      <c r="P388" s="158"/>
      <c r="Q388" s="158"/>
      <c r="R388" s="158"/>
      <c r="S388" s="182" t="str">
        <f t="array" ref="S388">_xlfn.IFS(
  C388="United States","North America",
  C388="Canada","North America",
  C388="Mexico","North America",
  C388="Bermuda","North America",
  C388="United Kingdom","Europe",
  C388="Germany","Europe",
  C388="France","Europe",
  C388="Italy","Europe",
  C388="Switzerland","Europe",
  C388="Spain","Europe",
  C388="Netherlands","Europe",
  C388="Sweden","Europe",
  C388="Norway","Europe",
  C388="Finland","Europe",
  C388="Denmark","Europe",
  C388="Russia","Europe",
  C388="China","Asia",
  C388="Japan","Asia",
  C388="Taiwan, Province of China","Asia",
  C388="Hong Kong","Asia",
  C388="South Korea","Asia",
  C388="India","Asia",
  C388="Singapore","Asia",
  C388="Thailand","Asia",
  C388="Indonesia","Asia",
  C388="Malaysia","Asia",
  TRUE,"Other"
)</f>
        <v>Europe</v>
      </c>
      <c r="T388" s="158" t="str">
        <f>_xlfn.XLOOKUP($D388,ref!G:G,ref!H:H)</f>
        <v>Technology</v>
      </c>
      <c r="U388" s="158">
        <f t="shared" si="48"/>
        <v>1</v>
      </c>
      <c r="V388" s="158" t="str">
        <f t="shared" si="49"/>
        <v/>
      </c>
      <c r="W388" s="158" t="str">
        <f t="shared" si="50"/>
        <v/>
      </c>
      <c r="X388" s="158" t="str">
        <f t="shared" si="51"/>
        <v/>
      </c>
      <c r="Y388" s="164">
        <f t="shared" si="52"/>
        <v>1</v>
      </c>
    </row>
    <row r="389" spans="1:25" ht="15.65" customHeight="1">
      <c r="A389" s="374" t="s">
        <v>426</v>
      </c>
      <c r="B389" s="163">
        <v>424</v>
      </c>
      <c r="C389" s="163" t="s">
        <v>692</v>
      </c>
      <c r="D389" s="169" t="s">
        <v>675</v>
      </c>
      <c r="E389" s="168" t="s">
        <v>631</v>
      </c>
      <c r="F389" s="163">
        <v>2030</v>
      </c>
      <c r="G389" s="163">
        <v>2017</v>
      </c>
      <c r="H389" s="168" t="s">
        <v>1096</v>
      </c>
      <c r="I389" s="163">
        <v>2030</v>
      </c>
      <c r="J389" s="163">
        <v>2019</v>
      </c>
      <c r="K389" s="168" t="s">
        <v>3023</v>
      </c>
      <c r="L389" s="163" t="s">
        <v>3197</v>
      </c>
      <c r="M389" s="170">
        <v>2025</v>
      </c>
      <c r="N389" s="170">
        <v>2020</v>
      </c>
      <c r="O389" s="168"/>
      <c r="P389" s="163"/>
      <c r="Q389" s="163"/>
      <c r="R389" s="163"/>
      <c r="S389" s="181" t="str">
        <f t="array" ref="S389">_xlfn.IFS(
  C389="United States","North America",
  C389="Canada","North America",
  C389="Mexico","North America",
  C389="Bermuda","North America",
  C389="United Kingdom","Europe",
  C389="Germany","Europe",
  C389="France","Europe",
  C389="Italy","Europe",
  C389="Switzerland","Europe",
  C389="Spain","Europe",
  C389="Netherlands","Europe",
  C389="Sweden","Europe",
  C389="Norway","Europe",
  C389="Finland","Europe",
  C389="Denmark","Europe",
  C389="Russia","Europe",
  C389="China","Asia",
  C389="Japan","Asia",
  C389="Taiwan, Province of China","Asia",
  C389="Hong Kong","Asia",
  C389="South Korea","Asia",
  C389="India","Asia",
  C389="Singapore","Asia",
  C389="Thailand","Asia",
  C389="Indonesia","Asia",
  C389="Malaysia","Asia",
  TRUE,"Other"
)</f>
        <v>Europe</v>
      </c>
      <c r="T389" s="163" t="str">
        <f>_xlfn.XLOOKUP($D389,ref!G:G,ref!H:H)</f>
        <v>Retail</v>
      </c>
      <c r="U389" s="163">
        <f t="shared" si="48"/>
        <v>1</v>
      </c>
      <c r="V389" s="163" t="str">
        <f t="shared" si="49"/>
        <v/>
      </c>
      <c r="W389" s="163">
        <f t="shared" si="50"/>
        <v>1</v>
      </c>
      <c r="X389" s="163">
        <f t="shared" si="51"/>
        <v>1</v>
      </c>
      <c r="Y389" s="164">
        <f t="shared" si="52"/>
        <v>1</v>
      </c>
    </row>
    <row r="390" spans="1:25" ht="15.65" customHeight="1">
      <c r="A390" s="375" t="s">
        <v>210</v>
      </c>
      <c r="B390" s="158">
        <v>188</v>
      </c>
      <c r="C390" s="158" t="s">
        <v>676</v>
      </c>
      <c r="D390" s="166" t="s">
        <v>705</v>
      </c>
      <c r="E390" s="165" t="s">
        <v>631</v>
      </c>
      <c r="F390" s="158">
        <v>2050</v>
      </c>
      <c r="G390" s="158">
        <v>2020</v>
      </c>
      <c r="H390" s="165" t="s">
        <v>635</v>
      </c>
      <c r="I390" s="158"/>
      <c r="J390" s="158">
        <v>2021</v>
      </c>
      <c r="K390" s="165"/>
      <c r="L390" s="158"/>
      <c r="M390" s="167"/>
      <c r="N390" s="167"/>
      <c r="O390" s="165" t="s">
        <v>635</v>
      </c>
      <c r="P390" s="158" t="s">
        <v>988</v>
      </c>
      <c r="Q390" s="158">
        <v>2050</v>
      </c>
      <c r="R390" s="158">
        <v>2020</v>
      </c>
      <c r="S390" s="182" t="str">
        <f t="array" ref="S390">_xlfn.IFS(
  C390="United States","North America",
  C390="Canada","North America",
  C390="Mexico","North America",
  C390="Bermuda","North America",
  C390="United Kingdom","Europe",
  C390="Germany","Europe",
  C390="France","Europe",
  C390="Italy","Europe",
  C390="Switzerland","Europe",
  C390="Spain","Europe",
  C390="Netherlands","Europe",
  C390="Sweden","Europe",
  C390="Norway","Europe",
  C390="Finland","Europe",
  C390="Denmark","Europe",
  C390="Russia","Europe",
  C390="China","Asia",
  C390="Japan","Asia",
  C390="Taiwan, Province of China","Asia",
  C390="Hong Kong","Asia",
  C390="South Korea","Asia",
  C390="India","Asia",
  C390="Singapore","Asia",
  C390="Thailand","Asia",
  C390="Indonesia","Asia",
  C390="Malaysia","Asia",
  TRUE,"Other"
)</f>
        <v>Asia</v>
      </c>
      <c r="T390" s="158" t="str">
        <f>_xlfn.XLOOKUP($D390,ref!G:G,ref!H:H)</f>
        <v>Oil and gas</v>
      </c>
      <c r="U390" s="158" t="str">
        <f t="shared" si="48"/>
        <v/>
      </c>
      <c r="V390" s="158">
        <f t="shared" si="49"/>
        <v>1</v>
      </c>
      <c r="W390" s="158">
        <f t="shared" si="50"/>
        <v>1</v>
      </c>
      <c r="X390" s="158" t="str">
        <f t="shared" si="51"/>
        <v/>
      </c>
      <c r="Y390" s="164">
        <f t="shared" si="52"/>
        <v>1</v>
      </c>
    </row>
    <row r="391" spans="1:25" ht="15.65" customHeight="1">
      <c r="A391" s="374" t="s">
        <v>226</v>
      </c>
      <c r="B391" s="163">
        <v>220</v>
      </c>
      <c r="C391" s="163" t="s">
        <v>680</v>
      </c>
      <c r="D391" s="169" t="s">
        <v>705</v>
      </c>
      <c r="E391" s="168"/>
      <c r="F391" s="163"/>
      <c r="G391" s="163"/>
      <c r="H391" s="168"/>
      <c r="I391" s="163"/>
      <c r="J391" s="163"/>
      <c r="K391" s="168"/>
      <c r="L391" s="163"/>
      <c r="M391" s="170"/>
      <c r="N391" s="170"/>
      <c r="O391" s="168"/>
      <c r="P391" s="163"/>
      <c r="Q391" s="163"/>
      <c r="R391" s="163"/>
      <c r="S391" s="181" t="str">
        <f t="array" ref="S391">_xlfn.IFS(
  C391="United States","North America",
  C391="Canada","North America",
  C391="Mexico","North America",
  C391="Bermuda","North America",
  C391="United Kingdom","Europe",
  C391="Germany","Europe",
  C391="France","Europe",
  C391="Italy","Europe",
  C391="Switzerland","Europe",
  C391="Spain","Europe",
  C391="Netherlands","Europe",
  C391="Sweden","Europe",
  C391="Norway","Europe",
  C391="Finland","Europe",
  C391="Denmark","Europe",
  C391="Russia","Europe",
  C391="China","Asia",
  C391="Japan","Asia",
  C391="Taiwan, Province of China","Asia",
  C391="Hong Kong","Asia",
  C391="South Korea","Asia",
  C391="India","Asia",
  C391="Singapore","Asia",
  C391="Thailand","Asia",
  C391="Indonesia","Asia",
  C391="Malaysia","Asia",
  TRUE,"Other"
)</f>
        <v>Asia</v>
      </c>
      <c r="T391" s="163" t="str">
        <f>_xlfn.XLOOKUP($D391,ref!G:G,ref!H:H)</f>
        <v>Oil and gas</v>
      </c>
      <c r="U391" s="163" t="str">
        <f t="shared" si="48"/>
        <v/>
      </c>
      <c r="V391" s="163" t="str">
        <f t="shared" si="49"/>
        <v/>
      </c>
      <c r="W391" s="163" t="str">
        <f t="shared" si="50"/>
        <v/>
      </c>
      <c r="X391" s="163" t="str">
        <f t="shared" si="51"/>
        <v/>
      </c>
      <c r="Y391" s="164">
        <f t="shared" si="52"/>
        <v>0</v>
      </c>
    </row>
    <row r="392" spans="1:25" ht="15.65" customHeight="1">
      <c r="A392" s="375" t="s">
        <v>343</v>
      </c>
      <c r="B392" s="158">
        <v>234</v>
      </c>
      <c r="C392" s="158" t="s">
        <v>680</v>
      </c>
      <c r="D392" s="166" t="s">
        <v>705</v>
      </c>
      <c r="E392" s="165"/>
      <c r="F392" s="158"/>
      <c r="G392" s="158"/>
      <c r="H392" s="165"/>
      <c r="I392" s="158"/>
      <c r="J392" s="158"/>
      <c r="K392" s="165"/>
      <c r="L392" s="158"/>
      <c r="M392" s="167"/>
      <c r="N392" s="167"/>
      <c r="O392" s="165"/>
      <c r="P392" s="158"/>
      <c r="Q392" s="158"/>
      <c r="R392" s="158"/>
      <c r="S392" s="182" t="str">
        <f t="array" ref="S392">_xlfn.IFS(
  C392="United States","North America",
  C392="Canada","North America",
  C392="Mexico","North America",
  C392="Bermuda","North America",
  C392="United Kingdom","Europe",
  C392="Germany","Europe",
  C392="France","Europe",
  C392="Italy","Europe",
  C392="Switzerland","Europe",
  C392="Spain","Europe",
  C392="Netherlands","Europe",
  C392="Sweden","Europe",
  C392="Norway","Europe",
  C392="Finland","Europe",
  C392="Denmark","Europe",
  C392="Russia","Europe",
  C392="China","Asia",
  C392="Japan","Asia",
  C392="Taiwan, Province of China","Asia",
  C392="Hong Kong","Asia",
  C392="South Korea","Asia",
  C392="India","Asia",
  C392="Singapore","Asia",
  C392="Thailand","Asia",
  C392="Indonesia","Asia",
  C392="Malaysia","Asia",
  TRUE,"Other"
)</f>
        <v>Asia</v>
      </c>
      <c r="T392" s="158" t="str">
        <f>_xlfn.XLOOKUP($D392,ref!G:G,ref!H:H)</f>
        <v>Oil and gas</v>
      </c>
      <c r="U392" s="158" t="str">
        <f t="shared" si="48"/>
        <v/>
      </c>
      <c r="V392" s="158" t="str">
        <f t="shared" si="49"/>
        <v/>
      </c>
      <c r="W392" s="158" t="str">
        <f t="shared" si="50"/>
        <v/>
      </c>
      <c r="X392" s="158" t="str">
        <f t="shared" si="51"/>
        <v/>
      </c>
      <c r="Y392" s="164">
        <f t="shared" si="52"/>
        <v>0</v>
      </c>
    </row>
    <row r="393" spans="1:25" ht="15.65" customHeight="1">
      <c r="A393" s="374" t="s">
        <v>130</v>
      </c>
      <c r="B393" s="163">
        <v>70</v>
      </c>
      <c r="C393" s="163" t="s">
        <v>680</v>
      </c>
      <c r="D393" s="169" t="s">
        <v>638</v>
      </c>
      <c r="E393" s="168"/>
      <c r="F393" s="163"/>
      <c r="G393" s="163"/>
      <c r="H393" s="168"/>
      <c r="I393" s="163"/>
      <c r="J393" s="163"/>
      <c r="K393" s="168"/>
      <c r="L393" s="163"/>
      <c r="M393" s="170"/>
      <c r="N393" s="170"/>
      <c r="O393" s="168"/>
      <c r="P393" s="163"/>
      <c r="Q393" s="163"/>
      <c r="R393" s="163"/>
      <c r="S393" s="181" t="str">
        <f t="array" ref="S393">_xlfn.IFS(
  C393="United States","North America",
  C393="Canada","North America",
  C393="Mexico","North America",
  C393="Bermuda","North America",
  C393="United Kingdom","Europe",
  C393="Germany","Europe",
  C393="France","Europe",
  C393="Italy","Europe",
  C393="Switzerland","Europe",
  C393="Spain","Europe",
  C393="Netherlands","Europe",
  C393="Sweden","Europe",
  C393="Norway","Europe",
  C393="Finland","Europe",
  C393="Denmark","Europe",
  C393="Russia","Europe",
  C393="China","Asia",
  C393="Japan","Asia",
  C393="Taiwan, Province of China","Asia",
  C393="Hong Kong","Asia",
  C393="South Korea","Asia",
  C393="India","Asia",
  C393="Singapore","Asia",
  C393="Thailand","Asia",
  C393="Indonesia","Asia",
  C393="Malaysia","Asia",
  TRUE,"Other"
)</f>
        <v>Asia</v>
      </c>
      <c r="T393" s="163" t="str">
        <f>_xlfn.XLOOKUP($D393,ref!G:G,ref!H:H)</f>
        <v>Industrial goods</v>
      </c>
      <c r="U393" s="163" t="str">
        <f t="shared" si="48"/>
        <v/>
      </c>
      <c r="V393" s="163" t="str">
        <f t="shared" si="49"/>
        <v/>
      </c>
      <c r="W393" s="163" t="str">
        <f t="shared" si="50"/>
        <v/>
      </c>
      <c r="X393" s="163" t="str">
        <f t="shared" si="51"/>
        <v/>
      </c>
      <c r="Y393" s="164">
        <f t="shared" si="52"/>
        <v>0</v>
      </c>
    </row>
    <row r="394" spans="1:25" ht="15.65" customHeight="1">
      <c r="A394" s="375" t="s">
        <v>2846</v>
      </c>
      <c r="B394" s="158">
        <v>384</v>
      </c>
      <c r="C394" s="158" t="s">
        <v>680</v>
      </c>
      <c r="D394" s="166" t="s">
        <v>3078</v>
      </c>
      <c r="E394" s="165"/>
      <c r="F394" s="158"/>
      <c r="G394" s="158"/>
      <c r="H394" s="165"/>
      <c r="I394" s="158"/>
      <c r="J394" s="158"/>
      <c r="K394" s="165"/>
      <c r="L394" s="158"/>
      <c r="M394" s="167"/>
      <c r="N394" s="167"/>
      <c r="O394" s="165"/>
      <c r="P394" s="158"/>
      <c r="Q394" s="158"/>
      <c r="R394" s="158"/>
      <c r="S394" s="182" t="str">
        <f t="array" ref="S394">_xlfn.IFS(
  C394="United States","North America",
  C394="Canada","North America",
  C394="Mexico","North America",
  C394="Bermuda","North America",
  C394="United Kingdom","Europe",
  C394="Germany","Europe",
  C394="France","Europe",
  C394="Italy","Europe",
  C394="Switzerland","Europe",
  C394="Spain","Europe",
  C394="Netherlands","Europe",
  C394="Sweden","Europe",
  C394="Norway","Europe",
  C394="Finland","Europe",
  C394="Denmark","Europe",
  C394="Russia","Europe",
  C394="China","Asia",
  C394="Japan","Asia",
  C394="Taiwan, Province of China","Asia",
  C394="Hong Kong","Asia",
  C394="South Korea","Asia",
  C394="India","Asia",
  C394="Singapore","Asia",
  C394="Thailand","Asia",
  C394="Indonesia","Asia",
  C394="Malaysia","Asia",
  TRUE,"Other"
)</f>
        <v>Asia</v>
      </c>
      <c r="T394" s="158" t="str">
        <f>_xlfn.XLOOKUP($D394,ref!G:G,ref!H:H)</f>
        <v>Retail</v>
      </c>
      <c r="U394" s="158" t="str">
        <f t="shared" si="48"/>
        <v/>
      </c>
      <c r="V394" s="158" t="str">
        <f t="shared" si="49"/>
        <v/>
      </c>
      <c r="W394" s="158" t="str">
        <f t="shared" si="50"/>
        <v/>
      </c>
      <c r="X394" s="158" t="str">
        <f t="shared" si="51"/>
        <v/>
      </c>
      <c r="Y394" s="164">
        <f t="shared" si="52"/>
        <v>0</v>
      </c>
    </row>
    <row r="395" spans="1:25" ht="15.65" customHeight="1">
      <c r="A395" s="374" t="s">
        <v>214</v>
      </c>
      <c r="B395" s="163">
        <v>282</v>
      </c>
      <c r="C395" s="163" t="s">
        <v>706</v>
      </c>
      <c r="D395" s="169" t="s">
        <v>670</v>
      </c>
      <c r="E395" s="168"/>
      <c r="F395" s="163"/>
      <c r="G395" s="163"/>
      <c r="H395" s="168"/>
      <c r="I395" s="163"/>
      <c r="J395" s="163"/>
      <c r="K395" s="168"/>
      <c r="L395" s="163"/>
      <c r="M395" s="170"/>
      <c r="N395" s="170"/>
      <c r="O395" s="168"/>
      <c r="P395" s="163"/>
      <c r="Q395" s="163"/>
      <c r="R395" s="163"/>
      <c r="S395" s="181" t="str">
        <f t="array" ref="S395">_xlfn.IFS(
  C395="United States","North America",
  C395="Canada","North America",
  C395="Mexico","North America",
  C395="Bermuda","North America",
  C395="United Kingdom","Europe",
  C395="Germany","Europe",
  C395="France","Europe",
  C395="Italy","Europe",
  C395="Switzerland","Europe",
  C395="Spain","Europe",
  C395="Netherlands","Europe",
  C395="Sweden","Europe",
  C395="Norway","Europe",
  C395="Finland","Europe",
  C395="Denmark","Europe",
  C395="Russia","Europe",
  C395="China","Asia",
  C395="Japan","Asia",
  C395="Taiwan, Province of China","Asia",
  C395="Hong Kong","Asia",
  C395="South Korea","Asia",
  C395="India","Asia",
  C395="Singapore","Asia",
  C395="Thailand","Asia",
  C395="Indonesia","Asia",
  C395="Malaysia","Asia",
  TRUE,"Other"
)</f>
        <v>North America</v>
      </c>
      <c r="T395" s="163" t="str">
        <f>_xlfn.XLOOKUP($D395,ref!G:G,ref!H:H)</f>
        <v>Engineering and construction</v>
      </c>
      <c r="U395" s="163" t="str">
        <f t="shared" si="48"/>
        <v/>
      </c>
      <c r="V395" s="163" t="str">
        <f t="shared" si="49"/>
        <v/>
      </c>
      <c r="W395" s="163" t="str">
        <f t="shared" si="50"/>
        <v/>
      </c>
      <c r="X395" s="163" t="str">
        <f t="shared" si="51"/>
        <v/>
      </c>
      <c r="Y395" s="164">
        <f t="shared" si="52"/>
        <v>0</v>
      </c>
    </row>
    <row r="396" spans="1:25" ht="15.65" customHeight="1">
      <c r="A396" s="375" t="s">
        <v>422</v>
      </c>
      <c r="B396" s="158">
        <v>363</v>
      </c>
      <c r="C396" s="158" t="s">
        <v>680</v>
      </c>
      <c r="D396" s="166" t="s">
        <v>654</v>
      </c>
      <c r="E396" s="165"/>
      <c r="F396" s="158"/>
      <c r="G396" s="158"/>
      <c r="H396" s="165"/>
      <c r="I396" s="158"/>
      <c r="J396" s="158"/>
      <c r="K396" s="165"/>
      <c r="L396" s="158"/>
      <c r="M396" s="167"/>
      <c r="N396" s="167"/>
      <c r="O396" s="165"/>
      <c r="P396" s="158"/>
      <c r="Q396" s="158"/>
      <c r="R396" s="158"/>
      <c r="S396" s="182" t="str">
        <f t="array" ref="S396">_xlfn.IFS(
  C396="United States","North America",
  C396="Canada","North America",
  C396="Mexico","North America",
  C396="Bermuda","North America",
  C396="United Kingdom","Europe",
  C396="Germany","Europe",
  C396="France","Europe",
  C396="Italy","Europe",
  C396="Switzerland","Europe",
  C396="Spain","Europe",
  C396="Netherlands","Europe",
  C396="Sweden","Europe",
  C396="Norway","Europe",
  C396="Finland","Europe",
  C396="Denmark","Europe",
  C396="Russia","Europe",
  C396="China","Asia",
  C396="Japan","Asia",
  C396="Taiwan, Province of China","Asia",
  C396="Hong Kong","Asia",
  C396="South Korea","Asia",
  C396="India","Asia",
  C396="Singapore","Asia",
  C396="Thailand","Asia",
  C396="Indonesia","Asia",
  C396="Malaysia","Asia",
  TRUE,"Other"
)</f>
        <v>Asia</v>
      </c>
      <c r="T396" s="158" t="str">
        <f>_xlfn.XLOOKUP($D396,ref!G:G,ref!H:H)</f>
        <v>Health care and pharmaceuticals</v>
      </c>
      <c r="U396" s="158" t="str">
        <f t="shared" si="48"/>
        <v/>
      </c>
      <c r="V396" s="158" t="str">
        <f t="shared" si="49"/>
        <v/>
      </c>
      <c r="W396" s="158" t="str">
        <f t="shared" si="50"/>
        <v/>
      </c>
      <c r="X396" s="158" t="str">
        <f t="shared" si="51"/>
        <v/>
      </c>
      <c r="Y396" s="164">
        <f t="shared" si="52"/>
        <v>0</v>
      </c>
    </row>
    <row r="397" spans="1:25" ht="15.65" customHeight="1">
      <c r="A397" s="374" t="s">
        <v>455</v>
      </c>
      <c r="B397" s="163">
        <v>437</v>
      </c>
      <c r="C397" s="163" t="s">
        <v>680</v>
      </c>
      <c r="D397" s="169" t="s">
        <v>666</v>
      </c>
      <c r="E397" s="168"/>
      <c r="F397" s="163"/>
      <c r="G397" s="163"/>
      <c r="H397" s="168"/>
      <c r="I397" s="163"/>
      <c r="J397" s="163"/>
      <c r="K397" s="168"/>
      <c r="L397" s="163"/>
      <c r="M397" s="170"/>
      <c r="N397" s="170"/>
      <c r="O397" s="168"/>
      <c r="P397" s="163"/>
      <c r="Q397" s="163"/>
      <c r="R397" s="163"/>
      <c r="S397" s="181" t="str">
        <f t="array" ref="S397">_xlfn.IFS(
  C397="United States","North America",
  C397="Canada","North America",
  C397="Mexico","North America",
  C397="Bermuda","North America",
  C397="United Kingdom","Europe",
  C397="Germany","Europe",
  C397="France","Europe",
  C397="Italy","Europe",
  C397="Switzerland","Europe",
  C397="Spain","Europe",
  C397="Netherlands","Europe",
  C397="Sweden","Europe",
  C397="Norway","Europe",
  C397="Finland","Europe",
  C397="Denmark","Europe",
  C397="Russia","Europe",
  C397="China","Asia",
  C397="Japan","Asia",
  C397="Taiwan, Province of China","Asia",
  C397="Hong Kong","Asia",
  C397="South Korea","Asia",
  C397="India","Asia",
  C397="Singapore","Asia",
  C397="Thailand","Asia",
  C397="Indonesia","Asia",
  C397="Malaysia","Asia",
  TRUE,"Other"
)</f>
        <v>Asia</v>
      </c>
      <c r="T397" s="163" t="str">
        <f>_xlfn.XLOOKUP($D397,ref!G:G,ref!H:H)</f>
        <v>Financial services</v>
      </c>
      <c r="U397" s="163" t="str">
        <f t="shared" si="48"/>
        <v/>
      </c>
      <c r="V397" s="163" t="str">
        <f t="shared" si="49"/>
        <v/>
      </c>
      <c r="W397" s="163" t="str">
        <f t="shared" si="50"/>
        <v/>
      </c>
      <c r="X397" s="163" t="str">
        <f t="shared" si="51"/>
        <v/>
      </c>
      <c r="Y397" s="164">
        <f t="shared" si="52"/>
        <v>0</v>
      </c>
    </row>
    <row r="398" spans="1:25" ht="15.65" customHeight="1">
      <c r="A398" s="375" t="s">
        <v>357</v>
      </c>
      <c r="B398" s="158">
        <v>201</v>
      </c>
      <c r="C398" s="158" t="s">
        <v>680</v>
      </c>
      <c r="D398" s="166" t="s">
        <v>705</v>
      </c>
      <c r="E398" s="165"/>
      <c r="F398" s="158"/>
      <c r="G398" s="158"/>
      <c r="H398" s="165"/>
      <c r="I398" s="158"/>
      <c r="J398" s="158"/>
      <c r="K398" s="165"/>
      <c r="L398" s="158"/>
      <c r="M398" s="167"/>
      <c r="N398" s="167"/>
      <c r="O398" s="165"/>
      <c r="P398" s="158"/>
      <c r="Q398" s="158"/>
      <c r="R398" s="158"/>
      <c r="S398" s="182" t="str">
        <f t="array" ref="S398">_xlfn.IFS(
  C398="United States","North America",
  C398="Canada","North America",
  C398="Mexico","North America",
  C398="Bermuda","North America",
  C398="United Kingdom","Europe",
  C398="Germany","Europe",
  C398="France","Europe",
  C398="Italy","Europe",
  C398="Switzerland","Europe",
  C398="Spain","Europe",
  C398="Netherlands","Europe",
  C398="Sweden","Europe",
  C398="Norway","Europe",
  C398="Finland","Europe",
  C398="Denmark","Europe",
  C398="Russia","Europe",
  C398="China","Asia",
  C398="Japan","Asia",
  C398="Taiwan, Province of China","Asia",
  C398="Hong Kong","Asia",
  C398="South Korea","Asia",
  C398="India","Asia",
  C398="Singapore","Asia",
  C398="Thailand","Asia",
  C398="Indonesia","Asia",
  C398="Malaysia","Asia",
  TRUE,"Other"
)</f>
        <v>Asia</v>
      </c>
      <c r="T398" s="158" t="str">
        <f>_xlfn.XLOOKUP($D398,ref!G:G,ref!H:H)</f>
        <v>Oil and gas</v>
      </c>
      <c r="U398" s="158" t="str">
        <f t="shared" si="48"/>
        <v/>
      </c>
      <c r="V398" s="158" t="str">
        <f t="shared" si="49"/>
        <v/>
      </c>
      <c r="W398" s="158" t="str">
        <f t="shared" si="50"/>
        <v/>
      </c>
      <c r="X398" s="158" t="str">
        <f t="shared" si="51"/>
        <v/>
      </c>
      <c r="Y398" s="164">
        <f t="shared" si="52"/>
        <v>0</v>
      </c>
    </row>
    <row r="399" spans="1:25" ht="15.65" customHeight="1">
      <c r="A399" s="374" t="s">
        <v>991</v>
      </c>
      <c r="B399" s="163">
        <v>403</v>
      </c>
      <c r="C399" s="163" t="s">
        <v>680</v>
      </c>
      <c r="D399" s="169" t="s">
        <v>628</v>
      </c>
      <c r="E399" s="168"/>
      <c r="F399" s="163"/>
      <c r="G399" s="163"/>
      <c r="H399" s="168"/>
      <c r="I399" s="163"/>
      <c r="J399" s="163"/>
      <c r="K399" s="168"/>
      <c r="L399" s="163"/>
      <c r="M399" s="170"/>
      <c r="N399" s="170"/>
      <c r="O399" s="168"/>
      <c r="P399" s="163"/>
      <c r="Q399" s="163"/>
      <c r="R399" s="163"/>
      <c r="S399" s="181" t="str">
        <f t="array" ref="S399">_xlfn.IFS(
  C399="United States","North America",
  C399="Canada","North America",
  C399="Mexico","North America",
  C399="Bermuda","North America",
  C399="United Kingdom","Europe",
  C399="Germany","Europe",
  C399="France","Europe",
  C399="Italy","Europe",
  C399="Switzerland","Europe",
  C399="Spain","Europe",
  C399="Netherlands","Europe",
  C399="Sweden","Europe",
  C399="Norway","Europe",
  C399="Finland","Europe",
  C399="Denmark","Europe",
  C399="Russia","Europe",
  C399="China","Asia",
  C399="Japan","Asia",
  C399="Taiwan, Province of China","Asia",
  C399="Hong Kong","Asia",
  C399="South Korea","Asia",
  C399="India","Asia",
  C399="Singapore","Asia",
  C399="Thailand","Asia",
  C399="Indonesia","Asia",
  C399="Malaysia","Asia",
  TRUE,"Other"
)</f>
        <v>Asia</v>
      </c>
      <c r="T399" s="163" t="str">
        <f>_xlfn.XLOOKUP($D399,ref!G:G,ref!H:H)</f>
        <v>Chemicals</v>
      </c>
      <c r="U399" s="163" t="str">
        <f t="shared" si="48"/>
        <v/>
      </c>
      <c r="V399" s="163" t="str">
        <f t="shared" si="49"/>
        <v/>
      </c>
      <c r="W399" s="163" t="str">
        <f t="shared" si="50"/>
        <v/>
      </c>
      <c r="X399" s="163" t="str">
        <f t="shared" si="51"/>
        <v/>
      </c>
      <c r="Y399" s="164">
        <f t="shared" si="52"/>
        <v>0</v>
      </c>
    </row>
    <row r="400" spans="1:25" ht="15.65" customHeight="1">
      <c r="A400" s="375" t="s">
        <v>209</v>
      </c>
      <c r="B400" s="158">
        <v>311</v>
      </c>
      <c r="C400" s="158" t="s">
        <v>680</v>
      </c>
      <c r="D400" s="166" t="s">
        <v>666</v>
      </c>
      <c r="E400" s="165"/>
      <c r="F400" s="158"/>
      <c r="G400" s="158"/>
      <c r="H400" s="165"/>
      <c r="I400" s="158"/>
      <c r="J400" s="158"/>
      <c r="K400" s="165"/>
      <c r="L400" s="158"/>
      <c r="M400" s="167"/>
      <c r="N400" s="167"/>
      <c r="O400" s="165"/>
      <c r="P400" s="158"/>
      <c r="Q400" s="158"/>
      <c r="R400" s="158"/>
      <c r="S400" s="182" t="str">
        <f t="array" ref="S400">_xlfn.IFS(
  C400="United States","North America",
  C400="Canada","North America",
  C400="Mexico","North America",
  C400="Bermuda","North America",
  C400="United Kingdom","Europe",
  C400="Germany","Europe",
  C400="France","Europe",
  C400="Italy","Europe",
  C400="Switzerland","Europe",
  C400="Spain","Europe",
  C400="Netherlands","Europe",
  C400="Sweden","Europe",
  C400="Norway","Europe",
  C400="Finland","Europe",
  C400="Denmark","Europe",
  C400="Russia","Europe",
  C400="China","Asia",
  C400="Japan","Asia",
  C400="Taiwan, Province of China","Asia",
  C400="Hong Kong","Asia",
  C400="South Korea","Asia",
  C400="India","Asia",
  C400="Singapore","Asia",
  C400="Thailand","Asia",
  C400="Indonesia","Asia",
  C400="Malaysia","Asia",
  TRUE,"Other"
)</f>
        <v>Asia</v>
      </c>
      <c r="T400" s="158" t="str">
        <f>_xlfn.XLOOKUP($D400,ref!G:G,ref!H:H)</f>
        <v>Financial services</v>
      </c>
      <c r="U400" s="158" t="str">
        <f t="shared" si="48"/>
        <v/>
      </c>
      <c r="V400" s="158" t="str">
        <f t="shared" si="49"/>
        <v/>
      </c>
      <c r="W400" s="158" t="str">
        <f t="shared" si="50"/>
        <v/>
      </c>
      <c r="X400" s="158" t="str">
        <f t="shared" si="51"/>
        <v/>
      </c>
      <c r="Y400" s="164">
        <f t="shared" si="52"/>
        <v>0</v>
      </c>
    </row>
    <row r="401" spans="1:25" ht="15.65" customHeight="1">
      <c r="A401" s="374" t="s">
        <v>462</v>
      </c>
      <c r="B401" s="163">
        <v>396</v>
      </c>
      <c r="C401" s="163" t="s">
        <v>680</v>
      </c>
      <c r="D401" s="169" t="s">
        <v>638</v>
      </c>
      <c r="E401" s="168"/>
      <c r="F401" s="163"/>
      <c r="G401" s="163"/>
      <c r="H401" s="168"/>
      <c r="I401" s="163"/>
      <c r="J401" s="163"/>
      <c r="K401" s="168"/>
      <c r="L401" s="163"/>
      <c r="M401" s="170"/>
      <c r="N401" s="170"/>
      <c r="O401" s="168"/>
      <c r="P401" s="163"/>
      <c r="Q401" s="163"/>
      <c r="R401" s="163"/>
      <c r="S401" s="181" t="str">
        <f t="array" ref="S401">_xlfn.IFS(
  C401="United States","North America",
  C401="Canada","North America",
  C401="Mexico","North America",
  C401="Bermuda","North America",
  C401="United Kingdom","Europe",
  C401="Germany","Europe",
  C401="France","Europe",
  C401="Italy","Europe",
  C401="Switzerland","Europe",
  C401="Spain","Europe",
  C401="Netherlands","Europe",
  C401="Sweden","Europe",
  C401="Norway","Europe",
  C401="Finland","Europe",
  C401="Denmark","Europe",
  C401="Russia","Europe",
  C401="China","Asia",
  C401="Japan","Asia",
  C401="Taiwan, Province of China","Asia",
  C401="Hong Kong","Asia",
  C401="South Korea","Asia",
  C401="India","Asia",
  C401="Singapore","Asia",
  C401="Thailand","Asia",
  C401="Indonesia","Asia",
  C401="Malaysia","Asia",
  TRUE,"Other"
)</f>
        <v>Asia</v>
      </c>
      <c r="T401" s="163" t="str">
        <f>_xlfn.XLOOKUP($D401,ref!G:G,ref!H:H)</f>
        <v>Industrial goods</v>
      </c>
      <c r="U401" s="163" t="str">
        <f t="shared" si="48"/>
        <v/>
      </c>
      <c r="V401" s="163" t="str">
        <f t="shared" si="49"/>
        <v/>
      </c>
      <c r="W401" s="163" t="str">
        <f t="shared" si="50"/>
        <v/>
      </c>
      <c r="X401" s="163" t="str">
        <f t="shared" si="51"/>
        <v/>
      </c>
      <c r="Y401" s="164">
        <f t="shared" si="52"/>
        <v>0</v>
      </c>
    </row>
    <row r="402" spans="1:25" ht="15.65" customHeight="1">
      <c r="A402" s="375" t="s">
        <v>993</v>
      </c>
      <c r="B402" s="158">
        <v>411</v>
      </c>
      <c r="C402" s="158" t="s">
        <v>680</v>
      </c>
      <c r="D402" s="166" t="s">
        <v>638</v>
      </c>
      <c r="E402" s="165"/>
      <c r="F402" s="158"/>
      <c r="G402" s="158"/>
      <c r="H402" s="165"/>
      <c r="I402" s="158"/>
      <c r="J402" s="158"/>
      <c r="K402" s="165"/>
      <c r="L402" s="158"/>
      <c r="M402" s="167"/>
      <c r="N402" s="167"/>
      <c r="O402" s="165"/>
      <c r="P402" s="158"/>
      <c r="Q402" s="158"/>
      <c r="R402" s="158"/>
      <c r="S402" s="182" t="str">
        <f t="array" ref="S402">_xlfn.IFS(
  C402="United States","North America",
  C402="Canada","North America",
  C402="Mexico","North America",
  C402="Bermuda","North America",
  C402="United Kingdom","Europe",
  C402="Germany","Europe",
  C402="France","Europe",
  C402="Italy","Europe",
  C402="Switzerland","Europe",
  C402="Spain","Europe",
  C402="Netherlands","Europe",
  C402="Sweden","Europe",
  C402="Norway","Europe",
  C402="Finland","Europe",
  C402="Denmark","Europe",
  C402="Russia","Europe",
  C402="China","Asia",
  C402="Japan","Asia",
  C402="Taiwan, Province of China","Asia",
  C402="Hong Kong","Asia",
  C402="South Korea","Asia",
  C402="India","Asia",
  C402="Singapore","Asia",
  C402="Thailand","Asia",
  C402="Indonesia","Asia",
  C402="Malaysia","Asia",
  TRUE,"Other"
)</f>
        <v>Asia</v>
      </c>
      <c r="T402" s="158" t="str">
        <f>_xlfn.XLOOKUP($D402,ref!G:G,ref!H:H)</f>
        <v>Industrial goods</v>
      </c>
      <c r="U402" s="158" t="str">
        <f t="shared" si="48"/>
        <v/>
      </c>
      <c r="V402" s="158" t="str">
        <f t="shared" si="49"/>
        <v/>
      </c>
      <c r="W402" s="158" t="str">
        <f t="shared" si="50"/>
        <v/>
      </c>
      <c r="X402" s="158" t="str">
        <f t="shared" si="51"/>
        <v/>
      </c>
      <c r="Y402" s="164">
        <f t="shared" si="52"/>
        <v>0</v>
      </c>
    </row>
    <row r="403" spans="1:25" ht="15.65" customHeight="1">
      <c r="A403" s="374" t="s">
        <v>192</v>
      </c>
      <c r="B403" s="163">
        <v>150</v>
      </c>
      <c r="C403" s="163" t="s">
        <v>709</v>
      </c>
      <c r="D403" s="169" t="s">
        <v>679</v>
      </c>
      <c r="E403" s="168" t="s">
        <v>631</v>
      </c>
      <c r="F403" s="163">
        <v>2030</v>
      </c>
      <c r="G403" s="163">
        <v>2021</v>
      </c>
      <c r="H403" s="168" t="s">
        <v>1096</v>
      </c>
      <c r="I403" s="163">
        <v>2030</v>
      </c>
      <c r="J403" s="163">
        <v>2021</v>
      </c>
      <c r="K403" s="168" t="s">
        <v>3023</v>
      </c>
      <c r="L403" s="163" t="s">
        <v>636</v>
      </c>
      <c r="M403" s="170">
        <v>2030</v>
      </c>
      <c r="N403" s="170">
        <v>2015</v>
      </c>
      <c r="O403" s="168"/>
      <c r="P403" s="163"/>
      <c r="Q403" s="163"/>
      <c r="R403" s="163"/>
      <c r="S403" s="181" t="str">
        <f t="array" ref="S403">_xlfn.IFS(
  C403="United States","North America",
  C403="Canada","North America",
  C403="Mexico","North America",
  C403="Bermuda","North America",
  C403="United Kingdom","Europe",
  C403="Germany","Europe",
  C403="France","Europe",
  C403="Italy","Europe",
  C403="Switzerland","Europe",
  C403="Spain","Europe",
  C403="Netherlands","Europe",
  C403="Sweden","Europe",
  C403="Norway","Europe",
  C403="Finland","Europe",
  C403="Denmark","Europe",
  C403="Russia","Europe",
  C403="China","Asia",
  C403="Japan","Asia",
  C403="Taiwan, Province of China","Asia",
  C403="Hong Kong","Asia",
  C403="South Korea","Asia",
  C403="India","Asia",
  C403="Singapore","Asia",
  C403="Thailand","Asia",
  C403="Indonesia","Asia",
  C403="Malaysia","Asia",
  TRUE,"Other"
)</f>
        <v>Europe</v>
      </c>
      <c r="T403" s="163" t="str">
        <f>_xlfn.XLOOKUP($D403,ref!G:G,ref!H:H)</f>
        <v>Energy and utilities</v>
      </c>
      <c r="U403" s="163">
        <f t="shared" si="48"/>
        <v>1</v>
      </c>
      <c r="V403" s="163" t="str">
        <f t="shared" si="49"/>
        <v/>
      </c>
      <c r="W403" s="163">
        <f t="shared" si="50"/>
        <v>1</v>
      </c>
      <c r="X403" s="163">
        <f t="shared" si="51"/>
        <v>1</v>
      </c>
      <c r="Y403" s="164">
        <f t="shared" si="52"/>
        <v>1</v>
      </c>
    </row>
    <row r="404" spans="1:25" ht="15.65" customHeight="1">
      <c r="A404" s="375" t="s">
        <v>470</v>
      </c>
      <c r="B404" s="158">
        <v>402</v>
      </c>
      <c r="C404" s="158" t="s">
        <v>709</v>
      </c>
      <c r="D404" s="166" t="s">
        <v>628</v>
      </c>
      <c r="E404" s="165"/>
      <c r="F404" s="158"/>
      <c r="G404" s="158"/>
      <c r="H404" s="165"/>
      <c r="I404" s="158"/>
      <c r="J404" s="158"/>
      <c r="K404" s="165" t="s">
        <v>635</v>
      </c>
      <c r="L404" s="158" t="s">
        <v>781</v>
      </c>
      <c r="M404" s="167">
        <v>2030</v>
      </c>
      <c r="N404" s="167">
        <v>2020</v>
      </c>
      <c r="O404" s="165"/>
      <c r="P404" s="158"/>
      <c r="Q404" s="158"/>
      <c r="R404" s="158"/>
      <c r="S404" s="182" t="str">
        <f t="array" ref="S404">_xlfn.IFS(
  C404="United States","North America",
  C404="Canada","North America",
  C404="Mexico","North America",
  C404="Bermuda","North America",
  C404="United Kingdom","Europe",
  C404="Germany","Europe",
  C404="France","Europe",
  C404="Italy","Europe",
  C404="Switzerland","Europe",
  C404="Spain","Europe",
  C404="Netherlands","Europe",
  C404="Sweden","Europe",
  C404="Norway","Europe",
  C404="Finland","Europe",
  C404="Denmark","Europe",
  C404="Russia","Europe",
  C404="China","Asia",
  C404="Japan","Asia",
  C404="Taiwan, Province of China","Asia",
  C404="Hong Kong","Asia",
  C404="South Korea","Asia",
  C404="India","Asia",
  C404="Singapore","Asia",
  C404="Thailand","Asia",
  C404="Indonesia","Asia",
  C404="Malaysia","Asia",
  TRUE,"Other"
)</f>
        <v>Europe</v>
      </c>
      <c r="T404" s="158" t="str">
        <f>_xlfn.XLOOKUP($D404,ref!G:G,ref!H:H)</f>
        <v>Chemicals</v>
      </c>
      <c r="U404" s="158">
        <f t="shared" si="48"/>
        <v>1</v>
      </c>
      <c r="V404" s="158" t="str">
        <f t="shared" si="49"/>
        <v/>
      </c>
      <c r="W404" s="158" t="str">
        <f t="shared" si="50"/>
        <v/>
      </c>
      <c r="X404" s="158" t="str">
        <f t="shared" si="51"/>
        <v/>
      </c>
      <c r="Y404" s="164">
        <f t="shared" si="52"/>
        <v>1</v>
      </c>
    </row>
    <row r="405" spans="1:25" ht="15.65" customHeight="1">
      <c r="A405" s="374" t="s">
        <v>3198</v>
      </c>
      <c r="B405" s="163">
        <v>151</v>
      </c>
      <c r="C405" s="163" t="s">
        <v>680</v>
      </c>
      <c r="D405" s="169" t="s">
        <v>638</v>
      </c>
      <c r="E405" s="168"/>
      <c r="F405" s="163"/>
      <c r="G405" s="163"/>
      <c r="H405" s="168"/>
      <c r="I405" s="163"/>
      <c r="J405" s="163"/>
      <c r="K405" s="168"/>
      <c r="L405" s="163"/>
      <c r="M405" s="170"/>
      <c r="N405" s="170"/>
      <c r="O405" s="168"/>
      <c r="P405" s="163"/>
      <c r="Q405" s="163"/>
      <c r="R405" s="163"/>
      <c r="S405" s="181" t="str">
        <f t="array" ref="S405">_xlfn.IFS(
  C405="United States","North America",
  C405="Canada","North America",
  C405="Mexico","North America",
  C405="Bermuda","North America",
  C405="United Kingdom","Europe",
  C405="Germany","Europe",
  C405="France","Europe",
  C405="Italy","Europe",
  C405="Switzerland","Europe",
  C405="Spain","Europe",
  C405="Netherlands","Europe",
  C405="Sweden","Europe",
  C405="Norway","Europe",
  C405="Finland","Europe",
  C405="Denmark","Europe",
  C405="Russia","Europe",
  C405="China","Asia",
  C405="Japan","Asia",
  C405="Taiwan, Province of China","Asia",
  C405="Hong Kong","Asia",
  C405="South Korea","Asia",
  C405="India","Asia",
  C405="Singapore","Asia",
  C405="Thailand","Asia",
  C405="Indonesia","Asia",
  C405="Malaysia","Asia",
  TRUE,"Other"
)</f>
        <v>Asia</v>
      </c>
      <c r="T405" s="163" t="str">
        <f>_xlfn.XLOOKUP($D405,ref!G:G,ref!H:H)</f>
        <v>Industrial goods</v>
      </c>
      <c r="U405" s="163" t="str">
        <f t="shared" si="48"/>
        <v/>
      </c>
      <c r="V405" s="163" t="str">
        <f t="shared" si="49"/>
        <v/>
      </c>
      <c r="W405" s="163" t="str">
        <f t="shared" si="50"/>
        <v/>
      </c>
      <c r="X405" s="163" t="str">
        <f t="shared" si="51"/>
        <v/>
      </c>
      <c r="Y405" s="164">
        <f t="shared" si="52"/>
        <v>0</v>
      </c>
    </row>
    <row r="406" spans="1:25" ht="15.65" customHeight="1">
      <c r="A406" s="375" t="s">
        <v>400</v>
      </c>
      <c r="B406" s="158">
        <v>284</v>
      </c>
      <c r="C406" s="158" t="s">
        <v>680</v>
      </c>
      <c r="D406" s="166" t="s">
        <v>705</v>
      </c>
      <c r="E406" s="165"/>
      <c r="F406" s="158"/>
      <c r="G406" s="158"/>
      <c r="H406" s="165"/>
      <c r="I406" s="158"/>
      <c r="J406" s="158"/>
      <c r="K406" s="165"/>
      <c r="L406" s="158"/>
      <c r="M406" s="167"/>
      <c r="N406" s="167"/>
      <c r="O406" s="165"/>
      <c r="P406" s="158"/>
      <c r="Q406" s="158"/>
      <c r="R406" s="158"/>
      <c r="S406" s="182" t="str">
        <f t="array" ref="S406">_xlfn.IFS(
  C406="United States","North America",
  C406="Canada","North America",
  C406="Mexico","North America",
  C406="Bermuda","North America",
  C406="United Kingdom","Europe",
  C406="Germany","Europe",
  C406="France","Europe",
  C406="Italy","Europe",
  C406="Switzerland","Europe",
  C406="Spain","Europe",
  C406="Netherlands","Europe",
  C406="Sweden","Europe",
  C406="Norway","Europe",
  C406="Finland","Europe",
  C406="Denmark","Europe",
  C406="Russia","Europe",
  C406="China","Asia",
  C406="Japan","Asia",
  C406="Taiwan, Province of China","Asia",
  C406="Hong Kong","Asia",
  C406="South Korea","Asia",
  C406="India","Asia",
  C406="Singapore","Asia",
  C406="Thailand","Asia",
  C406="Indonesia","Asia",
  C406="Malaysia","Asia",
  TRUE,"Other"
)</f>
        <v>Asia</v>
      </c>
      <c r="T406" s="158" t="str">
        <f>_xlfn.XLOOKUP($D406,ref!G:G,ref!H:H)</f>
        <v>Oil and gas</v>
      </c>
      <c r="U406" s="158" t="str">
        <f t="shared" si="48"/>
        <v/>
      </c>
      <c r="V406" s="158" t="str">
        <f t="shared" si="49"/>
        <v/>
      </c>
      <c r="W406" s="158" t="str">
        <f t="shared" si="50"/>
        <v/>
      </c>
      <c r="X406" s="158" t="str">
        <f t="shared" si="51"/>
        <v/>
      </c>
      <c r="Y406" s="164">
        <f t="shared" si="52"/>
        <v>0</v>
      </c>
    </row>
    <row r="407" spans="1:25" ht="15.65" customHeight="1">
      <c r="A407" s="374" t="s">
        <v>54</v>
      </c>
      <c r="B407" s="163">
        <v>5</v>
      </c>
      <c r="C407" s="163" t="s">
        <v>680</v>
      </c>
      <c r="D407" s="169" t="s">
        <v>654</v>
      </c>
      <c r="E407" s="168"/>
      <c r="F407" s="163"/>
      <c r="G407" s="163"/>
      <c r="H407" s="168"/>
      <c r="I407" s="163"/>
      <c r="J407" s="163"/>
      <c r="K407" s="168" t="s">
        <v>674</v>
      </c>
      <c r="L407" s="163"/>
      <c r="M407" s="170">
        <v>2050</v>
      </c>
      <c r="N407" s="170">
        <v>2021</v>
      </c>
      <c r="O407" s="168"/>
      <c r="P407" s="163"/>
      <c r="Q407" s="163"/>
      <c r="R407" s="163"/>
      <c r="S407" s="181" t="str">
        <f t="array" ref="S407">_xlfn.IFS(
  C407="United States","North America",
  C407="Canada","North America",
  C407="Mexico","North America",
  C407="Bermuda","North America",
  C407="United Kingdom","Europe",
  C407="Germany","Europe",
  C407="France","Europe",
  C407="Italy","Europe",
  C407="Switzerland","Europe",
  C407="Spain","Europe",
  C407="Netherlands","Europe",
  C407="Sweden","Europe",
  C407="Norway","Europe",
  C407="Finland","Europe",
  C407="Denmark","Europe",
  C407="Russia","Europe",
  C407="China","Asia",
  C407="Japan","Asia",
  C407="Taiwan, Province of China","Asia",
  C407="Hong Kong","Asia",
  C407="South Korea","Asia",
  C407="India","Asia",
  C407="Singapore","Asia",
  C407="Thailand","Asia",
  C407="Indonesia","Asia",
  C407="Malaysia","Asia",
  TRUE,"Other"
)</f>
        <v>Asia</v>
      </c>
      <c r="T407" s="163" t="str">
        <f>_xlfn.XLOOKUP($D407,ref!G:G,ref!H:H)</f>
        <v>Health care and pharmaceuticals</v>
      </c>
      <c r="U407" s="163">
        <f t="shared" si="48"/>
        <v>1</v>
      </c>
      <c r="V407" s="163" t="str">
        <f t="shared" si="49"/>
        <v/>
      </c>
      <c r="W407" s="163" t="str">
        <f t="shared" si="50"/>
        <v/>
      </c>
      <c r="X407" s="163" t="str">
        <f t="shared" si="51"/>
        <v/>
      </c>
      <c r="Y407" s="164">
        <f t="shared" si="52"/>
        <v>1</v>
      </c>
    </row>
    <row r="408" spans="1:25" ht="15.65" customHeight="1">
      <c r="A408" s="375" t="s">
        <v>167</v>
      </c>
      <c r="B408" s="158">
        <v>109</v>
      </c>
      <c r="C408" s="158" t="s">
        <v>680</v>
      </c>
      <c r="D408" s="166" t="s">
        <v>705</v>
      </c>
      <c r="E408" s="165"/>
      <c r="F408" s="158"/>
      <c r="G408" s="158"/>
      <c r="H408" s="165"/>
      <c r="I408" s="158"/>
      <c r="J408" s="158"/>
      <c r="K408" s="165"/>
      <c r="L408" s="158"/>
      <c r="M408" s="167"/>
      <c r="N408" s="167"/>
      <c r="O408" s="165"/>
      <c r="P408" s="158"/>
      <c r="Q408" s="158"/>
      <c r="R408" s="158"/>
      <c r="S408" s="182" t="str">
        <f t="array" ref="S408">_xlfn.IFS(
  C408="United States","North America",
  C408="Canada","North America",
  C408="Mexico","North America",
  C408="Bermuda","North America",
  C408="United Kingdom","Europe",
  C408="Germany","Europe",
  C408="France","Europe",
  C408="Italy","Europe",
  C408="Switzerland","Europe",
  C408="Spain","Europe",
  C408="Netherlands","Europe",
  C408="Sweden","Europe",
  C408="Norway","Europe",
  C408="Finland","Europe",
  C408="Denmark","Europe",
  C408="Russia","Europe",
  C408="China","Asia",
  C408="Japan","Asia",
  C408="Taiwan, Province of China","Asia",
  C408="Hong Kong","Asia",
  C408="South Korea","Asia",
  C408="India","Asia",
  C408="Singapore","Asia",
  C408="Thailand","Asia",
  C408="Indonesia","Asia",
  C408="Malaysia","Asia",
  TRUE,"Other"
)</f>
        <v>Asia</v>
      </c>
      <c r="T408" s="158" t="str">
        <f>_xlfn.XLOOKUP($D408,ref!G:G,ref!H:H)</f>
        <v>Oil and gas</v>
      </c>
      <c r="U408" s="158" t="str">
        <f t="shared" si="48"/>
        <v/>
      </c>
      <c r="V408" s="158" t="str">
        <f t="shared" si="49"/>
        <v/>
      </c>
      <c r="W408" s="158" t="str">
        <f t="shared" si="50"/>
        <v/>
      </c>
      <c r="X408" s="158" t="str">
        <f t="shared" si="51"/>
        <v/>
      </c>
      <c r="Y408" s="164">
        <f t="shared" si="52"/>
        <v>0</v>
      </c>
    </row>
    <row r="409" spans="1:25" ht="15.65" customHeight="1">
      <c r="A409" s="374" t="s">
        <v>162</v>
      </c>
      <c r="B409" s="163">
        <v>129</v>
      </c>
      <c r="C409" s="163" t="s">
        <v>876</v>
      </c>
      <c r="D409" s="169" t="s">
        <v>713</v>
      </c>
      <c r="E409" s="168" t="s">
        <v>631</v>
      </c>
      <c r="F409" s="163">
        <v>2040</v>
      </c>
      <c r="G409" s="163">
        <v>2020</v>
      </c>
      <c r="H409" s="168"/>
      <c r="I409" s="163"/>
      <c r="J409" s="163"/>
      <c r="K409" s="168"/>
      <c r="L409" s="163"/>
      <c r="M409" s="170"/>
      <c r="N409" s="170"/>
      <c r="O409" s="168" t="s">
        <v>674</v>
      </c>
      <c r="P409" s="163"/>
      <c r="Q409" s="163">
        <v>2050</v>
      </c>
      <c r="R409" s="163">
        <v>2021</v>
      </c>
      <c r="S409" s="181" t="str">
        <f t="array" ref="S409">_xlfn.IFS(
  C409="United States","North America",
  C409="Canada","North America",
  C409="Mexico","North America",
  C409="Bermuda","North America",
  C409="United Kingdom","Europe",
  C409="Germany","Europe",
  C409="France","Europe",
  C409="Italy","Europe",
  C409="Switzerland","Europe",
  C409="Spain","Europe",
  C409="Netherlands","Europe",
  C409="Sweden","Europe",
  C409="Norway","Europe",
  C409="Finland","Europe",
  C409="Denmark","Europe",
  C409="Russia","Europe",
  C409="China","Asia",
  C409="Japan","Asia",
  C409="Taiwan, Province of China","Asia",
  C409="Hong Kong","Asia",
  C409="South Korea","Asia",
  C409="India","Asia",
  C409="Singapore","Asia",
  C409="Thailand","Asia",
  C409="Indonesia","Asia",
  C409="Malaysia","Asia",
  TRUE,"Other"
)</f>
        <v>Asia</v>
      </c>
      <c r="T409" s="163" t="str">
        <f>_xlfn.XLOOKUP($D409,ref!G:G,ref!H:H)</f>
        <v>Technology</v>
      </c>
      <c r="U409" s="163" t="str">
        <f t="shared" si="48"/>
        <v/>
      </c>
      <c r="V409" s="163">
        <f t="shared" si="49"/>
        <v>1</v>
      </c>
      <c r="W409" s="163">
        <f t="shared" si="50"/>
        <v>1</v>
      </c>
      <c r="X409" s="163" t="str">
        <f t="shared" si="51"/>
        <v/>
      </c>
      <c r="Y409" s="164">
        <f t="shared" si="52"/>
        <v>1</v>
      </c>
    </row>
    <row r="410" spans="1:25" ht="15.65" customHeight="1">
      <c r="A410" s="375" t="s">
        <v>359</v>
      </c>
      <c r="B410" s="158">
        <v>452</v>
      </c>
      <c r="C410" s="158" t="s">
        <v>876</v>
      </c>
      <c r="D410" s="166" t="s">
        <v>691</v>
      </c>
      <c r="E410" s="165" t="s">
        <v>631</v>
      </c>
      <c r="F410" s="158">
        <v>2050</v>
      </c>
      <c r="G410" s="158">
        <v>2020</v>
      </c>
      <c r="H410" s="165"/>
      <c r="I410" s="158"/>
      <c r="J410" s="158"/>
      <c r="K410" s="165"/>
      <c r="L410" s="158"/>
      <c r="M410" s="167"/>
      <c r="N410" s="167"/>
      <c r="O410" s="165"/>
      <c r="P410" s="158"/>
      <c r="Q410" s="158"/>
      <c r="R410" s="158"/>
      <c r="S410" s="182" t="str">
        <f t="array" ref="S410">_xlfn.IFS(
  C410="United States","North America",
  C410="Canada","North America",
  C410="Mexico","North America",
  C410="Bermuda","North America",
  C410="United Kingdom","Europe",
  C410="Germany","Europe",
  C410="France","Europe",
  C410="Italy","Europe",
  C410="Switzerland","Europe",
  C410="Spain","Europe",
  C410="Netherlands","Europe",
  C410="Sweden","Europe",
  C410="Norway","Europe",
  C410="Finland","Europe",
  C410="Denmark","Europe",
  C410="Russia","Europe",
  C410="China","Asia",
  C410="Japan","Asia",
  C410="Taiwan, Province of China","Asia",
  C410="Hong Kong","Asia",
  C410="South Korea","Asia",
  C410="India","Asia",
  C410="Singapore","Asia",
  C410="Thailand","Asia",
  C410="Indonesia","Asia",
  C410="Malaysia","Asia",
  TRUE,"Other"
)</f>
        <v>Asia</v>
      </c>
      <c r="T410" s="158" t="str">
        <f>_xlfn.XLOOKUP($D410,ref!G:G,ref!H:H)</f>
        <v>Transportation and logistics</v>
      </c>
      <c r="U410" s="158" t="str">
        <f t="shared" si="48"/>
        <v/>
      </c>
      <c r="V410" s="158" t="str">
        <f t="shared" si="49"/>
        <v/>
      </c>
      <c r="W410" s="158">
        <f t="shared" si="50"/>
        <v>1</v>
      </c>
      <c r="X410" s="158" t="str">
        <f t="shared" si="51"/>
        <v/>
      </c>
      <c r="Y410" s="164">
        <f t="shared" si="52"/>
        <v>1</v>
      </c>
    </row>
    <row r="411" spans="1:25" ht="15.65" customHeight="1">
      <c r="A411" s="374" t="s">
        <v>376</v>
      </c>
      <c r="B411" s="163">
        <v>356</v>
      </c>
      <c r="C411" s="163" t="s">
        <v>692</v>
      </c>
      <c r="D411" s="169" t="s">
        <v>666</v>
      </c>
      <c r="E411" s="168"/>
      <c r="F411" s="163"/>
      <c r="G411" s="163"/>
      <c r="H411" s="168" t="s">
        <v>1096</v>
      </c>
      <c r="I411" s="163">
        <v>2030</v>
      </c>
      <c r="J411" s="163">
        <v>2019</v>
      </c>
      <c r="K411" s="168" t="s">
        <v>3061</v>
      </c>
      <c r="L411" s="163" t="s">
        <v>3199</v>
      </c>
      <c r="M411" s="170">
        <v>2030</v>
      </c>
      <c r="N411" s="170">
        <v>2020</v>
      </c>
      <c r="O411" s="168"/>
      <c r="P411" s="163"/>
      <c r="Q411" s="163"/>
      <c r="R411" s="163"/>
      <c r="S411" s="181" t="str">
        <f t="array" ref="S411">_xlfn.IFS(
  C411="United States","North America",
  C411="Canada","North America",
  C411="Mexico","North America",
  C411="Bermuda","North America",
  C411="United Kingdom","Europe",
  C411="Germany","Europe",
  C411="France","Europe",
  C411="Italy","Europe",
  C411="Switzerland","Europe",
  C411="Spain","Europe",
  C411="Netherlands","Europe",
  C411="Sweden","Europe",
  C411="Norway","Europe",
  C411="Finland","Europe",
  C411="Denmark","Europe",
  C411="Russia","Europe",
  C411="China","Asia",
  C411="Japan","Asia",
  C411="Taiwan, Province of China","Asia",
  C411="Hong Kong","Asia",
  C411="South Korea","Asia",
  C411="India","Asia",
  C411="Singapore","Asia",
  C411="Thailand","Asia",
  C411="Indonesia","Asia",
  C411="Malaysia","Asia",
  TRUE,"Other"
)</f>
        <v>Europe</v>
      </c>
      <c r="T411" s="163" t="str">
        <f>_xlfn.XLOOKUP($D411,ref!G:G,ref!H:H)</f>
        <v>Financial services</v>
      </c>
      <c r="U411" s="163">
        <f t="shared" si="48"/>
        <v>1</v>
      </c>
      <c r="V411" s="163" t="str">
        <f t="shared" si="49"/>
        <v/>
      </c>
      <c r="W411" s="163" t="str">
        <f t="shared" si="50"/>
        <v/>
      </c>
      <c r="X411" s="163">
        <f t="shared" si="51"/>
        <v>1</v>
      </c>
      <c r="Y411" s="164">
        <f t="shared" si="52"/>
        <v>1</v>
      </c>
    </row>
    <row r="412" spans="1:25" ht="15.65" customHeight="1">
      <c r="A412" s="375" t="s">
        <v>1741</v>
      </c>
      <c r="B412" s="158">
        <v>203</v>
      </c>
      <c r="C412" s="158" t="s">
        <v>692</v>
      </c>
      <c r="D412" s="166" t="s">
        <v>715</v>
      </c>
      <c r="E412" s="165"/>
      <c r="F412" s="158"/>
      <c r="G412" s="158"/>
      <c r="H412" s="165" t="s">
        <v>635</v>
      </c>
      <c r="I412" s="158"/>
      <c r="J412" s="158">
        <v>2016</v>
      </c>
      <c r="K412" s="165" t="s">
        <v>635</v>
      </c>
      <c r="L412" s="158" t="s">
        <v>2773</v>
      </c>
      <c r="M412" s="167">
        <v>2050</v>
      </c>
      <c r="N412" s="167">
        <v>2021</v>
      </c>
      <c r="O412" s="165"/>
      <c r="P412" s="158"/>
      <c r="Q412" s="158"/>
      <c r="R412" s="158"/>
      <c r="S412" s="182" t="str">
        <f t="array" ref="S412">_xlfn.IFS(
  C412="United States","North America",
  C412="Canada","North America",
  C412="Mexico","North America",
  C412="Bermuda","North America",
  C412="United Kingdom","Europe",
  C412="Germany","Europe",
  C412="France","Europe",
  C412="Italy","Europe",
  C412="Switzerland","Europe",
  C412="Spain","Europe",
  C412="Netherlands","Europe",
  C412="Sweden","Europe",
  C412="Norway","Europe",
  C412="Finland","Europe",
  C412="Denmark","Europe",
  C412="Russia","Europe",
  C412="China","Asia",
  C412="Japan","Asia",
  C412="Taiwan, Province of China","Asia",
  C412="Hong Kong","Asia",
  C412="South Korea","Asia",
  C412="India","Asia",
  C412="Singapore","Asia",
  C412="Thailand","Asia",
  C412="Indonesia","Asia",
  C412="Malaysia","Asia",
  TRUE,"Other"
)</f>
        <v>Europe</v>
      </c>
      <c r="T412" s="158" t="str">
        <f>_xlfn.XLOOKUP($D412,ref!G:G,ref!H:H)</f>
        <v>Telecommunications and media</v>
      </c>
      <c r="U412" s="158">
        <f t="shared" si="48"/>
        <v>1</v>
      </c>
      <c r="V412" s="158" t="str">
        <f t="shared" si="49"/>
        <v/>
      </c>
      <c r="W412" s="158" t="str">
        <f t="shared" si="50"/>
        <v/>
      </c>
      <c r="X412" s="158" t="str">
        <f t="shared" si="51"/>
        <v/>
      </c>
      <c r="Y412" s="164">
        <f t="shared" si="52"/>
        <v>1</v>
      </c>
    </row>
    <row r="413" spans="1:25" ht="15.65" customHeight="1">
      <c r="A413" s="374" t="s">
        <v>368</v>
      </c>
      <c r="B413" s="163">
        <v>184</v>
      </c>
      <c r="C413" s="163" t="s">
        <v>676</v>
      </c>
      <c r="D413" s="169" t="s">
        <v>666</v>
      </c>
      <c r="E413" s="168"/>
      <c r="F413" s="163"/>
      <c r="G413" s="163"/>
      <c r="H413" s="168" t="s">
        <v>1096</v>
      </c>
      <c r="I413" s="163">
        <v>2030</v>
      </c>
      <c r="J413" s="163">
        <v>2021</v>
      </c>
      <c r="K413" s="168" t="s">
        <v>635</v>
      </c>
      <c r="L413" s="163" t="s">
        <v>2780</v>
      </c>
      <c r="M413" s="170">
        <v>2030</v>
      </c>
      <c r="N413" s="170">
        <v>2021</v>
      </c>
      <c r="O413" s="168"/>
      <c r="P413" s="163"/>
      <c r="Q413" s="163"/>
      <c r="R413" s="163"/>
      <c r="S413" s="181" t="str">
        <f t="array" ref="S413">_xlfn.IFS(
  C413="United States","North America",
  C413="Canada","North America",
  C413="Mexico","North America",
  C413="Bermuda","North America",
  C413="United Kingdom","Europe",
  C413="Germany","Europe",
  C413="France","Europe",
  C413="Italy","Europe",
  C413="Switzerland","Europe",
  C413="Spain","Europe",
  C413="Netherlands","Europe",
  C413="Sweden","Europe",
  C413="Norway","Europe",
  C413="Finland","Europe",
  C413="Denmark","Europe",
  C413="Russia","Europe",
  C413="China","Asia",
  C413="Japan","Asia",
  C413="Taiwan, Province of China","Asia",
  C413="Hong Kong","Asia",
  C413="South Korea","Asia",
  C413="India","Asia",
  C413="Singapore","Asia",
  C413="Thailand","Asia",
  C413="Indonesia","Asia",
  C413="Malaysia","Asia",
  TRUE,"Other"
)</f>
        <v>Asia</v>
      </c>
      <c r="T413" s="163" t="str">
        <f>_xlfn.XLOOKUP($D413,ref!G:G,ref!H:H)</f>
        <v>Financial services</v>
      </c>
      <c r="U413" s="163">
        <f t="shared" si="48"/>
        <v>1</v>
      </c>
      <c r="V413" s="163" t="str">
        <f t="shared" si="49"/>
        <v/>
      </c>
      <c r="W413" s="163" t="str">
        <f t="shared" si="50"/>
        <v/>
      </c>
      <c r="X413" s="163">
        <f t="shared" si="51"/>
        <v>1</v>
      </c>
      <c r="Y413" s="164">
        <f t="shared" si="52"/>
        <v>1</v>
      </c>
    </row>
    <row r="414" spans="1:25" ht="15.65" customHeight="1">
      <c r="A414" s="375" t="s">
        <v>498</v>
      </c>
      <c r="B414" s="158">
        <v>331</v>
      </c>
      <c r="C414" s="158" t="s">
        <v>676</v>
      </c>
      <c r="D414" s="166" t="s">
        <v>713</v>
      </c>
      <c r="E414" s="165"/>
      <c r="F414" s="158"/>
      <c r="G414" s="158"/>
      <c r="H414" s="165" t="s">
        <v>635</v>
      </c>
      <c r="I414" s="158"/>
      <c r="J414" s="158">
        <v>2018</v>
      </c>
      <c r="K414" s="165"/>
      <c r="L414" s="158"/>
      <c r="M414" s="167"/>
      <c r="N414" s="167"/>
      <c r="O414" s="165" t="s">
        <v>645</v>
      </c>
      <c r="P414" s="158" t="s">
        <v>3200</v>
      </c>
      <c r="Q414" s="158">
        <v>2050</v>
      </c>
      <c r="R414" s="158">
        <v>2021</v>
      </c>
      <c r="S414" s="182" t="str">
        <f t="array" ref="S414">_xlfn.IFS(
  C414="United States","North America",
  C414="Canada","North America",
  C414="Mexico","North America",
  C414="Bermuda","North America",
  C414="United Kingdom","Europe",
  C414="Germany","Europe",
  C414="France","Europe",
  C414="Italy","Europe",
  C414="Switzerland","Europe",
  C414="Spain","Europe",
  C414="Netherlands","Europe",
  C414="Sweden","Europe",
  C414="Norway","Europe",
  C414="Finland","Europe",
  C414="Denmark","Europe",
  C414="Russia","Europe",
  C414="China","Asia",
  C414="Japan","Asia",
  C414="Taiwan, Province of China","Asia",
  C414="Hong Kong","Asia",
  C414="South Korea","Asia",
  C414="India","Asia",
  C414="Singapore","Asia",
  C414="Thailand","Asia",
  C414="Indonesia","Asia",
  C414="Malaysia","Asia",
  TRUE,"Other"
)</f>
        <v>Asia</v>
      </c>
      <c r="T414" s="158" t="str">
        <f>_xlfn.XLOOKUP($D414,ref!G:G,ref!H:H)</f>
        <v>Technology</v>
      </c>
      <c r="U414" s="158" t="str">
        <f t="shared" si="48"/>
        <v/>
      </c>
      <c r="V414" s="158">
        <f t="shared" si="49"/>
        <v>1</v>
      </c>
      <c r="W414" s="158" t="str">
        <f t="shared" si="50"/>
        <v/>
      </c>
      <c r="X414" s="158" t="str">
        <f t="shared" si="51"/>
        <v/>
      </c>
      <c r="Y414" s="164">
        <f t="shared" si="52"/>
        <v>1</v>
      </c>
    </row>
    <row r="415" spans="1:25" ht="15.65" customHeight="1">
      <c r="A415" s="374" t="s">
        <v>194</v>
      </c>
      <c r="B415" s="163">
        <v>88</v>
      </c>
      <c r="C415" s="163" t="s">
        <v>676</v>
      </c>
      <c r="D415" s="169" t="s">
        <v>666</v>
      </c>
      <c r="E415" s="168" t="s">
        <v>631</v>
      </c>
      <c r="F415" s="163">
        <v>2040</v>
      </c>
      <c r="G415" s="163">
        <v>2018</v>
      </c>
      <c r="H415" s="168" t="s">
        <v>1096</v>
      </c>
      <c r="I415" s="163">
        <v>2035</v>
      </c>
      <c r="J415" s="163">
        <v>2020</v>
      </c>
      <c r="K415" s="168"/>
      <c r="L415" s="163"/>
      <c r="M415" s="170"/>
      <c r="N415" s="170"/>
      <c r="O415" s="168" t="s">
        <v>645</v>
      </c>
      <c r="P415" s="163" t="s">
        <v>3201</v>
      </c>
      <c r="Q415" s="163">
        <v>2050</v>
      </c>
      <c r="R415" s="163">
        <v>2010</v>
      </c>
      <c r="S415" s="181" t="str">
        <f t="array" ref="S415">_xlfn.IFS(
  C415="United States","North America",
  C415="Canada","North America",
  C415="Mexico","North America",
  C415="Bermuda","North America",
  C415="United Kingdom","Europe",
  C415="Germany","Europe",
  C415="France","Europe",
  C415="Italy","Europe",
  C415="Switzerland","Europe",
  C415="Spain","Europe",
  C415="Netherlands","Europe",
  C415="Sweden","Europe",
  C415="Norway","Europe",
  C415="Finland","Europe",
  C415="Denmark","Europe",
  C415="Russia","Europe",
  C415="China","Asia",
  C415="Japan","Asia",
  C415="Taiwan, Province of China","Asia",
  C415="Hong Kong","Asia",
  C415="South Korea","Asia",
  C415="India","Asia",
  C415="Singapore","Asia",
  C415="Thailand","Asia",
  C415="Indonesia","Asia",
  C415="Malaysia","Asia",
  TRUE,"Other"
)</f>
        <v>Asia</v>
      </c>
      <c r="T415" s="163" t="str">
        <f>_xlfn.XLOOKUP($D415,ref!G:G,ref!H:H)</f>
        <v>Financial services</v>
      </c>
      <c r="U415" s="163" t="str">
        <f t="shared" si="48"/>
        <v/>
      </c>
      <c r="V415" s="163">
        <f t="shared" si="49"/>
        <v>1</v>
      </c>
      <c r="W415" s="163">
        <f t="shared" si="50"/>
        <v>1</v>
      </c>
      <c r="X415" s="163">
        <f t="shared" si="51"/>
        <v>1</v>
      </c>
      <c r="Y415" s="164">
        <f t="shared" si="52"/>
        <v>1</v>
      </c>
    </row>
    <row r="416" spans="1:25" ht="15.65" customHeight="1">
      <c r="A416" s="375" t="s">
        <v>211</v>
      </c>
      <c r="B416" s="158">
        <v>205</v>
      </c>
      <c r="C416" s="158" t="s">
        <v>774</v>
      </c>
      <c r="D416" s="166" t="s">
        <v>666</v>
      </c>
      <c r="E416" s="165"/>
      <c r="F416" s="158"/>
      <c r="G416" s="158"/>
      <c r="H416" s="165"/>
      <c r="I416" s="158"/>
      <c r="J416" s="158"/>
      <c r="K416" s="165" t="s">
        <v>635</v>
      </c>
      <c r="L416" s="158"/>
      <c r="M416" s="167">
        <v>2030</v>
      </c>
      <c r="N416" s="167">
        <v>2018</v>
      </c>
      <c r="O416" s="165"/>
      <c r="P416" s="158"/>
      <c r="Q416" s="158"/>
      <c r="R416" s="158"/>
      <c r="S416" s="182" t="str">
        <f t="array" ref="S416">_xlfn.IFS(
  C416="United States","North America",
  C416="Canada","North America",
  C416="Mexico","North America",
  C416="Bermuda","North America",
  C416="United Kingdom","Europe",
  C416="Germany","Europe",
  C416="France","Europe",
  C416="Italy","Europe",
  C416="Switzerland","Europe",
  C416="Spain","Europe",
  C416="Netherlands","Europe",
  C416="Sweden","Europe",
  C416="Norway","Europe",
  C416="Finland","Europe",
  C416="Denmark","Europe",
  C416="Russia","Europe",
  C416="China","Asia",
  C416="Japan","Asia",
  C416="Taiwan, Province of China","Asia",
  C416="Hong Kong","Asia",
  C416="South Korea","Asia",
  C416="India","Asia",
  C416="Singapore","Asia",
  C416="Thailand","Asia",
  C416="Indonesia","Asia",
  C416="Malaysia","Asia",
  TRUE,"Other"
)</f>
        <v>Asia</v>
      </c>
      <c r="T416" s="158" t="str">
        <f>_xlfn.XLOOKUP($D416,ref!G:G,ref!H:H)</f>
        <v>Financial services</v>
      </c>
      <c r="U416" s="158">
        <f t="shared" si="48"/>
        <v>1</v>
      </c>
      <c r="V416" s="158" t="str">
        <f t="shared" si="49"/>
        <v/>
      </c>
      <c r="W416" s="158" t="str">
        <f t="shared" si="50"/>
        <v/>
      </c>
      <c r="X416" s="158" t="str">
        <f t="shared" si="51"/>
        <v/>
      </c>
      <c r="Y416" s="164">
        <f t="shared" si="52"/>
        <v>1</v>
      </c>
    </row>
    <row r="417" spans="1:25" ht="15.65" customHeight="1">
      <c r="A417" s="374" t="s">
        <v>125</v>
      </c>
      <c r="B417" s="163">
        <v>106</v>
      </c>
      <c r="C417" s="163" t="s">
        <v>3017</v>
      </c>
      <c r="D417" s="169" t="s">
        <v>679</v>
      </c>
      <c r="E417" s="168"/>
      <c r="F417" s="163"/>
      <c r="G417" s="163"/>
      <c r="H417" s="168"/>
      <c r="I417" s="163"/>
      <c r="J417" s="163"/>
      <c r="K417" s="168"/>
      <c r="L417" s="163"/>
      <c r="M417" s="170"/>
      <c r="N417" s="170"/>
      <c r="O417" s="168"/>
      <c r="P417" s="163"/>
      <c r="Q417" s="163"/>
      <c r="R417" s="163"/>
      <c r="S417" s="181" t="str">
        <f t="array" ref="S417">_xlfn.IFS(
  C417="United States","North America",
  C417="Canada","North America",
  C417="Mexico","North America",
  C417="Bermuda","North America",
  C417="United Kingdom","Europe",
  C417="Germany","Europe",
  C417="France","Europe",
  C417="Italy","Europe",
  C417="Switzerland","Europe",
  C417="Spain","Europe",
  C417="Netherlands","Europe",
  C417="Sweden","Europe",
  C417="Norway","Europe",
  C417="Finland","Europe",
  C417="Denmark","Europe",
  C417="Russia","Europe",
  C417="China","Asia",
  C417="Japan","Asia",
  C417="Taiwan, Province of China","Asia",
  C417="Hong Kong","Asia",
  C417="South Korea","Asia",
  C417="India","Asia",
  C417="Singapore","Asia",
  C417="Thailand","Asia",
  C417="Indonesia","Asia",
  C417="Malaysia","Asia",
  TRUE,"Other"
)</f>
        <v>North America</v>
      </c>
      <c r="T417" s="163" t="str">
        <f>_xlfn.XLOOKUP($D417,ref!G:G,ref!H:H)</f>
        <v>Energy and utilities</v>
      </c>
      <c r="U417" s="163" t="str">
        <f t="shared" si="48"/>
        <v/>
      </c>
      <c r="V417" s="163" t="str">
        <f t="shared" si="49"/>
        <v/>
      </c>
      <c r="W417" s="163" t="str">
        <f t="shared" si="50"/>
        <v/>
      </c>
      <c r="X417" s="163" t="str">
        <f t="shared" si="51"/>
        <v/>
      </c>
      <c r="Y417" s="164">
        <f t="shared" si="52"/>
        <v>0</v>
      </c>
    </row>
    <row r="418" spans="1:25" ht="15.65" customHeight="1">
      <c r="A418" s="375" t="s">
        <v>51</v>
      </c>
      <c r="B418" s="158">
        <v>2</v>
      </c>
      <c r="C418" s="158" t="s">
        <v>680</v>
      </c>
      <c r="D418" s="166" t="s">
        <v>679</v>
      </c>
      <c r="E418" s="165"/>
      <c r="F418" s="158"/>
      <c r="G418" s="158"/>
      <c r="H418" s="165"/>
      <c r="I418" s="158"/>
      <c r="J418" s="158"/>
      <c r="K418" s="165" t="s">
        <v>3045</v>
      </c>
      <c r="L418" s="158" t="s">
        <v>636</v>
      </c>
      <c r="M418" s="167"/>
      <c r="N418" s="167">
        <v>2021</v>
      </c>
      <c r="O418" s="165"/>
      <c r="P418" s="158"/>
      <c r="Q418" s="158"/>
      <c r="R418" s="158"/>
      <c r="S418" s="182" t="str">
        <f t="array" ref="S418">_xlfn.IFS(
  C418="United States","North America",
  C418="Canada","North America",
  C418="Mexico","North America",
  C418="Bermuda","North America",
  C418="United Kingdom","Europe",
  C418="Germany","Europe",
  C418="France","Europe",
  C418="Italy","Europe",
  C418="Switzerland","Europe",
  C418="Spain","Europe",
  C418="Netherlands","Europe",
  C418="Sweden","Europe",
  C418="Norway","Europe",
  C418="Finland","Europe",
  C418="Denmark","Europe",
  C418="Russia","Europe",
  C418="China","Asia",
  C418="Japan","Asia",
  C418="Taiwan, Province of China","Asia",
  C418="Hong Kong","Asia",
  C418="South Korea","Asia",
  C418="India","Asia",
  C418="Singapore","Asia",
  C418="Thailand","Asia",
  C418="Indonesia","Asia",
  C418="Malaysia","Asia",
  TRUE,"Other"
)</f>
        <v>Asia</v>
      </c>
      <c r="T418" s="158" t="str">
        <f>_xlfn.XLOOKUP($D418,ref!G:G,ref!H:H)</f>
        <v>Energy and utilities</v>
      </c>
      <c r="U418" s="158" t="str">
        <f t="shared" si="48"/>
        <v/>
      </c>
      <c r="V418" s="158" t="str">
        <f t="shared" si="49"/>
        <v/>
      </c>
      <c r="W418" s="158" t="str">
        <f t="shared" si="50"/>
        <v/>
      </c>
      <c r="X418" s="158" t="str">
        <f t="shared" si="51"/>
        <v/>
      </c>
      <c r="Y418" s="164">
        <f t="shared" si="52"/>
        <v>0</v>
      </c>
    </row>
    <row r="419" spans="1:25" ht="15.65" customHeight="1">
      <c r="A419" s="374" t="s">
        <v>313</v>
      </c>
      <c r="B419" s="163">
        <v>293</v>
      </c>
      <c r="C419" s="163" t="s">
        <v>680</v>
      </c>
      <c r="D419" s="169" t="s">
        <v>666</v>
      </c>
      <c r="E419" s="168"/>
      <c r="F419" s="163"/>
      <c r="G419" s="163"/>
      <c r="H419" s="168"/>
      <c r="I419" s="163"/>
      <c r="J419" s="163"/>
      <c r="K419" s="168"/>
      <c r="L419" s="163"/>
      <c r="M419" s="170"/>
      <c r="N419" s="170"/>
      <c r="O419" s="168"/>
      <c r="P419" s="163"/>
      <c r="Q419" s="163"/>
      <c r="R419" s="163"/>
      <c r="S419" s="181" t="str">
        <f t="array" ref="S419">_xlfn.IFS(
  C419="United States","North America",
  C419="Canada","North America",
  C419="Mexico","North America",
  C419="Bermuda","North America",
  C419="United Kingdom","Europe",
  C419="Germany","Europe",
  C419="France","Europe",
  C419="Italy","Europe",
  C419="Switzerland","Europe",
  C419="Spain","Europe",
  C419="Netherlands","Europe",
  C419="Sweden","Europe",
  C419="Norway","Europe",
  C419="Finland","Europe",
  C419="Denmark","Europe",
  C419="Russia","Europe",
  C419="China","Asia",
  C419="Japan","Asia",
  C419="Taiwan, Province of China","Asia",
  C419="Hong Kong","Asia",
  C419="South Korea","Asia",
  C419="India","Asia",
  C419="Singapore","Asia",
  C419="Thailand","Asia",
  C419="Indonesia","Asia",
  C419="Malaysia","Asia",
  TRUE,"Other"
)</f>
        <v>Asia</v>
      </c>
      <c r="T419" s="163" t="str">
        <f>_xlfn.XLOOKUP($D419,ref!G:G,ref!H:H)</f>
        <v>Financial services</v>
      </c>
      <c r="U419" s="163" t="str">
        <f t="shared" si="48"/>
        <v/>
      </c>
      <c r="V419" s="163" t="str">
        <f t="shared" si="49"/>
        <v/>
      </c>
      <c r="W419" s="163" t="str">
        <f t="shared" si="50"/>
        <v/>
      </c>
      <c r="X419" s="163" t="str">
        <f t="shared" si="51"/>
        <v/>
      </c>
      <c r="Y419" s="164">
        <f t="shared" si="52"/>
        <v>0</v>
      </c>
    </row>
    <row r="420" spans="1:25" ht="15.65" customHeight="1">
      <c r="A420" s="375" t="s">
        <v>147</v>
      </c>
      <c r="B420" s="158">
        <v>190</v>
      </c>
      <c r="C420" s="158" t="s">
        <v>3017</v>
      </c>
      <c r="D420" s="166" t="s">
        <v>669</v>
      </c>
      <c r="E420" s="165"/>
      <c r="F420" s="158"/>
      <c r="G420" s="158"/>
      <c r="H420" s="165"/>
      <c r="I420" s="158"/>
      <c r="J420" s="158"/>
      <c r="K420" s="165"/>
      <c r="L420" s="158"/>
      <c r="M420" s="167"/>
      <c r="N420" s="167"/>
      <c r="O420" s="165"/>
      <c r="P420" s="158"/>
      <c r="Q420" s="158"/>
      <c r="R420" s="158"/>
      <c r="S420" s="182" t="str">
        <f t="array" ref="S420">_xlfn.IFS(
  C420="United States","North America",
  C420="Canada","North America",
  C420="Mexico","North America",
  C420="Bermuda","North America",
  C420="United Kingdom","Europe",
  C420="Germany","Europe",
  C420="France","Europe",
  C420="Italy","Europe",
  C420="Switzerland","Europe",
  C420="Spain","Europe",
  C420="Netherlands","Europe",
  C420="Sweden","Europe",
  C420="Norway","Europe",
  C420="Finland","Europe",
  C420="Denmark","Europe",
  C420="Russia","Europe",
  C420="China","Asia",
  C420="Japan","Asia",
  C420="Taiwan, Province of China","Asia",
  C420="Hong Kong","Asia",
  C420="South Korea","Asia",
  C420="India","Asia",
  C420="Singapore","Asia",
  C420="Thailand","Asia",
  C420="Indonesia","Asia",
  C420="Malaysia","Asia",
  TRUE,"Other"
)</f>
        <v>North America</v>
      </c>
      <c r="T420" s="158" t="str">
        <f>_xlfn.XLOOKUP($D420,ref!G:G,ref!H:H)</f>
        <v>Automotive</v>
      </c>
      <c r="U420" s="158" t="str">
        <f t="shared" si="48"/>
        <v/>
      </c>
      <c r="V420" s="158" t="str">
        <f t="shared" si="49"/>
        <v/>
      </c>
      <c r="W420" s="158" t="str">
        <f t="shared" si="50"/>
        <v/>
      </c>
      <c r="X420" s="158" t="str">
        <f t="shared" si="51"/>
        <v/>
      </c>
      <c r="Y420" s="164">
        <f t="shared" si="52"/>
        <v>0</v>
      </c>
    </row>
    <row r="421" spans="1:25" ht="15.65" customHeight="1">
      <c r="A421" s="374" t="s">
        <v>1009</v>
      </c>
      <c r="B421" s="163">
        <v>459</v>
      </c>
      <c r="C421" s="163" t="s">
        <v>676</v>
      </c>
      <c r="D421" s="169" t="s">
        <v>666</v>
      </c>
      <c r="E421" s="168"/>
      <c r="F421" s="163"/>
      <c r="G421" s="163"/>
      <c r="H421" s="168"/>
      <c r="I421" s="163"/>
      <c r="J421" s="163"/>
      <c r="K421" s="168" t="s">
        <v>824</v>
      </c>
      <c r="L421" s="163" t="s">
        <v>663</v>
      </c>
      <c r="M421" s="170">
        <v>2050</v>
      </c>
      <c r="N421" s="170">
        <v>2020</v>
      </c>
      <c r="O421" s="168"/>
      <c r="P421" s="163"/>
      <c r="Q421" s="163"/>
      <c r="R421" s="163"/>
      <c r="S421" s="181" t="str">
        <f t="array" ref="S421">_xlfn.IFS(
  C421="United States","North America",
  C421="Canada","North America",
  C421="Mexico","North America",
  C421="Bermuda","North America",
  C421="United Kingdom","Europe",
  C421="Germany","Europe",
  C421="France","Europe",
  C421="Italy","Europe",
  C421="Switzerland","Europe",
  C421="Spain","Europe",
  C421="Netherlands","Europe",
  C421="Sweden","Europe",
  C421="Norway","Europe",
  C421="Finland","Europe",
  C421="Denmark","Europe",
  C421="Russia","Europe",
  C421="China","Asia",
  C421="Japan","Asia",
  C421="Taiwan, Province of China","Asia",
  C421="Hong Kong","Asia",
  C421="South Korea","Asia",
  C421="India","Asia",
  C421="Singapore","Asia",
  C421="Thailand","Asia",
  C421="Indonesia","Asia",
  C421="Malaysia","Asia",
  TRUE,"Other"
)</f>
        <v>Asia</v>
      </c>
      <c r="T421" s="163" t="str">
        <f>_xlfn.XLOOKUP($D421,ref!G:G,ref!H:H)</f>
        <v>Financial services</v>
      </c>
      <c r="U421" s="163">
        <f t="shared" si="48"/>
        <v>1</v>
      </c>
      <c r="V421" s="163" t="str">
        <f t="shared" si="49"/>
        <v/>
      </c>
      <c r="W421" s="163" t="str">
        <f t="shared" si="50"/>
        <v/>
      </c>
      <c r="X421" s="163" t="str">
        <f t="shared" si="51"/>
        <v/>
      </c>
      <c r="Y421" s="164">
        <f t="shared" si="52"/>
        <v>1</v>
      </c>
    </row>
    <row r="422" spans="1:25" ht="15.65" customHeight="1">
      <c r="A422" s="375" t="s">
        <v>365</v>
      </c>
      <c r="B422" s="158">
        <v>261</v>
      </c>
      <c r="C422" s="158" t="s">
        <v>676</v>
      </c>
      <c r="D422" s="166" t="s">
        <v>669</v>
      </c>
      <c r="E422" s="165"/>
      <c r="F422" s="158"/>
      <c r="G422" s="158"/>
      <c r="H422" s="165"/>
      <c r="I422" s="158"/>
      <c r="J422" s="158"/>
      <c r="K422" s="165" t="s">
        <v>635</v>
      </c>
      <c r="L422" s="158" t="s">
        <v>2780</v>
      </c>
      <c r="M422" s="167">
        <v>2050</v>
      </c>
      <c r="N422" s="167">
        <v>2020</v>
      </c>
      <c r="O422" s="165"/>
      <c r="P422" s="158"/>
      <c r="Q422" s="158"/>
      <c r="R422" s="158"/>
      <c r="S422" s="182" t="str">
        <f t="array" ref="S422">_xlfn.IFS(
  C422="United States","North America",
  C422="Canada","North America",
  C422="Mexico","North America",
  C422="Bermuda","North America",
  C422="United Kingdom","Europe",
  C422="Germany","Europe",
  C422="France","Europe",
  C422="Italy","Europe",
  C422="Switzerland","Europe",
  C422="Spain","Europe",
  C422="Netherlands","Europe",
  C422="Sweden","Europe",
  C422="Norway","Europe",
  C422="Finland","Europe",
  C422="Denmark","Europe",
  C422="Russia","Europe",
  C422="China","Asia",
  C422="Japan","Asia",
  C422="Taiwan, Province of China","Asia",
  C422="Hong Kong","Asia",
  C422="South Korea","Asia",
  C422="India","Asia",
  C422="Singapore","Asia",
  C422="Thailand","Asia",
  C422="Indonesia","Asia",
  C422="Malaysia","Asia",
  TRUE,"Other"
)</f>
        <v>Asia</v>
      </c>
      <c r="T422" s="158" t="str">
        <f>_xlfn.XLOOKUP($D422,ref!G:G,ref!H:H)</f>
        <v>Automotive</v>
      </c>
      <c r="U422" s="158">
        <f t="shared" si="48"/>
        <v>1</v>
      </c>
      <c r="V422" s="158" t="str">
        <f t="shared" si="49"/>
        <v/>
      </c>
      <c r="W422" s="158" t="str">
        <f t="shared" si="50"/>
        <v/>
      </c>
      <c r="X422" s="158" t="str">
        <f t="shared" si="51"/>
        <v/>
      </c>
      <c r="Y422" s="164">
        <f t="shared" si="52"/>
        <v>1</v>
      </c>
    </row>
    <row r="423" spans="1:25" ht="15.65" customHeight="1">
      <c r="A423" s="374" t="s">
        <v>2965</v>
      </c>
      <c r="B423" s="163">
        <v>442</v>
      </c>
      <c r="C423" s="163" t="s">
        <v>676</v>
      </c>
      <c r="D423" s="169" t="s">
        <v>3202</v>
      </c>
      <c r="E423" s="168"/>
      <c r="F423" s="163"/>
      <c r="G423" s="163"/>
      <c r="H423" s="168" t="s">
        <v>1096</v>
      </c>
      <c r="I423" s="163">
        <v>2030</v>
      </c>
      <c r="J423" s="163">
        <v>2021</v>
      </c>
      <c r="K423" s="168" t="s">
        <v>635</v>
      </c>
      <c r="L423" s="163" t="s">
        <v>3203</v>
      </c>
      <c r="M423" s="170">
        <v>2050</v>
      </c>
      <c r="N423" s="170">
        <v>2021</v>
      </c>
      <c r="O423" s="168"/>
      <c r="P423" s="163"/>
      <c r="Q423" s="163"/>
      <c r="R423" s="163"/>
      <c r="S423" s="181" t="str">
        <f t="array" ref="S423">_xlfn.IFS(
  C423="United States","North America",
  C423="Canada","North America",
  C423="Mexico","North America",
  C423="Bermuda","North America",
  C423="United Kingdom","Europe",
  C423="Germany","Europe",
  C423="France","Europe",
  C423="Italy","Europe",
  C423="Switzerland","Europe",
  C423="Spain","Europe",
  C423="Netherlands","Europe",
  C423="Sweden","Europe",
  C423="Norway","Europe",
  C423="Finland","Europe",
  C423="Denmark","Europe",
  C423="Russia","Europe",
  C423="China","Asia",
  C423="Japan","Asia",
  C423="Taiwan, Province of China","Asia",
  C423="Hong Kong","Asia",
  C423="South Korea","Asia",
  C423="India","Asia",
  C423="Singapore","Asia",
  C423="Thailand","Asia",
  C423="Indonesia","Asia",
  C423="Malaysia","Asia",
  TRUE,"Other"
)</f>
        <v>Asia</v>
      </c>
      <c r="T423" s="163" t="s">
        <v>666</v>
      </c>
      <c r="U423" s="163">
        <f t="shared" si="48"/>
        <v>1</v>
      </c>
      <c r="V423" s="163" t="str">
        <f t="shared" si="49"/>
        <v/>
      </c>
      <c r="W423" s="163" t="str">
        <f t="shared" si="50"/>
        <v/>
      </c>
      <c r="X423" s="163">
        <f t="shared" si="51"/>
        <v>1</v>
      </c>
      <c r="Y423" s="164">
        <f t="shared" si="52"/>
        <v>1</v>
      </c>
    </row>
    <row r="424" spans="1:25" ht="15.65" customHeight="1">
      <c r="A424" s="375" t="s">
        <v>523</v>
      </c>
      <c r="B424" s="158">
        <v>367</v>
      </c>
      <c r="C424" s="158" t="s">
        <v>676</v>
      </c>
      <c r="D424" s="166" t="s">
        <v>666</v>
      </c>
      <c r="E424" s="165"/>
      <c r="F424" s="158"/>
      <c r="G424" s="158"/>
      <c r="H424" s="165"/>
      <c r="I424" s="158"/>
      <c r="J424" s="158"/>
      <c r="K424" s="165"/>
      <c r="L424" s="158"/>
      <c r="M424" s="167"/>
      <c r="N424" s="167"/>
      <c r="O424" s="165" t="s">
        <v>645</v>
      </c>
      <c r="P424" s="158" t="s">
        <v>3204</v>
      </c>
      <c r="Q424" s="158">
        <v>2050</v>
      </c>
      <c r="R424" s="158">
        <v>2021</v>
      </c>
      <c r="S424" s="182" t="str">
        <f t="array" ref="S424">_xlfn.IFS(
  C424="United States","North America",
  C424="Canada","North America",
  C424="Mexico","North America",
  C424="Bermuda","North America",
  C424="United Kingdom","Europe",
  C424="Germany","Europe",
  C424="France","Europe",
  C424="Italy","Europe",
  C424="Switzerland","Europe",
  C424="Spain","Europe",
  C424="Netherlands","Europe",
  C424="Sweden","Europe",
  C424="Norway","Europe",
  C424="Finland","Europe",
  C424="Denmark","Europe",
  C424="Russia","Europe",
  C424="China","Asia",
  C424="Japan","Asia",
  C424="Taiwan, Province of China","Asia",
  C424="Hong Kong","Asia",
  C424="South Korea","Asia",
  C424="India","Asia",
  C424="Singapore","Asia",
  C424="Thailand","Asia",
  C424="Indonesia","Asia",
  C424="Malaysia","Asia",
  TRUE,"Other"
)</f>
        <v>Asia</v>
      </c>
      <c r="T424" s="158" t="str">
        <f>_xlfn.XLOOKUP($D424,ref!G:G,ref!H:H)</f>
        <v>Financial services</v>
      </c>
      <c r="U424" s="158" t="str">
        <f t="shared" si="48"/>
        <v/>
      </c>
      <c r="V424" s="158">
        <f t="shared" si="49"/>
        <v>1</v>
      </c>
      <c r="W424" s="158" t="str">
        <f t="shared" si="50"/>
        <v/>
      </c>
      <c r="X424" s="158" t="str">
        <f t="shared" si="51"/>
        <v/>
      </c>
      <c r="Y424" s="164">
        <f t="shared" si="52"/>
        <v>1</v>
      </c>
    </row>
    <row r="425" spans="1:25" ht="15.65" customHeight="1">
      <c r="A425" s="374" t="s">
        <v>252</v>
      </c>
      <c r="B425" s="163">
        <v>325</v>
      </c>
      <c r="C425" s="163" t="s">
        <v>676</v>
      </c>
      <c r="D425" s="169" t="s">
        <v>666</v>
      </c>
      <c r="E425" s="168"/>
      <c r="F425" s="163"/>
      <c r="G425" s="163"/>
      <c r="H425" s="168"/>
      <c r="I425" s="163"/>
      <c r="J425" s="163"/>
      <c r="K425" s="168"/>
      <c r="L425" s="163"/>
      <c r="M425" s="170"/>
      <c r="N425" s="170"/>
      <c r="O425" s="168" t="s">
        <v>3112</v>
      </c>
      <c r="P425" s="163" t="s">
        <v>3205</v>
      </c>
      <c r="Q425" s="163">
        <v>2030</v>
      </c>
      <c r="R425" s="163">
        <v>2021</v>
      </c>
      <c r="S425" s="181" t="str">
        <f t="array" ref="S425">_xlfn.IFS(
  C425="United States","North America",
  C425="Canada","North America",
  C425="Mexico","North America",
  C425="Bermuda","North America",
  C425="United Kingdom","Europe",
  C425="Germany","Europe",
  C425="France","Europe",
  C425="Italy","Europe",
  C425="Switzerland","Europe",
  C425="Spain","Europe",
  C425="Netherlands","Europe",
  C425="Sweden","Europe",
  C425="Norway","Europe",
  C425="Finland","Europe",
  C425="Denmark","Europe",
  C425="Russia","Europe",
  C425="China","Asia",
  C425="Japan","Asia",
  C425="Taiwan, Province of China","Asia",
  C425="Hong Kong","Asia",
  C425="South Korea","Asia",
  C425="India","Asia",
  C425="Singapore","Asia",
  C425="Thailand","Asia",
  C425="Indonesia","Asia",
  C425="Malaysia","Asia",
  TRUE,"Other"
)</f>
        <v>Asia</v>
      </c>
      <c r="T425" s="163" t="str">
        <f>_xlfn.XLOOKUP($D425,ref!G:G,ref!H:H)</f>
        <v>Financial services</v>
      </c>
      <c r="U425" s="163" t="str">
        <f t="shared" si="48"/>
        <v/>
      </c>
      <c r="V425" s="163">
        <f t="shared" si="49"/>
        <v>1</v>
      </c>
      <c r="W425" s="163" t="str">
        <f t="shared" si="50"/>
        <v/>
      </c>
      <c r="X425" s="163" t="str">
        <f t="shared" si="51"/>
        <v/>
      </c>
      <c r="Y425" s="164">
        <f t="shared" si="52"/>
        <v>1</v>
      </c>
    </row>
    <row r="426" spans="1:25" ht="15.65" customHeight="1">
      <c r="A426" s="375" t="s">
        <v>3206</v>
      </c>
      <c r="B426" s="158">
        <v>379</v>
      </c>
      <c r="C426" s="158" t="s">
        <v>706</v>
      </c>
      <c r="D426" s="166" t="s">
        <v>708</v>
      </c>
      <c r="E426" s="165"/>
      <c r="F426" s="158"/>
      <c r="G426" s="158"/>
      <c r="H426" s="165"/>
      <c r="I426" s="158"/>
      <c r="J426" s="158"/>
      <c r="K426" s="165" t="s">
        <v>635</v>
      </c>
      <c r="L426" s="158" t="s">
        <v>3207</v>
      </c>
      <c r="M426" s="167">
        <v>2021</v>
      </c>
      <c r="N426" s="167">
        <v>2021</v>
      </c>
      <c r="O426" s="165"/>
      <c r="P426" s="158"/>
      <c r="Q426" s="158"/>
      <c r="R426" s="158"/>
      <c r="S426" s="182" t="str">
        <f t="array" ref="S426">_xlfn.IFS(
  C426="United States","North America",
  C426="Canada","North America",
  C426="Mexico","North America",
  C426="Bermuda","North America",
  C426="United Kingdom","Europe",
  C426="Germany","Europe",
  C426="France","Europe",
  C426="Italy","Europe",
  C426="Switzerland","Europe",
  C426="Spain","Europe",
  C426="Netherlands","Europe",
  C426="Sweden","Europe",
  C426="Norway","Europe",
  C426="Finland","Europe",
  C426="Denmark","Europe",
  C426="Russia","Europe",
  C426="China","Asia",
  C426="Japan","Asia",
  C426="Taiwan, Province of China","Asia",
  C426="Hong Kong","Asia",
  C426="South Korea","Asia",
  C426="India","Asia",
  C426="Singapore","Asia",
  C426="Thailand","Asia",
  C426="Indonesia","Asia",
  C426="Malaysia","Asia",
  TRUE,"Other"
)</f>
        <v>North America</v>
      </c>
      <c r="T426" s="158" t="str">
        <f>_xlfn.XLOOKUP($D426,ref!G:G,ref!H:H)</f>
        <v>Real estate</v>
      </c>
      <c r="U426" s="158">
        <f t="shared" si="48"/>
        <v>1</v>
      </c>
      <c r="V426" s="158" t="str">
        <f t="shared" si="49"/>
        <v/>
      </c>
      <c r="W426" s="158" t="str">
        <f t="shared" si="50"/>
        <v/>
      </c>
      <c r="X426" s="158" t="str">
        <f t="shared" si="51"/>
        <v/>
      </c>
      <c r="Y426" s="164">
        <f t="shared" si="52"/>
        <v>1</v>
      </c>
    </row>
    <row r="427" spans="1:25" ht="15.65" customHeight="1">
      <c r="A427" s="374" t="s">
        <v>3208</v>
      </c>
      <c r="B427" s="163">
        <v>364</v>
      </c>
      <c r="C427" s="163" t="s">
        <v>680</v>
      </c>
      <c r="D427" s="169" t="s">
        <v>675</v>
      </c>
      <c r="E427" s="168"/>
      <c r="F427" s="163"/>
      <c r="G427" s="163"/>
      <c r="H427" s="168"/>
      <c r="I427" s="163"/>
      <c r="J427" s="163"/>
      <c r="K427" s="168"/>
      <c r="L427" s="163"/>
      <c r="M427" s="170"/>
      <c r="N427" s="170"/>
      <c r="O427" s="168"/>
      <c r="P427" s="163"/>
      <c r="Q427" s="163"/>
      <c r="R427" s="163"/>
      <c r="S427" s="181" t="str">
        <f t="array" ref="S427">_xlfn.IFS(
  C427="United States","North America",
  C427="Canada","North America",
  C427="Mexico","North America",
  C427="Bermuda","North America",
  C427="United Kingdom","Europe",
  C427="Germany","Europe",
  C427="France","Europe",
  C427="Italy","Europe",
  C427="Switzerland","Europe",
  C427="Spain","Europe",
  C427="Netherlands","Europe",
  C427="Sweden","Europe",
  C427="Norway","Europe",
  C427="Finland","Europe",
  C427="Denmark","Europe",
  C427="Russia","Europe",
  C427="China","Asia",
  C427="Japan","Asia",
  C427="Taiwan, Province of China","Asia",
  C427="Hong Kong","Asia",
  C427="South Korea","Asia",
  C427="India","Asia",
  C427="Singapore","Asia",
  C427="Thailand","Asia",
  C427="Indonesia","Asia",
  C427="Malaysia","Asia",
  TRUE,"Other"
)</f>
        <v>Asia</v>
      </c>
      <c r="T427" s="163" t="str">
        <f>_xlfn.XLOOKUP($D427,ref!G:G,ref!H:H)</f>
        <v>Retail</v>
      </c>
      <c r="U427" s="163" t="str">
        <f t="shared" si="48"/>
        <v/>
      </c>
      <c r="V427" s="163" t="str">
        <f t="shared" si="49"/>
        <v/>
      </c>
      <c r="W427" s="163" t="str">
        <f t="shared" si="50"/>
        <v/>
      </c>
      <c r="X427" s="163" t="str">
        <f t="shared" si="51"/>
        <v/>
      </c>
      <c r="Y427" s="164">
        <f t="shared" si="52"/>
        <v>0</v>
      </c>
    </row>
    <row r="428" spans="1:25" ht="15.65" customHeight="1">
      <c r="A428" s="375" t="s">
        <v>3209</v>
      </c>
      <c r="B428" s="158">
        <v>328</v>
      </c>
      <c r="C428" s="158" t="s">
        <v>680</v>
      </c>
      <c r="D428" s="166" t="s">
        <v>669</v>
      </c>
      <c r="E428" s="165"/>
      <c r="F428" s="158"/>
      <c r="G428" s="158"/>
      <c r="H428" s="165"/>
      <c r="I428" s="158"/>
      <c r="J428" s="158"/>
      <c r="K428" s="165"/>
      <c r="L428" s="158"/>
      <c r="M428" s="167"/>
      <c r="N428" s="167"/>
      <c r="O428" s="165"/>
      <c r="P428" s="158"/>
      <c r="Q428" s="158"/>
      <c r="R428" s="158"/>
      <c r="S428" s="182" t="str">
        <f t="array" ref="S428">_xlfn.IFS(
  C428="United States","North America",
  C428="Canada","North America",
  C428="Mexico","North America",
  C428="Bermuda","North America",
  C428="United Kingdom","Europe",
  C428="Germany","Europe",
  C428="France","Europe",
  C428="Italy","Europe",
  C428="Switzerland","Europe",
  C428="Spain","Europe",
  C428="Netherlands","Europe",
  C428="Sweden","Europe",
  C428="Norway","Europe",
  C428="Finland","Europe",
  C428="Denmark","Europe",
  C428="Russia","Europe",
  C428="China","Asia",
  C428="Japan","Asia",
  C428="Taiwan, Province of China","Asia",
  C428="Hong Kong","Asia",
  C428="South Korea","Asia",
  C428="India","Asia",
  C428="Singapore","Asia",
  C428="Thailand","Asia",
  C428="Indonesia","Asia",
  C428="Malaysia","Asia",
  TRUE,"Other"
)</f>
        <v>Asia</v>
      </c>
      <c r="T428" s="158" t="str">
        <f>_xlfn.XLOOKUP($D428,ref!G:G,ref!H:H)</f>
        <v>Automotive</v>
      </c>
      <c r="U428" s="158" t="str">
        <f t="shared" si="48"/>
        <v/>
      </c>
      <c r="V428" s="158" t="str">
        <f t="shared" si="49"/>
        <v/>
      </c>
      <c r="W428" s="158" t="str">
        <f t="shared" si="50"/>
        <v/>
      </c>
      <c r="X428" s="158" t="str">
        <f t="shared" si="51"/>
        <v/>
      </c>
      <c r="Y428" s="164">
        <f t="shared" si="52"/>
        <v>0</v>
      </c>
    </row>
    <row r="429" spans="1:25" ht="15.65" customHeight="1">
      <c r="A429" s="374" t="s">
        <v>456</v>
      </c>
      <c r="B429" s="163">
        <v>412</v>
      </c>
      <c r="C429" s="163" t="s">
        <v>676</v>
      </c>
      <c r="D429" s="169" t="s">
        <v>666</v>
      </c>
      <c r="E429" s="168"/>
      <c r="F429" s="163"/>
      <c r="G429" s="163"/>
      <c r="H429" s="168"/>
      <c r="I429" s="163"/>
      <c r="J429" s="163"/>
      <c r="K429" s="168"/>
      <c r="L429" s="163"/>
      <c r="M429" s="170"/>
      <c r="N429" s="170"/>
      <c r="O429" s="168"/>
      <c r="P429" s="163"/>
      <c r="Q429" s="163"/>
      <c r="R429" s="163"/>
      <c r="S429" s="181" t="str">
        <f t="array" ref="S429">_xlfn.IFS(
  C429="United States","North America",
  C429="Canada","North America",
  C429="Mexico","North America",
  C429="Bermuda","North America",
  C429="United Kingdom","Europe",
  C429="Germany","Europe",
  C429="France","Europe",
  C429="Italy","Europe",
  C429="Switzerland","Europe",
  C429="Spain","Europe",
  C429="Netherlands","Europe",
  C429="Sweden","Europe",
  C429="Norway","Europe",
  C429="Finland","Europe",
  C429="Denmark","Europe",
  C429="Russia","Europe",
  C429="China","Asia",
  C429="Japan","Asia",
  C429="Taiwan, Province of China","Asia",
  C429="Hong Kong","Asia",
  C429="South Korea","Asia",
  C429="India","Asia",
  C429="Singapore","Asia",
  C429="Thailand","Asia",
  C429="Indonesia","Asia",
  C429="Malaysia","Asia",
  TRUE,"Other"
)</f>
        <v>Asia</v>
      </c>
      <c r="T429" s="163" t="str">
        <f>_xlfn.XLOOKUP($D429,ref!G:G,ref!H:H)</f>
        <v>Financial services</v>
      </c>
      <c r="U429" s="163" t="str">
        <f t="shared" si="48"/>
        <v/>
      </c>
      <c r="V429" s="163" t="str">
        <f t="shared" si="49"/>
        <v/>
      </c>
      <c r="W429" s="163" t="str">
        <f t="shared" si="50"/>
        <v/>
      </c>
      <c r="X429" s="163" t="str">
        <f t="shared" si="51"/>
        <v/>
      </c>
      <c r="Y429" s="164">
        <f t="shared" si="52"/>
        <v>0</v>
      </c>
    </row>
    <row r="430" spans="1:25" ht="15.65" customHeight="1">
      <c r="A430" s="375" t="s">
        <v>379</v>
      </c>
      <c r="B430" s="158">
        <v>268</v>
      </c>
      <c r="C430" s="158" t="s">
        <v>639</v>
      </c>
      <c r="D430" s="166" t="s">
        <v>713</v>
      </c>
      <c r="E430" s="165" t="s">
        <v>631</v>
      </c>
      <c r="F430" s="158">
        <v>2020</v>
      </c>
      <c r="G430" s="158">
        <v>2014</v>
      </c>
      <c r="H430" s="165" t="s">
        <v>635</v>
      </c>
      <c r="I430" s="158"/>
      <c r="J430" s="158">
        <v>2019</v>
      </c>
      <c r="K430" s="165" t="s">
        <v>635</v>
      </c>
      <c r="L430" s="158" t="s">
        <v>685</v>
      </c>
      <c r="M430" s="167">
        <v>2003</v>
      </c>
      <c r="N430" s="167">
        <v>2003</v>
      </c>
      <c r="O430" s="165" t="s">
        <v>3124</v>
      </c>
      <c r="P430" s="158" t="s">
        <v>3210</v>
      </c>
      <c r="Q430" s="158">
        <v>2030</v>
      </c>
      <c r="R430" s="158">
        <v>2019</v>
      </c>
      <c r="S430" s="182" t="str">
        <f t="array" ref="S430">_xlfn.IFS(
  C430="United States","North America",
  C430="Canada","North America",
  C430="Mexico","North America",
  C430="Bermuda","North America",
  C430="United Kingdom","Europe",
  C430="Germany","Europe",
  C430="France","Europe",
  C430="Italy","Europe",
  C430="Switzerland","Europe",
  C430="Spain","Europe",
  C430="Netherlands","Europe",
  C430="Sweden","Europe",
  C430="Norway","Europe",
  C430="Finland","Europe",
  C430="Denmark","Europe",
  C430="Russia","Europe",
  C430="China","Asia",
  C430="Japan","Asia",
  C430="Taiwan, Province of China","Asia",
  C430="Hong Kong","Asia",
  C430="South Korea","Asia",
  C430="India","Asia",
  C430="Singapore","Asia",
  C430="Thailand","Asia",
  C430="Indonesia","Asia",
  C430="Malaysia","Asia",
  TRUE,"Other"
)</f>
        <v>Europe</v>
      </c>
      <c r="T430" s="158" t="str">
        <f>_xlfn.XLOOKUP($D430,ref!G:G,ref!H:H)</f>
        <v>Technology</v>
      </c>
      <c r="U430" s="158">
        <f t="shared" si="48"/>
        <v>1</v>
      </c>
      <c r="V430" s="158">
        <f t="shared" si="49"/>
        <v>1</v>
      </c>
      <c r="W430" s="158">
        <f t="shared" si="50"/>
        <v>1</v>
      </c>
      <c r="X430" s="158" t="str">
        <f t="shared" si="51"/>
        <v/>
      </c>
      <c r="Y430" s="164">
        <f t="shared" si="52"/>
        <v>1</v>
      </c>
    </row>
    <row r="431" spans="1:25" ht="15.65" customHeight="1">
      <c r="A431" s="374" t="s">
        <v>3211</v>
      </c>
      <c r="B431" s="163">
        <v>490</v>
      </c>
      <c r="C431" s="163" t="s">
        <v>3017</v>
      </c>
      <c r="D431" s="169" t="s">
        <v>690</v>
      </c>
      <c r="E431" s="168"/>
      <c r="F431" s="163"/>
      <c r="G431" s="163"/>
      <c r="H431" s="168"/>
      <c r="I431" s="163"/>
      <c r="J431" s="163"/>
      <c r="K431" s="168"/>
      <c r="L431" s="163"/>
      <c r="M431" s="170"/>
      <c r="N431" s="170"/>
      <c r="O431" s="168"/>
      <c r="P431" s="163"/>
      <c r="Q431" s="163"/>
      <c r="R431" s="163"/>
      <c r="S431" s="181" t="str">
        <f t="array" ref="S431">_xlfn.IFS(
  C431="United States","North America",
  C431="Canada","North America",
  C431="Mexico","North America",
  C431="Bermuda","North America",
  C431="United Kingdom","Europe",
  C431="Germany","Europe",
  C431="France","Europe",
  C431="Italy","Europe",
  C431="Switzerland","Europe",
  C431="Spain","Europe",
  C431="Netherlands","Europe",
  C431="Sweden","Europe",
  C431="Norway","Europe",
  C431="Finland","Europe",
  C431="Denmark","Europe",
  C431="Russia","Europe",
  C431="China","Asia",
  C431="Japan","Asia",
  C431="Taiwan, Province of China","Asia",
  C431="Hong Kong","Asia",
  C431="South Korea","Asia",
  C431="India","Asia",
  C431="Singapore","Asia",
  C431="Thailand","Asia",
  C431="Indonesia","Asia",
  C431="Malaysia","Asia",
  TRUE,"Other"
)</f>
        <v>North America</v>
      </c>
      <c r="T431" s="163" t="str">
        <f>_xlfn.XLOOKUP($D431,ref!G:G,ref!H:H)</f>
        <v>Food, beverages and agriculture</v>
      </c>
      <c r="U431" s="163" t="str">
        <f t="shared" si="48"/>
        <v/>
      </c>
      <c r="V431" s="163" t="str">
        <f t="shared" si="49"/>
        <v/>
      </c>
      <c r="W431" s="163" t="str">
        <f t="shared" si="50"/>
        <v/>
      </c>
      <c r="X431" s="163" t="str">
        <f t="shared" si="51"/>
        <v/>
      </c>
      <c r="Y431" s="164">
        <f t="shared" si="52"/>
        <v>0</v>
      </c>
    </row>
    <row r="432" spans="1:25" ht="15.65" customHeight="1">
      <c r="A432" s="375" t="s">
        <v>206</v>
      </c>
      <c r="B432" s="158">
        <v>199</v>
      </c>
      <c r="C432" s="158" t="s">
        <v>3017</v>
      </c>
      <c r="D432" s="166" t="s">
        <v>666</v>
      </c>
      <c r="E432" s="165"/>
      <c r="F432" s="158"/>
      <c r="G432" s="158"/>
      <c r="H432" s="165"/>
      <c r="I432" s="158"/>
      <c r="J432" s="158"/>
      <c r="K432" s="165"/>
      <c r="L432" s="158"/>
      <c r="M432" s="167"/>
      <c r="N432" s="167"/>
      <c r="O432" s="165"/>
      <c r="P432" s="158"/>
      <c r="Q432" s="158"/>
      <c r="R432" s="158"/>
      <c r="S432" s="182" t="str">
        <f t="array" ref="S432">_xlfn.IFS(
  C432="United States","North America",
  C432="Canada","North America",
  C432="Mexico","North America",
  C432="Bermuda","North America",
  C432="United Kingdom","Europe",
  C432="Germany","Europe",
  C432="France","Europe",
  C432="Italy","Europe",
  C432="Switzerland","Europe",
  C432="Spain","Europe",
  C432="Netherlands","Europe",
  C432="Sweden","Europe",
  C432="Norway","Europe",
  C432="Finland","Europe",
  C432="Denmark","Europe",
  C432="Russia","Europe",
  C432="China","Asia",
  C432="Japan","Asia",
  C432="Taiwan, Province of China","Asia",
  C432="Hong Kong","Asia",
  C432="South Korea","Asia",
  C432="India","Asia",
  C432="Singapore","Asia",
  C432="Thailand","Asia",
  C432="Indonesia","Asia",
  C432="Malaysia","Asia",
  TRUE,"Other"
)</f>
        <v>North America</v>
      </c>
      <c r="T432" s="158" t="str">
        <f>_xlfn.XLOOKUP($D432,ref!G:G,ref!H:H)</f>
        <v>Financial services</v>
      </c>
      <c r="U432" s="158" t="str">
        <f t="shared" si="48"/>
        <v/>
      </c>
      <c r="V432" s="158" t="str">
        <f t="shared" si="49"/>
        <v/>
      </c>
      <c r="W432" s="158" t="str">
        <f t="shared" si="50"/>
        <v/>
      </c>
      <c r="X432" s="158" t="str">
        <f t="shared" si="51"/>
        <v/>
      </c>
      <c r="Y432" s="164">
        <f t="shared" si="52"/>
        <v>0</v>
      </c>
    </row>
    <row r="433" spans="1:25" ht="15.65" customHeight="1">
      <c r="A433" s="374" t="s">
        <v>382</v>
      </c>
      <c r="B433" s="163">
        <v>343</v>
      </c>
      <c r="C433" s="163" t="s">
        <v>680</v>
      </c>
      <c r="D433" s="169" t="s">
        <v>713</v>
      </c>
      <c r="E433" s="168"/>
      <c r="F433" s="163"/>
      <c r="G433" s="163"/>
      <c r="H433" s="168"/>
      <c r="I433" s="163"/>
      <c r="J433" s="163"/>
      <c r="K433" s="168"/>
      <c r="L433" s="163"/>
      <c r="M433" s="170"/>
      <c r="N433" s="170"/>
      <c r="O433" s="168"/>
      <c r="P433" s="163"/>
      <c r="Q433" s="163"/>
      <c r="R433" s="163"/>
      <c r="S433" s="181" t="str">
        <f t="array" ref="S433">_xlfn.IFS(
  C433="United States","North America",
  C433="Canada","North America",
  C433="Mexico","North America",
  C433="Bermuda","North America",
  C433="United Kingdom","Europe",
  C433="Germany","Europe",
  C433="France","Europe",
  C433="Italy","Europe",
  C433="Switzerland","Europe",
  C433="Spain","Europe",
  C433="Netherlands","Europe",
  C433="Sweden","Europe",
  C433="Norway","Europe",
  C433="Finland","Europe",
  C433="Denmark","Europe",
  C433="Russia","Europe",
  C433="China","Asia",
  C433="Japan","Asia",
  C433="Taiwan, Province of China","Asia",
  C433="Hong Kong","Asia",
  C433="South Korea","Asia",
  C433="India","Asia",
  C433="Singapore","Asia",
  C433="Thailand","Asia",
  C433="Indonesia","Asia",
  C433="Malaysia","Asia",
  TRUE,"Other"
)</f>
        <v>Asia</v>
      </c>
      <c r="T433" s="163" t="str">
        <f>_xlfn.XLOOKUP($D433,ref!G:G,ref!H:H)</f>
        <v>Technology</v>
      </c>
      <c r="U433" s="163" t="str">
        <f t="shared" si="48"/>
        <v/>
      </c>
      <c r="V433" s="163" t="str">
        <f t="shared" si="49"/>
        <v/>
      </c>
      <c r="W433" s="163" t="str">
        <f t="shared" si="50"/>
        <v/>
      </c>
      <c r="X433" s="163" t="str">
        <f t="shared" si="51"/>
        <v/>
      </c>
      <c r="Y433" s="164">
        <f t="shared" si="52"/>
        <v>0</v>
      </c>
    </row>
    <row r="434" spans="1:25" ht="15.65" customHeight="1">
      <c r="A434" s="375" t="s">
        <v>174</v>
      </c>
      <c r="B434" s="158">
        <v>251</v>
      </c>
      <c r="C434" s="158" t="s">
        <v>818</v>
      </c>
      <c r="D434" s="166" t="s">
        <v>654</v>
      </c>
      <c r="E434" s="165" t="s">
        <v>631</v>
      </c>
      <c r="F434" s="158">
        <v>2050</v>
      </c>
      <c r="G434" s="158">
        <v>2020</v>
      </c>
      <c r="H434" s="165"/>
      <c r="I434" s="158"/>
      <c r="J434" s="158"/>
      <c r="K434" s="165"/>
      <c r="L434" s="158"/>
      <c r="M434" s="167"/>
      <c r="N434" s="167"/>
      <c r="O434" s="165" t="s">
        <v>635</v>
      </c>
      <c r="P434" s="158" t="s">
        <v>3212</v>
      </c>
      <c r="Q434" s="158">
        <v>2020</v>
      </c>
      <c r="R434" s="158">
        <v>2020</v>
      </c>
      <c r="S434" s="182" t="str">
        <f t="array" ref="S434">_xlfn.IFS(
  C434="United States","North America",
  C434="Canada","North America",
  C434="Mexico","North America",
  C434="Bermuda","North America",
  C434="United Kingdom","Europe",
  C434="Germany","Europe",
  C434="France","Europe",
  C434="Italy","Europe",
  C434="Switzerland","Europe",
  C434="Spain","Europe",
  C434="Netherlands","Europe",
  C434="Sweden","Europe",
  C434="Norway","Europe",
  C434="Finland","Europe",
  C434="Denmark","Europe",
  C434="Russia","Europe",
  C434="China","Asia",
  C434="Japan","Asia",
  C434="Taiwan, Province of China","Asia",
  C434="Hong Kong","Asia",
  C434="South Korea","Asia",
  C434="India","Asia",
  C434="Singapore","Asia",
  C434="Thailand","Asia",
  C434="Indonesia","Asia",
  C434="Malaysia","Asia",
  TRUE,"Other"
)</f>
        <v>Asia</v>
      </c>
      <c r="T434" s="158" t="str">
        <f>_xlfn.XLOOKUP($D434,ref!G:G,ref!H:H)</f>
        <v>Health care and pharmaceuticals</v>
      </c>
      <c r="U434" s="158" t="str">
        <f t="shared" si="48"/>
        <v/>
      </c>
      <c r="V434" s="158">
        <f t="shared" si="49"/>
        <v>1</v>
      </c>
      <c r="W434" s="158">
        <f t="shared" si="50"/>
        <v>1</v>
      </c>
      <c r="X434" s="158" t="str">
        <f t="shared" si="51"/>
        <v/>
      </c>
      <c r="Y434" s="164">
        <f t="shared" si="52"/>
        <v>1</v>
      </c>
    </row>
    <row r="435" spans="1:25" ht="15.65" customHeight="1">
      <c r="A435" s="374" t="s">
        <v>2946</v>
      </c>
      <c r="B435" s="163">
        <v>409</v>
      </c>
      <c r="C435" s="163" t="s">
        <v>676</v>
      </c>
      <c r="D435" s="169" t="s">
        <v>666</v>
      </c>
      <c r="E435" s="168"/>
      <c r="F435" s="163"/>
      <c r="G435" s="163"/>
      <c r="H435" s="168" t="s">
        <v>1096</v>
      </c>
      <c r="I435" s="163">
        <v>2025</v>
      </c>
      <c r="J435" s="163">
        <v>2020</v>
      </c>
      <c r="K435" s="168" t="s">
        <v>635</v>
      </c>
      <c r="L435" s="163" t="s">
        <v>805</v>
      </c>
      <c r="M435" s="170">
        <v>2020</v>
      </c>
      <c r="N435" s="170">
        <v>2019</v>
      </c>
      <c r="O435" s="168" t="s">
        <v>645</v>
      </c>
      <c r="P435" s="163" t="s">
        <v>3213</v>
      </c>
      <c r="Q435" s="163">
        <v>2040</v>
      </c>
      <c r="R435" s="163">
        <v>2019</v>
      </c>
      <c r="S435" s="181" t="str">
        <f t="array" ref="S435">_xlfn.IFS(
  C435="United States","North America",
  C435="Canada","North America",
  C435="Mexico","North America",
  C435="Bermuda","North America",
  C435="United Kingdom","Europe",
  C435="Germany","Europe",
  C435="France","Europe",
  C435="Italy","Europe",
  C435="Switzerland","Europe",
  C435="Spain","Europe",
  C435="Netherlands","Europe",
  C435="Sweden","Europe",
  C435="Norway","Europe",
  C435="Finland","Europe",
  C435="Denmark","Europe",
  C435="Russia","Europe",
  C435="China","Asia",
  C435="Japan","Asia",
  C435="Taiwan, Province of China","Asia",
  C435="Hong Kong","Asia",
  C435="South Korea","Asia",
  C435="India","Asia",
  C435="Singapore","Asia",
  C435="Thailand","Asia",
  C435="Indonesia","Asia",
  C435="Malaysia","Asia",
  TRUE,"Other"
)</f>
        <v>Asia</v>
      </c>
      <c r="T435" s="163" t="str">
        <f>_xlfn.XLOOKUP($D435,ref!G:G,ref!H:H)</f>
        <v>Financial services</v>
      </c>
      <c r="U435" s="163">
        <f t="shared" si="48"/>
        <v>1</v>
      </c>
      <c r="V435" s="163">
        <f t="shared" si="49"/>
        <v>1</v>
      </c>
      <c r="W435" s="163" t="str">
        <f t="shared" si="50"/>
        <v/>
      </c>
      <c r="X435" s="163">
        <f t="shared" si="51"/>
        <v>1</v>
      </c>
      <c r="Y435" s="164">
        <f t="shared" si="52"/>
        <v>1</v>
      </c>
    </row>
    <row r="436" spans="1:25" ht="15.65" customHeight="1">
      <c r="A436" s="375" t="s">
        <v>353</v>
      </c>
      <c r="B436" s="158">
        <v>241</v>
      </c>
      <c r="C436" s="158" t="s">
        <v>709</v>
      </c>
      <c r="D436" s="166" t="s">
        <v>675</v>
      </c>
      <c r="E436" s="165"/>
      <c r="F436" s="158"/>
      <c r="G436" s="158"/>
      <c r="H436" s="165"/>
      <c r="I436" s="158"/>
      <c r="J436" s="158"/>
      <c r="K436" s="165" t="s">
        <v>635</v>
      </c>
      <c r="L436" s="158" t="s">
        <v>837</v>
      </c>
      <c r="M436" s="167">
        <v>2030</v>
      </c>
      <c r="N436" s="167">
        <v>2021</v>
      </c>
      <c r="O436" s="165"/>
      <c r="P436" s="158"/>
      <c r="Q436" s="158"/>
      <c r="R436" s="158"/>
      <c r="S436" s="182" t="str">
        <f t="array" ref="S436">_xlfn.IFS(
  C436="United States","North America",
  C436="Canada","North America",
  C436="Mexico","North America",
  C436="Bermuda","North America",
  C436="United Kingdom","Europe",
  C436="Germany","Europe",
  C436="France","Europe",
  C436="Italy","Europe",
  C436="Switzerland","Europe",
  C436="Spain","Europe",
  C436="Netherlands","Europe",
  C436="Sweden","Europe",
  C436="Norway","Europe",
  C436="Finland","Europe",
  C436="Denmark","Europe",
  C436="Russia","Europe",
  C436="China","Asia",
  C436="Japan","Asia",
  C436="Taiwan, Province of China","Asia",
  C436="Hong Kong","Asia",
  C436="South Korea","Asia",
  C436="India","Asia",
  C436="Singapore","Asia",
  C436="Thailand","Asia",
  C436="Indonesia","Asia",
  C436="Malaysia","Asia",
  TRUE,"Other"
)</f>
        <v>Europe</v>
      </c>
      <c r="T436" s="158" t="str">
        <f>_xlfn.XLOOKUP($D436,ref!G:G,ref!H:H)</f>
        <v>Retail</v>
      </c>
      <c r="U436" s="158">
        <f t="shared" si="48"/>
        <v>1</v>
      </c>
      <c r="V436" s="158" t="str">
        <f t="shared" si="49"/>
        <v/>
      </c>
      <c r="W436" s="158" t="str">
        <f t="shared" si="50"/>
        <v/>
      </c>
      <c r="X436" s="158" t="str">
        <f t="shared" si="51"/>
        <v/>
      </c>
      <c r="Y436" s="164">
        <f t="shared" si="52"/>
        <v>1</v>
      </c>
    </row>
    <row r="437" spans="1:25" ht="15.65" customHeight="1">
      <c r="A437" s="374" t="s">
        <v>142</v>
      </c>
      <c r="B437" s="163">
        <v>78</v>
      </c>
      <c r="C437" s="163" t="s">
        <v>3017</v>
      </c>
      <c r="D437" s="169" t="s">
        <v>669</v>
      </c>
      <c r="E437" s="168" t="s">
        <v>631</v>
      </c>
      <c r="F437" s="163">
        <v>2030</v>
      </c>
      <c r="G437" s="163">
        <v>2019</v>
      </c>
      <c r="H437" s="168" t="s">
        <v>1096</v>
      </c>
      <c r="I437" s="163">
        <v>2030</v>
      </c>
      <c r="J437" s="163">
        <v>2019</v>
      </c>
      <c r="K437" s="168"/>
      <c r="L437" s="163"/>
      <c r="M437" s="170"/>
      <c r="N437" s="170"/>
      <c r="O437" s="168" t="s">
        <v>645</v>
      </c>
      <c r="P437" s="163" t="s">
        <v>3214</v>
      </c>
      <c r="Q437" s="163">
        <v>2040</v>
      </c>
      <c r="R437" s="163">
        <v>2021</v>
      </c>
      <c r="S437" s="181" t="str">
        <f t="array" ref="S437">_xlfn.IFS(
  C437="United States","North America",
  C437="Canada","North America",
  C437="Mexico","North America",
  C437="Bermuda","North America",
  C437="United Kingdom","Europe",
  C437="Germany","Europe",
  C437="France","Europe",
  C437="Italy","Europe",
  C437="Switzerland","Europe",
  C437="Spain","Europe",
  C437="Netherlands","Europe",
  C437="Sweden","Europe",
  C437="Norway","Europe",
  C437="Finland","Europe",
  C437="Denmark","Europe",
  C437="Russia","Europe",
  C437="China","Asia",
  C437="Japan","Asia",
  C437="Taiwan, Province of China","Asia",
  C437="Hong Kong","Asia",
  C437="South Korea","Asia",
  C437="India","Asia",
  C437="Singapore","Asia",
  C437="Thailand","Asia",
  C437="Indonesia","Asia",
  C437="Malaysia","Asia",
  TRUE,"Other"
)</f>
        <v>North America</v>
      </c>
      <c r="T437" s="163" t="str">
        <f>_xlfn.XLOOKUP($D437,ref!G:G,ref!H:H)</f>
        <v>Automotive</v>
      </c>
      <c r="U437" s="163" t="str">
        <f t="shared" si="48"/>
        <v/>
      </c>
      <c r="V437" s="163">
        <f t="shared" si="49"/>
        <v>1</v>
      </c>
      <c r="W437" s="163">
        <f t="shared" si="50"/>
        <v>1</v>
      </c>
      <c r="X437" s="163">
        <f t="shared" si="51"/>
        <v>1</v>
      </c>
      <c r="Y437" s="164">
        <f t="shared" si="52"/>
        <v>1</v>
      </c>
    </row>
    <row r="438" spans="1:25" ht="15.65" customHeight="1">
      <c r="A438" s="375" t="s">
        <v>331</v>
      </c>
      <c r="B438" s="158">
        <v>357</v>
      </c>
      <c r="C438" s="158" t="s">
        <v>774</v>
      </c>
      <c r="D438" s="166" t="s">
        <v>715</v>
      </c>
      <c r="E438" s="165" t="s">
        <v>631</v>
      </c>
      <c r="F438" s="158">
        <v>2030</v>
      </c>
      <c r="G438" s="158">
        <v>2016</v>
      </c>
      <c r="H438" s="165"/>
      <c r="I438" s="158"/>
      <c r="J438" s="158"/>
      <c r="K438" s="165"/>
      <c r="L438" s="158"/>
      <c r="M438" s="167"/>
      <c r="N438" s="167"/>
      <c r="O438" s="165" t="s">
        <v>3025</v>
      </c>
      <c r="P438" s="158" t="s">
        <v>3215</v>
      </c>
      <c r="Q438" s="158">
        <v>2039</v>
      </c>
      <c r="R438" s="158">
        <v>2021</v>
      </c>
      <c r="S438" s="182" t="str">
        <f t="array" ref="S438">_xlfn.IFS(
  C438="United States","North America",
  C438="Canada","North America",
  C438="Mexico","North America",
  C438="Bermuda","North America",
  C438="United Kingdom","Europe",
  C438="Germany","Europe",
  C438="France","Europe",
  C438="Italy","Europe",
  C438="Switzerland","Europe",
  C438="Spain","Europe",
  C438="Netherlands","Europe",
  C438="Sweden","Europe",
  C438="Norway","Europe",
  C438="Finland","Europe",
  C438="Denmark","Europe",
  C438="Russia","Europe",
  C438="China","Asia",
  C438="Japan","Asia",
  C438="Taiwan, Province of China","Asia",
  C438="Hong Kong","Asia",
  C438="South Korea","Asia",
  C438="India","Asia",
  C438="Singapore","Asia",
  C438="Thailand","Asia",
  C438="Indonesia","Asia",
  C438="Malaysia","Asia",
  TRUE,"Other"
)</f>
        <v>Asia</v>
      </c>
      <c r="T438" s="158" t="str">
        <f>_xlfn.XLOOKUP($D438,ref!G:G,ref!H:H)</f>
        <v>Telecommunications and media</v>
      </c>
      <c r="U438" s="158" t="str">
        <f t="shared" si="48"/>
        <v/>
      </c>
      <c r="V438" s="158">
        <f t="shared" si="49"/>
        <v>1</v>
      </c>
      <c r="W438" s="158">
        <f t="shared" si="50"/>
        <v>1</v>
      </c>
      <c r="X438" s="158" t="str">
        <f t="shared" si="51"/>
        <v/>
      </c>
      <c r="Y438" s="164">
        <f t="shared" si="52"/>
        <v>1</v>
      </c>
    </row>
    <row r="439" spans="1:25" ht="15.65" customHeight="1">
      <c r="A439" s="374" t="s">
        <v>2167</v>
      </c>
      <c r="B439" s="163">
        <v>223</v>
      </c>
      <c r="C439" s="163" t="s">
        <v>671</v>
      </c>
      <c r="D439" s="169" t="s">
        <v>675</v>
      </c>
      <c r="E439" s="168" t="s">
        <v>631</v>
      </c>
      <c r="F439" s="163">
        <v>2030</v>
      </c>
      <c r="G439" s="163">
        <v>2017</v>
      </c>
      <c r="H439" s="168" t="s">
        <v>1096</v>
      </c>
      <c r="I439" s="163">
        <v>2025</v>
      </c>
      <c r="J439" s="163">
        <v>2021</v>
      </c>
      <c r="K439" s="168"/>
      <c r="L439" s="163"/>
      <c r="M439" s="170"/>
      <c r="N439" s="170"/>
      <c r="O439" s="168" t="s">
        <v>3112</v>
      </c>
      <c r="P439" s="163" t="s">
        <v>3216</v>
      </c>
      <c r="Q439" s="163">
        <v>2025</v>
      </c>
      <c r="R439" s="163">
        <v>2020</v>
      </c>
      <c r="S439" s="181" t="str">
        <f t="array" ref="S439">_xlfn.IFS(
  C439="United States","North America",
  C439="Canada","North America",
  C439="Mexico","North America",
  C439="Bermuda","North America",
  C439="United Kingdom","Europe",
  C439="Germany","Europe",
  C439="France","Europe",
  C439="Italy","Europe",
  C439="Switzerland","Europe",
  C439="Spain","Europe",
  C439="Netherlands","Europe",
  C439="Sweden","Europe",
  C439="Norway","Europe",
  C439="Finland","Europe",
  C439="Denmark","Europe",
  C439="Russia","Europe",
  C439="China","Asia",
  C439="Japan","Asia",
  C439="Taiwan, Province of China","Asia",
  C439="Hong Kong","Asia",
  C439="South Korea","Asia",
  C439="India","Asia",
  C439="Singapore","Asia",
  C439="Thailand","Asia",
  C439="Indonesia","Asia",
  C439="Malaysia","Asia",
  TRUE,"Other"
)</f>
        <v>Europe</v>
      </c>
      <c r="T439" s="163" t="str">
        <f>_xlfn.XLOOKUP($D439,ref!G:G,ref!H:H)</f>
        <v>Retail</v>
      </c>
      <c r="U439" s="163" t="str">
        <f t="shared" si="48"/>
        <v/>
      </c>
      <c r="V439" s="163">
        <f t="shared" si="49"/>
        <v>1</v>
      </c>
      <c r="W439" s="163">
        <f t="shared" si="50"/>
        <v>1</v>
      </c>
      <c r="X439" s="163">
        <f t="shared" si="51"/>
        <v>1</v>
      </c>
      <c r="Y439" s="164">
        <f t="shared" si="52"/>
        <v>1</v>
      </c>
    </row>
    <row r="440" spans="1:25" ht="15.65" customHeight="1">
      <c r="A440" s="375" t="s">
        <v>164</v>
      </c>
      <c r="B440" s="158">
        <v>132</v>
      </c>
      <c r="C440" s="158" t="s">
        <v>680</v>
      </c>
      <c r="D440" s="166" t="s">
        <v>690</v>
      </c>
      <c r="E440" s="165"/>
      <c r="F440" s="158"/>
      <c r="G440" s="158"/>
      <c r="H440" s="165"/>
      <c r="I440" s="158"/>
      <c r="J440" s="158"/>
      <c r="K440" s="165" t="s">
        <v>3045</v>
      </c>
      <c r="L440" s="158"/>
      <c r="M440" s="167"/>
      <c r="N440" s="167">
        <v>2021</v>
      </c>
      <c r="O440" s="165"/>
      <c r="P440" s="158"/>
      <c r="Q440" s="158"/>
      <c r="R440" s="158"/>
      <c r="S440" s="182" t="str">
        <f t="array" ref="S440">_xlfn.IFS(
  C440="United States","North America",
  C440="Canada","North America",
  C440="Mexico","North America",
  C440="Bermuda","North America",
  C440="United Kingdom","Europe",
  C440="Germany","Europe",
  C440="France","Europe",
  C440="Italy","Europe",
  C440="Switzerland","Europe",
  C440="Spain","Europe",
  C440="Netherlands","Europe",
  C440="Sweden","Europe",
  C440="Norway","Europe",
  C440="Finland","Europe",
  C440="Denmark","Europe",
  C440="Russia","Europe",
  C440="China","Asia",
  C440="Japan","Asia",
  C440="Taiwan, Province of China","Asia",
  C440="Hong Kong","Asia",
  C440="South Korea","Asia",
  C440="India","Asia",
  C440="Singapore","Asia",
  C440="Thailand","Asia",
  C440="Indonesia","Asia",
  C440="Malaysia","Asia",
  TRUE,"Other"
)</f>
        <v>Asia</v>
      </c>
      <c r="T440" s="158" t="str">
        <f>_xlfn.XLOOKUP($D440,ref!G:G,ref!H:H)</f>
        <v>Food, beverages and agriculture</v>
      </c>
      <c r="U440" s="158" t="str">
        <f t="shared" si="48"/>
        <v/>
      </c>
      <c r="V440" s="158" t="str">
        <f t="shared" si="49"/>
        <v/>
      </c>
      <c r="W440" s="158" t="str">
        <f t="shared" si="50"/>
        <v/>
      </c>
      <c r="X440" s="158" t="str">
        <f t="shared" si="51"/>
        <v/>
      </c>
      <c r="Y440" s="164">
        <f t="shared" si="52"/>
        <v>0</v>
      </c>
    </row>
    <row r="441" spans="1:25" ht="15.65" customHeight="1">
      <c r="A441" s="374" t="s">
        <v>177</v>
      </c>
      <c r="B441" s="163">
        <v>99</v>
      </c>
      <c r="C441" s="163" t="s">
        <v>740</v>
      </c>
      <c r="D441" s="169" t="s">
        <v>669</v>
      </c>
      <c r="E441" s="168" t="s">
        <v>631</v>
      </c>
      <c r="F441" s="163">
        <v>2030</v>
      </c>
      <c r="G441" s="163">
        <v>2017</v>
      </c>
      <c r="H441" s="168" t="s">
        <v>1096</v>
      </c>
      <c r="I441" s="163">
        <v>2025</v>
      </c>
      <c r="J441" s="163">
        <v>2017</v>
      </c>
      <c r="K441" s="168"/>
      <c r="L441" s="163"/>
      <c r="M441" s="170"/>
      <c r="N441" s="170"/>
      <c r="O441" s="168" t="s">
        <v>635</v>
      </c>
      <c r="P441" s="163" t="s">
        <v>758</v>
      </c>
      <c r="Q441" s="163">
        <v>2035</v>
      </c>
      <c r="R441" s="163">
        <v>2020</v>
      </c>
      <c r="S441" s="181" t="str">
        <f t="array" ref="S441">_xlfn.IFS(
  C441="United States","North America",
  C441="Canada","North America",
  C441="Mexico","North America",
  C441="Bermuda","North America",
  C441="United Kingdom","Europe",
  C441="Germany","Europe",
  C441="France","Europe",
  C441="Italy","Europe",
  C441="Switzerland","Europe",
  C441="Spain","Europe",
  C441="Netherlands","Europe",
  C441="Sweden","Europe",
  C441="Norway","Europe",
  C441="Finland","Europe",
  C441="Denmark","Europe",
  C441="Russia","Europe",
  C441="China","Asia",
  C441="Japan","Asia",
  C441="Taiwan, Province of China","Asia",
  C441="Hong Kong","Asia",
  C441="South Korea","Asia",
  C441="India","Asia",
  C441="Singapore","Asia",
  C441="Thailand","Asia",
  C441="Indonesia","Asia",
  C441="Malaysia","Asia",
  TRUE,"Other"
)</f>
        <v>Europe</v>
      </c>
      <c r="T441" s="163" t="str">
        <f>_xlfn.XLOOKUP($D441,ref!G:G,ref!H:H)</f>
        <v>Automotive</v>
      </c>
      <c r="U441" s="163" t="str">
        <f t="shared" si="48"/>
        <v/>
      </c>
      <c r="V441" s="163">
        <f t="shared" si="49"/>
        <v>1</v>
      </c>
      <c r="W441" s="163">
        <f t="shared" si="50"/>
        <v>1</v>
      </c>
      <c r="X441" s="163">
        <f t="shared" si="51"/>
        <v>1</v>
      </c>
      <c r="Y441" s="164">
        <f t="shared" si="52"/>
        <v>1</v>
      </c>
    </row>
    <row r="442" spans="1:25" ht="15.65" customHeight="1">
      <c r="A442" s="375" t="s">
        <v>154</v>
      </c>
      <c r="B442" s="158">
        <v>392</v>
      </c>
      <c r="C442" s="158" t="s">
        <v>3017</v>
      </c>
      <c r="D442" s="166" t="s">
        <v>713</v>
      </c>
      <c r="E442" s="165"/>
      <c r="F442" s="158"/>
      <c r="G442" s="158"/>
      <c r="H442" s="165"/>
      <c r="I442" s="158"/>
      <c r="J442" s="158"/>
      <c r="K442" s="165"/>
      <c r="L442" s="158"/>
      <c r="M442" s="167"/>
      <c r="N442" s="167"/>
      <c r="O442" s="165"/>
      <c r="P442" s="158"/>
      <c r="Q442" s="158"/>
      <c r="R442" s="158"/>
      <c r="S442" s="182" t="str">
        <f t="array" ref="S442">_xlfn.IFS(
  C442="United States","North America",
  C442="Canada","North America",
  C442="Mexico","North America",
  C442="Bermuda","North America",
  C442="United Kingdom","Europe",
  C442="Germany","Europe",
  C442="France","Europe",
  C442="Italy","Europe",
  C442="Switzerland","Europe",
  C442="Spain","Europe",
  C442="Netherlands","Europe",
  C442="Sweden","Europe",
  C442="Norway","Europe",
  C442="Finland","Europe",
  C442="Denmark","Europe",
  C442="Russia","Europe",
  C442="China","Asia",
  C442="Japan","Asia",
  C442="Taiwan, Province of China","Asia",
  C442="Hong Kong","Asia",
  C442="South Korea","Asia",
  C442="India","Asia",
  C442="Singapore","Asia",
  C442="Thailand","Asia",
  C442="Indonesia","Asia",
  C442="Malaysia","Asia",
  TRUE,"Other"
)</f>
        <v>North America</v>
      </c>
      <c r="T442" s="158" t="str">
        <f>_xlfn.XLOOKUP($D442,ref!G:G,ref!H:H)</f>
        <v>Technology</v>
      </c>
      <c r="U442" s="158" t="str">
        <f t="shared" si="48"/>
        <v/>
      </c>
      <c r="V442" s="158" t="str">
        <f t="shared" si="49"/>
        <v/>
      </c>
      <c r="W442" s="158" t="str">
        <f t="shared" si="50"/>
        <v/>
      </c>
      <c r="X442" s="158" t="str">
        <f t="shared" si="51"/>
        <v/>
      </c>
      <c r="Y442" s="164">
        <f t="shared" si="52"/>
        <v>0</v>
      </c>
    </row>
    <row r="443" spans="1:25" ht="15.65" customHeight="1">
      <c r="A443" s="374" t="s">
        <v>407</v>
      </c>
      <c r="B443" s="163">
        <v>380</v>
      </c>
      <c r="C443" s="163" t="s">
        <v>3017</v>
      </c>
      <c r="D443" s="169" t="s">
        <v>670</v>
      </c>
      <c r="E443" s="168"/>
      <c r="F443" s="163"/>
      <c r="G443" s="163"/>
      <c r="H443" s="168" t="s">
        <v>635</v>
      </c>
      <c r="I443" s="163"/>
      <c r="J443" s="163">
        <v>2021</v>
      </c>
      <c r="K443" s="168"/>
      <c r="L443" s="163"/>
      <c r="M443" s="170"/>
      <c r="N443" s="170"/>
      <c r="O443" s="168" t="s">
        <v>645</v>
      </c>
      <c r="P443" s="163" t="s">
        <v>3217</v>
      </c>
      <c r="Q443" s="163">
        <v>2050</v>
      </c>
      <c r="R443" s="163">
        <v>2021</v>
      </c>
      <c r="S443" s="181" t="str">
        <f t="array" ref="S443">_xlfn.IFS(
  C443="United States","North America",
  C443="Canada","North America",
  C443="Mexico","North America",
  C443="Bermuda","North America",
  C443="United Kingdom","Europe",
  C443="Germany","Europe",
  C443="France","Europe",
  C443="Italy","Europe",
  C443="Switzerland","Europe",
  C443="Spain","Europe",
  C443="Netherlands","Europe",
  C443="Sweden","Europe",
  C443="Norway","Europe",
  C443="Finland","Europe",
  C443="Denmark","Europe",
  C443="Russia","Europe",
  C443="China","Asia",
  C443="Japan","Asia",
  C443="Taiwan, Province of China","Asia",
  C443="Hong Kong","Asia",
  C443="South Korea","Asia",
  C443="India","Asia",
  C443="Singapore","Asia",
  C443="Thailand","Asia",
  C443="Indonesia","Asia",
  C443="Malaysia","Asia",
  TRUE,"Other"
)</f>
        <v>North America</v>
      </c>
      <c r="T443" s="163" t="str">
        <f>_xlfn.XLOOKUP($D443,ref!G:G,ref!H:H)</f>
        <v>Engineering and construction</v>
      </c>
      <c r="U443" s="163" t="str">
        <f t="shared" si="48"/>
        <v/>
      </c>
      <c r="V443" s="163">
        <f t="shared" si="49"/>
        <v>1</v>
      </c>
      <c r="W443" s="163" t="str">
        <f t="shared" si="50"/>
        <v/>
      </c>
      <c r="X443" s="163" t="str">
        <f t="shared" si="51"/>
        <v/>
      </c>
      <c r="Y443" s="164">
        <f t="shared" si="52"/>
        <v>1</v>
      </c>
    </row>
    <row r="444" spans="1:25" ht="15.65" customHeight="1">
      <c r="A444" s="375" t="s">
        <v>458</v>
      </c>
      <c r="B444" s="158">
        <v>298</v>
      </c>
      <c r="C444" s="158" t="s">
        <v>709</v>
      </c>
      <c r="D444" s="166" t="s">
        <v>666</v>
      </c>
      <c r="E444" s="165"/>
      <c r="F444" s="158"/>
      <c r="G444" s="158"/>
      <c r="H444" s="165" t="s">
        <v>1096</v>
      </c>
      <c r="I444" s="158">
        <v>2030</v>
      </c>
      <c r="J444" s="158">
        <v>2019</v>
      </c>
      <c r="K444" s="165" t="s">
        <v>3061</v>
      </c>
      <c r="L444" s="158" t="s">
        <v>3218</v>
      </c>
      <c r="M444" s="167">
        <v>2050</v>
      </c>
      <c r="N444" s="167">
        <v>2019</v>
      </c>
      <c r="O444" s="165"/>
      <c r="P444" s="158"/>
      <c r="Q444" s="158"/>
      <c r="R444" s="158"/>
      <c r="S444" s="182" t="str">
        <f t="array" ref="S444">_xlfn.IFS(
  C444="United States","North America",
  C444="Canada","North America",
  C444="Mexico","North America",
  C444="Bermuda","North America",
  C444="United Kingdom","Europe",
  C444="Germany","Europe",
  C444="France","Europe",
  C444="Italy","Europe",
  C444="Switzerland","Europe",
  C444="Spain","Europe",
  C444="Netherlands","Europe",
  C444="Sweden","Europe",
  C444="Norway","Europe",
  C444="Finland","Europe",
  C444="Denmark","Europe",
  C444="Russia","Europe",
  C444="China","Asia",
  C444="Japan","Asia",
  C444="Taiwan, Province of China","Asia",
  C444="Hong Kong","Asia",
  C444="South Korea","Asia",
  C444="India","Asia",
  C444="Singapore","Asia",
  C444="Thailand","Asia",
  C444="Indonesia","Asia",
  C444="Malaysia","Asia",
  TRUE,"Other"
)</f>
        <v>Europe</v>
      </c>
      <c r="T444" s="158" t="str">
        <f>_xlfn.XLOOKUP($D444,ref!G:G,ref!H:H)</f>
        <v>Financial services</v>
      </c>
      <c r="U444" s="158">
        <f t="shared" si="48"/>
        <v>1</v>
      </c>
      <c r="V444" s="158" t="str">
        <f t="shared" si="49"/>
        <v/>
      </c>
      <c r="W444" s="158" t="str">
        <f t="shared" si="50"/>
        <v/>
      </c>
      <c r="X444" s="158">
        <f t="shared" si="51"/>
        <v>1</v>
      </c>
      <c r="Y444" s="164">
        <f t="shared" si="52"/>
        <v>1</v>
      </c>
    </row>
    <row r="445" spans="1:25" ht="15.65" customHeight="1">
      <c r="A445" s="374" t="s">
        <v>374</v>
      </c>
      <c r="B445" s="163">
        <v>285</v>
      </c>
      <c r="C445" s="163" t="s">
        <v>3017</v>
      </c>
      <c r="D445" s="169" t="s">
        <v>675</v>
      </c>
      <c r="E445" s="168"/>
      <c r="F445" s="163"/>
      <c r="G445" s="163"/>
      <c r="H445" s="168"/>
      <c r="I445" s="163"/>
      <c r="J445" s="163"/>
      <c r="K445" s="168"/>
      <c r="L445" s="163"/>
      <c r="M445" s="170"/>
      <c r="N445" s="170"/>
      <c r="O445" s="168"/>
      <c r="P445" s="163"/>
      <c r="Q445" s="163"/>
      <c r="R445" s="163"/>
      <c r="S445" s="181" t="str">
        <f t="array" ref="S445">_xlfn.IFS(
  C445="United States","North America",
  C445="Canada","North America",
  C445="Mexico","North America",
  C445="Bermuda","North America",
  C445="United Kingdom","Europe",
  C445="Germany","Europe",
  C445="France","Europe",
  C445="Italy","Europe",
  C445="Switzerland","Europe",
  C445="Spain","Europe",
  C445="Netherlands","Europe",
  C445="Sweden","Europe",
  C445="Norway","Europe",
  C445="Finland","Europe",
  C445="Denmark","Europe",
  C445="Russia","Europe",
  C445="China","Asia",
  C445="Japan","Asia",
  C445="Taiwan, Province of China","Asia",
  C445="Hong Kong","Asia",
  C445="South Korea","Asia",
  C445="India","Asia",
  C445="Singapore","Asia",
  C445="Thailand","Asia",
  C445="Indonesia","Asia",
  C445="Malaysia","Asia",
  TRUE,"Other"
)</f>
        <v>North America</v>
      </c>
      <c r="T445" s="163" t="str">
        <f>_xlfn.XLOOKUP($D445,ref!G:G,ref!H:H)</f>
        <v>Retail</v>
      </c>
      <c r="U445" s="163" t="str">
        <f t="shared" si="48"/>
        <v/>
      </c>
      <c r="V445" s="163" t="str">
        <f t="shared" si="49"/>
        <v/>
      </c>
      <c r="W445" s="163" t="str">
        <f t="shared" si="50"/>
        <v/>
      </c>
      <c r="X445" s="163" t="str">
        <f t="shared" si="51"/>
        <v/>
      </c>
      <c r="Y445" s="164">
        <f t="shared" si="52"/>
        <v>0</v>
      </c>
    </row>
    <row r="446" spans="1:25" ht="15.65" customHeight="1">
      <c r="A446" s="375" t="s">
        <v>296</v>
      </c>
      <c r="B446" s="158">
        <v>383</v>
      </c>
      <c r="C446" s="158" t="s">
        <v>3017</v>
      </c>
      <c r="D446" s="166" t="s">
        <v>666</v>
      </c>
      <c r="E446" s="165"/>
      <c r="F446" s="158"/>
      <c r="G446" s="158"/>
      <c r="H446" s="165"/>
      <c r="I446" s="158"/>
      <c r="J446" s="158"/>
      <c r="K446" s="165"/>
      <c r="L446" s="158"/>
      <c r="M446" s="167"/>
      <c r="N446" s="167"/>
      <c r="O446" s="165"/>
      <c r="P446" s="158"/>
      <c r="Q446" s="158"/>
      <c r="R446" s="158"/>
      <c r="S446" s="182" t="str">
        <f t="array" ref="S446">_xlfn.IFS(
  C446="United States","North America",
  C446="Canada","North America",
  C446="Mexico","North America",
  C446="Bermuda","North America",
  C446="United Kingdom","Europe",
  C446="Germany","Europe",
  C446="France","Europe",
  C446="Italy","Europe",
  C446="Switzerland","Europe",
  C446="Spain","Europe",
  C446="Netherlands","Europe",
  C446="Sweden","Europe",
  C446="Norway","Europe",
  C446="Finland","Europe",
  C446="Denmark","Europe",
  C446="Russia","Europe",
  C446="China","Asia",
  C446="Japan","Asia",
  C446="Taiwan, Province of China","Asia",
  C446="Hong Kong","Asia",
  C446="South Korea","Asia",
  C446="India","Asia",
  C446="Singapore","Asia",
  C446="Thailand","Asia",
  C446="Indonesia","Asia",
  C446="Malaysia","Asia",
  TRUE,"Other"
)</f>
        <v>North America</v>
      </c>
      <c r="T446" s="158" t="str">
        <f>_xlfn.XLOOKUP($D446,ref!G:G,ref!H:H)</f>
        <v>Financial services</v>
      </c>
      <c r="U446" s="158" t="str">
        <f t="shared" si="48"/>
        <v/>
      </c>
      <c r="V446" s="158" t="str">
        <f t="shared" si="49"/>
        <v/>
      </c>
      <c r="W446" s="158" t="str">
        <f t="shared" si="50"/>
        <v/>
      </c>
      <c r="X446" s="158" t="str">
        <f t="shared" si="51"/>
        <v/>
      </c>
      <c r="Y446" s="164">
        <f t="shared" si="52"/>
        <v>0</v>
      </c>
    </row>
    <row r="447" spans="1:25" ht="15.65" customHeight="1">
      <c r="A447" s="374" t="s">
        <v>311</v>
      </c>
      <c r="B447" s="163">
        <v>208</v>
      </c>
      <c r="C447" s="163" t="s">
        <v>676</v>
      </c>
      <c r="D447" s="169" t="s">
        <v>679</v>
      </c>
      <c r="E447" s="168"/>
      <c r="F447" s="163"/>
      <c r="G447" s="163"/>
      <c r="H447" s="168" t="s">
        <v>635</v>
      </c>
      <c r="I447" s="163"/>
      <c r="J447" s="163">
        <v>2018</v>
      </c>
      <c r="K447" s="168" t="s">
        <v>635</v>
      </c>
      <c r="L447" s="163" t="s">
        <v>3219</v>
      </c>
      <c r="M447" s="170">
        <v>2013</v>
      </c>
      <c r="N447" s="170">
        <v>2013</v>
      </c>
      <c r="O447" s="168"/>
      <c r="P447" s="163"/>
      <c r="Q447" s="163"/>
      <c r="R447" s="163"/>
      <c r="S447" s="181" t="str">
        <f t="array" ref="S447">_xlfn.IFS(
  C447="United States","North America",
  C447="Canada","North America",
  C447="Mexico","North America",
  C447="Bermuda","North America",
  C447="United Kingdom","Europe",
  C447="Germany","Europe",
  C447="France","Europe",
  C447="Italy","Europe",
  C447="Switzerland","Europe",
  C447="Spain","Europe",
  C447="Netherlands","Europe",
  C447="Sweden","Europe",
  C447="Norway","Europe",
  C447="Finland","Europe",
  C447="Denmark","Europe",
  C447="Russia","Europe",
  C447="China","Asia",
  C447="Japan","Asia",
  C447="Taiwan, Province of China","Asia",
  C447="Hong Kong","Asia",
  C447="South Korea","Asia",
  C447="India","Asia",
  C447="Singapore","Asia",
  C447="Thailand","Asia",
  C447="Indonesia","Asia",
  C447="Malaysia","Asia",
  TRUE,"Other"
)</f>
        <v>Asia</v>
      </c>
      <c r="T447" s="163" t="str">
        <f>_xlfn.XLOOKUP($D447,ref!G:G,ref!H:H)</f>
        <v>Energy and utilities</v>
      </c>
      <c r="U447" s="163">
        <f t="shared" si="48"/>
        <v>1</v>
      </c>
      <c r="V447" s="163" t="str">
        <f t="shared" si="49"/>
        <v/>
      </c>
      <c r="W447" s="163" t="str">
        <f t="shared" si="50"/>
        <v/>
      </c>
      <c r="X447" s="163" t="str">
        <f t="shared" si="51"/>
        <v/>
      </c>
      <c r="Y447" s="164">
        <f t="shared" si="52"/>
        <v>1</v>
      </c>
    </row>
    <row r="448" spans="1:25" ht="15.65" customHeight="1">
      <c r="A448" s="375" t="s">
        <v>392</v>
      </c>
      <c r="B448" s="158">
        <v>187</v>
      </c>
      <c r="C448" s="158" t="s">
        <v>676</v>
      </c>
      <c r="D448" s="166" t="s">
        <v>638</v>
      </c>
      <c r="E448" s="165"/>
      <c r="F448" s="158"/>
      <c r="G448" s="158"/>
      <c r="H448" s="165"/>
      <c r="I448" s="158"/>
      <c r="J448" s="158"/>
      <c r="K448" s="165"/>
      <c r="L448" s="158"/>
      <c r="M448" s="167"/>
      <c r="N448" s="167"/>
      <c r="O448" s="165" t="s">
        <v>674</v>
      </c>
      <c r="P448" s="158"/>
      <c r="Q448" s="158">
        <v>2050</v>
      </c>
      <c r="R448" s="158">
        <v>2020</v>
      </c>
      <c r="S448" s="182" t="str">
        <f t="array" ref="S448">_xlfn.IFS(
  C448="United States","North America",
  C448="Canada","North America",
  C448="Mexico","North America",
  C448="Bermuda","North America",
  C448="United Kingdom","Europe",
  C448="Germany","Europe",
  C448="France","Europe",
  C448="Italy","Europe",
  C448="Switzerland","Europe",
  C448="Spain","Europe",
  C448="Netherlands","Europe",
  C448="Sweden","Europe",
  C448="Norway","Europe",
  C448="Finland","Europe",
  C448="Denmark","Europe",
  C448="Russia","Europe",
  C448="China","Asia",
  C448="Japan","Asia",
  C448="Taiwan, Province of China","Asia",
  C448="Hong Kong","Asia",
  C448="South Korea","Asia",
  C448="India","Asia",
  C448="Singapore","Asia",
  C448="Thailand","Asia",
  C448="Indonesia","Asia",
  C448="Malaysia","Asia",
  TRUE,"Other"
)</f>
        <v>Asia</v>
      </c>
      <c r="T448" s="158" t="str">
        <f>_xlfn.XLOOKUP($D448,ref!G:G,ref!H:H)</f>
        <v>Industrial goods</v>
      </c>
      <c r="U448" s="158" t="str">
        <f t="shared" si="48"/>
        <v/>
      </c>
      <c r="V448" s="158">
        <f t="shared" si="49"/>
        <v>1</v>
      </c>
      <c r="W448" s="158" t="str">
        <f t="shared" si="50"/>
        <v/>
      </c>
      <c r="X448" s="158" t="str">
        <f t="shared" si="51"/>
        <v/>
      </c>
      <c r="Y448" s="164">
        <f t="shared" si="52"/>
        <v>1</v>
      </c>
    </row>
    <row r="449" spans="1:25" ht="15.65" customHeight="1">
      <c r="A449" s="374" t="s">
        <v>499</v>
      </c>
      <c r="B449" s="163">
        <v>407</v>
      </c>
      <c r="C449" s="163" t="s">
        <v>680</v>
      </c>
      <c r="D449" s="169" t="s">
        <v>666</v>
      </c>
      <c r="E449" s="168"/>
      <c r="F449" s="163"/>
      <c r="G449" s="163"/>
      <c r="H449" s="168"/>
      <c r="I449" s="163"/>
      <c r="J449" s="163"/>
      <c r="K449" s="168"/>
      <c r="L449" s="163"/>
      <c r="M449" s="170"/>
      <c r="N449" s="170"/>
      <c r="O449" s="168"/>
      <c r="P449" s="163"/>
      <c r="Q449" s="163"/>
      <c r="R449" s="163"/>
      <c r="S449" s="181" t="str">
        <f t="array" ref="S449">_xlfn.IFS(
  C449="United States","North America",
  C449="Canada","North America",
  C449="Mexico","North America",
  C449="Bermuda","North America",
  C449="United Kingdom","Europe",
  C449="Germany","Europe",
  C449="France","Europe",
  C449="Italy","Europe",
  C449="Switzerland","Europe",
  C449="Spain","Europe",
  C449="Netherlands","Europe",
  C449="Sweden","Europe",
  C449="Norway","Europe",
  C449="Finland","Europe",
  C449="Denmark","Europe",
  C449="Russia","Europe",
  C449="China","Asia",
  C449="Japan","Asia",
  C449="Taiwan, Province of China","Asia",
  C449="Hong Kong","Asia",
  C449="South Korea","Asia",
  C449="India","Asia",
  C449="Singapore","Asia",
  C449="Thailand","Asia",
  C449="Indonesia","Asia",
  C449="Malaysia","Asia",
  TRUE,"Other"
)</f>
        <v>Asia</v>
      </c>
      <c r="T449" s="163" t="str">
        <f>_xlfn.XLOOKUP($D449,ref!G:G,ref!H:H)</f>
        <v>Financial services</v>
      </c>
      <c r="U449" s="163" t="str">
        <f t="shared" si="48"/>
        <v/>
      </c>
      <c r="V449" s="163" t="str">
        <f t="shared" si="49"/>
        <v/>
      </c>
      <c r="W449" s="163" t="str">
        <f t="shared" si="50"/>
        <v/>
      </c>
      <c r="X449" s="163" t="str">
        <f t="shared" si="51"/>
        <v/>
      </c>
      <c r="Y449" s="164">
        <f t="shared" si="52"/>
        <v>0</v>
      </c>
    </row>
    <row r="450" spans="1:25" ht="15.65" customHeight="1">
      <c r="A450" s="375" t="s">
        <v>180</v>
      </c>
      <c r="B450" s="158">
        <v>296</v>
      </c>
      <c r="C450" s="158" t="s">
        <v>706</v>
      </c>
      <c r="D450" s="166" t="s">
        <v>713</v>
      </c>
      <c r="E450" s="165"/>
      <c r="F450" s="158"/>
      <c r="G450" s="158"/>
      <c r="H450" s="165"/>
      <c r="I450" s="158"/>
      <c r="J450" s="158"/>
      <c r="K450" s="165" t="s">
        <v>635</v>
      </c>
      <c r="L450" s="158" t="s">
        <v>3220</v>
      </c>
      <c r="M450" s="167">
        <v>2010</v>
      </c>
      <c r="N450" s="167">
        <v>2008</v>
      </c>
      <c r="O450" s="165" t="s">
        <v>3025</v>
      </c>
      <c r="P450" s="158" t="s">
        <v>3221</v>
      </c>
      <c r="Q450" s="158">
        <v>2050</v>
      </c>
      <c r="R450" s="158">
        <v>2020</v>
      </c>
      <c r="S450" s="182" t="str">
        <f t="array" ref="S450">_xlfn.IFS(
  C450="United States","North America",
  C450="Canada","North America",
  C450="Mexico","North America",
  C450="Bermuda","North America",
  C450="United Kingdom","Europe",
  C450="Germany","Europe",
  C450="France","Europe",
  C450="Italy","Europe",
  C450="Switzerland","Europe",
  C450="Spain","Europe",
  C450="Netherlands","Europe",
  C450="Sweden","Europe",
  C450="Norway","Europe",
  C450="Finland","Europe",
  C450="Denmark","Europe",
  C450="Russia","Europe",
  C450="China","Asia",
  C450="Japan","Asia",
  C450="Taiwan, Province of China","Asia",
  C450="Hong Kong","Asia",
  C450="South Korea","Asia",
  C450="India","Asia",
  C450="Singapore","Asia",
  C450="Thailand","Asia",
  C450="Indonesia","Asia",
  C450="Malaysia","Asia",
  TRUE,"Other"
)</f>
        <v>North America</v>
      </c>
      <c r="T450" s="158" t="str">
        <f>_xlfn.XLOOKUP($D450,ref!G:G,ref!H:H)</f>
        <v>Technology</v>
      </c>
      <c r="U450" s="158">
        <f t="shared" si="48"/>
        <v>1</v>
      </c>
      <c r="V450" s="158">
        <f t="shared" si="49"/>
        <v>1</v>
      </c>
      <c r="W450" s="158" t="str">
        <f t="shared" si="50"/>
        <v/>
      </c>
      <c r="X450" s="158" t="str">
        <f t="shared" si="51"/>
        <v/>
      </c>
      <c r="Y450" s="164">
        <f t="shared" si="52"/>
        <v>1</v>
      </c>
    </row>
    <row r="451" spans="1:25" ht="15.65" customHeight="1">
      <c r="A451" s="374" t="s">
        <v>2971</v>
      </c>
      <c r="B451" s="163">
        <v>420</v>
      </c>
      <c r="C451" s="163" t="s">
        <v>676</v>
      </c>
      <c r="D451" s="169" t="s">
        <v>705</v>
      </c>
      <c r="E451" s="168"/>
      <c r="F451" s="163"/>
      <c r="G451" s="163"/>
      <c r="H451" s="168" t="s">
        <v>1096</v>
      </c>
      <c r="I451" s="163">
        <v>2030</v>
      </c>
      <c r="J451" s="163">
        <v>2020</v>
      </c>
      <c r="K451" s="168"/>
      <c r="L451" s="163"/>
      <c r="M451" s="170"/>
      <c r="N451" s="170"/>
      <c r="O451" s="168"/>
      <c r="P451" s="163"/>
      <c r="Q451" s="163"/>
      <c r="R451" s="163"/>
      <c r="S451" s="181" t="str">
        <f t="array" ref="S451">_xlfn.IFS(
  C451="United States","North America",
  C451="Canada","North America",
  C451="Mexico","North America",
  C451="Bermuda","North America",
  C451="United Kingdom","Europe",
  C451="Germany","Europe",
  C451="France","Europe",
  C451="Italy","Europe",
  C451="Switzerland","Europe",
  C451="Spain","Europe",
  C451="Netherlands","Europe",
  C451="Sweden","Europe",
  C451="Norway","Europe",
  C451="Finland","Europe",
  C451="Denmark","Europe",
  C451="Russia","Europe",
  C451="China","Asia",
  C451="Japan","Asia",
  C451="Taiwan, Province of China","Asia",
  C451="Hong Kong","Asia",
  C451="South Korea","Asia",
  C451="India","Asia",
  C451="Singapore","Asia",
  C451="Thailand","Asia",
  C451="Indonesia","Asia",
  C451="Malaysia","Asia",
  TRUE,"Other"
)</f>
        <v>Asia</v>
      </c>
      <c r="T451" s="163" t="str">
        <f>_xlfn.XLOOKUP($D451,ref!G:G,ref!H:H)</f>
        <v>Oil and gas</v>
      </c>
      <c r="U451" s="163" t="str">
        <f t="shared" ref="U451:U502" si="53">IF(TRIM(M451)&lt;&gt;"",1,"")</f>
        <v/>
      </c>
      <c r="V451" s="163" t="str">
        <f t="shared" ref="V451:V502" si="54">IF(TRIM(Q451)&lt;&gt;"",1,"")</f>
        <v/>
      </c>
      <c r="W451" s="163" t="str">
        <f t="shared" ref="W451:W502" si="55">IF($E451="Y", 1, "")</f>
        <v/>
      </c>
      <c r="X451" s="163">
        <f t="shared" ref="X451:X502" si="56">IF($H451="T",1,"")</f>
        <v>1</v>
      </c>
      <c r="Y451" s="164">
        <f t="shared" ref="Y451:Y502" si="57">MAX($X451,$W451,$V451,$U451)</f>
        <v>1</v>
      </c>
    </row>
    <row r="452" spans="1:25" ht="15.65" customHeight="1">
      <c r="A452" s="375" t="s">
        <v>80</v>
      </c>
      <c r="B452" s="158">
        <v>52</v>
      </c>
      <c r="C452" s="158" t="s">
        <v>692</v>
      </c>
      <c r="D452" s="166" t="s">
        <v>669</v>
      </c>
      <c r="E452" s="165"/>
      <c r="F452" s="158"/>
      <c r="G452" s="158"/>
      <c r="H452" s="165"/>
      <c r="I452" s="158"/>
      <c r="J452" s="158"/>
      <c r="K452" s="165"/>
      <c r="L452" s="158"/>
      <c r="M452" s="167"/>
      <c r="N452" s="167"/>
      <c r="O452" s="165" t="s">
        <v>635</v>
      </c>
      <c r="P452" s="158" t="s">
        <v>3222</v>
      </c>
      <c r="Q452" s="158">
        <v>2050</v>
      </c>
      <c r="R452" s="158">
        <v>2020</v>
      </c>
      <c r="S452" s="182" t="str">
        <f t="array" ref="S452">_xlfn.IFS(
  C452="United States","North America",
  C452="Canada","North America",
  C452="Mexico","North America",
  C452="Bermuda","North America",
  C452="United Kingdom","Europe",
  C452="Germany","Europe",
  C452="France","Europe",
  C452="Italy","Europe",
  C452="Switzerland","Europe",
  C452="Spain","Europe",
  C452="Netherlands","Europe",
  C452="Sweden","Europe",
  C452="Norway","Europe",
  C452="Finland","Europe",
  C452="Denmark","Europe",
  C452="Russia","Europe",
  C452="China","Asia",
  C452="Japan","Asia",
  C452="Taiwan, Province of China","Asia",
  C452="Hong Kong","Asia",
  C452="South Korea","Asia",
  C452="India","Asia",
  C452="Singapore","Asia",
  C452="Thailand","Asia",
  C452="Indonesia","Asia",
  C452="Malaysia","Asia",
  TRUE,"Other"
)</f>
        <v>Europe</v>
      </c>
      <c r="T452" s="158" t="str">
        <f>_xlfn.XLOOKUP($D452,ref!G:G,ref!H:H)</f>
        <v>Automotive</v>
      </c>
      <c r="U452" s="158" t="str">
        <f t="shared" si="53"/>
        <v/>
      </c>
      <c r="V452" s="158">
        <f t="shared" si="54"/>
        <v>1</v>
      </c>
      <c r="W452" s="158" t="str">
        <f t="shared" si="55"/>
        <v/>
      </c>
      <c r="X452" s="158" t="str">
        <f t="shared" si="56"/>
        <v/>
      </c>
      <c r="Y452" s="164">
        <f t="shared" si="57"/>
        <v>1</v>
      </c>
    </row>
    <row r="453" spans="1:25" ht="15.65" customHeight="1">
      <c r="A453" s="374" t="s">
        <v>63</v>
      </c>
      <c r="B453" s="163">
        <v>9</v>
      </c>
      <c r="C453" s="163" t="s">
        <v>676</v>
      </c>
      <c r="D453" s="169" t="s">
        <v>666</v>
      </c>
      <c r="E453" s="168"/>
      <c r="F453" s="163"/>
      <c r="G453" s="163"/>
      <c r="H453" s="168"/>
      <c r="I453" s="163"/>
      <c r="J453" s="163"/>
      <c r="K453" s="168" t="s">
        <v>3023</v>
      </c>
      <c r="L453" s="163" t="s">
        <v>3223</v>
      </c>
      <c r="M453" s="170">
        <v>2035</v>
      </c>
      <c r="N453" s="170">
        <v>2015</v>
      </c>
      <c r="O453" s="168"/>
      <c r="P453" s="163"/>
      <c r="Q453" s="163"/>
      <c r="R453" s="163"/>
      <c r="S453" s="181" t="str">
        <f t="array" ref="S453">_xlfn.IFS(
  C453="United States","North America",
  C453="Canada","North America",
  C453="Mexico","North America",
  C453="Bermuda","North America",
  C453="United Kingdom","Europe",
  C453="Germany","Europe",
  C453="France","Europe",
  C453="Italy","Europe",
  C453="Switzerland","Europe",
  C453="Spain","Europe",
  C453="Netherlands","Europe",
  C453="Sweden","Europe",
  C453="Norway","Europe",
  C453="Finland","Europe",
  C453="Denmark","Europe",
  C453="Russia","Europe",
  C453="China","Asia",
  C453="Japan","Asia",
  C453="Taiwan, Province of China","Asia",
  C453="Hong Kong","Asia",
  C453="South Korea","Asia",
  C453="India","Asia",
  C453="Singapore","Asia",
  C453="Thailand","Asia",
  C453="Indonesia","Asia",
  C453="Malaysia","Asia",
  TRUE,"Other"
)</f>
        <v>Asia</v>
      </c>
      <c r="T453" s="163" t="str">
        <f>_xlfn.XLOOKUP($D453,ref!G:G,ref!H:H)</f>
        <v>Financial services</v>
      </c>
      <c r="U453" s="163">
        <f t="shared" si="53"/>
        <v>1</v>
      </c>
      <c r="V453" s="163" t="str">
        <f t="shared" si="54"/>
        <v/>
      </c>
      <c r="W453" s="163" t="str">
        <f t="shared" si="55"/>
        <v/>
      </c>
      <c r="X453" s="163" t="str">
        <f t="shared" si="56"/>
        <v/>
      </c>
      <c r="Y453" s="164">
        <f t="shared" si="57"/>
        <v>1</v>
      </c>
    </row>
    <row r="454" spans="1:25" ht="15.65" customHeight="1">
      <c r="A454" s="375" t="s">
        <v>246</v>
      </c>
      <c r="B454" s="158">
        <v>167</v>
      </c>
      <c r="C454" s="158" t="s">
        <v>676</v>
      </c>
      <c r="D454" s="166" t="s">
        <v>666</v>
      </c>
      <c r="E454" s="165"/>
      <c r="F454" s="158"/>
      <c r="G454" s="158"/>
      <c r="H454" s="165"/>
      <c r="I454" s="158"/>
      <c r="J454" s="158"/>
      <c r="K454" s="165" t="s">
        <v>635</v>
      </c>
      <c r="L454" s="158" t="s">
        <v>3224</v>
      </c>
      <c r="M454" s="167">
        <v>2050</v>
      </c>
      <c r="N454" s="167">
        <v>2021</v>
      </c>
      <c r="O454" s="165"/>
      <c r="P454" s="158"/>
      <c r="Q454" s="158"/>
      <c r="R454" s="158"/>
      <c r="S454" s="182" t="str">
        <f t="array" ref="S454">_xlfn.IFS(
  C454="United States","North America",
  C454="Canada","North America",
  C454="Mexico","North America",
  C454="Bermuda","North America",
  C454="United Kingdom","Europe",
  C454="Germany","Europe",
  C454="France","Europe",
  C454="Italy","Europe",
  C454="Switzerland","Europe",
  C454="Spain","Europe",
  C454="Netherlands","Europe",
  C454="Sweden","Europe",
  C454="Norway","Europe",
  C454="Finland","Europe",
  C454="Denmark","Europe",
  C454="Russia","Europe",
  C454="China","Asia",
  C454="Japan","Asia",
  C454="Taiwan, Province of China","Asia",
  C454="Hong Kong","Asia",
  C454="South Korea","Asia",
  C454="India","Asia",
  C454="Singapore","Asia",
  C454="Thailand","Asia",
  C454="Indonesia","Asia",
  C454="Malaysia","Asia",
  TRUE,"Other"
)</f>
        <v>Asia</v>
      </c>
      <c r="T454" s="158" t="str">
        <f>_xlfn.XLOOKUP($D454,ref!G:G,ref!H:H)</f>
        <v>Financial services</v>
      </c>
      <c r="U454" s="158">
        <f t="shared" si="53"/>
        <v>1</v>
      </c>
      <c r="V454" s="158" t="str">
        <f t="shared" si="54"/>
        <v/>
      </c>
      <c r="W454" s="158" t="str">
        <f t="shared" si="55"/>
        <v/>
      </c>
      <c r="X454" s="158" t="str">
        <f t="shared" si="56"/>
        <v/>
      </c>
      <c r="Y454" s="164">
        <f t="shared" si="57"/>
        <v>1</v>
      </c>
    </row>
    <row r="455" spans="1:25" ht="15.65" customHeight="1">
      <c r="A455" s="374" t="s">
        <v>71</v>
      </c>
      <c r="B455" s="163">
        <v>31</v>
      </c>
      <c r="C455" s="163" t="s">
        <v>951</v>
      </c>
      <c r="D455" s="169" t="s">
        <v>666</v>
      </c>
      <c r="E455" s="168"/>
      <c r="F455" s="163"/>
      <c r="G455" s="163"/>
      <c r="H455" s="168"/>
      <c r="I455" s="163"/>
      <c r="J455" s="163"/>
      <c r="K455" s="168"/>
      <c r="L455" s="163"/>
      <c r="M455" s="170"/>
      <c r="N455" s="170"/>
      <c r="O455" s="168"/>
      <c r="P455" s="163"/>
      <c r="Q455" s="163"/>
      <c r="R455" s="163"/>
      <c r="S455" s="181" t="str">
        <f t="array" ref="S455">_xlfn.IFS(
  C455="United States","North America",
  C455="Canada","North America",
  C455="Mexico","North America",
  C455="Bermuda","North America",
  C455="United Kingdom","Europe",
  C455="Germany","Europe",
  C455="France","Europe",
  C455="Italy","Europe",
  C455="Switzerland","Europe",
  C455="Spain","Europe",
  C455="Netherlands","Europe",
  C455="Sweden","Europe",
  C455="Norway","Europe",
  C455="Finland","Europe",
  C455="Denmark","Europe",
  C455="Russia","Europe",
  C455="China","Asia",
  C455="Japan","Asia",
  C455="Taiwan, Province of China","Asia",
  C455="Hong Kong","Asia",
  C455="South Korea","Asia",
  C455="India","Asia",
  C455="Singapore","Asia",
  C455="Thailand","Asia",
  C455="Indonesia","Asia",
  C455="Malaysia","Asia",
  TRUE,"Other"
)</f>
        <v>Asia</v>
      </c>
      <c r="T455" s="163" t="str">
        <f>_xlfn.XLOOKUP($D455,ref!G:G,ref!H:H)</f>
        <v>Financial services</v>
      </c>
      <c r="U455" s="163" t="str">
        <f t="shared" si="53"/>
        <v/>
      </c>
      <c r="V455" s="163" t="str">
        <f t="shared" si="54"/>
        <v/>
      </c>
      <c r="W455" s="163" t="str">
        <f t="shared" si="55"/>
        <v/>
      </c>
      <c r="X455" s="163" t="str">
        <f t="shared" si="56"/>
        <v/>
      </c>
      <c r="Y455" s="164">
        <f t="shared" si="57"/>
        <v>0</v>
      </c>
    </row>
    <row r="456" spans="1:25" ht="15.65" customHeight="1">
      <c r="A456" s="375" t="s">
        <v>377</v>
      </c>
      <c r="B456" s="158">
        <v>385</v>
      </c>
      <c r="C456" s="158" t="s">
        <v>3017</v>
      </c>
      <c r="D456" s="166" t="s">
        <v>666</v>
      </c>
      <c r="E456" s="165"/>
      <c r="F456" s="158"/>
      <c r="G456" s="158"/>
      <c r="H456" s="165"/>
      <c r="I456" s="158"/>
      <c r="J456" s="158"/>
      <c r="K456" s="165" t="s">
        <v>635</v>
      </c>
      <c r="L456" s="158" t="s">
        <v>3225</v>
      </c>
      <c r="M456" s="167">
        <v>2030</v>
      </c>
      <c r="N456" s="167">
        <v>2021</v>
      </c>
      <c r="O456" s="165"/>
      <c r="P456" s="158"/>
      <c r="Q456" s="158"/>
      <c r="R456" s="158"/>
      <c r="S456" s="182" t="str">
        <f t="array" ref="S456">_xlfn.IFS(
  C456="United States","North America",
  C456="Canada","North America",
  C456="Mexico","North America",
  C456="Bermuda","North America",
  C456="United Kingdom","Europe",
  C456="Germany","Europe",
  C456="France","Europe",
  C456="Italy","Europe",
  C456="Switzerland","Europe",
  C456="Spain","Europe",
  C456="Netherlands","Europe",
  C456="Sweden","Europe",
  C456="Norway","Europe",
  C456="Finland","Europe",
  C456="Denmark","Europe",
  C456="Russia","Europe",
  C456="China","Asia",
  C456="Japan","Asia",
  C456="Taiwan, Province of China","Asia",
  C456="Hong Kong","Asia",
  C456="South Korea","Asia",
  C456="India","Asia",
  C456="Singapore","Asia",
  C456="Thailand","Asia",
  C456="Indonesia","Asia",
  C456="Malaysia","Asia",
  TRUE,"Other"
)</f>
        <v>North America</v>
      </c>
      <c r="T456" s="158" t="str">
        <f>_xlfn.XLOOKUP($D456,ref!G:G,ref!H:H)</f>
        <v>Financial services</v>
      </c>
      <c r="U456" s="158">
        <f t="shared" si="53"/>
        <v>1</v>
      </c>
      <c r="V456" s="158" t="str">
        <f t="shared" si="54"/>
        <v/>
      </c>
      <c r="W456" s="158" t="str">
        <f t="shared" si="55"/>
        <v/>
      </c>
      <c r="X456" s="158" t="str">
        <f t="shared" si="56"/>
        <v/>
      </c>
      <c r="Y456" s="164">
        <f t="shared" si="57"/>
        <v>1</v>
      </c>
    </row>
    <row r="457" spans="1:25" ht="15.65" customHeight="1">
      <c r="A457" s="374" t="s">
        <v>1030</v>
      </c>
      <c r="B457" s="163">
        <v>496</v>
      </c>
      <c r="C457" s="163" t="s">
        <v>3017</v>
      </c>
      <c r="D457" s="169" t="s">
        <v>638</v>
      </c>
      <c r="E457" s="168"/>
      <c r="F457" s="163"/>
      <c r="G457" s="163"/>
      <c r="H457" s="168"/>
      <c r="I457" s="163"/>
      <c r="J457" s="163"/>
      <c r="K457" s="168"/>
      <c r="L457" s="163"/>
      <c r="M457" s="170"/>
      <c r="N457" s="170"/>
      <c r="O457" s="168"/>
      <c r="P457" s="163"/>
      <c r="Q457" s="163"/>
      <c r="R457" s="163"/>
      <c r="S457" s="181" t="str">
        <f t="array" ref="S457">_xlfn.IFS(
  C457="United States","North America",
  C457="Canada","North America",
  C457="Mexico","North America",
  C457="Bermuda","North America",
  C457="United Kingdom","Europe",
  C457="Germany","Europe",
  C457="France","Europe",
  C457="Italy","Europe",
  C457="Switzerland","Europe",
  C457="Spain","Europe",
  C457="Netherlands","Europe",
  C457="Sweden","Europe",
  C457="Norway","Europe",
  C457="Finland","Europe",
  C457="Denmark","Europe",
  C457="Russia","Europe",
  C457="China","Asia",
  C457="Japan","Asia",
  C457="Taiwan, Province of China","Asia",
  C457="Hong Kong","Asia",
  C457="South Korea","Asia",
  C457="India","Asia",
  C457="Singapore","Asia",
  C457="Thailand","Asia",
  C457="Indonesia","Asia",
  C457="Malaysia","Asia",
  TRUE,"Other"
)</f>
        <v>North America</v>
      </c>
      <c r="T457" s="163" t="str">
        <f>_xlfn.XLOOKUP($D457,ref!G:G,ref!H:H)</f>
        <v>Industrial goods</v>
      </c>
      <c r="U457" s="163" t="str">
        <f t="shared" si="53"/>
        <v/>
      </c>
      <c r="V457" s="163" t="str">
        <f t="shared" si="54"/>
        <v/>
      </c>
      <c r="W457" s="163" t="str">
        <f t="shared" si="55"/>
        <v/>
      </c>
      <c r="X457" s="163" t="str">
        <f t="shared" si="56"/>
        <v/>
      </c>
      <c r="Y457" s="164">
        <f t="shared" si="57"/>
        <v>0</v>
      </c>
    </row>
    <row r="458" spans="1:25" ht="15.65" customHeight="1">
      <c r="A458" s="375" t="s">
        <v>295</v>
      </c>
      <c r="B458" s="158">
        <v>279</v>
      </c>
      <c r="C458" s="158" t="s">
        <v>680</v>
      </c>
      <c r="D458" s="166" t="s">
        <v>690</v>
      </c>
      <c r="E458" s="165"/>
      <c r="F458" s="158"/>
      <c r="G458" s="158"/>
      <c r="H458" s="165"/>
      <c r="I458" s="158"/>
      <c r="J458" s="158"/>
      <c r="K458" s="165"/>
      <c r="L458" s="158"/>
      <c r="M458" s="167"/>
      <c r="N458" s="167"/>
      <c r="O458" s="165"/>
      <c r="P458" s="158"/>
      <c r="Q458" s="158"/>
      <c r="R458" s="158"/>
      <c r="S458" s="182" t="str">
        <f t="array" ref="S458">_xlfn.IFS(
  C458="United States","North America",
  C458="Canada","North America",
  C458="Mexico","North America",
  C458="Bermuda","North America",
  C458="United Kingdom","Europe",
  C458="Germany","Europe",
  C458="France","Europe",
  C458="Italy","Europe",
  C458="Switzerland","Europe",
  C458="Spain","Europe",
  C458="Netherlands","Europe",
  C458="Sweden","Europe",
  C458="Norway","Europe",
  C458="Finland","Europe",
  C458="Denmark","Europe",
  C458="Russia","Europe",
  C458="China","Asia",
  C458="Japan","Asia",
  C458="Taiwan, Province of China","Asia",
  C458="Hong Kong","Asia",
  C458="South Korea","Asia",
  C458="India","Asia",
  C458="Singapore","Asia",
  C458="Thailand","Asia",
  C458="Indonesia","Asia",
  C458="Malaysia","Asia",
  TRUE,"Other"
)</f>
        <v>Asia</v>
      </c>
      <c r="T458" s="158" t="str">
        <f>_xlfn.XLOOKUP($D458,ref!G:G,ref!H:H)</f>
        <v>Food, beverages and agriculture</v>
      </c>
      <c r="U458" s="158" t="str">
        <f t="shared" si="53"/>
        <v/>
      </c>
      <c r="V458" s="158" t="str">
        <f t="shared" si="54"/>
        <v/>
      </c>
      <c r="W458" s="158" t="str">
        <f t="shared" si="55"/>
        <v/>
      </c>
      <c r="X458" s="158" t="str">
        <f t="shared" si="56"/>
        <v/>
      </c>
      <c r="Y458" s="164">
        <f t="shared" si="57"/>
        <v>0</v>
      </c>
    </row>
    <row r="459" spans="1:25" ht="15.65" customHeight="1">
      <c r="A459" s="374" t="s">
        <v>326</v>
      </c>
      <c r="B459" s="163">
        <v>270</v>
      </c>
      <c r="C459" s="163" t="s">
        <v>3017</v>
      </c>
      <c r="D459" s="169" t="s">
        <v>666</v>
      </c>
      <c r="E459" s="168"/>
      <c r="F459" s="163"/>
      <c r="G459" s="163"/>
      <c r="H459" s="168" t="s">
        <v>1096</v>
      </c>
      <c r="I459" s="163">
        <v>2030</v>
      </c>
      <c r="J459" s="163">
        <v>2018</v>
      </c>
      <c r="K459" s="168"/>
      <c r="L459" s="163"/>
      <c r="M459" s="170"/>
      <c r="N459" s="170"/>
      <c r="O459" s="168" t="s">
        <v>645</v>
      </c>
      <c r="P459" s="163" t="s">
        <v>3226</v>
      </c>
      <c r="Q459" s="163">
        <v>2050</v>
      </c>
      <c r="R459" s="163">
        <v>2021</v>
      </c>
      <c r="S459" s="181" t="str">
        <f t="array" ref="S459">_xlfn.IFS(
  C459="United States","North America",
  C459="Canada","North America",
  C459="Mexico","North America",
  C459="Bermuda","North America",
  C459="United Kingdom","Europe",
  C459="Germany","Europe",
  C459="France","Europe",
  C459="Italy","Europe",
  C459="Switzerland","Europe",
  C459="Spain","Europe",
  C459="Netherlands","Europe",
  C459="Sweden","Europe",
  C459="Norway","Europe",
  C459="Finland","Europe",
  C459="Denmark","Europe",
  C459="Russia","Europe",
  C459="China","Asia",
  C459="Japan","Asia",
  C459="Taiwan, Province of China","Asia",
  C459="Hong Kong","Asia",
  C459="South Korea","Asia",
  C459="India","Asia",
  C459="Singapore","Asia",
  C459="Thailand","Asia",
  C459="Indonesia","Asia",
  C459="Malaysia","Asia",
  TRUE,"Other"
)</f>
        <v>North America</v>
      </c>
      <c r="T459" s="163" t="str">
        <f>_xlfn.XLOOKUP($D459,ref!G:G,ref!H:H)</f>
        <v>Financial services</v>
      </c>
      <c r="U459" s="163" t="str">
        <f t="shared" si="53"/>
        <v/>
      </c>
      <c r="V459" s="163">
        <f t="shared" si="54"/>
        <v>1</v>
      </c>
      <c r="W459" s="163" t="str">
        <f t="shared" si="55"/>
        <v/>
      </c>
      <c r="X459" s="163">
        <f t="shared" si="56"/>
        <v>1</v>
      </c>
      <c r="Y459" s="164">
        <f t="shared" si="57"/>
        <v>1</v>
      </c>
    </row>
    <row r="460" spans="1:25" ht="15.65" customHeight="1">
      <c r="A460" s="375" t="s">
        <v>409</v>
      </c>
      <c r="B460" s="158">
        <v>479</v>
      </c>
      <c r="C460" s="158" t="s">
        <v>3017</v>
      </c>
      <c r="D460" s="166" t="s">
        <v>691</v>
      </c>
      <c r="E460" s="165"/>
      <c r="F460" s="158"/>
      <c r="G460" s="158"/>
      <c r="H460" s="165"/>
      <c r="I460" s="158"/>
      <c r="J460" s="158"/>
      <c r="K460" s="165"/>
      <c r="L460" s="158"/>
      <c r="M460" s="167"/>
      <c r="N460" s="167"/>
      <c r="O460" s="165"/>
      <c r="P460" s="158"/>
      <c r="Q460" s="158"/>
      <c r="R460" s="158"/>
      <c r="S460" s="182" t="str">
        <f t="array" ref="S460">_xlfn.IFS(
  C460="United States","North America",
  C460="Canada","North America",
  C460="Mexico","North America",
  C460="Bermuda","North America",
  C460="United Kingdom","Europe",
  C460="Germany","Europe",
  C460="France","Europe",
  C460="Italy","Europe",
  C460="Switzerland","Europe",
  C460="Spain","Europe",
  C460="Netherlands","Europe",
  C460="Sweden","Europe",
  C460="Norway","Europe",
  C460="Finland","Europe",
  C460="Denmark","Europe",
  C460="Russia","Europe",
  C460="China","Asia",
  C460="Japan","Asia",
  C460="Taiwan, Province of China","Asia",
  C460="Hong Kong","Asia",
  C460="South Korea","Asia",
  C460="India","Asia",
  C460="Singapore","Asia",
  C460="Thailand","Asia",
  C460="Indonesia","Asia",
  C460="Malaysia","Asia",
  TRUE,"Other"
)</f>
        <v>North America</v>
      </c>
      <c r="T460" s="158" t="str">
        <f>_xlfn.XLOOKUP($D460,ref!G:G,ref!H:H)</f>
        <v>Transportation and logistics</v>
      </c>
      <c r="U460" s="158" t="str">
        <f t="shared" si="53"/>
        <v/>
      </c>
      <c r="V460" s="158" t="str">
        <f t="shared" si="54"/>
        <v/>
      </c>
      <c r="W460" s="158" t="str">
        <f t="shared" si="55"/>
        <v/>
      </c>
      <c r="X460" s="158" t="str">
        <f t="shared" si="56"/>
        <v/>
      </c>
      <c r="Y460" s="164">
        <f t="shared" si="57"/>
        <v>0</v>
      </c>
    </row>
    <row r="461" spans="1:25" ht="15.65" customHeight="1">
      <c r="A461" s="374" t="s">
        <v>205</v>
      </c>
      <c r="B461" s="163">
        <v>123</v>
      </c>
      <c r="C461" s="163" t="s">
        <v>3017</v>
      </c>
      <c r="D461" s="169" t="s">
        <v>666</v>
      </c>
      <c r="E461" s="168"/>
      <c r="F461" s="163"/>
      <c r="G461" s="163"/>
      <c r="H461" s="168"/>
      <c r="I461" s="163"/>
      <c r="J461" s="163"/>
      <c r="K461" s="168"/>
      <c r="L461" s="163"/>
      <c r="M461" s="170"/>
      <c r="N461" s="170"/>
      <c r="O461" s="168"/>
      <c r="P461" s="163"/>
      <c r="Q461" s="163"/>
      <c r="R461" s="163"/>
      <c r="S461" s="181" t="str">
        <f t="array" ref="S461">_xlfn.IFS(
  C461="United States","North America",
  C461="Canada","North America",
  C461="Mexico","North America",
  C461="Bermuda","North America",
  C461="United Kingdom","Europe",
  C461="Germany","Europe",
  C461="France","Europe",
  C461="Italy","Europe",
  C461="Switzerland","Europe",
  C461="Spain","Europe",
  C461="Netherlands","Europe",
  C461="Sweden","Europe",
  C461="Norway","Europe",
  C461="Finland","Europe",
  C461="Denmark","Europe",
  C461="Russia","Europe",
  C461="China","Asia",
  C461="Japan","Asia",
  C461="Taiwan, Province of China","Asia",
  C461="Hong Kong","Asia",
  C461="South Korea","Asia",
  C461="India","Asia",
  C461="Singapore","Asia",
  C461="Thailand","Asia",
  C461="Indonesia","Asia",
  C461="Malaysia","Asia",
  TRUE,"Other"
)</f>
        <v>North America</v>
      </c>
      <c r="T461" s="163" t="str">
        <f>_xlfn.XLOOKUP($D461,ref!G:G,ref!H:H)</f>
        <v>Financial services</v>
      </c>
      <c r="U461" s="163" t="str">
        <f t="shared" si="53"/>
        <v/>
      </c>
      <c r="V461" s="163" t="str">
        <f t="shared" si="54"/>
        <v/>
      </c>
      <c r="W461" s="163" t="str">
        <f t="shared" si="55"/>
        <v/>
      </c>
      <c r="X461" s="163" t="str">
        <f t="shared" si="56"/>
        <v/>
      </c>
      <c r="Y461" s="164">
        <f t="shared" si="57"/>
        <v>0</v>
      </c>
    </row>
    <row r="462" spans="1:25" ht="15.65" customHeight="1">
      <c r="A462" s="375" t="s">
        <v>187</v>
      </c>
      <c r="B462" s="158">
        <v>302</v>
      </c>
      <c r="C462" s="158" t="s">
        <v>639</v>
      </c>
      <c r="D462" s="166" t="s">
        <v>666</v>
      </c>
      <c r="E462" s="165" t="s">
        <v>631</v>
      </c>
      <c r="F462" s="158">
        <v>2020</v>
      </c>
      <c r="G462" s="158">
        <v>2015</v>
      </c>
      <c r="H462" s="165"/>
      <c r="I462" s="158"/>
      <c r="J462" s="158"/>
      <c r="K462" s="165" t="s">
        <v>635</v>
      </c>
      <c r="L462" s="158" t="s">
        <v>3227</v>
      </c>
      <c r="M462" s="167">
        <v>2007</v>
      </c>
      <c r="N462" s="167">
        <v>2006</v>
      </c>
      <c r="O462" s="165" t="s">
        <v>3038</v>
      </c>
      <c r="P462" s="158" t="s">
        <v>3228</v>
      </c>
      <c r="Q462" s="158">
        <v>2025</v>
      </c>
      <c r="R462" s="158">
        <v>2021</v>
      </c>
      <c r="S462" s="182" t="str">
        <f t="array" ref="S462">_xlfn.IFS(
  C462="United States","North America",
  C462="Canada","North America",
  C462="Mexico","North America",
  C462="Bermuda","North America",
  C462="United Kingdom","Europe",
  C462="Germany","Europe",
  C462="France","Europe",
  C462="Italy","Europe",
  C462="Switzerland","Europe",
  C462="Spain","Europe",
  C462="Netherlands","Europe",
  C462="Sweden","Europe",
  C462="Norway","Europe",
  C462="Finland","Europe",
  C462="Denmark","Europe",
  C462="Russia","Europe",
  C462="China","Asia",
  C462="Japan","Asia",
  C462="Taiwan, Province of China","Asia",
  C462="Hong Kong","Asia",
  C462="South Korea","Asia",
  C462="India","Asia",
  C462="Singapore","Asia",
  C462="Thailand","Asia",
  C462="Indonesia","Asia",
  C462="Malaysia","Asia",
  TRUE,"Other"
)</f>
        <v>Europe</v>
      </c>
      <c r="T462" s="158" t="str">
        <f>_xlfn.XLOOKUP($D462,ref!G:G,ref!H:H)</f>
        <v>Financial services</v>
      </c>
      <c r="U462" s="158">
        <f t="shared" si="53"/>
        <v>1</v>
      </c>
      <c r="V462" s="158">
        <f t="shared" si="54"/>
        <v>1</v>
      </c>
      <c r="W462" s="158">
        <f t="shared" si="55"/>
        <v>1</v>
      </c>
      <c r="X462" s="158" t="str">
        <f t="shared" si="56"/>
        <v/>
      </c>
      <c r="Y462" s="164">
        <f t="shared" si="57"/>
        <v>1</v>
      </c>
    </row>
    <row r="463" spans="1:25" ht="15.65" customHeight="1">
      <c r="A463" s="374" t="s">
        <v>354</v>
      </c>
      <c r="B463" s="163">
        <v>491</v>
      </c>
      <c r="C463" s="163" t="s">
        <v>735</v>
      </c>
      <c r="D463" s="169" t="s">
        <v>699</v>
      </c>
      <c r="E463" s="168"/>
      <c r="F463" s="163"/>
      <c r="G463" s="163"/>
      <c r="H463" s="168"/>
      <c r="I463" s="163"/>
      <c r="J463" s="163"/>
      <c r="K463" s="168"/>
      <c r="L463" s="163"/>
      <c r="M463" s="170"/>
      <c r="N463" s="170"/>
      <c r="O463" s="168"/>
      <c r="P463" s="163"/>
      <c r="Q463" s="163"/>
      <c r="R463" s="163"/>
      <c r="S463" s="181" t="str">
        <f t="array" ref="S463">_xlfn.IFS(
  C463="United States","North America",
  C463="Canada","North America",
  C463="Mexico","North America",
  C463="Bermuda","North America",
  C463="United Kingdom","Europe",
  C463="Germany","Europe",
  C463="France","Europe",
  C463="Italy","Europe",
  C463="Switzerland","Europe",
  C463="Spain","Europe",
  C463="Netherlands","Europe",
  C463="Sweden","Europe",
  C463="Norway","Europe",
  C463="Finland","Europe",
  C463="Denmark","Europe",
  C463="Russia","Europe",
  C463="China","Asia",
  C463="Japan","Asia",
  C463="Taiwan, Province of China","Asia",
  C463="Hong Kong","Asia",
  C463="South Korea","Asia",
  C463="India","Asia",
  C463="Singapore","Asia",
  C463="Thailand","Asia",
  C463="Indonesia","Asia",
  C463="Malaysia","Asia",
  TRUE,"Other"
)</f>
        <v>Europe</v>
      </c>
      <c r="T463" s="163" t="str">
        <f>_xlfn.XLOOKUP($D463,ref!G:G,ref!H:H)</f>
        <v>Household and personal products</v>
      </c>
      <c r="U463" s="163" t="str">
        <f t="shared" si="53"/>
        <v/>
      </c>
      <c r="V463" s="163" t="str">
        <f t="shared" si="54"/>
        <v/>
      </c>
      <c r="W463" s="163" t="str">
        <f t="shared" si="55"/>
        <v/>
      </c>
      <c r="X463" s="163" t="str">
        <f t="shared" si="56"/>
        <v/>
      </c>
      <c r="Y463" s="164">
        <f t="shared" si="57"/>
        <v>0</v>
      </c>
    </row>
    <row r="464" spans="1:25" ht="15.65" customHeight="1">
      <c r="A464" s="375" t="s">
        <v>258</v>
      </c>
      <c r="B464" s="158">
        <v>175</v>
      </c>
      <c r="C464" s="158" t="s">
        <v>740</v>
      </c>
      <c r="D464" s="166" t="s">
        <v>690</v>
      </c>
      <c r="E464" s="165" t="s">
        <v>631</v>
      </c>
      <c r="F464" s="158">
        <v>2030</v>
      </c>
      <c r="G464" s="158">
        <v>2015</v>
      </c>
      <c r="H464" s="165" t="s">
        <v>1096</v>
      </c>
      <c r="I464" s="158">
        <v>2030</v>
      </c>
      <c r="J464" s="158">
        <v>2017</v>
      </c>
      <c r="K464" s="165"/>
      <c r="L464" s="158"/>
      <c r="M464" s="167"/>
      <c r="N464" s="167"/>
      <c r="O464" s="165" t="s">
        <v>645</v>
      </c>
      <c r="P464" s="158" t="s">
        <v>3229</v>
      </c>
      <c r="Q464" s="158">
        <v>2039</v>
      </c>
      <c r="R464" s="158">
        <v>2020</v>
      </c>
      <c r="S464" s="182" t="str">
        <f t="array" ref="S464">_xlfn.IFS(
  C464="United States","North America",
  C464="Canada","North America",
  C464="Mexico","North America",
  C464="Bermuda","North America",
  C464="United Kingdom","Europe",
  C464="Germany","Europe",
  C464="France","Europe",
  C464="Italy","Europe",
  C464="Switzerland","Europe",
  C464="Spain","Europe",
  C464="Netherlands","Europe",
  C464="Sweden","Europe",
  C464="Norway","Europe",
  C464="Finland","Europe",
  C464="Denmark","Europe",
  C464="Russia","Europe",
  C464="China","Asia",
  C464="Japan","Asia",
  C464="Taiwan, Province of China","Asia",
  C464="Hong Kong","Asia",
  C464="South Korea","Asia",
  C464="India","Asia",
  C464="Singapore","Asia",
  C464="Thailand","Asia",
  C464="Indonesia","Asia",
  C464="Malaysia","Asia",
  TRUE,"Other"
)</f>
        <v>Europe</v>
      </c>
      <c r="T464" s="158" t="str">
        <f>_xlfn.XLOOKUP($D464,ref!G:G,ref!H:H)</f>
        <v>Food, beverages and agriculture</v>
      </c>
      <c r="U464" s="158" t="str">
        <f t="shared" si="53"/>
        <v/>
      </c>
      <c r="V464" s="158">
        <f t="shared" si="54"/>
        <v>1</v>
      </c>
      <c r="W464" s="158">
        <f t="shared" si="55"/>
        <v>1</v>
      </c>
      <c r="X464" s="158">
        <f t="shared" si="56"/>
        <v>1</v>
      </c>
      <c r="Y464" s="164">
        <f t="shared" si="57"/>
        <v>1</v>
      </c>
    </row>
    <row r="465" spans="1:25" ht="15.65" customHeight="1">
      <c r="A465" s="374" t="s">
        <v>3230</v>
      </c>
      <c r="B465" s="163">
        <v>457</v>
      </c>
      <c r="C465" s="163" t="s">
        <v>3017</v>
      </c>
      <c r="D465" s="169" t="s">
        <v>691</v>
      </c>
      <c r="E465" s="168"/>
      <c r="F465" s="163"/>
      <c r="G465" s="163"/>
      <c r="H465" s="168" t="s">
        <v>635</v>
      </c>
      <c r="I465" s="163"/>
      <c r="J465" s="163">
        <v>2020</v>
      </c>
      <c r="K465" s="168"/>
      <c r="L465" s="163"/>
      <c r="M465" s="170"/>
      <c r="N465" s="170"/>
      <c r="O465" s="168"/>
      <c r="P465" s="163"/>
      <c r="Q465" s="163"/>
      <c r="R465" s="163"/>
      <c r="S465" s="181" t="str">
        <f t="array" ref="S465">_xlfn.IFS(
  C465="United States","North America",
  C465="Canada","North America",
  C465="Mexico","North America",
  C465="Bermuda","North America",
  C465="United Kingdom","Europe",
  C465="Germany","Europe",
  C465="France","Europe",
  C465="Italy","Europe",
  C465="Switzerland","Europe",
  C465="Spain","Europe",
  C465="Netherlands","Europe",
  C465="Sweden","Europe",
  C465="Norway","Europe",
  C465="Finland","Europe",
  C465="Denmark","Europe",
  C465="Russia","Europe",
  C465="China","Asia",
  C465="Japan","Asia",
  C465="Taiwan, Province of China","Asia",
  C465="Hong Kong","Asia",
  C465="South Korea","Asia",
  C465="India","Asia",
  C465="Singapore","Asia",
  C465="Thailand","Asia",
  C465="Indonesia","Asia",
  C465="Malaysia","Asia",
  TRUE,"Other"
)</f>
        <v>North America</v>
      </c>
      <c r="T465" s="163" t="str">
        <f>_xlfn.XLOOKUP($D465,ref!G:G,ref!H:H)</f>
        <v>Transportation and logistics</v>
      </c>
      <c r="U465" s="163" t="str">
        <f t="shared" si="53"/>
        <v/>
      </c>
      <c r="V465" s="163" t="str">
        <f t="shared" si="54"/>
        <v/>
      </c>
      <c r="W465" s="163" t="str">
        <f t="shared" si="55"/>
        <v/>
      </c>
      <c r="X465" s="163" t="str">
        <f t="shared" si="56"/>
        <v/>
      </c>
      <c r="Y465" s="164">
        <f t="shared" si="57"/>
        <v>0</v>
      </c>
    </row>
    <row r="466" spans="1:25" ht="15.65" customHeight="1">
      <c r="A466" s="375" t="s">
        <v>171</v>
      </c>
      <c r="B466" s="158">
        <v>89</v>
      </c>
      <c r="C466" s="158" t="s">
        <v>3017</v>
      </c>
      <c r="D466" s="166" t="s">
        <v>654</v>
      </c>
      <c r="E466" s="165"/>
      <c r="F466" s="158"/>
      <c r="G466" s="158"/>
      <c r="H466" s="165"/>
      <c r="I466" s="158"/>
      <c r="J466" s="158"/>
      <c r="K466" s="165" t="s">
        <v>3061</v>
      </c>
      <c r="L466" s="158" t="s">
        <v>3231</v>
      </c>
      <c r="M466" s="167">
        <v>2050</v>
      </c>
      <c r="N466" s="167">
        <v>2021</v>
      </c>
      <c r="O466" s="165"/>
      <c r="P466" s="158"/>
      <c r="Q466" s="158"/>
      <c r="R466" s="158"/>
      <c r="S466" s="182" t="str">
        <f t="array" ref="S466">_xlfn.IFS(
  C466="United States","North America",
  C466="Canada","North America",
  C466="Mexico","North America",
  C466="Bermuda","North America",
  C466="United Kingdom","Europe",
  C466="Germany","Europe",
  C466="France","Europe",
  C466="Italy","Europe",
  C466="Switzerland","Europe",
  C466="Spain","Europe",
  C466="Netherlands","Europe",
  C466="Sweden","Europe",
  C466="Norway","Europe",
  C466="Finland","Europe",
  C466="Denmark","Europe",
  C466="Russia","Europe",
  C466="China","Asia",
  C466="Japan","Asia",
  C466="Taiwan, Province of China","Asia",
  C466="Hong Kong","Asia",
  C466="South Korea","Asia",
  C466="India","Asia",
  C466="Singapore","Asia",
  C466="Thailand","Asia",
  C466="Indonesia","Asia",
  C466="Malaysia","Asia",
  TRUE,"Other"
)</f>
        <v>North America</v>
      </c>
      <c r="T466" s="158" t="str">
        <f>_xlfn.XLOOKUP($D466,ref!G:G,ref!H:H)</f>
        <v>Health care and pharmaceuticals</v>
      </c>
      <c r="U466" s="158">
        <f t="shared" si="53"/>
        <v>1</v>
      </c>
      <c r="V466" s="158" t="str">
        <f t="shared" si="54"/>
        <v/>
      </c>
      <c r="W466" s="158" t="str">
        <f t="shared" si="55"/>
        <v/>
      </c>
      <c r="X466" s="158" t="str">
        <f t="shared" si="56"/>
        <v/>
      </c>
      <c r="Y466" s="164">
        <f t="shared" si="57"/>
        <v>1</v>
      </c>
    </row>
    <row r="467" spans="1:25" ht="15.65" customHeight="1">
      <c r="A467" s="374" t="s">
        <v>55</v>
      </c>
      <c r="B467" s="163">
        <v>8</v>
      </c>
      <c r="C467" s="163" t="s">
        <v>3017</v>
      </c>
      <c r="D467" s="169" t="s">
        <v>666</v>
      </c>
      <c r="E467" s="168"/>
      <c r="F467" s="163"/>
      <c r="G467" s="163"/>
      <c r="H467" s="168"/>
      <c r="I467" s="163"/>
      <c r="J467" s="163"/>
      <c r="K467" s="168"/>
      <c r="L467" s="163"/>
      <c r="M467" s="170"/>
      <c r="N467" s="170"/>
      <c r="O467" s="168"/>
      <c r="P467" s="163"/>
      <c r="Q467" s="163"/>
      <c r="R467" s="163"/>
      <c r="S467" s="181" t="str">
        <f t="array" ref="S467">_xlfn.IFS(
  C467="United States","North America",
  C467="Canada","North America",
  C467="Mexico","North America",
  C467="Bermuda","North America",
  C467="United Kingdom","Europe",
  C467="Germany","Europe",
  C467="France","Europe",
  C467="Italy","Europe",
  C467="Switzerland","Europe",
  C467="Spain","Europe",
  C467="Netherlands","Europe",
  C467="Sweden","Europe",
  C467="Norway","Europe",
  C467="Finland","Europe",
  C467="Denmark","Europe",
  C467="Russia","Europe",
  C467="China","Asia",
  C467="Japan","Asia",
  C467="Taiwan, Province of China","Asia",
  C467="Hong Kong","Asia",
  C467="South Korea","Asia",
  C467="India","Asia",
  C467="Singapore","Asia",
  C467="Thailand","Asia",
  C467="Indonesia","Asia",
  C467="Malaysia","Asia",
  TRUE,"Other"
)</f>
        <v>North America</v>
      </c>
      <c r="T467" s="163" t="str">
        <f>_xlfn.XLOOKUP($D467,ref!G:G,ref!H:H)</f>
        <v>Financial services</v>
      </c>
      <c r="U467" s="163" t="str">
        <f t="shared" si="53"/>
        <v/>
      </c>
      <c r="V467" s="163" t="str">
        <f t="shared" si="54"/>
        <v/>
      </c>
      <c r="W467" s="163" t="str">
        <f t="shared" si="55"/>
        <v/>
      </c>
      <c r="X467" s="163" t="str">
        <f t="shared" si="56"/>
        <v/>
      </c>
      <c r="Y467" s="164">
        <f t="shared" si="57"/>
        <v>0</v>
      </c>
    </row>
    <row r="468" spans="1:25" ht="15.65" customHeight="1">
      <c r="A468" s="375" t="s">
        <v>358</v>
      </c>
      <c r="B468" s="158">
        <v>330</v>
      </c>
      <c r="C468" s="158" t="s">
        <v>3017</v>
      </c>
      <c r="D468" s="166" t="s">
        <v>638</v>
      </c>
      <c r="E468" s="165"/>
      <c r="F468" s="158"/>
      <c r="G468" s="158"/>
      <c r="H468" s="165"/>
      <c r="I468" s="158"/>
      <c r="J468" s="158"/>
      <c r="K468" s="165"/>
      <c r="L468" s="158"/>
      <c r="M468" s="167"/>
      <c r="N468" s="167"/>
      <c r="O468" s="165"/>
      <c r="P468" s="158"/>
      <c r="Q468" s="158"/>
      <c r="R468" s="158"/>
      <c r="S468" s="182" t="str">
        <f t="array" ref="S468">_xlfn.IFS(
  C468="United States","North America",
  C468="Canada","North America",
  C468="Mexico","North America",
  C468="Bermuda","North America",
  C468="United Kingdom","Europe",
  C468="Germany","Europe",
  C468="France","Europe",
  C468="Italy","Europe",
  C468="Switzerland","Europe",
  C468="Spain","Europe",
  C468="Netherlands","Europe",
  C468="Sweden","Europe",
  C468="Norway","Europe",
  C468="Finland","Europe",
  C468="Denmark","Europe",
  C468="Russia","Europe",
  C468="China","Asia",
  C468="Japan","Asia",
  C468="Taiwan, Province of China","Asia",
  C468="Hong Kong","Asia",
  C468="South Korea","Asia",
  C468="India","Asia",
  C468="Singapore","Asia",
  C468="Thailand","Asia",
  C468="Indonesia","Asia",
  C468="Malaysia","Asia",
  TRUE,"Other"
)</f>
        <v>North America</v>
      </c>
      <c r="T468" s="158" t="str">
        <f>_xlfn.XLOOKUP($D468,ref!G:G,ref!H:H)</f>
        <v>Industrial goods</v>
      </c>
      <c r="U468" s="158" t="str">
        <f t="shared" si="53"/>
        <v/>
      </c>
      <c r="V468" s="158" t="str">
        <f t="shared" si="54"/>
        <v/>
      </c>
      <c r="W468" s="158" t="str">
        <f t="shared" si="55"/>
        <v/>
      </c>
      <c r="X468" s="158" t="str">
        <f t="shared" si="56"/>
        <v/>
      </c>
      <c r="Y468" s="164">
        <f t="shared" si="57"/>
        <v>0</v>
      </c>
    </row>
    <row r="469" spans="1:25" ht="15.65" customHeight="1">
      <c r="A469" s="374" t="s">
        <v>457</v>
      </c>
      <c r="B469" s="163">
        <v>294</v>
      </c>
      <c r="C469" s="163" t="s">
        <v>751</v>
      </c>
      <c r="D469" s="169" t="s">
        <v>705</v>
      </c>
      <c r="E469" s="168"/>
      <c r="F469" s="163"/>
      <c r="G469" s="163"/>
      <c r="H469" s="168" t="s">
        <v>635</v>
      </c>
      <c r="I469" s="163"/>
      <c r="J469" s="163">
        <v>2019</v>
      </c>
      <c r="K469" s="168" t="s">
        <v>635</v>
      </c>
      <c r="L469" s="163" t="s">
        <v>636</v>
      </c>
      <c r="M469" s="170">
        <v>2050</v>
      </c>
      <c r="N469" s="170">
        <v>2020</v>
      </c>
      <c r="O469" s="168"/>
      <c r="P469" s="163"/>
      <c r="Q469" s="163"/>
      <c r="R469" s="163"/>
      <c r="S469" s="181" t="str">
        <f t="array" ref="S469">_xlfn.IFS(
  C469="United States","North America",
  C469="Canada","North America",
  C469="Mexico","North America",
  C469="Bermuda","North America",
  C469="United Kingdom","Europe",
  C469="Germany","Europe",
  C469="France","Europe",
  C469="Italy","Europe",
  C469="Switzerland","Europe",
  C469="Spain","Europe",
  C469="Netherlands","Europe",
  C469="Sweden","Europe",
  C469="Norway","Europe",
  C469="Finland","Europe",
  C469="Denmark","Europe",
  C469="Russia","Europe",
  C469="China","Asia",
  C469="Japan","Asia",
  C469="Taiwan, Province of China","Asia",
  C469="Hong Kong","Asia",
  C469="South Korea","Asia",
  C469="India","Asia",
  C469="Singapore","Asia",
  C469="Thailand","Asia",
  C469="Indonesia","Asia",
  C469="Malaysia","Asia",
  TRUE,"Other"
)</f>
        <v>Other</v>
      </c>
      <c r="T469" s="163" t="str">
        <f>_xlfn.XLOOKUP($D469,ref!G:G,ref!H:H)</f>
        <v>Oil and gas</v>
      </c>
      <c r="U469" s="163">
        <f t="shared" si="53"/>
        <v>1</v>
      </c>
      <c r="V469" s="163" t="str">
        <f t="shared" si="54"/>
        <v/>
      </c>
      <c r="W469" s="163" t="str">
        <f t="shared" si="55"/>
        <v/>
      </c>
      <c r="X469" s="163" t="str">
        <f t="shared" si="56"/>
        <v/>
      </c>
      <c r="Y469" s="164">
        <f t="shared" si="57"/>
        <v>1</v>
      </c>
    </row>
    <row r="470" spans="1:25" ht="15.65" customHeight="1">
      <c r="A470" s="375" t="s">
        <v>122</v>
      </c>
      <c r="B470" s="158">
        <v>164</v>
      </c>
      <c r="C470" s="158" t="s">
        <v>3017</v>
      </c>
      <c r="D470" s="166" t="s">
        <v>679</v>
      </c>
      <c r="E470" s="165"/>
      <c r="F470" s="158"/>
      <c r="G470" s="158"/>
      <c r="H470" s="165"/>
      <c r="I470" s="158"/>
      <c r="J470" s="158"/>
      <c r="K470" s="165" t="s">
        <v>635</v>
      </c>
      <c r="L470" s="158" t="s">
        <v>3232</v>
      </c>
      <c r="M470" s="167">
        <v>2035</v>
      </c>
      <c r="N470" s="167">
        <v>2021</v>
      </c>
      <c r="O470" s="165"/>
      <c r="P470" s="158"/>
      <c r="Q470" s="158"/>
      <c r="R470" s="158"/>
      <c r="S470" s="182" t="str">
        <f t="array" ref="S470">_xlfn.IFS(
  C470="United States","North America",
  C470="Canada","North America",
  C470="Mexico","North America",
  C470="Bermuda","North America",
  C470="United Kingdom","Europe",
  C470="Germany","Europe",
  C470="France","Europe",
  C470="Italy","Europe",
  C470="Switzerland","Europe",
  C470="Spain","Europe",
  C470="Netherlands","Europe",
  C470="Sweden","Europe",
  C470="Norway","Europe",
  C470="Finland","Europe",
  C470="Denmark","Europe",
  C470="Russia","Europe",
  C470="China","Asia",
  C470="Japan","Asia",
  C470="Taiwan, Province of China","Asia",
  C470="Hong Kong","Asia",
  C470="South Korea","Asia",
  C470="India","Asia",
  C470="Singapore","Asia",
  C470="Thailand","Asia",
  C470="Indonesia","Asia",
  C470="Malaysia","Asia",
  TRUE,"Other"
)</f>
        <v>North America</v>
      </c>
      <c r="T470" s="158" t="str">
        <f>_xlfn.XLOOKUP($D470,ref!G:G,ref!H:H)</f>
        <v>Energy and utilities</v>
      </c>
      <c r="U470" s="158">
        <f t="shared" si="53"/>
        <v>1</v>
      </c>
      <c r="V470" s="158" t="str">
        <f t="shared" si="54"/>
        <v/>
      </c>
      <c r="W470" s="158" t="str">
        <f t="shared" si="55"/>
        <v/>
      </c>
      <c r="X470" s="158" t="str">
        <f t="shared" si="56"/>
        <v/>
      </c>
      <c r="Y470" s="164">
        <f t="shared" si="57"/>
        <v>1</v>
      </c>
    </row>
    <row r="471" spans="1:25" ht="15.65" customHeight="1">
      <c r="A471" s="374" t="s">
        <v>361</v>
      </c>
      <c r="B471" s="163">
        <v>413</v>
      </c>
      <c r="C471" s="163" t="s">
        <v>692</v>
      </c>
      <c r="D471" s="169" t="s">
        <v>715</v>
      </c>
      <c r="E471" s="168"/>
      <c r="F471" s="163"/>
      <c r="G471" s="163"/>
      <c r="H471" s="168" t="s">
        <v>1096</v>
      </c>
      <c r="I471" s="163">
        <v>2034</v>
      </c>
      <c r="J471" s="163">
        <v>2019</v>
      </c>
      <c r="K471" s="168"/>
      <c r="L471" s="163"/>
      <c r="M471" s="170"/>
      <c r="N471" s="170"/>
      <c r="O471" s="168"/>
      <c r="P471" s="163"/>
      <c r="Q471" s="163"/>
      <c r="R471" s="163"/>
      <c r="S471" s="181" t="str">
        <f t="array" ref="S471">_xlfn.IFS(
  C471="United States","North America",
  C471="Canada","North America",
  C471="Mexico","North America",
  C471="Bermuda","North America",
  C471="United Kingdom","Europe",
  C471="Germany","Europe",
  C471="France","Europe",
  C471="Italy","Europe",
  C471="Switzerland","Europe",
  C471="Spain","Europe",
  C471="Netherlands","Europe",
  C471="Sweden","Europe",
  C471="Norway","Europe",
  C471="Finland","Europe",
  C471="Denmark","Europe",
  C471="Russia","Europe",
  C471="China","Asia",
  C471="Japan","Asia",
  C471="Taiwan, Province of China","Asia",
  C471="Hong Kong","Asia",
  C471="South Korea","Asia",
  C471="India","Asia",
  C471="Singapore","Asia",
  C471="Thailand","Asia",
  C471="Indonesia","Asia",
  C471="Malaysia","Asia",
  TRUE,"Other"
)</f>
        <v>Europe</v>
      </c>
      <c r="T471" s="163" t="str">
        <f>_xlfn.XLOOKUP($D471,ref!G:G,ref!H:H)</f>
        <v>Telecommunications and media</v>
      </c>
      <c r="U471" s="163" t="str">
        <f t="shared" si="53"/>
        <v/>
      </c>
      <c r="V471" s="163" t="str">
        <f t="shared" si="54"/>
        <v/>
      </c>
      <c r="W471" s="163" t="str">
        <f t="shared" si="55"/>
        <v/>
      </c>
      <c r="X471" s="163">
        <f t="shared" si="56"/>
        <v>1</v>
      </c>
      <c r="Y471" s="164">
        <f t="shared" si="57"/>
        <v>1</v>
      </c>
    </row>
    <row r="472" spans="1:25" ht="15.65" customHeight="1">
      <c r="A472" s="375" t="s">
        <v>112</v>
      </c>
      <c r="B472" s="158">
        <v>45</v>
      </c>
      <c r="C472" s="158" t="s">
        <v>3017</v>
      </c>
      <c r="D472" s="166" t="s">
        <v>715</v>
      </c>
      <c r="E472" s="165"/>
      <c r="F472" s="158"/>
      <c r="G472" s="158"/>
      <c r="H472" s="165" t="s">
        <v>1096</v>
      </c>
      <c r="I472" s="158">
        <v>2030</v>
      </c>
      <c r="J472" s="158">
        <v>2021</v>
      </c>
      <c r="K472" s="165" t="s">
        <v>635</v>
      </c>
      <c r="L472" s="158" t="s">
        <v>3233</v>
      </c>
      <c r="M472" s="167">
        <v>2035</v>
      </c>
      <c r="N472" s="167">
        <v>2019</v>
      </c>
      <c r="O472" s="165"/>
      <c r="P472" s="158"/>
      <c r="Q472" s="158"/>
      <c r="R472" s="158"/>
      <c r="S472" s="182" t="str">
        <f t="array" ref="S472">_xlfn.IFS(
  C472="United States","North America",
  C472="Canada","North America",
  C472="Mexico","North America",
  C472="Bermuda","North America",
  C472="United Kingdom","Europe",
  C472="Germany","Europe",
  C472="France","Europe",
  C472="Italy","Europe",
  C472="Switzerland","Europe",
  C472="Spain","Europe",
  C472="Netherlands","Europe",
  C472="Sweden","Europe",
  C472="Norway","Europe",
  C472="Finland","Europe",
  C472="Denmark","Europe",
  C472="Russia","Europe",
  C472="China","Asia",
  C472="Japan","Asia",
  C472="Taiwan, Province of China","Asia",
  C472="Hong Kong","Asia",
  C472="South Korea","Asia",
  C472="India","Asia",
  C472="Singapore","Asia",
  C472="Thailand","Asia",
  C472="Indonesia","Asia",
  C472="Malaysia","Asia",
  TRUE,"Other"
)</f>
        <v>North America</v>
      </c>
      <c r="T472" s="158" t="str">
        <f>_xlfn.XLOOKUP($D472,ref!G:G,ref!H:H)</f>
        <v>Telecommunications and media</v>
      </c>
      <c r="U472" s="158">
        <f t="shared" si="53"/>
        <v>1</v>
      </c>
      <c r="V472" s="158" t="str">
        <f t="shared" si="54"/>
        <v/>
      </c>
      <c r="W472" s="158" t="str">
        <f t="shared" si="55"/>
        <v/>
      </c>
      <c r="X472" s="158">
        <f t="shared" si="56"/>
        <v>1</v>
      </c>
      <c r="Y472" s="164">
        <f t="shared" si="57"/>
        <v>1</v>
      </c>
    </row>
    <row r="473" spans="1:25" ht="15.65" customHeight="1">
      <c r="A473" s="374" t="s">
        <v>3234</v>
      </c>
      <c r="B473" s="163">
        <v>465</v>
      </c>
      <c r="C473" s="163" t="s">
        <v>3017</v>
      </c>
      <c r="D473" s="169" t="s">
        <v>670</v>
      </c>
      <c r="E473" s="168"/>
      <c r="F473" s="163"/>
      <c r="G473" s="163"/>
      <c r="H473" s="168"/>
      <c r="I473" s="163"/>
      <c r="J473" s="163"/>
      <c r="K473" s="168"/>
      <c r="L473" s="163"/>
      <c r="M473" s="170"/>
      <c r="N473" s="170"/>
      <c r="O473" s="168"/>
      <c r="P473" s="163"/>
      <c r="Q473" s="163"/>
      <c r="R473" s="163"/>
      <c r="S473" s="181" t="str">
        <f t="array" ref="S473">_xlfn.IFS(
  C473="United States","North America",
  C473="Canada","North America",
  C473="Mexico","North America",
  C473="Bermuda","North America",
  C473="United Kingdom","Europe",
  C473="Germany","Europe",
  C473="France","Europe",
  C473="Italy","Europe",
  C473="Switzerland","Europe",
  C473="Spain","Europe",
  C473="Netherlands","Europe",
  C473="Sweden","Europe",
  C473="Norway","Europe",
  C473="Finland","Europe",
  C473="Denmark","Europe",
  C473="Russia","Europe",
  C473="China","Asia",
  C473="Japan","Asia",
  C473="Taiwan, Province of China","Asia",
  C473="Hong Kong","Asia",
  C473="South Korea","Asia",
  C473="India","Asia",
  C473="Singapore","Asia",
  C473="Thailand","Asia",
  C473="Indonesia","Asia",
  C473="Malaysia","Asia",
  TRUE,"Other"
)</f>
        <v>North America</v>
      </c>
      <c r="T473" s="163" t="str">
        <f>_xlfn.XLOOKUP($D473,ref!G:G,ref!H:H)</f>
        <v>Engineering and construction</v>
      </c>
      <c r="U473" s="163" t="str">
        <f t="shared" si="53"/>
        <v/>
      </c>
      <c r="V473" s="163" t="str">
        <f t="shared" si="54"/>
        <v/>
      </c>
      <c r="W473" s="163" t="str">
        <f t="shared" si="55"/>
        <v/>
      </c>
      <c r="X473" s="163" t="str">
        <f t="shared" si="56"/>
        <v/>
      </c>
      <c r="Y473" s="164">
        <f t="shared" si="57"/>
        <v>0</v>
      </c>
    </row>
    <row r="474" spans="1:25" ht="15.65" customHeight="1">
      <c r="A474" s="375" t="s">
        <v>208</v>
      </c>
      <c r="B474" s="158">
        <v>214</v>
      </c>
      <c r="C474" s="158" t="s">
        <v>692</v>
      </c>
      <c r="D474" s="166" t="s">
        <v>715</v>
      </c>
      <c r="E474" s="165"/>
      <c r="F474" s="158"/>
      <c r="G474" s="158"/>
      <c r="H474" s="165"/>
      <c r="I474" s="158"/>
      <c r="J474" s="158"/>
      <c r="K474" s="165" t="s">
        <v>635</v>
      </c>
      <c r="L474" s="158" t="s">
        <v>3235</v>
      </c>
      <c r="M474" s="167">
        <v>2050</v>
      </c>
      <c r="N474" s="167">
        <v>2020</v>
      </c>
      <c r="O474" s="165"/>
      <c r="P474" s="158"/>
      <c r="Q474" s="158"/>
      <c r="R474" s="158"/>
      <c r="S474" s="182" t="str">
        <f t="array" ref="S474">_xlfn.IFS(
  C474="United States","North America",
  C474="Canada","North America",
  C474="Mexico","North America",
  C474="Bermuda","North America",
  C474="United Kingdom","Europe",
  C474="Germany","Europe",
  C474="France","Europe",
  C474="Italy","Europe",
  C474="Switzerland","Europe",
  C474="Spain","Europe",
  C474="Netherlands","Europe",
  C474="Sweden","Europe",
  C474="Norway","Europe",
  C474="Finland","Europe",
  C474="Denmark","Europe",
  C474="Russia","Europe",
  C474="China","Asia",
  C474="Japan","Asia",
  C474="Taiwan, Province of China","Asia",
  C474="Hong Kong","Asia",
  C474="South Korea","Asia",
  C474="India","Asia",
  C474="Singapore","Asia",
  C474="Thailand","Asia",
  C474="Indonesia","Asia",
  C474="Malaysia","Asia",
  TRUE,"Other"
)</f>
        <v>Europe</v>
      </c>
      <c r="T474" s="158" t="str">
        <f>_xlfn.XLOOKUP($D474,ref!G:G,ref!H:H)</f>
        <v>Telecommunications and media</v>
      </c>
      <c r="U474" s="158">
        <f t="shared" si="53"/>
        <v>1</v>
      </c>
      <c r="V474" s="158" t="str">
        <f t="shared" si="54"/>
        <v/>
      </c>
      <c r="W474" s="158" t="str">
        <f t="shared" si="55"/>
        <v/>
      </c>
      <c r="X474" s="158" t="str">
        <f t="shared" si="56"/>
        <v/>
      </c>
      <c r="Y474" s="164">
        <f t="shared" si="57"/>
        <v>1</v>
      </c>
    </row>
    <row r="475" spans="1:25" ht="15.65" customHeight="1">
      <c r="A475" s="374" t="s">
        <v>394</v>
      </c>
      <c r="B475" s="163">
        <v>209</v>
      </c>
      <c r="C475" s="163" t="s">
        <v>740</v>
      </c>
      <c r="D475" s="169" t="s">
        <v>669</v>
      </c>
      <c r="E475" s="168" t="s">
        <v>631</v>
      </c>
      <c r="F475" s="163">
        <v>2025</v>
      </c>
      <c r="G475" s="163">
        <v>2018</v>
      </c>
      <c r="H475" s="168" t="s">
        <v>1096</v>
      </c>
      <c r="I475" s="163">
        <v>2030</v>
      </c>
      <c r="J475" s="163">
        <v>2020</v>
      </c>
      <c r="K475" s="168"/>
      <c r="L475" s="163"/>
      <c r="M475" s="170"/>
      <c r="N475" s="170"/>
      <c r="O475" s="168" t="s">
        <v>645</v>
      </c>
      <c r="P475" s="163" t="s">
        <v>3236</v>
      </c>
      <c r="Q475" s="176">
        <v>2040</v>
      </c>
      <c r="R475" s="163">
        <v>2020</v>
      </c>
      <c r="S475" s="181" t="str">
        <f t="array" ref="S475">_xlfn.IFS(
  C475="United States","North America",
  C475="Canada","North America",
  C475="Mexico","North America",
  C475="Bermuda","North America",
  C475="United Kingdom","Europe",
  C475="Germany","Europe",
  C475="France","Europe",
  C475="Italy","Europe",
  C475="Switzerland","Europe",
  C475="Spain","Europe",
  C475="Netherlands","Europe",
  C475="Sweden","Europe",
  C475="Norway","Europe",
  C475="Finland","Europe",
  C475="Denmark","Europe",
  C475="Russia","Europe",
  C475="China","Asia",
  C475="Japan","Asia",
  C475="Taiwan, Province of China","Asia",
  C475="Hong Kong","Asia",
  C475="South Korea","Asia",
  C475="India","Asia",
  C475="Singapore","Asia",
  C475="Thailand","Asia",
  C475="Indonesia","Asia",
  C475="Malaysia","Asia",
  TRUE,"Other"
)</f>
        <v>Europe</v>
      </c>
      <c r="T475" s="163" t="str">
        <f>_xlfn.XLOOKUP($D475,ref!G:G,ref!H:H)</f>
        <v>Automotive</v>
      </c>
      <c r="U475" s="163" t="str">
        <f t="shared" si="53"/>
        <v/>
      </c>
      <c r="V475" s="163">
        <f t="shared" si="54"/>
        <v>1</v>
      </c>
      <c r="W475" s="163">
        <f t="shared" si="55"/>
        <v>1</v>
      </c>
      <c r="X475" s="163">
        <f t="shared" si="56"/>
        <v>1</v>
      </c>
      <c r="Y475" s="164">
        <f t="shared" si="57"/>
        <v>1</v>
      </c>
    </row>
    <row r="476" spans="1:25" ht="15.65" customHeight="1">
      <c r="A476" s="375" t="s">
        <v>60</v>
      </c>
      <c r="B476" s="158">
        <v>10</v>
      </c>
      <c r="C476" s="158" t="s">
        <v>709</v>
      </c>
      <c r="D476" s="166" t="s">
        <v>669</v>
      </c>
      <c r="E476" s="165"/>
      <c r="F476" s="158"/>
      <c r="G476" s="158"/>
      <c r="H476" s="165" t="s">
        <v>1096</v>
      </c>
      <c r="I476" s="158">
        <v>2030</v>
      </c>
      <c r="J476" s="158">
        <v>2020</v>
      </c>
      <c r="K476" s="165" t="s">
        <v>3061</v>
      </c>
      <c r="L476" s="158" t="s">
        <v>3237</v>
      </c>
      <c r="M476" s="167">
        <v>2050</v>
      </c>
      <c r="N476" s="167">
        <v>2019</v>
      </c>
      <c r="O476" s="165"/>
      <c r="P476" s="158"/>
      <c r="Q476" s="158"/>
      <c r="R476" s="158"/>
      <c r="S476" s="182" t="str">
        <f t="array" ref="S476">_xlfn.IFS(
  C476="United States","North America",
  C476="Canada","North America",
  C476="Mexico","North America",
  C476="Bermuda","North America",
  C476="United Kingdom","Europe",
  C476="Germany","Europe",
  C476="France","Europe",
  C476="Italy","Europe",
  C476="Switzerland","Europe",
  C476="Spain","Europe",
  C476="Netherlands","Europe",
  C476="Sweden","Europe",
  C476="Norway","Europe",
  C476="Finland","Europe",
  C476="Denmark","Europe",
  C476="Russia","Europe",
  C476="China","Asia",
  C476="Japan","Asia",
  C476="Taiwan, Province of China","Asia",
  C476="Hong Kong","Asia",
  C476="South Korea","Asia",
  C476="India","Asia",
  C476="Singapore","Asia",
  C476="Thailand","Asia",
  C476="Indonesia","Asia",
  C476="Malaysia","Asia",
  TRUE,"Other"
)</f>
        <v>Europe</v>
      </c>
      <c r="T476" s="158" t="str">
        <f>_xlfn.XLOOKUP($D476,ref!G:G,ref!H:H)</f>
        <v>Automotive</v>
      </c>
      <c r="U476" s="158">
        <f t="shared" si="53"/>
        <v>1</v>
      </c>
      <c r="V476" s="158" t="str">
        <f t="shared" si="54"/>
        <v/>
      </c>
      <c r="W476" s="158" t="str">
        <f t="shared" si="55"/>
        <v/>
      </c>
      <c r="X476" s="158">
        <f t="shared" si="56"/>
        <v>1</v>
      </c>
      <c r="Y476" s="164">
        <f t="shared" si="57"/>
        <v>1</v>
      </c>
    </row>
    <row r="477" spans="1:25" ht="15.65" customHeight="1">
      <c r="A477" s="374" t="s">
        <v>355</v>
      </c>
      <c r="B477" s="163">
        <v>327</v>
      </c>
      <c r="C477" s="163" t="s">
        <v>1046</v>
      </c>
      <c r="D477" s="169" t="s">
        <v>690</v>
      </c>
      <c r="E477" s="168"/>
      <c r="F477" s="163"/>
      <c r="G477" s="163"/>
      <c r="H477" s="168" t="s">
        <v>1096</v>
      </c>
      <c r="I477" s="163">
        <v>2030</v>
      </c>
      <c r="J477" s="163">
        <v>2021</v>
      </c>
      <c r="K477" s="168" t="s">
        <v>635</v>
      </c>
      <c r="L477" s="163" t="s">
        <v>2839</v>
      </c>
      <c r="M477" s="170">
        <v>2025</v>
      </c>
      <c r="N477" s="170">
        <v>2019</v>
      </c>
      <c r="O477" s="168" t="s">
        <v>645</v>
      </c>
      <c r="P477" s="163" t="s">
        <v>805</v>
      </c>
      <c r="Q477" s="163">
        <v>2050</v>
      </c>
      <c r="R477" s="163">
        <v>2021</v>
      </c>
      <c r="S477" s="181" t="str">
        <f t="array" ref="S477">_xlfn.IFS(
  C477="United States","North America",
  C477="Canada","North America",
  C477="Mexico","North America",
  C477="Bermuda","North America",
  C477="United Kingdom","Europe",
  C477="Germany","Europe",
  C477="France","Europe",
  C477="Italy","Europe",
  C477="Switzerland","Europe",
  C477="Spain","Europe",
  C477="Netherlands","Europe",
  C477="Sweden","Europe",
  C477="Norway","Europe",
  C477="Finland","Europe",
  C477="Denmark","Europe",
  C477="Russia","Europe",
  C477="China","Asia",
  C477="Japan","Asia",
  C477="Taiwan, Province of China","Asia",
  C477="Hong Kong","Asia",
  C477="South Korea","Asia",
  C477="India","Asia",
  C477="Singapore","Asia",
  C477="Thailand","Asia",
  C477="Indonesia","Asia",
  C477="Malaysia","Asia",
  TRUE,"Other"
)</f>
        <v>Europe</v>
      </c>
      <c r="T477" s="163" t="str">
        <f>_xlfn.XLOOKUP($D477,ref!G:G,ref!H:H)</f>
        <v>Food, beverages and agriculture</v>
      </c>
      <c r="U477" s="163">
        <f t="shared" si="53"/>
        <v>1</v>
      </c>
      <c r="V477" s="163">
        <f t="shared" si="54"/>
        <v>1</v>
      </c>
      <c r="W477" s="163" t="str">
        <f t="shared" si="55"/>
        <v/>
      </c>
      <c r="X477" s="163">
        <f t="shared" si="56"/>
        <v>1</v>
      </c>
      <c r="Y477" s="164">
        <f t="shared" si="57"/>
        <v>1</v>
      </c>
    </row>
    <row r="478" spans="1:25" ht="15.65" customHeight="1">
      <c r="A478" s="375" t="s">
        <v>100</v>
      </c>
      <c r="B478" s="158">
        <v>36</v>
      </c>
      <c r="C478" s="158" t="s">
        <v>3017</v>
      </c>
      <c r="D478" s="166" t="s">
        <v>675</v>
      </c>
      <c r="E478" s="165"/>
      <c r="F478" s="158"/>
      <c r="G478" s="158"/>
      <c r="H478" s="165"/>
      <c r="I478" s="158"/>
      <c r="J478" s="158"/>
      <c r="K478" s="165"/>
      <c r="L478" s="158"/>
      <c r="M478" s="167"/>
      <c r="N478" s="167"/>
      <c r="O478" s="165"/>
      <c r="P478" s="158"/>
      <c r="Q478" s="158"/>
      <c r="R478" s="158"/>
      <c r="S478" s="182" t="str">
        <f t="array" ref="S478">_xlfn.IFS(
  C478="United States","North America",
  C478="Canada","North America",
  C478="Mexico","North America",
  C478="Bermuda","North America",
  C478="United Kingdom","Europe",
  C478="Germany","Europe",
  C478="France","Europe",
  C478="Italy","Europe",
  C478="Switzerland","Europe",
  C478="Spain","Europe",
  C478="Netherlands","Europe",
  C478="Sweden","Europe",
  C478="Norway","Europe",
  C478="Finland","Europe",
  C478="Denmark","Europe",
  C478="Russia","Europe",
  C478="China","Asia",
  C478="Japan","Asia",
  C478="Taiwan, Province of China","Asia",
  C478="Hong Kong","Asia",
  C478="South Korea","Asia",
  C478="India","Asia",
  C478="Singapore","Asia",
  C478="Thailand","Asia",
  C478="Indonesia","Asia",
  C478="Malaysia","Asia",
  TRUE,"Other"
)</f>
        <v>North America</v>
      </c>
      <c r="T478" s="158" t="str">
        <f>_xlfn.XLOOKUP($D478,ref!G:G,ref!H:H)</f>
        <v>Retail</v>
      </c>
      <c r="U478" s="158" t="str">
        <f t="shared" si="53"/>
        <v/>
      </c>
      <c r="V478" s="158" t="str">
        <f t="shared" si="54"/>
        <v/>
      </c>
      <c r="W478" s="158" t="str">
        <f t="shared" si="55"/>
        <v/>
      </c>
      <c r="X478" s="158" t="str">
        <f t="shared" si="56"/>
        <v/>
      </c>
      <c r="Y478" s="164">
        <f t="shared" si="57"/>
        <v>0</v>
      </c>
    </row>
    <row r="479" spans="1:25" ht="15.65" customHeight="1">
      <c r="A479" s="374" t="s">
        <v>49</v>
      </c>
      <c r="B479" s="163">
        <v>1</v>
      </c>
      <c r="C479" s="163" t="s">
        <v>3017</v>
      </c>
      <c r="D479" s="169" t="s">
        <v>715</v>
      </c>
      <c r="E479" s="168" t="s">
        <v>631</v>
      </c>
      <c r="F479" s="163">
        <v>2035</v>
      </c>
      <c r="G479" s="163">
        <v>2015</v>
      </c>
      <c r="H479" s="168" t="s">
        <v>1096</v>
      </c>
      <c r="I479" s="163">
        <v>2025</v>
      </c>
      <c r="J479" s="163">
        <v>2016</v>
      </c>
      <c r="K479" s="168"/>
      <c r="L479" s="163"/>
      <c r="M479" s="170"/>
      <c r="N479" s="170"/>
      <c r="O479" s="168" t="s">
        <v>635</v>
      </c>
      <c r="P479" s="163" t="s">
        <v>837</v>
      </c>
      <c r="Q479" s="163">
        <v>2040</v>
      </c>
      <c r="R479" s="163">
        <v>2020</v>
      </c>
      <c r="S479" s="181" t="str">
        <f t="array" ref="S479">_xlfn.IFS(
  C479="United States","North America",
  C479="Canada","North America",
  C479="Mexico","North America",
  C479="Bermuda","North America",
  C479="United Kingdom","Europe",
  C479="Germany","Europe",
  C479="France","Europe",
  C479="Italy","Europe",
  C479="Switzerland","Europe",
  C479="Spain","Europe",
  C479="Netherlands","Europe",
  C479="Sweden","Europe",
  C479="Norway","Europe",
  C479="Finland","Europe",
  C479="Denmark","Europe",
  C479="Russia","Europe",
  C479="China","Asia",
  C479="Japan","Asia",
  C479="Taiwan, Province of China","Asia",
  C479="Hong Kong","Asia",
  C479="South Korea","Asia",
  C479="India","Asia",
  C479="Singapore","Asia",
  C479="Thailand","Asia",
  C479="Indonesia","Asia",
  C479="Malaysia","Asia",
  TRUE,"Other"
)</f>
        <v>North America</v>
      </c>
      <c r="T479" s="163" t="str">
        <f>_xlfn.XLOOKUP($D479,ref!G:G,ref!H:H)</f>
        <v>Telecommunications and media</v>
      </c>
      <c r="U479" s="163" t="str">
        <f t="shared" si="53"/>
        <v/>
      </c>
      <c r="V479" s="163">
        <f t="shared" si="54"/>
        <v>1</v>
      </c>
      <c r="W479" s="163">
        <f t="shared" si="55"/>
        <v>1</v>
      </c>
      <c r="X479" s="163">
        <f t="shared" si="56"/>
        <v>1</v>
      </c>
      <c r="Y479" s="164">
        <f t="shared" si="57"/>
        <v>1</v>
      </c>
    </row>
    <row r="480" spans="1:25" ht="15.65" customHeight="1">
      <c r="A480" s="375" t="s">
        <v>170</v>
      </c>
      <c r="B480" s="158">
        <v>145</v>
      </c>
      <c r="C480" s="158" t="s">
        <v>3017</v>
      </c>
      <c r="D480" s="166" t="s">
        <v>638</v>
      </c>
      <c r="E480" s="165"/>
      <c r="F480" s="158"/>
      <c r="G480" s="158"/>
      <c r="H480" s="165"/>
      <c r="I480" s="158"/>
      <c r="J480" s="158"/>
      <c r="K480" s="165"/>
      <c r="L480" s="158"/>
      <c r="M480" s="167"/>
      <c r="N480" s="167"/>
      <c r="O480" s="165" t="s">
        <v>635</v>
      </c>
      <c r="P480" s="158" t="s">
        <v>853</v>
      </c>
      <c r="Q480" s="158">
        <v>2030</v>
      </c>
      <c r="R480" s="158">
        <v>2009</v>
      </c>
      <c r="S480" s="182" t="str">
        <f t="array" ref="S480">_xlfn.IFS(
  C480="United States","North America",
  C480="Canada","North America",
  C480="Mexico","North America",
  C480="Bermuda","North America",
  C480="United Kingdom","Europe",
  C480="Germany","Europe",
  C480="France","Europe",
  C480="Italy","Europe",
  C480="Switzerland","Europe",
  C480="Spain","Europe",
  C480="Netherlands","Europe",
  C480="Sweden","Europe",
  C480="Norway","Europe",
  C480="Finland","Europe",
  C480="Denmark","Europe",
  C480="Russia","Europe",
  C480="China","Asia",
  C480="Japan","Asia",
  C480="Taiwan, Province of China","Asia",
  C480="Hong Kong","Asia",
  C480="South Korea","Asia",
  C480="India","Asia",
  C480="Singapore","Asia",
  C480="Thailand","Asia",
  C480="Indonesia","Asia",
  C480="Malaysia","Asia",
  TRUE,"Other"
)</f>
        <v>North America</v>
      </c>
      <c r="T480" s="158" t="str">
        <f>_xlfn.XLOOKUP($D480,ref!G:G,ref!H:H)</f>
        <v>Industrial goods</v>
      </c>
      <c r="U480" s="158" t="str">
        <f t="shared" si="53"/>
        <v/>
      </c>
      <c r="V480" s="158">
        <f t="shared" si="54"/>
        <v>1</v>
      </c>
      <c r="W480" s="158" t="str">
        <f t="shared" si="55"/>
        <v/>
      </c>
      <c r="X480" s="158" t="str">
        <f t="shared" si="56"/>
        <v/>
      </c>
      <c r="Y480" s="164">
        <f t="shared" si="57"/>
        <v>1</v>
      </c>
    </row>
    <row r="481" spans="1:25" ht="15.65" customHeight="1">
      <c r="A481" s="374" t="s">
        <v>2951</v>
      </c>
      <c r="B481" s="163">
        <v>425</v>
      </c>
      <c r="C481" s="163" t="s">
        <v>680</v>
      </c>
      <c r="D481" s="169" t="s">
        <v>666</v>
      </c>
      <c r="E481" s="168"/>
      <c r="F481" s="163"/>
      <c r="G481" s="163"/>
      <c r="H481" s="168"/>
      <c r="I481" s="163"/>
      <c r="J481" s="163"/>
      <c r="K481" s="168"/>
      <c r="L481" s="163"/>
      <c r="M481" s="170"/>
      <c r="N481" s="170"/>
      <c r="O481" s="168"/>
      <c r="P481" s="163"/>
      <c r="Q481" s="163"/>
      <c r="R481" s="163"/>
      <c r="S481" s="181" t="str">
        <f t="array" ref="S481">_xlfn.IFS(
  C481="United States","North America",
  C481="Canada","North America",
  C481="Mexico","North America",
  C481="Bermuda","North America",
  C481="United Kingdom","Europe",
  C481="Germany","Europe",
  C481="France","Europe",
  C481="Italy","Europe",
  C481="Switzerland","Europe",
  C481="Spain","Europe",
  C481="Netherlands","Europe",
  C481="Sweden","Europe",
  C481="Norway","Europe",
  C481="Finland","Europe",
  C481="Denmark","Europe",
  C481="Russia","Europe",
  C481="China","Asia",
  C481="Japan","Asia",
  C481="Taiwan, Province of China","Asia",
  C481="Hong Kong","Asia",
  C481="South Korea","Asia",
  C481="India","Asia",
  C481="Singapore","Asia",
  C481="Thailand","Asia",
  C481="Indonesia","Asia",
  C481="Malaysia","Asia",
  TRUE,"Other"
)</f>
        <v>Asia</v>
      </c>
      <c r="T481" s="163" t="str">
        <f>_xlfn.XLOOKUP($D481,ref!G:G,ref!H:H)</f>
        <v>Financial services</v>
      </c>
      <c r="U481" s="163" t="str">
        <f t="shared" si="53"/>
        <v/>
      </c>
      <c r="V481" s="163" t="str">
        <f t="shared" si="54"/>
        <v/>
      </c>
      <c r="W481" s="163" t="str">
        <f t="shared" si="55"/>
        <v/>
      </c>
      <c r="X481" s="163" t="str">
        <f t="shared" si="56"/>
        <v/>
      </c>
      <c r="Y481" s="164">
        <f t="shared" si="57"/>
        <v>0</v>
      </c>
    </row>
    <row r="482" spans="1:25" ht="15.65" customHeight="1">
      <c r="A482" s="375" t="s">
        <v>119</v>
      </c>
      <c r="B482" s="158">
        <v>103</v>
      </c>
      <c r="C482" s="158" t="s">
        <v>3017</v>
      </c>
      <c r="D482" s="166" t="s">
        <v>690</v>
      </c>
      <c r="E482" s="165" t="s">
        <v>631</v>
      </c>
      <c r="F482" s="158">
        <v>2017</v>
      </c>
      <c r="G482" s="158">
        <v>2016</v>
      </c>
      <c r="H482" s="165"/>
      <c r="I482" s="158"/>
      <c r="J482" s="158"/>
      <c r="K482" s="165" t="s">
        <v>635</v>
      </c>
      <c r="L482" s="158" t="s">
        <v>2844</v>
      </c>
      <c r="M482" s="167">
        <v>2019</v>
      </c>
      <c r="N482" s="167">
        <v>2019</v>
      </c>
      <c r="O482" s="165" t="s">
        <v>3107</v>
      </c>
      <c r="P482" s="158" t="s">
        <v>3238</v>
      </c>
      <c r="Q482" s="158">
        <v>2050</v>
      </c>
      <c r="R482" s="158">
        <v>2021</v>
      </c>
      <c r="S482" s="182" t="str">
        <f t="array" ref="S482">_xlfn.IFS(
  C482="United States","North America",
  C482="Canada","North America",
  C482="Mexico","North America",
  C482="Bermuda","North America",
  C482="United Kingdom","Europe",
  C482="Germany","Europe",
  C482="France","Europe",
  C482="Italy","Europe",
  C482="Switzerland","Europe",
  C482="Spain","Europe",
  C482="Netherlands","Europe",
  C482="Sweden","Europe",
  C482="Norway","Europe",
  C482="Finland","Europe",
  C482="Denmark","Europe",
  C482="Russia","Europe",
  C482="China","Asia",
  C482="Japan","Asia",
  C482="Taiwan, Province of China","Asia",
  C482="Hong Kong","Asia",
  C482="South Korea","Asia",
  C482="India","Asia",
  C482="Singapore","Asia",
  C482="Thailand","Asia",
  C482="Indonesia","Asia",
  C482="Malaysia","Asia",
  TRUE,"Other"
)</f>
        <v>North America</v>
      </c>
      <c r="T482" s="158" t="str">
        <f>_xlfn.XLOOKUP($D482,ref!G:G,ref!H:H)</f>
        <v>Food, beverages and agriculture</v>
      </c>
      <c r="U482" s="158">
        <f t="shared" si="53"/>
        <v>1</v>
      </c>
      <c r="V482" s="158">
        <f t="shared" si="54"/>
        <v>1</v>
      </c>
      <c r="W482" s="158">
        <f t="shared" si="55"/>
        <v>1</v>
      </c>
      <c r="X482" s="158" t="str">
        <f t="shared" si="56"/>
        <v/>
      </c>
      <c r="Y482" s="164">
        <f t="shared" si="57"/>
        <v>1</v>
      </c>
    </row>
    <row r="483" spans="1:25" ht="15.65" customHeight="1">
      <c r="A483" s="374" t="s">
        <v>3239</v>
      </c>
      <c r="B483" s="163">
        <v>474</v>
      </c>
      <c r="C483" s="163" t="s">
        <v>680</v>
      </c>
      <c r="D483" s="169" t="s">
        <v>690</v>
      </c>
      <c r="E483" s="168"/>
      <c r="F483" s="163"/>
      <c r="G483" s="163"/>
      <c r="H483" s="168"/>
      <c r="I483" s="163"/>
      <c r="J483" s="163"/>
      <c r="K483" s="168"/>
      <c r="L483" s="163"/>
      <c r="M483" s="170"/>
      <c r="N483" s="170"/>
      <c r="O483" s="168"/>
      <c r="P483" s="163"/>
      <c r="Q483" s="163"/>
      <c r="R483" s="163"/>
      <c r="S483" s="181" t="str">
        <f t="array" ref="S483">_xlfn.IFS(
  C483="United States","North America",
  C483="Canada","North America",
  C483="Mexico","North America",
  C483="Bermuda","North America",
  C483="United Kingdom","Europe",
  C483="Germany","Europe",
  C483="France","Europe",
  C483="Italy","Europe",
  C483="Switzerland","Europe",
  C483="Spain","Europe",
  C483="Netherlands","Europe",
  C483="Sweden","Europe",
  C483="Norway","Europe",
  C483="Finland","Europe",
  C483="Denmark","Europe",
  C483="Russia","Europe",
  C483="China","Asia",
  C483="Japan","Asia",
  C483="Taiwan, Province of China","Asia",
  C483="Hong Kong","Asia",
  C483="South Korea","Asia",
  C483="India","Asia",
  C483="Singapore","Asia",
  C483="Thailand","Asia",
  C483="Indonesia","Asia",
  C483="Malaysia","Asia",
  TRUE,"Other"
)</f>
        <v>Asia</v>
      </c>
      <c r="T483" s="163" t="str">
        <f>_xlfn.XLOOKUP($D483,ref!G:G,ref!H:H)</f>
        <v>Food, beverages and agriculture</v>
      </c>
      <c r="U483" s="163" t="str">
        <f t="shared" si="53"/>
        <v/>
      </c>
      <c r="V483" s="163" t="str">
        <f t="shared" si="54"/>
        <v/>
      </c>
      <c r="W483" s="163" t="str">
        <f t="shared" si="55"/>
        <v/>
      </c>
      <c r="X483" s="163" t="str">
        <f t="shared" si="56"/>
        <v/>
      </c>
      <c r="Y483" s="164">
        <f t="shared" si="57"/>
        <v>0</v>
      </c>
    </row>
    <row r="484" spans="1:25" ht="15.65" customHeight="1">
      <c r="A484" s="375" t="s">
        <v>248</v>
      </c>
      <c r="B484" s="158">
        <v>211</v>
      </c>
      <c r="C484" s="158" t="s">
        <v>951</v>
      </c>
      <c r="D484" s="166" t="s">
        <v>713</v>
      </c>
      <c r="E484" s="165"/>
      <c r="F484" s="158"/>
      <c r="G484" s="158"/>
      <c r="H484" s="165"/>
      <c r="I484" s="158"/>
      <c r="J484" s="158"/>
      <c r="K484" s="165"/>
      <c r="L484" s="158"/>
      <c r="M484" s="167"/>
      <c r="N484" s="167"/>
      <c r="O484" s="165"/>
      <c r="P484" s="158"/>
      <c r="Q484" s="158"/>
      <c r="R484" s="158"/>
      <c r="S484" s="182" t="str">
        <f t="array" ref="S484">_xlfn.IFS(
  C484="United States","North America",
  C484="Canada","North America",
  C484="Mexico","North America",
  C484="Bermuda","North America",
  C484="United Kingdom","Europe",
  C484="Germany","Europe",
  C484="France","Europe",
  C484="Italy","Europe",
  C484="Switzerland","Europe",
  C484="Spain","Europe",
  C484="Netherlands","Europe",
  C484="Sweden","Europe",
  C484="Norway","Europe",
  C484="Finland","Europe",
  C484="Denmark","Europe",
  C484="Russia","Europe",
  C484="China","Asia",
  C484="Japan","Asia",
  C484="Taiwan, Province of China","Asia",
  C484="Hong Kong","Asia",
  C484="South Korea","Asia",
  C484="India","Asia",
  C484="Singapore","Asia",
  C484="Thailand","Asia",
  C484="Indonesia","Asia",
  C484="Malaysia","Asia",
  TRUE,"Other"
)</f>
        <v>Asia</v>
      </c>
      <c r="T484" s="158" t="str">
        <f>_xlfn.XLOOKUP($D484,ref!G:G,ref!H:H)</f>
        <v>Technology</v>
      </c>
      <c r="U484" s="158" t="str">
        <f t="shared" si="53"/>
        <v/>
      </c>
      <c r="V484" s="158" t="str">
        <f t="shared" si="54"/>
        <v/>
      </c>
      <c r="W484" s="158" t="str">
        <f t="shared" si="55"/>
        <v/>
      </c>
      <c r="X484" s="158" t="str">
        <f t="shared" si="56"/>
        <v/>
      </c>
      <c r="Y484" s="164">
        <f t="shared" si="57"/>
        <v>0</v>
      </c>
    </row>
    <row r="485" spans="1:25" ht="15.65" customHeight="1">
      <c r="A485" s="374" t="s">
        <v>544</v>
      </c>
      <c r="B485" s="163">
        <v>421</v>
      </c>
      <c r="C485" s="163" t="s">
        <v>818</v>
      </c>
      <c r="D485" s="169" t="s">
        <v>690</v>
      </c>
      <c r="E485" s="168"/>
      <c r="F485" s="163"/>
      <c r="G485" s="163"/>
      <c r="H485" s="168"/>
      <c r="I485" s="163"/>
      <c r="J485" s="163"/>
      <c r="K485" s="168"/>
      <c r="L485" s="163"/>
      <c r="M485" s="170"/>
      <c r="N485" s="170"/>
      <c r="O485" s="168"/>
      <c r="P485" s="163"/>
      <c r="Q485" s="163"/>
      <c r="R485" s="163"/>
      <c r="S485" s="181" t="str">
        <f t="array" ref="S485">_xlfn.IFS(
  C485="United States","North America",
  C485="Canada","North America",
  C485="Mexico","North America",
  C485="Bermuda","North America",
  C485="United Kingdom","Europe",
  C485="Germany","Europe",
  C485="France","Europe",
  C485="Italy","Europe",
  C485="Switzerland","Europe",
  C485="Spain","Europe",
  C485="Netherlands","Europe",
  C485="Sweden","Europe",
  C485="Norway","Europe",
  C485="Finland","Europe",
  C485="Denmark","Europe",
  C485="Russia","Europe",
  C485="China","Asia",
  C485="Japan","Asia",
  C485="Taiwan, Province of China","Asia",
  C485="Hong Kong","Asia",
  C485="South Korea","Asia",
  C485="India","Asia",
  C485="Singapore","Asia",
  C485="Thailand","Asia",
  C485="Indonesia","Asia",
  C485="Malaysia","Asia",
  TRUE,"Other"
)</f>
        <v>Asia</v>
      </c>
      <c r="T485" s="163" t="str">
        <f>_xlfn.XLOOKUP($D485,ref!G:G,ref!H:H)</f>
        <v>Food, beverages and agriculture</v>
      </c>
      <c r="U485" s="163" t="str">
        <f t="shared" si="53"/>
        <v/>
      </c>
      <c r="V485" s="163" t="str">
        <f t="shared" si="54"/>
        <v/>
      </c>
      <c r="W485" s="163" t="str">
        <f t="shared" si="55"/>
        <v/>
      </c>
      <c r="X485" s="163" t="str">
        <f t="shared" si="56"/>
        <v/>
      </c>
      <c r="Y485" s="164">
        <f t="shared" si="57"/>
        <v>0</v>
      </c>
    </row>
    <row r="486" spans="1:25" ht="15.65" customHeight="1">
      <c r="A486" s="375" t="s">
        <v>393</v>
      </c>
      <c r="B486" s="158">
        <v>274</v>
      </c>
      <c r="C486" s="158" t="s">
        <v>723</v>
      </c>
      <c r="D486" s="166" t="s">
        <v>666</v>
      </c>
      <c r="E486" s="165"/>
      <c r="F486" s="158"/>
      <c r="G486" s="158"/>
      <c r="H486" s="165" t="s">
        <v>1096</v>
      </c>
      <c r="I486" s="158">
        <v>2030</v>
      </c>
      <c r="J486" s="158">
        <v>2020</v>
      </c>
      <c r="K486" s="165"/>
      <c r="L486" s="158"/>
      <c r="M486" s="167"/>
      <c r="N486" s="167"/>
      <c r="O486" s="165" t="s">
        <v>635</v>
      </c>
      <c r="P486" s="158" t="s">
        <v>636</v>
      </c>
      <c r="Q486" s="158">
        <v>2050</v>
      </c>
      <c r="R486" s="158">
        <v>2020</v>
      </c>
      <c r="S486" s="182" t="str">
        <f t="array" ref="S486">_xlfn.IFS(
  C486="United States","North America",
  C486="Canada","North America",
  C486="Mexico","North America",
  C486="Bermuda","North America",
  C486="United Kingdom","Europe",
  C486="Germany","Europe",
  C486="France","Europe",
  C486="Italy","Europe",
  C486="Switzerland","Europe",
  C486="Spain","Europe",
  C486="Netherlands","Europe",
  C486="Sweden","Europe",
  C486="Norway","Europe",
  C486="Finland","Europe",
  C486="Denmark","Europe",
  C486="Russia","Europe",
  C486="China","Asia",
  C486="Japan","Asia",
  C486="Taiwan, Province of China","Asia",
  C486="Hong Kong","Asia",
  C486="South Korea","Asia",
  C486="India","Asia",
  C486="Singapore","Asia",
  C486="Thailand","Asia",
  C486="Indonesia","Asia",
  C486="Malaysia","Asia",
  TRUE,"Other"
)</f>
        <v>Other</v>
      </c>
      <c r="T486" s="158" t="str">
        <f>_xlfn.XLOOKUP($D486,ref!G:G,ref!H:H)</f>
        <v>Financial services</v>
      </c>
      <c r="U486" s="158" t="str">
        <f t="shared" si="53"/>
        <v/>
      </c>
      <c r="V486" s="158">
        <f t="shared" si="54"/>
        <v>1</v>
      </c>
      <c r="W486" s="158" t="str">
        <f t="shared" si="55"/>
        <v/>
      </c>
      <c r="X486" s="158">
        <f t="shared" si="56"/>
        <v>1</v>
      </c>
      <c r="Y486" s="164">
        <f t="shared" si="57"/>
        <v>1</v>
      </c>
    </row>
    <row r="487" spans="1:25" ht="15.65" customHeight="1">
      <c r="A487" s="374" t="s">
        <v>197</v>
      </c>
      <c r="B487" s="163">
        <v>170</v>
      </c>
      <c r="C487" s="163" t="s">
        <v>680</v>
      </c>
      <c r="D487" s="169" t="s">
        <v>690</v>
      </c>
      <c r="E487" s="168"/>
      <c r="F487" s="163"/>
      <c r="G487" s="163"/>
      <c r="H487" s="168"/>
      <c r="I487" s="163"/>
      <c r="J487" s="163"/>
      <c r="K487" s="168"/>
      <c r="L487" s="163"/>
      <c r="M487" s="170"/>
      <c r="N487" s="170"/>
      <c r="O487" s="168"/>
      <c r="P487" s="163"/>
      <c r="Q487" s="163"/>
      <c r="R487" s="163"/>
      <c r="S487" s="181" t="str">
        <f t="array" ref="S487">_xlfn.IFS(
  C487="United States","North America",
  C487="Canada","North America",
  C487="Mexico","North America",
  C487="Bermuda","North America",
  C487="United Kingdom","Europe",
  C487="Germany","Europe",
  C487="France","Europe",
  C487="Italy","Europe",
  C487="Switzerland","Europe",
  C487="Spain","Europe",
  C487="Netherlands","Europe",
  C487="Sweden","Europe",
  C487="Norway","Europe",
  C487="Finland","Europe",
  C487="Denmark","Europe",
  C487="Russia","Europe",
  C487="China","Asia",
  C487="Japan","Asia",
  C487="Taiwan, Province of China","Asia",
  C487="Hong Kong","Asia",
  C487="South Korea","Asia",
  C487="India","Asia",
  C487="Singapore","Asia",
  C487="Thailand","Asia",
  C487="Indonesia","Asia",
  C487="Malaysia","Asia",
  TRUE,"Other"
)</f>
        <v>Asia</v>
      </c>
      <c r="T487" s="163" t="str">
        <f>_xlfn.XLOOKUP($D487,ref!G:G,ref!H:H)</f>
        <v>Food, beverages and agriculture</v>
      </c>
      <c r="U487" s="163" t="str">
        <f t="shared" si="53"/>
        <v/>
      </c>
      <c r="V487" s="163" t="str">
        <f t="shared" si="54"/>
        <v/>
      </c>
      <c r="W487" s="163" t="str">
        <f t="shared" si="55"/>
        <v/>
      </c>
      <c r="X487" s="163" t="str">
        <f t="shared" si="56"/>
        <v/>
      </c>
      <c r="Y487" s="164">
        <f t="shared" si="57"/>
        <v>0</v>
      </c>
    </row>
    <row r="488" spans="1:25" ht="15.65" customHeight="1">
      <c r="A488" s="375" t="s">
        <v>415</v>
      </c>
      <c r="B488" s="158">
        <v>445</v>
      </c>
      <c r="C488" s="158" t="s">
        <v>867</v>
      </c>
      <c r="D488" s="166" t="s">
        <v>666</v>
      </c>
      <c r="E488" s="165"/>
      <c r="F488" s="158"/>
      <c r="G488" s="158"/>
      <c r="H488" s="165" t="s">
        <v>635</v>
      </c>
      <c r="I488" s="158"/>
      <c r="J488" s="158">
        <v>2020</v>
      </c>
      <c r="K488" s="165" t="s">
        <v>635</v>
      </c>
      <c r="L488" s="158" t="s">
        <v>674</v>
      </c>
      <c r="M488" s="167">
        <v>2050</v>
      </c>
      <c r="N488" s="167">
        <v>2020</v>
      </c>
      <c r="O488" s="165"/>
      <c r="P488" s="158"/>
      <c r="Q488" s="158"/>
      <c r="R488" s="158"/>
      <c r="S488" s="182" t="str">
        <f t="array" ref="S488">_xlfn.IFS(
  C488="United States","North America",
  C488="Canada","North America",
  C488="Mexico","North America",
  C488="Bermuda","North America",
  C488="United Kingdom","Europe",
  C488="Germany","Europe",
  C488="France","Europe",
  C488="Italy","Europe",
  C488="Switzerland","Europe",
  C488="Spain","Europe",
  C488="Netherlands","Europe",
  C488="Sweden","Europe",
  C488="Norway","Europe",
  C488="Finland","Europe",
  C488="Denmark","Europe",
  C488="Russia","Europe",
  C488="China","Asia",
  C488="Japan","Asia",
  C488="Taiwan, Province of China","Asia",
  C488="Hong Kong","Asia",
  C488="South Korea","Asia",
  C488="India","Asia",
  C488="Singapore","Asia",
  C488="Thailand","Asia",
  C488="Indonesia","Asia",
  C488="Malaysia","Asia",
  TRUE,"Other"
)</f>
        <v>Europe</v>
      </c>
      <c r="T488" s="158" t="str">
        <f>_xlfn.XLOOKUP($D488,ref!G:G,ref!H:H)</f>
        <v>Financial services</v>
      </c>
      <c r="U488" s="158">
        <f t="shared" si="53"/>
        <v>1</v>
      </c>
      <c r="V488" s="158" t="str">
        <f t="shared" si="54"/>
        <v/>
      </c>
      <c r="W488" s="158" t="str">
        <f t="shared" si="55"/>
        <v/>
      </c>
      <c r="X488" s="158" t="str">
        <f t="shared" si="56"/>
        <v/>
      </c>
      <c r="Y488" s="164">
        <f t="shared" si="57"/>
        <v>1</v>
      </c>
    </row>
    <row r="489" spans="1:25" ht="15.65" customHeight="1">
      <c r="A489" s="374" t="s">
        <v>146</v>
      </c>
      <c r="B489" s="163">
        <v>148</v>
      </c>
      <c r="C489" s="163" t="s">
        <v>680</v>
      </c>
      <c r="D489" s="169" t="s">
        <v>713</v>
      </c>
      <c r="E489" s="168"/>
      <c r="F489" s="163"/>
      <c r="G489" s="163"/>
      <c r="H489" s="168"/>
      <c r="I489" s="163"/>
      <c r="J489" s="163"/>
      <c r="K489" s="168"/>
      <c r="L489" s="163"/>
      <c r="M489" s="170"/>
      <c r="N489" s="170"/>
      <c r="O489" s="168"/>
      <c r="P489" s="163"/>
      <c r="Q489" s="163"/>
      <c r="R489" s="163"/>
      <c r="S489" s="181" t="str">
        <f t="array" ref="S489">_xlfn.IFS(
  C489="United States","North America",
  C489="Canada","North America",
  C489="Mexico","North America",
  C489="Bermuda","North America",
  C489="United Kingdom","Europe",
  C489="Germany","Europe",
  C489="France","Europe",
  C489="Italy","Europe",
  C489="Switzerland","Europe",
  C489="Spain","Europe",
  C489="Netherlands","Europe",
  C489="Sweden","Europe",
  C489="Norway","Europe",
  C489="Finland","Europe",
  C489="Denmark","Europe",
  C489="Russia","Europe",
  C489="China","Asia",
  C489="Japan","Asia",
  C489="Taiwan, Province of China","Asia",
  C489="Hong Kong","Asia",
  C489="South Korea","Asia",
  C489="India","Asia",
  C489="Singapore","Asia",
  C489="Thailand","Asia",
  C489="Indonesia","Asia",
  C489="Malaysia","Asia",
  TRUE,"Other"
)</f>
        <v>Asia</v>
      </c>
      <c r="T489" s="163" t="str">
        <f>_xlfn.XLOOKUP($D489,ref!G:G,ref!H:H)</f>
        <v>Technology</v>
      </c>
      <c r="U489" s="163" t="str">
        <f t="shared" si="53"/>
        <v/>
      </c>
      <c r="V489" s="163" t="str">
        <f t="shared" si="54"/>
        <v/>
      </c>
      <c r="W489" s="163" t="str">
        <f t="shared" si="55"/>
        <v/>
      </c>
      <c r="X489" s="163" t="str">
        <f t="shared" si="56"/>
        <v/>
      </c>
      <c r="Y489" s="164">
        <f t="shared" si="57"/>
        <v>0</v>
      </c>
    </row>
    <row r="490" spans="1:25" ht="15.65" customHeight="1">
      <c r="A490" s="375" t="s">
        <v>256</v>
      </c>
      <c r="B490" s="158">
        <v>171</v>
      </c>
      <c r="C490" s="158" t="s">
        <v>680</v>
      </c>
      <c r="D490" s="166" t="s">
        <v>675</v>
      </c>
      <c r="E490" s="165"/>
      <c r="F490" s="158"/>
      <c r="G490" s="158"/>
      <c r="H490" s="165"/>
      <c r="I490" s="158"/>
      <c r="J490" s="158"/>
      <c r="K490" s="165"/>
      <c r="L490" s="158"/>
      <c r="M490" s="167"/>
      <c r="N490" s="167"/>
      <c r="O490" s="165"/>
      <c r="P490" s="158"/>
      <c r="Q490" s="158"/>
      <c r="R490" s="158"/>
      <c r="S490" s="182" t="str">
        <f t="array" ref="S490">_xlfn.IFS(
  C490="United States","North America",
  C490="Canada","North America",
  C490="Mexico","North America",
  C490="Bermuda","North America",
  C490="United Kingdom","Europe",
  C490="Germany","Europe",
  C490="France","Europe",
  C490="Italy","Europe",
  C490="Switzerland","Europe",
  C490="Spain","Europe",
  C490="Netherlands","Europe",
  C490="Sweden","Europe",
  C490="Norway","Europe",
  C490="Finland","Europe",
  C490="Denmark","Europe",
  C490="Russia","Europe",
  C490="China","Asia",
  C490="Japan","Asia",
  C490="Taiwan, Province of China","Asia",
  C490="Hong Kong","Asia",
  C490="South Korea","Asia",
  C490="India","Asia",
  C490="Singapore","Asia",
  C490="Thailand","Asia",
  C490="Indonesia","Asia",
  C490="Malaysia","Asia",
  TRUE,"Other"
)</f>
        <v>Asia</v>
      </c>
      <c r="T490" s="158" t="str">
        <f>_xlfn.XLOOKUP($D490,ref!G:G,ref!H:H)</f>
        <v>Retail</v>
      </c>
      <c r="U490" s="158" t="str">
        <f t="shared" si="53"/>
        <v/>
      </c>
      <c r="V490" s="158" t="str">
        <f t="shared" si="54"/>
        <v/>
      </c>
      <c r="W490" s="158" t="str">
        <f t="shared" si="55"/>
        <v/>
      </c>
      <c r="X490" s="158" t="str">
        <f t="shared" si="56"/>
        <v/>
      </c>
      <c r="Y490" s="164">
        <f t="shared" si="57"/>
        <v>0</v>
      </c>
    </row>
    <row r="491" spans="1:25" ht="15.65" customHeight="1">
      <c r="A491" s="374" t="s">
        <v>345</v>
      </c>
      <c r="B491" s="163">
        <v>338</v>
      </c>
      <c r="C491" s="163" t="s">
        <v>680</v>
      </c>
      <c r="D491" s="169" t="s">
        <v>666</v>
      </c>
      <c r="E491" s="168"/>
      <c r="F491" s="163"/>
      <c r="G491" s="163"/>
      <c r="H491" s="168"/>
      <c r="I491" s="163"/>
      <c r="J491" s="163"/>
      <c r="K491" s="168"/>
      <c r="L491" s="163"/>
      <c r="M491" s="170"/>
      <c r="N491" s="170"/>
      <c r="O491" s="168"/>
      <c r="P491" s="163"/>
      <c r="Q491" s="163"/>
      <c r="R491" s="163"/>
      <c r="S491" s="181" t="str">
        <f t="array" ref="S491">_xlfn.IFS(
  C491="United States","North America",
  C491="Canada","North America",
  C491="Mexico","North America",
  C491="Bermuda","North America",
  C491="United Kingdom","Europe",
  C491="Germany","Europe",
  C491="France","Europe",
  C491="Italy","Europe",
  C491="Switzerland","Europe",
  C491="Spain","Europe",
  C491="Netherlands","Europe",
  C491="Sweden","Europe",
  C491="Norway","Europe",
  C491="Finland","Europe",
  C491="Denmark","Europe",
  C491="Russia","Europe",
  C491="China","Asia",
  C491="Japan","Asia",
  C491="Taiwan, Province of China","Asia",
  C491="Hong Kong","Asia",
  C491="South Korea","Asia",
  C491="India","Asia",
  C491="Singapore","Asia",
  C491="Thailand","Asia",
  C491="Indonesia","Asia",
  C491="Malaysia","Asia",
  TRUE,"Other"
)</f>
        <v>Asia</v>
      </c>
      <c r="T491" s="163" t="str">
        <f>_xlfn.XLOOKUP($D491,ref!G:G,ref!H:H)</f>
        <v>Financial services</v>
      </c>
      <c r="U491" s="163" t="str">
        <f t="shared" si="53"/>
        <v/>
      </c>
      <c r="V491" s="163" t="str">
        <f t="shared" si="54"/>
        <v/>
      </c>
      <c r="W491" s="163" t="str">
        <f t="shared" si="55"/>
        <v/>
      </c>
      <c r="X491" s="163" t="str">
        <f t="shared" si="56"/>
        <v/>
      </c>
      <c r="Y491" s="164">
        <f t="shared" si="57"/>
        <v>0</v>
      </c>
    </row>
    <row r="492" spans="1:25" ht="15.65" customHeight="1">
      <c r="A492" s="375" t="s">
        <v>2574</v>
      </c>
      <c r="B492" s="158">
        <v>444</v>
      </c>
      <c r="C492" s="158" t="s">
        <v>680</v>
      </c>
      <c r="D492" s="166" t="s">
        <v>666</v>
      </c>
      <c r="E492" s="165"/>
      <c r="F492" s="158"/>
      <c r="G492" s="158"/>
      <c r="H492" s="165"/>
      <c r="I492" s="158"/>
      <c r="J492" s="158"/>
      <c r="K492" s="165"/>
      <c r="L492" s="158"/>
      <c r="M492" s="167"/>
      <c r="N492" s="167"/>
      <c r="O492" s="165"/>
      <c r="P492" s="158"/>
      <c r="Q492" s="158"/>
      <c r="R492" s="158"/>
      <c r="S492" s="182" t="str">
        <f t="array" ref="S492">_xlfn.IFS(
  C492="United States","North America",
  C492="Canada","North America",
  C492="Mexico","North America",
  C492="Bermuda","North America",
  C492="United Kingdom","Europe",
  C492="Germany","Europe",
  C492="France","Europe",
  C492="Italy","Europe",
  C492="Switzerland","Europe",
  C492="Spain","Europe",
  C492="Netherlands","Europe",
  C492="Sweden","Europe",
  C492="Norway","Europe",
  C492="Finland","Europe",
  C492="Denmark","Europe",
  C492="Russia","Europe",
  C492="China","Asia",
  C492="Japan","Asia",
  C492="Taiwan, Province of China","Asia",
  C492="Hong Kong","Asia",
  C492="South Korea","Asia",
  C492="India","Asia",
  C492="Singapore","Asia",
  C492="Thailand","Asia",
  C492="Indonesia","Asia",
  C492="Malaysia","Asia",
  TRUE,"Other"
)</f>
        <v>Asia</v>
      </c>
      <c r="T492" s="158" t="str">
        <f>_xlfn.XLOOKUP($D492,ref!G:G,ref!H:H)</f>
        <v>Financial services</v>
      </c>
      <c r="U492" s="158" t="str">
        <f t="shared" si="53"/>
        <v/>
      </c>
      <c r="V492" s="158" t="str">
        <f t="shared" si="54"/>
        <v/>
      </c>
      <c r="W492" s="158" t="str">
        <f t="shared" si="55"/>
        <v/>
      </c>
      <c r="X492" s="158" t="str">
        <f t="shared" si="56"/>
        <v/>
      </c>
      <c r="Y492" s="164">
        <f t="shared" si="57"/>
        <v>0</v>
      </c>
    </row>
    <row r="493" spans="1:25" ht="15.65" customHeight="1">
      <c r="A493" s="374" t="s">
        <v>289</v>
      </c>
      <c r="B493" s="163">
        <v>189</v>
      </c>
      <c r="C493" s="163" t="s">
        <v>680</v>
      </c>
      <c r="D493" s="169" t="s">
        <v>666</v>
      </c>
      <c r="E493" s="168"/>
      <c r="F493" s="163"/>
      <c r="G493" s="163"/>
      <c r="H493" s="168"/>
      <c r="I493" s="163"/>
      <c r="J493" s="163"/>
      <c r="K493" s="168"/>
      <c r="L493" s="163"/>
      <c r="M493" s="170"/>
      <c r="N493" s="170"/>
      <c r="O493" s="168"/>
      <c r="P493" s="163"/>
      <c r="Q493" s="163"/>
      <c r="R493" s="163"/>
      <c r="S493" s="181" t="str">
        <f t="array" ref="S493">_xlfn.IFS(
  C493="United States","North America",
  C493="Canada","North America",
  C493="Mexico","North America",
  C493="Bermuda","North America",
  C493="United Kingdom","Europe",
  C493="Germany","Europe",
  C493="France","Europe",
  C493="Italy","Europe",
  C493="Switzerland","Europe",
  C493="Spain","Europe",
  C493="Netherlands","Europe",
  C493="Sweden","Europe",
  C493="Norway","Europe",
  C493="Finland","Europe",
  C493="Denmark","Europe",
  C493="Russia","Europe",
  C493="China","Asia",
  C493="Japan","Asia",
  C493="Taiwan, Province of China","Asia",
  C493="Hong Kong","Asia",
  C493="South Korea","Asia",
  C493="India","Asia",
  C493="Singapore","Asia",
  C493="Thailand","Asia",
  C493="Indonesia","Asia",
  C493="Malaysia","Asia",
  TRUE,"Other"
)</f>
        <v>Asia</v>
      </c>
      <c r="T493" s="163" t="str">
        <f>_xlfn.XLOOKUP($D493,ref!G:G,ref!H:H)</f>
        <v>Financial services</v>
      </c>
      <c r="U493" s="163" t="str">
        <f t="shared" si="53"/>
        <v/>
      </c>
      <c r="V493" s="163" t="str">
        <f t="shared" si="54"/>
        <v/>
      </c>
      <c r="W493" s="163" t="str">
        <f t="shared" si="55"/>
        <v/>
      </c>
      <c r="X493" s="163" t="str">
        <f t="shared" si="56"/>
        <v/>
      </c>
      <c r="Y493" s="164">
        <f t="shared" si="57"/>
        <v>0</v>
      </c>
    </row>
    <row r="494" spans="1:25" ht="15.65" customHeight="1">
      <c r="A494" s="375" t="s">
        <v>3240</v>
      </c>
      <c r="B494" s="158">
        <v>332</v>
      </c>
      <c r="C494" s="158" t="s">
        <v>680</v>
      </c>
      <c r="D494" s="166" t="s">
        <v>666</v>
      </c>
      <c r="E494" s="165"/>
      <c r="F494" s="158"/>
      <c r="G494" s="158"/>
      <c r="H494" s="165"/>
      <c r="I494" s="158"/>
      <c r="J494" s="158"/>
      <c r="K494" s="165"/>
      <c r="L494" s="158"/>
      <c r="M494" s="167"/>
      <c r="N494" s="167"/>
      <c r="O494" s="165"/>
      <c r="P494" s="158"/>
      <c r="Q494" s="158"/>
      <c r="R494" s="158"/>
      <c r="S494" s="182" t="str">
        <f t="array" ref="S494">_xlfn.IFS(
  C494="United States","North America",
  C494="Canada","North America",
  C494="Mexico","North America",
  C494="Bermuda","North America",
  C494="United Kingdom","Europe",
  C494="Germany","Europe",
  C494="France","Europe",
  C494="Italy","Europe",
  C494="Switzerland","Europe",
  C494="Spain","Europe",
  C494="Netherlands","Europe",
  C494="Sweden","Europe",
  C494="Norway","Europe",
  C494="Finland","Europe",
  C494="Denmark","Europe",
  C494="Russia","Europe",
  C494="China","Asia",
  C494="Japan","Asia",
  C494="Taiwan, Province of China","Asia",
  C494="Hong Kong","Asia",
  C494="South Korea","Asia",
  C494="India","Asia",
  C494="Singapore","Asia",
  C494="Thailand","Asia",
  C494="Indonesia","Asia",
  C494="Malaysia","Asia",
  TRUE,"Other"
)</f>
        <v>Asia</v>
      </c>
      <c r="T494" s="158" t="str">
        <f>_xlfn.XLOOKUP($D494,ref!G:G,ref!H:H)</f>
        <v>Financial services</v>
      </c>
      <c r="U494" s="158" t="str">
        <f t="shared" si="53"/>
        <v/>
      </c>
      <c r="V494" s="158" t="str">
        <f t="shared" si="54"/>
        <v/>
      </c>
      <c r="W494" s="158" t="str">
        <f t="shared" si="55"/>
        <v/>
      </c>
      <c r="X494" s="158" t="str">
        <f t="shared" si="56"/>
        <v/>
      </c>
      <c r="Y494" s="164">
        <f t="shared" si="57"/>
        <v>0</v>
      </c>
    </row>
    <row r="495" spans="1:25" ht="15.65" customHeight="1">
      <c r="A495" s="374" t="s">
        <v>2945</v>
      </c>
      <c r="B495" s="163">
        <v>471</v>
      </c>
      <c r="C495" s="163" t="s">
        <v>680</v>
      </c>
      <c r="D495" s="169" t="s">
        <v>669</v>
      </c>
      <c r="E495" s="168"/>
      <c r="F495" s="163"/>
      <c r="G495" s="163"/>
      <c r="H495" s="168"/>
      <c r="I495" s="163"/>
      <c r="J495" s="163"/>
      <c r="K495" s="168"/>
      <c r="L495" s="163"/>
      <c r="M495" s="170"/>
      <c r="N495" s="170"/>
      <c r="O495" s="168"/>
      <c r="P495" s="163"/>
      <c r="Q495" s="163"/>
      <c r="R495" s="163"/>
      <c r="S495" s="181" t="str">
        <f t="array" ref="S495">_xlfn.IFS(
  C495="United States","North America",
  C495="Canada","North America",
  C495="Mexico","North America",
  C495="Bermuda","North America",
  C495="United Kingdom","Europe",
  C495="Germany","Europe",
  C495="France","Europe",
  C495="Italy","Europe",
  C495="Switzerland","Europe",
  C495="Spain","Europe",
  C495="Netherlands","Europe",
  C495="Sweden","Europe",
  C495="Norway","Europe",
  C495="Finland","Europe",
  C495="Denmark","Europe",
  C495="Russia","Europe",
  C495="China","Asia",
  C495="Japan","Asia",
  C495="Taiwan, Province of China","Asia",
  C495="Hong Kong","Asia",
  C495="South Korea","Asia",
  C495="India","Asia",
  C495="Singapore","Asia",
  C495="Thailand","Asia",
  C495="Indonesia","Asia",
  C495="Malaysia","Asia",
  TRUE,"Other"
)</f>
        <v>Asia</v>
      </c>
      <c r="T495" s="163" t="str">
        <f>_xlfn.XLOOKUP($D495,ref!G:G,ref!H:H)</f>
        <v>Automotive</v>
      </c>
      <c r="U495" s="163" t="str">
        <f t="shared" si="53"/>
        <v/>
      </c>
      <c r="V495" s="163" t="str">
        <f t="shared" si="54"/>
        <v/>
      </c>
      <c r="W495" s="163" t="str">
        <f t="shared" si="55"/>
        <v/>
      </c>
      <c r="X495" s="163" t="str">
        <f t="shared" si="56"/>
        <v/>
      </c>
      <c r="Y495" s="164">
        <f t="shared" si="57"/>
        <v>0</v>
      </c>
    </row>
    <row r="496" spans="1:25" ht="15.65" customHeight="1">
      <c r="A496" s="375" t="s">
        <v>390</v>
      </c>
      <c r="B496" s="158">
        <v>323</v>
      </c>
      <c r="C496" s="158" t="s">
        <v>709</v>
      </c>
      <c r="D496" s="166" t="s">
        <v>691</v>
      </c>
      <c r="E496" s="165"/>
      <c r="F496" s="158"/>
      <c r="G496" s="158"/>
      <c r="H496" s="165" t="s">
        <v>635</v>
      </c>
      <c r="I496" s="158"/>
      <c r="J496" s="158">
        <v>2021</v>
      </c>
      <c r="K496" s="165" t="s">
        <v>635</v>
      </c>
      <c r="L496" s="158" t="s">
        <v>3241</v>
      </c>
      <c r="M496" s="167">
        <v>2040</v>
      </c>
      <c r="N496" s="167">
        <v>2019</v>
      </c>
      <c r="O496" s="165"/>
      <c r="P496" s="158"/>
      <c r="Q496" s="158"/>
      <c r="R496" s="158"/>
      <c r="S496" s="182" t="str">
        <f t="array" ref="S496">_xlfn.IFS(
  C496="United States","North America",
  C496="Canada","North America",
  C496="Mexico","North America",
  C496="Bermuda","North America",
  C496="United Kingdom","Europe",
  C496="Germany","Europe",
  C496="France","Europe",
  C496="Italy","Europe",
  C496="Switzerland","Europe",
  C496="Spain","Europe",
  C496="Netherlands","Europe",
  C496="Sweden","Europe",
  C496="Norway","Europe",
  C496="Finland","Europe",
  C496="Denmark","Europe",
  C496="Russia","Europe",
  C496="China","Asia",
  C496="Japan","Asia",
  C496="Taiwan, Province of China","Asia",
  C496="Hong Kong","Asia",
  C496="South Korea","Asia",
  C496="India","Asia",
  C496="Singapore","Asia",
  C496="Thailand","Asia",
  C496="Indonesia","Asia",
  C496="Malaysia","Asia",
  TRUE,"Other"
)</f>
        <v>Europe</v>
      </c>
      <c r="T496" s="158" t="str">
        <f>_xlfn.XLOOKUP($D496,ref!G:G,ref!H:H)</f>
        <v>Transportation and logistics</v>
      </c>
      <c r="U496" s="158">
        <f t="shared" si="53"/>
        <v>1</v>
      </c>
      <c r="V496" s="158" t="str">
        <f t="shared" si="54"/>
        <v/>
      </c>
      <c r="W496" s="158" t="str">
        <f t="shared" si="55"/>
        <v/>
      </c>
      <c r="X496" s="158" t="str">
        <f t="shared" si="56"/>
        <v/>
      </c>
      <c r="Y496" s="164">
        <f t="shared" si="57"/>
        <v>1</v>
      </c>
    </row>
    <row r="497" spans="1:25" ht="15.65" customHeight="1">
      <c r="A497" s="374" t="s">
        <v>378</v>
      </c>
      <c r="B497" s="163">
        <v>433</v>
      </c>
      <c r="C497" s="163" t="s">
        <v>680</v>
      </c>
      <c r="D497" s="169" t="s">
        <v>669</v>
      </c>
      <c r="E497" s="168"/>
      <c r="F497" s="163"/>
      <c r="G497" s="163"/>
      <c r="H497" s="168"/>
      <c r="I497" s="163"/>
      <c r="J497" s="163"/>
      <c r="K497" s="168"/>
      <c r="L497" s="163"/>
      <c r="M497" s="170"/>
      <c r="N497" s="170"/>
      <c r="O497" s="168"/>
      <c r="P497" s="163"/>
      <c r="Q497" s="163"/>
      <c r="R497" s="163"/>
      <c r="S497" s="181" t="str">
        <f t="array" ref="S497">_xlfn.IFS(
  C497="United States","North America",
  C497="Canada","North America",
  C497="Mexico","North America",
  C497="Bermuda","North America",
  C497="United Kingdom","Europe",
  C497="Germany","Europe",
  C497="France","Europe",
  C497="Italy","Europe",
  C497="Switzerland","Europe",
  C497="Spain","Europe",
  C497="Netherlands","Europe",
  C497="Sweden","Europe",
  C497="Norway","Europe",
  C497="Finland","Europe",
  C497="Denmark","Europe",
  C497="Russia","Europe",
  C497="China","Asia",
  C497="Japan","Asia",
  C497="Taiwan, Province of China","Asia",
  C497="Hong Kong","Asia",
  C497="South Korea","Asia",
  C497="India","Asia",
  C497="Singapore","Asia",
  C497="Thailand","Asia",
  C497="Indonesia","Asia",
  C497="Malaysia","Asia",
  TRUE,"Other"
)</f>
        <v>Asia</v>
      </c>
      <c r="T497" s="163" t="str">
        <f>_xlfn.XLOOKUP($D497,ref!G:G,ref!H:H)</f>
        <v>Automotive</v>
      </c>
      <c r="U497" s="163" t="str">
        <f t="shared" si="53"/>
        <v/>
      </c>
      <c r="V497" s="163" t="str">
        <f t="shared" si="54"/>
        <v/>
      </c>
      <c r="W497" s="163" t="str">
        <f t="shared" si="55"/>
        <v/>
      </c>
      <c r="X497" s="163" t="str">
        <f t="shared" si="56"/>
        <v/>
      </c>
      <c r="Y497" s="164">
        <f t="shared" si="57"/>
        <v>0</v>
      </c>
    </row>
    <row r="498" spans="1:25" ht="15.65" customHeight="1">
      <c r="A498" s="375" t="s">
        <v>203</v>
      </c>
      <c r="B498" s="158">
        <v>239</v>
      </c>
      <c r="C498" s="158" t="s">
        <v>680</v>
      </c>
      <c r="D498" s="166" t="s">
        <v>628</v>
      </c>
      <c r="E498" s="165"/>
      <c r="F498" s="158"/>
      <c r="G498" s="158"/>
      <c r="H498" s="165"/>
      <c r="I498" s="158"/>
      <c r="J498" s="158"/>
      <c r="K498" s="165"/>
      <c r="L498" s="158"/>
      <c r="M498" s="167"/>
      <c r="N498" s="167"/>
      <c r="O498" s="165"/>
      <c r="P498" s="158"/>
      <c r="Q498" s="158"/>
      <c r="R498" s="158"/>
      <c r="S498" s="182" t="str">
        <f t="array" ref="S498">_xlfn.IFS(
  C498="United States","North America",
  C498="Canada","North America",
  C498="Mexico","North America",
  C498="Bermuda","North America",
  C498="United Kingdom","Europe",
  C498="Germany","Europe",
  C498="France","Europe",
  C498="Italy","Europe",
  C498="Switzerland","Europe",
  C498="Spain","Europe",
  C498="Netherlands","Europe",
  C498="Sweden","Europe",
  C498="Norway","Europe",
  C498="Finland","Europe",
  C498="Denmark","Europe",
  C498="Russia","Europe",
  C498="China","Asia",
  C498="Japan","Asia",
  C498="Taiwan, Province of China","Asia",
  C498="Hong Kong","Asia",
  C498="South Korea","Asia",
  C498="India","Asia",
  C498="Singapore","Asia",
  C498="Thailand","Asia",
  C498="Indonesia","Asia",
  C498="Malaysia","Asia",
  TRUE,"Other"
)</f>
        <v>Asia</v>
      </c>
      <c r="T498" s="158" t="str">
        <f>_xlfn.XLOOKUP($D498,ref!G:G,ref!H:H)</f>
        <v>Chemicals</v>
      </c>
      <c r="U498" s="158" t="str">
        <f t="shared" si="53"/>
        <v/>
      </c>
      <c r="V498" s="158" t="str">
        <f t="shared" si="54"/>
        <v/>
      </c>
      <c r="W498" s="158" t="str">
        <f t="shared" si="55"/>
        <v/>
      </c>
      <c r="X498" s="158" t="str">
        <f t="shared" si="56"/>
        <v/>
      </c>
      <c r="Y498" s="164">
        <f t="shared" si="57"/>
        <v>0</v>
      </c>
    </row>
    <row r="499" spans="1:25" ht="15.65" customHeight="1">
      <c r="A499" s="374" t="s">
        <v>268</v>
      </c>
      <c r="B499" s="163">
        <v>309</v>
      </c>
      <c r="C499" s="163" t="s">
        <v>680</v>
      </c>
      <c r="D499" s="169" t="s">
        <v>628</v>
      </c>
      <c r="E499" s="168"/>
      <c r="F499" s="163"/>
      <c r="G499" s="163"/>
      <c r="H499" s="168"/>
      <c r="I499" s="163"/>
      <c r="J499" s="163"/>
      <c r="K499" s="168"/>
      <c r="L499" s="163"/>
      <c r="M499" s="170"/>
      <c r="N499" s="170"/>
      <c r="O499" s="168"/>
      <c r="P499" s="163"/>
      <c r="Q499" s="163"/>
      <c r="R499" s="163"/>
      <c r="S499" s="181" t="str">
        <f t="array" ref="S499">_xlfn.IFS(
  C499="United States","North America",
  C499="Canada","North America",
  C499="Mexico","North America",
  C499="Bermuda","North America",
  C499="United Kingdom","Europe",
  C499="Germany","Europe",
  C499="France","Europe",
  C499="Italy","Europe",
  C499="Switzerland","Europe",
  C499="Spain","Europe",
  C499="Netherlands","Europe",
  C499="Sweden","Europe",
  C499="Norway","Europe",
  C499="Finland","Europe",
  C499="Denmark","Europe",
  C499="Russia","Europe",
  C499="China","Asia",
  C499="Japan","Asia",
  C499="Taiwan, Province of China","Asia",
  C499="Hong Kong","Asia",
  C499="South Korea","Asia",
  C499="India","Asia",
  C499="Singapore","Asia",
  C499="Thailand","Asia",
  C499="Indonesia","Asia",
  C499="Malaysia","Asia",
  TRUE,"Other"
)</f>
        <v>Asia</v>
      </c>
      <c r="T499" s="163" t="str">
        <f>_xlfn.XLOOKUP($D499,ref!G:G,ref!H:H)</f>
        <v>Chemicals</v>
      </c>
      <c r="U499" s="163" t="str">
        <f t="shared" si="53"/>
        <v/>
      </c>
      <c r="V499" s="163" t="str">
        <f t="shared" si="54"/>
        <v/>
      </c>
      <c r="W499" s="163" t="str">
        <f t="shared" si="55"/>
        <v/>
      </c>
      <c r="X499" s="163" t="str">
        <f t="shared" si="56"/>
        <v/>
      </c>
      <c r="Y499" s="164">
        <f t="shared" si="57"/>
        <v>0</v>
      </c>
    </row>
    <row r="500" spans="1:25" ht="15.65" customHeight="1">
      <c r="A500" s="375" t="s">
        <v>166</v>
      </c>
      <c r="B500" s="158">
        <v>255</v>
      </c>
      <c r="C500" s="158" t="s">
        <v>680</v>
      </c>
      <c r="D500" s="166" t="s">
        <v>638</v>
      </c>
      <c r="E500" s="165"/>
      <c r="F500" s="158"/>
      <c r="G500" s="158"/>
      <c r="H500" s="165"/>
      <c r="I500" s="158"/>
      <c r="J500" s="158"/>
      <c r="K500" s="165"/>
      <c r="L500" s="158"/>
      <c r="M500" s="167"/>
      <c r="N500" s="167"/>
      <c r="O500" s="165"/>
      <c r="P500" s="158"/>
      <c r="Q500" s="158"/>
      <c r="R500" s="158"/>
      <c r="S500" s="182" t="str">
        <f t="array" ref="S500">_xlfn.IFS(
  C500="United States","North America",
  C500="Canada","North America",
  C500="Mexico","North America",
  C500="Bermuda","North America",
  C500="United Kingdom","Europe",
  C500="Germany","Europe",
  C500="France","Europe",
  C500="Italy","Europe",
  C500="Switzerland","Europe",
  C500="Spain","Europe",
  C500="Netherlands","Europe",
  C500="Sweden","Europe",
  C500="Norway","Europe",
  C500="Finland","Europe",
  C500="Denmark","Europe",
  C500="Russia","Europe",
  C500="China","Asia",
  C500="Japan","Asia",
  C500="Taiwan, Province of China","Asia",
  C500="Hong Kong","Asia",
  C500="South Korea","Asia",
  C500="India","Asia",
  C500="Singapore","Asia",
  C500="Thailand","Asia",
  C500="Indonesia","Asia",
  C500="Malaysia","Asia",
  TRUE,"Other"
)</f>
        <v>Asia</v>
      </c>
      <c r="T500" s="158" t="str">
        <f>_xlfn.XLOOKUP($D500,ref!G:G,ref!H:H)</f>
        <v>Industrial goods</v>
      </c>
      <c r="U500" s="158" t="str">
        <f t="shared" si="53"/>
        <v/>
      </c>
      <c r="V500" s="158" t="str">
        <f t="shared" si="54"/>
        <v/>
      </c>
      <c r="W500" s="158" t="str">
        <f t="shared" si="55"/>
        <v/>
      </c>
      <c r="X500" s="158" t="str">
        <f t="shared" si="56"/>
        <v/>
      </c>
      <c r="Y500" s="164">
        <f t="shared" si="57"/>
        <v>0</v>
      </c>
    </row>
    <row r="501" spans="1:25" ht="15.65" customHeight="1">
      <c r="A501" s="374" t="s">
        <v>413</v>
      </c>
      <c r="B501" s="163">
        <v>486</v>
      </c>
      <c r="C501" s="163" t="s">
        <v>680</v>
      </c>
      <c r="D501" s="169" t="s">
        <v>666</v>
      </c>
      <c r="E501" s="168"/>
      <c r="F501" s="163"/>
      <c r="G501" s="163"/>
      <c r="H501" s="168"/>
      <c r="I501" s="163"/>
      <c r="J501" s="163"/>
      <c r="K501" s="168"/>
      <c r="L501" s="163"/>
      <c r="M501" s="170"/>
      <c r="N501" s="170"/>
      <c r="O501" s="168"/>
      <c r="P501" s="163"/>
      <c r="Q501" s="163"/>
      <c r="R501" s="163"/>
      <c r="S501" s="181" t="str">
        <f t="array" ref="S501">_xlfn.IFS(
  C501="United States","North America",
  C501="Canada","North America",
  C501="Mexico","North America",
  C501="Bermuda","North America",
  C501="United Kingdom","Europe",
  C501="Germany","Europe",
  C501="France","Europe",
  C501="Italy","Europe",
  C501="Switzerland","Europe",
  C501="Spain","Europe",
  C501="Netherlands","Europe",
  C501="Sweden","Europe",
  C501="Norway","Europe",
  C501="Finland","Europe",
  C501="Denmark","Europe",
  C501="Russia","Europe",
  C501="China","Asia",
  C501="Japan","Asia",
  C501="Taiwan, Province of China","Asia",
  C501="Hong Kong","Asia",
  C501="South Korea","Asia",
  C501="India","Asia",
  C501="Singapore","Asia",
  C501="Thailand","Asia",
  C501="Indonesia","Asia",
  C501="Malaysia","Asia",
  TRUE,"Other"
)</f>
        <v>Asia</v>
      </c>
      <c r="T501" s="163" t="str">
        <f>_xlfn.XLOOKUP($D501,ref!G:G,ref!H:H)</f>
        <v>Financial services</v>
      </c>
      <c r="U501" s="163" t="str">
        <f t="shared" si="53"/>
        <v/>
      </c>
      <c r="V501" s="163" t="str">
        <f t="shared" si="54"/>
        <v/>
      </c>
      <c r="W501" s="163" t="str">
        <f t="shared" si="55"/>
        <v/>
      </c>
      <c r="X501" s="163" t="str">
        <f t="shared" si="56"/>
        <v/>
      </c>
      <c r="Y501" s="164">
        <f t="shared" si="57"/>
        <v>0</v>
      </c>
    </row>
    <row r="502" spans="1:25" ht="15.65" customHeight="1">
      <c r="A502" s="375" t="s">
        <v>257</v>
      </c>
      <c r="B502" s="158">
        <v>168</v>
      </c>
      <c r="C502" s="158" t="s">
        <v>639</v>
      </c>
      <c r="D502" s="166" t="s">
        <v>3242</v>
      </c>
      <c r="E502" s="165" t="s">
        <v>631</v>
      </c>
      <c r="F502" s="158">
        <v>2022</v>
      </c>
      <c r="G502" s="158">
        <v>2019</v>
      </c>
      <c r="H502" s="165" t="s">
        <v>635</v>
      </c>
      <c r="I502" s="158"/>
      <c r="J502" s="158">
        <v>2019</v>
      </c>
      <c r="K502" s="165" t="s">
        <v>635</v>
      </c>
      <c r="L502" s="158" t="s">
        <v>3243</v>
      </c>
      <c r="M502" s="167">
        <v>2014</v>
      </c>
      <c r="N502" s="167">
        <v>2014</v>
      </c>
      <c r="O502" s="165" t="s">
        <v>645</v>
      </c>
      <c r="P502" s="158" t="s">
        <v>3244</v>
      </c>
      <c r="Q502" s="158">
        <v>2050</v>
      </c>
      <c r="R502" s="158">
        <v>2019</v>
      </c>
      <c r="S502" s="182" t="str">
        <f t="array" ref="S502">_xlfn.IFS(
  C502="United States","North America",
  C502="Canada","North America",
  C502="Mexico","North America",
  C502="Bermuda","North America",
  C502="United Kingdom","Europe",
  C502="Germany","Europe",
  C502="France","Europe",
  C502="Italy","Europe",
  C502="Switzerland","Europe",
  C502="Spain","Europe",
  C502="Netherlands","Europe",
  C502="Sweden","Europe",
  C502="Norway","Europe",
  C502="Finland","Europe",
  C502="Denmark","Europe",
  C502="Russia","Europe",
  C502="China","Asia",
  C502="Japan","Asia",
  C502="Taiwan, Province of China","Asia",
  C502="Hong Kong","Asia",
  C502="South Korea","Asia",
  C502="India","Asia",
  C502="Singapore","Asia",
  C502="Thailand","Asia",
  C502="Indonesia","Asia",
  C502="Malaysia","Asia",
  TRUE,"Other"
)</f>
        <v>Europe</v>
      </c>
      <c r="T502" s="158" t="s">
        <v>666</v>
      </c>
      <c r="U502" s="158">
        <f t="shared" si="53"/>
        <v>1</v>
      </c>
      <c r="V502" s="158">
        <f t="shared" si="54"/>
        <v>1</v>
      </c>
      <c r="W502" s="158">
        <f t="shared" si="55"/>
        <v>1</v>
      </c>
      <c r="X502" s="158" t="str">
        <f t="shared" si="56"/>
        <v/>
      </c>
      <c r="Y502" s="164">
        <f t="shared" si="57"/>
        <v>1</v>
      </c>
    </row>
    <row r="503" spans="1:25" ht="15.65" customHeight="1">
      <c r="A503" s="160"/>
      <c r="B503" s="160"/>
      <c r="C503" s="160"/>
      <c r="D503" s="161"/>
      <c r="E503" s="159">
        <f>COUNTIF(E3:E502,"Y")</f>
        <v>74</v>
      </c>
      <c r="F503" s="160"/>
      <c r="G503" s="160"/>
      <c r="H503" s="159">
        <f>COUNTIF(H3:H502,"T")</f>
        <v>86</v>
      </c>
      <c r="I503" s="159">
        <f t="shared" ref="I503:R503" si="58">COUNTIF(I3:I502,"&lt;&gt;")</f>
        <v>86</v>
      </c>
      <c r="J503" s="159">
        <f t="shared" si="58"/>
        <v>134</v>
      </c>
      <c r="K503" s="159">
        <f t="shared" si="58"/>
        <v>153</v>
      </c>
      <c r="L503" s="159">
        <f t="shared" si="58"/>
        <v>144</v>
      </c>
      <c r="M503" s="159">
        <f t="shared" si="58"/>
        <v>148</v>
      </c>
      <c r="N503" s="159">
        <f t="shared" si="58"/>
        <v>153</v>
      </c>
      <c r="O503" s="159">
        <f t="shared" si="58"/>
        <v>126</v>
      </c>
      <c r="P503" s="159">
        <f t="shared" si="58"/>
        <v>118</v>
      </c>
      <c r="Q503" s="159">
        <f t="shared" si="58"/>
        <v>126</v>
      </c>
      <c r="R503" s="159">
        <f t="shared" si="58"/>
        <v>126</v>
      </c>
      <c r="S503" s="181"/>
      <c r="T503" s="163"/>
      <c r="U503" s="164">
        <f>SUM(U3:U502)</f>
        <v>148</v>
      </c>
      <c r="V503" s="164">
        <f>SUM(V3:V502)</f>
        <v>126</v>
      </c>
      <c r="W503" s="164">
        <f>SUM(W3:W502)</f>
        <v>74</v>
      </c>
      <c r="X503" s="164">
        <f>SUM(X3:X502)</f>
        <v>86</v>
      </c>
      <c r="Y503" s="164">
        <f>SUM(Y3:Y502)</f>
        <v>249</v>
      </c>
    </row>
    <row r="504" spans="1:25" ht="15.65" customHeight="1">
      <c r="A504" s="158"/>
      <c r="B504" s="158"/>
      <c r="C504" s="158"/>
      <c r="D504" s="166"/>
      <c r="E504" s="165"/>
      <c r="F504" s="158"/>
      <c r="G504" s="158"/>
      <c r="H504" s="165">
        <f>COUNTIF(H3:H502,"C")</f>
        <v>48</v>
      </c>
      <c r="I504" s="158">
        <v>86</v>
      </c>
      <c r="J504" s="158"/>
      <c r="K504" s="165"/>
      <c r="L504" s="158"/>
      <c r="M504" s="167"/>
      <c r="N504" s="167"/>
      <c r="O504" s="165"/>
      <c r="P504" s="158"/>
      <c r="Q504" s="158"/>
      <c r="R504" s="158"/>
      <c r="S504" s="182"/>
      <c r="T504" s="158"/>
      <c r="U504" s="158" t="str">
        <f>IF(TRIM(M504)&lt;&gt;"",1,"")</f>
        <v/>
      </c>
      <c r="V504" s="158" t="str">
        <f>IF(TRIM(Q504)&lt;&gt;"",1,"")</f>
        <v/>
      </c>
      <c r="W504" s="158" t="str">
        <f>IF($E504="Y", 1, "")</f>
        <v/>
      </c>
      <c r="X504" s="158" t="str">
        <f>IF($H504="T",1,"")</f>
        <v/>
      </c>
      <c r="Y504" s="164">
        <f>MAX($X504,$W504,$V504,$U504)</f>
        <v>0</v>
      </c>
    </row>
    <row r="505" spans="1:25" ht="15.65" customHeight="1">
      <c r="A505" s="163"/>
      <c r="B505" s="163"/>
      <c r="C505" s="163"/>
      <c r="D505" s="169"/>
      <c r="E505" s="168"/>
      <c r="F505" s="163"/>
      <c r="G505" s="163"/>
      <c r="H505" s="168"/>
      <c r="I505" s="163"/>
      <c r="J505" s="163"/>
      <c r="K505" s="168">
        <v>147</v>
      </c>
      <c r="L505" s="163"/>
      <c r="M505" s="170"/>
      <c r="N505" s="170"/>
      <c r="O505" s="168"/>
      <c r="P505" s="163"/>
      <c r="Q505" s="163"/>
      <c r="R505" s="163"/>
      <c r="S505" s="181"/>
      <c r="T505" s="163"/>
      <c r="U505" s="163"/>
      <c r="V505" s="163" t="str">
        <f>IF(TRIM(Q505)&lt;&gt;"",1,"")</f>
        <v/>
      </c>
      <c r="W505" s="163" t="str">
        <f>IF($E505="Y", 1, "")</f>
        <v/>
      </c>
      <c r="X505" s="163" t="str">
        <f>IF($H505="T",1,"")</f>
        <v/>
      </c>
      <c r="Y505" s="164">
        <f>MAX($X505,$W505,$V505,$U505)</f>
        <v>0</v>
      </c>
    </row>
    <row r="506" spans="1:25" ht="15.5" customHeight="1"/>
    <row r="507" spans="1:25" ht="15.5" customHeight="1"/>
    <row r="508" spans="1:25" ht="15.5" customHeight="1"/>
    <row r="509" spans="1:25" ht="15.65" customHeight="1">
      <c r="U509" s="60">
        <f>148/500</f>
        <v>0.29599999999999999</v>
      </c>
    </row>
  </sheetData>
  <mergeCells count="16">
    <mergeCell ref="AF7:AH7"/>
    <mergeCell ref="AH68:AJ68"/>
    <mergeCell ref="AI7:AK7"/>
    <mergeCell ref="AC27:AE27"/>
    <mergeCell ref="AO7:AQ7"/>
    <mergeCell ref="AB68:AD68"/>
    <mergeCell ref="AI27:AK27"/>
    <mergeCell ref="AC7:AE7"/>
    <mergeCell ref="AH88:AJ88"/>
    <mergeCell ref="AO27:AQ27"/>
    <mergeCell ref="AF27:AH27"/>
    <mergeCell ref="AB88:AD88"/>
    <mergeCell ref="AK88:AP88"/>
    <mergeCell ref="AE88:AG88"/>
    <mergeCell ref="AE68:AG68"/>
    <mergeCell ref="AK68:AP68"/>
  </mergeCells>
  <pageMargins left="0.7" right="0.7" top="0.75" bottom="0.75" header="0.3" footer="0.3"/>
  <pageSetup paperSize="9" orientation="portrait" horizontalDpi="429496729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P503"/>
  <sheetViews>
    <sheetView zoomScale="70" zoomScaleNormal="88" workbookViewId="0">
      <pane xSplit="1" ySplit="1" topLeftCell="DF2" activePane="bottomRight" state="frozen"/>
      <selection pane="topRight" activeCell="B1" sqref="B1"/>
      <selection pane="bottomLeft" activeCell="A2" sqref="A2"/>
      <selection pane="bottomRight" activeCell="DF350" sqref="DF350"/>
    </sheetView>
  </sheetViews>
  <sheetFormatPr defaultColWidth="9.1796875" defaultRowHeight="14.5"/>
  <cols>
    <col min="1" max="1" width="16.54296875" style="7" customWidth="1"/>
    <col min="2" max="2" width="5.1796875" style="7" customWidth="1"/>
    <col min="3" max="3" width="8.453125" style="7" customWidth="1"/>
    <col min="4" max="5" width="33.26953125" style="7" customWidth="1"/>
    <col min="6" max="11" width="9.1796875" style="7" customWidth="1"/>
    <col min="12" max="12" width="9.1796875" style="21" customWidth="1"/>
    <col min="13" max="19" width="9.1796875" style="7" customWidth="1"/>
    <col min="20" max="20" width="9.54296875" style="7" customWidth="1"/>
    <col min="21" max="28" width="9.1796875" style="7" customWidth="1"/>
    <col min="29" max="29" width="14.1796875" style="7" customWidth="1"/>
    <col min="30" max="44" width="9.1796875" style="7" customWidth="1"/>
    <col min="45" max="45" width="22.81640625" style="7" bestFit="1" customWidth="1"/>
    <col min="46" max="53" width="9.1796875" style="7" customWidth="1"/>
    <col min="54" max="54" width="19" style="7" customWidth="1"/>
    <col min="55" max="89" width="9.1796875" style="7" customWidth="1"/>
    <col min="90" max="16384" width="9.1796875" style="7"/>
  </cols>
  <sheetData>
    <row r="1" spans="1:120" s="53" customFormat="1">
      <c r="A1" s="53" t="s">
        <v>40</v>
      </c>
      <c r="B1" s="53" t="s">
        <v>549</v>
      </c>
      <c r="C1" s="56" t="s">
        <v>552</v>
      </c>
      <c r="D1" s="56" t="s">
        <v>3245</v>
      </c>
      <c r="E1" s="56" t="s">
        <v>3246</v>
      </c>
      <c r="F1" s="53" t="s">
        <v>3247</v>
      </c>
      <c r="G1" s="53" t="s">
        <v>1065</v>
      </c>
      <c r="H1" s="56" t="s">
        <v>650</v>
      </c>
      <c r="I1" s="53" t="s">
        <v>3247</v>
      </c>
      <c r="J1" s="53" t="s">
        <v>1065</v>
      </c>
      <c r="K1" s="53" t="s">
        <v>3248</v>
      </c>
      <c r="L1" s="59" t="s">
        <v>3249</v>
      </c>
      <c r="M1" s="56" t="s">
        <v>3250</v>
      </c>
      <c r="N1" s="56" t="s">
        <v>3251</v>
      </c>
      <c r="O1" s="56" t="s">
        <v>3246</v>
      </c>
      <c r="P1" s="56" t="s">
        <v>142</v>
      </c>
      <c r="Q1" s="53" t="s">
        <v>1065</v>
      </c>
      <c r="R1" s="58" t="s">
        <v>3252</v>
      </c>
      <c r="S1" s="58" t="s">
        <v>3253</v>
      </c>
      <c r="T1" s="55" t="s">
        <v>3254</v>
      </c>
      <c r="U1" s="55" t="s">
        <v>3255</v>
      </c>
      <c r="V1" s="55" t="s">
        <v>3256</v>
      </c>
      <c r="W1" s="55" t="s">
        <v>3257</v>
      </c>
      <c r="X1" s="55" t="s">
        <v>3258</v>
      </c>
      <c r="Y1" s="55" t="s">
        <v>3259</v>
      </c>
      <c r="Z1" s="55" t="s">
        <v>3260</v>
      </c>
      <c r="AA1" s="56" t="s">
        <v>3252</v>
      </c>
      <c r="AB1" s="56" t="s">
        <v>3252</v>
      </c>
      <c r="AC1" s="57" t="s">
        <v>3261</v>
      </c>
      <c r="AD1" s="54" t="s">
        <v>3262</v>
      </c>
      <c r="AE1" s="54" t="s">
        <v>3263</v>
      </c>
      <c r="AF1" s="54" t="s">
        <v>3264</v>
      </c>
      <c r="AG1" s="54" t="s">
        <v>3265</v>
      </c>
      <c r="AH1" s="54" t="s">
        <v>3266</v>
      </c>
      <c r="AI1" s="54" t="s">
        <v>3267</v>
      </c>
      <c r="AJ1" s="54" t="s">
        <v>3268</v>
      </c>
      <c r="AK1" s="55" t="s">
        <v>656</v>
      </c>
      <c r="AL1" s="55" t="s">
        <v>3269</v>
      </c>
      <c r="AM1" s="55" t="s">
        <v>553</v>
      </c>
      <c r="AN1" s="54" t="s">
        <v>3270</v>
      </c>
      <c r="AO1" s="54" t="s">
        <v>3271</v>
      </c>
      <c r="AP1" s="54" t="s">
        <v>3272</v>
      </c>
      <c r="AQ1" s="54" t="s">
        <v>3273</v>
      </c>
      <c r="AR1" s="54" t="s">
        <v>3274</v>
      </c>
      <c r="AS1" s="54" t="s">
        <v>3275</v>
      </c>
      <c r="AT1" s="54" t="s">
        <v>3276</v>
      </c>
      <c r="AU1" s="54" t="s">
        <v>3277</v>
      </c>
      <c r="AV1" s="54" t="s">
        <v>3278</v>
      </c>
      <c r="AW1" s="54" t="s">
        <v>3279</v>
      </c>
      <c r="AX1" s="54" t="s">
        <v>3280</v>
      </c>
      <c r="AY1" s="54" t="s">
        <v>3281</v>
      </c>
      <c r="AZ1" s="54" t="s">
        <v>3259</v>
      </c>
      <c r="BA1" s="54" t="s">
        <v>3282</v>
      </c>
      <c r="BB1" s="54" t="s">
        <v>3283</v>
      </c>
      <c r="BC1" s="56" t="s">
        <v>3284</v>
      </c>
      <c r="BD1" s="56" t="s">
        <v>3285</v>
      </c>
      <c r="BE1" s="56" t="s">
        <v>3286</v>
      </c>
      <c r="BF1" s="56" t="s">
        <v>3287</v>
      </c>
      <c r="BG1" s="55" t="s">
        <v>3288</v>
      </c>
      <c r="BH1" s="55" t="s">
        <v>3289</v>
      </c>
      <c r="BI1" s="55" t="s">
        <v>3290</v>
      </c>
      <c r="BJ1" s="55" t="s">
        <v>3291</v>
      </c>
      <c r="BK1" s="55" t="s">
        <v>3292</v>
      </c>
      <c r="BL1" s="55" t="s">
        <v>3293</v>
      </c>
      <c r="BM1" s="55" t="s">
        <v>3294</v>
      </c>
      <c r="BN1" s="55" t="s">
        <v>3295</v>
      </c>
      <c r="BO1" s="55" t="s">
        <v>3296</v>
      </c>
      <c r="BP1" s="55" t="s">
        <v>3297</v>
      </c>
      <c r="BQ1" s="55" t="s">
        <v>3298</v>
      </c>
      <c r="BR1" s="55" t="s">
        <v>3299</v>
      </c>
      <c r="BS1" s="55" t="s">
        <v>3300</v>
      </c>
      <c r="BT1" s="55" t="s">
        <v>3301</v>
      </c>
      <c r="BU1" s="55" t="s">
        <v>3302</v>
      </c>
      <c r="BV1" s="55" t="s">
        <v>3303</v>
      </c>
      <c r="BW1" s="54" t="s">
        <v>3304</v>
      </c>
      <c r="BX1" s="54" t="s">
        <v>3305</v>
      </c>
      <c r="BY1" s="54" t="s">
        <v>3306</v>
      </c>
      <c r="BZ1" s="54" t="s">
        <v>3307</v>
      </c>
      <c r="CA1" s="54" t="s">
        <v>3308</v>
      </c>
      <c r="CB1" s="54" t="s">
        <v>3309</v>
      </c>
      <c r="CC1" s="53" t="s">
        <v>3310</v>
      </c>
      <c r="CD1" s="53" t="s">
        <v>3311</v>
      </c>
      <c r="CE1" s="53" t="s">
        <v>3312</v>
      </c>
      <c r="CF1" s="53" t="s">
        <v>3313</v>
      </c>
      <c r="CG1" s="53" t="s">
        <v>3314</v>
      </c>
      <c r="CH1" s="53" t="s">
        <v>3315</v>
      </c>
      <c r="CI1" s="53" t="s">
        <v>3316</v>
      </c>
      <c r="CJ1" s="53" t="s">
        <v>3317</v>
      </c>
      <c r="CK1" s="53" t="s">
        <v>3318</v>
      </c>
      <c r="CL1" s="53" t="s">
        <v>3319</v>
      </c>
      <c r="CM1" s="53" t="s">
        <v>3320</v>
      </c>
      <c r="CN1" s="53" t="s">
        <v>3321</v>
      </c>
      <c r="CO1" s="53" t="s">
        <v>3322</v>
      </c>
      <c r="CP1" s="53" t="s">
        <v>3323</v>
      </c>
      <c r="CQ1" s="53" t="s">
        <v>3324</v>
      </c>
      <c r="CR1" s="53" t="s">
        <v>3325</v>
      </c>
      <c r="CS1" s="53" t="s">
        <v>3326</v>
      </c>
      <c r="CT1" s="53" t="s">
        <v>3327</v>
      </c>
      <c r="CU1" s="53" t="s">
        <v>3328</v>
      </c>
      <c r="CV1" s="53" t="s">
        <v>3329</v>
      </c>
      <c r="CW1" s="53" t="s">
        <v>3330</v>
      </c>
      <c r="CX1" s="53" t="s">
        <v>3331</v>
      </c>
      <c r="DD1" s="378" t="s">
        <v>649</v>
      </c>
      <c r="DE1" s="379"/>
      <c r="DF1" s="380"/>
      <c r="DG1" s="378" t="s">
        <v>650</v>
      </c>
      <c r="DH1" s="379"/>
      <c r="DI1" s="380"/>
      <c r="DJ1" s="378" t="s">
        <v>651</v>
      </c>
      <c r="DK1" s="379"/>
      <c r="DL1" s="380"/>
      <c r="DM1" s="378" t="s">
        <v>647</v>
      </c>
      <c r="DN1" s="379"/>
      <c r="DO1" s="380"/>
      <c r="DP1" s="90" t="s">
        <v>653</v>
      </c>
    </row>
    <row r="2" spans="1:120">
      <c r="A2" s="7" t="s">
        <v>627</v>
      </c>
      <c r="B2" s="7">
        <v>389</v>
      </c>
      <c r="C2" s="7" t="s">
        <v>3332</v>
      </c>
      <c r="H2" s="24" t="str">
        <f t="shared" ref="H2:H65" si="0">IF(I2="","","Yes")</f>
        <v>Yes</v>
      </c>
      <c r="I2" s="7">
        <v>2050</v>
      </c>
      <c r="J2" s="7">
        <v>2019</v>
      </c>
      <c r="K2" s="7" t="str">
        <f t="shared" ref="K2:K65" si="1">IF(BG2="","",IF(BG2="Targets Set","T","C"))</f>
        <v/>
      </c>
      <c r="L2" s="21" t="str">
        <f t="shared" ref="L2:L65" si="2">IF(BL2="","",AVERAGE(BM2:BO2))</f>
        <v/>
      </c>
      <c r="S2" s="7" t="str">
        <f t="shared" ref="S2:S65" si="3">IF(AND(N2="",D2=""),"Nothing","")</f>
        <v>Nothing</v>
      </c>
      <c r="T2" s="7" t="s">
        <v>3333</v>
      </c>
      <c r="AC2" s="24">
        <v>32136</v>
      </c>
      <c r="AD2" s="7">
        <v>-1.9E-2</v>
      </c>
      <c r="AE2" s="7" t="s">
        <v>3334</v>
      </c>
      <c r="AF2" s="7">
        <v>-0.14599999999999999</v>
      </c>
      <c r="AG2" s="7" t="s">
        <v>3335</v>
      </c>
      <c r="AH2" s="7">
        <v>96163</v>
      </c>
      <c r="AI2" s="7">
        <v>-9</v>
      </c>
      <c r="AJ2" s="7">
        <v>26</v>
      </c>
      <c r="AK2" s="7" t="s">
        <v>628</v>
      </c>
      <c r="AM2" s="7" t="s">
        <v>630</v>
      </c>
      <c r="AS2" s="7" t="s">
        <v>650</v>
      </c>
      <c r="AT2" s="7" t="str">
        <f t="shared" ref="AT2:AT65" si="4">IF((BB2="Carbon Neutral"),IF((OR(BG2="Committed",BG2="Targets Set")),IF(CG2="yes", "CN, SBT &amp; RE100", "CN &amp; SBT"),IF(CG2="yes", "CN &amp; RE100", "CN")),IF((OR(BG2="Committed",BG2="Targets Set")),IF(CG2="yes", "SBT &amp; RE100", "SBT"),IF(CG2="yes", "RE100", "None")))</f>
        <v>None</v>
      </c>
      <c r="AU2" s="7" t="str">
        <f t="shared" ref="AU2:AU65" si="5">IF(BB2="Carbon Neutral",G2,"")</f>
        <v/>
      </c>
      <c r="AV2" s="7" t="str">
        <f t="shared" ref="AV2:AV65" si="6">IF(M2="","",M2)</f>
        <v/>
      </c>
      <c r="AW2" s="7" t="str">
        <f t="shared" ref="AW2:AW65" si="7">IF(I2="","",IF(I2="2020 - achieved",J2,IF(I2="2020 - not achieved",J2,IF(I2="2020 - achieved pre-July 2019",J2,IF(I2&gt;2030,"",J2)))))</f>
        <v/>
      </c>
      <c r="BA2" s="7" t="str">
        <f t="shared" ref="BA2:BA33" si="8">IF(BG2="","","Yes")</f>
        <v/>
      </c>
      <c r="BB2" s="7" t="str">
        <f t="shared" ref="BB2:BB65" si="9">IF(T2="No","No",IF(AND(OR(T2="No - but future commitment",T2="No - but future commitment and further future commitment across more scopes"),F2&lt;=2030),"Carbon Neutral",IF(OR(T2="No - but future commitment",T2="No - but future commitment and further future commitment across more scopes"),"No - but post-2030 commitment",IF(OR(T2="Yes",T2="Yes and future commitment across more scopes",T2="Yes by virtue of zero net"),"Carbon Neutral","No"))))</f>
        <v>No</v>
      </c>
      <c r="BC2" s="7" t="s">
        <v>3333</v>
      </c>
      <c r="CF2" s="7" t="s">
        <v>3336</v>
      </c>
      <c r="CG2" s="7" t="str">
        <f t="shared" ref="CG2:CG65" si="10">IF(I2="","",IF(I2&lt;=2030,"yes",IF(I2="2020 - achieved","yes",IF(I2="2020 - not achieved","yes",IF(I2="2020 - achieved pre-July 2019","yes",IF(I2&gt;2030,"",IF(I2="No target date","","unknown error")))))))</f>
        <v/>
      </c>
      <c r="CH2" s="7" t="s">
        <v>3337</v>
      </c>
      <c r="CI2" s="7">
        <v>0.26800000000000002</v>
      </c>
      <c r="CJ2" s="7">
        <v>0.17899999999999999</v>
      </c>
      <c r="CK2" s="7">
        <v>7.5999999999999998E-2</v>
      </c>
      <c r="CL2" s="7">
        <v>5.0000000000000001E-3</v>
      </c>
      <c r="CM2" s="7" t="s">
        <v>3338</v>
      </c>
      <c r="CN2" s="7" t="s">
        <v>3339</v>
      </c>
      <c r="CO2" s="7" t="s">
        <v>3340</v>
      </c>
      <c r="CV2" s="7" t="s">
        <v>643</v>
      </c>
      <c r="CW2" s="53"/>
      <c r="CX2" s="7" t="s">
        <v>643</v>
      </c>
      <c r="DC2" s="90" t="s">
        <v>656</v>
      </c>
      <c r="DD2" s="91" t="s">
        <v>3341</v>
      </c>
      <c r="DE2" s="91" t="s">
        <v>3342</v>
      </c>
      <c r="DF2" s="91" t="s">
        <v>659</v>
      </c>
      <c r="DG2" s="91" t="s">
        <v>3341</v>
      </c>
      <c r="DH2" s="91" t="s">
        <v>3342</v>
      </c>
      <c r="DI2" s="91" t="s">
        <v>659</v>
      </c>
      <c r="DJ2" s="91" t="s">
        <v>3341</v>
      </c>
      <c r="DK2" s="91" t="s">
        <v>3342</v>
      </c>
      <c r="DL2" s="91" t="s">
        <v>659</v>
      </c>
      <c r="DM2" s="91" t="s">
        <v>3341</v>
      </c>
      <c r="DN2" s="91" t="s">
        <v>3342</v>
      </c>
      <c r="DO2" s="91" t="s">
        <v>659</v>
      </c>
      <c r="DP2" s="91"/>
    </row>
    <row r="3" spans="1:120">
      <c r="A3" s="7" t="s">
        <v>540</v>
      </c>
      <c r="B3" s="7">
        <v>340</v>
      </c>
      <c r="C3" s="7" t="s">
        <v>639</v>
      </c>
      <c r="H3" s="24" t="str">
        <f t="shared" si="0"/>
        <v/>
      </c>
      <c r="K3" s="7" t="str">
        <f t="shared" si="1"/>
        <v>C</v>
      </c>
      <c r="L3" s="21" t="str">
        <f t="shared" si="2"/>
        <v/>
      </c>
      <c r="M3" s="7">
        <v>2018</v>
      </c>
      <c r="S3" s="7" t="str">
        <f t="shared" si="3"/>
        <v>Nothing</v>
      </c>
      <c r="T3" s="7" t="s">
        <v>3333</v>
      </c>
      <c r="AB3" s="8" t="s">
        <v>3343</v>
      </c>
      <c r="AC3" s="24">
        <v>37015</v>
      </c>
      <c r="AD3" s="7">
        <v>-8.9999999999999993E-3</v>
      </c>
      <c r="AE3" s="7" t="s">
        <v>3344</v>
      </c>
      <c r="AF3" s="7">
        <v>-0.33800000000000002</v>
      </c>
      <c r="AG3" s="7" t="s">
        <v>3345</v>
      </c>
      <c r="AH3" s="7">
        <v>144400</v>
      </c>
      <c r="AI3" s="7">
        <v>-12</v>
      </c>
      <c r="AJ3" s="7">
        <v>26</v>
      </c>
      <c r="AK3" s="7" t="s">
        <v>3346</v>
      </c>
      <c r="AM3" s="7" t="s">
        <v>640</v>
      </c>
      <c r="AS3" s="7" t="str">
        <f t="shared" ref="AS3:AS34" si="11">IF(OR(BB3="Carbon Neutral",BB3="No - but post-2030 commitment"),IF((OR(BG3="Committed",BG3="Targets Set")),IF(I3="", "CN &amp; SBT","CN, SBT &amp; RE100"),IF(CG3="","CN","CN &amp; RE100")),IF((OR(BG3="Committed",BG3="Targets Set")),IF(CG3="", "SBT","SBT &amp; RE100"),IF(CG3="","None","RE100")))</f>
        <v>SBT</v>
      </c>
      <c r="AT3" s="7" t="str">
        <f t="shared" si="4"/>
        <v>SBT</v>
      </c>
      <c r="AU3" s="7" t="str">
        <f t="shared" si="5"/>
        <v/>
      </c>
      <c r="AV3" s="7">
        <f t="shared" si="6"/>
        <v>2018</v>
      </c>
      <c r="AW3" s="7" t="str">
        <f t="shared" si="7"/>
        <v/>
      </c>
      <c r="BA3" s="7" t="str">
        <f t="shared" si="8"/>
        <v>Yes</v>
      </c>
      <c r="BB3" s="7" t="str">
        <f t="shared" si="9"/>
        <v>No</v>
      </c>
      <c r="BC3" s="7" t="s">
        <v>3333</v>
      </c>
      <c r="BE3" s="7" t="s">
        <v>3347</v>
      </c>
      <c r="BG3" s="7" t="s">
        <v>633</v>
      </c>
      <c r="BI3" s="7" t="s">
        <v>3348</v>
      </c>
      <c r="CG3" s="7" t="str">
        <f t="shared" si="10"/>
        <v/>
      </c>
      <c r="CV3" s="7" t="s">
        <v>643</v>
      </c>
      <c r="CW3" s="53"/>
      <c r="DC3" s="92" t="s">
        <v>665</v>
      </c>
      <c r="DD3" s="89"/>
      <c r="DE3" s="89">
        <v>0</v>
      </c>
      <c r="DF3" s="89">
        <v>0</v>
      </c>
      <c r="DG3" s="89">
        <v>0</v>
      </c>
      <c r="DH3" s="89">
        <v>0</v>
      </c>
      <c r="DI3" s="89">
        <f t="shared" ref="DI3:DI19" si="12">COUNTIFS(D:D,DC3,I:I,"&gt;2030")</f>
        <v>0</v>
      </c>
      <c r="DJ3" s="89">
        <v>0</v>
      </c>
      <c r="DK3" s="89">
        <v>0</v>
      </c>
      <c r="DL3" s="89">
        <v>0</v>
      </c>
      <c r="DM3" s="89">
        <f t="shared" ref="DM3:DM19" si="13">COUNTIFS($D$3:$D$502,DC3,$Q$3:$Q$502,"&lt;=2021")</f>
        <v>0</v>
      </c>
      <c r="DN3" s="89">
        <f t="shared" ref="DN3:DN19" si="14">COUNTIFS($D$3:$D$502,DC3,$Q$3:$Q$502,"&gt;=2022",$Q$3:$Q$502,"&lt;=2030")</f>
        <v>0</v>
      </c>
      <c r="DO3" s="89">
        <f t="shared" ref="DO3:DO19" si="15">COUNTIFS($D$3:$D$502,DC3,$Q$3:$Q$502,"&gt;2030")</f>
        <v>0</v>
      </c>
      <c r="DP3" s="89">
        <f t="shared" ref="DP3:DP19" si="16">SUM(DD3:DO3)</f>
        <v>0</v>
      </c>
    </row>
    <row r="4" spans="1:120">
      <c r="A4" s="7" t="s">
        <v>420</v>
      </c>
      <c r="B4" s="7">
        <v>393</v>
      </c>
      <c r="H4" s="24" t="str">
        <f t="shared" si="0"/>
        <v/>
      </c>
      <c r="K4" s="7" t="str">
        <f t="shared" si="1"/>
        <v/>
      </c>
      <c r="L4" s="21" t="str">
        <f t="shared" si="2"/>
        <v/>
      </c>
      <c r="S4" s="7" t="str">
        <f t="shared" si="3"/>
        <v>Nothing</v>
      </c>
      <c r="T4" s="7" t="s">
        <v>3333</v>
      </c>
      <c r="AB4" s="8" t="s">
        <v>3349</v>
      </c>
      <c r="AC4" s="24">
        <v>31904</v>
      </c>
      <c r="AD4" s="7">
        <v>4.2999999999999997E-2</v>
      </c>
      <c r="AE4" s="7" t="s">
        <v>3350</v>
      </c>
      <c r="AF4" s="7">
        <v>0.55700000000000005</v>
      </c>
      <c r="AG4" s="7" t="s">
        <v>3351</v>
      </c>
      <c r="AH4" s="7">
        <v>107000</v>
      </c>
      <c r="AI4" s="7">
        <v>15</v>
      </c>
      <c r="AJ4" s="7">
        <v>22</v>
      </c>
      <c r="AS4" s="7" t="str">
        <f t="shared" si="11"/>
        <v>None</v>
      </c>
      <c r="AT4" s="7" t="str">
        <f t="shared" si="4"/>
        <v>None</v>
      </c>
      <c r="AU4" s="7" t="str">
        <f t="shared" si="5"/>
        <v/>
      </c>
      <c r="AV4" s="7" t="str">
        <f t="shared" si="6"/>
        <v/>
      </c>
      <c r="AW4" s="7" t="str">
        <f t="shared" si="7"/>
        <v/>
      </c>
      <c r="BA4" s="7" t="str">
        <f t="shared" si="8"/>
        <v/>
      </c>
      <c r="BB4" s="7" t="str">
        <f t="shared" si="9"/>
        <v>No</v>
      </c>
      <c r="BC4" s="7" t="s">
        <v>3333</v>
      </c>
      <c r="BE4" s="7" t="s">
        <v>3352</v>
      </c>
      <c r="CG4" s="7" t="str">
        <f t="shared" si="10"/>
        <v/>
      </c>
      <c r="CV4" s="7" t="s">
        <v>643</v>
      </c>
      <c r="CW4" s="53"/>
      <c r="CX4" s="7" t="s">
        <v>643</v>
      </c>
      <c r="DC4" s="92" t="s">
        <v>669</v>
      </c>
      <c r="DD4" s="89">
        <v>0</v>
      </c>
      <c r="DE4" s="89">
        <v>7</v>
      </c>
      <c r="DF4" s="89">
        <v>2</v>
      </c>
      <c r="DG4" s="89">
        <v>0</v>
      </c>
      <c r="DH4" s="89">
        <v>2</v>
      </c>
      <c r="DI4" s="89">
        <f t="shared" si="12"/>
        <v>0</v>
      </c>
      <c r="DJ4" s="89">
        <v>2</v>
      </c>
      <c r="DK4" s="89">
        <v>4</v>
      </c>
      <c r="DL4" s="89">
        <v>14</v>
      </c>
      <c r="DM4" s="89">
        <f t="shared" si="13"/>
        <v>0</v>
      </c>
      <c r="DN4" s="89">
        <f t="shared" si="14"/>
        <v>0</v>
      </c>
      <c r="DO4" s="89">
        <f t="shared" si="15"/>
        <v>0</v>
      </c>
      <c r="DP4" s="89">
        <f t="shared" si="16"/>
        <v>31</v>
      </c>
    </row>
    <row r="5" spans="1:120">
      <c r="A5" s="7" t="s">
        <v>297</v>
      </c>
      <c r="B5" s="7">
        <v>378</v>
      </c>
      <c r="H5" s="24" t="str">
        <f t="shared" si="0"/>
        <v/>
      </c>
      <c r="K5" s="7" t="str">
        <f t="shared" si="1"/>
        <v/>
      </c>
      <c r="L5" s="21" t="str">
        <f t="shared" si="2"/>
        <v/>
      </c>
      <c r="S5" s="7" t="str">
        <f t="shared" si="3"/>
        <v>Nothing</v>
      </c>
      <c r="T5" s="7" t="s">
        <v>3333</v>
      </c>
      <c r="AB5" s="8" t="s">
        <v>3353</v>
      </c>
      <c r="AC5" s="24">
        <v>33266</v>
      </c>
      <c r="AD5" s="7">
        <v>1.6E-2</v>
      </c>
      <c r="AE5" s="7" t="s">
        <v>3354</v>
      </c>
      <c r="AF5" s="7">
        <v>0.38600000000000001</v>
      </c>
      <c r="AG5" s="7" t="s">
        <v>3355</v>
      </c>
      <c r="AH5" s="7">
        <v>30000</v>
      </c>
      <c r="AI5" s="7">
        <v>3</v>
      </c>
      <c r="AJ5" s="7">
        <v>5</v>
      </c>
      <c r="AS5" s="7" t="str">
        <f t="shared" si="11"/>
        <v>None</v>
      </c>
      <c r="AT5" s="7" t="str">
        <f t="shared" si="4"/>
        <v>None</v>
      </c>
      <c r="AU5" s="7" t="str">
        <f t="shared" si="5"/>
        <v/>
      </c>
      <c r="AV5" s="7" t="str">
        <f t="shared" si="6"/>
        <v/>
      </c>
      <c r="AW5" s="7" t="str">
        <f t="shared" si="7"/>
        <v/>
      </c>
      <c r="BA5" s="7" t="str">
        <f t="shared" si="8"/>
        <v/>
      </c>
      <c r="BB5" s="7" t="str">
        <f t="shared" si="9"/>
        <v>No</v>
      </c>
      <c r="BC5" s="7" t="s">
        <v>3333</v>
      </c>
      <c r="BE5" s="7" t="s">
        <v>3356</v>
      </c>
      <c r="CG5" s="7" t="str">
        <f t="shared" si="10"/>
        <v/>
      </c>
      <c r="CW5" s="7" t="s">
        <v>643</v>
      </c>
      <c r="CX5" s="7" t="s">
        <v>643</v>
      </c>
      <c r="DC5" s="92" t="s">
        <v>628</v>
      </c>
      <c r="DD5" s="89">
        <v>0</v>
      </c>
      <c r="DE5" s="89">
        <v>0</v>
      </c>
      <c r="DF5" s="89">
        <v>0</v>
      </c>
      <c r="DG5" s="89">
        <v>0</v>
      </c>
      <c r="DH5" s="89">
        <v>0</v>
      </c>
      <c r="DI5" s="89">
        <f t="shared" si="12"/>
        <v>0</v>
      </c>
      <c r="DJ5" s="89">
        <v>0</v>
      </c>
      <c r="DK5" s="89">
        <v>0</v>
      </c>
      <c r="DL5" s="89">
        <v>3</v>
      </c>
      <c r="DM5" s="89">
        <f t="shared" si="13"/>
        <v>0</v>
      </c>
      <c r="DN5" s="89">
        <f t="shared" si="14"/>
        <v>0</v>
      </c>
      <c r="DO5" s="89">
        <f t="shared" si="15"/>
        <v>0</v>
      </c>
      <c r="DP5" s="89">
        <f t="shared" si="16"/>
        <v>3</v>
      </c>
    </row>
    <row r="6" spans="1:120">
      <c r="A6" s="7" t="s">
        <v>259</v>
      </c>
      <c r="B6" s="7">
        <v>279</v>
      </c>
      <c r="C6" s="7" t="s">
        <v>667</v>
      </c>
      <c r="H6" s="24" t="str">
        <f t="shared" si="0"/>
        <v>Yes</v>
      </c>
      <c r="I6" s="7">
        <v>2023</v>
      </c>
      <c r="J6" s="7">
        <v>2019</v>
      </c>
      <c r="K6" s="7" t="str">
        <f t="shared" si="1"/>
        <v>T</v>
      </c>
      <c r="L6" s="21">
        <f t="shared" si="2"/>
        <v>2025</v>
      </c>
      <c r="M6" s="7">
        <v>2018</v>
      </c>
      <c r="S6" s="7" t="str">
        <f t="shared" si="3"/>
        <v>Nothing</v>
      </c>
      <c r="T6" s="7" t="s">
        <v>3333</v>
      </c>
      <c r="AB6" s="8" t="s">
        <v>3357</v>
      </c>
      <c r="AC6" s="24">
        <v>43215</v>
      </c>
      <c r="AD6" s="7">
        <v>5.3999999999999999E-2</v>
      </c>
      <c r="AE6" s="7" t="s">
        <v>3358</v>
      </c>
      <c r="AF6" s="7">
        <v>0.17699999999999999</v>
      </c>
      <c r="AG6" s="7" t="s">
        <v>3359</v>
      </c>
      <c r="AH6" s="7">
        <v>492000</v>
      </c>
      <c r="AI6" s="7">
        <v>19</v>
      </c>
      <c r="AJ6" s="7">
        <v>19</v>
      </c>
      <c r="AK6" s="7" t="s">
        <v>3360</v>
      </c>
      <c r="AM6" s="7" t="s">
        <v>640</v>
      </c>
      <c r="AS6" s="7" t="str">
        <f t="shared" si="11"/>
        <v>SBT &amp; RE100</v>
      </c>
      <c r="AT6" s="7" t="str">
        <f t="shared" si="4"/>
        <v>SBT &amp; RE100</v>
      </c>
      <c r="AU6" s="7" t="str">
        <f t="shared" si="5"/>
        <v/>
      </c>
      <c r="AV6" s="7">
        <f t="shared" si="6"/>
        <v>2018</v>
      </c>
      <c r="AW6" s="7">
        <f t="shared" si="7"/>
        <v>2019</v>
      </c>
      <c r="BA6" s="7" t="str">
        <f t="shared" si="8"/>
        <v>Yes</v>
      </c>
      <c r="BB6" s="7" t="str">
        <f t="shared" si="9"/>
        <v>No</v>
      </c>
      <c r="BC6" s="7" t="s">
        <v>3333</v>
      </c>
      <c r="BE6" s="7" t="s">
        <v>3361</v>
      </c>
      <c r="BG6" s="7" t="s">
        <v>641</v>
      </c>
      <c r="BH6" s="7" t="s">
        <v>3362</v>
      </c>
      <c r="BI6" s="7" t="s">
        <v>3363</v>
      </c>
      <c r="BL6" s="7" t="s">
        <v>3364</v>
      </c>
      <c r="BM6" s="7">
        <v>2025</v>
      </c>
      <c r="BN6" s="7">
        <v>2025</v>
      </c>
      <c r="BO6" s="7">
        <v>2025</v>
      </c>
      <c r="BP6" s="22">
        <v>0.65</v>
      </c>
      <c r="CF6" s="7" t="s">
        <v>667</v>
      </c>
      <c r="CG6" s="7" t="str">
        <f t="shared" si="10"/>
        <v>yes</v>
      </c>
      <c r="CH6" s="7" t="s">
        <v>3338</v>
      </c>
      <c r="CI6" s="7">
        <v>0.23</v>
      </c>
      <c r="CJ6" s="7" t="s">
        <v>3338</v>
      </c>
      <c r="CK6" s="7" t="s">
        <v>3338</v>
      </c>
      <c r="CL6" s="7" t="s">
        <v>3338</v>
      </c>
      <c r="CM6" s="7" t="s">
        <v>3338</v>
      </c>
      <c r="CN6" s="7" t="s">
        <v>3365</v>
      </c>
      <c r="CO6" s="7" t="s">
        <v>3366</v>
      </c>
      <c r="CV6" s="7" t="s">
        <v>643</v>
      </c>
      <c r="CX6" s="7" t="s">
        <v>643</v>
      </c>
      <c r="DC6" s="92" t="s">
        <v>679</v>
      </c>
      <c r="DD6" s="89">
        <v>0</v>
      </c>
      <c r="DE6" s="89">
        <v>4</v>
      </c>
      <c r="DF6" s="89">
        <v>1</v>
      </c>
      <c r="DG6" s="89">
        <v>0</v>
      </c>
      <c r="DH6" s="89">
        <v>0</v>
      </c>
      <c r="DI6" s="89">
        <f t="shared" si="12"/>
        <v>0</v>
      </c>
      <c r="DJ6" s="89">
        <v>0</v>
      </c>
      <c r="DK6" s="89">
        <v>2</v>
      </c>
      <c r="DL6" s="89">
        <v>5</v>
      </c>
      <c r="DM6" s="89">
        <f t="shared" si="13"/>
        <v>0</v>
      </c>
      <c r="DN6" s="89">
        <f t="shared" si="14"/>
        <v>0</v>
      </c>
      <c r="DO6" s="89">
        <f t="shared" si="15"/>
        <v>0</v>
      </c>
      <c r="DP6" s="89">
        <f t="shared" si="16"/>
        <v>12</v>
      </c>
    </row>
    <row r="7" spans="1:120">
      <c r="A7" s="33" t="s">
        <v>3019</v>
      </c>
      <c r="B7" s="7">
        <v>461</v>
      </c>
      <c r="C7" s="7" t="s">
        <v>697</v>
      </c>
      <c r="D7" s="7" t="s">
        <v>635</v>
      </c>
      <c r="E7" s="7" t="s">
        <v>636</v>
      </c>
      <c r="F7" s="7">
        <v>2011</v>
      </c>
      <c r="G7" s="7">
        <v>2011</v>
      </c>
      <c r="H7" s="24" t="str">
        <f t="shared" si="0"/>
        <v/>
      </c>
      <c r="K7" s="7" t="str">
        <f t="shared" si="1"/>
        <v/>
      </c>
      <c r="L7" s="21" t="str">
        <f t="shared" si="2"/>
        <v/>
      </c>
      <c r="S7" s="7" t="str">
        <f t="shared" si="3"/>
        <v/>
      </c>
      <c r="T7" s="7" t="s">
        <v>643</v>
      </c>
      <c r="U7" s="7" t="s">
        <v>3367</v>
      </c>
      <c r="W7" s="7" t="s">
        <v>3368</v>
      </c>
      <c r="AC7" s="24">
        <v>27593</v>
      </c>
      <c r="AD7" s="7">
        <v>9.6000000000000002E-2</v>
      </c>
      <c r="AE7" s="7" t="s">
        <v>3369</v>
      </c>
      <c r="AF7" s="7">
        <v>0.45</v>
      </c>
      <c r="AG7" s="7" t="s">
        <v>3370</v>
      </c>
      <c r="AH7" s="7">
        <v>13801</v>
      </c>
      <c r="AI7" s="7">
        <v>33</v>
      </c>
      <c r="AJ7" s="7">
        <v>7</v>
      </c>
      <c r="AK7" s="7" t="s">
        <v>3371</v>
      </c>
      <c r="AM7" s="7" t="s">
        <v>640</v>
      </c>
      <c r="AS7" s="7" t="str">
        <f t="shared" si="11"/>
        <v>CN</v>
      </c>
      <c r="AT7" s="7" t="str">
        <f t="shared" si="4"/>
        <v>CN</v>
      </c>
      <c r="AU7" s="7">
        <f t="shared" si="5"/>
        <v>2011</v>
      </c>
      <c r="AV7" s="7" t="str">
        <f t="shared" si="6"/>
        <v/>
      </c>
      <c r="AW7" s="7" t="str">
        <f t="shared" si="7"/>
        <v/>
      </c>
      <c r="BA7" s="7" t="str">
        <f t="shared" si="8"/>
        <v/>
      </c>
      <c r="BB7" s="7" t="str">
        <f t="shared" si="9"/>
        <v>Carbon Neutral</v>
      </c>
      <c r="BC7" s="7" t="s">
        <v>634</v>
      </c>
      <c r="BF7" s="7" t="s">
        <v>840</v>
      </c>
      <c r="CD7" s="7" t="s">
        <v>3372</v>
      </c>
      <c r="CE7" s="7" t="s">
        <v>3373</v>
      </c>
      <c r="CG7" s="7" t="str">
        <f t="shared" si="10"/>
        <v/>
      </c>
      <c r="DC7" s="92" t="s">
        <v>670</v>
      </c>
      <c r="DD7" s="89">
        <v>0</v>
      </c>
      <c r="DE7" s="89">
        <v>1</v>
      </c>
      <c r="DF7" s="89">
        <v>0</v>
      </c>
      <c r="DG7" s="89">
        <v>0</v>
      </c>
      <c r="DH7" s="89">
        <v>0</v>
      </c>
      <c r="DI7" s="89">
        <f t="shared" si="12"/>
        <v>0</v>
      </c>
      <c r="DJ7" s="89">
        <v>0</v>
      </c>
      <c r="DK7" s="89">
        <v>0</v>
      </c>
      <c r="DL7" s="89">
        <v>2</v>
      </c>
      <c r="DM7" s="89">
        <f t="shared" si="13"/>
        <v>0</v>
      </c>
      <c r="DN7" s="89">
        <f t="shared" si="14"/>
        <v>0</v>
      </c>
      <c r="DO7" s="89">
        <f t="shared" si="15"/>
        <v>0</v>
      </c>
      <c r="DP7" s="89">
        <f t="shared" si="16"/>
        <v>3</v>
      </c>
    </row>
    <row r="8" spans="1:120">
      <c r="A8" s="7" t="s">
        <v>385</v>
      </c>
      <c r="B8" s="7">
        <v>274</v>
      </c>
      <c r="H8" s="24" t="str">
        <f t="shared" si="0"/>
        <v/>
      </c>
      <c r="K8" s="7" t="str">
        <f t="shared" si="1"/>
        <v/>
      </c>
      <c r="L8" s="21" t="str">
        <f t="shared" si="2"/>
        <v/>
      </c>
      <c r="S8" s="7" t="str">
        <f t="shared" si="3"/>
        <v>Nothing</v>
      </c>
      <c r="T8" s="7" t="s">
        <v>3374</v>
      </c>
      <c r="AB8" s="8" t="s">
        <v>3375</v>
      </c>
      <c r="AC8" s="24">
        <v>43706</v>
      </c>
      <c r="AD8" s="7">
        <v>0.01</v>
      </c>
      <c r="AE8" s="7" t="s">
        <v>3376</v>
      </c>
      <c r="AF8" s="7">
        <v>-3.0000000000000001E-3</v>
      </c>
      <c r="AG8" s="7" t="s">
        <v>3377</v>
      </c>
      <c r="AH8" s="7">
        <v>190431</v>
      </c>
      <c r="AI8" s="7">
        <v>-2</v>
      </c>
      <c r="AJ8" s="7">
        <v>16</v>
      </c>
      <c r="AS8" s="7" t="str">
        <f t="shared" si="11"/>
        <v>None</v>
      </c>
      <c r="AT8" s="7" t="str">
        <f t="shared" si="4"/>
        <v>None</v>
      </c>
      <c r="AU8" s="7" t="str">
        <f t="shared" si="5"/>
        <v/>
      </c>
      <c r="AV8" s="7" t="str">
        <f t="shared" si="6"/>
        <v/>
      </c>
      <c r="AW8" s="7" t="str">
        <f t="shared" si="7"/>
        <v/>
      </c>
      <c r="BA8" s="7" t="str">
        <f t="shared" si="8"/>
        <v/>
      </c>
      <c r="BB8" s="7" t="str">
        <f t="shared" si="9"/>
        <v>No</v>
      </c>
      <c r="BC8" s="7" t="s">
        <v>3333</v>
      </c>
      <c r="BE8" s="7" t="s">
        <v>3378</v>
      </c>
      <c r="CG8" s="7" t="str">
        <f t="shared" si="10"/>
        <v/>
      </c>
      <c r="DC8" s="92" t="s">
        <v>666</v>
      </c>
      <c r="DD8" s="89">
        <v>0</v>
      </c>
      <c r="DE8" s="89">
        <v>1</v>
      </c>
      <c r="DF8" s="89">
        <v>0</v>
      </c>
      <c r="DG8" s="89">
        <v>12</v>
      </c>
      <c r="DH8" s="89">
        <v>11</v>
      </c>
      <c r="DI8" s="89">
        <f t="shared" si="12"/>
        <v>0</v>
      </c>
      <c r="DJ8" s="89">
        <v>29</v>
      </c>
      <c r="DK8" s="89">
        <v>10</v>
      </c>
      <c r="DL8" s="89">
        <v>8</v>
      </c>
      <c r="DM8" s="89">
        <f t="shared" si="13"/>
        <v>0</v>
      </c>
      <c r="DN8" s="89">
        <f t="shared" si="14"/>
        <v>0</v>
      </c>
      <c r="DO8" s="89">
        <f t="shared" si="15"/>
        <v>0</v>
      </c>
      <c r="DP8" s="89">
        <f t="shared" si="16"/>
        <v>71</v>
      </c>
    </row>
    <row r="9" spans="1:120">
      <c r="A9" s="7" t="s">
        <v>3379</v>
      </c>
      <c r="B9" s="7">
        <v>484</v>
      </c>
      <c r="C9" s="7" t="s">
        <v>639</v>
      </c>
      <c r="D9" s="7" t="s">
        <v>635</v>
      </c>
      <c r="E9" s="7" t="s">
        <v>3380</v>
      </c>
      <c r="F9" s="7">
        <v>2030</v>
      </c>
      <c r="G9" s="7">
        <v>2019</v>
      </c>
      <c r="H9" s="24" t="str">
        <f t="shared" si="0"/>
        <v/>
      </c>
      <c r="K9" s="7" t="str">
        <f t="shared" si="1"/>
        <v/>
      </c>
      <c r="L9" s="21" t="str">
        <f t="shared" si="2"/>
        <v/>
      </c>
      <c r="S9" s="7" t="str">
        <f t="shared" si="3"/>
        <v/>
      </c>
      <c r="T9" s="7" t="s">
        <v>3381</v>
      </c>
      <c r="AC9" s="24">
        <v>26221</v>
      </c>
      <c r="AD9" s="7">
        <v>-6.9000000000000006E-2</v>
      </c>
      <c r="AE9" s="7" t="s">
        <v>3382</v>
      </c>
      <c r="AF9" s="7">
        <v>0.505</v>
      </c>
      <c r="AG9" s="7" t="s">
        <v>3383</v>
      </c>
      <c r="AH9" s="7">
        <v>35000</v>
      </c>
      <c r="AI9" s="7">
        <v>-39</v>
      </c>
      <c r="AJ9" s="7">
        <v>22</v>
      </c>
      <c r="AK9" s="7" t="s">
        <v>3360</v>
      </c>
      <c r="AM9" s="7" t="s">
        <v>640</v>
      </c>
      <c r="AS9" s="7" t="str">
        <f t="shared" si="11"/>
        <v>CN</v>
      </c>
      <c r="AT9" s="7" t="str">
        <f t="shared" si="4"/>
        <v>CN</v>
      </c>
      <c r="AU9" s="7">
        <f t="shared" si="5"/>
        <v>2019</v>
      </c>
      <c r="AV9" s="7" t="str">
        <f t="shared" si="6"/>
        <v/>
      </c>
      <c r="AW9" s="7" t="str">
        <f t="shared" si="7"/>
        <v/>
      </c>
      <c r="BA9" s="7" t="str">
        <f t="shared" si="8"/>
        <v/>
      </c>
      <c r="BB9" s="7" t="str">
        <f t="shared" si="9"/>
        <v>Carbon Neutral</v>
      </c>
      <c r="BC9" s="7" t="s">
        <v>634</v>
      </c>
      <c r="CC9" s="7" t="s">
        <v>643</v>
      </c>
      <c r="CE9" s="7" t="s">
        <v>3373</v>
      </c>
      <c r="CG9" s="7" t="str">
        <f t="shared" si="10"/>
        <v/>
      </c>
      <c r="DC9" s="92" t="s">
        <v>690</v>
      </c>
      <c r="DD9" s="89">
        <v>0</v>
      </c>
      <c r="DE9" s="89">
        <v>11</v>
      </c>
      <c r="DF9" s="89">
        <v>0</v>
      </c>
      <c r="DG9" s="89">
        <v>0</v>
      </c>
      <c r="DH9" s="89">
        <v>3</v>
      </c>
      <c r="DI9" s="89">
        <f t="shared" si="12"/>
        <v>0</v>
      </c>
      <c r="DJ9" s="89">
        <v>0</v>
      </c>
      <c r="DK9" s="89">
        <v>2</v>
      </c>
      <c r="DL9" s="89">
        <v>2</v>
      </c>
      <c r="DM9" s="89">
        <f t="shared" si="13"/>
        <v>0</v>
      </c>
      <c r="DN9" s="89">
        <f t="shared" si="14"/>
        <v>0</v>
      </c>
      <c r="DO9" s="89">
        <f t="shared" si="15"/>
        <v>0</v>
      </c>
      <c r="DP9" s="89">
        <f t="shared" si="16"/>
        <v>18</v>
      </c>
    </row>
    <row r="10" spans="1:120">
      <c r="A10" s="7" t="s">
        <v>3384</v>
      </c>
      <c r="B10" s="7">
        <v>480</v>
      </c>
      <c r="C10" s="7" t="s">
        <v>709</v>
      </c>
      <c r="D10" s="7" t="s">
        <v>635</v>
      </c>
      <c r="E10" s="7" t="s">
        <v>636</v>
      </c>
      <c r="F10" s="7">
        <v>2050</v>
      </c>
      <c r="G10" s="33">
        <v>2020</v>
      </c>
      <c r="H10" s="24" t="str">
        <f t="shared" si="0"/>
        <v/>
      </c>
      <c r="K10" s="7" t="str">
        <f t="shared" si="1"/>
        <v>C</v>
      </c>
      <c r="L10" s="21" t="str">
        <f t="shared" si="2"/>
        <v/>
      </c>
      <c r="M10" s="7">
        <v>2020</v>
      </c>
      <c r="S10" s="7" t="str">
        <f t="shared" si="3"/>
        <v/>
      </c>
      <c r="T10" s="7" t="s">
        <v>3381</v>
      </c>
      <c r="U10" s="7" t="s">
        <v>3385</v>
      </c>
      <c r="AC10" s="24">
        <v>26459</v>
      </c>
      <c r="AD10" s="7">
        <v>2.1000000000000001E-2</v>
      </c>
      <c r="AE10" s="7" t="s">
        <v>3386</v>
      </c>
      <c r="AF10" s="7">
        <v>0.10100000000000001</v>
      </c>
      <c r="AG10" s="7" t="s">
        <v>3387</v>
      </c>
      <c r="AH10" s="7">
        <v>59533</v>
      </c>
      <c r="AI10" s="7">
        <v>1</v>
      </c>
      <c r="AJ10" s="7">
        <v>3</v>
      </c>
      <c r="AK10" s="7" t="s">
        <v>3388</v>
      </c>
      <c r="AM10" s="7" t="s">
        <v>640</v>
      </c>
      <c r="AS10" s="7" t="str">
        <f t="shared" si="11"/>
        <v>CN &amp; SBT</v>
      </c>
      <c r="AT10" s="7" t="str">
        <f t="shared" si="4"/>
        <v>SBT</v>
      </c>
      <c r="AU10" s="7" t="str">
        <f t="shared" si="5"/>
        <v/>
      </c>
      <c r="AV10" s="7">
        <f t="shared" si="6"/>
        <v>2020</v>
      </c>
      <c r="AW10" s="7" t="str">
        <f t="shared" si="7"/>
        <v/>
      </c>
      <c r="BA10" s="7" t="str">
        <f t="shared" si="8"/>
        <v>Yes</v>
      </c>
      <c r="BB10" s="7" t="str">
        <f t="shared" si="9"/>
        <v>No - but post-2030 commitment</v>
      </c>
      <c r="BC10" s="7" t="s">
        <v>634</v>
      </c>
      <c r="BF10" s="7" t="s">
        <v>3389</v>
      </c>
      <c r="BG10" s="7" t="s">
        <v>633</v>
      </c>
      <c r="BI10" s="7" t="s">
        <v>3390</v>
      </c>
      <c r="CC10" s="7" t="s">
        <v>643</v>
      </c>
      <c r="CG10" s="7" t="str">
        <f t="shared" si="10"/>
        <v/>
      </c>
      <c r="DC10" s="92" t="s">
        <v>654</v>
      </c>
      <c r="DD10" s="89">
        <v>0</v>
      </c>
      <c r="DE10" s="89">
        <v>9</v>
      </c>
      <c r="DF10" s="89">
        <v>0</v>
      </c>
      <c r="DG10" s="89">
        <v>0</v>
      </c>
      <c r="DH10" s="89">
        <v>6</v>
      </c>
      <c r="DI10" s="89">
        <f t="shared" si="12"/>
        <v>0</v>
      </c>
      <c r="DJ10" s="89">
        <v>1</v>
      </c>
      <c r="DK10" s="89">
        <v>8</v>
      </c>
      <c r="DL10" s="89">
        <v>3</v>
      </c>
      <c r="DM10" s="89">
        <f t="shared" si="13"/>
        <v>0</v>
      </c>
      <c r="DN10" s="89">
        <f t="shared" si="14"/>
        <v>0</v>
      </c>
      <c r="DO10" s="89">
        <f t="shared" si="15"/>
        <v>0</v>
      </c>
      <c r="DP10" s="89">
        <f t="shared" si="16"/>
        <v>27</v>
      </c>
    </row>
    <row r="11" spans="1:120">
      <c r="A11" s="7" t="s">
        <v>2751</v>
      </c>
      <c r="B11" s="7">
        <v>124</v>
      </c>
      <c r="C11" s="7" t="s">
        <v>697</v>
      </c>
      <c r="D11" s="7" t="s">
        <v>635</v>
      </c>
      <c r="E11" s="7" t="s">
        <v>636</v>
      </c>
      <c r="F11" s="7">
        <v>2016</v>
      </c>
      <c r="G11" s="7">
        <v>2016</v>
      </c>
      <c r="H11" s="24" t="str">
        <f t="shared" si="0"/>
        <v/>
      </c>
      <c r="K11" s="7" t="str">
        <f t="shared" si="1"/>
        <v/>
      </c>
      <c r="L11" s="21" t="str">
        <f t="shared" si="2"/>
        <v/>
      </c>
      <c r="S11" s="7" t="str">
        <f t="shared" si="3"/>
        <v/>
      </c>
      <c r="T11" s="7" t="s">
        <v>643</v>
      </c>
      <c r="U11" s="7" t="s">
        <v>3391</v>
      </c>
      <c r="W11" s="7" t="s">
        <v>3392</v>
      </c>
      <c r="AA11" s="8"/>
      <c r="AC11" s="24">
        <v>75344</v>
      </c>
      <c r="AD11" s="7">
        <v>2.0459999999999998</v>
      </c>
      <c r="AE11" s="7" t="s">
        <v>3393</v>
      </c>
      <c r="AF11" s="7">
        <v>0.65500000000000003</v>
      </c>
      <c r="AG11" s="7" t="s">
        <v>3394</v>
      </c>
      <c r="AH11" s="7">
        <v>23757</v>
      </c>
      <c r="AI11" s="7" t="s">
        <v>3395</v>
      </c>
      <c r="AJ11" s="7">
        <v>24</v>
      </c>
      <c r="AK11" s="7" t="s">
        <v>3371</v>
      </c>
      <c r="AM11" s="7" t="s">
        <v>640</v>
      </c>
      <c r="AS11" s="7" t="str">
        <f t="shared" si="11"/>
        <v>CN</v>
      </c>
      <c r="AT11" s="7" t="str">
        <f t="shared" si="4"/>
        <v>CN</v>
      </c>
      <c r="AU11" s="7">
        <f t="shared" si="5"/>
        <v>2016</v>
      </c>
      <c r="AV11" s="7" t="str">
        <f t="shared" si="6"/>
        <v/>
      </c>
      <c r="AW11" s="7" t="str">
        <f t="shared" si="7"/>
        <v/>
      </c>
      <c r="BA11" s="7" t="str">
        <f t="shared" si="8"/>
        <v/>
      </c>
      <c r="BB11" s="7" t="str">
        <f t="shared" si="9"/>
        <v>Carbon Neutral</v>
      </c>
      <c r="BC11" s="7" t="s">
        <v>634</v>
      </c>
      <c r="CC11" s="7" t="s">
        <v>643</v>
      </c>
      <c r="CE11" s="25"/>
      <c r="CG11" s="7" t="str">
        <f t="shared" si="10"/>
        <v/>
      </c>
      <c r="DC11" s="92" t="s">
        <v>699</v>
      </c>
      <c r="DD11" s="89">
        <v>0</v>
      </c>
      <c r="DE11" s="89">
        <v>4</v>
      </c>
      <c r="DF11" s="89">
        <v>0</v>
      </c>
      <c r="DG11" s="89">
        <v>0</v>
      </c>
      <c r="DH11" s="89">
        <v>3</v>
      </c>
      <c r="DI11" s="89">
        <f t="shared" si="12"/>
        <v>0</v>
      </c>
      <c r="DJ11" s="89">
        <v>0</v>
      </c>
      <c r="DK11" s="89">
        <v>2</v>
      </c>
      <c r="DL11" s="89">
        <v>0</v>
      </c>
      <c r="DM11" s="89">
        <f t="shared" si="13"/>
        <v>0</v>
      </c>
      <c r="DN11" s="89">
        <f t="shared" si="14"/>
        <v>0</v>
      </c>
      <c r="DO11" s="89">
        <f t="shared" si="15"/>
        <v>0</v>
      </c>
      <c r="DP11" s="89">
        <f t="shared" si="16"/>
        <v>9</v>
      </c>
    </row>
    <row r="12" spans="1:120">
      <c r="A12" s="7" t="s">
        <v>255</v>
      </c>
      <c r="B12" s="7">
        <v>115</v>
      </c>
      <c r="C12" s="7" t="s">
        <v>676</v>
      </c>
      <c r="D12" s="7" t="s">
        <v>635</v>
      </c>
      <c r="E12" s="7" t="s">
        <v>3396</v>
      </c>
      <c r="F12" s="7">
        <v>2050</v>
      </c>
      <c r="G12" s="7">
        <v>2018</v>
      </c>
      <c r="H12" s="24" t="str">
        <f t="shared" si="0"/>
        <v>Yes</v>
      </c>
      <c r="I12" s="7">
        <v>2030</v>
      </c>
      <c r="J12" s="7">
        <v>2018</v>
      </c>
      <c r="K12" s="7" t="str">
        <f t="shared" si="1"/>
        <v>T</v>
      </c>
      <c r="L12" s="21">
        <f t="shared" si="2"/>
        <v>2027</v>
      </c>
      <c r="M12" s="7">
        <v>2019</v>
      </c>
      <c r="S12" s="7" t="str">
        <f t="shared" si="3"/>
        <v/>
      </c>
      <c r="T12" s="7" t="s">
        <v>3381</v>
      </c>
      <c r="U12" s="7" t="s">
        <v>3397</v>
      </c>
      <c r="AC12" s="24">
        <v>78930</v>
      </c>
      <c r="AD12" s="7">
        <v>2.3E-2</v>
      </c>
      <c r="AE12" s="7" t="s">
        <v>3398</v>
      </c>
      <c r="AF12" s="7">
        <v>0.15</v>
      </c>
      <c r="AG12" s="7" t="s">
        <v>3399</v>
      </c>
      <c r="AH12" s="7">
        <v>290196</v>
      </c>
      <c r="AI12" s="7">
        <v>3</v>
      </c>
      <c r="AJ12" s="7">
        <v>26</v>
      </c>
      <c r="AK12" s="7" t="s">
        <v>3400</v>
      </c>
      <c r="AM12" s="7" t="s">
        <v>677</v>
      </c>
      <c r="AS12" s="7" t="str">
        <f t="shared" si="11"/>
        <v>CN, SBT &amp; RE100</v>
      </c>
      <c r="AT12" s="7" t="str">
        <f t="shared" si="4"/>
        <v>SBT &amp; RE100</v>
      </c>
      <c r="AU12" s="7" t="str">
        <f t="shared" si="5"/>
        <v/>
      </c>
      <c r="AV12" s="7">
        <f t="shared" si="6"/>
        <v>2019</v>
      </c>
      <c r="AW12" s="7">
        <f t="shared" si="7"/>
        <v>2018</v>
      </c>
      <c r="BA12" s="7" t="str">
        <f t="shared" si="8"/>
        <v>Yes</v>
      </c>
      <c r="BB12" s="7" t="str">
        <f t="shared" si="9"/>
        <v>No - but post-2030 commitment</v>
      </c>
      <c r="BC12" s="7" t="s">
        <v>634</v>
      </c>
      <c r="BF12" s="7" t="s">
        <v>3401</v>
      </c>
      <c r="BG12" s="7" t="s">
        <v>641</v>
      </c>
      <c r="BH12" s="7" t="s">
        <v>3402</v>
      </c>
      <c r="BI12" s="7" t="s">
        <v>3403</v>
      </c>
      <c r="BL12" s="7" t="s">
        <v>3404</v>
      </c>
      <c r="BM12" s="7">
        <v>2030</v>
      </c>
      <c r="BN12" s="7">
        <v>2030</v>
      </c>
      <c r="BO12" s="7">
        <v>2021</v>
      </c>
      <c r="BP12" s="22">
        <v>0.35</v>
      </c>
      <c r="CC12" s="7" t="s">
        <v>643</v>
      </c>
      <c r="CE12" s="25"/>
      <c r="CF12" s="7" t="s">
        <v>676</v>
      </c>
      <c r="CG12" s="7" t="str">
        <f t="shared" si="10"/>
        <v>yes</v>
      </c>
      <c r="CH12" s="7" t="s">
        <v>3338</v>
      </c>
      <c r="CI12" s="7">
        <v>0.01</v>
      </c>
      <c r="CJ12" s="7">
        <v>0</v>
      </c>
      <c r="CK12" s="7" t="s">
        <v>3405</v>
      </c>
      <c r="CL12" s="7" t="s">
        <v>3405</v>
      </c>
      <c r="CM12" s="7" t="s">
        <v>3405</v>
      </c>
      <c r="CN12" s="7" t="s">
        <v>3406</v>
      </c>
      <c r="DC12" s="92" t="s">
        <v>638</v>
      </c>
      <c r="DD12" s="89">
        <v>0</v>
      </c>
      <c r="DE12" s="89">
        <v>2</v>
      </c>
      <c r="DF12" s="89">
        <v>0</v>
      </c>
      <c r="DG12" s="89">
        <v>0</v>
      </c>
      <c r="DH12" s="89">
        <v>2</v>
      </c>
      <c r="DI12" s="89">
        <f t="shared" si="12"/>
        <v>0</v>
      </c>
      <c r="DJ12" s="89">
        <v>0</v>
      </c>
      <c r="DK12" s="89">
        <v>3</v>
      </c>
      <c r="DL12" s="89">
        <v>0</v>
      </c>
      <c r="DM12" s="89">
        <f t="shared" si="13"/>
        <v>0</v>
      </c>
      <c r="DN12" s="89">
        <f t="shared" si="14"/>
        <v>0</v>
      </c>
      <c r="DO12" s="89">
        <f t="shared" si="15"/>
        <v>0</v>
      </c>
      <c r="DP12" s="89">
        <f t="shared" si="16"/>
        <v>7</v>
      </c>
    </row>
    <row r="13" spans="1:120">
      <c r="A13" s="7" t="s">
        <v>78</v>
      </c>
      <c r="B13" s="7">
        <v>35</v>
      </c>
      <c r="C13" s="7" t="s">
        <v>680</v>
      </c>
      <c r="H13" s="24" t="str">
        <f t="shared" si="0"/>
        <v/>
      </c>
      <c r="K13" s="7" t="str">
        <f t="shared" si="1"/>
        <v/>
      </c>
      <c r="L13" s="21" t="str">
        <f t="shared" si="2"/>
        <v/>
      </c>
      <c r="S13" s="7" t="str">
        <f t="shared" si="3"/>
        <v>Nothing</v>
      </c>
      <c r="T13" s="7" t="s">
        <v>634</v>
      </c>
      <c r="AB13" s="8" t="s">
        <v>3407</v>
      </c>
      <c r="AC13" s="24">
        <v>147313</v>
      </c>
      <c r="AD13" s="7">
        <v>5.6000000000000001E-2</v>
      </c>
      <c r="AE13" s="7" t="s">
        <v>3408</v>
      </c>
      <c r="AF13" s="7">
        <v>1E-3</v>
      </c>
      <c r="AG13" s="7" t="s">
        <v>3409</v>
      </c>
      <c r="AH13" s="7">
        <v>467631</v>
      </c>
      <c r="AI13" s="7">
        <v>1</v>
      </c>
      <c r="AJ13" s="7">
        <v>21</v>
      </c>
      <c r="AM13" s="7" t="s">
        <v>677</v>
      </c>
      <c r="AS13" s="7" t="str">
        <f t="shared" si="11"/>
        <v>None</v>
      </c>
      <c r="AT13" s="7" t="str">
        <f t="shared" si="4"/>
        <v>None</v>
      </c>
      <c r="AU13" s="7" t="str">
        <f t="shared" si="5"/>
        <v/>
      </c>
      <c r="AV13" s="7" t="str">
        <f t="shared" si="6"/>
        <v/>
      </c>
      <c r="AW13" s="7" t="str">
        <f t="shared" si="7"/>
        <v/>
      </c>
      <c r="BA13" s="7" t="str">
        <f t="shared" si="8"/>
        <v/>
      </c>
      <c r="BB13" s="7" t="str">
        <f t="shared" si="9"/>
        <v>No</v>
      </c>
      <c r="BC13" s="7" t="s">
        <v>634</v>
      </c>
      <c r="BE13" s="7" t="s">
        <v>3410</v>
      </c>
      <c r="BP13" s="22"/>
      <c r="CG13" s="7" t="str">
        <f t="shared" si="10"/>
        <v/>
      </c>
      <c r="DC13" s="92" t="s">
        <v>703</v>
      </c>
      <c r="DD13" s="89">
        <v>0</v>
      </c>
      <c r="DE13" s="89">
        <v>1</v>
      </c>
      <c r="DF13" s="89">
        <v>0</v>
      </c>
      <c r="DG13" s="89">
        <v>0</v>
      </c>
      <c r="DH13" s="89">
        <v>0</v>
      </c>
      <c r="DI13" s="89">
        <f t="shared" si="12"/>
        <v>0</v>
      </c>
      <c r="DJ13" s="89">
        <v>1</v>
      </c>
      <c r="DK13" s="89">
        <v>0</v>
      </c>
      <c r="DL13" s="89">
        <v>9</v>
      </c>
      <c r="DM13" s="89">
        <f t="shared" si="13"/>
        <v>0</v>
      </c>
      <c r="DN13" s="89">
        <f t="shared" si="14"/>
        <v>0</v>
      </c>
      <c r="DO13" s="89">
        <f t="shared" si="15"/>
        <v>0</v>
      </c>
      <c r="DP13" s="89">
        <f t="shared" si="16"/>
        <v>11</v>
      </c>
    </row>
    <row r="14" spans="1:120">
      <c r="A14" s="7" t="s">
        <v>465</v>
      </c>
      <c r="B14" s="7">
        <v>250</v>
      </c>
      <c r="H14" s="24" t="str">
        <f t="shared" si="0"/>
        <v/>
      </c>
      <c r="K14" s="7" t="str">
        <f t="shared" si="1"/>
        <v/>
      </c>
      <c r="L14" s="21" t="str">
        <f t="shared" si="2"/>
        <v/>
      </c>
      <c r="S14" s="7" t="str">
        <f t="shared" si="3"/>
        <v>Nothing</v>
      </c>
      <c r="T14" s="7" t="s">
        <v>634</v>
      </c>
      <c r="AB14" s="8" t="s">
        <v>3411</v>
      </c>
      <c r="AC14" s="24">
        <v>47242</v>
      </c>
      <c r="AD14" s="7">
        <v>0.45900000000000002</v>
      </c>
      <c r="AE14" s="7" t="s">
        <v>3412</v>
      </c>
      <c r="AF14" s="7">
        <v>1.56</v>
      </c>
      <c r="AG14" s="7" t="s">
        <v>3413</v>
      </c>
      <c r="AH14" s="7">
        <v>23000</v>
      </c>
      <c r="AI14" s="7">
        <v>138</v>
      </c>
      <c r="AJ14" s="7">
        <v>6</v>
      </c>
      <c r="AS14" s="7" t="str">
        <f t="shared" si="11"/>
        <v>None</v>
      </c>
      <c r="AT14" s="7" t="str">
        <f t="shared" si="4"/>
        <v>None</v>
      </c>
      <c r="AU14" s="7" t="str">
        <f t="shared" si="5"/>
        <v/>
      </c>
      <c r="AV14" s="7" t="str">
        <f t="shared" si="6"/>
        <v/>
      </c>
      <c r="AW14" s="7" t="str">
        <f t="shared" si="7"/>
        <v/>
      </c>
      <c r="BA14" s="7" t="str">
        <f t="shared" si="8"/>
        <v/>
      </c>
      <c r="BB14" s="7" t="str">
        <f t="shared" si="9"/>
        <v>No</v>
      </c>
      <c r="BC14" s="7" t="s">
        <v>634</v>
      </c>
      <c r="BE14" s="7" t="s">
        <v>3414</v>
      </c>
      <c r="BP14" s="22"/>
      <c r="CG14" s="7" t="str">
        <f t="shared" si="10"/>
        <v/>
      </c>
      <c r="DC14" s="92" t="s">
        <v>705</v>
      </c>
      <c r="DD14" s="89">
        <v>0</v>
      </c>
      <c r="DE14" s="89">
        <v>0</v>
      </c>
      <c r="DF14" s="89">
        <v>0</v>
      </c>
      <c r="DG14" s="89">
        <v>0</v>
      </c>
      <c r="DH14" s="89">
        <v>0</v>
      </c>
      <c r="DI14" s="89">
        <f t="shared" si="12"/>
        <v>0</v>
      </c>
      <c r="DJ14" s="89">
        <v>0</v>
      </c>
      <c r="DK14" s="89">
        <v>2</v>
      </c>
      <c r="DL14" s="89">
        <v>4</v>
      </c>
      <c r="DM14" s="89">
        <f t="shared" si="13"/>
        <v>0</v>
      </c>
      <c r="DN14" s="89">
        <f t="shared" si="14"/>
        <v>0</v>
      </c>
      <c r="DO14" s="89">
        <f t="shared" si="15"/>
        <v>0</v>
      </c>
      <c r="DP14" s="89">
        <f t="shared" si="16"/>
        <v>6</v>
      </c>
    </row>
    <row r="15" spans="1:120">
      <c r="A15" s="7" t="s">
        <v>522</v>
      </c>
      <c r="B15" s="7">
        <v>411</v>
      </c>
      <c r="H15" s="24" t="str">
        <f t="shared" si="0"/>
        <v/>
      </c>
      <c r="K15" s="7" t="str">
        <f t="shared" si="1"/>
        <v/>
      </c>
      <c r="L15" s="21" t="str">
        <f t="shared" si="2"/>
        <v/>
      </c>
      <c r="S15" s="7" t="str">
        <f t="shared" si="3"/>
        <v>Nothing</v>
      </c>
      <c r="T15" s="7" t="s">
        <v>3333</v>
      </c>
      <c r="AB15" s="8" t="s">
        <v>3415</v>
      </c>
      <c r="AC15" s="24">
        <v>30432</v>
      </c>
      <c r="AD15" s="7">
        <v>-2.8000000000000001E-2</v>
      </c>
      <c r="AE15" s="7" t="s">
        <v>3416</v>
      </c>
      <c r="AF15" s="7">
        <v>-0.32800000000000001</v>
      </c>
      <c r="AG15" s="7" t="s">
        <v>3417</v>
      </c>
      <c r="AH15" s="7">
        <v>83097</v>
      </c>
      <c r="AI15" s="7">
        <v>-10</v>
      </c>
      <c r="AJ15" s="7">
        <v>24</v>
      </c>
      <c r="AS15" s="7" t="str">
        <f t="shared" si="11"/>
        <v>None</v>
      </c>
      <c r="AT15" s="7" t="str">
        <f t="shared" si="4"/>
        <v>None</v>
      </c>
      <c r="AU15" s="7" t="str">
        <f t="shared" si="5"/>
        <v/>
      </c>
      <c r="AV15" s="7" t="str">
        <f t="shared" si="6"/>
        <v/>
      </c>
      <c r="AW15" s="7" t="str">
        <f t="shared" si="7"/>
        <v/>
      </c>
      <c r="BA15" s="7" t="str">
        <f t="shared" si="8"/>
        <v/>
      </c>
      <c r="BB15" s="7" t="str">
        <f t="shared" si="9"/>
        <v>No</v>
      </c>
      <c r="BC15" s="7" t="s">
        <v>3333</v>
      </c>
      <c r="BE15" s="7" t="s">
        <v>3418</v>
      </c>
      <c r="BP15" s="22"/>
      <c r="CG15" s="7" t="str">
        <f t="shared" si="10"/>
        <v/>
      </c>
      <c r="DC15" s="92" t="s">
        <v>708</v>
      </c>
      <c r="DD15" s="89">
        <v>0</v>
      </c>
      <c r="DE15" s="89">
        <v>1</v>
      </c>
      <c r="DF15" s="89">
        <v>0</v>
      </c>
      <c r="DG15" s="89">
        <v>0</v>
      </c>
      <c r="DH15" s="89">
        <v>0</v>
      </c>
      <c r="DI15" s="89">
        <f t="shared" si="12"/>
        <v>0</v>
      </c>
      <c r="DJ15" s="89">
        <v>0</v>
      </c>
      <c r="DK15" s="89">
        <v>0</v>
      </c>
      <c r="DL15" s="89">
        <v>1</v>
      </c>
      <c r="DM15" s="89">
        <f t="shared" si="13"/>
        <v>0</v>
      </c>
      <c r="DN15" s="89">
        <f t="shared" si="14"/>
        <v>0</v>
      </c>
      <c r="DO15" s="89">
        <f t="shared" si="15"/>
        <v>0</v>
      </c>
      <c r="DP15" s="89">
        <f t="shared" si="16"/>
        <v>2</v>
      </c>
    </row>
    <row r="16" spans="1:120">
      <c r="A16" s="7" t="s">
        <v>222</v>
      </c>
      <c r="B16" s="7">
        <v>116</v>
      </c>
      <c r="H16" s="24" t="str">
        <f t="shared" si="0"/>
        <v/>
      </c>
      <c r="K16" s="7" t="str">
        <f t="shared" si="1"/>
        <v/>
      </c>
      <c r="L16" s="21" t="str">
        <f t="shared" si="2"/>
        <v/>
      </c>
      <c r="S16" s="7" t="str">
        <f t="shared" si="3"/>
        <v>Nothing</v>
      </c>
      <c r="T16" s="7" t="s">
        <v>634</v>
      </c>
      <c r="U16" s="23"/>
      <c r="AB16" s="8" t="s">
        <v>3419</v>
      </c>
      <c r="AC16" s="24">
        <v>78883</v>
      </c>
      <c r="AD16" s="7">
        <v>4.9000000000000002E-2</v>
      </c>
      <c r="AE16" s="7" t="s">
        <v>3420</v>
      </c>
      <c r="AF16" s="7">
        <v>-1.423</v>
      </c>
      <c r="AG16" s="7" t="s">
        <v>3421</v>
      </c>
      <c r="AH16" s="7">
        <v>134931</v>
      </c>
      <c r="AI16" s="7">
        <v>7</v>
      </c>
      <c r="AJ16" s="7">
        <v>26</v>
      </c>
      <c r="AS16" s="7" t="str">
        <f t="shared" si="11"/>
        <v>None</v>
      </c>
      <c r="AT16" s="7" t="str">
        <f t="shared" si="4"/>
        <v>None</v>
      </c>
      <c r="AU16" s="7" t="str">
        <f t="shared" si="5"/>
        <v/>
      </c>
      <c r="AV16" s="7" t="str">
        <f t="shared" si="6"/>
        <v/>
      </c>
      <c r="AW16" s="7" t="str">
        <f t="shared" si="7"/>
        <v/>
      </c>
      <c r="BA16" s="7" t="str">
        <f t="shared" si="8"/>
        <v/>
      </c>
      <c r="BB16" s="7" t="str">
        <f t="shared" si="9"/>
        <v>No</v>
      </c>
      <c r="BC16" s="7" t="s">
        <v>634</v>
      </c>
      <c r="BE16" s="23" t="s">
        <v>3422</v>
      </c>
      <c r="BP16" s="22"/>
      <c r="CG16" s="7" t="str">
        <f t="shared" si="10"/>
        <v/>
      </c>
      <c r="DC16" s="92" t="s">
        <v>675</v>
      </c>
      <c r="DD16" s="89">
        <v>0</v>
      </c>
      <c r="DE16" s="89">
        <v>11</v>
      </c>
      <c r="DF16" s="89">
        <v>0</v>
      </c>
      <c r="DG16" s="89">
        <v>1</v>
      </c>
      <c r="DH16" s="89">
        <v>2</v>
      </c>
      <c r="DI16" s="89">
        <f t="shared" si="12"/>
        <v>0</v>
      </c>
      <c r="DJ16" s="89">
        <v>0</v>
      </c>
      <c r="DK16" s="89">
        <v>1</v>
      </c>
      <c r="DL16" s="89">
        <v>3</v>
      </c>
      <c r="DM16" s="89">
        <f t="shared" si="13"/>
        <v>0</v>
      </c>
      <c r="DN16" s="89">
        <f t="shared" si="14"/>
        <v>0</v>
      </c>
      <c r="DO16" s="89">
        <f t="shared" si="15"/>
        <v>0</v>
      </c>
      <c r="DP16" s="89">
        <f t="shared" si="16"/>
        <v>18</v>
      </c>
    </row>
    <row r="17" spans="1:120">
      <c r="A17" s="7" t="s">
        <v>3423</v>
      </c>
      <c r="B17" s="7">
        <v>359</v>
      </c>
      <c r="C17" s="7" t="s">
        <v>676</v>
      </c>
      <c r="F17" s="7">
        <v>2050</v>
      </c>
      <c r="G17" s="7">
        <v>2019</v>
      </c>
      <c r="H17" s="24" t="str">
        <f t="shared" si="0"/>
        <v/>
      </c>
      <c r="K17" s="7" t="str">
        <f t="shared" si="1"/>
        <v/>
      </c>
      <c r="L17" s="21" t="str">
        <f t="shared" si="2"/>
        <v/>
      </c>
      <c r="N17" s="7" t="s">
        <v>3424</v>
      </c>
      <c r="O17" s="7" t="s">
        <v>3425</v>
      </c>
      <c r="P17" s="7">
        <v>2050</v>
      </c>
      <c r="Q17" s="7">
        <v>2019</v>
      </c>
      <c r="R17" s="8" t="s">
        <v>3426</v>
      </c>
      <c r="S17" s="7" t="str">
        <f t="shared" si="3"/>
        <v/>
      </c>
      <c r="T17" s="7" t="s">
        <v>3427</v>
      </c>
      <c r="U17" s="7" t="s">
        <v>3428</v>
      </c>
      <c r="W17" s="7" t="s">
        <v>3429</v>
      </c>
      <c r="Y17" s="7" t="s">
        <v>3430</v>
      </c>
      <c r="Z17" s="7" t="s">
        <v>3431</v>
      </c>
      <c r="AA17" s="8" t="s">
        <v>3426</v>
      </c>
      <c r="AC17" s="24">
        <v>34810</v>
      </c>
      <c r="AD17" s="7">
        <v>-4.4999999999999998E-2</v>
      </c>
      <c r="AE17" s="7" t="s">
        <v>3432</v>
      </c>
      <c r="AF17" s="7">
        <v>-0.77700000000000002</v>
      </c>
      <c r="AG17" s="7" t="s">
        <v>3433</v>
      </c>
      <c r="AH17" s="7">
        <v>119535</v>
      </c>
      <c r="AI17" s="7">
        <v>-20</v>
      </c>
      <c r="AJ17" s="7">
        <v>19</v>
      </c>
      <c r="AK17" s="7" t="s">
        <v>3434</v>
      </c>
      <c r="AM17" s="7" t="s">
        <v>677</v>
      </c>
      <c r="AS17" s="7" t="str">
        <f t="shared" si="11"/>
        <v>None</v>
      </c>
      <c r="AT17" s="7" t="str">
        <f t="shared" si="4"/>
        <v>None</v>
      </c>
      <c r="AU17" s="7" t="str">
        <f t="shared" si="5"/>
        <v/>
      </c>
      <c r="AV17" s="7" t="str">
        <f t="shared" si="6"/>
        <v/>
      </c>
      <c r="AW17" s="7" t="str">
        <f t="shared" si="7"/>
        <v/>
      </c>
      <c r="BA17" s="7" t="str">
        <f t="shared" si="8"/>
        <v/>
      </c>
      <c r="BB17" s="7" t="str">
        <f t="shared" si="9"/>
        <v>No</v>
      </c>
      <c r="BC17" s="7" t="s">
        <v>3381</v>
      </c>
      <c r="BF17" s="7" t="s">
        <v>3435</v>
      </c>
      <c r="BP17" s="22"/>
      <c r="CC17" s="7" t="s">
        <v>643</v>
      </c>
      <c r="CE17" s="25" t="s">
        <v>3436</v>
      </c>
      <c r="CG17" s="7" t="str">
        <f t="shared" si="10"/>
        <v/>
      </c>
      <c r="DC17" s="92" t="s">
        <v>713</v>
      </c>
      <c r="DD17" s="89">
        <v>0</v>
      </c>
      <c r="DE17" s="89">
        <v>17</v>
      </c>
      <c r="DF17" s="89">
        <v>1</v>
      </c>
      <c r="DG17" s="89">
        <v>5</v>
      </c>
      <c r="DH17" s="89">
        <v>3</v>
      </c>
      <c r="DI17" s="89">
        <f t="shared" si="12"/>
        <v>0</v>
      </c>
      <c r="DJ17" s="89">
        <v>3</v>
      </c>
      <c r="DK17" s="89">
        <v>6</v>
      </c>
      <c r="DL17" s="89">
        <v>2</v>
      </c>
      <c r="DM17" s="89">
        <f t="shared" si="13"/>
        <v>0</v>
      </c>
      <c r="DN17" s="89">
        <f t="shared" si="14"/>
        <v>0</v>
      </c>
      <c r="DO17" s="89">
        <f t="shared" si="15"/>
        <v>0</v>
      </c>
      <c r="DP17" s="89">
        <f t="shared" si="16"/>
        <v>37</v>
      </c>
    </row>
    <row r="18" spans="1:120">
      <c r="A18" s="7" t="s">
        <v>202</v>
      </c>
      <c r="B18" s="7">
        <v>174</v>
      </c>
      <c r="H18" s="24" t="str">
        <f t="shared" si="0"/>
        <v/>
      </c>
      <c r="K18" s="7" t="str">
        <f t="shared" si="1"/>
        <v/>
      </c>
      <c r="L18" s="21" t="str">
        <f t="shared" si="2"/>
        <v/>
      </c>
      <c r="S18" s="7" t="str">
        <f t="shared" si="3"/>
        <v>Nothing</v>
      </c>
      <c r="T18" s="7" t="s">
        <v>634</v>
      </c>
      <c r="AC18" s="24">
        <v>62455</v>
      </c>
      <c r="AD18" s="7">
        <v>3.2000000000000001E-2</v>
      </c>
      <c r="AE18" s="7" t="s">
        <v>3437</v>
      </c>
      <c r="AF18" s="7">
        <v>2.5579999999999998</v>
      </c>
      <c r="AG18" s="7" t="s">
        <v>3438</v>
      </c>
      <c r="AH18" s="7">
        <v>270000</v>
      </c>
      <c r="AI18" s="7">
        <v>-9</v>
      </c>
      <c r="AJ18" s="7">
        <v>16</v>
      </c>
      <c r="AS18" s="7" t="str">
        <f t="shared" si="11"/>
        <v>None</v>
      </c>
      <c r="AT18" s="7" t="str">
        <f t="shared" si="4"/>
        <v>None</v>
      </c>
      <c r="AU18" s="7" t="str">
        <f t="shared" si="5"/>
        <v/>
      </c>
      <c r="AV18" s="7" t="str">
        <f t="shared" si="6"/>
        <v/>
      </c>
      <c r="AW18" s="7" t="str">
        <f t="shared" si="7"/>
        <v/>
      </c>
      <c r="BA18" s="7" t="str">
        <f t="shared" si="8"/>
        <v/>
      </c>
      <c r="BB18" s="7" t="str">
        <f t="shared" si="9"/>
        <v>No</v>
      </c>
      <c r="BC18" s="7" t="s">
        <v>634</v>
      </c>
      <c r="BP18" s="22"/>
      <c r="CG18" s="7" t="str">
        <f t="shared" si="10"/>
        <v/>
      </c>
      <c r="DC18" s="92" t="s">
        <v>715</v>
      </c>
      <c r="DD18" s="89">
        <v>0</v>
      </c>
      <c r="DE18" s="89">
        <v>10</v>
      </c>
      <c r="DF18" s="89">
        <v>0</v>
      </c>
      <c r="DG18" s="89">
        <v>2</v>
      </c>
      <c r="DH18" s="89">
        <v>2</v>
      </c>
      <c r="DI18" s="89">
        <f t="shared" si="12"/>
        <v>0</v>
      </c>
      <c r="DJ18" s="89">
        <v>0</v>
      </c>
      <c r="DK18" s="89">
        <v>4</v>
      </c>
      <c r="DL18" s="89">
        <v>5</v>
      </c>
      <c r="DM18" s="89">
        <f t="shared" si="13"/>
        <v>0</v>
      </c>
      <c r="DN18" s="89">
        <f t="shared" si="14"/>
        <v>0</v>
      </c>
      <c r="DO18" s="89">
        <f t="shared" si="15"/>
        <v>0</v>
      </c>
      <c r="DP18" s="89">
        <f t="shared" si="16"/>
        <v>23</v>
      </c>
    </row>
    <row r="19" spans="1:120">
      <c r="A19" s="7" t="s">
        <v>111</v>
      </c>
      <c r="B19" s="7">
        <v>132</v>
      </c>
      <c r="H19" s="24" t="str">
        <f t="shared" si="0"/>
        <v/>
      </c>
      <c r="K19" s="7" t="str">
        <f t="shared" si="1"/>
        <v/>
      </c>
      <c r="L19" s="21" t="str">
        <f t="shared" si="2"/>
        <v/>
      </c>
      <c r="S19" s="7" t="str">
        <f t="shared" si="3"/>
        <v>Nothing</v>
      </c>
      <c r="T19" s="7" t="s">
        <v>634</v>
      </c>
      <c r="AC19" s="24">
        <v>73166</v>
      </c>
      <c r="AD19" s="7">
        <v>0.30299999999999999</v>
      </c>
      <c r="AE19" s="7" t="s">
        <v>3439</v>
      </c>
      <c r="AF19" s="7">
        <v>0.63800000000000001</v>
      </c>
      <c r="AG19" s="7" t="s">
        <v>3440</v>
      </c>
      <c r="AH19" s="7">
        <v>117600</v>
      </c>
      <c r="AI19" s="7">
        <v>50</v>
      </c>
      <c r="AJ19" s="7">
        <v>4</v>
      </c>
      <c r="AS19" s="7" t="str">
        <f t="shared" si="11"/>
        <v>None</v>
      </c>
      <c r="AT19" s="7" t="str">
        <f t="shared" si="4"/>
        <v>None</v>
      </c>
      <c r="AU19" s="7" t="str">
        <f t="shared" si="5"/>
        <v/>
      </c>
      <c r="AV19" s="7" t="str">
        <f t="shared" si="6"/>
        <v/>
      </c>
      <c r="AW19" s="7" t="str">
        <f t="shared" si="7"/>
        <v/>
      </c>
      <c r="BA19" s="7" t="str">
        <f t="shared" si="8"/>
        <v/>
      </c>
      <c r="BB19" s="7" t="str">
        <f t="shared" si="9"/>
        <v>No</v>
      </c>
      <c r="BC19" s="7" t="s">
        <v>634</v>
      </c>
      <c r="BP19" s="22"/>
      <c r="CG19" s="7" t="str">
        <f t="shared" si="10"/>
        <v/>
      </c>
      <c r="DC19" s="92" t="s">
        <v>691</v>
      </c>
      <c r="DD19" s="89">
        <v>0</v>
      </c>
      <c r="DE19" s="89">
        <v>3</v>
      </c>
      <c r="DF19" s="89">
        <v>0</v>
      </c>
      <c r="DG19" s="89">
        <v>1</v>
      </c>
      <c r="DH19" s="89">
        <v>0</v>
      </c>
      <c r="DI19" s="89">
        <f t="shared" si="12"/>
        <v>0</v>
      </c>
      <c r="DJ19" s="89">
        <v>1</v>
      </c>
      <c r="DK19" s="89">
        <v>1</v>
      </c>
      <c r="DL19" s="89">
        <v>4</v>
      </c>
      <c r="DM19" s="89">
        <f t="shared" si="13"/>
        <v>0</v>
      </c>
      <c r="DN19" s="89">
        <f t="shared" si="14"/>
        <v>0</v>
      </c>
      <c r="DO19" s="89">
        <f t="shared" si="15"/>
        <v>0</v>
      </c>
      <c r="DP19" s="89">
        <f t="shared" si="16"/>
        <v>10</v>
      </c>
    </row>
    <row r="20" spans="1:120">
      <c r="A20" s="7" t="s">
        <v>243</v>
      </c>
      <c r="B20" s="7">
        <v>183</v>
      </c>
      <c r="H20" s="24" t="str">
        <f t="shared" si="0"/>
        <v/>
      </c>
      <c r="K20" s="7" t="str">
        <f t="shared" si="1"/>
        <v/>
      </c>
      <c r="L20" s="21" t="str">
        <f t="shared" si="2"/>
        <v/>
      </c>
      <c r="S20" s="7" t="str">
        <f t="shared" si="3"/>
        <v>Nothing</v>
      </c>
      <c r="T20" s="7" t="s">
        <v>634</v>
      </c>
      <c r="AB20" s="8" t="s">
        <v>3441</v>
      </c>
      <c r="AC20" s="24">
        <v>59118</v>
      </c>
      <c r="AD20" s="7">
        <v>0.15</v>
      </c>
      <c r="AE20" s="7" t="s">
        <v>3442</v>
      </c>
      <c r="AF20" s="7">
        <v>9.6000000000000002E-2</v>
      </c>
      <c r="AG20" s="7" t="s">
        <v>3443</v>
      </c>
      <c r="AH20" s="7">
        <v>133000</v>
      </c>
      <c r="AI20" s="7">
        <v>27</v>
      </c>
      <c r="AJ20" s="7">
        <v>7</v>
      </c>
      <c r="AS20" s="7" t="str">
        <f t="shared" si="11"/>
        <v>None</v>
      </c>
      <c r="AT20" s="7" t="str">
        <f t="shared" si="4"/>
        <v>None</v>
      </c>
      <c r="AU20" s="7" t="str">
        <f t="shared" si="5"/>
        <v/>
      </c>
      <c r="AV20" s="7" t="str">
        <f t="shared" si="6"/>
        <v/>
      </c>
      <c r="AW20" s="7" t="str">
        <f t="shared" si="7"/>
        <v/>
      </c>
      <c r="BA20" s="7" t="str">
        <f t="shared" si="8"/>
        <v/>
      </c>
      <c r="BB20" s="7" t="str">
        <f t="shared" si="9"/>
        <v>No</v>
      </c>
      <c r="BC20" s="7" t="s">
        <v>634</v>
      </c>
      <c r="BE20" s="23" t="s">
        <v>3444</v>
      </c>
      <c r="BP20" s="22"/>
      <c r="CG20" s="7" t="str">
        <f t="shared" si="10"/>
        <v/>
      </c>
      <c r="DC20" s="93" t="s">
        <v>653</v>
      </c>
      <c r="DD20" s="94">
        <v>0</v>
      </c>
      <c r="DE20" s="94">
        <f>SUM(DE3:DE19)</f>
        <v>82</v>
      </c>
      <c r="DF20" s="94">
        <f>SUM(DF3:DF19)</f>
        <v>4</v>
      </c>
      <c r="DG20" s="94">
        <v>21</v>
      </c>
      <c r="DH20" s="94">
        <v>34</v>
      </c>
      <c r="DI20" s="95">
        <f t="shared" ref="DI20:DP20" si="17">SUM(DI3:DI19)</f>
        <v>0</v>
      </c>
      <c r="DJ20" s="94">
        <f t="shared" si="17"/>
        <v>37</v>
      </c>
      <c r="DK20" s="94">
        <f t="shared" si="17"/>
        <v>45</v>
      </c>
      <c r="DL20" s="94">
        <f t="shared" si="17"/>
        <v>65</v>
      </c>
      <c r="DM20" s="94">
        <f t="shared" si="17"/>
        <v>0</v>
      </c>
      <c r="DN20" s="94">
        <f t="shared" si="17"/>
        <v>0</v>
      </c>
      <c r="DO20" s="94">
        <f t="shared" si="17"/>
        <v>0</v>
      </c>
      <c r="DP20" s="94">
        <f t="shared" si="17"/>
        <v>288</v>
      </c>
    </row>
    <row r="21" spans="1:120">
      <c r="A21" s="7" t="s">
        <v>124</v>
      </c>
      <c r="B21" s="7">
        <v>46</v>
      </c>
      <c r="C21" s="7" t="s">
        <v>709</v>
      </c>
      <c r="D21" s="7" t="s">
        <v>635</v>
      </c>
      <c r="E21" s="7" t="s">
        <v>636</v>
      </c>
      <c r="F21" s="7">
        <v>2012</v>
      </c>
      <c r="G21" s="7">
        <v>2012</v>
      </c>
      <c r="H21" s="24" t="str">
        <f t="shared" si="0"/>
        <v>Yes</v>
      </c>
      <c r="I21" s="7">
        <v>2023</v>
      </c>
      <c r="J21" s="7">
        <v>2018</v>
      </c>
      <c r="K21" s="7" t="str">
        <f t="shared" si="1"/>
        <v>C</v>
      </c>
      <c r="L21" s="21" t="str">
        <f t="shared" si="2"/>
        <v/>
      </c>
      <c r="M21" s="7">
        <v>2018</v>
      </c>
      <c r="S21" s="7" t="str">
        <f t="shared" si="3"/>
        <v/>
      </c>
      <c r="T21" s="25" t="s">
        <v>643</v>
      </c>
      <c r="U21" s="7" t="s">
        <v>3445</v>
      </c>
      <c r="Y21" s="52"/>
      <c r="AA21" s="8" t="s">
        <v>3446</v>
      </c>
      <c r="AB21" s="26" t="s">
        <v>3446</v>
      </c>
      <c r="AC21" s="24">
        <v>130359</v>
      </c>
      <c r="AD21" s="7">
        <v>2.8000000000000001E-2</v>
      </c>
      <c r="AE21" s="7" t="s">
        <v>3447</v>
      </c>
      <c r="AF21" s="7">
        <v>6.0000000000000001E-3</v>
      </c>
      <c r="AG21" s="7" t="s">
        <v>3448</v>
      </c>
      <c r="AH21" s="7">
        <v>147268</v>
      </c>
      <c r="AI21" s="7">
        <v>-1</v>
      </c>
      <c r="AJ21" s="7">
        <v>26</v>
      </c>
      <c r="AK21" s="7" t="s">
        <v>3371</v>
      </c>
      <c r="AM21" s="7" t="s">
        <v>640</v>
      </c>
      <c r="AS21" s="7" t="str">
        <f t="shared" si="11"/>
        <v>CN, SBT &amp; RE100</v>
      </c>
      <c r="AT21" s="7" t="str">
        <f t="shared" si="4"/>
        <v>CN, SBT &amp; RE100</v>
      </c>
      <c r="AU21" s="7">
        <f t="shared" si="5"/>
        <v>2012</v>
      </c>
      <c r="AV21" s="7">
        <f t="shared" si="6"/>
        <v>2018</v>
      </c>
      <c r="AW21" s="7">
        <f t="shared" si="7"/>
        <v>2018</v>
      </c>
      <c r="BA21" s="7" t="str">
        <f t="shared" si="8"/>
        <v>Yes</v>
      </c>
      <c r="BB21" s="7" t="str">
        <f t="shared" si="9"/>
        <v>Carbon Neutral</v>
      </c>
      <c r="BC21" s="7" t="s">
        <v>634</v>
      </c>
      <c r="BE21" s="23" t="s">
        <v>3449</v>
      </c>
      <c r="BG21" s="7" t="s">
        <v>633</v>
      </c>
      <c r="BI21" s="7" t="s">
        <v>3450</v>
      </c>
      <c r="BP21" s="22"/>
      <c r="CC21" s="7" t="s">
        <v>643</v>
      </c>
      <c r="CD21" s="7" t="s">
        <v>3372</v>
      </c>
      <c r="CF21" s="7" t="s">
        <v>709</v>
      </c>
      <c r="CG21" s="7" t="str">
        <f t="shared" si="10"/>
        <v>yes</v>
      </c>
      <c r="CH21" s="7" t="s">
        <v>3338</v>
      </c>
      <c r="CI21" s="7">
        <v>0.45</v>
      </c>
      <c r="CJ21" s="7" t="s">
        <v>3338</v>
      </c>
      <c r="CK21" s="7" t="s">
        <v>3405</v>
      </c>
      <c r="CL21" s="7" t="s">
        <v>3405</v>
      </c>
      <c r="CM21" s="7" t="s">
        <v>3405</v>
      </c>
      <c r="CN21" s="7" t="s">
        <v>3451</v>
      </c>
      <c r="DD21" s="378" t="s">
        <v>649</v>
      </c>
      <c r="DE21" s="379"/>
      <c r="DF21" s="380"/>
      <c r="DG21" s="378" t="s">
        <v>650</v>
      </c>
      <c r="DH21" s="379"/>
      <c r="DI21" s="380"/>
      <c r="DJ21" s="378" t="s">
        <v>651</v>
      </c>
      <c r="DK21" s="379"/>
      <c r="DL21" s="380"/>
      <c r="DM21" s="378" t="s">
        <v>647</v>
      </c>
      <c r="DN21" s="379"/>
      <c r="DO21" s="380"/>
      <c r="DP21" s="90" t="s">
        <v>653</v>
      </c>
    </row>
    <row r="22" spans="1:120">
      <c r="A22" s="7" t="s">
        <v>266</v>
      </c>
      <c r="B22" s="7">
        <v>263</v>
      </c>
      <c r="H22" s="24" t="str">
        <f t="shared" si="0"/>
        <v/>
      </c>
      <c r="K22" s="7" t="str">
        <f t="shared" si="1"/>
        <v/>
      </c>
      <c r="L22" s="21" t="str">
        <f t="shared" si="2"/>
        <v/>
      </c>
      <c r="S22" s="7" t="str">
        <f t="shared" si="3"/>
        <v>Nothing</v>
      </c>
      <c r="T22" s="7" t="s">
        <v>3333</v>
      </c>
      <c r="AC22" s="24">
        <v>44675</v>
      </c>
      <c r="AD22" s="7">
        <v>0.122</v>
      </c>
      <c r="AE22" s="7" t="s">
        <v>3452</v>
      </c>
      <c r="AF22" s="7">
        <v>1.1519999999999999</v>
      </c>
      <c r="AG22" s="7" t="s">
        <v>3453</v>
      </c>
      <c r="AH22" s="7">
        <v>46035</v>
      </c>
      <c r="AI22" s="7">
        <v>45</v>
      </c>
      <c r="AJ22" s="7">
        <v>25</v>
      </c>
      <c r="AS22" s="7" t="str">
        <f t="shared" si="11"/>
        <v>None</v>
      </c>
      <c r="AT22" s="7" t="str">
        <f t="shared" si="4"/>
        <v>None</v>
      </c>
      <c r="AU22" s="7" t="str">
        <f t="shared" si="5"/>
        <v/>
      </c>
      <c r="AV22" s="7" t="str">
        <f t="shared" si="6"/>
        <v/>
      </c>
      <c r="AW22" s="7" t="str">
        <f t="shared" si="7"/>
        <v/>
      </c>
      <c r="BA22" s="7" t="str">
        <f t="shared" si="8"/>
        <v/>
      </c>
      <c r="BB22" s="7" t="str">
        <f t="shared" si="9"/>
        <v>No</v>
      </c>
      <c r="BC22" s="7" t="s">
        <v>3333</v>
      </c>
      <c r="BD22" s="1"/>
      <c r="BE22" s="7" t="s">
        <v>3454</v>
      </c>
      <c r="BP22" s="22"/>
      <c r="CG22" s="7" t="str">
        <f t="shared" si="10"/>
        <v/>
      </c>
      <c r="DC22" s="90" t="s">
        <v>718</v>
      </c>
      <c r="DD22" s="91" t="s">
        <v>3341</v>
      </c>
      <c r="DE22" s="91" t="s">
        <v>3342</v>
      </c>
      <c r="DF22" s="91" t="s">
        <v>659</v>
      </c>
      <c r="DG22" s="91" t="s">
        <v>3341</v>
      </c>
      <c r="DH22" s="91" t="s">
        <v>3342</v>
      </c>
      <c r="DI22" s="91" t="s">
        <v>659</v>
      </c>
      <c r="DJ22" s="91" t="s">
        <v>3341</v>
      </c>
      <c r="DK22" s="91" t="s">
        <v>3342</v>
      </c>
      <c r="DL22" s="91" t="s">
        <v>659</v>
      </c>
      <c r="DM22" s="91" t="s">
        <v>3341</v>
      </c>
      <c r="DN22" s="91" t="s">
        <v>3342</v>
      </c>
      <c r="DO22" s="91" t="s">
        <v>659</v>
      </c>
      <c r="DP22" s="91"/>
    </row>
    <row r="23" spans="1:120">
      <c r="A23" s="7" t="s">
        <v>61</v>
      </c>
      <c r="B23" s="7">
        <v>29</v>
      </c>
      <c r="C23" s="7" t="s">
        <v>3332</v>
      </c>
      <c r="D23" s="7" t="s">
        <v>635</v>
      </c>
      <c r="E23" s="7" t="s">
        <v>3030</v>
      </c>
      <c r="F23" s="7">
        <v>2007</v>
      </c>
      <c r="G23" s="7">
        <v>2007</v>
      </c>
      <c r="H23" s="24" t="str">
        <f t="shared" si="0"/>
        <v>Yes</v>
      </c>
      <c r="I23" s="7">
        <v>2017</v>
      </c>
      <c r="J23" s="7">
        <v>2015</v>
      </c>
      <c r="K23" s="7" t="str">
        <f t="shared" si="1"/>
        <v/>
      </c>
      <c r="L23" s="21" t="str">
        <f t="shared" si="2"/>
        <v/>
      </c>
      <c r="N23" s="7" t="s">
        <v>3424</v>
      </c>
      <c r="O23" s="7" t="s">
        <v>809</v>
      </c>
      <c r="P23" s="7">
        <v>2030</v>
      </c>
      <c r="Q23" s="7">
        <v>2020</v>
      </c>
      <c r="R23" s="8" t="s">
        <v>3455</v>
      </c>
      <c r="S23" s="7" t="str">
        <f t="shared" si="3"/>
        <v/>
      </c>
      <c r="T23" s="7" t="s">
        <v>643</v>
      </c>
      <c r="U23" s="7" t="s">
        <v>3456</v>
      </c>
      <c r="W23" s="7" t="s">
        <v>3457</v>
      </c>
      <c r="X23" t="s">
        <v>3458</v>
      </c>
      <c r="Z23" s="7" t="s">
        <v>3431</v>
      </c>
      <c r="AA23" s="8" t="s">
        <v>3455</v>
      </c>
      <c r="AB23" s="8" t="s">
        <v>3455</v>
      </c>
      <c r="AC23" s="24">
        <v>161857</v>
      </c>
      <c r="AD23" s="7">
        <v>0.183</v>
      </c>
      <c r="AE23" s="7" t="s">
        <v>3459</v>
      </c>
      <c r="AF23" s="7">
        <v>0.11700000000000001</v>
      </c>
      <c r="AG23" s="7" t="s">
        <v>3460</v>
      </c>
      <c r="AH23" s="7">
        <v>118899</v>
      </c>
      <c r="AI23" s="7">
        <v>8</v>
      </c>
      <c r="AJ23" s="7">
        <v>12</v>
      </c>
      <c r="AK23" s="7" t="s">
        <v>3461</v>
      </c>
      <c r="AM23" s="7" t="s">
        <v>630</v>
      </c>
      <c r="AS23" s="7" t="str">
        <f t="shared" si="11"/>
        <v>CN &amp; RE100</v>
      </c>
      <c r="AT23" s="7" t="str">
        <f t="shared" si="4"/>
        <v>CN &amp; RE100</v>
      </c>
      <c r="AU23" s="7">
        <f t="shared" si="5"/>
        <v>2007</v>
      </c>
      <c r="AV23" s="7" t="str">
        <f t="shared" si="6"/>
        <v/>
      </c>
      <c r="AW23" s="7">
        <f t="shared" si="7"/>
        <v>2015</v>
      </c>
      <c r="BA23" s="7" t="str">
        <f t="shared" si="8"/>
        <v/>
      </c>
      <c r="BB23" s="7" t="str">
        <f t="shared" si="9"/>
        <v>Carbon Neutral</v>
      </c>
      <c r="BC23" s="7" t="s">
        <v>3462</v>
      </c>
      <c r="BD23" s="23" t="s">
        <v>3463</v>
      </c>
      <c r="BE23" s="23" t="s">
        <v>3464</v>
      </c>
      <c r="BF23" s="7" t="s">
        <v>3465</v>
      </c>
      <c r="BP23" s="22"/>
      <c r="CC23" s="7" t="s">
        <v>643</v>
      </c>
      <c r="CD23" s="7" t="s">
        <v>3372</v>
      </c>
      <c r="CF23" s="7" t="s">
        <v>3336</v>
      </c>
      <c r="CG23" s="7" t="str">
        <f t="shared" si="10"/>
        <v>yes</v>
      </c>
      <c r="CH23" s="7" t="s">
        <v>3338</v>
      </c>
      <c r="CI23" s="7">
        <v>1</v>
      </c>
      <c r="CJ23" s="7">
        <v>1</v>
      </c>
      <c r="CK23" s="7">
        <v>0.61</v>
      </c>
      <c r="CL23" s="7">
        <v>0.48</v>
      </c>
      <c r="CM23" s="7">
        <v>0.37</v>
      </c>
      <c r="CN23" s="7" t="s">
        <v>3466</v>
      </c>
      <c r="CV23" s="7" t="s">
        <v>643</v>
      </c>
      <c r="CW23" s="7" t="s">
        <v>643</v>
      </c>
      <c r="DC23" s="92" t="s">
        <v>677</v>
      </c>
      <c r="DD23" s="89">
        <v>0</v>
      </c>
      <c r="DE23" s="89">
        <v>15</v>
      </c>
      <c r="DF23" s="89">
        <v>1</v>
      </c>
      <c r="DG23" s="89">
        <v>0</v>
      </c>
      <c r="DH23" s="89">
        <v>1</v>
      </c>
      <c r="DI23" s="89">
        <v>11</v>
      </c>
      <c r="DJ23" s="89">
        <v>3</v>
      </c>
      <c r="DK23" s="89">
        <v>6</v>
      </c>
      <c r="DL23" s="89">
        <f>COUNTIFS($U$3:$U$502,DC23,$L$3:$L$502,"&gt;2030")</f>
        <v>0</v>
      </c>
      <c r="DM23" s="89">
        <f>COUNTIFS($U$3:$U$502,DC23,$Q$3:$Q$502,"&lt;=2021")</f>
        <v>0</v>
      </c>
      <c r="DN23" s="89">
        <f>COUNTIFS($U$3:$U$502,DC23,$Q$3:$Q$502,"&gt;=2022",$Q$3:$Q$502,"&lt;=2030")</f>
        <v>0</v>
      </c>
      <c r="DO23" s="89">
        <f>COUNTIFS($U$3:$U$502,DC23,$Q$3:$Q$502,"&gt;2030")</f>
        <v>0</v>
      </c>
      <c r="DP23" s="96">
        <f>SUM(DD23:DO23)</f>
        <v>37</v>
      </c>
    </row>
    <row r="24" spans="1:120">
      <c r="A24" s="7" t="s">
        <v>251</v>
      </c>
      <c r="B24" s="7">
        <v>217</v>
      </c>
      <c r="C24" s="7" t="s">
        <v>680</v>
      </c>
      <c r="H24" s="24" t="str">
        <f t="shared" si="0"/>
        <v/>
      </c>
      <c r="K24" s="7" t="str">
        <f t="shared" si="1"/>
        <v/>
      </c>
      <c r="L24" s="21" t="str">
        <f t="shared" si="2"/>
        <v/>
      </c>
      <c r="S24" s="7" t="str">
        <f t="shared" si="3"/>
        <v>Nothing</v>
      </c>
      <c r="T24" s="7" t="s">
        <v>3467</v>
      </c>
      <c r="AC24" s="24">
        <v>51649</v>
      </c>
      <c r="AD24" s="7">
        <v>0.13800000000000001</v>
      </c>
      <c r="AE24" s="7" t="s">
        <v>3468</v>
      </c>
      <c r="AF24" s="7">
        <v>1.4239999999999999</v>
      </c>
      <c r="AG24" s="7" t="s">
        <v>3469</v>
      </c>
      <c r="AH24" s="7">
        <v>156286</v>
      </c>
      <c r="AI24" s="7">
        <v>34</v>
      </c>
      <c r="AJ24" s="7">
        <v>13</v>
      </c>
      <c r="AM24" s="7" t="s">
        <v>677</v>
      </c>
      <c r="AS24" s="7" t="str">
        <f t="shared" si="11"/>
        <v>None</v>
      </c>
      <c r="AT24" s="7" t="str">
        <f t="shared" si="4"/>
        <v>None</v>
      </c>
      <c r="AU24" s="7" t="str">
        <f t="shared" si="5"/>
        <v/>
      </c>
      <c r="AV24" s="7" t="str">
        <f t="shared" si="6"/>
        <v/>
      </c>
      <c r="AW24" s="7" t="str">
        <f t="shared" si="7"/>
        <v/>
      </c>
      <c r="BA24" s="7" t="str">
        <f t="shared" si="8"/>
        <v/>
      </c>
      <c r="BB24" s="7" t="str">
        <f t="shared" si="9"/>
        <v>No</v>
      </c>
      <c r="BC24" s="7" t="s">
        <v>634</v>
      </c>
      <c r="BP24" s="22"/>
      <c r="CG24" s="7" t="str">
        <f t="shared" si="10"/>
        <v/>
      </c>
      <c r="DC24" s="92" t="s">
        <v>640</v>
      </c>
      <c r="DD24" s="89">
        <v>0</v>
      </c>
      <c r="DE24" s="89">
        <v>42</v>
      </c>
      <c r="DF24" s="89">
        <v>1</v>
      </c>
      <c r="DG24" s="89">
        <v>10</v>
      </c>
      <c r="DH24" s="89">
        <v>24</v>
      </c>
      <c r="DI24" s="89">
        <v>1</v>
      </c>
      <c r="DJ24" s="89">
        <v>18</v>
      </c>
      <c r="DK24" s="89">
        <v>24</v>
      </c>
      <c r="DL24" s="89">
        <f>COUNTIFS($U$3:$U$502,DC24,$L$3:$L$502,"&gt;2030")</f>
        <v>0</v>
      </c>
      <c r="DM24" s="89">
        <f>COUNTIFS($U$3:$U$502,DC24,$Q$3:$Q$502,"&lt;=2021")</f>
        <v>0</v>
      </c>
      <c r="DN24" s="89">
        <f>COUNTIFS($U$3:$U$502,DC24,$Q$3:$Q$502,"&gt;=2022",$Q$3:$Q$502,"&lt;=2030")</f>
        <v>0</v>
      </c>
      <c r="DO24" s="89">
        <f>COUNTIFS($U$3:$U$502,DC24,$Q$3:$Q$502,"&gt;2030")</f>
        <v>0</v>
      </c>
      <c r="DP24" s="96">
        <f>SUM(DD24:DO24)</f>
        <v>120</v>
      </c>
    </row>
    <row r="25" spans="1:120">
      <c r="A25" s="7" t="s">
        <v>3470</v>
      </c>
      <c r="B25" s="7">
        <v>9</v>
      </c>
      <c r="C25" s="7" t="s">
        <v>3332</v>
      </c>
      <c r="F25" s="7">
        <v>2040</v>
      </c>
      <c r="G25" s="7">
        <v>2019</v>
      </c>
      <c r="H25" s="24" t="str">
        <f t="shared" si="0"/>
        <v/>
      </c>
      <c r="K25" s="7" t="str">
        <f t="shared" si="1"/>
        <v>C</v>
      </c>
      <c r="L25" s="21" t="str">
        <f t="shared" si="2"/>
        <v/>
      </c>
      <c r="M25" s="7">
        <v>2020</v>
      </c>
      <c r="N25" s="7" t="s">
        <v>635</v>
      </c>
      <c r="O25" s="7" t="s">
        <v>3471</v>
      </c>
      <c r="P25" s="7">
        <v>2040</v>
      </c>
      <c r="Q25" s="7">
        <v>2019</v>
      </c>
      <c r="R25" s="26" t="s">
        <v>3472</v>
      </c>
      <c r="S25" s="7" t="str">
        <f t="shared" si="3"/>
        <v/>
      </c>
      <c r="T25" s="7" t="s">
        <v>3473</v>
      </c>
      <c r="U25" s="7" t="s">
        <v>3474</v>
      </c>
      <c r="W25" s="23" t="s">
        <v>3475</v>
      </c>
      <c r="X25" s="7" t="s">
        <v>3476</v>
      </c>
      <c r="Y25" s="7" t="s">
        <v>3477</v>
      </c>
      <c r="Z25" s="7" t="s">
        <v>3478</v>
      </c>
      <c r="AA25" s="8" t="s">
        <v>3479</v>
      </c>
      <c r="AB25" s="8" t="s">
        <v>3480</v>
      </c>
      <c r="AC25" s="24">
        <v>280522</v>
      </c>
      <c r="AD25" s="7">
        <v>0.20499999999999999</v>
      </c>
      <c r="AE25" s="7" t="s">
        <v>3481</v>
      </c>
      <c r="AF25" s="7">
        <v>0.15</v>
      </c>
      <c r="AG25" s="7" t="s">
        <v>3482</v>
      </c>
      <c r="AH25" s="7">
        <v>798000</v>
      </c>
      <c r="AI25" s="7">
        <v>4</v>
      </c>
      <c r="AJ25" s="7">
        <v>12</v>
      </c>
      <c r="AK25" s="7" t="s">
        <v>1093</v>
      </c>
      <c r="AM25" s="7" t="s">
        <v>630</v>
      </c>
      <c r="AS25" s="7" t="str">
        <f t="shared" si="11"/>
        <v>SBT</v>
      </c>
      <c r="AT25" s="7" t="str">
        <f t="shared" si="4"/>
        <v>SBT</v>
      </c>
      <c r="AU25" s="7" t="str">
        <f t="shared" si="5"/>
        <v/>
      </c>
      <c r="AV25" s="7">
        <f t="shared" si="6"/>
        <v>2020</v>
      </c>
      <c r="AW25" s="7" t="str">
        <f t="shared" si="7"/>
        <v/>
      </c>
      <c r="BA25" s="7" t="str">
        <f t="shared" si="8"/>
        <v>Yes</v>
      </c>
      <c r="BB25" s="7" t="str">
        <f t="shared" si="9"/>
        <v>No</v>
      </c>
      <c r="BC25" s="7" t="s">
        <v>3462</v>
      </c>
      <c r="BE25" s="7" t="s">
        <v>3483</v>
      </c>
      <c r="BF25" s="7" t="s">
        <v>3484</v>
      </c>
      <c r="BG25" s="7" t="s">
        <v>633</v>
      </c>
      <c r="BI25" s="7" t="s">
        <v>3485</v>
      </c>
      <c r="BP25" s="22"/>
      <c r="CC25" s="7" t="s">
        <v>643</v>
      </c>
      <c r="CE25" s="25" t="s">
        <v>3486</v>
      </c>
      <c r="CG25" s="7" t="str">
        <f t="shared" si="10"/>
        <v/>
      </c>
      <c r="CS25" s="7" t="s">
        <v>50</v>
      </c>
      <c r="CT25" s="7" t="s">
        <v>3487</v>
      </c>
      <c r="CU25" s="7">
        <v>18</v>
      </c>
      <c r="CW25" s="7" t="s">
        <v>643</v>
      </c>
      <c r="CX25" s="7" t="s">
        <v>643</v>
      </c>
      <c r="DC25" s="92" t="s">
        <v>630</v>
      </c>
      <c r="DD25" s="89">
        <v>0</v>
      </c>
      <c r="DE25" s="89">
        <v>24</v>
      </c>
      <c r="DF25" s="89">
        <v>2</v>
      </c>
      <c r="DG25" s="89">
        <v>11</v>
      </c>
      <c r="DH25" s="89">
        <v>8</v>
      </c>
      <c r="DI25" s="89">
        <v>6</v>
      </c>
      <c r="DJ25" s="89">
        <v>14</v>
      </c>
      <c r="DK25" s="89">
        <v>15</v>
      </c>
      <c r="DL25" s="89">
        <f>COUNTIFS($U$3:$U$502,DC25,$L$3:$L$502,"&gt;2030")</f>
        <v>0</v>
      </c>
      <c r="DM25" s="89">
        <f>COUNTIFS($U$3:$U$502,DC25,$Q$3:$Q$502,"&lt;=2021")</f>
        <v>0</v>
      </c>
      <c r="DN25" s="89">
        <f>COUNTIFS($U$3:$U$502,DC25,$Q$3:$Q$502,"&gt;=2022",$Q$3:$Q$502,"&lt;=2030")</f>
        <v>0</v>
      </c>
      <c r="DO25" s="89">
        <f>COUNTIFS($U$3:$U$502,DC25,$Q$3:$Q$502,"&gt;2030")</f>
        <v>0</v>
      </c>
      <c r="DP25" s="96">
        <f>SUM(DD25:DO25)</f>
        <v>80</v>
      </c>
    </row>
    <row r="26" spans="1:120">
      <c r="A26" s="7" t="s">
        <v>65</v>
      </c>
      <c r="B26" s="7">
        <v>91</v>
      </c>
      <c r="H26" s="24" t="str">
        <f t="shared" si="0"/>
        <v/>
      </c>
      <c r="K26" s="7" t="str">
        <f t="shared" si="1"/>
        <v/>
      </c>
      <c r="L26" s="21" t="str">
        <f t="shared" si="2"/>
        <v/>
      </c>
      <c r="S26" s="7" t="str">
        <f t="shared" si="3"/>
        <v>Nothing</v>
      </c>
      <c r="T26" s="7" t="s">
        <v>634</v>
      </c>
      <c r="AC26" s="24">
        <v>88862</v>
      </c>
      <c r="AD26" s="7">
        <v>0.16400000000000001</v>
      </c>
      <c r="AE26" s="7" t="s">
        <v>3488</v>
      </c>
      <c r="AF26" s="7">
        <v>0.219</v>
      </c>
      <c r="AG26" s="7" t="s">
        <v>3489</v>
      </c>
      <c r="AH26" s="7">
        <v>18103</v>
      </c>
      <c r="AI26" s="7">
        <v>28</v>
      </c>
      <c r="AJ26" s="7">
        <v>8</v>
      </c>
      <c r="AS26" s="7" t="str">
        <f t="shared" si="11"/>
        <v>None</v>
      </c>
      <c r="AT26" s="7" t="str">
        <f t="shared" si="4"/>
        <v>None</v>
      </c>
      <c r="AU26" s="7" t="str">
        <f t="shared" si="5"/>
        <v/>
      </c>
      <c r="AV26" s="7" t="str">
        <f t="shared" si="6"/>
        <v/>
      </c>
      <c r="AW26" s="7" t="str">
        <f t="shared" si="7"/>
        <v/>
      </c>
      <c r="BA26" s="7" t="str">
        <f t="shared" si="8"/>
        <v/>
      </c>
      <c r="BB26" s="7" t="str">
        <f t="shared" si="9"/>
        <v>No</v>
      </c>
      <c r="BC26" s="7" t="s">
        <v>634</v>
      </c>
      <c r="BP26" s="22"/>
      <c r="CG26" s="7" t="str">
        <f t="shared" si="10"/>
        <v/>
      </c>
      <c r="DC26" s="92" t="s">
        <v>726</v>
      </c>
      <c r="DD26" s="89">
        <v>0</v>
      </c>
      <c r="DE26" s="89">
        <v>1</v>
      </c>
      <c r="DF26" s="89">
        <v>0</v>
      </c>
      <c r="DG26" s="89">
        <v>0</v>
      </c>
      <c r="DH26" s="89">
        <v>1</v>
      </c>
      <c r="DI26" s="89">
        <v>0</v>
      </c>
      <c r="DJ26" s="89">
        <v>0</v>
      </c>
      <c r="DK26" s="89">
        <v>0</v>
      </c>
      <c r="DL26" s="89">
        <f>COUNTIFS($U$3:$U$502,DC26,$L$3:$L$502,"&gt;2030")</f>
        <v>0</v>
      </c>
      <c r="DM26" s="89">
        <f>COUNTIFS($U$3:$U$502,DC26,$Q$3:$Q$502,"&lt;=2021")</f>
        <v>0</v>
      </c>
      <c r="DN26" s="89">
        <f>COUNTIFS($U$3:$U$502,DC26,$Q$3:$Q$502,"&gt;=2022",$Q$3:$Q$502,"&lt;=2030")</f>
        <v>0</v>
      </c>
      <c r="DO26" s="89">
        <f>COUNTIFS($U$3:$U$502,DC26,$Q$3:$Q$502,"&gt;2030")</f>
        <v>0</v>
      </c>
      <c r="DP26" s="96">
        <f>SUM(DD26:DO26)</f>
        <v>2</v>
      </c>
    </row>
    <row r="27" spans="1:120">
      <c r="A27" s="7" t="s">
        <v>369</v>
      </c>
      <c r="B27" s="7">
        <v>209</v>
      </c>
      <c r="C27" s="7" t="s">
        <v>797</v>
      </c>
      <c r="D27" s="7" t="s">
        <v>674</v>
      </c>
      <c r="E27" s="7" t="s">
        <v>3490</v>
      </c>
      <c r="F27" s="7">
        <v>2050</v>
      </c>
      <c r="G27" s="7">
        <v>2019</v>
      </c>
      <c r="H27" s="24" t="str">
        <f t="shared" si="0"/>
        <v/>
      </c>
      <c r="K27" s="7" t="str">
        <f t="shared" si="1"/>
        <v>C</v>
      </c>
      <c r="L27" s="21" t="str">
        <f t="shared" si="2"/>
        <v/>
      </c>
      <c r="M27" s="7">
        <v>2019</v>
      </c>
      <c r="N27" s="7" t="s">
        <v>3424</v>
      </c>
      <c r="O27" s="7" t="s">
        <v>3491</v>
      </c>
      <c r="P27" s="7">
        <v>2050</v>
      </c>
      <c r="Q27" s="7">
        <v>2019</v>
      </c>
      <c r="R27" s="26" t="s">
        <v>3492</v>
      </c>
      <c r="S27" s="7" t="str">
        <f t="shared" si="3"/>
        <v/>
      </c>
      <c r="T27" s="7" t="s">
        <v>3381</v>
      </c>
      <c r="U27" t="s">
        <v>3493</v>
      </c>
      <c r="W27" s="23"/>
      <c r="Y27" s="7" t="s">
        <v>3494</v>
      </c>
      <c r="AA27" s="26" t="s">
        <v>3492</v>
      </c>
      <c r="AC27" s="24">
        <v>52323</v>
      </c>
      <c r="AD27" s="7">
        <v>-3.1E-2</v>
      </c>
      <c r="AE27" s="7" t="s">
        <v>3495</v>
      </c>
      <c r="AF27" s="7">
        <v>0.28699999999999998</v>
      </c>
      <c r="AG27" s="7" t="s">
        <v>3496</v>
      </c>
      <c r="AH27" s="7">
        <v>191523</v>
      </c>
      <c r="AI27" s="7">
        <v>-13</v>
      </c>
      <c r="AJ27" s="7">
        <v>14</v>
      </c>
      <c r="AK27" s="7" t="s">
        <v>1294</v>
      </c>
      <c r="AM27" s="7" t="s">
        <v>3497</v>
      </c>
      <c r="AS27" s="7" t="str">
        <f t="shared" si="11"/>
        <v>CN &amp; SBT</v>
      </c>
      <c r="AT27" s="7" t="str">
        <f t="shared" si="4"/>
        <v>SBT</v>
      </c>
      <c r="AU27" s="7" t="str">
        <f t="shared" si="5"/>
        <v/>
      </c>
      <c r="AV27" s="7">
        <f t="shared" si="6"/>
        <v>2019</v>
      </c>
      <c r="AW27" s="7" t="str">
        <f t="shared" si="7"/>
        <v/>
      </c>
      <c r="BA27" s="7" t="str">
        <f t="shared" si="8"/>
        <v>Yes</v>
      </c>
      <c r="BB27" s="7" t="str">
        <f t="shared" si="9"/>
        <v>No - but post-2030 commitment</v>
      </c>
      <c r="BC27" s="7" t="s">
        <v>3381</v>
      </c>
      <c r="BF27" s="7" t="s">
        <v>3498</v>
      </c>
      <c r="BG27" s="7" t="s">
        <v>633</v>
      </c>
      <c r="BI27" s="7" t="s">
        <v>3499</v>
      </c>
      <c r="BP27" s="22"/>
      <c r="CC27" s="7" t="s">
        <v>643</v>
      </c>
      <c r="CE27" s="7" t="s">
        <v>3373</v>
      </c>
      <c r="CG27" s="7" t="str">
        <f t="shared" si="10"/>
        <v/>
      </c>
      <c r="DC27" s="93" t="s">
        <v>653</v>
      </c>
      <c r="DD27" s="94">
        <f t="shared" ref="DD27:DP27" si="18">SUM(DD23:DD26)</f>
        <v>0</v>
      </c>
      <c r="DE27" s="94">
        <f t="shared" si="18"/>
        <v>82</v>
      </c>
      <c r="DF27" s="94">
        <f t="shared" si="18"/>
        <v>4</v>
      </c>
      <c r="DG27" s="94">
        <f t="shared" si="18"/>
        <v>21</v>
      </c>
      <c r="DH27" s="94">
        <f t="shared" si="18"/>
        <v>34</v>
      </c>
      <c r="DI27" s="96">
        <f t="shared" si="18"/>
        <v>18</v>
      </c>
      <c r="DJ27" s="96">
        <f t="shared" si="18"/>
        <v>35</v>
      </c>
      <c r="DK27" s="96">
        <f t="shared" si="18"/>
        <v>45</v>
      </c>
      <c r="DL27" s="95">
        <f t="shared" si="18"/>
        <v>0</v>
      </c>
      <c r="DM27" s="96">
        <f t="shared" si="18"/>
        <v>0</v>
      </c>
      <c r="DN27" s="96">
        <f t="shared" si="18"/>
        <v>0</v>
      </c>
      <c r="DO27" s="96">
        <f t="shared" si="18"/>
        <v>0</v>
      </c>
      <c r="DP27" s="96">
        <f t="shared" si="18"/>
        <v>239</v>
      </c>
    </row>
    <row r="28" spans="1:120">
      <c r="A28" s="7" t="s">
        <v>316</v>
      </c>
      <c r="B28" s="7">
        <v>257</v>
      </c>
      <c r="H28" s="24" t="str">
        <f t="shared" si="0"/>
        <v/>
      </c>
      <c r="K28" s="7" t="str">
        <f t="shared" si="1"/>
        <v/>
      </c>
      <c r="L28" s="21" t="str">
        <f t="shared" si="2"/>
        <v/>
      </c>
      <c r="S28" s="7" t="str">
        <f t="shared" si="3"/>
        <v>Nothing</v>
      </c>
      <c r="T28" s="7" t="s">
        <v>3333</v>
      </c>
      <c r="AB28" s="8" t="s">
        <v>3500</v>
      </c>
      <c r="AC28" s="24">
        <v>45768</v>
      </c>
      <c r="AD28" s="7">
        <v>2.8000000000000001E-2</v>
      </c>
      <c r="AE28" s="7" t="s">
        <v>3501</v>
      </c>
      <c r="AF28" s="7">
        <v>0.19400000000000001</v>
      </c>
      <c r="AG28" s="7" t="s">
        <v>3502</v>
      </c>
      <c r="AH28" s="7">
        <v>133700</v>
      </c>
      <c r="AI28" s="7" t="s">
        <v>3395</v>
      </c>
      <c r="AJ28" s="7">
        <v>26</v>
      </c>
      <c r="AS28" s="7" t="str">
        <f t="shared" si="11"/>
        <v>None</v>
      </c>
      <c r="AT28" s="7" t="str">
        <f t="shared" si="4"/>
        <v>None</v>
      </c>
      <c r="AU28" s="7" t="str">
        <f t="shared" si="5"/>
        <v/>
      </c>
      <c r="AV28" s="7" t="str">
        <f t="shared" si="6"/>
        <v/>
      </c>
      <c r="AW28" s="7" t="str">
        <f t="shared" si="7"/>
        <v/>
      </c>
      <c r="BA28" s="7" t="str">
        <f t="shared" si="8"/>
        <v/>
      </c>
      <c r="BB28" s="7" t="str">
        <f t="shared" si="9"/>
        <v>No</v>
      </c>
      <c r="BC28" s="7" t="s">
        <v>634</v>
      </c>
      <c r="BD28" s="1"/>
      <c r="BE28" s="7" t="s">
        <v>3503</v>
      </c>
      <c r="BP28" s="22"/>
      <c r="CG28" s="7" t="str">
        <f t="shared" si="10"/>
        <v/>
      </c>
      <c r="CX28" s="7" t="s">
        <v>643</v>
      </c>
    </row>
    <row r="29" spans="1:120">
      <c r="A29" s="7" t="s">
        <v>223</v>
      </c>
      <c r="B29" s="7">
        <v>251</v>
      </c>
      <c r="C29" s="7" t="s">
        <v>3332</v>
      </c>
      <c r="D29" s="7" t="s">
        <v>635</v>
      </c>
      <c r="E29" s="1" t="s">
        <v>3504</v>
      </c>
      <c r="F29" s="1">
        <v>2018</v>
      </c>
      <c r="G29" s="1">
        <v>2018</v>
      </c>
      <c r="H29" s="24" t="str">
        <f t="shared" si="0"/>
        <v/>
      </c>
      <c r="K29" s="7" t="str">
        <f t="shared" si="1"/>
        <v/>
      </c>
      <c r="L29" s="21" t="str">
        <f t="shared" si="2"/>
        <v/>
      </c>
      <c r="P29" s="1"/>
      <c r="Q29" s="1"/>
      <c r="S29" s="7" t="str">
        <f t="shared" si="3"/>
        <v/>
      </c>
      <c r="T29" s="7" t="s">
        <v>3505</v>
      </c>
      <c r="U29" s="1" t="s">
        <v>3504</v>
      </c>
      <c r="V29" s="1" t="s">
        <v>3506</v>
      </c>
      <c r="W29" s="1" t="s">
        <v>3507</v>
      </c>
      <c r="X29" s="51"/>
      <c r="Y29" s="1" t="s">
        <v>3508</v>
      </c>
      <c r="Z29" s="7" t="s">
        <v>3509</v>
      </c>
      <c r="AA29" s="50" t="s">
        <v>3510</v>
      </c>
      <c r="AB29" s="49"/>
      <c r="AC29" s="24">
        <v>47020</v>
      </c>
      <c r="AD29" s="7">
        <v>8.5999999999999993E-2</v>
      </c>
      <c r="AE29" s="7" t="s">
        <v>3511</v>
      </c>
      <c r="AF29" s="7">
        <v>-2.3E-2</v>
      </c>
      <c r="AG29" s="7" t="s">
        <v>3512</v>
      </c>
      <c r="AH29" s="7">
        <v>64500</v>
      </c>
      <c r="AI29" s="7">
        <v>19</v>
      </c>
      <c r="AJ29" s="7">
        <v>26</v>
      </c>
      <c r="AK29" s="7" t="s">
        <v>3371</v>
      </c>
      <c r="AM29" s="7" t="s">
        <v>630</v>
      </c>
      <c r="AS29" s="7" t="str">
        <f t="shared" si="11"/>
        <v>CN</v>
      </c>
      <c r="AT29" s="7" t="str">
        <f t="shared" si="4"/>
        <v>CN</v>
      </c>
      <c r="AU29" s="7">
        <f t="shared" si="5"/>
        <v>2018</v>
      </c>
      <c r="AV29" s="7" t="str">
        <f t="shared" si="6"/>
        <v/>
      </c>
      <c r="AW29" s="7" t="str">
        <f t="shared" si="7"/>
        <v/>
      </c>
      <c r="BA29" s="7" t="str">
        <f t="shared" si="8"/>
        <v/>
      </c>
      <c r="BB29" s="7" t="str">
        <f t="shared" si="9"/>
        <v>Carbon Neutral</v>
      </c>
      <c r="BC29" s="7" t="s">
        <v>3513</v>
      </c>
      <c r="BD29" s="1"/>
      <c r="BE29" s="48"/>
      <c r="BF29" s="1" t="s">
        <v>3514</v>
      </c>
      <c r="BP29" s="22"/>
      <c r="CC29" s="7" t="s">
        <v>643</v>
      </c>
      <c r="CE29" s="25"/>
      <c r="CG29" s="7" t="str">
        <f t="shared" si="10"/>
        <v/>
      </c>
      <c r="CW29" s="7" t="s">
        <v>643</v>
      </c>
      <c r="CX29" s="7" t="s">
        <v>643</v>
      </c>
    </row>
    <row r="30" spans="1:120">
      <c r="A30" s="7" t="s">
        <v>1854</v>
      </c>
      <c r="B30" s="7">
        <v>231</v>
      </c>
      <c r="H30" s="24" t="str">
        <f t="shared" si="0"/>
        <v/>
      </c>
      <c r="K30" s="7" t="str">
        <f t="shared" si="1"/>
        <v/>
      </c>
      <c r="L30" s="21" t="str">
        <f t="shared" si="2"/>
        <v/>
      </c>
      <c r="S30" s="7" t="str">
        <f t="shared" si="3"/>
        <v>Nothing</v>
      </c>
      <c r="T30" s="7" t="s">
        <v>634</v>
      </c>
      <c r="AC30" s="24">
        <v>49746</v>
      </c>
      <c r="AD30" s="7">
        <v>0.05</v>
      </c>
      <c r="AE30" s="7" t="s">
        <v>3515</v>
      </c>
      <c r="AF30" s="7" t="s">
        <v>3395</v>
      </c>
      <c r="AG30" s="7" t="s">
        <v>3516</v>
      </c>
      <c r="AH30" s="7">
        <v>46000</v>
      </c>
      <c r="AI30" s="7">
        <v>4</v>
      </c>
      <c r="AJ30" s="7">
        <v>25</v>
      </c>
      <c r="AS30" s="7" t="str">
        <f t="shared" si="11"/>
        <v>None</v>
      </c>
      <c r="AT30" s="7" t="str">
        <f t="shared" si="4"/>
        <v>None</v>
      </c>
      <c r="AU30" s="7" t="str">
        <f t="shared" si="5"/>
        <v/>
      </c>
      <c r="AV30" s="7" t="str">
        <f t="shared" si="6"/>
        <v/>
      </c>
      <c r="AW30" s="7" t="str">
        <f t="shared" si="7"/>
        <v/>
      </c>
      <c r="BA30" s="7" t="str">
        <f t="shared" si="8"/>
        <v/>
      </c>
      <c r="BB30" s="7" t="str">
        <f t="shared" si="9"/>
        <v>No</v>
      </c>
      <c r="BC30" s="7" t="s">
        <v>634</v>
      </c>
      <c r="BP30" s="22"/>
      <c r="CG30" s="7" t="str">
        <f t="shared" si="10"/>
        <v/>
      </c>
    </row>
    <row r="31" spans="1:120">
      <c r="A31" s="7" t="s">
        <v>65</v>
      </c>
      <c r="B31" s="7">
        <v>23</v>
      </c>
      <c r="H31" s="24" t="str">
        <f t="shared" si="0"/>
        <v/>
      </c>
      <c r="K31" s="7" t="str">
        <f t="shared" si="1"/>
        <v/>
      </c>
      <c r="L31" s="21" t="str">
        <f t="shared" si="2"/>
        <v/>
      </c>
      <c r="S31" s="7" t="str">
        <f t="shared" si="3"/>
        <v>Nothing</v>
      </c>
      <c r="T31" s="7" t="s">
        <v>634</v>
      </c>
      <c r="AB31" s="8" t="s">
        <v>3517</v>
      </c>
      <c r="AC31" s="24">
        <v>179589</v>
      </c>
      <c r="AD31" s="7">
        <v>6.9000000000000006E-2</v>
      </c>
      <c r="AE31" s="7" t="s">
        <v>3518</v>
      </c>
      <c r="AF31" s="7">
        <v>-0.48399999999999999</v>
      </c>
      <c r="AG31" s="7" t="s">
        <v>3519</v>
      </c>
      <c r="AH31" s="7">
        <v>21500</v>
      </c>
      <c r="AI31" s="7">
        <v>4</v>
      </c>
      <c r="AJ31" s="7">
        <v>21</v>
      </c>
      <c r="AS31" s="7" t="str">
        <f t="shared" si="11"/>
        <v>None</v>
      </c>
      <c r="AT31" s="7" t="str">
        <f t="shared" si="4"/>
        <v>None</v>
      </c>
      <c r="AU31" s="7" t="str">
        <f t="shared" si="5"/>
        <v/>
      </c>
      <c r="AV31" s="7" t="str">
        <f t="shared" si="6"/>
        <v/>
      </c>
      <c r="AW31" s="7" t="str">
        <f t="shared" si="7"/>
        <v/>
      </c>
      <c r="BA31" s="7" t="str">
        <f t="shared" si="8"/>
        <v/>
      </c>
      <c r="BB31" s="7" t="str">
        <f t="shared" si="9"/>
        <v>No</v>
      </c>
      <c r="BC31" s="7" t="s">
        <v>634</v>
      </c>
      <c r="BE31" s="7" t="s">
        <v>3520</v>
      </c>
      <c r="BP31" s="22"/>
      <c r="CG31" s="7" t="str">
        <f t="shared" si="10"/>
        <v/>
      </c>
    </row>
    <row r="32" spans="1:120">
      <c r="A32" s="7" t="s">
        <v>2374</v>
      </c>
      <c r="B32" s="7">
        <v>419</v>
      </c>
      <c r="C32" s="7" t="s">
        <v>2375</v>
      </c>
      <c r="D32" s="7" t="s">
        <v>635</v>
      </c>
      <c r="E32" s="7" t="s">
        <v>2933</v>
      </c>
      <c r="F32" s="7">
        <v>2040</v>
      </c>
      <c r="G32" s="7">
        <v>2019</v>
      </c>
      <c r="H32" s="24" t="str">
        <f t="shared" si="0"/>
        <v/>
      </c>
      <c r="K32" s="7" t="str">
        <f t="shared" si="1"/>
        <v/>
      </c>
      <c r="L32" s="21" t="str">
        <f t="shared" si="2"/>
        <v/>
      </c>
      <c r="S32" s="7" t="str">
        <f t="shared" si="3"/>
        <v/>
      </c>
      <c r="T32" s="7" t="s">
        <v>3381</v>
      </c>
      <c r="U32" s="7" t="s">
        <v>636</v>
      </c>
      <c r="W32" s="7" t="s">
        <v>3521</v>
      </c>
      <c r="AC32" s="24">
        <v>29870</v>
      </c>
      <c r="AD32" s="7">
        <v>8.2000000000000003E-2</v>
      </c>
      <c r="AE32" s="7" t="s">
        <v>3522</v>
      </c>
      <c r="AF32" s="7">
        <v>-1E-3</v>
      </c>
      <c r="AG32" s="7" t="s">
        <v>3523</v>
      </c>
      <c r="AH32" s="7">
        <v>63000</v>
      </c>
      <c r="AI32" s="7">
        <v>31</v>
      </c>
      <c r="AJ32" s="7">
        <v>19</v>
      </c>
      <c r="AK32" s="7" t="s">
        <v>3524</v>
      </c>
      <c r="AM32" s="7" t="s">
        <v>3525</v>
      </c>
      <c r="AS32" s="7" t="str">
        <f t="shared" si="11"/>
        <v>CN</v>
      </c>
      <c r="AT32" s="7" t="str">
        <f t="shared" si="4"/>
        <v>None</v>
      </c>
      <c r="AU32" s="7" t="str">
        <f t="shared" si="5"/>
        <v/>
      </c>
      <c r="AV32" s="7" t="str">
        <f t="shared" si="6"/>
        <v/>
      </c>
      <c r="AW32" s="7" t="str">
        <f t="shared" si="7"/>
        <v/>
      </c>
      <c r="BA32" s="7" t="str">
        <f t="shared" si="8"/>
        <v/>
      </c>
      <c r="BB32" s="7" t="str">
        <f t="shared" si="9"/>
        <v>No - but post-2030 commitment</v>
      </c>
      <c r="BC32" s="7" t="s">
        <v>3333</v>
      </c>
      <c r="BP32" s="22"/>
      <c r="CC32" s="7" t="s">
        <v>643</v>
      </c>
      <c r="CE32" s="25" t="s">
        <v>3436</v>
      </c>
      <c r="CG32" s="7" t="str">
        <f t="shared" si="10"/>
        <v/>
      </c>
    </row>
    <row r="33" spans="1:102">
      <c r="A33" s="7" t="s">
        <v>280</v>
      </c>
      <c r="B33" s="7">
        <v>205</v>
      </c>
      <c r="C33" t="s">
        <v>721</v>
      </c>
      <c r="H33" s="24" t="str">
        <f t="shared" si="0"/>
        <v>Yes</v>
      </c>
      <c r="I33" s="7">
        <v>2025</v>
      </c>
      <c r="J33" s="7">
        <v>2017</v>
      </c>
      <c r="K33" s="7" t="str">
        <f t="shared" si="1"/>
        <v>T</v>
      </c>
      <c r="L33" s="21">
        <f t="shared" si="2"/>
        <v>2025</v>
      </c>
      <c r="M33" s="7">
        <v>2018</v>
      </c>
      <c r="S33" s="7" t="str">
        <f t="shared" si="3"/>
        <v>Nothing</v>
      </c>
      <c r="T33" s="7" t="s">
        <v>634</v>
      </c>
      <c r="AC33" s="24">
        <v>53723</v>
      </c>
      <c r="AD33" s="7">
        <v>-1.6E-2</v>
      </c>
      <c r="AE33" s="7" t="s">
        <v>3526</v>
      </c>
      <c r="AF33" s="7">
        <v>1.1000000000000001</v>
      </c>
      <c r="AG33" s="7" t="s">
        <v>3527</v>
      </c>
      <c r="AH33" s="7">
        <v>171915</v>
      </c>
      <c r="AI33" s="7">
        <v>-13</v>
      </c>
      <c r="AJ33" s="7">
        <v>15</v>
      </c>
      <c r="AK33" t="s">
        <v>3528</v>
      </c>
      <c r="AM33" t="s">
        <v>640</v>
      </c>
      <c r="AS33" s="7" t="str">
        <f t="shared" si="11"/>
        <v>SBT &amp; RE100</v>
      </c>
      <c r="AT33" s="7" t="str">
        <f t="shared" si="4"/>
        <v>SBT &amp; RE100</v>
      </c>
      <c r="AU33" s="7" t="str">
        <f t="shared" si="5"/>
        <v/>
      </c>
      <c r="AV33" s="7">
        <f t="shared" si="6"/>
        <v>2018</v>
      </c>
      <c r="AW33" s="7">
        <f t="shared" si="7"/>
        <v>2017</v>
      </c>
      <c r="BA33" s="7" t="str">
        <f t="shared" si="8"/>
        <v>Yes</v>
      </c>
      <c r="BB33" s="7" t="str">
        <f t="shared" si="9"/>
        <v>No</v>
      </c>
      <c r="BC33" s="7" t="s">
        <v>634</v>
      </c>
      <c r="BG33" t="s">
        <v>641</v>
      </c>
      <c r="BH33" t="s">
        <v>3362</v>
      </c>
      <c r="BI33" t="s">
        <v>3529</v>
      </c>
      <c r="BL33" t="s">
        <v>3530</v>
      </c>
      <c r="BM33" s="7">
        <v>2025</v>
      </c>
      <c r="BN33" s="7">
        <v>2025</v>
      </c>
      <c r="BO33" s="7">
        <v>2025</v>
      </c>
      <c r="BP33" s="22">
        <v>0.35</v>
      </c>
      <c r="CF33" s="7" t="s">
        <v>721</v>
      </c>
      <c r="CG33" s="7" t="str">
        <f t="shared" si="10"/>
        <v>yes</v>
      </c>
      <c r="CH33" s="7" t="s">
        <v>3338</v>
      </c>
      <c r="CI33" s="7">
        <v>0.21</v>
      </c>
      <c r="CJ33" s="7">
        <v>0.05</v>
      </c>
      <c r="CK33" s="7">
        <v>0.05</v>
      </c>
      <c r="CL33" s="7" t="s">
        <v>3338</v>
      </c>
      <c r="CM33" s="7" t="s">
        <v>3338</v>
      </c>
      <c r="CN33" s="7" t="s">
        <v>3339</v>
      </c>
      <c r="CV33" s="7" t="s">
        <v>643</v>
      </c>
      <c r="CW33" s="7" t="s">
        <v>643</v>
      </c>
    </row>
    <row r="34" spans="1:102">
      <c r="A34" s="7" t="s">
        <v>2465</v>
      </c>
      <c r="B34" s="7">
        <v>367</v>
      </c>
      <c r="H34" s="24" t="str">
        <f t="shared" si="0"/>
        <v/>
      </c>
      <c r="K34" s="7" t="str">
        <f t="shared" si="1"/>
        <v/>
      </c>
      <c r="L34" s="21" t="str">
        <f t="shared" si="2"/>
        <v/>
      </c>
      <c r="S34" s="7" t="str">
        <f t="shared" si="3"/>
        <v>Nothing</v>
      </c>
      <c r="T34" s="7" t="s">
        <v>3333</v>
      </c>
      <c r="AC34" s="24">
        <v>33916</v>
      </c>
      <c r="AD34" s="7">
        <v>0.19</v>
      </c>
      <c r="AE34" s="7" t="s">
        <v>3531</v>
      </c>
      <c r="AF34" s="7">
        <v>8.7999999999999995E-2</v>
      </c>
      <c r="AG34" s="7" t="s">
        <v>3532</v>
      </c>
      <c r="AH34" s="7">
        <v>55952</v>
      </c>
      <c r="AI34" s="7">
        <v>74</v>
      </c>
      <c r="AJ34" s="7">
        <v>2</v>
      </c>
      <c r="AS34" s="7" t="str">
        <f t="shared" si="11"/>
        <v>None</v>
      </c>
      <c r="AT34" s="7" t="str">
        <f t="shared" si="4"/>
        <v>None</v>
      </c>
      <c r="AU34" s="7" t="str">
        <f t="shared" si="5"/>
        <v/>
      </c>
      <c r="AV34" s="7" t="str">
        <f t="shared" si="6"/>
        <v/>
      </c>
      <c r="AW34" s="7" t="str">
        <f t="shared" si="7"/>
        <v/>
      </c>
      <c r="BA34" s="7" t="str">
        <f t="shared" ref="BA34:BA65" si="19">IF(BG34="","","Yes")</f>
        <v/>
      </c>
      <c r="BB34" s="7" t="str">
        <f t="shared" si="9"/>
        <v>No</v>
      </c>
      <c r="BC34" s="7" t="s">
        <v>3333</v>
      </c>
      <c r="BP34" s="22"/>
      <c r="CG34" s="7" t="str">
        <f t="shared" si="10"/>
        <v/>
      </c>
    </row>
    <row r="35" spans="1:102">
      <c r="A35" s="7" t="s">
        <v>486</v>
      </c>
      <c r="B35" s="7">
        <v>401</v>
      </c>
      <c r="H35" s="24" t="str">
        <f t="shared" si="0"/>
        <v/>
      </c>
      <c r="K35" s="7" t="str">
        <f t="shared" si="1"/>
        <v/>
      </c>
      <c r="L35" s="21" t="str">
        <f t="shared" si="2"/>
        <v/>
      </c>
      <c r="S35" s="7" t="str">
        <f t="shared" si="3"/>
        <v>Nothing</v>
      </c>
      <c r="T35" s="7" t="s">
        <v>634</v>
      </c>
      <c r="AC35" s="24">
        <v>31469</v>
      </c>
      <c r="AD35" s="7">
        <v>-3.5000000000000003E-2</v>
      </c>
      <c r="AE35" s="7" t="s">
        <v>3533</v>
      </c>
      <c r="AF35" s="7" t="s">
        <v>3395</v>
      </c>
      <c r="AG35" s="7" t="s">
        <v>3534</v>
      </c>
      <c r="AH35" s="7">
        <v>126909</v>
      </c>
      <c r="AI35" s="7">
        <v>-16</v>
      </c>
      <c r="AJ35" s="7">
        <v>7</v>
      </c>
      <c r="AS35" s="7" t="str">
        <f t="shared" ref="AS35:AS63" si="20">IF(OR(BB35="Carbon Neutral",BB35="No - but post-2030 commitment"),IF((OR(BG35="Committed",BG35="Targets Set")),IF(I35="", "CN &amp; SBT","CN, SBT &amp; RE100"),IF(CG35="","CN","CN &amp; RE100")),IF((OR(BG35="Committed",BG35="Targets Set")),IF(CG35="", "SBT","SBT &amp; RE100"),IF(CG35="","None","RE100")))</f>
        <v>None</v>
      </c>
      <c r="AT35" s="7" t="str">
        <f t="shared" si="4"/>
        <v>None</v>
      </c>
      <c r="AU35" s="7" t="str">
        <f t="shared" si="5"/>
        <v/>
      </c>
      <c r="AV35" s="7" t="str">
        <f t="shared" si="6"/>
        <v/>
      </c>
      <c r="AW35" s="7" t="str">
        <f t="shared" si="7"/>
        <v/>
      </c>
      <c r="BA35" s="7" t="str">
        <f t="shared" si="19"/>
        <v/>
      </c>
      <c r="BB35" s="7" t="str">
        <f t="shared" si="9"/>
        <v>No</v>
      </c>
      <c r="BC35" s="7" t="s">
        <v>3333</v>
      </c>
      <c r="BP35" s="22"/>
      <c r="CG35" s="7" t="str">
        <f t="shared" si="10"/>
        <v/>
      </c>
    </row>
    <row r="36" spans="1:102">
      <c r="A36" s="7" t="s">
        <v>85</v>
      </c>
      <c r="B36" s="7">
        <v>68</v>
      </c>
      <c r="C36" s="7" t="s">
        <v>3332</v>
      </c>
      <c r="H36" s="24" t="str">
        <f t="shared" si="0"/>
        <v>Yes</v>
      </c>
      <c r="I36" s="7">
        <v>2025</v>
      </c>
      <c r="J36" s="7">
        <v>2019</v>
      </c>
      <c r="K36" s="7" t="str">
        <f t="shared" si="1"/>
        <v>C</v>
      </c>
      <c r="L36" s="21" t="str">
        <f t="shared" si="2"/>
        <v/>
      </c>
      <c r="M36" s="7">
        <v>2018</v>
      </c>
      <c r="S36" s="7" t="str">
        <f t="shared" si="3"/>
        <v>Nothing</v>
      </c>
      <c r="T36" s="7" t="s">
        <v>634</v>
      </c>
      <c r="AB36" s="8" t="s">
        <v>3535</v>
      </c>
      <c r="AC36" s="24">
        <v>104213</v>
      </c>
      <c r="AD36" s="7">
        <v>0.13100000000000001</v>
      </c>
      <c r="AE36" s="7" t="s">
        <v>3536</v>
      </c>
      <c r="AF36" s="7">
        <v>0.28199999999999997</v>
      </c>
      <c r="AG36" s="7" t="s">
        <v>3537</v>
      </c>
      <c r="AH36" s="7">
        <v>70600</v>
      </c>
      <c r="AI36" s="7">
        <v>11</v>
      </c>
      <c r="AJ36" s="7">
        <v>19</v>
      </c>
      <c r="AK36" s="7" t="s">
        <v>3538</v>
      </c>
      <c r="AM36" s="7" t="s">
        <v>630</v>
      </c>
      <c r="AS36" s="7" t="str">
        <f t="shared" si="20"/>
        <v>SBT &amp; RE100</v>
      </c>
      <c r="AT36" s="7" t="str">
        <f t="shared" si="4"/>
        <v>SBT &amp; RE100</v>
      </c>
      <c r="AU36" s="7" t="str">
        <f t="shared" si="5"/>
        <v/>
      </c>
      <c r="AV36" s="7">
        <f t="shared" si="6"/>
        <v>2018</v>
      </c>
      <c r="AW36" s="7">
        <f t="shared" si="7"/>
        <v>2019</v>
      </c>
      <c r="BA36" s="7" t="str">
        <f t="shared" si="19"/>
        <v>Yes</v>
      </c>
      <c r="BB36" s="7" t="str">
        <f t="shared" si="9"/>
        <v>No</v>
      </c>
      <c r="BC36" s="7" t="s">
        <v>634</v>
      </c>
      <c r="BE36" s="7" t="s">
        <v>3539</v>
      </c>
      <c r="BG36" s="7" t="s">
        <v>633</v>
      </c>
      <c r="BI36" s="7" t="s">
        <v>3529</v>
      </c>
      <c r="BP36" s="22"/>
      <c r="CF36" s="7" t="s">
        <v>3336</v>
      </c>
      <c r="CG36" s="7" t="str">
        <f t="shared" si="10"/>
        <v>yes</v>
      </c>
      <c r="CH36" s="7" t="s">
        <v>3338</v>
      </c>
      <c r="CI36" s="7">
        <v>0</v>
      </c>
      <c r="CJ36" s="7" t="s">
        <v>3338</v>
      </c>
      <c r="CK36" s="7" t="s">
        <v>3338</v>
      </c>
      <c r="CL36" s="7" t="s">
        <v>3338</v>
      </c>
      <c r="CM36" s="7" t="s">
        <v>3338</v>
      </c>
      <c r="CN36" s="7" t="s">
        <v>3451</v>
      </c>
      <c r="CO36" s="7" t="s">
        <v>3340</v>
      </c>
      <c r="CX36" s="7" t="s">
        <v>643</v>
      </c>
    </row>
    <row r="37" spans="1:102">
      <c r="A37" s="7" t="s">
        <v>56</v>
      </c>
      <c r="B37" s="7">
        <v>12</v>
      </c>
      <c r="C37" s="7" t="s">
        <v>3332</v>
      </c>
      <c r="D37" s="7" t="s">
        <v>3540</v>
      </c>
      <c r="E37" s="7" t="s">
        <v>3541</v>
      </c>
      <c r="F37" s="7" t="s">
        <v>3542</v>
      </c>
      <c r="G37" s="7">
        <v>2020</v>
      </c>
      <c r="H37" s="24" t="str">
        <f t="shared" si="0"/>
        <v>Yes</v>
      </c>
      <c r="I37" s="7" t="s">
        <v>3542</v>
      </c>
      <c r="J37" s="7">
        <v>2016</v>
      </c>
      <c r="K37" s="7" t="str">
        <f t="shared" si="1"/>
        <v/>
      </c>
      <c r="L37" s="21" t="str">
        <f t="shared" si="2"/>
        <v/>
      </c>
      <c r="N37" s="7" t="s">
        <v>3424</v>
      </c>
      <c r="O37" s="7" t="s">
        <v>3034</v>
      </c>
      <c r="P37" s="7">
        <v>2030</v>
      </c>
      <c r="Q37" s="7">
        <v>2020</v>
      </c>
      <c r="R37" s="8" t="s">
        <v>3543</v>
      </c>
      <c r="S37" s="7" t="str">
        <f t="shared" si="3"/>
        <v/>
      </c>
      <c r="T37" s="7" t="s">
        <v>3544</v>
      </c>
      <c r="U37" s="7" t="s">
        <v>3545</v>
      </c>
      <c r="X37" s="7" t="s">
        <v>3546</v>
      </c>
      <c r="Y37" s="23"/>
      <c r="AA37" s="8" t="s">
        <v>2606</v>
      </c>
      <c r="AB37" s="8" t="s">
        <v>3543</v>
      </c>
      <c r="AC37" s="24">
        <v>260174</v>
      </c>
      <c r="AD37" s="7">
        <v>-0.02</v>
      </c>
      <c r="AE37" s="7" t="s">
        <v>3547</v>
      </c>
      <c r="AF37" s="7">
        <v>-7.1999999999999995E-2</v>
      </c>
      <c r="AG37" s="7" t="s">
        <v>3548</v>
      </c>
      <c r="AH37" s="7">
        <v>137000</v>
      </c>
      <c r="AI37" s="7">
        <v>-1</v>
      </c>
      <c r="AJ37" s="7">
        <v>18</v>
      </c>
      <c r="AK37" t="s">
        <v>3549</v>
      </c>
      <c r="AM37" s="7" t="s">
        <v>630</v>
      </c>
      <c r="AS37" s="7" t="str">
        <f t="shared" si="20"/>
        <v>CN</v>
      </c>
      <c r="AT37" s="7" t="str">
        <f t="shared" si="4"/>
        <v>CN</v>
      </c>
      <c r="AU37" s="7">
        <f t="shared" si="5"/>
        <v>2020</v>
      </c>
      <c r="AV37" s="7" t="str">
        <f t="shared" si="6"/>
        <v/>
      </c>
      <c r="AW37" s="7" t="str">
        <f t="shared" si="7"/>
        <v/>
      </c>
      <c r="BA37" s="7" t="str">
        <f t="shared" si="19"/>
        <v/>
      </c>
      <c r="BB37" s="7" t="str">
        <f t="shared" si="9"/>
        <v>Carbon Neutral</v>
      </c>
      <c r="BC37" s="7" t="s">
        <v>3381</v>
      </c>
      <c r="BE37" s="7" t="s">
        <v>3550</v>
      </c>
      <c r="BF37" s="7" t="s">
        <v>3498</v>
      </c>
      <c r="BP37" s="22"/>
      <c r="CC37" s="7" t="s">
        <v>643</v>
      </c>
      <c r="CE37" s="25"/>
      <c r="CF37" s="7" t="s">
        <v>3336</v>
      </c>
      <c r="CG37" s="7" t="str">
        <f t="shared" si="10"/>
        <v/>
      </c>
      <c r="CH37" s="7" t="s">
        <v>3338</v>
      </c>
      <c r="CI37" s="7">
        <v>0.99</v>
      </c>
      <c r="CJ37" s="7">
        <v>0.97</v>
      </c>
      <c r="CK37" s="7">
        <v>0.95</v>
      </c>
      <c r="CL37" s="7">
        <v>0.93</v>
      </c>
      <c r="CM37" s="7" t="s">
        <v>3338</v>
      </c>
      <c r="CN37" s="7" t="s">
        <v>3551</v>
      </c>
      <c r="CS37" s="7" t="s">
        <v>56</v>
      </c>
      <c r="CT37" s="7" t="s">
        <v>3487</v>
      </c>
      <c r="CU37" s="7">
        <v>31</v>
      </c>
      <c r="CV37" s="7" t="s">
        <v>643</v>
      </c>
      <c r="CX37" s="7" t="s">
        <v>643</v>
      </c>
    </row>
    <row r="38" spans="1:102">
      <c r="A38" s="7" t="s">
        <v>271</v>
      </c>
      <c r="B38" s="7">
        <v>146</v>
      </c>
      <c r="C38" s="7" t="s">
        <v>732</v>
      </c>
      <c r="H38" s="24" t="str">
        <f t="shared" si="0"/>
        <v/>
      </c>
      <c r="K38" s="7" t="str">
        <f t="shared" si="1"/>
        <v/>
      </c>
      <c r="L38" s="21" t="str">
        <f t="shared" si="2"/>
        <v/>
      </c>
      <c r="S38" s="7" t="str">
        <f t="shared" si="3"/>
        <v>Nothing</v>
      </c>
      <c r="T38" s="7" t="s">
        <v>634</v>
      </c>
      <c r="AB38" s="8" t="s">
        <v>3552</v>
      </c>
      <c r="AC38" s="24">
        <v>70615</v>
      </c>
      <c r="AD38" s="7">
        <v>-7.0999999999999994E-2</v>
      </c>
      <c r="AE38" s="7" t="s">
        <v>3553</v>
      </c>
      <c r="AF38" s="7">
        <v>-1.4770000000000001</v>
      </c>
      <c r="AG38" s="7" t="s">
        <v>3554</v>
      </c>
      <c r="AH38" s="7">
        <v>191248</v>
      </c>
      <c r="AI38" s="7">
        <v>-26</v>
      </c>
      <c r="AJ38" s="7">
        <v>16</v>
      </c>
      <c r="AK38" s="7" t="s">
        <v>3524</v>
      </c>
      <c r="AS38" s="7" t="str">
        <f t="shared" si="20"/>
        <v>None</v>
      </c>
      <c r="AT38" s="7" t="str">
        <f t="shared" si="4"/>
        <v>None</v>
      </c>
      <c r="AU38" s="7" t="str">
        <f t="shared" si="5"/>
        <v/>
      </c>
      <c r="AV38" s="7" t="str">
        <f t="shared" si="6"/>
        <v/>
      </c>
      <c r="AW38" s="7" t="str">
        <f t="shared" si="7"/>
        <v/>
      </c>
      <c r="BA38" s="7" t="str">
        <f t="shared" si="19"/>
        <v/>
      </c>
      <c r="BB38" s="7" t="str">
        <f t="shared" si="9"/>
        <v>No</v>
      </c>
      <c r="BC38" s="7" t="s">
        <v>634</v>
      </c>
      <c r="BE38" s="7" t="s">
        <v>3555</v>
      </c>
      <c r="BP38" s="22"/>
      <c r="CG38" s="7" t="str">
        <f t="shared" si="10"/>
        <v/>
      </c>
      <c r="CS38" s="7" t="s">
        <v>271</v>
      </c>
      <c r="CT38" s="7" t="s">
        <v>3556</v>
      </c>
      <c r="CU38" s="7">
        <v>-25</v>
      </c>
      <c r="CV38" s="7" t="s">
        <v>643</v>
      </c>
    </row>
    <row r="39" spans="1:102">
      <c r="A39" s="7" t="s">
        <v>191</v>
      </c>
      <c r="B39" s="7">
        <v>168</v>
      </c>
      <c r="H39" s="24" t="str">
        <f t="shared" si="0"/>
        <v/>
      </c>
      <c r="K39" s="7" t="str">
        <f t="shared" si="1"/>
        <v/>
      </c>
      <c r="L39" s="21" t="str">
        <f t="shared" si="2"/>
        <v/>
      </c>
      <c r="S39" s="7" t="str">
        <f t="shared" si="3"/>
        <v>Nothing</v>
      </c>
      <c r="T39" s="7" t="s">
        <v>634</v>
      </c>
      <c r="AB39" s="8" t="s">
        <v>3557</v>
      </c>
      <c r="AC39" s="24">
        <v>64656</v>
      </c>
      <c r="AD39" s="7">
        <v>5.0000000000000001E-3</v>
      </c>
      <c r="AE39" s="7" t="s">
        <v>3558</v>
      </c>
      <c r="AF39" s="7">
        <v>-0.23799999999999999</v>
      </c>
      <c r="AG39" s="7" t="s">
        <v>3559</v>
      </c>
      <c r="AH39" s="7">
        <v>38100</v>
      </c>
      <c r="AI39" s="7">
        <v>-13</v>
      </c>
      <c r="AJ39" s="7">
        <v>26</v>
      </c>
      <c r="AS39" s="7" t="str">
        <f t="shared" si="20"/>
        <v>None</v>
      </c>
      <c r="AT39" s="7" t="str">
        <f t="shared" si="4"/>
        <v>None</v>
      </c>
      <c r="AU39" s="7" t="str">
        <f t="shared" si="5"/>
        <v/>
      </c>
      <c r="AV39" s="7" t="str">
        <f t="shared" si="6"/>
        <v/>
      </c>
      <c r="AW39" s="7" t="str">
        <f t="shared" si="7"/>
        <v/>
      </c>
      <c r="BA39" s="7" t="str">
        <f t="shared" si="19"/>
        <v/>
      </c>
      <c r="BB39" s="7" t="str">
        <f t="shared" si="9"/>
        <v>No</v>
      </c>
      <c r="BC39" s="7" t="s">
        <v>634</v>
      </c>
      <c r="BE39" s="7" t="s">
        <v>3560</v>
      </c>
      <c r="BP39" s="22"/>
      <c r="CG39" s="7" t="str">
        <f t="shared" si="10"/>
        <v/>
      </c>
      <c r="CV39" s="7" t="s">
        <v>643</v>
      </c>
      <c r="CX39" s="7" t="s">
        <v>643</v>
      </c>
    </row>
    <row r="40" spans="1:102">
      <c r="A40" s="7" t="s">
        <v>734</v>
      </c>
      <c r="B40" s="7">
        <v>441</v>
      </c>
      <c r="H40" s="24" t="str">
        <f t="shared" si="0"/>
        <v/>
      </c>
      <c r="K40" s="7" t="str">
        <f t="shared" si="1"/>
        <v/>
      </c>
      <c r="L40" s="21" t="str">
        <f t="shared" si="2"/>
        <v/>
      </c>
      <c r="S40" s="7" t="str">
        <f t="shared" si="3"/>
        <v>Nothing</v>
      </c>
      <c r="T40" s="7" t="s">
        <v>634</v>
      </c>
      <c r="AC40" s="24">
        <v>28917</v>
      </c>
      <c r="AD40" s="7">
        <v>-2.5999999999999999E-2</v>
      </c>
      <c r="AE40" s="7" t="s">
        <v>3561</v>
      </c>
      <c r="AF40" s="7">
        <v>-1.2849999999999999</v>
      </c>
      <c r="AG40" s="7" t="s">
        <v>3562</v>
      </c>
      <c r="AH40" s="7">
        <v>19300</v>
      </c>
      <c r="AI40" s="7">
        <v>-20</v>
      </c>
      <c r="AJ40" s="7">
        <v>7</v>
      </c>
      <c r="AS40" s="7" t="str">
        <f t="shared" si="20"/>
        <v>None</v>
      </c>
      <c r="AT40" s="7" t="str">
        <f t="shared" si="4"/>
        <v>None</v>
      </c>
      <c r="AU40" s="7" t="str">
        <f t="shared" si="5"/>
        <v/>
      </c>
      <c r="AV40" s="7" t="str">
        <f t="shared" si="6"/>
        <v/>
      </c>
      <c r="AW40" s="7" t="str">
        <f t="shared" si="7"/>
        <v/>
      </c>
      <c r="BA40" s="7" t="str">
        <f t="shared" si="19"/>
        <v/>
      </c>
      <c r="BB40" s="7" t="str">
        <f t="shared" si="9"/>
        <v>No</v>
      </c>
      <c r="BC40" s="7" t="s">
        <v>634</v>
      </c>
      <c r="BE40" s="7" t="s">
        <v>3563</v>
      </c>
      <c r="BP40" s="22"/>
      <c r="CC40" s="7" t="s">
        <v>643</v>
      </c>
      <c r="CG40" s="7" t="str">
        <f t="shared" si="10"/>
        <v/>
      </c>
    </row>
    <row r="41" spans="1:102">
      <c r="A41" s="7" t="s">
        <v>272</v>
      </c>
      <c r="B41" s="7">
        <v>66</v>
      </c>
      <c r="H41" s="24" t="str">
        <f t="shared" si="0"/>
        <v/>
      </c>
      <c r="K41" s="7" t="str">
        <f t="shared" si="1"/>
        <v/>
      </c>
      <c r="L41" s="21" t="str">
        <f t="shared" si="2"/>
        <v/>
      </c>
      <c r="S41" s="7" t="str">
        <f t="shared" si="3"/>
        <v>Nothing</v>
      </c>
      <c r="T41" s="7" t="s">
        <v>634</v>
      </c>
      <c r="AB41" s="8" t="s">
        <v>3564</v>
      </c>
      <c r="AC41" s="24">
        <v>105921</v>
      </c>
      <c r="AD41" s="7">
        <v>0.20100000000000001</v>
      </c>
      <c r="AE41" s="7" t="s">
        <v>3565</v>
      </c>
      <c r="AF41" s="7">
        <v>9.7000000000000003E-2</v>
      </c>
      <c r="AG41" s="7" t="s">
        <v>3566</v>
      </c>
      <c r="AH41" s="7">
        <v>71936</v>
      </c>
      <c r="AI41" s="7">
        <v>26</v>
      </c>
      <c r="AJ41" s="7">
        <v>26</v>
      </c>
      <c r="AS41" s="7" t="str">
        <f t="shared" si="20"/>
        <v>None</v>
      </c>
      <c r="AT41" s="7" t="str">
        <f t="shared" si="4"/>
        <v>None</v>
      </c>
      <c r="AU41" s="7" t="str">
        <f t="shared" si="5"/>
        <v/>
      </c>
      <c r="AV41" s="7" t="str">
        <f t="shared" si="6"/>
        <v/>
      </c>
      <c r="AW41" s="7" t="str">
        <f t="shared" si="7"/>
        <v/>
      </c>
      <c r="BA41" s="7" t="str">
        <f t="shared" si="19"/>
        <v/>
      </c>
      <c r="BB41" s="7" t="str">
        <f t="shared" si="9"/>
        <v>No</v>
      </c>
      <c r="BC41" s="7" t="s">
        <v>634</v>
      </c>
      <c r="BE41" s="7" t="s">
        <v>3567</v>
      </c>
      <c r="BP41" s="22"/>
      <c r="CG41" s="7" t="str">
        <f t="shared" si="10"/>
        <v/>
      </c>
    </row>
    <row r="42" spans="1:102">
      <c r="A42" s="7" t="s">
        <v>126</v>
      </c>
      <c r="B42" s="7">
        <v>22</v>
      </c>
      <c r="C42" s="7" t="s">
        <v>3332</v>
      </c>
      <c r="H42" s="24" t="str">
        <f t="shared" si="0"/>
        <v/>
      </c>
      <c r="K42" s="7" t="str">
        <f t="shared" si="1"/>
        <v>T</v>
      </c>
      <c r="L42" s="21">
        <f t="shared" si="2"/>
        <v>2028</v>
      </c>
      <c r="M42" s="7">
        <v>2020</v>
      </c>
      <c r="S42" s="7" t="str">
        <f t="shared" si="3"/>
        <v>Nothing</v>
      </c>
      <c r="T42" s="7" t="s">
        <v>634</v>
      </c>
      <c r="AB42" s="8" t="s">
        <v>3568</v>
      </c>
      <c r="AC42" s="24">
        <v>181193</v>
      </c>
      <c r="AD42" s="7">
        <v>6.0999999999999999E-2</v>
      </c>
      <c r="AE42" s="7" t="s">
        <v>3569</v>
      </c>
      <c r="AF42" s="7">
        <v>-0.28199999999999997</v>
      </c>
      <c r="AG42" s="7" t="s">
        <v>3570</v>
      </c>
      <c r="AH42" s="7">
        <v>247800</v>
      </c>
      <c r="AI42" s="7">
        <v>3</v>
      </c>
      <c r="AJ42" s="7">
        <v>26</v>
      </c>
      <c r="AK42" s="7" t="s">
        <v>1294</v>
      </c>
      <c r="AM42" s="7" t="s">
        <v>630</v>
      </c>
      <c r="AS42" s="7" t="str">
        <f t="shared" si="20"/>
        <v>SBT</v>
      </c>
      <c r="AT42" s="7" t="str">
        <f t="shared" si="4"/>
        <v>SBT</v>
      </c>
      <c r="AU42" s="7" t="str">
        <f t="shared" si="5"/>
        <v/>
      </c>
      <c r="AV42" s="7">
        <f t="shared" si="6"/>
        <v>2020</v>
      </c>
      <c r="AW42" s="7" t="str">
        <f t="shared" si="7"/>
        <v/>
      </c>
      <c r="BA42" s="7" t="str">
        <f t="shared" si="19"/>
        <v>Yes</v>
      </c>
      <c r="BB42" s="7" t="str">
        <f t="shared" si="9"/>
        <v>No</v>
      </c>
      <c r="BC42" s="7" t="s">
        <v>634</v>
      </c>
      <c r="BE42" s="23" t="s">
        <v>3571</v>
      </c>
      <c r="BG42" s="7" t="s">
        <v>641</v>
      </c>
      <c r="BH42" s="7" t="s">
        <v>3402</v>
      </c>
      <c r="BI42" s="7" t="s">
        <v>3572</v>
      </c>
      <c r="BL42" s="7" t="s">
        <v>3573</v>
      </c>
      <c r="BM42" s="7">
        <v>2030</v>
      </c>
      <c r="BN42" s="7">
        <v>2030</v>
      </c>
      <c r="BO42" s="7">
        <v>2024</v>
      </c>
      <c r="BP42" s="22">
        <v>0.26</v>
      </c>
      <c r="CG42" s="7" t="str">
        <f t="shared" si="10"/>
        <v/>
      </c>
      <c r="CW42" s="7" t="s">
        <v>643</v>
      </c>
      <c r="CX42" s="7" t="s">
        <v>643</v>
      </c>
    </row>
    <row r="43" spans="1:102">
      <c r="A43" s="7" t="s">
        <v>3574</v>
      </c>
      <c r="B43" s="7">
        <v>196</v>
      </c>
      <c r="C43" s="7" t="s">
        <v>692</v>
      </c>
      <c r="H43" s="24" t="str">
        <f t="shared" si="0"/>
        <v/>
      </c>
      <c r="K43" s="7" t="str">
        <f t="shared" si="1"/>
        <v>C</v>
      </c>
      <c r="L43" s="21" t="str">
        <f t="shared" si="2"/>
        <v/>
      </c>
      <c r="M43" s="7">
        <v>2020</v>
      </c>
      <c r="S43" s="7" t="str">
        <f t="shared" si="3"/>
        <v>Nothing</v>
      </c>
      <c r="T43" s="7" t="s">
        <v>634</v>
      </c>
      <c r="W43" s="7" t="s">
        <v>3575</v>
      </c>
      <c r="AC43" s="24">
        <v>54672</v>
      </c>
      <c r="AD43" s="7">
        <v>-0.1</v>
      </c>
      <c r="AE43" s="7" t="s">
        <v>3576</v>
      </c>
      <c r="AF43" s="7" t="s">
        <v>3395</v>
      </c>
      <c r="AG43" s="7" t="s">
        <v>3577</v>
      </c>
      <c r="AH43" s="7">
        <v>308137</v>
      </c>
      <c r="AI43" s="7">
        <v>-32</v>
      </c>
      <c r="AJ43" s="7">
        <v>24</v>
      </c>
      <c r="AK43" s="7" t="s">
        <v>1093</v>
      </c>
      <c r="AM43" s="7" t="s">
        <v>640</v>
      </c>
      <c r="AS43" s="7" t="str">
        <f t="shared" si="20"/>
        <v>SBT</v>
      </c>
      <c r="AT43" s="7" t="str">
        <f t="shared" si="4"/>
        <v>SBT</v>
      </c>
      <c r="AU43" s="7" t="str">
        <f t="shared" si="5"/>
        <v/>
      </c>
      <c r="AV43" s="7">
        <f t="shared" si="6"/>
        <v>2020</v>
      </c>
      <c r="AW43" s="7" t="str">
        <f t="shared" si="7"/>
        <v/>
      </c>
      <c r="BA43" s="7" t="str">
        <f t="shared" si="19"/>
        <v>Yes</v>
      </c>
      <c r="BB43" s="7" t="str">
        <f t="shared" si="9"/>
        <v>No</v>
      </c>
      <c r="BC43" s="7" t="s">
        <v>634</v>
      </c>
      <c r="BG43" s="7" t="s">
        <v>633</v>
      </c>
      <c r="BI43" s="7" t="s">
        <v>3578</v>
      </c>
      <c r="BP43" s="22"/>
      <c r="CG43" s="7" t="str">
        <f t="shared" si="10"/>
        <v/>
      </c>
    </row>
    <row r="44" spans="1:102">
      <c r="A44" s="7" t="s">
        <v>744</v>
      </c>
      <c r="B44" s="7">
        <v>163</v>
      </c>
      <c r="C44" s="7" t="s">
        <v>680</v>
      </c>
      <c r="H44" s="24" t="str">
        <f t="shared" si="0"/>
        <v/>
      </c>
      <c r="K44" s="7" t="str">
        <f t="shared" si="1"/>
        <v/>
      </c>
      <c r="L44" s="21" t="str">
        <f t="shared" si="2"/>
        <v/>
      </c>
      <c r="S44" s="7" t="str">
        <f t="shared" si="3"/>
        <v>Nothing</v>
      </c>
      <c r="T44" s="7" t="s">
        <v>634</v>
      </c>
      <c r="AC44" s="24">
        <v>65909</v>
      </c>
      <c r="AD44" s="7">
        <v>6.0000000000000001E-3</v>
      </c>
      <c r="AE44" s="7" t="s">
        <v>3579</v>
      </c>
      <c r="AF44" s="7">
        <v>-0.16800000000000001</v>
      </c>
      <c r="AG44" s="7" t="s">
        <v>3580</v>
      </c>
      <c r="AH44" s="7">
        <v>417798</v>
      </c>
      <c r="AI44" s="7">
        <v>-12</v>
      </c>
      <c r="AJ44" s="7">
        <v>12</v>
      </c>
      <c r="AM44" s="7" t="s">
        <v>677</v>
      </c>
      <c r="AS44" s="7" t="str">
        <f t="shared" si="20"/>
        <v>None</v>
      </c>
      <c r="AT44" s="7" t="str">
        <f t="shared" si="4"/>
        <v>None</v>
      </c>
      <c r="AU44" s="7" t="str">
        <f t="shared" si="5"/>
        <v/>
      </c>
      <c r="AV44" s="7" t="str">
        <f t="shared" si="6"/>
        <v/>
      </c>
      <c r="AW44" s="7" t="str">
        <f t="shared" si="7"/>
        <v/>
      </c>
      <c r="BA44" s="7" t="str">
        <f t="shared" si="19"/>
        <v/>
      </c>
      <c r="BB44" s="7" t="str">
        <f t="shared" si="9"/>
        <v>No</v>
      </c>
      <c r="BC44" s="7" t="s">
        <v>634</v>
      </c>
      <c r="BP44" s="22"/>
      <c r="CG44" s="7" t="str">
        <f t="shared" si="10"/>
        <v/>
      </c>
    </row>
    <row r="45" spans="1:102">
      <c r="A45" s="7" t="s">
        <v>2749</v>
      </c>
      <c r="B45" s="7">
        <v>88</v>
      </c>
      <c r="C45" s="7" t="s">
        <v>3581</v>
      </c>
      <c r="D45" s="7" t="s">
        <v>635</v>
      </c>
      <c r="E45" s="7" t="s">
        <v>3582</v>
      </c>
      <c r="F45" s="7">
        <v>2006</v>
      </c>
      <c r="G45" s="7">
        <v>2006</v>
      </c>
      <c r="H45" s="24" t="str">
        <f t="shared" si="0"/>
        <v>Yes</v>
      </c>
      <c r="I45" s="7">
        <v>2025</v>
      </c>
      <c r="J45" s="7">
        <v>2015</v>
      </c>
      <c r="K45" s="7" t="str">
        <f t="shared" si="1"/>
        <v/>
      </c>
      <c r="L45" s="21" t="str">
        <f t="shared" si="2"/>
        <v/>
      </c>
      <c r="S45" s="7" t="str">
        <f t="shared" si="3"/>
        <v/>
      </c>
      <c r="T45" s="7" t="s">
        <v>643</v>
      </c>
      <c r="U45" s="7" t="s">
        <v>3583</v>
      </c>
      <c r="AB45" s="8" t="s">
        <v>3584</v>
      </c>
      <c r="AC45" s="24">
        <v>89647</v>
      </c>
      <c r="AD45" s="7">
        <v>2.7759999999999998</v>
      </c>
      <c r="AE45" s="7" t="s">
        <v>3585</v>
      </c>
      <c r="AF45" s="7">
        <v>0.55500000000000005</v>
      </c>
      <c r="AG45" s="7" t="s">
        <v>3586</v>
      </c>
      <c r="AH45" s="7">
        <v>31181</v>
      </c>
      <c r="AI45" s="7" t="s">
        <v>3395</v>
      </c>
      <c r="AJ45" s="7">
        <v>25</v>
      </c>
      <c r="AK45" s="7" t="s">
        <v>3371</v>
      </c>
      <c r="AM45" s="7" t="s">
        <v>640</v>
      </c>
      <c r="AS45" s="7" t="str">
        <f t="shared" si="20"/>
        <v>CN &amp; RE100</v>
      </c>
      <c r="AT45" s="7" t="str">
        <f t="shared" si="4"/>
        <v>CN &amp; RE100</v>
      </c>
      <c r="AU45" s="7">
        <f t="shared" si="5"/>
        <v>2006</v>
      </c>
      <c r="AV45" s="7" t="str">
        <f t="shared" si="6"/>
        <v/>
      </c>
      <c r="AW45" s="7">
        <f t="shared" si="7"/>
        <v>2015</v>
      </c>
      <c r="BA45" s="7" t="str">
        <f t="shared" si="19"/>
        <v/>
      </c>
      <c r="BB45" s="7" t="str">
        <f t="shared" si="9"/>
        <v>Carbon Neutral</v>
      </c>
      <c r="BC45" s="7" t="s">
        <v>634</v>
      </c>
      <c r="BE45" s="7" t="s">
        <v>3587</v>
      </c>
      <c r="BP45" s="22"/>
      <c r="CC45" s="7" t="s">
        <v>643</v>
      </c>
      <c r="CE45" s="25"/>
      <c r="CF45" s="7" t="s">
        <v>3581</v>
      </c>
      <c r="CG45" s="7" t="str">
        <f t="shared" si="10"/>
        <v>yes</v>
      </c>
      <c r="CH45" s="7" t="s">
        <v>3588</v>
      </c>
      <c r="CI45" s="7">
        <v>0.61</v>
      </c>
      <c r="CJ45" s="7">
        <v>0.61</v>
      </c>
      <c r="CK45" s="7">
        <v>0.61</v>
      </c>
      <c r="CL45" s="7">
        <v>0.62</v>
      </c>
      <c r="CM45" s="7">
        <v>0.56000000000000005</v>
      </c>
      <c r="CN45" s="7" t="s">
        <v>3589</v>
      </c>
    </row>
    <row r="46" spans="1:102">
      <c r="A46" s="7" t="s">
        <v>151</v>
      </c>
      <c r="B46" s="7">
        <v>34</v>
      </c>
      <c r="C46" s="7" t="s">
        <v>692</v>
      </c>
      <c r="H46" s="24" t="str">
        <f t="shared" si="0"/>
        <v>Yes</v>
      </c>
      <c r="I46" s="7">
        <v>2025</v>
      </c>
      <c r="J46" s="7">
        <v>2017</v>
      </c>
      <c r="K46" s="7" t="str">
        <f t="shared" si="1"/>
        <v>C</v>
      </c>
      <c r="L46" s="21" t="str">
        <f t="shared" si="2"/>
        <v/>
      </c>
      <c r="M46" s="7">
        <v>2015</v>
      </c>
      <c r="S46" s="7" t="str">
        <f t="shared" si="3"/>
        <v>Nothing</v>
      </c>
      <c r="T46" s="7" t="s">
        <v>634</v>
      </c>
      <c r="AB46" s="8" t="s">
        <v>3590</v>
      </c>
      <c r="AC46" s="24">
        <v>148984</v>
      </c>
      <c r="AD46" s="7">
        <v>0.186</v>
      </c>
      <c r="AE46" s="7" t="s">
        <v>3591</v>
      </c>
      <c r="AF46" s="7">
        <v>0.70899999999999996</v>
      </c>
      <c r="AG46" s="7" t="s">
        <v>3592</v>
      </c>
      <c r="AH46" s="7">
        <v>99843</v>
      </c>
      <c r="AI46" s="7">
        <v>12</v>
      </c>
      <c r="AJ46" s="7">
        <v>26</v>
      </c>
      <c r="AK46" s="7" t="s">
        <v>3371</v>
      </c>
      <c r="AM46" s="7" t="s">
        <v>640</v>
      </c>
      <c r="AS46" s="7" t="str">
        <f t="shared" si="20"/>
        <v>SBT &amp; RE100</v>
      </c>
      <c r="AT46" s="7" t="str">
        <f t="shared" si="4"/>
        <v>SBT &amp; RE100</v>
      </c>
      <c r="AU46" s="7" t="str">
        <f t="shared" si="5"/>
        <v/>
      </c>
      <c r="AV46" s="7">
        <f t="shared" si="6"/>
        <v>2015</v>
      </c>
      <c r="AW46" s="7">
        <f t="shared" si="7"/>
        <v>2017</v>
      </c>
      <c r="BA46" s="7" t="str">
        <f t="shared" si="19"/>
        <v>Yes</v>
      </c>
      <c r="BB46" s="7" t="str">
        <f t="shared" si="9"/>
        <v>No</v>
      </c>
      <c r="BC46" s="7" t="s">
        <v>634</v>
      </c>
      <c r="BE46" s="23" t="s">
        <v>3593</v>
      </c>
      <c r="BG46" s="7" t="s">
        <v>633</v>
      </c>
      <c r="BI46" s="7" t="s">
        <v>3594</v>
      </c>
      <c r="BP46" s="22"/>
      <c r="CF46" s="7" t="s">
        <v>692</v>
      </c>
      <c r="CG46" s="7" t="str">
        <f t="shared" si="10"/>
        <v>yes</v>
      </c>
      <c r="CH46" s="7" t="s">
        <v>3338</v>
      </c>
      <c r="CI46" s="7">
        <v>0.49</v>
      </c>
      <c r="CJ46" s="7">
        <v>0.5</v>
      </c>
      <c r="CK46" s="7">
        <v>0.53</v>
      </c>
      <c r="CL46" s="7" t="s">
        <v>3338</v>
      </c>
      <c r="CM46" s="7" t="s">
        <v>3338</v>
      </c>
      <c r="CN46" s="7" t="s">
        <v>3589</v>
      </c>
    </row>
    <row r="47" spans="1:102">
      <c r="A47" s="7" t="s">
        <v>185</v>
      </c>
      <c r="B47" s="7">
        <v>254</v>
      </c>
      <c r="C47" s="7" t="s">
        <v>671</v>
      </c>
      <c r="D47" s="7" t="s">
        <v>635</v>
      </c>
      <c r="E47" s="1" t="s">
        <v>3595</v>
      </c>
      <c r="F47" s="1">
        <v>2020</v>
      </c>
      <c r="G47" s="1">
        <v>2020</v>
      </c>
      <c r="H47" s="24" t="str">
        <f t="shared" si="0"/>
        <v>Yes</v>
      </c>
      <c r="I47" s="7">
        <v>2030</v>
      </c>
      <c r="J47" s="7">
        <v>2018</v>
      </c>
      <c r="K47" s="7" t="str">
        <f t="shared" si="1"/>
        <v>C</v>
      </c>
      <c r="L47" s="21" t="str">
        <f t="shared" si="2"/>
        <v/>
      </c>
      <c r="M47" s="7">
        <v>2018</v>
      </c>
      <c r="P47" s="1"/>
      <c r="Q47" s="1"/>
      <c r="S47" s="7" t="str">
        <f t="shared" si="3"/>
        <v/>
      </c>
      <c r="T47" s="7" t="s">
        <v>3381</v>
      </c>
      <c r="U47" s="1" t="s">
        <v>3595</v>
      </c>
      <c r="V47" s="1"/>
      <c r="W47" s="1" t="s">
        <v>3596</v>
      </c>
      <c r="X47" s="1"/>
      <c r="Y47" s="1"/>
      <c r="AA47" s="1"/>
      <c r="AB47" s="45" t="s">
        <v>3597</v>
      </c>
      <c r="AC47" s="24">
        <v>46892</v>
      </c>
      <c r="AD47" s="7">
        <v>-1.4999999999999999E-2</v>
      </c>
      <c r="AE47" s="7" t="s">
        <v>3598</v>
      </c>
      <c r="AF47" s="7">
        <v>-0.374</v>
      </c>
      <c r="AG47" s="7" t="s">
        <v>3599</v>
      </c>
      <c r="AH47" s="7">
        <v>126973</v>
      </c>
      <c r="AI47" s="7">
        <v>-20</v>
      </c>
      <c r="AJ47" s="7">
        <v>26</v>
      </c>
      <c r="AK47" s="7" t="s">
        <v>3371</v>
      </c>
      <c r="AM47" s="7" t="s">
        <v>640</v>
      </c>
      <c r="AS47" s="7" t="str">
        <f t="shared" si="20"/>
        <v>CN, SBT &amp; RE100</v>
      </c>
      <c r="AT47" s="7" t="str">
        <f t="shared" si="4"/>
        <v>CN, SBT &amp; RE100</v>
      </c>
      <c r="AU47" s="7">
        <f t="shared" si="5"/>
        <v>2020</v>
      </c>
      <c r="AV47" s="7">
        <f t="shared" si="6"/>
        <v>2018</v>
      </c>
      <c r="AW47" s="7">
        <f t="shared" si="7"/>
        <v>2018</v>
      </c>
      <c r="BA47" s="7" t="str">
        <f t="shared" si="19"/>
        <v>Yes</v>
      </c>
      <c r="BB47" s="7" t="str">
        <f t="shared" si="9"/>
        <v>Carbon Neutral</v>
      </c>
      <c r="BC47" s="1" t="s">
        <v>634</v>
      </c>
      <c r="BD47" s="1"/>
      <c r="BE47" s="1" t="s">
        <v>3600</v>
      </c>
      <c r="BF47" s="1"/>
      <c r="BG47" s="7" t="s">
        <v>633</v>
      </c>
      <c r="BI47" s="7" t="s">
        <v>3601</v>
      </c>
      <c r="BP47" s="22"/>
      <c r="CC47" s="7" t="s">
        <v>643</v>
      </c>
      <c r="CE47" s="25"/>
      <c r="CF47" s="7" t="s">
        <v>671</v>
      </c>
      <c r="CG47" s="7" t="str">
        <f t="shared" si="10"/>
        <v>yes</v>
      </c>
      <c r="CH47" s="7" t="s">
        <v>3602</v>
      </c>
      <c r="CI47" s="7">
        <v>0.35</v>
      </c>
      <c r="CJ47" s="7">
        <v>0.27</v>
      </c>
      <c r="CK47" s="7" t="s">
        <v>3338</v>
      </c>
      <c r="CL47" s="7" t="s">
        <v>3338</v>
      </c>
      <c r="CM47" s="7" t="s">
        <v>3338</v>
      </c>
      <c r="CN47" s="7" t="s">
        <v>3339</v>
      </c>
    </row>
    <row r="48" spans="1:102">
      <c r="A48" s="7" t="s">
        <v>341</v>
      </c>
      <c r="B48" s="7">
        <v>268</v>
      </c>
      <c r="C48" s="7" t="s">
        <v>751</v>
      </c>
      <c r="D48" s="7" t="s">
        <v>635</v>
      </c>
      <c r="E48" s="7" t="s">
        <v>636</v>
      </c>
      <c r="F48" s="7">
        <v>2019</v>
      </c>
      <c r="G48" s="7">
        <v>2020</v>
      </c>
      <c r="H48" s="24" t="str">
        <f t="shared" si="0"/>
        <v/>
      </c>
      <c r="K48" s="7" t="str">
        <f t="shared" si="1"/>
        <v/>
      </c>
      <c r="L48" s="21" t="str">
        <f t="shared" si="2"/>
        <v/>
      </c>
      <c r="S48" s="7" t="str">
        <f t="shared" si="3"/>
        <v/>
      </c>
      <c r="T48" s="7" t="s">
        <v>643</v>
      </c>
      <c r="U48" s="7" t="s">
        <v>636</v>
      </c>
      <c r="W48" s="7" t="s">
        <v>3603</v>
      </c>
      <c r="AB48" s="8" t="s">
        <v>3604</v>
      </c>
      <c r="AC48" s="24">
        <v>44491</v>
      </c>
      <c r="AD48" s="7">
        <v>2.9000000000000001E-2</v>
      </c>
      <c r="AE48" s="7" t="s">
        <v>3605</v>
      </c>
      <c r="AF48" s="7">
        <v>0.17499999999999999</v>
      </c>
      <c r="AG48" s="7" t="s">
        <v>3606</v>
      </c>
      <c r="AH48" s="7">
        <v>86136</v>
      </c>
      <c r="AI48" s="7">
        <v>-47</v>
      </c>
      <c r="AJ48" s="7">
        <v>24</v>
      </c>
      <c r="AK48" s="7" t="s">
        <v>3371</v>
      </c>
      <c r="AM48" s="7" t="s">
        <v>3497</v>
      </c>
      <c r="AS48" s="7" t="str">
        <f t="shared" si="20"/>
        <v>CN</v>
      </c>
      <c r="AT48" s="7" t="str">
        <f t="shared" si="4"/>
        <v>CN</v>
      </c>
      <c r="AU48" s="7">
        <f t="shared" si="5"/>
        <v>2020</v>
      </c>
      <c r="AV48" s="7" t="str">
        <f t="shared" si="6"/>
        <v/>
      </c>
      <c r="AW48" s="7" t="str">
        <f t="shared" si="7"/>
        <v/>
      </c>
      <c r="BA48" s="7" t="str">
        <f t="shared" si="19"/>
        <v/>
      </c>
      <c r="BB48" s="7" t="str">
        <f t="shared" si="9"/>
        <v>Carbon Neutral</v>
      </c>
      <c r="BC48" s="7" t="s">
        <v>3333</v>
      </c>
      <c r="BD48" s="1"/>
      <c r="BE48" s="7" t="s">
        <v>3607</v>
      </c>
      <c r="BF48" s="7" t="s">
        <v>3608</v>
      </c>
      <c r="BP48" s="22"/>
      <c r="CC48" s="7" t="s">
        <v>643</v>
      </c>
      <c r="CE48" s="25"/>
      <c r="CG48" s="7" t="str">
        <f t="shared" si="10"/>
        <v/>
      </c>
    </row>
    <row r="49" spans="1:102">
      <c r="A49" s="7" t="s">
        <v>278</v>
      </c>
      <c r="B49" s="7">
        <v>288</v>
      </c>
      <c r="C49" s="7" t="s">
        <v>751</v>
      </c>
      <c r="D49" s="7" t="s">
        <v>635</v>
      </c>
      <c r="E49" s="7" t="s">
        <v>2933</v>
      </c>
      <c r="F49" s="7">
        <v>2019</v>
      </c>
      <c r="G49" s="7">
        <v>2019</v>
      </c>
      <c r="H49" s="24" t="str">
        <f t="shared" si="0"/>
        <v/>
      </c>
      <c r="K49" s="7" t="str">
        <f t="shared" si="1"/>
        <v/>
      </c>
      <c r="L49" s="21" t="str">
        <f t="shared" si="2"/>
        <v/>
      </c>
      <c r="S49" s="7" t="str">
        <f t="shared" si="3"/>
        <v/>
      </c>
      <c r="T49" s="7" t="s">
        <v>643</v>
      </c>
      <c r="U49" s="7" t="s">
        <v>1566</v>
      </c>
      <c r="W49" s="7" t="s">
        <v>3609</v>
      </c>
      <c r="AB49" s="28" t="s">
        <v>3610</v>
      </c>
      <c r="AC49" s="24">
        <v>42180</v>
      </c>
      <c r="AD49" s="7">
        <v>-2.7E-2</v>
      </c>
      <c r="AE49" s="7" t="s">
        <v>3611</v>
      </c>
      <c r="AF49" s="7">
        <v>9.9000000000000005E-2</v>
      </c>
      <c r="AG49" s="7" t="s">
        <v>3612</v>
      </c>
      <c r="AH49" s="7">
        <v>93190</v>
      </c>
      <c r="AI49" s="7">
        <v>-19</v>
      </c>
      <c r="AJ49" s="7">
        <v>26</v>
      </c>
      <c r="AK49" s="7" t="s">
        <v>3371</v>
      </c>
      <c r="AM49" s="7" t="s">
        <v>3497</v>
      </c>
      <c r="AS49" s="7" t="str">
        <f t="shared" si="20"/>
        <v>CN</v>
      </c>
      <c r="AT49" s="7" t="str">
        <f t="shared" si="4"/>
        <v>CN</v>
      </c>
      <c r="AU49" s="7">
        <f t="shared" si="5"/>
        <v>2019</v>
      </c>
      <c r="AV49" s="7" t="str">
        <f t="shared" si="6"/>
        <v/>
      </c>
      <c r="AW49" s="7" t="str">
        <f t="shared" si="7"/>
        <v/>
      </c>
      <c r="BA49" s="7" t="str">
        <f t="shared" si="19"/>
        <v/>
      </c>
      <c r="BB49" s="7" t="str">
        <f t="shared" si="9"/>
        <v>Carbon Neutral</v>
      </c>
      <c r="BC49" s="7" t="s">
        <v>3333</v>
      </c>
      <c r="BE49" s="7" t="s">
        <v>3613</v>
      </c>
      <c r="BP49" s="22"/>
      <c r="CC49" s="7" t="s">
        <v>643</v>
      </c>
      <c r="CG49" s="7" t="str">
        <f t="shared" si="10"/>
        <v/>
      </c>
    </row>
    <row r="50" spans="1:102">
      <c r="A50" s="7" t="s">
        <v>103</v>
      </c>
      <c r="B50" s="7">
        <v>93</v>
      </c>
      <c r="C50" s="7" t="s">
        <v>671</v>
      </c>
      <c r="D50" s="7" t="s">
        <v>635</v>
      </c>
      <c r="E50" s="7" t="s">
        <v>636</v>
      </c>
      <c r="F50" s="7">
        <v>2020</v>
      </c>
      <c r="G50" s="7">
        <v>2019</v>
      </c>
      <c r="H50" s="24" t="str">
        <f t="shared" si="0"/>
        <v/>
      </c>
      <c r="K50" s="7" t="str">
        <f t="shared" si="1"/>
        <v/>
      </c>
      <c r="L50" s="21" t="str">
        <f t="shared" si="2"/>
        <v/>
      </c>
      <c r="S50" s="7" t="str">
        <f t="shared" si="3"/>
        <v/>
      </c>
      <c r="T50" s="7" t="s">
        <v>3381</v>
      </c>
      <c r="U50" s="7" t="s">
        <v>3614</v>
      </c>
      <c r="AB50" s="8" t="s">
        <v>3615</v>
      </c>
      <c r="AC50" s="24">
        <v>88257</v>
      </c>
      <c r="AD50" s="7">
        <v>-2.5000000000000001E-2</v>
      </c>
      <c r="AE50" s="7" t="s">
        <v>3616</v>
      </c>
      <c r="AF50" s="7">
        <v>-0.20899999999999999</v>
      </c>
      <c r="AG50" s="7" t="s">
        <v>3617</v>
      </c>
      <c r="AH50" s="7">
        <v>189769</v>
      </c>
      <c r="AI50" s="7">
        <v>-8</v>
      </c>
      <c r="AJ50" s="7">
        <v>26</v>
      </c>
      <c r="AK50" s="7" t="s">
        <v>3371</v>
      </c>
      <c r="AM50" s="7" t="s">
        <v>640</v>
      </c>
      <c r="AS50" s="7" t="str">
        <f t="shared" si="20"/>
        <v>CN</v>
      </c>
      <c r="AT50" s="7" t="str">
        <f t="shared" si="4"/>
        <v>CN</v>
      </c>
      <c r="AU50" s="7">
        <f t="shared" si="5"/>
        <v>2019</v>
      </c>
      <c r="AV50" s="7" t="str">
        <f t="shared" si="6"/>
        <v/>
      </c>
      <c r="AW50" s="7" t="str">
        <f t="shared" si="7"/>
        <v/>
      </c>
      <c r="BA50" s="7" t="str">
        <f t="shared" si="19"/>
        <v/>
      </c>
      <c r="BB50" s="7" t="str">
        <f t="shared" si="9"/>
        <v>Carbon Neutral</v>
      </c>
      <c r="BC50" s="7" t="s">
        <v>634</v>
      </c>
      <c r="BE50" s="7" t="s">
        <v>3618</v>
      </c>
      <c r="BP50" s="22"/>
      <c r="CC50" s="7" t="s">
        <v>643</v>
      </c>
      <c r="CE50" s="25" t="s">
        <v>3486</v>
      </c>
      <c r="CG50" s="7" t="str">
        <f t="shared" si="10"/>
        <v/>
      </c>
    </row>
    <row r="51" spans="1:102">
      <c r="A51" s="7" t="s">
        <v>82</v>
      </c>
      <c r="B51" s="7">
        <v>58</v>
      </c>
      <c r="C51" s="7" t="s">
        <v>3332</v>
      </c>
      <c r="D51" s="7" t="s">
        <v>635</v>
      </c>
      <c r="E51" s="7" t="s">
        <v>663</v>
      </c>
      <c r="F51" s="7" t="s">
        <v>3542</v>
      </c>
      <c r="G51" s="7">
        <v>2020</v>
      </c>
      <c r="H51" s="24" t="str">
        <f t="shared" si="0"/>
        <v>Yes</v>
      </c>
      <c r="I51" s="7" t="s">
        <v>3542</v>
      </c>
      <c r="J51" s="7">
        <v>2016</v>
      </c>
      <c r="K51" s="7" t="str">
        <f t="shared" si="1"/>
        <v/>
      </c>
      <c r="L51" s="21" t="str">
        <f t="shared" si="2"/>
        <v/>
      </c>
      <c r="S51" s="7" t="str">
        <f t="shared" si="3"/>
        <v/>
      </c>
      <c r="T51" s="7" t="s">
        <v>643</v>
      </c>
      <c r="U51" s="7" t="s">
        <v>3619</v>
      </c>
      <c r="V51" s="7" t="s">
        <v>3620</v>
      </c>
      <c r="AA51" s="8" t="s">
        <v>3621</v>
      </c>
      <c r="AC51" s="24">
        <v>113589</v>
      </c>
      <c r="AD51" s="7">
        <v>2.7E-2</v>
      </c>
      <c r="AE51" s="7" t="s">
        <v>3622</v>
      </c>
      <c r="AF51" s="7">
        <v>-2.5000000000000001E-2</v>
      </c>
      <c r="AG51" s="7" t="s">
        <v>3623</v>
      </c>
      <c r="AH51" s="7">
        <v>208131</v>
      </c>
      <c r="AI51" s="7" t="s">
        <v>3395</v>
      </c>
      <c r="AJ51" s="7">
        <v>26</v>
      </c>
      <c r="AK51" s="7" t="s">
        <v>3371</v>
      </c>
      <c r="AM51" s="7" t="s">
        <v>630</v>
      </c>
      <c r="AS51" s="7" t="str">
        <f t="shared" si="20"/>
        <v>CN</v>
      </c>
      <c r="AT51" s="7" t="str">
        <f t="shared" si="4"/>
        <v>CN</v>
      </c>
      <c r="AU51" s="7">
        <f t="shared" si="5"/>
        <v>2020</v>
      </c>
      <c r="AV51" s="7" t="str">
        <f t="shared" si="6"/>
        <v/>
      </c>
      <c r="AW51" s="7" t="str">
        <f t="shared" si="7"/>
        <v/>
      </c>
      <c r="BA51" s="7" t="str">
        <f t="shared" si="19"/>
        <v/>
      </c>
      <c r="BB51" s="7" t="str">
        <f t="shared" si="9"/>
        <v>Carbon Neutral</v>
      </c>
      <c r="BC51" s="7" t="s">
        <v>634</v>
      </c>
      <c r="BF51" s="7" t="s">
        <v>651</v>
      </c>
      <c r="BP51" s="22"/>
      <c r="CD51" s="7">
        <v>2020</v>
      </c>
      <c r="CF51" s="7" t="s">
        <v>3336</v>
      </c>
      <c r="CG51" s="7" t="str">
        <f t="shared" si="10"/>
        <v/>
      </c>
      <c r="CH51" s="7" t="s">
        <v>3338</v>
      </c>
      <c r="CI51" s="7">
        <v>0.91</v>
      </c>
      <c r="CJ51" s="7">
        <v>0.83</v>
      </c>
      <c r="CK51" s="7">
        <v>0.64</v>
      </c>
      <c r="CL51" s="7">
        <v>2E-3</v>
      </c>
      <c r="CM51" s="7">
        <v>2E-3</v>
      </c>
      <c r="CN51" s="7" t="s">
        <v>3624</v>
      </c>
      <c r="CW51" s="7" t="s">
        <v>643</v>
      </c>
      <c r="CX51" s="7" t="s">
        <v>643</v>
      </c>
    </row>
    <row r="52" spans="1:102">
      <c r="A52" s="7" t="s">
        <v>86</v>
      </c>
      <c r="B52" s="7">
        <v>43</v>
      </c>
      <c r="C52" s="7" t="s">
        <v>680</v>
      </c>
      <c r="H52" s="24" t="str">
        <f t="shared" si="0"/>
        <v/>
      </c>
      <c r="K52" s="7" t="str">
        <f t="shared" si="1"/>
        <v/>
      </c>
      <c r="L52" s="21" t="str">
        <f t="shared" si="2"/>
        <v/>
      </c>
      <c r="S52" s="7" t="str">
        <f t="shared" si="3"/>
        <v>Nothing</v>
      </c>
      <c r="T52" s="7" t="s">
        <v>634</v>
      </c>
      <c r="AB52" s="8" t="s">
        <v>3625</v>
      </c>
      <c r="AC52" s="24">
        <v>135091</v>
      </c>
      <c r="AD52" s="7">
        <v>5.8000000000000003E-2</v>
      </c>
      <c r="AE52" s="7" t="s">
        <v>3626</v>
      </c>
      <c r="AF52" s="7">
        <v>-4.0000000000000001E-3</v>
      </c>
      <c r="AG52" s="7" t="s">
        <v>3627</v>
      </c>
      <c r="AH52" s="7">
        <v>309384</v>
      </c>
      <c r="AI52" s="7">
        <v>1</v>
      </c>
      <c r="AJ52" s="7">
        <v>26</v>
      </c>
      <c r="AM52" s="7" t="s">
        <v>677</v>
      </c>
      <c r="AS52" s="7" t="str">
        <f t="shared" si="20"/>
        <v>None</v>
      </c>
      <c r="AT52" s="7" t="str">
        <f t="shared" si="4"/>
        <v>None</v>
      </c>
      <c r="AU52" s="7" t="str">
        <f t="shared" si="5"/>
        <v/>
      </c>
      <c r="AV52" s="7" t="str">
        <f t="shared" si="6"/>
        <v/>
      </c>
      <c r="AW52" s="7" t="str">
        <f t="shared" si="7"/>
        <v/>
      </c>
      <c r="BA52" s="7" t="str">
        <f t="shared" si="19"/>
        <v/>
      </c>
      <c r="BB52" s="7" t="str">
        <f t="shared" si="9"/>
        <v>No</v>
      </c>
      <c r="BC52" s="7" t="s">
        <v>634</v>
      </c>
      <c r="BE52" s="7" t="s">
        <v>3628</v>
      </c>
      <c r="BP52" s="22"/>
      <c r="CG52" s="7" t="str">
        <f t="shared" si="10"/>
        <v/>
      </c>
    </row>
    <row r="53" spans="1:102">
      <c r="A53" s="7" t="s">
        <v>216</v>
      </c>
      <c r="B53" s="7">
        <v>162</v>
      </c>
      <c r="H53" s="24" t="str">
        <f t="shared" si="0"/>
        <v/>
      </c>
      <c r="K53" s="7" t="str">
        <f t="shared" si="1"/>
        <v/>
      </c>
      <c r="L53" s="21" t="str">
        <f t="shared" si="2"/>
        <v/>
      </c>
      <c r="S53" s="7" t="str">
        <f t="shared" si="3"/>
        <v>Nothing</v>
      </c>
      <c r="T53" s="7" t="s">
        <v>634</v>
      </c>
      <c r="AC53" s="24">
        <v>66564</v>
      </c>
      <c r="AD53" s="7">
        <v>1.4E-2</v>
      </c>
      <c r="AE53" s="7" t="s">
        <v>3629</v>
      </c>
      <c r="AF53" s="7">
        <v>5.0000000000000001E-3</v>
      </c>
      <c r="AG53" s="7" t="s">
        <v>3630</v>
      </c>
      <c r="AH53" s="7">
        <v>87828</v>
      </c>
      <c r="AI53" s="7">
        <v>-12</v>
      </c>
      <c r="AJ53" s="7">
        <v>12</v>
      </c>
      <c r="AS53" s="7" t="str">
        <f t="shared" si="20"/>
        <v>None</v>
      </c>
      <c r="AT53" s="7" t="str">
        <f t="shared" si="4"/>
        <v>None</v>
      </c>
      <c r="AU53" s="7" t="str">
        <f t="shared" si="5"/>
        <v/>
      </c>
      <c r="AV53" s="7" t="str">
        <f t="shared" si="6"/>
        <v/>
      </c>
      <c r="AW53" s="7" t="str">
        <f t="shared" si="7"/>
        <v/>
      </c>
      <c r="BA53" s="7" t="str">
        <f t="shared" si="19"/>
        <v/>
      </c>
      <c r="BB53" s="7" t="str">
        <f t="shared" si="9"/>
        <v>No</v>
      </c>
      <c r="BC53" s="7" t="s">
        <v>634</v>
      </c>
      <c r="BP53" s="22"/>
      <c r="CG53" s="7" t="str">
        <f t="shared" si="10"/>
        <v/>
      </c>
    </row>
    <row r="54" spans="1:102">
      <c r="A54" s="7" t="s">
        <v>288</v>
      </c>
      <c r="B54" s="7">
        <v>430</v>
      </c>
      <c r="C54" s="7" t="s">
        <v>706</v>
      </c>
      <c r="D54" s="7" t="s">
        <v>635</v>
      </c>
      <c r="E54" t="s">
        <v>3631</v>
      </c>
      <c r="F54" s="7">
        <v>2010</v>
      </c>
      <c r="G54" s="7">
        <v>2010</v>
      </c>
      <c r="H54" s="24" t="str">
        <f t="shared" si="0"/>
        <v/>
      </c>
      <c r="K54" s="7" t="str">
        <f t="shared" si="1"/>
        <v/>
      </c>
      <c r="L54" s="21" t="str">
        <f t="shared" si="2"/>
        <v/>
      </c>
      <c r="S54" s="7" t="str">
        <f t="shared" si="3"/>
        <v/>
      </c>
      <c r="T54" s="7" t="s">
        <v>643</v>
      </c>
      <c r="U54" t="s">
        <v>3631</v>
      </c>
      <c r="W54" t="s">
        <v>3632</v>
      </c>
      <c r="AC54" s="24">
        <v>29160</v>
      </c>
      <c r="AD54" s="7">
        <v>0.16600000000000001</v>
      </c>
      <c r="AE54" s="7" t="s">
        <v>3633</v>
      </c>
      <c r="AF54" s="7">
        <v>2.3E-2</v>
      </c>
      <c r="AG54" s="7" t="s">
        <v>3634</v>
      </c>
      <c r="AH54" s="7">
        <v>45513</v>
      </c>
      <c r="AI54" s="7">
        <v>67</v>
      </c>
      <c r="AJ54" s="7">
        <v>11</v>
      </c>
      <c r="AK54" s="7" t="s">
        <v>3371</v>
      </c>
      <c r="AM54" s="7" t="s">
        <v>630</v>
      </c>
      <c r="AS54" s="7" t="str">
        <f t="shared" si="20"/>
        <v>CN</v>
      </c>
      <c r="AT54" s="7" t="str">
        <f t="shared" si="4"/>
        <v>CN</v>
      </c>
      <c r="AU54" s="7">
        <f t="shared" si="5"/>
        <v>2010</v>
      </c>
      <c r="AV54" s="7" t="str">
        <f t="shared" si="6"/>
        <v/>
      </c>
      <c r="AW54" s="7" t="str">
        <f t="shared" si="7"/>
        <v/>
      </c>
      <c r="BA54" s="7" t="str">
        <f t="shared" si="19"/>
        <v/>
      </c>
      <c r="BB54" s="7" t="str">
        <f t="shared" si="9"/>
        <v>Carbon Neutral</v>
      </c>
      <c r="BC54" s="7" t="s">
        <v>3333</v>
      </c>
      <c r="BP54" s="22"/>
      <c r="CC54" s="7" t="s">
        <v>643</v>
      </c>
      <c r="CE54" s="25"/>
      <c r="CG54" s="7" t="str">
        <f t="shared" si="10"/>
        <v/>
      </c>
    </row>
    <row r="55" spans="1:102">
      <c r="A55" s="7" t="s">
        <v>301</v>
      </c>
      <c r="B55" s="7">
        <v>358</v>
      </c>
      <c r="H55" s="24" t="str">
        <f t="shared" si="0"/>
        <v/>
      </c>
      <c r="K55" s="7" t="str">
        <f t="shared" si="1"/>
        <v/>
      </c>
      <c r="L55" s="21" t="str">
        <f t="shared" si="2"/>
        <v/>
      </c>
      <c r="S55" s="7" t="str">
        <f t="shared" si="3"/>
        <v>Nothing</v>
      </c>
      <c r="T55" s="7" t="s">
        <v>634</v>
      </c>
      <c r="AB55" s="8" t="s">
        <v>3635</v>
      </c>
      <c r="AC55" s="24">
        <v>35101</v>
      </c>
      <c r="AD55" s="7">
        <v>0.111</v>
      </c>
      <c r="AE55" s="7" t="s">
        <v>3636</v>
      </c>
      <c r="AF55" s="7">
        <v>-4.9000000000000002E-2</v>
      </c>
      <c r="AG55" s="7" t="s">
        <v>3637</v>
      </c>
      <c r="AH55" s="7">
        <v>101813</v>
      </c>
      <c r="AI55" s="7">
        <v>40</v>
      </c>
      <c r="AJ55" s="7">
        <v>23</v>
      </c>
      <c r="AS55" s="7" t="str">
        <f t="shared" si="20"/>
        <v>None</v>
      </c>
      <c r="AT55" s="7" t="str">
        <f t="shared" si="4"/>
        <v>None</v>
      </c>
      <c r="AU55" s="7" t="str">
        <f t="shared" si="5"/>
        <v/>
      </c>
      <c r="AV55" s="7" t="str">
        <f t="shared" si="6"/>
        <v/>
      </c>
      <c r="AW55" s="7" t="str">
        <f t="shared" si="7"/>
        <v/>
      </c>
      <c r="BA55" s="7" t="str">
        <f t="shared" si="19"/>
        <v/>
      </c>
      <c r="BB55" s="7" t="str">
        <f t="shared" si="9"/>
        <v>No</v>
      </c>
      <c r="BC55" s="7" t="s">
        <v>3333</v>
      </c>
      <c r="BE55" s="7" t="s">
        <v>3638</v>
      </c>
      <c r="BP55" s="22"/>
      <c r="CG55" s="7" t="str">
        <f t="shared" si="10"/>
        <v/>
      </c>
    </row>
    <row r="56" spans="1:102">
      <c r="A56" s="7" t="s">
        <v>233</v>
      </c>
      <c r="B56" s="7">
        <v>327</v>
      </c>
      <c r="C56" s="7" t="s">
        <v>3581</v>
      </c>
      <c r="F56" s="7">
        <v>2030</v>
      </c>
      <c r="G56" s="7">
        <v>2020</v>
      </c>
      <c r="H56" s="24" t="str">
        <f t="shared" si="0"/>
        <v>Yes</v>
      </c>
      <c r="I56" s="7">
        <v>2030</v>
      </c>
      <c r="J56" s="7">
        <v>2019</v>
      </c>
      <c r="K56" s="7" t="str">
        <f t="shared" si="1"/>
        <v/>
      </c>
      <c r="L56" s="21" t="str">
        <f t="shared" si="2"/>
        <v/>
      </c>
      <c r="N56" s="7" t="s">
        <v>3424</v>
      </c>
      <c r="O56" s="7" t="s">
        <v>809</v>
      </c>
      <c r="P56" s="27">
        <v>2050</v>
      </c>
      <c r="Q56" s="7">
        <v>2020</v>
      </c>
      <c r="R56" s="8" t="s">
        <v>3639</v>
      </c>
      <c r="S56" s="7" t="str">
        <f t="shared" si="3"/>
        <v/>
      </c>
      <c r="T56" s="7" t="s">
        <v>3473</v>
      </c>
      <c r="U56" s="7" t="s">
        <v>3640</v>
      </c>
      <c r="W56" s="7" t="s">
        <v>3641</v>
      </c>
      <c r="X56" s="7" t="s">
        <v>3642</v>
      </c>
      <c r="Y56" s="7" t="s">
        <v>3643</v>
      </c>
      <c r="Z56" s="7" t="s">
        <v>3431</v>
      </c>
      <c r="AA56" s="8" t="s">
        <v>3639</v>
      </c>
      <c r="AB56" s="26" t="s">
        <v>3639</v>
      </c>
      <c r="AC56" s="24">
        <v>38337</v>
      </c>
      <c r="AD56" s="7">
        <v>2E-3</v>
      </c>
      <c r="AE56" s="7" t="s">
        <v>3644</v>
      </c>
      <c r="AF56" s="7">
        <v>0.46</v>
      </c>
      <c r="AG56" s="7" t="s">
        <v>3645</v>
      </c>
      <c r="AH56" s="7">
        <v>80800</v>
      </c>
      <c r="AI56" s="7">
        <v>-7</v>
      </c>
      <c r="AJ56" s="7">
        <v>26</v>
      </c>
      <c r="AK56" s="7" t="s">
        <v>3371</v>
      </c>
      <c r="AM56" s="7" t="s">
        <v>640</v>
      </c>
      <c r="AS56" s="7" t="str">
        <f t="shared" si="20"/>
        <v>RE100</v>
      </c>
      <c r="AT56" s="7" t="str">
        <f t="shared" si="4"/>
        <v>RE100</v>
      </c>
      <c r="AU56" s="7" t="str">
        <f t="shared" si="5"/>
        <v/>
      </c>
      <c r="AV56" s="7" t="str">
        <f t="shared" si="6"/>
        <v/>
      </c>
      <c r="AW56" s="7">
        <f t="shared" si="7"/>
        <v>2019</v>
      </c>
      <c r="BA56" s="7" t="str">
        <f t="shared" si="19"/>
        <v/>
      </c>
      <c r="BB56" s="7" t="str">
        <f t="shared" si="9"/>
        <v>No</v>
      </c>
      <c r="BC56" s="7" t="s">
        <v>3462</v>
      </c>
      <c r="BE56" s="7" t="s">
        <v>3646</v>
      </c>
      <c r="BF56" s="7" t="s">
        <v>3484</v>
      </c>
      <c r="BP56" s="22"/>
      <c r="CC56" s="7" t="s">
        <v>643</v>
      </c>
      <c r="CE56" s="25"/>
      <c r="CF56" s="7" t="s">
        <v>3581</v>
      </c>
      <c r="CG56" s="7" t="str">
        <f t="shared" si="10"/>
        <v>yes</v>
      </c>
      <c r="CH56" s="7" t="s">
        <v>3647</v>
      </c>
      <c r="CI56" s="7">
        <v>0.64</v>
      </c>
      <c r="CJ56" s="7" t="s">
        <v>3338</v>
      </c>
      <c r="CK56" s="7" t="s">
        <v>3338</v>
      </c>
      <c r="CL56" s="7" t="s">
        <v>3338</v>
      </c>
      <c r="CM56" s="7" t="s">
        <v>3338</v>
      </c>
      <c r="CN56" s="7" t="s">
        <v>3451</v>
      </c>
      <c r="CO56" s="7" t="s">
        <v>3340</v>
      </c>
    </row>
    <row r="57" spans="1:102">
      <c r="A57" s="7" t="s">
        <v>238</v>
      </c>
      <c r="B57" s="7">
        <v>143</v>
      </c>
      <c r="C57" s="7" t="s">
        <v>709</v>
      </c>
      <c r="H57" s="24" t="str">
        <f t="shared" si="0"/>
        <v/>
      </c>
      <c r="K57" s="7" t="str">
        <f t="shared" si="1"/>
        <v/>
      </c>
      <c r="L57" s="21" t="str">
        <f t="shared" si="2"/>
        <v/>
      </c>
      <c r="S57" s="7" t="str">
        <f t="shared" si="3"/>
        <v>Nothing</v>
      </c>
      <c r="T57" s="7" t="s">
        <v>634</v>
      </c>
      <c r="W57" s="23"/>
      <c r="AC57" s="24">
        <v>70723</v>
      </c>
      <c r="AD57" s="7">
        <v>-0.10199999999999999</v>
      </c>
      <c r="AE57" s="7" t="s">
        <v>3648</v>
      </c>
      <c r="AF57" s="7">
        <v>0.69699999999999995</v>
      </c>
      <c r="AG57" s="7" t="s">
        <v>3649</v>
      </c>
      <c r="AH57" s="7">
        <v>117628</v>
      </c>
      <c r="AI57" s="7">
        <v>-28</v>
      </c>
      <c r="AJ57" s="7">
        <v>26</v>
      </c>
      <c r="AK57" s="7" t="s">
        <v>628</v>
      </c>
      <c r="AS57" s="7" t="str">
        <f t="shared" si="20"/>
        <v>None</v>
      </c>
      <c r="AT57" s="7" t="str">
        <f t="shared" si="4"/>
        <v>None</v>
      </c>
      <c r="AU57" s="7" t="str">
        <f t="shared" si="5"/>
        <v/>
      </c>
      <c r="AV57" s="7" t="str">
        <f t="shared" si="6"/>
        <v/>
      </c>
      <c r="AW57" s="7" t="str">
        <f t="shared" si="7"/>
        <v/>
      </c>
      <c r="BA57" s="7" t="str">
        <f t="shared" si="19"/>
        <v/>
      </c>
      <c r="BB57" s="7" t="str">
        <f t="shared" si="9"/>
        <v>No</v>
      </c>
      <c r="BC57" s="7" t="s">
        <v>634</v>
      </c>
      <c r="BP57" s="22"/>
      <c r="CG57" s="7" t="str">
        <f t="shared" si="10"/>
        <v/>
      </c>
      <c r="CS57" s="7" t="s">
        <v>238</v>
      </c>
      <c r="CT57" s="7" t="s">
        <v>3556</v>
      </c>
      <c r="CU57" s="7">
        <v>-38</v>
      </c>
      <c r="CV57" s="7" t="s">
        <v>643</v>
      </c>
    </row>
    <row r="58" spans="1:102">
      <c r="A58" s="7" t="s">
        <v>349</v>
      </c>
      <c r="B58" s="7">
        <v>214</v>
      </c>
      <c r="C58" s="7" t="s">
        <v>709</v>
      </c>
      <c r="D58" s="7" t="s">
        <v>635</v>
      </c>
      <c r="E58" s="7" t="s">
        <v>816</v>
      </c>
      <c r="F58" s="7">
        <v>2030</v>
      </c>
      <c r="G58" s="7">
        <v>2019</v>
      </c>
      <c r="H58" s="24" t="str">
        <f t="shared" si="0"/>
        <v/>
      </c>
      <c r="K58" s="7" t="str">
        <f t="shared" si="1"/>
        <v>C</v>
      </c>
      <c r="L58" s="21" t="str">
        <f t="shared" si="2"/>
        <v/>
      </c>
      <c r="M58" s="7">
        <v>2019</v>
      </c>
      <c r="S58" s="7" t="str">
        <f t="shared" si="3"/>
        <v/>
      </c>
      <c r="T58" s="7" t="s">
        <v>3381</v>
      </c>
      <c r="U58" s="7" t="s">
        <v>3650</v>
      </c>
      <c r="W58" s="23" t="s">
        <v>3651</v>
      </c>
      <c r="AC58" s="24">
        <v>51807</v>
      </c>
      <c r="AD58" s="7">
        <v>0.109</v>
      </c>
      <c r="AE58" s="7" t="s">
        <v>3652</v>
      </c>
      <c r="AF58" s="7">
        <v>1.2889999999999999</v>
      </c>
      <c r="AG58" s="7" t="s">
        <v>3653</v>
      </c>
      <c r="AH58" s="7">
        <v>103824</v>
      </c>
      <c r="AI58" s="7">
        <v>26</v>
      </c>
      <c r="AJ58" s="7">
        <v>26</v>
      </c>
      <c r="AK58" s="7" t="s">
        <v>3654</v>
      </c>
      <c r="AM58" s="7" t="s">
        <v>640</v>
      </c>
      <c r="AS58" s="7" t="str">
        <f t="shared" si="20"/>
        <v>CN &amp; SBT</v>
      </c>
      <c r="AT58" s="7" t="str">
        <f t="shared" si="4"/>
        <v>CN &amp; SBT</v>
      </c>
      <c r="AU58" s="7">
        <f t="shared" si="5"/>
        <v>2019</v>
      </c>
      <c r="AV58" s="7">
        <f t="shared" si="6"/>
        <v>2019</v>
      </c>
      <c r="AW58" s="7" t="str">
        <f t="shared" si="7"/>
        <v/>
      </c>
      <c r="BA58" s="7" t="str">
        <f t="shared" si="19"/>
        <v>Yes</v>
      </c>
      <c r="BB58" s="7" t="str">
        <f t="shared" si="9"/>
        <v>Carbon Neutral</v>
      </c>
      <c r="BC58" s="7" t="s">
        <v>634</v>
      </c>
      <c r="BF58" s="7" t="s">
        <v>651</v>
      </c>
      <c r="BG58" s="7" t="s">
        <v>633</v>
      </c>
      <c r="BI58" s="7" t="s">
        <v>3655</v>
      </c>
      <c r="BP58" s="22"/>
      <c r="CC58" s="7" t="s">
        <v>643</v>
      </c>
      <c r="CE58" s="7" t="s">
        <v>3373</v>
      </c>
      <c r="CG58" s="7" t="str">
        <f t="shared" si="10"/>
        <v/>
      </c>
      <c r="CV58" s="7" t="s">
        <v>643</v>
      </c>
      <c r="CW58" s="7" t="s">
        <v>643</v>
      </c>
      <c r="CX58" s="7" t="s">
        <v>643</v>
      </c>
    </row>
    <row r="59" spans="1:102">
      <c r="A59" s="7" t="s">
        <v>249</v>
      </c>
      <c r="B59" s="7">
        <v>134</v>
      </c>
      <c r="H59" s="24" t="str">
        <f t="shared" si="0"/>
        <v/>
      </c>
      <c r="K59" s="7" t="str">
        <f t="shared" si="1"/>
        <v/>
      </c>
      <c r="L59" s="21" t="str">
        <f t="shared" si="2"/>
        <v/>
      </c>
      <c r="S59" s="7" t="str">
        <f t="shared" si="3"/>
        <v>Nothing</v>
      </c>
      <c r="T59" s="7" t="s">
        <v>634</v>
      </c>
      <c r="AC59" s="24">
        <v>72554</v>
      </c>
      <c r="AD59" s="7">
        <v>-2E-3</v>
      </c>
      <c r="AE59" s="7" t="s">
        <v>3656</v>
      </c>
      <c r="AF59" s="7">
        <v>-0.32</v>
      </c>
      <c r="AG59" s="7" t="s">
        <v>3657</v>
      </c>
      <c r="AH59" s="7">
        <v>114315</v>
      </c>
      <c r="AI59" s="7">
        <v>-5</v>
      </c>
      <c r="AJ59" s="7">
        <v>8</v>
      </c>
      <c r="AS59" s="7" t="str">
        <f t="shared" si="20"/>
        <v>None</v>
      </c>
      <c r="AT59" s="7" t="str">
        <f t="shared" si="4"/>
        <v>None</v>
      </c>
      <c r="AU59" s="7" t="str">
        <f t="shared" si="5"/>
        <v/>
      </c>
      <c r="AV59" s="7" t="str">
        <f t="shared" si="6"/>
        <v/>
      </c>
      <c r="AW59" s="7" t="str">
        <f t="shared" si="7"/>
        <v/>
      </c>
      <c r="BA59" s="7" t="str">
        <f t="shared" si="19"/>
        <v/>
      </c>
      <c r="BB59" s="7" t="str">
        <f t="shared" si="9"/>
        <v>No</v>
      </c>
      <c r="BC59" s="7" t="s">
        <v>634</v>
      </c>
      <c r="BP59" s="22"/>
      <c r="CG59" s="7" t="str">
        <f t="shared" si="10"/>
        <v/>
      </c>
    </row>
    <row r="60" spans="1:102">
      <c r="A60" s="7" t="s">
        <v>58</v>
      </c>
      <c r="B60" s="7">
        <v>14</v>
      </c>
      <c r="C60" s="7" t="s">
        <v>3332</v>
      </c>
      <c r="H60" s="24" t="str">
        <f t="shared" si="0"/>
        <v/>
      </c>
      <c r="K60" s="7" t="str">
        <f t="shared" si="1"/>
        <v/>
      </c>
      <c r="L60" s="21" t="str">
        <f t="shared" si="2"/>
        <v/>
      </c>
      <c r="S60" s="7" t="str">
        <f t="shared" si="3"/>
        <v>Nothing</v>
      </c>
      <c r="T60" s="7" t="s">
        <v>634</v>
      </c>
      <c r="AB60" s="8" t="s">
        <v>3658</v>
      </c>
      <c r="AC60" s="24">
        <v>254616</v>
      </c>
      <c r="AD60" s="7">
        <v>2.7E-2</v>
      </c>
      <c r="AE60" s="7" t="s">
        <v>3659</v>
      </c>
      <c r="AF60" s="7">
        <v>19.248000000000001</v>
      </c>
      <c r="AG60" s="7" t="s">
        <v>3660</v>
      </c>
      <c r="AH60" s="7">
        <v>391500</v>
      </c>
      <c r="AI60" s="7">
        <v>-2</v>
      </c>
      <c r="AJ60" s="7">
        <v>24</v>
      </c>
      <c r="AK60" s="7" t="s">
        <v>3371</v>
      </c>
      <c r="AS60" s="7" t="str">
        <f t="shared" si="20"/>
        <v>None</v>
      </c>
      <c r="AT60" s="7" t="str">
        <f t="shared" si="4"/>
        <v>None</v>
      </c>
      <c r="AU60" s="7" t="str">
        <f t="shared" si="5"/>
        <v/>
      </c>
      <c r="AV60" s="7" t="str">
        <f t="shared" si="6"/>
        <v/>
      </c>
      <c r="AW60" s="7" t="str">
        <f t="shared" si="7"/>
        <v/>
      </c>
      <c r="BA60" s="7" t="str">
        <f t="shared" si="19"/>
        <v/>
      </c>
      <c r="BB60" s="7" t="str">
        <f t="shared" si="9"/>
        <v>No</v>
      </c>
      <c r="BC60" s="7" t="s">
        <v>634</v>
      </c>
      <c r="BE60" s="23" t="s">
        <v>3661</v>
      </c>
      <c r="BP60" s="22"/>
      <c r="CG60" s="7" t="str">
        <f t="shared" si="10"/>
        <v/>
      </c>
      <c r="CS60" s="7" t="s">
        <v>58</v>
      </c>
      <c r="CT60" s="7" t="s">
        <v>3556</v>
      </c>
      <c r="CU60" s="7">
        <v>-31</v>
      </c>
      <c r="CW60" s="7" t="s">
        <v>643</v>
      </c>
    </row>
    <row r="61" spans="1:102">
      <c r="A61" s="7" t="s">
        <v>424</v>
      </c>
      <c r="B61" s="7">
        <v>275</v>
      </c>
      <c r="C61" s="7" t="s">
        <v>3332</v>
      </c>
      <c r="D61" s="7" t="s">
        <v>635</v>
      </c>
      <c r="E61" s="7" t="s">
        <v>636</v>
      </c>
      <c r="F61" s="7">
        <v>2050</v>
      </c>
      <c r="G61" s="7">
        <v>2018</v>
      </c>
      <c r="H61" s="24" t="str">
        <f t="shared" si="0"/>
        <v/>
      </c>
      <c r="K61" s="7" t="str">
        <f t="shared" si="1"/>
        <v>T</v>
      </c>
      <c r="L61" s="21">
        <f t="shared" si="2"/>
        <v>2030</v>
      </c>
      <c r="M61" s="7">
        <v>2019</v>
      </c>
      <c r="S61" s="7" t="str">
        <f t="shared" si="3"/>
        <v/>
      </c>
      <c r="T61" s="7" t="s">
        <v>3381</v>
      </c>
      <c r="U61" s="7" t="s">
        <v>636</v>
      </c>
      <c r="W61" s="7" t="s">
        <v>3662</v>
      </c>
      <c r="AB61" s="8" t="s">
        <v>3663</v>
      </c>
      <c r="AC61" s="24">
        <v>43638</v>
      </c>
      <c r="AD61" s="7">
        <v>1.7999999999999999E-2</v>
      </c>
      <c r="AE61" s="7" t="s">
        <v>3664</v>
      </c>
      <c r="AF61" s="7">
        <v>5.2999999999999999E-2</v>
      </c>
      <c r="AG61" s="7" t="s">
        <v>3665</v>
      </c>
      <c r="AH61" s="7">
        <v>125000</v>
      </c>
      <c r="AI61" s="7">
        <v>1</v>
      </c>
      <c r="AJ61" s="7">
        <v>22</v>
      </c>
      <c r="AK61" s="7" t="s">
        <v>1093</v>
      </c>
      <c r="AM61" s="7" t="s">
        <v>630</v>
      </c>
      <c r="AS61" s="7" t="str">
        <f t="shared" si="20"/>
        <v>CN &amp; SBT</v>
      </c>
      <c r="AT61" s="7" t="str">
        <f t="shared" si="4"/>
        <v>SBT</v>
      </c>
      <c r="AU61" s="7" t="str">
        <f t="shared" si="5"/>
        <v/>
      </c>
      <c r="AV61" s="7">
        <f t="shared" si="6"/>
        <v>2019</v>
      </c>
      <c r="AW61" s="7" t="str">
        <f t="shared" si="7"/>
        <v/>
      </c>
      <c r="BA61" s="7" t="str">
        <f t="shared" si="19"/>
        <v>Yes</v>
      </c>
      <c r="BB61" s="7" t="str">
        <f t="shared" si="9"/>
        <v>No - but post-2030 commitment</v>
      </c>
      <c r="BC61" s="7" t="s">
        <v>3333</v>
      </c>
      <c r="BE61" s="7" t="s">
        <v>3666</v>
      </c>
      <c r="BG61" s="7" t="s">
        <v>641</v>
      </c>
      <c r="BH61" s="7" t="s">
        <v>3667</v>
      </c>
      <c r="BI61" s="7" t="s">
        <v>3668</v>
      </c>
      <c r="BL61" s="7" t="s">
        <v>3669</v>
      </c>
      <c r="BM61" s="7">
        <v>2030</v>
      </c>
      <c r="BN61" s="7">
        <v>2030</v>
      </c>
      <c r="BO61" s="7">
        <v>2030</v>
      </c>
      <c r="BP61" s="22">
        <v>0.5</v>
      </c>
      <c r="CC61" s="7" t="s">
        <v>643</v>
      </c>
      <c r="CE61" s="25"/>
      <c r="CG61" s="7" t="str">
        <f t="shared" si="10"/>
        <v/>
      </c>
      <c r="CW61" s="7" t="s">
        <v>643</v>
      </c>
      <c r="CX61" s="7" t="s">
        <v>643</v>
      </c>
    </row>
    <row r="62" spans="1:102">
      <c r="A62" s="7" t="s">
        <v>333</v>
      </c>
      <c r="B62" s="7">
        <v>309</v>
      </c>
      <c r="H62" s="24" t="str">
        <f t="shared" si="0"/>
        <v/>
      </c>
      <c r="K62" s="7" t="str">
        <f t="shared" si="1"/>
        <v/>
      </c>
      <c r="L62" s="21" t="str">
        <f t="shared" si="2"/>
        <v/>
      </c>
      <c r="S62" s="7" t="str">
        <f t="shared" si="3"/>
        <v>Nothing</v>
      </c>
      <c r="T62" s="7" t="s">
        <v>3333</v>
      </c>
      <c r="AC62" s="24">
        <v>40410</v>
      </c>
      <c r="AD62" s="7">
        <v>-5.8999999999999997E-2</v>
      </c>
      <c r="AE62" s="7" t="s">
        <v>3670</v>
      </c>
      <c r="AF62" s="7">
        <v>-0.61399999999999999</v>
      </c>
      <c r="AG62" s="7" t="s">
        <v>3671</v>
      </c>
      <c r="AH62" s="7">
        <v>12171</v>
      </c>
      <c r="AI62" s="7">
        <v>-34</v>
      </c>
      <c r="AJ62" s="7">
        <v>17</v>
      </c>
      <c r="AS62" s="7" t="str">
        <f t="shared" si="20"/>
        <v>None</v>
      </c>
      <c r="AT62" s="7" t="str">
        <f t="shared" si="4"/>
        <v>None</v>
      </c>
      <c r="AU62" s="7" t="str">
        <f t="shared" si="5"/>
        <v/>
      </c>
      <c r="AV62" s="7" t="str">
        <f t="shared" si="6"/>
        <v/>
      </c>
      <c r="AW62" s="7" t="str">
        <f t="shared" si="7"/>
        <v/>
      </c>
      <c r="BA62" s="7" t="str">
        <f t="shared" si="19"/>
        <v/>
      </c>
      <c r="BB62" s="7" t="str">
        <f t="shared" si="9"/>
        <v>No</v>
      </c>
      <c r="BC62" s="7" t="s">
        <v>3333</v>
      </c>
      <c r="BP62" s="22"/>
      <c r="CG62" s="7" t="str">
        <f t="shared" si="10"/>
        <v/>
      </c>
    </row>
    <row r="63" spans="1:102">
      <c r="A63" s="7" t="s">
        <v>307</v>
      </c>
      <c r="B63" s="7">
        <v>261</v>
      </c>
      <c r="C63" s="7" t="s">
        <v>3672</v>
      </c>
      <c r="F63" s="7" t="s">
        <v>3673</v>
      </c>
      <c r="G63" s="7">
        <v>2019</v>
      </c>
      <c r="H63" s="24" t="str">
        <f t="shared" si="0"/>
        <v/>
      </c>
      <c r="K63" s="7" t="str">
        <f t="shared" si="1"/>
        <v/>
      </c>
      <c r="L63" s="21" t="str">
        <f t="shared" si="2"/>
        <v/>
      </c>
      <c r="N63" s="7" t="s">
        <v>635</v>
      </c>
      <c r="O63" s="7" t="s">
        <v>887</v>
      </c>
      <c r="P63" s="7" t="s">
        <v>3673</v>
      </c>
      <c r="Q63" s="7">
        <v>2019</v>
      </c>
      <c r="R63" s="8" t="s">
        <v>3674</v>
      </c>
      <c r="S63" s="7" t="str">
        <f t="shared" si="3"/>
        <v/>
      </c>
      <c r="T63" s="7" t="s">
        <v>3473</v>
      </c>
      <c r="U63" s="7" t="s">
        <v>3675</v>
      </c>
      <c r="W63" s="7" t="s">
        <v>3676</v>
      </c>
      <c r="X63" s="7" t="s">
        <v>3675</v>
      </c>
      <c r="Y63" s="7" t="s">
        <v>3677</v>
      </c>
      <c r="Z63" s="7" t="s">
        <v>3509</v>
      </c>
      <c r="AA63" s="8" t="s">
        <v>3674</v>
      </c>
      <c r="AC63" s="24">
        <v>45139</v>
      </c>
      <c r="AD63" s="7">
        <v>-1.4999999999999999E-2</v>
      </c>
      <c r="AE63" s="7" t="s">
        <v>3678</v>
      </c>
      <c r="AF63" s="7">
        <v>1.242</v>
      </c>
      <c r="AG63" s="7" t="s">
        <v>3679</v>
      </c>
      <c r="AH63" s="7">
        <v>28926</v>
      </c>
      <c r="AI63" s="7">
        <v>-15</v>
      </c>
      <c r="AJ63" s="7">
        <v>26</v>
      </c>
      <c r="AK63" s="7" t="s">
        <v>3524</v>
      </c>
      <c r="AM63" s="7" t="s">
        <v>3680</v>
      </c>
      <c r="AS63" s="7" t="str">
        <f t="shared" si="20"/>
        <v>None</v>
      </c>
      <c r="AT63" s="7" t="str">
        <f t="shared" si="4"/>
        <v>None</v>
      </c>
      <c r="AU63" s="7" t="str">
        <f t="shared" si="5"/>
        <v/>
      </c>
      <c r="AV63" s="7" t="str">
        <f t="shared" si="6"/>
        <v/>
      </c>
      <c r="AW63" s="7" t="str">
        <f t="shared" si="7"/>
        <v/>
      </c>
      <c r="BA63" s="7" t="str">
        <f t="shared" si="19"/>
        <v/>
      </c>
      <c r="BB63" s="7" t="str">
        <f t="shared" si="9"/>
        <v>No</v>
      </c>
      <c r="BC63" s="7" t="s">
        <v>3462</v>
      </c>
      <c r="BD63" s="1"/>
      <c r="BF63" s="7" t="s">
        <v>647</v>
      </c>
      <c r="BP63" s="22"/>
      <c r="CC63" s="7" t="s">
        <v>643</v>
      </c>
      <c r="CE63" s="25" t="s">
        <v>3486</v>
      </c>
      <c r="CG63" s="7" t="str">
        <f t="shared" si="10"/>
        <v/>
      </c>
      <c r="CS63" s="7" t="s">
        <v>3681</v>
      </c>
      <c r="CT63" s="7" t="s">
        <v>3556</v>
      </c>
      <c r="CU63" s="7">
        <v>-24</v>
      </c>
      <c r="CW63" s="7" t="s">
        <v>643</v>
      </c>
    </row>
    <row r="64" spans="1:102">
      <c r="A64" s="7" t="s">
        <v>97</v>
      </c>
      <c r="B64" s="7">
        <v>56</v>
      </c>
      <c r="C64" s="7" t="s">
        <v>709</v>
      </c>
      <c r="H64" s="24" t="str">
        <f t="shared" si="0"/>
        <v>Yes</v>
      </c>
      <c r="I64" s="7">
        <v>2050</v>
      </c>
      <c r="J64" s="7">
        <v>2015</v>
      </c>
      <c r="K64" s="7" t="str">
        <f t="shared" si="1"/>
        <v/>
      </c>
      <c r="L64" s="21" t="str">
        <f t="shared" si="2"/>
        <v/>
      </c>
      <c r="S64" s="7" t="str">
        <f t="shared" si="3"/>
        <v>Nothing</v>
      </c>
      <c r="T64" s="7" t="s">
        <v>634</v>
      </c>
      <c r="AB64" s="8" t="s">
        <v>3682</v>
      </c>
      <c r="AC64" s="24">
        <v>116638</v>
      </c>
      <c r="AD64" s="7">
        <v>1.4E-2</v>
      </c>
      <c r="AE64" s="7" t="s">
        <v>3683</v>
      </c>
      <c r="AF64" s="7">
        <v>-0.34499999999999997</v>
      </c>
      <c r="AG64" s="7" t="s">
        <v>3684</v>
      </c>
      <c r="AH64" s="7">
        <v>133778</v>
      </c>
      <c r="AI64" s="7">
        <v>-3</v>
      </c>
      <c r="AJ64" s="7">
        <v>26</v>
      </c>
      <c r="AK64" s="7" t="s">
        <v>3434</v>
      </c>
      <c r="AM64" s="7" t="s">
        <v>640</v>
      </c>
      <c r="AS64" s="7" t="s">
        <v>650</v>
      </c>
      <c r="AT64" s="7" t="str">
        <f t="shared" si="4"/>
        <v>None</v>
      </c>
      <c r="AU64" s="7" t="str">
        <f t="shared" si="5"/>
        <v/>
      </c>
      <c r="AV64" s="7" t="str">
        <f t="shared" si="6"/>
        <v/>
      </c>
      <c r="AW64" s="7" t="str">
        <f t="shared" si="7"/>
        <v/>
      </c>
      <c r="BA64" s="7" t="str">
        <f t="shared" si="19"/>
        <v/>
      </c>
      <c r="BB64" s="7" t="str">
        <f t="shared" si="9"/>
        <v>No</v>
      </c>
      <c r="BC64" s="7" t="s">
        <v>634</v>
      </c>
      <c r="BE64" s="23" t="s">
        <v>3685</v>
      </c>
      <c r="BP64" s="22"/>
      <c r="CF64" s="7" t="s">
        <v>709</v>
      </c>
      <c r="CG64" s="7" t="str">
        <f t="shared" si="10"/>
        <v/>
      </c>
      <c r="CH64" s="7" t="s">
        <v>3686</v>
      </c>
      <c r="CI64" s="7">
        <v>0.75</v>
      </c>
      <c r="CJ64" s="7">
        <v>0.62</v>
      </c>
      <c r="CK64" s="7">
        <v>0.67</v>
      </c>
      <c r="CL64" s="7">
        <v>0.42</v>
      </c>
      <c r="CM64" s="7">
        <v>0.4</v>
      </c>
      <c r="CN64" s="7" t="s">
        <v>3687</v>
      </c>
      <c r="CS64" s="7" t="s">
        <v>97</v>
      </c>
      <c r="CT64" s="7" t="s">
        <v>3556</v>
      </c>
      <c r="CU64" s="7">
        <v>-24</v>
      </c>
      <c r="CV64" s="7" t="s">
        <v>643</v>
      </c>
    </row>
    <row r="65" spans="1:102">
      <c r="A65" s="7" t="s">
        <v>102</v>
      </c>
      <c r="B65" s="7">
        <v>99</v>
      </c>
      <c r="C65" s="7" t="s">
        <v>692</v>
      </c>
      <c r="D65" s="7" t="s">
        <v>635</v>
      </c>
      <c r="E65" s="7" t="s">
        <v>3055</v>
      </c>
      <c r="F65" s="7">
        <v>2017</v>
      </c>
      <c r="G65" s="7">
        <v>2017</v>
      </c>
      <c r="H65" s="24" t="str">
        <f t="shared" si="0"/>
        <v/>
      </c>
      <c r="K65" s="7" t="str">
        <f t="shared" si="1"/>
        <v>C</v>
      </c>
      <c r="L65" s="21" t="str">
        <f t="shared" si="2"/>
        <v/>
      </c>
      <c r="M65" s="7">
        <v>2016</v>
      </c>
      <c r="S65" s="7" t="str">
        <f t="shared" si="3"/>
        <v/>
      </c>
      <c r="T65" s="7" t="s">
        <v>643</v>
      </c>
      <c r="U65" s="7" t="s">
        <v>3688</v>
      </c>
      <c r="AB65" s="8" t="s">
        <v>3689</v>
      </c>
      <c r="AC65" s="24">
        <v>85058</v>
      </c>
      <c r="AD65" s="7">
        <v>1.2999999999999999E-2</v>
      </c>
      <c r="AE65" s="7" t="s">
        <v>3690</v>
      </c>
      <c r="AF65" s="7">
        <v>0.03</v>
      </c>
      <c r="AG65" s="7" t="s">
        <v>3691</v>
      </c>
      <c r="AH65" s="7">
        <v>194001</v>
      </c>
      <c r="AI65" s="7">
        <v>5</v>
      </c>
      <c r="AJ65" s="7">
        <v>26</v>
      </c>
      <c r="AK65" s="7" t="s">
        <v>3371</v>
      </c>
      <c r="AM65" s="7" t="s">
        <v>640</v>
      </c>
      <c r="AS65" s="7" t="str">
        <f t="shared" ref="AS65:AS96" si="21">IF(OR(BB65="Carbon Neutral",BB65="No - but post-2030 commitment"),IF((OR(BG65="Committed",BG65="Targets Set")),IF(I65="", "CN &amp; SBT","CN, SBT &amp; RE100"),IF(CG65="","CN","CN &amp; RE100")),IF((OR(BG65="Committed",BG65="Targets Set")),IF(CG65="", "SBT","SBT &amp; RE100"),IF(CG65="","None","RE100")))</f>
        <v>CN &amp; SBT</v>
      </c>
      <c r="AT65" s="7" t="str">
        <f t="shared" si="4"/>
        <v>CN &amp; SBT</v>
      </c>
      <c r="AU65" s="7">
        <f t="shared" si="5"/>
        <v>2017</v>
      </c>
      <c r="AV65" s="7">
        <f t="shared" si="6"/>
        <v>2016</v>
      </c>
      <c r="AW65" s="7" t="str">
        <f t="shared" si="7"/>
        <v/>
      </c>
      <c r="BA65" s="7" t="str">
        <f t="shared" si="19"/>
        <v>Yes</v>
      </c>
      <c r="BB65" s="7" t="str">
        <f t="shared" si="9"/>
        <v>Carbon Neutral</v>
      </c>
      <c r="BC65" s="7" t="s">
        <v>634</v>
      </c>
      <c r="BE65" s="7" t="s">
        <v>3692</v>
      </c>
      <c r="BG65" s="7" t="s">
        <v>633</v>
      </c>
      <c r="BI65" s="7" t="s">
        <v>3693</v>
      </c>
      <c r="BP65" s="22"/>
      <c r="CD65" s="7" t="s">
        <v>3372</v>
      </c>
      <c r="CG65" s="7" t="str">
        <f t="shared" si="10"/>
        <v/>
      </c>
      <c r="CV65" s="7" t="s">
        <v>643</v>
      </c>
      <c r="CW65" s="7" t="s">
        <v>643</v>
      </c>
    </row>
    <row r="66" spans="1:102">
      <c r="A66" s="7" t="s">
        <v>254</v>
      </c>
      <c r="B66" s="7">
        <v>121</v>
      </c>
      <c r="H66" s="24" t="str">
        <f t="shared" ref="H66:H129" si="22">IF(I66="","","Yes")</f>
        <v/>
      </c>
      <c r="K66" s="7" t="str">
        <f t="shared" ref="K66:K129" si="23">IF(BG66="","",IF(BG66="Targets Set","T","C"))</f>
        <v/>
      </c>
      <c r="L66" s="21" t="str">
        <f t="shared" ref="L66:L129" si="24">IF(BL66="","",AVERAGE(BM66:BO66))</f>
        <v/>
      </c>
      <c r="S66" s="7" t="str">
        <f t="shared" ref="S66:S129" si="25">IF(AND(N66="",D66=""),"Nothing","")</f>
        <v>Nothing</v>
      </c>
      <c r="T66" s="7" t="s">
        <v>634</v>
      </c>
      <c r="AB66" s="8" t="s">
        <v>3694</v>
      </c>
      <c r="AC66" s="24">
        <v>76559</v>
      </c>
      <c r="AD66" s="7">
        <v>-0.24299999999999999</v>
      </c>
      <c r="AE66" s="7" t="s">
        <v>3695</v>
      </c>
      <c r="AF66" s="7">
        <v>-1.0609999999999999</v>
      </c>
      <c r="AG66" s="7" t="s">
        <v>3696</v>
      </c>
      <c r="AH66" s="7">
        <v>161100</v>
      </c>
      <c r="AI66" s="7">
        <v>-53</v>
      </c>
      <c r="AJ66" s="7">
        <v>26</v>
      </c>
      <c r="AS66" s="7" t="str">
        <f t="shared" si="21"/>
        <v>None</v>
      </c>
      <c r="AT66" s="7" t="str">
        <f t="shared" ref="AT66:AT129" si="26">IF((BB66="Carbon Neutral"),IF((OR(BG66="Committed",BG66="Targets Set")),IF(CG66="yes", "CN, SBT &amp; RE100", "CN &amp; SBT"),IF(CG66="yes", "CN &amp; RE100", "CN")),IF((OR(BG66="Committed",BG66="Targets Set")),IF(CG66="yes", "SBT &amp; RE100", "SBT"),IF(CG66="yes", "RE100", "None")))</f>
        <v>None</v>
      </c>
      <c r="AU66" s="7" t="str">
        <f t="shared" ref="AU66:AU129" si="27">IF(BB66="Carbon Neutral",G66,"")</f>
        <v/>
      </c>
      <c r="AV66" s="7" t="str">
        <f t="shared" ref="AV66:AV129" si="28">IF(M66="","",M66)</f>
        <v/>
      </c>
      <c r="AW66" s="7" t="str">
        <f t="shared" ref="AW66:AW129" si="29">IF(I66="","",IF(I66="2020 - achieved",J66,IF(I66="2020 - not achieved",J66,IF(I66="2020 - achieved pre-July 2019",J66,IF(I66&gt;2030,"",J66)))))</f>
        <v/>
      </c>
      <c r="BA66" s="7" t="str">
        <f t="shared" ref="BA66:BA97" si="30">IF(BG66="","","Yes")</f>
        <v/>
      </c>
      <c r="BB66" s="7" t="str">
        <f t="shared" ref="BB66:BB129" si="31">IF(T66="No","No",IF(AND(OR(T66="No - but future commitment",T66="No - but future commitment and further future commitment across more scopes"),F66&lt;=2030),"Carbon Neutral",IF(OR(T66="No - but future commitment",T66="No - but future commitment and further future commitment across more scopes"),"No - but post-2030 commitment",IF(OR(T66="Yes",T66="Yes and future commitment across more scopes",T66="Yes by virtue of zero net"),"Carbon Neutral","No"))))</f>
        <v>No</v>
      </c>
      <c r="BC66" s="7" t="s">
        <v>634</v>
      </c>
      <c r="BE66" s="23" t="s">
        <v>3697</v>
      </c>
      <c r="BP66" s="22"/>
      <c r="CG66" s="7" t="str">
        <f t="shared" ref="CG66:CG129" si="32">IF(I66="","",IF(I66&lt;=2030,"yes",IF(I66="2020 - achieved","yes",IF(I66="2020 - not achieved","yes",IF(I66="2020 - achieved pre-July 2019","yes",IF(I66&gt;2030,"",IF(I66="No target date","","unknown error")))))))</f>
        <v/>
      </c>
      <c r="CX66" s="7" t="s">
        <v>643</v>
      </c>
    </row>
    <row r="67" spans="1:102">
      <c r="A67" s="7" t="s">
        <v>153</v>
      </c>
      <c r="B67" s="7">
        <v>95</v>
      </c>
      <c r="C67" s="7" t="s">
        <v>709</v>
      </c>
      <c r="D67" s="7" t="s">
        <v>635</v>
      </c>
      <c r="E67" s="7" t="s">
        <v>707</v>
      </c>
      <c r="F67" s="7">
        <v>2020</v>
      </c>
      <c r="G67" s="7">
        <v>2019</v>
      </c>
      <c r="H67" s="24" t="str">
        <f t="shared" si="22"/>
        <v/>
      </c>
      <c r="K67" s="7" t="str">
        <f t="shared" si="23"/>
        <v/>
      </c>
      <c r="L67" s="21" t="str">
        <f t="shared" si="24"/>
        <v/>
      </c>
      <c r="S67" s="7" t="str">
        <f t="shared" si="25"/>
        <v/>
      </c>
      <c r="T67" s="7" t="s">
        <v>3381</v>
      </c>
      <c r="U67" s="7" t="s">
        <v>3698</v>
      </c>
      <c r="AB67" s="8" t="s">
        <v>3699</v>
      </c>
      <c r="AC67" s="24">
        <v>86990</v>
      </c>
      <c r="AD67" s="7">
        <v>-6.0999999999999999E-2</v>
      </c>
      <c r="AE67" s="7" t="s">
        <v>3700</v>
      </c>
      <c r="AF67" s="7">
        <v>-0.505</v>
      </c>
      <c r="AG67" s="7" t="s">
        <v>3701</v>
      </c>
      <c r="AH67" s="7">
        <v>398150</v>
      </c>
      <c r="AI67" s="7">
        <v>-18</v>
      </c>
      <c r="AJ67" s="7">
        <v>26</v>
      </c>
      <c r="AK67" s="7" t="s">
        <v>3434</v>
      </c>
      <c r="AM67" s="7" t="s">
        <v>640</v>
      </c>
      <c r="AS67" s="7" t="str">
        <f t="shared" si="21"/>
        <v>CN</v>
      </c>
      <c r="AT67" s="7" t="str">
        <f t="shared" si="26"/>
        <v>CN</v>
      </c>
      <c r="AU67" s="7">
        <f t="shared" si="27"/>
        <v>2019</v>
      </c>
      <c r="AV67" s="7" t="str">
        <f t="shared" si="28"/>
        <v/>
      </c>
      <c r="AW67" s="7" t="str">
        <f t="shared" si="29"/>
        <v/>
      </c>
      <c r="BA67" s="7" t="str">
        <f t="shared" si="30"/>
        <v/>
      </c>
      <c r="BB67" s="7" t="str">
        <f t="shared" si="31"/>
        <v>Carbon Neutral</v>
      </c>
      <c r="BC67" s="7" t="s">
        <v>634</v>
      </c>
      <c r="BE67" s="23" t="s">
        <v>3702</v>
      </c>
      <c r="BP67" s="22"/>
      <c r="CD67" s="7">
        <v>2020</v>
      </c>
      <c r="CG67" s="7" t="str">
        <f t="shared" si="32"/>
        <v/>
      </c>
    </row>
    <row r="68" spans="1:102">
      <c r="A68" s="7" t="s">
        <v>275</v>
      </c>
      <c r="B68" s="7">
        <v>286</v>
      </c>
      <c r="H68" s="24" t="str">
        <f t="shared" si="22"/>
        <v/>
      </c>
      <c r="K68" s="7" t="str">
        <f t="shared" si="23"/>
        <v/>
      </c>
      <c r="L68" s="21" t="str">
        <f t="shared" si="24"/>
        <v/>
      </c>
      <c r="S68" s="7" t="str">
        <f t="shared" si="25"/>
        <v>Nothing</v>
      </c>
      <c r="T68" s="7" t="s">
        <v>3333</v>
      </c>
      <c r="AB68" s="8" t="s">
        <v>3703</v>
      </c>
      <c r="AC68" s="24">
        <v>42543</v>
      </c>
      <c r="AD68" s="7">
        <v>8.9999999999999993E-3</v>
      </c>
      <c r="AE68" s="7" t="s">
        <v>3704</v>
      </c>
      <c r="AF68" s="7">
        <v>-0.14299999999999999</v>
      </c>
      <c r="AG68" s="7" t="s">
        <v>3705</v>
      </c>
      <c r="AH68" s="7">
        <v>130500</v>
      </c>
      <c r="AI68" s="7">
        <v>1</v>
      </c>
      <c r="AJ68" s="7">
        <v>26</v>
      </c>
      <c r="AS68" s="7" t="str">
        <f t="shared" si="21"/>
        <v>None</v>
      </c>
      <c r="AT68" s="7" t="str">
        <f t="shared" si="26"/>
        <v>None</v>
      </c>
      <c r="AU68" s="7" t="str">
        <f t="shared" si="27"/>
        <v/>
      </c>
      <c r="AV68" s="7" t="str">
        <f t="shared" si="28"/>
        <v/>
      </c>
      <c r="AW68" s="7" t="str">
        <f t="shared" si="29"/>
        <v/>
      </c>
      <c r="BA68" s="7" t="str">
        <f t="shared" si="30"/>
        <v/>
      </c>
      <c r="BB68" s="7" t="str">
        <f t="shared" si="31"/>
        <v>No</v>
      </c>
      <c r="BC68" s="7" t="s">
        <v>3333</v>
      </c>
      <c r="BE68" s="7" t="s">
        <v>3706</v>
      </c>
      <c r="BP68" s="22"/>
      <c r="CG68" s="7" t="str">
        <f t="shared" si="32"/>
        <v/>
      </c>
    </row>
    <row r="69" spans="1:102">
      <c r="A69" s="7" t="s">
        <v>81</v>
      </c>
      <c r="B69" s="7">
        <v>8</v>
      </c>
      <c r="C69" s="7" t="s">
        <v>3581</v>
      </c>
      <c r="F69" s="7">
        <v>2050</v>
      </c>
      <c r="G69" s="7">
        <v>2020</v>
      </c>
      <c r="H69" s="24" t="str">
        <f t="shared" si="22"/>
        <v/>
      </c>
      <c r="K69" s="7" t="str">
        <f t="shared" si="23"/>
        <v/>
      </c>
      <c r="L69" s="21" t="str">
        <f t="shared" si="24"/>
        <v/>
      </c>
      <c r="N69" s="7" t="s">
        <v>3424</v>
      </c>
      <c r="O69" s="7" t="s">
        <v>668</v>
      </c>
      <c r="P69" s="7">
        <v>2050</v>
      </c>
      <c r="Q69" s="7">
        <v>2020</v>
      </c>
      <c r="R69" s="26" t="s">
        <v>3707</v>
      </c>
      <c r="S69" s="7" t="str">
        <f t="shared" si="25"/>
        <v/>
      </c>
      <c r="T69" s="7" t="s">
        <v>3473</v>
      </c>
      <c r="U69" s="7" t="s">
        <v>3708</v>
      </c>
      <c r="X69" s="7" t="s">
        <v>3709</v>
      </c>
      <c r="Y69" s="7" t="s">
        <v>3710</v>
      </c>
      <c r="Z69" s="7" t="s">
        <v>3509</v>
      </c>
      <c r="AA69" s="8" t="s">
        <v>3711</v>
      </c>
      <c r="AB69" s="8" t="s">
        <v>3712</v>
      </c>
      <c r="AC69" s="24">
        <v>282616</v>
      </c>
      <c r="AD69" s="7">
        <v>-7.0000000000000007E-2</v>
      </c>
      <c r="AE69" s="7" t="s">
        <v>3713</v>
      </c>
      <c r="AF69" s="7">
        <v>-0.57099999999999995</v>
      </c>
      <c r="AG69" s="7" t="s">
        <v>3714</v>
      </c>
      <c r="AH69" s="7">
        <v>72500</v>
      </c>
      <c r="AI69" s="7">
        <v>-1</v>
      </c>
      <c r="AJ69" s="7">
        <v>26</v>
      </c>
      <c r="AK69" t="s">
        <v>3715</v>
      </c>
      <c r="AM69" s="7" t="s">
        <v>640</v>
      </c>
      <c r="AS69" s="7" t="str">
        <f t="shared" si="21"/>
        <v>None</v>
      </c>
      <c r="AT69" s="7" t="str">
        <f t="shared" si="26"/>
        <v>None</v>
      </c>
      <c r="AU69" s="7" t="str">
        <f t="shared" si="27"/>
        <v/>
      </c>
      <c r="AV69" s="7" t="str">
        <f t="shared" si="28"/>
        <v/>
      </c>
      <c r="AW69" s="7" t="str">
        <f t="shared" si="29"/>
        <v/>
      </c>
      <c r="BA69" s="7" t="str">
        <f t="shared" si="30"/>
        <v/>
      </c>
      <c r="BB69" s="7" t="str">
        <f t="shared" si="31"/>
        <v>No</v>
      </c>
      <c r="BC69" s="7" t="s">
        <v>3462</v>
      </c>
      <c r="BE69" s="23" t="s">
        <v>3716</v>
      </c>
      <c r="BF69" s="7" t="s">
        <v>647</v>
      </c>
      <c r="BP69" s="22"/>
      <c r="CC69" s="7" t="s">
        <v>643</v>
      </c>
      <c r="CE69" s="25"/>
      <c r="CG69" s="7" t="str">
        <f t="shared" si="32"/>
        <v/>
      </c>
      <c r="CS69" s="7" t="s">
        <v>81</v>
      </c>
      <c r="CT69" s="7" t="s">
        <v>3556</v>
      </c>
      <c r="CU69" s="7">
        <v>-47</v>
      </c>
      <c r="CV69" s="7" t="s">
        <v>643</v>
      </c>
      <c r="CW69" s="7" t="s">
        <v>643</v>
      </c>
      <c r="CX69" s="7" t="s">
        <v>643</v>
      </c>
    </row>
    <row r="70" spans="1:102">
      <c r="A70" s="7" t="s">
        <v>2555</v>
      </c>
      <c r="B70" s="7">
        <v>387</v>
      </c>
      <c r="H70" s="24" t="str">
        <f t="shared" si="22"/>
        <v/>
      </c>
      <c r="K70" s="7" t="str">
        <f t="shared" si="23"/>
        <v/>
      </c>
      <c r="L70" s="21" t="str">
        <f t="shared" si="24"/>
        <v/>
      </c>
      <c r="S70" s="7" t="str">
        <f t="shared" si="25"/>
        <v>Nothing</v>
      </c>
      <c r="T70" s="7" t="s">
        <v>3333</v>
      </c>
      <c r="AB70" s="8" t="s">
        <v>3717</v>
      </c>
      <c r="AC70" s="24">
        <v>32340</v>
      </c>
      <c r="AD70" s="7">
        <v>-2.1999999999999999E-2</v>
      </c>
      <c r="AE70" s="7" t="s">
        <v>3718</v>
      </c>
      <c r="AF70" s="7">
        <v>1.6E-2</v>
      </c>
      <c r="AG70" s="7" t="s">
        <v>3719</v>
      </c>
      <c r="AH70" s="7">
        <v>143589</v>
      </c>
      <c r="AI70" s="7">
        <v>-13</v>
      </c>
      <c r="AJ70" s="7">
        <v>26</v>
      </c>
      <c r="AS70" s="7" t="str">
        <f t="shared" si="21"/>
        <v>None</v>
      </c>
      <c r="AT70" s="7" t="str">
        <f t="shared" si="26"/>
        <v>None</v>
      </c>
      <c r="AU70" s="7" t="str">
        <f t="shared" si="27"/>
        <v/>
      </c>
      <c r="AV70" s="7" t="str">
        <f t="shared" si="28"/>
        <v/>
      </c>
      <c r="AW70" s="7" t="str">
        <f t="shared" si="29"/>
        <v/>
      </c>
      <c r="BA70" s="7" t="str">
        <f t="shared" si="30"/>
        <v/>
      </c>
      <c r="BB70" s="7" t="str">
        <f t="shared" si="31"/>
        <v>No</v>
      </c>
      <c r="BC70" s="7" t="s">
        <v>3333</v>
      </c>
      <c r="BE70" s="7" t="s">
        <v>3720</v>
      </c>
      <c r="BP70" s="22"/>
      <c r="CG70" s="7" t="str">
        <f t="shared" si="32"/>
        <v/>
      </c>
      <c r="CV70" s="7" t="s">
        <v>643</v>
      </c>
    </row>
    <row r="71" spans="1:102">
      <c r="A71" s="7" t="s">
        <v>362</v>
      </c>
      <c r="B71" s="7">
        <v>487</v>
      </c>
      <c r="H71" s="24" t="str">
        <f t="shared" si="22"/>
        <v/>
      </c>
      <c r="K71" s="7" t="str">
        <f t="shared" si="23"/>
        <v/>
      </c>
      <c r="L71" s="21" t="str">
        <f t="shared" si="24"/>
        <v/>
      </c>
      <c r="S71" s="7" t="str">
        <f t="shared" si="25"/>
        <v>Nothing</v>
      </c>
      <c r="T71" s="7" t="s">
        <v>634</v>
      </c>
      <c r="AC71" s="24">
        <v>26145</v>
      </c>
      <c r="AD71" s="7">
        <v>0.159</v>
      </c>
      <c r="AE71" s="7" t="s">
        <v>3721</v>
      </c>
      <c r="AF71" s="7">
        <v>-0.30099999999999999</v>
      </c>
      <c r="AG71" s="7" t="s">
        <v>3722</v>
      </c>
      <c r="AH71" s="7">
        <v>30000</v>
      </c>
      <c r="AI71" s="7" t="s">
        <v>3395</v>
      </c>
      <c r="AJ71" s="7">
        <v>17</v>
      </c>
      <c r="AS71" s="7" t="str">
        <f t="shared" si="21"/>
        <v>None</v>
      </c>
      <c r="AT71" s="7" t="str">
        <f t="shared" si="26"/>
        <v>None</v>
      </c>
      <c r="AU71" s="7" t="str">
        <f t="shared" si="27"/>
        <v/>
      </c>
      <c r="AV71" s="7" t="str">
        <f t="shared" si="28"/>
        <v/>
      </c>
      <c r="AW71" s="7" t="str">
        <f t="shared" si="29"/>
        <v/>
      </c>
      <c r="BA71" s="7" t="str">
        <f t="shared" si="30"/>
        <v/>
      </c>
      <c r="BB71" s="7" t="str">
        <f t="shared" si="31"/>
        <v>No</v>
      </c>
      <c r="BC71" s="7" t="s">
        <v>634</v>
      </c>
      <c r="BP71" s="22"/>
      <c r="CG71" s="7" t="str">
        <f t="shared" si="32"/>
        <v/>
      </c>
      <c r="CX71" s="7" t="s">
        <v>643</v>
      </c>
    </row>
    <row r="72" spans="1:102">
      <c r="A72" s="7" t="s">
        <v>534</v>
      </c>
      <c r="B72" s="7">
        <v>379</v>
      </c>
      <c r="C72" s="7" t="s">
        <v>3581</v>
      </c>
      <c r="D72" s="7" t="s">
        <v>635</v>
      </c>
      <c r="E72" s="7" t="s">
        <v>3723</v>
      </c>
      <c r="F72" s="7">
        <v>2030</v>
      </c>
      <c r="G72" s="7">
        <v>2020</v>
      </c>
      <c r="H72" s="24" t="str">
        <f t="shared" si="22"/>
        <v/>
      </c>
      <c r="K72" s="7" t="str">
        <f t="shared" si="23"/>
        <v>T</v>
      </c>
      <c r="L72" s="21">
        <f t="shared" si="24"/>
        <v>2027.6666666666667</v>
      </c>
      <c r="M72" s="7">
        <v>2019</v>
      </c>
      <c r="S72" s="7" t="str">
        <f t="shared" si="25"/>
        <v/>
      </c>
      <c r="T72" s="7" t="s">
        <v>3381</v>
      </c>
      <c r="U72" s="7" t="s">
        <v>3723</v>
      </c>
      <c r="W72" s="32" t="s">
        <v>3724</v>
      </c>
      <c r="AC72" s="24">
        <v>33021</v>
      </c>
      <c r="AD72" s="7">
        <v>1.0999999999999999E-2</v>
      </c>
      <c r="AE72" s="7" t="s">
        <v>3725</v>
      </c>
      <c r="AF72" s="7">
        <v>-9.5000000000000001E-2</v>
      </c>
      <c r="AG72" s="7" t="s">
        <v>3726</v>
      </c>
      <c r="AH72" s="7">
        <v>59989</v>
      </c>
      <c r="AI72" s="7">
        <v>5</v>
      </c>
      <c r="AJ72" s="7">
        <v>23</v>
      </c>
      <c r="AK72" s="7" t="s">
        <v>3727</v>
      </c>
      <c r="AM72" s="7" t="s">
        <v>640</v>
      </c>
      <c r="AS72" s="7" t="str">
        <f t="shared" si="21"/>
        <v>CN &amp; SBT</v>
      </c>
      <c r="AT72" s="7" t="str">
        <f t="shared" si="26"/>
        <v>CN &amp; SBT</v>
      </c>
      <c r="AU72" s="7">
        <f t="shared" si="27"/>
        <v>2020</v>
      </c>
      <c r="AV72" s="7">
        <f t="shared" si="28"/>
        <v>2019</v>
      </c>
      <c r="AW72" s="7" t="str">
        <f t="shared" si="29"/>
        <v/>
      </c>
      <c r="BA72" s="7" t="str">
        <f t="shared" si="30"/>
        <v>Yes</v>
      </c>
      <c r="BB72" s="7" t="str">
        <f t="shared" si="31"/>
        <v>Carbon Neutral</v>
      </c>
      <c r="BC72" s="7" t="s">
        <v>3333</v>
      </c>
      <c r="BG72" s="7" t="s">
        <v>641</v>
      </c>
      <c r="BH72" s="7" t="s">
        <v>3402</v>
      </c>
      <c r="BI72" s="7" t="s">
        <v>3728</v>
      </c>
      <c r="BL72" s="7" t="s">
        <v>3729</v>
      </c>
      <c r="BM72" s="7">
        <v>2030</v>
      </c>
      <c r="BN72" s="7">
        <v>2030</v>
      </c>
      <c r="BO72" s="7">
        <v>2023</v>
      </c>
      <c r="BP72" s="22">
        <v>0.3</v>
      </c>
      <c r="CC72" s="7" t="s">
        <v>643</v>
      </c>
      <c r="CE72" s="25"/>
      <c r="CG72" s="7" t="str">
        <f t="shared" si="32"/>
        <v/>
      </c>
    </row>
    <row r="73" spans="1:102">
      <c r="A73" s="7" t="s">
        <v>190</v>
      </c>
      <c r="B73" s="7">
        <v>155</v>
      </c>
      <c r="H73" s="24" t="str">
        <f t="shared" si="22"/>
        <v/>
      </c>
      <c r="K73" s="7" t="str">
        <f t="shared" si="23"/>
        <v/>
      </c>
      <c r="L73" s="21" t="str">
        <f t="shared" si="24"/>
        <v/>
      </c>
      <c r="S73" s="7" t="str">
        <f t="shared" si="25"/>
        <v>Nothing</v>
      </c>
      <c r="T73" s="7" t="s">
        <v>634</v>
      </c>
      <c r="AB73" s="8" t="s">
        <v>3730</v>
      </c>
      <c r="AC73" s="24">
        <v>67826</v>
      </c>
      <c r="AD73" s="7">
        <v>0.19500000000000001</v>
      </c>
      <c r="AE73" s="7" t="s">
        <v>3731</v>
      </c>
      <c r="AF73" s="7">
        <v>-0.217</v>
      </c>
      <c r="AG73" s="7" t="s">
        <v>3732</v>
      </c>
      <c r="AH73" s="7">
        <v>151000</v>
      </c>
      <c r="AI73" s="7">
        <v>25</v>
      </c>
      <c r="AJ73" s="7">
        <v>4</v>
      </c>
      <c r="AS73" s="7" t="str">
        <f t="shared" si="21"/>
        <v>None</v>
      </c>
      <c r="AT73" s="7" t="str">
        <f t="shared" si="26"/>
        <v>None</v>
      </c>
      <c r="AU73" s="7" t="str">
        <f t="shared" si="27"/>
        <v/>
      </c>
      <c r="AV73" s="7" t="str">
        <f t="shared" si="28"/>
        <v/>
      </c>
      <c r="AW73" s="7" t="str">
        <f t="shared" si="29"/>
        <v/>
      </c>
      <c r="BA73" s="7" t="str">
        <f t="shared" si="30"/>
        <v/>
      </c>
      <c r="BB73" s="7" t="str">
        <f t="shared" si="31"/>
        <v>No</v>
      </c>
      <c r="BC73" s="7" t="s">
        <v>634</v>
      </c>
      <c r="BE73" s="7" t="s">
        <v>3733</v>
      </c>
      <c r="BP73" s="22"/>
      <c r="CG73" s="7" t="str">
        <f t="shared" si="32"/>
        <v/>
      </c>
      <c r="CW73" s="7" t="s">
        <v>643</v>
      </c>
    </row>
    <row r="74" spans="1:102">
      <c r="A74" s="7" t="s">
        <v>3067</v>
      </c>
      <c r="B74" s="7">
        <v>432</v>
      </c>
      <c r="C74" s="7" t="s">
        <v>3581</v>
      </c>
      <c r="F74" s="7">
        <v>2045</v>
      </c>
      <c r="G74" s="7">
        <v>2020</v>
      </c>
      <c r="H74" s="24" t="str">
        <f t="shared" si="22"/>
        <v>Yes</v>
      </c>
      <c r="I74" s="7">
        <v>2020</v>
      </c>
      <c r="J74" s="7">
        <v>2014</v>
      </c>
      <c r="K74" s="7" t="str">
        <f t="shared" si="23"/>
        <v>T</v>
      </c>
      <c r="L74" s="21">
        <f t="shared" si="24"/>
        <v>2030</v>
      </c>
      <c r="M74" s="7">
        <v>2017</v>
      </c>
      <c r="N74" s="7" t="s">
        <v>3424</v>
      </c>
      <c r="O74" s="7" t="s">
        <v>3734</v>
      </c>
      <c r="P74" s="7">
        <v>2045</v>
      </c>
      <c r="Q74" s="7">
        <v>2020</v>
      </c>
      <c r="R74" s="26" t="s">
        <v>3735</v>
      </c>
      <c r="S74" s="7" t="str">
        <f t="shared" si="25"/>
        <v/>
      </c>
      <c r="T74" s="7" t="s">
        <v>3473</v>
      </c>
      <c r="U74" s="7" t="s">
        <v>3734</v>
      </c>
      <c r="X74" s="7" t="s">
        <v>3734</v>
      </c>
      <c r="AB74" s="8" t="s">
        <v>3736</v>
      </c>
      <c r="AC74" s="24">
        <v>29097</v>
      </c>
      <c r="AD74" s="7">
        <v>-5.3999999999999999E-2</v>
      </c>
      <c r="AE74" s="7" t="s">
        <v>3737</v>
      </c>
      <c r="AF74" s="7">
        <v>-0.222</v>
      </c>
      <c r="AG74" s="7" t="s">
        <v>3738</v>
      </c>
      <c r="AH74" s="7">
        <v>105300</v>
      </c>
      <c r="AI74" s="7">
        <v>-27</v>
      </c>
      <c r="AJ74" s="7">
        <v>26</v>
      </c>
      <c r="AK74" s="7" t="s">
        <v>1294</v>
      </c>
      <c r="AM74" s="7" t="s">
        <v>640</v>
      </c>
      <c r="AS74" s="7" t="str">
        <f t="shared" si="21"/>
        <v>SBT &amp; RE100</v>
      </c>
      <c r="AT74" s="7" t="str">
        <f t="shared" si="26"/>
        <v>SBT &amp; RE100</v>
      </c>
      <c r="AU74" s="7" t="str">
        <f t="shared" si="27"/>
        <v/>
      </c>
      <c r="AV74" s="7">
        <f t="shared" si="28"/>
        <v>2017</v>
      </c>
      <c r="AW74" s="7">
        <f t="shared" si="29"/>
        <v>2014</v>
      </c>
      <c r="BA74" s="7" t="str">
        <f t="shared" si="30"/>
        <v>Yes</v>
      </c>
      <c r="BB74" s="7" t="str">
        <f t="shared" si="31"/>
        <v>No</v>
      </c>
      <c r="BC74" s="7" t="s">
        <v>3381</v>
      </c>
      <c r="BE74" s="7" t="s">
        <v>3739</v>
      </c>
      <c r="BF74" s="7" t="s">
        <v>3484</v>
      </c>
      <c r="BG74" s="7" t="s">
        <v>641</v>
      </c>
      <c r="BH74" s="7" t="s">
        <v>3362</v>
      </c>
      <c r="BI74" s="7" t="s">
        <v>3740</v>
      </c>
      <c r="BL74" s="7" t="s">
        <v>3741</v>
      </c>
      <c r="BM74" s="7">
        <v>2030</v>
      </c>
      <c r="BN74" s="7">
        <v>2030</v>
      </c>
      <c r="BO74" s="7">
        <v>2030</v>
      </c>
      <c r="BP74" s="22"/>
      <c r="CC74" s="7" t="s">
        <v>643</v>
      </c>
      <c r="CD74" s="7" t="s">
        <v>3742</v>
      </c>
      <c r="CF74" s="7" t="s">
        <v>3581</v>
      </c>
      <c r="CG74" s="7" t="str">
        <f t="shared" si="32"/>
        <v>yes</v>
      </c>
      <c r="CH74" s="7" t="s">
        <v>3338</v>
      </c>
      <c r="CI74" s="7">
        <v>0.87</v>
      </c>
      <c r="CJ74" s="7">
        <v>0.8</v>
      </c>
      <c r="CK74" s="7">
        <v>0.82</v>
      </c>
      <c r="CL74" s="7">
        <v>0.95</v>
      </c>
      <c r="CM74" s="7">
        <v>0.94</v>
      </c>
      <c r="CN74" s="7" t="s">
        <v>3743</v>
      </c>
      <c r="CP74" s="7" t="s">
        <v>3744</v>
      </c>
      <c r="CQ74" s="26" t="s">
        <v>3745</v>
      </c>
      <c r="CV74" s="7" t="s">
        <v>643</v>
      </c>
      <c r="CW74" s="7" t="s">
        <v>643</v>
      </c>
    </row>
    <row r="75" spans="1:102">
      <c r="A75" s="7" t="s">
        <v>327</v>
      </c>
      <c r="B75" s="7">
        <v>297</v>
      </c>
      <c r="H75" s="24" t="str">
        <f t="shared" si="22"/>
        <v/>
      </c>
      <c r="K75" s="7" t="str">
        <f t="shared" si="23"/>
        <v/>
      </c>
      <c r="L75" s="21" t="str">
        <f t="shared" si="24"/>
        <v/>
      </c>
      <c r="S75" s="7" t="str">
        <f t="shared" si="25"/>
        <v>Nothing</v>
      </c>
      <c r="T75" s="7" t="s">
        <v>3333</v>
      </c>
      <c r="AB75" s="8" t="s">
        <v>3746</v>
      </c>
      <c r="AC75" s="24">
        <v>41140</v>
      </c>
      <c r="AD75" s="7">
        <v>-0.10100000000000001</v>
      </c>
      <c r="AE75" s="7" t="s">
        <v>3747</v>
      </c>
      <c r="AF75" s="7">
        <v>-5.7939999999999996</v>
      </c>
      <c r="AG75" s="7" t="s">
        <v>3748</v>
      </c>
      <c r="AH75" s="7">
        <v>24000</v>
      </c>
      <c r="AI75" s="7">
        <v>-50</v>
      </c>
      <c r="AJ75" s="7">
        <v>18</v>
      </c>
      <c r="AS75" s="7" t="str">
        <f t="shared" si="21"/>
        <v>None</v>
      </c>
      <c r="AT75" s="7" t="str">
        <f t="shared" si="26"/>
        <v>None</v>
      </c>
      <c r="AU75" s="7" t="str">
        <f t="shared" si="27"/>
        <v/>
      </c>
      <c r="AV75" s="7" t="str">
        <f t="shared" si="28"/>
        <v/>
      </c>
      <c r="AW75" s="7" t="str">
        <f t="shared" si="29"/>
        <v/>
      </c>
      <c r="BA75" s="7" t="str">
        <f t="shared" si="30"/>
        <v/>
      </c>
      <c r="BB75" s="7" t="str">
        <f t="shared" si="31"/>
        <v>No</v>
      </c>
      <c r="BC75" s="7" t="s">
        <v>3333</v>
      </c>
      <c r="BE75" s="7" t="s">
        <v>3749</v>
      </c>
      <c r="BP75" s="22"/>
      <c r="CG75" s="7" t="str">
        <f t="shared" si="32"/>
        <v/>
      </c>
      <c r="CV75" s="7" t="s">
        <v>643</v>
      </c>
    </row>
    <row r="76" spans="1:102">
      <c r="A76" s="7" t="s">
        <v>410</v>
      </c>
      <c r="B76" s="7">
        <v>326</v>
      </c>
      <c r="C76" s="7" t="s">
        <v>751</v>
      </c>
      <c r="D76" s="7" t="s">
        <v>3424</v>
      </c>
      <c r="E76" s="7" t="s">
        <v>3750</v>
      </c>
      <c r="F76" s="7">
        <v>2018</v>
      </c>
      <c r="G76" s="7">
        <v>2018</v>
      </c>
      <c r="H76" s="24" t="str">
        <f t="shared" si="22"/>
        <v/>
      </c>
      <c r="K76" s="7" t="str">
        <f t="shared" si="23"/>
        <v/>
      </c>
      <c r="L76" s="21" t="str">
        <f t="shared" si="24"/>
        <v/>
      </c>
      <c r="S76" s="7" t="str">
        <f t="shared" si="25"/>
        <v/>
      </c>
      <c r="T76" s="7" t="s">
        <v>643</v>
      </c>
      <c r="U76" s="7" t="s">
        <v>3750</v>
      </c>
      <c r="V76" s="47"/>
      <c r="W76" s="7" t="s">
        <v>3751</v>
      </c>
      <c r="AA76" s="8"/>
      <c r="AC76" s="24">
        <v>38407</v>
      </c>
      <c r="AD76" s="7">
        <v>-4.5999999999999999E-2</v>
      </c>
      <c r="AE76" s="7" t="s">
        <v>3752</v>
      </c>
      <c r="AF76" s="7">
        <v>0.88400000000000001</v>
      </c>
      <c r="AG76" s="7" t="s">
        <v>3753</v>
      </c>
      <c r="AH76" s="7">
        <v>84066</v>
      </c>
      <c r="AI76" s="7">
        <v>-21</v>
      </c>
      <c r="AJ76" s="7">
        <v>2</v>
      </c>
      <c r="AK76" s="7" t="s">
        <v>3371</v>
      </c>
      <c r="AM76" s="7" t="s">
        <v>3497</v>
      </c>
      <c r="AS76" s="7" t="str">
        <f t="shared" si="21"/>
        <v>CN</v>
      </c>
      <c r="AT76" s="7" t="str">
        <f t="shared" si="26"/>
        <v>CN</v>
      </c>
      <c r="AU76" s="7">
        <f t="shared" si="27"/>
        <v>2018</v>
      </c>
      <c r="AV76" s="7" t="str">
        <f t="shared" si="28"/>
        <v/>
      </c>
      <c r="AW76" s="7" t="str">
        <f t="shared" si="29"/>
        <v/>
      </c>
      <c r="BA76" s="7" t="str">
        <f t="shared" si="30"/>
        <v/>
      </c>
      <c r="BB76" s="7" t="str">
        <f t="shared" si="31"/>
        <v>Carbon Neutral</v>
      </c>
      <c r="BC76" s="7" t="s">
        <v>3333</v>
      </c>
      <c r="BP76" s="22"/>
      <c r="CC76" s="7" t="s">
        <v>643</v>
      </c>
      <c r="CE76" s="25"/>
      <c r="CG76" s="7" t="str">
        <f t="shared" si="32"/>
        <v/>
      </c>
    </row>
    <row r="77" spans="1:102">
      <c r="A77" s="7" t="s">
        <v>2943</v>
      </c>
      <c r="B77" s="7">
        <v>380</v>
      </c>
      <c r="H77" s="24" t="str">
        <f t="shared" si="22"/>
        <v/>
      </c>
      <c r="K77" s="7" t="str">
        <f t="shared" si="23"/>
        <v/>
      </c>
      <c r="L77" s="21" t="str">
        <f t="shared" si="24"/>
        <v/>
      </c>
      <c r="S77" s="7" t="str">
        <f t="shared" si="25"/>
        <v>Nothing</v>
      </c>
      <c r="T77" s="7" t="s">
        <v>3333</v>
      </c>
      <c r="AB77" s="8" t="s">
        <v>3754</v>
      </c>
      <c r="AC77" s="24">
        <v>32961</v>
      </c>
      <c r="AD77" s="7">
        <v>-7.9000000000000001E-2</v>
      </c>
      <c r="AE77" s="7" t="s">
        <v>3755</v>
      </c>
      <c r="AF77" s="7">
        <v>-0.499</v>
      </c>
      <c r="AG77" s="7" t="s">
        <v>3756</v>
      </c>
      <c r="AH77" s="7">
        <v>187041</v>
      </c>
      <c r="AI77" s="7">
        <v>-35</v>
      </c>
      <c r="AJ77" s="7">
        <v>26</v>
      </c>
      <c r="AS77" s="7" t="str">
        <f t="shared" si="21"/>
        <v>None</v>
      </c>
      <c r="AT77" s="7" t="str">
        <f t="shared" si="26"/>
        <v>None</v>
      </c>
      <c r="AU77" s="7" t="str">
        <f t="shared" si="27"/>
        <v/>
      </c>
      <c r="AV77" s="7" t="str">
        <f t="shared" si="28"/>
        <v/>
      </c>
      <c r="AW77" s="7" t="str">
        <f t="shared" si="29"/>
        <v/>
      </c>
      <c r="BA77" s="7" t="str">
        <f t="shared" si="30"/>
        <v/>
      </c>
      <c r="BB77" s="7" t="str">
        <f t="shared" si="31"/>
        <v>No</v>
      </c>
      <c r="BC77" s="7" t="s">
        <v>3333</v>
      </c>
      <c r="BE77" s="7" t="s">
        <v>3757</v>
      </c>
      <c r="BP77" s="22"/>
      <c r="CG77" s="7" t="str">
        <f t="shared" si="32"/>
        <v/>
      </c>
      <c r="CV77" s="7" t="s">
        <v>643</v>
      </c>
    </row>
    <row r="78" spans="1:102">
      <c r="A78" s="7" t="s">
        <v>319</v>
      </c>
      <c r="B78" s="7">
        <v>372</v>
      </c>
      <c r="C78" s="7" t="s">
        <v>3332</v>
      </c>
      <c r="D78" s="7" t="s">
        <v>635</v>
      </c>
      <c r="E78" s="7" t="s">
        <v>3758</v>
      </c>
      <c r="F78" s="7">
        <v>2018</v>
      </c>
      <c r="G78" s="7">
        <v>2018</v>
      </c>
      <c r="H78" s="24" t="str">
        <f t="shared" si="22"/>
        <v>Yes</v>
      </c>
      <c r="I78" s="7">
        <v>2019</v>
      </c>
      <c r="J78" s="7">
        <v>2018</v>
      </c>
      <c r="K78" s="7" t="str">
        <f t="shared" si="23"/>
        <v/>
      </c>
      <c r="L78" s="21" t="str">
        <f t="shared" si="24"/>
        <v/>
      </c>
      <c r="S78" s="7" t="str">
        <f t="shared" si="25"/>
        <v/>
      </c>
      <c r="T78" s="7" t="s">
        <v>643</v>
      </c>
      <c r="U78" s="7" t="s">
        <v>3758</v>
      </c>
      <c r="W78" s="7" t="s">
        <v>3759</v>
      </c>
      <c r="Y78" s="7" t="s">
        <v>3760</v>
      </c>
      <c r="AB78" s="8" t="s">
        <v>3761</v>
      </c>
      <c r="AC78" s="24">
        <v>33766</v>
      </c>
      <c r="AD78" s="7">
        <v>4.2999999999999997E-2</v>
      </c>
      <c r="AE78" s="7" t="s">
        <v>3762</v>
      </c>
      <c r="AF78" s="7">
        <v>-7.8E-2</v>
      </c>
      <c r="AG78" s="7" t="s">
        <v>3763</v>
      </c>
      <c r="AH78" s="7">
        <v>51900</v>
      </c>
      <c r="AI78" s="7">
        <v>15</v>
      </c>
      <c r="AJ78" s="7">
        <v>10</v>
      </c>
      <c r="AK78" s="7" t="s">
        <v>3371</v>
      </c>
      <c r="AM78" s="7" t="s">
        <v>630</v>
      </c>
      <c r="AS78" s="7" t="str">
        <f t="shared" si="21"/>
        <v>CN &amp; RE100</v>
      </c>
      <c r="AT78" s="7" t="str">
        <f t="shared" si="26"/>
        <v>CN &amp; RE100</v>
      </c>
      <c r="AU78" s="7">
        <f t="shared" si="27"/>
        <v>2018</v>
      </c>
      <c r="AV78" s="7" t="str">
        <f t="shared" si="28"/>
        <v/>
      </c>
      <c r="AW78" s="7">
        <f t="shared" si="29"/>
        <v>2018</v>
      </c>
      <c r="BA78" s="7" t="str">
        <f t="shared" si="30"/>
        <v/>
      </c>
      <c r="BB78" s="7" t="str">
        <f t="shared" si="31"/>
        <v>Carbon Neutral</v>
      </c>
      <c r="BC78" s="7" t="s">
        <v>634</v>
      </c>
      <c r="BE78" s="7" t="s">
        <v>3764</v>
      </c>
      <c r="BF78" s="7" t="s">
        <v>938</v>
      </c>
      <c r="BP78" s="22"/>
      <c r="CC78" s="7" t="s">
        <v>643</v>
      </c>
      <c r="CD78" s="7" t="s">
        <v>3372</v>
      </c>
      <c r="CF78" s="7" t="s">
        <v>3336</v>
      </c>
      <c r="CG78" s="7" t="str">
        <f t="shared" si="32"/>
        <v>yes</v>
      </c>
      <c r="CH78" s="7" t="s">
        <v>3338</v>
      </c>
      <c r="CI78" s="7">
        <v>1</v>
      </c>
      <c r="CJ78" s="7">
        <v>1</v>
      </c>
      <c r="CK78" s="7" t="s">
        <v>3338</v>
      </c>
      <c r="CL78" s="7" t="s">
        <v>3338</v>
      </c>
      <c r="CM78" s="7" t="s">
        <v>3338</v>
      </c>
      <c r="CN78" s="7" t="s">
        <v>3765</v>
      </c>
      <c r="CW78" s="7" t="s">
        <v>643</v>
      </c>
    </row>
    <row r="79" spans="1:102">
      <c r="A79" s="7" t="s">
        <v>73</v>
      </c>
      <c r="B79" s="7">
        <v>37</v>
      </c>
      <c r="H79" s="24" t="str">
        <f t="shared" si="22"/>
        <v/>
      </c>
      <c r="K79" s="7" t="str">
        <f t="shared" si="23"/>
        <v/>
      </c>
      <c r="L79" s="21" t="str">
        <f t="shared" si="24"/>
        <v/>
      </c>
      <c r="S79" s="7" t="str">
        <f t="shared" si="25"/>
        <v>Nothing</v>
      </c>
      <c r="T79" s="7" t="s">
        <v>634</v>
      </c>
      <c r="AB79" s="8" t="s">
        <v>3766</v>
      </c>
      <c r="AC79" s="24">
        <v>145534</v>
      </c>
      <c r="AD79" s="7">
        <v>6.4000000000000001E-2</v>
      </c>
      <c r="AE79" s="7" t="s">
        <v>3767</v>
      </c>
      <c r="AF79" s="7">
        <v>4.3239999999999998</v>
      </c>
      <c r="AG79" s="7" t="s">
        <v>3768</v>
      </c>
      <c r="AH79" s="7">
        <v>49500</v>
      </c>
      <c r="AI79" s="7">
        <v>1</v>
      </c>
      <c r="AJ79" s="7">
        <v>23</v>
      </c>
      <c r="AS79" s="7" t="str">
        <f t="shared" si="21"/>
        <v>None</v>
      </c>
      <c r="AT79" s="7" t="str">
        <f t="shared" si="26"/>
        <v>None</v>
      </c>
      <c r="AU79" s="7" t="str">
        <f t="shared" si="27"/>
        <v/>
      </c>
      <c r="AV79" s="7" t="str">
        <f t="shared" si="28"/>
        <v/>
      </c>
      <c r="AW79" s="7" t="str">
        <f t="shared" si="29"/>
        <v/>
      </c>
      <c r="BA79" s="7" t="str">
        <f t="shared" si="30"/>
        <v/>
      </c>
      <c r="BB79" s="7" t="str">
        <f t="shared" si="31"/>
        <v>No</v>
      </c>
      <c r="BC79" s="7" t="s">
        <v>634</v>
      </c>
      <c r="BE79" s="7" t="s">
        <v>3769</v>
      </c>
      <c r="BP79" s="22"/>
      <c r="CG79" s="7" t="str">
        <f t="shared" si="32"/>
        <v/>
      </c>
    </row>
    <row r="80" spans="1:102">
      <c r="A80" s="7" t="s">
        <v>161</v>
      </c>
      <c r="B80" s="7">
        <v>98</v>
      </c>
      <c r="C80" s="7" t="s">
        <v>692</v>
      </c>
      <c r="H80" s="24" t="str">
        <f t="shared" si="22"/>
        <v/>
      </c>
      <c r="K80" s="7" t="str">
        <f t="shared" si="23"/>
        <v>T</v>
      </c>
      <c r="L80" s="21">
        <f t="shared" si="24"/>
        <v>2030</v>
      </c>
      <c r="M80" s="7">
        <v>2020</v>
      </c>
      <c r="S80" s="7" t="str">
        <f t="shared" si="25"/>
        <v>Nothing</v>
      </c>
      <c r="T80" s="7" t="s">
        <v>634</v>
      </c>
      <c r="AB80" s="8" t="s">
        <v>3770</v>
      </c>
      <c r="AC80" s="24">
        <v>85905</v>
      </c>
      <c r="AD80" s="7">
        <v>-6.6000000000000003E-2</v>
      </c>
      <c r="AE80" s="7" t="s">
        <v>3771</v>
      </c>
      <c r="AF80" s="7" t="s">
        <v>3395</v>
      </c>
      <c r="AG80" s="7" t="s">
        <v>3772</v>
      </c>
      <c r="AH80" s="7">
        <v>321383</v>
      </c>
      <c r="AI80" s="7">
        <v>-17</v>
      </c>
      <c r="AJ80" s="7">
        <v>26</v>
      </c>
      <c r="AK80" s="7" t="s">
        <v>3400</v>
      </c>
      <c r="AM80" s="7" t="s">
        <v>640</v>
      </c>
      <c r="AS80" s="7" t="str">
        <f t="shared" si="21"/>
        <v>SBT</v>
      </c>
      <c r="AT80" s="7" t="str">
        <f t="shared" si="26"/>
        <v>SBT</v>
      </c>
      <c r="AU80" s="7" t="str">
        <f t="shared" si="27"/>
        <v/>
      </c>
      <c r="AV80" s="7">
        <f t="shared" si="28"/>
        <v>2020</v>
      </c>
      <c r="AW80" s="7" t="str">
        <f t="shared" si="29"/>
        <v/>
      </c>
      <c r="BA80" s="7" t="str">
        <f t="shared" si="30"/>
        <v>Yes</v>
      </c>
      <c r="BB80" s="7" t="str">
        <f t="shared" si="31"/>
        <v>No</v>
      </c>
      <c r="BC80" s="7" t="s">
        <v>634</v>
      </c>
      <c r="BE80" t="s">
        <v>3773</v>
      </c>
      <c r="BG80" s="7" t="s">
        <v>641</v>
      </c>
      <c r="BH80" s="7" t="s">
        <v>3667</v>
      </c>
      <c r="BI80" s="7" t="s">
        <v>3485</v>
      </c>
      <c r="BL80" s="7" t="s">
        <v>3774</v>
      </c>
      <c r="BM80" s="7">
        <v>2030</v>
      </c>
      <c r="BN80" s="7">
        <v>2030</v>
      </c>
      <c r="BO80" s="7">
        <v>2030</v>
      </c>
      <c r="BP80" s="22">
        <v>0.3</v>
      </c>
      <c r="CG80" s="7" t="str">
        <f t="shared" si="32"/>
        <v/>
      </c>
    </row>
    <row r="81" spans="1:102">
      <c r="A81" s="7" t="s">
        <v>261</v>
      </c>
      <c r="B81" s="7">
        <v>204</v>
      </c>
      <c r="H81" s="24" t="str">
        <f t="shared" si="22"/>
        <v/>
      </c>
      <c r="K81" s="7" t="str">
        <f t="shared" si="23"/>
        <v/>
      </c>
      <c r="L81" s="21" t="str">
        <f t="shared" si="24"/>
        <v/>
      </c>
      <c r="S81" s="7" t="str">
        <f t="shared" si="25"/>
        <v>Nothing</v>
      </c>
      <c r="T81" s="7" t="s">
        <v>634</v>
      </c>
      <c r="AC81" s="24">
        <v>53800</v>
      </c>
      <c r="AD81" s="7">
        <v>-1.7000000000000001E-2</v>
      </c>
      <c r="AE81" s="7" t="s">
        <v>3775</v>
      </c>
      <c r="AF81" s="7">
        <v>-8.9999999999999993E-3</v>
      </c>
      <c r="AG81" s="7" t="s">
        <v>3776</v>
      </c>
      <c r="AH81" s="7">
        <v>102300</v>
      </c>
      <c r="AI81" s="7">
        <v>-14</v>
      </c>
      <c r="AJ81" s="7">
        <v>26</v>
      </c>
      <c r="AS81" s="7" t="str">
        <f t="shared" si="21"/>
        <v>None</v>
      </c>
      <c r="AT81" s="7" t="str">
        <f t="shared" si="26"/>
        <v>None</v>
      </c>
      <c r="AU81" s="7" t="str">
        <f t="shared" si="27"/>
        <v/>
      </c>
      <c r="AV81" s="7" t="str">
        <f t="shared" si="28"/>
        <v/>
      </c>
      <c r="AW81" s="7" t="str">
        <f t="shared" si="29"/>
        <v/>
      </c>
      <c r="BA81" s="7" t="str">
        <f t="shared" si="30"/>
        <v/>
      </c>
      <c r="BB81" s="7" t="str">
        <f t="shared" si="31"/>
        <v>No</v>
      </c>
      <c r="BC81" s="7" t="s">
        <v>634</v>
      </c>
      <c r="BP81" s="22"/>
      <c r="CG81" s="7" t="str">
        <f t="shared" si="32"/>
        <v/>
      </c>
      <c r="CX81" s="7" t="s">
        <v>643</v>
      </c>
    </row>
    <row r="82" spans="1:102">
      <c r="A82" s="7" t="s">
        <v>2884</v>
      </c>
      <c r="B82" s="7">
        <v>374</v>
      </c>
      <c r="H82" s="24" t="str">
        <f t="shared" si="22"/>
        <v/>
      </c>
      <c r="K82" s="7" t="str">
        <f t="shared" si="23"/>
        <v/>
      </c>
      <c r="L82" s="21" t="str">
        <f t="shared" si="24"/>
        <v/>
      </c>
      <c r="S82" s="7" t="str">
        <f t="shared" si="25"/>
        <v>Nothing</v>
      </c>
      <c r="T82" s="7" t="s">
        <v>3333</v>
      </c>
      <c r="AC82" s="24">
        <v>33511</v>
      </c>
      <c r="AD82" s="7">
        <v>0.10299999999999999</v>
      </c>
      <c r="AE82" s="7" t="s">
        <v>3777</v>
      </c>
      <c r="AF82" s="7">
        <v>0.189</v>
      </c>
      <c r="AG82" s="7" t="s">
        <v>3778</v>
      </c>
      <c r="AH82" s="7">
        <v>56764</v>
      </c>
      <c r="AI82" s="7">
        <v>81</v>
      </c>
      <c r="AJ82" s="7">
        <v>19</v>
      </c>
      <c r="AS82" s="7" t="str">
        <f t="shared" si="21"/>
        <v>None</v>
      </c>
      <c r="AT82" s="7" t="str">
        <f t="shared" si="26"/>
        <v>None</v>
      </c>
      <c r="AU82" s="7" t="str">
        <f t="shared" si="27"/>
        <v/>
      </c>
      <c r="AV82" s="7" t="str">
        <f t="shared" si="28"/>
        <v/>
      </c>
      <c r="AW82" s="7" t="str">
        <f t="shared" si="29"/>
        <v/>
      </c>
      <c r="BA82" s="7" t="str">
        <f t="shared" si="30"/>
        <v/>
      </c>
      <c r="BB82" s="7" t="str">
        <f t="shared" si="31"/>
        <v>No</v>
      </c>
      <c r="BC82" s="7" t="s">
        <v>3333</v>
      </c>
      <c r="BP82" s="22"/>
      <c r="CG82" s="7" t="str">
        <f t="shared" si="32"/>
        <v/>
      </c>
    </row>
    <row r="83" spans="1:102">
      <c r="A83" s="7" t="s">
        <v>3070</v>
      </c>
      <c r="B83" s="7">
        <v>296</v>
      </c>
      <c r="H83" s="24" t="str">
        <f t="shared" si="22"/>
        <v/>
      </c>
      <c r="K83" s="7" t="str">
        <f t="shared" si="23"/>
        <v/>
      </c>
      <c r="L83" s="21" t="str">
        <f t="shared" si="24"/>
        <v/>
      </c>
      <c r="S83" s="7" t="str">
        <f t="shared" si="25"/>
        <v>Nothing</v>
      </c>
      <c r="T83" s="7" t="s">
        <v>3333</v>
      </c>
      <c r="AC83" s="24">
        <v>41277</v>
      </c>
      <c r="AD83" s="7">
        <v>1.6E-2</v>
      </c>
      <c r="AE83" s="7" t="s">
        <v>3779</v>
      </c>
      <c r="AF83" s="7">
        <v>-0.85599999999999998</v>
      </c>
      <c r="AG83" s="7" t="s">
        <v>3780</v>
      </c>
      <c r="AH83" s="7">
        <v>30984</v>
      </c>
      <c r="AI83" s="7">
        <v>5</v>
      </c>
      <c r="AJ83" s="7">
        <v>3</v>
      </c>
      <c r="AS83" s="7" t="str">
        <f t="shared" si="21"/>
        <v>None</v>
      </c>
      <c r="AT83" s="7" t="str">
        <f t="shared" si="26"/>
        <v>None</v>
      </c>
      <c r="AU83" s="7" t="str">
        <f t="shared" si="27"/>
        <v/>
      </c>
      <c r="AV83" s="7" t="str">
        <f t="shared" si="28"/>
        <v/>
      </c>
      <c r="AW83" s="7" t="str">
        <f t="shared" si="29"/>
        <v/>
      </c>
      <c r="BA83" s="7" t="str">
        <f t="shared" si="30"/>
        <v/>
      </c>
      <c r="BB83" s="7" t="str">
        <f t="shared" si="31"/>
        <v>No</v>
      </c>
      <c r="BC83" s="7" t="s">
        <v>3333</v>
      </c>
      <c r="BE83" s="7" t="s">
        <v>3781</v>
      </c>
      <c r="BP83" s="22"/>
      <c r="CG83" s="7" t="str">
        <f t="shared" si="32"/>
        <v/>
      </c>
    </row>
    <row r="84" spans="1:102">
      <c r="A84" s="7" t="s">
        <v>90</v>
      </c>
      <c r="B84" s="7">
        <v>127</v>
      </c>
      <c r="H84" s="24" t="str">
        <f t="shared" si="22"/>
        <v/>
      </c>
      <c r="K84" s="7" t="str">
        <f t="shared" si="23"/>
        <v/>
      </c>
      <c r="L84" s="21" t="str">
        <f t="shared" si="24"/>
        <v/>
      </c>
      <c r="S84" s="7" t="str">
        <f t="shared" si="25"/>
        <v>Nothing</v>
      </c>
      <c r="T84" s="7" t="s">
        <v>634</v>
      </c>
      <c r="AC84" s="24">
        <v>74639</v>
      </c>
      <c r="AD84" s="7">
        <v>0.24199999999999999</v>
      </c>
      <c r="AE84" s="7" t="s">
        <v>3782</v>
      </c>
      <c r="AF84" s="7">
        <v>0.46800000000000003</v>
      </c>
      <c r="AG84" s="7" t="s">
        <v>3783</v>
      </c>
      <c r="AH84" s="7">
        <v>56600</v>
      </c>
      <c r="AI84" s="7">
        <v>41</v>
      </c>
      <c r="AJ84" s="7">
        <v>5</v>
      </c>
      <c r="AS84" s="7" t="str">
        <f t="shared" si="21"/>
        <v>None</v>
      </c>
      <c r="AT84" s="7" t="str">
        <f t="shared" si="26"/>
        <v>None</v>
      </c>
      <c r="AU84" s="7" t="str">
        <f t="shared" si="27"/>
        <v/>
      </c>
      <c r="AV84" s="7" t="str">
        <f t="shared" si="28"/>
        <v/>
      </c>
      <c r="AW84" s="7" t="str">
        <f t="shared" si="29"/>
        <v/>
      </c>
      <c r="BA84" s="7" t="str">
        <f t="shared" si="30"/>
        <v/>
      </c>
      <c r="BB84" s="7" t="str">
        <f t="shared" si="31"/>
        <v>No</v>
      </c>
      <c r="BC84" s="7" t="s">
        <v>634</v>
      </c>
      <c r="BP84" s="22"/>
      <c r="CG84" s="7" t="str">
        <f t="shared" si="32"/>
        <v/>
      </c>
    </row>
    <row r="85" spans="1:102">
      <c r="A85" s="7" t="s">
        <v>795</v>
      </c>
      <c r="B85" s="7">
        <v>440</v>
      </c>
      <c r="C85" s="7" t="s">
        <v>3784</v>
      </c>
      <c r="F85" s="7">
        <v>2050</v>
      </c>
      <c r="G85" s="7">
        <v>2020</v>
      </c>
      <c r="H85" s="24" t="str">
        <f t="shared" si="22"/>
        <v/>
      </c>
      <c r="K85" s="7" t="str">
        <f t="shared" si="23"/>
        <v/>
      </c>
      <c r="L85" s="21" t="str">
        <f t="shared" si="24"/>
        <v/>
      </c>
      <c r="N85" s="7" t="s">
        <v>674</v>
      </c>
      <c r="O85" s="7" t="s">
        <v>3785</v>
      </c>
      <c r="P85" s="7">
        <v>2050</v>
      </c>
      <c r="Q85" s="7">
        <v>2020</v>
      </c>
      <c r="R85" s="8" t="s">
        <v>3786</v>
      </c>
      <c r="S85" s="7" t="str">
        <f t="shared" si="25"/>
        <v/>
      </c>
      <c r="T85" s="7" t="s">
        <v>3473</v>
      </c>
      <c r="Y85" s="7" t="s">
        <v>3787</v>
      </c>
      <c r="Z85" s="7" t="s">
        <v>3431</v>
      </c>
      <c r="AA85" s="8" t="s">
        <v>3786</v>
      </c>
      <c r="AC85" s="24">
        <v>28934</v>
      </c>
      <c r="AD85" s="7">
        <v>-0.26900000000000002</v>
      </c>
      <c r="AE85" s="7" t="s">
        <v>3788</v>
      </c>
      <c r="AF85" s="7">
        <v>-6.3479999999999999</v>
      </c>
      <c r="AG85" s="7" t="s">
        <v>3789</v>
      </c>
      <c r="AH85" s="7">
        <v>29147</v>
      </c>
      <c r="AI85" s="7">
        <v>-129</v>
      </c>
      <c r="AJ85" s="7">
        <v>23</v>
      </c>
      <c r="AK85" s="7" t="s">
        <v>3790</v>
      </c>
      <c r="AM85" s="7" t="s">
        <v>640</v>
      </c>
      <c r="AS85" s="7" t="str">
        <f t="shared" si="21"/>
        <v>None</v>
      </c>
      <c r="AT85" s="7" t="str">
        <f t="shared" si="26"/>
        <v>None</v>
      </c>
      <c r="AU85" s="7" t="str">
        <f t="shared" si="27"/>
        <v/>
      </c>
      <c r="AV85" s="7" t="str">
        <f t="shared" si="28"/>
        <v/>
      </c>
      <c r="AW85" s="7" t="str">
        <f t="shared" si="29"/>
        <v/>
      </c>
      <c r="BA85" s="7" t="str">
        <f t="shared" si="30"/>
        <v/>
      </c>
      <c r="BB85" s="7" t="str">
        <f t="shared" si="31"/>
        <v>No</v>
      </c>
      <c r="BC85" s="7" t="s">
        <v>3462</v>
      </c>
      <c r="BF85" s="7" t="s">
        <v>3002</v>
      </c>
      <c r="BP85" s="22"/>
      <c r="CC85" s="7" t="s">
        <v>643</v>
      </c>
      <c r="CD85" s="7">
        <v>2050</v>
      </c>
      <c r="CG85" s="7" t="str">
        <f t="shared" si="32"/>
        <v/>
      </c>
    </row>
    <row r="86" spans="1:102">
      <c r="A86" s="7" t="s">
        <v>483</v>
      </c>
      <c r="B86" s="7">
        <v>420</v>
      </c>
      <c r="H86" s="24" t="str">
        <f t="shared" si="22"/>
        <v/>
      </c>
      <c r="K86" s="7" t="str">
        <f t="shared" si="23"/>
        <v/>
      </c>
      <c r="L86" s="21" t="str">
        <f t="shared" si="24"/>
        <v/>
      </c>
      <c r="S86" s="7" t="str">
        <f t="shared" si="25"/>
        <v>Nothing</v>
      </c>
      <c r="T86" s="7" t="s">
        <v>3333</v>
      </c>
      <c r="AC86" s="24">
        <v>29869</v>
      </c>
      <c r="AD86" s="7">
        <v>0.05</v>
      </c>
      <c r="AE86" s="7" t="s">
        <v>3791</v>
      </c>
      <c r="AF86" s="7">
        <v>-2.7E-2</v>
      </c>
      <c r="AG86" s="7" t="s">
        <v>3792</v>
      </c>
      <c r="AH86" s="7">
        <v>90621</v>
      </c>
      <c r="AI86" s="7">
        <v>23</v>
      </c>
      <c r="AJ86" s="7">
        <v>13</v>
      </c>
      <c r="AS86" s="7" t="str">
        <f t="shared" si="21"/>
        <v>None</v>
      </c>
      <c r="AT86" s="7" t="str">
        <f t="shared" si="26"/>
        <v>None</v>
      </c>
      <c r="AU86" s="7" t="str">
        <f t="shared" si="27"/>
        <v/>
      </c>
      <c r="AV86" s="7" t="str">
        <f t="shared" si="28"/>
        <v/>
      </c>
      <c r="AW86" s="7" t="str">
        <f t="shared" si="29"/>
        <v/>
      </c>
      <c r="BA86" s="7" t="str">
        <f t="shared" si="30"/>
        <v/>
      </c>
      <c r="BB86" s="7" t="str">
        <f t="shared" si="31"/>
        <v>No</v>
      </c>
      <c r="BC86" s="7" t="s">
        <v>3333</v>
      </c>
      <c r="BP86" s="22"/>
      <c r="CG86" s="7" t="str">
        <f t="shared" si="32"/>
        <v/>
      </c>
    </row>
    <row r="87" spans="1:102">
      <c r="A87" s="7" t="s">
        <v>312</v>
      </c>
      <c r="B87" s="7">
        <v>258</v>
      </c>
      <c r="H87" s="24" t="str">
        <f t="shared" si="22"/>
        <v/>
      </c>
      <c r="K87" s="7" t="str">
        <f t="shared" si="23"/>
        <v/>
      </c>
      <c r="L87" s="21" t="str">
        <f t="shared" si="24"/>
        <v/>
      </c>
      <c r="Q87" s="46"/>
      <c r="S87" s="7" t="str">
        <f t="shared" si="25"/>
        <v>Nothing</v>
      </c>
      <c r="T87" s="7" t="s">
        <v>634</v>
      </c>
      <c r="Y87" s="7" t="s">
        <v>3793</v>
      </c>
      <c r="AA87" s="26" t="s">
        <v>3794</v>
      </c>
      <c r="AC87" s="24">
        <v>45764</v>
      </c>
      <c r="AD87" s="7">
        <v>4.9000000000000002E-2</v>
      </c>
      <c r="AE87" s="7" t="s">
        <v>3795</v>
      </c>
      <c r="AF87" s="7">
        <v>0.35599999999999998</v>
      </c>
      <c r="AG87" s="7" t="s">
        <v>3796</v>
      </c>
      <c r="AH87" s="7">
        <v>95100</v>
      </c>
      <c r="AI87" s="7">
        <v>6</v>
      </c>
      <c r="AJ87" s="7">
        <v>4</v>
      </c>
      <c r="AS87" s="7" t="str">
        <f t="shared" si="21"/>
        <v>None</v>
      </c>
      <c r="AT87" s="7" t="str">
        <f t="shared" si="26"/>
        <v>None</v>
      </c>
      <c r="AU87" s="7" t="str">
        <f t="shared" si="27"/>
        <v/>
      </c>
      <c r="AV87" s="7" t="str">
        <f t="shared" si="28"/>
        <v/>
      </c>
      <c r="AW87" s="7" t="str">
        <f t="shared" si="29"/>
        <v/>
      </c>
      <c r="BA87" s="7" t="str">
        <f t="shared" si="30"/>
        <v/>
      </c>
      <c r="BB87" s="7" t="str">
        <f t="shared" si="31"/>
        <v>No</v>
      </c>
      <c r="BC87" s="7" t="s">
        <v>3333</v>
      </c>
      <c r="BD87" s="1"/>
      <c r="BP87" s="22"/>
      <c r="CG87" s="7" t="str">
        <f t="shared" si="32"/>
        <v/>
      </c>
    </row>
    <row r="88" spans="1:102">
      <c r="A88" s="7" t="s">
        <v>3073</v>
      </c>
      <c r="B88" s="7">
        <v>164</v>
      </c>
      <c r="C88" s="7" t="s">
        <v>680</v>
      </c>
      <c r="H88" s="24" t="str">
        <f t="shared" si="22"/>
        <v/>
      </c>
      <c r="K88" s="7" t="str">
        <f t="shared" si="23"/>
        <v/>
      </c>
      <c r="L88" s="21" t="str">
        <f t="shared" si="24"/>
        <v/>
      </c>
      <c r="S88" s="7" t="str">
        <f t="shared" si="25"/>
        <v>Nothing</v>
      </c>
      <c r="T88" s="7" t="s">
        <v>634</v>
      </c>
      <c r="AC88" s="24">
        <v>65767</v>
      </c>
      <c r="AD88" s="7">
        <v>-2.4E-2</v>
      </c>
      <c r="AE88" s="7" t="s">
        <v>3797</v>
      </c>
      <c r="AF88" s="7" t="s">
        <v>3395</v>
      </c>
      <c r="AG88" s="7" t="s">
        <v>3798</v>
      </c>
      <c r="AH88" s="7">
        <v>145526</v>
      </c>
      <c r="AI88" s="7">
        <v>-20</v>
      </c>
      <c r="AJ88" s="7">
        <v>10</v>
      </c>
      <c r="AM88" s="7" t="s">
        <v>677</v>
      </c>
      <c r="AS88" s="7" t="str">
        <f t="shared" si="21"/>
        <v>None</v>
      </c>
      <c r="AT88" s="7" t="str">
        <f t="shared" si="26"/>
        <v>None</v>
      </c>
      <c r="AU88" s="7" t="str">
        <f t="shared" si="27"/>
        <v/>
      </c>
      <c r="AV88" s="7" t="str">
        <f t="shared" si="28"/>
        <v/>
      </c>
      <c r="AW88" s="7" t="str">
        <f t="shared" si="29"/>
        <v/>
      </c>
      <c r="BA88" s="7" t="str">
        <f t="shared" si="30"/>
        <v/>
      </c>
      <c r="BB88" s="7" t="str">
        <f t="shared" si="31"/>
        <v>No</v>
      </c>
      <c r="BC88" s="7" t="s">
        <v>634</v>
      </c>
      <c r="BP88" s="22"/>
      <c r="CG88" s="7" t="str">
        <f t="shared" si="32"/>
        <v/>
      </c>
    </row>
    <row r="89" spans="1:102">
      <c r="A89" s="7" t="s">
        <v>77</v>
      </c>
      <c r="B89" s="7">
        <v>36</v>
      </c>
      <c r="C89" s="7" t="s">
        <v>3332</v>
      </c>
      <c r="H89" s="24" t="str">
        <f t="shared" si="22"/>
        <v/>
      </c>
      <c r="K89" s="7" t="str">
        <f t="shared" si="23"/>
        <v/>
      </c>
      <c r="L89" s="21" t="str">
        <f t="shared" si="24"/>
        <v/>
      </c>
      <c r="S89" s="7" t="str">
        <f t="shared" si="25"/>
        <v>Nothing</v>
      </c>
      <c r="T89" s="7" t="s">
        <v>634</v>
      </c>
      <c r="AB89" s="8" t="s">
        <v>3799</v>
      </c>
      <c r="AC89" s="24">
        <v>146516</v>
      </c>
      <c r="AD89" s="7">
        <v>-0.11899999999999999</v>
      </c>
      <c r="AE89" s="7" t="s">
        <v>3800</v>
      </c>
      <c r="AF89" s="7">
        <v>-0.80300000000000005</v>
      </c>
      <c r="AG89" s="7" t="s">
        <v>3801</v>
      </c>
      <c r="AH89" s="7">
        <v>48200</v>
      </c>
      <c r="AI89" s="7">
        <v>-8</v>
      </c>
      <c r="AJ89" s="7">
        <v>26</v>
      </c>
      <c r="AK89" t="s">
        <v>3715</v>
      </c>
      <c r="AS89" s="7" t="str">
        <f t="shared" si="21"/>
        <v>None</v>
      </c>
      <c r="AT89" s="7" t="str">
        <f t="shared" si="26"/>
        <v>None</v>
      </c>
      <c r="AU89" s="7" t="str">
        <f t="shared" si="27"/>
        <v/>
      </c>
      <c r="AV89" s="7" t="str">
        <f t="shared" si="28"/>
        <v/>
      </c>
      <c r="AW89" s="7" t="str">
        <f t="shared" si="29"/>
        <v/>
      </c>
      <c r="BA89" s="7" t="str">
        <f t="shared" si="30"/>
        <v/>
      </c>
      <c r="BB89" s="7" t="str">
        <f t="shared" si="31"/>
        <v>No</v>
      </c>
      <c r="BC89" s="7" t="s">
        <v>634</v>
      </c>
      <c r="BE89" s="23" t="s">
        <v>3802</v>
      </c>
      <c r="BP89" s="22"/>
      <c r="CG89" s="7" t="str">
        <f t="shared" si="32"/>
        <v/>
      </c>
      <c r="CS89" s="7" t="s">
        <v>77</v>
      </c>
      <c r="CT89" s="7" t="s">
        <v>3556</v>
      </c>
      <c r="CU89" s="7">
        <v>-58</v>
      </c>
      <c r="CV89" s="7" t="s">
        <v>643</v>
      </c>
      <c r="CW89" s="7" t="s">
        <v>643</v>
      </c>
      <c r="CX89" s="7" t="s">
        <v>643</v>
      </c>
    </row>
    <row r="90" spans="1:102">
      <c r="A90" s="7" t="s">
        <v>2290</v>
      </c>
      <c r="B90" s="7">
        <v>332</v>
      </c>
      <c r="C90" s="7" t="s">
        <v>680</v>
      </c>
      <c r="H90" s="24" t="str">
        <f t="shared" si="22"/>
        <v/>
      </c>
      <c r="K90" s="7" t="str">
        <f t="shared" si="23"/>
        <v/>
      </c>
      <c r="L90" s="21" t="str">
        <f t="shared" si="24"/>
        <v/>
      </c>
      <c r="S90" s="7" t="str">
        <f t="shared" si="25"/>
        <v>Nothing</v>
      </c>
      <c r="T90" s="7" t="s">
        <v>3333</v>
      </c>
      <c r="AC90" s="24">
        <v>37604</v>
      </c>
      <c r="AD90" s="7">
        <v>-7.0000000000000001E-3</v>
      </c>
      <c r="AE90" s="7" t="s">
        <v>3803</v>
      </c>
      <c r="AF90" s="7">
        <v>6.0999999999999999E-2</v>
      </c>
      <c r="AG90" s="7" t="s">
        <v>3804</v>
      </c>
      <c r="AH90" s="7">
        <v>147712</v>
      </c>
      <c r="AI90" s="7">
        <v>-10</v>
      </c>
      <c r="AJ90" s="7">
        <v>5</v>
      </c>
      <c r="AM90" s="7" t="s">
        <v>677</v>
      </c>
      <c r="AS90" s="7" t="str">
        <f t="shared" si="21"/>
        <v>None</v>
      </c>
      <c r="AT90" s="7" t="str">
        <f t="shared" si="26"/>
        <v>None</v>
      </c>
      <c r="AU90" s="7" t="str">
        <f t="shared" si="27"/>
        <v/>
      </c>
      <c r="AV90" s="7" t="str">
        <f t="shared" si="28"/>
        <v/>
      </c>
      <c r="AW90" s="7" t="str">
        <f t="shared" si="29"/>
        <v/>
      </c>
      <c r="BA90" s="7" t="str">
        <f t="shared" si="30"/>
        <v/>
      </c>
      <c r="BB90" s="7" t="str">
        <f t="shared" si="31"/>
        <v>No</v>
      </c>
      <c r="BC90" s="7" t="s">
        <v>3333</v>
      </c>
      <c r="BP90" s="22"/>
      <c r="CG90" s="7" t="str">
        <f t="shared" si="32"/>
        <v/>
      </c>
      <c r="CS90" s="7" t="s">
        <v>3805</v>
      </c>
    </row>
    <row r="91" spans="1:102">
      <c r="A91" s="7" t="s">
        <v>2838</v>
      </c>
      <c r="B91" s="7">
        <v>352</v>
      </c>
      <c r="C91" s="7" t="s">
        <v>680</v>
      </c>
      <c r="H91" s="24" t="str">
        <f t="shared" si="22"/>
        <v/>
      </c>
      <c r="K91" s="7" t="str">
        <f t="shared" si="23"/>
        <v/>
      </c>
      <c r="L91" s="21" t="str">
        <f t="shared" si="24"/>
        <v/>
      </c>
      <c r="S91" s="7" t="str">
        <f t="shared" si="25"/>
        <v>Nothing</v>
      </c>
      <c r="T91" s="7" t="s">
        <v>3333</v>
      </c>
      <c r="AC91" s="24">
        <v>36209</v>
      </c>
      <c r="AD91" s="7">
        <v>-0.04</v>
      </c>
      <c r="AE91" s="7" t="s">
        <v>3806</v>
      </c>
      <c r="AF91" s="7">
        <v>6.7000000000000004E-2</v>
      </c>
      <c r="AG91" s="7" t="s">
        <v>3807</v>
      </c>
      <c r="AH91" s="7">
        <v>177905</v>
      </c>
      <c r="AI91" s="7">
        <v>-29</v>
      </c>
      <c r="AJ91" s="7">
        <v>6</v>
      </c>
      <c r="AM91" s="7" t="s">
        <v>677</v>
      </c>
      <c r="AS91" s="7" t="str">
        <f t="shared" si="21"/>
        <v>None</v>
      </c>
      <c r="AT91" s="7" t="str">
        <f t="shared" si="26"/>
        <v>None</v>
      </c>
      <c r="AU91" s="7" t="str">
        <f t="shared" si="27"/>
        <v/>
      </c>
      <c r="AV91" s="7" t="str">
        <f t="shared" si="28"/>
        <v/>
      </c>
      <c r="AW91" s="7" t="str">
        <f t="shared" si="29"/>
        <v/>
      </c>
      <c r="BA91" s="7" t="str">
        <f t="shared" si="30"/>
        <v/>
      </c>
      <c r="BB91" s="7" t="str">
        <f t="shared" si="31"/>
        <v>No</v>
      </c>
      <c r="BC91" s="7" t="s">
        <v>3333</v>
      </c>
      <c r="BP91" s="22"/>
      <c r="CG91" s="7" t="str">
        <f t="shared" si="32"/>
        <v/>
      </c>
    </row>
    <row r="92" spans="1:102">
      <c r="A92" s="7" t="s">
        <v>121</v>
      </c>
      <c r="B92" s="7">
        <v>111</v>
      </c>
      <c r="C92" s="7" t="s">
        <v>680</v>
      </c>
      <c r="H92" s="24" t="str">
        <f t="shared" si="22"/>
        <v/>
      </c>
      <c r="K92" s="7" t="str">
        <f t="shared" si="23"/>
        <v/>
      </c>
      <c r="L92" s="21" t="str">
        <f t="shared" si="24"/>
        <v/>
      </c>
      <c r="S92" s="7" t="str">
        <f t="shared" si="25"/>
        <v>Nothing</v>
      </c>
      <c r="T92" s="7" t="s">
        <v>634</v>
      </c>
      <c r="AC92" s="24">
        <v>79932</v>
      </c>
      <c r="AD92" s="7">
        <v>0.20499999999999999</v>
      </c>
      <c r="AE92" s="7" t="s">
        <v>3808</v>
      </c>
      <c r="AF92" s="7">
        <v>0.33800000000000002</v>
      </c>
      <c r="AG92" s="7" t="s">
        <v>3809</v>
      </c>
      <c r="AH92" s="7">
        <v>196378</v>
      </c>
      <c r="AI92" s="7">
        <v>38</v>
      </c>
      <c r="AJ92" s="7">
        <v>17</v>
      </c>
      <c r="AM92" s="7" t="s">
        <v>677</v>
      </c>
      <c r="AS92" s="7" t="str">
        <f t="shared" si="21"/>
        <v>None</v>
      </c>
      <c r="AT92" s="7" t="str">
        <f t="shared" si="26"/>
        <v>None</v>
      </c>
      <c r="AU92" s="7" t="str">
        <f t="shared" si="27"/>
        <v/>
      </c>
      <c r="AV92" s="7" t="str">
        <f t="shared" si="28"/>
        <v/>
      </c>
      <c r="AW92" s="7" t="str">
        <f t="shared" si="29"/>
        <v/>
      </c>
      <c r="BA92" s="7" t="str">
        <f t="shared" si="30"/>
        <v/>
      </c>
      <c r="BB92" s="7" t="str">
        <f t="shared" si="31"/>
        <v>No</v>
      </c>
      <c r="BC92" s="7" t="s">
        <v>634</v>
      </c>
      <c r="BP92" s="22"/>
      <c r="CG92" s="7" t="str">
        <f t="shared" si="32"/>
        <v/>
      </c>
    </row>
    <row r="93" spans="1:102">
      <c r="A93" s="7" t="s">
        <v>109</v>
      </c>
      <c r="B93" s="7">
        <v>78</v>
      </c>
      <c r="C93" s="7" t="s">
        <v>680</v>
      </c>
      <c r="H93" s="24" t="str">
        <f t="shared" si="22"/>
        <v/>
      </c>
      <c r="K93" s="7" t="str">
        <f t="shared" si="23"/>
        <v/>
      </c>
      <c r="L93" s="21" t="str">
        <f t="shared" si="24"/>
        <v/>
      </c>
      <c r="S93" s="7" t="str">
        <f t="shared" si="25"/>
        <v>Nothing</v>
      </c>
      <c r="T93" s="7" t="s">
        <v>634</v>
      </c>
      <c r="AC93" s="24">
        <v>95096</v>
      </c>
      <c r="AD93" s="7">
        <v>7.9000000000000001E-2</v>
      </c>
      <c r="AE93" s="7" t="s">
        <v>3810</v>
      </c>
      <c r="AF93" s="7">
        <v>-0.159</v>
      </c>
      <c r="AG93" s="7" t="s">
        <v>3811</v>
      </c>
      <c r="AH93" s="7">
        <v>197309</v>
      </c>
      <c r="AI93" s="7">
        <v>15</v>
      </c>
      <c r="AJ93" s="7">
        <v>13</v>
      </c>
      <c r="AM93" s="7" t="s">
        <v>677</v>
      </c>
      <c r="AS93" s="7" t="str">
        <f t="shared" si="21"/>
        <v>None</v>
      </c>
      <c r="AT93" s="7" t="str">
        <f t="shared" si="26"/>
        <v>None</v>
      </c>
      <c r="AU93" s="7" t="str">
        <f t="shared" si="27"/>
        <v/>
      </c>
      <c r="AV93" s="7" t="str">
        <f t="shared" si="28"/>
        <v/>
      </c>
      <c r="AW93" s="7" t="str">
        <f t="shared" si="29"/>
        <v/>
      </c>
      <c r="BA93" s="7" t="str">
        <f t="shared" si="30"/>
        <v/>
      </c>
      <c r="BB93" s="7" t="str">
        <f t="shared" si="31"/>
        <v>No</v>
      </c>
      <c r="BC93" s="7" t="s">
        <v>634</v>
      </c>
      <c r="BP93" s="22"/>
      <c r="CG93" s="7" t="str">
        <f t="shared" si="32"/>
        <v/>
      </c>
    </row>
    <row r="94" spans="1:102">
      <c r="A94" s="7" t="s">
        <v>79</v>
      </c>
      <c r="B94" s="7">
        <v>30</v>
      </c>
      <c r="C94" s="7" t="s">
        <v>680</v>
      </c>
      <c r="H94" s="24" t="str">
        <f t="shared" si="22"/>
        <v/>
      </c>
      <c r="K94" s="7" t="str">
        <f t="shared" si="23"/>
        <v/>
      </c>
      <c r="L94" s="21" t="str">
        <f t="shared" si="24"/>
        <v/>
      </c>
      <c r="S94" s="7" t="str">
        <f t="shared" si="25"/>
        <v>Nothing</v>
      </c>
      <c r="T94" s="7" t="s">
        <v>634</v>
      </c>
      <c r="AB94" s="8" t="s">
        <v>3812</v>
      </c>
      <c r="AC94" s="24">
        <v>158884</v>
      </c>
      <c r="AD94" s="7">
        <v>5.0999999999999997E-2</v>
      </c>
      <c r="AE94" s="7" t="s">
        <v>3813</v>
      </c>
      <c r="AF94" s="7">
        <v>3.0000000000000001E-3</v>
      </c>
      <c r="AG94" s="7" t="s">
        <v>3814</v>
      </c>
      <c r="AH94" s="7">
        <v>370169</v>
      </c>
      <c r="AI94" s="7">
        <v>1</v>
      </c>
      <c r="AJ94" s="7">
        <v>21</v>
      </c>
      <c r="AM94" s="7" t="s">
        <v>677</v>
      </c>
      <c r="AS94" s="7" t="str">
        <f t="shared" si="21"/>
        <v>None</v>
      </c>
      <c r="AT94" s="7" t="str">
        <f t="shared" si="26"/>
        <v>None</v>
      </c>
      <c r="AU94" s="7" t="str">
        <f t="shared" si="27"/>
        <v/>
      </c>
      <c r="AV94" s="7" t="str">
        <f t="shared" si="28"/>
        <v/>
      </c>
      <c r="AW94" s="7" t="str">
        <f t="shared" si="29"/>
        <v/>
      </c>
      <c r="BA94" s="7" t="str">
        <f t="shared" si="30"/>
        <v/>
      </c>
      <c r="BB94" s="7" t="str">
        <f t="shared" si="31"/>
        <v>No</v>
      </c>
      <c r="BC94" s="7" t="s">
        <v>634</v>
      </c>
      <c r="BE94" s="7" t="s">
        <v>3815</v>
      </c>
      <c r="BP94" s="22"/>
      <c r="CG94" s="7" t="str">
        <f t="shared" si="32"/>
        <v/>
      </c>
    </row>
    <row r="95" spans="1:102">
      <c r="A95" s="7" t="s">
        <v>3074</v>
      </c>
      <c r="B95" s="7">
        <v>264</v>
      </c>
      <c r="C95" s="7" t="s">
        <v>680</v>
      </c>
      <c r="H95" s="24" t="str">
        <f t="shared" si="22"/>
        <v/>
      </c>
      <c r="K95" s="7" t="str">
        <f t="shared" si="23"/>
        <v/>
      </c>
      <c r="L95" s="21" t="str">
        <f t="shared" si="24"/>
        <v/>
      </c>
      <c r="S95" s="7" t="str">
        <f t="shared" si="25"/>
        <v>Nothing</v>
      </c>
      <c r="T95" s="7" t="s">
        <v>3333</v>
      </c>
      <c r="AC95" s="24">
        <v>44655</v>
      </c>
      <c r="AD95" s="7">
        <v>4.8000000000000001E-2</v>
      </c>
      <c r="AE95" s="7" t="s">
        <v>3816</v>
      </c>
      <c r="AF95" s="7">
        <v>-0.30099999999999999</v>
      </c>
      <c r="AG95" s="7" t="s">
        <v>3817</v>
      </c>
      <c r="AH95" s="7">
        <v>118243</v>
      </c>
      <c r="AI95" s="7">
        <v>15</v>
      </c>
      <c r="AJ95" s="7">
        <v>13</v>
      </c>
      <c r="AM95" s="7" t="s">
        <v>677</v>
      </c>
      <c r="AS95" s="7" t="str">
        <f t="shared" si="21"/>
        <v>None</v>
      </c>
      <c r="AT95" s="7" t="str">
        <f t="shared" si="26"/>
        <v>None</v>
      </c>
      <c r="AU95" s="7" t="str">
        <f t="shared" si="27"/>
        <v/>
      </c>
      <c r="AV95" s="7" t="str">
        <f t="shared" si="28"/>
        <v/>
      </c>
      <c r="AW95" s="7" t="str">
        <f t="shared" si="29"/>
        <v/>
      </c>
      <c r="BA95" s="7" t="str">
        <f t="shared" si="30"/>
        <v/>
      </c>
      <c r="BB95" s="7" t="str">
        <f t="shared" si="31"/>
        <v>No</v>
      </c>
      <c r="BC95" s="7" t="s">
        <v>3333</v>
      </c>
      <c r="BD95" s="1"/>
      <c r="BE95" s="7" t="s">
        <v>3818</v>
      </c>
      <c r="BP95" s="22"/>
      <c r="CG95" s="7" t="str">
        <f t="shared" si="32"/>
        <v/>
      </c>
    </row>
    <row r="96" spans="1:102">
      <c r="A96" s="7" t="s">
        <v>495</v>
      </c>
      <c r="B96" s="7">
        <v>465</v>
      </c>
      <c r="C96" s="7" t="s">
        <v>680</v>
      </c>
      <c r="H96" s="24" t="str">
        <f t="shared" si="22"/>
        <v/>
      </c>
      <c r="K96" s="7" t="str">
        <f t="shared" si="23"/>
        <v/>
      </c>
      <c r="L96" s="21" t="str">
        <f t="shared" si="24"/>
        <v/>
      </c>
      <c r="S96" s="7" t="str">
        <f t="shared" si="25"/>
        <v>Nothing</v>
      </c>
      <c r="T96" s="7" t="s">
        <v>634</v>
      </c>
      <c r="AC96" s="24">
        <v>27464</v>
      </c>
      <c r="AD96" s="7">
        <v>-4.2000000000000003E-2</v>
      </c>
      <c r="AE96" s="7" t="s">
        <v>3819</v>
      </c>
      <c r="AF96" s="7">
        <v>0.31900000000000001</v>
      </c>
      <c r="AG96" s="7" t="s">
        <v>3820</v>
      </c>
      <c r="AH96" s="7">
        <v>95748</v>
      </c>
      <c r="AI96" s="7">
        <v>-27</v>
      </c>
      <c r="AJ96" s="7">
        <v>11</v>
      </c>
      <c r="AM96" s="7" t="s">
        <v>677</v>
      </c>
      <c r="AS96" s="7" t="str">
        <f t="shared" si="21"/>
        <v>None</v>
      </c>
      <c r="AT96" s="7" t="str">
        <f t="shared" si="26"/>
        <v>None</v>
      </c>
      <c r="AU96" s="7" t="str">
        <f t="shared" si="27"/>
        <v/>
      </c>
      <c r="AV96" s="7" t="str">
        <f t="shared" si="28"/>
        <v/>
      </c>
      <c r="AW96" s="7" t="str">
        <f t="shared" si="29"/>
        <v/>
      </c>
      <c r="BA96" s="7" t="str">
        <f t="shared" si="30"/>
        <v/>
      </c>
      <c r="BB96" s="7" t="str">
        <f t="shared" si="31"/>
        <v>No</v>
      </c>
      <c r="BC96" s="7" t="s">
        <v>634</v>
      </c>
      <c r="BP96" s="22"/>
      <c r="CG96" s="7" t="str">
        <f t="shared" si="32"/>
        <v/>
      </c>
    </row>
    <row r="97" spans="1:85">
      <c r="A97" s="7" t="s">
        <v>475</v>
      </c>
      <c r="B97" s="7">
        <v>386</v>
      </c>
      <c r="C97" s="7" t="s">
        <v>680</v>
      </c>
      <c r="H97" s="24" t="str">
        <f t="shared" si="22"/>
        <v/>
      </c>
      <c r="K97" s="7" t="str">
        <f t="shared" si="23"/>
        <v/>
      </c>
      <c r="L97" s="21" t="str">
        <f t="shared" si="24"/>
        <v/>
      </c>
      <c r="S97" s="7" t="str">
        <f t="shared" si="25"/>
        <v>Nothing</v>
      </c>
      <c r="T97" s="7" t="s">
        <v>3333</v>
      </c>
      <c r="AC97" s="24">
        <v>32447</v>
      </c>
      <c r="AD97" s="7">
        <v>-1.7999999999999999E-2</v>
      </c>
      <c r="AE97" s="7" t="s">
        <v>3821</v>
      </c>
      <c r="AF97" s="7">
        <v>-0.60699999999999998</v>
      </c>
      <c r="AG97" s="7" t="s">
        <v>3822</v>
      </c>
      <c r="AH97" s="7">
        <v>138603</v>
      </c>
      <c r="AI97" s="7">
        <v>-11</v>
      </c>
      <c r="AJ97" s="7">
        <v>10</v>
      </c>
      <c r="AM97" s="7" t="s">
        <v>677</v>
      </c>
      <c r="AS97" s="7" t="str">
        <f t="shared" ref="AS97:AS128" si="33">IF(OR(BB97="Carbon Neutral",BB97="No - but post-2030 commitment"),IF((OR(BG97="Committed",BG97="Targets Set")),IF(I97="", "CN &amp; SBT","CN, SBT &amp; RE100"),IF(CG97="","CN","CN &amp; RE100")),IF((OR(BG97="Committed",BG97="Targets Set")),IF(CG97="", "SBT","SBT &amp; RE100"),IF(CG97="","None","RE100")))</f>
        <v>None</v>
      </c>
      <c r="AT97" s="7" t="str">
        <f t="shared" si="26"/>
        <v>None</v>
      </c>
      <c r="AU97" s="7" t="str">
        <f t="shared" si="27"/>
        <v/>
      </c>
      <c r="AV97" s="7" t="str">
        <f t="shared" si="28"/>
        <v/>
      </c>
      <c r="AW97" s="7" t="str">
        <f t="shared" si="29"/>
        <v/>
      </c>
      <c r="BA97" s="7" t="str">
        <f t="shared" si="30"/>
        <v/>
      </c>
      <c r="BB97" s="7" t="str">
        <f t="shared" si="31"/>
        <v>No</v>
      </c>
      <c r="BC97" s="7" t="s">
        <v>3333</v>
      </c>
      <c r="BP97" s="22"/>
      <c r="CG97" s="7" t="str">
        <f t="shared" si="32"/>
        <v/>
      </c>
    </row>
    <row r="98" spans="1:85">
      <c r="A98" s="7" t="s">
        <v>800</v>
      </c>
      <c r="B98" s="7">
        <v>381</v>
      </c>
      <c r="C98" s="7" t="s">
        <v>680</v>
      </c>
      <c r="H98" s="24" t="str">
        <f t="shared" si="22"/>
        <v/>
      </c>
      <c r="K98" s="7" t="str">
        <f t="shared" si="23"/>
        <v/>
      </c>
      <c r="L98" s="21" t="str">
        <f t="shared" si="24"/>
        <v/>
      </c>
      <c r="S98" s="7" t="str">
        <f t="shared" si="25"/>
        <v>Nothing</v>
      </c>
      <c r="T98" s="7" t="s">
        <v>3333</v>
      </c>
      <c r="AC98" s="24">
        <v>32948</v>
      </c>
      <c r="AD98" s="7">
        <v>-1.0999999999999999E-2</v>
      </c>
      <c r="AE98" s="7" t="s">
        <v>3823</v>
      </c>
      <c r="AF98" s="7">
        <v>-7.0000000000000001E-3</v>
      </c>
      <c r="AG98" s="7" t="s">
        <v>3824</v>
      </c>
      <c r="AH98" s="7">
        <v>177443</v>
      </c>
      <c r="AI98" s="7">
        <v>-11</v>
      </c>
      <c r="AJ98" s="7">
        <v>5</v>
      </c>
      <c r="AM98" s="7" t="s">
        <v>677</v>
      </c>
      <c r="AS98" s="7" t="str">
        <f t="shared" si="33"/>
        <v>None</v>
      </c>
      <c r="AT98" s="7" t="str">
        <f t="shared" si="26"/>
        <v>None</v>
      </c>
      <c r="AU98" s="7" t="str">
        <f t="shared" si="27"/>
        <v/>
      </c>
      <c r="AV98" s="7" t="str">
        <f t="shared" si="28"/>
        <v/>
      </c>
      <c r="AW98" s="7" t="str">
        <f t="shared" si="29"/>
        <v/>
      </c>
      <c r="BA98" s="7" t="str">
        <f t="shared" ref="BA98:BA129" si="34">IF(BG98="","","Yes")</f>
        <v/>
      </c>
      <c r="BB98" s="7" t="str">
        <f t="shared" si="31"/>
        <v>No</v>
      </c>
      <c r="BC98" s="7" t="s">
        <v>3333</v>
      </c>
      <c r="BP98" s="22"/>
      <c r="CG98" s="7" t="str">
        <f t="shared" si="32"/>
        <v/>
      </c>
    </row>
    <row r="99" spans="1:85">
      <c r="A99" s="7" t="s">
        <v>276</v>
      </c>
      <c r="B99" s="7">
        <v>353</v>
      </c>
      <c r="C99" s="7" t="s">
        <v>680</v>
      </c>
      <c r="H99" s="24" t="str">
        <f t="shared" si="22"/>
        <v/>
      </c>
      <c r="K99" s="7" t="str">
        <f t="shared" si="23"/>
        <v/>
      </c>
      <c r="L99" s="21" t="str">
        <f t="shared" si="24"/>
        <v/>
      </c>
      <c r="S99" s="7" t="str">
        <f t="shared" si="25"/>
        <v>Nothing</v>
      </c>
      <c r="T99" s="7" t="s">
        <v>634</v>
      </c>
      <c r="AC99" s="24">
        <v>36111</v>
      </c>
      <c r="AD99" s="7">
        <v>5.7000000000000002E-2</v>
      </c>
      <c r="AE99" s="7" t="s">
        <v>3825</v>
      </c>
      <c r="AF99" s="7">
        <v>-8.5999999999999993E-2</v>
      </c>
      <c r="AG99" s="7" t="s">
        <v>3826</v>
      </c>
      <c r="AH99" s="7">
        <v>122560</v>
      </c>
      <c r="AI99" s="7">
        <v>11</v>
      </c>
      <c r="AJ99" s="7">
        <v>7</v>
      </c>
      <c r="AM99" s="7" t="s">
        <v>677</v>
      </c>
      <c r="AS99" s="7" t="str">
        <f t="shared" si="33"/>
        <v>None</v>
      </c>
      <c r="AT99" s="7" t="str">
        <f t="shared" si="26"/>
        <v>None</v>
      </c>
      <c r="AU99" s="7" t="str">
        <f t="shared" si="27"/>
        <v/>
      </c>
      <c r="AV99" s="7" t="str">
        <f t="shared" si="28"/>
        <v/>
      </c>
      <c r="AW99" s="7" t="str">
        <f t="shared" si="29"/>
        <v/>
      </c>
      <c r="BA99" s="7" t="str">
        <f t="shared" si="34"/>
        <v/>
      </c>
      <c r="BB99" s="7" t="str">
        <f t="shared" si="31"/>
        <v>No</v>
      </c>
      <c r="BC99" s="7" t="s">
        <v>3333</v>
      </c>
      <c r="BP99" s="22"/>
      <c r="CG99" s="7" t="str">
        <f t="shared" si="32"/>
        <v/>
      </c>
    </row>
    <row r="100" spans="1:85">
      <c r="A100" s="7" t="s">
        <v>140</v>
      </c>
      <c r="B100" s="7">
        <v>108</v>
      </c>
      <c r="C100" s="7" t="s">
        <v>680</v>
      </c>
      <c r="H100" s="24" t="str">
        <f t="shared" si="22"/>
        <v/>
      </c>
      <c r="K100" s="7" t="str">
        <f t="shared" si="23"/>
        <v/>
      </c>
      <c r="L100" s="21" t="str">
        <f t="shared" si="24"/>
        <v/>
      </c>
      <c r="S100" s="7" t="str">
        <f t="shared" si="25"/>
        <v>Nothing</v>
      </c>
      <c r="T100" s="7" t="s">
        <v>634</v>
      </c>
      <c r="AC100" s="24">
        <v>80498</v>
      </c>
      <c r="AD100" s="7">
        <v>-1.7999999999999999E-2</v>
      </c>
      <c r="AE100" s="7" t="s">
        <v>3827</v>
      </c>
      <c r="AF100" s="7">
        <v>0.20699999999999999</v>
      </c>
      <c r="AG100" s="7" t="s">
        <v>3828</v>
      </c>
      <c r="AH100" s="7">
        <v>331373</v>
      </c>
      <c r="AI100" s="7">
        <v>-1</v>
      </c>
      <c r="AJ100" s="7">
        <v>11</v>
      </c>
      <c r="AM100" s="7" t="s">
        <v>677</v>
      </c>
      <c r="AS100" s="7" t="str">
        <f t="shared" si="33"/>
        <v>None</v>
      </c>
      <c r="AT100" s="7" t="str">
        <f t="shared" si="26"/>
        <v>None</v>
      </c>
      <c r="AU100" s="7" t="str">
        <f t="shared" si="27"/>
        <v/>
      </c>
      <c r="AV100" s="7" t="str">
        <f t="shared" si="28"/>
        <v/>
      </c>
      <c r="AW100" s="7" t="str">
        <f t="shared" si="29"/>
        <v/>
      </c>
      <c r="BA100" s="7" t="str">
        <f t="shared" si="34"/>
        <v/>
      </c>
      <c r="BB100" s="7" t="str">
        <f t="shared" si="31"/>
        <v>No</v>
      </c>
      <c r="BC100" s="7" t="s">
        <v>634</v>
      </c>
      <c r="BP100" s="22"/>
      <c r="CG100" s="7" t="str">
        <f t="shared" si="32"/>
        <v/>
      </c>
    </row>
    <row r="101" spans="1:85">
      <c r="A101" s="7" t="s">
        <v>2760</v>
      </c>
      <c r="B101" s="7">
        <v>253</v>
      </c>
      <c r="C101" s="7" t="s">
        <v>680</v>
      </c>
      <c r="F101" s="1"/>
      <c r="G101" s="1"/>
      <c r="H101" s="24" t="str">
        <f t="shared" si="22"/>
        <v/>
      </c>
      <c r="K101" s="7" t="str">
        <f t="shared" si="23"/>
        <v/>
      </c>
      <c r="L101" s="21" t="str">
        <f t="shared" si="24"/>
        <v/>
      </c>
      <c r="P101" s="1"/>
      <c r="Q101" s="1"/>
      <c r="S101" s="7" t="str">
        <f t="shared" si="25"/>
        <v>Nothing</v>
      </c>
      <c r="T101" s="1" t="s">
        <v>3333</v>
      </c>
      <c r="U101" s="1"/>
      <c r="V101" s="1"/>
      <c r="W101" s="1"/>
      <c r="X101" s="1"/>
      <c r="Y101" s="1" t="s">
        <v>3829</v>
      </c>
      <c r="AA101" s="8" t="s">
        <v>3830</v>
      </c>
      <c r="AB101" s="1"/>
      <c r="AC101" s="24">
        <v>46957</v>
      </c>
      <c r="AD101" s="7">
        <v>0.121</v>
      </c>
      <c r="AE101" s="7" t="s">
        <v>3831</v>
      </c>
      <c r="AF101" s="7">
        <v>5.1999999999999998E-2</v>
      </c>
      <c r="AG101" s="7" t="s">
        <v>3832</v>
      </c>
      <c r="AH101" s="7">
        <v>79800</v>
      </c>
      <c r="AI101" s="7">
        <v>36</v>
      </c>
      <c r="AJ101" s="7">
        <v>6</v>
      </c>
      <c r="AM101" s="7" t="s">
        <v>677</v>
      </c>
      <c r="AS101" s="7" t="str">
        <f t="shared" si="33"/>
        <v>None</v>
      </c>
      <c r="AT101" s="7" t="str">
        <f t="shared" si="26"/>
        <v>None</v>
      </c>
      <c r="AU101" s="7" t="str">
        <f t="shared" si="27"/>
        <v/>
      </c>
      <c r="AV101" s="7" t="str">
        <f t="shared" si="28"/>
        <v/>
      </c>
      <c r="AW101" s="7" t="str">
        <f t="shared" si="29"/>
        <v/>
      </c>
      <c r="BA101" s="7" t="str">
        <f t="shared" si="34"/>
        <v/>
      </c>
      <c r="BB101" s="7" t="str">
        <f t="shared" si="31"/>
        <v>No</v>
      </c>
      <c r="BC101" s="1" t="s">
        <v>3333</v>
      </c>
      <c r="BD101" s="1"/>
      <c r="BE101" s="1"/>
      <c r="BF101" s="1" t="s">
        <v>938</v>
      </c>
      <c r="BP101" s="22"/>
      <c r="CG101" s="7" t="str">
        <f t="shared" si="32"/>
        <v/>
      </c>
    </row>
    <row r="102" spans="1:85">
      <c r="A102" s="7" t="s">
        <v>3075</v>
      </c>
      <c r="B102" s="7">
        <v>152</v>
      </c>
      <c r="C102" s="7" t="s">
        <v>680</v>
      </c>
      <c r="H102" s="24" t="str">
        <f t="shared" si="22"/>
        <v/>
      </c>
      <c r="K102" s="7" t="str">
        <f t="shared" si="23"/>
        <v/>
      </c>
      <c r="L102" s="21" t="str">
        <f t="shared" si="24"/>
        <v/>
      </c>
      <c r="S102" s="7" t="str">
        <f t="shared" si="25"/>
        <v>Nothing</v>
      </c>
      <c r="T102" s="7" t="s">
        <v>634</v>
      </c>
      <c r="AC102" s="24">
        <v>69127</v>
      </c>
      <c r="AD102" s="7">
        <v>-1.9E-2</v>
      </c>
      <c r="AE102" s="7" t="s">
        <v>3833</v>
      </c>
      <c r="AF102" s="7">
        <v>-0.55700000000000005</v>
      </c>
      <c r="AG102" s="7" t="s">
        <v>3834</v>
      </c>
      <c r="AH102" s="7">
        <v>133123</v>
      </c>
      <c r="AI102" s="7">
        <v>-14</v>
      </c>
      <c r="AJ102" s="7">
        <v>5</v>
      </c>
      <c r="AM102" s="7" t="s">
        <v>677</v>
      </c>
      <c r="AS102" s="7" t="str">
        <f t="shared" si="33"/>
        <v>None</v>
      </c>
      <c r="AT102" s="7" t="str">
        <f t="shared" si="26"/>
        <v>None</v>
      </c>
      <c r="AU102" s="7" t="str">
        <f t="shared" si="27"/>
        <v/>
      </c>
      <c r="AV102" s="7" t="str">
        <f t="shared" si="28"/>
        <v/>
      </c>
      <c r="AW102" s="7" t="str">
        <f t="shared" si="29"/>
        <v/>
      </c>
      <c r="BA102" s="7" t="str">
        <f t="shared" si="34"/>
        <v/>
      </c>
      <c r="BB102" s="7" t="str">
        <f t="shared" si="31"/>
        <v>No</v>
      </c>
      <c r="BC102" s="7" t="s">
        <v>634</v>
      </c>
      <c r="BP102" s="22"/>
      <c r="CG102" s="7" t="str">
        <f t="shared" si="32"/>
        <v/>
      </c>
    </row>
    <row r="103" spans="1:85">
      <c r="A103" s="7" t="s">
        <v>212</v>
      </c>
      <c r="B103" s="7">
        <v>89</v>
      </c>
      <c r="C103" s="7" t="s">
        <v>680</v>
      </c>
      <c r="H103" s="24" t="str">
        <f t="shared" si="22"/>
        <v/>
      </c>
      <c r="K103" s="7" t="str">
        <f t="shared" si="23"/>
        <v/>
      </c>
      <c r="L103" s="21" t="str">
        <f t="shared" si="24"/>
        <v/>
      </c>
      <c r="S103" s="7" t="str">
        <f t="shared" si="25"/>
        <v>Nothing</v>
      </c>
      <c r="T103" s="7" t="s">
        <v>634</v>
      </c>
      <c r="AC103" s="24">
        <v>89417</v>
      </c>
      <c r="AD103" s="7">
        <v>-4.0000000000000001E-3</v>
      </c>
      <c r="AE103" s="7" t="s">
        <v>3835</v>
      </c>
      <c r="AF103" s="7">
        <v>7.0000000000000007E-2</v>
      </c>
      <c r="AG103" s="7" t="s">
        <v>3836</v>
      </c>
      <c r="AH103" s="7">
        <v>129580</v>
      </c>
      <c r="AI103" s="7">
        <v>-2</v>
      </c>
      <c r="AJ103" s="7">
        <v>16</v>
      </c>
      <c r="AM103" s="7" t="s">
        <v>677</v>
      </c>
      <c r="AS103" s="7" t="str">
        <f t="shared" si="33"/>
        <v>None</v>
      </c>
      <c r="AT103" s="7" t="str">
        <f t="shared" si="26"/>
        <v>None</v>
      </c>
      <c r="AU103" s="7" t="str">
        <f t="shared" si="27"/>
        <v/>
      </c>
      <c r="AV103" s="7" t="str">
        <f t="shared" si="28"/>
        <v/>
      </c>
      <c r="AW103" s="7" t="str">
        <f t="shared" si="29"/>
        <v/>
      </c>
      <c r="BA103" s="7" t="str">
        <f t="shared" si="34"/>
        <v/>
      </c>
      <c r="BB103" s="7" t="str">
        <f t="shared" si="31"/>
        <v>No</v>
      </c>
      <c r="BC103" s="7" t="s">
        <v>634</v>
      </c>
      <c r="BP103" s="22"/>
      <c r="CG103" s="7" t="str">
        <f t="shared" si="32"/>
        <v/>
      </c>
    </row>
    <row r="104" spans="1:85">
      <c r="A104" s="7" t="s">
        <v>547</v>
      </c>
      <c r="B104" s="7">
        <v>477</v>
      </c>
      <c r="C104" s="7" t="s">
        <v>680</v>
      </c>
      <c r="H104" s="24" t="str">
        <f t="shared" si="22"/>
        <v/>
      </c>
      <c r="K104" s="7" t="str">
        <f t="shared" si="23"/>
        <v/>
      </c>
      <c r="L104" s="21" t="str">
        <f t="shared" si="24"/>
        <v/>
      </c>
      <c r="S104" s="7" t="str">
        <f t="shared" si="25"/>
        <v>Nothing</v>
      </c>
      <c r="T104" s="7" t="s">
        <v>634</v>
      </c>
      <c r="AC104" s="24">
        <v>26559</v>
      </c>
      <c r="AD104" s="7">
        <v>0.03</v>
      </c>
      <c r="AE104" s="7" t="s">
        <v>3837</v>
      </c>
      <c r="AF104" s="7">
        <v>0.106</v>
      </c>
      <c r="AG104" s="7" t="s">
        <v>3838</v>
      </c>
      <c r="AH104" s="7">
        <v>43197</v>
      </c>
      <c r="AI104" s="7">
        <v>8</v>
      </c>
      <c r="AJ104" s="7">
        <v>6</v>
      </c>
      <c r="AM104" s="7" t="s">
        <v>677</v>
      </c>
      <c r="AS104" s="7" t="str">
        <f t="shared" si="33"/>
        <v>None</v>
      </c>
      <c r="AT104" s="7" t="str">
        <f t="shared" si="26"/>
        <v>None</v>
      </c>
      <c r="AU104" s="7" t="str">
        <f t="shared" si="27"/>
        <v/>
      </c>
      <c r="AV104" s="7" t="str">
        <f t="shared" si="28"/>
        <v/>
      </c>
      <c r="AW104" s="7" t="str">
        <f t="shared" si="29"/>
        <v/>
      </c>
      <c r="BA104" s="7" t="str">
        <f t="shared" si="34"/>
        <v/>
      </c>
      <c r="BB104" s="7" t="str">
        <f t="shared" si="31"/>
        <v>No</v>
      </c>
      <c r="BC104" s="7" t="s">
        <v>634</v>
      </c>
      <c r="BP104" s="22"/>
      <c r="CG104" s="7" t="str">
        <f t="shared" si="32"/>
        <v/>
      </c>
    </row>
    <row r="105" spans="1:85">
      <c r="A105" s="7" t="s">
        <v>387</v>
      </c>
      <c r="B105" s="7">
        <v>370</v>
      </c>
      <c r="C105" s="7" t="s">
        <v>680</v>
      </c>
      <c r="H105" s="24" t="str">
        <f t="shared" si="22"/>
        <v/>
      </c>
      <c r="K105" s="7" t="str">
        <f t="shared" si="23"/>
        <v/>
      </c>
      <c r="L105" s="21" t="str">
        <f t="shared" si="24"/>
        <v/>
      </c>
      <c r="S105" s="7" t="str">
        <f t="shared" si="25"/>
        <v>Nothing</v>
      </c>
      <c r="T105" s="7" t="s">
        <v>3333</v>
      </c>
      <c r="AC105" s="24">
        <v>33808</v>
      </c>
      <c r="AD105" s="7">
        <v>4.2999999999999997E-2</v>
      </c>
      <c r="AE105" s="7" t="s">
        <v>3839</v>
      </c>
      <c r="AF105" s="7">
        <v>-0.33100000000000002</v>
      </c>
      <c r="AG105" s="7" t="s">
        <v>3840</v>
      </c>
      <c r="AH105" s="7">
        <v>94790</v>
      </c>
      <c r="AI105" s="7">
        <v>16</v>
      </c>
      <c r="AJ105" s="7">
        <v>9</v>
      </c>
      <c r="AM105" s="7" t="s">
        <v>677</v>
      </c>
      <c r="AS105" s="7" t="str">
        <f t="shared" si="33"/>
        <v>None</v>
      </c>
      <c r="AT105" s="7" t="str">
        <f t="shared" si="26"/>
        <v>None</v>
      </c>
      <c r="AU105" s="7" t="str">
        <f t="shared" si="27"/>
        <v/>
      </c>
      <c r="AV105" s="7" t="str">
        <f t="shared" si="28"/>
        <v/>
      </c>
      <c r="AW105" s="7" t="str">
        <f t="shared" si="29"/>
        <v/>
      </c>
      <c r="BA105" s="7" t="str">
        <f t="shared" si="34"/>
        <v/>
      </c>
      <c r="BB105" s="7" t="str">
        <f t="shared" si="31"/>
        <v>No</v>
      </c>
      <c r="BC105" s="7" t="s">
        <v>3333</v>
      </c>
      <c r="BP105" s="22"/>
      <c r="CG105" s="7" t="str">
        <f t="shared" si="32"/>
        <v/>
      </c>
    </row>
    <row r="106" spans="1:85">
      <c r="A106" s="7" t="s">
        <v>304</v>
      </c>
      <c r="B106" s="7">
        <v>266</v>
      </c>
      <c r="C106" s="7" t="s">
        <v>680</v>
      </c>
      <c r="H106" s="24" t="str">
        <f t="shared" si="22"/>
        <v/>
      </c>
      <c r="K106" s="7" t="str">
        <f t="shared" si="23"/>
        <v/>
      </c>
      <c r="L106" s="21" t="str">
        <f t="shared" si="24"/>
        <v/>
      </c>
      <c r="S106" s="7" t="str">
        <f t="shared" si="25"/>
        <v>Nothing</v>
      </c>
      <c r="T106" s="7" t="s">
        <v>3333</v>
      </c>
      <c r="AB106" s="8" t="s">
        <v>3841</v>
      </c>
      <c r="AC106" s="24">
        <v>44502</v>
      </c>
      <c r="AD106" s="7">
        <v>5.2999999999999999E-2</v>
      </c>
      <c r="AE106" s="7" t="s">
        <v>3842</v>
      </c>
      <c r="AF106" s="7">
        <v>20.004000000000001</v>
      </c>
      <c r="AG106" s="7" t="s">
        <v>3843</v>
      </c>
      <c r="AH106" s="7">
        <v>130764</v>
      </c>
      <c r="AI106" s="7">
        <v>20</v>
      </c>
      <c r="AJ106" s="7">
        <v>12</v>
      </c>
      <c r="AM106" s="7" t="s">
        <v>677</v>
      </c>
      <c r="AS106" s="7" t="str">
        <f t="shared" si="33"/>
        <v>None</v>
      </c>
      <c r="AT106" s="7" t="str">
        <f t="shared" si="26"/>
        <v>None</v>
      </c>
      <c r="AU106" s="7" t="str">
        <f t="shared" si="27"/>
        <v/>
      </c>
      <c r="AV106" s="7" t="str">
        <f t="shared" si="28"/>
        <v/>
      </c>
      <c r="AW106" s="7" t="str">
        <f t="shared" si="29"/>
        <v/>
      </c>
      <c r="BA106" s="7" t="str">
        <f t="shared" si="34"/>
        <v/>
      </c>
      <c r="BB106" s="7" t="str">
        <f t="shared" si="31"/>
        <v>No</v>
      </c>
      <c r="BC106" s="7" t="s">
        <v>3333</v>
      </c>
      <c r="BD106" s="1"/>
      <c r="BE106" t="s">
        <v>3844</v>
      </c>
      <c r="BP106" s="22"/>
      <c r="CG106" s="7" t="str">
        <f t="shared" si="32"/>
        <v/>
      </c>
    </row>
    <row r="107" spans="1:85">
      <c r="A107" s="7" t="s">
        <v>93</v>
      </c>
      <c r="B107" s="7">
        <v>45</v>
      </c>
      <c r="C107" s="7" t="s">
        <v>680</v>
      </c>
      <c r="H107" s="24" t="str">
        <f t="shared" si="22"/>
        <v/>
      </c>
      <c r="K107" s="7" t="str">
        <f t="shared" si="23"/>
        <v/>
      </c>
      <c r="L107" s="21" t="str">
        <f t="shared" si="24"/>
        <v/>
      </c>
      <c r="S107" s="7" t="str">
        <f t="shared" si="25"/>
        <v>Nothing</v>
      </c>
      <c r="T107" s="7" t="s">
        <v>3845</v>
      </c>
      <c r="AC107" s="24">
        <v>131244</v>
      </c>
      <c r="AD107" s="7">
        <v>0.13</v>
      </c>
      <c r="AE107" s="7" t="s">
        <v>3846</v>
      </c>
      <c r="AF107" s="7" t="s">
        <v>3395</v>
      </c>
      <c r="AG107" s="7" t="s">
        <v>3847</v>
      </c>
      <c r="AH107" s="7">
        <v>180401</v>
      </c>
      <c r="AI107" s="7">
        <v>6</v>
      </c>
      <c r="AJ107" s="7">
        <v>18</v>
      </c>
      <c r="AM107" s="7" t="s">
        <v>677</v>
      </c>
      <c r="AS107" s="7" t="str">
        <f t="shared" si="33"/>
        <v>None</v>
      </c>
      <c r="AT107" s="7" t="str">
        <f t="shared" si="26"/>
        <v>None</v>
      </c>
      <c r="AU107" s="7" t="str">
        <f t="shared" si="27"/>
        <v/>
      </c>
      <c r="AV107" s="7" t="str">
        <f t="shared" si="28"/>
        <v/>
      </c>
      <c r="AW107" s="7" t="str">
        <f t="shared" si="29"/>
        <v/>
      </c>
      <c r="BA107" s="7" t="str">
        <f t="shared" si="34"/>
        <v/>
      </c>
      <c r="BB107" s="7" t="str">
        <f t="shared" si="31"/>
        <v>No</v>
      </c>
      <c r="BC107" s="7" t="s">
        <v>634</v>
      </c>
      <c r="BP107" s="22"/>
      <c r="CG107" s="7" t="str">
        <f t="shared" si="32"/>
        <v/>
      </c>
    </row>
    <row r="108" spans="1:85">
      <c r="A108" s="7" t="s">
        <v>241</v>
      </c>
      <c r="B108" s="7">
        <v>189</v>
      </c>
      <c r="C108" s="7" t="s">
        <v>680</v>
      </c>
      <c r="H108" s="24" t="str">
        <f t="shared" si="22"/>
        <v/>
      </c>
      <c r="K108" s="7" t="str">
        <f t="shared" si="23"/>
        <v/>
      </c>
      <c r="L108" s="21" t="str">
        <f t="shared" si="24"/>
        <v/>
      </c>
      <c r="S108" s="7" t="str">
        <f t="shared" si="25"/>
        <v>Nothing</v>
      </c>
      <c r="T108" s="7" t="s">
        <v>634</v>
      </c>
      <c r="AC108" s="24">
        <v>57252</v>
      </c>
      <c r="AD108" s="7">
        <v>0.04</v>
      </c>
      <c r="AE108" s="7" t="s">
        <v>3848</v>
      </c>
      <c r="AF108" s="7">
        <v>0.104</v>
      </c>
      <c r="AG108" s="7" t="s">
        <v>3849</v>
      </c>
      <c r="AH108" s="7">
        <v>84683</v>
      </c>
      <c r="AI108" s="7">
        <v>-1</v>
      </c>
      <c r="AJ108" s="7">
        <v>9</v>
      </c>
      <c r="AM108" s="7" t="s">
        <v>677</v>
      </c>
      <c r="AS108" s="7" t="str">
        <f t="shared" si="33"/>
        <v>None</v>
      </c>
      <c r="AT108" s="7" t="str">
        <f t="shared" si="26"/>
        <v>None</v>
      </c>
      <c r="AU108" s="7" t="str">
        <f t="shared" si="27"/>
        <v/>
      </c>
      <c r="AV108" s="7" t="str">
        <f t="shared" si="28"/>
        <v/>
      </c>
      <c r="AW108" s="7" t="str">
        <f t="shared" si="29"/>
        <v/>
      </c>
      <c r="BA108" s="7" t="str">
        <f t="shared" si="34"/>
        <v/>
      </c>
      <c r="BB108" s="7" t="str">
        <f t="shared" si="31"/>
        <v>No</v>
      </c>
      <c r="BC108" s="7" t="s">
        <v>634</v>
      </c>
      <c r="BP108" s="22"/>
      <c r="CG108" s="7" t="str">
        <f t="shared" si="32"/>
        <v/>
      </c>
    </row>
    <row r="109" spans="1:85">
      <c r="A109" s="7" t="s">
        <v>1647</v>
      </c>
      <c r="B109" s="7">
        <v>235</v>
      </c>
      <c r="C109" s="7" t="s">
        <v>680</v>
      </c>
      <c r="H109" s="24" t="str">
        <f t="shared" si="22"/>
        <v/>
      </c>
      <c r="K109" s="7" t="str">
        <f t="shared" si="23"/>
        <v/>
      </c>
      <c r="L109" s="21" t="str">
        <f t="shared" si="24"/>
        <v/>
      </c>
      <c r="S109" s="7" t="str">
        <f t="shared" si="25"/>
        <v>Nothing</v>
      </c>
      <c r="T109" s="7" t="s">
        <v>634</v>
      </c>
      <c r="AC109" s="24">
        <v>49126</v>
      </c>
      <c r="AD109" s="7">
        <v>7.0000000000000007E-2</v>
      </c>
      <c r="AE109" s="7" t="s">
        <v>3850</v>
      </c>
      <c r="AF109" s="7">
        <v>0.17100000000000001</v>
      </c>
      <c r="AG109" s="7" t="s">
        <v>3851</v>
      </c>
      <c r="AH109" s="7">
        <v>157635</v>
      </c>
      <c r="AI109" s="7">
        <v>9</v>
      </c>
      <c r="AJ109" s="7">
        <v>3</v>
      </c>
      <c r="AM109" s="7" t="s">
        <v>677</v>
      </c>
      <c r="AS109" s="7" t="str">
        <f t="shared" si="33"/>
        <v>None</v>
      </c>
      <c r="AT109" s="7" t="str">
        <f t="shared" si="26"/>
        <v>None</v>
      </c>
      <c r="AU109" s="7" t="str">
        <f t="shared" si="27"/>
        <v/>
      </c>
      <c r="AV109" s="7" t="str">
        <f t="shared" si="28"/>
        <v/>
      </c>
      <c r="AW109" s="7" t="str">
        <f t="shared" si="29"/>
        <v/>
      </c>
      <c r="BA109" s="7" t="str">
        <f t="shared" si="34"/>
        <v/>
      </c>
      <c r="BB109" s="7" t="str">
        <f t="shared" si="31"/>
        <v>No</v>
      </c>
      <c r="BC109" s="7" t="s">
        <v>634</v>
      </c>
      <c r="BP109" s="22"/>
      <c r="CG109" s="7" t="str">
        <f t="shared" si="32"/>
        <v/>
      </c>
    </row>
    <row r="110" spans="1:85">
      <c r="A110" s="7" t="s">
        <v>134</v>
      </c>
      <c r="B110" s="7">
        <v>92</v>
      </c>
      <c r="C110" s="7" t="s">
        <v>680</v>
      </c>
      <c r="H110" s="24" t="str">
        <f t="shared" si="22"/>
        <v/>
      </c>
      <c r="K110" s="7" t="str">
        <f t="shared" si="23"/>
        <v/>
      </c>
      <c r="L110" s="21" t="str">
        <f t="shared" si="24"/>
        <v/>
      </c>
      <c r="S110" s="7" t="str">
        <f t="shared" si="25"/>
        <v>Nothing</v>
      </c>
      <c r="T110" s="7" t="s">
        <v>634</v>
      </c>
      <c r="AC110" s="24">
        <v>88357</v>
      </c>
      <c r="AD110" s="7">
        <v>0.10299999999999999</v>
      </c>
      <c r="AE110" s="7" t="s">
        <v>3852</v>
      </c>
      <c r="AF110" s="7" t="s">
        <v>3395</v>
      </c>
      <c r="AG110" s="7" t="s">
        <v>3853</v>
      </c>
      <c r="AH110" s="7">
        <v>199486</v>
      </c>
      <c r="AI110" s="7">
        <v>20</v>
      </c>
      <c r="AJ110" s="7">
        <v>14</v>
      </c>
      <c r="AM110" s="7" t="s">
        <v>677</v>
      </c>
      <c r="AS110" s="7" t="str">
        <f t="shared" si="33"/>
        <v>None</v>
      </c>
      <c r="AT110" s="7" t="str">
        <f t="shared" si="26"/>
        <v>None</v>
      </c>
      <c r="AU110" s="7" t="str">
        <f t="shared" si="27"/>
        <v/>
      </c>
      <c r="AV110" s="7" t="str">
        <f t="shared" si="28"/>
        <v/>
      </c>
      <c r="AW110" s="7" t="str">
        <f t="shared" si="29"/>
        <v/>
      </c>
      <c r="BA110" s="7" t="str">
        <f t="shared" si="34"/>
        <v/>
      </c>
      <c r="BB110" s="7" t="str">
        <f t="shared" si="31"/>
        <v>No</v>
      </c>
      <c r="BC110" s="7" t="s">
        <v>634</v>
      </c>
      <c r="BP110" s="22"/>
      <c r="CG110" s="7" t="str">
        <f t="shared" si="32"/>
        <v/>
      </c>
    </row>
    <row r="111" spans="1:85">
      <c r="A111" s="7" t="s">
        <v>435</v>
      </c>
      <c r="B111" s="7">
        <v>239</v>
      </c>
      <c r="C111" s="7" t="s">
        <v>680</v>
      </c>
      <c r="H111" s="24" t="str">
        <f t="shared" si="22"/>
        <v/>
      </c>
      <c r="K111" s="7" t="str">
        <f t="shared" si="23"/>
        <v/>
      </c>
      <c r="L111" s="21" t="str">
        <f t="shared" si="24"/>
        <v/>
      </c>
      <c r="S111" s="7" t="str">
        <f t="shared" si="25"/>
        <v>Nothing</v>
      </c>
      <c r="T111" s="7" t="s">
        <v>634</v>
      </c>
      <c r="AC111" s="24">
        <v>48528</v>
      </c>
      <c r="AD111" s="7">
        <v>1.0999999999999999E-2</v>
      </c>
      <c r="AE111" s="7" t="s">
        <v>3854</v>
      </c>
      <c r="AF111" s="7">
        <v>2.4E-2</v>
      </c>
      <c r="AG111" s="7" t="s">
        <v>3855</v>
      </c>
      <c r="AH111" s="7">
        <v>58933</v>
      </c>
      <c r="AI111" s="7">
        <v>-7</v>
      </c>
      <c r="AJ111" s="7">
        <v>8</v>
      </c>
      <c r="AM111" s="7" t="s">
        <v>677</v>
      </c>
      <c r="AS111" s="7" t="str">
        <f t="shared" si="33"/>
        <v>None</v>
      </c>
      <c r="AT111" s="7" t="str">
        <f t="shared" si="26"/>
        <v>None</v>
      </c>
      <c r="AU111" s="7" t="str">
        <f t="shared" si="27"/>
        <v/>
      </c>
      <c r="AV111" s="7" t="str">
        <f t="shared" si="28"/>
        <v/>
      </c>
      <c r="AW111" s="7" t="str">
        <f t="shared" si="29"/>
        <v/>
      </c>
      <c r="BA111" s="7" t="str">
        <f t="shared" si="34"/>
        <v/>
      </c>
      <c r="BB111" s="7" t="str">
        <f t="shared" si="31"/>
        <v>No</v>
      </c>
      <c r="BC111" s="7" t="s">
        <v>634</v>
      </c>
      <c r="BP111" s="22"/>
      <c r="CG111" s="7" t="str">
        <f t="shared" si="32"/>
        <v/>
      </c>
    </row>
    <row r="112" spans="1:85">
      <c r="A112" s="7" t="s">
        <v>106</v>
      </c>
      <c r="B112" s="7">
        <v>65</v>
      </c>
      <c r="C112" s="7" t="s">
        <v>680</v>
      </c>
      <c r="H112" s="24" t="str">
        <f t="shared" si="22"/>
        <v/>
      </c>
      <c r="K112" s="7" t="str">
        <f t="shared" si="23"/>
        <v/>
      </c>
      <c r="L112" s="21" t="str">
        <f t="shared" si="24"/>
        <v/>
      </c>
      <c r="S112" s="7" t="str">
        <f t="shared" si="25"/>
        <v>Nothing</v>
      </c>
      <c r="T112" s="7" t="s">
        <v>634</v>
      </c>
      <c r="AB112" s="8" t="s">
        <v>3856</v>
      </c>
      <c r="AC112" s="24">
        <v>108527</v>
      </c>
      <c r="AD112" s="7">
        <v>-3.2000000000000001E-2</v>
      </c>
      <c r="AE112" s="7" t="s">
        <v>3857</v>
      </c>
      <c r="AF112" s="7">
        <v>3.4000000000000002E-2</v>
      </c>
      <c r="AG112" s="7" t="s">
        <v>3858</v>
      </c>
      <c r="AH112" s="7">
        <v>457565</v>
      </c>
      <c r="AI112" s="7">
        <v>-9</v>
      </c>
      <c r="AJ112" s="7">
        <v>20</v>
      </c>
      <c r="AM112" s="7" t="s">
        <v>677</v>
      </c>
      <c r="AS112" s="7" t="str">
        <f t="shared" si="33"/>
        <v>None</v>
      </c>
      <c r="AT112" s="7" t="str">
        <f t="shared" si="26"/>
        <v>None</v>
      </c>
      <c r="AU112" s="7" t="str">
        <f t="shared" si="27"/>
        <v/>
      </c>
      <c r="AV112" s="7" t="str">
        <f t="shared" si="28"/>
        <v/>
      </c>
      <c r="AW112" s="7" t="str">
        <f t="shared" si="29"/>
        <v/>
      </c>
      <c r="BA112" s="7" t="str">
        <f t="shared" si="34"/>
        <v/>
      </c>
      <c r="BB112" s="7" t="str">
        <f t="shared" si="31"/>
        <v>No</v>
      </c>
      <c r="BC112" s="7" t="s">
        <v>634</v>
      </c>
      <c r="BE112" s="7" t="s">
        <v>3859</v>
      </c>
      <c r="BP112" s="22"/>
      <c r="CG112" s="7" t="str">
        <f t="shared" si="32"/>
        <v/>
      </c>
    </row>
    <row r="113" spans="1:85">
      <c r="A113" s="7" t="s">
        <v>529</v>
      </c>
      <c r="B113" s="7">
        <v>305</v>
      </c>
      <c r="C113" s="7" t="s">
        <v>680</v>
      </c>
      <c r="H113" s="24" t="str">
        <f t="shared" si="22"/>
        <v/>
      </c>
      <c r="K113" s="7" t="str">
        <f t="shared" si="23"/>
        <v/>
      </c>
      <c r="L113" s="21" t="str">
        <f t="shared" si="24"/>
        <v/>
      </c>
      <c r="S113" s="7" t="str">
        <f t="shared" si="25"/>
        <v>Nothing</v>
      </c>
      <c r="T113" s="7" t="s">
        <v>3333</v>
      </c>
      <c r="AC113" s="24">
        <v>40487</v>
      </c>
      <c r="AD113" s="7">
        <v>-4.3999999999999997E-2</v>
      </c>
      <c r="AE113" s="7" t="s">
        <v>3860</v>
      </c>
      <c r="AF113" s="7">
        <v>0.19400000000000001</v>
      </c>
      <c r="AG113" s="7" t="s">
        <v>3861</v>
      </c>
      <c r="AH113" s="7">
        <v>13705</v>
      </c>
      <c r="AI113" s="7">
        <v>-22</v>
      </c>
      <c r="AJ113" s="7">
        <v>10</v>
      </c>
      <c r="AM113" s="7" t="s">
        <v>677</v>
      </c>
      <c r="AS113" s="7" t="str">
        <f t="shared" si="33"/>
        <v>None</v>
      </c>
      <c r="AT113" s="7" t="str">
        <f t="shared" si="26"/>
        <v>None</v>
      </c>
      <c r="AU113" s="7" t="str">
        <f t="shared" si="27"/>
        <v/>
      </c>
      <c r="AV113" s="7" t="str">
        <f t="shared" si="28"/>
        <v/>
      </c>
      <c r="AW113" s="7" t="str">
        <f t="shared" si="29"/>
        <v/>
      </c>
      <c r="BA113" s="7" t="str">
        <f t="shared" si="34"/>
        <v/>
      </c>
      <c r="BB113" s="7" t="str">
        <f t="shared" si="31"/>
        <v>No</v>
      </c>
      <c r="BC113" s="7" t="s">
        <v>3333</v>
      </c>
      <c r="BP113" s="22"/>
      <c r="CG113" s="7" t="str">
        <f t="shared" si="32"/>
        <v/>
      </c>
    </row>
    <row r="114" spans="1:85">
      <c r="A114" s="7" t="s">
        <v>399</v>
      </c>
      <c r="B114" s="7">
        <v>187</v>
      </c>
      <c r="C114" s="7" t="s">
        <v>680</v>
      </c>
      <c r="H114" s="24" t="str">
        <f t="shared" si="22"/>
        <v/>
      </c>
      <c r="K114" s="7" t="str">
        <f t="shared" si="23"/>
        <v/>
      </c>
      <c r="L114" s="21" t="str">
        <f t="shared" si="24"/>
        <v/>
      </c>
      <c r="S114" s="7" t="str">
        <f t="shared" si="25"/>
        <v>Nothing</v>
      </c>
      <c r="T114" s="7" t="s">
        <v>634</v>
      </c>
      <c r="AC114" s="24">
        <v>57626</v>
      </c>
      <c r="AD114" s="7">
        <v>9.5000000000000001E-2</v>
      </c>
      <c r="AE114" s="7" t="s">
        <v>3862</v>
      </c>
      <c r="AF114" s="7">
        <v>-2.512</v>
      </c>
      <c r="AG114" s="7" t="s">
        <v>3863</v>
      </c>
      <c r="AH114" s="7">
        <v>204936</v>
      </c>
      <c r="AI114" s="7">
        <v>16</v>
      </c>
      <c r="AJ114" s="7">
        <v>10</v>
      </c>
      <c r="AM114" s="7" t="s">
        <v>677</v>
      </c>
      <c r="AS114" s="7" t="str">
        <f t="shared" si="33"/>
        <v>None</v>
      </c>
      <c r="AT114" s="7" t="str">
        <f t="shared" si="26"/>
        <v>None</v>
      </c>
      <c r="AU114" s="7" t="str">
        <f t="shared" si="27"/>
        <v/>
      </c>
      <c r="AV114" s="7" t="str">
        <f t="shared" si="28"/>
        <v/>
      </c>
      <c r="AW114" s="7" t="str">
        <f t="shared" si="29"/>
        <v/>
      </c>
      <c r="BA114" s="7" t="str">
        <f t="shared" si="34"/>
        <v/>
      </c>
      <c r="BB114" s="7" t="str">
        <f t="shared" si="31"/>
        <v>No</v>
      </c>
      <c r="BC114" s="7" t="s">
        <v>634</v>
      </c>
      <c r="BP114" s="22"/>
      <c r="CG114" s="7" t="str">
        <f t="shared" si="32"/>
        <v/>
      </c>
    </row>
    <row r="115" spans="1:85">
      <c r="A115" s="7" t="s">
        <v>521</v>
      </c>
      <c r="B115" s="7">
        <v>496</v>
      </c>
      <c r="C115" s="7" t="s">
        <v>680</v>
      </c>
      <c r="H115" s="24" t="str">
        <f t="shared" si="22"/>
        <v/>
      </c>
      <c r="K115" s="7" t="str">
        <f t="shared" si="23"/>
        <v/>
      </c>
      <c r="L115" s="21" t="str">
        <f t="shared" si="24"/>
        <v/>
      </c>
      <c r="S115" s="7" t="str">
        <f t="shared" si="25"/>
        <v>Nothing</v>
      </c>
      <c r="T115" s="7" t="s">
        <v>634</v>
      </c>
      <c r="AC115" s="24">
        <v>25846</v>
      </c>
      <c r="AD115" s="7">
        <v>0.14000000000000001</v>
      </c>
      <c r="AE115" s="7" t="s">
        <v>3864</v>
      </c>
      <c r="AF115" s="7" t="s">
        <v>3395</v>
      </c>
      <c r="AG115" s="7" t="s">
        <v>3865</v>
      </c>
      <c r="AH115" s="7">
        <v>122827</v>
      </c>
      <c r="AI115" s="7" t="s">
        <v>3395</v>
      </c>
      <c r="AJ115" s="7">
        <v>1</v>
      </c>
      <c r="AM115" s="7" t="s">
        <v>677</v>
      </c>
      <c r="AS115" s="7" t="str">
        <f t="shared" si="33"/>
        <v>None</v>
      </c>
      <c r="AT115" s="7" t="str">
        <f t="shared" si="26"/>
        <v>None</v>
      </c>
      <c r="AU115" s="7" t="str">
        <f t="shared" si="27"/>
        <v/>
      </c>
      <c r="AV115" s="7" t="str">
        <f t="shared" si="28"/>
        <v/>
      </c>
      <c r="AW115" s="7" t="str">
        <f t="shared" si="29"/>
        <v/>
      </c>
      <c r="BA115" s="7" t="str">
        <f t="shared" si="34"/>
        <v/>
      </c>
      <c r="BB115" s="7" t="str">
        <f t="shared" si="31"/>
        <v>No</v>
      </c>
      <c r="BC115" s="7" t="s">
        <v>634</v>
      </c>
      <c r="BP115" s="22"/>
      <c r="CG115" s="7" t="str">
        <f t="shared" si="32"/>
        <v/>
      </c>
    </row>
    <row r="116" spans="1:85">
      <c r="A116" s="7" t="s">
        <v>801</v>
      </c>
      <c r="B116" s="7">
        <v>493</v>
      </c>
      <c r="C116" s="7" t="s">
        <v>680</v>
      </c>
      <c r="H116" s="24" t="str">
        <f t="shared" si="22"/>
        <v/>
      </c>
      <c r="K116" s="7" t="str">
        <f t="shared" si="23"/>
        <v/>
      </c>
      <c r="L116" s="21" t="str">
        <f t="shared" si="24"/>
        <v/>
      </c>
      <c r="S116" s="7" t="str">
        <f t="shared" si="25"/>
        <v>Nothing</v>
      </c>
      <c r="T116" s="7" t="s">
        <v>634</v>
      </c>
      <c r="AC116" s="24">
        <v>25975</v>
      </c>
      <c r="AD116" s="7">
        <v>0.127</v>
      </c>
      <c r="AE116" s="7" t="s">
        <v>3866</v>
      </c>
      <c r="AF116" s="7">
        <v>0.16200000000000001</v>
      </c>
      <c r="AG116" s="7" t="s">
        <v>3867</v>
      </c>
      <c r="AH116" s="7">
        <v>156300</v>
      </c>
      <c r="AI116" s="7" t="s">
        <v>3395</v>
      </c>
      <c r="AJ116" s="7">
        <v>1</v>
      </c>
      <c r="AM116" s="7" t="s">
        <v>677</v>
      </c>
      <c r="AS116" s="7" t="str">
        <f t="shared" si="33"/>
        <v>None</v>
      </c>
      <c r="AT116" s="7" t="str">
        <f t="shared" si="26"/>
        <v>None</v>
      </c>
      <c r="AU116" s="7" t="str">
        <f t="shared" si="27"/>
        <v/>
      </c>
      <c r="AV116" s="7" t="str">
        <f t="shared" si="28"/>
        <v/>
      </c>
      <c r="AW116" s="7" t="str">
        <f t="shared" si="29"/>
        <v/>
      </c>
      <c r="BA116" s="7" t="str">
        <f t="shared" si="34"/>
        <v/>
      </c>
      <c r="BB116" s="7" t="str">
        <f t="shared" si="31"/>
        <v>No</v>
      </c>
      <c r="BC116" s="7" t="s">
        <v>634</v>
      </c>
      <c r="BP116" s="22"/>
      <c r="CG116" s="7" t="str">
        <f t="shared" si="32"/>
        <v/>
      </c>
    </row>
    <row r="117" spans="1:85">
      <c r="A117" s="7" t="s">
        <v>113</v>
      </c>
      <c r="B117" s="7">
        <v>64</v>
      </c>
      <c r="C117" s="7" t="s">
        <v>680</v>
      </c>
      <c r="H117" s="24" t="str">
        <f t="shared" si="22"/>
        <v/>
      </c>
      <c r="K117" s="7" t="str">
        <f t="shared" si="23"/>
        <v/>
      </c>
      <c r="L117" s="21" t="str">
        <f t="shared" si="24"/>
        <v/>
      </c>
      <c r="S117" s="7" t="str">
        <f t="shared" si="25"/>
        <v>Nothing</v>
      </c>
      <c r="T117" s="7" t="s">
        <v>634</v>
      </c>
      <c r="AB117" s="8" t="s">
        <v>3868</v>
      </c>
      <c r="AC117" s="24">
        <v>108687</v>
      </c>
      <c r="AD117" s="7">
        <v>5.0000000000000001E-3</v>
      </c>
      <c r="AE117" s="7" t="s">
        <v>3869</v>
      </c>
      <c r="AF117" s="7">
        <v>-5.0999999999999997E-2</v>
      </c>
      <c r="AG117" s="7" t="s">
        <v>3870</v>
      </c>
      <c r="AH117" s="7">
        <v>92080</v>
      </c>
      <c r="AI117" s="7">
        <v>-1</v>
      </c>
      <c r="AJ117" s="7">
        <v>14</v>
      </c>
      <c r="AM117" s="7" t="s">
        <v>677</v>
      </c>
      <c r="AS117" s="7" t="str">
        <f t="shared" si="33"/>
        <v>None</v>
      </c>
      <c r="AT117" s="7" t="str">
        <f t="shared" si="26"/>
        <v>None</v>
      </c>
      <c r="AU117" s="7" t="str">
        <f t="shared" si="27"/>
        <v/>
      </c>
      <c r="AV117" s="7" t="str">
        <f t="shared" si="28"/>
        <v/>
      </c>
      <c r="AW117" s="7" t="str">
        <f t="shared" si="29"/>
        <v/>
      </c>
      <c r="BA117" s="7" t="str">
        <f t="shared" si="34"/>
        <v/>
      </c>
      <c r="BB117" s="7" t="str">
        <f t="shared" si="31"/>
        <v>No</v>
      </c>
      <c r="BC117" s="7" t="s">
        <v>634</v>
      </c>
      <c r="BE117" s="7" t="s">
        <v>3871</v>
      </c>
      <c r="BP117" s="22"/>
      <c r="CG117" s="7" t="str">
        <f t="shared" si="32"/>
        <v/>
      </c>
    </row>
    <row r="118" spans="1:85">
      <c r="A118" s="7" t="s">
        <v>53</v>
      </c>
      <c r="B118" s="7">
        <v>4</v>
      </c>
      <c r="C118" s="7" t="s">
        <v>680</v>
      </c>
      <c r="H118" s="24" t="str">
        <f t="shared" si="22"/>
        <v/>
      </c>
      <c r="K118" s="7" t="str">
        <f t="shared" si="23"/>
        <v/>
      </c>
      <c r="L118" s="21" t="str">
        <f t="shared" si="24"/>
        <v/>
      </c>
      <c r="S118" s="7" t="str">
        <f t="shared" si="25"/>
        <v>Nothing</v>
      </c>
      <c r="T118" s="7" t="s">
        <v>634</v>
      </c>
      <c r="W118" s="7" t="s">
        <v>3872</v>
      </c>
      <c r="AB118" s="8" t="s">
        <v>3873</v>
      </c>
      <c r="AC118" s="24">
        <v>379130</v>
      </c>
      <c r="AD118" s="7">
        <v>-3.5000000000000003E-2</v>
      </c>
      <c r="AE118" s="7" t="s">
        <v>3874</v>
      </c>
      <c r="AF118" s="7">
        <v>0.95699999999999996</v>
      </c>
      <c r="AG118" s="7" t="s">
        <v>3875</v>
      </c>
      <c r="AH118" s="7">
        <v>1344410</v>
      </c>
      <c r="AI118" s="7" t="s">
        <v>3395</v>
      </c>
      <c r="AJ118" s="7">
        <v>20</v>
      </c>
      <c r="AM118" s="7" t="s">
        <v>677</v>
      </c>
      <c r="AS118" s="7" t="str">
        <f t="shared" si="33"/>
        <v>None</v>
      </c>
      <c r="AT118" s="7" t="str">
        <f t="shared" si="26"/>
        <v>None</v>
      </c>
      <c r="AU118" s="7" t="str">
        <f t="shared" si="27"/>
        <v/>
      </c>
      <c r="AV118" s="7" t="str">
        <f t="shared" si="28"/>
        <v/>
      </c>
      <c r="AW118" s="7" t="str">
        <f t="shared" si="29"/>
        <v/>
      </c>
      <c r="BA118" s="7" t="str">
        <f t="shared" si="34"/>
        <v/>
      </c>
      <c r="BB118" s="7" t="str">
        <f t="shared" si="31"/>
        <v>No</v>
      </c>
      <c r="BC118" s="7" t="s">
        <v>634</v>
      </c>
      <c r="BE118" s="7" t="s">
        <v>3876</v>
      </c>
      <c r="BP118" s="22"/>
      <c r="CG118" s="7" t="str">
        <f t="shared" si="32"/>
        <v/>
      </c>
    </row>
    <row r="119" spans="1:85">
      <c r="A119" s="7" t="s">
        <v>274</v>
      </c>
      <c r="B119" s="7">
        <v>154</v>
      </c>
      <c r="C119" s="7" t="s">
        <v>680</v>
      </c>
      <c r="H119" s="24" t="str">
        <f t="shared" si="22"/>
        <v/>
      </c>
      <c r="K119" s="7" t="str">
        <f t="shared" si="23"/>
        <v/>
      </c>
      <c r="L119" s="21" t="str">
        <f t="shared" si="24"/>
        <v/>
      </c>
      <c r="S119" s="7" t="str">
        <f t="shared" si="25"/>
        <v>Nothing</v>
      </c>
      <c r="T119" s="7" t="s">
        <v>3467</v>
      </c>
      <c r="AC119" s="24">
        <v>68714</v>
      </c>
      <c r="AD119" s="7">
        <v>-1E-3</v>
      </c>
      <c r="AE119" s="7" t="s">
        <v>3877</v>
      </c>
      <c r="AF119" s="7">
        <v>0.32800000000000001</v>
      </c>
      <c r="AG119" s="7" t="s">
        <v>3878</v>
      </c>
      <c r="AH119" s="7">
        <v>204378</v>
      </c>
      <c r="AI119" s="7">
        <v>-14</v>
      </c>
      <c r="AJ119" s="7">
        <v>11</v>
      </c>
      <c r="AM119" s="7" t="s">
        <v>677</v>
      </c>
      <c r="AS119" s="7" t="str">
        <f t="shared" si="33"/>
        <v>None</v>
      </c>
      <c r="AT119" s="7" t="str">
        <f t="shared" si="26"/>
        <v>None</v>
      </c>
      <c r="AU119" s="7" t="str">
        <f t="shared" si="27"/>
        <v/>
      </c>
      <c r="AV119" s="7" t="str">
        <f t="shared" si="28"/>
        <v/>
      </c>
      <c r="AW119" s="7" t="str">
        <f t="shared" si="29"/>
        <v/>
      </c>
      <c r="BA119" s="7" t="str">
        <f t="shared" si="34"/>
        <v/>
      </c>
      <c r="BB119" s="7" t="str">
        <f t="shared" si="31"/>
        <v>No</v>
      </c>
      <c r="BC119" s="7" t="s">
        <v>634</v>
      </c>
      <c r="BP119" s="22"/>
      <c r="CG119" s="7" t="str">
        <f t="shared" si="32"/>
        <v/>
      </c>
    </row>
    <row r="120" spans="1:85">
      <c r="A120" s="7" t="s">
        <v>299</v>
      </c>
      <c r="B120" s="7">
        <v>193</v>
      </c>
      <c r="C120" s="7" t="s">
        <v>680</v>
      </c>
      <c r="H120" s="24" t="str">
        <f t="shared" si="22"/>
        <v/>
      </c>
      <c r="K120" s="7" t="str">
        <f t="shared" si="23"/>
        <v/>
      </c>
      <c r="L120" s="21" t="str">
        <f t="shared" si="24"/>
        <v/>
      </c>
      <c r="S120" s="7" t="str">
        <f t="shared" si="25"/>
        <v>Nothing</v>
      </c>
      <c r="T120" s="7" t="s">
        <v>634</v>
      </c>
      <c r="AC120" s="24">
        <v>55800</v>
      </c>
      <c r="AD120" s="7">
        <v>4.2000000000000003E-2</v>
      </c>
      <c r="AE120" s="7" t="s">
        <v>3879</v>
      </c>
      <c r="AF120" s="7">
        <v>0.47399999999999998</v>
      </c>
      <c r="AG120" s="7" t="s">
        <v>3880</v>
      </c>
      <c r="AH120" s="7">
        <v>111247</v>
      </c>
      <c r="AI120" s="7">
        <v>6</v>
      </c>
      <c r="AJ120" s="7">
        <v>10</v>
      </c>
      <c r="AM120" s="7" t="s">
        <v>677</v>
      </c>
      <c r="AS120" s="7" t="str">
        <f t="shared" si="33"/>
        <v>None</v>
      </c>
      <c r="AT120" s="7" t="str">
        <f t="shared" si="26"/>
        <v>None</v>
      </c>
      <c r="AU120" s="7" t="str">
        <f t="shared" si="27"/>
        <v/>
      </c>
      <c r="AV120" s="7" t="str">
        <f t="shared" si="28"/>
        <v/>
      </c>
      <c r="AW120" s="7" t="str">
        <f t="shared" si="29"/>
        <v/>
      </c>
      <c r="BA120" s="7" t="str">
        <f t="shared" si="34"/>
        <v/>
      </c>
      <c r="BB120" s="7" t="str">
        <f t="shared" si="31"/>
        <v>No</v>
      </c>
      <c r="BC120" s="7" t="s">
        <v>634</v>
      </c>
      <c r="BP120" s="22"/>
      <c r="CG120" s="7" t="str">
        <f t="shared" si="32"/>
        <v/>
      </c>
    </row>
    <row r="121" spans="1:85">
      <c r="A121" s="7" t="s">
        <v>247</v>
      </c>
      <c r="B121" s="7">
        <v>191</v>
      </c>
      <c r="C121" s="7" t="s">
        <v>680</v>
      </c>
      <c r="H121" s="24" t="str">
        <f t="shared" si="22"/>
        <v/>
      </c>
      <c r="K121" s="7" t="str">
        <f t="shared" si="23"/>
        <v/>
      </c>
      <c r="L121" s="21" t="str">
        <f t="shared" si="24"/>
        <v/>
      </c>
      <c r="S121" s="7" t="str">
        <f t="shared" si="25"/>
        <v>Nothing</v>
      </c>
      <c r="T121" s="7" t="s">
        <v>634</v>
      </c>
      <c r="AC121" s="24">
        <v>57147</v>
      </c>
      <c r="AD121" s="7">
        <v>0.23699999999999999</v>
      </c>
      <c r="AE121" s="7" t="s">
        <v>3881</v>
      </c>
      <c r="AF121" s="7">
        <v>0.35799999999999998</v>
      </c>
      <c r="AG121" s="7" t="s">
        <v>3882</v>
      </c>
      <c r="AH121" s="7">
        <v>100393</v>
      </c>
      <c r="AI121" s="7">
        <v>51</v>
      </c>
      <c r="AJ121" s="7">
        <v>6</v>
      </c>
      <c r="AM121" s="7" t="s">
        <v>677</v>
      </c>
      <c r="AS121" s="7" t="str">
        <f t="shared" si="33"/>
        <v>None</v>
      </c>
      <c r="AT121" s="7" t="str">
        <f t="shared" si="26"/>
        <v>None</v>
      </c>
      <c r="AU121" s="7" t="str">
        <f t="shared" si="27"/>
        <v/>
      </c>
      <c r="AV121" s="7" t="str">
        <f t="shared" si="28"/>
        <v/>
      </c>
      <c r="AW121" s="7" t="str">
        <f t="shared" si="29"/>
        <v/>
      </c>
      <c r="BA121" s="7" t="str">
        <f t="shared" si="34"/>
        <v/>
      </c>
      <c r="BB121" s="7" t="str">
        <f t="shared" si="31"/>
        <v>No</v>
      </c>
      <c r="BC121" s="7" t="s">
        <v>634</v>
      </c>
      <c r="BP121" s="22"/>
      <c r="CG121" s="7" t="str">
        <f t="shared" si="32"/>
        <v/>
      </c>
    </row>
    <row r="122" spans="1:85">
      <c r="A122" s="7" t="s">
        <v>155</v>
      </c>
      <c r="B122" s="7">
        <v>90</v>
      </c>
      <c r="C122" s="7" t="s">
        <v>680</v>
      </c>
      <c r="H122" s="24" t="str">
        <f t="shared" si="22"/>
        <v/>
      </c>
      <c r="K122" s="7" t="str">
        <f t="shared" si="23"/>
        <v/>
      </c>
      <c r="L122" s="21" t="str">
        <f t="shared" si="24"/>
        <v/>
      </c>
      <c r="S122" s="7" t="str">
        <f t="shared" si="25"/>
        <v>Nothing</v>
      </c>
      <c r="T122" s="7" t="s">
        <v>634</v>
      </c>
      <c r="AC122" s="24">
        <v>89347</v>
      </c>
      <c r="AD122" s="7">
        <v>4.2999999999999997E-2</v>
      </c>
      <c r="AE122" s="7" t="s">
        <v>3883</v>
      </c>
      <c r="AF122" s="7">
        <v>7.3999999999999996E-2</v>
      </c>
      <c r="AG122" s="7" t="s">
        <v>3884</v>
      </c>
      <c r="AH122" s="7">
        <v>927171</v>
      </c>
      <c r="AI122" s="7">
        <v>11</v>
      </c>
      <c r="AJ122" s="7">
        <v>10</v>
      </c>
      <c r="AM122" s="7" t="s">
        <v>677</v>
      </c>
      <c r="AS122" s="7" t="str">
        <f t="shared" si="33"/>
        <v>None</v>
      </c>
      <c r="AT122" s="7" t="str">
        <f t="shared" si="26"/>
        <v>None</v>
      </c>
      <c r="AU122" s="7" t="str">
        <f t="shared" si="27"/>
        <v/>
      </c>
      <c r="AV122" s="7" t="str">
        <f t="shared" si="28"/>
        <v/>
      </c>
      <c r="AW122" s="7" t="str">
        <f t="shared" si="29"/>
        <v/>
      </c>
      <c r="BA122" s="7" t="str">
        <f t="shared" si="34"/>
        <v/>
      </c>
      <c r="BB122" s="7" t="str">
        <f t="shared" si="31"/>
        <v>No</v>
      </c>
      <c r="BC122" s="7" t="s">
        <v>634</v>
      </c>
      <c r="BP122" s="22"/>
      <c r="CG122" s="7" t="str">
        <f t="shared" si="32"/>
        <v/>
      </c>
    </row>
    <row r="123" spans="1:85">
      <c r="A123" s="7" t="s">
        <v>99</v>
      </c>
      <c r="B123" s="7">
        <v>54</v>
      </c>
      <c r="C123" s="7" t="s">
        <v>680</v>
      </c>
      <c r="H123" s="24" t="str">
        <f t="shared" si="22"/>
        <v/>
      </c>
      <c r="K123" s="7" t="str">
        <f t="shared" si="23"/>
        <v/>
      </c>
      <c r="L123" s="21" t="str">
        <f t="shared" si="24"/>
        <v/>
      </c>
      <c r="S123" s="7" t="str">
        <f t="shared" si="25"/>
        <v>Nothing</v>
      </c>
      <c r="T123" s="7" t="s">
        <v>634</v>
      </c>
      <c r="AC123" s="24">
        <v>120302</v>
      </c>
      <c r="AD123" s="7">
        <v>8.8999999999999996E-2</v>
      </c>
      <c r="AE123" s="7" t="s">
        <v>3885</v>
      </c>
      <c r="AF123" s="7">
        <v>0.14499999999999999</v>
      </c>
      <c r="AG123" s="7" t="s">
        <v>3886</v>
      </c>
      <c r="AH123" s="7">
        <v>364907</v>
      </c>
      <c r="AI123" s="7">
        <v>5</v>
      </c>
      <c r="AJ123" s="7">
        <v>9</v>
      </c>
      <c r="AM123" s="7" t="s">
        <v>677</v>
      </c>
      <c r="AS123" s="7" t="str">
        <f t="shared" si="33"/>
        <v>None</v>
      </c>
      <c r="AT123" s="7" t="str">
        <f t="shared" si="26"/>
        <v>None</v>
      </c>
      <c r="AU123" s="7" t="str">
        <f t="shared" si="27"/>
        <v/>
      </c>
      <c r="AV123" s="7" t="str">
        <f t="shared" si="28"/>
        <v/>
      </c>
      <c r="AW123" s="7" t="str">
        <f t="shared" si="29"/>
        <v/>
      </c>
      <c r="BA123" s="7" t="str">
        <f t="shared" si="34"/>
        <v/>
      </c>
      <c r="BB123" s="7" t="str">
        <f t="shared" si="31"/>
        <v>No</v>
      </c>
      <c r="BC123" s="7" t="s">
        <v>634</v>
      </c>
      <c r="BP123" s="22"/>
      <c r="CG123" s="7" t="str">
        <f t="shared" si="32"/>
        <v/>
      </c>
    </row>
    <row r="124" spans="1:85">
      <c r="A124" s="7" t="s">
        <v>91</v>
      </c>
      <c r="B124" s="7">
        <v>50</v>
      </c>
      <c r="C124" s="7" t="s">
        <v>680</v>
      </c>
      <c r="H124" s="24" t="str">
        <f t="shared" si="22"/>
        <v/>
      </c>
      <c r="K124" s="7" t="str">
        <f t="shared" si="23"/>
        <v/>
      </c>
      <c r="L124" s="21" t="str">
        <f t="shared" si="24"/>
        <v/>
      </c>
      <c r="S124" s="7" t="str">
        <f t="shared" si="25"/>
        <v>Nothing</v>
      </c>
      <c r="T124" s="7" t="s">
        <v>634</v>
      </c>
      <c r="AB124" s="8" t="s">
        <v>3887</v>
      </c>
      <c r="AC124" s="24">
        <v>123324</v>
      </c>
      <c r="AD124" s="7">
        <v>0.1</v>
      </c>
      <c r="AE124" s="7" t="s">
        <v>3888</v>
      </c>
      <c r="AF124" s="7">
        <v>0.23699999999999999</v>
      </c>
      <c r="AG124" s="7" t="s">
        <v>3889</v>
      </c>
      <c r="AH124" s="7">
        <v>302394</v>
      </c>
      <c r="AI124" s="7">
        <v>5</v>
      </c>
      <c r="AJ124" s="7">
        <v>6</v>
      </c>
      <c r="AM124" s="7" t="s">
        <v>677</v>
      </c>
      <c r="AS124" s="7" t="str">
        <f t="shared" si="33"/>
        <v>None</v>
      </c>
      <c r="AT124" s="7" t="str">
        <f t="shared" si="26"/>
        <v>None</v>
      </c>
      <c r="AU124" s="7" t="str">
        <f t="shared" si="27"/>
        <v/>
      </c>
      <c r="AV124" s="7" t="str">
        <f t="shared" si="28"/>
        <v/>
      </c>
      <c r="AW124" s="7" t="str">
        <f t="shared" si="29"/>
        <v/>
      </c>
      <c r="BA124" s="7" t="str">
        <f t="shared" si="34"/>
        <v/>
      </c>
      <c r="BB124" s="7" t="str">
        <f t="shared" si="31"/>
        <v>No</v>
      </c>
      <c r="BC124" s="7" t="s">
        <v>634</v>
      </c>
      <c r="BE124" s="7" t="s">
        <v>3890</v>
      </c>
      <c r="BP124" s="22"/>
      <c r="CG124" s="7" t="str">
        <f t="shared" si="32"/>
        <v/>
      </c>
    </row>
    <row r="125" spans="1:85">
      <c r="A125" s="7" t="s">
        <v>115</v>
      </c>
      <c r="B125" s="7">
        <v>79</v>
      </c>
      <c r="C125" s="7" t="s">
        <v>680</v>
      </c>
      <c r="H125" s="24" t="str">
        <f t="shared" si="22"/>
        <v/>
      </c>
      <c r="K125" s="7" t="str">
        <f t="shared" si="23"/>
        <v/>
      </c>
      <c r="L125" s="21" t="str">
        <f t="shared" si="24"/>
        <v/>
      </c>
      <c r="S125" s="7" t="str">
        <f t="shared" si="25"/>
        <v>Nothing</v>
      </c>
      <c r="T125" s="7" t="s">
        <v>634</v>
      </c>
      <c r="AB125" s="8" t="s">
        <v>3891</v>
      </c>
      <c r="AC125" s="24">
        <v>94758</v>
      </c>
      <c r="AD125" s="7">
        <v>0.03</v>
      </c>
      <c r="AE125" s="7" t="s">
        <v>3892</v>
      </c>
      <c r="AF125" s="7">
        <v>2.8000000000000001E-2</v>
      </c>
      <c r="AG125" s="7" t="s">
        <v>3893</v>
      </c>
      <c r="AH125" s="7">
        <v>396456</v>
      </c>
      <c r="AI125" s="7">
        <v>1</v>
      </c>
      <c r="AJ125" s="7">
        <v>11</v>
      </c>
      <c r="AM125" s="7" t="s">
        <v>677</v>
      </c>
      <c r="AS125" s="7" t="str">
        <f t="shared" si="33"/>
        <v>None</v>
      </c>
      <c r="AT125" s="7" t="str">
        <f t="shared" si="26"/>
        <v>None</v>
      </c>
      <c r="AU125" s="7" t="str">
        <f t="shared" si="27"/>
        <v/>
      </c>
      <c r="AV125" s="7" t="str">
        <f t="shared" si="28"/>
        <v/>
      </c>
      <c r="AW125" s="7" t="str">
        <f t="shared" si="29"/>
        <v/>
      </c>
      <c r="BA125" s="7" t="str">
        <f t="shared" si="34"/>
        <v/>
      </c>
      <c r="BB125" s="7" t="str">
        <f t="shared" si="31"/>
        <v>No</v>
      </c>
      <c r="BC125" s="7" t="s">
        <v>634</v>
      </c>
      <c r="BE125" s="7" t="s">
        <v>3894</v>
      </c>
      <c r="BP125" s="22"/>
      <c r="CG125" s="7" t="str">
        <f t="shared" si="32"/>
        <v/>
      </c>
    </row>
    <row r="126" spans="1:85">
      <c r="A126" s="7" t="s">
        <v>380</v>
      </c>
      <c r="B126" s="7">
        <v>434</v>
      </c>
      <c r="C126" s="7" t="s">
        <v>680</v>
      </c>
      <c r="H126" s="24" t="str">
        <f t="shared" si="22"/>
        <v/>
      </c>
      <c r="K126" s="7" t="str">
        <f t="shared" si="23"/>
        <v/>
      </c>
      <c r="L126" s="21" t="str">
        <f t="shared" si="24"/>
        <v/>
      </c>
      <c r="S126" s="7" t="str">
        <f t="shared" si="25"/>
        <v>Nothing</v>
      </c>
      <c r="T126" s="7" t="s">
        <v>3845</v>
      </c>
      <c r="AC126" s="24">
        <v>29063</v>
      </c>
      <c r="AD126" s="7">
        <v>-0.14299999999999999</v>
      </c>
      <c r="AE126" s="7" t="s">
        <v>3895</v>
      </c>
      <c r="AF126" s="7">
        <v>2.6840000000000002</v>
      </c>
      <c r="AG126" s="7" t="s">
        <v>3896</v>
      </c>
      <c r="AH126" s="7">
        <v>176326</v>
      </c>
      <c r="AI126" s="7">
        <v>-67</v>
      </c>
      <c r="AJ126" s="7">
        <v>11</v>
      </c>
      <c r="AM126" s="7" t="s">
        <v>677</v>
      </c>
      <c r="AS126" s="7" t="str">
        <f t="shared" si="33"/>
        <v>None</v>
      </c>
      <c r="AT126" s="7" t="str">
        <f t="shared" si="26"/>
        <v>None</v>
      </c>
      <c r="AU126" s="7" t="str">
        <f t="shared" si="27"/>
        <v/>
      </c>
      <c r="AV126" s="7" t="str">
        <f t="shared" si="28"/>
        <v/>
      </c>
      <c r="AW126" s="7" t="str">
        <f t="shared" si="29"/>
        <v/>
      </c>
      <c r="BA126" s="7" t="str">
        <f t="shared" si="34"/>
        <v/>
      </c>
      <c r="BB126" s="7" t="str">
        <f t="shared" si="31"/>
        <v>No</v>
      </c>
      <c r="BC126" s="7" t="s">
        <v>3845</v>
      </c>
      <c r="BE126" s="7" t="s">
        <v>3897</v>
      </c>
      <c r="BP126" s="22"/>
      <c r="CC126" s="7" t="s">
        <v>643</v>
      </c>
      <c r="CG126" s="7" t="str">
        <f t="shared" si="32"/>
        <v/>
      </c>
    </row>
    <row r="127" spans="1:85">
      <c r="A127" s="7" t="s">
        <v>132</v>
      </c>
      <c r="B127" s="7">
        <v>105</v>
      </c>
      <c r="C127" s="7" t="s">
        <v>680</v>
      </c>
      <c r="H127" s="24" t="str">
        <f t="shared" si="22"/>
        <v/>
      </c>
      <c r="K127" s="7" t="str">
        <f t="shared" si="23"/>
        <v/>
      </c>
      <c r="L127" s="21" t="str">
        <f t="shared" si="24"/>
        <v/>
      </c>
      <c r="S127" s="7" t="str">
        <f t="shared" si="25"/>
        <v>Nothing</v>
      </c>
      <c r="T127" s="7" t="s">
        <v>634</v>
      </c>
      <c r="AC127" s="24">
        <v>81978</v>
      </c>
      <c r="AD127" s="7">
        <v>1.2999999999999999E-2</v>
      </c>
      <c r="AE127" s="7" t="s">
        <v>3898</v>
      </c>
      <c r="AF127" s="7">
        <v>2.8000000000000001E-2</v>
      </c>
      <c r="AG127" s="7" t="s">
        <v>3899</v>
      </c>
      <c r="AH127" s="7">
        <v>283639</v>
      </c>
      <c r="AI127" s="7">
        <v>6</v>
      </c>
      <c r="AJ127" s="7">
        <v>16</v>
      </c>
      <c r="AM127" s="7" t="s">
        <v>677</v>
      </c>
      <c r="AS127" s="7" t="str">
        <f t="shared" si="33"/>
        <v>None</v>
      </c>
      <c r="AT127" s="7" t="str">
        <f t="shared" si="26"/>
        <v>None</v>
      </c>
      <c r="AU127" s="7" t="str">
        <f t="shared" si="27"/>
        <v/>
      </c>
      <c r="AV127" s="7" t="str">
        <f t="shared" si="28"/>
        <v/>
      </c>
      <c r="AW127" s="7" t="str">
        <f t="shared" si="29"/>
        <v/>
      </c>
      <c r="BA127" s="7" t="str">
        <f t="shared" si="34"/>
        <v/>
      </c>
      <c r="BB127" s="7" t="str">
        <f t="shared" si="31"/>
        <v>No</v>
      </c>
      <c r="BC127" s="7" t="s">
        <v>634</v>
      </c>
      <c r="BP127" s="22"/>
      <c r="CG127" s="7" t="str">
        <f t="shared" si="32"/>
        <v/>
      </c>
    </row>
    <row r="128" spans="1:85">
      <c r="A128" s="7" t="s">
        <v>64</v>
      </c>
      <c r="B128" s="7">
        <v>18</v>
      </c>
      <c r="C128" s="7" t="s">
        <v>680</v>
      </c>
      <c r="H128" s="24" t="str">
        <f t="shared" si="22"/>
        <v/>
      </c>
      <c r="K128" s="7" t="str">
        <f t="shared" si="23"/>
        <v/>
      </c>
      <c r="L128" s="21" t="str">
        <f t="shared" si="24"/>
        <v/>
      </c>
      <c r="S128" s="7" t="str">
        <f t="shared" si="25"/>
        <v>Nothing</v>
      </c>
      <c r="T128" s="7" t="s">
        <v>634</v>
      </c>
      <c r="AC128" s="24">
        <v>205839</v>
      </c>
      <c r="AD128" s="7">
        <v>0.13400000000000001</v>
      </c>
      <c r="AE128" s="7" t="s">
        <v>3900</v>
      </c>
      <c r="AF128" s="7">
        <v>5.5E-2</v>
      </c>
      <c r="AG128" s="7" t="s">
        <v>3901</v>
      </c>
      <c r="AH128" s="7">
        <v>335038</v>
      </c>
      <c r="AI128" s="7">
        <v>3</v>
      </c>
      <c r="AJ128" s="7">
        <v>9</v>
      </c>
      <c r="AM128" s="7" t="s">
        <v>677</v>
      </c>
      <c r="AS128" s="7" t="str">
        <f t="shared" si="33"/>
        <v>None</v>
      </c>
      <c r="AT128" s="7" t="str">
        <f t="shared" si="26"/>
        <v>None</v>
      </c>
      <c r="AU128" s="7" t="str">
        <f t="shared" si="27"/>
        <v/>
      </c>
      <c r="AV128" s="7" t="str">
        <f t="shared" si="28"/>
        <v/>
      </c>
      <c r="AW128" s="7" t="str">
        <f t="shared" si="29"/>
        <v/>
      </c>
      <c r="BA128" s="7" t="str">
        <f t="shared" si="34"/>
        <v/>
      </c>
      <c r="BB128" s="7" t="str">
        <f t="shared" si="31"/>
        <v>No</v>
      </c>
      <c r="BC128" s="7" t="s">
        <v>634</v>
      </c>
      <c r="BP128" s="22"/>
      <c r="CG128" s="7" t="str">
        <f t="shared" si="32"/>
        <v/>
      </c>
    </row>
    <row r="129" spans="1:102">
      <c r="A129" s="7" t="s">
        <v>2249</v>
      </c>
      <c r="B129" s="7">
        <v>392</v>
      </c>
      <c r="C129" s="7" t="s">
        <v>680</v>
      </c>
      <c r="H129" s="24" t="str">
        <f t="shared" si="22"/>
        <v/>
      </c>
      <c r="K129" s="7" t="str">
        <f t="shared" si="23"/>
        <v/>
      </c>
      <c r="L129" s="21" t="str">
        <f t="shared" si="24"/>
        <v/>
      </c>
      <c r="S129" s="7" t="str">
        <f t="shared" si="25"/>
        <v>Nothing</v>
      </c>
      <c r="T129" s="7" t="s">
        <v>3333</v>
      </c>
      <c r="AC129" s="24">
        <v>31912</v>
      </c>
      <c r="AD129" s="7">
        <v>0.161</v>
      </c>
      <c r="AE129" s="7" t="s">
        <v>3902</v>
      </c>
      <c r="AF129" s="7">
        <v>0.35</v>
      </c>
      <c r="AG129" s="7" t="s">
        <v>3903</v>
      </c>
      <c r="AH129" s="7">
        <v>65957</v>
      </c>
      <c r="AI129" s="7">
        <v>59</v>
      </c>
      <c r="AJ129" s="7">
        <v>3</v>
      </c>
      <c r="AM129" s="7" t="s">
        <v>677</v>
      </c>
      <c r="AS129" s="7" t="str">
        <f t="shared" ref="AS129:AS157" si="35">IF(OR(BB129="Carbon Neutral",BB129="No - but post-2030 commitment"),IF((OR(BG129="Committed",BG129="Targets Set")),IF(I129="", "CN &amp; SBT","CN, SBT &amp; RE100"),IF(CG129="","CN","CN &amp; RE100")),IF((OR(BG129="Committed",BG129="Targets Set")),IF(CG129="", "SBT","SBT &amp; RE100"),IF(CG129="","None","RE100")))</f>
        <v>None</v>
      </c>
      <c r="AT129" s="7" t="str">
        <f t="shared" si="26"/>
        <v>None</v>
      </c>
      <c r="AU129" s="7" t="str">
        <f t="shared" si="27"/>
        <v/>
      </c>
      <c r="AV129" s="7" t="str">
        <f t="shared" si="28"/>
        <v/>
      </c>
      <c r="AW129" s="7" t="str">
        <f t="shared" si="29"/>
        <v/>
      </c>
      <c r="BA129" s="7" t="str">
        <f t="shared" si="34"/>
        <v/>
      </c>
      <c r="BB129" s="7" t="str">
        <f t="shared" si="31"/>
        <v>No</v>
      </c>
      <c r="BC129" s="7" t="s">
        <v>3333</v>
      </c>
      <c r="BP129" s="22"/>
      <c r="CG129" s="7" t="str">
        <f t="shared" si="32"/>
        <v/>
      </c>
    </row>
    <row r="130" spans="1:102">
      <c r="A130" s="7" t="s">
        <v>182</v>
      </c>
      <c r="B130" s="7">
        <v>158</v>
      </c>
      <c r="C130" s="7" t="s">
        <v>680</v>
      </c>
      <c r="H130" s="24" t="str">
        <f t="shared" ref="H130:H193" si="36">IF(I130="","","Yes")</f>
        <v/>
      </c>
      <c r="K130" s="7" t="str">
        <f t="shared" ref="K130:K193" si="37">IF(BG130="","",IF(BG130="Targets Set","T","C"))</f>
        <v/>
      </c>
      <c r="L130" s="21" t="str">
        <f t="shared" ref="L130:L193" si="38">IF(BL130="","",AVERAGE(BM130:BO130))</f>
        <v/>
      </c>
      <c r="S130" s="7" t="str">
        <f t="shared" ref="S130:S193" si="39">IF(AND(N130="",D130=""),"Nothing","")</f>
        <v>Nothing</v>
      </c>
      <c r="T130" s="7" t="s">
        <v>634</v>
      </c>
      <c r="AC130" s="24">
        <v>67365</v>
      </c>
      <c r="AD130" s="7">
        <v>-0.02</v>
      </c>
      <c r="AE130" s="7" t="s">
        <v>3904</v>
      </c>
      <c r="AF130" s="7">
        <v>8.3000000000000004E-2</v>
      </c>
      <c r="AG130" s="7" t="s">
        <v>3905</v>
      </c>
      <c r="AH130" s="7">
        <v>401965</v>
      </c>
      <c r="AI130" s="7">
        <v>-17</v>
      </c>
      <c r="AJ130" s="7">
        <v>21</v>
      </c>
      <c r="AM130" s="7" t="s">
        <v>677</v>
      </c>
      <c r="AS130" s="7" t="str">
        <f t="shared" si="35"/>
        <v>None</v>
      </c>
      <c r="AT130" s="7" t="str">
        <f t="shared" ref="AT130:AT193" si="40">IF((BB130="Carbon Neutral"),IF((OR(BG130="Committed",BG130="Targets Set")),IF(CG130="yes", "CN, SBT &amp; RE100", "CN &amp; SBT"),IF(CG130="yes", "CN &amp; RE100", "CN")),IF((OR(BG130="Committed",BG130="Targets Set")),IF(CG130="yes", "SBT &amp; RE100", "SBT"),IF(CG130="yes", "RE100", "None")))</f>
        <v>None</v>
      </c>
      <c r="AU130" s="7" t="str">
        <f t="shared" ref="AU130:AU193" si="41">IF(BB130="Carbon Neutral",G130,"")</f>
        <v/>
      </c>
      <c r="AV130" s="7" t="str">
        <f t="shared" ref="AV130:AV193" si="42">IF(M130="","",M130)</f>
        <v/>
      </c>
      <c r="AW130" s="7" t="str">
        <f t="shared" ref="AW130:AW193" si="43">IF(I130="","",IF(I130="2020 - achieved",J130,IF(I130="2020 - not achieved",J130,IF(I130="2020 - achieved pre-July 2019",J130,IF(I130&gt;2030,"",J130)))))</f>
        <v/>
      </c>
      <c r="BA130" s="7" t="str">
        <f t="shared" ref="BA130:BA161" si="44">IF(BG130="","","Yes")</f>
        <v/>
      </c>
      <c r="BB130" s="7" t="str">
        <f t="shared" ref="BB130:BB193" si="45">IF(T130="No","No",IF(AND(OR(T130="No - but future commitment",T130="No - but future commitment and further future commitment across more scopes"),F130&lt;=2030),"Carbon Neutral",IF(OR(T130="No - but future commitment",T130="No - but future commitment and further future commitment across more scopes"),"No - but post-2030 commitment",IF(OR(T130="Yes",T130="Yes and future commitment across more scopes",T130="Yes by virtue of zero net"),"Carbon Neutral","No"))))</f>
        <v>No</v>
      </c>
      <c r="BC130" s="7" t="s">
        <v>634</v>
      </c>
      <c r="BP130" s="22"/>
      <c r="CG130" s="7" t="str">
        <f t="shared" ref="CG130:CG193" si="46">IF(I130="","",IF(I130&lt;=2030,"yes",IF(I130="2020 - achieved","yes",IF(I130="2020 - not achieved","yes",IF(I130="2020 - achieved pre-July 2019","yes",IF(I130&gt;2030,"",IF(I130="No target date","","unknown error")))))))</f>
        <v/>
      </c>
    </row>
    <row r="131" spans="1:102">
      <c r="A131" s="7" t="s">
        <v>317</v>
      </c>
      <c r="B131" s="7">
        <v>290</v>
      </c>
      <c r="C131" s="7" t="s">
        <v>680</v>
      </c>
      <c r="H131" s="24" t="str">
        <f t="shared" si="36"/>
        <v/>
      </c>
      <c r="K131" s="7" t="str">
        <f t="shared" si="37"/>
        <v/>
      </c>
      <c r="L131" s="21" t="str">
        <f t="shared" si="38"/>
        <v/>
      </c>
      <c r="S131" s="7" t="str">
        <f t="shared" si="39"/>
        <v>Nothing</v>
      </c>
      <c r="T131" s="7" t="s">
        <v>3333</v>
      </c>
      <c r="AB131" s="26" t="s">
        <v>3906</v>
      </c>
      <c r="AC131" s="24">
        <v>42052</v>
      </c>
      <c r="AD131" s="7">
        <v>-4.3999999999999997E-2</v>
      </c>
      <c r="AE131" s="7" t="s">
        <v>3907</v>
      </c>
      <c r="AF131" s="7">
        <v>0.16900000000000001</v>
      </c>
      <c r="AG131" s="7" t="s">
        <v>3908</v>
      </c>
      <c r="AH131" s="7">
        <v>243790</v>
      </c>
      <c r="AI131" s="7">
        <v>-28</v>
      </c>
      <c r="AJ131" s="7">
        <v>12</v>
      </c>
      <c r="AM131" s="7" t="s">
        <v>677</v>
      </c>
      <c r="AS131" s="7" t="str">
        <f t="shared" si="35"/>
        <v>None</v>
      </c>
      <c r="AT131" s="7" t="str">
        <f t="shared" si="40"/>
        <v>None</v>
      </c>
      <c r="AU131" s="7" t="str">
        <f t="shared" si="41"/>
        <v/>
      </c>
      <c r="AV131" s="7" t="str">
        <f t="shared" si="42"/>
        <v/>
      </c>
      <c r="AW131" s="7" t="str">
        <f t="shared" si="43"/>
        <v/>
      </c>
      <c r="BA131" s="7" t="str">
        <f t="shared" si="44"/>
        <v/>
      </c>
      <c r="BB131" s="7" t="str">
        <f t="shared" si="45"/>
        <v>No</v>
      </c>
      <c r="BC131" s="7" t="s">
        <v>3333</v>
      </c>
      <c r="BE131" s="7" t="s">
        <v>3909</v>
      </c>
      <c r="BP131" s="22"/>
      <c r="CG131" s="7" t="str">
        <f t="shared" si="46"/>
        <v/>
      </c>
    </row>
    <row r="132" spans="1:102">
      <c r="A132" s="7" t="s">
        <v>367</v>
      </c>
      <c r="B132" s="7">
        <v>208</v>
      </c>
      <c r="C132" s="7" t="s">
        <v>680</v>
      </c>
      <c r="H132" s="24" t="str">
        <f t="shared" si="36"/>
        <v/>
      </c>
      <c r="K132" s="7" t="str">
        <f t="shared" si="37"/>
        <v/>
      </c>
      <c r="L132" s="21" t="str">
        <f t="shared" si="38"/>
        <v/>
      </c>
      <c r="S132" s="7" t="str">
        <f t="shared" si="39"/>
        <v>Nothing</v>
      </c>
      <c r="T132" s="7" t="s">
        <v>3467</v>
      </c>
      <c r="AC132" s="24">
        <v>53253</v>
      </c>
      <c r="AD132" s="7">
        <v>0.186</v>
      </c>
      <c r="AE132" s="7" t="s">
        <v>3910</v>
      </c>
      <c r="AF132" s="7">
        <v>0.10199999999999999</v>
      </c>
      <c r="AG132" s="7" t="s">
        <v>3911</v>
      </c>
      <c r="AH132" s="7">
        <v>131505</v>
      </c>
      <c r="AI132" s="7">
        <v>46</v>
      </c>
      <c r="AJ132" s="7">
        <v>5</v>
      </c>
      <c r="AM132" s="7" t="s">
        <v>677</v>
      </c>
      <c r="AS132" s="7" t="str">
        <f t="shared" si="35"/>
        <v>None</v>
      </c>
      <c r="AT132" s="7" t="str">
        <f t="shared" si="40"/>
        <v>None</v>
      </c>
      <c r="AU132" s="7" t="str">
        <f t="shared" si="41"/>
        <v/>
      </c>
      <c r="AV132" s="7" t="str">
        <f t="shared" si="42"/>
        <v/>
      </c>
      <c r="AW132" s="7" t="str">
        <f t="shared" si="43"/>
        <v/>
      </c>
      <c r="BA132" s="7" t="str">
        <f t="shared" si="44"/>
        <v/>
      </c>
      <c r="BB132" s="7" t="str">
        <f t="shared" si="45"/>
        <v>No</v>
      </c>
      <c r="BC132" s="7" t="s">
        <v>634</v>
      </c>
      <c r="BP132" s="22"/>
      <c r="CG132" s="7" t="str">
        <f t="shared" si="46"/>
        <v/>
      </c>
    </row>
    <row r="133" spans="1:102">
      <c r="A133" s="7" t="s">
        <v>165</v>
      </c>
      <c r="B133" s="7">
        <v>180</v>
      </c>
      <c r="C133" s="7" t="s">
        <v>692</v>
      </c>
      <c r="H133" s="24" t="str">
        <f t="shared" si="36"/>
        <v/>
      </c>
      <c r="K133" s="7" t="str">
        <f t="shared" si="37"/>
        <v/>
      </c>
      <c r="L133" s="21" t="str">
        <f t="shared" si="38"/>
        <v/>
      </c>
      <c r="S133" s="7" t="str">
        <f t="shared" si="39"/>
        <v>Nothing</v>
      </c>
      <c r="T133" s="7" t="s">
        <v>634</v>
      </c>
      <c r="W133" s="7" t="s">
        <v>3912</v>
      </c>
      <c r="AC133" s="24">
        <v>60071</v>
      </c>
      <c r="AD133" s="7">
        <v>8.6999999999999994E-2</v>
      </c>
      <c r="AE133" s="7" t="s">
        <v>3913</v>
      </c>
      <c r="AF133" s="7">
        <v>8.3000000000000004E-2</v>
      </c>
      <c r="AG133" s="7" t="s">
        <v>3914</v>
      </c>
      <c r="AH133" s="7">
        <v>149685</v>
      </c>
      <c r="AI133" s="7">
        <v>7</v>
      </c>
      <c r="AJ133" s="7">
        <v>20</v>
      </c>
      <c r="AM133" s="7" t="s">
        <v>640</v>
      </c>
      <c r="AS133" s="7" t="str">
        <f t="shared" si="35"/>
        <v>None</v>
      </c>
      <c r="AT133" s="7" t="str">
        <f t="shared" si="40"/>
        <v>None</v>
      </c>
      <c r="AU133" s="7" t="str">
        <f t="shared" si="41"/>
        <v/>
      </c>
      <c r="AV133" s="7" t="str">
        <f t="shared" si="42"/>
        <v/>
      </c>
      <c r="AW133" s="7" t="str">
        <f t="shared" si="43"/>
        <v/>
      </c>
      <c r="BA133" s="7" t="str">
        <f t="shared" si="44"/>
        <v/>
      </c>
      <c r="BB133" s="7" t="str">
        <f t="shared" si="45"/>
        <v>No</v>
      </c>
      <c r="BC133" s="7" t="s">
        <v>634</v>
      </c>
      <c r="BP133" s="22"/>
      <c r="CG133" s="7" t="str">
        <f t="shared" si="46"/>
        <v/>
      </c>
    </row>
    <row r="134" spans="1:102">
      <c r="A134" s="7" t="s">
        <v>444</v>
      </c>
      <c r="B134" s="7">
        <v>394</v>
      </c>
      <c r="H134" s="24" t="str">
        <f t="shared" si="36"/>
        <v/>
      </c>
      <c r="K134" s="7" t="str">
        <f t="shared" si="37"/>
        <v/>
      </c>
      <c r="L134" s="21" t="str">
        <f t="shared" si="38"/>
        <v/>
      </c>
      <c r="S134" s="7" t="str">
        <f t="shared" si="39"/>
        <v>Nothing</v>
      </c>
      <c r="T134" s="7" t="s">
        <v>3333</v>
      </c>
      <c r="AC134" s="24">
        <v>31901</v>
      </c>
      <c r="AD134" s="7">
        <v>-2.4E-2</v>
      </c>
      <c r="AE134" s="7" t="s">
        <v>3915</v>
      </c>
      <c r="AF134" s="7">
        <v>7.0000000000000007E-2</v>
      </c>
      <c r="AG134" s="7" t="s">
        <v>3916</v>
      </c>
      <c r="AH134" s="7">
        <v>10703</v>
      </c>
      <c r="AI134" s="7">
        <v>-11</v>
      </c>
      <c r="AJ134" s="7">
        <v>13</v>
      </c>
      <c r="AS134" s="7" t="str">
        <f t="shared" si="35"/>
        <v>None</v>
      </c>
      <c r="AT134" s="7" t="str">
        <f t="shared" si="40"/>
        <v>None</v>
      </c>
      <c r="AU134" s="7" t="str">
        <f t="shared" si="41"/>
        <v/>
      </c>
      <c r="AV134" s="7" t="str">
        <f t="shared" si="42"/>
        <v/>
      </c>
      <c r="AW134" s="7" t="str">
        <f t="shared" si="43"/>
        <v/>
      </c>
      <c r="BA134" s="7" t="str">
        <f t="shared" si="44"/>
        <v/>
      </c>
      <c r="BB134" s="7" t="str">
        <f t="shared" si="45"/>
        <v>No</v>
      </c>
      <c r="BC134" s="7" t="s">
        <v>3333</v>
      </c>
      <c r="BP134" s="22"/>
      <c r="CG134" s="7" t="str">
        <f t="shared" si="46"/>
        <v/>
      </c>
    </row>
    <row r="135" spans="1:102">
      <c r="A135" s="7" t="s">
        <v>305</v>
      </c>
      <c r="B135" s="7">
        <v>366</v>
      </c>
      <c r="H135" s="24" t="str">
        <f t="shared" si="36"/>
        <v/>
      </c>
      <c r="K135" s="7" t="str">
        <f t="shared" si="37"/>
        <v/>
      </c>
      <c r="L135" s="21" t="str">
        <f t="shared" si="38"/>
        <v/>
      </c>
      <c r="S135" s="7" t="str">
        <f t="shared" si="39"/>
        <v>Nothing</v>
      </c>
      <c r="T135" s="7" t="s">
        <v>3333</v>
      </c>
      <c r="AB135" s="8" t="s">
        <v>3917</v>
      </c>
      <c r="AC135" s="24">
        <v>34186</v>
      </c>
      <c r="AD135" s="7">
        <v>4.4999999999999998E-2</v>
      </c>
      <c r="AE135" s="7" t="s">
        <v>3918</v>
      </c>
      <c r="AF135" s="7">
        <v>0.124</v>
      </c>
      <c r="AG135" s="7" t="s">
        <v>3919</v>
      </c>
      <c r="AH135" s="7">
        <v>33000</v>
      </c>
      <c r="AI135" s="7">
        <v>16</v>
      </c>
      <c r="AJ135" s="7">
        <v>4</v>
      </c>
      <c r="AS135" s="7" t="str">
        <f t="shared" si="35"/>
        <v>None</v>
      </c>
      <c r="AT135" s="7" t="str">
        <f t="shared" si="40"/>
        <v>None</v>
      </c>
      <c r="AU135" s="7" t="str">
        <f t="shared" si="41"/>
        <v/>
      </c>
      <c r="AV135" s="7" t="str">
        <f t="shared" si="42"/>
        <v/>
      </c>
      <c r="AW135" s="7" t="str">
        <f t="shared" si="43"/>
        <v/>
      </c>
      <c r="BA135" s="7" t="str">
        <f t="shared" si="44"/>
        <v/>
      </c>
      <c r="BB135" s="7" t="str">
        <f t="shared" si="45"/>
        <v>No</v>
      </c>
      <c r="BC135" s="7" t="s">
        <v>3333</v>
      </c>
      <c r="BE135" s="7" t="s">
        <v>3920</v>
      </c>
      <c r="BP135" s="22"/>
      <c r="CG135" s="7" t="str">
        <f t="shared" si="46"/>
        <v/>
      </c>
      <c r="CX135" s="7" t="s">
        <v>643</v>
      </c>
    </row>
    <row r="136" spans="1:102">
      <c r="A136" s="7" t="s">
        <v>3079</v>
      </c>
      <c r="B136" s="7">
        <v>454</v>
      </c>
      <c r="H136" s="24" t="str">
        <f t="shared" si="36"/>
        <v/>
      </c>
      <c r="K136" s="7" t="str">
        <f t="shared" si="37"/>
        <v/>
      </c>
      <c r="L136" s="21" t="str">
        <f t="shared" si="38"/>
        <v/>
      </c>
      <c r="S136" s="7" t="str">
        <f t="shared" si="39"/>
        <v>Nothing</v>
      </c>
      <c r="T136" s="7" t="s">
        <v>634</v>
      </c>
      <c r="AC136" s="24">
        <v>28200</v>
      </c>
      <c r="AD136" s="7">
        <v>0.03</v>
      </c>
      <c r="AE136" s="7" t="s">
        <v>3921</v>
      </c>
      <c r="AF136" s="7">
        <v>1.099</v>
      </c>
      <c r="AG136" s="7" t="s">
        <v>3922</v>
      </c>
      <c r="AH136" s="7">
        <v>28448</v>
      </c>
      <c r="AI136" s="7">
        <v>-1</v>
      </c>
      <c r="AJ136" s="7">
        <v>26</v>
      </c>
      <c r="AS136" s="7" t="str">
        <f t="shared" si="35"/>
        <v>None</v>
      </c>
      <c r="AT136" s="7" t="str">
        <f t="shared" si="40"/>
        <v>None</v>
      </c>
      <c r="AU136" s="7" t="str">
        <f t="shared" si="41"/>
        <v/>
      </c>
      <c r="AV136" s="7" t="str">
        <f t="shared" si="42"/>
        <v/>
      </c>
      <c r="AW136" s="7" t="str">
        <f t="shared" si="43"/>
        <v/>
      </c>
      <c r="BA136" s="7" t="str">
        <f t="shared" si="44"/>
        <v/>
      </c>
      <c r="BB136" s="7" t="str">
        <f t="shared" si="45"/>
        <v>No</v>
      </c>
      <c r="BC136" s="7" t="s">
        <v>634</v>
      </c>
      <c r="BP136" s="22"/>
      <c r="CG136" s="7" t="str">
        <f t="shared" si="46"/>
        <v/>
      </c>
    </row>
    <row r="137" spans="1:102">
      <c r="A137" s="7" t="s">
        <v>69</v>
      </c>
      <c r="B137" s="7">
        <v>32</v>
      </c>
      <c r="H137" s="24" t="str">
        <f t="shared" si="36"/>
        <v/>
      </c>
      <c r="K137" s="7" t="str">
        <f t="shared" si="37"/>
        <v/>
      </c>
      <c r="L137" s="21" t="str">
        <f t="shared" si="38"/>
        <v/>
      </c>
      <c r="S137" s="7" t="str">
        <f t="shared" si="39"/>
        <v>Nothing</v>
      </c>
      <c r="T137" s="7" t="s">
        <v>634</v>
      </c>
      <c r="AB137" s="8" t="s">
        <v>2623</v>
      </c>
      <c r="AC137" s="24">
        <v>153566</v>
      </c>
      <c r="AD137" s="7">
        <v>2.157</v>
      </c>
      <c r="AE137" s="7" t="s">
        <v>3923</v>
      </c>
      <c r="AF137" s="7">
        <v>0.93600000000000005</v>
      </c>
      <c r="AG137" s="7" t="s">
        <v>3924</v>
      </c>
      <c r="AH137" s="7">
        <v>73700</v>
      </c>
      <c r="AI137" s="7">
        <v>197</v>
      </c>
      <c r="AJ137" s="7">
        <v>25</v>
      </c>
      <c r="AS137" s="7" t="str">
        <f t="shared" si="35"/>
        <v>None</v>
      </c>
      <c r="AT137" s="7" t="str">
        <f t="shared" si="40"/>
        <v>None</v>
      </c>
      <c r="AU137" s="7" t="str">
        <f t="shared" si="41"/>
        <v/>
      </c>
      <c r="AV137" s="7" t="str">
        <f t="shared" si="42"/>
        <v/>
      </c>
      <c r="AW137" s="7" t="str">
        <f t="shared" si="43"/>
        <v/>
      </c>
      <c r="BA137" s="7" t="str">
        <f t="shared" si="44"/>
        <v/>
      </c>
      <c r="BB137" s="7" t="str">
        <f t="shared" si="45"/>
        <v>No</v>
      </c>
      <c r="BC137" s="7" t="s">
        <v>634</v>
      </c>
      <c r="BE137" s="23" t="s">
        <v>3925</v>
      </c>
      <c r="BP137" s="22"/>
      <c r="CG137" s="7" t="str">
        <f t="shared" si="46"/>
        <v/>
      </c>
      <c r="CX137" s="7" t="s">
        <v>643</v>
      </c>
    </row>
    <row r="138" spans="1:102">
      <c r="A138" s="7" t="s">
        <v>321</v>
      </c>
      <c r="B138" s="7">
        <v>211</v>
      </c>
      <c r="C138" s="7" t="s">
        <v>3332</v>
      </c>
      <c r="H138" s="24" t="str">
        <f t="shared" si="36"/>
        <v/>
      </c>
      <c r="K138" s="7" t="str">
        <f t="shared" si="37"/>
        <v>T</v>
      </c>
      <c r="L138" s="21">
        <f t="shared" si="38"/>
        <v>2022</v>
      </c>
      <c r="M138" s="7">
        <v>2018</v>
      </c>
      <c r="S138" s="7" t="str">
        <f t="shared" si="39"/>
        <v>Nothing</v>
      </c>
      <c r="T138" s="7" t="s">
        <v>634</v>
      </c>
      <c r="AB138" s="8" t="s">
        <v>3926</v>
      </c>
      <c r="AC138" s="24">
        <v>51904</v>
      </c>
      <c r="AD138" s="7">
        <v>5.1999999999999998E-2</v>
      </c>
      <c r="AE138" s="7" t="s">
        <v>3927</v>
      </c>
      <c r="AF138" s="7">
        <v>104.645</v>
      </c>
      <c r="AG138" s="7" t="s">
        <v>3928</v>
      </c>
      <c r="AH138" s="7">
        <v>75900</v>
      </c>
      <c r="AI138" s="7">
        <v>14</v>
      </c>
      <c r="AJ138" s="7">
        <v>21</v>
      </c>
      <c r="AK138" s="7" t="s">
        <v>3549</v>
      </c>
      <c r="AM138" s="7" t="s">
        <v>630</v>
      </c>
      <c r="AS138" s="7" t="str">
        <f t="shared" si="35"/>
        <v>SBT</v>
      </c>
      <c r="AT138" s="7" t="str">
        <f t="shared" si="40"/>
        <v>SBT</v>
      </c>
      <c r="AU138" s="7" t="str">
        <f t="shared" si="41"/>
        <v/>
      </c>
      <c r="AV138" s="7">
        <f t="shared" si="42"/>
        <v>2018</v>
      </c>
      <c r="AW138" s="7" t="str">
        <f t="shared" si="43"/>
        <v/>
      </c>
      <c r="BA138" s="7" t="str">
        <f t="shared" si="44"/>
        <v>Yes</v>
      </c>
      <c r="BB138" s="7" t="str">
        <f t="shared" si="45"/>
        <v>No</v>
      </c>
      <c r="BC138" s="7" t="s">
        <v>634</v>
      </c>
      <c r="BE138" s="7" t="s">
        <v>3929</v>
      </c>
      <c r="BG138" s="7" t="s">
        <v>641</v>
      </c>
      <c r="BH138" s="7" t="s">
        <v>3667</v>
      </c>
      <c r="BI138" s="7" t="s">
        <v>3930</v>
      </c>
      <c r="BL138" s="7" t="s">
        <v>3931</v>
      </c>
      <c r="BM138" s="7">
        <v>2022</v>
      </c>
      <c r="BN138" s="7">
        <v>2022</v>
      </c>
      <c r="BO138" s="7">
        <v>2022</v>
      </c>
      <c r="BP138" s="22">
        <v>0.6</v>
      </c>
      <c r="CG138" s="7" t="str">
        <f t="shared" si="46"/>
        <v/>
      </c>
      <c r="CW138" s="7" t="s">
        <v>643</v>
      </c>
      <c r="CX138" s="7" t="s">
        <v>643</v>
      </c>
    </row>
    <row r="139" spans="1:102">
      <c r="A139" s="7" t="s">
        <v>110</v>
      </c>
      <c r="B139" s="7">
        <v>126</v>
      </c>
      <c r="H139" s="24" t="str">
        <f t="shared" si="36"/>
        <v/>
      </c>
      <c r="K139" s="7" t="str">
        <f t="shared" si="37"/>
        <v/>
      </c>
      <c r="L139" s="21" t="str">
        <f t="shared" si="38"/>
        <v/>
      </c>
      <c r="S139" s="7" t="str">
        <f t="shared" si="39"/>
        <v>Nothing</v>
      </c>
      <c r="T139" s="7" t="s">
        <v>634</v>
      </c>
      <c r="AC139" s="24">
        <v>75115</v>
      </c>
      <c r="AD139" s="7">
        <v>6.3E-2</v>
      </c>
      <c r="AE139" s="7" t="s">
        <v>3932</v>
      </c>
      <c r="AF139" s="7">
        <v>-0.20100000000000001</v>
      </c>
      <c r="AG139" s="7" t="s">
        <v>3933</v>
      </c>
      <c r="AH139" s="7">
        <v>304260</v>
      </c>
      <c r="AI139" s="7">
        <v>11</v>
      </c>
      <c r="AJ139" s="7">
        <v>12</v>
      </c>
      <c r="AS139" s="7" t="str">
        <f t="shared" si="35"/>
        <v>None</v>
      </c>
      <c r="AT139" s="7" t="str">
        <f t="shared" si="40"/>
        <v>None</v>
      </c>
      <c r="AU139" s="7" t="str">
        <f t="shared" si="41"/>
        <v/>
      </c>
      <c r="AV139" s="7" t="str">
        <f t="shared" si="42"/>
        <v/>
      </c>
      <c r="AW139" s="7" t="str">
        <f t="shared" si="43"/>
        <v/>
      </c>
      <c r="BA139" s="7" t="str">
        <f t="shared" si="44"/>
        <v/>
      </c>
      <c r="BB139" s="7" t="str">
        <f t="shared" si="45"/>
        <v>No</v>
      </c>
      <c r="BC139" s="7" t="s">
        <v>634</v>
      </c>
      <c r="BP139" s="22"/>
      <c r="CG139" s="7" t="str">
        <f t="shared" si="46"/>
        <v/>
      </c>
    </row>
    <row r="140" spans="1:102">
      <c r="A140" s="7" t="s">
        <v>87</v>
      </c>
      <c r="B140" s="7">
        <v>70</v>
      </c>
      <c r="C140" s="7" t="s">
        <v>3332</v>
      </c>
      <c r="H140" s="24" t="str">
        <f t="shared" si="36"/>
        <v>Yes</v>
      </c>
      <c r="I140" s="7">
        <v>2020</v>
      </c>
      <c r="J140" s="7">
        <v>2017</v>
      </c>
      <c r="K140" s="7" t="str">
        <f t="shared" si="37"/>
        <v/>
      </c>
      <c r="L140" s="21" t="str">
        <f t="shared" si="38"/>
        <v/>
      </c>
      <c r="S140" s="7" t="str">
        <f t="shared" si="39"/>
        <v>Nothing</v>
      </c>
      <c r="T140" s="7" t="s">
        <v>634</v>
      </c>
      <c r="AB140" s="8" t="s">
        <v>3934</v>
      </c>
      <c r="AC140" s="24">
        <v>103449</v>
      </c>
      <c r="AD140" s="7">
        <v>6.5000000000000002E-2</v>
      </c>
      <c r="AE140" s="7" t="s">
        <v>3935</v>
      </c>
      <c r="AF140" s="7">
        <v>7.4999999999999997E-2</v>
      </c>
      <c r="AG140" s="7" t="s">
        <v>3936</v>
      </c>
      <c r="AH140" s="7">
        <v>200000</v>
      </c>
      <c r="AI140" s="7">
        <v>1</v>
      </c>
      <c r="AJ140" s="7">
        <v>26</v>
      </c>
      <c r="AK140" s="7" t="s">
        <v>3371</v>
      </c>
      <c r="AM140" s="7" t="s">
        <v>630</v>
      </c>
      <c r="AS140" s="7" t="str">
        <f t="shared" si="35"/>
        <v>RE100</v>
      </c>
      <c r="AT140" s="7" t="str">
        <f t="shared" si="40"/>
        <v>RE100</v>
      </c>
      <c r="AU140" s="7" t="str">
        <f t="shared" si="41"/>
        <v/>
      </c>
      <c r="AV140" s="7" t="str">
        <f t="shared" si="42"/>
        <v/>
      </c>
      <c r="AW140" s="7">
        <f t="shared" si="43"/>
        <v>2017</v>
      </c>
      <c r="BA140" s="7" t="str">
        <f t="shared" si="44"/>
        <v/>
      </c>
      <c r="BB140" s="7" t="str">
        <f t="shared" si="45"/>
        <v>No</v>
      </c>
      <c r="BC140" s="7" t="s">
        <v>634</v>
      </c>
      <c r="BE140" s="7" t="s">
        <v>3937</v>
      </c>
      <c r="BP140" s="22"/>
      <c r="CF140" s="7" t="s">
        <v>3336</v>
      </c>
      <c r="CG140" s="7" t="str">
        <f t="shared" si="46"/>
        <v>yes</v>
      </c>
      <c r="CH140" s="7" t="s">
        <v>3338</v>
      </c>
      <c r="CI140" s="7">
        <v>0.25</v>
      </c>
      <c r="CJ140" s="7">
        <v>0.18</v>
      </c>
      <c r="CK140" s="7" t="s">
        <v>3938</v>
      </c>
      <c r="CL140" s="7" t="s">
        <v>3338</v>
      </c>
      <c r="CM140" s="7" t="s">
        <v>3338</v>
      </c>
      <c r="CN140" s="7" t="s">
        <v>3939</v>
      </c>
      <c r="CP140" s="7" t="s">
        <v>3940</v>
      </c>
      <c r="CQ140" s="26" t="s">
        <v>3941</v>
      </c>
      <c r="CX140" s="7" t="s">
        <v>643</v>
      </c>
    </row>
    <row r="141" spans="1:102">
      <c r="A141" s="7" t="s">
        <v>2513</v>
      </c>
      <c r="B141" s="7">
        <v>437</v>
      </c>
      <c r="H141" s="24" t="str">
        <f t="shared" si="36"/>
        <v/>
      </c>
      <c r="K141" s="7" t="str">
        <f t="shared" si="37"/>
        <v/>
      </c>
      <c r="L141" s="21" t="str">
        <f t="shared" si="38"/>
        <v/>
      </c>
      <c r="S141" s="7" t="str">
        <f t="shared" si="39"/>
        <v>Nothing</v>
      </c>
      <c r="T141" s="7" t="s">
        <v>3333</v>
      </c>
      <c r="AC141" s="24">
        <v>28986</v>
      </c>
      <c r="AD141" s="7">
        <v>0.08</v>
      </c>
      <c r="AE141" s="7" t="s">
        <v>3942</v>
      </c>
      <c r="AF141" s="7">
        <v>-8.5999999999999993E-2</v>
      </c>
      <c r="AG141" s="7" t="s">
        <v>3943</v>
      </c>
      <c r="AH141" s="7">
        <v>59915</v>
      </c>
      <c r="AI141" s="7">
        <v>26</v>
      </c>
      <c r="AJ141" s="7">
        <v>3</v>
      </c>
      <c r="AS141" s="7" t="str">
        <f t="shared" si="35"/>
        <v>None</v>
      </c>
      <c r="AT141" s="7" t="str">
        <f t="shared" si="40"/>
        <v>None</v>
      </c>
      <c r="AU141" s="7" t="str">
        <f t="shared" si="41"/>
        <v/>
      </c>
      <c r="AV141" s="7" t="str">
        <f t="shared" si="42"/>
        <v/>
      </c>
      <c r="AW141" s="7" t="str">
        <f t="shared" si="43"/>
        <v/>
      </c>
      <c r="BA141" s="7" t="str">
        <f t="shared" si="44"/>
        <v/>
      </c>
      <c r="BB141" s="7" t="str">
        <f t="shared" si="45"/>
        <v>No</v>
      </c>
      <c r="BC141" s="7" t="s">
        <v>3333</v>
      </c>
      <c r="BP141" s="22"/>
      <c r="CG141" s="7" t="str">
        <f t="shared" si="46"/>
        <v/>
      </c>
    </row>
    <row r="142" spans="1:102">
      <c r="A142" s="7" t="s">
        <v>492</v>
      </c>
      <c r="B142" s="7">
        <v>328</v>
      </c>
      <c r="H142" s="24" t="str">
        <f t="shared" si="36"/>
        <v/>
      </c>
      <c r="K142" s="7" t="str">
        <f t="shared" si="37"/>
        <v/>
      </c>
      <c r="L142" s="21" t="str">
        <f t="shared" si="38"/>
        <v/>
      </c>
      <c r="S142" s="7" t="str">
        <f t="shared" si="39"/>
        <v>Nothing</v>
      </c>
      <c r="T142" s="7" t="s">
        <v>3333</v>
      </c>
      <c r="AC142" s="24">
        <v>38166</v>
      </c>
      <c r="AD142" s="7">
        <v>7.9000000000000001E-2</v>
      </c>
      <c r="AE142" s="7" t="s">
        <v>3944</v>
      </c>
      <c r="AF142" s="7">
        <v>2.1999999999999999E-2</v>
      </c>
      <c r="AG142" s="7" t="s">
        <v>3945</v>
      </c>
      <c r="AH142" s="7">
        <v>300000</v>
      </c>
      <c r="AI142" s="7">
        <v>24</v>
      </c>
      <c r="AJ142" s="7">
        <v>5</v>
      </c>
      <c r="AS142" s="7" t="str">
        <f t="shared" si="35"/>
        <v>None</v>
      </c>
      <c r="AT142" s="7" t="str">
        <f t="shared" si="40"/>
        <v>None</v>
      </c>
      <c r="AU142" s="7" t="str">
        <f t="shared" si="41"/>
        <v/>
      </c>
      <c r="AV142" s="7" t="str">
        <f t="shared" si="42"/>
        <v/>
      </c>
      <c r="AW142" s="7" t="str">
        <f t="shared" si="43"/>
        <v/>
      </c>
      <c r="BA142" s="7" t="str">
        <f t="shared" si="44"/>
        <v/>
      </c>
      <c r="BB142" s="7" t="str">
        <f t="shared" si="45"/>
        <v>No</v>
      </c>
      <c r="BC142" s="7" t="s">
        <v>3333</v>
      </c>
      <c r="BP142" s="22"/>
      <c r="CG142" s="7" t="str">
        <f t="shared" si="46"/>
        <v/>
      </c>
    </row>
    <row r="143" spans="1:102">
      <c r="A143" s="7" t="s">
        <v>2777</v>
      </c>
      <c r="B143" s="7">
        <v>415</v>
      </c>
      <c r="C143" s="7" t="s">
        <v>692</v>
      </c>
      <c r="D143" s="7" t="s">
        <v>674</v>
      </c>
      <c r="E143" s="7" t="s">
        <v>3490</v>
      </c>
      <c r="F143" s="7">
        <v>2050</v>
      </c>
      <c r="G143" s="7">
        <v>2020</v>
      </c>
      <c r="H143" s="24" t="str">
        <f t="shared" si="36"/>
        <v/>
      </c>
      <c r="K143" s="7" t="str">
        <f t="shared" si="37"/>
        <v>C</v>
      </c>
      <c r="L143" s="21" t="str">
        <f t="shared" si="38"/>
        <v/>
      </c>
      <c r="M143" s="7">
        <v>2018</v>
      </c>
      <c r="S143" s="7" t="str">
        <f t="shared" si="39"/>
        <v/>
      </c>
      <c r="T143" s="7" t="s">
        <v>3381</v>
      </c>
      <c r="U143" s="7" t="s">
        <v>3946</v>
      </c>
      <c r="W143" s="7" t="s">
        <v>3947</v>
      </c>
      <c r="AC143" s="24">
        <v>30254</v>
      </c>
      <c r="AD143" s="7">
        <v>0.28899999999999998</v>
      </c>
      <c r="AE143" s="7" t="s">
        <v>3948</v>
      </c>
      <c r="AF143" s="7">
        <v>-7.758</v>
      </c>
      <c r="AG143" s="7" t="s">
        <v>3949</v>
      </c>
      <c r="AH143" s="7">
        <v>86700</v>
      </c>
      <c r="AI143" s="7" t="s">
        <v>3395</v>
      </c>
      <c r="AJ143" s="7">
        <v>1</v>
      </c>
      <c r="AK143" s="7" t="s">
        <v>3950</v>
      </c>
      <c r="AM143" s="7" t="s">
        <v>640</v>
      </c>
      <c r="AS143" s="7" t="str">
        <f t="shared" si="35"/>
        <v>CN &amp; SBT</v>
      </c>
      <c r="AT143" s="7" t="str">
        <f t="shared" si="40"/>
        <v>SBT</v>
      </c>
      <c r="AU143" s="7" t="str">
        <f t="shared" si="41"/>
        <v/>
      </c>
      <c r="AV143" s="7">
        <f t="shared" si="42"/>
        <v>2018</v>
      </c>
      <c r="AW143" s="7" t="str">
        <f t="shared" si="43"/>
        <v/>
      </c>
      <c r="BA143" s="7" t="str">
        <f t="shared" si="44"/>
        <v>Yes</v>
      </c>
      <c r="BB143" s="7" t="str">
        <f t="shared" si="45"/>
        <v>No - but post-2030 commitment</v>
      </c>
      <c r="BC143" s="7" t="s">
        <v>3333</v>
      </c>
      <c r="BG143" s="7" t="s">
        <v>633</v>
      </c>
      <c r="BI143" s="7" t="s">
        <v>3951</v>
      </c>
      <c r="BP143" s="22"/>
      <c r="CC143" s="7" t="s">
        <v>643</v>
      </c>
      <c r="CE143" s="25"/>
      <c r="CG143" s="7" t="str">
        <f t="shared" si="46"/>
        <v/>
      </c>
    </row>
    <row r="144" spans="1:102">
      <c r="A144" s="7" t="s">
        <v>3952</v>
      </c>
      <c r="B144" s="7">
        <v>199</v>
      </c>
      <c r="H144" s="24" t="str">
        <f t="shared" si="36"/>
        <v/>
      </c>
      <c r="K144" s="7" t="str">
        <f t="shared" si="37"/>
        <v/>
      </c>
      <c r="L144" s="21" t="str">
        <f t="shared" si="38"/>
        <v/>
      </c>
      <c r="S144" s="7" t="str">
        <f t="shared" si="39"/>
        <v>Nothing</v>
      </c>
      <c r="T144" s="7" t="s">
        <v>634</v>
      </c>
      <c r="AB144" s="8" t="s">
        <v>3953</v>
      </c>
      <c r="AC144" s="24">
        <v>54365</v>
      </c>
      <c r="AD144" s="7">
        <v>0.19600000000000001</v>
      </c>
      <c r="AE144" s="7" t="s">
        <v>3954</v>
      </c>
      <c r="AF144" s="7">
        <v>-0.02</v>
      </c>
      <c r="AG144" s="7" t="s">
        <v>3955</v>
      </c>
      <c r="AH144" s="7">
        <v>5353</v>
      </c>
      <c r="AI144" s="7">
        <v>49</v>
      </c>
      <c r="AJ144" s="7">
        <v>26</v>
      </c>
      <c r="AS144" s="7" t="str">
        <f t="shared" si="35"/>
        <v>None</v>
      </c>
      <c r="AT144" s="7" t="str">
        <f t="shared" si="40"/>
        <v>None</v>
      </c>
      <c r="AU144" s="7" t="str">
        <f t="shared" si="41"/>
        <v/>
      </c>
      <c r="AV144" s="7" t="str">
        <f t="shared" si="42"/>
        <v/>
      </c>
      <c r="AW144" s="7" t="str">
        <f t="shared" si="43"/>
        <v/>
      </c>
      <c r="BA144" s="7" t="str">
        <f t="shared" si="44"/>
        <v/>
      </c>
      <c r="BB144" s="7" t="str">
        <f t="shared" si="45"/>
        <v>No</v>
      </c>
      <c r="BC144" s="7" t="s">
        <v>634</v>
      </c>
      <c r="BE144" s="23" t="s">
        <v>3956</v>
      </c>
      <c r="BP144" s="22"/>
      <c r="CG144" s="7" t="str">
        <f t="shared" si="46"/>
        <v/>
      </c>
    </row>
    <row r="145" spans="1:102">
      <c r="A145" s="7" t="s">
        <v>371</v>
      </c>
      <c r="B145" s="7">
        <v>335</v>
      </c>
      <c r="C145" s="7" t="s">
        <v>3332</v>
      </c>
      <c r="H145" s="24" t="str">
        <f t="shared" si="36"/>
        <v/>
      </c>
      <c r="I145" s="25"/>
      <c r="J145" s="25"/>
      <c r="K145" s="7" t="str">
        <f t="shared" si="37"/>
        <v>T</v>
      </c>
      <c r="L145" s="21">
        <f t="shared" si="38"/>
        <v>2030</v>
      </c>
      <c r="M145" s="7">
        <v>2019</v>
      </c>
      <c r="S145" s="7" t="str">
        <f t="shared" si="39"/>
        <v>Nothing</v>
      </c>
      <c r="T145" s="7" t="s">
        <v>3333</v>
      </c>
      <c r="AB145" s="8" t="s">
        <v>3957</v>
      </c>
      <c r="AC145" s="24">
        <v>37266</v>
      </c>
      <c r="AD145" s="7">
        <v>0.17</v>
      </c>
      <c r="AE145" s="7" t="s">
        <v>3958</v>
      </c>
      <c r="AF145" s="7">
        <v>0.38600000000000001</v>
      </c>
      <c r="AG145" s="7" t="s">
        <v>3959</v>
      </c>
      <c r="AH145" s="7">
        <v>86200</v>
      </c>
      <c r="AI145" s="7">
        <v>60</v>
      </c>
      <c r="AJ145" s="7">
        <v>26</v>
      </c>
      <c r="AK145" s="7" t="s">
        <v>3528</v>
      </c>
      <c r="AM145" s="7" t="s">
        <v>630</v>
      </c>
      <c r="AS145" s="7" t="str">
        <f t="shared" si="35"/>
        <v>SBT</v>
      </c>
      <c r="AT145" s="7" t="str">
        <f t="shared" si="40"/>
        <v>SBT</v>
      </c>
      <c r="AU145" s="7" t="str">
        <f t="shared" si="41"/>
        <v/>
      </c>
      <c r="AV145" s="7">
        <f t="shared" si="42"/>
        <v>2019</v>
      </c>
      <c r="AW145" s="7" t="str">
        <f t="shared" si="43"/>
        <v/>
      </c>
      <c r="BA145" s="7" t="str">
        <f t="shared" si="44"/>
        <v>Yes</v>
      </c>
      <c r="BB145" s="7" t="str">
        <f t="shared" si="45"/>
        <v>No</v>
      </c>
      <c r="BC145" s="7" t="s">
        <v>3333</v>
      </c>
      <c r="BE145" s="7" t="s">
        <v>3960</v>
      </c>
      <c r="BG145" s="7" t="s">
        <v>641</v>
      </c>
      <c r="BH145" s="7" t="s">
        <v>3402</v>
      </c>
      <c r="BI145" s="7" t="s">
        <v>3961</v>
      </c>
      <c r="BL145" s="7" t="s">
        <v>3962</v>
      </c>
      <c r="BM145" s="7">
        <v>2030</v>
      </c>
      <c r="BN145" s="7">
        <v>2030</v>
      </c>
      <c r="BO145" s="7">
        <v>2030</v>
      </c>
      <c r="BP145" s="22">
        <v>0.5</v>
      </c>
      <c r="CF145" s="25"/>
      <c r="CG145" s="7" t="str">
        <f t="shared" si="46"/>
        <v/>
      </c>
      <c r="CH145" s="25"/>
      <c r="CI145" s="25"/>
      <c r="CJ145" s="25"/>
      <c r="CK145" s="25"/>
      <c r="CL145" s="25"/>
      <c r="CM145" s="25"/>
      <c r="CN145" s="25"/>
      <c r="CW145" s="7" t="s">
        <v>643</v>
      </c>
      <c r="CX145" s="7" t="s">
        <v>643</v>
      </c>
    </row>
    <row r="146" spans="1:102">
      <c r="A146" s="7" t="s">
        <v>181</v>
      </c>
      <c r="B146" s="7">
        <v>136</v>
      </c>
      <c r="H146" s="24" t="str">
        <f t="shared" si="36"/>
        <v/>
      </c>
      <c r="K146" s="7" t="str">
        <f t="shared" si="37"/>
        <v/>
      </c>
      <c r="L146" s="21" t="str">
        <f t="shared" si="38"/>
        <v/>
      </c>
      <c r="S146" s="7" t="str">
        <f t="shared" si="39"/>
        <v>Nothing</v>
      </c>
      <c r="T146" s="7" t="s">
        <v>634</v>
      </c>
      <c r="AC146" s="24">
        <v>72149</v>
      </c>
      <c r="AD146" s="7">
        <v>1.2999999999999999E-2</v>
      </c>
      <c r="AE146" s="7" t="s">
        <v>3963</v>
      </c>
      <c r="AF146" s="7">
        <v>0.22600000000000001</v>
      </c>
      <c r="AG146" s="7" t="s">
        <v>3964</v>
      </c>
      <c r="AH146" s="7">
        <v>110896</v>
      </c>
      <c r="AI146" s="7">
        <v>-2</v>
      </c>
      <c r="AJ146" s="7">
        <v>26</v>
      </c>
      <c r="AS146" s="7" t="str">
        <f t="shared" si="35"/>
        <v>None</v>
      </c>
      <c r="AT146" s="7" t="str">
        <f t="shared" si="40"/>
        <v>None</v>
      </c>
      <c r="AU146" s="7" t="str">
        <f t="shared" si="41"/>
        <v/>
      </c>
      <c r="AV146" s="7" t="str">
        <f t="shared" si="42"/>
        <v/>
      </c>
      <c r="AW146" s="7" t="str">
        <f t="shared" si="43"/>
        <v/>
      </c>
      <c r="BA146" s="7" t="str">
        <f t="shared" si="44"/>
        <v/>
      </c>
      <c r="BB146" s="7" t="str">
        <f t="shared" si="45"/>
        <v>No</v>
      </c>
      <c r="BC146" s="7" t="s">
        <v>634</v>
      </c>
      <c r="BP146" s="22"/>
      <c r="CG146" s="7" t="str">
        <f t="shared" si="46"/>
        <v/>
      </c>
      <c r="CV146" s="7" t="s">
        <v>643</v>
      </c>
      <c r="CW146" s="7" t="s">
        <v>643</v>
      </c>
    </row>
    <row r="147" spans="1:102">
      <c r="A147" s="7" t="s">
        <v>2980</v>
      </c>
      <c r="B147" s="7">
        <v>407</v>
      </c>
      <c r="H147" s="24" t="str">
        <f t="shared" si="36"/>
        <v/>
      </c>
      <c r="K147" s="7" t="str">
        <f t="shared" si="37"/>
        <v/>
      </c>
      <c r="L147" s="21" t="str">
        <f t="shared" si="38"/>
        <v/>
      </c>
      <c r="S147" s="7" t="str">
        <f t="shared" si="39"/>
        <v>Nothing</v>
      </c>
      <c r="T147" s="7" t="s">
        <v>3333</v>
      </c>
      <c r="AB147" s="8" t="s">
        <v>3965</v>
      </c>
      <c r="AC147" s="24">
        <v>30601</v>
      </c>
      <c r="AD147" s="7" t="s">
        <v>3395</v>
      </c>
      <c r="AE147" s="7" t="s">
        <v>3966</v>
      </c>
      <c r="AF147" s="7" t="s">
        <v>3395</v>
      </c>
      <c r="AG147" s="7" t="s">
        <v>3967</v>
      </c>
      <c r="AH147" s="7">
        <v>113000</v>
      </c>
      <c r="AI147" s="7" t="s">
        <v>3395</v>
      </c>
      <c r="AJ147" s="7">
        <v>1</v>
      </c>
      <c r="AS147" s="7" t="str">
        <f t="shared" si="35"/>
        <v>None</v>
      </c>
      <c r="AT147" s="7" t="str">
        <f t="shared" si="40"/>
        <v>None</v>
      </c>
      <c r="AU147" s="7" t="str">
        <f t="shared" si="41"/>
        <v/>
      </c>
      <c r="AV147" s="7" t="str">
        <f t="shared" si="42"/>
        <v/>
      </c>
      <c r="AW147" s="7" t="str">
        <f t="shared" si="43"/>
        <v/>
      </c>
      <c r="BA147" s="7" t="str">
        <f t="shared" si="44"/>
        <v/>
      </c>
      <c r="BB147" s="7" t="str">
        <f t="shared" si="45"/>
        <v>No</v>
      </c>
      <c r="BC147" s="7" t="s">
        <v>3333</v>
      </c>
      <c r="BE147" s="7" t="s">
        <v>3968</v>
      </c>
      <c r="BP147" s="22"/>
      <c r="CG147" s="7" t="str">
        <f t="shared" si="46"/>
        <v/>
      </c>
    </row>
    <row r="148" spans="1:102">
      <c r="A148" s="7" t="s">
        <v>123</v>
      </c>
      <c r="B148" s="7">
        <v>63</v>
      </c>
      <c r="H148" s="24" t="str">
        <f t="shared" si="36"/>
        <v/>
      </c>
      <c r="K148" s="7" t="str">
        <f t="shared" si="37"/>
        <v/>
      </c>
      <c r="L148" s="21" t="str">
        <f t="shared" si="38"/>
        <v/>
      </c>
      <c r="S148" s="7" t="str">
        <f t="shared" si="39"/>
        <v>Nothing</v>
      </c>
      <c r="T148" s="7" t="s">
        <v>634</v>
      </c>
      <c r="AB148" s="8" t="s">
        <v>3969</v>
      </c>
      <c r="AC148" s="24">
        <v>108942</v>
      </c>
      <c r="AD148" s="7">
        <v>0.153</v>
      </c>
      <c r="AE148" s="7" t="s">
        <v>3970</v>
      </c>
      <c r="AF148" s="7">
        <v>0.113</v>
      </c>
      <c r="AG148" s="7" t="s">
        <v>3971</v>
      </c>
      <c r="AH148" s="7">
        <v>190000</v>
      </c>
      <c r="AI148" s="7">
        <v>12</v>
      </c>
      <c r="AJ148" s="7">
        <v>18</v>
      </c>
      <c r="AS148" s="7" t="str">
        <f t="shared" si="35"/>
        <v>None</v>
      </c>
      <c r="AT148" s="7" t="str">
        <f t="shared" si="40"/>
        <v>None</v>
      </c>
      <c r="AU148" s="7" t="str">
        <f t="shared" si="41"/>
        <v/>
      </c>
      <c r="AV148" s="7" t="str">
        <f t="shared" si="42"/>
        <v/>
      </c>
      <c r="AW148" s="7" t="str">
        <f t="shared" si="43"/>
        <v/>
      </c>
      <c r="BA148" s="7" t="str">
        <f t="shared" si="44"/>
        <v/>
      </c>
      <c r="BB148" s="7" t="str">
        <f t="shared" si="45"/>
        <v>No</v>
      </c>
      <c r="BC148" s="7" t="s">
        <v>634</v>
      </c>
      <c r="BE148" s="7" t="s">
        <v>3972</v>
      </c>
      <c r="BP148" s="22"/>
      <c r="CG148" s="7" t="str">
        <f t="shared" si="46"/>
        <v/>
      </c>
      <c r="CX148" s="7" t="s">
        <v>643</v>
      </c>
    </row>
    <row r="149" spans="1:102">
      <c r="A149" s="7" t="s">
        <v>406</v>
      </c>
      <c r="B149" s="7">
        <v>416</v>
      </c>
      <c r="C149" s="7" t="s">
        <v>723</v>
      </c>
      <c r="H149" s="24" t="str">
        <f t="shared" si="36"/>
        <v>Yes</v>
      </c>
      <c r="I149" s="7">
        <v>2030</v>
      </c>
      <c r="J149" s="7">
        <v>2018</v>
      </c>
      <c r="K149" s="7" t="str">
        <f t="shared" si="37"/>
        <v/>
      </c>
      <c r="L149" s="21" t="str">
        <f t="shared" si="38"/>
        <v/>
      </c>
      <c r="S149" s="7" t="str">
        <f t="shared" si="39"/>
        <v>Nothing</v>
      </c>
      <c r="T149" s="7" t="s">
        <v>634</v>
      </c>
      <c r="AB149" s="8" t="s">
        <v>3973</v>
      </c>
      <c r="AC149" s="24">
        <v>29967</v>
      </c>
      <c r="AD149" s="7">
        <v>-9.7000000000000003E-2</v>
      </c>
      <c r="AE149" s="7" t="s">
        <v>3974</v>
      </c>
      <c r="AF149" s="7">
        <v>-0.152</v>
      </c>
      <c r="AG149" s="7" t="s">
        <v>3975</v>
      </c>
      <c r="AH149" s="7">
        <v>45165</v>
      </c>
      <c r="AI149" s="7">
        <v>-43</v>
      </c>
      <c r="AJ149" s="7">
        <v>16</v>
      </c>
      <c r="AK149" s="7" t="s">
        <v>3371</v>
      </c>
      <c r="AM149" s="7" t="s">
        <v>3976</v>
      </c>
      <c r="AS149" s="7" t="str">
        <f t="shared" si="35"/>
        <v>RE100</v>
      </c>
      <c r="AT149" s="7" t="str">
        <f t="shared" si="40"/>
        <v>RE100</v>
      </c>
      <c r="AU149" s="7" t="str">
        <f t="shared" si="41"/>
        <v/>
      </c>
      <c r="AV149" s="7" t="str">
        <f t="shared" si="42"/>
        <v/>
      </c>
      <c r="AW149" s="7">
        <f t="shared" si="43"/>
        <v>2018</v>
      </c>
      <c r="BA149" s="7" t="str">
        <f t="shared" si="44"/>
        <v/>
      </c>
      <c r="BB149" s="7" t="str">
        <f t="shared" si="45"/>
        <v>No</v>
      </c>
      <c r="BC149" s="7" t="s">
        <v>3333</v>
      </c>
      <c r="BE149" s="7" t="s">
        <v>3977</v>
      </c>
      <c r="BP149" s="22"/>
      <c r="CF149" s="7" t="s">
        <v>723</v>
      </c>
      <c r="CG149" s="7" t="str">
        <f t="shared" si="46"/>
        <v>yes</v>
      </c>
      <c r="CH149" s="7" t="s">
        <v>3978</v>
      </c>
      <c r="CI149" s="7">
        <v>0.3</v>
      </c>
      <c r="CJ149" s="7">
        <v>0</v>
      </c>
      <c r="CK149" s="7" t="s">
        <v>3338</v>
      </c>
      <c r="CL149" s="7" t="s">
        <v>3338</v>
      </c>
      <c r="CM149" s="7" t="s">
        <v>3338</v>
      </c>
      <c r="CN149" s="7" t="s">
        <v>3938</v>
      </c>
    </row>
    <row r="150" spans="1:102">
      <c r="A150" s="7" t="s">
        <v>2347</v>
      </c>
      <c r="B150" s="7">
        <v>396</v>
      </c>
      <c r="H150" s="24" t="str">
        <f t="shared" si="36"/>
        <v/>
      </c>
      <c r="K150" s="7" t="str">
        <f t="shared" si="37"/>
        <v/>
      </c>
      <c r="L150" s="21" t="str">
        <f t="shared" si="38"/>
        <v/>
      </c>
      <c r="S150" s="7" t="str">
        <f t="shared" si="39"/>
        <v>Nothing</v>
      </c>
      <c r="T150" s="7" t="s">
        <v>3333</v>
      </c>
      <c r="AC150" s="24">
        <v>31723</v>
      </c>
      <c r="AD150" s="7">
        <v>-1.2E-2</v>
      </c>
      <c r="AE150" s="7" t="s">
        <v>3979</v>
      </c>
      <c r="AF150" s="7">
        <v>-0.23899999999999999</v>
      </c>
      <c r="AG150" s="7" t="s">
        <v>3980</v>
      </c>
      <c r="AH150" s="7">
        <v>81743</v>
      </c>
      <c r="AI150" s="7">
        <v>-6</v>
      </c>
      <c r="AJ150" s="7">
        <v>9</v>
      </c>
      <c r="AS150" s="7" t="str">
        <f t="shared" si="35"/>
        <v>None</v>
      </c>
      <c r="AT150" s="7" t="str">
        <f t="shared" si="40"/>
        <v>None</v>
      </c>
      <c r="AU150" s="7" t="str">
        <f t="shared" si="41"/>
        <v/>
      </c>
      <c r="AV150" s="7" t="str">
        <f t="shared" si="42"/>
        <v/>
      </c>
      <c r="AW150" s="7" t="str">
        <f t="shared" si="43"/>
        <v/>
      </c>
      <c r="BA150" s="7" t="str">
        <f t="shared" si="44"/>
        <v/>
      </c>
      <c r="BB150" s="7" t="str">
        <f t="shared" si="45"/>
        <v>No</v>
      </c>
      <c r="BC150" s="7" t="s">
        <v>3333</v>
      </c>
      <c r="BP150" s="22"/>
      <c r="CG150" s="7" t="str">
        <f t="shared" si="46"/>
        <v/>
      </c>
    </row>
    <row r="151" spans="1:102">
      <c r="A151" s="7" t="s">
        <v>418</v>
      </c>
      <c r="B151" s="7">
        <v>395</v>
      </c>
      <c r="C151" s="7" t="s">
        <v>3581</v>
      </c>
      <c r="H151" s="24" t="str">
        <f t="shared" si="36"/>
        <v/>
      </c>
      <c r="K151" s="7" t="str">
        <f t="shared" si="37"/>
        <v>C</v>
      </c>
      <c r="L151" s="21" t="str">
        <f t="shared" si="38"/>
        <v/>
      </c>
      <c r="M151" s="7">
        <v>2019</v>
      </c>
      <c r="S151" s="7" t="str">
        <f t="shared" si="39"/>
        <v>Nothing</v>
      </c>
      <c r="T151" s="7" t="s">
        <v>634</v>
      </c>
      <c r="AC151" s="24">
        <v>31736</v>
      </c>
      <c r="AD151" s="7">
        <v>2.8000000000000001E-2</v>
      </c>
      <c r="AE151" s="7" t="s">
        <v>3981</v>
      </c>
      <c r="AF151" s="7">
        <v>-6.4000000000000001E-2</v>
      </c>
      <c r="AG151" s="7" t="s">
        <v>3982</v>
      </c>
      <c r="AH151" s="7">
        <v>596452</v>
      </c>
      <c r="AI151" s="7">
        <v>8</v>
      </c>
      <c r="AJ151" s="7">
        <v>19</v>
      </c>
      <c r="AK151" s="7" t="s">
        <v>3983</v>
      </c>
      <c r="AM151" s="7" t="s">
        <v>640</v>
      </c>
      <c r="AS151" s="7" t="str">
        <f t="shared" si="35"/>
        <v>SBT</v>
      </c>
      <c r="AT151" s="7" t="str">
        <f t="shared" si="40"/>
        <v>SBT</v>
      </c>
      <c r="AU151" s="7" t="str">
        <f t="shared" si="41"/>
        <v/>
      </c>
      <c r="AV151" s="7">
        <f t="shared" si="42"/>
        <v>2019</v>
      </c>
      <c r="AW151" s="7" t="str">
        <f t="shared" si="43"/>
        <v/>
      </c>
      <c r="BA151" s="7" t="str">
        <f t="shared" si="44"/>
        <v>Yes</v>
      </c>
      <c r="BB151" s="7" t="str">
        <f t="shared" si="45"/>
        <v>No</v>
      </c>
      <c r="BC151" s="7" t="s">
        <v>3333</v>
      </c>
      <c r="BG151" s="7" t="s">
        <v>633</v>
      </c>
      <c r="BI151" s="7" t="s">
        <v>3984</v>
      </c>
      <c r="BP151" s="22"/>
      <c r="CG151" s="7" t="str">
        <f t="shared" si="46"/>
        <v/>
      </c>
      <c r="CV151" s="7" t="s">
        <v>643</v>
      </c>
    </row>
    <row r="152" spans="1:102">
      <c r="A152" s="7" t="s">
        <v>293</v>
      </c>
      <c r="B152" s="7">
        <v>348</v>
      </c>
      <c r="C152" s="7" t="s">
        <v>3332</v>
      </c>
      <c r="H152" s="24" t="str">
        <f t="shared" si="36"/>
        <v/>
      </c>
      <c r="K152" s="7" t="str">
        <f t="shared" si="37"/>
        <v/>
      </c>
      <c r="L152" s="21" t="str">
        <f t="shared" si="38"/>
        <v/>
      </c>
      <c r="S152" s="7" t="str">
        <f t="shared" si="39"/>
        <v>Nothing</v>
      </c>
      <c r="T152" s="7" t="s">
        <v>3333</v>
      </c>
      <c r="AB152" s="8" t="s">
        <v>3985</v>
      </c>
      <c r="AC152" s="24">
        <v>36670</v>
      </c>
      <c r="AD152" s="7">
        <v>-5.2999999999999999E-2</v>
      </c>
      <c r="AE152" s="7" t="s">
        <v>3986</v>
      </c>
      <c r="AF152" s="7">
        <v>0.14899999999999999</v>
      </c>
      <c r="AG152" s="7" t="s">
        <v>3987</v>
      </c>
      <c r="AH152" s="7">
        <v>10400</v>
      </c>
      <c r="AI152" s="7">
        <v>-29</v>
      </c>
      <c r="AJ152" s="7">
        <v>26</v>
      </c>
      <c r="AK152" t="s">
        <v>3715</v>
      </c>
      <c r="AS152" s="7" t="str">
        <f t="shared" si="35"/>
        <v>None</v>
      </c>
      <c r="AT152" s="7" t="str">
        <f t="shared" si="40"/>
        <v>None</v>
      </c>
      <c r="AU152" s="7" t="str">
        <f t="shared" si="41"/>
        <v/>
      </c>
      <c r="AV152" s="7" t="str">
        <f t="shared" si="42"/>
        <v/>
      </c>
      <c r="AW152" s="7" t="str">
        <f t="shared" si="43"/>
        <v/>
      </c>
      <c r="BA152" s="7" t="str">
        <f t="shared" si="44"/>
        <v/>
      </c>
      <c r="BB152" s="7" t="str">
        <f t="shared" si="45"/>
        <v>No</v>
      </c>
      <c r="BC152" s="7" t="s">
        <v>3333</v>
      </c>
      <c r="BE152" s="7" t="s">
        <v>3988</v>
      </c>
      <c r="BP152" s="22"/>
      <c r="CG152" s="7" t="str">
        <f t="shared" si="46"/>
        <v/>
      </c>
      <c r="CS152" s="7" t="s">
        <v>293</v>
      </c>
      <c r="CT152" s="7" t="s">
        <v>3556</v>
      </c>
      <c r="CU152" s="7">
        <v>-29</v>
      </c>
      <c r="CX152" s="7" t="s">
        <v>643</v>
      </c>
    </row>
    <row r="153" spans="1:102">
      <c r="A153" s="7" t="s">
        <v>405</v>
      </c>
      <c r="B153" s="7">
        <v>230</v>
      </c>
      <c r="C153" s="7" t="s">
        <v>709</v>
      </c>
      <c r="D153" s="7" t="s">
        <v>635</v>
      </c>
      <c r="E153" s="7" t="s">
        <v>3989</v>
      </c>
      <c r="F153" s="7">
        <v>2040</v>
      </c>
      <c r="G153" s="7">
        <v>2019</v>
      </c>
      <c r="H153" s="24" t="str">
        <f t="shared" si="36"/>
        <v>Yes</v>
      </c>
      <c r="I153" s="7">
        <v>2030</v>
      </c>
      <c r="J153" s="7">
        <v>2020</v>
      </c>
      <c r="K153" s="7" t="str">
        <f t="shared" si="37"/>
        <v/>
      </c>
      <c r="L153" s="21" t="str">
        <f t="shared" si="38"/>
        <v/>
      </c>
      <c r="S153" s="7" t="str">
        <f t="shared" si="39"/>
        <v/>
      </c>
      <c r="T153" s="7" t="s">
        <v>3990</v>
      </c>
      <c r="U153" s="7" t="s">
        <v>3991</v>
      </c>
      <c r="Y153" s="23"/>
      <c r="AA153" s="8"/>
      <c r="AC153" s="24">
        <v>49783</v>
      </c>
      <c r="AD153" s="7">
        <v>-0.05</v>
      </c>
      <c r="AE153" s="7" t="s">
        <v>3992</v>
      </c>
      <c r="AF153" s="7">
        <v>-1.401</v>
      </c>
      <c r="AG153" s="7" t="s">
        <v>3993</v>
      </c>
      <c r="AH153" s="7">
        <v>241458</v>
      </c>
      <c r="AI153" s="7">
        <v>-25</v>
      </c>
      <c r="AJ153" s="7">
        <v>18</v>
      </c>
      <c r="AK153" s="7" t="s">
        <v>3434</v>
      </c>
      <c r="AM153" s="7" t="s">
        <v>640</v>
      </c>
      <c r="AS153" s="7" t="str">
        <f t="shared" si="35"/>
        <v>CN &amp; RE100</v>
      </c>
      <c r="AT153" s="7" t="str">
        <f t="shared" si="40"/>
        <v>RE100</v>
      </c>
      <c r="AU153" s="7" t="str">
        <f t="shared" si="41"/>
        <v/>
      </c>
      <c r="AV153" s="7" t="str">
        <f t="shared" si="42"/>
        <v/>
      </c>
      <c r="AW153" s="7">
        <f t="shared" si="43"/>
        <v>2020</v>
      </c>
      <c r="BA153" s="7" t="str">
        <f t="shared" si="44"/>
        <v/>
      </c>
      <c r="BB153" s="7" t="str">
        <f t="shared" si="45"/>
        <v>No - but post-2030 commitment</v>
      </c>
      <c r="BC153" s="7" t="s">
        <v>634</v>
      </c>
      <c r="BF153" s="7" t="s">
        <v>3994</v>
      </c>
      <c r="BP153" s="22"/>
      <c r="CC153" s="7" t="s">
        <v>643</v>
      </c>
      <c r="CE153" s="7" t="s">
        <v>3373</v>
      </c>
      <c r="CG153" s="7" t="str">
        <f t="shared" si="46"/>
        <v>yes</v>
      </c>
      <c r="CV153" s="7" t="s">
        <v>643</v>
      </c>
    </row>
    <row r="154" spans="1:102" s="33" customFormat="1">
      <c r="A154" s="7" t="s">
        <v>440</v>
      </c>
      <c r="B154" s="7">
        <v>425</v>
      </c>
      <c r="C154" s="7" t="s">
        <v>639</v>
      </c>
      <c r="D154" s="7" t="s">
        <v>635</v>
      </c>
      <c r="E154" s="7" t="s">
        <v>685</v>
      </c>
      <c r="F154" s="7">
        <v>2023</v>
      </c>
      <c r="G154" s="7">
        <v>2008</v>
      </c>
      <c r="H154" s="24" t="str">
        <f t="shared" si="36"/>
        <v/>
      </c>
      <c r="I154" s="7"/>
      <c r="J154" s="7"/>
      <c r="K154" s="7" t="str">
        <f t="shared" si="37"/>
        <v/>
      </c>
      <c r="L154" s="21" t="str">
        <f t="shared" si="38"/>
        <v/>
      </c>
      <c r="M154" s="7"/>
      <c r="N154" s="7"/>
      <c r="O154" s="7"/>
      <c r="P154" s="7"/>
      <c r="Q154" s="7"/>
      <c r="R154" s="7"/>
      <c r="S154" s="7" t="str">
        <f t="shared" si="39"/>
        <v/>
      </c>
      <c r="T154" s="7" t="s">
        <v>3381</v>
      </c>
      <c r="U154" s="7" t="s">
        <v>685</v>
      </c>
      <c r="V154" s="7"/>
      <c r="W154" s="7"/>
      <c r="X154" s="7"/>
      <c r="Y154" s="7"/>
      <c r="Z154" s="7"/>
      <c r="AA154" s="7"/>
      <c r="AB154" s="8"/>
      <c r="AC154" s="24">
        <v>29485</v>
      </c>
      <c r="AD154" s="7">
        <v>-2.5000000000000001E-2</v>
      </c>
      <c r="AE154" s="7" t="s">
        <v>3995</v>
      </c>
      <c r="AF154" s="7">
        <v>9.1999999999999998E-2</v>
      </c>
      <c r="AG154" s="7" t="s">
        <v>3996</v>
      </c>
      <c r="AH154" s="7">
        <v>78264</v>
      </c>
      <c r="AI154" s="7">
        <v>-10</v>
      </c>
      <c r="AJ154" s="7">
        <v>11</v>
      </c>
      <c r="AK154" s="7" t="s">
        <v>3400</v>
      </c>
      <c r="AL154" s="7"/>
      <c r="AM154" s="7" t="s">
        <v>640</v>
      </c>
      <c r="AN154" s="7"/>
      <c r="AO154" s="7"/>
      <c r="AP154" s="7"/>
      <c r="AQ154" s="7"/>
      <c r="AR154" s="7"/>
      <c r="AS154" s="7" t="str">
        <f t="shared" si="35"/>
        <v>CN</v>
      </c>
      <c r="AT154" s="7" t="str">
        <f t="shared" si="40"/>
        <v>CN</v>
      </c>
      <c r="AU154" s="7">
        <f t="shared" si="41"/>
        <v>2008</v>
      </c>
      <c r="AV154" s="7" t="str">
        <f t="shared" si="42"/>
        <v/>
      </c>
      <c r="AW154" s="7" t="str">
        <f t="shared" si="43"/>
        <v/>
      </c>
      <c r="AX154" s="7"/>
      <c r="AY154" s="7"/>
      <c r="AZ154" s="7"/>
      <c r="BA154" s="7" t="str">
        <f t="shared" si="44"/>
        <v/>
      </c>
      <c r="BB154" s="7" t="str">
        <f t="shared" si="45"/>
        <v>Carbon Neutral</v>
      </c>
      <c r="BC154" s="7" t="s">
        <v>3333</v>
      </c>
      <c r="BD154" s="7"/>
      <c r="BF154" s="7"/>
      <c r="BG154" s="7"/>
      <c r="BH154" s="7"/>
      <c r="BI154" s="7"/>
      <c r="BJ154" s="7"/>
      <c r="BK154" s="7"/>
      <c r="BL154" s="7"/>
      <c r="BM154" s="7"/>
      <c r="BN154" s="7"/>
      <c r="BO154" s="7"/>
      <c r="BP154" s="22"/>
      <c r="BQ154" s="7"/>
      <c r="BR154" s="7"/>
      <c r="BS154" s="7"/>
      <c r="BT154" s="7"/>
      <c r="BU154" s="7"/>
      <c r="BV154" s="7"/>
      <c r="BW154" s="7"/>
      <c r="BX154" s="7"/>
      <c r="BY154" s="7"/>
      <c r="BZ154" s="7"/>
      <c r="CA154" s="7"/>
      <c r="CB154" s="7"/>
      <c r="CC154" s="7" t="s">
        <v>643</v>
      </c>
      <c r="CD154" s="7" t="s">
        <v>3997</v>
      </c>
      <c r="CE154" s="7"/>
      <c r="CF154" s="7"/>
      <c r="CG154" s="7" t="str">
        <f t="shared" si="46"/>
        <v/>
      </c>
      <c r="CH154" s="7"/>
      <c r="CI154" s="7"/>
      <c r="CJ154" s="7"/>
      <c r="CK154" s="7"/>
      <c r="CL154" s="7"/>
      <c r="CM154" s="7"/>
      <c r="CN154" s="7"/>
      <c r="CO154" s="7"/>
      <c r="CP154" s="7"/>
      <c r="CQ154" s="7"/>
      <c r="CR154" s="7"/>
      <c r="CS154" s="7"/>
      <c r="CT154" s="7"/>
      <c r="CU154" s="7"/>
      <c r="CV154" s="7"/>
      <c r="CW154" s="7"/>
      <c r="CX154" s="7"/>
    </row>
    <row r="155" spans="1:102">
      <c r="A155" s="7" t="s">
        <v>68</v>
      </c>
      <c r="B155" s="7">
        <v>33</v>
      </c>
      <c r="H155" s="24" t="str">
        <f t="shared" si="36"/>
        <v/>
      </c>
      <c r="K155" s="7" t="str">
        <f t="shared" si="37"/>
        <v/>
      </c>
      <c r="L155" s="21" t="str">
        <f t="shared" si="38"/>
        <v/>
      </c>
      <c r="S155" s="7" t="str">
        <f t="shared" si="39"/>
        <v>Nothing</v>
      </c>
      <c r="T155" s="7" t="s">
        <v>634</v>
      </c>
      <c r="AB155" s="8" t="s">
        <v>3998</v>
      </c>
      <c r="AC155" s="24">
        <v>152703</v>
      </c>
      <c r="AD155" s="7">
        <v>7.9000000000000001E-2</v>
      </c>
      <c r="AE155" s="7" t="s">
        <v>3999</v>
      </c>
      <c r="AF155" s="7">
        <v>0.16800000000000001</v>
      </c>
      <c r="AG155" s="7" t="s">
        <v>4000</v>
      </c>
      <c r="AH155" s="7">
        <v>201500</v>
      </c>
      <c r="AI155" s="7">
        <v>2</v>
      </c>
      <c r="AJ155" s="7">
        <v>26</v>
      </c>
      <c r="AS155" s="7" t="str">
        <f t="shared" si="35"/>
        <v>None</v>
      </c>
      <c r="AT155" s="7" t="str">
        <f t="shared" si="40"/>
        <v>None</v>
      </c>
      <c r="AU155" s="7" t="str">
        <f t="shared" si="41"/>
        <v/>
      </c>
      <c r="AV155" s="7" t="str">
        <f t="shared" si="42"/>
        <v/>
      </c>
      <c r="AW155" s="7" t="str">
        <f t="shared" si="43"/>
        <v/>
      </c>
      <c r="BA155" s="7" t="str">
        <f t="shared" si="44"/>
        <v/>
      </c>
      <c r="BB155" s="7" t="str">
        <f t="shared" si="45"/>
        <v>No</v>
      </c>
      <c r="BC155" s="7" t="s">
        <v>634</v>
      </c>
      <c r="BE155" s="7" t="s">
        <v>4001</v>
      </c>
      <c r="BP155" s="22"/>
      <c r="CG155" s="7" t="str">
        <f t="shared" si="46"/>
        <v/>
      </c>
    </row>
    <row r="156" spans="1:102">
      <c r="A156" s="7" t="s">
        <v>508</v>
      </c>
      <c r="B156" s="7">
        <v>147</v>
      </c>
      <c r="H156" s="24" t="str">
        <f t="shared" si="36"/>
        <v/>
      </c>
      <c r="K156" s="7" t="str">
        <f t="shared" si="37"/>
        <v/>
      </c>
      <c r="L156" s="21" t="str">
        <f t="shared" si="38"/>
        <v/>
      </c>
      <c r="S156" s="7" t="str">
        <f t="shared" si="39"/>
        <v>Nothing</v>
      </c>
      <c r="T156" s="7" t="s">
        <v>634</v>
      </c>
      <c r="AC156" s="24">
        <v>70335</v>
      </c>
      <c r="AD156" s="7">
        <v>0.22700000000000001</v>
      </c>
      <c r="AE156" s="7" t="s">
        <v>4002</v>
      </c>
      <c r="AF156" s="7">
        <v>9.4E-2</v>
      </c>
      <c r="AG156" s="7" t="s">
        <v>4003</v>
      </c>
      <c r="AH156" s="7">
        <v>101784</v>
      </c>
      <c r="AI156" s="7">
        <v>30</v>
      </c>
      <c r="AJ156" s="7">
        <v>4</v>
      </c>
      <c r="AS156" s="7" t="str">
        <f t="shared" si="35"/>
        <v>None</v>
      </c>
      <c r="AT156" s="7" t="str">
        <f t="shared" si="40"/>
        <v>None</v>
      </c>
      <c r="AU156" s="7" t="str">
        <f t="shared" si="41"/>
        <v/>
      </c>
      <c r="AV156" s="7" t="str">
        <f t="shared" si="42"/>
        <v/>
      </c>
      <c r="AW156" s="7" t="str">
        <f t="shared" si="43"/>
        <v/>
      </c>
      <c r="BA156" s="7" t="str">
        <f t="shared" si="44"/>
        <v/>
      </c>
      <c r="BB156" s="7" t="str">
        <f t="shared" si="45"/>
        <v>No</v>
      </c>
      <c r="BC156" s="7" t="s">
        <v>634</v>
      </c>
      <c r="BP156" s="22"/>
      <c r="CG156" s="7" t="str">
        <f t="shared" si="46"/>
        <v/>
      </c>
    </row>
    <row r="157" spans="1:102">
      <c r="A157" s="7" t="s">
        <v>542</v>
      </c>
      <c r="B157" s="7">
        <v>409</v>
      </c>
      <c r="C157" s="7" t="s">
        <v>4004</v>
      </c>
      <c r="H157" s="24" t="str">
        <f t="shared" si="36"/>
        <v/>
      </c>
      <c r="K157" s="7" t="str">
        <f t="shared" si="37"/>
        <v/>
      </c>
      <c r="L157" s="21" t="str">
        <f t="shared" si="38"/>
        <v/>
      </c>
      <c r="S157" s="7" t="str">
        <f t="shared" si="39"/>
        <v>Nothing</v>
      </c>
      <c r="T157" s="7" t="s">
        <v>634</v>
      </c>
      <c r="AC157" s="24">
        <v>30546</v>
      </c>
      <c r="AD157" s="7">
        <v>-4.2999999999999997E-2</v>
      </c>
      <c r="AE157" s="7" t="s">
        <v>4005</v>
      </c>
      <c r="AF157" s="7">
        <v>-7.6999999999999999E-2</v>
      </c>
      <c r="AG157" s="7" t="s">
        <v>4006</v>
      </c>
      <c r="AH157" s="7">
        <v>15836</v>
      </c>
      <c r="AI157" s="7">
        <v>-15</v>
      </c>
      <c r="AJ157" s="7">
        <v>20</v>
      </c>
      <c r="AK157" s="7" t="s">
        <v>705</v>
      </c>
      <c r="AS157" s="7" t="str">
        <f t="shared" si="35"/>
        <v>None</v>
      </c>
      <c r="AT157" s="7" t="str">
        <f t="shared" si="40"/>
        <v>None</v>
      </c>
      <c r="AU157" s="7" t="str">
        <f t="shared" si="41"/>
        <v/>
      </c>
      <c r="AV157" s="7" t="str">
        <f t="shared" si="42"/>
        <v/>
      </c>
      <c r="AW157" s="7" t="str">
        <f t="shared" si="43"/>
        <v/>
      </c>
      <c r="BA157" s="7" t="str">
        <f t="shared" si="44"/>
        <v/>
      </c>
      <c r="BB157" s="7" t="str">
        <f t="shared" si="45"/>
        <v>No</v>
      </c>
      <c r="BC157" s="7" t="s">
        <v>3333</v>
      </c>
      <c r="BP157" s="22"/>
      <c r="CC157" s="7" t="s">
        <v>643</v>
      </c>
      <c r="CE157" s="25"/>
      <c r="CG157" s="7" t="str">
        <f t="shared" si="46"/>
        <v/>
      </c>
    </row>
    <row r="158" spans="1:102">
      <c r="A158" s="7" t="s">
        <v>1520</v>
      </c>
      <c r="B158" s="7">
        <v>67</v>
      </c>
      <c r="C158" s="7" t="s">
        <v>692</v>
      </c>
      <c r="H158" s="24" t="str">
        <f t="shared" si="36"/>
        <v>Yes</v>
      </c>
      <c r="I158" s="7" t="s">
        <v>3086</v>
      </c>
      <c r="J158" s="7">
        <v>2016</v>
      </c>
      <c r="K158" s="7" t="str">
        <f t="shared" si="37"/>
        <v>C</v>
      </c>
      <c r="L158" s="21" t="str">
        <f t="shared" si="38"/>
        <v/>
      </c>
      <c r="M158" s="7">
        <v>2016</v>
      </c>
      <c r="S158" s="7" t="str">
        <f t="shared" si="39"/>
        <v>Nothing</v>
      </c>
      <c r="T158" s="7" t="s">
        <v>634</v>
      </c>
      <c r="AB158" s="8" t="s">
        <v>4007</v>
      </c>
      <c r="AC158" s="24">
        <v>104972</v>
      </c>
      <c r="AD158" s="7">
        <v>0.188</v>
      </c>
      <c r="AE158" s="7" t="s">
        <v>4008</v>
      </c>
      <c r="AF158" s="7">
        <v>4.3999999999999997E-2</v>
      </c>
      <c r="AG158" s="7" t="s">
        <v>4009</v>
      </c>
      <c r="AH158" s="7">
        <v>73037</v>
      </c>
      <c r="AI158" s="7">
        <v>24</v>
      </c>
      <c r="AJ158" s="7">
        <v>26</v>
      </c>
      <c r="AK158" s="7" t="s">
        <v>3371</v>
      </c>
      <c r="AM158" s="7" t="s">
        <v>640</v>
      </c>
      <c r="AS158" s="7" t="s">
        <v>4010</v>
      </c>
      <c r="AT158" s="7" t="str">
        <f t="shared" si="40"/>
        <v>SBT</v>
      </c>
      <c r="AU158" s="7" t="str">
        <f t="shared" si="41"/>
        <v/>
      </c>
      <c r="AV158" s="7">
        <f t="shared" si="42"/>
        <v>2016</v>
      </c>
      <c r="AW158" s="7" t="str">
        <f t="shared" si="43"/>
        <v/>
      </c>
      <c r="BA158" s="7" t="str">
        <f t="shared" si="44"/>
        <v>Yes</v>
      </c>
      <c r="BB158" s="7" t="str">
        <f t="shared" si="45"/>
        <v>No</v>
      </c>
      <c r="BC158" s="7" t="s">
        <v>634</v>
      </c>
      <c r="BE158" s="7" t="s">
        <v>4011</v>
      </c>
      <c r="BG158" s="7" t="s">
        <v>633</v>
      </c>
      <c r="BI158" s="7" t="s">
        <v>4012</v>
      </c>
      <c r="BP158" s="22"/>
      <c r="CF158" s="7" t="s">
        <v>692</v>
      </c>
      <c r="CG158" s="7" t="str">
        <f t="shared" si="46"/>
        <v/>
      </c>
      <c r="CH158" s="7" t="s">
        <v>4013</v>
      </c>
      <c r="CI158" s="7" t="s">
        <v>4014</v>
      </c>
      <c r="CJ158" s="7" t="s">
        <v>4015</v>
      </c>
      <c r="CK158" s="7">
        <v>0.85</v>
      </c>
      <c r="CL158" s="7">
        <v>0.4</v>
      </c>
      <c r="CM158" s="7" t="s">
        <v>3338</v>
      </c>
      <c r="CN158" s="7" t="s">
        <v>4016</v>
      </c>
    </row>
    <row r="159" spans="1:102">
      <c r="A159" s="7" t="s">
        <v>2981</v>
      </c>
      <c r="B159" s="7">
        <v>357</v>
      </c>
      <c r="C159" s="7" t="s">
        <v>639</v>
      </c>
      <c r="D159" s="7" t="s">
        <v>635</v>
      </c>
      <c r="E159" s="7" t="s">
        <v>4017</v>
      </c>
      <c r="F159" s="7">
        <v>2010</v>
      </c>
      <c r="G159" s="7">
        <v>2010</v>
      </c>
      <c r="H159" s="24" t="str">
        <f t="shared" si="36"/>
        <v>Yes</v>
      </c>
      <c r="I159" s="7">
        <v>2025</v>
      </c>
      <c r="J159" s="7">
        <v>2020</v>
      </c>
      <c r="K159" s="7" t="str">
        <f t="shared" si="37"/>
        <v/>
      </c>
      <c r="L159" s="21" t="str">
        <f t="shared" si="38"/>
        <v/>
      </c>
      <c r="S159" s="7" t="str">
        <f t="shared" si="39"/>
        <v/>
      </c>
      <c r="T159" s="7" t="s">
        <v>643</v>
      </c>
      <c r="U159" s="7" t="s">
        <v>4018</v>
      </c>
      <c r="V159" s="7" t="s">
        <v>4019</v>
      </c>
      <c r="W159" s="7" t="s">
        <v>4020</v>
      </c>
      <c r="Y159" s="7" t="s">
        <v>4021</v>
      </c>
      <c r="AB159" s="8" t="s">
        <v>4022</v>
      </c>
      <c r="AC159" s="24">
        <v>35473</v>
      </c>
      <c r="AD159" s="7">
        <v>3.5000000000000003E-2</v>
      </c>
      <c r="AE159" s="7" t="s">
        <v>4023</v>
      </c>
      <c r="AF159" s="7">
        <v>0.64400000000000002</v>
      </c>
      <c r="AG159" s="7" t="s">
        <v>4024</v>
      </c>
      <c r="AH159" s="7">
        <v>47860</v>
      </c>
      <c r="AI159" s="7">
        <v>3</v>
      </c>
      <c r="AJ159" s="7">
        <v>26</v>
      </c>
      <c r="AK159" s="7" t="s">
        <v>3371</v>
      </c>
      <c r="AM159" s="7" t="s">
        <v>640</v>
      </c>
      <c r="AS159" s="7" t="str">
        <f>IF(OR(BB159="Carbon Neutral",BB159="No - but post-2030 commitment"),IF((OR(BG159="Committed",BG159="Targets Set")),IF(I159="", "CN &amp; SBT","CN, SBT &amp; RE100"),IF(CG159="","CN","CN &amp; RE100")),IF((OR(BG159="Committed",BG159="Targets Set")),IF(CG159="", "SBT","SBT &amp; RE100"),IF(CG159="","None","RE100")))</f>
        <v>CN &amp; RE100</v>
      </c>
      <c r="AT159" s="7" t="str">
        <f t="shared" si="40"/>
        <v>CN &amp; RE100</v>
      </c>
      <c r="AU159" s="7">
        <f t="shared" si="41"/>
        <v>2010</v>
      </c>
      <c r="AV159" s="7" t="str">
        <f t="shared" si="42"/>
        <v/>
      </c>
      <c r="AW159" s="7">
        <f t="shared" si="43"/>
        <v>2020</v>
      </c>
      <c r="BA159" s="7" t="str">
        <f t="shared" si="44"/>
        <v/>
      </c>
      <c r="BB159" s="7" t="str">
        <f t="shared" si="45"/>
        <v>Carbon Neutral</v>
      </c>
      <c r="BC159" s="7" t="s">
        <v>3333</v>
      </c>
      <c r="BE159" t="s">
        <v>4025</v>
      </c>
      <c r="BF159" s="7" t="s">
        <v>4026</v>
      </c>
      <c r="BP159" s="22"/>
      <c r="CD159" s="7" t="s">
        <v>3372</v>
      </c>
      <c r="CG159" s="7" t="str">
        <f t="shared" si="46"/>
        <v>yes</v>
      </c>
    </row>
    <row r="160" spans="1:102">
      <c r="A160" s="7" t="s">
        <v>505</v>
      </c>
      <c r="B160" s="7">
        <v>397</v>
      </c>
      <c r="C160" s="7" t="s">
        <v>667</v>
      </c>
      <c r="D160" s="7" t="s">
        <v>3424</v>
      </c>
      <c r="E160" s="7" t="s">
        <v>805</v>
      </c>
      <c r="F160" s="7">
        <v>2050</v>
      </c>
      <c r="G160" s="7">
        <v>2020</v>
      </c>
      <c r="H160" s="24" t="str">
        <f t="shared" si="36"/>
        <v/>
      </c>
      <c r="K160" s="7" t="str">
        <f t="shared" si="37"/>
        <v>C</v>
      </c>
      <c r="L160" s="21" t="str">
        <f t="shared" si="38"/>
        <v/>
      </c>
      <c r="M160" s="7">
        <v>2018</v>
      </c>
      <c r="S160" s="7" t="str">
        <f t="shared" si="39"/>
        <v/>
      </c>
      <c r="T160" s="7" t="s">
        <v>3381</v>
      </c>
      <c r="U160" s="7" t="s">
        <v>4027</v>
      </c>
      <c r="W160" s="1" t="s">
        <v>4028</v>
      </c>
      <c r="AC160" s="24">
        <v>31682</v>
      </c>
      <c r="AD160" s="7">
        <v>2E-3</v>
      </c>
      <c r="AE160" s="7" t="s">
        <v>4029</v>
      </c>
      <c r="AF160" s="7">
        <v>-0.27300000000000002</v>
      </c>
      <c r="AG160" s="7" t="s">
        <v>4030</v>
      </c>
      <c r="AH160" s="7">
        <v>86951</v>
      </c>
      <c r="AI160" s="7" t="s">
        <v>3395</v>
      </c>
      <c r="AJ160" s="7">
        <v>17</v>
      </c>
      <c r="AK160" s="7" t="s">
        <v>4031</v>
      </c>
      <c r="AM160" s="7" t="s">
        <v>640</v>
      </c>
      <c r="AS160" s="7" t="str">
        <f>IF(OR(BB160="Carbon Neutral",BB160="No - but post-2030 commitment"),IF((OR(BG160="Committed",BG160="Targets Set")),IF(I160="", "CN &amp; SBT","CN, SBT &amp; RE100"),IF(CG160="","CN","CN &amp; RE100")),IF((OR(BG160="Committed",BG160="Targets Set")),IF(CG160="", "SBT","SBT &amp; RE100"),IF(CG160="","None","RE100")))</f>
        <v>CN &amp; SBT</v>
      </c>
      <c r="AT160" s="7" t="str">
        <f t="shared" si="40"/>
        <v>SBT</v>
      </c>
      <c r="AU160" s="7" t="str">
        <f t="shared" si="41"/>
        <v/>
      </c>
      <c r="AV160" s="7">
        <f t="shared" si="42"/>
        <v>2018</v>
      </c>
      <c r="AW160" s="7" t="str">
        <f t="shared" si="43"/>
        <v/>
      </c>
      <c r="BA160" s="7" t="str">
        <f t="shared" si="44"/>
        <v>Yes</v>
      </c>
      <c r="BB160" s="7" t="str">
        <f t="shared" si="45"/>
        <v>No - but post-2030 commitment</v>
      </c>
      <c r="BC160" s="7" t="s">
        <v>3333</v>
      </c>
      <c r="BG160" s="7" t="s">
        <v>633</v>
      </c>
      <c r="BI160" s="7" t="s">
        <v>4032</v>
      </c>
      <c r="BP160" s="22"/>
      <c r="CC160" s="7" t="s">
        <v>643</v>
      </c>
      <c r="CE160" s="25"/>
      <c r="CG160" s="7" t="str">
        <f t="shared" si="46"/>
        <v/>
      </c>
      <c r="CV160" s="7" t="s">
        <v>643</v>
      </c>
    </row>
    <row r="161" spans="1:102">
      <c r="A161" s="7" t="s">
        <v>496</v>
      </c>
      <c r="B161" s="7">
        <v>361</v>
      </c>
      <c r="H161" s="24" t="str">
        <f t="shared" si="36"/>
        <v/>
      </c>
      <c r="K161" s="7" t="str">
        <f t="shared" si="37"/>
        <v/>
      </c>
      <c r="L161" s="21" t="str">
        <f t="shared" si="38"/>
        <v/>
      </c>
      <c r="S161" s="7" t="str">
        <f t="shared" si="39"/>
        <v>Nothing</v>
      </c>
      <c r="T161" s="7" t="s">
        <v>3333</v>
      </c>
      <c r="AC161" s="24">
        <v>34704</v>
      </c>
      <c r="AD161" s="7">
        <v>1E-3</v>
      </c>
      <c r="AE161" s="7" t="s">
        <v>4033</v>
      </c>
      <c r="AF161" s="7">
        <v>7.4999999999999997E-2</v>
      </c>
      <c r="AG161" s="7" t="s">
        <v>4034</v>
      </c>
      <c r="AH161" s="7">
        <v>176348</v>
      </c>
      <c r="AI161" s="7">
        <v>-2</v>
      </c>
      <c r="AJ161" s="7">
        <v>2</v>
      </c>
      <c r="AS161" s="7" t="str">
        <f>IF(OR(BB161="Carbon Neutral",BB161="No - but post-2030 commitment"),IF((OR(BG161="Committed",BG161="Targets Set")),IF(I161="", "CN &amp; SBT","CN, SBT &amp; RE100"),IF(CG161="","CN","CN &amp; RE100")),IF((OR(BG161="Committed",BG161="Targets Set")),IF(CG161="", "SBT","SBT &amp; RE100"),IF(CG161="","None","RE100")))</f>
        <v>None</v>
      </c>
      <c r="AT161" s="7" t="str">
        <f t="shared" si="40"/>
        <v>None</v>
      </c>
      <c r="AU161" s="7" t="str">
        <f t="shared" si="41"/>
        <v/>
      </c>
      <c r="AV161" s="7" t="str">
        <f t="shared" si="42"/>
        <v/>
      </c>
      <c r="AW161" s="7" t="str">
        <f t="shared" si="43"/>
        <v/>
      </c>
      <c r="BA161" s="7" t="str">
        <f t="shared" si="44"/>
        <v/>
      </c>
      <c r="BB161" s="7" t="str">
        <f t="shared" si="45"/>
        <v>No</v>
      </c>
      <c r="BC161" s="7" t="s">
        <v>3333</v>
      </c>
      <c r="BP161" s="22"/>
      <c r="CG161" s="7" t="str">
        <f t="shared" si="46"/>
        <v/>
      </c>
    </row>
    <row r="162" spans="1:102">
      <c r="A162" s="7" t="s">
        <v>57</v>
      </c>
      <c r="B162" s="7">
        <v>13</v>
      </c>
      <c r="C162" s="7" t="s">
        <v>3332</v>
      </c>
      <c r="H162" s="24" t="str">
        <f t="shared" si="36"/>
        <v/>
      </c>
      <c r="K162" s="7" t="str">
        <f t="shared" si="37"/>
        <v>T</v>
      </c>
      <c r="L162" s="21">
        <f t="shared" si="38"/>
        <v>2027.6666666666667</v>
      </c>
      <c r="M162" s="7">
        <v>2018</v>
      </c>
      <c r="S162" s="7" t="str">
        <f t="shared" si="39"/>
        <v>Nothing</v>
      </c>
      <c r="T162" s="7" t="s">
        <v>634</v>
      </c>
      <c r="AB162" s="8" t="s">
        <v>4035</v>
      </c>
      <c r="AC162" s="24">
        <v>256776</v>
      </c>
      <c r="AD162" s="7">
        <v>0.32</v>
      </c>
      <c r="AE162" s="7" t="s">
        <v>4036</v>
      </c>
      <c r="AF162" s="7" t="s">
        <v>3395</v>
      </c>
      <c r="AG162" s="7" t="s">
        <v>4037</v>
      </c>
      <c r="AH162" s="7">
        <v>290000</v>
      </c>
      <c r="AI162" s="7">
        <v>6</v>
      </c>
      <c r="AJ162" s="7">
        <v>25</v>
      </c>
      <c r="AK162" s="7" t="s">
        <v>3400</v>
      </c>
      <c r="AM162" s="7" t="s">
        <v>630</v>
      </c>
      <c r="AS162" s="7" t="str">
        <f>IF(OR(BB162="Carbon Neutral",BB162="No - but post-2030 commitment"),IF((OR(BG162="Committed",BG162="Targets Set")),IF(I162="", "CN &amp; SBT","CN, SBT &amp; RE100"),IF(CG162="","CN","CN &amp; RE100")),IF((OR(BG162="Committed",BG162="Targets Set")),IF(CG162="", "SBT","SBT &amp; RE100"),IF(CG162="","None","RE100")))</f>
        <v>SBT</v>
      </c>
      <c r="AT162" s="7" t="str">
        <f t="shared" si="40"/>
        <v>SBT</v>
      </c>
      <c r="AU162" s="7" t="str">
        <f t="shared" si="41"/>
        <v/>
      </c>
      <c r="AV162" s="7">
        <f t="shared" si="42"/>
        <v>2018</v>
      </c>
      <c r="AW162" s="7" t="str">
        <f t="shared" si="43"/>
        <v/>
      </c>
      <c r="BA162" s="7" t="str">
        <f t="shared" ref="BA162:BA176" si="47">IF(BG162="","","Yes")</f>
        <v>Yes</v>
      </c>
      <c r="BB162" s="7" t="str">
        <f t="shared" si="45"/>
        <v>No</v>
      </c>
      <c r="BC162" s="7" t="s">
        <v>634</v>
      </c>
      <c r="BE162" s="23" t="s">
        <v>4038</v>
      </c>
      <c r="BG162" s="7" t="s">
        <v>641</v>
      </c>
      <c r="BH162" s="7" t="s">
        <v>3402</v>
      </c>
      <c r="BI162" s="7" t="s">
        <v>3951</v>
      </c>
      <c r="BL162" s="7" t="s">
        <v>4039</v>
      </c>
      <c r="BM162" s="7">
        <v>2030</v>
      </c>
      <c r="BN162" s="7">
        <v>2030</v>
      </c>
      <c r="BO162" s="7">
        <v>2023</v>
      </c>
      <c r="BP162" s="22">
        <v>0.36</v>
      </c>
      <c r="CG162" s="7" t="str">
        <f t="shared" si="46"/>
        <v/>
      </c>
      <c r="CW162" s="7" t="s">
        <v>643</v>
      </c>
      <c r="CX162" s="7" t="s">
        <v>643</v>
      </c>
    </row>
    <row r="163" spans="1:102">
      <c r="A163" s="7" t="s">
        <v>262</v>
      </c>
      <c r="B163" s="7">
        <v>165</v>
      </c>
      <c r="C163" s="7" t="s">
        <v>676</v>
      </c>
      <c r="H163" s="24" t="str">
        <f t="shared" si="36"/>
        <v>Yes</v>
      </c>
      <c r="I163" s="7">
        <v>2050</v>
      </c>
      <c r="J163" s="7">
        <v>2019</v>
      </c>
      <c r="K163" s="7" t="str">
        <f t="shared" si="37"/>
        <v/>
      </c>
      <c r="L163" s="21" t="str">
        <f t="shared" si="38"/>
        <v/>
      </c>
      <c r="S163" s="7" t="str">
        <f t="shared" si="39"/>
        <v>Nothing</v>
      </c>
      <c r="T163" s="7" t="s">
        <v>634</v>
      </c>
      <c r="AC163" s="24">
        <v>65434</v>
      </c>
      <c r="AD163" s="7">
        <v>0.01</v>
      </c>
      <c r="AE163" s="7" t="s">
        <v>4040</v>
      </c>
      <c r="AF163" s="7">
        <v>-0.85299999999999998</v>
      </c>
      <c r="AG163" s="7" t="s">
        <v>4041</v>
      </c>
      <c r="AH163" s="7">
        <v>63719</v>
      </c>
      <c r="AI163" s="7">
        <v>-12</v>
      </c>
      <c r="AJ163" s="7">
        <v>26</v>
      </c>
      <c r="AK163" s="7" t="s">
        <v>3371</v>
      </c>
      <c r="AM163" s="7" t="s">
        <v>677</v>
      </c>
      <c r="AS163" s="7" t="s">
        <v>650</v>
      </c>
      <c r="AT163" s="7" t="str">
        <f t="shared" si="40"/>
        <v>None</v>
      </c>
      <c r="AU163" s="7" t="str">
        <f t="shared" si="41"/>
        <v/>
      </c>
      <c r="AV163" s="7" t="str">
        <f t="shared" si="42"/>
        <v/>
      </c>
      <c r="AW163" s="7" t="str">
        <f t="shared" si="43"/>
        <v/>
      </c>
      <c r="BA163" s="7" t="str">
        <f t="shared" si="47"/>
        <v/>
      </c>
      <c r="BB163" s="7" t="str">
        <f t="shared" si="45"/>
        <v>No</v>
      </c>
      <c r="BC163" s="7" t="s">
        <v>634</v>
      </c>
      <c r="BP163" s="22"/>
      <c r="CF163" s="7" t="s">
        <v>676</v>
      </c>
      <c r="CG163" s="7" t="str">
        <f t="shared" si="46"/>
        <v/>
      </c>
      <c r="CH163" s="7" t="s">
        <v>3338</v>
      </c>
      <c r="CI163" s="7">
        <v>0</v>
      </c>
      <c r="CJ163" s="7" t="s">
        <v>3338</v>
      </c>
      <c r="CK163" s="7" t="s">
        <v>3338</v>
      </c>
      <c r="CL163" s="7" t="s">
        <v>3338</v>
      </c>
      <c r="CM163" s="7" t="s">
        <v>3338</v>
      </c>
      <c r="CN163" s="7" t="s">
        <v>4042</v>
      </c>
      <c r="CO163" s="7" t="s">
        <v>3340</v>
      </c>
    </row>
    <row r="164" spans="1:102">
      <c r="A164" s="7" t="s">
        <v>96</v>
      </c>
      <c r="B164" s="7">
        <v>20</v>
      </c>
      <c r="C164" s="7" t="s">
        <v>709</v>
      </c>
      <c r="D164" s="7" t="s">
        <v>3424</v>
      </c>
      <c r="E164" s="7" t="s">
        <v>4043</v>
      </c>
      <c r="F164" s="7">
        <v>2039</v>
      </c>
      <c r="G164" s="7">
        <v>2019</v>
      </c>
      <c r="H164" s="24" t="str">
        <f t="shared" si="36"/>
        <v/>
      </c>
      <c r="K164" s="7" t="str">
        <f t="shared" si="37"/>
        <v/>
      </c>
      <c r="L164" s="21" t="str">
        <f t="shared" si="38"/>
        <v/>
      </c>
      <c r="S164" s="7" t="str">
        <f t="shared" si="39"/>
        <v/>
      </c>
      <c r="T164" s="7" t="s">
        <v>3381</v>
      </c>
      <c r="U164" s="7" t="s">
        <v>4044</v>
      </c>
      <c r="W164" s="33" t="s">
        <v>4045</v>
      </c>
      <c r="Y164" s="7" t="s">
        <v>4046</v>
      </c>
      <c r="AA164" s="26" t="s">
        <v>4047</v>
      </c>
      <c r="AB164" s="8" t="s">
        <v>4048</v>
      </c>
      <c r="AC164" s="24">
        <v>193346</v>
      </c>
      <c r="AD164" s="7">
        <v>-2.1000000000000001E-2</v>
      </c>
      <c r="AE164" s="7" t="s">
        <v>4049</v>
      </c>
      <c r="AF164" s="7">
        <v>-0.68899999999999995</v>
      </c>
      <c r="AG164" s="7" t="s">
        <v>4050</v>
      </c>
      <c r="AH164" s="7">
        <v>298655</v>
      </c>
      <c r="AI164" s="7">
        <v>-2</v>
      </c>
      <c r="AJ164" s="7">
        <v>26</v>
      </c>
      <c r="AK164" s="7" t="s">
        <v>3434</v>
      </c>
      <c r="AM164" s="7" t="s">
        <v>640</v>
      </c>
      <c r="AS164" s="7" t="str">
        <f>IF(OR(BB164="Carbon Neutral",BB164="No - but post-2030 commitment"),IF((OR(BG164="Committed",BG164="Targets Set")),IF(I164="", "CN &amp; SBT","CN, SBT &amp; RE100"),IF(CG164="","CN","CN &amp; RE100")),IF((OR(BG164="Committed",BG164="Targets Set")),IF(CG164="", "SBT","SBT &amp; RE100"),IF(CG164="","None","RE100")))</f>
        <v>CN</v>
      </c>
      <c r="AT164" s="7" t="str">
        <f t="shared" si="40"/>
        <v>None</v>
      </c>
      <c r="AU164" s="7" t="str">
        <f t="shared" si="41"/>
        <v/>
      </c>
      <c r="AV164" s="7" t="str">
        <f t="shared" si="42"/>
        <v/>
      </c>
      <c r="AW164" s="7" t="str">
        <f t="shared" si="43"/>
        <v/>
      </c>
      <c r="BA164" s="7" t="str">
        <f t="shared" si="47"/>
        <v/>
      </c>
      <c r="BB164" s="7" t="str">
        <f t="shared" si="45"/>
        <v>No - but post-2030 commitment</v>
      </c>
      <c r="BC164" s="7" t="s">
        <v>634</v>
      </c>
      <c r="BE164" s="23" t="s">
        <v>4051</v>
      </c>
      <c r="BF164" s="7" t="s">
        <v>4052</v>
      </c>
      <c r="BP164" s="22"/>
      <c r="CC164" s="7" t="s">
        <v>643</v>
      </c>
      <c r="CD164" s="7" t="s">
        <v>3742</v>
      </c>
      <c r="CG164" s="7" t="str">
        <f t="shared" si="46"/>
        <v/>
      </c>
      <c r="CS164" s="7" t="s">
        <v>96</v>
      </c>
      <c r="CT164" s="7" t="s">
        <v>3556</v>
      </c>
      <c r="CU164" s="7">
        <v>-28</v>
      </c>
      <c r="CV164" s="7" t="s">
        <v>643</v>
      </c>
    </row>
    <row r="165" spans="1:102">
      <c r="A165" s="7" t="s">
        <v>504</v>
      </c>
      <c r="B165" s="7">
        <v>311</v>
      </c>
      <c r="C165" s="7" t="s">
        <v>676</v>
      </c>
      <c r="H165" s="24" t="str">
        <f t="shared" si="36"/>
        <v>Yes</v>
      </c>
      <c r="I165" s="7">
        <v>2040</v>
      </c>
      <c r="J165" s="7">
        <v>2018</v>
      </c>
      <c r="K165" s="7" t="str">
        <f t="shared" si="37"/>
        <v>T</v>
      </c>
      <c r="L165" s="21">
        <f t="shared" si="38"/>
        <v>2030</v>
      </c>
      <c r="M165" s="7">
        <v>2018</v>
      </c>
      <c r="S165" s="7" t="str">
        <f t="shared" si="39"/>
        <v>Nothing</v>
      </c>
      <c r="T165" s="7" t="s">
        <v>3333</v>
      </c>
      <c r="AB165" s="8" t="s">
        <v>4053</v>
      </c>
      <c r="AC165" s="24">
        <v>40288</v>
      </c>
      <c r="AD165" s="7">
        <v>7.8E-2</v>
      </c>
      <c r="AE165" s="7" t="s">
        <v>4054</v>
      </c>
      <c r="AF165" s="7">
        <v>3.0000000000000001E-3</v>
      </c>
      <c r="AG165" s="7" t="s">
        <v>4055</v>
      </c>
      <c r="AH165" s="7">
        <v>47133</v>
      </c>
      <c r="AI165" s="7">
        <v>16</v>
      </c>
      <c r="AJ165" s="7">
        <v>16</v>
      </c>
      <c r="AK165" s="7" t="s">
        <v>4056</v>
      </c>
      <c r="AM165" s="7" t="s">
        <v>677</v>
      </c>
      <c r="AS165" s="7" t="s">
        <v>4010</v>
      </c>
      <c r="AT165" s="7" t="str">
        <f t="shared" si="40"/>
        <v>SBT</v>
      </c>
      <c r="AU165" s="7" t="str">
        <f t="shared" si="41"/>
        <v/>
      </c>
      <c r="AV165" s="7">
        <f t="shared" si="42"/>
        <v>2018</v>
      </c>
      <c r="AW165" s="7" t="str">
        <f t="shared" si="43"/>
        <v/>
      </c>
      <c r="BA165" s="7" t="str">
        <f t="shared" si="47"/>
        <v>Yes</v>
      </c>
      <c r="BB165" s="7" t="str">
        <f t="shared" si="45"/>
        <v>No</v>
      </c>
      <c r="BC165" s="7" t="s">
        <v>3333</v>
      </c>
      <c r="BE165" s="7" t="s">
        <v>4057</v>
      </c>
      <c r="BG165" s="7" t="s">
        <v>641</v>
      </c>
      <c r="BH165" s="7" t="s">
        <v>3402</v>
      </c>
      <c r="BI165" s="7" t="s">
        <v>3348</v>
      </c>
      <c r="BL165" s="7" t="s">
        <v>4058</v>
      </c>
      <c r="BM165" s="7">
        <v>2030</v>
      </c>
      <c r="BN165" s="7">
        <v>2030</v>
      </c>
      <c r="BO165" s="7">
        <v>2030</v>
      </c>
      <c r="BP165" s="22">
        <v>0.22</v>
      </c>
      <c r="CF165" s="7" t="s">
        <v>676</v>
      </c>
      <c r="CG165" s="7" t="str">
        <f t="shared" si="46"/>
        <v/>
      </c>
      <c r="CH165" s="7" t="s">
        <v>3338</v>
      </c>
      <c r="CI165" s="7">
        <v>0</v>
      </c>
      <c r="CJ165" s="7">
        <v>0</v>
      </c>
      <c r="CK165" s="7" t="s">
        <v>3338</v>
      </c>
      <c r="CL165" s="7" t="s">
        <v>3338</v>
      </c>
      <c r="CM165" s="7" t="s">
        <v>3338</v>
      </c>
      <c r="CN165" s="7" t="s">
        <v>4059</v>
      </c>
    </row>
    <row r="166" spans="1:102">
      <c r="A166" s="7" t="s">
        <v>2987</v>
      </c>
      <c r="B166" s="7">
        <v>453</v>
      </c>
      <c r="C166" s="7" t="s">
        <v>692</v>
      </c>
      <c r="D166" s="7" t="s">
        <v>3424</v>
      </c>
      <c r="E166" s="7" t="s">
        <v>885</v>
      </c>
      <c r="F166" s="7">
        <v>2050</v>
      </c>
      <c r="G166" s="7">
        <v>2015</v>
      </c>
      <c r="H166" s="24" t="str">
        <f t="shared" si="36"/>
        <v>Yes</v>
      </c>
      <c r="I166" s="7">
        <v>2030</v>
      </c>
      <c r="J166" s="7">
        <v>2018</v>
      </c>
      <c r="K166" s="7" t="str">
        <f t="shared" si="37"/>
        <v>T</v>
      </c>
      <c r="L166" s="21">
        <f t="shared" si="38"/>
        <v>2030</v>
      </c>
      <c r="M166" s="7">
        <v>2017</v>
      </c>
      <c r="N166" s="7" t="s">
        <v>3424</v>
      </c>
      <c r="O166" s="7" t="s">
        <v>4060</v>
      </c>
      <c r="P166" s="7">
        <v>2050</v>
      </c>
      <c r="Q166" s="7">
        <v>2015</v>
      </c>
      <c r="R166" s="8" t="s">
        <v>4061</v>
      </c>
      <c r="S166" s="7" t="str">
        <f t="shared" si="39"/>
        <v/>
      </c>
      <c r="T166" s="7" t="s">
        <v>3381</v>
      </c>
      <c r="U166" s="7" t="s">
        <v>4062</v>
      </c>
      <c r="W166" s="7" t="s">
        <v>4063</v>
      </c>
      <c r="Y166" s="23" t="s">
        <v>4064</v>
      </c>
      <c r="AA166" s="8" t="s">
        <v>4061</v>
      </c>
      <c r="AB166" s="26" t="s">
        <v>4061</v>
      </c>
      <c r="AC166" s="24">
        <v>28303</v>
      </c>
      <c r="AD166" s="7">
        <v>-2.7E-2</v>
      </c>
      <c r="AE166" s="7" t="s">
        <v>4029</v>
      </c>
      <c r="AF166" s="7">
        <v>-0.221</v>
      </c>
      <c r="AG166" s="7" t="s">
        <v>4065</v>
      </c>
      <c r="AH166" s="7">
        <v>102449</v>
      </c>
      <c r="AI166" s="7">
        <v>-21</v>
      </c>
      <c r="AJ166" s="7">
        <v>26</v>
      </c>
      <c r="AK166" s="7" t="s">
        <v>3528</v>
      </c>
      <c r="AM166" s="7" t="s">
        <v>640</v>
      </c>
      <c r="AS166" s="7" t="str">
        <f>IF(OR(BB166="Carbon Neutral",BB166="No - but post-2030 commitment"),IF((OR(BG166="Committed",BG166="Targets Set")),IF(I166="", "CN &amp; SBT","CN, SBT &amp; RE100"),IF(CG166="","CN","CN &amp; RE100")),IF((OR(BG166="Committed",BG166="Targets Set")),IF(CG166="", "SBT","SBT &amp; RE100"),IF(CG166="","None","RE100")))</f>
        <v>CN, SBT &amp; RE100</v>
      </c>
      <c r="AT166" s="7" t="str">
        <f t="shared" si="40"/>
        <v>SBT &amp; RE100</v>
      </c>
      <c r="AU166" s="7" t="str">
        <f t="shared" si="41"/>
        <v/>
      </c>
      <c r="AV166" s="7">
        <f t="shared" si="42"/>
        <v>2017</v>
      </c>
      <c r="AW166" s="7">
        <f t="shared" si="43"/>
        <v>2018</v>
      </c>
      <c r="BA166" s="7" t="str">
        <f t="shared" si="47"/>
        <v>Yes</v>
      </c>
      <c r="BB166" s="7" t="str">
        <f t="shared" si="45"/>
        <v>No - but post-2030 commitment</v>
      </c>
      <c r="BC166" s="7" t="s">
        <v>3381</v>
      </c>
      <c r="BD166" s="7" t="s">
        <v>4066</v>
      </c>
      <c r="BE166" s="7" t="s">
        <v>4067</v>
      </c>
      <c r="BF166" s="7" t="s">
        <v>3498</v>
      </c>
      <c r="BG166" s="7" t="s">
        <v>641</v>
      </c>
      <c r="BH166" s="7" t="s">
        <v>3402</v>
      </c>
      <c r="BI166" s="7" t="s">
        <v>4068</v>
      </c>
      <c r="BL166" s="7" t="s">
        <v>4069</v>
      </c>
      <c r="BM166" s="7">
        <v>2030</v>
      </c>
      <c r="BN166" s="7">
        <v>2030</v>
      </c>
      <c r="BO166" s="7">
        <v>2030</v>
      </c>
      <c r="BP166" s="22">
        <v>0.3</v>
      </c>
      <c r="CC166" s="7" t="s">
        <v>643</v>
      </c>
      <c r="CD166" s="7">
        <v>2050</v>
      </c>
      <c r="CF166" s="7" t="s">
        <v>692</v>
      </c>
      <c r="CG166" s="7" t="str">
        <f t="shared" si="46"/>
        <v>yes</v>
      </c>
      <c r="CH166" s="7" t="s">
        <v>4070</v>
      </c>
      <c r="CI166" s="7">
        <v>0.34</v>
      </c>
      <c r="CJ166" s="7">
        <v>0.18</v>
      </c>
      <c r="CK166" s="7">
        <v>7.0000000000000007E-2</v>
      </c>
      <c r="CL166" s="7" t="s">
        <v>3338</v>
      </c>
      <c r="CM166" s="7" t="s">
        <v>3338</v>
      </c>
      <c r="CN166" s="7" t="s">
        <v>4071</v>
      </c>
      <c r="CS166" s="7" t="s">
        <v>2987</v>
      </c>
      <c r="CT166" s="7" t="s">
        <v>3487</v>
      </c>
      <c r="CU166" s="7">
        <v>16</v>
      </c>
      <c r="CV166" s="7" t="s">
        <v>643</v>
      </c>
    </row>
    <row r="167" spans="1:102">
      <c r="A167" s="7" t="s">
        <v>4072</v>
      </c>
      <c r="B167" s="7">
        <v>463</v>
      </c>
      <c r="C167" s="7" t="s">
        <v>680</v>
      </c>
      <c r="H167" s="24" t="str">
        <f t="shared" si="36"/>
        <v/>
      </c>
      <c r="K167" s="7" t="str">
        <f t="shared" si="37"/>
        <v/>
      </c>
      <c r="L167" s="21" t="str">
        <f t="shared" si="38"/>
        <v/>
      </c>
      <c r="S167" s="7" t="str">
        <f t="shared" si="39"/>
        <v>Nothing</v>
      </c>
      <c r="T167" s="7" t="s">
        <v>3467</v>
      </c>
      <c r="AC167" s="24">
        <v>27557</v>
      </c>
      <c r="AD167" s="7">
        <v>3.2000000000000001E-2</v>
      </c>
      <c r="AE167" s="7" t="s">
        <v>4073</v>
      </c>
      <c r="AF167" s="7" t="s">
        <v>3395</v>
      </c>
      <c r="AG167" s="7" t="s">
        <v>4074</v>
      </c>
      <c r="AH167" s="7">
        <v>152733</v>
      </c>
      <c r="AI167" s="7">
        <v>1</v>
      </c>
      <c r="AJ167" s="7">
        <v>8</v>
      </c>
      <c r="AS167" s="7" t="str">
        <f>IF(OR(BB167="Carbon Neutral",BB167="No - but post-2030 commitment"),IF((OR(BG167="Committed",BG167="Targets Set")),IF(I167="", "CN &amp; SBT","CN, SBT &amp; RE100"),IF(CG167="","CN","CN &amp; RE100")),IF((OR(BG167="Committed",BG167="Targets Set")),IF(CG167="", "SBT","SBT &amp; RE100"),IF(CG167="","None","RE100")))</f>
        <v>None</v>
      </c>
      <c r="AT167" s="7" t="str">
        <f t="shared" si="40"/>
        <v>None</v>
      </c>
      <c r="AU167" s="7" t="str">
        <f t="shared" si="41"/>
        <v/>
      </c>
      <c r="AV167" s="7" t="str">
        <f t="shared" si="42"/>
        <v/>
      </c>
      <c r="AW167" s="7" t="str">
        <f t="shared" si="43"/>
        <v/>
      </c>
      <c r="BA167" s="7" t="str">
        <f t="shared" si="47"/>
        <v/>
      </c>
      <c r="BB167" s="7" t="str">
        <f t="shared" si="45"/>
        <v>No</v>
      </c>
      <c r="BP167" s="22"/>
      <c r="CG167" s="7" t="str">
        <f t="shared" si="46"/>
        <v/>
      </c>
    </row>
    <row r="168" spans="1:102">
      <c r="A168" s="7" t="s">
        <v>336</v>
      </c>
      <c r="B168" s="7">
        <v>319</v>
      </c>
      <c r="H168" s="24" t="str">
        <f t="shared" si="36"/>
        <v/>
      </c>
      <c r="K168" s="7" t="str">
        <f t="shared" si="37"/>
        <v/>
      </c>
      <c r="L168" s="21" t="str">
        <f t="shared" si="38"/>
        <v/>
      </c>
      <c r="S168" s="7" t="str">
        <f t="shared" si="39"/>
        <v>Nothing</v>
      </c>
      <c r="T168" s="7" t="s">
        <v>3333</v>
      </c>
      <c r="AB168" s="8" t="s">
        <v>4075</v>
      </c>
      <c r="AC168" s="24">
        <v>39258</v>
      </c>
      <c r="AD168" s="7">
        <v>5.0999999999999997E-2</v>
      </c>
      <c r="AE168" s="7" t="s">
        <v>4076</v>
      </c>
      <c r="AF168" s="7">
        <v>0.374</v>
      </c>
      <c r="AG168" s="7" t="s">
        <v>4077</v>
      </c>
      <c r="AH168" s="7">
        <v>73489</v>
      </c>
      <c r="AI168" s="7">
        <v>10</v>
      </c>
      <c r="AJ168" s="7">
        <v>26</v>
      </c>
      <c r="AS168" s="7" t="str">
        <f>IF(OR(BB168="Carbon Neutral",BB168="No - but post-2030 commitment"),IF((OR(BG168="Committed",BG168="Targets Set")),IF(I168="", "CN &amp; SBT","CN, SBT &amp; RE100"),IF(CG168="","CN","CN &amp; RE100")),IF((OR(BG168="Committed",BG168="Targets Set")),IF(CG168="", "SBT","SBT &amp; RE100"),IF(CG168="","None","RE100")))</f>
        <v>None</v>
      </c>
      <c r="AT168" s="7" t="str">
        <f t="shared" si="40"/>
        <v>None</v>
      </c>
      <c r="AU168" s="7" t="str">
        <f t="shared" si="41"/>
        <v/>
      </c>
      <c r="AV168" s="7" t="str">
        <f t="shared" si="42"/>
        <v/>
      </c>
      <c r="AW168" s="7" t="str">
        <f t="shared" si="43"/>
        <v/>
      </c>
      <c r="BA168" s="7" t="str">
        <f t="shared" si="47"/>
        <v/>
      </c>
      <c r="BB168" s="7" t="str">
        <f t="shared" si="45"/>
        <v>No</v>
      </c>
      <c r="BC168" s="7" t="s">
        <v>3333</v>
      </c>
      <c r="BE168" t="s">
        <v>4078</v>
      </c>
      <c r="BP168" s="22"/>
      <c r="CG168" s="7" t="str">
        <f t="shared" si="46"/>
        <v/>
      </c>
      <c r="CX168" s="7" t="s">
        <v>643</v>
      </c>
    </row>
    <row r="169" spans="1:102">
      <c r="A169" s="7" t="s">
        <v>159</v>
      </c>
      <c r="B169" s="7">
        <v>81</v>
      </c>
      <c r="C169" s="7" t="s">
        <v>3332</v>
      </c>
      <c r="H169" s="24" t="str">
        <f t="shared" si="36"/>
        <v>Yes</v>
      </c>
      <c r="I169" s="7">
        <v>2040</v>
      </c>
      <c r="J169" s="7">
        <v>2019</v>
      </c>
      <c r="K169" s="7" t="str">
        <f t="shared" si="37"/>
        <v>T</v>
      </c>
      <c r="L169" s="21">
        <f t="shared" si="38"/>
        <v>2020</v>
      </c>
      <c r="M169" s="7">
        <v>2015</v>
      </c>
      <c r="S169" s="7" t="str">
        <f t="shared" si="39"/>
        <v>Nothing</v>
      </c>
      <c r="T169" s="7" t="s">
        <v>634</v>
      </c>
      <c r="AB169" s="8" t="s">
        <v>4079</v>
      </c>
      <c r="AC169" s="24">
        <v>92154</v>
      </c>
      <c r="AD169" s="7">
        <v>1.7000000000000001E-2</v>
      </c>
      <c r="AE169" s="7" t="s">
        <v>4080</v>
      </c>
      <c r="AF169" s="7" t="s">
        <v>3395</v>
      </c>
      <c r="AG169" s="7" t="s">
        <v>4081</v>
      </c>
      <c r="AH169" s="7">
        <v>165000</v>
      </c>
      <c r="AI169" s="7">
        <v>3</v>
      </c>
      <c r="AJ169" s="7">
        <v>20</v>
      </c>
      <c r="AK169" s="7" t="s">
        <v>3549</v>
      </c>
      <c r="AM169" s="7" t="s">
        <v>630</v>
      </c>
      <c r="AS169" s="7" t="s">
        <v>4010</v>
      </c>
      <c r="AT169" s="7" t="str">
        <f t="shared" si="40"/>
        <v>SBT</v>
      </c>
      <c r="AU169" s="7" t="str">
        <f t="shared" si="41"/>
        <v/>
      </c>
      <c r="AV169" s="7">
        <f t="shared" si="42"/>
        <v>2015</v>
      </c>
      <c r="AW169" s="7" t="str">
        <f t="shared" si="43"/>
        <v/>
      </c>
      <c r="BA169" s="7" t="str">
        <f t="shared" si="47"/>
        <v>Yes</v>
      </c>
      <c r="BB169" s="7" t="str">
        <f t="shared" si="45"/>
        <v>No</v>
      </c>
      <c r="BC169" s="7" t="s">
        <v>634</v>
      </c>
      <c r="BE169" s="7" t="s">
        <v>4082</v>
      </c>
      <c r="BG169" s="7" t="s">
        <v>641</v>
      </c>
      <c r="BH169" s="7" t="s">
        <v>3667</v>
      </c>
      <c r="BI169" s="7" t="s">
        <v>4083</v>
      </c>
      <c r="BL169" s="7" t="s">
        <v>4084</v>
      </c>
      <c r="BM169" s="7">
        <v>2020</v>
      </c>
      <c r="BN169" s="7">
        <v>2020</v>
      </c>
      <c r="BO169" s="7">
        <v>2020</v>
      </c>
      <c r="BP169" s="22"/>
      <c r="CF169" s="7" t="s">
        <v>3336</v>
      </c>
      <c r="CG169" s="7" t="str">
        <f t="shared" si="46"/>
        <v/>
      </c>
      <c r="CH169" s="7" t="s">
        <v>3338</v>
      </c>
      <c r="CI169" s="7">
        <v>0.33</v>
      </c>
      <c r="CJ169" s="7" t="s">
        <v>3338</v>
      </c>
      <c r="CK169" s="7" t="s">
        <v>3338</v>
      </c>
      <c r="CL169" s="7" t="s">
        <v>3338</v>
      </c>
      <c r="CM169" s="7" t="s">
        <v>3338</v>
      </c>
      <c r="CN169" s="7" t="s">
        <v>4085</v>
      </c>
      <c r="CO169" s="7" t="s">
        <v>3366</v>
      </c>
      <c r="CW169" s="7" t="s">
        <v>643</v>
      </c>
      <c r="CX169" s="7" t="s">
        <v>643</v>
      </c>
    </row>
    <row r="170" spans="1:102">
      <c r="A170" s="7" t="s">
        <v>273</v>
      </c>
      <c r="B170" s="7">
        <v>252</v>
      </c>
      <c r="C170" s="7" t="s">
        <v>3332</v>
      </c>
      <c r="D170" s="7" t="s">
        <v>3424</v>
      </c>
      <c r="E170" s="7" t="s">
        <v>4086</v>
      </c>
      <c r="F170" s="1" t="s">
        <v>3542</v>
      </c>
      <c r="G170" s="1">
        <v>2020</v>
      </c>
      <c r="H170" s="24" t="str">
        <f t="shared" si="36"/>
        <v/>
      </c>
      <c r="K170" s="7" t="str">
        <f t="shared" si="37"/>
        <v/>
      </c>
      <c r="L170" s="21" t="str">
        <f t="shared" si="38"/>
        <v/>
      </c>
      <c r="P170" s="1"/>
      <c r="Q170" s="1"/>
      <c r="S170" s="7" t="str">
        <f t="shared" si="39"/>
        <v/>
      </c>
      <c r="T170" s="7" t="s">
        <v>643</v>
      </c>
      <c r="U170" s="1" t="s">
        <v>4087</v>
      </c>
      <c r="V170" s="1"/>
      <c r="W170" s="1" t="s">
        <v>4088</v>
      </c>
      <c r="X170" s="1"/>
      <c r="Y170" s="1" t="s">
        <v>4089</v>
      </c>
      <c r="AA170" s="28" t="s">
        <v>4090</v>
      </c>
      <c r="AB170" s="1"/>
      <c r="AC170" s="24">
        <v>47007</v>
      </c>
      <c r="AD170" s="7">
        <v>5.8000000000000003E-2</v>
      </c>
      <c r="AE170" s="7" t="s">
        <v>4091</v>
      </c>
      <c r="AF170" s="7">
        <v>0.21099999999999999</v>
      </c>
      <c r="AG170" s="7" t="s">
        <v>4092</v>
      </c>
      <c r="AH170" s="7">
        <v>91224</v>
      </c>
      <c r="AI170" s="7">
        <v>8</v>
      </c>
      <c r="AJ170" s="7">
        <v>26</v>
      </c>
      <c r="AK170" s="7" t="s">
        <v>4093</v>
      </c>
      <c r="AM170" s="7" t="s">
        <v>630</v>
      </c>
      <c r="AS170" s="7" t="str">
        <f t="shared" ref="AS170:AS208" si="48">IF(OR(BB170="Carbon Neutral",BB170="No - but post-2030 commitment"),IF((OR(BG170="Committed",BG170="Targets Set")),IF(I170="", "CN &amp; SBT","CN, SBT &amp; RE100"),IF(CG170="","CN","CN &amp; RE100")),IF((OR(BG170="Committed",BG170="Targets Set")),IF(CG170="", "SBT","SBT &amp; RE100"),IF(CG170="","None","RE100")))</f>
        <v>CN</v>
      </c>
      <c r="AT170" s="7" t="str">
        <f t="shared" si="40"/>
        <v>CN</v>
      </c>
      <c r="AU170" s="7">
        <f t="shared" si="41"/>
        <v>2020</v>
      </c>
      <c r="AV170" s="7" t="str">
        <f t="shared" si="42"/>
        <v/>
      </c>
      <c r="AW170" s="7" t="str">
        <f t="shared" si="43"/>
        <v/>
      </c>
      <c r="BA170" s="7" t="str">
        <f t="shared" si="47"/>
        <v/>
      </c>
      <c r="BB170" s="7" t="str">
        <f t="shared" si="45"/>
        <v>Carbon Neutral</v>
      </c>
      <c r="BC170" s="1" t="s">
        <v>634</v>
      </c>
      <c r="BD170" s="1"/>
      <c r="BE170" s="44"/>
      <c r="BF170" s="1"/>
      <c r="BP170" s="22"/>
      <c r="CC170" s="7" t="s">
        <v>643</v>
      </c>
      <c r="CE170" s="25"/>
      <c r="CG170" s="7" t="str">
        <f t="shared" si="46"/>
        <v/>
      </c>
      <c r="CX170" s="7" t="s">
        <v>643</v>
      </c>
    </row>
    <row r="171" spans="1:102">
      <c r="A171" s="7" t="s">
        <v>373</v>
      </c>
      <c r="B171" s="7">
        <v>247</v>
      </c>
      <c r="H171" s="24" t="str">
        <f t="shared" si="36"/>
        <v/>
      </c>
      <c r="K171" s="7" t="str">
        <f t="shared" si="37"/>
        <v/>
      </c>
      <c r="L171" s="21" t="str">
        <f t="shared" si="38"/>
        <v/>
      </c>
      <c r="S171" s="7" t="str">
        <f t="shared" si="39"/>
        <v>Nothing</v>
      </c>
      <c r="T171" s="7" t="s">
        <v>634</v>
      </c>
      <c r="AC171" s="24">
        <v>47400</v>
      </c>
      <c r="AD171" s="7">
        <v>-0.02</v>
      </c>
      <c r="AE171" s="7" t="s">
        <v>4094</v>
      </c>
      <c r="AF171" s="7">
        <v>-0.72699999999999998</v>
      </c>
      <c r="AG171" s="7" t="s">
        <v>4095</v>
      </c>
      <c r="AH171" s="7">
        <v>170932</v>
      </c>
      <c r="AI171" s="7">
        <v>-17</v>
      </c>
      <c r="AJ171" s="7">
        <v>26</v>
      </c>
      <c r="AS171" s="7" t="str">
        <f t="shared" si="48"/>
        <v>None</v>
      </c>
      <c r="AT171" s="7" t="str">
        <f t="shared" si="40"/>
        <v>None</v>
      </c>
      <c r="AU171" s="7" t="str">
        <f t="shared" si="41"/>
        <v/>
      </c>
      <c r="AV171" s="7" t="str">
        <f t="shared" si="42"/>
        <v/>
      </c>
      <c r="AW171" s="7" t="str">
        <f t="shared" si="43"/>
        <v/>
      </c>
      <c r="BA171" s="7" t="str">
        <f t="shared" si="47"/>
        <v/>
      </c>
      <c r="BB171" s="7" t="str">
        <f t="shared" si="45"/>
        <v>No</v>
      </c>
      <c r="BC171" s="7" t="s">
        <v>634</v>
      </c>
      <c r="BP171" s="22"/>
      <c r="CG171" s="7" t="str">
        <f t="shared" si="46"/>
        <v/>
      </c>
      <c r="CV171" s="7" t="s">
        <v>643</v>
      </c>
    </row>
    <row r="172" spans="1:102">
      <c r="A172" s="7" t="s">
        <v>344</v>
      </c>
      <c r="B172" s="7">
        <v>232</v>
      </c>
      <c r="C172" s="7" t="s">
        <v>709</v>
      </c>
      <c r="D172" s="7" t="s">
        <v>3424</v>
      </c>
      <c r="E172" s="7" t="s">
        <v>4096</v>
      </c>
      <c r="F172" s="7">
        <v>2050</v>
      </c>
      <c r="G172" s="7">
        <v>2018</v>
      </c>
      <c r="H172" s="24" t="str">
        <f t="shared" si="36"/>
        <v/>
      </c>
      <c r="K172" s="7" t="str">
        <f t="shared" si="37"/>
        <v>T</v>
      </c>
      <c r="L172" s="21">
        <f t="shared" si="38"/>
        <v>2030</v>
      </c>
      <c r="M172" s="7">
        <v>2020</v>
      </c>
      <c r="S172" s="7" t="str">
        <f t="shared" si="39"/>
        <v/>
      </c>
      <c r="T172" s="7" t="s">
        <v>3381</v>
      </c>
      <c r="U172" s="7" t="s">
        <v>4097</v>
      </c>
      <c r="W172" s="7" t="s">
        <v>4098</v>
      </c>
      <c r="AC172" s="24">
        <v>49729</v>
      </c>
      <c r="AD172" s="7">
        <v>-4.3999999999999997E-2</v>
      </c>
      <c r="AE172" s="7" t="s">
        <v>4099</v>
      </c>
      <c r="AF172" s="7">
        <v>0.19800000000000001</v>
      </c>
      <c r="AG172" s="7" t="s">
        <v>4100</v>
      </c>
      <c r="AH172" s="7">
        <v>323944</v>
      </c>
      <c r="AI172" s="7">
        <v>-24</v>
      </c>
      <c r="AJ172" s="7">
        <v>26</v>
      </c>
      <c r="AK172" s="7" t="s">
        <v>4101</v>
      </c>
      <c r="AM172" s="7" t="s">
        <v>640</v>
      </c>
      <c r="AS172" s="7" t="str">
        <f t="shared" si="48"/>
        <v>CN &amp; SBT</v>
      </c>
      <c r="AT172" s="7" t="str">
        <f t="shared" si="40"/>
        <v>SBT</v>
      </c>
      <c r="AU172" s="7" t="str">
        <f t="shared" si="41"/>
        <v/>
      </c>
      <c r="AV172" s="7">
        <f t="shared" si="42"/>
        <v>2020</v>
      </c>
      <c r="AW172" s="7" t="str">
        <f t="shared" si="43"/>
        <v/>
      </c>
      <c r="BA172" s="7" t="str">
        <f t="shared" si="47"/>
        <v>Yes</v>
      </c>
      <c r="BB172" s="7" t="str">
        <f t="shared" si="45"/>
        <v>No - but post-2030 commitment</v>
      </c>
      <c r="BC172" s="7" t="s">
        <v>634</v>
      </c>
      <c r="BF172" s="7" t="s">
        <v>843</v>
      </c>
      <c r="BG172" s="7" t="s">
        <v>641</v>
      </c>
      <c r="BH172" s="7" t="s">
        <v>1384</v>
      </c>
      <c r="BI172" s="7" t="s">
        <v>4102</v>
      </c>
      <c r="BL172" s="7" t="s">
        <v>4103</v>
      </c>
      <c r="BM172" s="7">
        <v>2030</v>
      </c>
      <c r="BN172" s="7">
        <v>2030</v>
      </c>
      <c r="BO172" s="7">
        <v>2030</v>
      </c>
      <c r="BP172" s="22"/>
      <c r="CC172" s="7" t="s">
        <v>643</v>
      </c>
      <c r="CG172" s="7" t="str">
        <f t="shared" si="46"/>
        <v/>
      </c>
    </row>
    <row r="173" spans="1:102">
      <c r="A173" s="7" t="s">
        <v>225</v>
      </c>
      <c r="B173" s="7">
        <v>291</v>
      </c>
      <c r="C173" s="7" t="s">
        <v>709</v>
      </c>
      <c r="D173" s="7" t="s">
        <v>635</v>
      </c>
      <c r="E173" s="7" t="s">
        <v>4104</v>
      </c>
      <c r="F173" s="1">
        <v>2013</v>
      </c>
      <c r="G173" s="1">
        <v>2013</v>
      </c>
      <c r="H173" s="24" t="str">
        <f t="shared" si="36"/>
        <v/>
      </c>
      <c r="K173" s="7" t="str">
        <f t="shared" si="37"/>
        <v/>
      </c>
      <c r="L173" s="21" t="str">
        <f t="shared" si="38"/>
        <v/>
      </c>
      <c r="S173" s="7" t="str">
        <f t="shared" si="39"/>
        <v/>
      </c>
      <c r="T173" s="1" t="s">
        <v>643</v>
      </c>
      <c r="U173" s="1" t="s">
        <v>4105</v>
      </c>
      <c r="V173" s="1"/>
      <c r="W173" s="1" t="s">
        <v>4106</v>
      </c>
      <c r="AC173" s="24">
        <v>41780</v>
      </c>
      <c r="AD173" s="7">
        <v>-0.11</v>
      </c>
      <c r="AE173" s="7" t="s">
        <v>4107</v>
      </c>
      <c r="AF173" s="7">
        <v>-20.145</v>
      </c>
      <c r="AG173" s="7" t="s">
        <v>4108</v>
      </c>
      <c r="AH173" s="7">
        <v>87597</v>
      </c>
      <c r="AI173" s="7">
        <v>-52</v>
      </c>
      <c r="AJ173" s="7">
        <v>26</v>
      </c>
      <c r="AK173" s="7" t="s">
        <v>3371</v>
      </c>
      <c r="AM173" s="7" t="s">
        <v>640</v>
      </c>
      <c r="AS173" s="7" t="str">
        <f t="shared" si="48"/>
        <v>CN</v>
      </c>
      <c r="AT173" s="7" t="str">
        <f t="shared" si="40"/>
        <v>CN</v>
      </c>
      <c r="AU173" s="7">
        <f t="shared" si="41"/>
        <v>2013</v>
      </c>
      <c r="AV173" s="7" t="str">
        <f t="shared" si="42"/>
        <v/>
      </c>
      <c r="AW173" s="7" t="str">
        <f t="shared" si="43"/>
        <v/>
      </c>
      <c r="BA173" s="7" t="str">
        <f t="shared" si="47"/>
        <v/>
      </c>
      <c r="BB173" s="7" t="str">
        <f t="shared" si="45"/>
        <v>Carbon Neutral</v>
      </c>
      <c r="BC173" s="7" t="s">
        <v>3333</v>
      </c>
      <c r="BF173" s="7" t="s">
        <v>938</v>
      </c>
      <c r="BP173" s="22"/>
      <c r="CD173" s="7" t="s">
        <v>3372</v>
      </c>
      <c r="CG173" s="7" t="str">
        <f t="shared" si="46"/>
        <v/>
      </c>
    </row>
    <row r="174" spans="1:102">
      <c r="A174" s="7" t="s">
        <v>172</v>
      </c>
      <c r="B174" s="7">
        <v>142</v>
      </c>
      <c r="C174" s="7" t="s">
        <v>709</v>
      </c>
      <c r="F174" s="7">
        <v>2050</v>
      </c>
      <c r="G174" s="7">
        <v>2017</v>
      </c>
      <c r="H174" s="24" t="str">
        <f t="shared" si="36"/>
        <v/>
      </c>
      <c r="K174" s="7" t="str">
        <f t="shared" si="37"/>
        <v>C</v>
      </c>
      <c r="L174" s="21" t="str">
        <f t="shared" si="38"/>
        <v/>
      </c>
      <c r="M174" s="7">
        <v>2017</v>
      </c>
      <c r="N174" s="7" t="s">
        <v>3153</v>
      </c>
      <c r="O174" s="7" t="s">
        <v>4109</v>
      </c>
      <c r="P174" s="7">
        <v>2050</v>
      </c>
      <c r="Q174" s="7">
        <v>2020</v>
      </c>
      <c r="R174" s="8" t="s">
        <v>4110</v>
      </c>
      <c r="S174" s="7" t="str">
        <f t="shared" si="39"/>
        <v/>
      </c>
      <c r="T174" s="7" t="s">
        <v>3473</v>
      </c>
      <c r="U174" s="43" t="s">
        <v>4111</v>
      </c>
      <c r="W174" s="7" t="s">
        <v>4112</v>
      </c>
      <c r="Y174" s="43" t="s">
        <v>4113</v>
      </c>
      <c r="AA174" s="8" t="s">
        <v>4110</v>
      </c>
      <c r="AC174" s="24">
        <v>70895</v>
      </c>
      <c r="AD174" s="7">
        <v>-2.4E-2</v>
      </c>
      <c r="AE174" s="7" t="s">
        <v>4114</v>
      </c>
      <c r="AF174" s="7">
        <v>0.19900000000000001</v>
      </c>
      <c r="AG174" s="7" t="s">
        <v>4115</v>
      </c>
      <c r="AH174" s="7">
        <v>504871</v>
      </c>
      <c r="AI174" s="7">
        <v>-18</v>
      </c>
      <c r="AJ174" s="7">
        <v>26</v>
      </c>
      <c r="AK174" s="7" t="s">
        <v>4116</v>
      </c>
      <c r="AM174" s="7" t="s">
        <v>640</v>
      </c>
      <c r="AS174" s="7" t="str">
        <f t="shared" si="48"/>
        <v>SBT</v>
      </c>
      <c r="AT174" s="7" t="str">
        <f t="shared" si="40"/>
        <v>SBT</v>
      </c>
      <c r="AU174" s="7" t="str">
        <f t="shared" si="41"/>
        <v/>
      </c>
      <c r="AV174" s="7">
        <f t="shared" si="42"/>
        <v>2017</v>
      </c>
      <c r="AW174" s="7" t="str">
        <f t="shared" si="43"/>
        <v/>
      </c>
      <c r="BA174" s="7" t="str">
        <f t="shared" si="47"/>
        <v>Yes</v>
      </c>
      <c r="BB174" s="7" t="str">
        <f t="shared" si="45"/>
        <v>No</v>
      </c>
      <c r="BC174" s="7" t="s">
        <v>3381</v>
      </c>
      <c r="BF174" s="7" t="s">
        <v>647</v>
      </c>
      <c r="BG174" s="7" t="s">
        <v>633</v>
      </c>
      <c r="BI174" s="7" t="s">
        <v>4117</v>
      </c>
      <c r="BP174" s="22"/>
      <c r="CC174" s="7" t="s">
        <v>643</v>
      </c>
      <c r="CD174" s="7">
        <v>2050</v>
      </c>
      <c r="CG174" s="7" t="str">
        <f t="shared" si="46"/>
        <v/>
      </c>
    </row>
    <row r="175" spans="1:102">
      <c r="A175" s="7" t="s">
        <v>120</v>
      </c>
      <c r="B175" s="7">
        <v>86</v>
      </c>
      <c r="C175" s="7" t="s">
        <v>709</v>
      </c>
      <c r="D175" s="7" t="s">
        <v>3424</v>
      </c>
      <c r="E175" s="7" t="s">
        <v>2072</v>
      </c>
      <c r="F175" s="7">
        <v>2050</v>
      </c>
      <c r="G175" s="7">
        <v>2020</v>
      </c>
      <c r="H175" s="24" t="str">
        <f t="shared" si="36"/>
        <v>Yes</v>
      </c>
      <c r="I175" s="7">
        <v>2021</v>
      </c>
      <c r="J175" s="7">
        <v>2019</v>
      </c>
      <c r="K175" s="7" t="str">
        <f t="shared" si="37"/>
        <v>T</v>
      </c>
      <c r="L175" s="21">
        <f t="shared" si="38"/>
        <v>2030</v>
      </c>
      <c r="M175" s="7">
        <v>2019</v>
      </c>
      <c r="S175" s="7" t="str">
        <f t="shared" si="39"/>
        <v/>
      </c>
      <c r="T175" s="7" t="s">
        <v>3381</v>
      </c>
      <c r="U175" s="7" t="s">
        <v>4118</v>
      </c>
      <c r="W175" s="23" t="s">
        <v>4119</v>
      </c>
      <c r="AA175" s="8"/>
      <c r="AB175" s="8" t="s">
        <v>4120</v>
      </c>
      <c r="AC175" s="24">
        <v>90135</v>
      </c>
      <c r="AD175" s="7">
        <v>8.9999999999999993E-3</v>
      </c>
      <c r="AE175" s="7" t="s">
        <v>4121</v>
      </c>
      <c r="AF175" s="7">
        <v>0.69299999999999995</v>
      </c>
      <c r="AG175" s="7" t="s">
        <v>4122</v>
      </c>
      <c r="AH175" s="7">
        <v>210533</v>
      </c>
      <c r="AI175" s="7">
        <v>4</v>
      </c>
      <c r="AJ175" s="7">
        <v>26</v>
      </c>
      <c r="AK175" s="7" t="s">
        <v>1294</v>
      </c>
      <c r="AM175" s="7" t="s">
        <v>640</v>
      </c>
      <c r="AS175" s="7" t="str">
        <f t="shared" si="48"/>
        <v>CN, SBT &amp; RE100</v>
      </c>
      <c r="AT175" s="7" t="str">
        <f t="shared" si="40"/>
        <v>SBT &amp; RE100</v>
      </c>
      <c r="AU175" s="7" t="str">
        <f t="shared" si="41"/>
        <v/>
      </c>
      <c r="AV175" s="7">
        <f t="shared" si="42"/>
        <v>2019</v>
      </c>
      <c r="AW175" s="7">
        <f t="shared" si="43"/>
        <v>2019</v>
      </c>
      <c r="BA175" s="7" t="str">
        <f t="shared" si="47"/>
        <v>Yes</v>
      </c>
      <c r="BB175" s="7" t="str">
        <f t="shared" si="45"/>
        <v>No - but post-2030 commitment</v>
      </c>
      <c r="BC175" s="7" t="s">
        <v>634</v>
      </c>
      <c r="BE175" s="7" t="s">
        <v>4123</v>
      </c>
      <c r="BF175" s="7" t="s">
        <v>673</v>
      </c>
      <c r="BG175" s="7" t="s">
        <v>641</v>
      </c>
      <c r="BH175" s="7" t="s">
        <v>3362</v>
      </c>
      <c r="BI175" s="7" t="s">
        <v>4124</v>
      </c>
      <c r="BL175" s="7" t="s">
        <v>4125</v>
      </c>
      <c r="BM175" s="7">
        <v>2030</v>
      </c>
      <c r="BN175" s="7">
        <v>2030</v>
      </c>
      <c r="BO175" s="7">
        <v>2030</v>
      </c>
      <c r="BP175" s="22"/>
      <c r="CC175" s="7" t="s">
        <v>643</v>
      </c>
      <c r="CE175" s="25"/>
      <c r="CF175" s="7" t="s">
        <v>709</v>
      </c>
      <c r="CG175" s="7" t="str">
        <f t="shared" si="46"/>
        <v>yes</v>
      </c>
      <c r="CH175" s="7" t="s">
        <v>3338</v>
      </c>
      <c r="CI175" s="7">
        <v>0.65</v>
      </c>
      <c r="CJ175" s="7" t="s">
        <v>3338</v>
      </c>
      <c r="CK175" s="7" t="s">
        <v>3338</v>
      </c>
      <c r="CL175" s="7" t="s">
        <v>3338</v>
      </c>
      <c r="CM175" s="7" t="s">
        <v>3338</v>
      </c>
      <c r="CN175" s="7" t="s">
        <v>3938</v>
      </c>
      <c r="CO175" s="7" t="s">
        <v>3366</v>
      </c>
      <c r="CS175" s="7" t="s">
        <v>120</v>
      </c>
      <c r="CT175" s="7" t="s">
        <v>3487</v>
      </c>
      <c r="CU175" s="7">
        <v>17</v>
      </c>
      <c r="CW175" s="7" t="s">
        <v>643</v>
      </c>
    </row>
    <row r="176" spans="1:102">
      <c r="A176" s="7" t="s">
        <v>433</v>
      </c>
      <c r="B176" s="7">
        <v>460</v>
      </c>
      <c r="H176" s="24" t="str">
        <f t="shared" si="36"/>
        <v/>
      </c>
      <c r="K176" s="7" t="str">
        <f t="shared" si="37"/>
        <v/>
      </c>
      <c r="L176" s="21" t="str">
        <f t="shared" si="38"/>
        <v/>
      </c>
      <c r="S176" s="7" t="str">
        <f t="shared" si="39"/>
        <v>Nothing</v>
      </c>
      <c r="T176" s="7" t="s">
        <v>634</v>
      </c>
      <c r="AC176" s="24">
        <v>27754</v>
      </c>
      <c r="AD176" s="7">
        <v>8.3000000000000004E-2</v>
      </c>
      <c r="AE176" s="7" t="s">
        <v>4126</v>
      </c>
      <c r="AF176" s="7">
        <v>7.6999999999999999E-2</v>
      </c>
      <c r="AG176" s="7" t="s">
        <v>4127</v>
      </c>
      <c r="AH176" s="7">
        <v>143000</v>
      </c>
      <c r="AI176" s="7">
        <v>29</v>
      </c>
      <c r="AJ176" s="7">
        <v>3</v>
      </c>
      <c r="AS176" s="7" t="str">
        <f t="shared" si="48"/>
        <v>None</v>
      </c>
      <c r="AT176" s="7" t="str">
        <f t="shared" si="40"/>
        <v>None</v>
      </c>
      <c r="AU176" s="7" t="str">
        <f t="shared" si="41"/>
        <v/>
      </c>
      <c r="AV176" s="7" t="str">
        <f t="shared" si="42"/>
        <v/>
      </c>
      <c r="AW176" s="7" t="str">
        <f t="shared" si="43"/>
        <v/>
      </c>
      <c r="BA176" s="7" t="str">
        <f t="shared" si="47"/>
        <v/>
      </c>
      <c r="BB176" s="7" t="str">
        <f t="shared" si="45"/>
        <v>No</v>
      </c>
      <c r="BC176" s="7" t="s">
        <v>634</v>
      </c>
      <c r="BP176" s="22"/>
      <c r="CG176" s="7" t="str">
        <f t="shared" si="46"/>
        <v/>
      </c>
    </row>
    <row r="177" spans="1:102">
      <c r="A177" s="7" t="s">
        <v>339</v>
      </c>
      <c r="B177" s="7">
        <v>100</v>
      </c>
      <c r="C177" s="7" t="s">
        <v>680</v>
      </c>
      <c r="H177" s="24" t="str">
        <f t="shared" si="36"/>
        <v/>
      </c>
      <c r="K177" s="7" t="str">
        <f t="shared" si="37"/>
        <v/>
      </c>
      <c r="L177" s="21" t="str">
        <f t="shared" si="38"/>
        <v/>
      </c>
      <c r="S177" s="7" t="str">
        <f t="shared" si="39"/>
        <v>Nothing</v>
      </c>
      <c r="T177" s="7" t="s">
        <v>3467</v>
      </c>
      <c r="AC177" s="24">
        <v>84049</v>
      </c>
      <c r="AD177" s="7">
        <v>-7.5999999999999998E-2</v>
      </c>
      <c r="AE177" s="7" t="s">
        <v>4128</v>
      </c>
      <c r="AF177" s="7">
        <v>-0.17</v>
      </c>
      <c r="AG177" s="7" t="s">
        <v>4129</v>
      </c>
      <c r="AH177" s="7">
        <v>154641</v>
      </c>
      <c r="AI177" s="7">
        <v>-18</v>
      </c>
      <c r="AJ177" s="7">
        <v>11</v>
      </c>
      <c r="AS177" s="7" t="str">
        <f t="shared" si="48"/>
        <v>None</v>
      </c>
      <c r="AT177" s="7" t="str">
        <f t="shared" si="40"/>
        <v>None</v>
      </c>
      <c r="AU177" s="7" t="str">
        <f t="shared" si="41"/>
        <v/>
      </c>
      <c r="AV177" s="7" t="str">
        <f t="shared" si="42"/>
        <v/>
      </c>
      <c r="AW177" s="7" t="str">
        <f t="shared" si="43"/>
        <v/>
      </c>
      <c r="BA177" s="33"/>
      <c r="BB177" s="7" t="str">
        <f t="shared" si="45"/>
        <v>No</v>
      </c>
      <c r="BG177" s="33"/>
      <c r="BH177" s="33"/>
      <c r="BI177" s="33"/>
      <c r="BP177" s="22"/>
      <c r="CG177" s="7" t="str">
        <f t="shared" si="46"/>
        <v/>
      </c>
    </row>
    <row r="178" spans="1:102">
      <c r="A178" s="7" t="s">
        <v>403</v>
      </c>
      <c r="B178" s="7">
        <v>283</v>
      </c>
      <c r="C178" s="7" t="s">
        <v>3332</v>
      </c>
      <c r="D178" s="7" t="s">
        <v>3424</v>
      </c>
      <c r="E178" s="7" t="s">
        <v>809</v>
      </c>
      <c r="F178" s="7">
        <v>2050</v>
      </c>
      <c r="G178" s="7">
        <v>2020</v>
      </c>
      <c r="H178" s="24" t="str">
        <f t="shared" si="36"/>
        <v/>
      </c>
      <c r="K178" s="7" t="str">
        <f t="shared" si="37"/>
        <v/>
      </c>
      <c r="L178" s="21" t="str">
        <f t="shared" si="38"/>
        <v/>
      </c>
      <c r="S178" s="7" t="str">
        <f t="shared" si="39"/>
        <v/>
      </c>
      <c r="T178" s="7" t="s">
        <v>3381</v>
      </c>
      <c r="U178" s="7" t="s">
        <v>4130</v>
      </c>
      <c r="AB178" s="8" t="s">
        <v>4131</v>
      </c>
      <c r="AC178" s="24">
        <v>42951</v>
      </c>
      <c r="AD178" s="7" t="s">
        <v>3395</v>
      </c>
      <c r="AE178" s="7" t="s">
        <v>4132</v>
      </c>
      <c r="AF178" s="7" t="s">
        <v>3395</v>
      </c>
      <c r="AG178" s="7" t="s">
        <v>4133</v>
      </c>
      <c r="AH178" s="7">
        <v>36500</v>
      </c>
      <c r="AI178" s="7" t="s">
        <v>3395</v>
      </c>
      <c r="AJ178" s="7">
        <v>1</v>
      </c>
      <c r="AK178" s="7" t="s">
        <v>628</v>
      </c>
      <c r="AM178" s="7" t="s">
        <v>630</v>
      </c>
      <c r="AS178" s="7" t="str">
        <f t="shared" si="48"/>
        <v>CN</v>
      </c>
      <c r="AT178" s="7" t="str">
        <f t="shared" si="40"/>
        <v>None</v>
      </c>
      <c r="AU178" s="7" t="str">
        <f t="shared" si="41"/>
        <v/>
      </c>
      <c r="AV178" s="7" t="str">
        <f t="shared" si="42"/>
        <v/>
      </c>
      <c r="AW178" s="7" t="str">
        <f t="shared" si="43"/>
        <v/>
      </c>
      <c r="BA178" s="7" t="str">
        <f t="shared" ref="BA178:BA207" si="49">IF(BG178="","","Yes")</f>
        <v/>
      </c>
      <c r="BB178" s="7" t="str">
        <f t="shared" si="45"/>
        <v>No - but post-2030 commitment</v>
      </c>
      <c r="BC178" s="7" t="s">
        <v>3333</v>
      </c>
      <c r="BE178" s="7" t="s">
        <v>4134</v>
      </c>
      <c r="BP178" s="22"/>
      <c r="CC178" s="7" t="s">
        <v>643</v>
      </c>
      <c r="CE178" s="25"/>
      <c r="CG178" s="7" t="str">
        <f t="shared" si="46"/>
        <v/>
      </c>
      <c r="CS178" s="7" t="s">
        <v>4135</v>
      </c>
      <c r="CT178" s="7" t="s">
        <v>3556</v>
      </c>
      <c r="CU178" s="7">
        <v>-26</v>
      </c>
      <c r="CV178" s="7" t="s">
        <v>643</v>
      </c>
      <c r="CX178" s="7" t="s">
        <v>643</v>
      </c>
    </row>
    <row r="179" spans="1:102">
      <c r="A179" s="7" t="s">
        <v>401</v>
      </c>
      <c r="B179" s="7">
        <v>321</v>
      </c>
      <c r="H179" s="24" t="str">
        <f t="shared" si="36"/>
        <v/>
      </c>
      <c r="K179" s="7" t="str">
        <f t="shared" si="37"/>
        <v/>
      </c>
      <c r="L179" s="21" t="str">
        <f t="shared" si="38"/>
        <v/>
      </c>
      <c r="S179" s="7" t="str">
        <f t="shared" si="39"/>
        <v>Nothing</v>
      </c>
      <c r="T179" s="7" t="s">
        <v>3333</v>
      </c>
      <c r="AB179" s="8" t="s">
        <v>4136</v>
      </c>
      <c r="AC179" s="24">
        <v>39144</v>
      </c>
      <c r="AD179" s="7">
        <v>0.224</v>
      </c>
      <c r="AE179" s="7" t="s">
        <v>4137</v>
      </c>
      <c r="AF179" s="7">
        <v>0.94899999999999995</v>
      </c>
      <c r="AG179" s="7" t="s">
        <v>4138</v>
      </c>
      <c r="AH179" s="7">
        <v>27560</v>
      </c>
      <c r="AI179" s="7">
        <v>71</v>
      </c>
      <c r="AJ179" s="7">
        <v>26</v>
      </c>
      <c r="AS179" s="7" t="str">
        <f t="shared" si="48"/>
        <v>None</v>
      </c>
      <c r="AT179" s="7" t="str">
        <f t="shared" si="40"/>
        <v>None</v>
      </c>
      <c r="AU179" s="7" t="str">
        <f t="shared" si="41"/>
        <v/>
      </c>
      <c r="AV179" s="7" t="str">
        <f t="shared" si="42"/>
        <v/>
      </c>
      <c r="AW179" s="7" t="str">
        <f t="shared" si="43"/>
        <v/>
      </c>
      <c r="BA179" s="7" t="str">
        <f t="shared" si="49"/>
        <v/>
      </c>
      <c r="BB179" s="7" t="str">
        <f t="shared" si="45"/>
        <v>No</v>
      </c>
      <c r="BC179" s="7" t="s">
        <v>3333</v>
      </c>
      <c r="BE179" s="7" t="s">
        <v>4139</v>
      </c>
      <c r="BP179" s="22"/>
      <c r="CG179" s="7" t="str">
        <f t="shared" si="46"/>
        <v/>
      </c>
    </row>
    <row r="180" spans="1:102">
      <c r="A180" s="7" t="s">
        <v>188</v>
      </c>
      <c r="B180" s="7">
        <v>255</v>
      </c>
      <c r="C180" s="7" t="s">
        <v>709</v>
      </c>
      <c r="D180" s="7" t="s">
        <v>3540</v>
      </c>
      <c r="E180" s="7" t="s">
        <v>663</v>
      </c>
      <c r="F180" s="1">
        <v>2040</v>
      </c>
      <c r="G180" s="1">
        <v>2020</v>
      </c>
      <c r="H180" s="24" t="str">
        <f t="shared" si="36"/>
        <v/>
      </c>
      <c r="K180" s="7" t="str">
        <f t="shared" si="37"/>
        <v/>
      </c>
      <c r="L180" s="21" t="str">
        <f t="shared" si="38"/>
        <v/>
      </c>
      <c r="P180" s="1"/>
      <c r="Q180" s="1"/>
      <c r="S180" s="7" t="str">
        <f t="shared" si="39"/>
        <v/>
      </c>
      <c r="T180" s="7" t="s">
        <v>3990</v>
      </c>
      <c r="U180" s="1" t="s">
        <v>2933</v>
      </c>
      <c r="V180" s="1"/>
      <c r="W180" s="1" t="s">
        <v>4140</v>
      </c>
      <c r="X180" s="1"/>
      <c r="Y180" s="1"/>
      <c r="AA180" s="8"/>
      <c r="AB180" s="8" t="s">
        <v>2683</v>
      </c>
      <c r="AC180" s="24">
        <v>46861</v>
      </c>
      <c r="AD180" s="7">
        <v>0.313</v>
      </c>
      <c r="AE180" s="7" t="s">
        <v>4141</v>
      </c>
      <c r="AF180" s="7">
        <v>-0.53900000000000003</v>
      </c>
      <c r="AG180" s="7" t="s">
        <v>4142</v>
      </c>
      <c r="AH180" s="7">
        <v>78948</v>
      </c>
      <c r="AI180" s="7">
        <v>93</v>
      </c>
      <c r="AJ180" s="7">
        <v>26</v>
      </c>
      <c r="AK180" s="7" t="s">
        <v>3790</v>
      </c>
      <c r="AM180" s="7" t="s">
        <v>640</v>
      </c>
      <c r="AS180" s="7" t="str">
        <f t="shared" si="48"/>
        <v>CN</v>
      </c>
      <c r="AT180" s="7" t="str">
        <f t="shared" si="40"/>
        <v>None</v>
      </c>
      <c r="AU180" s="7" t="str">
        <f t="shared" si="41"/>
        <v/>
      </c>
      <c r="AV180" s="7" t="str">
        <f t="shared" si="42"/>
        <v/>
      </c>
      <c r="AW180" s="7" t="str">
        <f t="shared" si="43"/>
        <v/>
      </c>
      <c r="BA180" s="7" t="str">
        <f t="shared" si="49"/>
        <v/>
      </c>
      <c r="BB180" s="7" t="str">
        <f t="shared" si="45"/>
        <v>No - but post-2030 commitment</v>
      </c>
      <c r="BC180" s="7" t="s">
        <v>634</v>
      </c>
      <c r="BD180" s="1"/>
      <c r="BE180" s="1"/>
      <c r="BF180" s="1"/>
      <c r="BP180" s="22"/>
      <c r="CC180" s="7" t="s">
        <v>643</v>
      </c>
      <c r="CD180" s="7">
        <v>2030</v>
      </c>
      <c r="CG180" s="7" t="str">
        <f t="shared" si="46"/>
        <v/>
      </c>
      <c r="CS180" s="7" t="s">
        <v>188</v>
      </c>
      <c r="CT180" s="7" t="s">
        <v>3487</v>
      </c>
      <c r="CU180" s="7">
        <v>20</v>
      </c>
    </row>
    <row r="181" spans="1:102">
      <c r="A181" s="7" t="s">
        <v>4143</v>
      </c>
      <c r="B181" s="7">
        <v>470</v>
      </c>
      <c r="H181" s="24" t="str">
        <f t="shared" si="36"/>
        <v/>
      </c>
      <c r="K181" s="7" t="str">
        <f t="shared" si="37"/>
        <v/>
      </c>
      <c r="L181" s="21" t="str">
        <f t="shared" si="38"/>
        <v/>
      </c>
      <c r="S181" s="7" t="str">
        <f t="shared" si="39"/>
        <v>Nothing</v>
      </c>
      <c r="T181" s="7" t="s">
        <v>634</v>
      </c>
      <c r="AB181" s="8" t="s">
        <v>4144</v>
      </c>
      <c r="AC181" s="24">
        <v>27102</v>
      </c>
      <c r="AD181" s="7">
        <v>1E-3</v>
      </c>
      <c r="AE181" s="7" t="s">
        <v>4145</v>
      </c>
      <c r="AF181" s="7">
        <v>-0.315</v>
      </c>
      <c r="AG181" s="7" t="s">
        <v>4146</v>
      </c>
      <c r="AH181" s="7">
        <v>85114</v>
      </c>
      <c r="AI181" s="7">
        <v>-12</v>
      </c>
      <c r="AJ181" s="7">
        <v>26</v>
      </c>
      <c r="AS181" s="7" t="str">
        <f t="shared" si="48"/>
        <v>None</v>
      </c>
      <c r="AT181" s="7" t="str">
        <f t="shared" si="40"/>
        <v>None</v>
      </c>
      <c r="AU181" s="7" t="str">
        <f t="shared" si="41"/>
        <v/>
      </c>
      <c r="AV181" s="7" t="str">
        <f t="shared" si="42"/>
        <v/>
      </c>
      <c r="AW181" s="7" t="str">
        <f t="shared" si="43"/>
        <v/>
      </c>
      <c r="BA181" s="7" t="str">
        <f t="shared" si="49"/>
        <v/>
      </c>
      <c r="BB181" s="7" t="str">
        <f t="shared" si="45"/>
        <v>No</v>
      </c>
      <c r="BC181" s="7" t="s">
        <v>634</v>
      </c>
      <c r="BE181" s="7" t="s">
        <v>4147</v>
      </c>
      <c r="BP181" s="22"/>
      <c r="CG181" s="7" t="str">
        <f t="shared" si="46"/>
        <v/>
      </c>
    </row>
    <row r="182" spans="1:102">
      <c r="A182" s="7" t="s">
        <v>285</v>
      </c>
      <c r="B182" s="7">
        <v>312</v>
      </c>
      <c r="H182" s="24" t="str">
        <f t="shared" si="36"/>
        <v/>
      </c>
      <c r="K182" s="7" t="str">
        <f t="shared" si="37"/>
        <v/>
      </c>
      <c r="L182" s="21" t="str">
        <f t="shared" si="38"/>
        <v/>
      </c>
      <c r="S182" s="7" t="str">
        <f t="shared" si="39"/>
        <v>Nothing</v>
      </c>
      <c r="T182" s="7" t="s">
        <v>3333</v>
      </c>
      <c r="AB182" s="8" t="s">
        <v>4148</v>
      </c>
      <c r="AC182" s="24">
        <v>39824</v>
      </c>
      <c r="AD182" s="7">
        <v>-1.6E-2</v>
      </c>
      <c r="AE182" s="7" t="s">
        <v>4149</v>
      </c>
      <c r="AF182" s="7">
        <v>2E-3</v>
      </c>
      <c r="AG182" s="7" t="s">
        <v>4150</v>
      </c>
      <c r="AH182" s="7">
        <v>381000</v>
      </c>
      <c r="AI182" s="7">
        <v>-8</v>
      </c>
      <c r="AJ182" s="7">
        <v>22</v>
      </c>
      <c r="AS182" s="7" t="str">
        <f t="shared" si="48"/>
        <v>None</v>
      </c>
      <c r="AT182" s="7" t="str">
        <f t="shared" si="40"/>
        <v>None</v>
      </c>
      <c r="AU182" s="7" t="str">
        <f t="shared" si="41"/>
        <v/>
      </c>
      <c r="AV182" s="7" t="str">
        <f t="shared" si="42"/>
        <v/>
      </c>
      <c r="AW182" s="7" t="str">
        <f t="shared" si="43"/>
        <v/>
      </c>
      <c r="BA182" s="7" t="str">
        <f t="shared" si="49"/>
        <v/>
      </c>
      <c r="BB182" s="7" t="str">
        <f t="shared" si="45"/>
        <v>No</v>
      </c>
      <c r="BC182" s="7" t="s">
        <v>3333</v>
      </c>
      <c r="BE182" s="7" t="s">
        <v>4151</v>
      </c>
      <c r="BP182" s="22"/>
      <c r="CG182" s="7" t="str">
        <f t="shared" si="46"/>
        <v/>
      </c>
    </row>
    <row r="183" spans="1:102">
      <c r="A183" s="7" t="s">
        <v>117</v>
      </c>
      <c r="B183" s="7">
        <v>110</v>
      </c>
      <c r="C183" s="7" t="s">
        <v>692</v>
      </c>
      <c r="D183" s="7" t="s">
        <v>635</v>
      </c>
      <c r="E183" s="7" t="s">
        <v>4152</v>
      </c>
      <c r="F183" s="7">
        <v>2050</v>
      </c>
      <c r="G183" s="7">
        <v>2020</v>
      </c>
      <c r="H183" s="24" t="str">
        <f t="shared" si="36"/>
        <v/>
      </c>
      <c r="K183" s="7" t="str">
        <f t="shared" si="37"/>
        <v>C</v>
      </c>
      <c r="L183" s="21" t="str">
        <f t="shared" si="38"/>
        <v/>
      </c>
      <c r="M183" s="7">
        <v>2020</v>
      </c>
      <c r="S183" s="7" t="str">
        <f t="shared" si="39"/>
        <v/>
      </c>
      <c r="T183" s="7" t="s">
        <v>3381</v>
      </c>
      <c r="U183" s="7" t="s">
        <v>4153</v>
      </c>
      <c r="AB183" s="8" t="s">
        <v>4154</v>
      </c>
      <c r="AC183" s="24">
        <v>80278</v>
      </c>
      <c r="AD183" s="7">
        <v>-1.4E-2</v>
      </c>
      <c r="AE183" s="7" t="s">
        <v>4155</v>
      </c>
      <c r="AF183" s="7">
        <v>3.1539999999999999</v>
      </c>
      <c r="AG183" s="7" t="s">
        <v>4156</v>
      </c>
      <c r="AH183" s="7">
        <v>161522</v>
      </c>
      <c r="AI183" s="7" t="s">
        <v>3395</v>
      </c>
      <c r="AJ183" s="7">
        <v>26</v>
      </c>
      <c r="AK183" s="7" t="s">
        <v>3790</v>
      </c>
      <c r="AM183" s="7" t="s">
        <v>640</v>
      </c>
      <c r="AS183" s="7" t="str">
        <f t="shared" si="48"/>
        <v>CN &amp; SBT</v>
      </c>
      <c r="AT183" s="7" t="str">
        <f t="shared" si="40"/>
        <v>SBT</v>
      </c>
      <c r="AU183" s="7" t="str">
        <f t="shared" si="41"/>
        <v/>
      </c>
      <c r="AV183" s="7">
        <f t="shared" si="42"/>
        <v>2020</v>
      </c>
      <c r="AW183" s="7" t="str">
        <f t="shared" si="43"/>
        <v/>
      </c>
      <c r="BA183" s="7" t="str">
        <f t="shared" si="49"/>
        <v>Yes</v>
      </c>
      <c r="BB183" s="7" t="str">
        <f t="shared" si="45"/>
        <v>No - but post-2030 commitment</v>
      </c>
      <c r="BC183" s="7" t="s">
        <v>634</v>
      </c>
      <c r="BE183" s="23" t="s">
        <v>4157</v>
      </c>
      <c r="BF183" s="7" t="s">
        <v>4158</v>
      </c>
      <c r="BG183" s="7" t="s">
        <v>633</v>
      </c>
      <c r="BI183" s="7" t="s">
        <v>3390</v>
      </c>
      <c r="BP183" s="22"/>
      <c r="CD183" s="7">
        <v>2050</v>
      </c>
      <c r="CG183" s="7" t="str">
        <f t="shared" si="46"/>
        <v/>
      </c>
      <c r="CS183" s="7" t="s">
        <v>4159</v>
      </c>
      <c r="CT183" s="7" t="s">
        <v>3487</v>
      </c>
      <c r="CU183" s="7">
        <v>16</v>
      </c>
      <c r="CV183" s="7" t="s">
        <v>643</v>
      </c>
    </row>
    <row r="184" spans="1:102">
      <c r="A184" s="7" t="s">
        <v>445</v>
      </c>
      <c r="B184" s="7">
        <v>331</v>
      </c>
      <c r="H184" s="24" t="str">
        <f t="shared" si="36"/>
        <v/>
      </c>
      <c r="K184" s="7" t="str">
        <f t="shared" si="37"/>
        <v/>
      </c>
      <c r="L184" s="21" t="str">
        <f t="shared" si="38"/>
        <v/>
      </c>
      <c r="S184" s="7" t="str">
        <f t="shared" si="39"/>
        <v>Nothing</v>
      </c>
      <c r="T184" s="7" t="s">
        <v>634</v>
      </c>
      <c r="AC184" s="24">
        <v>37735</v>
      </c>
      <c r="AD184" s="7">
        <v>5.3999999999999999E-2</v>
      </c>
      <c r="AE184" s="7" t="s">
        <v>4160</v>
      </c>
      <c r="AF184" s="7">
        <v>0.93400000000000005</v>
      </c>
      <c r="AG184" s="7" t="s">
        <v>4161</v>
      </c>
      <c r="AH184" s="7">
        <v>11300</v>
      </c>
      <c r="AI184" s="7">
        <v>15</v>
      </c>
      <c r="AJ184" s="7">
        <v>7</v>
      </c>
      <c r="AS184" s="7" t="str">
        <f t="shared" si="48"/>
        <v>None</v>
      </c>
      <c r="AT184" s="7" t="str">
        <f t="shared" si="40"/>
        <v>None</v>
      </c>
      <c r="AU184" s="7" t="str">
        <f t="shared" si="41"/>
        <v/>
      </c>
      <c r="AV184" s="7" t="str">
        <f t="shared" si="42"/>
        <v/>
      </c>
      <c r="AW184" s="7" t="str">
        <f t="shared" si="43"/>
        <v/>
      </c>
      <c r="BA184" s="7" t="str">
        <f t="shared" si="49"/>
        <v/>
      </c>
      <c r="BB184" s="7" t="str">
        <f t="shared" si="45"/>
        <v>No</v>
      </c>
      <c r="BC184" s="7" t="s">
        <v>3333</v>
      </c>
      <c r="BP184" s="22"/>
      <c r="CG184" s="7" t="str">
        <f t="shared" si="46"/>
        <v/>
      </c>
    </row>
    <row r="185" spans="1:102">
      <c r="A185" s="7" t="s">
        <v>193</v>
      </c>
      <c r="B185" s="7">
        <v>87</v>
      </c>
      <c r="C185" s="7" t="s">
        <v>735</v>
      </c>
      <c r="D185" s="7" t="s">
        <v>635</v>
      </c>
      <c r="E185" s="7" t="s">
        <v>4162</v>
      </c>
      <c r="F185" s="7">
        <v>2050</v>
      </c>
      <c r="G185" s="7">
        <v>2009</v>
      </c>
      <c r="H185" s="24" t="str">
        <f t="shared" si="36"/>
        <v/>
      </c>
      <c r="K185" s="7" t="str">
        <f t="shared" si="37"/>
        <v>T</v>
      </c>
      <c r="L185" s="21">
        <f t="shared" si="38"/>
        <v>2030</v>
      </c>
      <c r="M185" s="7">
        <v>2019</v>
      </c>
      <c r="S185" s="7" t="str">
        <f t="shared" si="39"/>
        <v/>
      </c>
      <c r="T185" s="7" t="s">
        <v>3381</v>
      </c>
      <c r="U185" s="23" t="s">
        <v>4163</v>
      </c>
      <c r="W185" s="7" t="s">
        <v>4164</v>
      </c>
      <c r="AC185" s="24">
        <v>89907</v>
      </c>
      <c r="AD185" s="7">
        <v>7.0000000000000001E-3</v>
      </c>
      <c r="AE185" s="7" t="s">
        <v>4165</v>
      </c>
      <c r="AF185" s="7">
        <v>-0.56899999999999995</v>
      </c>
      <c r="AG185" s="7" t="s">
        <v>4166</v>
      </c>
      <c r="AH185" s="7">
        <v>68253</v>
      </c>
      <c r="AI185" s="7">
        <v>2</v>
      </c>
      <c r="AJ185" s="7">
        <v>26</v>
      </c>
      <c r="AK185" s="7" t="s">
        <v>3790</v>
      </c>
      <c r="AM185" s="7" t="s">
        <v>640</v>
      </c>
      <c r="AS185" s="7" t="str">
        <f t="shared" si="48"/>
        <v>CN &amp; SBT</v>
      </c>
      <c r="AT185" s="7" t="str">
        <f t="shared" si="40"/>
        <v>SBT</v>
      </c>
      <c r="AU185" s="7" t="str">
        <f t="shared" si="41"/>
        <v/>
      </c>
      <c r="AV185" s="7">
        <f t="shared" si="42"/>
        <v>2019</v>
      </c>
      <c r="AW185" s="7" t="str">
        <f t="shared" si="43"/>
        <v/>
      </c>
      <c r="BA185" s="7" t="str">
        <f t="shared" si="49"/>
        <v>Yes</v>
      </c>
      <c r="BB185" s="7" t="str">
        <f t="shared" si="45"/>
        <v>No - but post-2030 commitment</v>
      </c>
      <c r="BC185" s="7" t="s">
        <v>634</v>
      </c>
      <c r="BG185" s="7" t="s">
        <v>641</v>
      </c>
      <c r="BH185" s="7" t="s">
        <v>3667</v>
      </c>
      <c r="BI185" s="7" t="s">
        <v>3961</v>
      </c>
      <c r="BL185" s="7" t="s">
        <v>4167</v>
      </c>
      <c r="BM185" s="7">
        <v>2030</v>
      </c>
      <c r="BN185" s="7">
        <v>2030</v>
      </c>
      <c r="BO185" s="7">
        <v>2030</v>
      </c>
      <c r="BP185" s="22"/>
      <c r="CD185" s="7">
        <v>2050</v>
      </c>
      <c r="CG185" s="7" t="str">
        <f t="shared" si="46"/>
        <v/>
      </c>
      <c r="CS185" s="7" t="s">
        <v>193</v>
      </c>
      <c r="CT185" s="7" t="s">
        <v>3487</v>
      </c>
      <c r="CU185" s="7">
        <v>35</v>
      </c>
      <c r="CV185" s="7" t="s">
        <v>643</v>
      </c>
      <c r="CW185" s="7" t="s">
        <v>643</v>
      </c>
    </row>
    <row r="186" spans="1:102">
      <c r="A186" s="7" t="s">
        <v>228</v>
      </c>
      <c r="B186" s="7">
        <v>123</v>
      </c>
      <c r="H186" s="24" t="str">
        <f t="shared" si="36"/>
        <v/>
      </c>
      <c r="K186" s="7" t="str">
        <f t="shared" si="37"/>
        <v/>
      </c>
      <c r="L186" s="21" t="str">
        <f t="shared" si="38"/>
        <v/>
      </c>
      <c r="S186" s="7" t="str">
        <f t="shared" si="39"/>
        <v>Nothing</v>
      </c>
      <c r="T186" s="7" t="s">
        <v>634</v>
      </c>
      <c r="AB186" s="8" t="s">
        <v>4168</v>
      </c>
      <c r="AC186" s="24">
        <v>75897</v>
      </c>
      <c r="AD186" s="7">
        <v>-8.3000000000000004E-2</v>
      </c>
      <c r="AE186" s="7" t="s">
        <v>4169</v>
      </c>
      <c r="AF186" s="7">
        <v>-1.595</v>
      </c>
      <c r="AG186" s="7" t="s">
        <v>4170</v>
      </c>
      <c r="AH186" s="7">
        <v>40983</v>
      </c>
      <c r="AI186" s="7">
        <v>-18</v>
      </c>
      <c r="AJ186" s="7">
        <v>26</v>
      </c>
      <c r="AS186" s="7" t="str">
        <f t="shared" si="48"/>
        <v>None</v>
      </c>
      <c r="AT186" s="7" t="str">
        <f t="shared" si="40"/>
        <v>None</v>
      </c>
      <c r="AU186" s="7" t="str">
        <f t="shared" si="41"/>
        <v/>
      </c>
      <c r="AV186" s="7" t="str">
        <f t="shared" si="42"/>
        <v/>
      </c>
      <c r="AW186" s="7" t="str">
        <f t="shared" si="43"/>
        <v/>
      </c>
      <c r="BA186" s="7" t="str">
        <f t="shared" si="49"/>
        <v/>
      </c>
      <c r="BB186" s="7" t="str">
        <f t="shared" si="45"/>
        <v>No</v>
      </c>
      <c r="BC186" s="7" t="s">
        <v>634</v>
      </c>
      <c r="BE186" s="23" t="s">
        <v>4171</v>
      </c>
      <c r="BP186" s="22"/>
      <c r="CG186" s="7" t="str">
        <f t="shared" si="46"/>
        <v/>
      </c>
      <c r="CV186" s="7" t="s">
        <v>643</v>
      </c>
    </row>
    <row r="187" spans="1:102">
      <c r="A187" s="7" t="s">
        <v>199</v>
      </c>
      <c r="B187" s="7">
        <v>200</v>
      </c>
      <c r="H187" s="24" t="str">
        <f t="shared" si="36"/>
        <v/>
      </c>
      <c r="K187" s="7" t="str">
        <f t="shared" si="37"/>
        <v/>
      </c>
      <c r="L187" s="21" t="str">
        <f t="shared" si="38"/>
        <v/>
      </c>
      <c r="S187" s="7" t="str">
        <f t="shared" si="39"/>
        <v>Nothing</v>
      </c>
      <c r="T187" s="7" t="s">
        <v>634</v>
      </c>
      <c r="AC187" s="24">
        <v>54213</v>
      </c>
      <c r="AD187" s="7">
        <v>-4.0000000000000001E-3</v>
      </c>
      <c r="AE187" s="7" t="s">
        <v>4172</v>
      </c>
      <c r="AF187" s="7">
        <v>1.1200000000000001</v>
      </c>
      <c r="AG187" s="7" t="s">
        <v>4173</v>
      </c>
      <c r="AH187" s="7">
        <v>12812</v>
      </c>
      <c r="AI187" s="7">
        <v>-6</v>
      </c>
      <c r="AJ187" s="7">
        <v>7</v>
      </c>
      <c r="AS187" s="7" t="str">
        <f t="shared" si="48"/>
        <v>None</v>
      </c>
      <c r="AT187" s="7" t="str">
        <f t="shared" si="40"/>
        <v>None</v>
      </c>
      <c r="AU187" s="7" t="str">
        <f t="shared" si="41"/>
        <v/>
      </c>
      <c r="AV187" s="7" t="str">
        <f t="shared" si="42"/>
        <v/>
      </c>
      <c r="AW187" s="7" t="str">
        <f t="shared" si="43"/>
        <v/>
      </c>
      <c r="BA187" s="7" t="str">
        <f t="shared" si="49"/>
        <v/>
      </c>
      <c r="BB187" s="7" t="str">
        <f t="shared" si="45"/>
        <v>No</v>
      </c>
      <c r="BC187" s="7" t="s">
        <v>634</v>
      </c>
      <c r="BP187" s="22"/>
      <c r="CG187" s="7" t="str">
        <f t="shared" si="46"/>
        <v/>
      </c>
    </row>
    <row r="188" spans="1:102">
      <c r="A188" s="7" t="s">
        <v>204</v>
      </c>
      <c r="B188" s="7">
        <v>159</v>
      </c>
      <c r="C188" s="7" t="s">
        <v>692</v>
      </c>
      <c r="H188" s="24" t="str">
        <f t="shared" si="36"/>
        <v/>
      </c>
      <c r="K188" s="7" t="str">
        <f t="shared" si="37"/>
        <v>T</v>
      </c>
      <c r="L188" s="21">
        <f t="shared" si="38"/>
        <v>2030</v>
      </c>
      <c r="M188" s="7">
        <v>2020</v>
      </c>
      <c r="S188" s="7" t="str">
        <f t="shared" si="39"/>
        <v>Nothing</v>
      </c>
      <c r="T188" s="25" t="s">
        <v>634</v>
      </c>
      <c r="W188" s="7" t="s">
        <v>4174</v>
      </c>
      <c r="AB188" s="8" t="s">
        <v>4175</v>
      </c>
      <c r="AC188" s="24">
        <v>67220</v>
      </c>
      <c r="AD188" s="7">
        <v>-9.2999999999999999E-2</v>
      </c>
      <c r="AE188" s="7" t="s">
        <v>4176</v>
      </c>
      <c r="AF188" s="7">
        <v>-9.7000000000000003E-2</v>
      </c>
      <c r="AG188" s="7" t="s">
        <v>4177</v>
      </c>
      <c r="AH188" s="7">
        <v>171103</v>
      </c>
      <c r="AI188" s="7">
        <v>-33</v>
      </c>
      <c r="AJ188" s="7">
        <v>25</v>
      </c>
      <c r="AK188" s="7" t="s">
        <v>3790</v>
      </c>
      <c r="AM188" s="7" t="s">
        <v>640</v>
      </c>
      <c r="AS188" s="7" t="str">
        <f t="shared" si="48"/>
        <v>SBT</v>
      </c>
      <c r="AT188" s="7" t="str">
        <f t="shared" si="40"/>
        <v>SBT</v>
      </c>
      <c r="AU188" s="7" t="str">
        <f t="shared" si="41"/>
        <v/>
      </c>
      <c r="AV188" s="7">
        <f t="shared" si="42"/>
        <v>2020</v>
      </c>
      <c r="AW188" s="7" t="str">
        <f t="shared" si="43"/>
        <v/>
      </c>
      <c r="BA188" s="7" t="str">
        <f t="shared" si="49"/>
        <v>Yes</v>
      </c>
      <c r="BB188" s="7" t="str">
        <f t="shared" si="45"/>
        <v>No</v>
      </c>
      <c r="BC188" s="7" t="s">
        <v>634</v>
      </c>
      <c r="BE188" s="7" t="s">
        <v>4178</v>
      </c>
      <c r="BG188" s="7" t="s">
        <v>641</v>
      </c>
      <c r="BH188" s="7" t="s">
        <v>3402</v>
      </c>
      <c r="BI188" s="7" t="s">
        <v>3390</v>
      </c>
      <c r="BL188" s="7" t="s">
        <v>4179</v>
      </c>
      <c r="BM188" s="7">
        <v>2030</v>
      </c>
      <c r="BN188" s="7">
        <v>2030</v>
      </c>
      <c r="BO188" s="7">
        <v>2030</v>
      </c>
      <c r="BP188" s="22"/>
      <c r="CC188" s="7" t="s">
        <v>643</v>
      </c>
      <c r="CE188" s="25"/>
      <c r="CG188" s="7" t="str">
        <f t="shared" si="46"/>
        <v/>
      </c>
      <c r="CV188" s="7" t="s">
        <v>643</v>
      </c>
    </row>
    <row r="189" spans="1:102">
      <c r="A189" s="7" t="s">
        <v>152</v>
      </c>
      <c r="B189" s="7">
        <v>113</v>
      </c>
      <c r="C189" s="7" t="s">
        <v>735</v>
      </c>
      <c r="D189" s="7" t="s">
        <v>635</v>
      </c>
      <c r="E189" s="7" t="s">
        <v>4180</v>
      </c>
      <c r="F189" s="7">
        <v>2030</v>
      </c>
      <c r="G189" s="7">
        <v>2020</v>
      </c>
      <c r="H189" s="24" t="str">
        <f t="shared" si="36"/>
        <v/>
      </c>
      <c r="K189" s="7" t="str">
        <f t="shared" si="37"/>
        <v/>
      </c>
      <c r="L189" s="21" t="str">
        <f t="shared" si="38"/>
        <v/>
      </c>
      <c r="S189" s="7" t="str">
        <f t="shared" si="39"/>
        <v/>
      </c>
      <c r="T189" s="7" t="s">
        <v>3381</v>
      </c>
      <c r="U189" s="7" t="s">
        <v>4181</v>
      </c>
      <c r="W189" s="7" t="s">
        <v>4182</v>
      </c>
      <c r="AB189" s="8" t="s">
        <v>4183</v>
      </c>
      <c r="AC189" s="24">
        <v>79513</v>
      </c>
      <c r="AD189" s="7">
        <v>-0.124</v>
      </c>
      <c r="AE189" s="7" t="s">
        <v>4184</v>
      </c>
      <c r="AF189" s="7">
        <v>-0.96599999999999997</v>
      </c>
      <c r="AG189" s="7" t="s">
        <v>4185</v>
      </c>
      <c r="AH189" s="7">
        <v>32053</v>
      </c>
      <c r="AI189" s="7">
        <v>-30</v>
      </c>
      <c r="AJ189" s="7">
        <v>26</v>
      </c>
      <c r="AK189" s="7" t="s">
        <v>3715</v>
      </c>
      <c r="AM189" s="7" t="s">
        <v>640</v>
      </c>
      <c r="AS189" s="7" t="str">
        <f t="shared" si="48"/>
        <v>CN</v>
      </c>
      <c r="AT189" s="7" t="str">
        <f t="shared" si="40"/>
        <v>CN</v>
      </c>
      <c r="AU189" s="7">
        <f t="shared" si="41"/>
        <v>2020</v>
      </c>
      <c r="AV189" s="7" t="str">
        <f t="shared" si="42"/>
        <v/>
      </c>
      <c r="AW189" s="7" t="str">
        <f t="shared" si="43"/>
        <v/>
      </c>
      <c r="BA189" s="7" t="str">
        <f t="shared" si="49"/>
        <v/>
      </c>
      <c r="BB189" s="7" t="str">
        <f t="shared" si="45"/>
        <v>Carbon Neutral</v>
      </c>
      <c r="BC189" s="7" t="s">
        <v>634</v>
      </c>
      <c r="BE189" t="s">
        <v>4186</v>
      </c>
      <c r="BF189" s="7" t="s">
        <v>4187</v>
      </c>
      <c r="BP189" s="22"/>
      <c r="CD189" s="7">
        <v>2030</v>
      </c>
      <c r="CG189" s="7" t="str">
        <f t="shared" si="46"/>
        <v/>
      </c>
      <c r="CV189" s="7" t="s">
        <v>643</v>
      </c>
    </row>
    <row r="190" spans="1:102">
      <c r="A190" s="7" t="s">
        <v>298</v>
      </c>
      <c r="B190" s="7">
        <v>384</v>
      </c>
      <c r="H190" s="24" t="str">
        <f t="shared" si="36"/>
        <v/>
      </c>
      <c r="K190" s="7" t="str">
        <f t="shared" si="37"/>
        <v/>
      </c>
      <c r="L190" s="21" t="str">
        <f t="shared" si="38"/>
        <v/>
      </c>
      <c r="S190" s="7" t="str">
        <f t="shared" si="39"/>
        <v>Nothing</v>
      </c>
      <c r="T190" s="7" t="s">
        <v>3333</v>
      </c>
      <c r="AC190" s="24">
        <v>32789</v>
      </c>
      <c r="AD190" s="7">
        <v>-0.10299999999999999</v>
      </c>
      <c r="AE190" s="7" t="s">
        <v>4188</v>
      </c>
      <c r="AF190" s="7">
        <v>0.1</v>
      </c>
      <c r="AG190" s="7" t="s">
        <v>4189</v>
      </c>
      <c r="AH190" s="7">
        <v>7300</v>
      </c>
      <c r="AI190" s="7">
        <v>-47</v>
      </c>
      <c r="AJ190" s="7">
        <v>10</v>
      </c>
      <c r="AS190" s="7" t="str">
        <f t="shared" si="48"/>
        <v>None</v>
      </c>
      <c r="AT190" s="7" t="str">
        <f t="shared" si="40"/>
        <v>None</v>
      </c>
      <c r="AU190" s="7" t="str">
        <f t="shared" si="41"/>
        <v/>
      </c>
      <c r="AV190" s="7" t="str">
        <f t="shared" si="42"/>
        <v/>
      </c>
      <c r="AW190" s="7" t="str">
        <f t="shared" si="43"/>
        <v/>
      </c>
      <c r="BA190" s="7" t="str">
        <f t="shared" si="49"/>
        <v/>
      </c>
      <c r="BB190" s="7" t="str">
        <f t="shared" si="45"/>
        <v>No</v>
      </c>
      <c r="BC190" s="7" t="s">
        <v>3333</v>
      </c>
      <c r="BP190" s="22"/>
      <c r="CG190" s="7" t="str">
        <f t="shared" si="46"/>
        <v/>
      </c>
    </row>
    <row r="191" spans="1:102">
      <c r="A191" s="7" t="s">
        <v>144</v>
      </c>
      <c r="B191" s="7">
        <v>169</v>
      </c>
      <c r="C191" s="7" t="s">
        <v>861</v>
      </c>
      <c r="D191" s="7" t="s">
        <v>635</v>
      </c>
      <c r="E191" s="7" t="s">
        <v>636</v>
      </c>
      <c r="F191" s="7">
        <v>2030</v>
      </c>
      <c r="G191" s="25">
        <v>2020</v>
      </c>
      <c r="H191" s="24" t="str">
        <f t="shared" si="36"/>
        <v/>
      </c>
      <c r="K191" s="7" t="str">
        <f t="shared" si="37"/>
        <v/>
      </c>
      <c r="L191" s="21" t="str">
        <f t="shared" si="38"/>
        <v/>
      </c>
      <c r="S191" s="7" t="str">
        <f t="shared" si="39"/>
        <v/>
      </c>
      <c r="T191" s="7" t="s">
        <v>3381</v>
      </c>
      <c r="U191" s="7" t="s">
        <v>2763</v>
      </c>
      <c r="W191" s="25" t="s">
        <v>4190</v>
      </c>
      <c r="AB191" s="8" t="s">
        <v>4191</v>
      </c>
      <c r="AC191" s="24">
        <v>64357</v>
      </c>
      <c r="AD191" s="7">
        <v>-0.191</v>
      </c>
      <c r="AE191" s="7" t="s">
        <v>4192</v>
      </c>
      <c r="AF191" s="7">
        <v>-0.755</v>
      </c>
      <c r="AG191" s="7" t="s">
        <v>4193</v>
      </c>
      <c r="AH191" s="7">
        <v>21412</v>
      </c>
      <c r="AI191" s="7">
        <v>-56</v>
      </c>
      <c r="AJ191" s="7">
        <v>26</v>
      </c>
      <c r="AK191" s="7" t="s">
        <v>3715</v>
      </c>
      <c r="AM191" s="7" t="s">
        <v>640</v>
      </c>
      <c r="AS191" s="7" t="str">
        <f t="shared" si="48"/>
        <v>CN</v>
      </c>
      <c r="AT191" s="7" t="str">
        <f t="shared" si="40"/>
        <v>CN</v>
      </c>
      <c r="AU191" s="7">
        <f t="shared" si="41"/>
        <v>2020</v>
      </c>
      <c r="AV191" s="7" t="str">
        <f t="shared" si="42"/>
        <v/>
      </c>
      <c r="AW191" s="7" t="str">
        <f t="shared" si="43"/>
        <v/>
      </c>
      <c r="BA191" s="7" t="str">
        <f t="shared" si="49"/>
        <v/>
      </c>
      <c r="BB191" s="7" t="str">
        <f t="shared" si="45"/>
        <v>Carbon Neutral</v>
      </c>
      <c r="BC191" s="7" t="s">
        <v>634</v>
      </c>
      <c r="BE191" s="23" t="s">
        <v>4194</v>
      </c>
      <c r="BP191" s="22"/>
      <c r="CC191" s="7" t="s">
        <v>643</v>
      </c>
      <c r="CE191" s="25"/>
      <c r="CG191" s="7" t="str">
        <f t="shared" si="46"/>
        <v/>
      </c>
      <c r="CV191" s="7" t="s">
        <v>643</v>
      </c>
    </row>
    <row r="192" spans="1:102">
      <c r="A192" s="7" t="s">
        <v>2893</v>
      </c>
      <c r="B192" s="7">
        <v>364</v>
      </c>
      <c r="H192" s="24" t="str">
        <f t="shared" si="36"/>
        <v/>
      </c>
      <c r="K192" s="7" t="str">
        <f t="shared" si="37"/>
        <v/>
      </c>
      <c r="L192" s="21" t="str">
        <f t="shared" si="38"/>
        <v/>
      </c>
      <c r="S192" s="7" t="str">
        <f t="shared" si="39"/>
        <v>Nothing</v>
      </c>
      <c r="T192" s="7" t="s">
        <v>3333</v>
      </c>
      <c r="AC192" s="24">
        <v>34438</v>
      </c>
      <c r="AD192" s="7">
        <v>-4.2999999999999997E-2</v>
      </c>
      <c r="AE192" s="7" t="s">
        <v>4195</v>
      </c>
      <c r="AF192" s="7">
        <v>0.46100000000000002</v>
      </c>
      <c r="AG192" s="7" t="s">
        <v>4196</v>
      </c>
      <c r="AH192" s="7">
        <v>32713</v>
      </c>
      <c r="AI192" s="7">
        <v>-20</v>
      </c>
      <c r="AJ192" s="7">
        <v>17</v>
      </c>
      <c r="AS192" s="7" t="str">
        <f t="shared" si="48"/>
        <v>None</v>
      </c>
      <c r="AT192" s="7" t="str">
        <f t="shared" si="40"/>
        <v>None</v>
      </c>
      <c r="AU192" s="7" t="str">
        <f t="shared" si="41"/>
        <v/>
      </c>
      <c r="AV192" s="7" t="str">
        <f t="shared" si="42"/>
        <v/>
      </c>
      <c r="AW192" s="7" t="str">
        <f t="shared" si="43"/>
        <v/>
      </c>
      <c r="BA192" s="7" t="str">
        <f t="shared" si="49"/>
        <v/>
      </c>
      <c r="BB192" s="7" t="str">
        <f t="shared" si="45"/>
        <v>No</v>
      </c>
      <c r="BC192" s="7" t="s">
        <v>3333</v>
      </c>
      <c r="BP192" s="22"/>
      <c r="CG192" s="7" t="str">
        <f t="shared" si="46"/>
        <v/>
      </c>
      <c r="CX192" s="7" t="s">
        <v>643</v>
      </c>
    </row>
    <row r="193" spans="1:102" s="33" customFormat="1">
      <c r="A193" s="7" t="s">
        <v>864</v>
      </c>
      <c r="B193" s="7">
        <v>28</v>
      </c>
      <c r="C193" s="7"/>
      <c r="D193" s="7"/>
      <c r="E193" s="7"/>
      <c r="F193" s="7"/>
      <c r="G193" s="7"/>
      <c r="H193" s="24" t="str">
        <f t="shared" si="36"/>
        <v/>
      </c>
      <c r="I193" s="7"/>
      <c r="J193" s="7"/>
      <c r="K193" s="7" t="str">
        <f t="shared" si="37"/>
        <v/>
      </c>
      <c r="L193" s="21" t="str">
        <f t="shared" si="38"/>
        <v/>
      </c>
      <c r="M193" s="7"/>
      <c r="N193" s="7"/>
      <c r="O193" s="7"/>
      <c r="P193" s="7"/>
      <c r="Q193" s="7"/>
      <c r="R193" s="7"/>
      <c r="S193" s="7" t="str">
        <f t="shared" si="39"/>
        <v>Nothing</v>
      </c>
      <c r="T193" s="7" t="s">
        <v>634</v>
      </c>
      <c r="U193" s="7"/>
      <c r="V193" s="7"/>
      <c r="W193" s="7"/>
      <c r="X193" s="7"/>
      <c r="Y193" s="7"/>
      <c r="Z193" s="7"/>
      <c r="AA193" s="7"/>
      <c r="AB193" s="8" t="s">
        <v>4197</v>
      </c>
      <c r="AC193" s="24">
        <v>162754</v>
      </c>
      <c r="AD193" s="7">
        <v>-7.0000000000000007E-2</v>
      </c>
      <c r="AE193" s="7" t="s">
        <v>4198</v>
      </c>
      <c r="AF193" s="7">
        <v>1.1499999999999999</v>
      </c>
      <c r="AG193" s="7" t="s">
        <v>4199</v>
      </c>
      <c r="AH193" s="7">
        <v>268979</v>
      </c>
      <c r="AI193" s="7">
        <v>-4</v>
      </c>
      <c r="AJ193" s="7">
        <v>10</v>
      </c>
      <c r="AK193" s="7"/>
      <c r="AL193" s="7"/>
      <c r="AM193" s="7"/>
      <c r="AN193" s="7"/>
      <c r="AO193" s="7"/>
      <c r="AP193" s="7"/>
      <c r="AQ193" s="7"/>
      <c r="AR193" s="7"/>
      <c r="AS193" s="7" t="str">
        <f t="shared" si="48"/>
        <v>None</v>
      </c>
      <c r="AT193" s="7" t="str">
        <f t="shared" si="40"/>
        <v>None</v>
      </c>
      <c r="AU193" s="7" t="str">
        <f t="shared" si="41"/>
        <v/>
      </c>
      <c r="AV193" s="7" t="str">
        <f t="shared" si="42"/>
        <v/>
      </c>
      <c r="AW193" s="7" t="str">
        <f t="shared" si="43"/>
        <v/>
      </c>
      <c r="AX193" s="7"/>
      <c r="AY193" s="7"/>
      <c r="AZ193" s="7"/>
      <c r="BA193" s="7" t="str">
        <f t="shared" si="49"/>
        <v/>
      </c>
      <c r="BB193" s="7" t="str">
        <f t="shared" si="45"/>
        <v>No</v>
      </c>
      <c r="BC193" s="7" t="s">
        <v>634</v>
      </c>
      <c r="BD193" s="7"/>
      <c r="BE193" s="7" t="s">
        <v>3815</v>
      </c>
      <c r="BF193" s="7"/>
      <c r="BG193" s="7"/>
      <c r="BH193" s="7"/>
      <c r="BI193" s="7"/>
      <c r="BJ193" s="7"/>
      <c r="BK193" s="7"/>
      <c r="BL193" s="7"/>
      <c r="BM193" s="7"/>
      <c r="BN193" s="7"/>
      <c r="BO193" s="7"/>
      <c r="BP193" s="22"/>
      <c r="BQ193" s="7"/>
      <c r="BR193" s="7"/>
      <c r="BS193" s="7"/>
      <c r="BT193" s="7"/>
      <c r="BU193" s="7"/>
      <c r="BV193" s="7"/>
      <c r="BW193" s="7"/>
      <c r="BX193" s="7"/>
      <c r="BY193" s="7"/>
      <c r="BZ193" s="7"/>
      <c r="CA193" s="7"/>
      <c r="CB193" s="7"/>
      <c r="CC193" s="7"/>
      <c r="CD193" s="7"/>
      <c r="CE193" s="7"/>
      <c r="CF193" s="7"/>
      <c r="CG193" s="7" t="str">
        <f t="shared" si="46"/>
        <v/>
      </c>
      <c r="CH193" s="7"/>
      <c r="CI193" s="7"/>
      <c r="CJ193" s="7"/>
      <c r="CK193" s="7"/>
      <c r="CL193" s="7"/>
      <c r="CM193" s="7"/>
      <c r="CN193" s="7"/>
      <c r="CO193" s="7"/>
      <c r="CP193" s="7"/>
      <c r="CQ193" s="7"/>
      <c r="CR193" s="7"/>
      <c r="CS193" s="7"/>
      <c r="CT193" s="7"/>
      <c r="CU193" s="7"/>
      <c r="CV193" s="7"/>
      <c r="CW193" s="7"/>
      <c r="CX193" s="7"/>
    </row>
    <row r="194" spans="1:102">
      <c r="A194" s="7" t="s">
        <v>62</v>
      </c>
      <c r="B194" s="7">
        <v>11</v>
      </c>
      <c r="C194" s="7" t="s">
        <v>3332</v>
      </c>
      <c r="H194" s="24" t="str">
        <f t="shared" ref="H194:H257" si="50">IF(I194="","","Yes")</f>
        <v/>
      </c>
      <c r="K194" s="7" t="str">
        <f t="shared" ref="K194:K257" si="51">IF(BG194="","",IF(BG194="Targets Set","T","C"))</f>
        <v/>
      </c>
      <c r="L194" s="21" t="str">
        <f t="shared" ref="L194:L257" si="52">IF(BL194="","",AVERAGE(BM194:BO194))</f>
        <v/>
      </c>
      <c r="S194" s="7" t="str">
        <f t="shared" ref="S194:S257" si="53">IF(AND(N194="",D194=""),"Nothing","")</f>
        <v>Nothing</v>
      </c>
      <c r="T194" s="7" t="s">
        <v>634</v>
      </c>
      <c r="AB194" s="8" t="s">
        <v>4200</v>
      </c>
      <c r="AC194" s="24">
        <v>264938</v>
      </c>
      <c r="AD194" s="7">
        <v>-8.6999999999999994E-2</v>
      </c>
      <c r="AE194" s="7" t="s">
        <v>4201</v>
      </c>
      <c r="AF194" s="7">
        <v>-0.312</v>
      </c>
      <c r="AG194" s="7" t="s">
        <v>4202</v>
      </c>
      <c r="AH194" s="7">
        <v>74900</v>
      </c>
      <c r="AI194" s="7">
        <v>-3</v>
      </c>
      <c r="AJ194" s="7">
        <v>26</v>
      </c>
      <c r="AK194" t="s">
        <v>3715</v>
      </c>
      <c r="AS194" s="7" t="str">
        <f t="shared" si="48"/>
        <v>None</v>
      </c>
      <c r="AT194" s="7" t="str">
        <f t="shared" ref="AT194:AT257" si="54">IF((BB194="Carbon Neutral"),IF((OR(BG194="Committed",BG194="Targets Set")),IF(CG194="yes", "CN, SBT &amp; RE100", "CN &amp; SBT"),IF(CG194="yes", "CN &amp; RE100", "CN")),IF((OR(BG194="Committed",BG194="Targets Set")),IF(CG194="yes", "SBT &amp; RE100", "SBT"),IF(CG194="yes", "RE100", "None")))</f>
        <v>None</v>
      </c>
      <c r="AU194" s="7" t="str">
        <f t="shared" ref="AU194:AU257" si="55">IF(BB194="Carbon Neutral",G194,"")</f>
        <v/>
      </c>
      <c r="AV194" s="7" t="str">
        <f t="shared" ref="AV194:AV257" si="56">IF(M194="","",M194)</f>
        <v/>
      </c>
      <c r="AW194" s="7" t="str">
        <f t="shared" ref="AW194:AW257" si="57">IF(I194="","",IF(I194="2020 - achieved",J194,IF(I194="2020 - not achieved",J194,IF(I194="2020 - achieved pre-July 2019",J194,IF(I194&gt;2030,"",J194)))))</f>
        <v/>
      </c>
      <c r="BA194" s="7" t="str">
        <f t="shared" si="49"/>
        <v/>
      </c>
      <c r="BB194" s="7" t="str">
        <f t="shared" ref="BB194:BB257" si="58">IF(T194="No","No",IF(AND(OR(T194="No - but future commitment",T194="No - but future commitment and further future commitment across more scopes"),F194&lt;=2030),"Carbon Neutral",IF(OR(T194="No - but future commitment",T194="No - but future commitment and further future commitment across more scopes"),"No - but post-2030 commitment",IF(OR(T194="Yes",T194="Yes and future commitment across more scopes",T194="Yes by virtue of zero net"),"Carbon Neutral","No"))))</f>
        <v>No</v>
      </c>
      <c r="BC194" s="7" t="s">
        <v>634</v>
      </c>
      <c r="BE194" s="23" t="s">
        <v>4203</v>
      </c>
      <c r="BP194" s="22"/>
      <c r="CG194" s="7" t="str">
        <f t="shared" ref="CG194:CG257" si="59">IF(I194="","",IF(I194&lt;=2030,"yes",IF(I194="2020 - achieved","yes",IF(I194="2020 - not achieved","yes",IF(I194="2020 - achieved pre-July 2019","yes",IF(I194&gt;2030,"",IF(I194="No target date","","unknown error")))))))</f>
        <v/>
      </c>
      <c r="CS194" s="7" t="s">
        <v>4204</v>
      </c>
      <c r="CT194" s="7" t="s">
        <v>3556</v>
      </c>
      <c r="CU194" s="7">
        <v>-48</v>
      </c>
      <c r="CX194" s="7" t="s">
        <v>643</v>
      </c>
    </row>
    <row r="195" spans="1:102">
      <c r="A195" s="7" t="s">
        <v>89</v>
      </c>
      <c r="B195" s="7">
        <v>144</v>
      </c>
      <c r="C195" s="7" t="s">
        <v>3332</v>
      </c>
      <c r="H195" s="24" t="str">
        <f t="shared" si="50"/>
        <v>Yes</v>
      </c>
      <c r="I195" s="7">
        <v>2020</v>
      </c>
      <c r="J195" s="7">
        <v>2016</v>
      </c>
      <c r="K195" s="7" t="str">
        <f t="shared" si="51"/>
        <v/>
      </c>
      <c r="L195" s="21" t="str">
        <f t="shared" si="52"/>
        <v/>
      </c>
      <c r="S195" s="7" t="str">
        <f t="shared" si="53"/>
        <v>Nothing</v>
      </c>
      <c r="T195" s="7" t="s">
        <v>634</v>
      </c>
      <c r="AB195" s="8" t="s">
        <v>4205</v>
      </c>
      <c r="AC195" s="24">
        <v>70697</v>
      </c>
      <c r="AD195" s="7">
        <v>0.26600000000000001</v>
      </c>
      <c r="AE195" s="7" t="s">
        <v>4206</v>
      </c>
      <c r="AF195" s="7">
        <v>-0.16400000000000001</v>
      </c>
      <c r="AG195" s="7" t="s">
        <v>4207</v>
      </c>
      <c r="AH195" s="7">
        <v>44942</v>
      </c>
      <c r="AI195" s="7">
        <v>40</v>
      </c>
      <c r="AJ195" s="7">
        <v>4</v>
      </c>
      <c r="AK195" s="7" t="s">
        <v>3461</v>
      </c>
      <c r="AM195" s="7" t="s">
        <v>630</v>
      </c>
      <c r="AS195" s="7" t="str">
        <f t="shared" si="48"/>
        <v>RE100</v>
      </c>
      <c r="AT195" s="7" t="str">
        <f t="shared" si="54"/>
        <v>RE100</v>
      </c>
      <c r="AU195" s="7" t="str">
        <f t="shared" si="55"/>
        <v/>
      </c>
      <c r="AV195" s="7" t="str">
        <f t="shared" si="56"/>
        <v/>
      </c>
      <c r="AW195" s="7">
        <f t="shared" si="57"/>
        <v>2016</v>
      </c>
      <c r="BA195" s="7" t="str">
        <f t="shared" si="49"/>
        <v/>
      </c>
      <c r="BB195" s="7" t="str">
        <f t="shared" si="58"/>
        <v>No</v>
      </c>
      <c r="BC195" s="7" t="s">
        <v>634</v>
      </c>
      <c r="BE195" s="7" t="s">
        <v>4208</v>
      </c>
      <c r="BP195" s="22"/>
      <c r="CF195" s="7" t="s">
        <v>3336</v>
      </c>
      <c r="CG195" s="7" t="str">
        <f t="shared" si="59"/>
        <v>yes</v>
      </c>
      <c r="CH195" s="7" t="s">
        <v>4209</v>
      </c>
      <c r="CI195" s="7">
        <v>0.75</v>
      </c>
      <c r="CJ195" s="7">
        <v>0.43</v>
      </c>
      <c r="CK195" s="7">
        <v>0.43</v>
      </c>
      <c r="CL195" s="7">
        <v>0.35</v>
      </c>
      <c r="CM195" s="7">
        <v>0.21</v>
      </c>
      <c r="CN195" s="7" t="s">
        <v>3551</v>
      </c>
      <c r="CQ195" s="26" t="s">
        <v>4210</v>
      </c>
      <c r="CW195" s="7" t="s">
        <v>643</v>
      </c>
    </row>
    <row r="196" spans="1:102">
      <c r="A196" s="7" t="s">
        <v>98</v>
      </c>
      <c r="B196" s="7">
        <v>53</v>
      </c>
      <c r="H196" s="24" t="str">
        <f t="shared" si="50"/>
        <v/>
      </c>
      <c r="K196" s="7" t="str">
        <f t="shared" si="51"/>
        <v/>
      </c>
      <c r="L196" s="21" t="str">
        <f t="shared" si="52"/>
        <v/>
      </c>
      <c r="S196" s="7" t="str">
        <f t="shared" si="53"/>
        <v>Nothing</v>
      </c>
      <c r="T196" s="7" t="s">
        <v>634</v>
      </c>
      <c r="AC196" s="24">
        <v>120304</v>
      </c>
      <c r="AD196" s="7">
        <v>2E-3</v>
      </c>
      <c r="AE196" s="7" t="s">
        <v>4211</v>
      </c>
      <c r="AF196" s="7">
        <v>-0.113</v>
      </c>
      <c r="AG196" s="7" t="s">
        <v>4212</v>
      </c>
      <c r="AH196" s="7">
        <v>7500</v>
      </c>
      <c r="AI196" s="7">
        <v>-4</v>
      </c>
      <c r="AJ196" s="7">
        <v>23</v>
      </c>
      <c r="AS196" s="7" t="str">
        <f t="shared" si="48"/>
        <v>None</v>
      </c>
      <c r="AT196" s="7" t="str">
        <f t="shared" si="54"/>
        <v>None</v>
      </c>
      <c r="AU196" s="7" t="str">
        <f t="shared" si="55"/>
        <v/>
      </c>
      <c r="AV196" s="7" t="str">
        <f t="shared" si="56"/>
        <v/>
      </c>
      <c r="AW196" s="7" t="str">
        <f t="shared" si="57"/>
        <v/>
      </c>
      <c r="BA196" s="7" t="str">
        <f t="shared" si="49"/>
        <v/>
      </c>
      <c r="BB196" s="7" t="str">
        <f t="shared" si="58"/>
        <v>No</v>
      </c>
      <c r="BC196" s="7" t="s">
        <v>634</v>
      </c>
      <c r="BP196" s="22"/>
      <c r="CG196" s="7" t="str">
        <f t="shared" si="59"/>
        <v/>
      </c>
    </row>
    <row r="197" spans="1:102">
      <c r="A197" s="7" t="s">
        <v>183</v>
      </c>
      <c r="B197" s="7">
        <v>148</v>
      </c>
      <c r="H197" s="24" t="str">
        <f t="shared" si="50"/>
        <v/>
      </c>
      <c r="K197" s="7" t="str">
        <f t="shared" si="51"/>
        <v/>
      </c>
      <c r="L197" s="21" t="str">
        <f t="shared" si="52"/>
        <v/>
      </c>
      <c r="S197" s="7" t="str">
        <f t="shared" si="53"/>
        <v>Nothing</v>
      </c>
      <c r="T197" s="7" t="s">
        <v>634</v>
      </c>
      <c r="AB197" s="8" t="s">
        <v>4213</v>
      </c>
      <c r="AC197" s="24">
        <v>69693</v>
      </c>
      <c r="AD197" s="7">
        <v>6.5000000000000002E-2</v>
      </c>
      <c r="AE197" s="7" t="s">
        <v>4214</v>
      </c>
      <c r="AF197" s="7">
        <v>-0.88200000000000001</v>
      </c>
      <c r="AG197" s="7" t="s">
        <v>4215</v>
      </c>
      <c r="AH197" s="7">
        <v>374198</v>
      </c>
      <c r="AI197" s="7">
        <v>4</v>
      </c>
      <c r="AJ197" s="7">
        <v>26</v>
      </c>
      <c r="AS197" s="7" t="str">
        <f t="shared" si="48"/>
        <v>None</v>
      </c>
      <c r="AT197" s="7" t="str">
        <f t="shared" si="54"/>
        <v>None</v>
      </c>
      <c r="AU197" s="7" t="str">
        <f t="shared" si="55"/>
        <v/>
      </c>
      <c r="AV197" s="7" t="str">
        <f t="shared" si="56"/>
        <v/>
      </c>
      <c r="AW197" s="7" t="str">
        <f t="shared" si="57"/>
        <v/>
      </c>
      <c r="BA197" s="7" t="str">
        <f t="shared" si="49"/>
        <v/>
      </c>
      <c r="BB197" s="7" t="str">
        <f t="shared" si="58"/>
        <v>No</v>
      </c>
      <c r="BC197" s="7" t="s">
        <v>634</v>
      </c>
      <c r="BE197" s="7" t="s">
        <v>4216</v>
      </c>
      <c r="BP197" s="22"/>
      <c r="CG197" s="7" t="str">
        <f t="shared" si="59"/>
        <v/>
      </c>
      <c r="CW197" s="7" t="s">
        <v>643</v>
      </c>
      <c r="CX197" s="7" t="s">
        <v>643</v>
      </c>
    </row>
    <row r="198" spans="1:102">
      <c r="A198" s="7" t="s">
        <v>3114</v>
      </c>
      <c r="B198" s="7">
        <v>458</v>
      </c>
      <c r="H198" s="24" t="str">
        <f t="shared" si="50"/>
        <v/>
      </c>
      <c r="K198" s="7" t="str">
        <f t="shared" si="51"/>
        <v/>
      </c>
      <c r="L198" s="21" t="str">
        <f t="shared" si="52"/>
        <v/>
      </c>
      <c r="S198" s="7" t="str">
        <f t="shared" si="53"/>
        <v>Nothing</v>
      </c>
      <c r="T198" s="7" t="s">
        <v>634</v>
      </c>
      <c r="AC198" s="24">
        <v>27806</v>
      </c>
      <c r="AD198" s="7">
        <v>2.3E-2</v>
      </c>
      <c r="AE198" s="7" t="s">
        <v>4217</v>
      </c>
      <c r="AF198" s="7">
        <v>-5.2999999999999999E-2</v>
      </c>
      <c r="AG198" s="7" t="s">
        <v>4218</v>
      </c>
      <c r="AH198" s="7">
        <v>83801</v>
      </c>
      <c r="AI198" s="7">
        <v>-2</v>
      </c>
      <c r="AJ198" s="7">
        <v>2</v>
      </c>
      <c r="AS198" s="7" t="str">
        <f t="shared" si="48"/>
        <v>None</v>
      </c>
      <c r="AT198" s="7" t="str">
        <f t="shared" si="54"/>
        <v>None</v>
      </c>
      <c r="AU198" s="7" t="str">
        <f t="shared" si="55"/>
        <v/>
      </c>
      <c r="AV198" s="7" t="str">
        <f t="shared" si="56"/>
        <v/>
      </c>
      <c r="AW198" s="7" t="str">
        <f t="shared" si="57"/>
        <v/>
      </c>
      <c r="BA198" s="7" t="str">
        <f t="shared" si="49"/>
        <v/>
      </c>
      <c r="BB198" s="7" t="str">
        <f t="shared" si="58"/>
        <v>No</v>
      </c>
      <c r="BC198" s="7" t="s">
        <v>634</v>
      </c>
      <c r="BP198" s="22"/>
      <c r="CG198" s="7" t="str">
        <f t="shared" si="59"/>
        <v/>
      </c>
    </row>
    <row r="199" spans="1:102">
      <c r="A199" s="7" t="s">
        <v>2353</v>
      </c>
      <c r="B199" s="7">
        <v>262</v>
      </c>
      <c r="H199" s="24" t="str">
        <f t="shared" si="50"/>
        <v/>
      </c>
      <c r="K199" s="7" t="str">
        <f t="shared" si="51"/>
        <v/>
      </c>
      <c r="L199" s="21" t="str">
        <f t="shared" si="52"/>
        <v/>
      </c>
      <c r="S199" s="7" t="str">
        <f t="shared" si="53"/>
        <v>Nothing</v>
      </c>
      <c r="T199" s="7" t="s">
        <v>3333</v>
      </c>
      <c r="AC199" s="24">
        <v>45045</v>
      </c>
      <c r="AD199" s="7">
        <v>-0.13800000000000001</v>
      </c>
      <c r="AE199" s="7" t="s">
        <v>4219</v>
      </c>
      <c r="AF199" s="7" t="s">
        <v>3395</v>
      </c>
      <c r="AG199" s="7" t="s">
        <v>4220</v>
      </c>
      <c r="AH199" s="7">
        <v>209747</v>
      </c>
      <c r="AI199" s="7">
        <v>-55</v>
      </c>
      <c r="AJ199" s="7">
        <v>6</v>
      </c>
      <c r="AS199" s="7" t="str">
        <f t="shared" si="48"/>
        <v>None</v>
      </c>
      <c r="AT199" s="7" t="str">
        <f t="shared" si="54"/>
        <v>None</v>
      </c>
      <c r="AU199" s="7" t="str">
        <f t="shared" si="55"/>
        <v/>
      </c>
      <c r="AV199" s="7" t="str">
        <f t="shared" si="56"/>
        <v/>
      </c>
      <c r="AW199" s="7" t="str">
        <f t="shared" si="57"/>
        <v/>
      </c>
      <c r="BA199" s="7" t="str">
        <f t="shared" si="49"/>
        <v/>
      </c>
      <c r="BB199" s="7" t="str">
        <f t="shared" si="58"/>
        <v>No</v>
      </c>
      <c r="BC199" s="7" t="s">
        <v>3333</v>
      </c>
      <c r="BD199" s="1"/>
      <c r="BE199" s="7" t="s">
        <v>3454</v>
      </c>
      <c r="BP199" s="22"/>
      <c r="CG199" s="7" t="str">
        <f t="shared" si="59"/>
        <v/>
      </c>
    </row>
    <row r="200" spans="1:102">
      <c r="A200" s="7" t="s">
        <v>397</v>
      </c>
      <c r="B200" s="7">
        <v>482</v>
      </c>
      <c r="H200" s="24" t="str">
        <f t="shared" si="50"/>
        <v/>
      </c>
      <c r="K200" s="7" t="str">
        <f t="shared" si="51"/>
        <v/>
      </c>
      <c r="L200" s="21" t="str">
        <f t="shared" si="52"/>
        <v/>
      </c>
      <c r="S200" s="7" t="str">
        <f t="shared" si="53"/>
        <v>Nothing</v>
      </c>
      <c r="T200" s="7" t="s">
        <v>634</v>
      </c>
      <c r="AC200" s="24">
        <v>26319</v>
      </c>
      <c r="AD200" s="7">
        <v>2.5000000000000001E-2</v>
      </c>
      <c r="AE200" s="7" t="s">
        <v>4221</v>
      </c>
      <c r="AF200" s="7">
        <v>-0.13800000000000001</v>
      </c>
      <c r="AG200" s="7" t="s">
        <v>4222</v>
      </c>
      <c r="AH200" s="7">
        <v>314656</v>
      </c>
      <c r="AI200" s="7">
        <v>6</v>
      </c>
      <c r="AJ200" s="7">
        <v>3</v>
      </c>
      <c r="AS200" s="7" t="str">
        <f t="shared" si="48"/>
        <v>None</v>
      </c>
      <c r="AT200" s="7" t="str">
        <f t="shared" si="54"/>
        <v>None</v>
      </c>
      <c r="AU200" s="7" t="str">
        <f t="shared" si="55"/>
        <v/>
      </c>
      <c r="AV200" s="7" t="str">
        <f t="shared" si="56"/>
        <v/>
      </c>
      <c r="AW200" s="7" t="str">
        <f t="shared" si="57"/>
        <v/>
      </c>
      <c r="BA200" s="7" t="str">
        <f t="shared" si="49"/>
        <v/>
      </c>
      <c r="BB200" s="7" t="str">
        <f t="shared" si="58"/>
        <v>No</v>
      </c>
      <c r="BC200" s="7" t="s">
        <v>634</v>
      </c>
      <c r="BP200" s="22"/>
      <c r="CG200" s="7" t="str">
        <f t="shared" si="59"/>
        <v/>
      </c>
    </row>
    <row r="201" spans="1:102">
      <c r="A201" s="7" t="s">
        <v>84</v>
      </c>
      <c r="B201" s="7">
        <v>31</v>
      </c>
      <c r="C201" s="7" t="s">
        <v>3332</v>
      </c>
      <c r="D201" s="7" t="s">
        <v>3424</v>
      </c>
      <c r="E201" s="7" t="s">
        <v>4223</v>
      </c>
      <c r="F201" s="7">
        <v>2050</v>
      </c>
      <c r="G201" s="7">
        <v>2020</v>
      </c>
      <c r="H201" s="24" t="str">
        <f t="shared" si="50"/>
        <v/>
      </c>
      <c r="K201" s="7" t="str">
        <f t="shared" si="51"/>
        <v/>
      </c>
      <c r="L201" s="21" t="str">
        <f t="shared" si="52"/>
        <v/>
      </c>
      <c r="R201" s="26"/>
      <c r="S201" s="7" t="str">
        <f t="shared" si="53"/>
        <v/>
      </c>
      <c r="T201" s="7" t="s">
        <v>3381</v>
      </c>
      <c r="U201" s="7" t="s">
        <v>4224</v>
      </c>
      <c r="AB201" s="8" t="s">
        <v>2640</v>
      </c>
      <c r="AC201" s="24">
        <v>155900</v>
      </c>
      <c r="AD201" s="7">
        <v>-2.8000000000000001E-2</v>
      </c>
      <c r="AE201" s="7" t="s">
        <v>4225</v>
      </c>
      <c r="AF201" s="7">
        <v>-0.98699999999999999</v>
      </c>
      <c r="AG201" s="7" t="s">
        <v>4226</v>
      </c>
      <c r="AH201" s="7">
        <v>190000</v>
      </c>
      <c r="AI201" s="7">
        <v>-1</v>
      </c>
      <c r="AJ201" s="7">
        <v>26</v>
      </c>
      <c r="AK201" s="7" t="s">
        <v>3434</v>
      </c>
      <c r="AM201" s="7" t="s">
        <v>630</v>
      </c>
      <c r="AS201" s="7" t="str">
        <f t="shared" si="48"/>
        <v>CN</v>
      </c>
      <c r="AT201" s="7" t="str">
        <f t="shared" si="54"/>
        <v>None</v>
      </c>
      <c r="AU201" s="7" t="str">
        <f t="shared" si="55"/>
        <v/>
      </c>
      <c r="AV201" s="7" t="str">
        <f t="shared" si="56"/>
        <v/>
      </c>
      <c r="AW201" s="7" t="str">
        <f t="shared" si="57"/>
        <v/>
      </c>
      <c r="BA201" s="7" t="str">
        <f t="shared" si="49"/>
        <v/>
      </c>
      <c r="BB201" s="7" t="str">
        <f t="shared" si="58"/>
        <v>No - but post-2030 commitment</v>
      </c>
      <c r="BC201" s="27" t="s">
        <v>3381</v>
      </c>
      <c r="BE201" s="23" t="s">
        <v>4227</v>
      </c>
      <c r="BF201" s="7" t="s">
        <v>637</v>
      </c>
      <c r="BP201" s="22"/>
      <c r="CC201" s="7" t="s">
        <v>643</v>
      </c>
      <c r="CE201" s="25"/>
      <c r="CG201" s="7" t="str">
        <f t="shared" si="59"/>
        <v/>
      </c>
      <c r="CS201" s="7" t="s">
        <v>84</v>
      </c>
      <c r="CT201" s="7" t="s">
        <v>3556</v>
      </c>
      <c r="CU201" s="7">
        <v>-24</v>
      </c>
      <c r="CX201" s="7" t="s">
        <v>643</v>
      </c>
    </row>
    <row r="202" spans="1:102">
      <c r="A202" s="7" t="s">
        <v>128</v>
      </c>
      <c r="B202" s="7">
        <v>125</v>
      </c>
      <c r="H202" s="24" t="str">
        <f t="shared" si="50"/>
        <v/>
      </c>
      <c r="K202" s="7" t="str">
        <f t="shared" si="51"/>
        <v/>
      </c>
      <c r="L202" s="21" t="str">
        <f t="shared" si="52"/>
        <v/>
      </c>
      <c r="S202" s="7" t="str">
        <f t="shared" si="53"/>
        <v>Nothing</v>
      </c>
      <c r="T202" s="7" t="s">
        <v>634</v>
      </c>
      <c r="AC202" s="24">
        <v>75125</v>
      </c>
      <c r="AD202" s="7">
        <v>2.1000000000000001E-2</v>
      </c>
      <c r="AE202" s="7" t="s">
        <v>4228</v>
      </c>
      <c r="AF202" s="7">
        <v>-0.219</v>
      </c>
      <c r="AG202" s="7" t="s">
        <v>4229</v>
      </c>
      <c r="AH202" s="7">
        <v>6892</v>
      </c>
      <c r="AI202" s="7">
        <v>3</v>
      </c>
      <c r="AJ202" s="7">
        <v>24</v>
      </c>
      <c r="AS202" s="7" t="str">
        <f t="shared" si="48"/>
        <v>None</v>
      </c>
      <c r="AT202" s="7" t="str">
        <f t="shared" si="54"/>
        <v>None</v>
      </c>
      <c r="AU202" s="7" t="str">
        <f t="shared" si="55"/>
        <v/>
      </c>
      <c r="AV202" s="7" t="str">
        <f t="shared" si="56"/>
        <v/>
      </c>
      <c r="AW202" s="7" t="str">
        <f t="shared" si="57"/>
        <v/>
      </c>
      <c r="BA202" s="7" t="str">
        <f t="shared" si="49"/>
        <v/>
      </c>
      <c r="BB202" s="7" t="str">
        <f t="shared" si="58"/>
        <v>No</v>
      </c>
      <c r="BC202" s="7" t="s">
        <v>634</v>
      </c>
      <c r="BP202" s="22"/>
      <c r="CG202" s="7" t="str">
        <f t="shared" si="59"/>
        <v/>
      </c>
    </row>
    <row r="203" spans="1:102">
      <c r="A203" s="7" t="s">
        <v>2141</v>
      </c>
      <c r="B203" s="7">
        <v>313</v>
      </c>
      <c r="H203" s="24" t="str">
        <f t="shared" si="50"/>
        <v/>
      </c>
      <c r="K203" s="7" t="str">
        <f t="shared" si="51"/>
        <v/>
      </c>
      <c r="L203" s="21" t="str">
        <f t="shared" si="52"/>
        <v/>
      </c>
      <c r="S203" s="7" t="str">
        <f t="shared" si="53"/>
        <v>Nothing</v>
      </c>
      <c r="T203" s="7" t="s">
        <v>3333</v>
      </c>
      <c r="AB203" s="8" t="s">
        <v>4230</v>
      </c>
      <c r="AC203" s="24">
        <v>39632</v>
      </c>
      <c r="AD203" s="7">
        <v>2E-3</v>
      </c>
      <c r="AE203" s="7" t="s">
        <v>4231</v>
      </c>
      <c r="AF203" s="7">
        <v>-0.11899999999999999</v>
      </c>
      <c r="AG203" s="7" t="s">
        <v>4232</v>
      </c>
      <c r="AH203" s="7">
        <v>294134</v>
      </c>
      <c r="AI203" s="7" t="s">
        <v>3395</v>
      </c>
      <c r="AJ203" s="7">
        <v>11</v>
      </c>
      <c r="AS203" s="7" t="str">
        <f t="shared" si="48"/>
        <v>None</v>
      </c>
      <c r="AT203" s="7" t="str">
        <f t="shared" si="54"/>
        <v>None</v>
      </c>
      <c r="AU203" s="7" t="str">
        <f t="shared" si="55"/>
        <v/>
      </c>
      <c r="AV203" s="7" t="str">
        <f t="shared" si="56"/>
        <v/>
      </c>
      <c r="AW203" s="7" t="str">
        <f t="shared" si="57"/>
        <v/>
      </c>
      <c r="BA203" s="7" t="str">
        <f t="shared" si="49"/>
        <v/>
      </c>
      <c r="BB203" s="7" t="str">
        <f t="shared" si="58"/>
        <v>No</v>
      </c>
      <c r="BC203" s="7" t="s">
        <v>3333</v>
      </c>
      <c r="BE203" s="7" t="s">
        <v>4233</v>
      </c>
      <c r="BP203" s="22"/>
      <c r="CG203" s="7" t="str">
        <f t="shared" si="59"/>
        <v/>
      </c>
      <c r="CW203" s="7" t="s">
        <v>643</v>
      </c>
    </row>
    <row r="204" spans="1:102">
      <c r="A204" s="7" t="s">
        <v>2940</v>
      </c>
      <c r="B204" s="7">
        <v>403</v>
      </c>
      <c r="C204" s="7" t="s">
        <v>818</v>
      </c>
      <c r="H204" s="24" t="str">
        <f t="shared" si="50"/>
        <v/>
      </c>
      <c r="K204" s="7" t="str">
        <f t="shared" si="51"/>
        <v>C</v>
      </c>
      <c r="L204" s="21" t="str">
        <f t="shared" si="52"/>
        <v/>
      </c>
      <c r="M204" s="7">
        <v>2016</v>
      </c>
      <c r="S204" s="7" t="str">
        <f t="shared" si="53"/>
        <v>Nothing</v>
      </c>
      <c r="T204" s="7" t="s">
        <v>3333</v>
      </c>
      <c r="AC204" s="24">
        <v>31013</v>
      </c>
      <c r="AD204" s="7">
        <v>0.18</v>
      </c>
      <c r="AE204" s="7" t="s">
        <v>4234</v>
      </c>
      <c r="AF204" s="7">
        <v>0.19500000000000001</v>
      </c>
      <c r="AG204" s="7" t="s">
        <v>4235</v>
      </c>
      <c r="AH204" s="7">
        <v>44388</v>
      </c>
      <c r="AI204" s="7">
        <v>68</v>
      </c>
      <c r="AJ204" s="7">
        <v>3</v>
      </c>
      <c r="AK204" s="7" t="s">
        <v>3371</v>
      </c>
      <c r="AM204" s="7" t="s">
        <v>677</v>
      </c>
      <c r="AS204" s="7" t="str">
        <f t="shared" si="48"/>
        <v>SBT</v>
      </c>
      <c r="AT204" s="7" t="str">
        <f t="shared" si="54"/>
        <v>SBT</v>
      </c>
      <c r="AU204" s="7" t="str">
        <f t="shared" si="55"/>
        <v/>
      </c>
      <c r="AV204" s="7">
        <f t="shared" si="56"/>
        <v>2016</v>
      </c>
      <c r="AW204" s="7" t="str">
        <f t="shared" si="57"/>
        <v/>
      </c>
      <c r="BA204" s="7" t="str">
        <f t="shared" si="49"/>
        <v>Yes</v>
      </c>
      <c r="BB204" s="7" t="str">
        <f t="shared" si="58"/>
        <v>No</v>
      </c>
      <c r="BC204" s="7" t="s">
        <v>3333</v>
      </c>
      <c r="BG204" s="7" t="s">
        <v>633</v>
      </c>
      <c r="BI204" s="7" t="s">
        <v>4236</v>
      </c>
      <c r="BP204" s="22"/>
      <c r="CG204" s="7" t="str">
        <f t="shared" si="59"/>
        <v/>
      </c>
    </row>
    <row r="205" spans="1:102">
      <c r="A205" s="33" t="s">
        <v>2944</v>
      </c>
      <c r="B205" s="33">
        <v>356</v>
      </c>
      <c r="C205" s="33" t="s">
        <v>676</v>
      </c>
      <c r="D205" s="33"/>
      <c r="E205" s="33"/>
      <c r="F205" s="33"/>
      <c r="G205" s="33"/>
      <c r="H205" s="38" t="str">
        <f t="shared" si="50"/>
        <v>Yes</v>
      </c>
      <c r="I205" s="33">
        <v>2050</v>
      </c>
      <c r="J205" s="33">
        <v>2018</v>
      </c>
      <c r="K205" s="33" t="str">
        <f t="shared" si="51"/>
        <v>T</v>
      </c>
      <c r="L205" s="37">
        <f t="shared" si="52"/>
        <v>2030</v>
      </c>
      <c r="M205" s="33">
        <v>2017</v>
      </c>
      <c r="N205" s="33" t="s">
        <v>674</v>
      </c>
      <c r="O205" s="33" t="s">
        <v>3785</v>
      </c>
      <c r="P205" s="33">
        <v>2050</v>
      </c>
      <c r="Q205" s="33">
        <v>2017</v>
      </c>
      <c r="R205" s="36" t="s">
        <v>4237</v>
      </c>
      <c r="S205" s="7" t="str">
        <f t="shared" si="53"/>
        <v/>
      </c>
      <c r="T205" s="33" t="s">
        <v>3381</v>
      </c>
      <c r="U205" s="33" t="s">
        <v>4238</v>
      </c>
      <c r="V205" s="33"/>
      <c r="W205" s="33" t="s">
        <v>4239</v>
      </c>
      <c r="X205" s="33"/>
      <c r="Y205" s="33" t="s">
        <v>4240</v>
      </c>
      <c r="Z205" s="33"/>
      <c r="AA205" s="36" t="s">
        <v>4237</v>
      </c>
      <c r="AB205" s="33"/>
      <c r="AC205" s="24">
        <v>35483</v>
      </c>
      <c r="AD205" s="7">
        <v>-5.0000000000000001E-3</v>
      </c>
      <c r="AE205" s="7" t="s">
        <v>4241</v>
      </c>
      <c r="AF205" s="7">
        <v>0.56100000000000005</v>
      </c>
      <c r="AG205" s="7" t="s">
        <v>4242</v>
      </c>
      <c r="AH205" s="7">
        <v>129609</v>
      </c>
      <c r="AI205" s="7">
        <v>-7</v>
      </c>
      <c r="AJ205" s="7">
        <v>26</v>
      </c>
      <c r="AK205" s="7" t="s">
        <v>3461</v>
      </c>
      <c r="AM205" s="7" t="s">
        <v>677</v>
      </c>
      <c r="AS205" s="33" t="str">
        <f t="shared" si="48"/>
        <v>CN, SBT &amp; RE100</v>
      </c>
      <c r="AT205" s="33" t="str">
        <f t="shared" si="54"/>
        <v>CN &amp; SBT</v>
      </c>
      <c r="AU205" s="33">
        <f t="shared" si="55"/>
        <v>0</v>
      </c>
      <c r="AV205" s="33">
        <f t="shared" si="56"/>
        <v>2017</v>
      </c>
      <c r="AW205" s="33" t="str">
        <f t="shared" si="57"/>
        <v/>
      </c>
      <c r="AX205" s="33"/>
      <c r="AY205" s="33"/>
      <c r="AZ205" s="33"/>
      <c r="BA205" s="33" t="str">
        <f t="shared" si="49"/>
        <v>Yes</v>
      </c>
      <c r="BB205" s="33" t="str">
        <f t="shared" si="58"/>
        <v>Carbon Neutral</v>
      </c>
      <c r="BC205" s="33" t="s">
        <v>3333</v>
      </c>
      <c r="BD205" s="33"/>
      <c r="BE205" s="33"/>
      <c r="BF205" s="33" t="s">
        <v>4243</v>
      </c>
      <c r="BG205" s="33" t="s">
        <v>641</v>
      </c>
      <c r="BH205" s="33" t="s">
        <v>3402</v>
      </c>
      <c r="BI205" s="33" t="s">
        <v>4244</v>
      </c>
      <c r="BJ205" s="33"/>
      <c r="BK205" s="33"/>
      <c r="BL205" s="33" t="s">
        <v>4245</v>
      </c>
      <c r="BM205" s="33">
        <v>2030</v>
      </c>
      <c r="BN205" s="33">
        <v>2030</v>
      </c>
      <c r="BO205" s="33">
        <v>2030</v>
      </c>
      <c r="BP205" s="22"/>
      <c r="BQ205" s="33"/>
      <c r="BR205" s="33"/>
      <c r="BS205" s="33"/>
      <c r="BT205" s="33"/>
      <c r="BU205" s="33"/>
      <c r="BV205" s="33"/>
      <c r="BW205" s="33"/>
      <c r="BX205" s="33"/>
      <c r="BY205" s="33"/>
      <c r="BZ205" s="33"/>
      <c r="CA205" s="33"/>
      <c r="CB205" s="33"/>
      <c r="CC205" s="33"/>
      <c r="CD205" s="33">
        <v>2050</v>
      </c>
      <c r="CE205" s="33"/>
      <c r="CF205" s="33" t="s">
        <v>676</v>
      </c>
      <c r="CG205" s="33" t="str">
        <f t="shared" si="59"/>
        <v/>
      </c>
      <c r="CH205" s="33" t="s">
        <v>4246</v>
      </c>
      <c r="CI205" s="33">
        <v>0.04</v>
      </c>
      <c r="CJ205" s="33">
        <v>0.03</v>
      </c>
      <c r="CK205" s="33" t="s">
        <v>3338</v>
      </c>
      <c r="CL205" s="33" t="s">
        <v>3338</v>
      </c>
      <c r="CM205" s="33" t="s">
        <v>3338</v>
      </c>
      <c r="CN205" s="33" t="s">
        <v>4247</v>
      </c>
      <c r="CO205" s="33"/>
      <c r="CP205" s="33"/>
      <c r="CQ205" s="33"/>
      <c r="CR205" s="33"/>
      <c r="CS205" s="33"/>
      <c r="CT205" s="33"/>
      <c r="CU205" s="33"/>
      <c r="CV205" s="33" t="s">
        <v>643</v>
      </c>
      <c r="CW205" s="33" t="s">
        <v>643</v>
      </c>
      <c r="CX205" s="33"/>
    </row>
    <row r="206" spans="1:102">
      <c r="A206" s="7" t="s">
        <v>135</v>
      </c>
      <c r="B206" s="7">
        <v>55</v>
      </c>
      <c r="C206" s="7" t="s">
        <v>867</v>
      </c>
      <c r="H206" s="24" t="str">
        <f t="shared" si="50"/>
        <v/>
      </c>
      <c r="K206" s="7" t="str">
        <f t="shared" si="51"/>
        <v/>
      </c>
      <c r="L206" s="21" t="str">
        <f t="shared" si="52"/>
        <v/>
      </c>
      <c r="S206" s="7" t="str">
        <f t="shared" si="53"/>
        <v>Nothing</v>
      </c>
      <c r="T206" s="7" t="s">
        <v>634</v>
      </c>
      <c r="AB206" s="8" t="s">
        <v>4248</v>
      </c>
      <c r="AC206" s="24">
        <v>118009</v>
      </c>
      <c r="AD206" s="7">
        <v>-0.10100000000000001</v>
      </c>
      <c r="AE206" s="7" t="s">
        <v>4249</v>
      </c>
      <c r="AF206" s="7">
        <v>-0.19900000000000001</v>
      </c>
      <c r="AG206" s="7" t="s">
        <v>4250</v>
      </c>
      <c r="AH206" s="7">
        <v>473800</v>
      </c>
      <c r="AI206" s="7">
        <v>-13</v>
      </c>
      <c r="AJ206" s="7">
        <v>24</v>
      </c>
      <c r="AK206" t="s">
        <v>3715</v>
      </c>
      <c r="AS206" s="7" t="str">
        <f t="shared" si="48"/>
        <v>None</v>
      </c>
      <c r="AT206" s="7" t="str">
        <f t="shared" si="54"/>
        <v>None</v>
      </c>
      <c r="AU206" s="7" t="str">
        <f t="shared" si="55"/>
        <v/>
      </c>
      <c r="AV206" s="7" t="str">
        <f t="shared" si="56"/>
        <v/>
      </c>
      <c r="AW206" s="7" t="str">
        <f t="shared" si="57"/>
        <v/>
      </c>
      <c r="BA206" s="7" t="str">
        <f t="shared" si="49"/>
        <v/>
      </c>
      <c r="BB206" s="7" t="str">
        <f t="shared" si="58"/>
        <v>No</v>
      </c>
      <c r="BC206" s="7" t="s">
        <v>634</v>
      </c>
      <c r="BE206" s="23" t="s">
        <v>4251</v>
      </c>
      <c r="BP206" s="22"/>
      <c r="CG206" s="7" t="str">
        <f t="shared" si="59"/>
        <v/>
      </c>
      <c r="CS206" s="7" t="s">
        <v>135</v>
      </c>
      <c r="CT206" s="7" t="s">
        <v>3556</v>
      </c>
      <c r="CU206" s="7">
        <v>-16</v>
      </c>
    </row>
    <row r="207" spans="1:102">
      <c r="A207" s="7" t="s">
        <v>366</v>
      </c>
      <c r="B207" s="7">
        <v>317</v>
      </c>
      <c r="H207" s="24" t="str">
        <f t="shared" si="50"/>
        <v/>
      </c>
      <c r="K207" s="7" t="str">
        <f t="shared" si="51"/>
        <v/>
      </c>
      <c r="L207" s="21" t="str">
        <f t="shared" si="52"/>
        <v/>
      </c>
      <c r="S207" s="7" t="str">
        <f t="shared" si="53"/>
        <v>Nothing</v>
      </c>
      <c r="T207" s="7" t="s">
        <v>3333</v>
      </c>
      <c r="AB207" s="8" t="s">
        <v>4252</v>
      </c>
      <c r="AC207" s="24">
        <v>39350</v>
      </c>
      <c r="AD207" s="7">
        <v>8.6999999999999994E-2</v>
      </c>
      <c r="AE207" s="7" t="s">
        <v>4253</v>
      </c>
      <c r="AF207" s="7">
        <v>4.2000000000000003E-2</v>
      </c>
      <c r="AG207" s="7" t="s">
        <v>4254</v>
      </c>
      <c r="AH207" s="7">
        <v>102900</v>
      </c>
      <c r="AI207" s="7">
        <v>26</v>
      </c>
      <c r="AJ207" s="7">
        <v>20</v>
      </c>
      <c r="AS207" s="7" t="str">
        <f t="shared" si="48"/>
        <v>None</v>
      </c>
      <c r="AT207" s="7" t="str">
        <f t="shared" si="54"/>
        <v>None</v>
      </c>
      <c r="AU207" s="7" t="str">
        <f t="shared" si="55"/>
        <v/>
      </c>
      <c r="AV207" s="7" t="str">
        <f t="shared" si="56"/>
        <v/>
      </c>
      <c r="AW207" s="7" t="str">
        <f t="shared" si="57"/>
        <v/>
      </c>
      <c r="BA207" s="7" t="str">
        <f t="shared" si="49"/>
        <v/>
      </c>
      <c r="BB207" s="7" t="str">
        <f t="shared" si="58"/>
        <v>No</v>
      </c>
      <c r="BC207" s="7" t="s">
        <v>3333</v>
      </c>
      <c r="BE207" s="7" t="s">
        <v>4255</v>
      </c>
      <c r="BP207" s="22"/>
      <c r="CG207" s="7" t="str">
        <f t="shared" si="59"/>
        <v/>
      </c>
      <c r="CX207" s="7" t="s">
        <v>643</v>
      </c>
    </row>
    <row r="208" spans="1:102">
      <c r="A208" s="7" t="s">
        <v>450</v>
      </c>
      <c r="B208" s="7">
        <v>77</v>
      </c>
      <c r="H208" s="24" t="str">
        <f t="shared" si="50"/>
        <v/>
      </c>
      <c r="K208" s="7" t="str">
        <f t="shared" si="51"/>
        <v/>
      </c>
      <c r="L208" s="21" t="str">
        <f t="shared" si="52"/>
        <v/>
      </c>
      <c r="S208" s="7" t="str">
        <f t="shared" si="53"/>
        <v>Nothing</v>
      </c>
      <c r="T208" s="7" t="s">
        <v>634</v>
      </c>
      <c r="AB208" s="8" t="s">
        <v>4256</v>
      </c>
      <c r="AC208" s="24">
        <v>95214</v>
      </c>
      <c r="AD208" s="7">
        <v>-0.20799999999999999</v>
      </c>
      <c r="AE208" s="7" t="s">
        <v>4257</v>
      </c>
      <c r="AF208" s="7" t="s">
        <v>3395</v>
      </c>
      <c r="AG208" s="7" t="s">
        <v>4258</v>
      </c>
      <c r="AH208" s="7">
        <v>205000</v>
      </c>
      <c r="AI208" s="7">
        <v>-29</v>
      </c>
      <c r="AJ208" s="7">
        <v>26</v>
      </c>
      <c r="AS208" s="7" t="str">
        <f t="shared" si="48"/>
        <v>None</v>
      </c>
      <c r="AT208" s="7" t="str">
        <f t="shared" si="54"/>
        <v>None</v>
      </c>
      <c r="AU208" s="7" t="str">
        <f t="shared" si="55"/>
        <v/>
      </c>
      <c r="AV208" s="7" t="str">
        <f t="shared" si="56"/>
        <v/>
      </c>
      <c r="AW208" s="7" t="str">
        <f t="shared" si="57"/>
        <v/>
      </c>
      <c r="BB208" s="7" t="str">
        <f t="shared" si="58"/>
        <v>No</v>
      </c>
      <c r="BC208" s="7" t="s">
        <v>634</v>
      </c>
      <c r="BE208" s="7" t="s">
        <v>4259</v>
      </c>
      <c r="BP208" s="22"/>
      <c r="CG208" s="7" t="str">
        <f t="shared" si="59"/>
        <v/>
      </c>
      <c r="CX208" s="7" t="s">
        <v>643</v>
      </c>
    </row>
    <row r="209" spans="1:102">
      <c r="A209" s="7" t="s">
        <v>83</v>
      </c>
      <c r="B209" s="7">
        <v>40</v>
      </c>
      <c r="C209" s="7" t="s">
        <v>3332</v>
      </c>
      <c r="H209" s="24" t="str">
        <f t="shared" si="50"/>
        <v>Yes</v>
      </c>
      <c r="I209" s="7">
        <v>2050</v>
      </c>
      <c r="J209" s="7">
        <v>2016</v>
      </c>
      <c r="K209" s="7" t="str">
        <f t="shared" si="51"/>
        <v/>
      </c>
      <c r="L209" s="21" t="str">
        <f t="shared" si="52"/>
        <v/>
      </c>
      <c r="S209" s="7" t="str">
        <f t="shared" si="53"/>
        <v>Nothing</v>
      </c>
      <c r="T209" s="7" t="s">
        <v>634</v>
      </c>
      <c r="AB209" s="8" t="s">
        <v>4260</v>
      </c>
      <c r="AC209" s="24">
        <v>137237</v>
      </c>
      <c r="AD209" s="7">
        <v>-6.7000000000000004E-2</v>
      </c>
      <c r="AE209" s="7" t="s">
        <v>4261</v>
      </c>
      <c r="AF209" s="7">
        <v>-0.16</v>
      </c>
      <c r="AG209" s="7" t="s">
        <v>4262</v>
      </c>
      <c r="AH209" s="7">
        <v>164000</v>
      </c>
      <c r="AI209" s="7">
        <v>-8</v>
      </c>
      <c r="AJ209" s="7">
        <v>26</v>
      </c>
      <c r="AK209" s="7" t="s">
        <v>3434</v>
      </c>
      <c r="AM209" s="7" t="s">
        <v>630</v>
      </c>
      <c r="AS209" s="7" t="s">
        <v>650</v>
      </c>
      <c r="AT209" s="7" t="str">
        <f t="shared" si="54"/>
        <v>None</v>
      </c>
      <c r="AU209" s="7" t="str">
        <f t="shared" si="55"/>
        <v/>
      </c>
      <c r="AV209" s="7" t="str">
        <f t="shared" si="56"/>
        <v/>
      </c>
      <c r="AW209" s="7" t="str">
        <f t="shared" si="57"/>
        <v/>
      </c>
      <c r="BA209" s="7" t="str">
        <f t="shared" ref="BA209:BA239" si="60">IF(BG209="","","Yes")</f>
        <v/>
      </c>
      <c r="BB209" s="7" t="str">
        <f t="shared" si="58"/>
        <v>No</v>
      </c>
      <c r="BC209" s="7" t="s">
        <v>634</v>
      </c>
      <c r="BE209" s="23" t="s">
        <v>4263</v>
      </c>
      <c r="BP209" s="22"/>
      <c r="CF209" s="7" t="s">
        <v>3336</v>
      </c>
      <c r="CG209" s="7" t="str">
        <f t="shared" si="59"/>
        <v/>
      </c>
      <c r="CH209" s="7" t="s">
        <v>3338</v>
      </c>
      <c r="CI209" s="7">
        <v>0.09</v>
      </c>
      <c r="CJ209" s="7">
        <v>0.05</v>
      </c>
      <c r="CK209" s="7">
        <v>0.03</v>
      </c>
      <c r="CL209" s="7">
        <v>0.01</v>
      </c>
      <c r="CM209" s="7" t="s">
        <v>3338</v>
      </c>
      <c r="CN209" s="7" t="s">
        <v>4264</v>
      </c>
      <c r="CS209" s="7" t="s">
        <v>83</v>
      </c>
      <c r="CT209" s="7" t="s">
        <v>3556</v>
      </c>
      <c r="CU209" s="7">
        <v>-21</v>
      </c>
      <c r="CX209" s="7" t="s">
        <v>643</v>
      </c>
    </row>
    <row r="210" spans="1:102">
      <c r="A210" s="7" t="s">
        <v>388</v>
      </c>
      <c r="B210" s="7">
        <v>330</v>
      </c>
      <c r="H210" s="24" t="str">
        <f t="shared" si="50"/>
        <v/>
      </c>
      <c r="K210" s="7" t="str">
        <f t="shared" si="51"/>
        <v/>
      </c>
      <c r="L210" s="21" t="str">
        <f t="shared" si="52"/>
        <v/>
      </c>
      <c r="S210" s="7" t="str">
        <f t="shared" si="53"/>
        <v>Nothing</v>
      </c>
      <c r="T210" s="7" t="s">
        <v>3333</v>
      </c>
      <c r="AC210" s="24">
        <v>37765</v>
      </c>
      <c r="AD210" s="7">
        <v>8.0000000000000002E-3</v>
      </c>
      <c r="AE210" s="7" t="s">
        <v>4265</v>
      </c>
      <c r="AF210" s="7">
        <v>-0.58799999999999997</v>
      </c>
      <c r="AG210" s="7" t="s">
        <v>4266</v>
      </c>
      <c r="AH210" s="7">
        <v>194000</v>
      </c>
      <c r="AI210" s="7">
        <v>-5</v>
      </c>
      <c r="AJ210" s="7">
        <v>26</v>
      </c>
      <c r="AS210" s="7" t="str">
        <f t="shared" ref="AS210:AS227" si="61">IF(OR(BB210="Carbon Neutral",BB210="No - but post-2030 commitment"),IF((OR(BG210="Committed",BG210="Targets Set")),IF(I210="", "CN &amp; SBT","CN, SBT &amp; RE100"),IF(CG210="","CN","CN &amp; RE100")),IF((OR(BG210="Committed",BG210="Targets Set")),IF(CG210="", "SBT","SBT &amp; RE100"),IF(CG210="","None","RE100")))</f>
        <v>None</v>
      </c>
      <c r="AT210" s="7" t="str">
        <f t="shared" si="54"/>
        <v>None</v>
      </c>
      <c r="AU210" s="7" t="str">
        <f t="shared" si="55"/>
        <v/>
      </c>
      <c r="AV210" s="7" t="str">
        <f t="shared" si="56"/>
        <v/>
      </c>
      <c r="AW210" s="7" t="str">
        <f t="shared" si="57"/>
        <v/>
      </c>
      <c r="BA210" s="7" t="str">
        <f t="shared" si="60"/>
        <v/>
      </c>
      <c r="BB210" s="7" t="str">
        <f t="shared" si="58"/>
        <v>No</v>
      </c>
      <c r="BC210" s="7" t="s">
        <v>3333</v>
      </c>
      <c r="BP210" s="22"/>
      <c r="CG210" s="7" t="str">
        <f t="shared" si="59"/>
        <v/>
      </c>
    </row>
    <row r="211" spans="1:102">
      <c r="A211" s="7" t="s">
        <v>436</v>
      </c>
      <c r="B211" s="7">
        <v>282</v>
      </c>
      <c r="C211" s="7" t="s">
        <v>3581</v>
      </c>
      <c r="D211" s="7" t="s">
        <v>3424</v>
      </c>
      <c r="E211" s="7" t="s">
        <v>809</v>
      </c>
      <c r="F211" s="7">
        <v>2050</v>
      </c>
      <c r="G211" s="7">
        <v>2017</v>
      </c>
      <c r="H211" s="24" t="str">
        <f t="shared" si="50"/>
        <v/>
      </c>
      <c r="K211" s="7" t="str">
        <f t="shared" si="51"/>
        <v>T</v>
      </c>
      <c r="L211" s="21">
        <f t="shared" si="52"/>
        <v>2026.6666666666667</v>
      </c>
      <c r="M211" s="7">
        <v>2019</v>
      </c>
      <c r="S211" s="7" t="str">
        <f t="shared" si="53"/>
        <v/>
      </c>
      <c r="T211" s="7" t="s">
        <v>3381</v>
      </c>
      <c r="U211" s="7" t="s">
        <v>4267</v>
      </c>
      <c r="W211" s="7" t="s">
        <v>4268</v>
      </c>
      <c r="AB211" s="8" t="s">
        <v>4269</v>
      </c>
      <c r="AC211" s="24">
        <v>43073</v>
      </c>
      <c r="AD211" s="7">
        <v>4.8000000000000001E-2</v>
      </c>
      <c r="AE211" s="7" t="s">
        <v>4270</v>
      </c>
      <c r="AF211" s="7">
        <v>0.22700000000000001</v>
      </c>
      <c r="AG211" s="7" t="s">
        <v>4271</v>
      </c>
      <c r="AH211" s="7">
        <v>99437</v>
      </c>
      <c r="AI211" s="7">
        <v>14</v>
      </c>
      <c r="AJ211" s="7">
        <v>26</v>
      </c>
      <c r="AK211" s="7" t="s">
        <v>3654</v>
      </c>
      <c r="AM211" s="7" t="s">
        <v>640</v>
      </c>
      <c r="AS211" s="7" t="str">
        <f t="shared" si="61"/>
        <v>CN &amp; SBT</v>
      </c>
      <c r="AT211" s="7" t="str">
        <f t="shared" si="54"/>
        <v>SBT</v>
      </c>
      <c r="AU211" s="7" t="str">
        <f t="shared" si="55"/>
        <v/>
      </c>
      <c r="AV211" s="7">
        <f t="shared" si="56"/>
        <v>2019</v>
      </c>
      <c r="AW211" s="7" t="str">
        <f t="shared" si="57"/>
        <v/>
      </c>
      <c r="BA211" s="7" t="str">
        <f t="shared" si="60"/>
        <v>Yes</v>
      </c>
      <c r="BB211" s="7" t="str">
        <f t="shared" si="58"/>
        <v>No - but post-2030 commitment</v>
      </c>
      <c r="BC211" s="7" t="s">
        <v>3333</v>
      </c>
      <c r="BE211" s="7" t="s">
        <v>4272</v>
      </c>
      <c r="BF211" s="7" t="s">
        <v>938</v>
      </c>
      <c r="BG211" s="7" t="s">
        <v>641</v>
      </c>
      <c r="BH211" s="7" t="s">
        <v>3402</v>
      </c>
      <c r="BI211" s="7" t="s">
        <v>3499</v>
      </c>
      <c r="BL211" s="7" t="s">
        <v>4273</v>
      </c>
      <c r="BM211" s="7">
        <v>2025</v>
      </c>
      <c r="BN211" s="7">
        <v>2025</v>
      </c>
      <c r="BO211" s="7">
        <v>2030</v>
      </c>
      <c r="BP211" s="22"/>
      <c r="CD211" s="7">
        <v>2050</v>
      </c>
      <c r="CG211" s="7" t="str">
        <f t="shared" si="59"/>
        <v/>
      </c>
      <c r="CS211" s="7" t="s">
        <v>436</v>
      </c>
      <c r="CT211" s="7" t="s">
        <v>3487</v>
      </c>
      <c r="CU211" s="7">
        <v>20</v>
      </c>
      <c r="CW211" s="7" t="s">
        <v>643</v>
      </c>
    </row>
    <row r="212" spans="1:102">
      <c r="A212" s="7" t="s">
        <v>72</v>
      </c>
      <c r="B212" s="7">
        <v>17</v>
      </c>
      <c r="C212" s="7" t="s">
        <v>639</v>
      </c>
      <c r="H212" s="24" t="str">
        <f t="shared" si="50"/>
        <v/>
      </c>
      <c r="K212" s="7" t="str">
        <f t="shared" si="51"/>
        <v/>
      </c>
      <c r="L212" s="21" t="str">
        <f t="shared" si="52"/>
        <v/>
      </c>
      <c r="S212" s="7" t="str">
        <f t="shared" si="53"/>
        <v>Nothing</v>
      </c>
      <c r="T212" s="7" t="s">
        <v>634</v>
      </c>
      <c r="AB212" s="8" t="s">
        <v>4274</v>
      </c>
      <c r="AC212" s="24">
        <v>215111</v>
      </c>
      <c r="AD212" s="7">
        <v>-2.1000000000000001E-2</v>
      </c>
      <c r="AE212" s="7" t="s">
        <v>4275</v>
      </c>
      <c r="AF212" s="7">
        <v>-1.119</v>
      </c>
      <c r="AG212" s="7" t="s">
        <v>4276</v>
      </c>
      <c r="AH212" s="7">
        <v>88246</v>
      </c>
      <c r="AI212" s="7">
        <v>-1</v>
      </c>
      <c r="AJ212" s="7">
        <v>10</v>
      </c>
      <c r="AK212" s="7" t="s">
        <v>3524</v>
      </c>
      <c r="AS212" s="7" t="str">
        <f t="shared" si="61"/>
        <v>None</v>
      </c>
      <c r="AT212" s="7" t="str">
        <f t="shared" si="54"/>
        <v>None</v>
      </c>
      <c r="AU212" s="7" t="str">
        <f t="shared" si="55"/>
        <v/>
      </c>
      <c r="AV212" s="7" t="str">
        <f t="shared" si="56"/>
        <v/>
      </c>
      <c r="AW212" s="7" t="str">
        <f t="shared" si="57"/>
        <v/>
      </c>
      <c r="BA212" s="7" t="str">
        <f t="shared" si="60"/>
        <v/>
      </c>
      <c r="BB212" s="7" t="str">
        <f t="shared" si="58"/>
        <v>No</v>
      </c>
      <c r="BC212" s="7" t="s">
        <v>634</v>
      </c>
      <c r="BE212" s="41" t="s">
        <v>4277</v>
      </c>
      <c r="BP212" s="22"/>
      <c r="CG212" s="7" t="str">
        <f t="shared" si="59"/>
        <v/>
      </c>
      <c r="CS212" s="7" t="s">
        <v>4278</v>
      </c>
      <c r="CT212" s="7" t="s">
        <v>3556</v>
      </c>
      <c r="CU212" s="7">
        <v>-33</v>
      </c>
      <c r="CV212" s="7" t="s">
        <v>643</v>
      </c>
    </row>
    <row r="213" spans="1:102">
      <c r="A213" s="7" t="s">
        <v>118</v>
      </c>
      <c r="B213" s="7">
        <v>202</v>
      </c>
      <c r="C213" s="7" t="s">
        <v>3332</v>
      </c>
      <c r="D213" s="7" t="s">
        <v>635</v>
      </c>
      <c r="E213" s="7" t="s">
        <v>4279</v>
      </c>
      <c r="F213" s="7">
        <v>2015</v>
      </c>
      <c r="G213" s="7">
        <v>2015</v>
      </c>
      <c r="H213" s="24" t="str">
        <f t="shared" si="50"/>
        <v>Yes</v>
      </c>
      <c r="I213" s="7">
        <v>2020</v>
      </c>
      <c r="J213" s="7">
        <v>2015</v>
      </c>
      <c r="K213" s="7" t="str">
        <f t="shared" si="51"/>
        <v/>
      </c>
      <c r="L213" s="21" t="str">
        <f t="shared" si="52"/>
        <v/>
      </c>
      <c r="S213" s="7" t="str">
        <f t="shared" si="53"/>
        <v/>
      </c>
      <c r="T213" s="7" t="s">
        <v>643</v>
      </c>
      <c r="U213" t="s">
        <v>4280</v>
      </c>
      <c r="AB213" s="8" t="s">
        <v>4281</v>
      </c>
      <c r="AC213" s="24">
        <v>53922</v>
      </c>
      <c r="AD213" s="7">
        <v>2.7E-2</v>
      </c>
      <c r="AE213" s="7" t="s">
        <v>4282</v>
      </c>
      <c r="AF213" s="7">
        <v>-0.191</v>
      </c>
      <c r="AG213" s="7" t="s">
        <v>4283</v>
      </c>
      <c r="AH213" s="7">
        <v>38300</v>
      </c>
      <c r="AI213" s="7">
        <v>2</v>
      </c>
      <c r="AJ213" s="7">
        <v>21</v>
      </c>
      <c r="AK213" s="7" t="s">
        <v>3371</v>
      </c>
      <c r="AM213" s="7" t="s">
        <v>630</v>
      </c>
      <c r="AS213" s="7" t="str">
        <f t="shared" si="61"/>
        <v>CN &amp; RE100</v>
      </c>
      <c r="AT213" s="7" t="str">
        <f t="shared" si="54"/>
        <v>CN &amp; RE100</v>
      </c>
      <c r="AU213" s="7">
        <f t="shared" si="55"/>
        <v>2015</v>
      </c>
      <c r="AV213" s="7" t="str">
        <f t="shared" si="56"/>
        <v/>
      </c>
      <c r="AW213" s="7">
        <f t="shared" si="57"/>
        <v>2015</v>
      </c>
      <c r="BA213" s="7" t="str">
        <f t="shared" si="60"/>
        <v/>
      </c>
      <c r="BB213" s="7" t="str">
        <f t="shared" si="58"/>
        <v>Carbon Neutral</v>
      </c>
      <c r="BC213" s="7" t="s">
        <v>634</v>
      </c>
      <c r="BE213" s="23" t="s">
        <v>4284</v>
      </c>
      <c r="BF213" s="7" t="s">
        <v>733</v>
      </c>
      <c r="BP213" s="22"/>
      <c r="CD213" s="7" t="s">
        <v>3372</v>
      </c>
      <c r="CF213" s="7" t="s">
        <v>3336</v>
      </c>
      <c r="CG213" s="7" t="str">
        <f t="shared" si="59"/>
        <v>yes</v>
      </c>
      <c r="CH213" s="7" t="s">
        <v>3405</v>
      </c>
      <c r="CI213" s="7">
        <v>0.96</v>
      </c>
      <c r="CJ213" s="7">
        <v>0.95</v>
      </c>
      <c r="CK213" s="7">
        <v>0.9</v>
      </c>
      <c r="CL213" s="7">
        <v>0.86</v>
      </c>
      <c r="CM213" s="7">
        <v>0.14000000000000001</v>
      </c>
      <c r="CN213" s="7" t="s">
        <v>3765</v>
      </c>
      <c r="CP213" s="7" t="s">
        <v>4285</v>
      </c>
      <c r="CQ213" s="26" t="s">
        <v>4281</v>
      </c>
      <c r="CX213" s="7" t="s">
        <v>643</v>
      </c>
    </row>
    <row r="214" spans="1:102">
      <c r="A214" s="7" t="s">
        <v>2975</v>
      </c>
      <c r="B214" s="7">
        <v>436</v>
      </c>
      <c r="H214" s="24" t="str">
        <f t="shared" si="50"/>
        <v/>
      </c>
      <c r="K214" s="7" t="str">
        <f t="shared" si="51"/>
        <v/>
      </c>
      <c r="L214" s="21" t="str">
        <f t="shared" si="52"/>
        <v/>
      </c>
      <c r="S214" s="7" t="str">
        <f t="shared" si="53"/>
        <v>Nothing</v>
      </c>
      <c r="T214" s="7" t="s">
        <v>634</v>
      </c>
      <c r="AC214" s="24">
        <v>29024</v>
      </c>
      <c r="AD214" s="7">
        <v>-0.04</v>
      </c>
      <c r="AE214" s="7" t="s">
        <v>4286</v>
      </c>
      <c r="AF214" s="7">
        <v>-9.8000000000000004E-2</v>
      </c>
      <c r="AG214" s="7" t="s">
        <v>4287</v>
      </c>
      <c r="AH214" s="7">
        <v>88846</v>
      </c>
      <c r="AI214" s="7">
        <v>-22</v>
      </c>
      <c r="AJ214" s="7">
        <v>2</v>
      </c>
      <c r="AS214" s="7" t="str">
        <f t="shared" si="61"/>
        <v>None</v>
      </c>
      <c r="AT214" s="7" t="str">
        <f t="shared" si="54"/>
        <v>None</v>
      </c>
      <c r="AU214" s="7" t="str">
        <f t="shared" si="55"/>
        <v/>
      </c>
      <c r="AV214" s="7" t="str">
        <f t="shared" si="56"/>
        <v/>
      </c>
      <c r="AW214" s="7" t="str">
        <f t="shared" si="57"/>
        <v/>
      </c>
      <c r="BA214" s="7" t="str">
        <f t="shared" si="60"/>
        <v/>
      </c>
      <c r="BB214" s="7" t="str">
        <f t="shared" si="58"/>
        <v>No</v>
      </c>
      <c r="BC214" s="7" t="s">
        <v>634</v>
      </c>
      <c r="BE214" s="7" t="s">
        <v>4288</v>
      </c>
      <c r="BP214" s="22"/>
      <c r="CC214" s="7" t="s">
        <v>643</v>
      </c>
      <c r="CG214" s="7" t="str">
        <f t="shared" si="59"/>
        <v/>
      </c>
    </row>
    <row r="215" spans="1:102">
      <c r="A215" s="7" t="s">
        <v>528</v>
      </c>
      <c r="B215" s="7">
        <v>176</v>
      </c>
      <c r="C215" s="7" t="s">
        <v>680</v>
      </c>
      <c r="H215" s="24" t="str">
        <f t="shared" si="50"/>
        <v/>
      </c>
      <c r="K215" s="7" t="str">
        <f t="shared" si="51"/>
        <v/>
      </c>
      <c r="L215" s="21" t="str">
        <f t="shared" si="52"/>
        <v/>
      </c>
      <c r="S215" s="7" t="str">
        <f t="shared" si="53"/>
        <v>Nothing</v>
      </c>
      <c r="T215" s="7" t="s">
        <v>3467</v>
      </c>
      <c r="AB215" s="8" t="s">
        <v>4289</v>
      </c>
      <c r="AC215" s="24">
        <v>61965</v>
      </c>
      <c r="AD215" s="7">
        <v>0.17499999999999999</v>
      </c>
      <c r="AE215" s="7" t="s">
        <v>4290</v>
      </c>
      <c r="AF215" s="7">
        <v>0.24099999999999999</v>
      </c>
      <c r="AG215" s="7" t="s">
        <v>4291</v>
      </c>
      <c r="AH215" s="7">
        <v>52576</v>
      </c>
      <c r="AI215" s="7">
        <v>26</v>
      </c>
      <c r="AJ215" s="7">
        <v>9</v>
      </c>
      <c r="AS215" s="7" t="str">
        <f t="shared" si="61"/>
        <v>None</v>
      </c>
      <c r="AT215" s="7" t="str">
        <f t="shared" si="54"/>
        <v>None</v>
      </c>
      <c r="AU215" s="7" t="str">
        <f t="shared" si="55"/>
        <v/>
      </c>
      <c r="AV215" s="7" t="str">
        <f t="shared" si="56"/>
        <v/>
      </c>
      <c r="AW215" s="7" t="str">
        <f t="shared" si="57"/>
        <v/>
      </c>
      <c r="BA215" s="7" t="str">
        <f t="shared" si="60"/>
        <v/>
      </c>
      <c r="BB215" s="7" t="str">
        <f t="shared" si="58"/>
        <v>No</v>
      </c>
      <c r="BC215" s="7" t="s">
        <v>634</v>
      </c>
      <c r="BE215" s="23" t="s">
        <v>4292</v>
      </c>
      <c r="BP215" s="22"/>
      <c r="CG215" s="7" t="str">
        <f t="shared" si="59"/>
        <v/>
      </c>
    </row>
    <row r="216" spans="1:102">
      <c r="A216" s="7" t="s">
        <v>200</v>
      </c>
      <c r="B216" s="7">
        <v>242</v>
      </c>
      <c r="H216" s="24" t="str">
        <f t="shared" si="50"/>
        <v/>
      </c>
      <c r="K216" s="7" t="str">
        <f t="shared" si="51"/>
        <v/>
      </c>
      <c r="L216" s="21" t="str">
        <f t="shared" si="52"/>
        <v/>
      </c>
      <c r="S216" s="7" t="str">
        <f t="shared" si="53"/>
        <v>Nothing</v>
      </c>
      <c r="T216" s="7" t="s">
        <v>634</v>
      </c>
      <c r="AC216" s="24">
        <v>47911</v>
      </c>
      <c r="AD216" s="7">
        <v>-3.3000000000000002E-2</v>
      </c>
      <c r="AE216" s="7" t="s">
        <v>4293</v>
      </c>
      <c r="AF216" s="7">
        <v>-0.05</v>
      </c>
      <c r="AG216" s="7" t="s">
        <v>4294</v>
      </c>
      <c r="AH216" s="7">
        <v>100849</v>
      </c>
      <c r="AI216" s="7">
        <v>-19</v>
      </c>
      <c r="AJ216" s="7">
        <v>11</v>
      </c>
      <c r="AS216" s="7" t="str">
        <f t="shared" si="61"/>
        <v>None</v>
      </c>
      <c r="AT216" s="7" t="str">
        <f t="shared" si="54"/>
        <v>None</v>
      </c>
      <c r="AU216" s="7" t="str">
        <f t="shared" si="55"/>
        <v/>
      </c>
      <c r="AV216" s="7" t="str">
        <f t="shared" si="56"/>
        <v/>
      </c>
      <c r="AW216" s="7" t="str">
        <f t="shared" si="57"/>
        <v/>
      </c>
      <c r="BA216" s="7" t="str">
        <f t="shared" si="60"/>
        <v/>
      </c>
      <c r="BB216" s="7" t="str">
        <f t="shared" si="58"/>
        <v>No</v>
      </c>
      <c r="BC216" s="7" t="s">
        <v>634</v>
      </c>
      <c r="BP216" s="22"/>
      <c r="CG216" s="7" t="str">
        <f t="shared" si="59"/>
        <v/>
      </c>
    </row>
    <row r="217" spans="1:102">
      <c r="A217" s="7" t="s">
        <v>511</v>
      </c>
      <c r="B217" s="7">
        <v>447</v>
      </c>
      <c r="H217" s="24" t="str">
        <f t="shared" si="50"/>
        <v/>
      </c>
      <c r="K217" s="7" t="str">
        <f t="shared" si="51"/>
        <v/>
      </c>
      <c r="L217" s="21" t="str">
        <f t="shared" si="52"/>
        <v/>
      </c>
      <c r="S217" s="7" t="str">
        <f t="shared" si="53"/>
        <v>Nothing</v>
      </c>
      <c r="T217" s="7" t="s">
        <v>3333</v>
      </c>
      <c r="AC217" s="24">
        <v>28541</v>
      </c>
      <c r="AD217" s="7">
        <v>-0.13600000000000001</v>
      </c>
      <c r="AE217" s="7" t="s">
        <v>4295</v>
      </c>
      <c r="AF217" s="7">
        <v>-0.39300000000000002</v>
      </c>
      <c r="AG217" s="7" t="s">
        <v>4296</v>
      </c>
      <c r="AH217" s="7">
        <v>3283</v>
      </c>
      <c r="AI217" s="7">
        <v>-71</v>
      </c>
      <c r="AJ217" s="7">
        <v>9</v>
      </c>
      <c r="AS217" s="7" t="str">
        <f t="shared" si="61"/>
        <v>None</v>
      </c>
      <c r="AT217" s="7" t="str">
        <f t="shared" si="54"/>
        <v>None</v>
      </c>
      <c r="AU217" s="7" t="str">
        <f t="shared" si="55"/>
        <v/>
      </c>
      <c r="AV217" s="7" t="str">
        <f t="shared" si="56"/>
        <v/>
      </c>
      <c r="AW217" s="7" t="str">
        <f t="shared" si="57"/>
        <v/>
      </c>
      <c r="BA217" s="7" t="str">
        <f t="shared" si="60"/>
        <v/>
      </c>
      <c r="BB217" s="7" t="str">
        <f t="shared" si="58"/>
        <v>No</v>
      </c>
      <c r="BC217" s="7" t="s">
        <v>3333</v>
      </c>
      <c r="BP217" s="22"/>
      <c r="CG217" s="7" t="str">
        <f t="shared" si="59"/>
        <v/>
      </c>
      <c r="CV217" s="7" t="s">
        <v>643</v>
      </c>
    </row>
    <row r="218" spans="1:102">
      <c r="A218" s="7" t="s">
        <v>537</v>
      </c>
      <c r="B218" s="7">
        <v>490</v>
      </c>
      <c r="C218" s="7" t="s">
        <v>680</v>
      </c>
      <c r="H218" s="24" t="str">
        <f t="shared" si="50"/>
        <v/>
      </c>
      <c r="K218" s="7" t="str">
        <f t="shared" si="51"/>
        <v/>
      </c>
      <c r="L218" s="21" t="str">
        <f t="shared" si="52"/>
        <v/>
      </c>
      <c r="S218" s="7" t="str">
        <f t="shared" si="53"/>
        <v>Nothing</v>
      </c>
      <c r="T218" s="7" t="s">
        <v>3467</v>
      </c>
      <c r="AC218" s="24">
        <v>26060</v>
      </c>
      <c r="AD218" s="7">
        <v>0.24199999999999999</v>
      </c>
      <c r="AE218" s="7" t="s">
        <v>4297</v>
      </c>
      <c r="AF218" s="7">
        <v>-0.222</v>
      </c>
      <c r="AG218" s="7" t="s">
        <v>4298</v>
      </c>
      <c r="AH218" s="7">
        <v>30605</v>
      </c>
      <c r="AI218" s="7" t="s">
        <v>3395</v>
      </c>
      <c r="AJ218" s="7">
        <v>1</v>
      </c>
      <c r="AS218" s="7" t="str">
        <f t="shared" si="61"/>
        <v>None</v>
      </c>
      <c r="AT218" s="7" t="str">
        <f t="shared" si="54"/>
        <v>None</v>
      </c>
      <c r="AU218" s="7" t="str">
        <f t="shared" si="55"/>
        <v/>
      </c>
      <c r="AV218" s="7" t="str">
        <f t="shared" si="56"/>
        <v/>
      </c>
      <c r="AW218" s="7" t="str">
        <f t="shared" si="57"/>
        <v/>
      </c>
      <c r="BA218" s="7" t="str">
        <f t="shared" si="60"/>
        <v/>
      </c>
      <c r="BB218" s="7" t="str">
        <f t="shared" si="58"/>
        <v>No</v>
      </c>
      <c r="BP218" s="22"/>
      <c r="CG218" s="7" t="str">
        <f t="shared" si="59"/>
        <v/>
      </c>
    </row>
    <row r="219" spans="1:102">
      <c r="A219" s="7" t="s">
        <v>300</v>
      </c>
      <c r="B219" s="7">
        <v>206</v>
      </c>
      <c r="H219" s="24" t="str">
        <f t="shared" si="50"/>
        <v/>
      </c>
      <c r="K219" s="7" t="str">
        <f t="shared" si="51"/>
        <v/>
      </c>
      <c r="L219" s="21" t="str">
        <f t="shared" si="52"/>
        <v/>
      </c>
      <c r="S219" s="7" t="str">
        <f t="shared" si="53"/>
        <v>Nothing</v>
      </c>
      <c r="T219" s="7" t="s">
        <v>634</v>
      </c>
      <c r="AC219" s="24">
        <v>53662</v>
      </c>
      <c r="AD219" s="7">
        <v>-2.5000000000000001E-2</v>
      </c>
      <c r="AE219" s="7" t="s">
        <v>4299</v>
      </c>
      <c r="AF219" s="7">
        <v>-0.36299999999999999</v>
      </c>
      <c r="AG219" s="7" t="s">
        <v>4300</v>
      </c>
      <c r="AH219" s="7">
        <v>105780</v>
      </c>
      <c r="AI219" s="7">
        <v>-17</v>
      </c>
      <c r="AJ219" s="7">
        <v>8</v>
      </c>
      <c r="AS219" s="7" t="str">
        <f t="shared" si="61"/>
        <v>None</v>
      </c>
      <c r="AT219" s="7" t="str">
        <f t="shared" si="54"/>
        <v>None</v>
      </c>
      <c r="AU219" s="7" t="str">
        <f t="shared" si="55"/>
        <v/>
      </c>
      <c r="AV219" s="7" t="str">
        <f t="shared" si="56"/>
        <v/>
      </c>
      <c r="AW219" s="7" t="str">
        <f t="shared" si="57"/>
        <v/>
      </c>
      <c r="BA219" s="7" t="str">
        <f t="shared" si="60"/>
        <v/>
      </c>
      <c r="BB219" s="7" t="str">
        <f t="shared" si="58"/>
        <v>No</v>
      </c>
      <c r="BC219" s="7" t="s">
        <v>634</v>
      </c>
      <c r="BP219" s="22"/>
      <c r="CG219" s="7" t="str">
        <f t="shared" si="59"/>
        <v/>
      </c>
    </row>
    <row r="220" spans="1:102">
      <c r="A220" s="7" t="s">
        <v>438</v>
      </c>
      <c r="B220" s="7">
        <v>435</v>
      </c>
      <c r="H220" s="24" t="str">
        <f t="shared" si="50"/>
        <v/>
      </c>
      <c r="K220" s="7" t="str">
        <f t="shared" si="51"/>
        <v/>
      </c>
      <c r="L220" s="21" t="str">
        <f t="shared" si="52"/>
        <v/>
      </c>
      <c r="S220" s="7" t="str">
        <f t="shared" si="53"/>
        <v>Nothing</v>
      </c>
      <c r="T220" s="7" t="s">
        <v>634</v>
      </c>
      <c r="AC220" s="24">
        <v>29060</v>
      </c>
      <c r="AD220" s="7">
        <v>4.9000000000000002E-2</v>
      </c>
      <c r="AE220" s="7" t="s">
        <v>4301</v>
      </c>
      <c r="AF220" s="7">
        <v>5.6000000000000001E-2</v>
      </c>
      <c r="AG220" s="7" t="s">
        <v>4302</v>
      </c>
      <c r="AH220" s="7">
        <v>99757</v>
      </c>
      <c r="AI220" s="7">
        <v>13</v>
      </c>
      <c r="AJ220" s="7">
        <v>3</v>
      </c>
      <c r="AS220" s="7" t="str">
        <f t="shared" si="61"/>
        <v>None</v>
      </c>
      <c r="AT220" s="7" t="str">
        <f t="shared" si="54"/>
        <v>None</v>
      </c>
      <c r="AU220" s="7" t="str">
        <f t="shared" si="55"/>
        <v/>
      </c>
      <c r="AV220" s="7" t="str">
        <f t="shared" si="56"/>
        <v/>
      </c>
      <c r="AW220" s="7" t="str">
        <f t="shared" si="57"/>
        <v/>
      </c>
      <c r="BA220" s="7" t="str">
        <f t="shared" si="60"/>
        <v/>
      </c>
      <c r="BB220" s="7" t="str">
        <f t="shared" si="58"/>
        <v>No</v>
      </c>
      <c r="BC220" s="7" t="s">
        <v>3333</v>
      </c>
      <c r="BP220" s="22"/>
      <c r="CG220" s="7" t="str">
        <f t="shared" si="59"/>
        <v/>
      </c>
    </row>
    <row r="221" spans="1:102">
      <c r="A221" s="7" t="s">
        <v>490</v>
      </c>
      <c r="B221" s="7">
        <v>468</v>
      </c>
      <c r="H221" s="24" t="str">
        <f t="shared" si="50"/>
        <v/>
      </c>
      <c r="K221" s="7" t="str">
        <f t="shared" si="51"/>
        <v/>
      </c>
      <c r="L221" s="21" t="str">
        <f t="shared" si="52"/>
        <v/>
      </c>
      <c r="S221" s="7" t="str">
        <f t="shared" si="53"/>
        <v>Nothing</v>
      </c>
      <c r="T221" s="7" t="s">
        <v>634</v>
      </c>
      <c r="AC221" s="24">
        <v>27209</v>
      </c>
      <c r="AD221" s="7">
        <v>3.5999999999999997E-2</v>
      </c>
      <c r="AE221" s="7" t="s">
        <v>4303</v>
      </c>
      <c r="AF221" s="7">
        <v>-0.26400000000000001</v>
      </c>
      <c r="AG221" s="7" t="s">
        <v>4304</v>
      </c>
      <c r="AH221" s="7">
        <v>20196</v>
      </c>
      <c r="AI221" s="7">
        <v>5</v>
      </c>
      <c r="AJ221" s="7">
        <v>2</v>
      </c>
      <c r="AS221" s="7" t="str">
        <f t="shared" si="61"/>
        <v>None</v>
      </c>
      <c r="AT221" s="7" t="str">
        <f t="shared" si="54"/>
        <v>None</v>
      </c>
      <c r="AU221" s="7" t="str">
        <f t="shared" si="55"/>
        <v/>
      </c>
      <c r="AV221" s="7" t="str">
        <f t="shared" si="56"/>
        <v/>
      </c>
      <c r="AW221" s="7" t="str">
        <f t="shared" si="57"/>
        <v/>
      </c>
      <c r="BA221" s="7" t="str">
        <f t="shared" si="60"/>
        <v/>
      </c>
      <c r="BB221" s="7" t="str">
        <f t="shared" si="58"/>
        <v>No</v>
      </c>
      <c r="BC221" s="7" t="s">
        <v>634</v>
      </c>
      <c r="BP221" s="22"/>
      <c r="CG221" s="7" t="str">
        <f t="shared" si="59"/>
        <v/>
      </c>
    </row>
    <row r="222" spans="1:102">
      <c r="A222" s="7" t="s">
        <v>430</v>
      </c>
      <c r="B222" s="7">
        <v>277</v>
      </c>
      <c r="H222" s="24" t="str">
        <f t="shared" si="50"/>
        <v/>
      </c>
      <c r="K222" s="7" t="str">
        <f t="shared" si="51"/>
        <v/>
      </c>
      <c r="L222" s="21" t="str">
        <f t="shared" si="52"/>
        <v/>
      </c>
      <c r="S222" s="7" t="str">
        <f t="shared" si="53"/>
        <v>Nothing</v>
      </c>
      <c r="T222" s="7" t="s">
        <v>3333</v>
      </c>
      <c r="AC222" s="24">
        <v>43258</v>
      </c>
      <c r="AD222" s="7">
        <v>-2.4E-2</v>
      </c>
      <c r="AE222" s="7" t="s">
        <v>4305</v>
      </c>
      <c r="AF222" s="7">
        <v>-0.81899999999999995</v>
      </c>
      <c r="AG222" s="7" t="s">
        <v>4306</v>
      </c>
      <c r="AH222" s="7">
        <v>57967</v>
      </c>
      <c r="AI222" s="7">
        <v>-16</v>
      </c>
      <c r="AJ222" s="7">
        <v>15</v>
      </c>
      <c r="AS222" s="7" t="str">
        <f t="shared" si="61"/>
        <v>None</v>
      </c>
      <c r="AT222" s="7" t="str">
        <f t="shared" si="54"/>
        <v>None</v>
      </c>
      <c r="AU222" s="7" t="str">
        <f t="shared" si="55"/>
        <v/>
      </c>
      <c r="AV222" s="7" t="str">
        <f t="shared" si="56"/>
        <v/>
      </c>
      <c r="AW222" s="7" t="str">
        <f t="shared" si="57"/>
        <v/>
      </c>
      <c r="BA222" s="7" t="str">
        <f t="shared" si="60"/>
        <v/>
      </c>
      <c r="BB222" s="7" t="str">
        <f t="shared" si="58"/>
        <v>No</v>
      </c>
      <c r="BC222" s="7" t="s">
        <v>3333</v>
      </c>
      <c r="BE222" s="7" t="s">
        <v>4307</v>
      </c>
      <c r="BP222" s="22"/>
      <c r="CG222" s="7" t="str">
        <f t="shared" si="59"/>
        <v/>
      </c>
    </row>
    <row r="223" spans="1:102">
      <c r="A223" s="7" t="s">
        <v>302</v>
      </c>
      <c r="B223" s="7">
        <v>218</v>
      </c>
      <c r="H223" s="24" t="str">
        <f t="shared" si="50"/>
        <v/>
      </c>
      <c r="K223" s="7" t="str">
        <f t="shared" si="51"/>
        <v/>
      </c>
      <c r="L223" s="21" t="str">
        <f t="shared" si="52"/>
        <v/>
      </c>
      <c r="S223" s="7" t="str">
        <f t="shared" si="53"/>
        <v>Nothing</v>
      </c>
      <c r="T223" s="7" t="s">
        <v>634</v>
      </c>
      <c r="AC223" s="24">
        <v>51345</v>
      </c>
      <c r="AD223" s="7">
        <v>8.0000000000000002E-3</v>
      </c>
      <c r="AE223" s="7" t="s">
        <v>4308</v>
      </c>
      <c r="AF223" s="7" t="s">
        <v>3395</v>
      </c>
      <c r="AG223" s="7" t="s">
        <v>4309</v>
      </c>
      <c r="AH223" s="7">
        <v>127116</v>
      </c>
      <c r="AI223" s="7">
        <v>-4</v>
      </c>
      <c r="AJ223" s="7">
        <v>12</v>
      </c>
      <c r="AS223" s="7" t="str">
        <f t="shared" si="61"/>
        <v>None</v>
      </c>
      <c r="AT223" s="7" t="str">
        <f t="shared" si="54"/>
        <v>None</v>
      </c>
      <c r="AU223" s="7" t="str">
        <f t="shared" si="55"/>
        <v/>
      </c>
      <c r="AV223" s="7" t="str">
        <f t="shared" si="56"/>
        <v/>
      </c>
      <c r="AW223" s="7" t="str">
        <f t="shared" si="57"/>
        <v/>
      </c>
      <c r="BA223" s="7" t="str">
        <f t="shared" si="60"/>
        <v/>
      </c>
      <c r="BB223" s="7" t="str">
        <f t="shared" si="58"/>
        <v>No</v>
      </c>
      <c r="BC223" s="7" t="s">
        <v>634</v>
      </c>
      <c r="BP223" s="22"/>
      <c r="CG223" s="7" t="str">
        <f t="shared" si="59"/>
        <v/>
      </c>
    </row>
    <row r="224" spans="1:102">
      <c r="A224" s="7" t="s">
        <v>237</v>
      </c>
      <c r="B224" s="7">
        <v>219</v>
      </c>
      <c r="H224" s="24" t="str">
        <f t="shared" si="50"/>
        <v/>
      </c>
      <c r="K224" s="7" t="str">
        <f t="shared" si="51"/>
        <v/>
      </c>
      <c r="L224" s="21" t="str">
        <f t="shared" si="52"/>
        <v/>
      </c>
      <c r="S224" s="7" t="str">
        <f t="shared" si="53"/>
        <v>Nothing</v>
      </c>
      <c r="T224" s="7" t="s">
        <v>634</v>
      </c>
      <c r="AC224" s="24">
        <v>51336</v>
      </c>
      <c r="AD224" s="7">
        <v>0.1</v>
      </c>
      <c r="AE224" s="7" t="s">
        <v>4310</v>
      </c>
      <c r="AF224" s="7">
        <v>-7.3999999999999996E-2</v>
      </c>
      <c r="AG224" s="7" t="s">
        <v>4311</v>
      </c>
      <c r="AH224" s="7">
        <v>245000</v>
      </c>
      <c r="AI224" s="7">
        <v>22</v>
      </c>
      <c r="AJ224" s="7">
        <v>26</v>
      </c>
      <c r="AS224" s="7" t="str">
        <f t="shared" si="61"/>
        <v>None</v>
      </c>
      <c r="AT224" s="7" t="str">
        <f t="shared" si="54"/>
        <v>None</v>
      </c>
      <c r="AU224" s="7" t="str">
        <f t="shared" si="55"/>
        <v/>
      </c>
      <c r="AV224" s="7" t="str">
        <f t="shared" si="56"/>
        <v/>
      </c>
      <c r="AW224" s="7" t="str">
        <f t="shared" si="57"/>
        <v/>
      </c>
      <c r="BA224" s="7" t="str">
        <f t="shared" si="60"/>
        <v/>
      </c>
      <c r="BB224" s="7" t="str">
        <f t="shared" si="58"/>
        <v>No</v>
      </c>
      <c r="BC224" s="7" t="s">
        <v>634</v>
      </c>
      <c r="BP224" s="22"/>
      <c r="CG224" s="7" t="str">
        <f t="shared" si="59"/>
        <v/>
      </c>
    </row>
    <row r="225" spans="1:102">
      <c r="A225" s="7" t="s">
        <v>4312</v>
      </c>
      <c r="B225" s="7">
        <v>474</v>
      </c>
      <c r="C225" s="7" t="s">
        <v>697</v>
      </c>
      <c r="H225" s="24" t="str">
        <f t="shared" si="50"/>
        <v/>
      </c>
      <c r="K225" s="7" t="str">
        <f t="shared" si="51"/>
        <v>C</v>
      </c>
      <c r="L225" s="21" t="str">
        <f t="shared" si="52"/>
        <v/>
      </c>
      <c r="M225" s="7">
        <v>2019</v>
      </c>
      <c r="S225" s="7" t="str">
        <f t="shared" si="53"/>
        <v>Nothing</v>
      </c>
      <c r="T225" s="7" t="s">
        <v>634</v>
      </c>
      <c r="AB225" s="8" t="s">
        <v>4313</v>
      </c>
      <c r="AC225" s="24">
        <v>26828</v>
      </c>
      <c r="AD225" s="7">
        <v>8.0000000000000002E-3</v>
      </c>
      <c r="AE225" s="7" t="s">
        <v>4314</v>
      </c>
      <c r="AF225" s="7">
        <v>7.2999999999999995E-2</v>
      </c>
      <c r="AG225" s="7" t="s">
        <v>4315</v>
      </c>
      <c r="AH225" s="7">
        <v>85853</v>
      </c>
      <c r="AI225" s="7">
        <v>-7</v>
      </c>
      <c r="AJ225" s="7">
        <v>14</v>
      </c>
      <c r="AK225" s="7" t="s">
        <v>3528</v>
      </c>
      <c r="AM225" s="7" t="s">
        <v>640</v>
      </c>
      <c r="AS225" s="7" t="str">
        <f t="shared" si="61"/>
        <v>SBT</v>
      </c>
      <c r="AT225" s="7" t="str">
        <f t="shared" si="54"/>
        <v>SBT</v>
      </c>
      <c r="AU225" s="7" t="str">
        <f t="shared" si="55"/>
        <v/>
      </c>
      <c r="AV225" s="7">
        <f t="shared" si="56"/>
        <v>2019</v>
      </c>
      <c r="AW225" s="7" t="str">
        <f t="shared" si="57"/>
        <v/>
      </c>
      <c r="BA225" s="7" t="str">
        <f t="shared" si="60"/>
        <v>Yes</v>
      </c>
      <c r="BB225" s="7" t="str">
        <f t="shared" si="58"/>
        <v>No</v>
      </c>
      <c r="BC225" s="7" t="s">
        <v>634</v>
      </c>
      <c r="BE225" s="7" t="s">
        <v>4316</v>
      </c>
      <c r="BG225" s="7" t="s">
        <v>633</v>
      </c>
      <c r="BI225" s="7" t="s">
        <v>3655</v>
      </c>
      <c r="BP225" s="22"/>
      <c r="CG225" s="7" t="str">
        <f t="shared" si="59"/>
        <v/>
      </c>
    </row>
    <row r="226" spans="1:102">
      <c r="A226" s="7" t="s">
        <v>4317</v>
      </c>
      <c r="B226" s="7">
        <v>486</v>
      </c>
      <c r="C226" s="7" t="s">
        <v>680</v>
      </c>
      <c r="H226" s="24" t="str">
        <f t="shared" si="50"/>
        <v/>
      </c>
      <c r="K226" s="7" t="str">
        <f t="shared" si="51"/>
        <v/>
      </c>
      <c r="L226" s="21" t="str">
        <f t="shared" si="52"/>
        <v/>
      </c>
      <c r="S226" s="7" t="str">
        <f t="shared" si="53"/>
        <v>Nothing</v>
      </c>
      <c r="T226" s="7" t="s">
        <v>3467</v>
      </c>
      <c r="AC226" s="24">
        <v>26163</v>
      </c>
      <c r="AD226" s="7">
        <v>1.4999999999999999E-2</v>
      </c>
      <c r="AE226" s="7" t="s">
        <v>4318</v>
      </c>
      <c r="AF226" s="7" t="s">
        <v>3395</v>
      </c>
      <c r="AG226" s="7" t="s">
        <v>4319</v>
      </c>
      <c r="AH226" s="7">
        <v>164236</v>
      </c>
      <c r="AI226" s="7">
        <v>-2</v>
      </c>
      <c r="AJ226" s="7">
        <v>8</v>
      </c>
      <c r="AS226" s="7" t="str">
        <f t="shared" si="61"/>
        <v>None</v>
      </c>
      <c r="AT226" s="7" t="str">
        <f t="shared" si="54"/>
        <v>None</v>
      </c>
      <c r="AU226" s="7" t="str">
        <f t="shared" si="55"/>
        <v/>
      </c>
      <c r="AV226" s="7" t="str">
        <f t="shared" si="56"/>
        <v/>
      </c>
      <c r="AW226" s="7" t="str">
        <f t="shared" si="57"/>
        <v/>
      </c>
      <c r="BA226" s="7" t="str">
        <f t="shared" si="60"/>
        <v/>
      </c>
      <c r="BB226" s="7" t="str">
        <f t="shared" si="58"/>
        <v>No</v>
      </c>
      <c r="BP226" s="22"/>
      <c r="CG226" s="7" t="str">
        <f t="shared" si="59"/>
        <v/>
      </c>
    </row>
    <row r="227" spans="1:102">
      <c r="A227" s="7" t="s">
        <v>129</v>
      </c>
      <c r="B227" s="7">
        <v>107</v>
      </c>
      <c r="H227" s="24" t="str">
        <f t="shared" si="50"/>
        <v/>
      </c>
      <c r="K227" s="7" t="str">
        <f t="shared" si="51"/>
        <v/>
      </c>
      <c r="L227" s="21" t="str">
        <f t="shared" si="52"/>
        <v/>
      </c>
      <c r="S227" s="7" t="str">
        <f t="shared" si="53"/>
        <v>Nothing</v>
      </c>
      <c r="T227" s="7" t="s">
        <v>634</v>
      </c>
      <c r="AC227" s="24">
        <v>80588</v>
      </c>
      <c r="AD227" s="7">
        <v>0.434</v>
      </c>
      <c r="AE227" s="7" t="s">
        <v>4320</v>
      </c>
      <c r="AF227" s="7">
        <v>2.5630000000000002</v>
      </c>
      <c r="AG227" s="7" t="s">
        <v>4321</v>
      </c>
      <c r="AH227" s="7">
        <v>90555</v>
      </c>
      <c r="AI227" s="7">
        <v>74</v>
      </c>
      <c r="AJ227" s="7">
        <v>4</v>
      </c>
      <c r="AS227" s="7" t="str">
        <f t="shared" si="61"/>
        <v>None</v>
      </c>
      <c r="AT227" s="7" t="str">
        <f t="shared" si="54"/>
        <v>None</v>
      </c>
      <c r="AU227" s="7" t="str">
        <f t="shared" si="55"/>
        <v/>
      </c>
      <c r="AV227" s="7" t="str">
        <f t="shared" si="56"/>
        <v/>
      </c>
      <c r="AW227" s="7" t="str">
        <f t="shared" si="57"/>
        <v/>
      </c>
      <c r="BA227" s="7" t="str">
        <f t="shared" si="60"/>
        <v/>
      </c>
      <c r="BB227" s="7" t="str">
        <f t="shared" si="58"/>
        <v>No</v>
      </c>
      <c r="BC227" s="7" t="s">
        <v>634</v>
      </c>
      <c r="BP227" s="22"/>
      <c r="CG227" s="7" t="str">
        <f t="shared" si="59"/>
        <v/>
      </c>
    </row>
    <row r="228" spans="1:102">
      <c r="A228" s="7" t="s">
        <v>3127</v>
      </c>
      <c r="B228" s="7">
        <v>431</v>
      </c>
      <c r="C228" s="7" t="s">
        <v>3332</v>
      </c>
      <c r="H228" s="24" t="str">
        <f t="shared" si="50"/>
        <v>Yes</v>
      </c>
      <c r="I228" s="7" t="s">
        <v>3086</v>
      </c>
      <c r="J228" s="7">
        <v>2016</v>
      </c>
      <c r="K228" s="7" t="str">
        <f t="shared" si="51"/>
        <v>T</v>
      </c>
      <c r="L228" s="21">
        <f t="shared" si="52"/>
        <v>2025</v>
      </c>
      <c r="M228" s="7">
        <v>2019</v>
      </c>
      <c r="S228" s="7" t="str">
        <f t="shared" si="53"/>
        <v>Nothing</v>
      </c>
      <c r="T228" s="7" t="s">
        <v>3333</v>
      </c>
      <c r="AB228" s="8" t="s">
        <v>4322</v>
      </c>
      <c r="AC228" s="24">
        <v>29135</v>
      </c>
      <c r="AD228" s="7">
        <v>-5.6000000000000001E-2</v>
      </c>
      <c r="AE228" s="7" t="s">
        <v>4323</v>
      </c>
      <c r="AF228" s="7">
        <v>-0.45</v>
      </c>
      <c r="AG228" s="7" t="s">
        <v>4324</v>
      </c>
      <c r="AH228" s="7">
        <v>61600</v>
      </c>
      <c r="AI228" s="7">
        <v>-27</v>
      </c>
      <c r="AJ228" s="7">
        <v>4</v>
      </c>
      <c r="AK228" s="7" t="s">
        <v>3549</v>
      </c>
      <c r="AM228" s="7" t="s">
        <v>630</v>
      </c>
      <c r="AS228" s="7" t="s">
        <v>4010</v>
      </c>
      <c r="AT228" s="7" t="str">
        <f t="shared" si="54"/>
        <v>SBT</v>
      </c>
      <c r="AU228" s="7" t="str">
        <f t="shared" si="55"/>
        <v/>
      </c>
      <c r="AV228" s="7">
        <f t="shared" si="56"/>
        <v>2019</v>
      </c>
      <c r="AW228" s="7" t="str">
        <f t="shared" si="57"/>
        <v/>
      </c>
      <c r="BA228" s="7" t="str">
        <f t="shared" si="60"/>
        <v>Yes</v>
      </c>
      <c r="BB228" s="7" t="str">
        <f t="shared" si="58"/>
        <v>No</v>
      </c>
      <c r="BC228" s="7" t="s">
        <v>3333</v>
      </c>
      <c r="BE228" s="7" t="s">
        <v>4325</v>
      </c>
      <c r="BG228" s="7" t="s">
        <v>641</v>
      </c>
      <c r="BH228" s="7" t="s">
        <v>3362</v>
      </c>
      <c r="BI228" s="7" t="s">
        <v>3499</v>
      </c>
      <c r="BL228" s="7" t="s">
        <v>4326</v>
      </c>
      <c r="BM228" s="7">
        <v>2025</v>
      </c>
      <c r="BN228" s="7">
        <v>2025</v>
      </c>
      <c r="BO228" s="7">
        <v>2025</v>
      </c>
      <c r="BP228" s="22"/>
      <c r="CF228" s="7" t="s">
        <v>3336</v>
      </c>
      <c r="CG228" s="7" t="str">
        <f t="shared" si="59"/>
        <v/>
      </c>
      <c r="CH228" s="7" t="s">
        <v>4327</v>
      </c>
      <c r="CI228" s="7">
        <v>0.37</v>
      </c>
      <c r="CJ228" s="7">
        <v>0.25</v>
      </c>
      <c r="CK228" s="7">
        <v>0.2</v>
      </c>
      <c r="CL228" s="7">
        <v>0.12</v>
      </c>
      <c r="CM228" s="7" t="s">
        <v>3338</v>
      </c>
      <c r="CN228" s="7" t="s">
        <v>4328</v>
      </c>
      <c r="CW228" s="7" t="s">
        <v>643</v>
      </c>
    </row>
    <row r="229" spans="1:102">
      <c r="A229" s="7" t="s">
        <v>264</v>
      </c>
      <c r="B229" s="7">
        <v>106</v>
      </c>
      <c r="C229" s="7" t="s">
        <v>676</v>
      </c>
      <c r="H229" s="24" t="str">
        <f t="shared" si="50"/>
        <v/>
      </c>
      <c r="K229" s="7" t="str">
        <f t="shared" si="51"/>
        <v>C</v>
      </c>
      <c r="L229" s="21" t="str">
        <f t="shared" si="52"/>
        <v/>
      </c>
      <c r="M229" s="7">
        <v>2018</v>
      </c>
      <c r="S229" s="7" t="str">
        <f t="shared" si="53"/>
        <v>Nothing</v>
      </c>
      <c r="T229" s="7" t="s">
        <v>634</v>
      </c>
      <c r="AB229" s="8" t="s">
        <v>4329</v>
      </c>
      <c r="AC229" s="24">
        <v>80639</v>
      </c>
      <c r="AD229" s="7">
        <v>-5.7000000000000002E-2</v>
      </c>
      <c r="AE229" s="7" t="s">
        <v>4330</v>
      </c>
      <c r="AF229" s="7">
        <v>-0.59899999999999998</v>
      </c>
      <c r="AG229" s="7" t="s">
        <v>4331</v>
      </c>
      <c r="AH229" s="7">
        <v>301056</v>
      </c>
      <c r="AI229" s="7">
        <v>-4</v>
      </c>
      <c r="AJ229" s="7">
        <v>26</v>
      </c>
      <c r="AK229" s="7" t="s">
        <v>3549</v>
      </c>
      <c r="AM229" s="7" t="s">
        <v>677</v>
      </c>
      <c r="AS229" s="7" t="str">
        <f>IF(OR(BB229="Carbon Neutral",BB229="No - but post-2030 commitment"),IF((OR(BG229="Committed",BG229="Targets Set")),IF(I229="", "CN &amp; SBT","CN, SBT &amp; RE100"),IF(CG229="","CN","CN &amp; RE100")),IF((OR(BG229="Committed",BG229="Targets Set")),IF(CG229="", "SBT","SBT &amp; RE100"),IF(CG229="","None","RE100")))</f>
        <v>SBT</v>
      </c>
      <c r="AT229" s="7" t="str">
        <f t="shared" si="54"/>
        <v>SBT</v>
      </c>
      <c r="AU229" s="7" t="str">
        <f t="shared" si="55"/>
        <v/>
      </c>
      <c r="AV229" s="7">
        <f t="shared" si="56"/>
        <v>2018</v>
      </c>
      <c r="AW229" s="7" t="str">
        <f t="shared" si="57"/>
        <v/>
      </c>
      <c r="BA229" s="7" t="str">
        <f t="shared" si="60"/>
        <v>Yes</v>
      </c>
      <c r="BB229" s="7" t="str">
        <f t="shared" si="58"/>
        <v>No</v>
      </c>
      <c r="BC229" s="7" t="s">
        <v>634</v>
      </c>
      <c r="BE229" s="7" t="s">
        <v>4332</v>
      </c>
      <c r="BG229" s="7" t="s">
        <v>633</v>
      </c>
      <c r="BI229" s="7" t="s">
        <v>3930</v>
      </c>
      <c r="BP229" s="22"/>
      <c r="CG229" s="7" t="str">
        <f t="shared" si="59"/>
        <v/>
      </c>
      <c r="CV229" s="7" t="s">
        <v>643</v>
      </c>
      <c r="CW229" s="7" t="s">
        <v>643</v>
      </c>
    </row>
    <row r="230" spans="1:102">
      <c r="A230" s="7" t="s">
        <v>94</v>
      </c>
      <c r="B230" s="7">
        <v>59</v>
      </c>
      <c r="H230" s="24" t="str">
        <f t="shared" si="50"/>
        <v/>
      </c>
      <c r="K230" s="7" t="str">
        <f t="shared" si="51"/>
        <v/>
      </c>
      <c r="L230" s="21" t="str">
        <f t="shared" si="52"/>
        <v/>
      </c>
      <c r="S230" s="7" t="str">
        <f t="shared" si="53"/>
        <v>Nothing</v>
      </c>
      <c r="T230" s="7" t="s">
        <v>634</v>
      </c>
      <c r="AB230" s="8" t="s">
        <v>4333</v>
      </c>
      <c r="AC230" s="24">
        <v>110225</v>
      </c>
      <c r="AD230" s="7">
        <v>1.9E-2</v>
      </c>
      <c r="AE230" s="7" t="s">
        <v>4334</v>
      </c>
      <c r="AF230" s="7">
        <v>1.0999999999999999E-2</v>
      </c>
      <c r="AG230" s="7" t="s">
        <v>4335</v>
      </c>
      <c r="AH230" s="7">
        <v>415700</v>
      </c>
      <c r="AI230" s="7">
        <v>3</v>
      </c>
      <c r="AJ230" s="7">
        <v>26</v>
      </c>
      <c r="AS230" s="7" t="str">
        <f>IF(OR(BB230="Carbon Neutral",BB230="No - but post-2030 commitment"),IF((OR(BG230="Committed",BG230="Targets Set")),IF(I230="", "CN &amp; SBT","CN, SBT &amp; RE100"),IF(CG230="","CN","CN &amp; RE100")),IF((OR(BG230="Committed",BG230="Targets Set")),IF(CG230="", "SBT","SBT &amp; RE100"),IF(CG230="","None","RE100")))</f>
        <v>None</v>
      </c>
      <c r="AT230" s="7" t="str">
        <f t="shared" si="54"/>
        <v>None</v>
      </c>
      <c r="AU230" s="7" t="str">
        <f t="shared" si="55"/>
        <v/>
      </c>
      <c r="AV230" s="7" t="str">
        <f t="shared" si="56"/>
        <v/>
      </c>
      <c r="AW230" s="7" t="str">
        <f t="shared" si="57"/>
        <v/>
      </c>
      <c r="BA230" s="7" t="str">
        <f t="shared" si="60"/>
        <v/>
      </c>
      <c r="BB230" s="7" t="str">
        <f t="shared" si="58"/>
        <v>No</v>
      </c>
      <c r="BC230" s="7" t="s">
        <v>634</v>
      </c>
      <c r="BE230" s="7" t="s">
        <v>4336</v>
      </c>
      <c r="BP230" s="22"/>
      <c r="CG230" s="7" t="str">
        <f t="shared" si="59"/>
        <v/>
      </c>
      <c r="CX230" s="7" t="s">
        <v>643</v>
      </c>
    </row>
    <row r="231" spans="1:102">
      <c r="A231" s="7" t="s">
        <v>76</v>
      </c>
      <c r="B231" s="7">
        <v>26</v>
      </c>
      <c r="F231" s="23"/>
      <c r="H231" s="24" t="str">
        <f t="shared" si="50"/>
        <v/>
      </c>
      <c r="K231" s="7" t="str">
        <f t="shared" si="51"/>
        <v/>
      </c>
      <c r="L231" s="21" t="str">
        <f t="shared" si="52"/>
        <v/>
      </c>
      <c r="S231" s="7" t="str">
        <f t="shared" si="53"/>
        <v>Nothing</v>
      </c>
      <c r="T231" s="7" t="s">
        <v>634</v>
      </c>
      <c r="W231" s="7" t="s">
        <v>4337</v>
      </c>
      <c r="AB231" s="8" t="s">
        <v>4338</v>
      </c>
      <c r="AC231" s="24">
        <v>172869</v>
      </c>
      <c r="AD231" s="7">
        <v>-1.6E-2</v>
      </c>
      <c r="AE231" s="7" t="s">
        <v>4339</v>
      </c>
      <c r="AF231" s="7">
        <v>-0.129</v>
      </c>
      <c r="AG231" s="7" t="s">
        <v>4340</v>
      </c>
      <c r="AH231" s="7">
        <v>757404</v>
      </c>
      <c r="AI231" s="7">
        <v>-3</v>
      </c>
      <c r="AJ231" s="7">
        <v>16</v>
      </c>
      <c r="AS231" s="7" t="str">
        <f>IF(OR(BB231="Carbon Neutral",BB231="No - but post-2030 commitment"),IF((OR(BG231="Committed",BG231="Targets Set")),IF(I231="", "CN &amp; SBT","CN, SBT &amp; RE100"),IF(CG231="","CN","CN &amp; RE100")),IF((OR(BG231="Committed",BG231="Targets Set")),IF(CG231="", "SBT","SBT &amp; RE100"),IF(CG231="","None","RE100")))</f>
        <v>None</v>
      </c>
      <c r="AT231" s="7" t="str">
        <f t="shared" si="54"/>
        <v>None</v>
      </c>
      <c r="AU231" s="7" t="str">
        <f t="shared" si="55"/>
        <v/>
      </c>
      <c r="AV231" s="7" t="str">
        <f t="shared" si="56"/>
        <v/>
      </c>
      <c r="AW231" s="7" t="str">
        <f t="shared" si="57"/>
        <v/>
      </c>
      <c r="BA231" s="7" t="str">
        <f t="shared" si="60"/>
        <v/>
      </c>
      <c r="BB231" s="7" t="str">
        <f t="shared" si="58"/>
        <v>No</v>
      </c>
      <c r="BC231" s="7" t="s">
        <v>634</v>
      </c>
      <c r="BE231" s="31" t="s">
        <v>4341</v>
      </c>
      <c r="BP231" s="22"/>
      <c r="CC231" s="7" t="s">
        <v>643</v>
      </c>
      <c r="CG231" s="7" t="str">
        <f t="shared" si="59"/>
        <v/>
      </c>
    </row>
    <row r="232" spans="1:102">
      <c r="A232" s="7" t="s">
        <v>107</v>
      </c>
      <c r="B232" s="7">
        <v>39</v>
      </c>
      <c r="H232" s="24" t="str">
        <f t="shared" si="50"/>
        <v/>
      </c>
      <c r="K232" s="7" t="str">
        <f t="shared" si="51"/>
        <v/>
      </c>
      <c r="L232" s="21" t="str">
        <f t="shared" si="52"/>
        <v/>
      </c>
      <c r="S232" s="7" t="str">
        <f t="shared" si="53"/>
        <v>Nothing</v>
      </c>
      <c r="T232" s="25" t="s">
        <v>634</v>
      </c>
      <c r="W232" s="7" t="s">
        <v>4342</v>
      </c>
      <c r="AB232" s="8" t="s">
        <v>4343</v>
      </c>
      <c r="AC232" s="24">
        <v>137332</v>
      </c>
      <c r="AD232" s="7">
        <v>-4.2000000000000003E-2</v>
      </c>
      <c r="AE232" s="7" t="s">
        <v>4344</v>
      </c>
      <c r="AF232" s="7">
        <v>-0.23799999999999999</v>
      </c>
      <c r="AG232" s="7" t="s">
        <v>4345</v>
      </c>
      <c r="AH232" s="7">
        <v>218674</v>
      </c>
      <c r="AI232" s="7">
        <v>-5</v>
      </c>
      <c r="AJ232" s="7">
        <v>26</v>
      </c>
      <c r="AS232" s="7" t="str">
        <f>IF(OR(BB232="Carbon Neutral",BB232="No - but post-2030 commitment"),IF((OR(BG232="Committed",BG232="Targets Set")),IF(I232="", "CN &amp; SBT","CN, SBT &amp; RE100"),IF(CG232="","CN","CN &amp; RE100")),IF((OR(BG232="Committed",BG232="Targets Set")),IF(CG232="", "SBT","SBT &amp; RE100"),IF(CG232="","None","RE100")))</f>
        <v>None</v>
      </c>
      <c r="AT232" s="7" t="str">
        <f t="shared" si="54"/>
        <v>None</v>
      </c>
      <c r="AU232" s="7" t="str">
        <f t="shared" si="55"/>
        <v/>
      </c>
      <c r="AV232" s="7" t="str">
        <f t="shared" si="56"/>
        <v/>
      </c>
      <c r="AW232" s="7" t="str">
        <f t="shared" si="57"/>
        <v/>
      </c>
      <c r="BA232" s="7" t="str">
        <f t="shared" si="60"/>
        <v/>
      </c>
      <c r="BB232" s="7" t="str">
        <f t="shared" si="58"/>
        <v>No</v>
      </c>
      <c r="BC232" s="7" t="s">
        <v>634</v>
      </c>
      <c r="BE232" s="23" t="s">
        <v>4346</v>
      </c>
      <c r="BP232" s="22"/>
      <c r="CC232" s="7" t="s">
        <v>643</v>
      </c>
      <c r="CE232" s="25"/>
      <c r="CG232" s="7" t="str">
        <f t="shared" si="59"/>
        <v/>
      </c>
      <c r="CV232" s="7" t="s">
        <v>643</v>
      </c>
    </row>
    <row r="233" spans="1:102">
      <c r="A233" s="7" t="s">
        <v>452</v>
      </c>
      <c r="B233" s="7">
        <v>347</v>
      </c>
      <c r="H233" s="24" t="str">
        <f t="shared" si="50"/>
        <v/>
      </c>
      <c r="K233" s="7" t="str">
        <f t="shared" si="51"/>
        <v/>
      </c>
      <c r="L233" s="21" t="str">
        <f t="shared" si="52"/>
        <v/>
      </c>
      <c r="S233" s="7" t="str">
        <f t="shared" si="53"/>
        <v>Nothing</v>
      </c>
      <c r="T233" s="7" t="s">
        <v>3333</v>
      </c>
      <c r="AC233" s="24">
        <v>36709</v>
      </c>
      <c r="AD233" s="7">
        <v>-0.122</v>
      </c>
      <c r="AE233" s="7" t="s">
        <v>4347</v>
      </c>
      <c r="AF233" s="7">
        <v>-9.1999999999999998E-2</v>
      </c>
      <c r="AG233" s="7" t="s">
        <v>4348</v>
      </c>
      <c r="AH233" s="7">
        <v>113000</v>
      </c>
      <c r="AI233" s="7">
        <v>-57</v>
      </c>
      <c r="AJ233" s="7">
        <v>26</v>
      </c>
      <c r="AS233" s="7" t="str">
        <f>IF(OR(BB233="Carbon Neutral",BB233="No - but post-2030 commitment"),IF((OR(BG233="Committed",BG233="Targets Set")),IF(I233="", "CN &amp; SBT","CN, SBT &amp; RE100"),IF(CG233="","CN","CN &amp; RE100")),IF((OR(BG233="Committed",BG233="Targets Set")),IF(CG233="", "SBT","SBT &amp; RE100"),IF(CG233="","None","RE100")))</f>
        <v>None</v>
      </c>
      <c r="AT233" s="7" t="str">
        <f t="shared" si="54"/>
        <v>None</v>
      </c>
      <c r="AU233" s="7" t="str">
        <f t="shared" si="55"/>
        <v/>
      </c>
      <c r="AV233" s="7" t="str">
        <f t="shared" si="56"/>
        <v/>
      </c>
      <c r="AW233" s="7" t="str">
        <f t="shared" si="57"/>
        <v/>
      </c>
      <c r="BA233" s="7" t="str">
        <f t="shared" si="60"/>
        <v/>
      </c>
      <c r="BB233" s="7" t="str">
        <f t="shared" si="58"/>
        <v>No</v>
      </c>
      <c r="BC233" s="7" t="s">
        <v>3333</v>
      </c>
      <c r="BP233" s="22"/>
      <c r="CG233" s="7" t="str">
        <f t="shared" si="59"/>
        <v/>
      </c>
      <c r="CX233" s="7" t="s">
        <v>643</v>
      </c>
    </row>
    <row r="234" spans="1:102">
      <c r="A234" s="7" t="s">
        <v>323</v>
      </c>
      <c r="B234" s="7">
        <v>184</v>
      </c>
      <c r="C234" s="7" t="s">
        <v>3332</v>
      </c>
      <c r="H234" s="24" t="str">
        <f t="shared" si="50"/>
        <v>Yes</v>
      </c>
      <c r="I234" s="7">
        <v>2035</v>
      </c>
      <c r="J234" s="7">
        <v>2016</v>
      </c>
      <c r="K234" s="7" t="str">
        <f t="shared" si="51"/>
        <v>T</v>
      </c>
      <c r="L234" s="21">
        <f t="shared" si="52"/>
        <v>2025</v>
      </c>
      <c r="M234" s="7">
        <v>2017</v>
      </c>
      <c r="S234" s="7" t="str">
        <f t="shared" si="53"/>
        <v>Nothing</v>
      </c>
      <c r="T234" s="7" t="s">
        <v>634</v>
      </c>
      <c r="AB234" s="8" t="s">
        <v>4349</v>
      </c>
      <c r="AC234" s="24">
        <v>58756</v>
      </c>
      <c r="AD234" s="7">
        <v>5.0000000000000001E-3</v>
      </c>
      <c r="AE234" s="7" t="s">
        <v>4350</v>
      </c>
      <c r="AF234" s="7">
        <v>-0.40799999999999997</v>
      </c>
      <c r="AG234" s="7" t="s">
        <v>4351</v>
      </c>
      <c r="AH234" s="7">
        <v>56000</v>
      </c>
      <c r="AI234" s="7">
        <v>-11</v>
      </c>
      <c r="AJ234" s="7">
        <v>26</v>
      </c>
      <c r="AK234" s="7" t="s">
        <v>3549</v>
      </c>
      <c r="AM234" s="7" t="s">
        <v>630</v>
      </c>
      <c r="AS234" s="7" t="s">
        <v>4010</v>
      </c>
      <c r="AT234" s="7" t="str">
        <f t="shared" si="54"/>
        <v>SBT</v>
      </c>
      <c r="AU234" s="7" t="str">
        <f t="shared" si="55"/>
        <v/>
      </c>
      <c r="AV234" s="7">
        <f t="shared" si="56"/>
        <v>2017</v>
      </c>
      <c r="AW234" s="7" t="str">
        <f t="shared" si="57"/>
        <v/>
      </c>
      <c r="BA234" s="7" t="str">
        <f t="shared" si="60"/>
        <v>Yes</v>
      </c>
      <c r="BB234" s="7" t="str">
        <f t="shared" si="58"/>
        <v>No</v>
      </c>
      <c r="BC234" s="7" t="s">
        <v>634</v>
      </c>
      <c r="BE234" s="23" t="s">
        <v>4352</v>
      </c>
      <c r="BG234" s="7" t="s">
        <v>641</v>
      </c>
      <c r="BH234" s="7" t="s">
        <v>3362</v>
      </c>
      <c r="BI234" s="7" t="s">
        <v>4353</v>
      </c>
      <c r="BL234" s="7" t="s">
        <v>4354</v>
      </c>
      <c r="BM234" s="7">
        <v>2025</v>
      </c>
      <c r="BN234" s="7">
        <v>2025</v>
      </c>
      <c r="BO234" s="7">
        <v>2025</v>
      </c>
      <c r="BP234" s="22"/>
      <c r="CF234" s="7" t="s">
        <v>3336</v>
      </c>
      <c r="CG234" s="7" t="str">
        <f t="shared" si="59"/>
        <v/>
      </c>
      <c r="CH234" s="7" t="s">
        <v>4355</v>
      </c>
      <c r="CI234" s="7">
        <v>0.47</v>
      </c>
      <c r="CJ234" s="7">
        <v>0.5</v>
      </c>
      <c r="CK234" s="7">
        <v>0.14000000000000001</v>
      </c>
      <c r="CL234" s="7">
        <v>0.16</v>
      </c>
      <c r="CM234" s="7" t="s">
        <v>3338</v>
      </c>
      <c r="CN234" s="7" t="s">
        <v>4356</v>
      </c>
      <c r="CW234" s="7" t="s">
        <v>643</v>
      </c>
      <c r="CX234" s="7" t="s">
        <v>643</v>
      </c>
    </row>
    <row r="235" spans="1:102">
      <c r="A235" s="7" t="s">
        <v>104</v>
      </c>
      <c r="B235" s="7">
        <v>73</v>
      </c>
      <c r="C235" s="7" t="s">
        <v>3581</v>
      </c>
      <c r="G235" s="7" t="s">
        <v>4357</v>
      </c>
      <c r="H235" s="24" t="str">
        <f t="shared" si="50"/>
        <v>Yes</v>
      </c>
      <c r="I235" s="7">
        <v>2030</v>
      </c>
      <c r="J235" s="7">
        <v>2017</v>
      </c>
      <c r="K235" s="7" t="str">
        <f t="shared" si="51"/>
        <v>C</v>
      </c>
      <c r="L235" s="21" t="str">
        <f t="shared" si="52"/>
        <v/>
      </c>
      <c r="M235" s="7">
        <v>2016</v>
      </c>
      <c r="S235" s="7" t="str">
        <f t="shared" si="53"/>
        <v>Nothing</v>
      </c>
      <c r="T235" s="7" t="s">
        <v>4358</v>
      </c>
      <c r="AB235" s="8" t="s">
        <v>4359</v>
      </c>
      <c r="AC235" s="24">
        <v>98673</v>
      </c>
      <c r="AD235" s="7">
        <v>0.14599999999999999</v>
      </c>
      <c r="AE235" s="7" t="s">
        <v>4360</v>
      </c>
      <c r="AF235" s="7">
        <v>-0.46200000000000002</v>
      </c>
      <c r="AG235" s="7" t="s">
        <v>4361</v>
      </c>
      <c r="AH235" s="7">
        <v>235351</v>
      </c>
      <c r="AI235" s="7">
        <v>26</v>
      </c>
      <c r="AJ235" s="7">
        <v>26</v>
      </c>
      <c r="AK235" s="7" t="s">
        <v>3371</v>
      </c>
      <c r="AM235" s="7" t="s">
        <v>640</v>
      </c>
      <c r="AS235" s="7" t="str">
        <f t="shared" ref="AS235:AS263" si="62">IF(OR(BB235="Carbon Neutral",BB235="No - but post-2030 commitment"),IF((OR(BG235="Committed",BG235="Targets Set")),IF(I235="", "CN &amp; SBT","CN, SBT &amp; RE100"),IF(CG235="","CN","CN &amp; RE100")),IF((OR(BG235="Committed",BG235="Targets Set")),IF(CG235="", "SBT","SBT &amp; RE100"),IF(CG235="","None","RE100")))</f>
        <v>SBT &amp; RE100</v>
      </c>
      <c r="AT235" s="7" t="str">
        <f t="shared" si="54"/>
        <v>SBT &amp; RE100</v>
      </c>
      <c r="AU235" s="7" t="str">
        <f t="shared" si="55"/>
        <v/>
      </c>
      <c r="AV235" s="7">
        <f t="shared" si="56"/>
        <v>2016</v>
      </c>
      <c r="AW235" s="7">
        <f t="shared" si="57"/>
        <v>2017</v>
      </c>
      <c r="BA235" s="7" t="str">
        <f t="shared" si="60"/>
        <v>Yes</v>
      </c>
      <c r="BB235" s="7" t="str">
        <f t="shared" si="58"/>
        <v>No</v>
      </c>
      <c r="BC235" s="7" t="s">
        <v>634</v>
      </c>
      <c r="BE235" s="7" t="s">
        <v>4362</v>
      </c>
      <c r="BF235" s="7" t="s">
        <v>4363</v>
      </c>
      <c r="BG235" s="7" t="s">
        <v>633</v>
      </c>
      <c r="BI235" s="7" t="s">
        <v>4364</v>
      </c>
      <c r="BP235" s="22"/>
      <c r="CF235" s="7" t="s">
        <v>3581</v>
      </c>
      <c r="CG235" s="7" t="str">
        <f t="shared" si="59"/>
        <v>yes</v>
      </c>
      <c r="CH235" s="7" t="s">
        <v>3647</v>
      </c>
      <c r="CI235" s="7">
        <v>0.32</v>
      </c>
      <c r="CJ235" s="7">
        <v>0.28999999999999998</v>
      </c>
      <c r="CK235" s="7">
        <v>0.08</v>
      </c>
      <c r="CL235" s="7" t="s">
        <v>3338</v>
      </c>
      <c r="CM235" s="7" t="s">
        <v>3338</v>
      </c>
      <c r="CN235" s="7" t="s">
        <v>3339</v>
      </c>
    </row>
    <row r="236" spans="1:102">
      <c r="A236" s="7" t="s">
        <v>131</v>
      </c>
      <c r="B236" s="7">
        <v>49</v>
      </c>
      <c r="H236" s="24" t="str">
        <f t="shared" si="50"/>
        <v/>
      </c>
      <c r="K236" s="7" t="str">
        <f t="shared" si="51"/>
        <v/>
      </c>
      <c r="L236" s="21" t="str">
        <f t="shared" si="52"/>
        <v/>
      </c>
      <c r="S236" s="7" t="str">
        <f t="shared" si="53"/>
        <v>Nothing</v>
      </c>
      <c r="T236" s="7" t="s">
        <v>634</v>
      </c>
      <c r="AB236" s="8" t="s">
        <v>4365</v>
      </c>
      <c r="AC236" s="24">
        <v>124316</v>
      </c>
      <c r="AD236" s="7">
        <v>0.14000000000000001</v>
      </c>
      <c r="AE236" s="7" t="s">
        <v>4366</v>
      </c>
      <c r="AF236" s="7">
        <v>1.2E-2</v>
      </c>
      <c r="AG236" s="7" t="s">
        <v>4367</v>
      </c>
      <c r="AH236" s="7">
        <v>194000</v>
      </c>
      <c r="AI236" s="7">
        <v>12</v>
      </c>
      <c r="AJ236" s="7">
        <v>11</v>
      </c>
      <c r="AS236" s="7" t="str">
        <f t="shared" si="62"/>
        <v>None</v>
      </c>
      <c r="AT236" s="7" t="str">
        <f t="shared" si="54"/>
        <v>None</v>
      </c>
      <c r="AU236" s="7" t="str">
        <f t="shared" si="55"/>
        <v/>
      </c>
      <c r="AV236" s="7" t="str">
        <f t="shared" si="56"/>
        <v/>
      </c>
      <c r="AW236" s="7" t="str">
        <f t="shared" si="57"/>
        <v/>
      </c>
      <c r="BA236" s="7" t="str">
        <f t="shared" si="60"/>
        <v/>
      </c>
      <c r="BB236" s="7" t="str">
        <f t="shared" si="58"/>
        <v>No</v>
      </c>
      <c r="BC236" s="7" t="s">
        <v>634</v>
      </c>
      <c r="BE236" s="23" t="s">
        <v>4368</v>
      </c>
      <c r="BP236" s="22"/>
      <c r="CG236" s="7" t="str">
        <f t="shared" si="59"/>
        <v/>
      </c>
    </row>
    <row r="237" spans="1:102">
      <c r="A237" s="7" t="s">
        <v>4369</v>
      </c>
      <c r="B237" s="7">
        <v>449</v>
      </c>
      <c r="H237" s="24" t="str">
        <f t="shared" si="50"/>
        <v/>
      </c>
      <c r="K237" s="7" t="str">
        <f t="shared" si="51"/>
        <v/>
      </c>
      <c r="L237" s="21" t="str">
        <f t="shared" si="52"/>
        <v/>
      </c>
      <c r="S237" s="7" t="str">
        <f t="shared" si="53"/>
        <v>Nothing</v>
      </c>
      <c r="T237" s="7" t="s">
        <v>634</v>
      </c>
      <c r="AC237" s="24">
        <v>28494</v>
      </c>
      <c r="AD237" s="7" t="s">
        <v>3395</v>
      </c>
      <c r="AE237" s="7" t="s">
        <v>4370</v>
      </c>
      <c r="AF237" s="7">
        <v>-0.69399999999999995</v>
      </c>
      <c r="AG237" s="7" t="s">
        <v>4371</v>
      </c>
      <c r="AH237" s="7">
        <v>500000</v>
      </c>
      <c r="AI237" s="7">
        <v>-7</v>
      </c>
      <c r="AJ237" s="7">
        <v>2</v>
      </c>
      <c r="AS237" s="7" t="str">
        <f t="shared" si="62"/>
        <v>None</v>
      </c>
      <c r="AT237" s="7" t="str">
        <f t="shared" si="54"/>
        <v>None</v>
      </c>
      <c r="AU237" s="7" t="str">
        <f t="shared" si="55"/>
        <v/>
      </c>
      <c r="AV237" s="7" t="str">
        <f t="shared" si="56"/>
        <v/>
      </c>
      <c r="AW237" s="7" t="str">
        <f t="shared" si="57"/>
        <v/>
      </c>
      <c r="BA237" s="7" t="str">
        <f t="shared" si="60"/>
        <v/>
      </c>
      <c r="BB237" s="7" t="str">
        <f t="shared" si="58"/>
        <v>No</v>
      </c>
      <c r="BC237" s="7" t="s">
        <v>634</v>
      </c>
      <c r="BP237" s="22"/>
      <c r="CG237" s="7" t="str">
        <f t="shared" si="59"/>
        <v/>
      </c>
    </row>
    <row r="238" spans="1:102">
      <c r="A238" s="7" t="s">
        <v>133</v>
      </c>
      <c r="B238" s="7">
        <v>166</v>
      </c>
      <c r="H238" s="24" t="str">
        <f t="shared" si="50"/>
        <v/>
      </c>
      <c r="K238" s="7" t="str">
        <f t="shared" si="51"/>
        <v/>
      </c>
      <c r="L238" s="21" t="str">
        <f t="shared" si="52"/>
        <v/>
      </c>
      <c r="S238" s="7" t="str">
        <f t="shared" si="53"/>
        <v>Nothing</v>
      </c>
      <c r="T238" s="7" t="s">
        <v>634</v>
      </c>
      <c r="AB238" s="8" t="s">
        <v>4372</v>
      </c>
      <c r="AC238" s="24">
        <v>64888</v>
      </c>
      <c r="AD238" s="7">
        <v>0.14000000000000001</v>
      </c>
      <c r="AE238" s="7" t="s">
        <v>4373</v>
      </c>
      <c r="AF238" s="7">
        <v>0.60799999999999998</v>
      </c>
      <c r="AG238" s="7" t="s">
        <v>4374</v>
      </c>
      <c r="AH238" s="7">
        <v>46000</v>
      </c>
      <c r="AI238" s="7">
        <v>13</v>
      </c>
      <c r="AJ238" s="7">
        <v>22</v>
      </c>
      <c r="AS238" s="7" t="str">
        <f t="shared" si="62"/>
        <v>None</v>
      </c>
      <c r="AT238" s="7" t="str">
        <f t="shared" si="54"/>
        <v>None</v>
      </c>
      <c r="AU238" s="7" t="str">
        <f t="shared" si="55"/>
        <v/>
      </c>
      <c r="AV238" s="7" t="str">
        <f t="shared" si="56"/>
        <v/>
      </c>
      <c r="AW238" s="7" t="str">
        <f t="shared" si="57"/>
        <v/>
      </c>
      <c r="BA238" s="7" t="str">
        <f t="shared" si="60"/>
        <v/>
      </c>
      <c r="BB238" s="7" t="str">
        <f t="shared" si="58"/>
        <v>No</v>
      </c>
      <c r="BC238" s="7" t="s">
        <v>634</v>
      </c>
      <c r="BE238" s="7" t="s">
        <v>4375</v>
      </c>
      <c r="BP238" s="22"/>
      <c r="CG238" s="7" t="str">
        <f t="shared" si="59"/>
        <v/>
      </c>
      <c r="CX238" s="7" t="s">
        <v>643</v>
      </c>
    </row>
    <row r="239" spans="1:102">
      <c r="A239" s="7" t="s">
        <v>419</v>
      </c>
      <c r="B239" s="7">
        <v>385</v>
      </c>
      <c r="H239" s="24" t="str">
        <f t="shared" si="50"/>
        <v/>
      </c>
      <c r="K239" s="7" t="str">
        <f t="shared" si="51"/>
        <v/>
      </c>
      <c r="L239" s="21" t="str">
        <f t="shared" si="52"/>
        <v/>
      </c>
      <c r="S239" s="7" t="str">
        <f t="shared" si="53"/>
        <v>Nothing</v>
      </c>
      <c r="T239" s="7" t="s">
        <v>3333</v>
      </c>
      <c r="AB239" s="8" t="s">
        <v>4376</v>
      </c>
      <c r="AC239" s="24">
        <v>32649</v>
      </c>
      <c r="AD239" s="7">
        <v>2.1999999999999999E-2</v>
      </c>
      <c r="AE239" s="7" t="s">
        <v>4377</v>
      </c>
      <c r="AF239" s="7">
        <v>0.14499999999999999</v>
      </c>
      <c r="AG239" s="7" t="s">
        <v>4378</v>
      </c>
      <c r="AH239" s="7">
        <v>32065</v>
      </c>
      <c r="AI239" s="7">
        <v>8</v>
      </c>
      <c r="AJ239" s="7">
        <v>9</v>
      </c>
      <c r="AS239" s="7" t="str">
        <f t="shared" si="62"/>
        <v>None</v>
      </c>
      <c r="AT239" s="7" t="str">
        <f t="shared" si="54"/>
        <v>None</v>
      </c>
      <c r="AU239" s="7" t="str">
        <f t="shared" si="55"/>
        <v/>
      </c>
      <c r="AV239" s="7" t="str">
        <f t="shared" si="56"/>
        <v/>
      </c>
      <c r="AW239" s="7" t="str">
        <f t="shared" si="57"/>
        <v/>
      </c>
      <c r="BA239" s="7" t="str">
        <f t="shared" si="60"/>
        <v/>
      </c>
      <c r="BB239" s="7" t="str">
        <f t="shared" si="58"/>
        <v>No</v>
      </c>
      <c r="BC239" s="7" t="s">
        <v>3333</v>
      </c>
      <c r="BE239" s="7" t="s">
        <v>4379</v>
      </c>
      <c r="BP239" s="22"/>
      <c r="CG239" s="7" t="str">
        <f t="shared" si="59"/>
        <v/>
      </c>
    </row>
    <row r="240" spans="1:102">
      <c r="A240" s="7" t="s">
        <v>116</v>
      </c>
      <c r="B240" s="7">
        <v>84</v>
      </c>
      <c r="C240" s="7" t="s">
        <v>876</v>
      </c>
      <c r="D240" s="7" t="s">
        <v>635</v>
      </c>
      <c r="E240" s="7" t="s">
        <v>4380</v>
      </c>
      <c r="F240" s="7">
        <v>2050</v>
      </c>
      <c r="G240" s="7">
        <v>2020</v>
      </c>
      <c r="H240" s="24" t="str">
        <f t="shared" si="50"/>
        <v/>
      </c>
      <c r="K240" s="7" t="str">
        <f t="shared" si="51"/>
        <v/>
      </c>
      <c r="L240" s="21" t="str">
        <f t="shared" si="52"/>
        <v/>
      </c>
      <c r="S240" s="7" t="str">
        <f t="shared" si="53"/>
        <v/>
      </c>
      <c r="T240" s="7" t="s">
        <v>3381</v>
      </c>
      <c r="U240" s="7" t="s">
        <v>4380</v>
      </c>
      <c r="W240" s="23" t="s">
        <v>4381</v>
      </c>
      <c r="AB240" s="8" t="s">
        <v>4382</v>
      </c>
      <c r="AC240" s="24">
        <v>90740</v>
      </c>
      <c r="AD240" s="7">
        <v>3.1E-2</v>
      </c>
      <c r="AE240" s="7" t="s">
        <v>4383</v>
      </c>
      <c r="AF240" s="7">
        <v>0.86499999999999999</v>
      </c>
      <c r="AG240" s="7" t="s">
        <v>4384</v>
      </c>
      <c r="AH240" s="7">
        <v>114032</v>
      </c>
      <c r="AI240" s="7">
        <v>10</v>
      </c>
      <c r="AJ240" s="7">
        <v>25</v>
      </c>
      <c r="AK240" s="7" t="s">
        <v>3434</v>
      </c>
      <c r="AM240" s="7" t="s">
        <v>677</v>
      </c>
      <c r="AS240" s="7" t="str">
        <f t="shared" si="62"/>
        <v>CN</v>
      </c>
      <c r="AT240" s="7" t="str">
        <f t="shared" si="54"/>
        <v>None</v>
      </c>
      <c r="AU240" s="7" t="str">
        <f t="shared" si="55"/>
        <v/>
      </c>
      <c r="AV240" s="7" t="str">
        <f t="shared" si="56"/>
        <v/>
      </c>
      <c r="AW240" s="7" t="str">
        <f t="shared" si="57"/>
        <v/>
      </c>
      <c r="BB240" s="7" t="str">
        <f t="shared" si="58"/>
        <v>No - but post-2030 commitment</v>
      </c>
      <c r="BC240" s="7" t="s">
        <v>634</v>
      </c>
      <c r="BE240" s="23" t="s">
        <v>4385</v>
      </c>
      <c r="BP240" s="22"/>
      <c r="CC240" s="7" t="s">
        <v>643</v>
      </c>
      <c r="CG240" s="7" t="str">
        <f t="shared" si="59"/>
        <v/>
      </c>
    </row>
    <row r="241" spans="1:102">
      <c r="A241" s="7" t="s">
        <v>360</v>
      </c>
      <c r="B241" s="7">
        <v>303</v>
      </c>
      <c r="C241" s="7" t="s">
        <v>671</v>
      </c>
      <c r="D241" s="7" t="s">
        <v>635</v>
      </c>
      <c r="E241" s="7" t="s">
        <v>2733</v>
      </c>
      <c r="F241" s="7">
        <v>2050</v>
      </c>
      <c r="G241" s="7">
        <v>2017</v>
      </c>
      <c r="H241" s="24" t="str">
        <f t="shared" si="50"/>
        <v/>
      </c>
      <c r="K241" s="7" t="str">
        <f t="shared" si="51"/>
        <v>T</v>
      </c>
      <c r="L241" s="21">
        <f t="shared" si="52"/>
        <v>2030</v>
      </c>
      <c r="M241" s="7">
        <v>2019</v>
      </c>
      <c r="S241" s="7" t="str">
        <f t="shared" si="53"/>
        <v/>
      </c>
      <c r="T241" s="7" t="s">
        <v>3381</v>
      </c>
      <c r="U241" s="7" t="s">
        <v>4386</v>
      </c>
      <c r="W241" s="7" t="s">
        <v>4387</v>
      </c>
      <c r="AB241" s="8" t="s">
        <v>4388</v>
      </c>
      <c r="AC241" s="24">
        <v>40783</v>
      </c>
      <c r="AD241" s="7">
        <v>-1.4999999999999999E-2</v>
      </c>
      <c r="AE241" s="7" t="s">
        <v>4389</v>
      </c>
      <c r="AF241" s="7">
        <v>7.1999999999999995E-2</v>
      </c>
      <c r="AG241" s="7" t="s">
        <v>4390</v>
      </c>
      <c r="AH241" s="7">
        <v>34306</v>
      </c>
      <c r="AI241" s="7">
        <v>-11</v>
      </c>
      <c r="AJ241" s="7">
        <v>16</v>
      </c>
      <c r="AK241" s="7" t="s">
        <v>3790</v>
      </c>
      <c r="AM241" s="7" t="s">
        <v>640</v>
      </c>
      <c r="AS241" s="7" t="str">
        <f t="shared" si="62"/>
        <v>CN &amp; SBT</v>
      </c>
      <c r="AT241" s="7" t="str">
        <f t="shared" si="54"/>
        <v>SBT</v>
      </c>
      <c r="AU241" s="7" t="str">
        <f t="shared" si="55"/>
        <v/>
      </c>
      <c r="AV241" s="7">
        <f t="shared" si="56"/>
        <v>2019</v>
      </c>
      <c r="AW241" s="7" t="str">
        <f t="shared" si="57"/>
        <v/>
      </c>
      <c r="BA241" s="7" t="str">
        <f t="shared" ref="BA241:BA272" si="63">IF(BG241="","","Yes")</f>
        <v>Yes</v>
      </c>
      <c r="BB241" s="7" t="str">
        <f t="shared" si="58"/>
        <v>No - but post-2030 commitment</v>
      </c>
      <c r="BC241" s="7" t="s">
        <v>3333</v>
      </c>
      <c r="BE241" s="7" t="s">
        <v>4391</v>
      </c>
      <c r="BF241" s="7" t="s">
        <v>938</v>
      </c>
      <c r="BG241" s="7" t="s">
        <v>641</v>
      </c>
      <c r="BH241" s="7" t="s">
        <v>3402</v>
      </c>
      <c r="BI241" s="7" t="s">
        <v>4392</v>
      </c>
      <c r="BL241" s="7" t="s">
        <v>4393</v>
      </c>
      <c r="BM241" s="7">
        <v>2030</v>
      </c>
      <c r="BN241" s="7">
        <v>2030</v>
      </c>
      <c r="BO241" s="7">
        <v>2030</v>
      </c>
      <c r="BP241" s="22"/>
      <c r="CD241" s="7">
        <v>2050</v>
      </c>
      <c r="CG241" s="7" t="str">
        <f t="shared" si="59"/>
        <v/>
      </c>
      <c r="CS241" s="7" t="s">
        <v>360</v>
      </c>
      <c r="CT241" s="7" t="s">
        <v>3487</v>
      </c>
      <c r="CU241" s="7">
        <v>33</v>
      </c>
      <c r="CV241" s="7" t="s">
        <v>643</v>
      </c>
    </row>
    <row r="242" spans="1:102">
      <c r="A242" s="7" t="s">
        <v>329</v>
      </c>
      <c r="B242" s="7">
        <v>236</v>
      </c>
      <c r="H242" s="24" t="str">
        <f t="shared" si="50"/>
        <v/>
      </c>
      <c r="K242" s="7" t="str">
        <f t="shared" si="51"/>
        <v/>
      </c>
      <c r="L242" s="21" t="str">
        <f t="shared" si="52"/>
        <v/>
      </c>
      <c r="S242" s="7" t="str">
        <f t="shared" si="53"/>
        <v>Nothing</v>
      </c>
      <c r="T242" s="7" t="s">
        <v>634</v>
      </c>
      <c r="AB242" s="8" t="s">
        <v>4394</v>
      </c>
      <c r="AC242" s="24">
        <v>48892</v>
      </c>
      <c r="AD242" s="7">
        <v>0.39300000000000002</v>
      </c>
      <c r="AE242" s="7" t="s">
        <v>4395</v>
      </c>
      <c r="AF242" s="7">
        <v>-1.2869999999999999</v>
      </c>
      <c r="AG242" s="7" t="s">
        <v>4396</v>
      </c>
      <c r="AH242" s="7">
        <v>16020</v>
      </c>
      <c r="AI242" s="7">
        <v>118</v>
      </c>
      <c r="AJ242" s="7">
        <v>26</v>
      </c>
      <c r="AS242" s="7" t="str">
        <f t="shared" si="62"/>
        <v>None</v>
      </c>
      <c r="AT242" s="7" t="str">
        <f t="shared" si="54"/>
        <v>None</v>
      </c>
      <c r="AU242" s="7" t="str">
        <f t="shared" si="55"/>
        <v/>
      </c>
      <c r="AV242" s="7" t="str">
        <f t="shared" si="56"/>
        <v/>
      </c>
      <c r="AW242" s="7" t="str">
        <f t="shared" si="57"/>
        <v/>
      </c>
      <c r="BA242" s="7" t="str">
        <f t="shared" si="63"/>
        <v/>
      </c>
      <c r="BB242" s="7" t="str">
        <f t="shared" si="58"/>
        <v>No</v>
      </c>
      <c r="BC242" s="7" t="s">
        <v>634</v>
      </c>
      <c r="BE242" s="7" t="s">
        <v>4397</v>
      </c>
      <c r="BP242" s="22"/>
      <c r="CG242" s="7" t="str">
        <f t="shared" si="59"/>
        <v/>
      </c>
    </row>
    <row r="243" spans="1:102">
      <c r="A243" s="7" t="s">
        <v>175</v>
      </c>
      <c r="B243" s="7">
        <v>151</v>
      </c>
      <c r="H243" s="24" t="str">
        <f t="shared" si="50"/>
        <v/>
      </c>
      <c r="K243" s="7" t="str">
        <f t="shared" si="51"/>
        <v/>
      </c>
      <c r="L243" s="21" t="str">
        <f t="shared" si="52"/>
        <v/>
      </c>
      <c r="S243" s="7" t="str">
        <f t="shared" si="53"/>
        <v>Nothing</v>
      </c>
      <c r="T243" s="7" t="s">
        <v>634</v>
      </c>
      <c r="AC243" s="24">
        <v>69246</v>
      </c>
      <c r="AD243" s="7">
        <v>-0.108</v>
      </c>
      <c r="AE243" s="7" t="s">
        <v>4398</v>
      </c>
      <c r="AF243" s="7">
        <v>-1.0509999999999999</v>
      </c>
      <c r="AG243" s="7" t="s">
        <v>4399</v>
      </c>
      <c r="AH243" s="7">
        <v>34996</v>
      </c>
      <c r="AI243" s="7">
        <v>-34</v>
      </c>
      <c r="AJ243" s="7">
        <v>26</v>
      </c>
      <c r="AS243" s="7" t="str">
        <f t="shared" si="62"/>
        <v>None</v>
      </c>
      <c r="AT243" s="7" t="str">
        <f t="shared" si="54"/>
        <v>None</v>
      </c>
      <c r="AU243" s="7" t="str">
        <f t="shared" si="55"/>
        <v/>
      </c>
      <c r="AV243" s="7" t="str">
        <f t="shared" si="56"/>
        <v/>
      </c>
      <c r="AW243" s="7" t="str">
        <f t="shared" si="57"/>
        <v/>
      </c>
      <c r="BA243" s="7" t="str">
        <f t="shared" si="63"/>
        <v/>
      </c>
      <c r="BB243" s="7" t="str">
        <f t="shared" si="58"/>
        <v>No</v>
      </c>
      <c r="BC243" s="7" t="s">
        <v>634</v>
      </c>
      <c r="BP243" s="22"/>
      <c r="CG243" s="7" t="str">
        <f t="shared" si="59"/>
        <v/>
      </c>
    </row>
    <row r="244" spans="1:102">
      <c r="A244" s="7" t="s">
        <v>423</v>
      </c>
      <c r="B244" s="7">
        <v>398</v>
      </c>
      <c r="C244" s="7" t="s">
        <v>671</v>
      </c>
      <c r="H244" s="24" t="str">
        <f t="shared" si="50"/>
        <v/>
      </c>
      <c r="K244" s="7" t="str">
        <f t="shared" si="51"/>
        <v>C</v>
      </c>
      <c r="L244" s="21" t="str">
        <f t="shared" si="52"/>
        <v/>
      </c>
      <c r="M244" s="7">
        <v>2016</v>
      </c>
      <c r="S244" s="7" t="str">
        <f t="shared" si="53"/>
        <v>Nothing</v>
      </c>
      <c r="T244" s="7" t="s">
        <v>3333</v>
      </c>
      <c r="AB244" s="8" t="s">
        <v>4400</v>
      </c>
      <c r="AC244" s="24">
        <v>31584</v>
      </c>
      <c r="AD244" s="7">
        <v>2.9000000000000001E-2</v>
      </c>
      <c r="AE244" s="7" t="s">
        <v>4401</v>
      </c>
      <c r="AF244" s="7">
        <v>5.0000000000000001E-3</v>
      </c>
      <c r="AG244" s="7" t="s">
        <v>4402</v>
      </c>
      <c r="AH244" s="7">
        <v>176611</v>
      </c>
      <c r="AI244" s="7">
        <v>8</v>
      </c>
      <c r="AJ244" s="7">
        <v>5</v>
      </c>
      <c r="AK244" s="7" t="s">
        <v>1093</v>
      </c>
      <c r="AM244" s="7" t="s">
        <v>640</v>
      </c>
      <c r="AS244" s="7" t="str">
        <f t="shared" si="62"/>
        <v>SBT</v>
      </c>
      <c r="AT244" s="7" t="str">
        <f t="shared" si="54"/>
        <v>SBT</v>
      </c>
      <c r="AU244" s="7" t="str">
        <f t="shared" si="55"/>
        <v/>
      </c>
      <c r="AV244" s="7">
        <f t="shared" si="56"/>
        <v>2016</v>
      </c>
      <c r="AW244" s="7" t="str">
        <f t="shared" si="57"/>
        <v/>
      </c>
      <c r="BA244" s="7" t="str">
        <f t="shared" si="63"/>
        <v>Yes</v>
      </c>
      <c r="BB244" s="7" t="str">
        <f t="shared" si="58"/>
        <v>No</v>
      </c>
      <c r="BC244" s="7" t="s">
        <v>3333</v>
      </c>
      <c r="BE244" s="7" t="s">
        <v>4403</v>
      </c>
      <c r="BG244" s="7" t="s">
        <v>633</v>
      </c>
      <c r="BI244" s="7" t="s">
        <v>4404</v>
      </c>
      <c r="BP244" s="22"/>
      <c r="CG244" s="7" t="str">
        <f t="shared" si="59"/>
        <v/>
      </c>
      <c r="CW244" s="7" t="s">
        <v>643</v>
      </c>
    </row>
    <row r="245" spans="1:102">
      <c r="A245" s="7" t="s">
        <v>74</v>
      </c>
      <c r="B245" s="7">
        <v>24</v>
      </c>
      <c r="C245" s="7" t="s">
        <v>680</v>
      </c>
      <c r="H245" s="24" t="str">
        <f t="shared" si="50"/>
        <v/>
      </c>
      <c r="K245" s="7" t="str">
        <f t="shared" si="51"/>
        <v/>
      </c>
      <c r="L245" s="21" t="str">
        <f t="shared" si="52"/>
        <v/>
      </c>
      <c r="S245" s="7" t="str">
        <f t="shared" si="53"/>
        <v>Nothing</v>
      </c>
      <c r="T245" s="7" t="s">
        <v>634</v>
      </c>
      <c r="AB245" s="8" t="s">
        <v>4405</v>
      </c>
      <c r="AC245" s="24">
        <v>177069</v>
      </c>
      <c r="AD245" s="7">
        <v>4.8000000000000001E-2</v>
      </c>
      <c r="AE245" s="7" t="s">
        <v>4406</v>
      </c>
      <c r="AF245" s="7">
        <v>4.0000000000000001E-3</v>
      </c>
      <c r="AG245" s="7" t="s">
        <v>4407</v>
      </c>
      <c r="AH245" s="7">
        <v>445106</v>
      </c>
      <c r="AI245" s="7">
        <v>2</v>
      </c>
      <c r="AJ245" s="7">
        <v>22</v>
      </c>
      <c r="AM245" s="7" t="s">
        <v>677</v>
      </c>
      <c r="AS245" s="7" t="str">
        <f t="shared" si="62"/>
        <v>None</v>
      </c>
      <c r="AT245" s="7" t="str">
        <f t="shared" si="54"/>
        <v>None</v>
      </c>
      <c r="AU245" s="7" t="str">
        <f t="shared" si="55"/>
        <v/>
      </c>
      <c r="AV245" s="7" t="str">
        <f t="shared" si="56"/>
        <v/>
      </c>
      <c r="AW245" s="7" t="str">
        <f t="shared" si="57"/>
        <v/>
      </c>
      <c r="BA245" s="7" t="str">
        <f t="shared" si="63"/>
        <v/>
      </c>
      <c r="BB245" s="7" t="str">
        <f t="shared" si="58"/>
        <v>No</v>
      </c>
      <c r="BC245" s="7" t="s">
        <v>634</v>
      </c>
      <c r="BE245" t="s">
        <v>4408</v>
      </c>
      <c r="BP245" s="22"/>
      <c r="CG245" s="7" t="str">
        <f t="shared" si="59"/>
        <v/>
      </c>
    </row>
    <row r="246" spans="1:102">
      <c r="A246" s="7" t="s">
        <v>290</v>
      </c>
      <c r="B246" s="7">
        <v>222</v>
      </c>
      <c r="H246" s="24" t="str">
        <f t="shared" si="50"/>
        <v/>
      </c>
      <c r="K246" s="7" t="str">
        <f t="shared" si="51"/>
        <v/>
      </c>
      <c r="L246" s="21" t="str">
        <f t="shared" si="52"/>
        <v/>
      </c>
      <c r="S246" s="7" t="str">
        <f t="shared" si="53"/>
        <v>Nothing</v>
      </c>
      <c r="T246" s="7" t="s">
        <v>634</v>
      </c>
      <c r="AC246" s="24">
        <v>50945</v>
      </c>
      <c r="AD246" s="7">
        <v>-1E-3</v>
      </c>
      <c r="AE246" s="7" t="s">
        <v>4409</v>
      </c>
      <c r="AF246" s="7">
        <v>0.04</v>
      </c>
      <c r="AG246" s="7" t="s">
        <v>4410</v>
      </c>
      <c r="AH246" s="7">
        <v>60455</v>
      </c>
      <c r="AI246" s="7">
        <v>-9</v>
      </c>
      <c r="AJ246" s="7">
        <v>8</v>
      </c>
      <c r="AS246" s="7" t="str">
        <f t="shared" si="62"/>
        <v>None</v>
      </c>
      <c r="AT246" s="7" t="str">
        <f t="shared" si="54"/>
        <v>None</v>
      </c>
      <c r="AU246" s="7" t="str">
        <f t="shared" si="55"/>
        <v/>
      </c>
      <c r="AV246" s="7" t="str">
        <f t="shared" si="56"/>
        <v/>
      </c>
      <c r="AW246" s="7" t="str">
        <f t="shared" si="57"/>
        <v/>
      </c>
      <c r="BA246" s="7" t="str">
        <f t="shared" si="63"/>
        <v/>
      </c>
      <c r="BB246" s="7" t="str">
        <f t="shared" si="58"/>
        <v>No</v>
      </c>
      <c r="BC246" s="7" t="s">
        <v>634</v>
      </c>
      <c r="BP246" s="22"/>
      <c r="CG246" s="7" t="str">
        <f t="shared" si="59"/>
        <v/>
      </c>
    </row>
    <row r="247" spans="1:102">
      <c r="A247" s="7" t="s">
        <v>232</v>
      </c>
      <c r="B247" s="7">
        <v>342</v>
      </c>
      <c r="C247" s="7" t="s">
        <v>697</v>
      </c>
      <c r="D247" s="7" t="s">
        <v>635</v>
      </c>
      <c r="E247" s="7" t="s">
        <v>4411</v>
      </c>
      <c r="F247" s="7">
        <v>2007</v>
      </c>
      <c r="G247" s="7">
        <v>2007</v>
      </c>
      <c r="H247" s="24" t="str">
        <f t="shared" si="50"/>
        <v>Yes</v>
      </c>
      <c r="I247" s="7" t="s">
        <v>3542</v>
      </c>
      <c r="J247" s="7">
        <v>2015</v>
      </c>
      <c r="K247" s="7" t="str">
        <f t="shared" si="51"/>
        <v>C</v>
      </c>
      <c r="L247" s="21" t="str">
        <f t="shared" si="52"/>
        <v/>
      </c>
      <c r="M247" s="7">
        <v>2015</v>
      </c>
      <c r="S247" s="7" t="str">
        <f t="shared" si="53"/>
        <v/>
      </c>
      <c r="T247" s="7" t="s">
        <v>643</v>
      </c>
      <c r="U247" s="7" t="s">
        <v>4018</v>
      </c>
      <c r="W247" s="7" t="s">
        <v>4412</v>
      </c>
      <c r="Y247" s="7" t="s">
        <v>4413</v>
      </c>
      <c r="AA247" s="8" t="s">
        <v>4414</v>
      </c>
      <c r="AB247" s="8" t="s">
        <v>4414</v>
      </c>
      <c r="AC247" s="24">
        <v>36990</v>
      </c>
      <c r="AD247" s="7">
        <v>-6.6000000000000003E-2</v>
      </c>
      <c r="AE247" s="7" t="s">
        <v>4415</v>
      </c>
      <c r="AF247" s="7">
        <v>-0.223</v>
      </c>
      <c r="AG247" s="7" t="s">
        <v>4416</v>
      </c>
      <c r="AH247" s="7">
        <v>55063</v>
      </c>
      <c r="AI247" s="7">
        <v>-32</v>
      </c>
      <c r="AJ247" s="7">
        <v>26</v>
      </c>
      <c r="AK247" s="7" t="s">
        <v>3371</v>
      </c>
      <c r="AM247" s="7" t="s">
        <v>640</v>
      </c>
      <c r="AS247" s="7" t="str">
        <f t="shared" si="62"/>
        <v>CN, SBT &amp; RE100</v>
      </c>
      <c r="AT247" s="7" t="str">
        <f t="shared" si="54"/>
        <v>CN &amp; SBT</v>
      </c>
      <c r="AU247" s="7">
        <f t="shared" si="55"/>
        <v>2007</v>
      </c>
      <c r="AV247" s="7">
        <f t="shared" si="56"/>
        <v>2015</v>
      </c>
      <c r="AW247" s="7" t="str">
        <f t="shared" si="57"/>
        <v/>
      </c>
      <c r="BA247" s="7" t="str">
        <f t="shared" si="63"/>
        <v>Yes</v>
      </c>
      <c r="BB247" s="7" t="str">
        <f t="shared" si="58"/>
        <v>Carbon Neutral</v>
      </c>
      <c r="BC247" s="7" t="s">
        <v>3333</v>
      </c>
      <c r="BE247" s="7" t="s">
        <v>4417</v>
      </c>
      <c r="BF247" s="7" t="s">
        <v>938</v>
      </c>
      <c r="BG247" s="7" t="s">
        <v>633</v>
      </c>
      <c r="BI247" s="7" t="s">
        <v>3594</v>
      </c>
      <c r="BP247" s="22"/>
      <c r="CD247" s="7" t="s">
        <v>3372</v>
      </c>
      <c r="CF247" s="7" t="s">
        <v>697</v>
      </c>
      <c r="CG247" s="7" t="str">
        <f t="shared" si="59"/>
        <v/>
      </c>
      <c r="CH247" s="7" t="s">
        <v>3338</v>
      </c>
      <c r="CI247" s="7">
        <v>0.98</v>
      </c>
      <c r="CJ247" s="7">
        <v>0.95</v>
      </c>
      <c r="CK247" s="7">
        <v>0.91</v>
      </c>
      <c r="CL247" s="7">
        <v>0.86</v>
      </c>
      <c r="CM247" s="7">
        <v>0.77</v>
      </c>
      <c r="CN247" s="7" t="s">
        <v>4356</v>
      </c>
      <c r="CQ247" s="26" t="s">
        <v>4418</v>
      </c>
    </row>
    <row r="248" spans="1:102">
      <c r="A248" s="7" t="s">
        <v>328</v>
      </c>
      <c r="B248" s="7">
        <v>138</v>
      </c>
      <c r="C248" s="7" t="s">
        <v>3332</v>
      </c>
      <c r="D248" s="7" t="s">
        <v>3424</v>
      </c>
      <c r="E248" s="7" t="s">
        <v>4419</v>
      </c>
      <c r="F248" s="7">
        <v>2030</v>
      </c>
      <c r="G248" s="7">
        <v>2020</v>
      </c>
      <c r="H248" s="24" t="str">
        <f t="shared" si="50"/>
        <v/>
      </c>
      <c r="K248" s="7" t="str">
        <f t="shared" si="51"/>
        <v/>
      </c>
      <c r="L248" s="21" t="str">
        <f t="shared" si="52"/>
        <v/>
      </c>
      <c r="S248" s="7" t="str">
        <f t="shared" si="53"/>
        <v/>
      </c>
      <c r="T248" s="7" t="s">
        <v>3381</v>
      </c>
      <c r="U248" s="7" t="s">
        <v>4420</v>
      </c>
      <c r="W248" s="23" t="s">
        <v>4421</v>
      </c>
      <c r="AB248" s="8" t="s">
        <v>4422</v>
      </c>
      <c r="AC248" s="24">
        <v>71965</v>
      </c>
      <c r="AD248" s="7">
        <v>1.6E-2</v>
      </c>
      <c r="AE248" s="7" t="s">
        <v>4423</v>
      </c>
      <c r="AF248" s="7" t="s">
        <v>3395</v>
      </c>
      <c r="AG248" s="7" t="s">
        <v>4424</v>
      </c>
      <c r="AH248" s="7">
        <v>110800</v>
      </c>
      <c r="AI248" s="7">
        <v>-3</v>
      </c>
      <c r="AJ248" s="7">
        <v>26</v>
      </c>
      <c r="AK248" s="7" t="s">
        <v>4425</v>
      </c>
      <c r="AM248" s="7" t="s">
        <v>630</v>
      </c>
      <c r="AS248" s="7" t="str">
        <f t="shared" si="62"/>
        <v>CN</v>
      </c>
      <c r="AT248" s="7" t="str">
        <f t="shared" si="54"/>
        <v>CN</v>
      </c>
      <c r="AU248" s="7">
        <f t="shared" si="55"/>
        <v>2020</v>
      </c>
      <c r="AV248" s="7" t="str">
        <f t="shared" si="56"/>
        <v/>
      </c>
      <c r="AW248" s="7" t="str">
        <f t="shared" si="57"/>
        <v/>
      </c>
      <c r="BA248" s="7" t="str">
        <f t="shared" si="63"/>
        <v/>
      </c>
      <c r="BB248" s="7" t="str">
        <f t="shared" si="58"/>
        <v>Carbon Neutral</v>
      </c>
      <c r="BC248" s="7" t="s">
        <v>634</v>
      </c>
      <c r="BE248" s="7" t="s">
        <v>4426</v>
      </c>
      <c r="BP248" s="22"/>
      <c r="CC248" s="7" t="s">
        <v>643</v>
      </c>
      <c r="CE248" s="25"/>
      <c r="CG248" s="7" t="str">
        <f t="shared" si="59"/>
        <v/>
      </c>
      <c r="CX248" s="7" t="s">
        <v>643</v>
      </c>
    </row>
    <row r="249" spans="1:102">
      <c r="A249" s="7" t="s">
        <v>514</v>
      </c>
      <c r="B249" s="7">
        <v>446</v>
      </c>
      <c r="C249" s="7" t="s">
        <v>3784</v>
      </c>
      <c r="F249" s="7">
        <v>2050</v>
      </c>
      <c r="G249" s="7">
        <v>2020</v>
      </c>
      <c r="H249" s="24" t="str">
        <f t="shared" si="50"/>
        <v/>
      </c>
      <c r="K249" s="7" t="str">
        <f t="shared" si="51"/>
        <v/>
      </c>
      <c r="L249" s="21" t="str">
        <f t="shared" si="52"/>
        <v/>
      </c>
      <c r="N249" s="7" t="s">
        <v>635</v>
      </c>
      <c r="O249" s="7" t="s">
        <v>663</v>
      </c>
      <c r="P249" s="7">
        <v>2050</v>
      </c>
      <c r="Q249" s="7">
        <v>2020</v>
      </c>
      <c r="R249" s="8" t="s">
        <v>4427</v>
      </c>
      <c r="S249" s="7" t="str">
        <f t="shared" si="53"/>
        <v/>
      </c>
      <c r="T249" s="7" t="s">
        <v>3473</v>
      </c>
      <c r="U249" s="7" t="s">
        <v>4428</v>
      </c>
      <c r="W249" s="7" t="s">
        <v>4429</v>
      </c>
      <c r="Y249" s="7" t="s">
        <v>4430</v>
      </c>
      <c r="Z249" s="7" t="s">
        <v>3431</v>
      </c>
      <c r="AA249" s="8" t="s">
        <v>4431</v>
      </c>
      <c r="AB249" s="8" t="s">
        <v>4431</v>
      </c>
      <c r="AC249" s="24">
        <v>28548</v>
      </c>
      <c r="AD249" s="7">
        <v>-8.9999999999999993E-3</v>
      </c>
      <c r="AE249" s="7" t="s">
        <v>4432</v>
      </c>
      <c r="AF249" s="7">
        <v>-0.436</v>
      </c>
      <c r="AG249" s="7" t="s">
        <v>4433</v>
      </c>
      <c r="AH249" s="7">
        <v>66034</v>
      </c>
      <c r="AI249" s="7">
        <v>-11</v>
      </c>
      <c r="AJ249" s="7">
        <v>23</v>
      </c>
      <c r="AK249" s="7" t="s">
        <v>4093</v>
      </c>
      <c r="AM249" s="7" t="s">
        <v>640</v>
      </c>
      <c r="AS249" s="7" t="str">
        <f t="shared" si="62"/>
        <v>None</v>
      </c>
      <c r="AT249" s="7" t="str">
        <f t="shared" si="54"/>
        <v>None</v>
      </c>
      <c r="AU249" s="7" t="str">
        <f t="shared" si="55"/>
        <v/>
      </c>
      <c r="AV249" s="7" t="str">
        <f t="shared" si="56"/>
        <v/>
      </c>
      <c r="AW249" s="7" t="str">
        <f t="shared" si="57"/>
        <v/>
      </c>
      <c r="BA249" s="7" t="str">
        <f t="shared" si="63"/>
        <v/>
      </c>
      <c r="BB249" s="7" t="str">
        <f t="shared" si="58"/>
        <v>No</v>
      </c>
      <c r="BC249" s="7" t="s">
        <v>3462</v>
      </c>
      <c r="BE249" s="7" t="s">
        <v>4434</v>
      </c>
      <c r="BF249" s="7" t="s">
        <v>3484</v>
      </c>
      <c r="BP249" s="22"/>
      <c r="CC249" s="7" t="s">
        <v>643</v>
      </c>
      <c r="CE249" s="25"/>
      <c r="CG249" s="7" t="str">
        <f t="shared" si="59"/>
        <v/>
      </c>
    </row>
    <row r="250" spans="1:102">
      <c r="A250" s="7" t="s">
        <v>269</v>
      </c>
      <c r="B250" s="7">
        <v>118</v>
      </c>
      <c r="H250" s="24" t="str">
        <f t="shared" si="50"/>
        <v/>
      </c>
      <c r="K250" s="7" t="str">
        <f t="shared" si="51"/>
        <v/>
      </c>
      <c r="L250" s="21" t="str">
        <f t="shared" si="52"/>
        <v/>
      </c>
      <c r="S250" s="7" t="str">
        <f t="shared" si="53"/>
        <v>Nothing</v>
      </c>
      <c r="T250" s="7" t="s">
        <v>634</v>
      </c>
      <c r="AB250" s="8" t="s">
        <v>4435</v>
      </c>
      <c r="AC250" s="24">
        <v>77147</v>
      </c>
      <c r="AD250" s="7">
        <v>-3.1E-2</v>
      </c>
      <c r="AE250" s="7" t="s">
        <v>4436</v>
      </c>
      <c r="AF250" s="7">
        <v>8.1000000000000003E-2</v>
      </c>
      <c r="AG250" s="7" t="s">
        <v>4437</v>
      </c>
      <c r="AH250" s="7">
        <v>383800</v>
      </c>
      <c r="AI250" s="7">
        <v>-4</v>
      </c>
      <c r="AJ250" s="7">
        <v>26</v>
      </c>
      <c r="AS250" s="7" t="str">
        <f t="shared" si="62"/>
        <v>None</v>
      </c>
      <c r="AT250" s="7" t="str">
        <f t="shared" si="54"/>
        <v>None</v>
      </c>
      <c r="AU250" s="7" t="str">
        <f t="shared" si="55"/>
        <v/>
      </c>
      <c r="AV250" s="7" t="str">
        <f t="shared" si="56"/>
        <v/>
      </c>
      <c r="AW250" s="7" t="str">
        <f t="shared" si="57"/>
        <v/>
      </c>
      <c r="BA250" s="7" t="str">
        <f t="shared" si="63"/>
        <v/>
      </c>
      <c r="BB250" s="7" t="str">
        <f t="shared" si="58"/>
        <v>No</v>
      </c>
      <c r="BC250" s="7" t="s">
        <v>634</v>
      </c>
      <c r="BE250" s="7" t="s">
        <v>4438</v>
      </c>
      <c r="BP250" s="22"/>
      <c r="CG250" s="7" t="str">
        <f t="shared" si="59"/>
        <v/>
      </c>
    </row>
    <row r="251" spans="1:102">
      <c r="A251" s="7" t="s">
        <v>303</v>
      </c>
      <c r="B251" s="7">
        <v>310</v>
      </c>
      <c r="H251" s="24" t="str">
        <f t="shared" si="50"/>
        <v/>
      </c>
      <c r="K251" s="7" t="str">
        <f t="shared" si="51"/>
        <v/>
      </c>
      <c r="L251" s="21" t="str">
        <f t="shared" si="52"/>
        <v/>
      </c>
      <c r="S251" s="7" t="str">
        <f t="shared" si="53"/>
        <v>Nothing</v>
      </c>
      <c r="T251" s="7" t="s">
        <v>3333</v>
      </c>
      <c r="AB251" s="8" t="s">
        <v>4439</v>
      </c>
      <c r="AC251" s="24">
        <v>40359</v>
      </c>
      <c r="AD251" s="7">
        <v>3.4000000000000002E-2</v>
      </c>
      <c r="AE251" s="7" t="s">
        <v>4440</v>
      </c>
      <c r="AF251" s="7">
        <v>-2.1000000000000001E-2</v>
      </c>
      <c r="AG251" s="7" t="s">
        <v>4441</v>
      </c>
      <c r="AH251" s="7">
        <v>89102</v>
      </c>
      <c r="AI251" s="7">
        <v>5</v>
      </c>
      <c r="AJ251" s="7">
        <v>22</v>
      </c>
      <c r="AS251" s="7" t="str">
        <f t="shared" si="62"/>
        <v>None</v>
      </c>
      <c r="AT251" s="7" t="str">
        <f t="shared" si="54"/>
        <v>None</v>
      </c>
      <c r="AU251" s="7" t="str">
        <f t="shared" si="55"/>
        <v/>
      </c>
      <c r="AV251" s="7" t="str">
        <f t="shared" si="56"/>
        <v/>
      </c>
      <c r="AW251" s="7" t="str">
        <f t="shared" si="57"/>
        <v/>
      </c>
      <c r="BA251" s="7" t="str">
        <f t="shared" si="63"/>
        <v/>
      </c>
      <c r="BB251" s="7" t="str">
        <f t="shared" si="58"/>
        <v>No</v>
      </c>
      <c r="BC251" s="7" t="s">
        <v>3333</v>
      </c>
      <c r="BE251" s="7" t="s">
        <v>4442</v>
      </c>
      <c r="BP251" s="22"/>
      <c r="CG251" s="7" t="str">
        <f t="shared" si="59"/>
        <v/>
      </c>
    </row>
    <row r="252" spans="1:102">
      <c r="A252" s="7" t="s">
        <v>1736</v>
      </c>
      <c r="B252" s="7">
        <v>216</v>
      </c>
      <c r="H252" s="24" t="str">
        <f t="shared" si="50"/>
        <v/>
      </c>
      <c r="K252" s="7" t="str">
        <f t="shared" si="51"/>
        <v/>
      </c>
      <c r="L252" s="21" t="str">
        <f t="shared" si="52"/>
        <v/>
      </c>
      <c r="S252" s="7" t="str">
        <f t="shared" si="53"/>
        <v>Nothing</v>
      </c>
      <c r="T252" s="7" t="s">
        <v>634</v>
      </c>
      <c r="AC252" s="24">
        <v>51728</v>
      </c>
      <c r="AD252" s="7">
        <v>-5.3999999999999999E-2</v>
      </c>
      <c r="AE252" s="7" t="s">
        <v>4443</v>
      </c>
      <c r="AF252" s="7">
        <v>8.9999999999999993E-3</v>
      </c>
      <c r="AG252" s="7" t="s">
        <v>4444</v>
      </c>
      <c r="AH252" s="7">
        <v>94881</v>
      </c>
      <c r="AI252" s="7">
        <v>-25</v>
      </c>
      <c r="AJ252" s="7">
        <v>7</v>
      </c>
      <c r="AS252" s="7" t="str">
        <f t="shared" si="62"/>
        <v>None</v>
      </c>
      <c r="AT252" s="7" t="str">
        <f t="shared" si="54"/>
        <v>None</v>
      </c>
      <c r="AU252" s="7" t="str">
        <f t="shared" si="55"/>
        <v/>
      </c>
      <c r="AV252" s="7" t="str">
        <f t="shared" si="56"/>
        <v/>
      </c>
      <c r="AW252" s="7" t="str">
        <f t="shared" si="57"/>
        <v/>
      </c>
      <c r="BA252" s="7" t="str">
        <f t="shared" si="63"/>
        <v/>
      </c>
      <c r="BB252" s="7" t="str">
        <f t="shared" si="58"/>
        <v>No</v>
      </c>
      <c r="BC252" s="7" t="s">
        <v>634</v>
      </c>
      <c r="BP252" s="22"/>
      <c r="CG252" s="7" t="str">
        <f t="shared" si="59"/>
        <v/>
      </c>
    </row>
    <row r="253" spans="1:102">
      <c r="A253" s="7" t="s">
        <v>157</v>
      </c>
      <c r="B253" s="7">
        <v>72</v>
      </c>
      <c r="H253" s="24" t="str">
        <f t="shared" si="50"/>
        <v/>
      </c>
      <c r="K253" s="7" t="str">
        <f t="shared" si="51"/>
        <v/>
      </c>
      <c r="L253" s="21" t="str">
        <f t="shared" si="52"/>
        <v/>
      </c>
      <c r="S253" s="7" t="str">
        <f t="shared" si="53"/>
        <v>Nothing</v>
      </c>
      <c r="T253" s="7" t="s">
        <v>634</v>
      </c>
      <c r="AB253" s="8" t="s">
        <v>4445</v>
      </c>
      <c r="AC253" s="24">
        <v>100522</v>
      </c>
      <c r="AD253" s="7">
        <v>-3.9E-2</v>
      </c>
      <c r="AE253" s="7" t="s">
        <v>4446</v>
      </c>
      <c r="AF253" s="7">
        <v>2.1000000000000001E-2</v>
      </c>
      <c r="AG253" s="7" t="s">
        <v>4447</v>
      </c>
      <c r="AH253" s="7">
        <v>151430</v>
      </c>
      <c r="AI253" s="7">
        <v>-7</v>
      </c>
      <c r="AJ253" s="7">
        <v>26</v>
      </c>
      <c r="AS253" s="7" t="str">
        <f t="shared" si="62"/>
        <v>None</v>
      </c>
      <c r="AT253" s="7" t="str">
        <f t="shared" si="54"/>
        <v>None</v>
      </c>
      <c r="AU253" s="7" t="str">
        <f t="shared" si="55"/>
        <v/>
      </c>
      <c r="AV253" s="7" t="str">
        <f t="shared" si="56"/>
        <v/>
      </c>
      <c r="AW253" s="7" t="str">
        <f t="shared" si="57"/>
        <v/>
      </c>
      <c r="BA253" s="7" t="str">
        <f t="shared" si="63"/>
        <v/>
      </c>
      <c r="BB253" s="7" t="str">
        <f t="shared" si="58"/>
        <v>No</v>
      </c>
      <c r="BC253" s="7" t="s">
        <v>634</v>
      </c>
      <c r="BE253" s="7" t="s">
        <v>4448</v>
      </c>
      <c r="BP253" s="22"/>
      <c r="CG253" s="7" t="str">
        <f t="shared" si="59"/>
        <v/>
      </c>
    </row>
    <row r="254" spans="1:102">
      <c r="A254" s="7" t="s">
        <v>412</v>
      </c>
      <c r="B254" s="7">
        <v>344</v>
      </c>
      <c r="C254" s="7" t="s">
        <v>3581</v>
      </c>
      <c r="F254" s="7">
        <v>2040</v>
      </c>
      <c r="G254" s="7">
        <v>2020</v>
      </c>
      <c r="H254" s="24" t="str">
        <f t="shared" si="50"/>
        <v/>
      </c>
      <c r="K254" s="7" t="str">
        <f t="shared" si="51"/>
        <v>C</v>
      </c>
      <c r="L254" s="21" t="str">
        <f t="shared" si="52"/>
        <v/>
      </c>
      <c r="M254" s="7">
        <v>2020</v>
      </c>
      <c r="N254" s="7" t="s">
        <v>635</v>
      </c>
      <c r="O254" s="7" t="s">
        <v>4449</v>
      </c>
      <c r="P254" s="7">
        <v>2040</v>
      </c>
      <c r="Q254" s="7">
        <v>2020</v>
      </c>
      <c r="R254" s="8" t="s">
        <v>4450</v>
      </c>
      <c r="S254" s="7" t="str">
        <f t="shared" si="53"/>
        <v/>
      </c>
      <c r="T254" s="7" t="s">
        <v>3473</v>
      </c>
      <c r="U254" s="7" t="s">
        <v>4451</v>
      </c>
      <c r="W254" s="7" t="s">
        <v>4452</v>
      </c>
      <c r="X254" s="7" t="s">
        <v>4449</v>
      </c>
      <c r="Y254" s="7" t="s">
        <v>4453</v>
      </c>
      <c r="Z254" s="7" t="s">
        <v>3478</v>
      </c>
      <c r="AA254" s="8" t="s">
        <v>4450</v>
      </c>
      <c r="AB254" s="8" t="s">
        <v>4454</v>
      </c>
      <c r="AC254" s="24">
        <v>36831</v>
      </c>
      <c r="AD254" s="7">
        <v>-3.2000000000000001E-2</v>
      </c>
      <c r="AE254" s="7" t="s">
        <v>4455</v>
      </c>
      <c r="AF254" s="7">
        <v>-0.32800000000000001</v>
      </c>
      <c r="AG254" s="7" t="s">
        <v>4456</v>
      </c>
      <c r="AH254" s="7">
        <v>111900</v>
      </c>
      <c r="AI254" s="7">
        <v>-23</v>
      </c>
      <c r="AJ254" s="7">
        <v>26</v>
      </c>
      <c r="AK254" s="7" t="s">
        <v>3400</v>
      </c>
      <c r="AM254" s="7" t="s">
        <v>640</v>
      </c>
      <c r="AS254" s="7" t="str">
        <f t="shared" si="62"/>
        <v>SBT</v>
      </c>
      <c r="AT254" s="7" t="str">
        <f t="shared" si="54"/>
        <v>SBT</v>
      </c>
      <c r="AU254" s="7" t="str">
        <f t="shared" si="55"/>
        <v/>
      </c>
      <c r="AV254" s="7">
        <f t="shared" si="56"/>
        <v>2020</v>
      </c>
      <c r="AW254" s="7" t="str">
        <f t="shared" si="57"/>
        <v/>
      </c>
      <c r="BA254" s="7" t="str">
        <f t="shared" si="63"/>
        <v>Yes</v>
      </c>
      <c r="BB254" s="7" t="str">
        <f t="shared" si="58"/>
        <v>No</v>
      </c>
      <c r="BC254" s="7" t="s">
        <v>3462</v>
      </c>
      <c r="BE254" s="7" t="s">
        <v>4457</v>
      </c>
      <c r="BF254" s="7" t="s">
        <v>3484</v>
      </c>
      <c r="BG254" s="7" t="s">
        <v>633</v>
      </c>
      <c r="BI254" s="7" t="s">
        <v>3578</v>
      </c>
      <c r="BP254" s="22"/>
      <c r="CC254" s="7" t="s">
        <v>643</v>
      </c>
      <c r="CE254" s="25"/>
      <c r="CG254" s="7" t="str">
        <f t="shared" si="59"/>
        <v/>
      </c>
    </row>
    <row r="255" spans="1:102">
      <c r="A255" s="7" t="s">
        <v>221</v>
      </c>
      <c r="B255" s="7">
        <v>60</v>
      </c>
      <c r="H255" s="24" t="str">
        <f t="shared" si="50"/>
        <v/>
      </c>
      <c r="K255" s="7" t="str">
        <f t="shared" si="51"/>
        <v/>
      </c>
      <c r="L255" s="21" t="str">
        <f t="shared" si="52"/>
        <v/>
      </c>
      <c r="S255" s="7" t="str">
        <f t="shared" si="53"/>
        <v>Nothing</v>
      </c>
      <c r="T255" s="7" t="s">
        <v>634</v>
      </c>
      <c r="AB255" s="8" t="s">
        <v>4458</v>
      </c>
      <c r="AC255" s="24">
        <v>109915</v>
      </c>
      <c r="AD255" s="7">
        <v>-4.5999999999999999E-2</v>
      </c>
      <c r="AE255" s="7" t="s">
        <v>4459</v>
      </c>
      <c r="AF255" s="7">
        <v>2.9000000000000001E-2</v>
      </c>
      <c r="AG255" s="7" t="s">
        <v>4460</v>
      </c>
      <c r="AH255" s="7">
        <v>245472</v>
      </c>
      <c r="AI255" s="7">
        <v>-8</v>
      </c>
      <c r="AJ255" s="7">
        <v>24</v>
      </c>
      <c r="AS255" s="7" t="str">
        <f t="shared" si="62"/>
        <v>None</v>
      </c>
      <c r="AT255" s="7" t="str">
        <f t="shared" si="54"/>
        <v>None</v>
      </c>
      <c r="AU255" s="7" t="str">
        <f t="shared" si="55"/>
        <v/>
      </c>
      <c r="AV255" s="7" t="str">
        <f t="shared" si="56"/>
        <v/>
      </c>
      <c r="AW255" s="7" t="str">
        <f t="shared" si="57"/>
        <v/>
      </c>
      <c r="BA255" s="7" t="str">
        <f t="shared" si="63"/>
        <v/>
      </c>
      <c r="BB255" s="7" t="str">
        <f t="shared" si="58"/>
        <v>No</v>
      </c>
      <c r="BC255" s="7" t="s">
        <v>634</v>
      </c>
      <c r="BE255" s="23" t="s">
        <v>4461</v>
      </c>
      <c r="BP255" s="22"/>
      <c r="CG255" s="7" t="str">
        <f t="shared" si="59"/>
        <v/>
      </c>
    </row>
    <row r="256" spans="1:102">
      <c r="A256" s="7" t="s">
        <v>497</v>
      </c>
      <c r="B256" s="7">
        <v>301</v>
      </c>
      <c r="H256" s="24" t="str">
        <f t="shared" si="50"/>
        <v/>
      </c>
      <c r="K256" s="7" t="str">
        <f t="shared" si="51"/>
        <v/>
      </c>
      <c r="L256" s="21" t="str">
        <f t="shared" si="52"/>
        <v/>
      </c>
      <c r="S256" s="7" t="str">
        <f t="shared" si="53"/>
        <v>Nothing</v>
      </c>
      <c r="T256" s="7" t="s">
        <v>3333</v>
      </c>
      <c r="AC256" s="24">
        <v>40922</v>
      </c>
      <c r="AD256" s="7">
        <v>-3.7999999999999999E-2</v>
      </c>
      <c r="AE256" s="7" t="s">
        <v>4462</v>
      </c>
      <c r="AF256" s="7">
        <v>0.63900000000000001</v>
      </c>
      <c r="AG256" s="7" t="s">
        <v>4463</v>
      </c>
      <c r="AH256" s="7">
        <v>464000</v>
      </c>
      <c r="AI256" s="7">
        <v>-21</v>
      </c>
      <c r="AJ256" s="7">
        <v>21</v>
      </c>
      <c r="AS256" s="7" t="str">
        <f t="shared" si="62"/>
        <v>None</v>
      </c>
      <c r="AT256" s="7" t="str">
        <f t="shared" si="54"/>
        <v>None</v>
      </c>
      <c r="AU256" s="7" t="str">
        <f t="shared" si="55"/>
        <v/>
      </c>
      <c r="AV256" s="7" t="str">
        <f t="shared" si="56"/>
        <v/>
      </c>
      <c r="AW256" s="7" t="str">
        <f t="shared" si="57"/>
        <v/>
      </c>
      <c r="BA256" s="7" t="str">
        <f t="shared" si="63"/>
        <v/>
      </c>
      <c r="BB256" s="7" t="str">
        <f t="shared" si="58"/>
        <v>No</v>
      </c>
      <c r="BC256" s="7" t="s">
        <v>3333</v>
      </c>
      <c r="BE256" s="33" t="s">
        <v>4464</v>
      </c>
      <c r="BP256" s="22"/>
      <c r="CG256" s="7" t="str">
        <f t="shared" si="59"/>
        <v/>
      </c>
    </row>
    <row r="257" spans="1:102">
      <c r="A257" s="7" t="s">
        <v>215</v>
      </c>
      <c r="B257" s="7">
        <v>213</v>
      </c>
      <c r="H257" s="24" t="str">
        <f t="shared" si="50"/>
        <v/>
      </c>
      <c r="K257" s="7" t="str">
        <f t="shared" si="51"/>
        <v/>
      </c>
      <c r="L257" s="21" t="str">
        <f t="shared" si="52"/>
        <v/>
      </c>
      <c r="S257" s="7" t="str">
        <f t="shared" si="53"/>
        <v>Nothing</v>
      </c>
      <c r="T257" s="7" t="s">
        <v>634</v>
      </c>
      <c r="AC257" s="24">
        <v>51859</v>
      </c>
      <c r="AD257" s="7">
        <v>4.2999999999999997E-2</v>
      </c>
      <c r="AE257" s="7" t="s">
        <v>4465</v>
      </c>
      <c r="AF257" s="7">
        <v>222.16800000000001</v>
      </c>
      <c r="AG257" s="7" t="s">
        <v>4466</v>
      </c>
      <c r="AH257" s="7">
        <v>242000</v>
      </c>
      <c r="AI257" s="7">
        <v>6</v>
      </c>
      <c r="AJ257" s="7">
        <v>11</v>
      </c>
      <c r="AS257" s="7" t="str">
        <f t="shared" si="62"/>
        <v>None</v>
      </c>
      <c r="AT257" s="7" t="str">
        <f t="shared" si="54"/>
        <v>None</v>
      </c>
      <c r="AU257" s="7" t="str">
        <f t="shared" si="55"/>
        <v/>
      </c>
      <c r="AV257" s="7" t="str">
        <f t="shared" si="56"/>
        <v/>
      </c>
      <c r="AW257" s="7" t="str">
        <f t="shared" si="57"/>
        <v/>
      </c>
      <c r="BA257" s="7" t="str">
        <f t="shared" si="63"/>
        <v/>
      </c>
      <c r="BB257" s="7" t="str">
        <f t="shared" si="58"/>
        <v>No</v>
      </c>
      <c r="BC257" s="7" t="s">
        <v>634</v>
      </c>
      <c r="BP257" s="22"/>
      <c r="CG257" s="7" t="str">
        <f t="shared" si="59"/>
        <v/>
      </c>
    </row>
    <row r="258" spans="1:102">
      <c r="A258" s="7" t="s">
        <v>92</v>
      </c>
      <c r="B258" s="7">
        <v>102</v>
      </c>
      <c r="H258" s="24" t="str">
        <f t="shared" ref="H258:H321" si="64">IF(I258="","","Yes")</f>
        <v/>
      </c>
      <c r="K258" s="7" t="str">
        <f t="shared" ref="K258:K321" si="65">IF(BG258="","",IF(BG258="Targets Set","T","C"))</f>
        <v/>
      </c>
      <c r="L258" s="21" t="str">
        <f t="shared" ref="L258:L321" si="66">IF(BL258="","",AVERAGE(BM258:BO258))</f>
        <v/>
      </c>
      <c r="S258" s="7" t="str">
        <f t="shared" ref="S258:S321" si="67">IF(AND(N258="",D258=""),"Nothing","")</f>
        <v>Nothing</v>
      </c>
      <c r="T258" s="7" t="s">
        <v>634</v>
      </c>
      <c r="AC258" s="24">
        <v>83505</v>
      </c>
      <c r="AD258" s="7">
        <v>0.19600000000000001</v>
      </c>
      <c r="AE258" s="7" t="s">
        <v>4467</v>
      </c>
      <c r="AF258" s="7" t="s">
        <v>3395</v>
      </c>
      <c r="AG258" s="7" t="s">
        <v>4468</v>
      </c>
      <c r="AH258" s="7">
        <v>227730</v>
      </c>
      <c r="AI258" s="7">
        <v>37</v>
      </c>
      <c r="AJ258" s="7">
        <v>5</v>
      </c>
      <c r="AS258" s="7" t="str">
        <f t="shared" si="62"/>
        <v>None</v>
      </c>
      <c r="AT258" s="7" t="str">
        <f t="shared" ref="AT258:AT321" si="68">IF((BB258="Carbon Neutral"),IF((OR(BG258="Committed",BG258="Targets Set")),IF(CG258="yes", "CN, SBT &amp; RE100", "CN &amp; SBT"),IF(CG258="yes", "CN &amp; RE100", "CN")),IF((OR(BG258="Committed",BG258="Targets Set")),IF(CG258="yes", "SBT &amp; RE100", "SBT"),IF(CG258="yes", "RE100", "None")))</f>
        <v>None</v>
      </c>
      <c r="AU258" s="7" t="str">
        <f t="shared" ref="AU258:AU321" si="69">IF(BB258="Carbon Neutral",G258,"")</f>
        <v/>
      </c>
      <c r="AV258" s="7" t="str">
        <f t="shared" ref="AV258:AV321" si="70">IF(M258="","",M258)</f>
        <v/>
      </c>
      <c r="AW258" s="7" t="str">
        <f t="shared" ref="AW258:AW321" si="71">IF(I258="","",IF(I258="2020 - achieved",J258,IF(I258="2020 - not achieved",J258,IF(I258="2020 - achieved pre-July 2019",J258,IF(I258&gt;2030,"",J258)))))</f>
        <v/>
      </c>
      <c r="BA258" s="7" t="str">
        <f t="shared" si="63"/>
        <v/>
      </c>
      <c r="BB258" s="7" t="str">
        <f t="shared" ref="BB258:BB321" si="72">IF(T258="No","No",IF(AND(OR(T258="No - but future commitment",T258="No - but future commitment and further future commitment across more scopes"),F258&lt;=2030),"Carbon Neutral",IF(OR(T258="No - but future commitment",T258="No - but future commitment and further future commitment across more scopes"),"No - but post-2030 commitment",IF(OR(T258="Yes",T258="Yes and future commitment across more scopes",T258="Yes by virtue of zero net"),"Carbon Neutral","No"))))</f>
        <v>No</v>
      </c>
      <c r="BC258" s="7" t="s">
        <v>634</v>
      </c>
      <c r="BP258" s="22"/>
      <c r="CG258" s="7" t="str">
        <f t="shared" ref="CG258:CG321" si="73">IF(I258="","",IF(I258&lt;=2030,"yes",IF(I258="2020 - achieved","yes",IF(I258="2020 - not achieved","yes",IF(I258="2020 - achieved pre-July 2019","yes",IF(I258&gt;2030,"",IF(I258="No target date","","unknown error")))))))</f>
        <v/>
      </c>
    </row>
    <row r="259" spans="1:102">
      <c r="A259" s="7" t="s">
        <v>905</v>
      </c>
      <c r="B259" s="7">
        <v>365</v>
      </c>
      <c r="H259" s="24" t="str">
        <f t="shared" si="64"/>
        <v/>
      </c>
      <c r="K259" s="7" t="str">
        <f t="shared" si="65"/>
        <v/>
      </c>
      <c r="L259" s="21" t="str">
        <f t="shared" si="66"/>
        <v/>
      </c>
      <c r="S259" s="7" t="str">
        <f t="shared" si="67"/>
        <v>Nothing</v>
      </c>
      <c r="T259" s="7" t="s">
        <v>3333</v>
      </c>
      <c r="AC259" s="24">
        <v>34305</v>
      </c>
      <c r="AD259" s="7">
        <v>-1.7999999999999999E-2</v>
      </c>
      <c r="AE259" s="7" t="s">
        <v>4469</v>
      </c>
      <c r="AF259" s="7">
        <v>-2.2330000000000001</v>
      </c>
      <c r="AG259" s="7" t="s">
        <v>4470</v>
      </c>
      <c r="AH259" s="7">
        <v>64009</v>
      </c>
      <c r="AI259" s="7">
        <v>-9</v>
      </c>
      <c r="AJ259" s="7">
        <v>18</v>
      </c>
      <c r="AS259" s="7" t="str">
        <f t="shared" si="62"/>
        <v>None</v>
      </c>
      <c r="AT259" s="7" t="str">
        <f t="shared" si="68"/>
        <v>None</v>
      </c>
      <c r="AU259" s="7" t="str">
        <f t="shared" si="69"/>
        <v/>
      </c>
      <c r="AV259" s="7" t="str">
        <f t="shared" si="70"/>
        <v/>
      </c>
      <c r="AW259" s="7" t="str">
        <f t="shared" si="71"/>
        <v/>
      </c>
      <c r="BA259" s="7" t="str">
        <f t="shared" si="63"/>
        <v/>
      </c>
      <c r="BB259" s="7" t="str">
        <f t="shared" si="72"/>
        <v>No</v>
      </c>
      <c r="BC259" s="7" t="s">
        <v>3333</v>
      </c>
      <c r="BP259" s="22"/>
      <c r="CG259" s="7" t="str">
        <f t="shared" si="73"/>
        <v/>
      </c>
    </row>
    <row r="260" spans="1:102">
      <c r="A260" s="7" t="s">
        <v>464</v>
      </c>
      <c r="B260" s="7">
        <v>351</v>
      </c>
      <c r="H260" s="24" t="str">
        <f t="shared" si="64"/>
        <v/>
      </c>
      <c r="K260" s="7" t="str">
        <f t="shared" si="65"/>
        <v/>
      </c>
      <c r="L260" s="21" t="str">
        <f t="shared" si="66"/>
        <v/>
      </c>
      <c r="S260" s="7" t="str">
        <f t="shared" si="67"/>
        <v>Nothing</v>
      </c>
      <c r="T260" s="7" t="s">
        <v>3333</v>
      </c>
      <c r="AC260" s="24">
        <v>36488</v>
      </c>
      <c r="AD260" s="7">
        <v>1E-3</v>
      </c>
      <c r="AE260" s="7" t="s">
        <v>4471</v>
      </c>
      <c r="AF260" s="7">
        <v>-0.61599999999999999</v>
      </c>
      <c r="AG260" s="7" t="s">
        <v>4472</v>
      </c>
      <c r="AH260" s="7">
        <v>46581</v>
      </c>
      <c r="AI260" s="7">
        <v>-11</v>
      </c>
      <c r="AJ260" s="7">
        <v>12</v>
      </c>
      <c r="AS260" s="7" t="str">
        <f t="shared" si="62"/>
        <v>None</v>
      </c>
      <c r="AT260" s="7" t="str">
        <f t="shared" si="68"/>
        <v>None</v>
      </c>
      <c r="AU260" s="7" t="str">
        <f t="shared" si="69"/>
        <v/>
      </c>
      <c r="AV260" s="7" t="str">
        <f t="shared" si="70"/>
        <v/>
      </c>
      <c r="AW260" s="7" t="str">
        <f t="shared" si="71"/>
        <v/>
      </c>
      <c r="BA260" s="7" t="str">
        <f t="shared" si="63"/>
        <v/>
      </c>
      <c r="BB260" s="7" t="str">
        <f t="shared" si="72"/>
        <v>No</v>
      </c>
      <c r="BC260" s="7" t="s">
        <v>3333</v>
      </c>
      <c r="BP260" s="22"/>
      <c r="CG260" s="7" t="str">
        <f t="shared" si="73"/>
        <v/>
      </c>
    </row>
    <row r="261" spans="1:102">
      <c r="A261" s="7" t="s">
        <v>213</v>
      </c>
      <c r="B261" s="7">
        <v>343</v>
      </c>
      <c r="H261" s="24" t="str">
        <f t="shared" si="64"/>
        <v/>
      </c>
      <c r="K261" s="7" t="str">
        <f t="shared" si="65"/>
        <v/>
      </c>
      <c r="L261" s="21" t="str">
        <f t="shared" si="66"/>
        <v/>
      </c>
      <c r="S261" s="7" t="str">
        <f t="shared" si="67"/>
        <v>Nothing</v>
      </c>
      <c r="T261" s="7" t="s">
        <v>3333</v>
      </c>
      <c r="AC261" s="24">
        <v>36980</v>
      </c>
      <c r="AD261" s="7">
        <v>6.0999999999999999E-2</v>
      </c>
      <c r="AE261" s="7" t="s">
        <v>4473</v>
      </c>
      <c r="AF261" s="7">
        <v>0.28999999999999998</v>
      </c>
      <c r="AG261" s="7" t="s">
        <v>4474</v>
      </c>
      <c r="AH261" s="7">
        <v>25333</v>
      </c>
      <c r="AI261" s="7">
        <v>15</v>
      </c>
      <c r="AJ261" s="7">
        <v>8</v>
      </c>
      <c r="AS261" s="7" t="str">
        <f t="shared" si="62"/>
        <v>None</v>
      </c>
      <c r="AT261" s="7" t="str">
        <f t="shared" si="68"/>
        <v>None</v>
      </c>
      <c r="AU261" s="7" t="str">
        <f t="shared" si="69"/>
        <v/>
      </c>
      <c r="AV261" s="7" t="str">
        <f t="shared" si="70"/>
        <v/>
      </c>
      <c r="AW261" s="7" t="str">
        <f t="shared" si="71"/>
        <v/>
      </c>
      <c r="BA261" s="7" t="str">
        <f t="shared" si="63"/>
        <v/>
      </c>
      <c r="BB261" s="7" t="str">
        <f t="shared" si="72"/>
        <v>No</v>
      </c>
      <c r="BC261" s="7" t="s">
        <v>3333</v>
      </c>
      <c r="BP261" s="22"/>
      <c r="CG261" s="7" t="str">
        <f t="shared" si="73"/>
        <v/>
      </c>
    </row>
    <row r="262" spans="1:102">
      <c r="A262" s="7" t="s">
        <v>283</v>
      </c>
      <c r="B262" s="7">
        <v>369</v>
      </c>
      <c r="H262" s="24" t="str">
        <f t="shared" si="64"/>
        <v/>
      </c>
      <c r="K262" s="7" t="str">
        <f t="shared" si="65"/>
        <v/>
      </c>
      <c r="L262" s="21" t="str">
        <f t="shared" si="66"/>
        <v/>
      </c>
      <c r="S262" s="7" t="str">
        <f t="shared" si="67"/>
        <v>Nothing</v>
      </c>
      <c r="T262" s="7" t="s">
        <v>3333</v>
      </c>
      <c r="AC262" s="24">
        <v>33824</v>
      </c>
      <c r="AD262" s="7">
        <v>1.2999999999999999E-2</v>
      </c>
      <c r="AE262" s="7" t="s">
        <v>2372</v>
      </c>
      <c r="AF262" s="7">
        <v>0.27300000000000002</v>
      </c>
      <c r="AG262" s="7" t="s">
        <v>4475</v>
      </c>
      <c r="AH262" s="7">
        <v>29291</v>
      </c>
      <c r="AI262" s="7" t="s">
        <v>3395</v>
      </c>
      <c r="AJ262" s="7">
        <v>2</v>
      </c>
      <c r="AS262" s="7" t="str">
        <f t="shared" si="62"/>
        <v>None</v>
      </c>
      <c r="AT262" s="7" t="str">
        <f t="shared" si="68"/>
        <v>None</v>
      </c>
      <c r="AU262" s="7" t="str">
        <f t="shared" si="69"/>
        <v/>
      </c>
      <c r="AV262" s="7" t="str">
        <f t="shared" si="70"/>
        <v/>
      </c>
      <c r="AW262" s="7" t="str">
        <f t="shared" si="71"/>
        <v/>
      </c>
      <c r="BA262" s="7" t="str">
        <f t="shared" si="63"/>
        <v/>
      </c>
      <c r="BB262" s="7" t="str">
        <f t="shared" si="72"/>
        <v>No</v>
      </c>
      <c r="BC262" s="7" t="s">
        <v>3333</v>
      </c>
      <c r="BE262" s="7" t="s">
        <v>4476</v>
      </c>
      <c r="BP262" s="22"/>
      <c r="CG262" s="7" t="str">
        <f t="shared" si="73"/>
        <v/>
      </c>
    </row>
    <row r="263" spans="1:102">
      <c r="A263" s="7" t="s">
        <v>4477</v>
      </c>
      <c r="B263" s="7">
        <v>406</v>
      </c>
      <c r="C263" s="7" t="s">
        <v>680</v>
      </c>
      <c r="H263" s="24" t="str">
        <f t="shared" si="64"/>
        <v/>
      </c>
      <c r="K263" s="7" t="str">
        <f t="shared" si="65"/>
        <v/>
      </c>
      <c r="L263" s="21" t="str">
        <f t="shared" si="66"/>
        <v/>
      </c>
      <c r="S263" s="7" t="str">
        <f t="shared" si="67"/>
        <v>Nothing</v>
      </c>
      <c r="T263" s="7" t="s">
        <v>3467</v>
      </c>
      <c r="AC263" s="24">
        <v>30666</v>
      </c>
      <c r="AD263" s="7">
        <v>-0.14199999999999999</v>
      </c>
      <c r="AE263" s="7" t="s">
        <v>4478</v>
      </c>
      <c r="AF263" s="7" t="s">
        <v>3395</v>
      </c>
      <c r="AG263" s="7" t="s">
        <v>4479</v>
      </c>
      <c r="AH263" s="7">
        <v>107359</v>
      </c>
      <c r="AI263" s="7">
        <v>-59</v>
      </c>
      <c r="AJ263" s="7">
        <v>10</v>
      </c>
      <c r="AS263" s="7" t="str">
        <f t="shared" si="62"/>
        <v>None</v>
      </c>
      <c r="AT263" s="7" t="str">
        <f t="shared" si="68"/>
        <v>None</v>
      </c>
      <c r="AU263" s="7" t="str">
        <f t="shared" si="69"/>
        <v/>
      </c>
      <c r="AV263" s="7" t="str">
        <f t="shared" si="70"/>
        <v/>
      </c>
      <c r="AW263" s="7" t="str">
        <f t="shared" si="71"/>
        <v/>
      </c>
      <c r="BA263" s="7" t="str">
        <f t="shared" si="63"/>
        <v/>
      </c>
      <c r="BB263" s="7" t="str">
        <f t="shared" si="72"/>
        <v>No</v>
      </c>
      <c r="BC263" s="7" t="s">
        <v>3467</v>
      </c>
      <c r="BE263" s="7" t="s">
        <v>4480</v>
      </c>
      <c r="BP263" s="22"/>
      <c r="CC263" s="7" t="s">
        <v>643</v>
      </c>
      <c r="CG263" s="7" t="str">
        <f t="shared" si="73"/>
        <v/>
      </c>
    </row>
    <row r="264" spans="1:102">
      <c r="A264" s="7" t="s">
        <v>179</v>
      </c>
      <c r="B264" s="7">
        <v>104</v>
      </c>
      <c r="C264" s="7" t="s">
        <v>3332</v>
      </c>
      <c r="H264" s="24" t="str">
        <f t="shared" si="64"/>
        <v>Yes</v>
      </c>
      <c r="I264" s="7">
        <v>2050</v>
      </c>
      <c r="J264" s="7">
        <v>2015</v>
      </c>
      <c r="K264" s="7" t="str">
        <f t="shared" si="65"/>
        <v/>
      </c>
      <c r="L264" s="21" t="str">
        <f t="shared" si="66"/>
        <v/>
      </c>
      <c r="S264" s="7" t="str">
        <f t="shared" si="67"/>
        <v>Nothing</v>
      </c>
      <c r="T264" s="7" t="s">
        <v>634</v>
      </c>
      <c r="AB264" s="8" t="s">
        <v>4481</v>
      </c>
      <c r="AC264" s="24">
        <v>82059</v>
      </c>
      <c r="AD264" s="7">
        <v>6.0000000000000001E-3</v>
      </c>
      <c r="AE264" s="7" t="s">
        <v>4482</v>
      </c>
      <c r="AF264" s="7">
        <v>-1.2E-2</v>
      </c>
      <c r="AG264" s="7" t="s">
        <v>4483</v>
      </c>
      <c r="AH264" s="7">
        <v>132200</v>
      </c>
      <c r="AI264" s="7">
        <v>5</v>
      </c>
      <c r="AJ264" s="7">
        <v>20</v>
      </c>
      <c r="AK264" s="7" t="s">
        <v>3654</v>
      </c>
      <c r="AM264" s="7" t="s">
        <v>630</v>
      </c>
      <c r="AS264" s="7" t="s">
        <v>650</v>
      </c>
      <c r="AT264" s="7" t="str">
        <f t="shared" si="68"/>
        <v>None</v>
      </c>
      <c r="AU264" s="7" t="str">
        <f t="shared" si="69"/>
        <v/>
      </c>
      <c r="AV264" s="7" t="str">
        <f t="shared" si="70"/>
        <v/>
      </c>
      <c r="AW264" s="7" t="str">
        <f t="shared" si="71"/>
        <v/>
      </c>
      <c r="BA264" s="7" t="str">
        <f t="shared" si="63"/>
        <v/>
      </c>
      <c r="BB264" s="7" t="str">
        <f t="shared" si="72"/>
        <v>No</v>
      </c>
      <c r="BC264" s="7" t="s">
        <v>634</v>
      </c>
      <c r="BE264" s="7" t="s">
        <v>4484</v>
      </c>
      <c r="BP264" s="22"/>
      <c r="CF264" s="7" t="s">
        <v>3336</v>
      </c>
      <c r="CG264" s="7" t="str">
        <f t="shared" si="73"/>
        <v/>
      </c>
      <c r="CH264" s="7" t="s">
        <v>4485</v>
      </c>
      <c r="CI264" s="7">
        <v>0.31</v>
      </c>
      <c r="CJ264" s="7">
        <v>0.25</v>
      </c>
      <c r="CK264" s="7">
        <v>0.02</v>
      </c>
      <c r="CL264" s="7">
        <v>0.02</v>
      </c>
      <c r="CM264" s="7">
        <v>0.03</v>
      </c>
      <c r="CN264" s="7" t="s">
        <v>3551</v>
      </c>
      <c r="CW264" s="7" t="s">
        <v>643</v>
      </c>
      <c r="CX264" s="7" t="s">
        <v>643</v>
      </c>
    </row>
    <row r="265" spans="1:102">
      <c r="A265" s="7" t="s">
        <v>4486</v>
      </c>
      <c r="B265" s="7">
        <v>439</v>
      </c>
      <c r="C265" s="7" t="s">
        <v>667</v>
      </c>
      <c r="H265" s="24" t="str">
        <f t="shared" si="64"/>
        <v/>
      </c>
      <c r="K265" s="7" t="str">
        <f t="shared" si="65"/>
        <v>C</v>
      </c>
      <c r="L265" s="21" t="str">
        <f t="shared" si="66"/>
        <v/>
      </c>
      <c r="M265" s="7">
        <v>2018</v>
      </c>
      <c r="S265" s="7" t="str">
        <f t="shared" si="67"/>
        <v>Nothing</v>
      </c>
      <c r="T265" s="7" t="s">
        <v>3333</v>
      </c>
      <c r="AB265" s="8" t="s">
        <v>4487</v>
      </c>
      <c r="AC265" s="24">
        <v>28969</v>
      </c>
      <c r="AD265" s="7">
        <v>-7.6999999999999999E-2</v>
      </c>
      <c r="AE265" s="7" t="s">
        <v>4488</v>
      </c>
      <c r="AF265" s="7">
        <v>1.6240000000000001</v>
      </c>
      <c r="AG265" s="7" t="s">
        <v>4489</v>
      </c>
      <c r="AH265" s="7">
        <v>104000</v>
      </c>
      <c r="AI265" s="7">
        <v>-40</v>
      </c>
      <c r="AJ265" s="7">
        <v>16</v>
      </c>
      <c r="AK265" s="7" t="s">
        <v>3549</v>
      </c>
      <c r="AM265" s="7" t="s">
        <v>640</v>
      </c>
      <c r="AS265" s="7" t="str">
        <f t="shared" ref="AS265:AS296" si="74">IF(OR(BB265="Carbon Neutral",BB265="No - but post-2030 commitment"),IF((OR(BG265="Committed",BG265="Targets Set")),IF(I265="", "CN &amp; SBT","CN, SBT &amp; RE100"),IF(CG265="","CN","CN &amp; RE100")),IF((OR(BG265="Committed",BG265="Targets Set")),IF(CG265="", "SBT","SBT &amp; RE100"),IF(CG265="","None","RE100")))</f>
        <v>SBT</v>
      </c>
      <c r="AT265" s="7" t="str">
        <f t="shared" si="68"/>
        <v>SBT</v>
      </c>
      <c r="AU265" s="7" t="str">
        <f t="shared" si="69"/>
        <v/>
      </c>
      <c r="AV265" s="7">
        <f t="shared" si="70"/>
        <v>2018</v>
      </c>
      <c r="AW265" s="7" t="str">
        <f t="shared" si="71"/>
        <v/>
      </c>
      <c r="BA265" s="7" t="str">
        <f t="shared" si="63"/>
        <v>Yes</v>
      </c>
      <c r="BB265" s="7" t="str">
        <f t="shared" si="72"/>
        <v>No</v>
      </c>
      <c r="BC265" s="7" t="s">
        <v>3333</v>
      </c>
      <c r="BE265" t="s">
        <v>4490</v>
      </c>
      <c r="BG265" s="7" t="s">
        <v>633</v>
      </c>
      <c r="BI265" s="7" t="s">
        <v>3348</v>
      </c>
      <c r="BP265" s="22"/>
      <c r="CG265" s="7" t="str">
        <f t="shared" si="73"/>
        <v/>
      </c>
    </row>
    <row r="266" spans="1:102">
      <c r="A266" s="7" t="s">
        <v>67</v>
      </c>
      <c r="B266" s="7">
        <v>38</v>
      </c>
      <c r="C266" s="7" t="s">
        <v>3332</v>
      </c>
      <c r="H266" s="24" t="str">
        <f t="shared" si="64"/>
        <v>Yes</v>
      </c>
      <c r="I266" s="7">
        <v>2020</v>
      </c>
      <c r="J266" s="7">
        <v>2017</v>
      </c>
      <c r="K266" s="7" t="str">
        <f t="shared" si="65"/>
        <v/>
      </c>
      <c r="L266" s="21" t="str">
        <f t="shared" si="66"/>
        <v/>
      </c>
      <c r="S266" s="7" t="str">
        <f t="shared" si="67"/>
        <v>Nothing</v>
      </c>
      <c r="T266" s="7" t="s">
        <v>634</v>
      </c>
      <c r="AB266" s="8" t="s">
        <v>4491</v>
      </c>
      <c r="AC266" s="24">
        <v>142422</v>
      </c>
      <c r="AD266" s="7">
        <v>8.4000000000000005E-2</v>
      </c>
      <c r="AE266" s="7" t="s">
        <v>4492</v>
      </c>
      <c r="AF266" s="7">
        <v>0.122</v>
      </c>
      <c r="AG266" s="7" t="s">
        <v>4493</v>
      </c>
      <c r="AH266" s="7">
        <v>256981</v>
      </c>
      <c r="AI266" s="7">
        <v>3</v>
      </c>
      <c r="AJ266" s="7">
        <v>26</v>
      </c>
      <c r="AK266" s="7" t="s">
        <v>3371</v>
      </c>
      <c r="AM266" s="7" t="s">
        <v>630</v>
      </c>
      <c r="AS266" s="7" t="str">
        <f t="shared" si="74"/>
        <v>RE100</v>
      </c>
      <c r="AT266" s="7" t="str">
        <f t="shared" si="68"/>
        <v>RE100</v>
      </c>
      <c r="AU266" s="7" t="str">
        <f t="shared" si="69"/>
        <v/>
      </c>
      <c r="AV266" s="7" t="str">
        <f t="shared" si="70"/>
        <v/>
      </c>
      <c r="AW266" s="7">
        <f t="shared" si="71"/>
        <v>2017</v>
      </c>
      <c r="BA266" s="7" t="str">
        <f t="shared" si="63"/>
        <v/>
      </c>
      <c r="BB266" s="7" t="str">
        <f t="shared" si="72"/>
        <v>No</v>
      </c>
      <c r="BC266" s="7" t="s">
        <v>634</v>
      </c>
      <c r="BE266" s="7" t="s">
        <v>4494</v>
      </c>
      <c r="BP266" s="22"/>
      <c r="CF266" s="7" t="s">
        <v>3336</v>
      </c>
      <c r="CG266" s="7" t="str">
        <f t="shared" si="73"/>
        <v>yes</v>
      </c>
      <c r="CH266" s="7" t="s">
        <v>3338</v>
      </c>
      <c r="CI266" s="7">
        <v>0.22</v>
      </c>
      <c r="CJ266" s="7">
        <v>0.11</v>
      </c>
      <c r="CK266" s="7">
        <v>0.11</v>
      </c>
      <c r="CL266" s="7" t="s">
        <v>3338</v>
      </c>
      <c r="CM266" s="7" t="s">
        <v>3338</v>
      </c>
      <c r="CN266" s="7" t="s">
        <v>4495</v>
      </c>
      <c r="CQ266" s="26" t="s">
        <v>4496</v>
      </c>
      <c r="CX266" s="7" t="s">
        <v>643</v>
      </c>
    </row>
    <row r="267" spans="1:102">
      <c r="A267" s="7" t="s">
        <v>3146</v>
      </c>
      <c r="B267" s="7">
        <v>428</v>
      </c>
      <c r="H267" s="24" t="str">
        <f t="shared" si="64"/>
        <v/>
      </c>
      <c r="K267" s="7" t="str">
        <f t="shared" si="65"/>
        <v/>
      </c>
      <c r="L267" s="21" t="str">
        <f t="shared" si="66"/>
        <v/>
      </c>
      <c r="S267" s="7" t="str">
        <f t="shared" si="67"/>
        <v>Nothing</v>
      </c>
      <c r="T267" s="7" t="s">
        <v>3333</v>
      </c>
      <c r="AC267" s="24">
        <v>29288</v>
      </c>
      <c r="AD267" s="7">
        <v>-1.7999999999999999E-2</v>
      </c>
      <c r="AE267" s="7" t="s">
        <v>4497</v>
      </c>
      <c r="AF267" s="7">
        <v>0.152</v>
      </c>
      <c r="AG267" s="7" t="s">
        <v>4498</v>
      </c>
      <c r="AH267" s="7">
        <v>31850</v>
      </c>
      <c r="AI267" s="7">
        <v>-8</v>
      </c>
      <c r="AJ267" s="7">
        <v>26</v>
      </c>
      <c r="AS267" s="7" t="str">
        <f t="shared" si="74"/>
        <v>None</v>
      </c>
      <c r="AT267" s="7" t="str">
        <f t="shared" si="68"/>
        <v>None</v>
      </c>
      <c r="AU267" s="7" t="str">
        <f t="shared" si="69"/>
        <v/>
      </c>
      <c r="AV267" s="7" t="str">
        <f t="shared" si="70"/>
        <v/>
      </c>
      <c r="AW267" s="7" t="str">
        <f t="shared" si="71"/>
        <v/>
      </c>
      <c r="BA267" s="7" t="str">
        <f t="shared" si="63"/>
        <v/>
      </c>
      <c r="BB267" s="7" t="str">
        <f t="shared" si="72"/>
        <v>No</v>
      </c>
      <c r="BC267" s="7" t="s">
        <v>3333</v>
      </c>
      <c r="BP267" s="22"/>
      <c r="CG267" s="7" t="str">
        <f t="shared" si="73"/>
        <v/>
      </c>
    </row>
    <row r="268" spans="1:102">
      <c r="A268" s="7" t="s">
        <v>427</v>
      </c>
      <c r="B268" s="7">
        <v>426</v>
      </c>
      <c r="H268" s="24" t="str">
        <f t="shared" si="64"/>
        <v/>
      </c>
      <c r="K268" s="7" t="str">
        <f t="shared" si="65"/>
        <v/>
      </c>
      <c r="L268" s="21" t="str">
        <f t="shared" si="66"/>
        <v/>
      </c>
      <c r="S268" s="7" t="str">
        <f t="shared" si="67"/>
        <v>Nothing</v>
      </c>
      <c r="T268" s="7" t="s">
        <v>3333</v>
      </c>
      <c r="AB268" s="8" t="s">
        <v>4499</v>
      </c>
      <c r="AC268" s="24">
        <v>29470</v>
      </c>
      <c r="AD268" s="7">
        <v>1.6E-2</v>
      </c>
      <c r="AE268" s="7" t="s">
        <v>4500</v>
      </c>
      <c r="AF268" s="7">
        <v>2.1000000000000001E-2</v>
      </c>
      <c r="AG268" s="7" t="s">
        <v>4501</v>
      </c>
      <c r="AH268" s="7">
        <v>26702</v>
      </c>
      <c r="AI268" s="7">
        <v>8</v>
      </c>
      <c r="AJ268" s="7">
        <v>8</v>
      </c>
      <c r="AS268" s="7" t="str">
        <f t="shared" si="74"/>
        <v>None</v>
      </c>
      <c r="AT268" s="7" t="str">
        <f t="shared" si="68"/>
        <v>None</v>
      </c>
      <c r="AU268" s="7" t="str">
        <f t="shared" si="69"/>
        <v/>
      </c>
      <c r="AV268" s="7" t="str">
        <f t="shared" si="70"/>
        <v/>
      </c>
      <c r="AW268" s="7" t="str">
        <f t="shared" si="71"/>
        <v/>
      </c>
      <c r="BA268" s="7" t="str">
        <f t="shared" si="63"/>
        <v/>
      </c>
      <c r="BB268" s="7" t="str">
        <f t="shared" si="72"/>
        <v>No</v>
      </c>
      <c r="BC268" s="7" t="s">
        <v>3333</v>
      </c>
      <c r="BE268" t="s">
        <v>4502</v>
      </c>
      <c r="BP268" s="22"/>
      <c r="CG268" s="7" t="str">
        <f t="shared" si="73"/>
        <v/>
      </c>
    </row>
    <row r="269" spans="1:102">
      <c r="A269" s="7" t="s">
        <v>448</v>
      </c>
      <c r="B269" s="7">
        <v>241</v>
      </c>
      <c r="H269" s="24" t="str">
        <f t="shared" si="64"/>
        <v/>
      </c>
      <c r="K269" s="7" t="str">
        <f t="shared" si="65"/>
        <v/>
      </c>
      <c r="L269" s="21" t="str">
        <f t="shared" si="66"/>
        <v/>
      </c>
      <c r="S269" s="7" t="str">
        <f t="shared" si="67"/>
        <v>Nothing</v>
      </c>
      <c r="T269" s="7" t="s">
        <v>634</v>
      </c>
      <c r="AC269" s="24">
        <v>48171</v>
      </c>
      <c r="AD269" s="7">
        <v>5.0999999999999997E-2</v>
      </c>
      <c r="AE269" s="7" t="s">
        <v>4503</v>
      </c>
      <c r="AF269" s="7">
        <v>5.6000000000000001E-2</v>
      </c>
      <c r="AG269" s="7" t="s">
        <v>4504</v>
      </c>
      <c r="AH269" s="7">
        <v>44952</v>
      </c>
      <c r="AI269" s="7">
        <v>4</v>
      </c>
      <c r="AJ269" s="7">
        <v>23</v>
      </c>
      <c r="AS269" s="7" t="str">
        <f t="shared" si="74"/>
        <v>None</v>
      </c>
      <c r="AT269" s="7" t="str">
        <f t="shared" si="68"/>
        <v>None</v>
      </c>
      <c r="AU269" s="7" t="str">
        <f t="shared" si="69"/>
        <v/>
      </c>
      <c r="AV269" s="7" t="str">
        <f t="shared" si="70"/>
        <v/>
      </c>
      <c r="AW269" s="7" t="str">
        <f t="shared" si="71"/>
        <v/>
      </c>
      <c r="BA269" s="7" t="str">
        <f t="shared" si="63"/>
        <v/>
      </c>
      <c r="BB269" s="7" t="str">
        <f t="shared" si="72"/>
        <v>No</v>
      </c>
      <c r="BC269" s="7" t="s">
        <v>634</v>
      </c>
      <c r="BP269" s="22"/>
      <c r="CG269" s="7" t="str">
        <f t="shared" si="73"/>
        <v/>
      </c>
      <c r="CW269" s="7" t="s">
        <v>643</v>
      </c>
    </row>
    <row r="270" spans="1:102">
      <c r="A270" s="7" t="s">
        <v>4505</v>
      </c>
      <c r="B270" s="7">
        <v>229</v>
      </c>
      <c r="H270" s="24" t="str">
        <f t="shared" si="64"/>
        <v/>
      </c>
      <c r="K270" s="7" t="str">
        <f t="shared" si="65"/>
        <v/>
      </c>
      <c r="L270" s="21" t="str">
        <f t="shared" si="66"/>
        <v/>
      </c>
      <c r="S270" s="7" t="str">
        <f t="shared" si="67"/>
        <v>Nothing</v>
      </c>
      <c r="T270" s="7" t="s">
        <v>634</v>
      </c>
      <c r="AB270" s="8" t="s">
        <v>4506</v>
      </c>
      <c r="AC270" s="24">
        <v>49894</v>
      </c>
      <c r="AD270" s="7">
        <v>1.2999999999999999E-2</v>
      </c>
      <c r="AE270" s="7" t="s">
        <v>4507</v>
      </c>
      <c r="AF270" s="7">
        <v>0.49199999999999999</v>
      </c>
      <c r="AG270" s="7" t="s">
        <v>4508</v>
      </c>
      <c r="AH270" s="7">
        <v>52448</v>
      </c>
      <c r="AI270" s="7">
        <v>-2</v>
      </c>
      <c r="AJ270" s="7">
        <v>9</v>
      </c>
      <c r="AS270" s="7" t="str">
        <f t="shared" si="74"/>
        <v>None</v>
      </c>
      <c r="AT270" s="7" t="str">
        <f t="shared" si="68"/>
        <v>None</v>
      </c>
      <c r="AU270" s="7" t="str">
        <f t="shared" si="69"/>
        <v/>
      </c>
      <c r="AV270" s="7" t="str">
        <f t="shared" si="70"/>
        <v/>
      </c>
      <c r="AW270" s="7" t="str">
        <f t="shared" si="71"/>
        <v/>
      </c>
      <c r="BA270" s="7" t="str">
        <f t="shared" si="63"/>
        <v/>
      </c>
      <c r="BB270" s="7" t="str">
        <f t="shared" si="72"/>
        <v>No</v>
      </c>
      <c r="BC270" s="7" t="s">
        <v>634</v>
      </c>
      <c r="BE270" s="23" t="s">
        <v>4509</v>
      </c>
      <c r="BP270" s="22"/>
      <c r="CG270" s="7" t="str">
        <f t="shared" si="73"/>
        <v/>
      </c>
    </row>
    <row r="271" spans="1:102">
      <c r="A271" s="7" t="s">
        <v>1888</v>
      </c>
      <c r="B271" s="7">
        <v>471</v>
      </c>
      <c r="H271" s="24" t="str">
        <f t="shared" si="64"/>
        <v/>
      </c>
      <c r="K271" s="7" t="str">
        <f t="shared" si="65"/>
        <v/>
      </c>
      <c r="L271" s="21" t="str">
        <f t="shared" si="66"/>
        <v/>
      </c>
      <c r="S271" s="7" t="str">
        <f t="shared" si="67"/>
        <v>Nothing</v>
      </c>
      <c r="T271" s="7" t="s">
        <v>634</v>
      </c>
      <c r="AC271" s="24">
        <v>27053</v>
      </c>
      <c r="AD271" s="7">
        <v>-8.5999999999999993E-2</v>
      </c>
      <c r="AE271" s="7" t="s">
        <v>4510</v>
      </c>
      <c r="AF271" s="7">
        <v>-0.32300000000000001</v>
      </c>
      <c r="AG271" s="7" t="s">
        <v>4511</v>
      </c>
      <c r="AH271" s="7">
        <v>92990</v>
      </c>
      <c r="AI271" s="7">
        <v>-48</v>
      </c>
      <c r="AJ271" s="7">
        <v>19</v>
      </c>
      <c r="AS271" s="7" t="str">
        <f t="shared" si="74"/>
        <v>None</v>
      </c>
      <c r="AT271" s="7" t="str">
        <f t="shared" si="68"/>
        <v>None</v>
      </c>
      <c r="AU271" s="7" t="str">
        <f t="shared" si="69"/>
        <v/>
      </c>
      <c r="AV271" s="7" t="str">
        <f t="shared" si="70"/>
        <v/>
      </c>
      <c r="AW271" s="7" t="str">
        <f t="shared" si="71"/>
        <v/>
      </c>
      <c r="BA271" s="7" t="str">
        <f t="shared" si="63"/>
        <v/>
      </c>
      <c r="BB271" s="7" t="str">
        <f t="shared" si="72"/>
        <v>No</v>
      </c>
      <c r="BC271" s="7" t="s">
        <v>634</v>
      </c>
      <c r="BP271" s="22"/>
      <c r="CG271" s="7" t="str">
        <f t="shared" si="73"/>
        <v/>
      </c>
    </row>
    <row r="272" spans="1:102">
      <c r="A272" s="7" t="s">
        <v>245</v>
      </c>
      <c r="B272" s="7">
        <v>227</v>
      </c>
      <c r="H272" s="24" t="str">
        <f t="shared" si="64"/>
        <v/>
      </c>
      <c r="K272" s="7" t="str">
        <f t="shared" si="65"/>
        <v/>
      </c>
      <c r="L272" s="21" t="str">
        <f t="shared" si="66"/>
        <v/>
      </c>
      <c r="S272" s="7" t="str">
        <f t="shared" si="67"/>
        <v>Nothing</v>
      </c>
      <c r="T272" s="7" t="s">
        <v>634</v>
      </c>
      <c r="AC272" s="24">
        <v>50257</v>
      </c>
      <c r="AD272" s="7">
        <v>-7.9000000000000001E-2</v>
      </c>
      <c r="AE272" s="7" t="s">
        <v>4512</v>
      </c>
      <c r="AF272" s="7" t="s">
        <v>3395</v>
      </c>
      <c r="AG272" s="7" t="s">
        <v>4513</v>
      </c>
      <c r="AH272" s="7">
        <v>47452</v>
      </c>
      <c r="AI272" s="7">
        <v>-34</v>
      </c>
      <c r="AJ272" s="7">
        <v>26</v>
      </c>
      <c r="AS272" s="7" t="str">
        <f t="shared" si="74"/>
        <v>None</v>
      </c>
      <c r="AT272" s="7" t="str">
        <f t="shared" si="68"/>
        <v>None</v>
      </c>
      <c r="AU272" s="7" t="str">
        <f t="shared" si="69"/>
        <v/>
      </c>
      <c r="AV272" s="7" t="str">
        <f t="shared" si="70"/>
        <v/>
      </c>
      <c r="AW272" s="7" t="str">
        <f t="shared" si="71"/>
        <v/>
      </c>
      <c r="BA272" s="7" t="str">
        <f t="shared" si="63"/>
        <v/>
      </c>
      <c r="BB272" s="7" t="str">
        <f t="shared" si="72"/>
        <v>No</v>
      </c>
      <c r="BC272" s="7" t="s">
        <v>634</v>
      </c>
      <c r="BP272" s="22"/>
      <c r="CG272" s="7" t="str">
        <f t="shared" si="73"/>
        <v/>
      </c>
    </row>
    <row r="273" spans="1:102">
      <c r="A273" s="7" t="s">
        <v>101</v>
      </c>
      <c r="B273" s="7">
        <v>51</v>
      </c>
      <c r="H273" s="24" t="str">
        <f t="shared" si="64"/>
        <v/>
      </c>
      <c r="K273" s="7" t="str">
        <f t="shared" si="65"/>
        <v/>
      </c>
      <c r="L273" s="21" t="str">
        <f t="shared" si="66"/>
        <v/>
      </c>
      <c r="S273" s="7" t="str">
        <f t="shared" si="67"/>
        <v>Nothing</v>
      </c>
      <c r="T273" s="7" t="s">
        <v>634</v>
      </c>
      <c r="AB273" s="8" t="s">
        <v>4514</v>
      </c>
      <c r="AC273" s="24">
        <v>122286</v>
      </c>
      <c r="AD273" s="7">
        <v>8.9999999999999993E-3</v>
      </c>
      <c r="AE273" s="7" t="s">
        <v>4515</v>
      </c>
      <c r="AF273" s="7">
        <v>-0.46700000000000003</v>
      </c>
      <c r="AG273" s="7" t="s">
        <v>4516</v>
      </c>
      <c r="AH273" s="7">
        <v>435000</v>
      </c>
      <c r="AI273" s="7">
        <v>-4</v>
      </c>
      <c r="AJ273" s="7">
        <v>26</v>
      </c>
      <c r="AS273" s="7" t="str">
        <f t="shared" si="74"/>
        <v>None</v>
      </c>
      <c r="AT273" s="7" t="str">
        <f t="shared" si="68"/>
        <v>None</v>
      </c>
      <c r="AU273" s="7" t="str">
        <f t="shared" si="69"/>
        <v/>
      </c>
      <c r="AV273" s="7" t="str">
        <f t="shared" si="70"/>
        <v/>
      </c>
      <c r="AW273" s="7" t="str">
        <f t="shared" si="71"/>
        <v/>
      </c>
      <c r="BA273" s="7" t="str">
        <f t="shared" ref="BA273:BA304" si="75">IF(BG273="","","Yes")</f>
        <v/>
      </c>
      <c r="BB273" s="7" t="str">
        <f t="shared" si="72"/>
        <v>No</v>
      </c>
      <c r="BC273" s="7" t="s">
        <v>634</v>
      </c>
      <c r="BE273" s="23" t="s">
        <v>4517</v>
      </c>
      <c r="BP273" s="22"/>
      <c r="CG273" s="7" t="str">
        <f t="shared" si="73"/>
        <v/>
      </c>
    </row>
    <row r="274" spans="1:102">
      <c r="A274" s="7" t="s">
        <v>469</v>
      </c>
      <c r="B274" s="7">
        <v>433</v>
      </c>
      <c r="C274" s="7" t="s">
        <v>692</v>
      </c>
      <c r="D274" s="7" t="s">
        <v>3424</v>
      </c>
      <c r="E274" s="7" t="s">
        <v>4518</v>
      </c>
      <c r="F274" s="7">
        <v>2012</v>
      </c>
      <c r="G274" s="7">
        <v>2012</v>
      </c>
      <c r="H274" s="24" t="str">
        <f t="shared" si="64"/>
        <v>Yes</v>
      </c>
      <c r="I274" s="7" t="s">
        <v>3542</v>
      </c>
      <c r="J274" s="7">
        <v>2015</v>
      </c>
      <c r="K274" s="7" t="str">
        <f t="shared" si="65"/>
        <v>T</v>
      </c>
      <c r="L274" s="21">
        <f t="shared" si="66"/>
        <v>2025</v>
      </c>
      <c r="M274" s="7">
        <v>2019</v>
      </c>
      <c r="S274" s="7" t="str">
        <f t="shared" si="67"/>
        <v/>
      </c>
      <c r="T274" s="7" t="s">
        <v>643</v>
      </c>
      <c r="W274" s="7" t="s">
        <v>4519</v>
      </c>
      <c r="AB274" s="8" t="s">
        <v>4520</v>
      </c>
      <c r="AC274" s="24">
        <v>29082</v>
      </c>
      <c r="AD274" s="7">
        <v>-2E-3</v>
      </c>
      <c r="AE274" s="7" t="s">
        <v>4521</v>
      </c>
      <c r="AF274" s="7">
        <v>-2.3E-2</v>
      </c>
      <c r="AG274" s="7" t="s">
        <v>4522</v>
      </c>
      <c r="AH274" s="7">
        <v>225693</v>
      </c>
      <c r="AI274" s="7">
        <v>-5</v>
      </c>
      <c r="AJ274" s="7">
        <v>25</v>
      </c>
      <c r="AK274" s="7" t="s">
        <v>4116</v>
      </c>
      <c r="AM274" s="7" t="s">
        <v>640</v>
      </c>
      <c r="AS274" s="7" t="str">
        <f t="shared" si="74"/>
        <v>CN, SBT &amp; RE100</v>
      </c>
      <c r="AT274" s="7" t="str">
        <f t="shared" si="68"/>
        <v>CN &amp; SBT</v>
      </c>
      <c r="AU274" s="7">
        <f t="shared" si="69"/>
        <v>2012</v>
      </c>
      <c r="AV274" s="7">
        <f t="shared" si="70"/>
        <v>2019</v>
      </c>
      <c r="AW274" s="7" t="str">
        <f t="shared" si="71"/>
        <v/>
      </c>
      <c r="BA274" s="7" t="str">
        <f t="shared" si="75"/>
        <v>Yes</v>
      </c>
      <c r="BB274" s="7" t="str">
        <f t="shared" si="72"/>
        <v>Carbon Neutral</v>
      </c>
      <c r="BC274" s="7" t="s">
        <v>3333</v>
      </c>
      <c r="BE274" s="7" t="s">
        <v>4523</v>
      </c>
      <c r="BG274" s="7" t="s">
        <v>641</v>
      </c>
      <c r="BH274" s="7" t="s">
        <v>3362</v>
      </c>
      <c r="BI274" s="7" t="s">
        <v>3499</v>
      </c>
      <c r="BL274" s="7" t="s">
        <v>4524</v>
      </c>
      <c r="BM274" s="7">
        <v>2025</v>
      </c>
      <c r="BN274" s="7">
        <v>2025</v>
      </c>
      <c r="BO274" s="7">
        <v>2025</v>
      </c>
      <c r="BP274" s="22"/>
      <c r="CC274" s="7" t="s">
        <v>643</v>
      </c>
      <c r="CD274" s="7" t="s">
        <v>3372</v>
      </c>
      <c r="CF274" s="7" t="s">
        <v>692</v>
      </c>
      <c r="CG274" s="7" t="str">
        <f t="shared" si="73"/>
        <v/>
      </c>
      <c r="CH274" s="7" t="s">
        <v>3338</v>
      </c>
      <c r="CI274" s="7">
        <v>0.86</v>
      </c>
      <c r="CJ274" s="7">
        <v>0.81</v>
      </c>
      <c r="CK274" s="7">
        <v>0.76</v>
      </c>
      <c r="CL274" s="7">
        <v>0</v>
      </c>
      <c r="CM274" s="7" t="s">
        <v>3338</v>
      </c>
      <c r="CN274" s="7" t="s">
        <v>4247</v>
      </c>
      <c r="CP274" s="7" t="s">
        <v>4525</v>
      </c>
      <c r="CQ274" s="26" t="s">
        <v>4520</v>
      </c>
    </row>
    <row r="275" spans="1:102">
      <c r="A275" s="7" t="s">
        <v>4526</v>
      </c>
      <c r="B275" s="7">
        <v>476</v>
      </c>
      <c r="C275" s="7" t="s">
        <v>639</v>
      </c>
      <c r="H275" s="24" t="str">
        <f t="shared" si="64"/>
        <v/>
      </c>
      <c r="K275" s="7" t="str">
        <f t="shared" si="65"/>
        <v>T</v>
      </c>
      <c r="L275" s="21">
        <f t="shared" si="66"/>
        <v>2030</v>
      </c>
      <c r="M275" s="7">
        <v>2019</v>
      </c>
      <c r="S275" s="7" t="str">
        <f t="shared" si="67"/>
        <v>Nothing</v>
      </c>
      <c r="T275" s="7" t="s">
        <v>634</v>
      </c>
      <c r="AB275" s="8" t="s">
        <v>4527</v>
      </c>
      <c r="AC275" s="24">
        <v>26589</v>
      </c>
      <c r="AD275" s="7">
        <v>-5.2999999999999999E-2</v>
      </c>
      <c r="AE275" s="7" t="s">
        <v>4528</v>
      </c>
      <c r="AF275" s="7">
        <v>0.45500000000000002</v>
      </c>
      <c r="AG275" s="7" t="s">
        <v>4529</v>
      </c>
      <c r="AH275" s="7">
        <v>72452</v>
      </c>
      <c r="AI275" s="7">
        <v>-29</v>
      </c>
      <c r="AJ275" s="7">
        <v>12</v>
      </c>
      <c r="AK275" s="7" t="s">
        <v>4031</v>
      </c>
      <c r="AM275" s="7" t="s">
        <v>640</v>
      </c>
      <c r="AS275" s="7" t="str">
        <f t="shared" si="74"/>
        <v>SBT</v>
      </c>
      <c r="AT275" s="7" t="str">
        <f t="shared" si="68"/>
        <v>SBT</v>
      </c>
      <c r="AU275" s="7" t="str">
        <f t="shared" si="69"/>
        <v/>
      </c>
      <c r="AV275" s="7">
        <f t="shared" si="70"/>
        <v>2019</v>
      </c>
      <c r="AW275" s="7" t="str">
        <f t="shared" si="71"/>
        <v/>
      </c>
      <c r="BA275" s="7" t="str">
        <f t="shared" si="75"/>
        <v>Yes</v>
      </c>
      <c r="BB275" s="7" t="str">
        <f t="shared" si="72"/>
        <v>No</v>
      </c>
      <c r="BC275" s="7" t="s">
        <v>634</v>
      </c>
      <c r="BE275" s="7" t="s">
        <v>4530</v>
      </c>
      <c r="BG275" s="7" t="s">
        <v>641</v>
      </c>
      <c r="BH275" s="7" t="s">
        <v>3402</v>
      </c>
      <c r="BI275" s="7" t="s">
        <v>4531</v>
      </c>
      <c r="BL275" s="7" t="s">
        <v>4532</v>
      </c>
      <c r="BM275" s="7">
        <v>2030</v>
      </c>
      <c r="BN275" s="7">
        <v>2030</v>
      </c>
      <c r="BP275" s="22"/>
      <c r="CG275" s="7" t="str">
        <f t="shared" si="73"/>
        <v/>
      </c>
      <c r="CV275" s="7" t="s">
        <v>643</v>
      </c>
    </row>
    <row r="276" spans="1:102">
      <c r="A276" s="7" t="s">
        <v>2755</v>
      </c>
      <c r="B276" s="7">
        <v>85</v>
      </c>
      <c r="C276" s="7" t="s">
        <v>3581</v>
      </c>
      <c r="F276" s="7">
        <v>2030</v>
      </c>
      <c r="G276" s="7">
        <v>2020</v>
      </c>
      <c r="H276" s="24" t="str">
        <f t="shared" si="64"/>
        <v/>
      </c>
      <c r="K276" s="7" t="str">
        <f t="shared" si="65"/>
        <v/>
      </c>
      <c r="L276" s="21" t="str">
        <f t="shared" si="66"/>
        <v/>
      </c>
      <c r="N276" s="7" t="s">
        <v>3153</v>
      </c>
      <c r="O276" s="7" t="s">
        <v>4533</v>
      </c>
      <c r="P276" s="7">
        <v>2050</v>
      </c>
      <c r="Q276" s="7">
        <v>2020</v>
      </c>
      <c r="R276" s="26" t="s">
        <v>4534</v>
      </c>
      <c r="S276" s="7" t="str">
        <f t="shared" si="67"/>
        <v/>
      </c>
      <c r="T276" s="7" t="s">
        <v>3473</v>
      </c>
      <c r="U276" s="7" t="s">
        <v>4535</v>
      </c>
      <c r="Y276" s="41" t="s">
        <v>4536</v>
      </c>
      <c r="AA276" s="26" t="s">
        <v>4537</v>
      </c>
      <c r="AB276" s="8"/>
      <c r="AC276" s="24">
        <v>90615</v>
      </c>
      <c r="AD276" s="7" t="s">
        <v>3395</v>
      </c>
      <c r="AE276" s="7" t="s">
        <v>4538</v>
      </c>
      <c r="AF276" s="7">
        <v>-0.04</v>
      </c>
      <c r="AG276" s="7" t="s">
        <v>4539</v>
      </c>
      <c r="AH276" s="7">
        <v>8542</v>
      </c>
      <c r="AI276" s="7" t="s">
        <v>3395</v>
      </c>
      <c r="AJ276" s="7">
        <v>19</v>
      </c>
      <c r="AK276" s="7" t="s">
        <v>3371</v>
      </c>
      <c r="AM276" s="7" t="s">
        <v>640</v>
      </c>
      <c r="AS276" s="7" t="str">
        <f t="shared" si="74"/>
        <v>None</v>
      </c>
      <c r="AT276" s="7" t="str">
        <f t="shared" si="68"/>
        <v>None</v>
      </c>
      <c r="AU276" s="7" t="str">
        <f t="shared" si="69"/>
        <v/>
      </c>
      <c r="AV276" s="7" t="str">
        <f t="shared" si="70"/>
        <v/>
      </c>
      <c r="AW276" s="7" t="str">
        <f t="shared" si="71"/>
        <v/>
      </c>
      <c r="BA276" s="7" t="str">
        <f t="shared" si="75"/>
        <v/>
      </c>
      <c r="BB276" s="7" t="str">
        <f t="shared" si="72"/>
        <v>No</v>
      </c>
      <c r="BC276" s="7" t="s">
        <v>3381</v>
      </c>
      <c r="BF276" s="7" t="s">
        <v>647</v>
      </c>
      <c r="BP276" s="22"/>
      <c r="CC276" s="7" t="s">
        <v>643</v>
      </c>
      <c r="CE276" s="25"/>
      <c r="CG276" s="7" t="str">
        <f t="shared" si="73"/>
        <v/>
      </c>
    </row>
    <row r="277" spans="1:102">
      <c r="A277" s="7" t="s">
        <v>244</v>
      </c>
      <c r="B277" s="7">
        <v>224</v>
      </c>
      <c r="C277" s="7" t="s">
        <v>680</v>
      </c>
      <c r="H277" s="24" t="str">
        <f t="shared" si="64"/>
        <v/>
      </c>
      <c r="K277" s="7" t="str">
        <f t="shared" si="65"/>
        <v>T</v>
      </c>
      <c r="L277" s="21">
        <f t="shared" si="66"/>
        <v>2030</v>
      </c>
      <c r="M277" s="7">
        <v>2020</v>
      </c>
      <c r="S277" s="7" t="str">
        <f t="shared" si="67"/>
        <v>Nothing</v>
      </c>
      <c r="T277" s="7" t="s">
        <v>634</v>
      </c>
      <c r="AC277" s="24">
        <v>50716</v>
      </c>
      <c r="AD277" s="7">
        <v>-6.0000000000000001E-3</v>
      </c>
      <c r="AE277" s="7" t="s">
        <v>4540</v>
      </c>
      <c r="AF277" s="7">
        <v>0.115</v>
      </c>
      <c r="AG277" s="7" t="s">
        <v>4541</v>
      </c>
      <c r="AH277" s="7">
        <v>63000</v>
      </c>
      <c r="AI277" s="7">
        <v>-12</v>
      </c>
      <c r="AJ277" s="7">
        <v>11</v>
      </c>
      <c r="AK277" s="7" t="s">
        <v>3549</v>
      </c>
      <c r="AM277" s="7" t="s">
        <v>677</v>
      </c>
      <c r="AS277" s="7" t="str">
        <f t="shared" si="74"/>
        <v>SBT</v>
      </c>
      <c r="AT277" s="7" t="str">
        <f t="shared" si="68"/>
        <v>SBT</v>
      </c>
      <c r="AU277" s="7" t="str">
        <f t="shared" si="69"/>
        <v/>
      </c>
      <c r="AV277" s="7">
        <f t="shared" si="70"/>
        <v>2020</v>
      </c>
      <c r="AW277" s="7" t="str">
        <f t="shared" si="71"/>
        <v/>
      </c>
      <c r="BA277" s="7" t="str">
        <f t="shared" si="75"/>
        <v>Yes</v>
      </c>
      <c r="BB277" s="7" t="str">
        <f t="shared" si="72"/>
        <v>No</v>
      </c>
      <c r="BC277" s="7" t="s">
        <v>634</v>
      </c>
      <c r="BG277" s="7" t="s">
        <v>641</v>
      </c>
      <c r="BH277" s="7" t="s">
        <v>642</v>
      </c>
      <c r="BI277" s="7" t="s">
        <v>4102</v>
      </c>
      <c r="BL277" s="7" t="s">
        <v>4542</v>
      </c>
      <c r="BM277" s="7">
        <v>2030</v>
      </c>
      <c r="BN277" s="7">
        <v>2030</v>
      </c>
      <c r="BO277" s="7">
        <v>2030</v>
      </c>
      <c r="BP277" s="22"/>
      <c r="CG277" s="7" t="str">
        <f t="shared" si="73"/>
        <v/>
      </c>
    </row>
    <row r="278" spans="1:102">
      <c r="A278" s="7" t="s">
        <v>263</v>
      </c>
      <c r="B278" s="7">
        <v>207</v>
      </c>
      <c r="C278" s="7" t="s">
        <v>876</v>
      </c>
      <c r="D278" s="7" t="s">
        <v>635</v>
      </c>
      <c r="E278" s="7" t="s">
        <v>636</v>
      </c>
      <c r="F278" s="7">
        <v>2030</v>
      </c>
      <c r="G278" s="7">
        <v>2019</v>
      </c>
      <c r="H278" s="24" t="str">
        <f t="shared" si="64"/>
        <v/>
      </c>
      <c r="K278" s="7" t="str">
        <f t="shared" si="65"/>
        <v/>
      </c>
      <c r="L278" s="21" t="str">
        <f t="shared" si="66"/>
        <v/>
      </c>
      <c r="N278" s="7" t="s">
        <v>635</v>
      </c>
      <c r="O278" s="7" t="s">
        <v>636</v>
      </c>
      <c r="P278" s="7">
        <v>2030</v>
      </c>
      <c r="Q278" s="7">
        <v>2019</v>
      </c>
      <c r="R278" s="8" t="s">
        <v>4543</v>
      </c>
      <c r="S278" s="7" t="str">
        <f t="shared" si="67"/>
        <v/>
      </c>
      <c r="T278" s="7" t="s">
        <v>3381</v>
      </c>
      <c r="U278" s="7" t="s">
        <v>4544</v>
      </c>
      <c r="W278" s="23" t="s">
        <v>4545</v>
      </c>
      <c r="Y278" s="23" t="s">
        <v>4546</v>
      </c>
      <c r="Z278" s="7" t="s">
        <v>3431</v>
      </c>
      <c r="AA278" s="8" t="s">
        <v>4543</v>
      </c>
      <c r="AC278" s="24">
        <v>53464</v>
      </c>
      <c r="AD278" s="7">
        <v>-4.1000000000000002E-2</v>
      </c>
      <c r="AE278" s="7" t="s">
        <v>4547</v>
      </c>
      <c r="AF278" s="7">
        <v>-0.97599999999999998</v>
      </c>
      <c r="AG278" s="7" t="s">
        <v>4548</v>
      </c>
      <c r="AH278" s="7">
        <v>74000</v>
      </c>
      <c r="AI278" s="7">
        <v>-22</v>
      </c>
      <c r="AJ278" s="7">
        <v>20</v>
      </c>
      <c r="AK278" s="7" t="s">
        <v>4549</v>
      </c>
      <c r="AM278" s="7" t="s">
        <v>677</v>
      </c>
      <c r="AS278" s="7" t="str">
        <f t="shared" si="74"/>
        <v>CN</v>
      </c>
      <c r="AT278" s="7" t="str">
        <f t="shared" si="68"/>
        <v>CN</v>
      </c>
      <c r="AU278" s="7">
        <f t="shared" si="69"/>
        <v>2019</v>
      </c>
      <c r="AV278" s="7" t="str">
        <f t="shared" si="70"/>
        <v/>
      </c>
      <c r="AW278" s="7" t="str">
        <f t="shared" si="71"/>
        <v/>
      </c>
      <c r="BA278" s="7" t="str">
        <f t="shared" si="75"/>
        <v/>
      </c>
      <c r="BB278" s="7" t="str">
        <f t="shared" si="72"/>
        <v>Carbon Neutral</v>
      </c>
      <c r="BC278" s="7" t="s">
        <v>3462</v>
      </c>
      <c r="BF278" s="7" t="s">
        <v>3498</v>
      </c>
      <c r="BP278" s="22"/>
      <c r="CC278" s="7" t="s">
        <v>643</v>
      </c>
      <c r="CD278" s="7">
        <v>2030</v>
      </c>
      <c r="CE278" s="7" t="s">
        <v>4550</v>
      </c>
      <c r="CG278" s="7" t="str">
        <f t="shared" si="73"/>
        <v/>
      </c>
    </row>
    <row r="279" spans="1:102">
      <c r="A279" s="7" t="s">
        <v>348</v>
      </c>
      <c r="B279" s="7">
        <v>278</v>
      </c>
      <c r="H279" s="24" t="str">
        <f t="shared" si="64"/>
        <v/>
      </c>
      <c r="K279" s="7" t="str">
        <f t="shared" si="65"/>
        <v/>
      </c>
      <c r="L279" s="21" t="str">
        <f t="shared" si="66"/>
        <v/>
      </c>
      <c r="S279" s="7" t="str">
        <f t="shared" si="67"/>
        <v>Nothing</v>
      </c>
      <c r="T279" s="7" t="s">
        <v>3333</v>
      </c>
      <c r="AB279" s="8" t="s">
        <v>4551</v>
      </c>
      <c r="AC279" s="24">
        <v>43228</v>
      </c>
      <c r="AD279" s="7">
        <v>1.2999999999999999E-2</v>
      </c>
      <c r="AE279" s="7" t="s">
        <v>4552</v>
      </c>
      <c r="AF279" s="7">
        <v>-0.51700000000000002</v>
      </c>
      <c r="AG279" s="7" t="s">
        <v>4553</v>
      </c>
      <c r="AH279" s="7">
        <v>45000</v>
      </c>
      <c r="AI279" s="7" t="s">
        <v>3395</v>
      </c>
      <c r="AJ279" s="7">
        <v>26</v>
      </c>
      <c r="AS279" s="7" t="str">
        <f t="shared" si="74"/>
        <v>None</v>
      </c>
      <c r="AT279" s="7" t="str">
        <f t="shared" si="68"/>
        <v>None</v>
      </c>
      <c r="AU279" s="7" t="str">
        <f t="shared" si="69"/>
        <v/>
      </c>
      <c r="AV279" s="7" t="str">
        <f t="shared" si="70"/>
        <v/>
      </c>
      <c r="AW279" s="7" t="str">
        <f t="shared" si="71"/>
        <v/>
      </c>
      <c r="BA279" s="7" t="str">
        <f t="shared" si="75"/>
        <v/>
      </c>
      <c r="BB279" s="7" t="str">
        <f t="shared" si="72"/>
        <v>No</v>
      </c>
      <c r="BC279" s="7" t="s">
        <v>3333</v>
      </c>
      <c r="BE279" s="7" t="s">
        <v>4554</v>
      </c>
      <c r="BP279" s="22"/>
      <c r="CG279" s="7" t="str">
        <f t="shared" si="73"/>
        <v/>
      </c>
    </row>
    <row r="280" spans="1:102">
      <c r="A280" s="7" t="s">
        <v>535</v>
      </c>
      <c r="B280" s="7">
        <v>444</v>
      </c>
      <c r="C280" s="7" t="s">
        <v>3581</v>
      </c>
      <c r="H280" s="24" t="str">
        <f t="shared" si="64"/>
        <v/>
      </c>
      <c r="K280" s="7" t="str">
        <f t="shared" si="65"/>
        <v>C</v>
      </c>
      <c r="L280" s="21" t="str">
        <f t="shared" si="66"/>
        <v/>
      </c>
      <c r="M280" s="7">
        <v>2020</v>
      </c>
      <c r="S280" s="7" t="str">
        <f t="shared" si="67"/>
        <v>Nothing</v>
      </c>
      <c r="T280" s="7" t="s">
        <v>3333</v>
      </c>
      <c r="AC280" s="24">
        <v>28677</v>
      </c>
      <c r="AD280" s="7">
        <v>0.876</v>
      </c>
      <c r="AE280" s="7" t="s">
        <v>4555</v>
      </c>
      <c r="AF280" s="7">
        <v>-0.47799999999999998</v>
      </c>
      <c r="AG280" s="7" t="s">
        <v>4556</v>
      </c>
      <c r="AH280" s="7">
        <v>79886</v>
      </c>
      <c r="AI280" s="7" t="s">
        <v>3395</v>
      </c>
      <c r="AJ280" s="7">
        <v>1</v>
      </c>
      <c r="AK280" s="7" t="s">
        <v>628</v>
      </c>
      <c r="AM280" s="7" t="s">
        <v>640</v>
      </c>
      <c r="AS280" s="7" t="str">
        <f t="shared" si="74"/>
        <v>SBT</v>
      </c>
      <c r="AT280" s="7" t="str">
        <f t="shared" si="68"/>
        <v>SBT</v>
      </c>
      <c r="AU280" s="7" t="str">
        <f t="shared" si="69"/>
        <v/>
      </c>
      <c r="AV280" s="7">
        <f t="shared" si="70"/>
        <v>2020</v>
      </c>
      <c r="AW280" s="7" t="str">
        <f t="shared" si="71"/>
        <v/>
      </c>
      <c r="BA280" s="7" t="str">
        <f t="shared" si="75"/>
        <v>Yes</v>
      </c>
      <c r="BB280" s="7" t="str">
        <f t="shared" si="72"/>
        <v>No</v>
      </c>
      <c r="BC280" s="7" t="s">
        <v>3333</v>
      </c>
      <c r="BG280" s="7" t="s">
        <v>633</v>
      </c>
      <c r="BI280" s="7" t="s">
        <v>3572</v>
      </c>
      <c r="BP280" s="22"/>
      <c r="CG280" s="7" t="str">
        <f t="shared" si="73"/>
        <v/>
      </c>
    </row>
    <row r="281" spans="1:102">
      <c r="A281" s="7" t="s">
        <v>227</v>
      </c>
      <c r="B281" s="7">
        <v>170</v>
      </c>
      <c r="C281" s="7" t="s">
        <v>3581</v>
      </c>
      <c r="H281" s="24" t="str">
        <f t="shared" si="64"/>
        <v>Yes</v>
      </c>
      <c r="I281" s="7" t="s">
        <v>3542</v>
      </c>
      <c r="J281" s="7">
        <v>2019</v>
      </c>
      <c r="K281" s="7" t="str">
        <f t="shared" si="65"/>
        <v/>
      </c>
      <c r="L281" s="21" t="str">
        <f t="shared" si="66"/>
        <v/>
      </c>
      <c r="S281" s="7" t="str">
        <f t="shared" si="67"/>
        <v>Nothing</v>
      </c>
      <c r="T281" s="7" t="s">
        <v>634</v>
      </c>
      <c r="AB281" s="8" t="s">
        <v>4557</v>
      </c>
      <c r="AC281" s="24">
        <v>64297</v>
      </c>
      <c r="AD281" s="7">
        <v>0.82399999999999995</v>
      </c>
      <c r="AE281" s="7" t="s">
        <v>4558</v>
      </c>
      <c r="AF281" s="7">
        <v>-0.35</v>
      </c>
      <c r="AG281" s="7" t="s">
        <v>4559</v>
      </c>
      <c r="AH281" s="7">
        <v>63069</v>
      </c>
      <c r="AI281" s="7">
        <v>183</v>
      </c>
      <c r="AJ281" s="7">
        <v>26</v>
      </c>
      <c r="AK281" s="7" t="s">
        <v>3371</v>
      </c>
      <c r="AM281" s="7" t="s">
        <v>640</v>
      </c>
      <c r="AS281" s="7" t="str">
        <f t="shared" si="74"/>
        <v>None</v>
      </c>
      <c r="AT281" s="7" t="str">
        <f t="shared" si="68"/>
        <v>None</v>
      </c>
      <c r="AU281" s="7" t="str">
        <f t="shared" si="69"/>
        <v/>
      </c>
      <c r="AV281" s="7" t="str">
        <f t="shared" si="70"/>
        <v/>
      </c>
      <c r="AW281" s="7" t="str">
        <f t="shared" si="71"/>
        <v/>
      </c>
      <c r="BA281" s="7" t="str">
        <f t="shared" si="75"/>
        <v/>
      </c>
      <c r="BB281" s="7" t="str">
        <f t="shared" si="72"/>
        <v>No</v>
      </c>
      <c r="BC281" s="7" t="s">
        <v>634</v>
      </c>
      <c r="BE281" s="41" t="s">
        <v>4560</v>
      </c>
      <c r="BP281" s="22"/>
      <c r="CF281" s="7" t="s">
        <v>3581</v>
      </c>
      <c r="CG281" s="7" t="str">
        <f t="shared" si="73"/>
        <v/>
      </c>
      <c r="CH281" s="7" t="s">
        <v>4561</v>
      </c>
      <c r="CI281" s="7">
        <v>0.99</v>
      </c>
      <c r="CJ281" s="7" t="s">
        <v>3338</v>
      </c>
      <c r="CK281" s="7" t="s">
        <v>3338</v>
      </c>
      <c r="CL281" s="7" t="s">
        <v>3338</v>
      </c>
      <c r="CM281" s="7" t="s">
        <v>3338</v>
      </c>
      <c r="CN281" s="7" t="s">
        <v>3451</v>
      </c>
      <c r="CO281" s="7" t="s">
        <v>3340</v>
      </c>
      <c r="CP281" s="7" t="s">
        <v>4562</v>
      </c>
      <c r="CQ281" s="8" t="s">
        <v>4557</v>
      </c>
    </row>
    <row r="282" spans="1:102">
      <c r="A282" s="7" t="s">
        <v>234</v>
      </c>
      <c r="B282" s="7">
        <v>182</v>
      </c>
      <c r="H282" s="24" t="str">
        <f t="shared" si="64"/>
        <v/>
      </c>
      <c r="K282" s="7" t="str">
        <f t="shared" si="65"/>
        <v/>
      </c>
      <c r="L282" s="21" t="str">
        <f t="shared" si="66"/>
        <v/>
      </c>
      <c r="S282" s="7" t="str">
        <f t="shared" si="67"/>
        <v>Nothing</v>
      </c>
      <c r="T282" s="7" t="s">
        <v>634</v>
      </c>
      <c r="AB282" s="8" t="s">
        <v>4563</v>
      </c>
      <c r="AC282" s="24">
        <v>59812</v>
      </c>
      <c r="AD282" s="7">
        <v>0.113</v>
      </c>
      <c r="AE282" s="7" t="s">
        <v>4564</v>
      </c>
      <c r="AF282" s="7">
        <v>0.23499999999999999</v>
      </c>
      <c r="AG282" s="7" t="s">
        <v>4565</v>
      </c>
      <c r="AH282" s="7">
        <v>110000</v>
      </c>
      <c r="AI282" s="7">
        <v>15</v>
      </c>
      <c r="AJ282" s="7">
        <v>26</v>
      </c>
      <c r="AS282" s="7" t="str">
        <f t="shared" si="74"/>
        <v>None</v>
      </c>
      <c r="AT282" s="7" t="str">
        <f t="shared" si="68"/>
        <v>None</v>
      </c>
      <c r="AU282" s="7" t="str">
        <f t="shared" si="69"/>
        <v/>
      </c>
      <c r="AV282" s="7" t="str">
        <f t="shared" si="70"/>
        <v/>
      </c>
      <c r="AW282" s="7" t="str">
        <f t="shared" si="71"/>
        <v/>
      </c>
      <c r="BA282" s="7" t="str">
        <f t="shared" si="75"/>
        <v/>
      </c>
      <c r="BB282" s="7" t="str">
        <f t="shared" si="72"/>
        <v>No</v>
      </c>
      <c r="BC282" s="7" t="s">
        <v>634</v>
      </c>
      <c r="BE282" s="41" t="s">
        <v>4566</v>
      </c>
      <c r="BP282" s="22"/>
      <c r="CG282" s="7" t="str">
        <f t="shared" si="73"/>
        <v/>
      </c>
      <c r="CW282" s="7" t="s">
        <v>643</v>
      </c>
      <c r="CX282" s="7" t="s">
        <v>643</v>
      </c>
    </row>
    <row r="283" spans="1:102">
      <c r="A283" s="7" t="s">
        <v>372</v>
      </c>
      <c r="B283" s="7">
        <v>375</v>
      </c>
      <c r="C283" s="7" t="s">
        <v>692</v>
      </c>
      <c r="D283" s="7" t="s">
        <v>635</v>
      </c>
      <c r="E283" s="7" t="s">
        <v>4567</v>
      </c>
      <c r="F283" s="7">
        <v>2020</v>
      </c>
      <c r="G283" s="7">
        <v>2019</v>
      </c>
      <c r="H283" s="24" t="str">
        <f t="shared" si="64"/>
        <v/>
      </c>
      <c r="K283" s="7" t="str">
        <f t="shared" si="65"/>
        <v>T</v>
      </c>
      <c r="L283" s="21">
        <f t="shared" si="66"/>
        <v>2026.6666666666667</v>
      </c>
      <c r="M283" s="7">
        <v>2018</v>
      </c>
      <c r="N283" s="7" t="s">
        <v>3424</v>
      </c>
      <c r="O283" s="7" t="s">
        <v>4568</v>
      </c>
      <c r="P283" s="7">
        <v>2050</v>
      </c>
      <c r="Q283" s="7">
        <v>2019</v>
      </c>
      <c r="R283" s="8" t="s">
        <v>4569</v>
      </c>
      <c r="S283" s="7" t="str">
        <f t="shared" si="67"/>
        <v/>
      </c>
      <c r="T283" s="7" t="s">
        <v>3381</v>
      </c>
      <c r="U283" s="7" t="s">
        <v>4570</v>
      </c>
      <c r="W283" s="7" t="s">
        <v>4571</v>
      </c>
      <c r="X283" s="7" t="s">
        <v>4572</v>
      </c>
      <c r="Y283" s="7" t="s">
        <v>4573</v>
      </c>
      <c r="AA283" s="8" t="s">
        <v>4569</v>
      </c>
      <c r="AC283" s="24">
        <v>33436</v>
      </c>
      <c r="AD283" s="7">
        <v>5.1999999999999998E-2</v>
      </c>
      <c r="AE283" s="7" t="s">
        <v>4574</v>
      </c>
      <c r="AF283" s="7">
        <v>-8.6999999999999994E-2</v>
      </c>
      <c r="AG283" s="7" t="s">
        <v>4575</v>
      </c>
      <c r="AH283" s="7">
        <v>87974</v>
      </c>
      <c r="AI283" s="7">
        <v>21</v>
      </c>
      <c r="AJ283" s="7">
        <v>26</v>
      </c>
      <c r="AK283" s="7" t="s">
        <v>4549</v>
      </c>
      <c r="AM283" s="7" t="s">
        <v>640</v>
      </c>
      <c r="AS283" s="7" t="str">
        <f t="shared" si="74"/>
        <v>CN &amp; SBT</v>
      </c>
      <c r="AT283" s="7" t="str">
        <f t="shared" si="68"/>
        <v>CN &amp; SBT</v>
      </c>
      <c r="AU283" s="7">
        <f t="shared" si="69"/>
        <v>2019</v>
      </c>
      <c r="AV283" s="7">
        <f t="shared" si="70"/>
        <v>2018</v>
      </c>
      <c r="AW283" s="7" t="str">
        <f t="shared" si="71"/>
        <v/>
      </c>
      <c r="BA283" s="7" t="str">
        <f t="shared" si="75"/>
        <v>Yes</v>
      </c>
      <c r="BB283" s="7" t="str">
        <f t="shared" si="72"/>
        <v>Carbon Neutral</v>
      </c>
      <c r="BC283" s="7" t="s">
        <v>3381</v>
      </c>
      <c r="BE283" s="7" t="s">
        <v>4067</v>
      </c>
      <c r="BF283" s="7" t="s">
        <v>3498</v>
      </c>
      <c r="BG283" s="7" t="s">
        <v>641</v>
      </c>
      <c r="BH283" s="7" t="s">
        <v>3362</v>
      </c>
      <c r="BI283" s="7" t="s">
        <v>4032</v>
      </c>
      <c r="BL283" s="7" t="s">
        <v>4576</v>
      </c>
      <c r="BM283" s="7">
        <v>2025</v>
      </c>
      <c r="BN283" s="7">
        <v>2025</v>
      </c>
      <c r="BO283" s="7">
        <v>2030</v>
      </c>
      <c r="BP283" s="22"/>
      <c r="CC283" s="7" t="s">
        <v>643</v>
      </c>
      <c r="CD283" s="7">
        <v>2020</v>
      </c>
      <c r="CG283" s="7" t="str">
        <f t="shared" si="73"/>
        <v/>
      </c>
      <c r="CW283" s="7" t="s">
        <v>643</v>
      </c>
    </row>
    <row r="284" spans="1:102">
      <c r="A284" s="7" t="s">
        <v>347</v>
      </c>
      <c r="B284" s="7">
        <v>371</v>
      </c>
      <c r="H284" s="24" t="str">
        <f t="shared" si="64"/>
        <v/>
      </c>
      <c r="K284" s="7" t="str">
        <f t="shared" si="65"/>
        <v/>
      </c>
      <c r="L284" s="21" t="str">
        <f t="shared" si="66"/>
        <v/>
      </c>
      <c r="S284" s="7" t="str">
        <f t="shared" si="67"/>
        <v>Nothing</v>
      </c>
      <c r="T284" s="7" t="s">
        <v>3333</v>
      </c>
      <c r="AB284" s="8" t="s">
        <v>4577</v>
      </c>
      <c r="AC284" s="24">
        <v>33786</v>
      </c>
      <c r="AD284" s="7">
        <v>-0.16700000000000001</v>
      </c>
      <c r="AE284" s="7" t="s">
        <v>4578</v>
      </c>
      <c r="AF284" s="7">
        <v>-0.35199999999999998</v>
      </c>
      <c r="AG284" s="7" t="s">
        <v>4579</v>
      </c>
      <c r="AH284" s="7">
        <v>16509</v>
      </c>
      <c r="AI284" s="7">
        <v>-69</v>
      </c>
      <c r="AJ284" s="7">
        <v>7</v>
      </c>
      <c r="AS284" s="7" t="str">
        <f t="shared" si="74"/>
        <v>None</v>
      </c>
      <c r="AT284" s="7" t="str">
        <f t="shared" si="68"/>
        <v>None</v>
      </c>
      <c r="AU284" s="7" t="str">
        <f t="shared" si="69"/>
        <v/>
      </c>
      <c r="AV284" s="7" t="str">
        <f t="shared" si="70"/>
        <v/>
      </c>
      <c r="AW284" s="7" t="str">
        <f t="shared" si="71"/>
        <v/>
      </c>
      <c r="BA284" s="7" t="str">
        <f t="shared" si="75"/>
        <v/>
      </c>
      <c r="BB284" s="7" t="str">
        <f t="shared" si="72"/>
        <v>No</v>
      </c>
      <c r="BC284" s="7" t="s">
        <v>3333</v>
      </c>
      <c r="BE284" s="7" t="s">
        <v>4580</v>
      </c>
      <c r="BP284" s="22"/>
      <c r="CG284" s="7" t="str">
        <f t="shared" si="73"/>
        <v/>
      </c>
    </row>
    <row r="285" spans="1:102">
      <c r="A285" s="7" t="s">
        <v>196</v>
      </c>
      <c r="B285" s="7">
        <v>137</v>
      </c>
      <c r="C285" s="7" t="s">
        <v>3332</v>
      </c>
      <c r="H285" s="24" t="str">
        <f t="shared" si="64"/>
        <v>Yes</v>
      </c>
      <c r="I285" s="25">
        <v>2025</v>
      </c>
      <c r="J285" s="25">
        <v>2018</v>
      </c>
      <c r="K285" s="7" t="str">
        <f t="shared" si="65"/>
        <v/>
      </c>
      <c r="L285" s="21" t="str">
        <f t="shared" si="66"/>
        <v/>
      </c>
      <c r="S285" s="7" t="str">
        <f t="shared" si="67"/>
        <v>Nothing</v>
      </c>
      <c r="T285" s="7" t="s">
        <v>634</v>
      </c>
      <c r="AC285" s="24">
        <v>72148</v>
      </c>
      <c r="AD285" s="7">
        <v>1.2E-2</v>
      </c>
      <c r="AE285" s="7" t="s">
        <v>4581</v>
      </c>
      <c r="AF285" s="7">
        <v>0.85</v>
      </c>
      <c r="AG285" s="7" t="s">
        <v>4582</v>
      </c>
      <c r="AH285" s="7">
        <v>260000</v>
      </c>
      <c r="AI285" s="7">
        <v>-4</v>
      </c>
      <c r="AJ285" s="7">
        <v>23</v>
      </c>
      <c r="AK285" s="7" t="s">
        <v>1093</v>
      </c>
      <c r="AM285" s="7" t="s">
        <v>630</v>
      </c>
      <c r="AS285" s="7" t="str">
        <f t="shared" si="74"/>
        <v>RE100</v>
      </c>
      <c r="AT285" s="7" t="str">
        <f t="shared" si="68"/>
        <v>RE100</v>
      </c>
      <c r="AU285" s="7" t="str">
        <f t="shared" si="69"/>
        <v/>
      </c>
      <c r="AV285" s="7" t="str">
        <f t="shared" si="70"/>
        <v/>
      </c>
      <c r="AW285" s="7">
        <f t="shared" si="71"/>
        <v>2018</v>
      </c>
      <c r="BA285" s="7" t="str">
        <f t="shared" si="75"/>
        <v/>
      </c>
      <c r="BB285" s="7" t="str">
        <f t="shared" si="72"/>
        <v>No</v>
      </c>
      <c r="BC285" s="7" t="s">
        <v>634</v>
      </c>
      <c r="BP285" s="22"/>
      <c r="CF285" s="25" t="s">
        <v>3581</v>
      </c>
      <c r="CG285" s="7" t="str">
        <f t="shared" si="73"/>
        <v>yes</v>
      </c>
      <c r="CH285" s="25" t="s">
        <v>3338</v>
      </c>
      <c r="CI285" s="25">
        <v>0.26</v>
      </c>
      <c r="CJ285" s="25" t="s">
        <v>3338</v>
      </c>
      <c r="CK285" s="25" t="s">
        <v>3338</v>
      </c>
      <c r="CL285" s="25" t="s">
        <v>3338</v>
      </c>
      <c r="CM285" s="25" t="s">
        <v>3338</v>
      </c>
      <c r="CN285" s="25" t="s">
        <v>4583</v>
      </c>
    </row>
    <row r="286" spans="1:102">
      <c r="A286" s="7" t="s">
        <v>432</v>
      </c>
      <c r="B286" s="7">
        <v>304</v>
      </c>
      <c r="H286" s="24" t="str">
        <f t="shared" si="64"/>
        <v/>
      </c>
      <c r="I286" s="25"/>
      <c r="J286" s="25"/>
      <c r="K286" s="7" t="str">
        <f t="shared" si="65"/>
        <v/>
      </c>
      <c r="L286" s="21" t="str">
        <f t="shared" si="66"/>
        <v/>
      </c>
      <c r="S286" s="7" t="str">
        <f t="shared" si="67"/>
        <v>Nothing</v>
      </c>
      <c r="T286" s="7" t="s">
        <v>3333</v>
      </c>
      <c r="AB286" s="8" t="s">
        <v>4584</v>
      </c>
      <c r="AC286" s="24">
        <v>40768</v>
      </c>
      <c r="AD286" s="7">
        <v>-3.5999999999999997E-2</v>
      </c>
      <c r="AE286" s="7" t="s">
        <v>4585</v>
      </c>
      <c r="AF286" s="7">
        <v>-0.46800000000000003</v>
      </c>
      <c r="AG286" s="7" t="s">
        <v>4586</v>
      </c>
      <c r="AH286" s="7">
        <v>118292</v>
      </c>
      <c r="AI286" s="7">
        <v>-20</v>
      </c>
      <c r="AJ286" s="7">
        <v>26</v>
      </c>
      <c r="AS286" s="7" t="str">
        <f t="shared" si="74"/>
        <v>None</v>
      </c>
      <c r="AT286" s="7" t="str">
        <f t="shared" si="68"/>
        <v>None</v>
      </c>
      <c r="AU286" s="7" t="str">
        <f t="shared" si="69"/>
        <v/>
      </c>
      <c r="AV286" s="7" t="str">
        <f t="shared" si="70"/>
        <v/>
      </c>
      <c r="AW286" s="7" t="str">
        <f t="shared" si="71"/>
        <v/>
      </c>
      <c r="BA286" s="7" t="str">
        <f t="shared" si="75"/>
        <v/>
      </c>
      <c r="BB286" s="7" t="str">
        <f t="shared" si="72"/>
        <v>No</v>
      </c>
      <c r="BC286" s="7" t="s">
        <v>3333</v>
      </c>
      <c r="BE286" s="7" t="s">
        <v>4587</v>
      </c>
      <c r="BP286" s="22"/>
      <c r="CF286" s="25"/>
      <c r="CG286" s="7" t="str">
        <f t="shared" si="73"/>
        <v/>
      </c>
      <c r="CH286" s="25"/>
      <c r="CI286" s="25"/>
      <c r="CJ286" s="25"/>
      <c r="CK286" s="25"/>
      <c r="CL286" s="25"/>
      <c r="CM286" s="25"/>
      <c r="CN286" s="25"/>
    </row>
    <row r="287" spans="1:102">
      <c r="A287" s="7" t="s">
        <v>230</v>
      </c>
      <c r="B287" s="7">
        <v>57</v>
      </c>
      <c r="H287" s="24" t="str">
        <f t="shared" si="64"/>
        <v/>
      </c>
      <c r="I287" s="25"/>
      <c r="J287" s="25"/>
      <c r="K287" s="7" t="str">
        <f t="shared" si="65"/>
        <v/>
      </c>
      <c r="L287" s="21" t="str">
        <f t="shared" si="66"/>
        <v/>
      </c>
      <c r="S287" s="7" t="str">
        <f t="shared" si="67"/>
        <v>Nothing</v>
      </c>
      <c r="T287" s="7" t="s">
        <v>634</v>
      </c>
      <c r="AB287" s="8" t="s">
        <v>4588</v>
      </c>
      <c r="AC287" s="24">
        <v>114621</v>
      </c>
      <c r="AD287" s="7">
        <v>-3.7999999999999999E-2</v>
      </c>
      <c r="AE287" s="7" t="s">
        <v>4589</v>
      </c>
      <c r="AF287" s="7">
        <v>3.0000000000000001E-3</v>
      </c>
      <c r="AG287" s="7" t="s">
        <v>4590</v>
      </c>
      <c r="AH287" s="7">
        <v>101000</v>
      </c>
      <c r="AI287" s="7">
        <v>-7</v>
      </c>
      <c r="AJ287" s="7">
        <v>21</v>
      </c>
      <c r="AS287" s="7" t="str">
        <f t="shared" si="74"/>
        <v>None</v>
      </c>
      <c r="AT287" s="7" t="str">
        <f t="shared" si="68"/>
        <v>None</v>
      </c>
      <c r="AU287" s="7" t="str">
        <f t="shared" si="69"/>
        <v/>
      </c>
      <c r="AV287" s="7" t="str">
        <f t="shared" si="70"/>
        <v/>
      </c>
      <c r="AW287" s="7" t="str">
        <f t="shared" si="71"/>
        <v/>
      </c>
      <c r="BA287" s="7" t="str">
        <f t="shared" si="75"/>
        <v/>
      </c>
      <c r="BB287" s="7" t="str">
        <f t="shared" si="72"/>
        <v>No</v>
      </c>
      <c r="BC287" s="7" t="s">
        <v>634</v>
      </c>
      <c r="BE287" s="7" t="s">
        <v>4591</v>
      </c>
      <c r="BP287" s="22"/>
      <c r="CF287" s="25"/>
      <c r="CG287" s="7" t="str">
        <f t="shared" si="73"/>
        <v/>
      </c>
      <c r="CH287" s="25"/>
      <c r="CI287" s="25"/>
      <c r="CJ287" s="25"/>
      <c r="CK287" s="25"/>
      <c r="CL287" s="25"/>
      <c r="CM287" s="25"/>
      <c r="CN287" s="25"/>
    </row>
    <row r="288" spans="1:102">
      <c r="A288" s="7" t="s">
        <v>434</v>
      </c>
      <c r="B288" s="7">
        <v>360</v>
      </c>
      <c r="H288" s="24" t="str">
        <f t="shared" si="64"/>
        <v/>
      </c>
      <c r="I288" s="25"/>
      <c r="J288" s="25"/>
      <c r="K288" s="7" t="str">
        <f t="shared" si="65"/>
        <v/>
      </c>
      <c r="L288" s="21" t="str">
        <f t="shared" si="66"/>
        <v/>
      </c>
      <c r="S288" s="7" t="str">
        <f t="shared" si="67"/>
        <v>Nothing</v>
      </c>
      <c r="T288" s="7" t="s">
        <v>3333</v>
      </c>
      <c r="AB288" s="8" t="s">
        <v>4592</v>
      </c>
      <c r="AC288" s="24">
        <v>34727</v>
      </c>
      <c r="AD288" s="7">
        <v>-0.11</v>
      </c>
      <c r="AE288" s="7" t="s">
        <v>2235</v>
      </c>
      <c r="AF288" s="7">
        <v>-0.27700000000000002</v>
      </c>
      <c r="AG288" s="7" t="s">
        <v>4593</v>
      </c>
      <c r="AH288" s="7">
        <v>19100</v>
      </c>
      <c r="AI288" s="7">
        <v>-44</v>
      </c>
      <c r="AJ288" s="7">
        <v>13</v>
      </c>
      <c r="AS288" s="7" t="str">
        <f t="shared" si="74"/>
        <v>None</v>
      </c>
      <c r="AT288" s="7" t="str">
        <f t="shared" si="68"/>
        <v>None</v>
      </c>
      <c r="AU288" s="7" t="str">
        <f t="shared" si="69"/>
        <v/>
      </c>
      <c r="AV288" s="7" t="str">
        <f t="shared" si="70"/>
        <v/>
      </c>
      <c r="AW288" s="7" t="str">
        <f t="shared" si="71"/>
        <v/>
      </c>
      <c r="BA288" s="7" t="str">
        <f t="shared" si="75"/>
        <v/>
      </c>
      <c r="BB288" s="7" t="str">
        <f t="shared" si="72"/>
        <v>No</v>
      </c>
      <c r="BC288" s="7" t="s">
        <v>3333</v>
      </c>
      <c r="BE288" s="7" t="s">
        <v>4594</v>
      </c>
      <c r="BP288" s="22"/>
      <c r="CF288" s="25"/>
      <c r="CG288" s="7" t="str">
        <f t="shared" si="73"/>
        <v/>
      </c>
      <c r="CH288" s="25"/>
      <c r="CI288" s="25"/>
      <c r="CJ288" s="25"/>
      <c r="CK288" s="25"/>
      <c r="CL288" s="25"/>
      <c r="CM288" s="25"/>
      <c r="CN288" s="25"/>
    </row>
    <row r="289" spans="1:102">
      <c r="A289" s="7" t="s">
        <v>4595</v>
      </c>
      <c r="B289" s="7">
        <v>299</v>
      </c>
      <c r="C289" s="7" t="s">
        <v>3784</v>
      </c>
      <c r="F289" s="7">
        <v>2030</v>
      </c>
      <c r="G289" s="7">
        <v>2020</v>
      </c>
      <c r="H289" s="24" t="str">
        <f t="shared" si="64"/>
        <v/>
      </c>
      <c r="I289" s="25"/>
      <c r="J289" s="25"/>
      <c r="K289" s="7" t="str">
        <f t="shared" si="65"/>
        <v/>
      </c>
      <c r="L289" s="21" t="str">
        <f t="shared" si="66"/>
        <v/>
      </c>
      <c r="N289" s="7" t="s">
        <v>3424</v>
      </c>
      <c r="O289" s="7" t="s">
        <v>4596</v>
      </c>
      <c r="P289" s="27">
        <v>2050</v>
      </c>
      <c r="Q289" s="7">
        <v>2020</v>
      </c>
      <c r="R289" s="8" t="s">
        <v>4597</v>
      </c>
      <c r="S289" s="7" t="str">
        <f t="shared" si="67"/>
        <v/>
      </c>
      <c r="T289" s="7" t="s">
        <v>3473</v>
      </c>
      <c r="U289" s="27" t="s">
        <v>4598</v>
      </c>
      <c r="W289" s="7" t="s">
        <v>4599</v>
      </c>
      <c r="X289" s="7" t="s">
        <v>4600</v>
      </c>
      <c r="Z289" s="7" t="s">
        <v>3431</v>
      </c>
      <c r="AA289" s="8" t="s">
        <v>4597</v>
      </c>
      <c r="AC289" s="24">
        <v>41076</v>
      </c>
      <c r="AD289" s="7" t="s">
        <v>3395</v>
      </c>
      <c r="AE289" s="7" t="s">
        <v>4601</v>
      </c>
      <c r="AF289" s="7" t="s">
        <v>3395</v>
      </c>
      <c r="AG289" s="7" t="s">
        <v>4602</v>
      </c>
      <c r="AH289" s="7">
        <v>8021</v>
      </c>
      <c r="AI289" s="7" t="s">
        <v>3395</v>
      </c>
      <c r="AJ289" s="7">
        <v>1</v>
      </c>
      <c r="AK289" s="7" t="s">
        <v>3371</v>
      </c>
      <c r="AM289" s="7" t="s">
        <v>640</v>
      </c>
      <c r="AS289" s="7" t="str">
        <f t="shared" si="74"/>
        <v>None</v>
      </c>
      <c r="AT289" s="7" t="str">
        <f t="shared" si="68"/>
        <v>None</v>
      </c>
      <c r="AU289" s="7" t="str">
        <f t="shared" si="69"/>
        <v/>
      </c>
      <c r="AV289" s="7" t="str">
        <f t="shared" si="70"/>
        <v/>
      </c>
      <c r="AW289" s="7" t="str">
        <f t="shared" si="71"/>
        <v/>
      </c>
      <c r="BA289" s="7" t="str">
        <f t="shared" si="75"/>
        <v/>
      </c>
      <c r="BB289" s="7" t="str">
        <f t="shared" si="72"/>
        <v>No</v>
      </c>
      <c r="BC289" s="7" t="s">
        <v>3462</v>
      </c>
      <c r="BF289" s="7" t="s">
        <v>3002</v>
      </c>
      <c r="BP289" s="22"/>
      <c r="CC289" s="7" t="s">
        <v>643</v>
      </c>
      <c r="CE289" s="25"/>
      <c r="CF289" s="25"/>
      <c r="CG289" s="7" t="str">
        <f t="shared" si="73"/>
        <v/>
      </c>
      <c r="CH289" s="25"/>
      <c r="CI289" s="25"/>
      <c r="CJ289" s="25"/>
      <c r="CK289" s="25"/>
      <c r="CL289" s="25"/>
      <c r="CM289" s="25"/>
      <c r="CN289" s="25"/>
    </row>
    <row r="290" spans="1:102">
      <c r="A290" s="7" t="s">
        <v>310</v>
      </c>
      <c r="B290" s="7">
        <v>320</v>
      </c>
      <c r="C290" s="7" t="s">
        <v>920</v>
      </c>
      <c r="F290" s="7">
        <v>2050</v>
      </c>
      <c r="G290" s="7">
        <v>2018</v>
      </c>
      <c r="H290" s="24" t="str">
        <f t="shared" si="64"/>
        <v/>
      </c>
      <c r="I290" s="25"/>
      <c r="J290" s="25"/>
      <c r="K290" s="7" t="str">
        <f t="shared" si="65"/>
        <v>C</v>
      </c>
      <c r="L290" s="21" t="str">
        <f t="shared" si="66"/>
        <v/>
      </c>
      <c r="M290" s="7">
        <v>2019</v>
      </c>
      <c r="N290" s="7" t="s">
        <v>635</v>
      </c>
      <c r="O290" s="7" t="s">
        <v>967</v>
      </c>
      <c r="P290" s="7">
        <v>2050</v>
      </c>
      <c r="Q290" s="7">
        <v>2018</v>
      </c>
      <c r="R290" s="26" t="s">
        <v>4603</v>
      </c>
      <c r="S290" s="7" t="str">
        <f t="shared" si="67"/>
        <v/>
      </c>
      <c r="T290" s="7" t="s">
        <v>3473</v>
      </c>
      <c r="U290" s="7" t="s">
        <v>4451</v>
      </c>
      <c r="W290" s="7" t="s">
        <v>4604</v>
      </c>
      <c r="X290" s="7" t="s">
        <v>4451</v>
      </c>
      <c r="Z290" s="7" t="s">
        <v>3478</v>
      </c>
      <c r="AA290" s="8" t="s">
        <v>4605</v>
      </c>
      <c r="AB290" s="8" t="s">
        <v>4606</v>
      </c>
      <c r="AC290" s="24">
        <v>39198</v>
      </c>
      <c r="AD290" s="7">
        <v>-0.05</v>
      </c>
      <c r="AE290" s="7" t="s">
        <v>4607</v>
      </c>
      <c r="AF290" s="7">
        <v>-1.0269999999999999</v>
      </c>
      <c r="AG290" s="7" t="s">
        <v>4608</v>
      </c>
      <c r="AH290" s="7">
        <v>83512</v>
      </c>
      <c r="AI290" s="7">
        <v>-26</v>
      </c>
      <c r="AJ290" s="7">
        <v>17</v>
      </c>
      <c r="AK290" s="7" t="s">
        <v>4116</v>
      </c>
      <c r="AM290" s="7" t="s">
        <v>640</v>
      </c>
      <c r="AS290" s="7" t="str">
        <f t="shared" si="74"/>
        <v>SBT</v>
      </c>
      <c r="AT290" s="7" t="str">
        <f t="shared" si="68"/>
        <v>SBT</v>
      </c>
      <c r="AU290" s="7" t="str">
        <f t="shared" si="69"/>
        <v/>
      </c>
      <c r="AV290" s="7">
        <f t="shared" si="70"/>
        <v>2019</v>
      </c>
      <c r="AW290" s="7" t="str">
        <f t="shared" si="71"/>
        <v/>
      </c>
      <c r="BA290" s="7" t="str">
        <f t="shared" si="75"/>
        <v>Yes</v>
      </c>
      <c r="BB290" s="7" t="str">
        <f t="shared" si="72"/>
        <v>No</v>
      </c>
      <c r="BC290" s="7" t="s">
        <v>3462</v>
      </c>
      <c r="BE290" s="7" t="s">
        <v>4609</v>
      </c>
      <c r="BF290" s="7" t="s">
        <v>3498</v>
      </c>
      <c r="BG290" s="7" t="s">
        <v>633</v>
      </c>
      <c r="BI290" s="7" t="s">
        <v>3984</v>
      </c>
      <c r="BP290" s="22"/>
      <c r="CC290" s="7" t="s">
        <v>643</v>
      </c>
      <c r="CD290" s="7">
        <v>2050</v>
      </c>
      <c r="CF290" s="25"/>
      <c r="CG290" s="7" t="str">
        <f t="shared" si="73"/>
        <v/>
      </c>
      <c r="CH290" s="25"/>
      <c r="CI290" s="25"/>
      <c r="CJ290" s="25"/>
      <c r="CK290" s="25"/>
      <c r="CL290" s="25"/>
      <c r="CM290" s="25"/>
      <c r="CN290" s="25"/>
      <c r="CW290" s="7" t="s">
        <v>643</v>
      </c>
    </row>
    <row r="291" spans="1:102">
      <c r="A291" s="7" t="s">
        <v>408</v>
      </c>
      <c r="B291" s="7">
        <v>315</v>
      </c>
      <c r="H291" s="24" t="str">
        <f t="shared" si="64"/>
        <v/>
      </c>
      <c r="I291" s="25"/>
      <c r="J291" s="25"/>
      <c r="K291" s="7" t="str">
        <f t="shared" si="65"/>
        <v/>
      </c>
      <c r="L291" s="21" t="str">
        <f t="shared" si="66"/>
        <v/>
      </c>
      <c r="S291" s="7" t="str">
        <f t="shared" si="67"/>
        <v>Nothing</v>
      </c>
      <c r="T291" s="7" t="s">
        <v>3333</v>
      </c>
      <c r="AB291" s="8" t="s">
        <v>4610</v>
      </c>
      <c r="AC291" s="24">
        <v>39431</v>
      </c>
      <c r="AD291" s="7">
        <v>-3.4000000000000002E-2</v>
      </c>
      <c r="AE291" s="7" t="s">
        <v>4611</v>
      </c>
      <c r="AF291" s="7">
        <v>-0.23100000000000001</v>
      </c>
      <c r="AG291" s="7" t="s">
        <v>4612</v>
      </c>
      <c r="AH291" s="7">
        <v>165000</v>
      </c>
      <c r="AI291" s="7">
        <v>-16</v>
      </c>
      <c r="AJ291" s="7">
        <v>20</v>
      </c>
      <c r="AS291" s="7" t="str">
        <f t="shared" si="74"/>
        <v>None</v>
      </c>
      <c r="AT291" s="7" t="str">
        <f t="shared" si="68"/>
        <v>None</v>
      </c>
      <c r="AU291" s="7" t="str">
        <f t="shared" si="69"/>
        <v/>
      </c>
      <c r="AV291" s="7" t="str">
        <f t="shared" si="70"/>
        <v/>
      </c>
      <c r="AW291" s="7" t="str">
        <f t="shared" si="71"/>
        <v/>
      </c>
      <c r="BA291" s="7" t="str">
        <f t="shared" si="75"/>
        <v/>
      </c>
      <c r="BB291" s="7" t="str">
        <f t="shared" si="72"/>
        <v>No</v>
      </c>
      <c r="BC291" s="7" t="s">
        <v>3333</v>
      </c>
      <c r="BE291" s="7" t="s">
        <v>4233</v>
      </c>
      <c r="BP291" s="22"/>
      <c r="CF291" s="25"/>
      <c r="CG291" s="7" t="str">
        <f t="shared" si="73"/>
        <v/>
      </c>
      <c r="CH291" s="25"/>
      <c r="CI291" s="25"/>
      <c r="CJ291" s="25"/>
      <c r="CK291" s="25"/>
      <c r="CL291" s="25"/>
      <c r="CM291" s="25"/>
      <c r="CN291" s="25"/>
    </row>
    <row r="292" spans="1:102">
      <c r="A292" s="7" t="s">
        <v>2807</v>
      </c>
      <c r="B292" s="7">
        <v>181</v>
      </c>
      <c r="H292" s="24" t="str">
        <f t="shared" si="64"/>
        <v/>
      </c>
      <c r="I292" s="25"/>
      <c r="J292" s="25"/>
      <c r="K292" s="7" t="str">
        <f t="shared" si="65"/>
        <v/>
      </c>
      <c r="L292" s="21" t="str">
        <f t="shared" si="66"/>
        <v/>
      </c>
      <c r="S292" s="7" t="str">
        <f t="shared" si="67"/>
        <v>Nothing</v>
      </c>
      <c r="T292" s="7" t="s">
        <v>634</v>
      </c>
      <c r="AC292" s="24">
        <v>59969</v>
      </c>
      <c r="AD292" s="7">
        <v>0.99399999999999999</v>
      </c>
      <c r="AE292" s="7" t="s">
        <v>4613</v>
      </c>
      <c r="AF292" s="7">
        <v>0.14000000000000001</v>
      </c>
      <c r="AG292" s="7" t="s">
        <v>4614</v>
      </c>
      <c r="AH292" s="7">
        <v>35000</v>
      </c>
      <c r="AI292" s="7">
        <v>237</v>
      </c>
      <c r="AJ292" s="7">
        <v>18</v>
      </c>
      <c r="AS292" s="7" t="str">
        <f t="shared" si="74"/>
        <v>None</v>
      </c>
      <c r="AT292" s="7" t="str">
        <f t="shared" si="68"/>
        <v>None</v>
      </c>
      <c r="AU292" s="7" t="str">
        <f t="shared" si="69"/>
        <v/>
      </c>
      <c r="AV292" s="7" t="str">
        <f t="shared" si="70"/>
        <v/>
      </c>
      <c r="AW292" s="7" t="str">
        <f t="shared" si="71"/>
        <v/>
      </c>
      <c r="BA292" s="7" t="str">
        <f t="shared" si="75"/>
        <v/>
      </c>
      <c r="BB292" s="7" t="str">
        <f t="shared" si="72"/>
        <v>No</v>
      </c>
      <c r="BC292" s="7" t="s">
        <v>634</v>
      </c>
      <c r="BP292" s="22"/>
      <c r="CF292" s="25"/>
      <c r="CG292" s="7" t="str">
        <f t="shared" si="73"/>
        <v/>
      </c>
      <c r="CH292" s="25"/>
      <c r="CI292" s="25"/>
      <c r="CJ292" s="25"/>
      <c r="CK292" s="25"/>
      <c r="CL292" s="25"/>
      <c r="CM292" s="25"/>
      <c r="CN292" s="25"/>
    </row>
    <row r="293" spans="1:102">
      <c r="A293" s="7" t="s">
        <v>491</v>
      </c>
      <c r="B293" s="7">
        <v>464</v>
      </c>
      <c r="C293" s="7" t="s">
        <v>671</v>
      </c>
      <c r="D293" s="7" t="s">
        <v>635</v>
      </c>
      <c r="E293" s="7" t="s">
        <v>3081</v>
      </c>
      <c r="F293" s="7">
        <v>2030</v>
      </c>
      <c r="G293" s="7">
        <v>2019</v>
      </c>
      <c r="H293" s="24" t="str">
        <f t="shared" si="64"/>
        <v/>
      </c>
      <c r="I293" s="25"/>
      <c r="J293" s="25"/>
      <c r="K293" s="7" t="str">
        <f t="shared" si="65"/>
        <v/>
      </c>
      <c r="L293" s="21" t="str">
        <f t="shared" si="66"/>
        <v/>
      </c>
      <c r="S293" s="7" t="str">
        <f t="shared" si="67"/>
        <v/>
      </c>
      <c r="T293" s="7" t="s">
        <v>3381</v>
      </c>
      <c r="U293" s="7" t="s">
        <v>4615</v>
      </c>
      <c r="AC293" s="24">
        <v>27520</v>
      </c>
      <c r="AD293" s="7">
        <v>4.0000000000000001E-3</v>
      </c>
      <c r="AE293" s="7" t="s">
        <v>4616</v>
      </c>
      <c r="AF293" s="7">
        <v>9.2999999999999999E-2</v>
      </c>
      <c r="AG293" s="7" t="s">
        <v>4617</v>
      </c>
      <c r="AH293" s="7">
        <v>34324</v>
      </c>
      <c r="AI293" s="7">
        <v>-12</v>
      </c>
      <c r="AJ293" s="7">
        <v>13</v>
      </c>
      <c r="AK293" s="7" t="s">
        <v>3371</v>
      </c>
      <c r="AM293" s="7" t="s">
        <v>640</v>
      </c>
      <c r="AS293" s="7" t="str">
        <f t="shared" si="74"/>
        <v>CN</v>
      </c>
      <c r="AT293" s="7" t="str">
        <f t="shared" si="68"/>
        <v>CN</v>
      </c>
      <c r="AU293" s="7">
        <f t="shared" si="69"/>
        <v>2019</v>
      </c>
      <c r="AV293" s="7" t="str">
        <f t="shared" si="70"/>
        <v/>
      </c>
      <c r="AW293" s="7" t="str">
        <f t="shared" si="71"/>
        <v/>
      </c>
      <c r="BA293" s="7" t="str">
        <f t="shared" si="75"/>
        <v/>
      </c>
      <c r="BB293" s="7" t="str">
        <f t="shared" si="72"/>
        <v>Carbon Neutral</v>
      </c>
      <c r="BC293" s="7" t="s">
        <v>634</v>
      </c>
      <c r="BF293" s="7" t="s">
        <v>651</v>
      </c>
      <c r="BP293" s="22"/>
      <c r="CC293" s="7" t="s">
        <v>643</v>
      </c>
      <c r="CE293" s="7" t="s">
        <v>4550</v>
      </c>
      <c r="CF293" s="25"/>
      <c r="CG293" s="7" t="str">
        <f t="shared" si="73"/>
        <v/>
      </c>
      <c r="CH293" s="25"/>
      <c r="CI293" s="25"/>
      <c r="CJ293" s="25"/>
      <c r="CK293" s="25"/>
      <c r="CL293" s="25"/>
      <c r="CM293" s="25"/>
      <c r="CN293" s="25"/>
    </row>
    <row r="294" spans="1:102">
      <c r="A294" s="7" t="s">
        <v>108</v>
      </c>
      <c r="B294" s="7">
        <v>48</v>
      </c>
      <c r="C294" s="7" t="s">
        <v>3332</v>
      </c>
      <c r="H294" s="24" t="str">
        <f t="shared" si="64"/>
        <v/>
      </c>
      <c r="I294" s="25"/>
      <c r="J294" s="25"/>
      <c r="K294" s="7" t="str">
        <f t="shared" si="65"/>
        <v/>
      </c>
      <c r="L294" s="21" t="str">
        <f t="shared" si="66"/>
        <v/>
      </c>
      <c r="S294" s="7" t="str">
        <f t="shared" si="67"/>
        <v>Nothing</v>
      </c>
      <c r="T294" s="7" t="s">
        <v>634</v>
      </c>
      <c r="AB294" s="8" t="s">
        <v>4618</v>
      </c>
      <c r="AC294" s="24">
        <v>124813</v>
      </c>
      <c r="AD294" s="7">
        <v>0.28499999999999998</v>
      </c>
      <c r="AE294" s="7" t="s">
        <v>4619</v>
      </c>
      <c r="AF294" s="7">
        <v>-5.0999999999999997E-2</v>
      </c>
      <c r="AG294" s="7" t="s">
        <v>4620</v>
      </c>
      <c r="AH294" s="7">
        <v>60910</v>
      </c>
      <c r="AI294" s="7">
        <v>24</v>
      </c>
      <c r="AJ294" s="7">
        <v>9</v>
      </c>
      <c r="AK294" t="s">
        <v>3715</v>
      </c>
      <c r="AS294" s="7" t="str">
        <f t="shared" si="74"/>
        <v>None</v>
      </c>
      <c r="AT294" s="7" t="str">
        <f t="shared" si="68"/>
        <v>None</v>
      </c>
      <c r="AU294" s="7" t="str">
        <f t="shared" si="69"/>
        <v/>
      </c>
      <c r="AV294" s="7" t="str">
        <f t="shared" si="70"/>
        <v/>
      </c>
      <c r="AW294" s="7" t="str">
        <f t="shared" si="71"/>
        <v/>
      </c>
      <c r="BA294" s="7" t="str">
        <f t="shared" si="75"/>
        <v/>
      </c>
      <c r="BB294" s="7" t="str">
        <f t="shared" si="72"/>
        <v>No</v>
      </c>
      <c r="BC294" s="7" t="s">
        <v>634</v>
      </c>
      <c r="BE294" s="23" t="s">
        <v>4621</v>
      </c>
      <c r="BP294" s="22"/>
      <c r="CF294" s="25"/>
      <c r="CG294" s="7" t="str">
        <f t="shared" si="73"/>
        <v/>
      </c>
      <c r="CH294" s="25"/>
      <c r="CI294" s="25"/>
      <c r="CJ294" s="25"/>
      <c r="CK294" s="25"/>
      <c r="CL294" s="25"/>
      <c r="CM294" s="25"/>
      <c r="CN294" s="25"/>
      <c r="CS294" s="7" t="s">
        <v>108</v>
      </c>
      <c r="CT294" s="7" t="s">
        <v>3556</v>
      </c>
      <c r="CU294" s="7">
        <v>-31</v>
      </c>
      <c r="CX294" s="7" t="s">
        <v>643</v>
      </c>
    </row>
    <row r="295" spans="1:102">
      <c r="A295" s="7" t="s">
        <v>342</v>
      </c>
      <c r="B295" s="7">
        <v>173</v>
      </c>
      <c r="H295" s="24" t="str">
        <f t="shared" si="64"/>
        <v/>
      </c>
      <c r="I295" s="25"/>
      <c r="J295" s="25"/>
      <c r="K295" s="7" t="str">
        <f t="shared" si="65"/>
        <v/>
      </c>
      <c r="L295" s="21" t="str">
        <f t="shared" si="66"/>
        <v/>
      </c>
      <c r="S295" s="7" t="str">
        <f t="shared" si="67"/>
        <v>Nothing</v>
      </c>
      <c r="T295" s="7" t="s">
        <v>634</v>
      </c>
      <c r="AC295" s="24">
        <v>62799</v>
      </c>
      <c r="AD295" s="7">
        <v>-5.8999999999999997E-2</v>
      </c>
      <c r="AE295" s="7" t="s">
        <v>4622</v>
      </c>
      <c r="AF295" s="7">
        <v>-1.8720000000000001</v>
      </c>
      <c r="AG295" s="7" t="s">
        <v>4623</v>
      </c>
      <c r="AH295" s="7">
        <v>49515</v>
      </c>
      <c r="AI295" s="7">
        <v>-26</v>
      </c>
      <c r="AJ295" s="7">
        <v>26</v>
      </c>
      <c r="AS295" s="7" t="str">
        <f t="shared" si="74"/>
        <v>None</v>
      </c>
      <c r="AT295" s="7" t="str">
        <f t="shared" si="68"/>
        <v>None</v>
      </c>
      <c r="AU295" s="7" t="str">
        <f t="shared" si="69"/>
        <v/>
      </c>
      <c r="AV295" s="7" t="str">
        <f t="shared" si="70"/>
        <v/>
      </c>
      <c r="AW295" s="7" t="str">
        <f t="shared" si="71"/>
        <v/>
      </c>
      <c r="BA295" s="7" t="str">
        <f t="shared" si="75"/>
        <v/>
      </c>
      <c r="BB295" s="7" t="str">
        <f t="shared" si="72"/>
        <v>No</v>
      </c>
      <c r="BC295" s="7" t="s">
        <v>634</v>
      </c>
      <c r="BP295" s="22"/>
      <c r="CF295" s="25"/>
      <c r="CG295" s="7" t="str">
        <f t="shared" si="73"/>
        <v/>
      </c>
      <c r="CH295" s="25"/>
      <c r="CI295" s="25"/>
      <c r="CJ295" s="25"/>
      <c r="CK295" s="25"/>
      <c r="CL295" s="25"/>
      <c r="CM295" s="25"/>
      <c r="CN295" s="25"/>
    </row>
    <row r="296" spans="1:102">
      <c r="A296" s="7" t="s">
        <v>402</v>
      </c>
      <c r="B296" s="7">
        <v>336</v>
      </c>
      <c r="H296" s="24" t="str">
        <f t="shared" si="64"/>
        <v/>
      </c>
      <c r="I296" s="25"/>
      <c r="J296" s="25"/>
      <c r="K296" s="7" t="str">
        <f t="shared" si="65"/>
        <v/>
      </c>
      <c r="L296" s="21" t="str">
        <f t="shared" si="66"/>
        <v/>
      </c>
      <c r="S296" s="7" t="str">
        <f t="shared" si="67"/>
        <v>Nothing</v>
      </c>
      <c r="T296" s="7" t="s">
        <v>3333</v>
      </c>
      <c r="AC296" s="24">
        <v>37253</v>
      </c>
      <c r="AD296" s="7">
        <v>-5.0999999999999997E-2</v>
      </c>
      <c r="AE296" s="7" t="s">
        <v>4624</v>
      </c>
      <c r="AF296" s="7">
        <v>8.3010000000000002</v>
      </c>
      <c r="AG296" s="7" t="s">
        <v>4625</v>
      </c>
      <c r="AH296" s="7">
        <v>9896</v>
      </c>
      <c r="AI296" s="7">
        <v>-22</v>
      </c>
      <c r="AJ296" s="7">
        <v>24</v>
      </c>
      <c r="AS296" s="7" t="str">
        <f t="shared" si="74"/>
        <v>None</v>
      </c>
      <c r="AT296" s="7" t="str">
        <f t="shared" si="68"/>
        <v>None</v>
      </c>
      <c r="AU296" s="7" t="str">
        <f t="shared" si="69"/>
        <v/>
      </c>
      <c r="AV296" s="7" t="str">
        <f t="shared" si="70"/>
        <v/>
      </c>
      <c r="AW296" s="7" t="str">
        <f t="shared" si="71"/>
        <v/>
      </c>
      <c r="BA296" s="7" t="str">
        <f t="shared" si="75"/>
        <v/>
      </c>
      <c r="BB296" s="7" t="str">
        <f t="shared" si="72"/>
        <v>No</v>
      </c>
      <c r="BC296" s="7" t="s">
        <v>3333</v>
      </c>
      <c r="BP296" s="22"/>
      <c r="CF296" s="25"/>
      <c r="CG296" s="7" t="str">
        <f t="shared" si="73"/>
        <v/>
      </c>
      <c r="CH296" s="25"/>
      <c r="CI296" s="25"/>
      <c r="CJ296" s="25"/>
      <c r="CK296" s="25"/>
      <c r="CL296" s="25"/>
      <c r="CM296" s="25"/>
      <c r="CN296" s="25"/>
    </row>
    <row r="297" spans="1:102">
      <c r="A297" s="7" t="s">
        <v>539</v>
      </c>
      <c r="B297" s="7">
        <v>400</v>
      </c>
      <c r="H297" s="24" t="str">
        <f t="shared" si="64"/>
        <v/>
      </c>
      <c r="I297" s="25"/>
      <c r="J297" s="25"/>
      <c r="K297" s="7" t="str">
        <f t="shared" si="65"/>
        <v/>
      </c>
      <c r="L297" s="21" t="str">
        <f t="shared" si="66"/>
        <v/>
      </c>
      <c r="S297" s="7" t="str">
        <f t="shared" si="67"/>
        <v>Nothing</v>
      </c>
      <c r="T297" s="7" t="s">
        <v>3333</v>
      </c>
      <c r="AB297" s="8" t="s">
        <v>4626</v>
      </c>
      <c r="AC297" s="24">
        <v>31551</v>
      </c>
      <c r="AD297" s="7">
        <v>-1.9E-2</v>
      </c>
      <c r="AE297" s="7" t="s">
        <v>4627</v>
      </c>
      <c r="AF297" s="7">
        <v>-0.80500000000000005</v>
      </c>
      <c r="AG297" s="7" t="s">
        <v>4628</v>
      </c>
      <c r="AH297" s="7">
        <v>50479</v>
      </c>
      <c r="AI297" s="7">
        <v>-11</v>
      </c>
      <c r="AJ297" s="7">
        <v>26</v>
      </c>
      <c r="AS297" s="7" t="str">
        <f t="shared" ref="AS297:AS318" si="76">IF(OR(BB297="Carbon Neutral",BB297="No - but post-2030 commitment"),IF((OR(BG297="Committed",BG297="Targets Set")),IF(I297="", "CN &amp; SBT","CN, SBT &amp; RE100"),IF(CG297="","CN","CN &amp; RE100")),IF((OR(BG297="Committed",BG297="Targets Set")),IF(CG297="", "SBT","SBT &amp; RE100"),IF(CG297="","None","RE100")))</f>
        <v>None</v>
      </c>
      <c r="AT297" s="7" t="str">
        <f t="shared" si="68"/>
        <v>None</v>
      </c>
      <c r="AU297" s="7" t="str">
        <f t="shared" si="69"/>
        <v/>
      </c>
      <c r="AV297" s="7" t="str">
        <f t="shared" si="70"/>
        <v/>
      </c>
      <c r="AW297" s="7" t="str">
        <f t="shared" si="71"/>
        <v/>
      </c>
      <c r="BA297" s="7" t="str">
        <f t="shared" si="75"/>
        <v/>
      </c>
      <c r="BB297" s="7" t="str">
        <f t="shared" si="72"/>
        <v>No</v>
      </c>
      <c r="BC297" s="7" t="s">
        <v>3333</v>
      </c>
      <c r="BE297" s="7" t="s">
        <v>4629</v>
      </c>
      <c r="BP297" s="22"/>
      <c r="CF297" s="25"/>
      <c r="CG297" s="7" t="str">
        <f t="shared" si="73"/>
        <v/>
      </c>
      <c r="CH297" s="25"/>
      <c r="CI297" s="25"/>
      <c r="CJ297" s="25"/>
      <c r="CK297" s="25"/>
      <c r="CL297" s="25"/>
      <c r="CM297" s="25"/>
      <c r="CN297" s="25"/>
    </row>
    <row r="298" spans="1:102">
      <c r="A298" s="7" t="s">
        <v>59</v>
      </c>
      <c r="B298" s="7">
        <v>16</v>
      </c>
      <c r="H298" s="24" t="str">
        <f t="shared" si="64"/>
        <v/>
      </c>
      <c r="I298" s="25"/>
      <c r="J298" s="25"/>
      <c r="K298" s="7" t="str">
        <f t="shared" si="65"/>
        <v/>
      </c>
      <c r="L298" s="21" t="str">
        <f t="shared" si="66"/>
        <v/>
      </c>
      <c r="S298" s="7" t="str">
        <f t="shared" si="67"/>
        <v>Nothing</v>
      </c>
      <c r="T298" s="7" t="s">
        <v>634</v>
      </c>
      <c r="AB298" s="8" t="s">
        <v>4630</v>
      </c>
      <c r="AC298" s="24">
        <v>231051</v>
      </c>
      <c r="AD298" s="7">
        <v>7.8E-2</v>
      </c>
      <c r="AE298" s="7" t="s">
        <v>4631</v>
      </c>
      <c r="AF298" s="7">
        <v>25.471</v>
      </c>
      <c r="AG298" s="7" t="s">
        <v>4632</v>
      </c>
      <c r="AH298" s="7">
        <v>70000</v>
      </c>
      <c r="AI298" s="7">
        <v>1</v>
      </c>
      <c r="AJ298" s="7">
        <v>26</v>
      </c>
      <c r="AS298" s="7" t="str">
        <f t="shared" si="76"/>
        <v>None</v>
      </c>
      <c r="AT298" s="7" t="str">
        <f t="shared" si="68"/>
        <v>None</v>
      </c>
      <c r="AU298" s="7" t="str">
        <f t="shared" si="69"/>
        <v/>
      </c>
      <c r="AV298" s="7" t="str">
        <f t="shared" si="70"/>
        <v/>
      </c>
      <c r="AW298" s="7" t="str">
        <f t="shared" si="71"/>
        <v/>
      </c>
      <c r="BA298" s="7" t="str">
        <f t="shared" si="75"/>
        <v/>
      </c>
      <c r="BB298" s="7" t="str">
        <f t="shared" si="72"/>
        <v>No</v>
      </c>
      <c r="BC298" s="27" t="s">
        <v>634</v>
      </c>
      <c r="BP298" s="22"/>
      <c r="CF298" s="25"/>
      <c r="CG298" s="7" t="str">
        <f t="shared" si="73"/>
        <v/>
      </c>
      <c r="CH298" s="25"/>
      <c r="CI298" s="25"/>
      <c r="CJ298" s="25"/>
      <c r="CK298" s="25"/>
      <c r="CL298" s="25"/>
      <c r="CM298" s="25"/>
      <c r="CN298" s="25"/>
      <c r="CX298" s="7" t="s">
        <v>643</v>
      </c>
    </row>
    <row r="299" spans="1:102">
      <c r="A299" s="7" t="s">
        <v>2977</v>
      </c>
      <c r="B299" s="7">
        <v>417</v>
      </c>
      <c r="H299" s="24" t="str">
        <f t="shared" si="64"/>
        <v/>
      </c>
      <c r="I299" s="25"/>
      <c r="J299" s="25"/>
      <c r="K299" s="7" t="str">
        <f t="shared" si="65"/>
        <v/>
      </c>
      <c r="L299" s="21" t="str">
        <f t="shared" si="66"/>
        <v/>
      </c>
      <c r="S299" s="7" t="str">
        <f t="shared" si="67"/>
        <v>Nothing</v>
      </c>
      <c r="T299" s="7" t="s">
        <v>3333</v>
      </c>
      <c r="AC299" s="24">
        <v>29921</v>
      </c>
      <c r="AD299" s="7">
        <v>4.2999999999999997E-2</v>
      </c>
      <c r="AE299" s="7" t="s">
        <v>4633</v>
      </c>
      <c r="AF299" s="7">
        <v>0.127</v>
      </c>
      <c r="AG299" s="7" t="s">
        <v>4634</v>
      </c>
      <c r="AH299" s="7">
        <v>15422</v>
      </c>
      <c r="AI299" s="7">
        <v>19</v>
      </c>
      <c r="AJ299" s="7">
        <v>18</v>
      </c>
      <c r="AS299" s="7" t="str">
        <f t="shared" si="76"/>
        <v>None</v>
      </c>
      <c r="AT299" s="7" t="str">
        <f t="shared" si="68"/>
        <v>None</v>
      </c>
      <c r="AU299" s="7" t="str">
        <f t="shared" si="69"/>
        <v/>
      </c>
      <c r="AV299" s="7" t="str">
        <f t="shared" si="70"/>
        <v/>
      </c>
      <c r="AW299" s="7" t="str">
        <f t="shared" si="71"/>
        <v/>
      </c>
      <c r="BA299" s="7" t="str">
        <f t="shared" si="75"/>
        <v/>
      </c>
      <c r="BB299" s="7" t="str">
        <f t="shared" si="72"/>
        <v>No</v>
      </c>
      <c r="BC299" s="7" t="s">
        <v>3333</v>
      </c>
      <c r="BP299" s="22"/>
      <c r="CF299" s="25"/>
      <c r="CG299" s="7" t="str">
        <f t="shared" si="73"/>
        <v/>
      </c>
      <c r="CH299" s="25"/>
      <c r="CI299" s="25"/>
      <c r="CJ299" s="25"/>
      <c r="CK299" s="25"/>
      <c r="CL299" s="25"/>
      <c r="CM299" s="25"/>
      <c r="CN299" s="25"/>
    </row>
    <row r="300" spans="1:102">
      <c r="A300" s="7" t="s">
        <v>545</v>
      </c>
      <c r="B300" s="7">
        <v>408</v>
      </c>
      <c r="H300" s="24" t="str">
        <f t="shared" si="64"/>
        <v/>
      </c>
      <c r="K300" s="7" t="str">
        <f t="shared" si="65"/>
        <v/>
      </c>
      <c r="L300" s="21" t="str">
        <f t="shared" si="66"/>
        <v/>
      </c>
      <c r="S300" s="7" t="str">
        <f t="shared" si="67"/>
        <v>Nothing</v>
      </c>
      <c r="T300" s="7" t="s">
        <v>3333</v>
      </c>
      <c r="AB300" s="8" t="s">
        <v>4635</v>
      </c>
      <c r="AC300" s="24">
        <v>30557</v>
      </c>
      <c r="AD300" s="7">
        <v>0.02</v>
      </c>
      <c r="AE300" s="7" t="s">
        <v>4636</v>
      </c>
      <c r="AF300" s="7">
        <v>0.49199999999999999</v>
      </c>
      <c r="AG300" s="7" t="s">
        <v>4637</v>
      </c>
      <c r="AH300" s="7">
        <v>101013</v>
      </c>
      <c r="AI300" s="7">
        <v>11</v>
      </c>
      <c r="AJ300" s="7">
        <v>4</v>
      </c>
      <c r="AS300" s="7" t="str">
        <f t="shared" si="76"/>
        <v>None</v>
      </c>
      <c r="AT300" s="7" t="str">
        <f t="shared" si="68"/>
        <v>None</v>
      </c>
      <c r="AU300" s="7" t="str">
        <f t="shared" si="69"/>
        <v/>
      </c>
      <c r="AV300" s="7" t="str">
        <f t="shared" si="70"/>
        <v/>
      </c>
      <c r="AW300" s="7" t="str">
        <f t="shared" si="71"/>
        <v/>
      </c>
      <c r="BA300" s="7" t="str">
        <f t="shared" si="75"/>
        <v/>
      </c>
      <c r="BB300" s="7" t="str">
        <f t="shared" si="72"/>
        <v>No</v>
      </c>
      <c r="BC300" s="7" t="s">
        <v>3333</v>
      </c>
      <c r="BE300" s="7" t="s">
        <v>4638</v>
      </c>
      <c r="BP300" s="22"/>
      <c r="CG300" s="7" t="str">
        <f t="shared" si="73"/>
        <v/>
      </c>
      <c r="CX300" s="7" t="s">
        <v>643</v>
      </c>
    </row>
    <row r="301" spans="1:102">
      <c r="A301" s="7" t="s">
        <v>479</v>
      </c>
      <c r="B301" s="7">
        <v>334</v>
      </c>
      <c r="H301" s="24" t="str">
        <f t="shared" si="64"/>
        <v/>
      </c>
      <c r="K301" s="7" t="str">
        <f t="shared" si="65"/>
        <v/>
      </c>
      <c r="L301" s="21" t="str">
        <f t="shared" si="66"/>
        <v/>
      </c>
      <c r="S301" s="7" t="str">
        <f t="shared" si="67"/>
        <v>Nothing</v>
      </c>
      <c r="T301" s="7" t="s">
        <v>3333</v>
      </c>
      <c r="AB301" s="8" t="s">
        <v>4639</v>
      </c>
      <c r="AC301" s="24">
        <v>37466</v>
      </c>
      <c r="AD301" s="7">
        <v>-7.0000000000000001E-3</v>
      </c>
      <c r="AE301" s="7" t="s">
        <v>4640</v>
      </c>
      <c r="AF301" s="7">
        <v>-7.6999999999999999E-2</v>
      </c>
      <c r="AG301" s="7" t="s">
        <v>4641</v>
      </c>
      <c r="AH301" s="7">
        <v>43676</v>
      </c>
      <c r="AI301" s="7">
        <v>-10</v>
      </c>
      <c r="AJ301" s="7">
        <v>26</v>
      </c>
      <c r="AS301" s="7" t="str">
        <f t="shared" si="76"/>
        <v>None</v>
      </c>
      <c r="AT301" s="7" t="str">
        <f t="shared" si="68"/>
        <v>None</v>
      </c>
      <c r="AU301" s="7" t="str">
        <f t="shared" si="69"/>
        <v/>
      </c>
      <c r="AV301" s="7" t="str">
        <f t="shared" si="70"/>
        <v/>
      </c>
      <c r="AW301" s="7" t="str">
        <f t="shared" si="71"/>
        <v/>
      </c>
      <c r="BA301" s="7" t="str">
        <f t="shared" si="75"/>
        <v/>
      </c>
      <c r="BB301" s="7" t="str">
        <f t="shared" si="72"/>
        <v>No</v>
      </c>
      <c r="BC301" s="7" t="s">
        <v>3333</v>
      </c>
      <c r="BE301" s="7" t="s">
        <v>4642</v>
      </c>
      <c r="BP301" s="22"/>
      <c r="CG301" s="7" t="str">
        <f t="shared" si="73"/>
        <v/>
      </c>
    </row>
    <row r="302" spans="1:102">
      <c r="A302" s="7" t="s">
        <v>265</v>
      </c>
      <c r="B302" s="7">
        <v>256</v>
      </c>
      <c r="F302" s="1"/>
      <c r="G302" s="1"/>
      <c r="H302" s="24" t="str">
        <f t="shared" si="64"/>
        <v/>
      </c>
      <c r="K302" s="7" t="str">
        <f t="shared" si="65"/>
        <v/>
      </c>
      <c r="L302" s="21" t="str">
        <f t="shared" si="66"/>
        <v/>
      </c>
      <c r="P302" s="1"/>
      <c r="Q302" s="1"/>
      <c r="S302" s="7" t="str">
        <f t="shared" si="67"/>
        <v>Nothing</v>
      </c>
      <c r="T302" s="1" t="s">
        <v>634</v>
      </c>
      <c r="U302" s="1"/>
      <c r="V302" s="1"/>
      <c r="W302" s="1"/>
      <c r="X302" s="1"/>
      <c r="AA302" s="1"/>
      <c r="AB302" s="1" t="s">
        <v>4643</v>
      </c>
      <c r="AC302" s="24">
        <v>46840</v>
      </c>
      <c r="AD302" s="7">
        <v>0.107</v>
      </c>
      <c r="AE302" s="7" t="s">
        <v>4644</v>
      </c>
      <c r="AF302" s="7">
        <v>0.58199999999999996</v>
      </c>
      <c r="AG302" s="7" t="s">
        <v>4645</v>
      </c>
      <c r="AH302" s="7">
        <v>71000</v>
      </c>
      <c r="AI302" s="7">
        <v>29</v>
      </c>
      <c r="AJ302" s="7">
        <v>26</v>
      </c>
      <c r="AS302" s="7" t="str">
        <f t="shared" si="76"/>
        <v>None</v>
      </c>
      <c r="AT302" s="7" t="str">
        <f t="shared" si="68"/>
        <v>None</v>
      </c>
      <c r="AU302" s="7" t="str">
        <f t="shared" si="69"/>
        <v/>
      </c>
      <c r="AV302" s="7" t="str">
        <f t="shared" si="70"/>
        <v/>
      </c>
      <c r="AW302" s="7" t="str">
        <f t="shared" si="71"/>
        <v/>
      </c>
      <c r="BA302" s="7" t="str">
        <f t="shared" si="75"/>
        <v/>
      </c>
      <c r="BB302" s="7" t="str">
        <f t="shared" si="72"/>
        <v>No</v>
      </c>
      <c r="BC302" s="1" t="s">
        <v>3333</v>
      </c>
      <c r="BD302" s="1"/>
      <c r="BE302" s="1" t="s">
        <v>3454</v>
      </c>
      <c r="BF302" s="1"/>
      <c r="BP302" s="22"/>
      <c r="CG302" s="7" t="str">
        <f t="shared" si="73"/>
        <v/>
      </c>
      <c r="CW302" s="7" t="s">
        <v>643</v>
      </c>
    </row>
    <row r="303" spans="1:102">
      <c r="A303" s="7" t="s">
        <v>235</v>
      </c>
      <c r="B303" s="7">
        <v>149</v>
      </c>
      <c r="C303" s="7" t="s">
        <v>3332</v>
      </c>
      <c r="D303" s="7" t="s">
        <v>635</v>
      </c>
      <c r="E303" s="7" t="s">
        <v>636</v>
      </c>
      <c r="F303" s="7">
        <v>2016</v>
      </c>
      <c r="G303" s="7">
        <v>2016</v>
      </c>
      <c r="H303" s="24" t="str">
        <f t="shared" si="64"/>
        <v/>
      </c>
      <c r="K303" s="7" t="str">
        <f t="shared" si="65"/>
        <v>C</v>
      </c>
      <c r="L303" s="21" t="str">
        <f t="shared" si="66"/>
        <v/>
      </c>
      <c r="M303" s="7">
        <v>2016</v>
      </c>
      <c r="S303" s="7" t="str">
        <f t="shared" si="67"/>
        <v/>
      </c>
      <c r="T303" s="7" t="s">
        <v>643</v>
      </c>
      <c r="U303" s="7" t="s">
        <v>4646</v>
      </c>
      <c r="AB303" s="8" t="s">
        <v>2736</v>
      </c>
      <c r="AC303" s="24">
        <v>69620</v>
      </c>
      <c r="AD303" s="7">
        <v>2.5000000000000001E-2</v>
      </c>
      <c r="AE303" s="7" t="s">
        <v>4647</v>
      </c>
      <c r="AF303" s="7">
        <v>0.151</v>
      </c>
      <c r="AG303" s="7" t="s">
        <v>4648</v>
      </c>
      <c r="AH303" s="7">
        <v>49000</v>
      </c>
      <c r="AI303" s="7">
        <v>-7</v>
      </c>
      <c r="AJ303" s="7">
        <v>26</v>
      </c>
      <c r="AK303" s="7" t="s">
        <v>3371</v>
      </c>
      <c r="AM303" s="7" t="s">
        <v>630</v>
      </c>
      <c r="AS303" s="7" t="str">
        <f t="shared" si="76"/>
        <v>CN &amp; SBT</v>
      </c>
      <c r="AT303" s="7" t="str">
        <f t="shared" si="68"/>
        <v>CN &amp; SBT</v>
      </c>
      <c r="AU303" s="7">
        <f t="shared" si="69"/>
        <v>2016</v>
      </c>
      <c r="AV303" s="7">
        <f t="shared" si="70"/>
        <v>2016</v>
      </c>
      <c r="AW303" s="7" t="str">
        <f t="shared" si="71"/>
        <v/>
      </c>
      <c r="BA303" s="7" t="str">
        <f t="shared" si="75"/>
        <v>Yes</v>
      </c>
      <c r="BB303" s="7" t="str">
        <f t="shared" si="72"/>
        <v>Carbon Neutral</v>
      </c>
      <c r="BC303" s="7" t="s">
        <v>634</v>
      </c>
      <c r="BE303" s="7" t="s">
        <v>4649</v>
      </c>
      <c r="BF303" s="7" t="s">
        <v>651</v>
      </c>
      <c r="BG303" s="7" t="s">
        <v>633</v>
      </c>
      <c r="BI303" s="7" t="s">
        <v>3693</v>
      </c>
      <c r="BP303" s="22"/>
      <c r="CD303" s="7" t="s">
        <v>3372</v>
      </c>
      <c r="CG303" s="7" t="str">
        <f t="shared" si="73"/>
        <v/>
      </c>
      <c r="CX303" s="7" t="s">
        <v>643</v>
      </c>
    </row>
    <row r="304" spans="1:102">
      <c r="A304" s="7" t="s">
        <v>525</v>
      </c>
      <c r="B304" s="7">
        <v>294</v>
      </c>
      <c r="C304" s="7" t="s">
        <v>709</v>
      </c>
      <c r="H304" s="24" t="str">
        <f t="shared" si="64"/>
        <v/>
      </c>
      <c r="K304" s="7" t="str">
        <f t="shared" si="65"/>
        <v>T</v>
      </c>
      <c r="L304" s="21">
        <f t="shared" si="66"/>
        <v>2030</v>
      </c>
      <c r="M304" s="7">
        <v>2019</v>
      </c>
      <c r="S304" s="7" t="str">
        <f t="shared" si="67"/>
        <v>Nothing</v>
      </c>
      <c r="T304" s="7" t="s">
        <v>3333</v>
      </c>
      <c r="AB304" s="8" t="s">
        <v>4650</v>
      </c>
      <c r="AC304" s="24">
        <v>41371</v>
      </c>
      <c r="AD304" s="7">
        <v>-4.8000000000000001E-2</v>
      </c>
      <c r="AE304" s="7" t="s">
        <v>4651</v>
      </c>
      <c r="AF304" s="7">
        <v>-1.347</v>
      </c>
      <c r="AG304" s="7" t="s">
        <v>4652</v>
      </c>
      <c r="AH304" s="7">
        <v>97606</v>
      </c>
      <c r="AI304" s="7">
        <v>-27</v>
      </c>
      <c r="AJ304" s="7">
        <v>3</v>
      </c>
      <c r="AK304" s="7" t="s">
        <v>3400</v>
      </c>
      <c r="AM304" s="7" t="s">
        <v>640</v>
      </c>
      <c r="AS304" s="7" t="str">
        <f t="shared" si="76"/>
        <v>SBT</v>
      </c>
      <c r="AT304" s="7" t="str">
        <f t="shared" si="68"/>
        <v>SBT</v>
      </c>
      <c r="AU304" s="7" t="str">
        <f t="shared" si="69"/>
        <v/>
      </c>
      <c r="AV304" s="7">
        <f t="shared" si="70"/>
        <v>2019</v>
      </c>
      <c r="AW304" s="7" t="str">
        <f t="shared" si="71"/>
        <v/>
      </c>
      <c r="BA304" s="7" t="str">
        <f t="shared" si="75"/>
        <v>Yes</v>
      </c>
      <c r="BB304" s="7" t="str">
        <f t="shared" si="72"/>
        <v>No</v>
      </c>
      <c r="BC304" s="7" t="s">
        <v>3333</v>
      </c>
      <c r="BE304" s="7" t="s">
        <v>4653</v>
      </c>
      <c r="BG304" s="7" t="s">
        <v>641</v>
      </c>
      <c r="BH304" s="7" t="s">
        <v>3667</v>
      </c>
      <c r="BI304" s="7" t="s">
        <v>3499</v>
      </c>
      <c r="BL304" s="7" t="s">
        <v>4654</v>
      </c>
      <c r="BM304" s="7">
        <v>2030</v>
      </c>
      <c r="BN304" s="7">
        <v>2030</v>
      </c>
      <c r="BO304" s="7">
        <v>2030</v>
      </c>
      <c r="BP304" s="22"/>
      <c r="CG304" s="7" t="str">
        <f t="shared" si="73"/>
        <v/>
      </c>
    </row>
    <row r="305" spans="1:102">
      <c r="A305" s="7" t="s">
        <v>4655</v>
      </c>
      <c r="B305" s="7">
        <v>472</v>
      </c>
      <c r="C305" s="7" t="s">
        <v>692</v>
      </c>
      <c r="H305" s="24" t="str">
        <f t="shared" si="64"/>
        <v/>
      </c>
      <c r="K305" s="7" t="str">
        <f t="shared" si="65"/>
        <v>T</v>
      </c>
      <c r="L305" s="21">
        <f t="shared" si="66"/>
        <v>2030</v>
      </c>
      <c r="M305" s="7">
        <v>2020</v>
      </c>
      <c r="S305" s="7" t="str">
        <f t="shared" si="67"/>
        <v>Nothing</v>
      </c>
      <c r="T305" s="7" t="s">
        <v>634</v>
      </c>
      <c r="AB305" s="8" t="s">
        <v>4656</v>
      </c>
      <c r="AC305" s="24">
        <v>27013</v>
      </c>
      <c r="AD305" s="7">
        <v>3.9E-2</v>
      </c>
      <c r="AE305" s="7" t="s">
        <v>4657</v>
      </c>
      <c r="AF305" s="7">
        <v>-0.01</v>
      </c>
      <c r="AG305" s="7" t="s">
        <v>4658</v>
      </c>
      <c r="AH305" s="7">
        <v>121339</v>
      </c>
      <c r="AI305" s="7">
        <v>6</v>
      </c>
      <c r="AJ305" s="7">
        <v>26</v>
      </c>
      <c r="AK305" s="7" t="s">
        <v>4659</v>
      </c>
      <c r="AM305" s="7" t="s">
        <v>640</v>
      </c>
      <c r="AS305" s="7" t="str">
        <f t="shared" si="76"/>
        <v>SBT</v>
      </c>
      <c r="AT305" s="7" t="str">
        <f t="shared" si="68"/>
        <v>SBT</v>
      </c>
      <c r="AU305" s="7" t="str">
        <f t="shared" si="69"/>
        <v/>
      </c>
      <c r="AV305" s="7">
        <f t="shared" si="70"/>
        <v>2020</v>
      </c>
      <c r="AW305" s="7" t="str">
        <f t="shared" si="71"/>
        <v/>
      </c>
      <c r="BA305" s="7" t="str">
        <f t="shared" ref="BA305:BA338" si="77">IF(BG305="","","Yes")</f>
        <v>Yes</v>
      </c>
      <c r="BB305" s="7" t="str">
        <f t="shared" si="72"/>
        <v>No</v>
      </c>
      <c r="BC305" s="7" t="s">
        <v>634</v>
      </c>
      <c r="BE305" s="7" t="s">
        <v>4660</v>
      </c>
      <c r="BG305" s="7" t="s">
        <v>641</v>
      </c>
      <c r="BH305" s="7" t="s">
        <v>3402</v>
      </c>
      <c r="BI305" s="7" t="s">
        <v>4661</v>
      </c>
      <c r="BL305" s="7" t="s">
        <v>4662</v>
      </c>
      <c r="BM305" s="7">
        <v>2030</v>
      </c>
      <c r="BN305" s="7">
        <v>2030</v>
      </c>
      <c r="BO305" s="7">
        <v>2030</v>
      </c>
      <c r="BP305" s="22"/>
      <c r="CG305" s="7" t="str">
        <f t="shared" si="73"/>
        <v/>
      </c>
      <c r="CV305" s="7" t="s">
        <v>643</v>
      </c>
    </row>
    <row r="306" spans="1:102">
      <c r="A306" s="7" t="s">
        <v>70</v>
      </c>
      <c r="B306" s="7">
        <v>47</v>
      </c>
      <c r="C306" s="7" t="s">
        <v>3332</v>
      </c>
      <c r="D306" s="7" t="s">
        <v>635</v>
      </c>
      <c r="E306" s="7" t="s">
        <v>3030</v>
      </c>
      <c r="F306" s="7">
        <v>2012</v>
      </c>
      <c r="G306" s="7">
        <v>2012</v>
      </c>
      <c r="H306" s="24" t="str">
        <f t="shared" si="64"/>
        <v>Yes</v>
      </c>
      <c r="I306" s="7">
        <v>2017</v>
      </c>
      <c r="J306" s="7">
        <v>2015</v>
      </c>
      <c r="K306" s="7" t="str">
        <f t="shared" si="65"/>
        <v>T</v>
      </c>
      <c r="L306" s="21">
        <f t="shared" si="66"/>
        <v>2030</v>
      </c>
      <c r="M306" s="7">
        <v>2019</v>
      </c>
      <c r="N306" s="7" t="s">
        <v>3424</v>
      </c>
      <c r="O306" s="7" t="s">
        <v>4663</v>
      </c>
      <c r="P306" s="7">
        <v>2030</v>
      </c>
      <c r="Q306" s="7">
        <v>2020</v>
      </c>
      <c r="R306" s="8" t="s">
        <v>4664</v>
      </c>
      <c r="S306" s="7" t="str">
        <f t="shared" si="67"/>
        <v/>
      </c>
      <c r="T306" s="7" t="s">
        <v>3544</v>
      </c>
      <c r="U306" s="23" t="s">
        <v>4665</v>
      </c>
      <c r="X306" s="23" t="s">
        <v>4666</v>
      </c>
      <c r="Y306" s="7" t="s">
        <v>4667</v>
      </c>
      <c r="AA306" s="8" t="s">
        <v>4664</v>
      </c>
      <c r="AB306" s="8" t="s">
        <v>4664</v>
      </c>
      <c r="AC306" s="24">
        <v>125843</v>
      </c>
      <c r="AD306" s="7">
        <v>0.14000000000000001</v>
      </c>
      <c r="AE306" s="7" t="s">
        <v>4668</v>
      </c>
      <c r="AF306" s="7">
        <v>1.3680000000000001</v>
      </c>
      <c r="AG306" s="7" t="s">
        <v>4669</v>
      </c>
      <c r="AH306" s="7">
        <v>144000</v>
      </c>
      <c r="AI306" s="7">
        <v>13</v>
      </c>
      <c r="AJ306" s="7">
        <v>23</v>
      </c>
      <c r="AK306" s="7" t="s">
        <v>3461</v>
      </c>
      <c r="AM306" s="7" t="s">
        <v>630</v>
      </c>
      <c r="AS306" s="7" t="str">
        <f t="shared" si="76"/>
        <v>CN, SBT &amp; RE100</v>
      </c>
      <c r="AT306" s="7" t="str">
        <f t="shared" si="68"/>
        <v>CN, SBT &amp; RE100</v>
      </c>
      <c r="AU306" s="7">
        <f t="shared" si="69"/>
        <v>2012</v>
      </c>
      <c r="AV306" s="7">
        <f t="shared" si="70"/>
        <v>2019</v>
      </c>
      <c r="AW306" s="7">
        <f t="shared" si="71"/>
        <v>2015</v>
      </c>
      <c r="BA306" s="7" t="str">
        <f t="shared" si="77"/>
        <v>Yes</v>
      </c>
      <c r="BB306" s="7" t="str">
        <f t="shared" si="72"/>
        <v>Carbon Neutral</v>
      </c>
      <c r="BC306" s="7" t="s">
        <v>3381</v>
      </c>
      <c r="BD306" s="7" t="s">
        <v>4670</v>
      </c>
      <c r="BE306" s="23" t="s">
        <v>4671</v>
      </c>
      <c r="BF306" s="7" t="s">
        <v>4670</v>
      </c>
      <c r="BG306" s="7" t="s">
        <v>641</v>
      </c>
      <c r="BH306" s="7" t="s">
        <v>3362</v>
      </c>
      <c r="BI306" s="7" t="s">
        <v>3961</v>
      </c>
      <c r="BL306" s="7" t="s">
        <v>4672</v>
      </c>
      <c r="BM306" s="7">
        <v>2030</v>
      </c>
      <c r="BN306" s="7">
        <v>2030</v>
      </c>
      <c r="BO306" s="7">
        <v>2030</v>
      </c>
      <c r="BP306" s="22"/>
      <c r="CC306" s="7" t="s">
        <v>643</v>
      </c>
      <c r="CD306" s="7" t="s">
        <v>3372</v>
      </c>
      <c r="CF306" s="7" t="s">
        <v>3336</v>
      </c>
      <c r="CG306" s="7" t="str">
        <f t="shared" si="73"/>
        <v>yes</v>
      </c>
      <c r="CH306" s="7" t="s">
        <v>3338</v>
      </c>
      <c r="CI306" s="7">
        <v>1</v>
      </c>
      <c r="CJ306" s="7">
        <v>0.96</v>
      </c>
      <c r="CK306" s="7">
        <v>1</v>
      </c>
      <c r="CL306" s="7">
        <v>1</v>
      </c>
      <c r="CM306" s="7">
        <v>1</v>
      </c>
      <c r="CN306" s="7" t="s">
        <v>4673</v>
      </c>
      <c r="CV306" s="7" t="s">
        <v>643</v>
      </c>
      <c r="CW306" s="7" t="s">
        <v>643</v>
      </c>
      <c r="CX306" s="7" t="s">
        <v>643</v>
      </c>
    </row>
    <row r="307" spans="1:102">
      <c r="A307" s="7" t="s">
        <v>294</v>
      </c>
      <c r="B307" s="7">
        <v>307</v>
      </c>
      <c r="H307" s="24" t="str">
        <f t="shared" si="64"/>
        <v/>
      </c>
      <c r="K307" s="7" t="str">
        <f t="shared" si="65"/>
        <v/>
      </c>
      <c r="L307" s="21" t="str">
        <f t="shared" si="66"/>
        <v/>
      </c>
      <c r="S307" s="7" t="str">
        <f t="shared" si="67"/>
        <v>Nothing</v>
      </c>
      <c r="T307" s="7" t="s">
        <v>3333</v>
      </c>
      <c r="AB307" s="8" t="s">
        <v>4674</v>
      </c>
      <c r="AC307" s="24">
        <v>40440</v>
      </c>
      <c r="AD307" s="7">
        <v>2.1999999999999999E-2</v>
      </c>
      <c r="AE307" s="7" t="s">
        <v>4675</v>
      </c>
      <c r="AF307" s="7">
        <v>0.14599999999999999</v>
      </c>
      <c r="AG307" s="7" t="s">
        <v>4676</v>
      </c>
      <c r="AH307" s="7">
        <v>134897</v>
      </c>
      <c r="AI307" s="7">
        <v>5</v>
      </c>
      <c r="AJ307" s="7">
        <v>5</v>
      </c>
      <c r="AS307" s="7" t="str">
        <f t="shared" si="76"/>
        <v>None</v>
      </c>
      <c r="AT307" s="7" t="str">
        <f t="shared" si="68"/>
        <v>None</v>
      </c>
      <c r="AU307" s="7" t="str">
        <f t="shared" si="69"/>
        <v/>
      </c>
      <c r="AV307" s="7" t="str">
        <f t="shared" si="70"/>
        <v/>
      </c>
      <c r="AW307" s="7" t="str">
        <f t="shared" si="71"/>
        <v/>
      </c>
      <c r="BA307" s="7" t="str">
        <f t="shared" si="77"/>
        <v/>
      </c>
      <c r="BB307" s="7" t="str">
        <f t="shared" si="72"/>
        <v>No</v>
      </c>
      <c r="BC307" s="7" t="s">
        <v>3333</v>
      </c>
      <c r="BE307" s="7" t="s">
        <v>4677</v>
      </c>
      <c r="BP307" s="22"/>
      <c r="CG307" s="7" t="str">
        <f t="shared" si="73"/>
        <v/>
      </c>
    </row>
    <row r="308" spans="1:102">
      <c r="A308" s="7" t="s">
        <v>478</v>
      </c>
      <c r="B308" s="7">
        <v>448</v>
      </c>
      <c r="C308" s="7" t="s">
        <v>639</v>
      </c>
      <c r="H308" s="24" t="str">
        <f t="shared" si="64"/>
        <v/>
      </c>
      <c r="K308" s="7" t="str">
        <f t="shared" si="65"/>
        <v>C</v>
      </c>
      <c r="L308" s="21" t="str">
        <f t="shared" si="66"/>
        <v/>
      </c>
      <c r="M308" s="7">
        <v>2020</v>
      </c>
      <c r="S308" s="7" t="str">
        <f t="shared" si="67"/>
        <v>Nothing</v>
      </c>
      <c r="T308" s="7" t="s">
        <v>3333</v>
      </c>
      <c r="AC308" s="24">
        <v>28540</v>
      </c>
      <c r="AD308" s="7">
        <v>-1.9E-2</v>
      </c>
      <c r="AE308" s="7" t="s">
        <v>4678</v>
      </c>
      <c r="AF308" s="7">
        <v>-0.31900000000000001</v>
      </c>
      <c r="AG308" s="7" t="s">
        <v>4679</v>
      </c>
      <c r="AH308" s="7">
        <v>90863</v>
      </c>
      <c r="AI308" s="7">
        <v>-17</v>
      </c>
      <c r="AJ308" s="7">
        <v>26</v>
      </c>
      <c r="AK308" s="7" t="s">
        <v>1093</v>
      </c>
      <c r="AM308" s="7" t="s">
        <v>640</v>
      </c>
      <c r="AS308" s="7" t="str">
        <f t="shared" si="76"/>
        <v>SBT</v>
      </c>
      <c r="AT308" s="7" t="str">
        <f t="shared" si="68"/>
        <v>SBT</v>
      </c>
      <c r="AU308" s="7" t="str">
        <f t="shared" si="69"/>
        <v/>
      </c>
      <c r="AV308" s="7">
        <f t="shared" si="70"/>
        <v>2020</v>
      </c>
      <c r="AW308" s="7" t="str">
        <f t="shared" si="71"/>
        <v/>
      </c>
      <c r="BA308" s="7" t="str">
        <f t="shared" si="77"/>
        <v>Yes</v>
      </c>
      <c r="BB308" s="7" t="str">
        <f t="shared" si="72"/>
        <v>No</v>
      </c>
      <c r="BC308" s="7" t="s">
        <v>3333</v>
      </c>
      <c r="BG308" s="7" t="s">
        <v>633</v>
      </c>
      <c r="BI308" s="7" t="s">
        <v>3390</v>
      </c>
      <c r="BP308" s="22"/>
      <c r="CG308" s="7" t="str">
        <f t="shared" si="73"/>
        <v/>
      </c>
    </row>
    <row r="309" spans="1:102">
      <c r="A309" s="7" t="s">
        <v>127</v>
      </c>
      <c r="B309" s="7">
        <v>42</v>
      </c>
      <c r="H309" s="24" t="str">
        <f t="shared" si="64"/>
        <v/>
      </c>
      <c r="K309" s="7" t="str">
        <f t="shared" si="65"/>
        <v/>
      </c>
      <c r="L309" s="21" t="str">
        <f t="shared" si="66"/>
        <v/>
      </c>
      <c r="S309" s="7" t="str">
        <f t="shared" si="67"/>
        <v>Nothing</v>
      </c>
      <c r="T309" s="7" t="s">
        <v>634</v>
      </c>
      <c r="AB309" s="8" t="s">
        <v>4680</v>
      </c>
      <c r="AC309" s="24">
        <v>135940</v>
      </c>
      <c r="AD309" s="7">
        <v>-6.4000000000000001E-2</v>
      </c>
      <c r="AE309" s="7" t="s">
        <v>4681</v>
      </c>
      <c r="AF309" s="7">
        <v>-7.5999999999999998E-2</v>
      </c>
      <c r="AG309" s="7" t="s">
        <v>4682</v>
      </c>
      <c r="AH309" s="7">
        <v>86098</v>
      </c>
      <c r="AI309" s="7">
        <v>-9</v>
      </c>
      <c r="AJ309" s="7">
        <v>26</v>
      </c>
      <c r="AS309" s="7" t="str">
        <f t="shared" si="76"/>
        <v>None</v>
      </c>
      <c r="AT309" s="7" t="str">
        <f t="shared" si="68"/>
        <v>None</v>
      </c>
      <c r="AU309" s="7" t="str">
        <f t="shared" si="69"/>
        <v/>
      </c>
      <c r="AV309" s="7" t="str">
        <f t="shared" si="70"/>
        <v/>
      </c>
      <c r="AW309" s="7" t="str">
        <f t="shared" si="71"/>
        <v/>
      </c>
      <c r="BA309" s="7" t="str">
        <f t="shared" si="77"/>
        <v/>
      </c>
      <c r="BB309" s="7" t="str">
        <f t="shared" si="72"/>
        <v>No</v>
      </c>
      <c r="BC309" s="7" t="s">
        <v>634</v>
      </c>
      <c r="BE309" s="7" t="s">
        <v>4683</v>
      </c>
      <c r="BP309" s="22"/>
      <c r="CG309" s="7" t="str">
        <f t="shared" si="73"/>
        <v/>
      </c>
      <c r="CV309" s="7" t="s">
        <v>643</v>
      </c>
    </row>
    <row r="310" spans="1:102">
      <c r="A310" s="7" t="s">
        <v>2408</v>
      </c>
      <c r="B310" s="7">
        <v>376</v>
      </c>
      <c r="H310" s="24" t="str">
        <f t="shared" si="64"/>
        <v/>
      </c>
      <c r="K310" s="7" t="str">
        <f t="shared" si="65"/>
        <v/>
      </c>
      <c r="L310" s="21" t="str">
        <f t="shared" si="66"/>
        <v/>
      </c>
      <c r="S310" s="7" t="str">
        <f t="shared" si="67"/>
        <v>Nothing</v>
      </c>
      <c r="T310" s="7" t="s">
        <v>3333</v>
      </c>
      <c r="AC310" s="24">
        <v>33418</v>
      </c>
      <c r="AD310" s="7">
        <v>-5.6000000000000001E-2</v>
      </c>
      <c r="AE310" s="7" t="s">
        <v>4684</v>
      </c>
      <c r="AF310" s="7">
        <v>-0.67500000000000004</v>
      </c>
      <c r="AG310" s="7" t="s">
        <v>4685</v>
      </c>
      <c r="AH310" s="7">
        <v>69609</v>
      </c>
      <c r="AI310" s="7">
        <v>-25</v>
      </c>
      <c r="AJ310" s="7">
        <v>26</v>
      </c>
      <c r="AS310" s="7" t="str">
        <f t="shared" si="76"/>
        <v>None</v>
      </c>
      <c r="AT310" s="7" t="str">
        <f t="shared" si="68"/>
        <v>None</v>
      </c>
      <c r="AU310" s="7" t="str">
        <f t="shared" si="69"/>
        <v/>
      </c>
      <c r="AV310" s="7" t="str">
        <f t="shared" si="70"/>
        <v/>
      </c>
      <c r="AW310" s="7" t="str">
        <f t="shared" si="71"/>
        <v/>
      </c>
      <c r="BA310" s="7" t="str">
        <f t="shared" si="77"/>
        <v/>
      </c>
      <c r="BB310" s="7" t="str">
        <f t="shared" si="72"/>
        <v>No</v>
      </c>
      <c r="BC310" s="7" t="s">
        <v>3333</v>
      </c>
      <c r="BP310" s="22"/>
      <c r="CG310" s="7" t="str">
        <f t="shared" si="73"/>
        <v/>
      </c>
      <c r="CV310" s="7" t="s">
        <v>643</v>
      </c>
    </row>
    <row r="311" spans="1:102">
      <c r="A311" s="7" t="s">
        <v>487</v>
      </c>
      <c r="B311" s="7">
        <v>300</v>
      </c>
      <c r="C311" s="7" t="s">
        <v>676</v>
      </c>
      <c r="H311" s="24" t="str">
        <f t="shared" si="64"/>
        <v/>
      </c>
      <c r="K311" s="7" t="str">
        <f t="shared" si="65"/>
        <v>T</v>
      </c>
      <c r="L311" s="21">
        <f t="shared" si="66"/>
        <v>2030</v>
      </c>
      <c r="M311" s="7">
        <v>2020</v>
      </c>
      <c r="S311" s="7" t="str">
        <f t="shared" si="67"/>
        <v>Nothing</v>
      </c>
      <c r="T311" s="7" t="s">
        <v>3333</v>
      </c>
      <c r="AB311" s="8" t="s">
        <v>4686</v>
      </c>
      <c r="AC311" s="24">
        <v>41045</v>
      </c>
      <c r="AD311" s="7">
        <v>7.0000000000000001E-3</v>
      </c>
      <c r="AE311" s="7" t="s">
        <v>4687</v>
      </c>
      <c r="AF311" s="7">
        <v>-2E-3</v>
      </c>
      <c r="AG311" s="7" t="s">
        <v>4688</v>
      </c>
      <c r="AH311" s="7">
        <v>146518</v>
      </c>
      <c r="AI311" s="7" t="s">
        <v>3395</v>
      </c>
      <c r="AJ311" s="7">
        <v>26</v>
      </c>
      <c r="AK311" s="7" t="s">
        <v>3346</v>
      </c>
      <c r="AM311" s="7" t="s">
        <v>677</v>
      </c>
      <c r="AS311" s="7" t="str">
        <f t="shared" si="76"/>
        <v>SBT</v>
      </c>
      <c r="AT311" s="7" t="str">
        <f t="shared" si="68"/>
        <v>SBT</v>
      </c>
      <c r="AU311" s="7" t="str">
        <f t="shared" si="69"/>
        <v/>
      </c>
      <c r="AV311" s="7">
        <f t="shared" si="70"/>
        <v>2020</v>
      </c>
      <c r="AW311" s="7" t="str">
        <f t="shared" si="71"/>
        <v/>
      </c>
      <c r="BA311" s="7" t="str">
        <f t="shared" si="77"/>
        <v>Yes</v>
      </c>
      <c r="BB311" s="7" t="str">
        <f t="shared" si="72"/>
        <v>No</v>
      </c>
      <c r="BC311" s="7" t="s">
        <v>3333</v>
      </c>
      <c r="BE311" s="7" t="s">
        <v>4689</v>
      </c>
      <c r="BG311" s="7" t="s">
        <v>641</v>
      </c>
      <c r="BH311" s="7" t="s">
        <v>4690</v>
      </c>
      <c r="BI311" s="7" t="s">
        <v>3578</v>
      </c>
      <c r="BL311" s="7" t="s">
        <v>4691</v>
      </c>
      <c r="BM311" s="7">
        <v>2030</v>
      </c>
      <c r="BN311" s="7">
        <v>2030</v>
      </c>
      <c r="BO311" s="7">
        <v>2030</v>
      </c>
      <c r="BP311" s="22"/>
      <c r="CG311" s="7" t="str">
        <f t="shared" si="73"/>
        <v/>
      </c>
    </row>
    <row r="312" spans="1:102">
      <c r="A312" s="7" t="s">
        <v>536</v>
      </c>
      <c r="B312" s="7">
        <v>339</v>
      </c>
      <c r="H312" s="24" t="str">
        <f t="shared" si="64"/>
        <v/>
      </c>
      <c r="K312" s="7" t="str">
        <f t="shared" si="65"/>
        <v/>
      </c>
      <c r="L312" s="21" t="str">
        <f t="shared" si="66"/>
        <v/>
      </c>
      <c r="S312" s="7" t="str">
        <f t="shared" si="67"/>
        <v>Nothing</v>
      </c>
      <c r="T312" s="7" t="s">
        <v>3333</v>
      </c>
      <c r="AB312" s="8" t="s">
        <v>4692</v>
      </c>
      <c r="AC312" s="24">
        <v>37172</v>
      </c>
      <c r="AD312" s="7">
        <v>1.0999999999999999E-2</v>
      </c>
      <c r="AE312" s="7" t="s">
        <v>4693</v>
      </c>
      <c r="AF312" s="7">
        <v>-0.123</v>
      </c>
      <c r="AG312" s="7" t="s">
        <v>4694</v>
      </c>
      <c r="AH312" s="7">
        <v>81631</v>
      </c>
      <c r="AI312" s="7">
        <v>-5</v>
      </c>
      <c r="AJ312" s="7">
        <v>26</v>
      </c>
      <c r="AS312" s="7" t="str">
        <f t="shared" si="76"/>
        <v>None</v>
      </c>
      <c r="AT312" s="7" t="str">
        <f t="shared" si="68"/>
        <v>None</v>
      </c>
      <c r="AU312" s="7" t="str">
        <f t="shared" si="69"/>
        <v/>
      </c>
      <c r="AV312" s="7" t="str">
        <f t="shared" si="70"/>
        <v/>
      </c>
      <c r="AW312" s="7" t="str">
        <f t="shared" si="71"/>
        <v/>
      </c>
      <c r="BA312" s="7" t="str">
        <f t="shared" si="77"/>
        <v/>
      </c>
      <c r="BB312" s="7" t="str">
        <f t="shared" si="72"/>
        <v>No</v>
      </c>
      <c r="BC312" s="7" t="s">
        <v>3333</v>
      </c>
      <c r="BE312" s="7" t="s">
        <v>4695</v>
      </c>
      <c r="BP312" s="22"/>
      <c r="CG312" s="7" t="str">
        <f t="shared" si="73"/>
        <v/>
      </c>
      <c r="CV312" s="7" t="s">
        <v>643</v>
      </c>
    </row>
    <row r="313" spans="1:102">
      <c r="A313" s="7" t="s">
        <v>178</v>
      </c>
      <c r="B313" s="7">
        <v>161</v>
      </c>
      <c r="H313" s="24" t="str">
        <f t="shared" si="64"/>
        <v/>
      </c>
      <c r="K313" s="7" t="str">
        <f t="shared" si="65"/>
        <v/>
      </c>
      <c r="L313" s="21" t="str">
        <f t="shared" si="66"/>
        <v/>
      </c>
      <c r="S313" s="7" t="str">
        <f t="shared" si="67"/>
        <v>Nothing</v>
      </c>
      <c r="T313" s="7" t="s">
        <v>634</v>
      </c>
      <c r="AC313" s="24">
        <v>67135</v>
      </c>
      <c r="AD313" s="7">
        <v>0.111</v>
      </c>
      <c r="AE313" s="7" t="s">
        <v>4696</v>
      </c>
      <c r="AF313" s="7">
        <v>-0.38300000000000001</v>
      </c>
      <c r="AG313" s="7" t="s">
        <v>4697</v>
      </c>
      <c r="AH313" s="7">
        <v>138570</v>
      </c>
      <c r="AI313" s="7">
        <v>5</v>
      </c>
      <c r="AJ313" s="7">
        <v>19</v>
      </c>
      <c r="AS313" s="7" t="str">
        <f t="shared" si="76"/>
        <v>None</v>
      </c>
      <c r="AT313" s="7" t="str">
        <f t="shared" si="68"/>
        <v>None</v>
      </c>
      <c r="AU313" s="7" t="str">
        <f t="shared" si="69"/>
        <v/>
      </c>
      <c r="AV313" s="7" t="str">
        <f t="shared" si="70"/>
        <v/>
      </c>
      <c r="AW313" s="7" t="str">
        <f t="shared" si="71"/>
        <v/>
      </c>
      <c r="BA313" s="7" t="str">
        <f t="shared" si="77"/>
        <v/>
      </c>
      <c r="BB313" s="7" t="str">
        <f t="shared" si="72"/>
        <v>No</v>
      </c>
      <c r="BC313" s="7" t="s">
        <v>634</v>
      </c>
      <c r="BP313" s="22"/>
      <c r="CG313" s="7" t="str">
        <f t="shared" si="73"/>
        <v/>
      </c>
    </row>
    <row r="314" spans="1:102">
      <c r="A314" s="7" t="s">
        <v>158</v>
      </c>
      <c r="B314" s="7">
        <v>172</v>
      </c>
      <c r="C314" s="7" t="s">
        <v>676</v>
      </c>
      <c r="F314" s="7">
        <v>2050</v>
      </c>
      <c r="G314" s="7">
        <v>2020</v>
      </c>
      <c r="H314" s="24" t="str">
        <f t="shared" si="64"/>
        <v/>
      </c>
      <c r="K314" s="7" t="str">
        <f t="shared" si="65"/>
        <v/>
      </c>
      <c r="L314" s="21" t="str">
        <f t="shared" si="66"/>
        <v/>
      </c>
      <c r="N314" s="7" t="s">
        <v>674</v>
      </c>
      <c r="O314" s="7" t="s">
        <v>3785</v>
      </c>
      <c r="P314" s="7">
        <v>2050</v>
      </c>
      <c r="Q314" s="7">
        <v>2020</v>
      </c>
      <c r="R314" s="8" t="s">
        <v>4698</v>
      </c>
      <c r="S314" s="7" t="str">
        <f t="shared" si="67"/>
        <v/>
      </c>
      <c r="T314" s="7" t="s">
        <v>3473</v>
      </c>
      <c r="W314" s="7" t="s">
        <v>4699</v>
      </c>
      <c r="Y314" s="7" t="s">
        <v>4700</v>
      </c>
      <c r="Z314" s="7" t="s">
        <v>3431</v>
      </c>
      <c r="AA314" s="8" t="s">
        <v>4698</v>
      </c>
      <c r="AB314" s="42" t="s">
        <v>4701</v>
      </c>
      <c r="AC314" s="24">
        <v>63327</v>
      </c>
      <c r="AD314" s="7">
        <v>8.9999999999999993E-3</v>
      </c>
      <c r="AE314" s="7" t="s">
        <v>4702</v>
      </c>
      <c r="AF314" s="7">
        <v>-3.5999999999999997E-2</v>
      </c>
      <c r="AG314" s="7" t="s">
        <v>4703</v>
      </c>
      <c r="AH314" s="7">
        <v>45624</v>
      </c>
      <c r="AI314" s="7">
        <v>-15</v>
      </c>
      <c r="AJ314" s="7">
        <v>26</v>
      </c>
      <c r="AK314" s="25" t="s">
        <v>3524</v>
      </c>
      <c r="AM314" s="7" t="s">
        <v>677</v>
      </c>
      <c r="AS314" s="7" t="str">
        <f t="shared" si="76"/>
        <v>None</v>
      </c>
      <c r="AT314" s="7" t="str">
        <f t="shared" si="68"/>
        <v>None</v>
      </c>
      <c r="AU314" s="7" t="str">
        <f t="shared" si="69"/>
        <v/>
      </c>
      <c r="AV314" s="7" t="str">
        <f t="shared" si="70"/>
        <v/>
      </c>
      <c r="AW314" s="7" t="str">
        <f t="shared" si="71"/>
        <v/>
      </c>
      <c r="BA314" s="7" t="str">
        <f t="shared" si="77"/>
        <v/>
      </c>
      <c r="BB314" s="7" t="str">
        <f t="shared" si="72"/>
        <v>No</v>
      </c>
      <c r="BC314" s="7" t="s">
        <v>3462</v>
      </c>
      <c r="BE314" s="25" t="s">
        <v>4704</v>
      </c>
      <c r="BF314" s="7" t="s">
        <v>647</v>
      </c>
      <c r="BP314" s="22"/>
      <c r="CC314" s="7" t="s">
        <v>643</v>
      </c>
      <c r="CE314" s="25"/>
      <c r="CG314" s="7" t="str">
        <f t="shared" si="73"/>
        <v/>
      </c>
    </row>
    <row r="315" spans="1:102">
      <c r="A315" s="7" t="s">
        <v>282</v>
      </c>
      <c r="B315" s="7">
        <v>349</v>
      </c>
      <c r="H315" s="24" t="str">
        <f t="shared" si="64"/>
        <v/>
      </c>
      <c r="K315" s="7" t="str">
        <f t="shared" si="65"/>
        <v/>
      </c>
      <c r="L315" s="21" t="str">
        <f t="shared" si="66"/>
        <v/>
      </c>
      <c r="S315" s="7" t="str">
        <f t="shared" si="67"/>
        <v>Nothing</v>
      </c>
      <c r="T315" s="7" t="s">
        <v>3333</v>
      </c>
      <c r="AC315" s="24">
        <v>36669</v>
      </c>
      <c r="AD315" s="7">
        <v>3.5999999999999997E-2</v>
      </c>
      <c r="AE315" s="7" t="s">
        <v>4705</v>
      </c>
      <c r="AF315" s="7">
        <v>3.7370000000000001</v>
      </c>
      <c r="AG315" s="7" t="s">
        <v>4706</v>
      </c>
      <c r="AH315" s="7">
        <v>57264</v>
      </c>
      <c r="AI315" s="7">
        <v>1</v>
      </c>
      <c r="AJ315" s="7">
        <v>20</v>
      </c>
      <c r="AS315" s="7" t="str">
        <f t="shared" si="76"/>
        <v>None</v>
      </c>
      <c r="AT315" s="7" t="str">
        <f t="shared" si="68"/>
        <v>None</v>
      </c>
      <c r="AU315" s="7" t="str">
        <f t="shared" si="69"/>
        <v/>
      </c>
      <c r="AV315" s="7" t="str">
        <f t="shared" si="70"/>
        <v/>
      </c>
      <c r="AW315" s="7" t="str">
        <f t="shared" si="71"/>
        <v/>
      </c>
      <c r="BA315" s="7" t="str">
        <f t="shared" si="77"/>
        <v/>
      </c>
      <c r="BB315" s="7" t="str">
        <f t="shared" si="72"/>
        <v>No</v>
      </c>
      <c r="BC315" s="7" t="s">
        <v>3333</v>
      </c>
      <c r="BP315" s="22"/>
      <c r="CG315" s="7" t="str">
        <f t="shared" si="73"/>
        <v/>
      </c>
      <c r="CW315" s="7" t="s">
        <v>643</v>
      </c>
    </row>
    <row r="316" spans="1:102">
      <c r="A316" s="7" t="s">
        <v>484</v>
      </c>
      <c r="B316" s="7">
        <v>495</v>
      </c>
      <c r="C316" s="7" t="s">
        <v>3332</v>
      </c>
      <c r="H316" s="24" t="str">
        <f t="shared" si="64"/>
        <v/>
      </c>
      <c r="K316" s="7" t="str">
        <f t="shared" si="65"/>
        <v>T</v>
      </c>
      <c r="L316" s="21">
        <f t="shared" si="66"/>
        <v>2025</v>
      </c>
      <c r="M316" s="7">
        <v>2020</v>
      </c>
      <c r="S316" s="7" t="str">
        <f t="shared" si="67"/>
        <v>Nothing</v>
      </c>
      <c r="T316" s="7" t="s">
        <v>634</v>
      </c>
      <c r="AC316" s="24">
        <v>25868</v>
      </c>
      <c r="AD316" s="7">
        <v>-3.0000000000000001E-3</v>
      </c>
      <c r="AE316" s="7" t="s">
        <v>4707</v>
      </c>
      <c r="AF316" s="7">
        <v>0.14499999999999999</v>
      </c>
      <c r="AG316" s="7" t="s">
        <v>4708</v>
      </c>
      <c r="AH316" s="7">
        <v>80000</v>
      </c>
      <c r="AI316" s="7">
        <v>-15</v>
      </c>
      <c r="AJ316" s="7">
        <v>13</v>
      </c>
      <c r="AK316" s="7" t="s">
        <v>3528</v>
      </c>
      <c r="AM316" s="7" t="s">
        <v>630</v>
      </c>
      <c r="AS316" s="7" t="str">
        <f t="shared" si="76"/>
        <v>SBT</v>
      </c>
      <c r="AT316" s="7" t="str">
        <f t="shared" si="68"/>
        <v>SBT</v>
      </c>
      <c r="AU316" s="7" t="str">
        <f t="shared" si="69"/>
        <v/>
      </c>
      <c r="AV316" s="7">
        <f t="shared" si="70"/>
        <v>2020</v>
      </c>
      <c r="AW316" s="7" t="str">
        <f t="shared" si="71"/>
        <v/>
      </c>
      <c r="BA316" s="7" t="str">
        <f t="shared" si="77"/>
        <v>Yes</v>
      </c>
      <c r="BB316" s="7" t="str">
        <f t="shared" si="72"/>
        <v>No</v>
      </c>
      <c r="BC316" s="7" t="s">
        <v>634</v>
      </c>
      <c r="BG316" s="7" t="s">
        <v>641</v>
      </c>
      <c r="BH316" s="7" t="s">
        <v>3667</v>
      </c>
      <c r="BI316" s="7" t="s">
        <v>3578</v>
      </c>
      <c r="BL316" s="7" t="s">
        <v>4709</v>
      </c>
      <c r="BM316" s="7">
        <v>2025</v>
      </c>
      <c r="BN316" s="7">
        <v>2025</v>
      </c>
      <c r="BO316" s="7">
        <v>2025</v>
      </c>
      <c r="BP316" s="22"/>
      <c r="CG316" s="7" t="str">
        <f t="shared" si="73"/>
        <v/>
      </c>
    </row>
    <row r="317" spans="1:102">
      <c r="A317" s="7" t="s">
        <v>141</v>
      </c>
      <c r="B317" s="7">
        <v>203</v>
      </c>
      <c r="C317" s="7" t="s">
        <v>3332</v>
      </c>
      <c r="D317" s="7" t="s">
        <v>635</v>
      </c>
      <c r="E317" s="7" t="s">
        <v>636</v>
      </c>
      <c r="F317" s="7">
        <v>2022</v>
      </c>
      <c r="G317" s="7">
        <v>2017</v>
      </c>
      <c r="H317" s="24" t="str">
        <f t="shared" si="64"/>
        <v>Yes</v>
      </c>
      <c r="I317" s="7">
        <v>2022</v>
      </c>
      <c r="J317" s="7">
        <v>2017</v>
      </c>
      <c r="K317" s="7" t="str">
        <f t="shared" si="65"/>
        <v/>
      </c>
      <c r="L317" s="21" t="str">
        <f t="shared" si="66"/>
        <v/>
      </c>
      <c r="S317" s="7" t="str">
        <f t="shared" si="67"/>
        <v/>
      </c>
      <c r="T317" s="7" t="s">
        <v>3381</v>
      </c>
      <c r="U317" s="7" t="s">
        <v>2763</v>
      </c>
      <c r="W317" s="23" t="s">
        <v>4710</v>
      </c>
      <c r="AB317" s="8" t="s">
        <v>4711</v>
      </c>
      <c r="AC317" s="24">
        <v>53823</v>
      </c>
      <c r="AD317" s="7">
        <v>7.1999999999999995E-2</v>
      </c>
      <c r="AE317" s="7" t="s">
        <v>4712</v>
      </c>
      <c r="AF317" s="7">
        <v>3.4000000000000002E-2</v>
      </c>
      <c r="AG317" s="7" t="s">
        <v>4713</v>
      </c>
      <c r="AH317" s="7">
        <v>60431</v>
      </c>
      <c r="AI317" s="7">
        <v>15</v>
      </c>
      <c r="AJ317" s="7">
        <v>23</v>
      </c>
      <c r="AK317" s="7" t="s">
        <v>3371</v>
      </c>
      <c r="AM317" s="7" t="s">
        <v>630</v>
      </c>
      <c r="AS317" s="7" t="str">
        <f t="shared" si="76"/>
        <v>CN &amp; RE100</v>
      </c>
      <c r="AT317" s="7" t="str">
        <f t="shared" si="68"/>
        <v>CN &amp; RE100</v>
      </c>
      <c r="AU317" s="7">
        <f t="shared" si="69"/>
        <v>2017</v>
      </c>
      <c r="AV317" s="7" t="str">
        <f t="shared" si="70"/>
        <v/>
      </c>
      <c r="AW317" s="7">
        <f t="shared" si="71"/>
        <v>2017</v>
      </c>
      <c r="BA317" s="7" t="str">
        <f t="shared" si="77"/>
        <v/>
      </c>
      <c r="BB317" s="7" t="str">
        <f t="shared" si="72"/>
        <v>Carbon Neutral</v>
      </c>
      <c r="BC317" s="7" t="s">
        <v>634</v>
      </c>
      <c r="BE317" s="23" t="s">
        <v>4714</v>
      </c>
      <c r="BF317" s="7" t="s">
        <v>733</v>
      </c>
      <c r="BP317" s="22"/>
      <c r="CD317" s="7" t="s">
        <v>3997</v>
      </c>
      <c r="CF317" s="7" t="s">
        <v>4715</v>
      </c>
      <c r="CG317" s="7" t="str">
        <f t="shared" si="73"/>
        <v>yes</v>
      </c>
      <c r="CH317" s="7" t="s">
        <v>3338</v>
      </c>
      <c r="CI317" s="7">
        <v>0.17</v>
      </c>
      <c r="CJ317" s="7">
        <v>0.17</v>
      </c>
      <c r="CK317" s="7">
        <v>0.05</v>
      </c>
      <c r="CL317" s="7" t="s">
        <v>3405</v>
      </c>
      <c r="CM317" s="7" t="s">
        <v>3405</v>
      </c>
      <c r="CN317" s="7" t="s">
        <v>3589</v>
      </c>
      <c r="CW317" s="7" t="s">
        <v>643</v>
      </c>
      <c r="CX317" s="7" t="s">
        <v>643</v>
      </c>
    </row>
    <row r="318" spans="1:102">
      <c r="A318" s="7" t="s">
        <v>398</v>
      </c>
      <c r="B318" s="7">
        <v>246</v>
      </c>
      <c r="H318" s="24" t="str">
        <f t="shared" si="64"/>
        <v/>
      </c>
      <c r="K318" s="7" t="str">
        <f t="shared" si="65"/>
        <v/>
      </c>
      <c r="L318" s="21" t="str">
        <f t="shared" si="66"/>
        <v/>
      </c>
      <c r="S318" s="7" t="str">
        <f t="shared" si="67"/>
        <v>Nothing</v>
      </c>
      <c r="T318" s="7" t="s">
        <v>634</v>
      </c>
      <c r="AB318" s="8" t="s">
        <v>4716</v>
      </c>
      <c r="AC318" s="24">
        <v>47537</v>
      </c>
      <c r="AD318" s="7">
        <v>-4.2000000000000003E-2</v>
      </c>
      <c r="AE318" s="7" t="s">
        <v>4717</v>
      </c>
      <c r="AF318" s="7">
        <v>-0.24299999999999999</v>
      </c>
      <c r="AG318" s="7" t="s">
        <v>4718</v>
      </c>
      <c r="AH318" s="7">
        <v>41942</v>
      </c>
      <c r="AI318" s="7">
        <v>-24</v>
      </c>
      <c r="AJ318" s="7">
        <v>22</v>
      </c>
      <c r="AS318" s="7" t="str">
        <f t="shared" si="76"/>
        <v>None</v>
      </c>
      <c r="AT318" s="7" t="str">
        <f t="shared" si="68"/>
        <v>None</v>
      </c>
      <c r="AU318" s="7" t="str">
        <f t="shared" si="69"/>
        <v/>
      </c>
      <c r="AV318" s="7" t="str">
        <f t="shared" si="70"/>
        <v/>
      </c>
      <c r="AW318" s="7" t="str">
        <f t="shared" si="71"/>
        <v/>
      </c>
      <c r="BA318" s="7" t="str">
        <f t="shared" si="77"/>
        <v/>
      </c>
      <c r="BB318" s="7" t="str">
        <f t="shared" si="72"/>
        <v>No</v>
      </c>
      <c r="BC318" s="7" t="s">
        <v>634</v>
      </c>
      <c r="BE318" s="7" t="s">
        <v>4719</v>
      </c>
      <c r="BP318" s="22"/>
      <c r="CG318" s="7" t="str">
        <f t="shared" si="73"/>
        <v/>
      </c>
    </row>
    <row r="319" spans="1:102">
      <c r="A319" s="7" t="s">
        <v>250</v>
      </c>
      <c r="B319" s="7">
        <v>135</v>
      </c>
      <c r="C319" s="7" t="s">
        <v>709</v>
      </c>
      <c r="D319" s="7" t="s">
        <v>635</v>
      </c>
      <c r="E319" s="7" t="s">
        <v>4720</v>
      </c>
      <c r="F319" s="7">
        <v>2015</v>
      </c>
      <c r="G319" s="7">
        <v>2015</v>
      </c>
      <c r="H319" s="24" t="str">
        <f t="shared" si="64"/>
        <v>Yes</v>
      </c>
      <c r="I319" s="7" t="s">
        <v>3086</v>
      </c>
      <c r="J319" s="7">
        <v>2014</v>
      </c>
      <c r="K319" s="7" t="str">
        <f t="shared" si="65"/>
        <v/>
      </c>
      <c r="L319" s="21" t="str">
        <f t="shared" si="66"/>
        <v/>
      </c>
      <c r="S319" s="7" t="str">
        <f t="shared" si="67"/>
        <v/>
      </c>
      <c r="T319" s="7" t="s">
        <v>643</v>
      </c>
      <c r="U319" s="7" t="s">
        <v>4720</v>
      </c>
      <c r="AB319" s="8" t="s">
        <v>4721</v>
      </c>
      <c r="AC319" s="24">
        <v>72537</v>
      </c>
      <c r="AD319" s="7">
        <v>7.9000000000000001E-2</v>
      </c>
      <c r="AE319" s="7" t="s">
        <v>4722</v>
      </c>
      <c r="AF319" s="7">
        <v>0.11799999999999999</v>
      </c>
      <c r="AG319" s="7" t="s">
        <v>4723</v>
      </c>
      <c r="AH319" s="7">
        <v>39662</v>
      </c>
      <c r="AI319" s="7">
        <v>10</v>
      </c>
      <c r="AJ319" s="7">
        <v>26</v>
      </c>
      <c r="AK319" s="7" t="s">
        <v>3371</v>
      </c>
      <c r="AM319" s="7" t="s">
        <v>640</v>
      </c>
      <c r="AS319" s="7" t="s">
        <v>4724</v>
      </c>
      <c r="AT319" s="7" t="str">
        <f t="shared" si="68"/>
        <v>CN</v>
      </c>
      <c r="AU319" s="7">
        <f t="shared" si="69"/>
        <v>2015</v>
      </c>
      <c r="AV319" s="7" t="str">
        <f t="shared" si="70"/>
        <v/>
      </c>
      <c r="AW319" s="7" t="str">
        <f t="shared" si="71"/>
        <v/>
      </c>
      <c r="BA319" s="7" t="str">
        <f t="shared" si="77"/>
        <v/>
      </c>
      <c r="BB319" s="7" t="str">
        <f t="shared" si="72"/>
        <v>Carbon Neutral</v>
      </c>
      <c r="BC319" s="7" t="s">
        <v>634</v>
      </c>
      <c r="BE319" s="7" t="s">
        <v>4725</v>
      </c>
      <c r="BP319" s="22"/>
      <c r="CD319" s="7" t="s">
        <v>3372</v>
      </c>
      <c r="CF319" s="7" t="s">
        <v>639</v>
      </c>
      <c r="CG319" s="7" t="str">
        <f t="shared" si="73"/>
        <v/>
      </c>
      <c r="CH319" s="7" t="s">
        <v>3338</v>
      </c>
      <c r="CI319" s="7">
        <v>0.34</v>
      </c>
      <c r="CJ319" s="7">
        <v>0.26</v>
      </c>
      <c r="CK319" s="7">
        <v>0.13</v>
      </c>
      <c r="CL319" s="7">
        <v>0.08</v>
      </c>
      <c r="CM319" s="7">
        <v>0.05</v>
      </c>
      <c r="CN319" s="7" t="s">
        <v>4726</v>
      </c>
    </row>
    <row r="320" spans="1:102">
      <c r="A320" s="7" t="s">
        <v>284</v>
      </c>
      <c r="B320" s="7">
        <v>272</v>
      </c>
      <c r="C320" s="7" t="s">
        <v>3332</v>
      </c>
      <c r="H320" s="24" t="str">
        <f t="shared" si="64"/>
        <v/>
      </c>
      <c r="K320" s="7" t="str">
        <f t="shared" si="65"/>
        <v/>
      </c>
      <c r="L320" s="21" t="str">
        <f t="shared" si="66"/>
        <v/>
      </c>
      <c r="S320" s="7" t="str">
        <f t="shared" si="67"/>
        <v>Nothing</v>
      </c>
      <c r="T320" s="7" t="s">
        <v>634</v>
      </c>
      <c r="U320" s="25"/>
      <c r="AB320" s="8" t="s">
        <v>4727</v>
      </c>
      <c r="AC320" s="24">
        <v>43982</v>
      </c>
      <c r="AD320" s="7">
        <v>1.6E-2</v>
      </c>
      <c r="AE320" s="7" t="s">
        <v>4728</v>
      </c>
      <c r="AF320" s="7">
        <v>0.61899999999999999</v>
      </c>
      <c r="AG320" s="7" t="s">
        <v>4729</v>
      </c>
      <c r="AH320" s="7">
        <v>28114</v>
      </c>
      <c r="AI320" s="7">
        <v>-1</v>
      </c>
      <c r="AJ320" s="7">
        <v>26</v>
      </c>
      <c r="AK320" s="7" t="s">
        <v>3371</v>
      </c>
      <c r="AM320" s="7" t="s">
        <v>630</v>
      </c>
      <c r="AS320" s="7" t="str">
        <f t="shared" ref="AS320:AS351" si="78">IF(OR(BB320="Carbon Neutral",BB320="No - but post-2030 commitment"),IF((OR(BG320="Committed",BG320="Targets Set")),IF(I320="", "CN &amp; SBT","CN, SBT &amp; RE100"),IF(CG320="","CN","CN &amp; RE100")),IF((OR(BG320="Committed",BG320="Targets Set")),IF(CG320="", "SBT","SBT &amp; RE100"),IF(CG320="","None","RE100")))</f>
        <v>None</v>
      </c>
      <c r="AT320" s="7" t="str">
        <f t="shared" si="68"/>
        <v>None</v>
      </c>
      <c r="AU320" s="7" t="str">
        <f t="shared" si="69"/>
        <v/>
      </c>
      <c r="AV320" s="7" t="str">
        <f t="shared" si="70"/>
        <v/>
      </c>
      <c r="AW320" s="7" t="str">
        <f t="shared" si="71"/>
        <v/>
      </c>
      <c r="BA320" s="7" t="str">
        <f t="shared" si="77"/>
        <v/>
      </c>
      <c r="BB320" s="7" t="str">
        <f t="shared" si="72"/>
        <v>No</v>
      </c>
      <c r="BE320" s="7" t="s">
        <v>4730</v>
      </c>
      <c r="BP320" s="22"/>
      <c r="CC320" s="7" t="s">
        <v>643</v>
      </c>
      <c r="CE320" s="25"/>
      <c r="CG320" s="7" t="str">
        <f t="shared" si="73"/>
        <v/>
      </c>
    </row>
    <row r="321" spans="1:102">
      <c r="A321" s="7" t="s">
        <v>2358</v>
      </c>
      <c r="B321" s="7">
        <v>492</v>
      </c>
      <c r="C321" s="7" t="s">
        <v>671</v>
      </c>
      <c r="H321" s="24" t="str">
        <f t="shared" si="64"/>
        <v/>
      </c>
      <c r="K321" s="7" t="str">
        <f t="shared" si="65"/>
        <v>C</v>
      </c>
      <c r="L321" s="21" t="str">
        <f t="shared" si="66"/>
        <v/>
      </c>
      <c r="M321" s="7">
        <v>2015</v>
      </c>
      <c r="S321" s="7" t="str">
        <f t="shared" si="67"/>
        <v>Nothing</v>
      </c>
      <c r="T321" s="7" t="s">
        <v>634</v>
      </c>
      <c r="AB321" s="8" t="s">
        <v>4731</v>
      </c>
      <c r="AC321" s="24">
        <v>25991</v>
      </c>
      <c r="AD321" s="7">
        <v>-0.108</v>
      </c>
      <c r="AE321" s="7" t="s">
        <v>4732</v>
      </c>
      <c r="AF321" s="7" t="s">
        <v>3395</v>
      </c>
      <c r="AG321" s="7" t="s">
        <v>4733</v>
      </c>
      <c r="AH321" s="7">
        <v>12138</v>
      </c>
      <c r="AI321" s="7">
        <v>-62</v>
      </c>
      <c r="AJ321" s="7">
        <v>12</v>
      </c>
      <c r="AK321" s="7" t="s">
        <v>4734</v>
      </c>
      <c r="AM321" s="7" t="s">
        <v>640</v>
      </c>
      <c r="AS321" s="7" t="str">
        <f t="shared" si="78"/>
        <v>SBT</v>
      </c>
      <c r="AT321" s="7" t="str">
        <f t="shared" si="68"/>
        <v>SBT</v>
      </c>
      <c r="AU321" s="7" t="str">
        <f t="shared" si="69"/>
        <v/>
      </c>
      <c r="AV321" s="7">
        <f t="shared" si="70"/>
        <v>2015</v>
      </c>
      <c r="AW321" s="7" t="str">
        <f t="shared" si="71"/>
        <v/>
      </c>
      <c r="BA321" s="7" t="str">
        <f t="shared" si="77"/>
        <v>Yes</v>
      </c>
      <c r="BB321" s="7" t="str">
        <f t="shared" si="72"/>
        <v>No</v>
      </c>
      <c r="BC321" s="7" t="s">
        <v>634</v>
      </c>
      <c r="BE321" s="7" t="s">
        <v>4735</v>
      </c>
      <c r="BG321" s="7" t="s">
        <v>633</v>
      </c>
      <c r="BI321" s="7" t="s">
        <v>4083</v>
      </c>
      <c r="BP321" s="22"/>
      <c r="CG321" s="7" t="str">
        <f t="shared" si="73"/>
        <v/>
      </c>
    </row>
    <row r="322" spans="1:102">
      <c r="A322" s="7" t="s">
        <v>3171</v>
      </c>
      <c r="B322" s="7">
        <v>450</v>
      </c>
      <c r="C322" s="7" t="s">
        <v>676</v>
      </c>
      <c r="D322" s="7" t="s">
        <v>635</v>
      </c>
      <c r="E322" s="7" t="s">
        <v>2933</v>
      </c>
      <c r="F322" s="7">
        <v>2050</v>
      </c>
      <c r="G322" s="7">
        <v>2017</v>
      </c>
      <c r="H322" s="24" t="str">
        <f t="shared" ref="H322:H385" si="79">IF(I322="","","Yes")</f>
        <v/>
      </c>
      <c r="K322" s="7" t="str">
        <f t="shared" ref="K322:K385" si="80">IF(BG322="","",IF(BG322="Targets Set","T","C"))</f>
        <v>T</v>
      </c>
      <c r="L322" s="21">
        <f t="shared" ref="L322:L385" si="81">IF(BL322="","",AVERAGE(BM322:BO322))</f>
        <v>2030</v>
      </c>
      <c r="M322" s="7">
        <v>2018</v>
      </c>
      <c r="S322" s="7" t="str">
        <f t="shared" ref="S322:S385" si="82">IF(AND(N322="",D322=""),"Nothing","")</f>
        <v/>
      </c>
      <c r="T322" s="7" t="s">
        <v>3381</v>
      </c>
      <c r="U322" t="s">
        <v>4736</v>
      </c>
      <c r="W322" s="7" t="s">
        <v>4737</v>
      </c>
      <c r="AC322" s="24">
        <v>28469</v>
      </c>
      <c r="AD322" s="7">
        <v>8.3000000000000004E-2</v>
      </c>
      <c r="AE322" s="7" t="s">
        <v>4738</v>
      </c>
      <c r="AF322" s="7">
        <v>1.536</v>
      </c>
      <c r="AG322" s="7" t="s">
        <v>4739</v>
      </c>
      <c r="AH322" s="7">
        <v>112638</v>
      </c>
      <c r="AI322" s="7">
        <v>20</v>
      </c>
      <c r="AJ322" s="7">
        <v>26</v>
      </c>
      <c r="AK322" s="7" t="s">
        <v>3549</v>
      </c>
      <c r="AM322" s="7" t="s">
        <v>677</v>
      </c>
      <c r="AS322" s="7" t="str">
        <f t="shared" si="78"/>
        <v>CN &amp; SBT</v>
      </c>
      <c r="AT322" s="7" t="str">
        <f t="shared" ref="AT322:AT385" si="83">IF((BB322="Carbon Neutral"),IF((OR(BG322="Committed",BG322="Targets Set")),IF(CG322="yes", "CN, SBT &amp; RE100", "CN &amp; SBT"),IF(CG322="yes", "CN &amp; RE100", "CN")),IF((OR(BG322="Committed",BG322="Targets Set")),IF(CG322="yes", "SBT &amp; RE100", "SBT"),IF(CG322="yes", "RE100", "None")))</f>
        <v>SBT</v>
      </c>
      <c r="AU322" s="7" t="str">
        <f t="shared" ref="AU322:AU385" si="84">IF(BB322="Carbon Neutral",G322,"")</f>
        <v/>
      </c>
      <c r="AV322" s="7">
        <f t="shared" ref="AV322:AV385" si="85">IF(M322="","",M322)</f>
        <v>2018</v>
      </c>
      <c r="AW322" s="7" t="str">
        <f t="shared" ref="AW322:AW385" si="86">IF(I322="","",IF(I322="2020 - achieved",J322,IF(I322="2020 - not achieved",J322,IF(I322="2020 - achieved pre-July 2019",J322,IF(I322&gt;2030,"",J322)))))</f>
        <v/>
      </c>
      <c r="BA322" s="7" t="str">
        <f t="shared" si="77"/>
        <v>Yes</v>
      </c>
      <c r="BB322" s="7" t="str">
        <f t="shared" ref="BB322:BB385" si="87">IF(T322="No","No",IF(AND(OR(T322="No - but future commitment",T322="No - but future commitment and further future commitment across more scopes"),F322&lt;=2030),"Carbon Neutral",IF(OR(T322="No - but future commitment",T322="No - but future commitment and further future commitment across more scopes"),"No - but post-2030 commitment",IF(OR(T322="Yes",T322="Yes and future commitment across more scopes",T322="Yes by virtue of zero net"),"Carbon Neutral","No"))))</f>
        <v>No - but post-2030 commitment</v>
      </c>
      <c r="BC322" s="7" t="s">
        <v>634</v>
      </c>
      <c r="BF322" s="7" t="s">
        <v>4740</v>
      </c>
      <c r="BG322" s="7" t="s">
        <v>641</v>
      </c>
      <c r="BH322" s="7" t="s">
        <v>3667</v>
      </c>
      <c r="BI322" s="7" t="s">
        <v>4741</v>
      </c>
      <c r="BL322" s="7" t="s">
        <v>4742</v>
      </c>
      <c r="BM322" s="7">
        <v>2030</v>
      </c>
      <c r="BN322" s="7">
        <v>2030</v>
      </c>
      <c r="BO322" s="7">
        <v>2030</v>
      </c>
      <c r="BP322" s="22"/>
      <c r="CC322" s="7" t="s">
        <v>643</v>
      </c>
      <c r="CG322" s="7" t="str">
        <f t="shared" ref="CG322:CG385" si="88">IF(I322="","",IF(I322&lt;=2030,"yes",IF(I322="2020 - achieved","yes",IF(I322="2020 - not achieved","yes",IF(I322="2020 - achieved pre-July 2019","yes",IF(I322&gt;2030,"",IF(I322="No target date","","unknown error")))))))</f>
        <v/>
      </c>
      <c r="CW322" s="7" t="s">
        <v>643</v>
      </c>
    </row>
    <row r="323" spans="1:102">
      <c r="A323" s="7" t="s">
        <v>145</v>
      </c>
      <c r="B323" s="7">
        <v>82</v>
      </c>
      <c r="C323" s="7" t="s">
        <v>639</v>
      </c>
      <c r="F323" s="7">
        <v>2050</v>
      </c>
      <c r="G323" s="7">
        <v>2019</v>
      </c>
      <c r="H323" s="24" t="str">
        <f t="shared" si="79"/>
        <v/>
      </c>
      <c r="K323" s="7" t="str">
        <f t="shared" si="80"/>
        <v>T</v>
      </c>
      <c r="L323" s="21">
        <f t="shared" si="81"/>
        <v>2020</v>
      </c>
      <c r="M323" s="7">
        <v>2017</v>
      </c>
      <c r="N323" s="7" t="s">
        <v>3424</v>
      </c>
      <c r="O323" s="7" t="s">
        <v>805</v>
      </c>
      <c r="P323" s="7">
        <v>2050</v>
      </c>
      <c r="Q323" s="7">
        <v>2019</v>
      </c>
      <c r="R323" s="8" t="s">
        <v>4743</v>
      </c>
      <c r="S323" s="7" t="str">
        <f t="shared" si="82"/>
        <v/>
      </c>
      <c r="T323" s="7" t="s">
        <v>3473</v>
      </c>
      <c r="U323" s="7" t="s">
        <v>4744</v>
      </c>
      <c r="X323" s="7" t="s">
        <v>4745</v>
      </c>
      <c r="AA323" s="8" t="s">
        <v>4743</v>
      </c>
      <c r="AC323" s="24">
        <v>92107</v>
      </c>
      <c r="AD323" s="7">
        <v>-1.4999999999999999E-2</v>
      </c>
      <c r="AE323" s="7" t="s">
        <v>4746</v>
      </c>
      <c r="AF323" s="7">
        <v>0.21</v>
      </c>
      <c r="AG323" s="7" t="s">
        <v>4747</v>
      </c>
      <c r="AH323" s="7">
        <v>291000</v>
      </c>
      <c r="AI323" s="7">
        <v>-6</v>
      </c>
      <c r="AJ323" s="7">
        <v>26</v>
      </c>
      <c r="AK323" s="7" t="s">
        <v>3528</v>
      </c>
      <c r="AM323" s="7" t="s">
        <v>640</v>
      </c>
      <c r="AS323" s="7" t="str">
        <f t="shared" si="78"/>
        <v>SBT</v>
      </c>
      <c r="AT323" s="7" t="str">
        <f t="shared" si="83"/>
        <v>SBT</v>
      </c>
      <c r="AU323" s="7" t="str">
        <f t="shared" si="84"/>
        <v/>
      </c>
      <c r="AV323" s="7">
        <f t="shared" si="85"/>
        <v>2017</v>
      </c>
      <c r="AW323" s="7" t="str">
        <f t="shared" si="86"/>
        <v/>
      </c>
      <c r="BA323" s="7" t="str">
        <f t="shared" si="77"/>
        <v>Yes</v>
      </c>
      <c r="BB323" s="7" t="str">
        <f t="shared" si="87"/>
        <v>No</v>
      </c>
      <c r="BC323" s="7" t="s">
        <v>3381</v>
      </c>
      <c r="BF323" s="7" t="s">
        <v>4748</v>
      </c>
      <c r="BG323" s="7" t="s">
        <v>641</v>
      </c>
      <c r="BH323" s="7" t="s">
        <v>3402</v>
      </c>
      <c r="BI323" s="7" t="s">
        <v>4749</v>
      </c>
      <c r="BL323" s="7" t="s">
        <v>4750</v>
      </c>
      <c r="BM323" s="7">
        <v>2020</v>
      </c>
      <c r="BN323" s="7">
        <v>2020</v>
      </c>
      <c r="BO323" s="7">
        <v>2020</v>
      </c>
      <c r="BP323" s="22"/>
      <c r="CC323" s="7" t="s">
        <v>643</v>
      </c>
      <c r="CE323" s="25" t="s">
        <v>3486</v>
      </c>
      <c r="CG323" s="7" t="str">
        <f t="shared" si="88"/>
        <v/>
      </c>
      <c r="CS323" s="7" t="s">
        <v>940</v>
      </c>
      <c r="CT323" s="7" t="s">
        <v>3487</v>
      </c>
      <c r="CU323" s="7">
        <v>27</v>
      </c>
      <c r="CV323" s="7" t="s">
        <v>643</v>
      </c>
    </row>
    <row r="324" spans="1:102">
      <c r="A324" s="7" t="s">
        <v>270</v>
      </c>
      <c r="B324" s="7">
        <v>270</v>
      </c>
      <c r="H324" s="24" t="str">
        <f t="shared" si="79"/>
        <v/>
      </c>
      <c r="K324" s="7" t="str">
        <f t="shared" si="80"/>
        <v/>
      </c>
      <c r="L324" s="21" t="str">
        <f t="shared" si="81"/>
        <v/>
      </c>
      <c r="S324" s="7" t="str">
        <f t="shared" si="82"/>
        <v>Nothing</v>
      </c>
      <c r="T324" s="7" t="s">
        <v>634</v>
      </c>
      <c r="W324" s="7" t="s">
        <v>4751</v>
      </c>
      <c r="AC324" s="24">
        <v>44117</v>
      </c>
      <c r="AD324" s="7">
        <v>1.6E-2</v>
      </c>
      <c r="AE324" s="7" t="s">
        <v>4752</v>
      </c>
      <c r="AF324" s="7">
        <v>0.14099999999999999</v>
      </c>
      <c r="AG324" s="7" t="s">
        <v>4753</v>
      </c>
      <c r="AH324" s="7">
        <v>11519</v>
      </c>
      <c r="AI324" s="7">
        <v>-2</v>
      </c>
      <c r="AJ324" s="7">
        <v>26</v>
      </c>
      <c r="AS324" s="7" t="str">
        <f t="shared" si="78"/>
        <v>None</v>
      </c>
      <c r="AT324" s="7" t="str">
        <f t="shared" si="83"/>
        <v>None</v>
      </c>
      <c r="AU324" s="7" t="str">
        <f t="shared" si="84"/>
        <v/>
      </c>
      <c r="AV324" s="7" t="str">
        <f t="shared" si="85"/>
        <v/>
      </c>
      <c r="AW324" s="7" t="str">
        <f t="shared" si="86"/>
        <v/>
      </c>
      <c r="BA324" s="7" t="str">
        <f t="shared" si="77"/>
        <v/>
      </c>
      <c r="BB324" s="7" t="str">
        <f t="shared" si="87"/>
        <v>No</v>
      </c>
      <c r="BC324" s="7" t="s">
        <v>634</v>
      </c>
      <c r="BP324" s="22"/>
      <c r="CC324" s="7" t="s">
        <v>643</v>
      </c>
      <c r="CG324" s="7" t="str">
        <f t="shared" si="88"/>
        <v/>
      </c>
      <c r="CX324" s="7" t="s">
        <v>643</v>
      </c>
    </row>
    <row r="325" spans="1:102">
      <c r="A325" s="7" t="s">
        <v>338</v>
      </c>
      <c r="B325" s="7">
        <v>322</v>
      </c>
      <c r="C325" s="7" t="s">
        <v>3332</v>
      </c>
      <c r="H325" s="24" t="str">
        <f t="shared" si="79"/>
        <v>Yes</v>
      </c>
      <c r="I325" s="7">
        <v>2025</v>
      </c>
      <c r="J325" s="7">
        <v>2015</v>
      </c>
      <c r="K325" s="7" t="str">
        <f t="shared" si="80"/>
        <v>T</v>
      </c>
      <c r="L325" s="21">
        <f t="shared" si="81"/>
        <v>2030</v>
      </c>
      <c r="M325" s="7">
        <v>2019</v>
      </c>
      <c r="S325" s="7" t="str">
        <f t="shared" si="82"/>
        <v>Nothing</v>
      </c>
      <c r="T325" s="7" t="s">
        <v>634</v>
      </c>
      <c r="W325" s="25"/>
      <c r="AB325" s="8" t="s">
        <v>4754</v>
      </c>
      <c r="AC325" s="24">
        <v>39117</v>
      </c>
      <c r="AD325" s="7">
        <v>7.4999999999999997E-2</v>
      </c>
      <c r="AE325" s="7" t="s">
        <v>4755</v>
      </c>
      <c r="AF325" s="7">
        <v>1.0840000000000001</v>
      </c>
      <c r="AG325" s="7" t="s">
        <v>4756</v>
      </c>
      <c r="AH325" s="7">
        <v>76700</v>
      </c>
      <c r="AI325" s="7">
        <v>19</v>
      </c>
      <c r="AJ325" s="7">
        <v>14</v>
      </c>
      <c r="AK325" s="7" t="s">
        <v>3388</v>
      </c>
      <c r="AM325" s="7" t="s">
        <v>630</v>
      </c>
      <c r="AS325" s="7" t="str">
        <f t="shared" si="78"/>
        <v>SBT &amp; RE100</v>
      </c>
      <c r="AT325" s="7" t="str">
        <f t="shared" si="83"/>
        <v>SBT &amp; RE100</v>
      </c>
      <c r="AU325" s="7" t="str">
        <f t="shared" si="84"/>
        <v/>
      </c>
      <c r="AV325" s="7">
        <f t="shared" si="85"/>
        <v>2019</v>
      </c>
      <c r="AW325" s="7">
        <f t="shared" si="86"/>
        <v>2015</v>
      </c>
      <c r="BA325" s="7" t="str">
        <f t="shared" si="77"/>
        <v>Yes</v>
      </c>
      <c r="BB325" s="7" t="str">
        <f t="shared" si="87"/>
        <v>No</v>
      </c>
      <c r="BC325" s="7" t="s">
        <v>634</v>
      </c>
      <c r="BE325" s="7" t="s">
        <v>4757</v>
      </c>
      <c r="BF325" s="7" t="s">
        <v>664</v>
      </c>
      <c r="BG325" s="7" t="s">
        <v>641</v>
      </c>
      <c r="BH325" s="7" t="s">
        <v>3362</v>
      </c>
      <c r="BI325" s="7" t="s">
        <v>3961</v>
      </c>
      <c r="BL325" s="7" t="s">
        <v>4758</v>
      </c>
      <c r="BM325" s="7">
        <v>2030</v>
      </c>
      <c r="BN325" s="7">
        <v>2030</v>
      </c>
      <c r="BO325" s="7">
        <v>2030</v>
      </c>
      <c r="BP325" s="22"/>
      <c r="CC325" s="7" t="s">
        <v>643</v>
      </c>
      <c r="CF325" s="7" t="s">
        <v>4759</v>
      </c>
      <c r="CG325" s="7" t="str">
        <f t="shared" si="88"/>
        <v>yes</v>
      </c>
      <c r="CH325" s="7" t="s">
        <v>3338</v>
      </c>
      <c r="CI325" s="7">
        <v>0.19</v>
      </c>
      <c r="CJ325" s="7">
        <v>0.22</v>
      </c>
      <c r="CK325" s="7">
        <v>0.2</v>
      </c>
      <c r="CL325" s="7">
        <v>0.14000000000000001</v>
      </c>
      <c r="CM325" s="7" t="s">
        <v>3338</v>
      </c>
      <c r="CN325" s="7" t="s">
        <v>4760</v>
      </c>
      <c r="CW325" s="7" t="s">
        <v>643</v>
      </c>
    </row>
    <row r="326" spans="1:102">
      <c r="A326" s="7" t="s">
        <v>231</v>
      </c>
      <c r="B326" s="7">
        <v>130</v>
      </c>
      <c r="H326" s="24" t="str">
        <f t="shared" si="79"/>
        <v/>
      </c>
      <c r="K326" s="7" t="str">
        <f t="shared" si="80"/>
        <v/>
      </c>
      <c r="L326" s="21" t="str">
        <f t="shared" si="81"/>
        <v/>
      </c>
      <c r="S326" s="7" t="str">
        <f t="shared" si="82"/>
        <v>Nothing</v>
      </c>
      <c r="T326" s="7" t="s">
        <v>634</v>
      </c>
      <c r="AC326" s="24">
        <v>74048</v>
      </c>
      <c r="AD326" s="7">
        <v>-2E-3</v>
      </c>
      <c r="AE326" s="7" t="s">
        <v>4761</v>
      </c>
      <c r="AF326" s="7">
        <v>-0.29699999999999999</v>
      </c>
      <c r="AG326" s="7" t="s">
        <v>4762</v>
      </c>
      <c r="AH326" s="7">
        <v>92122</v>
      </c>
      <c r="AI326" s="7">
        <v>-5</v>
      </c>
      <c r="AJ326" s="7">
        <v>26</v>
      </c>
      <c r="AS326" s="7" t="str">
        <f t="shared" si="78"/>
        <v>None</v>
      </c>
      <c r="AT326" s="7" t="str">
        <f t="shared" si="83"/>
        <v>None</v>
      </c>
      <c r="AU326" s="7" t="str">
        <f t="shared" si="84"/>
        <v/>
      </c>
      <c r="AV326" s="7" t="str">
        <f t="shared" si="85"/>
        <v/>
      </c>
      <c r="AW326" s="7" t="str">
        <f t="shared" si="86"/>
        <v/>
      </c>
      <c r="BA326" s="7" t="str">
        <f t="shared" si="77"/>
        <v/>
      </c>
      <c r="BB326" s="7" t="str">
        <f t="shared" si="87"/>
        <v>No</v>
      </c>
      <c r="BC326" s="7" t="s">
        <v>634</v>
      </c>
      <c r="BP326" s="22"/>
      <c r="CG326" s="7" t="str">
        <f t="shared" si="88"/>
        <v/>
      </c>
    </row>
    <row r="327" spans="1:102">
      <c r="A327" s="7" t="s">
        <v>945</v>
      </c>
      <c r="B327" s="7">
        <v>198</v>
      </c>
      <c r="H327" s="24" t="str">
        <f t="shared" si="79"/>
        <v/>
      </c>
      <c r="K327" s="7" t="str">
        <f t="shared" si="80"/>
        <v/>
      </c>
      <c r="L327" s="21" t="str">
        <f t="shared" si="81"/>
        <v/>
      </c>
      <c r="S327" s="7" t="str">
        <f t="shared" si="82"/>
        <v>Nothing</v>
      </c>
      <c r="T327" s="7" t="s">
        <v>634</v>
      </c>
      <c r="AC327" s="24">
        <v>54465</v>
      </c>
      <c r="AD327" s="7">
        <v>-2.3E-2</v>
      </c>
      <c r="AE327" s="7" t="s">
        <v>4763</v>
      </c>
      <c r="AF327" s="7">
        <v>-2.7519999999999998</v>
      </c>
      <c r="AG327" s="7" t="s">
        <v>4764</v>
      </c>
      <c r="AH327" s="7">
        <v>116462</v>
      </c>
      <c r="AI327" s="7">
        <v>-12</v>
      </c>
      <c r="AJ327" s="7">
        <v>26</v>
      </c>
      <c r="AS327" s="7" t="str">
        <f t="shared" si="78"/>
        <v>None</v>
      </c>
      <c r="AT327" s="7" t="str">
        <f t="shared" si="83"/>
        <v>None</v>
      </c>
      <c r="AU327" s="7" t="str">
        <f t="shared" si="84"/>
        <v/>
      </c>
      <c r="AV327" s="7" t="str">
        <f t="shared" si="85"/>
        <v/>
      </c>
      <c r="AW327" s="7" t="str">
        <f t="shared" si="86"/>
        <v/>
      </c>
      <c r="BA327" s="7" t="str">
        <f t="shared" si="77"/>
        <v/>
      </c>
      <c r="BB327" s="7" t="str">
        <f t="shared" si="87"/>
        <v>No</v>
      </c>
      <c r="BC327" s="7" t="s">
        <v>634</v>
      </c>
      <c r="BP327" s="22"/>
      <c r="CG327" s="7" t="str">
        <f t="shared" si="88"/>
        <v/>
      </c>
    </row>
    <row r="328" spans="1:102">
      <c r="A328" s="7" t="s">
        <v>176</v>
      </c>
      <c r="B328" s="7">
        <v>62</v>
      </c>
      <c r="H328" s="24" t="str">
        <f t="shared" si="79"/>
        <v/>
      </c>
      <c r="K328" s="7" t="str">
        <f t="shared" si="80"/>
        <v/>
      </c>
      <c r="L328" s="21" t="str">
        <f t="shared" si="81"/>
        <v/>
      </c>
      <c r="S328" s="7" t="str">
        <f t="shared" si="82"/>
        <v>Nothing</v>
      </c>
      <c r="T328" s="7" t="s">
        <v>634</v>
      </c>
      <c r="AB328" s="8" t="s">
        <v>4765</v>
      </c>
      <c r="AC328" s="24">
        <v>109448</v>
      </c>
      <c r="AD328" s="7">
        <v>2.1000000000000001E-2</v>
      </c>
      <c r="AE328" s="7" t="s">
        <v>4766</v>
      </c>
      <c r="AF328" s="7">
        <v>2.1000000000000001E-2</v>
      </c>
      <c r="AG328" s="7" t="s">
        <v>4767</v>
      </c>
      <c r="AH328" s="7">
        <v>319039</v>
      </c>
      <c r="AI328" s="7">
        <v>2</v>
      </c>
      <c r="AJ328" s="7">
        <v>26</v>
      </c>
      <c r="AS328" s="7" t="str">
        <f t="shared" si="78"/>
        <v>None</v>
      </c>
      <c r="AT328" s="7" t="str">
        <f t="shared" si="83"/>
        <v>None</v>
      </c>
      <c r="AU328" s="7" t="str">
        <f t="shared" si="84"/>
        <v/>
      </c>
      <c r="AV328" s="7" t="str">
        <f t="shared" si="85"/>
        <v/>
      </c>
      <c r="AW328" s="7" t="str">
        <f t="shared" si="86"/>
        <v/>
      </c>
      <c r="BA328" s="7" t="str">
        <f t="shared" si="77"/>
        <v/>
      </c>
      <c r="BB328" s="7" t="str">
        <f t="shared" si="87"/>
        <v>No</v>
      </c>
      <c r="BC328" s="7" t="s">
        <v>634</v>
      </c>
      <c r="BE328" s="7" t="s">
        <v>4768</v>
      </c>
      <c r="BP328" s="22"/>
      <c r="CG328" s="7" t="str">
        <f t="shared" si="88"/>
        <v/>
      </c>
    </row>
    <row r="329" spans="1:102">
      <c r="A329" s="7" t="s">
        <v>198</v>
      </c>
      <c r="B329" s="7">
        <v>83</v>
      </c>
      <c r="C329" s="7" t="s">
        <v>676</v>
      </c>
      <c r="D329" s="7" t="s">
        <v>3424</v>
      </c>
      <c r="E329" s="7" t="s">
        <v>4769</v>
      </c>
      <c r="F329" s="7">
        <v>2050</v>
      </c>
      <c r="G329" s="7">
        <v>2015</v>
      </c>
      <c r="H329" s="24" t="str">
        <f t="shared" si="79"/>
        <v/>
      </c>
      <c r="K329" s="7" t="str">
        <f t="shared" si="80"/>
        <v>C</v>
      </c>
      <c r="L329" s="21" t="str">
        <f t="shared" si="81"/>
        <v/>
      </c>
      <c r="M329" s="7">
        <v>2015</v>
      </c>
      <c r="S329" s="7" t="str">
        <f t="shared" si="82"/>
        <v/>
      </c>
      <c r="T329" s="7" t="s">
        <v>3381</v>
      </c>
      <c r="U329" t="s">
        <v>4770</v>
      </c>
      <c r="AC329" s="24">
        <v>90863</v>
      </c>
      <c r="AD329" s="7">
        <v>-0.13</v>
      </c>
      <c r="AE329" s="7" t="s">
        <v>4771</v>
      </c>
      <c r="AF329" s="7">
        <v>-3.145</v>
      </c>
      <c r="AG329" s="7" t="s">
        <v>4772</v>
      </c>
      <c r="AH329" s="7">
        <v>144933</v>
      </c>
      <c r="AI329" s="7">
        <v>-17</v>
      </c>
      <c r="AJ329" s="7">
        <v>26</v>
      </c>
      <c r="AK329" s="7" t="s">
        <v>3434</v>
      </c>
      <c r="AM329" s="7" t="s">
        <v>677</v>
      </c>
      <c r="AS329" s="7" t="str">
        <f t="shared" si="78"/>
        <v>CN &amp; SBT</v>
      </c>
      <c r="AT329" s="7" t="str">
        <f t="shared" si="83"/>
        <v>SBT</v>
      </c>
      <c r="AU329" s="7" t="str">
        <f t="shared" si="84"/>
        <v/>
      </c>
      <c r="AV329" s="7">
        <f t="shared" si="85"/>
        <v>2015</v>
      </c>
      <c r="AW329" s="7" t="str">
        <f t="shared" si="86"/>
        <v/>
      </c>
      <c r="BA329" s="7" t="str">
        <f t="shared" si="77"/>
        <v>Yes</v>
      </c>
      <c r="BB329" s="7" t="str">
        <f t="shared" si="87"/>
        <v>No - but post-2030 commitment</v>
      </c>
      <c r="BC329" s="7" t="s">
        <v>634</v>
      </c>
      <c r="BG329" s="7" t="s">
        <v>633</v>
      </c>
      <c r="BI329" s="7" t="s">
        <v>3594</v>
      </c>
      <c r="BP329" s="22"/>
      <c r="CC329" s="7" t="s">
        <v>643</v>
      </c>
      <c r="CE329" s="25"/>
      <c r="CG329" s="7" t="str">
        <f t="shared" si="88"/>
        <v/>
      </c>
      <c r="CW329" s="7" t="s">
        <v>643</v>
      </c>
    </row>
    <row r="330" spans="1:102">
      <c r="A330" s="7" t="s">
        <v>3177</v>
      </c>
      <c r="B330" s="7">
        <v>488</v>
      </c>
      <c r="C330" s="7" t="s">
        <v>2642</v>
      </c>
      <c r="H330" s="24" t="str">
        <f t="shared" si="79"/>
        <v/>
      </c>
      <c r="K330" s="7" t="str">
        <f t="shared" si="80"/>
        <v>T</v>
      </c>
      <c r="L330" s="21">
        <f t="shared" si="81"/>
        <v>2030</v>
      </c>
      <c r="M330" s="7">
        <v>2017</v>
      </c>
      <c r="S330" s="7" t="str">
        <f t="shared" si="82"/>
        <v>Nothing</v>
      </c>
      <c r="T330" s="7" t="s">
        <v>634</v>
      </c>
      <c r="AB330" s="8" t="s">
        <v>4773</v>
      </c>
      <c r="AC330" s="24">
        <v>26096</v>
      </c>
      <c r="AD330" s="7">
        <v>-0.02</v>
      </c>
      <c r="AE330" s="7" t="s">
        <v>4774</v>
      </c>
      <c r="AF330" s="7" t="s">
        <v>3395</v>
      </c>
      <c r="AG330" s="7" t="s">
        <v>4775</v>
      </c>
      <c r="AH330" s="7">
        <v>98322</v>
      </c>
      <c r="AI330" s="7">
        <v>-22</v>
      </c>
      <c r="AJ330" s="7">
        <v>22</v>
      </c>
      <c r="AK330" s="7" t="s">
        <v>3549</v>
      </c>
      <c r="AM330" s="7" t="s">
        <v>640</v>
      </c>
      <c r="AS330" s="7" t="str">
        <f t="shared" si="78"/>
        <v>SBT</v>
      </c>
      <c r="AT330" s="7" t="str">
        <f t="shared" si="83"/>
        <v>SBT</v>
      </c>
      <c r="AU330" s="7" t="str">
        <f t="shared" si="84"/>
        <v/>
      </c>
      <c r="AV330" s="7">
        <f t="shared" si="85"/>
        <v>2017</v>
      </c>
      <c r="AW330" s="7" t="str">
        <f t="shared" si="86"/>
        <v/>
      </c>
      <c r="BA330" s="7" t="str">
        <f t="shared" si="77"/>
        <v>Yes</v>
      </c>
      <c r="BB330" s="7" t="str">
        <f t="shared" si="87"/>
        <v>No</v>
      </c>
      <c r="BC330" s="7" t="s">
        <v>634</v>
      </c>
      <c r="BE330" s="23" t="s">
        <v>4776</v>
      </c>
      <c r="BG330" s="7" t="s">
        <v>641</v>
      </c>
      <c r="BH330" s="7" t="s">
        <v>3667</v>
      </c>
      <c r="BI330" s="7" t="s">
        <v>4777</v>
      </c>
      <c r="BL330" s="7" t="s">
        <v>4778</v>
      </c>
      <c r="BM330" s="7">
        <v>2030</v>
      </c>
      <c r="BN330" s="7">
        <v>2030</v>
      </c>
      <c r="BO330" s="7">
        <v>2030</v>
      </c>
      <c r="BP330" s="22"/>
      <c r="CG330" s="7" t="str">
        <f t="shared" si="88"/>
        <v/>
      </c>
    </row>
    <row r="331" spans="1:102">
      <c r="A331" s="7" t="s">
        <v>428</v>
      </c>
      <c r="B331" s="7">
        <v>368</v>
      </c>
      <c r="H331" s="24" t="str">
        <f t="shared" si="79"/>
        <v/>
      </c>
      <c r="K331" s="7" t="str">
        <f t="shared" si="80"/>
        <v/>
      </c>
      <c r="L331" s="21" t="str">
        <f t="shared" si="81"/>
        <v/>
      </c>
      <c r="S331" s="7" t="str">
        <f t="shared" si="82"/>
        <v>Nothing</v>
      </c>
      <c r="T331" s="7" t="s">
        <v>3333</v>
      </c>
      <c r="AC331" s="24">
        <v>33841</v>
      </c>
      <c r="AD331" s="7">
        <v>0.124</v>
      </c>
      <c r="AE331" s="7" t="s">
        <v>4779</v>
      </c>
      <c r="AF331" s="7">
        <v>-0.30399999999999999</v>
      </c>
      <c r="AG331" s="7" t="s">
        <v>4780</v>
      </c>
      <c r="AH331" s="7">
        <v>90000</v>
      </c>
      <c r="AI331" s="7">
        <v>48</v>
      </c>
      <c r="AJ331" s="7">
        <v>21</v>
      </c>
      <c r="AS331" s="7" t="str">
        <f t="shared" si="78"/>
        <v>None</v>
      </c>
      <c r="AT331" s="7" t="str">
        <f t="shared" si="83"/>
        <v>None</v>
      </c>
      <c r="AU331" s="7" t="str">
        <f t="shared" si="84"/>
        <v/>
      </c>
      <c r="AV331" s="7" t="str">
        <f t="shared" si="85"/>
        <v/>
      </c>
      <c r="AW331" s="7" t="str">
        <f t="shared" si="86"/>
        <v/>
      </c>
      <c r="BA331" s="7" t="str">
        <f t="shared" si="77"/>
        <v/>
      </c>
      <c r="BB331" s="7" t="str">
        <f t="shared" si="87"/>
        <v>No</v>
      </c>
      <c r="BC331" s="7" t="s">
        <v>3333</v>
      </c>
      <c r="BP331" s="22"/>
      <c r="CG331" s="7" t="str">
        <f t="shared" si="88"/>
        <v/>
      </c>
      <c r="CX331" s="7" t="s">
        <v>643</v>
      </c>
    </row>
    <row r="332" spans="1:102">
      <c r="A332" s="7" t="s">
        <v>425</v>
      </c>
      <c r="B332" s="7">
        <v>388</v>
      </c>
      <c r="H332" s="24" t="str">
        <f t="shared" si="79"/>
        <v/>
      </c>
      <c r="K332" s="7" t="str">
        <f t="shared" si="80"/>
        <v/>
      </c>
      <c r="L332" s="21" t="str">
        <f t="shared" si="81"/>
        <v/>
      </c>
      <c r="S332" s="7" t="str">
        <f t="shared" si="82"/>
        <v>Nothing</v>
      </c>
      <c r="T332" s="7" t="s">
        <v>3333</v>
      </c>
      <c r="AC332" s="24">
        <v>32294</v>
      </c>
      <c r="AD332" s="7">
        <v>0.109</v>
      </c>
      <c r="AE332" s="7" t="s">
        <v>4781</v>
      </c>
      <c r="AF332" s="7">
        <v>0.61899999999999999</v>
      </c>
      <c r="AG332" s="7" t="s">
        <v>4782</v>
      </c>
      <c r="AH332" s="7">
        <v>5964</v>
      </c>
      <c r="AI332" s="7">
        <v>41</v>
      </c>
      <c r="AJ332" s="7">
        <v>26</v>
      </c>
      <c r="AS332" s="7" t="str">
        <f t="shared" si="78"/>
        <v>None</v>
      </c>
      <c r="AT332" s="7" t="str">
        <f t="shared" si="83"/>
        <v>None</v>
      </c>
      <c r="AU332" s="7" t="str">
        <f t="shared" si="84"/>
        <v/>
      </c>
      <c r="AV332" s="7" t="str">
        <f t="shared" si="85"/>
        <v/>
      </c>
      <c r="AW332" s="7" t="str">
        <f t="shared" si="86"/>
        <v/>
      </c>
      <c r="BA332" s="7" t="str">
        <f t="shared" si="77"/>
        <v/>
      </c>
      <c r="BB332" s="7" t="str">
        <f t="shared" si="87"/>
        <v>No</v>
      </c>
      <c r="BC332" s="7" t="s">
        <v>3333</v>
      </c>
      <c r="BE332" s="7" t="s">
        <v>4783</v>
      </c>
      <c r="BP332" s="22"/>
      <c r="CG332" s="7" t="str">
        <f t="shared" si="88"/>
        <v/>
      </c>
    </row>
    <row r="333" spans="1:102">
      <c r="A333" s="7" t="s">
        <v>335</v>
      </c>
      <c r="B333" s="7">
        <v>225</v>
      </c>
      <c r="C333" s="7" t="s">
        <v>639</v>
      </c>
      <c r="D333" s="7" t="s">
        <v>635</v>
      </c>
      <c r="E333" s="7" t="s">
        <v>663</v>
      </c>
      <c r="F333" s="7">
        <v>2025</v>
      </c>
      <c r="G333" s="7">
        <v>2018</v>
      </c>
      <c r="H333" s="24" t="str">
        <f t="shared" si="79"/>
        <v/>
      </c>
      <c r="K333" s="7" t="str">
        <f t="shared" si="80"/>
        <v>T</v>
      </c>
      <c r="L333" s="21">
        <f t="shared" si="81"/>
        <v>2030</v>
      </c>
      <c r="M333" s="7">
        <v>2019</v>
      </c>
      <c r="S333" s="7" t="str">
        <f t="shared" si="82"/>
        <v/>
      </c>
      <c r="T333" s="7" t="s">
        <v>3990</v>
      </c>
      <c r="U333" s="7" t="s">
        <v>4784</v>
      </c>
      <c r="AB333" s="8" t="s">
        <v>4785</v>
      </c>
      <c r="AC333" s="24">
        <v>50486</v>
      </c>
      <c r="AD333" s="7">
        <v>-0.05</v>
      </c>
      <c r="AE333" s="7" t="s">
        <v>4786</v>
      </c>
      <c r="AF333" s="7">
        <v>-7.0000000000000007E-2</v>
      </c>
      <c r="AG333" s="7" t="s">
        <v>4787</v>
      </c>
      <c r="AH333" s="7">
        <v>103914</v>
      </c>
      <c r="AI333" s="7">
        <v>-24</v>
      </c>
      <c r="AJ333" s="7">
        <v>26</v>
      </c>
      <c r="AK333" s="7" t="s">
        <v>3654</v>
      </c>
      <c r="AM333" s="7" t="s">
        <v>640</v>
      </c>
      <c r="AS333" s="7" t="str">
        <f t="shared" si="78"/>
        <v>CN &amp; SBT</v>
      </c>
      <c r="AT333" s="7" t="str">
        <f t="shared" si="83"/>
        <v>CN &amp; SBT</v>
      </c>
      <c r="AU333" s="7">
        <f t="shared" si="84"/>
        <v>2018</v>
      </c>
      <c r="AV333" s="7">
        <f t="shared" si="85"/>
        <v>2019</v>
      </c>
      <c r="AW333" s="7" t="str">
        <f t="shared" si="86"/>
        <v/>
      </c>
      <c r="BA333" s="7" t="str">
        <f t="shared" si="77"/>
        <v>Yes</v>
      </c>
      <c r="BB333" s="7" t="str">
        <f t="shared" si="87"/>
        <v>Carbon Neutral</v>
      </c>
      <c r="BC333" s="7" t="s">
        <v>634</v>
      </c>
      <c r="BE333" s="7" t="s">
        <v>4788</v>
      </c>
      <c r="BG333" s="7" t="s">
        <v>641</v>
      </c>
      <c r="BH333" s="7" t="s">
        <v>3362</v>
      </c>
      <c r="BI333" s="7" t="s">
        <v>3668</v>
      </c>
      <c r="BL333" s="7" t="s">
        <v>4789</v>
      </c>
      <c r="BM333" s="7">
        <v>2030</v>
      </c>
      <c r="BN333" s="7">
        <v>2030</v>
      </c>
      <c r="BO333" s="7">
        <v>2030</v>
      </c>
      <c r="BP333" s="22"/>
      <c r="CD333" s="7" t="s">
        <v>3997</v>
      </c>
      <c r="CG333" s="7" t="str">
        <f t="shared" si="88"/>
        <v/>
      </c>
      <c r="CV333" s="7" t="s">
        <v>643</v>
      </c>
      <c r="CW333" s="7" t="s">
        <v>643</v>
      </c>
    </row>
    <row r="334" spans="1:102">
      <c r="A334" s="7" t="s">
        <v>229</v>
      </c>
      <c r="B334" s="7">
        <v>190</v>
      </c>
      <c r="H334" s="24" t="str">
        <f t="shared" si="79"/>
        <v/>
      </c>
      <c r="K334" s="7" t="str">
        <f t="shared" si="80"/>
        <v/>
      </c>
      <c r="L334" s="21" t="str">
        <f t="shared" si="81"/>
        <v/>
      </c>
      <c r="S334" s="7" t="str">
        <f t="shared" si="82"/>
        <v>Nothing</v>
      </c>
      <c r="T334" s="7" t="s">
        <v>634</v>
      </c>
      <c r="W334" s="7" t="s">
        <v>4790</v>
      </c>
      <c r="AC334" s="24">
        <v>57171</v>
      </c>
      <c r="AD334" s="7">
        <v>-6.9000000000000006E-2</v>
      </c>
      <c r="AE334" s="7" t="s">
        <v>4791</v>
      </c>
      <c r="AF334" s="7">
        <v>-0.64700000000000002</v>
      </c>
      <c r="AG334" s="7" t="s">
        <v>4792</v>
      </c>
      <c r="AH334" s="7">
        <v>30105</v>
      </c>
      <c r="AI334" s="7">
        <v>-30</v>
      </c>
      <c r="AJ334" s="7">
        <v>14</v>
      </c>
      <c r="AS334" s="7" t="str">
        <f t="shared" si="78"/>
        <v>None</v>
      </c>
      <c r="AT334" s="7" t="str">
        <f t="shared" si="83"/>
        <v>None</v>
      </c>
      <c r="AU334" s="7" t="str">
        <f t="shared" si="84"/>
        <v/>
      </c>
      <c r="AV334" s="7" t="str">
        <f t="shared" si="85"/>
        <v/>
      </c>
      <c r="AW334" s="7" t="str">
        <f t="shared" si="86"/>
        <v/>
      </c>
      <c r="BA334" s="7" t="str">
        <f t="shared" si="77"/>
        <v/>
      </c>
      <c r="BB334" s="7" t="str">
        <f t="shared" si="87"/>
        <v>No</v>
      </c>
      <c r="BC334" s="7" t="s">
        <v>634</v>
      </c>
      <c r="BP334" s="22"/>
      <c r="CC334" s="7" t="s">
        <v>643</v>
      </c>
      <c r="CG334" s="7" t="str">
        <f t="shared" si="88"/>
        <v/>
      </c>
    </row>
    <row r="335" spans="1:102">
      <c r="A335" s="7" t="s">
        <v>481</v>
      </c>
      <c r="B335" s="7">
        <v>483</v>
      </c>
      <c r="C335" s="7" t="s">
        <v>953</v>
      </c>
      <c r="F335" s="7">
        <v>2050</v>
      </c>
      <c r="G335" s="7">
        <v>2020</v>
      </c>
      <c r="H335" s="24" t="str">
        <f t="shared" si="79"/>
        <v/>
      </c>
      <c r="K335" s="7" t="str">
        <f t="shared" si="80"/>
        <v/>
      </c>
      <c r="L335" s="21" t="str">
        <f t="shared" si="81"/>
        <v/>
      </c>
      <c r="N335" s="7" t="s">
        <v>635</v>
      </c>
      <c r="O335" s="7" t="s">
        <v>663</v>
      </c>
      <c r="P335" s="7">
        <v>2050</v>
      </c>
      <c r="Q335" s="7">
        <v>2020</v>
      </c>
      <c r="R335" s="8" t="s">
        <v>4793</v>
      </c>
      <c r="S335" s="7" t="str">
        <f t="shared" si="82"/>
        <v/>
      </c>
      <c r="T335" s="7" t="s">
        <v>3473</v>
      </c>
      <c r="U335" s="7" t="s">
        <v>4794</v>
      </c>
      <c r="Y335" s="7" t="s">
        <v>4795</v>
      </c>
      <c r="Z335" s="7" t="s">
        <v>3509</v>
      </c>
      <c r="AA335" s="8" t="s">
        <v>4793</v>
      </c>
      <c r="AC335" s="24">
        <v>26259</v>
      </c>
      <c r="AD335" s="7">
        <v>-0.03</v>
      </c>
      <c r="AE335" s="7" t="s">
        <v>4796</v>
      </c>
      <c r="AF335" s="7">
        <v>9.7000000000000003E-2</v>
      </c>
      <c r="AG335" s="7" t="s">
        <v>4797</v>
      </c>
      <c r="AH335" s="7">
        <v>19845</v>
      </c>
      <c r="AI335" s="7">
        <v>-24</v>
      </c>
      <c r="AJ335" s="7">
        <v>13</v>
      </c>
      <c r="AK335" s="7" t="s">
        <v>3715</v>
      </c>
      <c r="AM335" s="7" t="s">
        <v>640</v>
      </c>
      <c r="AS335" s="7" t="str">
        <f t="shared" si="78"/>
        <v>None</v>
      </c>
      <c r="AT335" s="7" t="str">
        <f t="shared" si="83"/>
        <v>None</v>
      </c>
      <c r="AU335" s="7" t="str">
        <f t="shared" si="84"/>
        <v/>
      </c>
      <c r="AV335" s="7" t="str">
        <f t="shared" si="85"/>
        <v/>
      </c>
      <c r="AW335" s="7" t="str">
        <f t="shared" si="86"/>
        <v/>
      </c>
      <c r="BA335" s="7" t="str">
        <f t="shared" si="77"/>
        <v/>
      </c>
      <c r="BB335" s="7" t="str">
        <f t="shared" si="87"/>
        <v>No</v>
      </c>
      <c r="BC335" s="7" t="s">
        <v>3462</v>
      </c>
      <c r="BF335" s="7" t="s">
        <v>4798</v>
      </c>
      <c r="BP335" s="22"/>
      <c r="CC335" s="7" t="s">
        <v>643</v>
      </c>
      <c r="CG335" s="7" t="str">
        <f t="shared" si="88"/>
        <v/>
      </c>
    </row>
    <row r="336" spans="1:102">
      <c r="A336" s="7" t="s">
        <v>330</v>
      </c>
      <c r="B336" s="7">
        <v>314</v>
      </c>
      <c r="H336" s="24" t="str">
        <f t="shared" si="79"/>
        <v/>
      </c>
      <c r="K336" s="7" t="str">
        <f t="shared" si="80"/>
        <v/>
      </c>
      <c r="L336" s="21" t="str">
        <f t="shared" si="81"/>
        <v/>
      </c>
      <c r="S336" s="7" t="str">
        <f t="shared" si="82"/>
        <v>Nothing</v>
      </c>
      <c r="T336" s="7" t="s">
        <v>3333</v>
      </c>
      <c r="AB336" s="8" t="s">
        <v>4799</v>
      </c>
      <c r="AC336" s="24">
        <v>39506</v>
      </c>
      <c r="AD336" s="7">
        <v>-8.0000000000000002E-3</v>
      </c>
      <c r="AE336" s="7" t="s">
        <v>4800</v>
      </c>
      <c r="AF336" s="7">
        <v>1.8979999999999999</v>
      </c>
      <c r="AG336" s="7" t="s">
        <v>4801</v>
      </c>
      <c r="AH336" s="7">
        <v>136000</v>
      </c>
      <c r="AI336" s="7">
        <v>-7</v>
      </c>
      <c r="AJ336" s="7">
        <v>14</v>
      </c>
      <c r="AS336" s="7" t="str">
        <f t="shared" si="78"/>
        <v>None</v>
      </c>
      <c r="AT336" s="7" t="str">
        <f t="shared" si="83"/>
        <v>None</v>
      </c>
      <c r="AU336" s="7" t="str">
        <f t="shared" si="84"/>
        <v/>
      </c>
      <c r="AV336" s="7" t="str">
        <f t="shared" si="85"/>
        <v/>
      </c>
      <c r="AW336" s="7" t="str">
        <f t="shared" si="86"/>
        <v/>
      </c>
      <c r="BA336" s="7" t="str">
        <f t="shared" si="77"/>
        <v/>
      </c>
      <c r="BB336" s="7" t="str">
        <f t="shared" si="87"/>
        <v>No</v>
      </c>
      <c r="BC336" s="7" t="s">
        <v>3333</v>
      </c>
      <c r="BE336" s="7" t="s">
        <v>4802</v>
      </c>
      <c r="BP336" s="22"/>
      <c r="CG336" s="7" t="str">
        <f t="shared" si="88"/>
        <v/>
      </c>
      <c r="CX336" s="7" t="s">
        <v>643</v>
      </c>
    </row>
    <row r="337" spans="1:102">
      <c r="A337" s="7" t="s">
        <v>389</v>
      </c>
      <c r="B337" s="7">
        <v>249</v>
      </c>
      <c r="C337" s="7" t="s">
        <v>692</v>
      </c>
      <c r="F337" s="7">
        <v>2040</v>
      </c>
      <c r="G337" s="7">
        <v>2019</v>
      </c>
      <c r="H337" s="24" t="str">
        <f t="shared" si="79"/>
        <v/>
      </c>
      <c r="K337" s="7" t="str">
        <f t="shared" si="80"/>
        <v>C</v>
      </c>
      <c r="L337" s="21" t="str">
        <f t="shared" si="81"/>
        <v/>
      </c>
      <c r="M337" s="7">
        <v>2018</v>
      </c>
      <c r="N337" s="7" t="s">
        <v>3424</v>
      </c>
      <c r="O337" s="7" t="s">
        <v>4803</v>
      </c>
      <c r="P337" s="7">
        <v>2040</v>
      </c>
      <c r="Q337" s="7">
        <v>2019</v>
      </c>
      <c r="R337" s="26" t="s">
        <v>4804</v>
      </c>
      <c r="S337" s="7" t="str">
        <f t="shared" si="82"/>
        <v/>
      </c>
      <c r="T337" s="7" t="s">
        <v>3473</v>
      </c>
      <c r="W337" s="7" t="s">
        <v>4805</v>
      </c>
      <c r="Y337" s="7" t="s">
        <v>4806</v>
      </c>
      <c r="AA337" s="8" t="s">
        <v>4807</v>
      </c>
      <c r="AB337" s="8" t="s">
        <v>4807</v>
      </c>
      <c r="AC337" s="24">
        <v>47275</v>
      </c>
      <c r="AD337" s="7">
        <v>-3.2000000000000001E-2</v>
      </c>
      <c r="AE337" s="7" t="s">
        <v>4808</v>
      </c>
      <c r="AF337" s="7">
        <v>0.45900000000000002</v>
      </c>
      <c r="AG337" s="7" t="s">
        <v>4809</v>
      </c>
      <c r="AH337" s="7">
        <v>146768</v>
      </c>
      <c r="AI337" s="7">
        <v>-21</v>
      </c>
      <c r="AJ337" s="7">
        <v>26</v>
      </c>
      <c r="AK337" s="7" t="s">
        <v>1294</v>
      </c>
      <c r="AM337" s="7" t="s">
        <v>640</v>
      </c>
      <c r="AS337" s="7" t="str">
        <f t="shared" si="78"/>
        <v>SBT</v>
      </c>
      <c r="AT337" s="7" t="str">
        <f t="shared" si="83"/>
        <v>SBT</v>
      </c>
      <c r="AU337" s="7" t="str">
        <f t="shared" si="84"/>
        <v/>
      </c>
      <c r="AV337" s="7">
        <f t="shared" si="85"/>
        <v>2018</v>
      </c>
      <c r="AW337" s="7" t="str">
        <f t="shared" si="86"/>
        <v/>
      </c>
      <c r="BA337" s="7" t="str">
        <f t="shared" si="77"/>
        <v>Yes</v>
      </c>
      <c r="BB337" s="7" t="str">
        <f t="shared" si="87"/>
        <v>No</v>
      </c>
      <c r="BC337" s="7" t="s">
        <v>3381</v>
      </c>
      <c r="BE337" s="23" t="s">
        <v>4810</v>
      </c>
      <c r="BF337" s="7" t="s">
        <v>647</v>
      </c>
      <c r="BG337" s="7" t="s">
        <v>633</v>
      </c>
      <c r="BI337" s="7" t="s">
        <v>4811</v>
      </c>
      <c r="BP337" s="22"/>
      <c r="CC337" s="7" t="s">
        <v>643</v>
      </c>
      <c r="CE337" s="7" t="s">
        <v>3373</v>
      </c>
      <c r="CG337" s="7" t="str">
        <f t="shared" si="88"/>
        <v/>
      </c>
    </row>
    <row r="338" spans="1:102">
      <c r="A338" s="7" t="s">
        <v>524</v>
      </c>
      <c r="B338" s="7">
        <v>497</v>
      </c>
      <c r="H338" s="24" t="str">
        <f t="shared" si="79"/>
        <v/>
      </c>
      <c r="K338" s="7" t="str">
        <f t="shared" si="80"/>
        <v/>
      </c>
      <c r="L338" s="21" t="str">
        <f t="shared" si="81"/>
        <v/>
      </c>
      <c r="S338" s="7" t="str">
        <f t="shared" si="82"/>
        <v>Nothing</v>
      </c>
      <c r="T338" s="7" t="s">
        <v>634</v>
      </c>
      <c r="AC338" s="24">
        <v>25600</v>
      </c>
      <c r="AD338" s="7">
        <v>0.09</v>
      </c>
      <c r="AE338" s="7" t="s">
        <v>4812</v>
      </c>
      <c r="AF338" s="7">
        <v>8.7999999999999995E-2</v>
      </c>
      <c r="AG338" s="7" t="s">
        <v>4813</v>
      </c>
      <c r="AH338" s="7">
        <v>27000</v>
      </c>
      <c r="AI338" s="7" t="s">
        <v>3395</v>
      </c>
      <c r="AJ338" s="7">
        <v>3</v>
      </c>
      <c r="AS338" s="7" t="str">
        <f t="shared" si="78"/>
        <v>None</v>
      </c>
      <c r="AT338" s="7" t="str">
        <f t="shared" si="83"/>
        <v>None</v>
      </c>
      <c r="AU338" s="7" t="str">
        <f t="shared" si="84"/>
        <v/>
      </c>
      <c r="AV338" s="7" t="str">
        <f t="shared" si="85"/>
        <v/>
      </c>
      <c r="AW338" s="7" t="str">
        <f t="shared" si="86"/>
        <v/>
      </c>
      <c r="BA338" s="7" t="str">
        <f t="shared" si="77"/>
        <v/>
      </c>
      <c r="BB338" s="7" t="str">
        <f t="shared" si="87"/>
        <v>No</v>
      </c>
      <c r="BC338" s="7" t="s">
        <v>634</v>
      </c>
      <c r="BP338" s="22"/>
      <c r="CG338" s="7" t="str">
        <f t="shared" si="88"/>
        <v/>
      </c>
    </row>
    <row r="339" spans="1:102">
      <c r="A339" s="7" t="s">
        <v>218</v>
      </c>
      <c r="B339" s="7">
        <v>75</v>
      </c>
      <c r="H339" s="24" t="str">
        <f t="shared" si="79"/>
        <v/>
      </c>
      <c r="K339" s="7" t="str">
        <f t="shared" si="80"/>
        <v/>
      </c>
      <c r="L339" s="21" t="str">
        <f t="shared" si="81"/>
        <v/>
      </c>
      <c r="S339" s="7" t="str">
        <f t="shared" si="82"/>
        <v>Nothing</v>
      </c>
      <c r="T339" s="7" t="s">
        <v>634</v>
      </c>
      <c r="AC339" s="24">
        <v>97536</v>
      </c>
      <c r="AD339" s="7">
        <v>0.126</v>
      </c>
      <c r="AE339" s="7" t="s">
        <v>4814</v>
      </c>
      <c r="AF339" s="7">
        <v>1.9E-2</v>
      </c>
      <c r="AG339" s="7" t="s">
        <v>4815</v>
      </c>
      <c r="AH339" s="7">
        <v>453635</v>
      </c>
      <c r="AI339" s="7">
        <v>22</v>
      </c>
      <c r="AJ339" s="7">
        <v>7</v>
      </c>
      <c r="AS339" s="7" t="str">
        <f t="shared" si="78"/>
        <v>None</v>
      </c>
      <c r="AT339" s="7" t="str">
        <f t="shared" si="83"/>
        <v>None</v>
      </c>
      <c r="AU339" s="7" t="str">
        <f t="shared" si="84"/>
        <v/>
      </c>
      <c r="AV339" s="7" t="str">
        <f t="shared" si="85"/>
        <v/>
      </c>
      <c r="AW339" s="7" t="str">
        <f t="shared" si="86"/>
        <v/>
      </c>
      <c r="BB339" s="7" t="str">
        <f t="shared" si="87"/>
        <v>No</v>
      </c>
      <c r="BC339" s="7" t="s">
        <v>634</v>
      </c>
      <c r="BP339" s="22"/>
      <c r="CG339" s="7" t="str">
        <f t="shared" si="88"/>
        <v/>
      </c>
    </row>
    <row r="340" spans="1:102">
      <c r="A340" s="33" t="s">
        <v>309</v>
      </c>
      <c r="B340" s="33">
        <v>153</v>
      </c>
      <c r="C340" s="33" t="s">
        <v>676</v>
      </c>
      <c r="D340" s="33"/>
      <c r="E340" s="33"/>
      <c r="F340" s="34"/>
      <c r="G340" s="34"/>
      <c r="H340" s="38" t="str">
        <f t="shared" si="79"/>
        <v>Yes</v>
      </c>
      <c r="I340" s="33">
        <v>2050</v>
      </c>
      <c r="J340" s="33">
        <v>2019</v>
      </c>
      <c r="K340" s="33" t="str">
        <f t="shared" si="80"/>
        <v>T</v>
      </c>
      <c r="L340" s="37">
        <f t="shared" si="81"/>
        <v>2030</v>
      </c>
      <c r="M340" s="33">
        <v>2017</v>
      </c>
      <c r="N340" s="33" t="s">
        <v>635</v>
      </c>
      <c r="O340" s="33" t="s">
        <v>4816</v>
      </c>
      <c r="P340" s="33">
        <v>2050</v>
      </c>
      <c r="Q340" s="33">
        <v>2017</v>
      </c>
      <c r="R340" s="36" t="s">
        <v>4817</v>
      </c>
      <c r="S340" s="7" t="str">
        <f t="shared" si="82"/>
        <v/>
      </c>
      <c r="T340" s="34" t="s">
        <v>3381</v>
      </c>
      <c r="U340" s="34"/>
      <c r="V340" s="33"/>
      <c r="W340" s="33"/>
      <c r="X340" s="33"/>
      <c r="Y340" s="33"/>
      <c r="Z340" s="33"/>
      <c r="AA340" s="33"/>
      <c r="AB340" s="36" t="s">
        <v>4818</v>
      </c>
      <c r="AC340" s="24">
        <v>68897</v>
      </c>
      <c r="AD340" s="7">
        <v>-4.4999999999999998E-2</v>
      </c>
      <c r="AE340" s="7" t="s">
        <v>4819</v>
      </c>
      <c r="AF340" s="7">
        <v>-0.19</v>
      </c>
      <c r="AG340" s="7" t="s">
        <v>4820</v>
      </c>
      <c r="AH340" s="7">
        <v>259385</v>
      </c>
      <c r="AI340" s="7">
        <v>-22</v>
      </c>
      <c r="AJ340" s="7">
        <v>26</v>
      </c>
      <c r="AK340" s="7" t="s">
        <v>4549</v>
      </c>
      <c r="AM340" s="7" t="s">
        <v>677</v>
      </c>
      <c r="AS340" s="33" t="str">
        <f t="shared" si="78"/>
        <v>CN, SBT &amp; RE100</v>
      </c>
      <c r="AT340" s="33" t="str">
        <f t="shared" si="83"/>
        <v>CN &amp; SBT</v>
      </c>
      <c r="AU340" s="33">
        <f t="shared" si="84"/>
        <v>0</v>
      </c>
      <c r="AV340" s="33">
        <f t="shared" si="85"/>
        <v>2017</v>
      </c>
      <c r="AW340" s="33" t="str">
        <f t="shared" si="86"/>
        <v/>
      </c>
      <c r="AX340" s="33"/>
      <c r="AY340" s="33"/>
      <c r="AZ340" s="33"/>
      <c r="BA340" s="33" t="str">
        <f t="shared" ref="BA340:BA374" si="89">IF(BG340="","","Yes")</f>
        <v>Yes</v>
      </c>
      <c r="BB340" s="33" t="str">
        <f t="shared" si="87"/>
        <v>Carbon Neutral</v>
      </c>
      <c r="BC340" s="33" t="s">
        <v>634</v>
      </c>
      <c r="BD340" s="33"/>
      <c r="BE340" s="35" t="s">
        <v>4821</v>
      </c>
      <c r="BF340" s="33" t="s">
        <v>3435</v>
      </c>
      <c r="BG340" s="33" t="s">
        <v>641</v>
      </c>
      <c r="BH340" s="33" t="s">
        <v>3402</v>
      </c>
      <c r="BI340" s="33" t="s">
        <v>4822</v>
      </c>
      <c r="BJ340" s="33"/>
      <c r="BK340" s="33"/>
      <c r="BL340" s="33" t="s">
        <v>4823</v>
      </c>
      <c r="BM340" s="33">
        <v>2030</v>
      </c>
      <c r="BN340" s="33">
        <v>2030</v>
      </c>
      <c r="BO340" s="33">
        <v>2030</v>
      </c>
      <c r="BP340" s="22"/>
      <c r="BQ340" s="33"/>
      <c r="BR340" s="33"/>
      <c r="BS340" s="33"/>
      <c r="BT340" s="33"/>
      <c r="BU340" s="33"/>
      <c r="BV340" s="33"/>
      <c r="BW340" s="33"/>
      <c r="BX340" s="33"/>
      <c r="BY340" s="33"/>
      <c r="BZ340" s="33"/>
      <c r="CA340" s="33"/>
      <c r="CB340" s="33"/>
      <c r="CC340" s="33"/>
      <c r="CD340" s="33">
        <v>2050</v>
      </c>
      <c r="CE340" s="33"/>
      <c r="CF340" s="33" t="s">
        <v>676</v>
      </c>
      <c r="CG340" s="33" t="str">
        <f t="shared" si="88"/>
        <v/>
      </c>
      <c r="CH340" s="33" t="s">
        <v>3338</v>
      </c>
      <c r="CI340" s="33">
        <v>0.01</v>
      </c>
      <c r="CJ340" s="33" t="s">
        <v>3338</v>
      </c>
      <c r="CK340" s="33" t="s">
        <v>3338</v>
      </c>
      <c r="CL340" s="33" t="s">
        <v>3338</v>
      </c>
      <c r="CM340" s="33" t="s">
        <v>3338</v>
      </c>
      <c r="CN340" s="33" t="s">
        <v>3395</v>
      </c>
      <c r="CO340" s="33" t="s">
        <v>3340</v>
      </c>
      <c r="CP340" s="33"/>
      <c r="CQ340" s="33"/>
      <c r="CR340" s="33"/>
      <c r="CS340" s="33"/>
      <c r="CT340" s="33"/>
      <c r="CU340" s="33"/>
      <c r="CV340" s="33"/>
      <c r="CW340" s="33"/>
      <c r="CX340" s="33"/>
    </row>
    <row r="341" spans="1:102">
      <c r="A341" s="7" t="s">
        <v>509</v>
      </c>
      <c r="B341" s="7">
        <v>269</v>
      </c>
      <c r="E341" s="7" t="s">
        <v>636</v>
      </c>
      <c r="H341" s="24" t="str">
        <f t="shared" si="79"/>
        <v/>
      </c>
      <c r="K341" s="7" t="str">
        <f t="shared" si="80"/>
        <v/>
      </c>
      <c r="L341" s="21" t="str">
        <f t="shared" si="81"/>
        <v/>
      </c>
      <c r="S341" s="7" t="str">
        <f t="shared" si="82"/>
        <v>Nothing</v>
      </c>
      <c r="T341" s="7" t="s">
        <v>3333</v>
      </c>
      <c r="W341" s="7" t="s">
        <v>4824</v>
      </c>
      <c r="AB341" s="8" t="s">
        <v>4825</v>
      </c>
      <c r="AC341" s="24">
        <v>44207</v>
      </c>
      <c r="AD341" s="7">
        <v>-6.0000000000000001E-3</v>
      </c>
      <c r="AE341" s="7" t="s">
        <v>4826</v>
      </c>
      <c r="AF341" s="7">
        <v>0.69499999999999995</v>
      </c>
      <c r="AG341" s="7" t="s">
        <v>4827</v>
      </c>
      <c r="AH341" s="7">
        <v>172995</v>
      </c>
      <c r="AI341" s="7">
        <v>-10</v>
      </c>
      <c r="AJ341" s="7">
        <v>8</v>
      </c>
      <c r="AS341" s="7" t="str">
        <f t="shared" si="78"/>
        <v>None</v>
      </c>
      <c r="AT341" s="7" t="str">
        <f t="shared" si="83"/>
        <v>None</v>
      </c>
      <c r="AU341" s="7" t="str">
        <f t="shared" si="84"/>
        <v/>
      </c>
      <c r="AV341" s="7" t="str">
        <f t="shared" si="85"/>
        <v/>
      </c>
      <c r="AW341" s="7" t="str">
        <f t="shared" si="86"/>
        <v/>
      </c>
      <c r="BA341" s="7" t="str">
        <f t="shared" si="89"/>
        <v/>
      </c>
      <c r="BB341" s="7" t="str">
        <f t="shared" si="87"/>
        <v>No</v>
      </c>
      <c r="BC341" s="7" t="s">
        <v>3333</v>
      </c>
      <c r="BD341" s="1"/>
      <c r="BE341" t="s">
        <v>4828</v>
      </c>
      <c r="BF341" s="7" t="s">
        <v>4829</v>
      </c>
      <c r="BP341" s="22"/>
      <c r="CG341" s="7" t="str">
        <f t="shared" si="88"/>
        <v/>
      </c>
    </row>
    <row r="342" spans="1:102">
      <c r="A342" s="7" t="s">
        <v>169</v>
      </c>
      <c r="B342" s="7">
        <v>133</v>
      </c>
      <c r="H342" s="24" t="str">
        <f t="shared" si="79"/>
        <v/>
      </c>
      <c r="K342" s="7" t="str">
        <f t="shared" si="80"/>
        <v/>
      </c>
      <c r="L342" s="21" t="str">
        <f t="shared" si="81"/>
        <v/>
      </c>
      <c r="S342" s="7" t="str">
        <f t="shared" si="82"/>
        <v>Nothing</v>
      </c>
      <c r="T342" s="7" t="s">
        <v>634</v>
      </c>
      <c r="W342" s="7" t="s">
        <v>4830</v>
      </c>
      <c r="AB342" s="8" t="s">
        <v>4831</v>
      </c>
      <c r="AC342" s="24">
        <v>72820</v>
      </c>
      <c r="AD342" s="7">
        <v>-0.16700000000000001</v>
      </c>
      <c r="AE342" s="7" t="s">
        <v>4832</v>
      </c>
      <c r="AF342" s="7" t="s">
        <v>3395</v>
      </c>
      <c r="AG342" s="7" t="s">
        <v>4833</v>
      </c>
      <c r="AH342" s="7">
        <v>125735</v>
      </c>
      <c r="AI342" s="7">
        <v>-38</v>
      </c>
      <c r="AJ342" s="7">
        <v>26</v>
      </c>
      <c r="AS342" s="7" t="str">
        <f t="shared" si="78"/>
        <v>None</v>
      </c>
      <c r="AT342" s="7" t="str">
        <f t="shared" si="83"/>
        <v>None</v>
      </c>
      <c r="AU342" s="7" t="str">
        <f t="shared" si="84"/>
        <v/>
      </c>
      <c r="AV342" s="7" t="str">
        <f t="shared" si="85"/>
        <v/>
      </c>
      <c r="AW342" s="7" t="str">
        <f t="shared" si="86"/>
        <v/>
      </c>
      <c r="BA342" s="7" t="str">
        <f t="shared" si="89"/>
        <v/>
      </c>
      <c r="BB342" s="7" t="str">
        <f t="shared" si="87"/>
        <v>No</v>
      </c>
      <c r="BC342" s="7" t="s">
        <v>634</v>
      </c>
      <c r="BE342" s="7" t="s">
        <v>4834</v>
      </c>
      <c r="BP342" s="22"/>
      <c r="CG342" s="7" t="str">
        <f t="shared" si="88"/>
        <v/>
      </c>
    </row>
    <row r="343" spans="1:102">
      <c r="A343" s="7" t="s">
        <v>189</v>
      </c>
      <c r="B343" s="7">
        <v>112</v>
      </c>
      <c r="C343" s="7" t="s">
        <v>680</v>
      </c>
      <c r="H343" s="24" t="str">
        <f t="shared" si="79"/>
        <v/>
      </c>
      <c r="K343" s="7" t="str">
        <f t="shared" si="80"/>
        <v/>
      </c>
      <c r="L343" s="21" t="str">
        <f t="shared" si="81"/>
        <v/>
      </c>
      <c r="S343" s="7" t="str">
        <f t="shared" si="82"/>
        <v>Nothing</v>
      </c>
      <c r="T343" s="7" t="s">
        <v>634</v>
      </c>
      <c r="AC343" s="24">
        <v>79788</v>
      </c>
      <c r="AD343" s="7">
        <v>5.8999999999999997E-2</v>
      </c>
      <c r="AE343" s="7" t="s">
        <v>4835</v>
      </c>
      <c r="AF343" s="7">
        <v>0.64100000000000001</v>
      </c>
      <c r="AG343" s="7" t="s">
        <v>4836</v>
      </c>
      <c r="AH343" s="7">
        <v>198951</v>
      </c>
      <c r="AI343" s="7">
        <v>9</v>
      </c>
      <c r="AJ343" s="7">
        <v>11</v>
      </c>
      <c r="AM343" s="7" t="s">
        <v>677</v>
      </c>
      <c r="AS343" s="7" t="str">
        <f t="shared" si="78"/>
        <v>None</v>
      </c>
      <c r="AT343" s="7" t="str">
        <f t="shared" si="83"/>
        <v>None</v>
      </c>
      <c r="AU343" s="7" t="str">
        <f t="shared" si="84"/>
        <v/>
      </c>
      <c r="AV343" s="7" t="str">
        <f t="shared" si="85"/>
        <v/>
      </c>
      <c r="AW343" s="7" t="str">
        <f t="shared" si="86"/>
        <v/>
      </c>
      <c r="BA343" s="7" t="str">
        <f t="shared" si="89"/>
        <v/>
      </c>
      <c r="BB343" s="7" t="str">
        <f t="shared" si="87"/>
        <v>No</v>
      </c>
      <c r="BC343" s="7" t="s">
        <v>634</v>
      </c>
      <c r="BP343" s="22"/>
      <c r="CG343" s="7" t="str">
        <f t="shared" si="88"/>
        <v/>
      </c>
    </row>
    <row r="344" spans="1:102">
      <c r="A344" s="7" t="s">
        <v>163</v>
      </c>
      <c r="B344" s="7">
        <v>160</v>
      </c>
      <c r="C344" s="7" t="s">
        <v>3332</v>
      </c>
      <c r="H344" s="24" t="str">
        <f t="shared" si="79"/>
        <v/>
      </c>
      <c r="K344" s="7" t="str">
        <f t="shared" si="80"/>
        <v>T</v>
      </c>
      <c r="L344" s="21">
        <f t="shared" si="81"/>
        <v>2030</v>
      </c>
      <c r="M344" s="7">
        <v>2016</v>
      </c>
      <c r="S344" s="7" t="str">
        <f t="shared" si="82"/>
        <v>Nothing</v>
      </c>
      <c r="T344" s="7" t="s">
        <v>634</v>
      </c>
      <c r="AB344" s="8" t="s">
        <v>4837</v>
      </c>
      <c r="AC344" s="24">
        <v>67161</v>
      </c>
      <c r="AD344" s="7">
        <v>3.9E-2</v>
      </c>
      <c r="AE344" s="7" t="s">
        <v>4838</v>
      </c>
      <c r="AF344" s="7">
        <v>-0.41599999999999998</v>
      </c>
      <c r="AG344" s="7" t="s">
        <v>4839</v>
      </c>
      <c r="AH344" s="7">
        <v>267000</v>
      </c>
      <c r="AI344" s="7">
        <v>-6</v>
      </c>
      <c r="AJ344" s="7">
        <v>26</v>
      </c>
      <c r="AK344" s="7" t="s">
        <v>3528</v>
      </c>
      <c r="AM344" s="7" t="s">
        <v>630</v>
      </c>
      <c r="AS344" s="7" t="str">
        <f t="shared" si="78"/>
        <v>SBT</v>
      </c>
      <c r="AT344" s="7" t="str">
        <f t="shared" si="83"/>
        <v>SBT</v>
      </c>
      <c r="AU344" s="7" t="str">
        <f t="shared" si="84"/>
        <v/>
      </c>
      <c r="AV344" s="7">
        <f t="shared" si="85"/>
        <v>2016</v>
      </c>
      <c r="AW344" s="7" t="str">
        <f t="shared" si="86"/>
        <v/>
      </c>
      <c r="BA344" s="7" t="str">
        <f t="shared" si="89"/>
        <v>Yes</v>
      </c>
      <c r="BB344" s="7" t="str">
        <f t="shared" si="87"/>
        <v>No</v>
      </c>
      <c r="BC344" s="7" t="s">
        <v>634</v>
      </c>
      <c r="BE344" s="7" t="s">
        <v>4840</v>
      </c>
      <c r="BG344" s="7" t="s">
        <v>641</v>
      </c>
      <c r="BH344" s="7" t="s">
        <v>3402</v>
      </c>
      <c r="BI344" s="7" t="s">
        <v>4841</v>
      </c>
      <c r="BL344" s="7" t="s">
        <v>4842</v>
      </c>
      <c r="BM344" s="7">
        <v>2030</v>
      </c>
      <c r="BN344" s="7">
        <v>2030</v>
      </c>
      <c r="BO344" s="7">
        <v>2030</v>
      </c>
      <c r="BP344" s="22"/>
      <c r="CG344" s="7" t="str">
        <f t="shared" si="88"/>
        <v/>
      </c>
    </row>
    <row r="345" spans="1:102">
      <c r="A345" s="7" t="s">
        <v>168</v>
      </c>
      <c r="B345" s="7">
        <v>120</v>
      </c>
      <c r="H345" s="24" t="str">
        <f t="shared" si="79"/>
        <v/>
      </c>
      <c r="K345" s="7" t="str">
        <f t="shared" si="80"/>
        <v/>
      </c>
      <c r="L345" s="21" t="str">
        <f t="shared" si="81"/>
        <v/>
      </c>
      <c r="S345" s="7" t="str">
        <f t="shared" si="82"/>
        <v>Nothing</v>
      </c>
      <c r="T345" s="7" t="s">
        <v>634</v>
      </c>
      <c r="W345" s="23" t="s">
        <v>4843</v>
      </c>
      <c r="AC345" s="24">
        <v>76589</v>
      </c>
      <c r="AD345" s="7">
        <v>-0.19900000000000001</v>
      </c>
      <c r="AE345" s="7" t="s">
        <v>4844</v>
      </c>
      <c r="AF345" s="7">
        <v>0.41499999999999998</v>
      </c>
      <c r="AG345" s="7" t="s">
        <v>4845</v>
      </c>
      <c r="AH345" s="7">
        <v>57983</v>
      </c>
      <c r="AI345" s="7">
        <v>-46</v>
      </c>
      <c r="AJ345" s="7">
        <v>26</v>
      </c>
      <c r="AS345" s="7" t="str">
        <f t="shared" si="78"/>
        <v>None</v>
      </c>
      <c r="AT345" s="7" t="str">
        <f t="shared" si="83"/>
        <v>None</v>
      </c>
      <c r="AU345" s="7" t="str">
        <f t="shared" si="84"/>
        <v/>
      </c>
      <c r="AV345" s="7" t="str">
        <f t="shared" si="85"/>
        <v/>
      </c>
      <c r="AW345" s="7" t="str">
        <f t="shared" si="86"/>
        <v/>
      </c>
      <c r="BA345" s="7" t="str">
        <f t="shared" si="89"/>
        <v/>
      </c>
      <c r="BB345" s="7" t="str">
        <f t="shared" si="87"/>
        <v>No</v>
      </c>
      <c r="BC345" s="7" t="s">
        <v>634</v>
      </c>
      <c r="BP345" s="22"/>
      <c r="CG345" s="7" t="str">
        <f t="shared" si="88"/>
        <v/>
      </c>
    </row>
    <row r="346" spans="1:102">
      <c r="A346" s="7" t="s">
        <v>242</v>
      </c>
      <c r="B346" s="7">
        <v>186</v>
      </c>
      <c r="C346" s="7" t="s">
        <v>966</v>
      </c>
      <c r="H346" s="24" t="str">
        <f t="shared" si="79"/>
        <v/>
      </c>
      <c r="K346" s="7" t="str">
        <f t="shared" si="80"/>
        <v/>
      </c>
      <c r="L346" s="21" t="str">
        <f t="shared" si="81"/>
        <v/>
      </c>
      <c r="S346" s="7" t="str">
        <f t="shared" si="82"/>
        <v>Nothing</v>
      </c>
      <c r="T346" s="7" t="s">
        <v>3467</v>
      </c>
      <c r="AC346" s="24">
        <v>58027</v>
      </c>
      <c r="AD346" s="7">
        <v>-6.8000000000000005E-2</v>
      </c>
      <c r="AE346" s="7" t="s">
        <v>4846</v>
      </c>
      <c r="AF346" s="7">
        <v>-0.32800000000000001</v>
      </c>
      <c r="AG346" s="7" t="s">
        <v>4847</v>
      </c>
      <c r="AH346" s="7">
        <v>47669</v>
      </c>
      <c r="AI346" s="7">
        <v>-28</v>
      </c>
      <c r="AJ346" s="7">
        <v>24</v>
      </c>
      <c r="AS346" s="7" t="str">
        <f t="shared" si="78"/>
        <v>None</v>
      </c>
      <c r="AT346" s="7" t="str">
        <f t="shared" si="83"/>
        <v>None</v>
      </c>
      <c r="AU346" s="7" t="str">
        <f t="shared" si="84"/>
        <v/>
      </c>
      <c r="AV346" s="7" t="str">
        <f t="shared" si="85"/>
        <v/>
      </c>
      <c r="AW346" s="7" t="str">
        <f t="shared" si="86"/>
        <v/>
      </c>
      <c r="BA346" s="7" t="str">
        <f t="shared" si="89"/>
        <v/>
      </c>
      <c r="BB346" s="7" t="str">
        <f t="shared" si="87"/>
        <v>No</v>
      </c>
      <c r="BC346" s="7" t="s">
        <v>634</v>
      </c>
      <c r="BP346" s="22"/>
      <c r="CG346" s="7" t="str">
        <f t="shared" si="88"/>
        <v/>
      </c>
      <c r="CV346" s="7" t="s">
        <v>643</v>
      </c>
    </row>
    <row r="347" spans="1:102">
      <c r="A347" s="7" t="s">
        <v>4848</v>
      </c>
      <c r="B347" s="7">
        <v>101</v>
      </c>
      <c r="H347" s="24" t="str">
        <f t="shared" si="79"/>
        <v/>
      </c>
      <c r="K347" s="7" t="str">
        <f t="shared" si="80"/>
        <v/>
      </c>
      <c r="L347" s="21" t="str">
        <f t="shared" si="81"/>
        <v/>
      </c>
      <c r="S347" s="7" t="str">
        <f t="shared" si="82"/>
        <v>Nothing</v>
      </c>
      <c r="T347" s="7" t="s">
        <v>634</v>
      </c>
      <c r="AB347" s="8" t="s">
        <v>4849</v>
      </c>
      <c r="AC347" s="24">
        <v>83643</v>
      </c>
      <c r="AD347" s="7">
        <v>-4.2999999999999997E-2</v>
      </c>
      <c r="AE347" s="7" t="s">
        <v>4850</v>
      </c>
      <c r="AF347" s="7">
        <v>7.3999999999999996E-2</v>
      </c>
      <c r="AG347" s="7" t="s">
        <v>4851</v>
      </c>
      <c r="AH347" s="7">
        <v>214478</v>
      </c>
      <c r="AI347" s="7">
        <v>-5</v>
      </c>
      <c r="AJ347" s="7">
        <v>26</v>
      </c>
      <c r="AS347" s="7" t="str">
        <f t="shared" si="78"/>
        <v>None</v>
      </c>
      <c r="AT347" s="7" t="str">
        <f t="shared" si="83"/>
        <v>None</v>
      </c>
      <c r="AU347" s="7" t="str">
        <f t="shared" si="84"/>
        <v/>
      </c>
      <c r="AV347" s="7" t="str">
        <f t="shared" si="85"/>
        <v/>
      </c>
      <c r="AW347" s="7" t="str">
        <f t="shared" si="86"/>
        <v/>
      </c>
      <c r="BA347" s="7" t="str">
        <f t="shared" si="89"/>
        <v/>
      </c>
      <c r="BB347" s="7" t="str">
        <f t="shared" si="87"/>
        <v>No</v>
      </c>
      <c r="BC347" s="7" t="s">
        <v>634</v>
      </c>
      <c r="BE347" s="7" t="s">
        <v>4852</v>
      </c>
      <c r="BP347" s="22"/>
      <c r="CG347" s="7" t="str">
        <f t="shared" si="88"/>
        <v/>
      </c>
    </row>
    <row r="348" spans="1:102">
      <c r="A348" s="7" t="s">
        <v>267</v>
      </c>
      <c r="B348" s="7">
        <v>215</v>
      </c>
      <c r="C348" s="7" t="s">
        <v>3332</v>
      </c>
      <c r="H348" s="24" t="str">
        <f t="shared" si="79"/>
        <v/>
      </c>
      <c r="K348" s="7" t="str">
        <f t="shared" si="80"/>
        <v>T</v>
      </c>
      <c r="L348" s="21">
        <f t="shared" si="81"/>
        <v>2020</v>
      </c>
      <c r="M348" s="7">
        <v>2015</v>
      </c>
      <c r="S348" s="7" t="str">
        <f t="shared" si="82"/>
        <v>Nothing</v>
      </c>
      <c r="T348" s="7" t="s">
        <v>634</v>
      </c>
      <c r="AB348" s="8" t="s">
        <v>4853</v>
      </c>
      <c r="AC348" s="24">
        <v>51750</v>
      </c>
      <c r="AD348" s="7">
        <v>-3.5000000000000003E-2</v>
      </c>
      <c r="AE348" s="7" t="s">
        <v>4854</v>
      </c>
      <c r="AF348" s="7">
        <v>0.45900000000000002</v>
      </c>
      <c r="AG348" s="7" t="s">
        <v>4855</v>
      </c>
      <c r="AH348" s="7">
        <v>88300</v>
      </c>
      <c r="AI348" s="7">
        <v>-17</v>
      </c>
      <c r="AJ348" s="7">
        <v>26</v>
      </c>
      <c r="AK348" s="7" t="s">
        <v>3654</v>
      </c>
      <c r="AM348" s="7" t="s">
        <v>630</v>
      </c>
      <c r="AS348" s="7" t="str">
        <f t="shared" si="78"/>
        <v>SBT</v>
      </c>
      <c r="AT348" s="7" t="str">
        <f t="shared" si="83"/>
        <v>SBT</v>
      </c>
      <c r="AU348" s="7" t="str">
        <f t="shared" si="84"/>
        <v/>
      </c>
      <c r="AV348" s="7">
        <f t="shared" si="85"/>
        <v>2015</v>
      </c>
      <c r="AW348" s="7" t="str">
        <f t="shared" si="86"/>
        <v/>
      </c>
      <c r="BA348" s="7" t="str">
        <f t="shared" si="89"/>
        <v>Yes</v>
      </c>
      <c r="BB348" s="7" t="str">
        <f t="shared" si="87"/>
        <v>No</v>
      </c>
      <c r="BC348" s="7" t="s">
        <v>634</v>
      </c>
      <c r="BE348" s="7" t="s">
        <v>4856</v>
      </c>
      <c r="BG348" s="7" t="s">
        <v>641</v>
      </c>
      <c r="BH348" s="7" t="s">
        <v>3667</v>
      </c>
      <c r="BI348" s="7" t="s">
        <v>4857</v>
      </c>
      <c r="BL348" s="7" t="s">
        <v>4858</v>
      </c>
      <c r="BM348" s="7">
        <v>2020</v>
      </c>
      <c r="BN348" s="7">
        <v>2020</v>
      </c>
      <c r="BO348" s="7">
        <v>2020</v>
      </c>
      <c r="BP348" s="22"/>
      <c r="CG348" s="7" t="str">
        <f t="shared" si="88"/>
        <v/>
      </c>
      <c r="CW348" s="7" t="s">
        <v>643</v>
      </c>
      <c r="CX348" s="7" t="s">
        <v>643</v>
      </c>
    </row>
    <row r="349" spans="1:102">
      <c r="A349" s="7" t="s">
        <v>460</v>
      </c>
      <c r="B349" s="7">
        <v>421</v>
      </c>
      <c r="C349" s="7" t="s">
        <v>3332</v>
      </c>
      <c r="D349" s="7" t="s">
        <v>3424</v>
      </c>
      <c r="E349" s="7" t="s">
        <v>4859</v>
      </c>
      <c r="F349" s="7">
        <v>2050</v>
      </c>
      <c r="G349" s="7">
        <v>2019</v>
      </c>
      <c r="H349" s="24" t="str">
        <f t="shared" si="79"/>
        <v/>
      </c>
      <c r="K349" s="7" t="str">
        <f t="shared" si="80"/>
        <v>T</v>
      </c>
      <c r="L349" s="21">
        <f t="shared" si="81"/>
        <v>2030</v>
      </c>
      <c r="M349" s="7">
        <v>2017</v>
      </c>
      <c r="S349" s="7" t="str">
        <f t="shared" si="82"/>
        <v/>
      </c>
      <c r="T349" s="7" t="s">
        <v>3381</v>
      </c>
      <c r="U349" s="7" t="s">
        <v>4860</v>
      </c>
      <c r="W349" s="7" t="s">
        <v>4861</v>
      </c>
      <c r="AB349" s="8" t="s">
        <v>4862</v>
      </c>
      <c r="AC349" s="24">
        <v>29805</v>
      </c>
      <c r="AD349" s="7">
        <v>6.0000000000000001E-3</v>
      </c>
      <c r="AE349" s="7" t="s">
        <v>4863</v>
      </c>
      <c r="AF349" s="7">
        <v>-9.1999999999999998E-2</v>
      </c>
      <c r="AG349" s="7" t="s">
        <v>4864</v>
      </c>
      <c r="AH349" s="7">
        <v>73500</v>
      </c>
      <c r="AI349" s="7">
        <v>1</v>
      </c>
      <c r="AJ349" s="7">
        <v>12</v>
      </c>
      <c r="AK349" s="7" t="s">
        <v>3727</v>
      </c>
      <c r="AM349" s="7" t="s">
        <v>630</v>
      </c>
      <c r="AS349" s="7" t="str">
        <f t="shared" si="78"/>
        <v>CN &amp; SBT</v>
      </c>
      <c r="AT349" s="7" t="str">
        <f t="shared" si="83"/>
        <v>SBT</v>
      </c>
      <c r="AU349" s="7" t="str">
        <f t="shared" si="84"/>
        <v/>
      </c>
      <c r="AV349" s="7">
        <f t="shared" si="85"/>
        <v>2017</v>
      </c>
      <c r="AW349" s="7" t="str">
        <f t="shared" si="86"/>
        <v/>
      </c>
      <c r="BA349" s="7" t="str">
        <f t="shared" si="89"/>
        <v>Yes</v>
      </c>
      <c r="BB349" s="7" t="str">
        <f t="shared" si="87"/>
        <v>No - but post-2030 commitment</v>
      </c>
      <c r="BC349" s="7" t="s">
        <v>3333</v>
      </c>
      <c r="BE349" s="23" t="s">
        <v>4865</v>
      </c>
      <c r="BG349" s="7" t="s">
        <v>641</v>
      </c>
      <c r="BH349" s="7" t="s">
        <v>3402</v>
      </c>
      <c r="BI349" s="7" t="s">
        <v>4777</v>
      </c>
      <c r="BL349" s="7" t="s">
        <v>4866</v>
      </c>
      <c r="BM349" s="7">
        <v>2030</v>
      </c>
      <c r="BN349" s="7">
        <v>2030</v>
      </c>
      <c r="BO349" s="7">
        <v>2030</v>
      </c>
      <c r="BP349" s="22"/>
      <c r="CC349" s="7" t="s">
        <v>643</v>
      </c>
      <c r="CE349" s="25"/>
      <c r="CG349" s="7" t="str">
        <f t="shared" si="88"/>
        <v/>
      </c>
      <c r="CV349" s="7" t="s">
        <v>643</v>
      </c>
      <c r="CW349" s="7" t="s">
        <v>643</v>
      </c>
    </row>
    <row r="350" spans="1:102">
      <c r="A350" s="7" t="s">
        <v>105</v>
      </c>
      <c r="B350" s="7">
        <v>61</v>
      </c>
      <c r="H350" s="24" t="str">
        <f t="shared" si="79"/>
        <v/>
      </c>
      <c r="K350" s="7" t="str">
        <f t="shared" si="80"/>
        <v/>
      </c>
      <c r="L350" s="21" t="str">
        <f t="shared" si="81"/>
        <v/>
      </c>
      <c r="S350" s="7" t="str">
        <f t="shared" si="82"/>
        <v>Nothing</v>
      </c>
      <c r="T350" s="7" t="s">
        <v>634</v>
      </c>
      <c r="AB350" s="8" t="s">
        <v>4867</v>
      </c>
      <c r="AC350" s="24">
        <v>109559</v>
      </c>
      <c r="AD350" s="7">
        <v>-4.1000000000000002E-2</v>
      </c>
      <c r="AE350" s="7" t="s">
        <v>4868</v>
      </c>
      <c r="AF350" s="7">
        <v>-0.45</v>
      </c>
      <c r="AG350" s="7" t="s">
        <v>4869</v>
      </c>
      <c r="AH350" s="7">
        <v>14500</v>
      </c>
      <c r="AI350" s="7">
        <v>-7</v>
      </c>
      <c r="AJ350" s="7">
        <v>8</v>
      </c>
      <c r="AS350" s="7" t="str">
        <f t="shared" si="78"/>
        <v>None</v>
      </c>
      <c r="AT350" s="7" t="str">
        <f t="shared" si="83"/>
        <v>None</v>
      </c>
      <c r="AU350" s="7" t="str">
        <f t="shared" si="84"/>
        <v/>
      </c>
      <c r="AV350" s="7" t="str">
        <f t="shared" si="85"/>
        <v/>
      </c>
      <c r="AW350" s="7" t="str">
        <f t="shared" si="86"/>
        <v/>
      </c>
      <c r="BA350" s="7" t="str">
        <f t="shared" si="89"/>
        <v/>
      </c>
      <c r="BB350" s="7" t="str">
        <f t="shared" si="87"/>
        <v>No</v>
      </c>
      <c r="BC350" s="7" t="s">
        <v>634</v>
      </c>
      <c r="BE350" s="7" t="s">
        <v>4870</v>
      </c>
      <c r="BP350" s="22"/>
      <c r="CG350" s="7" t="str">
        <f t="shared" si="88"/>
        <v/>
      </c>
      <c r="CX350" s="7" t="s">
        <v>643</v>
      </c>
    </row>
    <row r="351" spans="1:102">
      <c r="A351" s="7" t="s">
        <v>2926</v>
      </c>
      <c r="B351" s="7">
        <v>338</v>
      </c>
      <c r="C351" s="7" t="s">
        <v>3581</v>
      </c>
      <c r="D351" s="7" t="s">
        <v>674</v>
      </c>
      <c r="E351" s="7" t="s">
        <v>3490</v>
      </c>
      <c r="F351" s="7">
        <v>2030</v>
      </c>
      <c r="G351" s="7">
        <v>2020</v>
      </c>
      <c r="H351" s="24" t="str">
        <f t="shared" si="79"/>
        <v/>
      </c>
      <c r="K351" s="7" t="str">
        <f t="shared" si="80"/>
        <v/>
      </c>
      <c r="L351" s="21" t="str">
        <f t="shared" si="81"/>
        <v/>
      </c>
      <c r="S351" s="7" t="str">
        <f t="shared" si="82"/>
        <v/>
      </c>
      <c r="T351" s="7" t="s">
        <v>3381</v>
      </c>
      <c r="W351" s="7" t="s">
        <v>4871</v>
      </c>
      <c r="AC351" s="24">
        <v>37215</v>
      </c>
      <c r="AD351" s="7" t="s">
        <v>3395</v>
      </c>
      <c r="AE351" s="7" t="s">
        <v>4872</v>
      </c>
      <c r="AF351" s="7">
        <v>-0.78500000000000003</v>
      </c>
      <c r="AG351" s="7" t="s">
        <v>4873</v>
      </c>
      <c r="AH351" s="7">
        <v>4417</v>
      </c>
      <c r="AI351" s="7" t="s">
        <v>3395</v>
      </c>
      <c r="AJ351" s="7">
        <v>1</v>
      </c>
      <c r="AK351" s="7" t="s">
        <v>3371</v>
      </c>
      <c r="AM351" s="7" t="s">
        <v>640</v>
      </c>
      <c r="AS351" s="7" t="str">
        <f t="shared" si="78"/>
        <v>CN</v>
      </c>
      <c r="AT351" s="7" t="str">
        <f t="shared" si="83"/>
        <v>CN</v>
      </c>
      <c r="AU351" s="7">
        <f t="shared" si="84"/>
        <v>2020</v>
      </c>
      <c r="AV351" s="7" t="str">
        <f t="shared" si="85"/>
        <v/>
      </c>
      <c r="AW351" s="7" t="str">
        <f t="shared" si="86"/>
        <v/>
      </c>
      <c r="BA351" s="7" t="str">
        <f t="shared" si="89"/>
        <v/>
      </c>
      <c r="BB351" s="7" t="str">
        <f t="shared" si="87"/>
        <v>Carbon Neutral</v>
      </c>
      <c r="BC351" s="7" t="s">
        <v>3333</v>
      </c>
      <c r="BP351" s="22"/>
      <c r="CC351" s="7" t="s">
        <v>643</v>
      </c>
      <c r="CE351" s="25"/>
      <c r="CG351" s="7" t="str">
        <f t="shared" si="88"/>
        <v/>
      </c>
      <c r="CV351" s="7" t="s">
        <v>643</v>
      </c>
    </row>
    <row r="352" spans="1:102">
      <c r="A352" s="7" t="s">
        <v>324</v>
      </c>
      <c r="B352" s="7">
        <v>410</v>
      </c>
      <c r="H352" s="24" t="str">
        <f t="shared" si="79"/>
        <v/>
      </c>
      <c r="K352" s="7" t="str">
        <f t="shared" si="80"/>
        <v/>
      </c>
      <c r="L352" s="21" t="str">
        <f t="shared" si="81"/>
        <v/>
      </c>
      <c r="S352" s="7" t="str">
        <f t="shared" si="82"/>
        <v>Nothing</v>
      </c>
      <c r="T352" s="7" t="s">
        <v>3333</v>
      </c>
      <c r="AC352" s="24">
        <v>30509</v>
      </c>
      <c r="AD352" s="7">
        <v>7.0000000000000001E-3</v>
      </c>
      <c r="AE352" s="7" t="s">
        <v>4874</v>
      </c>
      <c r="AF352" s="7" t="s">
        <v>3395</v>
      </c>
      <c r="AG352" s="7" t="s">
        <v>4875</v>
      </c>
      <c r="AH352" s="7">
        <v>32009</v>
      </c>
      <c r="AI352" s="7">
        <v>2</v>
      </c>
      <c r="AJ352" s="7">
        <v>10</v>
      </c>
      <c r="AS352" s="7" t="str">
        <f t="shared" ref="AS352:AS383" si="90">IF(OR(BB352="Carbon Neutral",BB352="No - but post-2030 commitment"),IF((OR(BG352="Committed",BG352="Targets Set")),IF(I352="", "CN &amp; SBT","CN, SBT &amp; RE100"),IF(CG352="","CN","CN &amp; RE100")),IF((OR(BG352="Committed",BG352="Targets Set")),IF(CG352="", "SBT","SBT &amp; RE100"),IF(CG352="","None","RE100")))</f>
        <v>None</v>
      </c>
      <c r="AT352" s="7" t="str">
        <f t="shared" si="83"/>
        <v>None</v>
      </c>
      <c r="AU352" s="7" t="str">
        <f t="shared" si="84"/>
        <v/>
      </c>
      <c r="AV352" s="7" t="str">
        <f t="shared" si="85"/>
        <v/>
      </c>
      <c r="AW352" s="7" t="str">
        <f t="shared" si="86"/>
        <v/>
      </c>
      <c r="BA352" s="7" t="str">
        <f t="shared" si="89"/>
        <v/>
      </c>
      <c r="BB352" s="7" t="str">
        <f t="shared" si="87"/>
        <v>No</v>
      </c>
      <c r="BC352" s="7" t="s">
        <v>3333</v>
      </c>
      <c r="BP352" s="22"/>
      <c r="CG352" s="7" t="str">
        <f t="shared" si="88"/>
        <v/>
      </c>
    </row>
    <row r="353" spans="1:102">
      <c r="A353" s="7" t="s">
        <v>95</v>
      </c>
      <c r="B353" s="7">
        <v>21</v>
      </c>
      <c r="H353" s="24" t="str">
        <f t="shared" si="79"/>
        <v/>
      </c>
      <c r="K353" s="7" t="str">
        <f t="shared" si="80"/>
        <v/>
      </c>
      <c r="L353" s="21" t="str">
        <f t="shared" si="81"/>
        <v/>
      </c>
      <c r="S353" s="7" t="str">
        <f t="shared" si="82"/>
        <v>Nothing</v>
      </c>
      <c r="T353" s="7" t="s">
        <v>634</v>
      </c>
      <c r="AB353" s="8" t="s">
        <v>4876</v>
      </c>
      <c r="AC353" s="24">
        <v>184280</v>
      </c>
      <c r="AD353" s="7">
        <v>0.126</v>
      </c>
      <c r="AE353" s="7" t="s">
        <v>4877</v>
      </c>
      <c r="AF353" s="7">
        <v>0.33200000000000002</v>
      </c>
      <c r="AG353" s="7" t="s">
        <v>4878</v>
      </c>
      <c r="AH353" s="7">
        <v>372194</v>
      </c>
      <c r="AI353" s="7">
        <v>8</v>
      </c>
      <c r="AJ353" s="7">
        <v>11</v>
      </c>
      <c r="AS353" s="7" t="str">
        <f t="shared" si="90"/>
        <v>None</v>
      </c>
      <c r="AT353" s="7" t="str">
        <f t="shared" si="83"/>
        <v>None</v>
      </c>
      <c r="AU353" s="7" t="str">
        <f t="shared" si="84"/>
        <v/>
      </c>
      <c r="AV353" s="7" t="str">
        <f t="shared" si="85"/>
        <v/>
      </c>
      <c r="AW353" s="7" t="str">
        <f t="shared" si="86"/>
        <v/>
      </c>
      <c r="BA353" s="7" t="str">
        <f t="shared" si="89"/>
        <v/>
      </c>
      <c r="BB353" s="7" t="str">
        <f t="shared" si="87"/>
        <v>No</v>
      </c>
      <c r="BC353" s="7" t="s">
        <v>634</v>
      </c>
      <c r="BE353" s="23" t="s">
        <v>4879</v>
      </c>
      <c r="BP353" s="22"/>
      <c r="CG353" s="7" t="str">
        <f t="shared" si="88"/>
        <v/>
      </c>
    </row>
    <row r="354" spans="1:102">
      <c r="A354" s="7" t="s">
        <v>224</v>
      </c>
      <c r="B354" s="7">
        <v>438</v>
      </c>
      <c r="H354" s="24" t="str">
        <f t="shared" si="79"/>
        <v/>
      </c>
      <c r="K354" s="7" t="str">
        <f t="shared" si="80"/>
        <v/>
      </c>
      <c r="L354" s="21" t="str">
        <f t="shared" si="81"/>
        <v/>
      </c>
      <c r="S354" s="7" t="str">
        <f t="shared" si="82"/>
        <v>Nothing</v>
      </c>
      <c r="T354" s="7" t="s">
        <v>3333</v>
      </c>
      <c r="AB354" s="8" t="s">
        <v>4880</v>
      </c>
      <c r="AC354" s="24">
        <v>28977</v>
      </c>
      <c r="AD354" s="7">
        <v>-4.7E-2</v>
      </c>
      <c r="AE354" s="7" t="s">
        <v>4881</v>
      </c>
      <c r="AF354" s="7">
        <v>-0.27200000000000002</v>
      </c>
      <c r="AG354" s="7" t="s">
        <v>4882</v>
      </c>
      <c r="AH354" s="7">
        <v>22337</v>
      </c>
      <c r="AI354" s="7">
        <v>-28</v>
      </c>
      <c r="AJ354" s="7">
        <v>13</v>
      </c>
      <c r="AS354" s="7" t="str">
        <f t="shared" si="90"/>
        <v>None</v>
      </c>
      <c r="AT354" s="7" t="str">
        <f t="shared" si="83"/>
        <v>None</v>
      </c>
      <c r="AU354" s="7" t="str">
        <f t="shared" si="84"/>
        <v/>
      </c>
      <c r="AV354" s="7" t="str">
        <f t="shared" si="85"/>
        <v/>
      </c>
      <c r="AW354" s="7" t="str">
        <f t="shared" si="86"/>
        <v/>
      </c>
      <c r="BA354" s="7" t="str">
        <f t="shared" si="89"/>
        <v/>
      </c>
      <c r="BB354" s="7" t="str">
        <f t="shared" si="87"/>
        <v>No</v>
      </c>
      <c r="BC354" s="7" t="s">
        <v>3333</v>
      </c>
      <c r="BE354" s="7" t="s">
        <v>4883</v>
      </c>
      <c r="BP354" s="22"/>
      <c r="CG354" s="7" t="str">
        <f t="shared" si="88"/>
        <v/>
      </c>
    </row>
    <row r="355" spans="1:102">
      <c r="A355" s="7" t="s">
        <v>352</v>
      </c>
      <c r="B355" s="7">
        <v>373</v>
      </c>
      <c r="H355" s="24" t="str">
        <f t="shared" si="79"/>
        <v/>
      </c>
      <c r="K355" s="7" t="str">
        <f t="shared" si="80"/>
        <v/>
      </c>
      <c r="L355" s="21" t="str">
        <f t="shared" si="81"/>
        <v/>
      </c>
      <c r="S355" s="7" t="str">
        <f t="shared" si="82"/>
        <v>Nothing</v>
      </c>
      <c r="T355" s="7" t="s">
        <v>3333</v>
      </c>
      <c r="AC355" s="24">
        <v>33669</v>
      </c>
      <c r="AD355" s="7">
        <v>-1.0999999999999999E-2</v>
      </c>
      <c r="AE355" s="7" t="s">
        <v>4884</v>
      </c>
      <c r="AF355" s="7">
        <v>-8.9999999999999993E-3</v>
      </c>
      <c r="AG355" s="7" t="s">
        <v>4885</v>
      </c>
      <c r="AH355" s="7">
        <v>5000</v>
      </c>
      <c r="AI355" s="7">
        <v>-7</v>
      </c>
      <c r="AJ355" s="7">
        <v>6</v>
      </c>
      <c r="AS355" s="7" t="str">
        <f t="shared" si="90"/>
        <v>None</v>
      </c>
      <c r="AT355" s="7" t="str">
        <f t="shared" si="83"/>
        <v>None</v>
      </c>
      <c r="AU355" s="7" t="str">
        <f t="shared" si="84"/>
        <v/>
      </c>
      <c r="AV355" s="7" t="str">
        <f t="shared" si="85"/>
        <v/>
      </c>
      <c r="AW355" s="7" t="str">
        <f t="shared" si="86"/>
        <v/>
      </c>
      <c r="BA355" s="7" t="str">
        <f t="shared" si="89"/>
        <v/>
      </c>
      <c r="BB355" s="7" t="str">
        <f t="shared" si="87"/>
        <v>No</v>
      </c>
      <c r="BC355" s="7" t="s">
        <v>3333</v>
      </c>
      <c r="BP355" s="22"/>
      <c r="CG355" s="7" t="str">
        <f t="shared" si="88"/>
        <v/>
      </c>
    </row>
    <row r="356" spans="1:102">
      <c r="A356" s="7" t="s">
        <v>320</v>
      </c>
      <c r="B356" s="7">
        <v>194</v>
      </c>
      <c r="H356" s="24" t="str">
        <f t="shared" si="79"/>
        <v/>
      </c>
      <c r="K356" s="7" t="str">
        <f t="shared" si="80"/>
        <v/>
      </c>
      <c r="L356" s="21" t="str">
        <f t="shared" si="81"/>
        <v/>
      </c>
      <c r="S356" s="7" t="str">
        <f t="shared" si="82"/>
        <v>Nothing</v>
      </c>
      <c r="T356" s="7" t="s">
        <v>634</v>
      </c>
      <c r="AB356" s="8" t="s">
        <v>4886</v>
      </c>
      <c r="AC356" s="24">
        <v>55592</v>
      </c>
      <c r="AD356" s="7">
        <v>-6.0999999999999999E-2</v>
      </c>
      <c r="AE356" s="7" t="s">
        <v>4887</v>
      </c>
      <c r="AF356" s="7">
        <v>2.8000000000000001E-2</v>
      </c>
      <c r="AG356" s="7" t="s">
        <v>4888</v>
      </c>
      <c r="AH356" s="7">
        <v>35261</v>
      </c>
      <c r="AI356" s="7">
        <v>-23</v>
      </c>
      <c r="AJ356" s="7">
        <v>26</v>
      </c>
      <c r="AS356" s="7" t="str">
        <f t="shared" si="90"/>
        <v>None</v>
      </c>
      <c r="AT356" s="7" t="str">
        <f t="shared" si="83"/>
        <v>None</v>
      </c>
      <c r="AU356" s="7" t="str">
        <f t="shared" si="84"/>
        <v/>
      </c>
      <c r="AV356" s="7" t="str">
        <f t="shared" si="85"/>
        <v/>
      </c>
      <c r="AW356" s="7" t="str">
        <f t="shared" si="86"/>
        <v/>
      </c>
      <c r="BA356" s="7" t="str">
        <f t="shared" si="89"/>
        <v/>
      </c>
      <c r="BB356" s="7" t="str">
        <f t="shared" si="87"/>
        <v>No</v>
      </c>
      <c r="BC356" s="7" t="s">
        <v>634</v>
      </c>
      <c r="BE356" s="23" t="s">
        <v>4889</v>
      </c>
      <c r="BP356" s="22"/>
      <c r="CG356" s="7" t="str">
        <f t="shared" si="88"/>
        <v/>
      </c>
    </row>
    <row r="357" spans="1:102" s="33" customFormat="1">
      <c r="A357" s="7" t="s">
        <v>2432</v>
      </c>
      <c r="B357" s="7">
        <v>350</v>
      </c>
      <c r="C357" s="7"/>
      <c r="D357" s="7"/>
      <c r="E357" s="7"/>
      <c r="F357" s="7"/>
      <c r="G357" s="7"/>
      <c r="H357" s="24" t="str">
        <f t="shared" si="79"/>
        <v/>
      </c>
      <c r="I357" s="7"/>
      <c r="J357" s="7"/>
      <c r="K357" s="7" t="str">
        <f t="shared" si="80"/>
        <v/>
      </c>
      <c r="L357" s="21" t="str">
        <f t="shared" si="81"/>
        <v/>
      </c>
      <c r="M357" s="7"/>
      <c r="N357" s="7"/>
      <c r="O357" s="7"/>
      <c r="P357" s="7"/>
      <c r="Q357" s="7"/>
      <c r="R357" s="7"/>
      <c r="S357" s="7" t="str">
        <f t="shared" si="82"/>
        <v>Nothing</v>
      </c>
      <c r="T357" s="7" t="s">
        <v>3333</v>
      </c>
      <c r="U357" s="7"/>
      <c r="V357" s="7"/>
      <c r="W357" s="7"/>
      <c r="X357" s="7"/>
      <c r="Y357" s="7"/>
      <c r="Z357" s="7"/>
      <c r="AA357" s="7"/>
      <c r="AB357" s="7"/>
      <c r="AC357" s="24">
        <v>36667</v>
      </c>
      <c r="AD357" s="7">
        <v>4.5999999999999999E-2</v>
      </c>
      <c r="AE357" s="7" t="s">
        <v>4890</v>
      </c>
      <c r="AF357" s="7">
        <v>-0.09</v>
      </c>
      <c r="AG357" s="7" t="s">
        <v>4891</v>
      </c>
      <c r="AH357" s="7">
        <v>126445</v>
      </c>
      <c r="AI357" s="7">
        <v>5</v>
      </c>
      <c r="AJ357" s="7">
        <v>15</v>
      </c>
      <c r="AK357" s="7"/>
      <c r="AL357" s="7"/>
      <c r="AM357" s="7"/>
      <c r="AN357" s="7"/>
      <c r="AO357" s="7"/>
      <c r="AP357" s="7"/>
      <c r="AQ357" s="7"/>
      <c r="AR357" s="7"/>
      <c r="AS357" s="7" t="str">
        <f t="shared" si="90"/>
        <v>None</v>
      </c>
      <c r="AT357" s="7" t="str">
        <f t="shared" si="83"/>
        <v>None</v>
      </c>
      <c r="AU357" s="7" t="str">
        <f t="shared" si="84"/>
        <v/>
      </c>
      <c r="AV357" s="7" t="str">
        <f t="shared" si="85"/>
        <v/>
      </c>
      <c r="AW357" s="7" t="str">
        <f t="shared" si="86"/>
        <v/>
      </c>
      <c r="AX357" s="7"/>
      <c r="AY357" s="7"/>
      <c r="AZ357" s="7"/>
      <c r="BA357" s="7" t="str">
        <f t="shared" si="89"/>
        <v/>
      </c>
      <c r="BB357" s="7" t="str">
        <f t="shared" si="87"/>
        <v>No</v>
      </c>
      <c r="BC357" s="7" t="s">
        <v>3333</v>
      </c>
      <c r="BD357" s="7"/>
      <c r="BE357" s="7"/>
      <c r="BF357" s="7"/>
      <c r="BG357" s="7"/>
      <c r="BH357" s="7"/>
      <c r="BI357" s="7"/>
      <c r="BJ357" s="7"/>
      <c r="BK357" s="7"/>
      <c r="BL357" s="7"/>
      <c r="BM357" s="7"/>
      <c r="BN357" s="7"/>
      <c r="BO357" s="7"/>
      <c r="BP357" s="22"/>
      <c r="BQ357" s="7"/>
      <c r="BR357" s="7"/>
      <c r="BS357" s="7"/>
      <c r="BT357" s="7"/>
      <c r="BU357" s="7"/>
      <c r="BV357" s="7"/>
      <c r="BW357" s="7"/>
      <c r="BX357" s="7"/>
      <c r="BY357" s="7"/>
      <c r="BZ357" s="7"/>
      <c r="CA357" s="7"/>
      <c r="CB357" s="7"/>
      <c r="CC357" s="7"/>
      <c r="CD357" s="7"/>
      <c r="CE357" s="7"/>
      <c r="CF357" s="7"/>
      <c r="CG357" s="7" t="str">
        <f t="shared" si="88"/>
        <v/>
      </c>
      <c r="CH357" s="7"/>
      <c r="CI357" s="7"/>
      <c r="CJ357" s="7"/>
      <c r="CK357" s="7"/>
      <c r="CL357" s="7"/>
      <c r="CM357" s="7"/>
      <c r="CN357" s="7"/>
      <c r="CO357" s="7"/>
      <c r="CP357" s="7"/>
      <c r="CQ357" s="7"/>
      <c r="CR357" s="7"/>
      <c r="CS357" s="7"/>
      <c r="CT357" s="7"/>
      <c r="CU357" s="7"/>
      <c r="CV357" s="7"/>
      <c r="CW357" s="7"/>
      <c r="CX357" s="7"/>
    </row>
    <row r="358" spans="1:102">
      <c r="A358" s="7" t="s">
        <v>968</v>
      </c>
      <c r="B358" s="7">
        <v>346</v>
      </c>
      <c r="H358" s="24" t="str">
        <f t="shared" si="79"/>
        <v/>
      </c>
      <c r="K358" s="7" t="str">
        <f t="shared" si="80"/>
        <v/>
      </c>
      <c r="L358" s="21" t="str">
        <f t="shared" si="81"/>
        <v/>
      </c>
      <c r="S358" s="7" t="str">
        <f t="shared" si="82"/>
        <v>Nothing</v>
      </c>
      <c r="T358" s="7" t="s">
        <v>3333</v>
      </c>
      <c r="AC358" s="24">
        <v>36810</v>
      </c>
      <c r="AD358" s="7">
        <v>-8.0000000000000002E-3</v>
      </c>
      <c r="AE358" s="7" t="s">
        <v>4892</v>
      </c>
      <c r="AF358" s="7">
        <v>-0.154</v>
      </c>
      <c r="AG358" s="7" t="s">
        <v>4893</v>
      </c>
      <c r="AH358" s="7">
        <v>30600</v>
      </c>
      <c r="AI358" s="7">
        <v>-15</v>
      </c>
      <c r="AJ358" s="7">
        <v>22</v>
      </c>
      <c r="AS358" s="7" t="str">
        <f t="shared" si="90"/>
        <v>None</v>
      </c>
      <c r="AT358" s="7" t="str">
        <f t="shared" si="83"/>
        <v>None</v>
      </c>
      <c r="AU358" s="7" t="str">
        <f t="shared" si="84"/>
        <v/>
      </c>
      <c r="AV358" s="7" t="str">
        <f t="shared" si="85"/>
        <v/>
      </c>
      <c r="AW358" s="7" t="str">
        <f t="shared" si="86"/>
        <v/>
      </c>
      <c r="BA358" s="7" t="str">
        <f t="shared" si="89"/>
        <v/>
      </c>
      <c r="BB358" s="7" t="str">
        <f t="shared" si="87"/>
        <v>No</v>
      </c>
      <c r="BC358" s="7" t="s">
        <v>3333</v>
      </c>
      <c r="BP358" s="22"/>
      <c r="CG358" s="7" t="str">
        <f t="shared" si="88"/>
        <v/>
      </c>
    </row>
    <row r="359" spans="1:102">
      <c r="A359" s="7" t="s">
        <v>148</v>
      </c>
      <c r="B359" s="7">
        <v>157</v>
      </c>
      <c r="C359" s="7" t="s">
        <v>680</v>
      </c>
      <c r="H359" s="24" t="str">
        <f t="shared" si="79"/>
        <v/>
      </c>
      <c r="K359" s="7" t="str">
        <f t="shared" si="80"/>
        <v/>
      </c>
      <c r="L359" s="21" t="str">
        <f t="shared" si="81"/>
        <v/>
      </c>
      <c r="S359" s="7" t="str">
        <f t="shared" si="82"/>
        <v>Nothing</v>
      </c>
      <c r="T359" s="7" t="s">
        <v>634</v>
      </c>
      <c r="AC359" s="24">
        <v>67371</v>
      </c>
      <c r="AD359" s="7">
        <v>0.1</v>
      </c>
      <c r="AE359" s="7" t="s">
        <v>4894</v>
      </c>
      <c r="AF359" s="7">
        <v>-3.9E-2</v>
      </c>
      <c r="AG359" s="7" t="s">
        <v>4895</v>
      </c>
      <c r="AH359" s="7">
        <v>180416</v>
      </c>
      <c r="AI359" s="7">
        <v>4</v>
      </c>
      <c r="AJ359" s="7">
        <v>9</v>
      </c>
      <c r="AM359" s="7" t="s">
        <v>677</v>
      </c>
      <c r="AS359" s="7" t="str">
        <f t="shared" si="90"/>
        <v>None</v>
      </c>
      <c r="AT359" s="7" t="str">
        <f t="shared" si="83"/>
        <v>None</v>
      </c>
      <c r="AU359" s="7" t="str">
        <f t="shared" si="84"/>
        <v/>
      </c>
      <c r="AV359" s="7" t="str">
        <f t="shared" si="85"/>
        <v/>
      </c>
      <c r="AW359" s="7" t="str">
        <f t="shared" si="86"/>
        <v/>
      </c>
      <c r="BA359" s="7" t="str">
        <f t="shared" si="89"/>
        <v/>
      </c>
      <c r="BB359" s="7" t="str">
        <f t="shared" si="87"/>
        <v>No</v>
      </c>
      <c r="BC359" s="7" t="s">
        <v>634</v>
      </c>
      <c r="BP359" s="22"/>
      <c r="CG359" s="7" t="str">
        <f t="shared" si="88"/>
        <v/>
      </c>
    </row>
    <row r="360" spans="1:102">
      <c r="A360" s="7" t="s">
        <v>195</v>
      </c>
      <c r="B360" s="7">
        <v>156</v>
      </c>
      <c r="C360" s="7" t="s">
        <v>3332</v>
      </c>
      <c r="D360" s="7" t="s">
        <v>635</v>
      </c>
      <c r="E360" s="7" t="s">
        <v>636</v>
      </c>
      <c r="F360" s="7">
        <v>2030</v>
      </c>
      <c r="G360" s="7">
        <v>2020</v>
      </c>
      <c r="H360" s="24" t="str">
        <f t="shared" si="79"/>
        <v>Yes</v>
      </c>
      <c r="I360" s="7">
        <v>2030</v>
      </c>
      <c r="J360" s="7">
        <v>2015</v>
      </c>
      <c r="K360" s="7" t="str">
        <f t="shared" si="80"/>
        <v>T</v>
      </c>
      <c r="L360" s="21">
        <f t="shared" si="81"/>
        <v>2030</v>
      </c>
      <c r="M360" s="7">
        <v>2018</v>
      </c>
      <c r="S360" s="7" t="str">
        <f t="shared" si="82"/>
        <v/>
      </c>
      <c r="T360" s="7" t="s">
        <v>3381</v>
      </c>
      <c r="U360" s="7" t="s">
        <v>2763</v>
      </c>
      <c r="W360" s="25" t="s">
        <v>4896</v>
      </c>
      <c r="AB360" s="8" t="s">
        <v>4897</v>
      </c>
      <c r="AC360" s="24">
        <v>67684</v>
      </c>
      <c r="AD360" s="7">
        <v>1.2999999999999999E-2</v>
      </c>
      <c r="AE360" s="7" t="s">
        <v>1726</v>
      </c>
      <c r="AF360" s="7">
        <v>-0.6</v>
      </c>
      <c r="AG360" s="7" t="s">
        <v>4898</v>
      </c>
      <c r="AH360" s="7">
        <v>97000</v>
      </c>
      <c r="AI360" s="7">
        <v>-10</v>
      </c>
      <c r="AJ360" s="7">
        <v>26</v>
      </c>
      <c r="AK360" s="7" t="s">
        <v>4549</v>
      </c>
      <c r="AM360" s="7" t="s">
        <v>630</v>
      </c>
      <c r="AS360" s="7" t="str">
        <f t="shared" si="90"/>
        <v>CN, SBT &amp; RE100</v>
      </c>
      <c r="AT360" s="7" t="str">
        <f t="shared" si="83"/>
        <v>CN, SBT &amp; RE100</v>
      </c>
      <c r="AU360" s="7">
        <f t="shared" si="84"/>
        <v>2020</v>
      </c>
      <c r="AV360" s="7">
        <f t="shared" si="85"/>
        <v>2018</v>
      </c>
      <c r="AW360" s="7">
        <f t="shared" si="86"/>
        <v>2015</v>
      </c>
      <c r="BA360" s="7" t="str">
        <f t="shared" si="89"/>
        <v>Yes</v>
      </c>
      <c r="BB360" s="7" t="str">
        <f t="shared" si="87"/>
        <v>Carbon Neutral</v>
      </c>
      <c r="BC360" s="7" t="s">
        <v>634</v>
      </c>
      <c r="BE360" s="7" t="s">
        <v>4899</v>
      </c>
      <c r="BG360" s="7" t="s">
        <v>641</v>
      </c>
      <c r="BH360" s="7" t="s">
        <v>3667</v>
      </c>
      <c r="BI360" s="7" t="s">
        <v>3450</v>
      </c>
      <c r="BL360" s="7" t="s">
        <v>4900</v>
      </c>
      <c r="BM360" s="7">
        <v>2030</v>
      </c>
      <c r="BN360" s="7">
        <v>2030</v>
      </c>
      <c r="BO360" s="7">
        <v>2030</v>
      </c>
      <c r="BP360" s="22"/>
      <c r="CC360" s="7" t="s">
        <v>643</v>
      </c>
      <c r="CE360" s="25"/>
      <c r="CF360" s="7" t="s">
        <v>3336</v>
      </c>
      <c r="CG360" s="7" t="str">
        <f t="shared" si="88"/>
        <v>yes</v>
      </c>
      <c r="CH360" s="7" t="s">
        <v>4901</v>
      </c>
      <c r="CI360" s="7">
        <v>0.11</v>
      </c>
      <c r="CJ360" s="7">
        <v>0.1</v>
      </c>
      <c r="CK360" s="7">
        <v>0.1</v>
      </c>
      <c r="CL360" s="7">
        <v>0.33</v>
      </c>
      <c r="CM360" s="7" t="s">
        <v>3338</v>
      </c>
      <c r="CN360" s="7" t="s">
        <v>4726</v>
      </c>
      <c r="CV360" s="7" t="s">
        <v>643</v>
      </c>
      <c r="CX360" s="7" t="s">
        <v>643</v>
      </c>
    </row>
    <row r="361" spans="1:102">
      <c r="A361" s="7" t="s">
        <v>217</v>
      </c>
      <c r="B361" s="7">
        <v>323</v>
      </c>
      <c r="H361" s="24" t="str">
        <f t="shared" si="79"/>
        <v/>
      </c>
      <c r="K361" s="7" t="str">
        <f t="shared" si="80"/>
        <v/>
      </c>
      <c r="L361" s="21" t="str">
        <f t="shared" si="81"/>
        <v/>
      </c>
      <c r="S361" s="7" t="str">
        <f t="shared" si="82"/>
        <v>Nothing</v>
      </c>
      <c r="T361" s="7" t="s">
        <v>3333</v>
      </c>
      <c r="AB361" s="8" t="s">
        <v>4902</v>
      </c>
      <c r="AC361" s="24">
        <v>39022</v>
      </c>
      <c r="AD361" s="7">
        <v>0.22</v>
      </c>
      <c r="AE361" s="7" t="s">
        <v>4903</v>
      </c>
      <c r="AF361" s="7">
        <v>0.51800000000000002</v>
      </c>
      <c r="AG361" s="7" t="s">
        <v>4904</v>
      </c>
      <c r="AH361" s="7">
        <v>41571</v>
      </c>
      <c r="AI361" s="7">
        <v>68</v>
      </c>
      <c r="AJ361" s="7">
        <v>7</v>
      </c>
      <c r="AS361" s="7" t="str">
        <f t="shared" si="90"/>
        <v>None</v>
      </c>
      <c r="AT361" s="7" t="str">
        <f t="shared" si="83"/>
        <v>None</v>
      </c>
      <c r="AU361" s="7" t="str">
        <f t="shared" si="84"/>
        <v/>
      </c>
      <c r="AV361" s="7" t="str">
        <f t="shared" si="85"/>
        <v/>
      </c>
      <c r="AW361" s="7" t="str">
        <f t="shared" si="86"/>
        <v/>
      </c>
      <c r="BA361" s="7" t="str">
        <f t="shared" si="89"/>
        <v/>
      </c>
      <c r="BB361" s="7" t="str">
        <f t="shared" si="87"/>
        <v>No</v>
      </c>
      <c r="BC361" s="7" t="s">
        <v>3333</v>
      </c>
      <c r="BE361" s="7" t="s">
        <v>4905</v>
      </c>
      <c r="BP361" s="22"/>
      <c r="CG361" s="7" t="str">
        <f t="shared" si="88"/>
        <v/>
      </c>
    </row>
    <row r="362" spans="1:102">
      <c r="A362" s="7" t="s">
        <v>3186</v>
      </c>
      <c r="B362" s="7">
        <v>80</v>
      </c>
      <c r="H362" s="24" t="str">
        <f t="shared" si="79"/>
        <v/>
      </c>
      <c r="K362" s="7" t="str">
        <f t="shared" si="80"/>
        <v/>
      </c>
      <c r="L362" s="21" t="str">
        <f t="shared" si="81"/>
        <v/>
      </c>
      <c r="S362" s="7" t="str">
        <f t="shared" si="82"/>
        <v>Nothing</v>
      </c>
      <c r="T362" s="7" t="s">
        <v>634</v>
      </c>
      <c r="AB362" s="8" t="s">
        <v>4906</v>
      </c>
      <c r="AC362" s="24">
        <v>93736</v>
      </c>
      <c r="AD362" s="7">
        <v>1.819</v>
      </c>
      <c r="AE362" s="7" t="s">
        <v>4907</v>
      </c>
      <c r="AF362" s="7">
        <v>-0.80500000000000005</v>
      </c>
      <c r="AG362" s="7" t="s">
        <v>4908</v>
      </c>
      <c r="AH362" s="7">
        <v>18125</v>
      </c>
      <c r="AI362" s="7">
        <v>292</v>
      </c>
      <c r="AJ362" s="7">
        <v>25</v>
      </c>
      <c r="AS362" s="7" t="str">
        <f t="shared" si="90"/>
        <v>None</v>
      </c>
      <c r="AT362" s="7" t="str">
        <f t="shared" si="83"/>
        <v>None</v>
      </c>
      <c r="AU362" s="7" t="str">
        <f t="shared" si="84"/>
        <v/>
      </c>
      <c r="AV362" s="7" t="str">
        <f t="shared" si="85"/>
        <v/>
      </c>
      <c r="AW362" s="7" t="str">
        <f t="shared" si="86"/>
        <v/>
      </c>
      <c r="BA362" s="7" t="str">
        <f t="shared" si="89"/>
        <v/>
      </c>
      <c r="BB362" s="7" t="str">
        <f t="shared" si="87"/>
        <v>No</v>
      </c>
      <c r="BC362" s="7" t="s">
        <v>634</v>
      </c>
      <c r="BE362" s="7" t="s">
        <v>4909</v>
      </c>
      <c r="BP362" s="22"/>
      <c r="CG362" s="7" t="str">
        <f t="shared" si="88"/>
        <v/>
      </c>
    </row>
    <row r="363" spans="1:102">
      <c r="A363" s="7" t="s">
        <v>240</v>
      </c>
      <c r="B363" s="7">
        <v>167</v>
      </c>
      <c r="H363" s="24" t="str">
        <f t="shared" si="79"/>
        <v/>
      </c>
      <c r="K363" s="7" t="str">
        <f t="shared" si="80"/>
        <v/>
      </c>
      <c r="L363" s="21" t="str">
        <f t="shared" si="81"/>
        <v/>
      </c>
      <c r="S363" s="7" t="str">
        <f t="shared" si="82"/>
        <v>Nothing</v>
      </c>
      <c r="T363" s="7" t="s">
        <v>634</v>
      </c>
      <c r="AB363" s="8" t="s">
        <v>4910</v>
      </c>
      <c r="AC363" s="24">
        <v>64807</v>
      </c>
      <c r="AD363" s="7">
        <v>2.9000000000000001E-2</v>
      </c>
      <c r="AE363" s="7" t="s">
        <v>4911</v>
      </c>
      <c r="AF363" s="7">
        <v>2.7E-2</v>
      </c>
      <c r="AG363" s="7" t="s">
        <v>4912</v>
      </c>
      <c r="AH363" s="7">
        <v>51511</v>
      </c>
      <c r="AI363" s="7">
        <v>-11</v>
      </c>
      <c r="AJ363" s="7">
        <v>26</v>
      </c>
      <c r="AS363" s="7" t="str">
        <f t="shared" si="90"/>
        <v>None</v>
      </c>
      <c r="AT363" s="7" t="str">
        <f t="shared" si="83"/>
        <v>None</v>
      </c>
      <c r="AU363" s="7" t="str">
        <f t="shared" si="84"/>
        <v/>
      </c>
      <c r="AV363" s="7" t="str">
        <f t="shared" si="85"/>
        <v/>
      </c>
      <c r="AW363" s="7" t="str">
        <f t="shared" si="86"/>
        <v/>
      </c>
      <c r="BA363" s="7" t="str">
        <f t="shared" si="89"/>
        <v/>
      </c>
      <c r="BB363" s="7" t="str">
        <f t="shared" si="87"/>
        <v>No</v>
      </c>
      <c r="BC363" s="7" t="s">
        <v>634</v>
      </c>
      <c r="BE363" s="41" t="s">
        <v>4913</v>
      </c>
      <c r="BP363" s="22"/>
      <c r="CG363" s="7" t="str">
        <f t="shared" si="88"/>
        <v/>
      </c>
    </row>
    <row r="364" spans="1:102">
      <c r="A364" s="7" t="s">
        <v>184</v>
      </c>
      <c r="B364" s="7">
        <v>140</v>
      </c>
      <c r="C364" s="7" t="s">
        <v>969</v>
      </c>
      <c r="H364" s="24" t="str">
        <f t="shared" si="79"/>
        <v/>
      </c>
      <c r="K364" s="7" t="str">
        <f t="shared" si="80"/>
        <v>C</v>
      </c>
      <c r="L364" s="21" t="str">
        <f t="shared" si="81"/>
        <v/>
      </c>
      <c r="M364" s="7">
        <v>2016</v>
      </c>
      <c r="S364" s="7" t="str">
        <f t="shared" si="82"/>
        <v>Nothing</v>
      </c>
      <c r="T364" s="7" t="s">
        <v>634</v>
      </c>
      <c r="AB364" s="8" t="s">
        <v>4914</v>
      </c>
      <c r="AC364" s="24">
        <v>71502</v>
      </c>
      <c r="AD364" s="7">
        <v>-1.0999999999999999E-2</v>
      </c>
      <c r="AE364" s="7" t="s">
        <v>4915</v>
      </c>
      <c r="AF364" s="7">
        <v>-0.192</v>
      </c>
      <c r="AG364" s="7" t="s">
        <v>4916</v>
      </c>
      <c r="AH364" s="7">
        <v>27987</v>
      </c>
      <c r="AI364" s="7">
        <v>-10</v>
      </c>
      <c r="AJ364" s="7">
        <v>17</v>
      </c>
      <c r="AK364" s="7" t="s">
        <v>628</v>
      </c>
      <c r="AM364" s="7" t="s">
        <v>677</v>
      </c>
      <c r="AS364" s="7" t="str">
        <f t="shared" si="90"/>
        <v>SBT</v>
      </c>
      <c r="AT364" s="7" t="str">
        <f t="shared" si="83"/>
        <v>SBT</v>
      </c>
      <c r="AU364" s="7" t="str">
        <f t="shared" si="84"/>
        <v/>
      </c>
      <c r="AV364" s="7">
        <f t="shared" si="85"/>
        <v>2016</v>
      </c>
      <c r="AW364" s="7" t="str">
        <f t="shared" si="86"/>
        <v/>
      </c>
      <c r="BA364" s="7" t="str">
        <f t="shared" si="89"/>
        <v>Yes</v>
      </c>
      <c r="BB364" s="7" t="str">
        <f t="shared" si="87"/>
        <v>No</v>
      </c>
      <c r="BC364" s="7" t="s">
        <v>634</v>
      </c>
      <c r="BE364" s="7" t="s">
        <v>4917</v>
      </c>
      <c r="BG364" s="7" t="s">
        <v>633</v>
      </c>
      <c r="BI364" s="7" t="s">
        <v>4918</v>
      </c>
      <c r="BP364" s="22"/>
      <c r="CG364" s="7" t="str">
        <f t="shared" si="88"/>
        <v/>
      </c>
      <c r="CV364" s="7" t="s">
        <v>643</v>
      </c>
    </row>
    <row r="365" spans="1:102">
      <c r="A365" s="7" t="s">
        <v>279</v>
      </c>
      <c r="B365" s="7">
        <v>325</v>
      </c>
      <c r="H365" s="24" t="str">
        <f t="shared" si="79"/>
        <v/>
      </c>
      <c r="K365" s="7" t="str">
        <f t="shared" si="80"/>
        <v/>
      </c>
      <c r="L365" s="21" t="str">
        <f t="shared" si="81"/>
        <v/>
      </c>
      <c r="S365" s="7" t="str">
        <f t="shared" si="82"/>
        <v>Nothing</v>
      </c>
      <c r="T365" s="7" t="s">
        <v>3333</v>
      </c>
      <c r="AC365" s="24">
        <v>38463</v>
      </c>
      <c r="AD365" s="7">
        <v>5.7000000000000002E-2</v>
      </c>
      <c r="AE365" s="7" t="s">
        <v>4919</v>
      </c>
      <c r="AF365" s="7">
        <v>0.26200000000000001</v>
      </c>
      <c r="AG365" s="7" t="s">
        <v>4920</v>
      </c>
      <c r="AH365" s="7">
        <v>207000</v>
      </c>
      <c r="AI365" s="7">
        <v>17</v>
      </c>
      <c r="AJ365" s="7">
        <v>26</v>
      </c>
      <c r="AS365" s="7" t="str">
        <f t="shared" si="90"/>
        <v>None</v>
      </c>
      <c r="AT365" s="7" t="str">
        <f t="shared" si="83"/>
        <v>None</v>
      </c>
      <c r="AU365" s="7" t="str">
        <f t="shared" si="84"/>
        <v/>
      </c>
      <c r="AV365" s="7" t="str">
        <f t="shared" si="85"/>
        <v/>
      </c>
      <c r="AW365" s="7" t="str">
        <f t="shared" si="86"/>
        <v/>
      </c>
      <c r="BA365" s="7" t="str">
        <f t="shared" si="89"/>
        <v/>
      </c>
      <c r="BB365" s="7" t="str">
        <f t="shared" si="87"/>
        <v>No</v>
      </c>
      <c r="BC365" s="7" t="s">
        <v>3333</v>
      </c>
      <c r="BP365" s="22"/>
      <c r="CG365" s="7" t="str">
        <f t="shared" si="88"/>
        <v/>
      </c>
    </row>
    <row r="366" spans="1:102">
      <c r="A366" s="7" t="s">
        <v>396</v>
      </c>
      <c r="B366" s="7">
        <v>377</v>
      </c>
      <c r="H366" s="24" t="str">
        <f t="shared" si="79"/>
        <v/>
      </c>
      <c r="K366" s="7" t="str">
        <f t="shared" si="80"/>
        <v/>
      </c>
      <c r="L366" s="21" t="str">
        <f t="shared" si="81"/>
        <v/>
      </c>
      <c r="S366" s="7" t="str">
        <f t="shared" si="82"/>
        <v>Nothing</v>
      </c>
      <c r="T366" s="7" t="s">
        <v>3333</v>
      </c>
      <c r="AC366" s="24">
        <v>33313</v>
      </c>
      <c r="AD366" s="7">
        <v>-2.3E-2</v>
      </c>
      <c r="AE366" s="7" t="s">
        <v>4921</v>
      </c>
      <c r="AF366" s="7">
        <v>2.8000000000000001E-2</v>
      </c>
      <c r="AG366" s="7" t="s">
        <v>4922</v>
      </c>
      <c r="AH366" s="7">
        <v>77930</v>
      </c>
      <c r="AI366" s="7">
        <v>-12</v>
      </c>
      <c r="AJ366" s="7">
        <v>15</v>
      </c>
      <c r="AS366" s="7" t="str">
        <f t="shared" si="90"/>
        <v>None</v>
      </c>
      <c r="AT366" s="7" t="str">
        <f t="shared" si="83"/>
        <v>None</v>
      </c>
      <c r="AU366" s="7" t="str">
        <f t="shared" si="84"/>
        <v/>
      </c>
      <c r="AV366" s="7" t="str">
        <f t="shared" si="85"/>
        <v/>
      </c>
      <c r="AW366" s="7" t="str">
        <f t="shared" si="86"/>
        <v/>
      </c>
      <c r="BA366" s="7" t="str">
        <f t="shared" si="89"/>
        <v/>
      </c>
      <c r="BB366" s="7" t="str">
        <f t="shared" si="87"/>
        <v>No</v>
      </c>
      <c r="BC366" s="7" t="s">
        <v>3333</v>
      </c>
      <c r="BP366" s="22"/>
      <c r="CG366" s="7" t="str">
        <f t="shared" si="88"/>
        <v/>
      </c>
      <c r="CX366" s="7" t="s">
        <v>643</v>
      </c>
    </row>
    <row r="367" spans="1:102">
      <c r="A367" s="7" t="s">
        <v>970</v>
      </c>
      <c r="B367" s="7">
        <v>462</v>
      </c>
      <c r="H367" s="24" t="str">
        <f t="shared" si="79"/>
        <v/>
      </c>
      <c r="K367" s="7" t="str">
        <f t="shared" si="80"/>
        <v/>
      </c>
      <c r="L367" s="21" t="str">
        <f t="shared" si="81"/>
        <v/>
      </c>
      <c r="S367" s="7" t="str">
        <f t="shared" si="82"/>
        <v>Nothing</v>
      </c>
      <c r="T367" s="7" t="s">
        <v>634</v>
      </c>
      <c r="AC367" s="24">
        <v>27590</v>
      </c>
      <c r="AD367" s="7">
        <v>9.7000000000000003E-2</v>
      </c>
      <c r="AE367" s="7" t="s">
        <v>4923</v>
      </c>
      <c r="AF367" s="7">
        <v>-0.08</v>
      </c>
      <c r="AG367" s="7" t="s">
        <v>4924</v>
      </c>
      <c r="AH367" s="7">
        <v>409</v>
      </c>
      <c r="AI367" s="7">
        <v>33</v>
      </c>
      <c r="AJ367" s="7">
        <v>5</v>
      </c>
      <c r="AS367" s="7" t="str">
        <f t="shared" si="90"/>
        <v>None</v>
      </c>
      <c r="AT367" s="7" t="str">
        <f t="shared" si="83"/>
        <v>None</v>
      </c>
      <c r="AU367" s="7" t="str">
        <f t="shared" si="84"/>
        <v/>
      </c>
      <c r="AV367" s="7" t="str">
        <f t="shared" si="85"/>
        <v/>
      </c>
      <c r="AW367" s="7" t="str">
        <f t="shared" si="86"/>
        <v/>
      </c>
      <c r="BA367" s="7" t="str">
        <f t="shared" si="89"/>
        <v/>
      </c>
      <c r="BB367" s="7" t="str">
        <f t="shared" si="87"/>
        <v>No</v>
      </c>
      <c r="BC367" s="7" t="s">
        <v>634</v>
      </c>
      <c r="BP367" s="22"/>
      <c r="CG367" s="7" t="str">
        <f t="shared" si="88"/>
        <v/>
      </c>
    </row>
    <row r="368" spans="1:102">
      <c r="A368" s="7" t="s">
        <v>2979</v>
      </c>
      <c r="B368" s="7">
        <v>479</v>
      </c>
      <c r="H368" s="24" t="str">
        <f t="shared" si="79"/>
        <v/>
      </c>
      <c r="K368" s="7" t="str">
        <f t="shared" si="80"/>
        <v/>
      </c>
      <c r="L368" s="21" t="str">
        <f t="shared" si="81"/>
        <v/>
      </c>
      <c r="S368" s="7" t="str">
        <f t="shared" si="82"/>
        <v>Nothing</v>
      </c>
      <c r="T368" s="7" t="s">
        <v>634</v>
      </c>
      <c r="AB368" s="8" t="s">
        <v>4925</v>
      </c>
      <c r="AC368" s="24">
        <v>26500</v>
      </c>
      <c r="AD368" s="7">
        <v>-5.7000000000000002E-2</v>
      </c>
      <c r="AE368" s="7" t="s">
        <v>4926</v>
      </c>
      <c r="AF368" s="7">
        <v>-0.184</v>
      </c>
      <c r="AG368" s="7" t="s">
        <v>4927</v>
      </c>
      <c r="AH368" s="7">
        <v>38280</v>
      </c>
      <c r="AI368" s="7">
        <v>-33</v>
      </c>
      <c r="AJ368" s="7">
        <v>8</v>
      </c>
      <c r="AS368" s="7" t="str">
        <f t="shared" si="90"/>
        <v>None</v>
      </c>
      <c r="AT368" s="7" t="str">
        <f t="shared" si="83"/>
        <v>None</v>
      </c>
      <c r="AU368" s="7" t="str">
        <f t="shared" si="84"/>
        <v/>
      </c>
      <c r="AV368" s="7" t="str">
        <f t="shared" si="85"/>
        <v/>
      </c>
      <c r="AW368" s="7" t="str">
        <f t="shared" si="86"/>
        <v/>
      </c>
      <c r="BA368" s="7" t="str">
        <f t="shared" si="89"/>
        <v/>
      </c>
      <c r="BB368" s="7" t="str">
        <f t="shared" si="87"/>
        <v>No</v>
      </c>
      <c r="BC368" s="7" t="s">
        <v>634</v>
      </c>
      <c r="BE368" s="7" t="s">
        <v>4928</v>
      </c>
      <c r="BP368" s="22"/>
      <c r="CG368" s="7" t="str">
        <f t="shared" si="88"/>
        <v/>
      </c>
      <c r="CV368" s="7" t="s">
        <v>643</v>
      </c>
    </row>
    <row r="369" spans="1:102">
      <c r="A369" s="7" t="s">
        <v>201</v>
      </c>
      <c r="B369" s="7">
        <v>119</v>
      </c>
      <c r="H369" s="24" t="str">
        <f t="shared" si="79"/>
        <v/>
      </c>
      <c r="K369" s="7" t="str">
        <f t="shared" si="80"/>
        <v/>
      </c>
      <c r="L369" s="21" t="str">
        <f t="shared" si="81"/>
        <v/>
      </c>
      <c r="S369" s="7" t="str">
        <f t="shared" si="82"/>
        <v>Nothing</v>
      </c>
      <c r="T369" s="7" t="s">
        <v>634</v>
      </c>
      <c r="AC369" s="24">
        <v>77046</v>
      </c>
      <c r="AD369" s="7">
        <v>0.159</v>
      </c>
      <c r="AE369" s="7" t="s">
        <v>4929</v>
      </c>
      <c r="AF369" s="7">
        <v>5.0999999999999997E-2</v>
      </c>
      <c r="AG369" s="7" t="s">
        <v>4930</v>
      </c>
      <c r="AH369" s="7">
        <v>243200</v>
      </c>
      <c r="AI369" s="7">
        <v>29</v>
      </c>
      <c r="AJ369" s="7">
        <v>26</v>
      </c>
      <c r="AS369" s="7" t="str">
        <f t="shared" si="90"/>
        <v>None</v>
      </c>
      <c r="AT369" s="7" t="str">
        <f t="shared" si="83"/>
        <v>None</v>
      </c>
      <c r="AU369" s="7" t="str">
        <f t="shared" si="84"/>
        <v/>
      </c>
      <c r="AV369" s="7" t="str">
        <f t="shared" si="85"/>
        <v/>
      </c>
      <c r="AW369" s="7" t="str">
        <f t="shared" si="86"/>
        <v/>
      </c>
      <c r="BA369" s="7" t="str">
        <f t="shared" si="89"/>
        <v/>
      </c>
      <c r="BB369" s="7" t="str">
        <f t="shared" si="87"/>
        <v>No</v>
      </c>
      <c r="BC369" s="7" t="s">
        <v>634</v>
      </c>
      <c r="BP369" s="22"/>
      <c r="CG369" s="7" t="str">
        <f t="shared" si="88"/>
        <v/>
      </c>
      <c r="CX369" s="7" t="s">
        <v>643</v>
      </c>
    </row>
    <row r="370" spans="1:102">
      <c r="A370" s="7" t="s">
        <v>136</v>
      </c>
      <c r="B370" s="7">
        <v>96</v>
      </c>
      <c r="H370" s="24" t="str">
        <f t="shared" si="79"/>
        <v/>
      </c>
      <c r="K370" s="7" t="str">
        <f t="shared" si="80"/>
        <v/>
      </c>
      <c r="L370" s="21" t="str">
        <f t="shared" si="81"/>
        <v/>
      </c>
      <c r="S370" s="7" t="str">
        <f t="shared" si="82"/>
        <v>Nothing</v>
      </c>
      <c r="T370" s="7" t="s">
        <v>634</v>
      </c>
      <c r="AC370" s="24">
        <v>86270</v>
      </c>
      <c r="AD370" s="7">
        <v>4.8000000000000001E-2</v>
      </c>
      <c r="AE370" s="7" t="s">
        <v>4931</v>
      </c>
      <c r="AF370" s="7">
        <v>-6.0000000000000001E-3</v>
      </c>
      <c r="AG370" s="7" t="s">
        <v>4932</v>
      </c>
      <c r="AH370" s="7">
        <v>195618</v>
      </c>
      <c r="AI370" s="7">
        <v>10</v>
      </c>
      <c r="AJ370" s="7">
        <v>17</v>
      </c>
      <c r="AS370" s="7" t="str">
        <f t="shared" si="90"/>
        <v>None</v>
      </c>
      <c r="AT370" s="7" t="str">
        <f t="shared" si="83"/>
        <v>None</v>
      </c>
      <c r="AU370" s="7" t="str">
        <f t="shared" si="84"/>
        <v/>
      </c>
      <c r="AV370" s="7" t="str">
        <f t="shared" si="85"/>
        <v/>
      </c>
      <c r="AW370" s="7" t="str">
        <f t="shared" si="86"/>
        <v/>
      </c>
      <c r="BA370" s="7" t="str">
        <f t="shared" si="89"/>
        <v/>
      </c>
      <c r="BB370" s="7" t="str">
        <f t="shared" si="87"/>
        <v>No</v>
      </c>
      <c r="BC370" s="7" t="s">
        <v>634</v>
      </c>
      <c r="BP370" s="22"/>
      <c r="CG370" s="7" t="str">
        <f t="shared" si="88"/>
        <v/>
      </c>
      <c r="CV370" s="7" t="s">
        <v>643</v>
      </c>
      <c r="CW370" s="7" t="s">
        <v>643</v>
      </c>
    </row>
    <row r="371" spans="1:102">
      <c r="A371" s="7" t="s">
        <v>277</v>
      </c>
      <c r="B371" s="7">
        <v>175</v>
      </c>
      <c r="C371" s="7" t="s">
        <v>692</v>
      </c>
      <c r="H371" s="24" t="str">
        <f t="shared" si="79"/>
        <v/>
      </c>
      <c r="K371" s="7" t="str">
        <f t="shared" si="80"/>
        <v>T</v>
      </c>
      <c r="L371" s="21">
        <f t="shared" si="81"/>
        <v>2030</v>
      </c>
      <c r="M371" s="7">
        <v>2019</v>
      </c>
      <c r="S371" s="7" t="str">
        <f t="shared" si="82"/>
        <v>Nothing</v>
      </c>
      <c r="T371" s="7" t="s">
        <v>634</v>
      </c>
      <c r="AB371" s="8" t="s">
        <v>4933</v>
      </c>
      <c r="AC371" s="24">
        <v>62160</v>
      </c>
      <c r="AD371" s="7">
        <v>-8.3000000000000004E-2</v>
      </c>
      <c r="AE371" s="7" t="s">
        <v>4934</v>
      </c>
      <c r="AF371" s="7">
        <v>-1.04</v>
      </c>
      <c r="AG371" s="7" t="s">
        <v>4935</v>
      </c>
      <c r="AH371" s="7">
        <v>179565</v>
      </c>
      <c r="AI371" s="7">
        <v>-32</v>
      </c>
      <c r="AJ371" s="7">
        <v>26</v>
      </c>
      <c r="AK371" s="7" t="s">
        <v>3434</v>
      </c>
      <c r="AM371" s="7" t="s">
        <v>640</v>
      </c>
      <c r="AS371" s="7" t="str">
        <f t="shared" si="90"/>
        <v>SBT</v>
      </c>
      <c r="AT371" s="7" t="str">
        <f t="shared" si="83"/>
        <v>SBT</v>
      </c>
      <c r="AU371" s="7" t="str">
        <f t="shared" si="84"/>
        <v/>
      </c>
      <c r="AV371" s="7">
        <f t="shared" si="85"/>
        <v>2019</v>
      </c>
      <c r="AW371" s="7" t="str">
        <f t="shared" si="86"/>
        <v/>
      </c>
      <c r="BA371" s="7" t="str">
        <f t="shared" si="89"/>
        <v>Yes</v>
      </c>
      <c r="BB371" s="7" t="str">
        <f t="shared" si="87"/>
        <v>No</v>
      </c>
      <c r="BC371" s="7" t="s">
        <v>634</v>
      </c>
      <c r="BE371" s="23" t="s">
        <v>4936</v>
      </c>
      <c r="BG371" s="7" t="s">
        <v>641</v>
      </c>
      <c r="BH371" s="7" t="s">
        <v>3667</v>
      </c>
      <c r="BI371" s="7" t="s">
        <v>4937</v>
      </c>
      <c r="BL371" s="7" t="s">
        <v>4938</v>
      </c>
      <c r="BM371" s="7">
        <v>2030</v>
      </c>
      <c r="BN371" s="7">
        <v>2030</v>
      </c>
      <c r="BO371" s="7">
        <v>2030</v>
      </c>
      <c r="BP371" s="22"/>
      <c r="CG371" s="7" t="str">
        <f t="shared" si="88"/>
        <v/>
      </c>
      <c r="CV371" s="7" t="s">
        <v>643</v>
      </c>
    </row>
    <row r="372" spans="1:102">
      <c r="A372" s="7" t="s">
        <v>308</v>
      </c>
      <c r="B372" s="7">
        <v>245</v>
      </c>
      <c r="C372" s="7" t="s">
        <v>671</v>
      </c>
      <c r="F372" s="7">
        <v>2050</v>
      </c>
      <c r="G372" s="7">
        <v>2019</v>
      </c>
      <c r="H372" s="24" t="str">
        <f t="shared" si="79"/>
        <v/>
      </c>
      <c r="K372" s="7" t="str">
        <f t="shared" si="80"/>
        <v/>
      </c>
      <c r="L372" s="21" t="str">
        <f t="shared" si="81"/>
        <v/>
      </c>
      <c r="N372" s="7" t="s">
        <v>3424</v>
      </c>
      <c r="O372" s="7" t="s">
        <v>809</v>
      </c>
      <c r="P372" s="7">
        <v>2050</v>
      </c>
      <c r="Q372" s="7">
        <v>2019</v>
      </c>
      <c r="R372" s="8" t="s">
        <v>4939</v>
      </c>
      <c r="S372" s="7" t="str">
        <f t="shared" si="82"/>
        <v/>
      </c>
      <c r="T372" s="7" t="s">
        <v>3473</v>
      </c>
      <c r="U372" s="7" t="s">
        <v>4940</v>
      </c>
      <c r="Y372" s="23" t="s">
        <v>4941</v>
      </c>
      <c r="AA372" s="8" t="s">
        <v>4939</v>
      </c>
      <c r="AC372" s="24">
        <v>47544</v>
      </c>
      <c r="AD372" s="7">
        <v>-7.5999999999999998E-2</v>
      </c>
      <c r="AE372" s="7" t="s">
        <v>4942</v>
      </c>
      <c r="AF372" s="7">
        <v>-2.5459999999999998</v>
      </c>
      <c r="AG372" s="7" t="s">
        <v>4943</v>
      </c>
      <c r="AH372" s="7">
        <v>22754</v>
      </c>
      <c r="AI372" s="7">
        <v>-45</v>
      </c>
      <c r="AJ372" s="7">
        <v>26</v>
      </c>
      <c r="AK372" t="s">
        <v>3715</v>
      </c>
      <c r="AM372" s="7" t="s">
        <v>640</v>
      </c>
      <c r="AS372" s="7" t="str">
        <f t="shared" si="90"/>
        <v>None</v>
      </c>
      <c r="AT372" s="7" t="str">
        <f t="shared" si="83"/>
        <v>None</v>
      </c>
      <c r="AU372" s="7" t="str">
        <f t="shared" si="84"/>
        <v/>
      </c>
      <c r="AV372" s="7" t="str">
        <f t="shared" si="85"/>
        <v/>
      </c>
      <c r="AW372" s="7" t="str">
        <f t="shared" si="86"/>
        <v/>
      </c>
      <c r="BA372" s="7" t="str">
        <f t="shared" si="89"/>
        <v/>
      </c>
      <c r="BB372" s="7" t="str">
        <f t="shared" si="87"/>
        <v>No</v>
      </c>
      <c r="BC372" s="7" t="s">
        <v>3381</v>
      </c>
      <c r="BF372" s="7" t="s">
        <v>647</v>
      </c>
      <c r="BP372" s="22"/>
      <c r="CC372" s="7" t="s">
        <v>643</v>
      </c>
      <c r="CE372" s="7" t="s">
        <v>3373</v>
      </c>
      <c r="CG372" s="7" t="str">
        <f t="shared" si="88"/>
        <v/>
      </c>
    </row>
    <row r="373" spans="1:102">
      <c r="A373" s="7" t="s">
        <v>322</v>
      </c>
      <c r="B373" s="7">
        <v>280</v>
      </c>
      <c r="C373" s="7" t="s">
        <v>3784</v>
      </c>
      <c r="F373" s="7">
        <v>2050</v>
      </c>
      <c r="G373" s="7">
        <v>2020</v>
      </c>
      <c r="H373" s="24" t="str">
        <f t="shared" si="79"/>
        <v/>
      </c>
      <c r="K373" s="7" t="str">
        <f t="shared" si="80"/>
        <v/>
      </c>
      <c r="L373" s="21" t="str">
        <f t="shared" si="81"/>
        <v/>
      </c>
      <c r="N373" s="7" t="s">
        <v>635</v>
      </c>
      <c r="O373" s="7" t="s">
        <v>4451</v>
      </c>
      <c r="P373" s="7">
        <v>2050</v>
      </c>
      <c r="Q373" s="7">
        <v>2020</v>
      </c>
      <c r="R373" s="8" t="s">
        <v>4944</v>
      </c>
      <c r="S373" s="7" t="str">
        <f t="shared" si="82"/>
        <v/>
      </c>
      <c r="T373" s="7" t="s">
        <v>3473</v>
      </c>
      <c r="W373" s="7" t="s">
        <v>4604</v>
      </c>
      <c r="X373" s="7" t="s">
        <v>4451</v>
      </c>
      <c r="Y373" s="7" t="s">
        <v>4945</v>
      </c>
      <c r="Z373" s="7" t="s">
        <v>3509</v>
      </c>
      <c r="AA373" s="8" t="s">
        <v>4944</v>
      </c>
      <c r="AC373" s="24">
        <v>43165</v>
      </c>
      <c r="AD373" s="7">
        <v>6.5000000000000002E-2</v>
      </c>
      <c r="AE373" s="7" t="s">
        <v>4946</v>
      </c>
      <c r="AF373" s="7">
        <v>-0.41299999999999998</v>
      </c>
      <c r="AG373" s="7" t="s">
        <v>4947</v>
      </c>
      <c r="AH373" s="7">
        <v>46007</v>
      </c>
      <c r="AI373" s="7">
        <v>23</v>
      </c>
      <c r="AJ373" s="7">
        <v>15</v>
      </c>
      <c r="AK373" s="7" t="s">
        <v>3524</v>
      </c>
      <c r="AM373" s="7" t="s">
        <v>640</v>
      </c>
      <c r="AS373" s="7" t="str">
        <f t="shared" si="90"/>
        <v>None</v>
      </c>
      <c r="AT373" s="7" t="str">
        <f t="shared" si="83"/>
        <v>None</v>
      </c>
      <c r="AU373" s="7" t="str">
        <f t="shared" si="84"/>
        <v/>
      </c>
      <c r="AV373" s="7" t="str">
        <f t="shared" si="85"/>
        <v/>
      </c>
      <c r="AW373" s="7" t="str">
        <f t="shared" si="86"/>
        <v/>
      </c>
      <c r="BA373" s="7" t="str">
        <f t="shared" si="89"/>
        <v/>
      </c>
      <c r="BB373" s="7" t="str">
        <f t="shared" si="87"/>
        <v>No</v>
      </c>
      <c r="BC373" s="7" t="s">
        <v>3462</v>
      </c>
      <c r="BF373" s="7" t="s">
        <v>664</v>
      </c>
      <c r="BP373" s="22"/>
      <c r="CC373" s="7" t="s">
        <v>643</v>
      </c>
      <c r="CE373" s="25"/>
      <c r="CG373" s="7" t="str">
        <f t="shared" si="88"/>
        <v/>
      </c>
      <c r="CS373" s="7" t="s">
        <v>322</v>
      </c>
      <c r="CT373" s="7" t="s">
        <v>3556</v>
      </c>
      <c r="CU373" s="7">
        <v>-31</v>
      </c>
      <c r="CW373" s="7" t="s">
        <v>643</v>
      </c>
    </row>
    <row r="374" spans="1:102">
      <c r="A374" s="7" t="s">
        <v>236</v>
      </c>
      <c r="B374" s="7">
        <v>171</v>
      </c>
      <c r="H374" s="24" t="str">
        <f t="shared" si="79"/>
        <v/>
      </c>
      <c r="K374" s="7" t="str">
        <f t="shared" si="80"/>
        <v/>
      </c>
      <c r="L374" s="21" t="str">
        <f t="shared" si="81"/>
        <v/>
      </c>
      <c r="S374" s="7" t="str">
        <f t="shared" si="82"/>
        <v>Nothing</v>
      </c>
      <c r="T374" s="7" t="s">
        <v>634</v>
      </c>
      <c r="AB374" s="8" t="s">
        <v>4948</v>
      </c>
      <c r="AC374" s="24">
        <v>63434</v>
      </c>
      <c r="AD374" s="7">
        <v>4.2999999999999997E-2</v>
      </c>
      <c r="AE374" s="7" t="s">
        <v>4949</v>
      </c>
      <c r="AF374" s="7">
        <v>0.251</v>
      </c>
      <c r="AG374" s="7" t="s">
        <v>4950</v>
      </c>
      <c r="AH374" s="7">
        <v>97735</v>
      </c>
      <c r="AI374" s="7">
        <v>-8</v>
      </c>
      <c r="AJ374" s="7">
        <v>26</v>
      </c>
      <c r="AS374" s="7" t="str">
        <f t="shared" si="90"/>
        <v>None</v>
      </c>
      <c r="AT374" s="7" t="str">
        <f t="shared" si="83"/>
        <v>None</v>
      </c>
      <c r="AU374" s="7" t="str">
        <f t="shared" si="84"/>
        <v/>
      </c>
      <c r="AV374" s="7" t="str">
        <f t="shared" si="85"/>
        <v/>
      </c>
      <c r="AW374" s="7" t="str">
        <f t="shared" si="86"/>
        <v/>
      </c>
      <c r="BA374" s="7" t="str">
        <f t="shared" si="89"/>
        <v/>
      </c>
      <c r="BB374" s="7" t="str">
        <f t="shared" si="87"/>
        <v>No</v>
      </c>
      <c r="BC374" s="7" t="s">
        <v>634</v>
      </c>
      <c r="BE374" s="23" t="s">
        <v>4951</v>
      </c>
      <c r="BP374" s="22"/>
      <c r="CG374" s="7" t="str">
        <f t="shared" si="88"/>
        <v/>
      </c>
      <c r="CV374" s="7" t="s">
        <v>643</v>
      </c>
    </row>
    <row r="375" spans="1:102">
      <c r="A375" s="7" t="s">
        <v>138</v>
      </c>
      <c r="B375" s="7">
        <v>76</v>
      </c>
      <c r="H375" s="24" t="str">
        <f t="shared" si="79"/>
        <v/>
      </c>
      <c r="K375" s="7" t="str">
        <f t="shared" si="80"/>
        <v/>
      </c>
      <c r="L375" s="21" t="str">
        <f t="shared" si="81"/>
        <v/>
      </c>
      <c r="S375" s="7" t="str">
        <f t="shared" si="82"/>
        <v>Nothing</v>
      </c>
      <c r="T375" s="7" t="s">
        <v>634</v>
      </c>
      <c r="AB375" s="8" t="s">
        <v>4952</v>
      </c>
      <c r="AC375" s="24">
        <v>96313</v>
      </c>
      <c r="AD375" s="7">
        <v>6.9000000000000006E-2</v>
      </c>
      <c r="AE375" s="7" t="s">
        <v>4953</v>
      </c>
      <c r="AF375" s="7">
        <v>0.251</v>
      </c>
      <c r="AG375" s="7" t="s">
        <v>4954</v>
      </c>
      <c r="AH375" s="7">
        <v>335000</v>
      </c>
      <c r="AI375" s="7">
        <v>10</v>
      </c>
      <c r="AJ375" s="7">
        <v>15</v>
      </c>
      <c r="AS375" s="7" t="str">
        <f t="shared" si="90"/>
        <v>None</v>
      </c>
      <c r="AT375" s="7" t="str">
        <f t="shared" si="83"/>
        <v>None</v>
      </c>
      <c r="AU375" s="7" t="str">
        <f t="shared" si="84"/>
        <v/>
      </c>
      <c r="AV375" s="7" t="str">
        <f t="shared" si="85"/>
        <v/>
      </c>
      <c r="AW375" s="7" t="str">
        <f t="shared" si="86"/>
        <v/>
      </c>
      <c r="BB375" s="7" t="str">
        <f t="shared" si="87"/>
        <v>No</v>
      </c>
      <c r="BC375" s="7" t="s">
        <v>634</v>
      </c>
      <c r="BE375" s="7" t="s">
        <v>4955</v>
      </c>
      <c r="BP375" s="22"/>
      <c r="CG375" s="7" t="str">
        <f t="shared" si="88"/>
        <v/>
      </c>
    </row>
    <row r="376" spans="1:102">
      <c r="A376" s="7" t="s">
        <v>156</v>
      </c>
      <c r="B376" s="7">
        <v>128</v>
      </c>
      <c r="H376" s="24" t="str">
        <f t="shared" si="79"/>
        <v/>
      </c>
      <c r="K376" s="7" t="str">
        <f t="shared" si="80"/>
        <v/>
      </c>
      <c r="L376" s="21" t="str">
        <f t="shared" si="81"/>
        <v/>
      </c>
      <c r="S376" s="7" t="str">
        <f t="shared" si="82"/>
        <v>Nothing</v>
      </c>
      <c r="T376" s="7" t="s">
        <v>634</v>
      </c>
      <c r="AB376" s="8" t="s">
        <v>4956</v>
      </c>
      <c r="AC376" s="24">
        <v>74162</v>
      </c>
      <c r="AD376" s="7">
        <v>1E-3</v>
      </c>
      <c r="AE376" s="7" t="s">
        <v>4957</v>
      </c>
      <c r="AF376" s="7">
        <v>-6.6000000000000003E-2</v>
      </c>
      <c r="AG376" s="7" t="s">
        <v>4958</v>
      </c>
      <c r="AH376" s="7">
        <v>232000</v>
      </c>
      <c r="AI376" s="7">
        <v>-1</v>
      </c>
      <c r="AJ376" s="7">
        <v>26</v>
      </c>
      <c r="AS376" s="7" t="str">
        <f t="shared" si="90"/>
        <v>None</v>
      </c>
      <c r="AT376" s="7" t="str">
        <f t="shared" si="83"/>
        <v>None</v>
      </c>
      <c r="AU376" s="7" t="str">
        <f t="shared" si="84"/>
        <v/>
      </c>
      <c r="AV376" s="7" t="str">
        <f t="shared" si="85"/>
        <v/>
      </c>
      <c r="AW376" s="7" t="str">
        <f t="shared" si="86"/>
        <v/>
      </c>
      <c r="BA376" s="7" t="str">
        <f t="shared" ref="BA376:BA405" si="91">IF(BG376="","","Yes")</f>
        <v/>
      </c>
      <c r="BB376" s="7" t="str">
        <f t="shared" si="87"/>
        <v>No</v>
      </c>
      <c r="BC376" s="7" t="s">
        <v>634</v>
      </c>
      <c r="BE376" s="7" t="s">
        <v>4959</v>
      </c>
      <c r="BP376" s="22"/>
      <c r="CG376" s="7" t="str">
        <f t="shared" si="88"/>
        <v/>
      </c>
    </row>
    <row r="377" spans="1:102">
      <c r="A377" s="7" t="s">
        <v>149</v>
      </c>
      <c r="B377" s="7">
        <v>223</v>
      </c>
      <c r="C377" s="7" t="s">
        <v>706</v>
      </c>
      <c r="D377" s="7" t="s">
        <v>635</v>
      </c>
      <c r="E377" s="7" t="s">
        <v>636</v>
      </c>
      <c r="F377" s="7">
        <v>2017</v>
      </c>
      <c r="G377" s="7">
        <v>2017</v>
      </c>
      <c r="H377" s="24" t="str">
        <f t="shared" si="79"/>
        <v/>
      </c>
      <c r="K377" s="7" t="str">
        <f t="shared" si="80"/>
        <v/>
      </c>
      <c r="L377" s="21" t="str">
        <f t="shared" si="81"/>
        <v/>
      </c>
      <c r="S377" s="7" t="str">
        <f t="shared" si="82"/>
        <v/>
      </c>
      <c r="T377" s="7" t="s">
        <v>643</v>
      </c>
      <c r="U377" s="7" t="s">
        <v>4960</v>
      </c>
      <c r="Y377" s="7" t="s">
        <v>4961</v>
      </c>
      <c r="AA377" s="26" t="s">
        <v>4962</v>
      </c>
      <c r="AB377" s="8" t="s">
        <v>2827</v>
      </c>
      <c r="AC377" s="24">
        <v>50863</v>
      </c>
      <c r="AD377" s="7">
        <v>0.14000000000000001</v>
      </c>
      <c r="AE377" s="7" t="s">
        <v>4963</v>
      </c>
      <c r="AF377" s="7">
        <v>4.0000000000000001E-3</v>
      </c>
      <c r="AG377" s="7" t="s">
        <v>4964</v>
      </c>
      <c r="AH377" s="7">
        <v>82801</v>
      </c>
      <c r="AI377" s="7">
        <v>33</v>
      </c>
      <c r="AJ377" s="7">
        <v>26</v>
      </c>
      <c r="AK377" s="7" t="s">
        <v>3371</v>
      </c>
      <c r="AM377" s="7" t="s">
        <v>630</v>
      </c>
      <c r="AS377" s="7" t="str">
        <f t="shared" si="90"/>
        <v>CN</v>
      </c>
      <c r="AT377" s="7" t="str">
        <f t="shared" si="83"/>
        <v>CN</v>
      </c>
      <c r="AU377" s="7">
        <f t="shared" si="84"/>
        <v>2017</v>
      </c>
      <c r="AV377" s="7" t="str">
        <f t="shared" si="85"/>
        <v/>
      </c>
      <c r="AW377" s="7" t="str">
        <f t="shared" si="86"/>
        <v/>
      </c>
      <c r="BA377" s="7" t="str">
        <f t="shared" si="91"/>
        <v/>
      </c>
      <c r="BB377" s="7" t="str">
        <f t="shared" si="87"/>
        <v>Carbon Neutral</v>
      </c>
      <c r="BC377" s="7" t="s">
        <v>634</v>
      </c>
      <c r="BE377" s="7" t="s">
        <v>4965</v>
      </c>
      <c r="BF377" s="7" t="s">
        <v>651</v>
      </c>
      <c r="BP377" s="22"/>
      <c r="CC377" s="7" t="s">
        <v>643</v>
      </c>
      <c r="CG377" s="7" t="str">
        <f t="shared" si="88"/>
        <v/>
      </c>
    </row>
    <row r="378" spans="1:102">
      <c r="A378" s="7" t="s">
        <v>66</v>
      </c>
      <c r="B378" s="7">
        <v>5</v>
      </c>
      <c r="C378" s="7" t="s">
        <v>697</v>
      </c>
      <c r="F378" s="7">
        <v>2050</v>
      </c>
      <c r="G378" s="7">
        <v>2020</v>
      </c>
      <c r="H378" s="24" t="str">
        <f t="shared" si="79"/>
        <v/>
      </c>
      <c r="K378" s="7" t="str">
        <f t="shared" si="80"/>
        <v/>
      </c>
      <c r="L378" s="21" t="str">
        <f t="shared" si="81"/>
        <v/>
      </c>
      <c r="N378" s="7" t="s">
        <v>635</v>
      </c>
      <c r="O378" s="7" t="s">
        <v>3471</v>
      </c>
      <c r="P378" s="7">
        <v>2050</v>
      </c>
      <c r="Q378" s="7">
        <v>2020</v>
      </c>
      <c r="R378" s="26" t="s">
        <v>4966</v>
      </c>
      <c r="S378" s="7" t="str">
        <f t="shared" si="82"/>
        <v/>
      </c>
      <c r="T378" s="7" t="s">
        <v>3473</v>
      </c>
      <c r="U378" s="7" t="s">
        <v>4967</v>
      </c>
      <c r="Y378" s="7" t="s">
        <v>4968</v>
      </c>
      <c r="Z378" s="7" t="s">
        <v>3509</v>
      </c>
      <c r="AA378" s="8" t="s">
        <v>4969</v>
      </c>
      <c r="AB378" s="8" t="s">
        <v>4970</v>
      </c>
      <c r="AC378" s="24">
        <v>352106</v>
      </c>
      <c r="AD378" s="7">
        <v>-0.112</v>
      </c>
      <c r="AE378" s="7" t="s">
        <v>4971</v>
      </c>
      <c r="AF378" s="7">
        <v>-0.32200000000000001</v>
      </c>
      <c r="AG378" s="7" t="s">
        <v>4972</v>
      </c>
      <c r="AH378" s="7">
        <v>83000</v>
      </c>
      <c r="AI378" s="7">
        <v>-2</v>
      </c>
      <c r="AJ378" s="7">
        <v>26</v>
      </c>
      <c r="AK378" t="s">
        <v>3715</v>
      </c>
      <c r="AM378" s="7" t="s">
        <v>640</v>
      </c>
      <c r="AS378" s="7" t="str">
        <f t="shared" si="90"/>
        <v>None</v>
      </c>
      <c r="AT378" s="7" t="str">
        <f t="shared" si="83"/>
        <v>None</v>
      </c>
      <c r="AU378" s="7" t="str">
        <f t="shared" si="84"/>
        <v/>
      </c>
      <c r="AV378" s="7" t="str">
        <f t="shared" si="85"/>
        <v/>
      </c>
      <c r="AW378" s="7" t="str">
        <f t="shared" si="86"/>
        <v/>
      </c>
      <c r="BA378" s="7" t="str">
        <f t="shared" si="91"/>
        <v/>
      </c>
      <c r="BB378" s="7" t="str">
        <f t="shared" si="87"/>
        <v>No</v>
      </c>
      <c r="BC378" s="7" t="s">
        <v>3462</v>
      </c>
      <c r="BE378" s="7" t="s">
        <v>4973</v>
      </c>
      <c r="BF378" s="7" t="s">
        <v>3484</v>
      </c>
      <c r="BP378" s="22"/>
      <c r="CC378" s="7" t="s">
        <v>643</v>
      </c>
      <c r="CE378" s="25"/>
      <c r="CG378" s="7" t="str">
        <f t="shared" si="88"/>
        <v/>
      </c>
      <c r="CS378" s="7" t="s">
        <v>66</v>
      </c>
      <c r="CT378" s="7" t="s">
        <v>3556</v>
      </c>
      <c r="CU378" s="7">
        <v>-30</v>
      </c>
      <c r="CV378" s="7" t="s">
        <v>643</v>
      </c>
      <c r="CW378" s="7" t="s">
        <v>643</v>
      </c>
    </row>
    <row r="379" spans="1:102">
      <c r="A379" s="7" t="s">
        <v>4974</v>
      </c>
      <c r="B379" s="7">
        <v>451</v>
      </c>
      <c r="H379" s="24" t="str">
        <f t="shared" si="79"/>
        <v/>
      </c>
      <c r="K379" s="7" t="str">
        <f t="shared" si="80"/>
        <v/>
      </c>
      <c r="L379" s="21" t="str">
        <f t="shared" si="81"/>
        <v/>
      </c>
      <c r="S379" s="7" t="str">
        <f t="shared" si="82"/>
        <v>Nothing</v>
      </c>
      <c r="T379" s="7" t="s">
        <v>634</v>
      </c>
      <c r="AB379" s="8" t="s">
        <v>4975</v>
      </c>
      <c r="AC379" s="24">
        <v>28424</v>
      </c>
      <c r="AD379" s="7">
        <v>0.128</v>
      </c>
      <c r="AE379" s="7" t="s">
        <v>4976</v>
      </c>
      <c r="AF379" s="7">
        <v>0.80900000000000005</v>
      </c>
      <c r="AG379" s="7" t="s">
        <v>4977</v>
      </c>
      <c r="AH379" s="7">
        <v>95443</v>
      </c>
      <c r="AI379" s="7">
        <v>42</v>
      </c>
      <c r="AJ379" s="7">
        <v>2</v>
      </c>
      <c r="AS379" s="7" t="str">
        <f t="shared" si="90"/>
        <v>None</v>
      </c>
      <c r="AT379" s="7" t="str">
        <f t="shared" si="83"/>
        <v>None</v>
      </c>
      <c r="AU379" s="7" t="str">
        <f t="shared" si="84"/>
        <v/>
      </c>
      <c r="AV379" s="7" t="str">
        <f t="shared" si="85"/>
        <v/>
      </c>
      <c r="AW379" s="7" t="str">
        <f t="shared" si="86"/>
        <v/>
      </c>
      <c r="BA379" s="7" t="str">
        <f t="shared" si="91"/>
        <v/>
      </c>
      <c r="BB379" s="7" t="str">
        <f t="shared" si="87"/>
        <v>No</v>
      </c>
      <c r="BC379" s="7" t="s">
        <v>634</v>
      </c>
      <c r="BE379" s="7" t="s">
        <v>4978</v>
      </c>
      <c r="BP379" s="22"/>
      <c r="CG379" s="7" t="str">
        <f t="shared" si="88"/>
        <v/>
      </c>
    </row>
    <row r="380" spans="1:102">
      <c r="A380" s="7" t="s">
        <v>186</v>
      </c>
      <c r="B380" s="7">
        <v>52</v>
      </c>
      <c r="H380" s="24" t="str">
        <f t="shared" si="79"/>
        <v/>
      </c>
      <c r="K380" s="7" t="str">
        <f t="shared" si="80"/>
        <v/>
      </c>
      <c r="L380" s="21" t="str">
        <f t="shared" si="81"/>
        <v/>
      </c>
      <c r="S380" s="7" t="str">
        <f t="shared" si="82"/>
        <v>Nothing</v>
      </c>
      <c r="T380" s="7" t="s">
        <v>634</v>
      </c>
      <c r="AC380" s="24">
        <v>122071</v>
      </c>
      <c r="AD380" s="7">
        <v>-0.105</v>
      </c>
      <c r="AE380" s="7" t="s">
        <v>4979</v>
      </c>
      <c r="AF380" s="7">
        <v>-0.31900000000000001</v>
      </c>
      <c r="AG380" s="7" t="s">
        <v>4980</v>
      </c>
      <c r="AH380" s="7">
        <v>151785</v>
      </c>
      <c r="AI380" s="7">
        <v>-13</v>
      </c>
      <c r="AJ380" s="7">
        <v>9</v>
      </c>
      <c r="AS380" s="7" t="str">
        <f t="shared" si="90"/>
        <v>None</v>
      </c>
      <c r="AT380" s="7" t="str">
        <f t="shared" si="83"/>
        <v>None</v>
      </c>
      <c r="AU380" s="7" t="str">
        <f t="shared" si="84"/>
        <v/>
      </c>
      <c r="AV380" s="7" t="str">
        <f t="shared" si="85"/>
        <v/>
      </c>
      <c r="AW380" s="7" t="str">
        <f t="shared" si="86"/>
        <v/>
      </c>
      <c r="BA380" s="7" t="str">
        <f t="shared" si="91"/>
        <v/>
      </c>
      <c r="BB380" s="7" t="str">
        <f t="shared" si="87"/>
        <v>No</v>
      </c>
      <c r="BC380" s="7" t="s">
        <v>634</v>
      </c>
      <c r="BP380" s="22"/>
      <c r="CG380" s="7" t="str">
        <f t="shared" si="88"/>
        <v/>
      </c>
    </row>
    <row r="381" spans="1:102">
      <c r="A381" s="7" t="s">
        <v>350</v>
      </c>
      <c r="B381" s="7">
        <v>244</v>
      </c>
      <c r="C381" s="7" t="s">
        <v>692</v>
      </c>
      <c r="F381" s="7">
        <v>2050</v>
      </c>
      <c r="G381" s="7">
        <v>2019</v>
      </c>
      <c r="H381" s="24" t="str">
        <f t="shared" si="79"/>
        <v/>
      </c>
      <c r="K381" s="7" t="str">
        <f t="shared" si="80"/>
        <v>T</v>
      </c>
      <c r="L381" s="21">
        <f t="shared" si="81"/>
        <v>2025</v>
      </c>
      <c r="M381" s="7">
        <v>2019</v>
      </c>
      <c r="N381" s="7" t="s">
        <v>674</v>
      </c>
      <c r="O381" s="7" t="s">
        <v>3785</v>
      </c>
      <c r="P381" s="7">
        <v>2050</v>
      </c>
      <c r="Q381" s="7">
        <v>2019</v>
      </c>
      <c r="R381" s="8" t="s">
        <v>4981</v>
      </c>
      <c r="S381" s="7" t="str">
        <f t="shared" si="82"/>
        <v/>
      </c>
      <c r="T381" s="7" t="s">
        <v>3473</v>
      </c>
      <c r="U381" s="7" t="s">
        <v>4982</v>
      </c>
      <c r="Y381" s="7" t="s">
        <v>4983</v>
      </c>
      <c r="AA381" s="8" t="s">
        <v>4981</v>
      </c>
      <c r="AC381" s="24">
        <v>47650</v>
      </c>
      <c r="AD381" s="7">
        <v>-3.3000000000000002E-2</v>
      </c>
      <c r="AE381" s="7" t="s">
        <v>4984</v>
      </c>
      <c r="AF381" s="7">
        <v>2.1749999999999998</v>
      </c>
      <c r="AG381" s="7" t="s">
        <v>4985</v>
      </c>
      <c r="AH381" s="7">
        <v>170639</v>
      </c>
      <c r="AI381" s="7">
        <v>-18</v>
      </c>
      <c r="AJ381" s="7">
        <v>26</v>
      </c>
      <c r="AK381" s="7" t="s">
        <v>4986</v>
      </c>
      <c r="AM381" s="7" t="s">
        <v>640</v>
      </c>
      <c r="AS381" s="7" t="str">
        <f t="shared" si="90"/>
        <v>SBT</v>
      </c>
      <c r="AT381" s="7" t="str">
        <f t="shared" si="83"/>
        <v>SBT</v>
      </c>
      <c r="AU381" s="7" t="str">
        <f t="shared" si="84"/>
        <v/>
      </c>
      <c r="AV381" s="7">
        <f t="shared" si="85"/>
        <v>2019</v>
      </c>
      <c r="AW381" s="7" t="str">
        <f t="shared" si="86"/>
        <v/>
      </c>
      <c r="BA381" s="7" t="str">
        <f t="shared" si="91"/>
        <v>Yes</v>
      </c>
      <c r="BB381" s="7" t="str">
        <f t="shared" si="87"/>
        <v>No</v>
      </c>
      <c r="BC381" s="7" t="s">
        <v>3381</v>
      </c>
      <c r="BF381" s="7" t="s">
        <v>647</v>
      </c>
      <c r="BG381" s="7" t="s">
        <v>641</v>
      </c>
      <c r="BH381" s="7" t="s">
        <v>3402</v>
      </c>
      <c r="BI381" s="7" t="s">
        <v>3499</v>
      </c>
      <c r="BL381" s="7" t="s">
        <v>4987</v>
      </c>
      <c r="BM381" s="7">
        <v>2025</v>
      </c>
      <c r="BN381" s="7">
        <v>2025</v>
      </c>
      <c r="BO381" s="7">
        <v>2025</v>
      </c>
      <c r="BP381" s="22"/>
      <c r="CC381" s="7" t="s">
        <v>643</v>
      </c>
      <c r="CE381" s="7" t="s">
        <v>3373</v>
      </c>
      <c r="CG381" s="7" t="str">
        <f t="shared" si="88"/>
        <v/>
      </c>
      <c r="CV381" s="7" t="s">
        <v>643</v>
      </c>
    </row>
    <row r="382" spans="1:102">
      <c r="A382" s="7" t="s">
        <v>983</v>
      </c>
      <c r="B382" s="7">
        <v>481</v>
      </c>
      <c r="H382" s="24" t="str">
        <f t="shared" si="79"/>
        <v/>
      </c>
      <c r="K382" s="7" t="str">
        <f t="shared" si="80"/>
        <v/>
      </c>
      <c r="L382" s="21" t="str">
        <f t="shared" si="81"/>
        <v/>
      </c>
      <c r="S382" s="7" t="str">
        <f t="shared" si="82"/>
        <v>Nothing</v>
      </c>
      <c r="T382" s="7" t="s">
        <v>634</v>
      </c>
      <c r="AC382" s="24">
        <v>26396</v>
      </c>
      <c r="AD382" s="7">
        <v>-6.8000000000000005E-2</v>
      </c>
      <c r="AE382" s="7" t="s">
        <v>4988</v>
      </c>
      <c r="AF382" s="7">
        <v>-0.42099999999999999</v>
      </c>
      <c r="AG382" s="7" t="s">
        <v>4989</v>
      </c>
      <c r="AH382" s="7">
        <v>16580</v>
      </c>
      <c r="AI382" s="7">
        <v>-37</v>
      </c>
      <c r="AJ382" s="7">
        <v>4</v>
      </c>
      <c r="AS382" s="7" t="str">
        <f t="shared" si="90"/>
        <v>None</v>
      </c>
      <c r="AT382" s="7" t="str">
        <f t="shared" si="83"/>
        <v>None</v>
      </c>
      <c r="AU382" s="7" t="str">
        <f t="shared" si="84"/>
        <v/>
      </c>
      <c r="AV382" s="7" t="str">
        <f t="shared" si="85"/>
        <v/>
      </c>
      <c r="AW382" s="7" t="str">
        <f t="shared" si="86"/>
        <v/>
      </c>
      <c r="BA382" s="7" t="str">
        <f t="shared" si="91"/>
        <v/>
      </c>
      <c r="BB382" s="7" t="str">
        <f t="shared" si="87"/>
        <v>No</v>
      </c>
      <c r="BC382" s="7" t="s">
        <v>634</v>
      </c>
      <c r="BP382" s="22"/>
      <c r="CG382" s="7" t="str">
        <f t="shared" si="88"/>
        <v/>
      </c>
    </row>
    <row r="383" spans="1:102">
      <c r="A383" s="7" t="s">
        <v>75</v>
      </c>
      <c r="B383" s="7">
        <v>19</v>
      </c>
      <c r="H383" s="24" t="str">
        <f t="shared" si="79"/>
        <v/>
      </c>
      <c r="K383" s="7" t="str">
        <f t="shared" si="80"/>
        <v/>
      </c>
      <c r="L383" s="21" t="str">
        <f t="shared" si="81"/>
        <v/>
      </c>
      <c r="S383" s="7" t="str">
        <f t="shared" si="82"/>
        <v>Nothing</v>
      </c>
      <c r="T383" s="7" t="s">
        <v>634</v>
      </c>
      <c r="AB383" s="8" t="s">
        <v>4990</v>
      </c>
      <c r="AC383" s="24">
        <v>197705</v>
      </c>
      <c r="AD383" s="7">
        <v>-0.108</v>
      </c>
      <c r="AE383" s="7" t="s">
        <v>4991</v>
      </c>
      <c r="AF383" s="7">
        <v>-0.53700000000000003</v>
      </c>
      <c r="AG383" s="7" t="s">
        <v>4992</v>
      </c>
      <c r="AH383" s="7">
        <v>287439</v>
      </c>
      <c r="AI383" s="7">
        <v>-4</v>
      </c>
      <c r="AJ383" s="7">
        <v>26</v>
      </c>
      <c r="AS383" s="7" t="str">
        <f t="shared" si="90"/>
        <v>None</v>
      </c>
      <c r="AT383" s="7" t="str">
        <f t="shared" si="83"/>
        <v>None</v>
      </c>
      <c r="AU383" s="7" t="str">
        <f t="shared" si="84"/>
        <v/>
      </c>
      <c r="AV383" s="7" t="str">
        <f t="shared" si="85"/>
        <v/>
      </c>
      <c r="AW383" s="7" t="str">
        <f t="shared" si="86"/>
        <v/>
      </c>
      <c r="BA383" s="7" t="str">
        <f t="shared" si="91"/>
        <v/>
      </c>
      <c r="BB383" s="7" t="str">
        <f t="shared" si="87"/>
        <v>No</v>
      </c>
      <c r="BC383" s="7" t="s">
        <v>634</v>
      </c>
      <c r="BE383" s="7" t="s">
        <v>4993</v>
      </c>
      <c r="BP383" s="22"/>
      <c r="CG383" s="7" t="str">
        <f t="shared" si="88"/>
        <v/>
      </c>
      <c r="CW383" s="7" t="s">
        <v>643</v>
      </c>
    </row>
    <row r="384" spans="1:102">
      <c r="A384" s="7" t="s">
        <v>2561</v>
      </c>
      <c r="B384" s="7">
        <v>467</v>
      </c>
      <c r="H384" s="24" t="str">
        <f t="shared" si="79"/>
        <v/>
      </c>
      <c r="K384" s="7" t="str">
        <f t="shared" si="80"/>
        <v/>
      </c>
      <c r="L384" s="21" t="str">
        <f t="shared" si="81"/>
        <v/>
      </c>
      <c r="S384" s="7" t="str">
        <f t="shared" si="82"/>
        <v>Nothing</v>
      </c>
      <c r="T384" s="7" t="s">
        <v>634</v>
      </c>
      <c r="AC384" s="24">
        <v>27291</v>
      </c>
      <c r="AD384" s="7">
        <v>-6.9000000000000006E-2</v>
      </c>
      <c r="AE384" s="7" t="s">
        <v>4994</v>
      </c>
      <c r="AF384" s="7">
        <v>-0.44600000000000001</v>
      </c>
      <c r="AG384" s="7" t="s">
        <v>4995</v>
      </c>
      <c r="AH384" s="7">
        <v>5346</v>
      </c>
      <c r="AI384" s="7">
        <v>-41</v>
      </c>
      <c r="AJ384" s="7">
        <v>24</v>
      </c>
      <c r="AS384" s="7" t="str">
        <f t="shared" ref="AS384:AS415" si="92">IF(OR(BB384="Carbon Neutral",BB384="No - but post-2030 commitment"),IF((OR(BG384="Committed",BG384="Targets Set")),IF(I384="", "CN &amp; SBT","CN, SBT &amp; RE100"),IF(CG384="","CN","CN &amp; RE100")),IF((OR(BG384="Committed",BG384="Targets Set")),IF(CG384="", "SBT","SBT &amp; RE100"),IF(CG384="","None","RE100")))</f>
        <v>None</v>
      </c>
      <c r="AT384" s="7" t="str">
        <f t="shared" si="83"/>
        <v>None</v>
      </c>
      <c r="AU384" s="7" t="str">
        <f t="shared" si="84"/>
        <v/>
      </c>
      <c r="AV384" s="7" t="str">
        <f t="shared" si="85"/>
        <v/>
      </c>
      <c r="AW384" s="7" t="str">
        <f t="shared" si="86"/>
        <v/>
      </c>
      <c r="BA384" s="7" t="str">
        <f t="shared" si="91"/>
        <v/>
      </c>
      <c r="BB384" s="7" t="str">
        <f t="shared" si="87"/>
        <v>No</v>
      </c>
      <c r="BC384" s="7" t="s">
        <v>634</v>
      </c>
      <c r="BP384" s="22"/>
      <c r="CG384" s="7" t="str">
        <f t="shared" si="88"/>
        <v/>
      </c>
    </row>
    <row r="385" spans="1:102">
      <c r="A385" s="7" t="s">
        <v>325</v>
      </c>
      <c r="B385" s="7">
        <v>289</v>
      </c>
      <c r="C385" s="7" t="s">
        <v>692</v>
      </c>
      <c r="H385" s="24" t="str">
        <f t="shared" si="79"/>
        <v/>
      </c>
      <c r="K385" s="7" t="str">
        <f t="shared" si="80"/>
        <v>T</v>
      </c>
      <c r="L385" s="21">
        <f t="shared" si="81"/>
        <v>2030</v>
      </c>
      <c r="M385" s="7">
        <v>2020</v>
      </c>
      <c r="S385" s="7" t="str">
        <f t="shared" si="82"/>
        <v>Nothing</v>
      </c>
      <c r="T385" s="7" t="s">
        <v>3333</v>
      </c>
      <c r="AB385" s="8" t="s">
        <v>4996</v>
      </c>
      <c r="AC385" s="24">
        <v>42119</v>
      </c>
      <c r="AD385" s="7" t="s">
        <v>3395</v>
      </c>
      <c r="AE385" s="7" t="s">
        <v>4997</v>
      </c>
      <c r="AF385" s="7">
        <v>-0.38200000000000001</v>
      </c>
      <c r="AG385" s="7" t="s">
        <v>4998</v>
      </c>
      <c r="AH385" s="7">
        <v>100409</v>
      </c>
      <c r="AI385" s="7">
        <v>-1</v>
      </c>
      <c r="AJ385" s="7">
        <v>16</v>
      </c>
      <c r="AK385" s="7" t="s">
        <v>3654</v>
      </c>
      <c r="AM385" s="7" t="s">
        <v>640</v>
      </c>
      <c r="AS385" s="7" t="str">
        <f t="shared" si="92"/>
        <v>SBT</v>
      </c>
      <c r="AT385" s="7" t="str">
        <f t="shared" si="83"/>
        <v>SBT</v>
      </c>
      <c r="AU385" s="7" t="str">
        <f t="shared" si="84"/>
        <v/>
      </c>
      <c r="AV385" s="7">
        <f t="shared" si="85"/>
        <v>2020</v>
      </c>
      <c r="AW385" s="7" t="str">
        <f t="shared" si="86"/>
        <v/>
      </c>
      <c r="BA385" s="7" t="str">
        <f t="shared" si="91"/>
        <v>Yes</v>
      </c>
      <c r="BB385" s="7" t="str">
        <f t="shared" si="87"/>
        <v>No</v>
      </c>
      <c r="BC385" s="7" t="s">
        <v>3333</v>
      </c>
      <c r="BE385" s="7" t="s">
        <v>4999</v>
      </c>
      <c r="BG385" s="7" t="s">
        <v>641</v>
      </c>
      <c r="BH385" s="7" t="s">
        <v>642</v>
      </c>
      <c r="BI385" s="7" t="s">
        <v>4102</v>
      </c>
      <c r="BL385" s="7" t="s">
        <v>5000</v>
      </c>
      <c r="BM385" s="7">
        <v>2030</v>
      </c>
      <c r="BN385" s="7">
        <v>2030</v>
      </c>
      <c r="BO385" s="7">
        <v>2030</v>
      </c>
      <c r="BP385" s="22"/>
      <c r="CG385" s="7" t="str">
        <f t="shared" si="88"/>
        <v/>
      </c>
      <c r="CW385" s="7" t="s">
        <v>643</v>
      </c>
    </row>
    <row r="386" spans="1:102">
      <c r="A386" s="7" t="s">
        <v>477</v>
      </c>
      <c r="B386" s="7">
        <v>404</v>
      </c>
      <c r="C386" s="7" t="s">
        <v>709</v>
      </c>
      <c r="D386" s="7" t="s">
        <v>635</v>
      </c>
      <c r="E386" s="7" t="s">
        <v>4451</v>
      </c>
      <c r="F386" s="7">
        <v>2025</v>
      </c>
      <c r="G386" s="7">
        <v>2017</v>
      </c>
      <c r="H386" s="24" t="str">
        <f t="shared" ref="H386:H449" si="93">IF(I386="","","Yes")</f>
        <v>Yes</v>
      </c>
      <c r="I386" s="7">
        <v>2014</v>
      </c>
      <c r="J386" s="7">
        <v>2015</v>
      </c>
      <c r="K386" s="7" t="str">
        <f t="shared" ref="K386:K449" si="94">IF(BG386="","",IF(BG386="Targets Set","T","C"))</f>
        <v>T</v>
      </c>
      <c r="L386" s="21">
        <f t="shared" ref="L386:L449" si="95">IF(BL386="","",AVERAGE(BM386:BO386))</f>
        <v>2025</v>
      </c>
      <c r="M386" s="7">
        <v>2019</v>
      </c>
      <c r="S386" s="7" t="str">
        <f t="shared" ref="S386:S449" si="96">IF(AND(N386="",D386=""),"Nothing","")</f>
        <v/>
      </c>
      <c r="T386" s="7" t="s">
        <v>3381</v>
      </c>
      <c r="U386" s="7" t="s">
        <v>4451</v>
      </c>
      <c r="W386" s="7" t="s">
        <v>5001</v>
      </c>
      <c r="AC386" s="24">
        <v>30839</v>
      </c>
      <c r="AD386" s="7">
        <v>5.8000000000000003E-2</v>
      </c>
      <c r="AE386" s="7" t="s">
        <v>5002</v>
      </c>
      <c r="AF386" s="7">
        <v>-0.22900000000000001</v>
      </c>
      <c r="AG386" s="7" t="s">
        <v>5003</v>
      </c>
      <c r="AH386" s="7">
        <v>100330</v>
      </c>
      <c r="AI386" s="7">
        <v>23</v>
      </c>
      <c r="AJ386" s="7">
        <v>5</v>
      </c>
      <c r="AK386" s="7" t="s">
        <v>3461</v>
      </c>
      <c r="AM386" s="7" t="s">
        <v>640</v>
      </c>
      <c r="AS386" s="7" t="str">
        <f t="shared" si="92"/>
        <v>CN, SBT &amp; RE100</v>
      </c>
      <c r="AT386" s="7" t="str">
        <f t="shared" ref="AT386:AT449" si="97">IF((BB386="Carbon Neutral"),IF((OR(BG386="Committed",BG386="Targets Set")),IF(CG386="yes", "CN, SBT &amp; RE100", "CN &amp; SBT"),IF(CG386="yes", "CN &amp; RE100", "CN")),IF((OR(BG386="Committed",BG386="Targets Set")),IF(CG386="yes", "SBT &amp; RE100", "SBT"),IF(CG386="yes", "RE100", "None")))</f>
        <v>CN, SBT &amp; RE100</v>
      </c>
      <c r="AU386" s="7">
        <f t="shared" ref="AU386:AU449" si="98">IF(BB386="Carbon Neutral",G386,"")</f>
        <v>2017</v>
      </c>
      <c r="AV386" s="7">
        <f t="shared" ref="AV386:AV449" si="99">IF(M386="","",M386)</f>
        <v>2019</v>
      </c>
      <c r="AW386" s="7">
        <f t="shared" ref="AW386:AW449" si="100">IF(I386="","",IF(I386="2020 - achieved",J386,IF(I386="2020 - not achieved",J386,IF(I386="2020 - achieved pre-July 2019",J386,IF(I386&gt;2030,"",J386)))))</f>
        <v>2015</v>
      </c>
      <c r="BA386" s="7" t="str">
        <f t="shared" si="91"/>
        <v>Yes</v>
      </c>
      <c r="BB386" s="7" t="str">
        <f t="shared" ref="BB386:BB449" si="101">IF(T386="No","No",IF(AND(OR(T386="No - but future commitment",T386="No - but future commitment and further future commitment across more scopes"),F386&lt;=2030),"Carbon Neutral",IF(OR(T386="No - but future commitment",T386="No - but future commitment and further future commitment across more scopes"),"No - but post-2030 commitment",IF(OR(T386="Yes",T386="Yes and future commitment across more scopes",T386="Yes by virtue of zero net"),"Carbon Neutral","No"))))</f>
        <v>Carbon Neutral</v>
      </c>
      <c r="BF386" s="7" t="s">
        <v>938</v>
      </c>
      <c r="BG386" s="7" t="s">
        <v>641</v>
      </c>
      <c r="BH386" s="7" t="s">
        <v>3362</v>
      </c>
      <c r="BI386" s="7" t="s">
        <v>5004</v>
      </c>
      <c r="BL386" s="7" t="s">
        <v>5005</v>
      </c>
      <c r="BM386" s="7">
        <v>2025</v>
      </c>
      <c r="BN386" s="7">
        <v>2025</v>
      </c>
      <c r="BO386" s="7">
        <v>2025</v>
      </c>
      <c r="BP386" s="22"/>
      <c r="CD386" s="7" t="s">
        <v>3997</v>
      </c>
      <c r="CF386" s="7" t="s">
        <v>709</v>
      </c>
      <c r="CG386" s="7" t="str">
        <f t="shared" ref="CG386:CG449" si="102">IF(I386="","",IF(I386&lt;=2030,"yes",IF(I386="2020 - achieved","yes",IF(I386="2020 - not achieved","yes",IF(I386="2020 - achieved pre-July 2019","yes",IF(I386&gt;2030,"",IF(I386="No target date","","unknown error")))))))</f>
        <v>yes</v>
      </c>
      <c r="CH386" s="7" t="s">
        <v>3338</v>
      </c>
      <c r="CI386" s="7">
        <v>1</v>
      </c>
      <c r="CJ386" s="7">
        <v>1</v>
      </c>
      <c r="CK386" s="7">
        <v>1</v>
      </c>
      <c r="CL386" s="7">
        <v>1</v>
      </c>
      <c r="CM386" s="7">
        <v>1</v>
      </c>
      <c r="CN386" s="7" t="s">
        <v>4247</v>
      </c>
      <c r="CW386" s="7" t="s">
        <v>643</v>
      </c>
      <c r="CX386" s="7" t="s">
        <v>643</v>
      </c>
    </row>
    <row r="387" spans="1:102">
      <c r="A387" s="7" t="s">
        <v>52</v>
      </c>
      <c r="B387" s="7">
        <v>6</v>
      </c>
      <c r="H387" s="24" t="str">
        <f t="shared" si="93"/>
        <v/>
      </c>
      <c r="K387" s="7" t="str">
        <f t="shared" si="94"/>
        <v/>
      </c>
      <c r="L387" s="21" t="str">
        <f t="shared" si="95"/>
        <v/>
      </c>
      <c r="S387" s="7" t="str">
        <f t="shared" si="96"/>
        <v>Nothing</v>
      </c>
      <c r="T387" s="7" t="s">
        <v>634</v>
      </c>
      <c r="W387" s="7" t="s">
        <v>5006</v>
      </c>
      <c r="AB387" s="8" t="s">
        <v>5007</v>
      </c>
      <c r="AC387" s="24">
        <v>329784</v>
      </c>
      <c r="AD387" s="7">
        <v>-7.2999999999999995E-2</v>
      </c>
      <c r="AE387" s="7" t="s">
        <v>5008</v>
      </c>
      <c r="AF387" s="7">
        <v>-0.20499999999999999</v>
      </c>
      <c r="AG387" s="7" t="s">
        <v>5009</v>
      </c>
      <c r="AH387" s="7">
        <v>79000</v>
      </c>
      <c r="AI387" s="7" t="s">
        <v>3395</v>
      </c>
      <c r="AJ387" s="7">
        <v>2</v>
      </c>
      <c r="AS387" s="7" t="str">
        <f t="shared" si="92"/>
        <v>None</v>
      </c>
      <c r="AT387" s="7" t="str">
        <f t="shared" si="97"/>
        <v>None</v>
      </c>
      <c r="AU387" s="7" t="str">
        <f t="shared" si="98"/>
        <v/>
      </c>
      <c r="AV387" s="7" t="str">
        <f t="shared" si="99"/>
        <v/>
      </c>
      <c r="AW387" s="7" t="str">
        <f t="shared" si="100"/>
        <v/>
      </c>
      <c r="BA387" s="7" t="str">
        <f t="shared" si="91"/>
        <v/>
      </c>
      <c r="BB387" s="7" t="str">
        <f t="shared" si="101"/>
        <v>No</v>
      </c>
      <c r="BC387" s="7" t="s">
        <v>634</v>
      </c>
      <c r="BE387" s="23" t="s">
        <v>5010</v>
      </c>
      <c r="BP387" s="22"/>
      <c r="CG387" s="7" t="str">
        <f t="shared" si="102"/>
        <v/>
      </c>
    </row>
    <row r="388" spans="1:102">
      <c r="A388" s="7" t="s">
        <v>150</v>
      </c>
      <c r="B388" s="7">
        <v>240</v>
      </c>
      <c r="H388" s="24" t="str">
        <f t="shared" si="93"/>
        <v/>
      </c>
      <c r="K388" s="7" t="str">
        <f t="shared" si="94"/>
        <v/>
      </c>
      <c r="L388" s="21" t="str">
        <f t="shared" si="95"/>
        <v/>
      </c>
      <c r="S388" s="7" t="str">
        <f t="shared" si="96"/>
        <v>Nothing</v>
      </c>
      <c r="T388" s="7" t="s">
        <v>634</v>
      </c>
      <c r="AC388" s="24">
        <v>48340</v>
      </c>
      <c r="AD388" s="7">
        <v>7.6999999999999999E-2</v>
      </c>
      <c r="AE388" s="7" t="s">
        <v>5011</v>
      </c>
      <c r="AF388" s="7">
        <v>-1.6E-2</v>
      </c>
      <c r="AG388" s="7" t="s">
        <v>5012</v>
      </c>
      <c r="AH388" s="7">
        <v>281338</v>
      </c>
      <c r="AI388" s="7">
        <v>15</v>
      </c>
      <c r="AJ388" s="7">
        <v>13</v>
      </c>
      <c r="AS388" s="7" t="str">
        <f t="shared" si="92"/>
        <v>None</v>
      </c>
      <c r="AT388" s="7" t="str">
        <f t="shared" si="97"/>
        <v>None</v>
      </c>
      <c r="AU388" s="7" t="str">
        <f t="shared" si="98"/>
        <v/>
      </c>
      <c r="AV388" s="7" t="str">
        <f t="shared" si="99"/>
        <v/>
      </c>
      <c r="AW388" s="7" t="str">
        <f t="shared" si="100"/>
        <v/>
      </c>
      <c r="BA388" s="7" t="str">
        <f t="shared" si="91"/>
        <v/>
      </c>
      <c r="BB388" s="7" t="str">
        <f t="shared" si="101"/>
        <v>No</v>
      </c>
      <c r="BC388" s="7" t="s">
        <v>634</v>
      </c>
      <c r="BP388" s="22"/>
      <c r="CG388" s="7" t="str">
        <f t="shared" si="102"/>
        <v/>
      </c>
    </row>
    <row r="389" spans="1:102">
      <c r="A389" s="7" t="s">
        <v>485</v>
      </c>
      <c r="B389" s="7">
        <v>382</v>
      </c>
      <c r="C389" s="7" t="s">
        <v>3332</v>
      </c>
      <c r="H389" s="24" t="str">
        <f t="shared" si="93"/>
        <v/>
      </c>
      <c r="K389" s="7" t="str">
        <f t="shared" si="94"/>
        <v>C</v>
      </c>
      <c r="L389" s="21" t="str">
        <f t="shared" si="95"/>
        <v/>
      </c>
      <c r="M389" s="7">
        <v>2019</v>
      </c>
      <c r="S389" s="7" t="str">
        <f t="shared" si="96"/>
        <v>Nothing</v>
      </c>
      <c r="T389" s="7" t="s">
        <v>3333</v>
      </c>
      <c r="AB389" s="8" t="s">
        <v>5013</v>
      </c>
      <c r="AC389" s="24">
        <v>32917</v>
      </c>
      <c r="AD389" s="7">
        <v>3.0000000000000001E-3</v>
      </c>
      <c r="AE389" s="7" t="s">
        <v>5014</v>
      </c>
      <c r="AF389" s="7">
        <v>-5.7409999999999997</v>
      </c>
      <c r="AG389" s="7" t="s">
        <v>5015</v>
      </c>
      <c r="AH389" s="7">
        <v>105000</v>
      </c>
      <c r="AI389" s="7">
        <v>-3</v>
      </c>
      <c r="AJ389" s="7">
        <v>20</v>
      </c>
      <c r="AK389" s="7" t="s">
        <v>3715</v>
      </c>
      <c r="AM389" s="7" t="s">
        <v>630</v>
      </c>
      <c r="AS389" s="7" t="str">
        <f t="shared" si="92"/>
        <v>SBT</v>
      </c>
      <c r="AT389" s="7" t="str">
        <f t="shared" si="97"/>
        <v>SBT</v>
      </c>
      <c r="AU389" s="7" t="str">
        <f t="shared" si="98"/>
        <v/>
      </c>
      <c r="AV389" s="7">
        <f t="shared" si="99"/>
        <v>2019</v>
      </c>
      <c r="AW389" s="7" t="str">
        <f t="shared" si="100"/>
        <v/>
      </c>
      <c r="BA389" s="7" t="str">
        <f t="shared" si="91"/>
        <v>Yes</v>
      </c>
      <c r="BB389" s="7" t="str">
        <f t="shared" si="101"/>
        <v>No</v>
      </c>
      <c r="BC389" s="7" t="s">
        <v>3333</v>
      </c>
      <c r="BE389" s="7" t="s">
        <v>5016</v>
      </c>
      <c r="BG389" s="7" t="s">
        <v>633</v>
      </c>
      <c r="BI389" s="7" t="s">
        <v>4531</v>
      </c>
      <c r="BP389" s="22"/>
      <c r="CG389" s="7" t="str">
        <f t="shared" si="102"/>
        <v/>
      </c>
    </row>
    <row r="390" spans="1:102">
      <c r="A390" s="7" t="s">
        <v>426</v>
      </c>
      <c r="B390" s="7">
        <v>413</v>
      </c>
      <c r="C390" s="7" t="s">
        <v>692</v>
      </c>
      <c r="D390" s="7" t="s">
        <v>635</v>
      </c>
      <c r="E390" s="7" t="s">
        <v>5017</v>
      </c>
      <c r="F390" s="7">
        <v>2025</v>
      </c>
      <c r="G390" s="7">
        <v>2018</v>
      </c>
      <c r="H390" s="24" t="str">
        <f t="shared" si="93"/>
        <v>Yes</v>
      </c>
      <c r="I390" s="7">
        <v>2030</v>
      </c>
      <c r="J390" s="7">
        <v>2017</v>
      </c>
      <c r="K390" s="7" t="str">
        <f t="shared" si="94"/>
        <v>T</v>
      </c>
      <c r="L390" s="21">
        <f t="shared" si="95"/>
        <v>2030</v>
      </c>
      <c r="M390" s="7">
        <v>2019</v>
      </c>
      <c r="N390" s="7" t="s">
        <v>3424</v>
      </c>
      <c r="O390" s="7" t="s">
        <v>5018</v>
      </c>
      <c r="P390" s="7">
        <v>2050</v>
      </c>
      <c r="Q390" s="7">
        <v>2019</v>
      </c>
      <c r="R390" s="8" t="s">
        <v>5019</v>
      </c>
      <c r="S390" s="7" t="str">
        <f t="shared" si="96"/>
        <v/>
      </c>
      <c r="T390" s="7" t="s">
        <v>3381</v>
      </c>
      <c r="U390" s="7" t="s">
        <v>5020</v>
      </c>
      <c r="W390" s="7" t="s">
        <v>5021</v>
      </c>
      <c r="X390" s="32" t="s">
        <v>5022</v>
      </c>
      <c r="Y390" s="7" t="s">
        <v>5023</v>
      </c>
      <c r="AA390" s="8" t="s">
        <v>5019</v>
      </c>
      <c r="AC390" s="24">
        <v>30397</v>
      </c>
      <c r="AD390" s="7">
        <v>1E-3</v>
      </c>
      <c r="AE390" s="7" t="s">
        <v>5024</v>
      </c>
      <c r="AF390" s="7">
        <v>-0.02</v>
      </c>
      <c r="AG390" s="7" t="s">
        <v>5025</v>
      </c>
      <c r="AH390" s="7">
        <v>135307</v>
      </c>
      <c r="AI390" s="7">
        <v>-2</v>
      </c>
      <c r="AJ390" s="7">
        <v>19</v>
      </c>
      <c r="AK390" s="7" t="s">
        <v>3346</v>
      </c>
      <c r="AM390" s="7" t="s">
        <v>640</v>
      </c>
      <c r="AS390" s="7" t="str">
        <f t="shared" si="92"/>
        <v>CN, SBT &amp; RE100</v>
      </c>
      <c r="AT390" s="7" t="str">
        <f t="shared" si="97"/>
        <v>CN, SBT &amp; RE100</v>
      </c>
      <c r="AU390" s="7">
        <f t="shared" si="98"/>
        <v>2018</v>
      </c>
      <c r="AV390" s="7">
        <f t="shared" si="99"/>
        <v>2019</v>
      </c>
      <c r="AW390" s="7">
        <f t="shared" si="100"/>
        <v>2017</v>
      </c>
      <c r="BA390" s="7" t="str">
        <f t="shared" si="91"/>
        <v>Yes</v>
      </c>
      <c r="BB390" s="7" t="str">
        <f t="shared" si="101"/>
        <v>Carbon Neutral</v>
      </c>
      <c r="BC390" s="7" t="s">
        <v>3381</v>
      </c>
      <c r="BF390" s="7" t="s">
        <v>3498</v>
      </c>
      <c r="BG390" s="7" t="s">
        <v>641</v>
      </c>
      <c r="BH390" s="7" t="s">
        <v>3362</v>
      </c>
      <c r="BI390" s="7" t="s">
        <v>3961</v>
      </c>
      <c r="BL390" s="7" t="s">
        <v>5026</v>
      </c>
      <c r="BM390" s="7">
        <v>2030</v>
      </c>
      <c r="BN390" s="7">
        <v>2030</v>
      </c>
      <c r="BO390" s="7">
        <v>2030</v>
      </c>
      <c r="BP390" s="22"/>
      <c r="CC390" s="7" t="s">
        <v>643</v>
      </c>
      <c r="CD390" s="7">
        <v>2030</v>
      </c>
      <c r="CF390" s="7" t="s">
        <v>692</v>
      </c>
      <c r="CG390" s="7" t="str">
        <f t="shared" si="102"/>
        <v>yes</v>
      </c>
      <c r="CH390" s="7" t="s">
        <v>5027</v>
      </c>
      <c r="CI390" s="7">
        <v>0.3</v>
      </c>
      <c r="CJ390" s="7">
        <v>1.9E-2</v>
      </c>
      <c r="CK390" s="7">
        <v>2.5000000000000001E-3</v>
      </c>
      <c r="CL390" s="7" t="s">
        <v>3338</v>
      </c>
      <c r="CM390" s="7" t="s">
        <v>3338</v>
      </c>
      <c r="CN390" s="7" t="s">
        <v>5028</v>
      </c>
      <c r="CV390" s="7" t="s">
        <v>643</v>
      </c>
      <c r="CW390" s="7" t="s">
        <v>643</v>
      </c>
    </row>
    <row r="391" spans="1:102">
      <c r="A391" s="7" t="s">
        <v>210</v>
      </c>
      <c r="B391" s="7">
        <v>178</v>
      </c>
      <c r="H391" s="24" t="str">
        <f t="shared" si="93"/>
        <v/>
      </c>
      <c r="K391" s="7" t="str">
        <f t="shared" si="94"/>
        <v/>
      </c>
      <c r="L391" s="21" t="str">
        <f t="shared" si="95"/>
        <v/>
      </c>
      <c r="S391" s="7" t="str">
        <f t="shared" si="96"/>
        <v>Nothing</v>
      </c>
      <c r="T391" s="7" t="s">
        <v>634</v>
      </c>
      <c r="W391" s="40"/>
      <c r="AB391" s="8" t="s">
        <v>5029</v>
      </c>
      <c r="AC391" s="24">
        <v>60952</v>
      </c>
      <c r="AD391" s="7">
        <v>-8.9999999999999993E-3</v>
      </c>
      <c r="AE391" s="7" t="s">
        <v>5030</v>
      </c>
      <c r="AF391" s="7">
        <v>8.8999999999999996E-2</v>
      </c>
      <c r="AG391" s="7" t="s">
        <v>5031</v>
      </c>
      <c r="AH391" s="7">
        <v>98039</v>
      </c>
      <c r="AI391" s="7">
        <v>-19</v>
      </c>
      <c r="AJ391" s="7">
        <v>15</v>
      </c>
      <c r="AS391" s="7" t="str">
        <f t="shared" si="92"/>
        <v>None</v>
      </c>
      <c r="AT391" s="7" t="str">
        <f t="shared" si="97"/>
        <v>None</v>
      </c>
      <c r="AU391" s="7" t="str">
        <f t="shared" si="98"/>
        <v/>
      </c>
      <c r="AV391" s="7" t="str">
        <f t="shared" si="99"/>
        <v/>
      </c>
      <c r="AW391" s="7" t="str">
        <f t="shared" si="100"/>
        <v/>
      </c>
      <c r="BA391" s="7" t="str">
        <f t="shared" si="91"/>
        <v/>
      </c>
      <c r="BB391" s="7" t="str">
        <f t="shared" si="101"/>
        <v>No</v>
      </c>
      <c r="BC391" s="7" t="s">
        <v>634</v>
      </c>
      <c r="BE391" s="7" t="s">
        <v>5032</v>
      </c>
      <c r="BP391" s="22"/>
      <c r="CG391" s="7" t="str">
        <f t="shared" si="102"/>
        <v/>
      </c>
    </row>
    <row r="392" spans="1:102">
      <c r="A392" s="7" t="s">
        <v>226</v>
      </c>
      <c r="B392" s="7">
        <v>273</v>
      </c>
      <c r="H392" s="24" t="str">
        <f t="shared" si="93"/>
        <v/>
      </c>
      <c r="K392" s="7" t="str">
        <f t="shared" si="94"/>
        <v/>
      </c>
      <c r="L392" s="21" t="str">
        <f t="shared" si="95"/>
        <v/>
      </c>
      <c r="S392" s="7" t="str">
        <f t="shared" si="96"/>
        <v>Nothing</v>
      </c>
      <c r="T392" s="7" t="s">
        <v>634</v>
      </c>
      <c r="AB392" s="8" t="s">
        <v>5033</v>
      </c>
      <c r="AC392" s="24">
        <v>43798</v>
      </c>
      <c r="AD392" s="7">
        <v>3.3000000000000002E-2</v>
      </c>
      <c r="AE392" s="7" t="s">
        <v>5034</v>
      </c>
      <c r="AF392" s="7">
        <v>0.317</v>
      </c>
      <c r="AG392" s="7" t="s">
        <v>5035</v>
      </c>
      <c r="AH392" s="7">
        <v>120802</v>
      </c>
      <c r="AI392" s="7">
        <v>8</v>
      </c>
      <c r="AJ392" s="7">
        <v>6</v>
      </c>
      <c r="AS392" s="7" t="str">
        <f t="shared" si="92"/>
        <v>None</v>
      </c>
      <c r="AT392" s="7" t="str">
        <f t="shared" si="97"/>
        <v>None</v>
      </c>
      <c r="AU392" s="7" t="str">
        <f t="shared" si="98"/>
        <v/>
      </c>
      <c r="AV392" s="7" t="str">
        <f t="shared" si="99"/>
        <v/>
      </c>
      <c r="AW392" s="7" t="str">
        <f t="shared" si="100"/>
        <v/>
      </c>
      <c r="BA392" s="7" t="str">
        <f t="shared" si="91"/>
        <v/>
      </c>
      <c r="BB392" s="7" t="str">
        <f t="shared" si="101"/>
        <v>No</v>
      </c>
      <c r="BC392" s="7" t="s">
        <v>3333</v>
      </c>
      <c r="BE392" s="7" t="s">
        <v>5036</v>
      </c>
      <c r="BP392" s="22"/>
      <c r="CG392" s="7" t="str">
        <f t="shared" si="102"/>
        <v/>
      </c>
    </row>
    <row r="393" spans="1:102">
      <c r="A393" s="7" t="s">
        <v>343</v>
      </c>
      <c r="B393" s="7">
        <v>265</v>
      </c>
      <c r="H393" s="24" t="str">
        <f t="shared" si="93"/>
        <v/>
      </c>
      <c r="K393" s="7" t="str">
        <f t="shared" si="94"/>
        <v/>
      </c>
      <c r="L393" s="21" t="str">
        <f t="shared" si="95"/>
        <v/>
      </c>
      <c r="S393" s="7" t="str">
        <f t="shared" si="96"/>
        <v>Nothing</v>
      </c>
      <c r="T393" s="7" t="s">
        <v>634</v>
      </c>
      <c r="AC393" s="24">
        <v>44564</v>
      </c>
      <c r="AD393" s="7">
        <v>1.6E-2</v>
      </c>
      <c r="AE393" s="7" t="s">
        <v>5037</v>
      </c>
      <c r="AF393" s="7">
        <v>-0.29799999999999999</v>
      </c>
      <c r="AG393" s="7" t="s">
        <v>5038</v>
      </c>
      <c r="AH393" s="7">
        <v>129920</v>
      </c>
      <c r="AI393" s="7">
        <v>-2</v>
      </c>
      <c r="AJ393" s="7">
        <v>8</v>
      </c>
      <c r="AS393" s="7" t="str">
        <f t="shared" si="92"/>
        <v>None</v>
      </c>
      <c r="AT393" s="7" t="str">
        <f t="shared" si="97"/>
        <v>None</v>
      </c>
      <c r="AU393" s="7" t="str">
        <f t="shared" si="98"/>
        <v/>
      </c>
      <c r="AV393" s="7" t="str">
        <f t="shared" si="99"/>
        <v/>
      </c>
      <c r="AW393" s="7" t="str">
        <f t="shared" si="100"/>
        <v/>
      </c>
      <c r="BA393" s="7" t="str">
        <f t="shared" si="91"/>
        <v/>
      </c>
      <c r="BB393" s="7" t="str">
        <f t="shared" si="101"/>
        <v>No</v>
      </c>
      <c r="BC393" s="7" t="s">
        <v>3333</v>
      </c>
      <c r="BD393" s="1"/>
      <c r="BE393" s="7" t="s">
        <v>3818</v>
      </c>
      <c r="BP393" s="22"/>
      <c r="CG393" s="7" t="str">
        <f t="shared" si="102"/>
        <v/>
      </c>
    </row>
    <row r="394" spans="1:102">
      <c r="A394" s="7" t="s">
        <v>130</v>
      </c>
      <c r="B394" s="7">
        <v>212</v>
      </c>
      <c r="C394" s="7" t="s">
        <v>680</v>
      </c>
      <c r="H394" s="24" t="str">
        <f t="shared" si="93"/>
        <v/>
      </c>
      <c r="K394" s="7" t="str">
        <f t="shared" si="94"/>
        <v/>
      </c>
      <c r="L394" s="21" t="str">
        <f t="shared" si="95"/>
        <v/>
      </c>
      <c r="S394" s="7" t="str">
        <f t="shared" si="96"/>
        <v>Nothing</v>
      </c>
      <c r="T394" s="7" t="s">
        <v>3467</v>
      </c>
      <c r="AC394" s="24">
        <v>51893</v>
      </c>
      <c r="AD394" s="7">
        <v>1.2999999999999999E-2</v>
      </c>
      <c r="AE394" s="7" t="s">
        <v>5039</v>
      </c>
      <c r="AF394" s="7">
        <v>0.27300000000000002</v>
      </c>
      <c r="AG394" s="7" t="s">
        <v>5040</v>
      </c>
      <c r="AH394" s="7">
        <v>153545</v>
      </c>
      <c r="AI394" s="7">
        <v>-1</v>
      </c>
      <c r="AJ394" s="7">
        <v>9</v>
      </c>
      <c r="AS394" s="7" t="str">
        <f t="shared" si="92"/>
        <v>None</v>
      </c>
      <c r="AT394" s="7" t="str">
        <f t="shared" si="97"/>
        <v>None</v>
      </c>
      <c r="AU394" s="7" t="str">
        <f t="shared" si="98"/>
        <v/>
      </c>
      <c r="AV394" s="7" t="str">
        <f t="shared" si="99"/>
        <v/>
      </c>
      <c r="AW394" s="7" t="str">
        <f t="shared" si="100"/>
        <v/>
      </c>
      <c r="BA394" s="7" t="str">
        <f t="shared" si="91"/>
        <v/>
      </c>
      <c r="BB394" s="7" t="str">
        <f t="shared" si="101"/>
        <v>No</v>
      </c>
      <c r="BP394" s="22"/>
      <c r="CG394" s="7" t="str">
        <f t="shared" si="102"/>
        <v/>
      </c>
    </row>
    <row r="395" spans="1:102">
      <c r="A395" s="7" t="s">
        <v>2846</v>
      </c>
      <c r="B395" s="7">
        <v>459</v>
      </c>
      <c r="C395" s="7" t="s">
        <v>680</v>
      </c>
      <c r="H395" s="24" t="str">
        <f t="shared" si="93"/>
        <v/>
      </c>
      <c r="K395" s="7" t="str">
        <f t="shared" si="94"/>
        <v/>
      </c>
      <c r="L395" s="21" t="str">
        <f t="shared" si="95"/>
        <v/>
      </c>
      <c r="S395" s="7" t="str">
        <f t="shared" si="96"/>
        <v>Nothing</v>
      </c>
      <c r="T395" s="7" t="s">
        <v>3467</v>
      </c>
      <c r="AC395" s="24">
        <v>27755</v>
      </c>
      <c r="AD395" s="7">
        <v>0.17799999999999999</v>
      </c>
      <c r="AE395" s="7" t="s">
        <v>5041</v>
      </c>
      <c r="AF395" s="7" t="s">
        <v>3395</v>
      </c>
      <c r="AG395" s="7" t="s">
        <v>5042</v>
      </c>
      <c r="AH395" s="7">
        <v>51300</v>
      </c>
      <c r="AI395" s="7" t="s">
        <v>3395</v>
      </c>
      <c r="AJ395" s="7">
        <v>1</v>
      </c>
      <c r="AS395" s="7" t="str">
        <f t="shared" si="92"/>
        <v>None</v>
      </c>
      <c r="AT395" s="7" t="str">
        <f t="shared" si="97"/>
        <v>None</v>
      </c>
      <c r="AU395" s="7" t="str">
        <f t="shared" si="98"/>
        <v/>
      </c>
      <c r="AV395" s="7" t="str">
        <f t="shared" si="99"/>
        <v/>
      </c>
      <c r="AW395" s="7" t="str">
        <f t="shared" si="100"/>
        <v/>
      </c>
      <c r="BA395" s="7" t="str">
        <f t="shared" si="91"/>
        <v/>
      </c>
      <c r="BB395" s="7" t="str">
        <f t="shared" si="101"/>
        <v>No</v>
      </c>
      <c r="BP395" s="22"/>
      <c r="CG395" s="7" t="str">
        <f t="shared" si="102"/>
        <v/>
      </c>
    </row>
    <row r="396" spans="1:102">
      <c r="A396" s="7" t="s">
        <v>214</v>
      </c>
      <c r="B396" s="7">
        <v>308</v>
      </c>
      <c r="H396" s="24" t="str">
        <f t="shared" si="93"/>
        <v/>
      </c>
      <c r="K396" s="7" t="str">
        <f t="shared" si="94"/>
        <v/>
      </c>
      <c r="L396" s="21" t="str">
        <f t="shared" si="95"/>
        <v/>
      </c>
      <c r="S396" s="7" t="str">
        <f t="shared" si="96"/>
        <v>Nothing</v>
      </c>
      <c r="T396" s="7" t="s">
        <v>3333</v>
      </c>
      <c r="AC396" s="24">
        <v>40426</v>
      </c>
      <c r="AD396" s="7">
        <v>-0.06</v>
      </c>
      <c r="AE396" s="7" t="s">
        <v>5043</v>
      </c>
      <c r="AF396" s="7">
        <v>-7.0999999999999994E-2</v>
      </c>
      <c r="AG396" s="7" t="s">
        <v>5044</v>
      </c>
      <c r="AH396" s="7">
        <v>111121</v>
      </c>
      <c r="AI396" s="7">
        <v>-35</v>
      </c>
      <c r="AJ396" s="7">
        <v>9</v>
      </c>
      <c r="AS396" s="7" t="str">
        <f t="shared" si="92"/>
        <v>None</v>
      </c>
      <c r="AT396" s="7" t="str">
        <f t="shared" si="97"/>
        <v>None</v>
      </c>
      <c r="AU396" s="7" t="str">
        <f t="shared" si="98"/>
        <v/>
      </c>
      <c r="AV396" s="7" t="str">
        <f t="shared" si="99"/>
        <v/>
      </c>
      <c r="AW396" s="7" t="str">
        <f t="shared" si="100"/>
        <v/>
      </c>
      <c r="BA396" s="7" t="str">
        <f t="shared" si="91"/>
        <v/>
      </c>
      <c r="BB396" s="7" t="str">
        <f t="shared" si="101"/>
        <v>No</v>
      </c>
      <c r="BC396" s="7" t="s">
        <v>3333</v>
      </c>
      <c r="BP396" s="22"/>
      <c r="CG396" s="7" t="str">
        <f t="shared" si="102"/>
        <v/>
      </c>
    </row>
    <row r="397" spans="1:102">
      <c r="A397" s="7" t="s">
        <v>422</v>
      </c>
      <c r="B397" s="7">
        <v>423</v>
      </c>
      <c r="H397" s="24" t="str">
        <f t="shared" si="93"/>
        <v/>
      </c>
      <c r="K397" s="7" t="str">
        <f t="shared" si="94"/>
        <v/>
      </c>
      <c r="L397" s="21" t="str">
        <f t="shared" si="95"/>
        <v/>
      </c>
      <c r="S397" s="7" t="str">
        <f t="shared" si="96"/>
        <v>Nothing</v>
      </c>
      <c r="T397" s="7" t="s">
        <v>3333</v>
      </c>
      <c r="AC397" s="24">
        <v>29746</v>
      </c>
      <c r="AD397" s="7">
        <v>0.154</v>
      </c>
      <c r="AE397" s="7" t="s">
        <v>5045</v>
      </c>
      <c r="AF397" s="7">
        <v>0.35399999999999998</v>
      </c>
      <c r="AG397" s="7" t="s">
        <v>5046</v>
      </c>
      <c r="AH397" s="7">
        <v>42762</v>
      </c>
      <c r="AI397" s="7" t="s">
        <v>3395</v>
      </c>
      <c r="AJ397" s="7">
        <v>1</v>
      </c>
      <c r="AS397" s="7" t="str">
        <f t="shared" si="92"/>
        <v>None</v>
      </c>
      <c r="AT397" s="7" t="str">
        <f t="shared" si="97"/>
        <v>None</v>
      </c>
      <c r="AU397" s="7" t="str">
        <f t="shared" si="98"/>
        <v/>
      </c>
      <c r="AV397" s="7" t="str">
        <f t="shared" si="99"/>
        <v/>
      </c>
      <c r="AW397" s="7" t="str">
        <f t="shared" si="100"/>
        <v/>
      </c>
      <c r="BA397" s="7" t="str">
        <f t="shared" si="91"/>
        <v/>
      </c>
      <c r="BB397" s="7" t="str">
        <f t="shared" si="101"/>
        <v>No</v>
      </c>
      <c r="BC397" s="7" t="s">
        <v>3333</v>
      </c>
      <c r="BP397" s="22"/>
      <c r="CG397" s="7" t="str">
        <f t="shared" si="102"/>
        <v/>
      </c>
    </row>
    <row r="398" spans="1:102">
      <c r="A398" s="7" t="s">
        <v>455</v>
      </c>
      <c r="B398" s="7">
        <v>473</v>
      </c>
      <c r="C398" s="7" t="s">
        <v>680</v>
      </c>
      <c r="H398" s="24" t="str">
        <f t="shared" si="93"/>
        <v/>
      </c>
      <c r="K398" s="7" t="str">
        <f t="shared" si="94"/>
        <v/>
      </c>
      <c r="L398" s="21" t="str">
        <f t="shared" si="95"/>
        <v/>
      </c>
      <c r="S398" s="7" t="str">
        <f t="shared" si="96"/>
        <v>Nothing</v>
      </c>
      <c r="T398" s="7" t="s">
        <v>3467</v>
      </c>
      <c r="AC398" s="24">
        <v>27005</v>
      </c>
      <c r="AD398" s="7">
        <v>0.123</v>
      </c>
      <c r="AE398" s="7" t="s">
        <v>5047</v>
      </c>
      <c r="AF398" s="7">
        <v>7.0000000000000001E-3</v>
      </c>
      <c r="AG398" s="7" t="s">
        <v>5048</v>
      </c>
      <c r="AH398" s="7">
        <v>47778</v>
      </c>
      <c r="AI398" s="7" t="s">
        <v>3395</v>
      </c>
      <c r="AJ398" s="7">
        <v>1</v>
      </c>
      <c r="AS398" s="7" t="str">
        <f t="shared" si="92"/>
        <v>None</v>
      </c>
      <c r="AT398" s="7" t="str">
        <f t="shared" si="97"/>
        <v>None</v>
      </c>
      <c r="AU398" s="7" t="str">
        <f t="shared" si="98"/>
        <v/>
      </c>
      <c r="AV398" s="7" t="str">
        <f t="shared" si="99"/>
        <v/>
      </c>
      <c r="AW398" s="7" t="str">
        <f t="shared" si="100"/>
        <v/>
      </c>
      <c r="BA398" s="7" t="str">
        <f t="shared" si="91"/>
        <v/>
      </c>
      <c r="BB398" s="7" t="str">
        <f t="shared" si="101"/>
        <v>No</v>
      </c>
      <c r="BP398" s="22"/>
      <c r="CG398" s="7" t="str">
        <f t="shared" si="102"/>
        <v/>
      </c>
    </row>
    <row r="399" spans="1:102">
      <c r="A399" s="7" t="s">
        <v>357</v>
      </c>
      <c r="B399" s="7">
        <v>220</v>
      </c>
      <c r="C399" s="7" t="s">
        <v>680</v>
      </c>
      <c r="H399" s="24" t="str">
        <f t="shared" si="93"/>
        <v/>
      </c>
      <c r="K399" s="7" t="str">
        <f t="shared" si="94"/>
        <v/>
      </c>
      <c r="L399" s="21" t="str">
        <f t="shared" si="95"/>
        <v/>
      </c>
      <c r="S399" s="7" t="str">
        <f t="shared" si="96"/>
        <v>Nothing</v>
      </c>
      <c r="T399" s="7" t="s">
        <v>5049</v>
      </c>
      <c r="AC399" s="24">
        <v>51313</v>
      </c>
      <c r="AD399" s="7">
        <v>1.4999999999999999E-2</v>
      </c>
      <c r="AE399" s="7" t="s">
        <v>5050</v>
      </c>
      <c r="AF399" s="7">
        <v>6.0000000000000001E-3</v>
      </c>
      <c r="AG399" s="7" t="s">
        <v>5051</v>
      </c>
      <c r="AH399" s="7">
        <v>58253</v>
      </c>
      <c r="AI399" s="7">
        <v>-4</v>
      </c>
      <c r="AJ399" s="7">
        <v>8</v>
      </c>
      <c r="AS399" s="7" t="str">
        <f t="shared" si="92"/>
        <v>None</v>
      </c>
      <c r="AT399" s="7" t="str">
        <f t="shared" si="97"/>
        <v>None</v>
      </c>
      <c r="AU399" s="7" t="str">
        <f t="shared" si="98"/>
        <v/>
      </c>
      <c r="AV399" s="7" t="str">
        <f t="shared" si="99"/>
        <v/>
      </c>
      <c r="AW399" s="7" t="str">
        <f t="shared" si="100"/>
        <v/>
      </c>
      <c r="BA399" s="7" t="str">
        <f t="shared" si="91"/>
        <v/>
      </c>
      <c r="BB399" s="7" t="str">
        <f t="shared" si="101"/>
        <v>No</v>
      </c>
      <c r="BP399" s="22"/>
      <c r="CG399" s="7" t="str">
        <f t="shared" si="102"/>
        <v/>
      </c>
    </row>
    <row r="400" spans="1:102">
      <c r="A400" s="7" t="s">
        <v>991</v>
      </c>
      <c r="B400" s="7">
        <v>485</v>
      </c>
      <c r="C400" s="7" t="s">
        <v>680</v>
      </c>
      <c r="H400" s="24" t="str">
        <f t="shared" si="93"/>
        <v/>
      </c>
      <c r="K400" s="7" t="str">
        <f t="shared" si="94"/>
        <v/>
      </c>
      <c r="L400" s="21" t="str">
        <f t="shared" si="95"/>
        <v/>
      </c>
      <c r="S400" s="7" t="str">
        <f t="shared" si="96"/>
        <v>Nothing</v>
      </c>
      <c r="T400" s="7" t="s">
        <v>3467</v>
      </c>
      <c r="AC400" s="24">
        <v>26179</v>
      </c>
      <c r="AD400" s="7">
        <v>-1.9E-2</v>
      </c>
      <c r="AE400" s="7" t="s">
        <v>5052</v>
      </c>
      <c r="AF400" s="7">
        <v>0.495</v>
      </c>
      <c r="AG400" s="7" t="s">
        <v>5053</v>
      </c>
      <c r="AH400" s="7">
        <v>196034</v>
      </c>
      <c r="AI400" s="7">
        <v>-20</v>
      </c>
      <c r="AJ400" s="7">
        <v>7</v>
      </c>
      <c r="AS400" s="7" t="str">
        <f t="shared" si="92"/>
        <v>None</v>
      </c>
      <c r="AT400" s="7" t="str">
        <f t="shared" si="97"/>
        <v>None</v>
      </c>
      <c r="AU400" s="7" t="str">
        <f t="shared" si="98"/>
        <v/>
      </c>
      <c r="AV400" s="7" t="str">
        <f t="shared" si="99"/>
        <v/>
      </c>
      <c r="AW400" s="7" t="str">
        <f t="shared" si="100"/>
        <v/>
      </c>
      <c r="BA400" s="7" t="str">
        <f t="shared" si="91"/>
        <v/>
      </c>
      <c r="BB400" s="7" t="str">
        <f t="shared" si="101"/>
        <v>No</v>
      </c>
      <c r="BP400" s="22"/>
      <c r="CG400" s="7" t="str">
        <f t="shared" si="102"/>
        <v/>
      </c>
    </row>
    <row r="401" spans="1:102">
      <c r="A401" s="7" t="s">
        <v>5054</v>
      </c>
      <c r="B401" s="7">
        <v>500</v>
      </c>
      <c r="C401" s="7" t="s">
        <v>680</v>
      </c>
      <c r="H401" s="24" t="str">
        <f t="shared" si="93"/>
        <v/>
      </c>
      <c r="K401" s="7" t="str">
        <f t="shared" si="94"/>
        <v/>
      </c>
      <c r="L401" s="21" t="str">
        <f t="shared" si="95"/>
        <v/>
      </c>
      <c r="S401" s="7" t="str">
        <f t="shared" si="96"/>
        <v>Nothing</v>
      </c>
      <c r="T401" s="7" t="s">
        <v>3467</v>
      </c>
      <c r="AC401" s="24">
        <v>25386</v>
      </c>
      <c r="AD401" s="7">
        <v>-1.7999999999999999E-2</v>
      </c>
      <c r="AE401" s="7" t="s">
        <v>5055</v>
      </c>
      <c r="AF401" s="7">
        <v>-0.58299999999999996</v>
      </c>
      <c r="AG401" s="7" t="s">
        <v>5056</v>
      </c>
      <c r="AH401" s="7">
        <v>127336</v>
      </c>
      <c r="AI401" s="7">
        <v>-18</v>
      </c>
      <c r="AJ401" s="7">
        <v>8</v>
      </c>
      <c r="AS401" s="7" t="str">
        <f t="shared" si="92"/>
        <v>None</v>
      </c>
      <c r="AT401" s="7" t="str">
        <f t="shared" si="97"/>
        <v>None</v>
      </c>
      <c r="AU401" s="7" t="str">
        <f t="shared" si="98"/>
        <v/>
      </c>
      <c r="AV401" s="7" t="str">
        <f t="shared" si="99"/>
        <v/>
      </c>
      <c r="AW401" s="7" t="str">
        <f t="shared" si="100"/>
        <v/>
      </c>
      <c r="BA401" s="7" t="str">
        <f t="shared" si="91"/>
        <v/>
      </c>
      <c r="BB401" s="7" t="str">
        <f t="shared" si="101"/>
        <v>No</v>
      </c>
      <c r="BP401" s="22"/>
      <c r="CG401" s="7" t="str">
        <f t="shared" si="102"/>
        <v/>
      </c>
    </row>
    <row r="402" spans="1:102">
      <c r="A402" s="7" t="s">
        <v>5057</v>
      </c>
      <c r="B402" s="7">
        <v>489</v>
      </c>
      <c r="C402" s="7" t="s">
        <v>680</v>
      </c>
      <c r="H402" s="24" t="str">
        <f t="shared" si="93"/>
        <v/>
      </c>
      <c r="K402" s="7" t="str">
        <f t="shared" si="94"/>
        <v/>
      </c>
      <c r="L402" s="21" t="str">
        <f t="shared" si="95"/>
        <v/>
      </c>
      <c r="S402" s="7" t="str">
        <f t="shared" si="96"/>
        <v>Nothing</v>
      </c>
      <c r="T402" s="7" t="s">
        <v>3467</v>
      </c>
      <c r="AC402" s="24">
        <v>26078</v>
      </c>
      <c r="AD402" s="7">
        <v>-2.8000000000000001E-2</v>
      </c>
      <c r="AE402" s="7" t="s">
        <v>5058</v>
      </c>
      <c r="AF402" s="7">
        <v>84.346000000000004</v>
      </c>
      <c r="AG402" s="7" t="s">
        <v>5059</v>
      </c>
      <c r="AH402" s="7">
        <v>106188</v>
      </c>
      <c r="AI402" s="7">
        <v>-27</v>
      </c>
      <c r="AJ402" s="7">
        <v>8</v>
      </c>
      <c r="AS402" s="7" t="str">
        <f t="shared" si="92"/>
        <v>None</v>
      </c>
      <c r="AT402" s="7" t="str">
        <f t="shared" si="97"/>
        <v>None</v>
      </c>
      <c r="AU402" s="7" t="str">
        <f t="shared" si="98"/>
        <v/>
      </c>
      <c r="AV402" s="7" t="str">
        <f t="shared" si="99"/>
        <v/>
      </c>
      <c r="AW402" s="7" t="str">
        <f t="shared" si="100"/>
        <v/>
      </c>
      <c r="BA402" s="7" t="str">
        <f t="shared" si="91"/>
        <v/>
      </c>
      <c r="BB402" s="7" t="str">
        <f t="shared" si="101"/>
        <v>No</v>
      </c>
      <c r="BP402" s="22"/>
      <c r="CG402" s="7" t="str">
        <f t="shared" si="102"/>
        <v/>
      </c>
    </row>
    <row r="403" spans="1:102">
      <c r="A403" s="7" t="s">
        <v>209</v>
      </c>
      <c r="B403" s="7">
        <v>455</v>
      </c>
      <c r="C403" s="7" t="s">
        <v>680</v>
      </c>
      <c r="H403" s="24" t="str">
        <f t="shared" si="93"/>
        <v/>
      </c>
      <c r="K403" s="7" t="str">
        <f t="shared" si="94"/>
        <v/>
      </c>
      <c r="L403" s="21" t="str">
        <f t="shared" si="95"/>
        <v/>
      </c>
      <c r="S403" s="7" t="str">
        <f t="shared" si="96"/>
        <v>Nothing</v>
      </c>
      <c r="T403" s="7" t="s">
        <v>3467</v>
      </c>
      <c r="AC403" s="24">
        <v>27870</v>
      </c>
      <c r="AD403" s="7">
        <v>0.28499999999999998</v>
      </c>
      <c r="AE403" s="7" t="s">
        <v>5060</v>
      </c>
      <c r="AF403" s="7">
        <v>0.27500000000000002</v>
      </c>
      <c r="AG403" s="7" t="s">
        <v>5061</v>
      </c>
      <c r="AH403" s="7">
        <v>30631</v>
      </c>
      <c r="AI403" s="7" t="s">
        <v>3395</v>
      </c>
      <c r="AJ403" s="7">
        <v>1</v>
      </c>
      <c r="AS403" s="7" t="str">
        <f t="shared" si="92"/>
        <v>None</v>
      </c>
      <c r="AT403" s="7" t="str">
        <f t="shared" si="97"/>
        <v>None</v>
      </c>
      <c r="AU403" s="7" t="str">
        <f t="shared" si="98"/>
        <v/>
      </c>
      <c r="AV403" s="7" t="str">
        <f t="shared" si="99"/>
        <v/>
      </c>
      <c r="AW403" s="7" t="str">
        <f t="shared" si="100"/>
        <v/>
      </c>
      <c r="BA403" s="7" t="str">
        <f t="shared" si="91"/>
        <v/>
      </c>
      <c r="BB403" s="7" t="str">
        <f t="shared" si="101"/>
        <v>No</v>
      </c>
      <c r="BP403" s="22"/>
      <c r="CG403" s="7" t="str">
        <f t="shared" si="102"/>
        <v/>
      </c>
    </row>
    <row r="404" spans="1:102">
      <c r="A404" s="7" t="s">
        <v>462</v>
      </c>
      <c r="B404" s="7">
        <v>442</v>
      </c>
      <c r="H404" s="24" t="str">
        <f t="shared" si="93"/>
        <v/>
      </c>
      <c r="K404" s="7" t="str">
        <f t="shared" si="94"/>
        <v/>
      </c>
      <c r="L404" s="21" t="str">
        <f t="shared" si="95"/>
        <v/>
      </c>
      <c r="S404" s="7" t="str">
        <f t="shared" si="96"/>
        <v>Nothing</v>
      </c>
      <c r="T404" s="7" t="s">
        <v>3333</v>
      </c>
      <c r="AC404" s="24">
        <v>28855</v>
      </c>
      <c r="AD404" s="7">
        <v>1.66</v>
      </c>
      <c r="AE404" s="7" t="s">
        <v>5062</v>
      </c>
      <c r="AF404" s="7">
        <v>0.23300000000000001</v>
      </c>
      <c r="AG404" s="7" t="s">
        <v>5063</v>
      </c>
      <c r="AH404" s="7">
        <v>67518</v>
      </c>
      <c r="AI404" s="7" t="s">
        <v>3395</v>
      </c>
      <c r="AJ404" s="7">
        <v>1</v>
      </c>
      <c r="AS404" s="7" t="str">
        <f t="shared" si="92"/>
        <v>None</v>
      </c>
      <c r="AT404" s="7" t="str">
        <f t="shared" si="97"/>
        <v>None</v>
      </c>
      <c r="AU404" s="7" t="str">
        <f t="shared" si="98"/>
        <v/>
      </c>
      <c r="AV404" s="7" t="str">
        <f t="shared" si="99"/>
        <v/>
      </c>
      <c r="AW404" s="7" t="str">
        <f t="shared" si="100"/>
        <v/>
      </c>
      <c r="BA404" s="7" t="str">
        <f t="shared" si="91"/>
        <v/>
      </c>
      <c r="BB404" s="7" t="str">
        <f t="shared" si="101"/>
        <v>No</v>
      </c>
      <c r="BC404" s="7" t="s">
        <v>3333</v>
      </c>
      <c r="BP404" s="22"/>
      <c r="CG404" s="7" t="str">
        <f t="shared" si="102"/>
        <v/>
      </c>
    </row>
    <row r="405" spans="1:102">
      <c r="A405" s="7" t="s">
        <v>993</v>
      </c>
      <c r="B405" s="7">
        <v>429</v>
      </c>
      <c r="C405" s="7" t="s">
        <v>680</v>
      </c>
      <c r="H405" s="24" t="str">
        <f t="shared" si="93"/>
        <v/>
      </c>
      <c r="K405" s="7" t="str">
        <f t="shared" si="94"/>
        <v/>
      </c>
      <c r="L405" s="21" t="str">
        <f t="shared" si="95"/>
        <v/>
      </c>
      <c r="S405" s="7" t="str">
        <f t="shared" si="96"/>
        <v>Nothing</v>
      </c>
      <c r="T405" s="7" t="s">
        <v>3467</v>
      </c>
      <c r="AC405" s="24">
        <v>29274</v>
      </c>
      <c r="AD405" s="7">
        <v>-5.8999999999999997E-2</v>
      </c>
      <c r="AE405" s="7" t="s">
        <v>5064</v>
      </c>
      <c r="AF405" s="7">
        <v>-0.52500000000000002</v>
      </c>
      <c r="AG405" s="7" t="s">
        <v>5065</v>
      </c>
      <c r="AH405" s="7">
        <v>97903</v>
      </c>
      <c r="AI405" s="7">
        <v>-27</v>
      </c>
      <c r="AJ405" s="7">
        <v>9</v>
      </c>
      <c r="AS405" s="7" t="str">
        <f t="shared" si="92"/>
        <v>None</v>
      </c>
      <c r="AT405" s="7" t="str">
        <f t="shared" si="97"/>
        <v>None</v>
      </c>
      <c r="AU405" s="7" t="str">
        <f t="shared" si="98"/>
        <v/>
      </c>
      <c r="AV405" s="7" t="str">
        <f t="shared" si="99"/>
        <v/>
      </c>
      <c r="AW405" s="7" t="str">
        <f t="shared" si="100"/>
        <v/>
      </c>
      <c r="BA405" s="7" t="str">
        <f t="shared" si="91"/>
        <v/>
      </c>
      <c r="BB405" s="7" t="str">
        <f t="shared" si="101"/>
        <v>No</v>
      </c>
      <c r="BC405" s="7" t="s">
        <v>3467</v>
      </c>
      <c r="BE405" s="7" t="s">
        <v>5066</v>
      </c>
      <c r="BP405" s="22"/>
      <c r="CC405" s="7" t="s">
        <v>643</v>
      </c>
      <c r="CG405" s="7" t="str">
        <f t="shared" si="102"/>
        <v/>
      </c>
    </row>
    <row r="406" spans="1:102">
      <c r="A406" s="7" t="s">
        <v>192</v>
      </c>
      <c r="B406" s="7">
        <v>74</v>
      </c>
      <c r="C406" s="7" t="s">
        <v>709</v>
      </c>
      <c r="D406" s="7" t="s">
        <v>635</v>
      </c>
      <c r="E406" s="7" t="s">
        <v>2607</v>
      </c>
      <c r="F406" s="7">
        <v>2030</v>
      </c>
      <c r="G406" s="7">
        <v>2015</v>
      </c>
      <c r="H406" s="24" t="str">
        <f t="shared" si="93"/>
        <v/>
      </c>
      <c r="K406" s="7" t="str">
        <f t="shared" si="94"/>
        <v/>
      </c>
      <c r="L406" s="21" t="str">
        <f t="shared" si="95"/>
        <v/>
      </c>
      <c r="S406" s="7" t="str">
        <f t="shared" si="96"/>
        <v/>
      </c>
      <c r="T406" s="7" t="s">
        <v>3381</v>
      </c>
      <c r="U406" s="7" t="s">
        <v>5067</v>
      </c>
      <c r="AC406" s="24">
        <v>97937</v>
      </c>
      <c r="AD406" s="7">
        <v>-8.9999999999999993E-3</v>
      </c>
      <c r="AE406" s="7" t="s">
        <v>5068</v>
      </c>
      <c r="AF406" s="7">
        <v>-0.156</v>
      </c>
      <c r="AG406" s="7" t="s">
        <v>5069</v>
      </c>
      <c r="AH406" s="7">
        <v>385000</v>
      </c>
      <c r="AI406" s="7">
        <v>-4</v>
      </c>
      <c r="AJ406" s="7">
        <v>26</v>
      </c>
      <c r="AK406" s="25" t="s">
        <v>3346</v>
      </c>
      <c r="AM406" s="7" t="s">
        <v>640</v>
      </c>
      <c r="AS406" s="7" t="str">
        <f t="shared" si="92"/>
        <v>CN</v>
      </c>
      <c r="AT406" s="7" t="str">
        <f t="shared" si="97"/>
        <v>CN</v>
      </c>
      <c r="AU406" s="7">
        <f t="shared" si="98"/>
        <v>2015</v>
      </c>
      <c r="AV406" s="7" t="str">
        <f t="shared" si="99"/>
        <v/>
      </c>
      <c r="AW406" s="7" t="str">
        <f t="shared" si="100"/>
        <v/>
      </c>
      <c r="BB406" s="7" t="str">
        <f t="shared" si="101"/>
        <v>Carbon Neutral</v>
      </c>
      <c r="BC406" s="7" t="s">
        <v>634</v>
      </c>
      <c r="BF406" s="7" t="s">
        <v>5070</v>
      </c>
      <c r="BP406" s="22"/>
      <c r="CD406" s="7">
        <v>2030</v>
      </c>
      <c r="CG406" s="7" t="str">
        <f t="shared" si="102"/>
        <v/>
      </c>
    </row>
    <row r="407" spans="1:102">
      <c r="A407" s="7" t="s">
        <v>5071</v>
      </c>
      <c r="B407" s="7">
        <v>109</v>
      </c>
      <c r="H407" s="24" t="str">
        <f t="shared" si="93"/>
        <v/>
      </c>
      <c r="K407" s="7" t="str">
        <f t="shared" si="94"/>
        <v/>
      </c>
      <c r="L407" s="21" t="str">
        <f t="shared" si="95"/>
        <v/>
      </c>
      <c r="S407" s="7" t="str">
        <f t="shared" si="96"/>
        <v>Nothing</v>
      </c>
      <c r="T407" s="7" t="s">
        <v>634</v>
      </c>
      <c r="AC407" s="24">
        <v>80376</v>
      </c>
      <c r="AD407" s="7">
        <v>-0.10100000000000001</v>
      </c>
      <c r="AE407" s="7" t="s">
        <v>5072</v>
      </c>
      <c r="AF407" s="7">
        <v>-0.32500000000000001</v>
      </c>
      <c r="AG407" s="7" t="s">
        <v>5073</v>
      </c>
      <c r="AH407" s="7">
        <v>60049</v>
      </c>
      <c r="AI407" s="7">
        <v>-21</v>
      </c>
      <c r="AJ407" s="7">
        <v>25</v>
      </c>
      <c r="AS407" s="7" t="str">
        <f t="shared" si="92"/>
        <v>None</v>
      </c>
      <c r="AT407" s="7" t="str">
        <f t="shared" si="97"/>
        <v>None</v>
      </c>
      <c r="AU407" s="7" t="str">
        <f t="shared" si="98"/>
        <v/>
      </c>
      <c r="AV407" s="7" t="str">
        <f t="shared" si="99"/>
        <v/>
      </c>
      <c r="AW407" s="7" t="str">
        <f t="shared" si="100"/>
        <v/>
      </c>
      <c r="BA407" s="7" t="str">
        <f t="shared" ref="BA407:BA438" si="103">IF(BG407="","","Yes")</f>
        <v/>
      </c>
      <c r="BB407" s="7" t="str">
        <f t="shared" si="101"/>
        <v>No</v>
      </c>
      <c r="BC407" s="7" t="s">
        <v>634</v>
      </c>
      <c r="BP407" s="22"/>
      <c r="CG407" s="7" t="str">
        <f t="shared" si="102"/>
        <v/>
      </c>
    </row>
    <row r="408" spans="1:102">
      <c r="A408" s="7" t="s">
        <v>400</v>
      </c>
      <c r="B408" s="7">
        <v>281</v>
      </c>
      <c r="H408" s="24" t="str">
        <f t="shared" si="93"/>
        <v/>
      </c>
      <c r="K408" s="7" t="str">
        <f t="shared" si="94"/>
        <v/>
      </c>
      <c r="L408" s="21" t="str">
        <f t="shared" si="95"/>
        <v/>
      </c>
      <c r="S408" s="7" t="str">
        <f t="shared" si="96"/>
        <v>Nothing</v>
      </c>
      <c r="T408" s="7" t="s">
        <v>3333</v>
      </c>
      <c r="AC408" s="24">
        <v>43122</v>
      </c>
      <c r="AD408" s="7">
        <v>-5.0999999999999997E-2</v>
      </c>
      <c r="AE408" s="7" t="s">
        <v>5074</v>
      </c>
      <c r="AF408" s="7">
        <v>-7.2999999999999995E-2</v>
      </c>
      <c r="AG408" s="7" t="s">
        <v>5075</v>
      </c>
      <c r="AH408" s="7">
        <v>146792</v>
      </c>
      <c r="AI408" s="7">
        <v>-31</v>
      </c>
      <c r="AJ408" s="7">
        <v>10</v>
      </c>
      <c r="AS408" s="7" t="str">
        <f t="shared" si="92"/>
        <v>None</v>
      </c>
      <c r="AT408" s="7" t="str">
        <f t="shared" si="97"/>
        <v>None</v>
      </c>
      <c r="AU408" s="7" t="str">
        <f t="shared" si="98"/>
        <v/>
      </c>
      <c r="AV408" s="7" t="str">
        <f t="shared" si="99"/>
        <v/>
      </c>
      <c r="AW408" s="7" t="str">
        <f t="shared" si="100"/>
        <v/>
      </c>
      <c r="BA408" s="7" t="str">
        <f t="shared" si="103"/>
        <v/>
      </c>
      <c r="BB408" s="7" t="str">
        <f t="shared" si="101"/>
        <v>No</v>
      </c>
      <c r="BC408" s="7" t="s">
        <v>3333</v>
      </c>
      <c r="BP408" s="22"/>
      <c r="CG408" s="7" t="str">
        <f t="shared" si="102"/>
        <v/>
      </c>
    </row>
    <row r="409" spans="1:102">
      <c r="A409" s="7" t="s">
        <v>54</v>
      </c>
      <c r="B409" s="7">
        <v>2</v>
      </c>
      <c r="H409" s="24" t="str">
        <f t="shared" si="93"/>
        <v/>
      </c>
      <c r="K409" s="7" t="str">
        <f t="shared" si="94"/>
        <v/>
      </c>
      <c r="L409" s="21" t="str">
        <f t="shared" si="95"/>
        <v/>
      </c>
      <c r="P409" s="25"/>
      <c r="Q409" s="25"/>
      <c r="S409" s="7" t="str">
        <f t="shared" si="96"/>
        <v>Nothing</v>
      </c>
      <c r="T409" s="7" t="s">
        <v>634</v>
      </c>
      <c r="W409" s="23" t="s">
        <v>5076</v>
      </c>
      <c r="X409" s="25"/>
      <c r="Y409" s="25"/>
      <c r="AB409" s="8" t="s">
        <v>5077</v>
      </c>
      <c r="AC409" s="24">
        <v>407009</v>
      </c>
      <c r="AD409" s="7">
        <v>-1.7999999999999999E-2</v>
      </c>
      <c r="AE409" s="7" t="s">
        <v>5078</v>
      </c>
      <c r="AF409" s="7">
        <v>0.16200000000000001</v>
      </c>
      <c r="AG409" s="7" t="s">
        <v>5079</v>
      </c>
      <c r="AH409" s="7">
        <v>582648</v>
      </c>
      <c r="AI409" s="7" t="s">
        <v>3395</v>
      </c>
      <c r="AJ409" s="7">
        <v>22</v>
      </c>
      <c r="AS409" s="7" t="str">
        <f t="shared" si="92"/>
        <v>None</v>
      </c>
      <c r="AT409" s="7" t="str">
        <f t="shared" si="97"/>
        <v>None</v>
      </c>
      <c r="AU409" s="7" t="str">
        <f t="shared" si="98"/>
        <v/>
      </c>
      <c r="AV409" s="7" t="str">
        <f t="shared" si="99"/>
        <v/>
      </c>
      <c r="AW409" s="7" t="str">
        <f t="shared" si="100"/>
        <v/>
      </c>
      <c r="BA409" s="7" t="str">
        <f t="shared" si="103"/>
        <v/>
      </c>
      <c r="BB409" s="7" t="str">
        <f t="shared" si="101"/>
        <v>No</v>
      </c>
      <c r="BC409" s="7" t="s">
        <v>634</v>
      </c>
      <c r="BD409" s="25"/>
      <c r="BE409" s="39" t="s">
        <v>5080</v>
      </c>
      <c r="BP409" s="22"/>
      <c r="CG409" s="7" t="str">
        <f t="shared" si="102"/>
        <v/>
      </c>
    </row>
    <row r="410" spans="1:102">
      <c r="A410" s="7" t="s">
        <v>167</v>
      </c>
      <c r="B410" s="7">
        <v>145</v>
      </c>
      <c r="H410" s="24" t="str">
        <f t="shared" si="93"/>
        <v/>
      </c>
      <c r="K410" s="7" t="str">
        <f t="shared" si="94"/>
        <v/>
      </c>
      <c r="L410" s="21" t="str">
        <f t="shared" si="95"/>
        <v/>
      </c>
      <c r="S410" s="7" t="str">
        <f t="shared" si="96"/>
        <v>Nothing</v>
      </c>
      <c r="T410" s="7" t="s">
        <v>634</v>
      </c>
      <c r="AC410" s="24">
        <v>70690</v>
      </c>
      <c r="AD410" s="7">
        <v>0.17899999999999999</v>
      </c>
      <c r="AE410" s="7" t="s">
        <v>5081</v>
      </c>
      <c r="AF410" s="7">
        <v>3.1E-2</v>
      </c>
      <c r="AG410" s="7" t="s">
        <v>5082</v>
      </c>
      <c r="AH410" s="7">
        <v>155622</v>
      </c>
      <c r="AI410" s="7">
        <v>24</v>
      </c>
      <c r="AJ410" s="7">
        <v>8</v>
      </c>
      <c r="AS410" s="7" t="str">
        <f t="shared" si="92"/>
        <v>None</v>
      </c>
      <c r="AT410" s="7" t="str">
        <f t="shared" si="97"/>
        <v>None</v>
      </c>
      <c r="AU410" s="7" t="str">
        <f t="shared" si="98"/>
        <v/>
      </c>
      <c r="AV410" s="7" t="str">
        <f t="shared" si="99"/>
        <v/>
      </c>
      <c r="AW410" s="7" t="str">
        <f t="shared" si="100"/>
        <v/>
      </c>
      <c r="BA410" s="7" t="str">
        <f t="shared" si="103"/>
        <v/>
      </c>
      <c r="BB410" s="7" t="str">
        <f t="shared" si="101"/>
        <v>No</v>
      </c>
      <c r="BC410" s="7" t="s">
        <v>634</v>
      </c>
      <c r="BP410" s="22"/>
      <c r="CG410" s="7" t="str">
        <f t="shared" si="102"/>
        <v/>
      </c>
    </row>
    <row r="411" spans="1:102">
      <c r="A411" s="7" t="s">
        <v>5083</v>
      </c>
      <c r="B411" s="7">
        <v>97</v>
      </c>
      <c r="H411" s="24" t="str">
        <f t="shared" si="93"/>
        <v/>
      </c>
      <c r="K411" s="7" t="str">
        <f t="shared" si="94"/>
        <v/>
      </c>
      <c r="L411" s="21" t="str">
        <f t="shared" si="95"/>
        <v/>
      </c>
      <c r="S411" s="7" t="str">
        <f t="shared" si="96"/>
        <v>Nothing</v>
      </c>
      <c r="T411" s="7" t="s">
        <v>634</v>
      </c>
      <c r="AC411" s="24">
        <v>86163</v>
      </c>
      <c r="AD411" s="7">
        <v>-0.10199999999999999</v>
      </c>
      <c r="AE411" s="7" t="s">
        <v>5084</v>
      </c>
      <c r="AF411" s="7">
        <v>-0.69899999999999995</v>
      </c>
      <c r="AG411" s="7" t="s">
        <v>5085</v>
      </c>
      <c r="AH411" s="7">
        <v>108911</v>
      </c>
      <c r="AI411" s="7">
        <v>-24</v>
      </c>
      <c r="AJ411" s="7">
        <v>5</v>
      </c>
      <c r="AS411" s="7" t="str">
        <f t="shared" si="92"/>
        <v>None</v>
      </c>
      <c r="AT411" s="7" t="str">
        <f t="shared" si="97"/>
        <v>None</v>
      </c>
      <c r="AU411" s="7" t="str">
        <f t="shared" si="98"/>
        <v/>
      </c>
      <c r="AV411" s="7" t="str">
        <f t="shared" si="99"/>
        <v/>
      </c>
      <c r="AW411" s="7" t="str">
        <f t="shared" si="100"/>
        <v/>
      </c>
      <c r="BA411" s="7" t="str">
        <f t="shared" si="103"/>
        <v/>
      </c>
      <c r="BB411" s="7" t="str">
        <f t="shared" si="101"/>
        <v>No</v>
      </c>
      <c r="BC411" s="7" t="s">
        <v>634</v>
      </c>
      <c r="BP411" s="22"/>
      <c r="CG411" s="7" t="str">
        <f t="shared" si="102"/>
        <v/>
      </c>
    </row>
    <row r="412" spans="1:102">
      <c r="A412" s="7" t="s">
        <v>376</v>
      </c>
      <c r="B412" s="7">
        <v>318</v>
      </c>
      <c r="H412" s="24" t="str">
        <f t="shared" si="93"/>
        <v/>
      </c>
      <c r="K412" s="7" t="str">
        <f t="shared" si="94"/>
        <v/>
      </c>
      <c r="L412" s="21" t="str">
        <f t="shared" si="95"/>
        <v/>
      </c>
      <c r="S412" s="7" t="str">
        <f t="shared" si="96"/>
        <v>Nothing</v>
      </c>
      <c r="T412" s="7" t="s">
        <v>3333</v>
      </c>
      <c r="AB412" s="8" t="s">
        <v>5086</v>
      </c>
      <c r="AC412" s="24">
        <v>39308</v>
      </c>
      <c r="AD412" s="7" t="s">
        <v>3395</v>
      </c>
      <c r="AE412" s="7" t="s">
        <v>5087</v>
      </c>
      <c r="AF412" s="7">
        <v>-6.3879999999999999</v>
      </c>
      <c r="AG412" s="7" t="s">
        <v>5088</v>
      </c>
      <c r="AH412" s="7">
        <v>276350</v>
      </c>
      <c r="AI412" s="7">
        <v>8</v>
      </c>
      <c r="AJ412" s="7">
        <v>26</v>
      </c>
      <c r="AS412" s="7" t="str">
        <f t="shared" si="92"/>
        <v>None</v>
      </c>
      <c r="AT412" s="7" t="str">
        <f t="shared" si="97"/>
        <v>None</v>
      </c>
      <c r="AU412" s="7" t="str">
        <f t="shared" si="98"/>
        <v/>
      </c>
      <c r="AV412" s="7" t="str">
        <f t="shared" si="99"/>
        <v/>
      </c>
      <c r="AW412" s="7" t="str">
        <f t="shared" si="100"/>
        <v/>
      </c>
      <c r="BA412" s="7" t="str">
        <f t="shared" si="103"/>
        <v/>
      </c>
      <c r="BB412" s="7" t="str">
        <f t="shared" si="101"/>
        <v>No</v>
      </c>
      <c r="BC412" s="7" t="s">
        <v>3333</v>
      </c>
      <c r="BE412" s="7" t="s">
        <v>5089</v>
      </c>
      <c r="BP412" s="22"/>
      <c r="CG412" s="7" t="str">
        <f t="shared" si="102"/>
        <v/>
      </c>
    </row>
    <row r="413" spans="1:102">
      <c r="A413" s="33" t="s">
        <v>1741</v>
      </c>
      <c r="B413" s="33">
        <v>192</v>
      </c>
      <c r="C413" s="33" t="s">
        <v>692</v>
      </c>
      <c r="D413" s="33"/>
      <c r="E413" s="33"/>
      <c r="F413" s="33"/>
      <c r="G413" s="33"/>
      <c r="H413" s="38" t="str">
        <f t="shared" si="93"/>
        <v/>
      </c>
      <c r="I413" s="33"/>
      <c r="J413" s="33"/>
      <c r="K413" s="33" t="str">
        <f t="shared" si="94"/>
        <v>C</v>
      </c>
      <c r="L413" s="37" t="str">
        <f t="shared" si="95"/>
        <v/>
      </c>
      <c r="M413" s="33">
        <v>2016</v>
      </c>
      <c r="N413" s="33"/>
      <c r="O413" s="33"/>
      <c r="P413" s="33"/>
      <c r="Q413" s="33"/>
      <c r="R413" s="33"/>
      <c r="S413" s="7" t="str">
        <f t="shared" si="96"/>
        <v>Nothing</v>
      </c>
      <c r="T413" s="33" t="s">
        <v>643</v>
      </c>
      <c r="U413" s="33" t="s">
        <v>5090</v>
      </c>
      <c r="V413" s="33"/>
      <c r="W413" s="33" t="s">
        <v>5091</v>
      </c>
      <c r="X413" s="33"/>
      <c r="Y413" s="33"/>
      <c r="Z413" s="33"/>
      <c r="AA413" s="33"/>
      <c r="AB413" s="36" t="s">
        <v>5092</v>
      </c>
      <c r="AC413" s="24">
        <v>56852</v>
      </c>
      <c r="AD413" s="7">
        <v>-2.5999999999999999E-2</v>
      </c>
      <c r="AE413" s="7" t="s">
        <v>5093</v>
      </c>
      <c r="AF413" s="7">
        <v>-0.20300000000000001</v>
      </c>
      <c r="AG413" s="7" t="s">
        <v>5094</v>
      </c>
      <c r="AH413" s="7">
        <v>129586</v>
      </c>
      <c r="AI413" s="7">
        <v>-18</v>
      </c>
      <c r="AJ413" s="7">
        <v>24</v>
      </c>
      <c r="AK413" s="7" t="s">
        <v>3371</v>
      </c>
      <c r="AM413" s="7" t="s">
        <v>640</v>
      </c>
      <c r="AS413" s="33" t="str">
        <f t="shared" si="92"/>
        <v>CN &amp; SBT</v>
      </c>
      <c r="AT413" s="33" t="str">
        <f t="shared" si="97"/>
        <v>CN &amp; SBT</v>
      </c>
      <c r="AU413" s="33">
        <f t="shared" si="98"/>
        <v>0</v>
      </c>
      <c r="AV413" s="33">
        <f t="shared" si="99"/>
        <v>2016</v>
      </c>
      <c r="AW413" s="33" t="str">
        <f t="shared" si="100"/>
        <v/>
      </c>
      <c r="AX413" s="33"/>
      <c r="AY413" s="33"/>
      <c r="AZ413" s="33"/>
      <c r="BA413" s="33" t="str">
        <f t="shared" si="103"/>
        <v>Yes</v>
      </c>
      <c r="BB413" s="33" t="str">
        <f t="shared" si="101"/>
        <v>Carbon Neutral</v>
      </c>
      <c r="BC413" s="33" t="s">
        <v>634</v>
      </c>
      <c r="BD413" s="33"/>
      <c r="BE413" s="35" t="s">
        <v>5095</v>
      </c>
      <c r="BF413" s="33"/>
      <c r="BG413" s="33" t="s">
        <v>633</v>
      </c>
      <c r="BH413" s="33"/>
      <c r="BI413" s="33" t="s">
        <v>3693</v>
      </c>
      <c r="BJ413" s="33"/>
      <c r="BK413" s="33"/>
      <c r="BL413" s="33"/>
      <c r="BM413" s="33"/>
      <c r="BN413" s="33"/>
      <c r="BO413" s="33"/>
      <c r="BP413" s="22"/>
      <c r="BQ413" s="33"/>
      <c r="BR413" s="33"/>
      <c r="BS413" s="33"/>
      <c r="BT413" s="33"/>
      <c r="BU413" s="33"/>
      <c r="BV413" s="33"/>
      <c r="BW413" s="33"/>
      <c r="BX413" s="33"/>
      <c r="BY413" s="33"/>
      <c r="BZ413" s="33"/>
      <c r="CA413" s="33"/>
      <c r="CB413" s="33"/>
      <c r="CC413" s="33" t="s">
        <v>643</v>
      </c>
      <c r="CD413" s="33"/>
      <c r="CE413" s="34"/>
      <c r="CF413" s="33"/>
      <c r="CG413" s="33" t="str">
        <f t="shared" si="102"/>
        <v/>
      </c>
      <c r="CH413" s="33"/>
      <c r="CI413" s="33"/>
      <c r="CJ413" s="33"/>
      <c r="CK413" s="33"/>
      <c r="CL413" s="33"/>
      <c r="CM413" s="33"/>
      <c r="CN413" s="33"/>
      <c r="CO413" s="33"/>
      <c r="CP413" s="33"/>
      <c r="CQ413" s="33"/>
      <c r="CR413" s="33"/>
      <c r="CS413" s="33"/>
      <c r="CT413" s="33"/>
      <c r="CU413" s="33"/>
      <c r="CV413" s="33"/>
      <c r="CW413" s="33"/>
      <c r="CX413" s="33"/>
    </row>
    <row r="414" spans="1:102">
      <c r="A414" s="7" t="s">
        <v>368</v>
      </c>
      <c r="B414" s="7">
        <v>94</v>
      </c>
      <c r="H414" s="24" t="str">
        <f t="shared" si="93"/>
        <v/>
      </c>
      <c r="K414" s="7" t="str">
        <f t="shared" si="94"/>
        <v/>
      </c>
      <c r="L414" s="21" t="str">
        <f t="shared" si="95"/>
        <v/>
      </c>
      <c r="S414" s="7" t="str">
        <f t="shared" si="96"/>
        <v>Nothing</v>
      </c>
      <c r="T414" s="7" t="s">
        <v>634</v>
      </c>
      <c r="AC414" s="24">
        <v>87440</v>
      </c>
      <c r="AD414" s="7">
        <v>0.01</v>
      </c>
      <c r="AE414" s="7" t="s">
        <v>5096</v>
      </c>
      <c r="AF414" s="7">
        <v>-1.6950000000000001</v>
      </c>
      <c r="AG414" s="7" t="s">
        <v>5097</v>
      </c>
      <c r="AH414" s="7">
        <v>80909</v>
      </c>
      <c r="AI414" s="7">
        <v>4</v>
      </c>
      <c r="AJ414" s="7">
        <v>13</v>
      </c>
      <c r="AS414" s="7" t="str">
        <f t="shared" si="92"/>
        <v>None</v>
      </c>
      <c r="AT414" s="7" t="str">
        <f t="shared" si="97"/>
        <v>None</v>
      </c>
      <c r="AU414" s="7" t="str">
        <f t="shared" si="98"/>
        <v/>
      </c>
      <c r="AV414" s="7" t="str">
        <f t="shared" si="99"/>
        <v/>
      </c>
      <c r="AW414" s="7" t="str">
        <f t="shared" si="100"/>
        <v/>
      </c>
      <c r="BA414" s="7" t="str">
        <f t="shared" si="103"/>
        <v/>
      </c>
      <c r="BB414" s="7" t="str">
        <f t="shared" si="101"/>
        <v>No</v>
      </c>
      <c r="BC414" s="7" t="s">
        <v>634</v>
      </c>
      <c r="BP414" s="22"/>
      <c r="CG414" s="7" t="str">
        <f t="shared" si="102"/>
        <v/>
      </c>
    </row>
    <row r="415" spans="1:102">
      <c r="A415" s="7" t="s">
        <v>498</v>
      </c>
      <c r="B415" s="7">
        <v>363</v>
      </c>
      <c r="C415" s="7" t="s">
        <v>676</v>
      </c>
      <c r="G415" s="7">
        <v>2012</v>
      </c>
      <c r="H415" s="24" t="str">
        <f t="shared" si="93"/>
        <v/>
      </c>
      <c r="K415" s="7" t="str">
        <f t="shared" si="94"/>
        <v>C</v>
      </c>
      <c r="L415" s="21" t="str">
        <f t="shared" si="95"/>
        <v/>
      </c>
      <c r="M415" s="7">
        <v>2018</v>
      </c>
      <c r="S415" s="7" t="str">
        <f t="shared" si="96"/>
        <v>Nothing</v>
      </c>
      <c r="T415" s="7" t="s">
        <v>3333</v>
      </c>
      <c r="AB415" s="8" t="s">
        <v>5098</v>
      </c>
      <c r="AC415" s="24">
        <v>34587</v>
      </c>
      <c r="AD415" s="7">
        <v>5.2999999999999999E-2</v>
      </c>
      <c r="AE415" s="7" t="s">
        <v>5099</v>
      </c>
      <c r="AF415" s="7">
        <v>-0.14799999999999999</v>
      </c>
      <c r="AG415" s="7" t="s">
        <v>5100</v>
      </c>
      <c r="AH415" s="7">
        <v>47535</v>
      </c>
      <c r="AI415" s="7">
        <v>14</v>
      </c>
      <c r="AJ415" s="7">
        <v>24</v>
      </c>
      <c r="AK415" s="7" t="s">
        <v>3371</v>
      </c>
      <c r="AM415" s="7" t="s">
        <v>677</v>
      </c>
      <c r="AS415" s="7" t="str">
        <f t="shared" si="92"/>
        <v>SBT</v>
      </c>
      <c r="AT415" s="7" t="str">
        <f t="shared" si="97"/>
        <v>SBT</v>
      </c>
      <c r="AU415" s="7" t="str">
        <f t="shared" si="98"/>
        <v/>
      </c>
      <c r="AV415" s="7">
        <f t="shared" si="99"/>
        <v>2018</v>
      </c>
      <c r="AW415" s="7" t="str">
        <f t="shared" si="100"/>
        <v/>
      </c>
      <c r="BA415" s="7" t="str">
        <f t="shared" si="103"/>
        <v>Yes</v>
      </c>
      <c r="BB415" s="7" t="str">
        <f t="shared" si="101"/>
        <v>No</v>
      </c>
      <c r="BC415" s="7" t="s">
        <v>3333</v>
      </c>
      <c r="BE415" s="7" t="s">
        <v>5101</v>
      </c>
      <c r="BG415" s="7" t="s">
        <v>633</v>
      </c>
      <c r="BI415" s="7" t="s">
        <v>3601</v>
      </c>
      <c r="BP415" s="22"/>
      <c r="CG415" s="7" t="str">
        <f t="shared" si="102"/>
        <v/>
      </c>
      <c r="CV415" s="7" t="s">
        <v>643</v>
      </c>
    </row>
    <row r="416" spans="1:102">
      <c r="A416" s="7" t="s">
        <v>194</v>
      </c>
      <c r="B416" s="7">
        <v>122</v>
      </c>
      <c r="C416" s="7" t="s">
        <v>676</v>
      </c>
      <c r="F416" s="7">
        <v>2050</v>
      </c>
      <c r="G416" s="7">
        <v>2010</v>
      </c>
      <c r="H416" s="24" t="str">
        <f t="shared" si="93"/>
        <v>Yes</v>
      </c>
      <c r="I416" s="7">
        <v>2040</v>
      </c>
      <c r="J416" s="7">
        <v>2018</v>
      </c>
      <c r="K416" s="7" t="str">
        <f t="shared" si="94"/>
        <v>T</v>
      </c>
      <c r="L416" s="21">
        <f t="shared" si="95"/>
        <v>2020</v>
      </c>
      <c r="M416" s="7">
        <v>2015</v>
      </c>
      <c r="N416" s="7" t="s">
        <v>3424</v>
      </c>
      <c r="O416" s="7" t="s">
        <v>5102</v>
      </c>
      <c r="P416" s="7">
        <v>2050</v>
      </c>
      <c r="Q416" s="7">
        <v>2010</v>
      </c>
      <c r="R416" s="8" t="s">
        <v>5103</v>
      </c>
      <c r="S416" s="7" t="str">
        <f t="shared" si="96"/>
        <v/>
      </c>
      <c r="T416" s="7" t="s">
        <v>3473</v>
      </c>
      <c r="U416" s="7" t="s">
        <v>5104</v>
      </c>
      <c r="Y416" s="7" t="s">
        <v>5105</v>
      </c>
      <c r="AA416" s="8" t="s">
        <v>5103</v>
      </c>
      <c r="AC416" s="24">
        <v>75972</v>
      </c>
      <c r="AD416" s="7">
        <v>-2.8000000000000001E-2</v>
      </c>
      <c r="AE416" s="7" t="s">
        <v>5106</v>
      </c>
      <c r="AF416" s="7">
        <v>-0.35199999999999998</v>
      </c>
      <c r="AG416" s="7" t="s">
        <v>5107</v>
      </c>
      <c r="AH416" s="7">
        <v>111700</v>
      </c>
      <c r="AI416" s="7">
        <v>-6</v>
      </c>
      <c r="AJ416" s="7">
        <v>26</v>
      </c>
      <c r="AK416" s="7" t="s">
        <v>4549</v>
      </c>
      <c r="AM416" s="7" t="s">
        <v>677</v>
      </c>
      <c r="AS416" s="7" t="s">
        <v>4010</v>
      </c>
      <c r="AT416" s="7" t="str">
        <f t="shared" si="97"/>
        <v>SBT</v>
      </c>
      <c r="AU416" s="7" t="str">
        <f t="shared" si="98"/>
        <v/>
      </c>
      <c r="AV416" s="7">
        <f t="shared" si="99"/>
        <v>2015</v>
      </c>
      <c r="AW416" s="7" t="str">
        <f t="shared" si="100"/>
        <v/>
      </c>
      <c r="BA416" s="7" t="str">
        <f t="shared" si="103"/>
        <v>Yes</v>
      </c>
      <c r="BB416" s="7" t="str">
        <f t="shared" si="101"/>
        <v>No</v>
      </c>
      <c r="BC416" s="7" t="s">
        <v>3381</v>
      </c>
      <c r="BF416" s="7" t="s">
        <v>3401</v>
      </c>
      <c r="BG416" s="7" t="s">
        <v>641</v>
      </c>
      <c r="BH416" s="7" t="s">
        <v>3402</v>
      </c>
      <c r="BI416" s="7" t="s">
        <v>5108</v>
      </c>
      <c r="BL416" s="7" t="s">
        <v>5109</v>
      </c>
      <c r="BM416" s="7">
        <v>2020</v>
      </c>
      <c r="BP416" s="22"/>
      <c r="CC416" s="7" t="s">
        <v>643</v>
      </c>
      <c r="CD416" s="7">
        <v>2050</v>
      </c>
      <c r="CF416" s="7" t="s">
        <v>676</v>
      </c>
      <c r="CG416" s="7" t="str">
        <f t="shared" si="102"/>
        <v/>
      </c>
      <c r="CH416" s="7" t="s">
        <v>5110</v>
      </c>
      <c r="CI416" s="7">
        <v>0.05</v>
      </c>
      <c r="CJ416" s="7">
        <v>0.05</v>
      </c>
      <c r="CK416" s="7" t="s">
        <v>3338</v>
      </c>
      <c r="CL416" s="7" t="s">
        <v>3338</v>
      </c>
      <c r="CM416" s="7" t="s">
        <v>3338</v>
      </c>
      <c r="CN416" s="7" t="s">
        <v>4356</v>
      </c>
      <c r="CW416" s="7" t="s">
        <v>643</v>
      </c>
    </row>
    <row r="417" spans="1:102">
      <c r="A417" s="33" t="s">
        <v>489</v>
      </c>
      <c r="B417" s="7">
        <v>478</v>
      </c>
      <c r="C417" s="7" t="s">
        <v>3332</v>
      </c>
      <c r="H417" s="24" t="str">
        <f t="shared" si="93"/>
        <v>Yes</v>
      </c>
      <c r="I417" s="7">
        <v>2020</v>
      </c>
      <c r="J417" s="7">
        <v>2015</v>
      </c>
      <c r="K417" s="7" t="str">
        <f t="shared" si="94"/>
        <v>C</v>
      </c>
      <c r="L417" s="21" t="str">
        <f t="shared" si="95"/>
        <v/>
      </c>
      <c r="M417" s="7">
        <v>2020</v>
      </c>
      <c r="S417" s="7" t="str">
        <f t="shared" si="96"/>
        <v>Nothing</v>
      </c>
      <c r="T417" s="7" t="s">
        <v>634</v>
      </c>
      <c r="W417" s="7" t="s">
        <v>5111</v>
      </c>
      <c r="Y417" s="23" t="s">
        <v>5112</v>
      </c>
      <c r="AA417" s="8" t="s">
        <v>5113</v>
      </c>
      <c r="AC417" s="24">
        <v>26509</v>
      </c>
      <c r="AD417" s="7">
        <v>7.1999999999999995E-2</v>
      </c>
      <c r="AE417" s="7" t="s">
        <v>5114</v>
      </c>
      <c r="AF417" s="7">
        <v>-0.20300000000000001</v>
      </c>
      <c r="AG417" s="7" t="s">
        <v>5115</v>
      </c>
      <c r="AH417" s="7">
        <v>346000</v>
      </c>
      <c r="AI417" s="7" t="s">
        <v>3395</v>
      </c>
      <c r="AJ417" s="7">
        <v>1</v>
      </c>
      <c r="AK417" s="7" t="s">
        <v>3528</v>
      </c>
      <c r="AM417" s="7" t="s">
        <v>630</v>
      </c>
      <c r="AS417" s="7" t="str">
        <f t="shared" ref="AS417:AS448" si="104">IF(OR(BB417="Carbon Neutral",BB417="No - but post-2030 commitment"),IF((OR(BG417="Committed",BG417="Targets Set")),IF(I417="", "CN &amp; SBT","CN, SBT &amp; RE100"),IF(CG417="","CN","CN &amp; RE100")),IF((OR(BG417="Committed",BG417="Targets Set")),IF(CG417="", "SBT","SBT &amp; RE100"),IF(CG417="","None","RE100")))</f>
        <v>SBT &amp; RE100</v>
      </c>
      <c r="AT417" s="7" t="str">
        <f t="shared" si="97"/>
        <v>SBT &amp; RE100</v>
      </c>
      <c r="AU417" s="7" t="str">
        <f t="shared" si="98"/>
        <v/>
      </c>
      <c r="AV417" s="7">
        <f t="shared" si="99"/>
        <v>2020</v>
      </c>
      <c r="AW417" s="7">
        <f t="shared" si="100"/>
        <v>2015</v>
      </c>
      <c r="BA417" s="7" t="str">
        <f t="shared" si="103"/>
        <v>Yes</v>
      </c>
      <c r="BB417" s="7" t="str">
        <f t="shared" si="101"/>
        <v>No</v>
      </c>
      <c r="BC417" s="7" t="s">
        <v>634</v>
      </c>
      <c r="BE417" s="7" t="s">
        <v>5116</v>
      </c>
      <c r="BF417" s="7" t="s">
        <v>5116</v>
      </c>
      <c r="BG417" s="7" t="s">
        <v>633</v>
      </c>
      <c r="BI417" s="7" t="s">
        <v>3578</v>
      </c>
      <c r="BP417" s="22"/>
      <c r="CC417" s="7" t="s">
        <v>643</v>
      </c>
      <c r="CF417" s="7" t="s">
        <v>3336</v>
      </c>
      <c r="CG417" s="7" t="str">
        <f t="shared" si="102"/>
        <v>yes</v>
      </c>
      <c r="CH417" s="7" t="s">
        <v>3338</v>
      </c>
      <c r="CI417" s="7">
        <v>0.76</v>
      </c>
      <c r="CJ417" s="7">
        <v>0.62</v>
      </c>
      <c r="CK417" s="7">
        <v>1</v>
      </c>
      <c r="CL417" s="7">
        <v>1</v>
      </c>
      <c r="CM417" s="7">
        <v>0.59</v>
      </c>
      <c r="CN417" s="7" t="s">
        <v>3551</v>
      </c>
      <c r="CP417" s="7" t="s">
        <v>5117</v>
      </c>
      <c r="CQ417" s="26" t="s">
        <v>5118</v>
      </c>
      <c r="CW417" s="7" t="s">
        <v>643</v>
      </c>
    </row>
    <row r="418" spans="1:102">
      <c r="A418" s="7" t="s">
        <v>211</v>
      </c>
      <c r="B418" s="7">
        <v>221</v>
      </c>
      <c r="C418" s="7" t="s">
        <v>774</v>
      </c>
      <c r="D418" s="7" t="s">
        <v>635</v>
      </c>
      <c r="E418" s="7" t="s">
        <v>5119</v>
      </c>
      <c r="F418" s="7">
        <v>2030</v>
      </c>
      <c r="G418" s="7">
        <v>2018</v>
      </c>
      <c r="H418" s="24" t="str">
        <f t="shared" si="93"/>
        <v/>
      </c>
      <c r="K418" s="7" t="str">
        <f t="shared" si="94"/>
        <v/>
      </c>
      <c r="L418" s="21" t="str">
        <f t="shared" si="95"/>
        <v/>
      </c>
      <c r="S418" s="7" t="str">
        <f t="shared" si="96"/>
        <v/>
      </c>
      <c r="T418" s="7" t="s">
        <v>3381</v>
      </c>
      <c r="AC418" s="24">
        <v>51091</v>
      </c>
      <c r="AD418" s="7">
        <v>0.08</v>
      </c>
      <c r="AE418" s="7" t="s">
        <v>5120</v>
      </c>
      <c r="AF418" s="7">
        <v>7.4790000000000001</v>
      </c>
      <c r="AG418" s="7" t="s">
        <v>5121</v>
      </c>
      <c r="AH418" s="7">
        <v>249448</v>
      </c>
      <c r="AI418" s="7">
        <v>15</v>
      </c>
      <c r="AJ418" s="7">
        <v>15</v>
      </c>
      <c r="AM418" s="7" t="s">
        <v>677</v>
      </c>
      <c r="AS418" s="7" t="str">
        <f t="shared" si="104"/>
        <v>CN</v>
      </c>
      <c r="AT418" s="7" t="str">
        <f t="shared" si="97"/>
        <v>CN</v>
      </c>
      <c r="AU418" s="7">
        <f t="shared" si="98"/>
        <v>2018</v>
      </c>
      <c r="AV418" s="7" t="str">
        <f t="shared" si="99"/>
        <v/>
      </c>
      <c r="AW418" s="7" t="str">
        <f t="shared" si="100"/>
        <v/>
      </c>
      <c r="BA418" s="7" t="str">
        <f t="shared" si="103"/>
        <v/>
      </c>
      <c r="BB418" s="7" t="str">
        <f t="shared" si="101"/>
        <v>Carbon Neutral</v>
      </c>
      <c r="BC418" s="7" t="s">
        <v>634</v>
      </c>
      <c r="BP418" s="22"/>
      <c r="CD418" s="7">
        <v>2030</v>
      </c>
      <c r="CG418" s="7" t="str">
        <f t="shared" si="102"/>
        <v/>
      </c>
    </row>
    <row r="419" spans="1:102">
      <c r="A419" s="7" t="s">
        <v>125</v>
      </c>
      <c r="B419" s="7">
        <v>114</v>
      </c>
      <c r="H419" s="24" t="str">
        <f t="shared" si="93"/>
        <v/>
      </c>
      <c r="K419" s="7" t="str">
        <f t="shared" si="94"/>
        <v/>
      </c>
      <c r="L419" s="21" t="str">
        <f t="shared" si="95"/>
        <v/>
      </c>
      <c r="S419" s="7" t="str">
        <f t="shared" si="96"/>
        <v>Nothing</v>
      </c>
      <c r="T419" s="7" t="s">
        <v>634</v>
      </c>
      <c r="AC419" s="24">
        <v>79395</v>
      </c>
      <c r="AD419" s="7">
        <v>-2.9000000000000001E-2</v>
      </c>
      <c r="AE419" s="7" t="s">
        <v>5122</v>
      </c>
      <c r="AF419" s="7">
        <v>-0.36399999999999999</v>
      </c>
      <c r="AG419" s="7" t="s">
        <v>5123</v>
      </c>
      <c r="AH419" s="7">
        <v>57672</v>
      </c>
      <c r="AI419" s="7">
        <v>-6</v>
      </c>
      <c r="AJ419" s="7">
        <v>26</v>
      </c>
      <c r="AS419" s="7" t="str">
        <f t="shared" si="104"/>
        <v>None</v>
      </c>
      <c r="AT419" s="7" t="str">
        <f t="shared" si="97"/>
        <v>None</v>
      </c>
      <c r="AU419" s="7" t="str">
        <f t="shared" si="98"/>
        <v/>
      </c>
      <c r="AV419" s="7" t="str">
        <f t="shared" si="99"/>
        <v/>
      </c>
      <c r="AW419" s="7" t="str">
        <f t="shared" si="100"/>
        <v/>
      </c>
      <c r="BA419" s="7" t="str">
        <f t="shared" si="103"/>
        <v/>
      </c>
      <c r="BB419" s="7" t="str">
        <f t="shared" si="101"/>
        <v>No</v>
      </c>
      <c r="BC419" s="7" t="s">
        <v>634</v>
      </c>
      <c r="BP419" s="22"/>
      <c r="CG419" s="7" t="str">
        <f t="shared" si="102"/>
        <v/>
      </c>
      <c r="CX419" s="7" t="s">
        <v>643</v>
      </c>
    </row>
    <row r="420" spans="1:102">
      <c r="A420" s="7" t="s">
        <v>51</v>
      </c>
      <c r="B420" s="7">
        <v>3</v>
      </c>
      <c r="H420" s="24" t="str">
        <f t="shared" si="93"/>
        <v/>
      </c>
      <c r="K420" s="7" t="str">
        <f t="shared" si="94"/>
        <v/>
      </c>
      <c r="L420" s="21" t="str">
        <f t="shared" si="95"/>
        <v/>
      </c>
      <c r="S420" s="7" t="str">
        <f t="shared" si="96"/>
        <v>Nothing</v>
      </c>
      <c r="T420" s="7" t="s">
        <v>634</v>
      </c>
      <c r="W420" s="23" t="s">
        <v>5124</v>
      </c>
      <c r="AB420" s="8" t="s">
        <v>5125</v>
      </c>
      <c r="AC420" s="24">
        <v>383906</v>
      </c>
      <c r="AD420" s="7">
        <v>-8.0000000000000002E-3</v>
      </c>
      <c r="AE420" s="7" t="s">
        <v>5126</v>
      </c>
      <c r="AF420" s="7">
        <v>-2.5000000000000001E-2</v>
      </c>
      <c r="AG420" s="7" t="s">
        <v>5127</v>
      </c>
      <c r="AH420" s="7">
        <v>907677</v>
      </c>
      <c r="AI420" s="7">
        <v>2</v>
      </c>
      <c r="AJ420" s="7">
        <v>20</v>
      </c>
      <c r="AS420" s="7" t="str">
        <f t="shared" si="104"/>
        <v>None</v>
      </c>
      <c r="AT420" s="7" t="str">
        <f t="shared" si="97"/>
        <v>None</v>
      </c>
      <c r="AU420" s="7" t="str">
        <f t="shared" si="98"/>
        <v/>
      </c>
      <c r="AV420" s="7" t="str">
        <f t="shared" si="99"/>
        <v/>
      </c>
      <c r="AW420" s="7" t="str">
        <f t="shared" si="100"/>
        <v/>
      </c>
      <c r="BA420" s="7" t="str">
        <f t="shared" si="103"/>
        <v/>
      </c>
      <c r="BB420" s="7" t="str">
        <f t="shared" si="101"/>
        <v>No</v>
      </c>
      <c r="BC420" s="7" t="s">
        <v>634</v>
      </c>
      <c r="BE420" s="7" t="s">
        <v>5128</v>
      </c>
      <c r="BP420" s="22"/>
      <c r="CG420" s="7" t="str">
        <f t="shared" si="102"/>
        <v/>
      </c>
    </row>
    <row r="421" spans="1:102">
      <c r="A421" s="7" t="s">
        <v>313</v>
      </c>
      <c r="B421" s="7">
        <v>316</v>
      </c>
      <c r="H421" s="24" t="str">
        <f t="shared" si="93"/>
        <v/>
      </c>
      <c r="K421" s="7" t="str">
        <f t="shared" si="94"/>
        <v/>
      </c>
      <c r="L421" s="21" t="str">
        <f t="shared" si="95"/>
        <v/>
      </c>
      <c r="S421" s="7" t="str">
        <f t="shared" si="96"/>
        <v>Nothing</v>
      </c>
      <c r="T421" s="7" t="s">
        <v>3333</v>
      </c>
      <c r="AB421" s="8" t="s">
        <v>5129</v>
      </c>
      <c r="AC421" s="24">
        <v>39407</v>
      </c>
      <c r="AD421" s="7">
        <v>0.151</v>
      </c>
      <c r="AE421" s="7" t="s">
        <v>5130</v>
      </c>
      <c r="AF421" s="7">
        <v>5.1999999999999998E-2</v>
      </c>
      <c r="AG421" s="7" t="s">
        <v>5131</v>
      </c>
      <c r="AH421" s="7">
        <v>123010</v>
      </c>
      <c r="AI421" s="7">
        <v>46</v>
      </c>
      <c r="AJ421" s="7">
        <v>9</v>
      </c>
      <c r="AS421" s="7" t="str">
        <f t="shared" si="104"/>
        <v>None</v>
      </c>
      <c r="AT421" s="7" t="str">
        <f t="shared" si="97"/>
        <v>None</v>
      </c>
      <c r="AU421" s="7" t="str">
        <f t="shared" si="98"/>
        <v/>
      </c>
      <c r="AV421" s="7" t="str">
        <f t="shared" si="99"/>
        <v/>
      </c>
      <c r="AW421" s="7" t="str">
        <f t="shared" si="100"/>
        <v/>
      </c>
      <c r="BA421" s="7" t="str">
        <f t="shared" si="103"/>
        <v/>
      </c>
      <c r="BB421" s="7" t="str">
        <f t="shared" si="101"/>
        <v>No</v>
      </c>
      <c r="BC421" s="7" t="s">
        <v>3333</v>
      </c>
      <c r="BE421" s="7" t="s">
        <v>5132</v>
      </c>
      <c r="BP421" s="22"/>
      <c r="CG421" s="7" t="str">
        <f t="shared" si="102"/>
        <v/>
      </c>
      <c r="CV421" s="7" t="s">
        <v>643</v>
      </c>
    </row>
    <row r="422" spans="1:102">
      <c r="A422" s="7" t="s">
        <v>5133</v>
      </c>
      <c r="B422" s="7">
        <v>383</v>
      </c>
      <c r="H422" s="24" t="str">
        <f t="shared" si="93"/>
        <v/>
      </c>
      <c r="K422" s="7" t="str">
        <f t="shared" si="94"/>
        <v/>
      </c>
      <c r="L422" s="21" t="str">
        <f t="shared" si="95"/>
        <v/>
      </c>
      <c r="S422" s="7" t="str">
        <f t="shared" si="96"/>
        <v>Nothing</v>
      </c>
      <c r="T422" s="7" t="s">
        <v>3333</v>
      </c>
      <c r="AC422" s="24">
        <v>32897</v>
      </c>
      <c r="AD422" s="7">
        <v>0.191</v>
      </c>
      <c r="AE422" s="7" t="s">
        <v>5134</v>
      </c>
      <c r="AF422" s="7">
        <v>0.53300000000000003</v>
      </c>
      <c r="AG422" s="7" t="s">
        <v>5135</v>
      </c>
      <c r="AH422" s="7">
        <v>2012</v>
      </c>
      <c r="AI422" s="7">
        <v>66</v>
      </c>
      <c r="AJ422" s="7">
        <v>10</v>
      </c>
      <c r="AS422" s="7" t="str">
        <f t="shared" si="104"/>
        <v>None</v>
      </c>
      <c r="AT422" s="7" t="str">
        <f t="shared" si="97"/>
        <v>None</v>
      </c>
      <c r="AU422" s="7" t="str">
        <f t="shared" si="98"/>
        <v/>
      </c>
      <c r="AV422" s="7" t="str">
        <f t="shared" si="99"/>
        <v/>
      </c>
      <c r="AW422" s="7" t="str">
        <f t="shared" si="100"/>
        <v/>
      </c>
      <c r="BA422" s="7" t="str">
        <f t="shared" si="103"/>
        <v/>
      </c>
      <c r="BB422" s="7" t="str">
        <f t="shared" si="101"/>
        <v>No</v>
      </c>
      <c r="BC422" s="7" t="s">
        <v>3333</v>
      </c>
      <c r="BP422" s="22"/>
      <c r="CG422" s="7" t="str">
        <f t="shared" si="102"/>
        <v/>
      </c>
    </row>
    <row r="423" spans="1:102">
      <c r="A423" s="7" t="s">
        <v>1009</v>
      </c>
      <c r="B423" s="7">
        <v>405</v>
      </c>
      <c r="H423" s="24" t="str">
        <f t="shared" si="93"/>
        <v/>
      </c>
      <c r="K423" s="7" t="str">
        <f t="shared" si="94"/>
        <v/>
      </c>
      <c r="L423" s="21" t="str">
        <f t="shared" si="95"/>
        <v/>
      </c>
      <c r="S423" s="7" t="str">
        <f t="shared" si="96"/>
        <v>Nothing</v>
      </c>
      <c r="T423" s="7" t="s">
        <v>3333</v>
      </c>
      <c r="AB423" s="8" t="s">
        <v>5136</v>
      </c>
      <c r="AC423" s="24">
        <v>30758</v>
      </c>
      <c r="AD423" s="7">
        <v>8.1000000000000003E-2</v>
      </c>
      <c r="AE423" s="7" t="s">
        <v>5137</v>
      </c>
      <c r="AF423" s="7">
        <v>0.1</v>
      </c>
      <c r="AG423" s="7" t="s">
        <v>5138</v>
      </c>
      <c r="AH423" s="7">
        <v>35045</v>
      </c>
      <c r="AI423" s="7">
        <v>35</v>
      </c>
      <c r="AJ423" s="7">
        <v>18</v>
      </c>
      <c r="AS423" s="7" t="str">
        <f t="shared" si="104"/>
        <v>None</v>
      </c>
      <c r="AT423" s="7" t="str">
        <f t="shared" si="97"/>
        <v>None</v>
      </c>
      <c r="AU423" s="7" t="str">
        <f t="shared" si="98"/>
        <v/>
      </c>
      <c r="AV423" s="7" t="str">
        <f t="shared" si="99"/>
        <v/>
      </c>
      <c r="AW423" s="7" t="str">
        <f t="shared" si="100"/>
        <v/>
      </c>
      <c r="BA423" s="7" t="str">
        <f t="shared" si="103"/>
        <v/>
      </c>
      <c r="BB423" s="7" t="str">
        <f t="shared" si="101"/>
        <v>No</v>
      </c>
      <c r="BC423" s="7" t="s">
        <v>3333</v>
      </c>
      <c r="BE423" t="s">
        <v>5139</v>
      </c>
      <c r="BP423" s="22"/>
      <c r="CG423" s="7" t="str">
        <f t="shared" si="102"/>
        <v/>
      </c>
    </row>
    <row r="424" spans="1:102">
      <c r="A424" s="7" t="s">
        <v>365</v>
      </c>
      <c r="B424" s="7">
        <v>238</v>
      </c>
      <c r="H424" s="24" t="str">
        <f t="shared" si="93"/>
        <v/>
      </c>
      <c r="K424" s="7" t="str">
        <f t="shared" si="94"/>
        <v/>
      </c>
      <c r="L424" s="21" t="str">
        <f t="shared" si="95"/>
        <v/>
      </c>
      <c r="S424" s="7" t="str">
        <f t="shared" si="96"/>
        <v>Nothing</v>
      </c>
      <c r="T424" s="7" t="s">
        <v>634</v>
      </c>
      <c r="AC424" s="24">
        <v>48746</v>
      </c>
      <c r="AD424" s="7">
        <v>1.2E-2</v>
      </c>
      <c r="AE424" s="7" t="s">
        <v>5140</v>
      </c>
      <c r="AF424" s="7">
        <v>-0.45500000000000002</v>
      </c>
      <c r="AG424" s="7" t="s">
        <v>5141</v>
      </c>
      <c r="AH424" s="7">
        <v>72642</v>
      </c>
      <c r="AI424" s="7">
        <v>-7</v>
      </c>
      <c r="AJ424" s="7">
        <v>26</v>
      </c>
      <c r="AS424" s="7" t="str">
        <f t="shared" si="104"/>
        <v>None</v>
      </c>
      <c r="AT424" s="7" t="str">
        <f t="shared" si="97"/>
        <v>None</v>
      </c>
      <c r="AU424" s="7" t="str">
        <f t="shared" si="98"/>
        <v/>
      </c>
      <c r="AV424" s="7" t="str">
        <f t="shared" si="99"/>
        <v/>
      </c>
      <c r="AW424" s="7" t="str">
        <f t="shared" si="100"/>
        <v/>
      </c>
      <c r="BA424" s="7" t="str">
        <f t="shared" si="103"/>
        <v/>
      </c>
      <c r="BB424" s="7" t="str">
        <f t="shared" si="101"/>
        <v>No</v>
      </c>
      <c r="BC424" s="7" t="s">
        <v>634</v>
      </c>
      <c r="BP424" s="22"/>
      <c r="CG424" s="7" t="str">
        <f t="shared" si="102"/>
        <v/>
      </c>
    </row>
    <row r="425" spans="1:102">
      <c r="A425" s="7" t="s">
        <v>2965</v>
      </c>
      <c r="B425" s="7">
        <v>445</v>
      </c>
      <c r="C425" s="7" t="s">
        <v>676</v>
      </c>
      <c r="D425" s="7" t="s">
        <v>3424</v>
      </c>
      <c r="E425" s="7" t="s">
        <v>4859</v>
      </c>
      <c r="F425" s="32">
        <v>2050</v>
      </c>
      <c r="G425" s="32">
        <v>2020</v>
      </c>
      <c r="H425" s="24" t="str">
        <f t="shared" si="93"/>
        <v/>
      </c>
      <c r="K425" s="7" t="str">
        <f t="shared" si="94"/>
        <v>C</v>
      </c>
      <c r="L425" s="21" t="str">
        <f t="shared" si="95"/>
        <v/>
      </c>
      <c r="M425" s="7">
        <v>2020</v>
      </c>
      <c r="S425" s="7" t="str">
        <f t="shared" si="96"/>
        <v/>
      </c>
      <c r="T425" s="7" t="s">
        <v>3381</v>
      </c>
      <c r="U425" s="32" t="s">
        <v>4018</v>
      </c>
      <c r="V425" s="32"/>
      <c r="W425" s="32" t="s">
        <v>5142</v>
      </c>
      <c r="AA425" s="8"/>
      <c r="AB425" s="8" t="s">
        <v>1960</v>
      </c>
      <c r="AC425" s="24">
        <v>28578</v>
      </c>
      <c r="AD425" s="7">
        <v>-3.0000000000000001E-3</v>
      </c>
      <c r="AE425" s="7" t="s">
        <v>5143</v>
      </c>
      <c r="AF425" s="7">
        <v>-0.372</v>
      </c>
      <c r="AG425" s="7" t="s">
        <v>5144</v>
      </c>
      <c r="AH425" s="7">
        <v>283910</v>
      </c>
      <c r="AI425" s="7">
        <v>-8</v>
      </c>
      <c r="AJ425" s="7">
        <v>26</v>
      </c>
      <c r="AK425" s="7" t="s">
        <v>3434</v>
      </c>
      <c r="AM425" s="7" t="s">
        <v>677</v>
      </c>
      <c r="AS425" s="7" t="str">
        <f t="shared" si="104"/>
        <v>CN &amp; SBT</v>
      </c>
      <c r="AT425" s="7" t="str">
        <f t="shared" si="97"/>
        <v>SBT</v>
      </c>
      <c r="AU425" s="7" t="str">
        <f t="shared" si="98"/>
        <v/>
      </c>
      <c r="AV425" s="7">
        <f t="shared" si="99"/>
        <v>2020</v>
      </c>
      <c r="AW425" s="7" t="str">
        <f t="shared" si="100"/>
        <v/>
      </c>
      <c r="BA425" s="7" t="str">
        <f t="shared" si="103"/>
        <v>Yes</v>
      </c>
      <c r="BB425" s="7" t="str">
        <f t="shared" si="101"/>
        <v>No - but post-2030 commitment</v>
      </c>
      <c r="BC425" s="7" t="s">
        <v>634</v>
      </c>
      <c r="BD425" s="7" t="s">
        <v>5145</v>
      </c>
      <c r="BE425" s="7" t="s">
        <v>5146</v>
      </c>
      <c r="BG425" s="7" t="s">
        <v>633</v>
      </c>
      <c r="BI425" s="7" t="s">
        <v>5147</v>
      </c>
      <c r="BP425" s="22"/>
      <c r="CC425" s="7" t="s">
        <v>643</v>
      </c>
      <c r="CE425" s="25"/>
      <c r="CG425" s="7" t="str">
        <f t="shared" si="102"/>
        <v/>
      </c>
    </row>
    <row r="426" spans="1:102">
      <c r="A426" s="7" t="s">
        <v>523</v>
      </c>
      <c r="B426" s="7">
        <v>391</v>
      </c>
      <c r="H426" s="24" t="str">
        <f t="shared" si="93"/>
        <v/>
      </c>
      <c r="K426" s="7" t="str">
        <f t="shared" si="94"/>
        <v/>
      </c>
      <c r="L426" s="21" t="str">
        <f t="shared" si="95"/>
        <v/>
      </c>
      <c r="S426" s="7" t="str">
        <f t="shared" si="96"/>
        <v>Nothing</v>
      </c>
      <c r="T426" s="7" t="s">
        <v>3333</v>
      </c>
      <c r="AB426" s="8" t="s">
        <v>5148</v>
      </c>
      <c r="AC426" s="24">
        <v>32063</v>
      </c>
      <c r="AD426" s="7">
        <v>-2.3E-2</v>
      </c>
      <c r="AE426" s="7" t="s">
        <v>5149</v>
      </c>
      <c r="AF426" s="7">
        <v>-0.89</v>
      </c>
      <c r="AG426" s="7" t="s">
        <v>5150</v>
      </c>
      <c r="AH426" s="7">
        <v>42954</v>
      </c>
      <c r="AI426" s="7">
        <v>-13</v>
      </c>
      <c r="AJ426" s="7">
        <v>26</v>
      </c>
      <c r="AS426" s="7" t="str">
        <f t="shared" si="104"/>
        <v>None</v>
      </c>
      <c r="AT426" s="7" t="str">
        <f t="shared" si="97"/>
        <v>None</v>
      </c>
      <c r="AU426" s="7" t="str">
        <f t="shared" si="98"/>
        <v/>
      </c>
      <c r="AV426" s="7" t="str">
        <f t="shared" si="99"/>
        <v/>
      </c>
      <c r="AW426" s="7" t="str">
        <f t="shared" si="100"/>
        <v/>
      </c>
      <c r="BA426" s="7" t="str">
        <f t="shared" si="103"/>
        <v/>
      </c>
      <c r="BB426" s="7" t="str">
        <f t="shared" si="101"/>
        <v>No</v>
      </c>
      <c r="BC426" s="7" t="s">
        <v>3333</v>
      </c>
      <c r="BE426" t="s">
        <v>5151</v>
      </c>
      <c r="BP426" s="22"/>
      <c r="CG426" s="7" t="str">
        <f t="shared" si="102"/>
        <v/>
      </c>
    </row>
    <row r="427" spans="1:102">
      <c r="A427" s="7" t="s">
        <v>252</v>
      </c>
      <c r="B427" s="7">
        <v>237</v>
      </c>
      <c r="H427" s="24" t="str">
        <f t="shared" si="93"/>
        <v/>
      </c>
      <c r="K427" s="7" t="str">
        <f t="shared" si="94"/>
        <v/>
      </c>
      <c r="L427" s="21" t="str">
        <f t="shared" si="95"/>
        <v/>
      </c>
      <c r="S427" s="7" t="str">
        <f t="shared" si="96"/>
        <v>Nothing</v>
      </c>
      <c r="T427" s="7" t="s">
        <v>634</v>
      </c>
      <c r="AC427" s="24">
        <v>48880</v>
      </c>
      <c r="AD427" s="7">
        <v>-5.5E-2</v>
      </c>
      <c r="AE427" s="7" t="s">
        <v>5152</v>
      </c>
      <c r="AF427" s="7">
        <v>-1.2E-2</v>
      </c>
      <c r="AG427" s="7" t="s">
        <v>5153</v>
      </c>
      <c r="AH427" s="7">
        <v>86443</v>
      </c>
      <c r="AI427" s="7">
        <v>-28</v>
      </c>
      <c r="AJ427" s="7">
        <v>26</v>
      </c>
      <c r="AS427" s="7" t="str">
        <f t="shared" si="104"/>
        <v>None</v>
      </c>
      <c r="AT427" s="7" t="str">
        <f t="shared" si="97"/>
        <v>None</v>
      </c>
      <c r="AU427" s="7" t="str">
        <f t="shared" si="98"/>
        <v/>
      </c>
      <c r="AV427" s="7" t="str">
        <f t="shared" si="99"/>
        <v/>
      </c>
      <c r="AW427" s="7" t="str">
        <f t="shared" si="100"/>
        <v/>
      </c>
      <c r="BA427" s="7" t="str">
        <f t="shared" si="103"/>
        <v/>
      </c>
      <c r="BB427" s="7" t="str">
        <f t="shared" si="101"/>
        <v>No</v>
      </c>
      <c r="BC427" s="7" t="s">
        <v>634</v>
      </c>
      <c r="BP427" s="22"/>
      <c r="CG427" s="7" t="str">
        <f t="shared" si="102"/>
        <v/>
      </c>
    </row>
    <row r="428" spans="1:102">
      <c r="A428" s="7" t="s">
        <v>3206</v>
      </c>
      <c r="B428" s="7">
        <v>418</v>
      </c>
      <c r="H428" s="24" t="str">
        <f t="shared" si="93"/>
        <v/>
      </c>
      <c r="K428" s="7" t="str">
        <f t="shared" si="94"/>
        <v/>
      </c>
      <c r="L428" s="21" t="str">
        <f t="shared" si="95"/>
        <v/>
      </c>
      <c r="S428" s="7" t="str">
        <f t="shared" si="96"/>
        <v>Nothing</v>
      </c>
      <c r="T428" s="7" t="s">
        <v>634</v>
      </c>
      <c r="AB428" s="8" t="s">
        <v>5154</v>
      </c>
      <c r="AC428" s="24">
        <v>29905</v>
      </c>
      <c r="AD428" s="7">
        <v>0.436</v>
      </c>
      <c r="AE428" s="7" t="s">
        <v>5155</v>
      </c>
      <c r="AF428" s="7">
        <v>1.2999999999999999E-2</v>
      </c>
      <c r="AG428" s="7" t="s">
        <v>5156</v>
      </c>
      <c r="AH428" s="7">
        <v>22719</v>
      </c>
      <c r="AI428" s="7" t="s">
        <v>3395</v>
      </c>
      <c r="AJ428" s="7">
        <v>14</v>
      </c>
      <c r="AS428" s="7" t="str">
        <f t="shared" si="104"/>
        <v>None</v>
      </c>
      <c r="AT428" s="7" t="str">
        <f t="shared" si="97"/>
        <v>None</v>
      </c>
      <c r="AU428" s="7" t="str">
        <f t="shared" si="98"/>
        <v/>
      </c>
      <c r="AV428" s="7" t="str">
        <f t="shared" si="99"/>
        <v/>
      </c>
      <c r="AW428" s="7" t="str">
        <f t="shared" si="100"/>
        <v/>
      </c>
      <c r="BA428" s="7" t="str">
        <f t="shared" si="103"/>
        <v/>
      </c>
      <c r="BB428" s="7" t="str">
        <f t="shared" si="101"/>
        <v>No</v>
      </c>
      <c r="BC428" s="7" t="s">
        <v>3333</v>
      </c>
      <c r="BE428" s="7" t="s">
        <v>5157</v>
      </c>
      <c r="BP428" s="22"/>
      <c r="CG428" s="7" t="str">
        <f t="shared" si="102"/>
        <v/>
      </c>
    </row>
    <row r="429" spans="1:102">
      <c r="A429" s="7" t="s">
        <v>473</v>
      </c>
      <c r="B429" s="7">
        <v>427</v>
      </c>
      <c r="C429" s="7" t="s">
        <v>706</v>
      </c>
      <c r="H429" s="24" t="str">
        <f t="shared" si="93"/>
        <v/>
      </c>
      <c r="K429" s="7" t="str">
        <f t="shared" si="94"/>
        <v/>
      </c>
      <c r="L429" s="21" t="str">
        <f t="shared" si="95"/>
        <v/>
      </c>
      <c r="S429" s="7" t="str">
        <f t="shared" si="96"/>
        <v>Nothing</v>
      </c>
      <c r="T429" s="7" t="s">
        <v>3333</v>
      </c>
      <c r="AB429" s="8" t="s">
        <v>5158</v>
      </c>
      <c r="AC429" s="24">
        <v>29385</v>
      </c>
      <c r="AD429" s="7">
        <v>-2.3E-2</v>
      </c>
      <c r="AE429" s="7" t="s">
        <v>5159</v>
      </c>
      <c r="AF429" s="7">
        <v>-0.14000000000000001</v>
      </c>
      <c r="AG429" s="7" t="s">
        <v>5160</v>
      </c>
      <c r="AH429" s="7">
        <v>12889</v>
      </c>
      <c r="AI429" s="7">
        <v>-10</v>
      </c>
      <c r="AJ429" s="7">
        <v>11</v>
      </c>
      <c r="AK429" t="s">
        <v>3715</v>
      </c>
      <c r="AS429" s="7" t="str">
        <f t="shared" si="104"/>
        <v>None</v>
      </c>
      <c r="AT429" s="7" t="str">
        <f t="shared" si="97"/>
        <v>None</v>
      </c>
      <c r="AU429" s="7" t="str">
        <f t="shared" si="98"/>
        <v/>
      </c>
      <c r="AV429" s="7" t="str">
        <f t="shared" si="99"/>
        <v/>
      </c>
      <c r="AW429" s="7" t="str">
        <f t="shared" si="100"/>
        <v/>
      </c>
      <c r="BA429" s="7" t="str">
        <f t="shared" si="103"/>
        <v/>
      </c>
      <c r="BB429" s="7" t="str">
        <f t="shared" si="101"/>
        <v>No</v>
      </c>
      <c r="BC429" s="7" t="s">
        <v>3333</v>
      </c>
      <c r="BE429" s="7" t="s">
        <v>5161</v>
      </c>
      <c r="BP429" s="22"/>
      <c r="CG429" s="7" t="str">
        <f t="shared" si="102"/>
        <v/>
      </c>
      <c r="CS429" s="7" t="s">
        <v>473</v>
      </c>
      <c r="CT429" s="7" t="s">
        <v>3556</v>
      </c>
      <c r="CU429" s="7">
        <v>-19</v>
      </c>
    </row>
    <row r="430" spans="1:102">
      <c r="A430" s="7" t="s">
        <v>3209</v>
      </c>
      <c r="B430" s="7">
        <v>324</v>
      </c>
      <c r="H430" s="24" t="str">
        <f t="shared" si="93"/>
        <v/>
      </c>
      <c r="K430" s="7" t="str">
        <f t="shared" si="94"/>
        <v/>
      </c>
      <c r="L430" s="21" t="str">
        <f t="shared" si="95"/>
        <v/>
      </c>
      <c r="S430" s="7" t="str">
        <f t="shared" si="96"/>
        <v>Nothing</v>
      </c>
      <c r="T430" s="7" t="s">
        <v>3333</v>
      </c>
      <c r="AC430" s="24">
        <v>38971</v>
      </c>
      <c r="AD430" s="7">
        <v>5.1999999999999998E-2</v>
      </c>
      <c r="AE430" s="7" t="s">
        <v>5162</v>
      </c>
      <c r="AF430" s="7">
        <v>-0.29299999999999998</v>
      </c>
      <c r="AG430" s="7" t="s">
        <v>5163</v>
      </c>
      <c r="AH430" s="7">
        <v>117669</v>
      </c>
      <c r="AI430" s="7">
        <v>9</v>
      </c>
      <c r="AJ430" s="7">
        <v>4</v>
      </c>
      <c r="AS430" s="7" t="str">
        <f t="shared" si="104"/>
        <v>None</v>
      </c>
      <c r="AT430" s="7" t="str">
        <f t="shared" si="97"/>
        <v>None</v>
      </c>
      <c r="AU430" s="7" t="str">
        <f t="shared" si="98"/>
        <v/>
      </c>
      <c r="AV430" s="7" t="str">
        <f t="shared" si="99"/>
        <v/>
      </c>
      <c r="AW430" s="7" t="str">
        <f t="shared" si="100"/>
        <v/>
      </c>
      <c r="BA430" s="7" t="str">
        <f t="shared" si="103"/>
        <v/>
      </c>
      <c r="BB430" s="7" t="str">
        <f t="shared" si="101"/>
        <v>No</v>
      </c>
      <c r="BC430" s="7" t="s">
        <v>3333</v>
      </c>
      <c r="BP430" s="22"/>
      <c r="CG430" s="7" t="str">
        <f t="shared" si="102"/>
        <v/>
      </c>
    </row>
    <row r="431" spans="1:102">
      <c r="A431" s="7" t="s">
        <v>456</v>
      </c>
      <c r="B431" s="7">
        <v>390</v>
      </c>
      <c r="H431" s="24" t="str">
        <f t="shared" si="93"/>
        <v/>
      </c>
      <c r="K431" s="7" t="str">
        <f t="shared" si="94"/>
        <v/>
      </c>
      <c r="L431" s="21" t="str">
        <f t="shared" si="95"/>
        <v/>
      </c>
      <c r="S431" s="7" t="str">
        <f t="shared" si="96"/>
        <v>Nothing</v>
      </c>
      <c r="T431" s="7" t="s">
        <v>3333</v>
      </c>
      <c r="AC431" s="24">
        <v>32086</v>
      </c>
      <c r="AD431" s="7">
        <v>-8.1000000000000003E-2</v>
      </c>
      <c r="AE431" s="7" t="s">
        <v>5164</v>
      </c>
      <c r="AF431" s="7">
        <v>-0.23400000000000001</v>
      </c>
      <c r="AG431" s="7" t="s">
        <v>5165</v>
      </c>
      <c r="AH431" s="7">
        <v>68499</v>
      </c>
      <c r="AI431" s="7">
        <v>-33</v>
      </c>
      <c r="AJ431" s="7">
        <v>26</v>
      </c>
      <c r="AS431" s="7" t="str">
        <f t="shared" si="104"/>
        <v>None</v>
      </c>
      <c r="AT431" s="7" t="str">
        <f t="shared" si="97"/>
        <v>None</v>
      </c>
      <c r="AU431" s="7" t="str">
        <f t="shared" si="98"/>
        <v/>
      </c>
      <c r="AV431" s="7" t="str">
        <f t="shared" si="99"/>
        <v/>
      </c>
      <c r="AW431" s="7" t="str">
        <f t="shared" si="100"/>
        <v/>
      </c>
      <c r="BA431" s="7" t="str">
        <f t="shared" si="103"/>
        <v/>
      </c>
      <c r="BB431" s="7" t="str">
        <f t="shared" si="101"/>
        <v>No</v>
      </c>
      <c r="BC431" s="7" t="s">
        <v>3333</v>
      </c>
      <c r="BP431" s="22"/>
      <c r="CG431" s="7" t="str">
        <f t="shared" si="102"/>
        <v/>
      </c>
    </row>
    <row r="432" spans="1:102">
      <c r="A432" s="7" t="s">
        <v>379</v>
      </c>
      <c r="B432" s="7">
        <v>233</v>
      </c>
      <c r="C432" s="7" t="s">
        <v>639</v>
      </c>
      <c r="D432" s="7" t="s">
        <v>635</v>
      </c>
      <c r="E432" s="7" t="s">
        <v>5166</v>
      </c>
      <c r="F432" s="7">
        <v>2003</v>
      </c>
      <c r="G432" s="7">
        <v>2003</v>
      </c>
      <c r="H432" s="24" t="str">
        <f t="shared" si="93"/>
        <v>Yes</v>
      </c>
      <c r="I432" s="7">
        <v>2020</v>
      </c>
      <c r="J432" s="7">
        <v>2014</v>
      </c>
      <c r="K432" s="7" t="str">
        <f t="shared" si="94"/>
        <v>C</v>
      </c>
      <c r="L432" s="21" t="str">
        <f t="shared" si="95"/>
        <v/>
      </c>
      <c r="M432" s="7">
        <v>2019</v>
      </c>
      <c r="N432" s="7" t="s">
        <v>635</v>
      </c>
      <c r="O432" s="7" t="s">
        <v>636</v>
      </c>
      <c r="P432" s="7">
        <v>2030</v>
      </c>
      <c r="Q432" s="7">
        <v>2020</v>
      </c>
      <c r="R432" s="8" t="s">
        <v>5167</v>
      </c>
      <c r="S432" s="7" t="str">
        <f t="shared" si="96"/>
        <v/>
      </c>
      <c r="T432" s="7" t="s">
        <v>643</v>
      </c>
      <c r="U432" s="7" t="s">
        <v>5168</v>
      </c>
      <c r="W432" s="7" t="s">
        <v>5169</v>
      </c>
      <c r="Y432" s="23" t="s">
        <v>5170</v>
      </c>
      <c r="AA432" s="8" t="s">
        <v>5167</v>
      </c>
      <c r="AB432" s="8" t="s">
        <v>5167</v>
      </c>
      <c r="AC432" s="24">
        <v>49314</v>
      </c>
      <c r="AD432" s="7">
        <v>0.33100000000000002</v>
      </c>
      <c r="AE432" s="7" t="s">
        <v>5171</v>
      </c>
      <c r="AF432" s="7">
        <v>0.57399999999999995</v>
      </c>
      <c r="AG432" s="7" t="s">
        <v>5172</v>
      </c>
      <c r="AH432" s="7">
        <v>15401</v>
      </c>
      <c r="AI432" s="7">
        <v>99</v>
      </c>
      <c r="AJ432" s="7">
        <v>26</v>
      </c>
      <c r="AK432" s="7" t="s">
        <v>3371</v>
      </c>
      <c r="AM432" s="7" t="s">
        <v>640</v>
      </c>
      <c r="AS432" s="7" t="str">
        <f t="shared" si="104"/>
        <v>CN, SBT &amp; RE100</v>
      </c>
      <c r="AT432" s="7" t="str">
        <f t="shared" si="97"/>
        <v>CN, SBT &amp; RE100</v>
      </c>
      <c r="AU432" s="7">
        <f t="shared" si="98"/>
        <v>2003</v>
      </c>
      <c r="AV432" s="7">
        <f t="shared" si="99"/>
        <v>2019</v>
      </c>
      <c r="AW432" s="7">
        <f t="shared" si="100"/>
        <v>2014</v>
      </c>
      <c r="BA432" s="7" t="str">
        <f t="shared" si="103"/>
        <v>Yes</v>
      </c>
      <c r="BB432" s="7" t="str">
        <f t="shared" si="101"/>
        <v>Carbon Neutral</v>
      </c>
      <c r="BC432" s="7" t="s">
        <v>3381</v>
      </c>
      <c r="BE432" s="7" t="s">
        <v>5173</v>
      </c>
      <c r="BF432" s="7" t="s">
        <v>5174</v>
      </c>
      <c r="BG432" s="7" t="s">
        <v>633</v>
      </c>
      <c r="BI432" s="7" t="s">
        <v>3961</v>
      </c>
      <c r="BP432" s="22"/>
      <c r="CC432" s="7" t="s">
        <v>643</v>
      </c>
      <c r="CD432" s="7" t="s">
        <v>3372</v>
      </c>
      <c r="CF432" s="7" t="s">
        <v>639</v>
      </c>
      <c r="CG432" s="7" t="str">
        <f t="shared" si="102"/>
        <v>yes</v>
      </c>
      <c r="CH432" s="7" t="s">
        <v>3338</v>
      </c>
      <c r="CI432" s="7">
        <v>0.93</v>
      </c>
      <c r="CJ432" s="7">
        <v>0.84</v>
      </c>
      <c r="CK432" s="7">
        <v>0.87</v>
      </c>
      <c r="CL432" s="7">
        <v>0.87</v>
      </c>
      <c r="CM432" s="7">
        <v>0.8</v>
      </c>
      <c r="CN432" s="7" t="s">
        <v>5175</v>
      </c>
      <c r="CP432" s="7" t="s">
        <v>5117</v>
      </c>
      <c r="CQ432" s="26" t="s">
        <v>5176</v>
      </c>
    </row>
    <row r="433" spans="1:102">
      <c r="A433" s="7" t="s">
        <v>206</v>
      </c>
      <c r="B433" s="7">
        <v>179</v>
      </c>
      <c r="H433" s="24" t="str">
        <f t="shared" si="93"/>
        <v/>
      </c>
      <c r="K433" s="7" t="str">
        <f t="shared" si="94"/>
        <v/>
      </c>
      <c r="L433" s="21" t="str">
        <f t="shared" si="95"/>
        <v/>
      </c>
      <c r="S433" s="7" t="str">
        <f t="shared" si="96"/>
        <v>Nothing</v>
      </c>
      <c r="T433" s="7" t="s">
        <v>634</v>
      </c>
      <c r="AC433" s="24">
        <v>60114</v>
      </c>
      <c r="AD433" s="7">
        <v>2.4E-2</v>
      </c>
      <c r="AE433" s="7" t="s">
        <v>5177</v>
      </c>
      <c r="AF433" s="7">
        <v>0.17</v>
      </c>
      <c r="AG433" s="7" t="s">
        <v>5178</v>
      </c>
      <c r="AH433" s="7">
        <v>69000</v>
      </c>
      <c r="AI433" s="7">
        <v>-7</v>
      </c>
      <c r="AJ433" s="7">
        <v>26</v>
      </c>
      <c r="AS433" s="7" t="str">
        <f t="shared" si="104"/>
        <v>None</v>
      </c>
      <c r="AT433" s="7" t="str">
        <f t="shared" si="97"/>
        <v>None</v>
      </c>
      <c r="AU433" s="7" t="str">
        <f t="shared" si="98"/>
        <v/>
      </c>
      <c r="AV433" s="7" t="str">
        <f t="shared" si="99"/>
        <v/>
      </c>
      <c r="AW433" s="7" t="str">
        <f t="shared" si="100"/>
        <v/>
      </c>
      <c r="BA433" s="7" t="str">
        <f t="shared" si="103"/>
        <v/>
      </c>
      <c r="BB433" s="7" t="str">
        <f t="shared" si="101"/>
        <v>No</v>
      </c>
      <c r="BC433" s="7" t="s">
        <v>634</v>
      </c>
      <c r="BP433" s="22"/>
      <c r="CG433" s="7" t="str">
        <f t="shared" si="102"/>
        <v/>
      </c>
    </row>
    <row r="434" spans="1:102">
      <c r="A434" s="7" t="s">
        <v>382</v>
      </c>
      <c r="B434" s="7">
        <v>424</v>
      </c>
      <c r="C434" s="7" t="s">
        <v>680</v>
      </c>
      <c r="H434" s="24" t="str">
        <f t="shared" si="93"/>
        <v/>
      </c>
      <c r="K434" s="7" t="str">
        <f t="shared" si="94"/>
        <v/>
      </c>
      <c r="L434" s="21" t="str">
        <f t="shared" si="95"/>
        <v/>
      </c>
      <c r="S434" s="7" t="str">
        <f t="shared" si="96"/>
        <v>Nothing</v>
      </c>
      <c r="T434" s="7" t="s">
        <v>3845</v>
      </c>
      <c r="AC434" s="24">
        <v>29502</v>
      </c>
      <c r="AD434" s="7">
        <v>0.183</v>
      </c>
      <c r="AE434" s="7" t="s">
        <v>5179</v>
      </c>
      <c r="AF434" s="7">
        <v>0.79</v>
      </c>
      <c r="AG434" s="7" t="s">
        <v>5180</v>
      </c>
      <c r="AH434" s="7">
        <v>57372</v>
      </c>
      <c r="AI434" s="7">
        <v>74</v>
      </c>
      <c r="AJ434" s="7">
        <v>3</v>
      </c>
      <c r="AS434" s="7" t="str">
        <f t="shared" si="104"/>
        <v>None</v>
      </c>
      <c r="AT434" s="7" t="str">
        <f t="shared" si="97"/>
        <v>None</v>
      </c>
      <c r="AU434" s="7" t="str">
        <f t="shared" si="98"/>
        <v/>
      </c>
      <c r="AV434" s="7" t="str">
        <f t="shared" si="99"/>
        <v/>
      </c>
      <c r="AW434" s="7" t="str">
        <f t="shared" si="100"/>
        <v/>
      </c>
      <c r="BA434" s="7" t="str">
        <f t="shared" si="103"/>
        <v/>
      </c>
      <c r="BB434" s="7" t="str">
        <f t="shared" si="101"/>
        <v>No</v>
      </c>
      <c r="BC434" s="7" t="s">
        <v>3845</v>
      </c>
      <c r="BE434" s="7" t="s">
        <v>5181</v>
      </c>
      <c r="BP434" s="22"/>
      <c r="CC434" s="7" t="s">
        <v>643</v>
      </c>
      <c r="CG434" s="7" t="str">
        <f t="shared" si="102"/>
        <v/>
      </c>
    </row>
    <row r="435" spans="1:102">
      <c r="A435" s="7" t="s">
        <v>174</v>
      </c>
      <c r="B435" s="7">
        <v>362</v>
      </c>
      <c r="H435" s="24" t="str">
        <f t="shared" si="93"/>
        <v/>
      </c>
      <c r="K435" s="7" t="str">
        <f t="shared" si="94"/>
        <v/>
      </c>
      <c r="L435" s="21" t="str">
        <f t="shared" si="95"/>
        <v/>
      </c>
      <c r="S435" s="7" t="str">
        <f t="shared" si="96"/>
        <v>Nothing</v>
      </c>
      <c r="T435" s="7" t="s">
        <v>3333</v>
      </c>
      <c r="AC435" s="24">
        <v>34620</v>
      </c>
      <c r="AD435" s="7">
        <v>1.2E-2</v>
      </c>
      <c r="AE435" s="7" t="s">
        <v>5182</v>
      </c>
      <c r="AF435" s="7">
        <v>-4.9000000000000002E-2</v>
      </c>
      <c r="AG435" s="7" t="s">
        <v>5183</v>
      </c>
      <c r="AH435" s="7">
        <v>51297</v>
      </c>
      <c r="AI435" s="7">
        <v>1</v>
      </c>
      <c r="AJ435" s="7">
        <v>6</v>
      </c>
      <c r="AS435" s="7" t="str">
        <f t="shared" si="104"/>
        <v>None</v>
      </c>
      <c r="AT435" s="7" t="str">
        <f t="shared" si="97"/>
        <v>None</v>
      </c>
      <c r="AU435" s="7" t="str">
        <f t="shared" si="98"/>
        <v/>
      </c>
      <c r="AV435" s="7" t="str">
        <f t="shared" si="99"/>
        <v/>
      </c>
      <c r="AW435" s="7" t="str">
        <f t="shared" si="100"/>
        <v/>
      </c>
      <c r="BA435" s="7" t="str">
        <f t="shared" si="103"/>
        <v/>
      </c>
      <c r="BB435" s="7" t="str">
        <f t="shared" si="101"/>
        <v>No</v>
      </c>
      <c r="BC435" s="7" t="s">
        <v>3333</v>
      </c>
      <c r="BP435" s="22"/>
      <c r="CG435" s="7" t="str">
        <f t="shared" si="102"/>
        <v/>
      </c>
    </row>
    <row r="436" spans="1:102">
      <c r="A436" s="7" t="s">
        <v>2946</v>
      </c>
      <c r="B436" s="7">
        <v>414</v>
      </c>
      <c r="C436" s="7" t="s">
        <v>676</v>
      </c>
      <c r="D436" s="7" t="s">
        <v>3424</v>
      </c>
      <c r="E436" s="7" t="s">
        <v>809</v>
      </c>
      <c r="F436" s="25">
        <v>2019</v>
      </c>
      <c r="G436" s="7">
        <v>2020</v>
      </c>
      <c r="H436" s="24" t="str">
        <f t="shared" si="93"/>
        <v/>
      </c>
      <c r="K436" s="7" t="str">
        <f t="shared" si="94"/>
        <v>T</v>
      </c>
      <c r="L436" s="21">
        <f t="shared" si="95"/>
        <v>2024.6666666666667</v>
      </c>
      <c r="M436" s="7">
        <v>2020</v>
      </c>
      <c r="S436" s="7" t="str">
        <f t="shared" si="96"/>
        <v/>
      </c>
      <c r="T436" s="25" t="s">
        <v>643</v>
      </c>
      <c r="U436" s="7" t="s">
        <v>5184</v>
      </c>
      <c r="W436" s="7" t="s">
        <v>5185</v>
      </c>
      <c r="Y436" s="7" t="s">
        <v>5186</v>
      </c>
      <c r="AC436" s="24">
        <v>30272</v>
      </c>
      <c r="AD436" s="7">
        <v>0.6</v>
      </c>
      <c r="AE436" s="7" t="s">
        <v>5187</v>
      </c>
      <c r="AF436" s="7">
        <v>-0.58699999999999997</v>
      </c>
      <c r="AG436" s="7" t="s">
        <v>5188</v>
      </c>
      <c r="AH436" s="7">
        <v>47495</v>
      </c>
      <c r="AI436" s="7" t="s">
        <v>3395</v>
      </c>
      <c r="AJ436" s="7">
        <v>1</v>
      </c>
      <c r="AK436" s="7" t="s">
        <v>3654</v>
      </c>
      <c r="AM436" s="7" t="s">
        <v>677</v>
      </c>
      <c r="AS436" s="7" t="str">
        <f t="shared" si="104"/>
        <v>CN &amp; SBT</v>
      </c>
      <c r="AT436" s="7" t="str">
        <f t="shared" si="97"/>
        <v>CN &amp; SBT</v>
      </c>
      <c r="AU436" s="7">
        <f t="shared" si="98"/>
        <v>2020</v>
      </c>
      <c r="AV436" s="7">
        <f t="shared" si="99"/>
        <v>2020</v>
      </c>
      <c r="AW436" s="7" t="str">
        <f t="shared" si="100"/>
        <v/>
      </c>
      <c r="BA436" s="7" t="str">
        <f t="shared" si="103"/>
        <v>Yes</v>
      </c>
      <c r="BB436" s="7" t="str">
        <f t="shared" si="101"/>
        <v>Carbon Neutral</v>
      </c>
      <c r="BC436" s="7" t="s">
        <v>3333</v>
      </c>
      <c r="BF436" s="7" t="s">
        <v>743</v>
      </c>
      <c r="BG436" s="7" t="s">
        <v>641</v>
      </c>
      <c r="BH436" s="7" t="s">
        <v>3362</v>
      </c>
      <c r="BI436" s="7" t="s">
        <v>5147</v>
      </c>
      <c r="BL436" s="7" t="s">
        <v>5189</v>
      </c>
      <c r="BM436" s="7">
        <v>2025</v>
      </c>
      <c r="BN436" s="7">
        <v>2025</v>
      </c>
      <c r="BO436" s="7">
        <v>2024</v>
      </c>
      <c r="BP436" s="22"/>
      <c r="CC436" s="7" t="s">
        <v>643</v>
      </c>
      <c r="CE436" s="25"/>
      <c r="CG436" s="7" t="str">
        <f t="shared" si="102"/>
        <v/>
      </c>
      <c r="CW436" s="7" t="s">
        <v>643</v>
      </c>
    </row>
    <row r="437" spans="1:102">
      <c r="A437" s="7" t="s">
        <v>353</v>
      </c>
      <c r="B437" s="7">
        <v>271</v>
      </c>
      <c r="H437" s="24" t="str">
        <f t="shared" si="93"/>
        <v/>
      </c>
      <c r="K437" s="7" t="str">
        <f t="shared" si="94"/>
        <v/>
      </c>
      <c r="L437" s="21" t="str">
        <f t="shared" si="95"/>
        <v/>
      </c>
      <c r="S437" s="7" t="str">
        <f t="shared" si="96"/>
        <v>Nothing</v>
      </c>
      <c r="T437" s="7" t="s">
        <v>3333</v>
      </c>
      <c r="W437" s="7" t="s">
        <v>5190</v>
      </c>
      <c r="Y437" s="7" t="s">
        <v>5191</v>
      </c>
      <c r="AB437" s="8" t="s">
        <v>5192</v>
      </c>
      <c r="AC437" s="24">
        <v>44020</v>
      </c>
      <c r="AD437" s="7">
        <v>3.7999999999999999E-2</v>
      </c>
      <c r="AE437" s="7" t="s">
        <v>5193</v>
      </c>
      <c r="AF437" s="7">
        <v>0.245</v>
      </c>
      <c r="AG437" s="7" t="s">
        <v>5194</v>
      </c>
      <c r="AH437" s="7">
        <v>21516</v>
      </c>
      <c r="AI437" s="7">
        <v>11</v>
      </c>
      <c r="AJ437" s="7">
        <v>7</v>
      </c>
      <c r="AS437" s="7" t="str">
        <f t="shared" si="104"/>
        <v>None</v>
      </c>
      <c r="AT437" s="7" t="str">
        <f t="shared" si="97"/>
        <v>None</v>
      </c>
      <c r="AU437" s="7" t="str">
        <f t="shared" si="98"/>
        <v/>
      </c>
      <c r="AV437" s="7" t="str">
        <f t="shared" si="99"/>
        <v/>
      </c>
      <c r="AW437" s="7" t="str">
        <f t="shared" si="100"/>
        <v/>
      </c>
      <c r="BA437" s="7" t="str">
        <f t="shared" si="103"/>
        <v/>
      </c>
      <c r="BB437" s="7" t="str">
        <f t="shared" si="101"/>
        <v>No</v>
      </c>
      <c r="BC437" s="7" t="s">
        <v>3333</v>
      </c>
      <c r="BE437" s="7" t="s">
        <v>5195</v>
      </c>
      <c r="BF437" s="7" t="s">
        <v>743</v>
      </c>
      <c r="BP437" s="22"/>
      <c r="CG437" s="7" t="str">
        <f t="shared" si="102"/>
        <v/>
      </c>
    </row>
    <row r="438" spans="1:102">
      <c r="A438" s="7" t="s">
        <v>142</v>
      </c>
      <c r="B438" s="7">
        <v>117</v>
      </c>
      <c r="C438" s="7" t="s">
        <v>3332</v>
      </c>
      <c r="H438" s="24" t="str">
        <f t="shared" si="93"/>
        <v>Yes</v>
      </c>
      <c r="I438" s="7">
        <v>2030</v>
      </c>
      <c r="J438" s="7">
        <v>2019</v>
      </c>
      <c r="K438" s="7" t="str">
        <f t="shared" si="94"/>
        <v>T</v>
      </c>
      <c r="L438" s="21">
        <f t="shared" si="95"/>
        <v>2027.6666666666667</v>
      </c>
      <c r="M438" s="7">
        <v>2019</v>
      </c>
      <c r="S438" s="7" t="str">
        <f t="shared" si="96"/>
        <v>Nothing</v>
      </c>
      <c r="T438" s="7" t="s">
        <v>634</v>
      </c>
      <c r="AB438" s="8" t="s">
        <v>5196</v>
      </c>
      <c r="AC438" s="24">
        <v>78112</v>
      </c>
      <c r="AD438" s="7">
        <v>3.6999999999999998E-2</v>
      </c>
      <c r="AE438" s="7" t="s">
        <v>5197</v>
      </c>
      <c r="AF438" s="7">
        <v>0.11700000000000001</v>
      </c>
      <c r="AG438" s="7" t="s">
        <v>5198</v>
      </c>
      <c r="AH438" s="7">
        <v>368000</v>
      </c>
      <c r="AI438" s="7">
        <v>5</v>
      </c>
      <c r="AJ438" s="7">
        <v>26</v>
      </c>
      <c r="AK438" s="7" t="s">
        <v>1093</v>
      </c>
      <c r="AM438" s="7" t="s">
        <v>630</v>
      </c>
      <c r="AS438" s="7" t="str">
        <f t="shared" si="104"/>
        <v>SBT &amp; RE100</v>
      </c>
      <c r="AT438" s="7" t="str">
        <f t="shared" si="97"/>
        <v>SBT &amp; RE100</v>
      </c>
      <c r="AU438" s="7" t="str">
        <f t="shared" si="98"/>
        <v/>
      </c>
      <c r="AV438" s="7">
        <f t="shared" si="99"/>
        <v>2019</v>
      </c>
      <c r="AW438" s="7">
        <f t="shared" si="100"/>
        <v>2019</v>
      </c>
      <c r="BA438" s="7" t="str">
        <f t="shared" si="103"/>
        <v>Yes</v>
      </c>
      <c r="BB438" s="7" t="str">
        <f t="shared" si="101"/>
        <v>No</v>
      </c>
      <c r="BC438" s="7" t="s">
        <v>634</v>
      </c>
      <c r="BE438" s="23" t="s">
        <v>5199</v>
      </c>
      <c r="BG438" s="7" t="s">
        <v>641</v>
      </c>
      <c r="BH438" s="7" t="s">
        <v>3402</v>
      </c>
      <c r="BI438" s="7" t="s">
        <v>4392</v>
      </c>
      <c r="BL438" s="7" t="s">
        <v>5200</v>
      </c>
      <c r="BM438" s="7">
        <v>2030</v>
      </c>
      <c r="BN438" s="7">
        <v>2030</v>
      </c>
      <c r="BO438" s="7">
        <v>2023</v>
      </c>
      <c r="BP438" s="22"/>
      <c r="CF438" s="7" t="s">
        <v>3336</v>
      </c>
      <c r="CG438" s="7" t="str">
        <f t="shared" si="102"/>
        <v>yes</v>
      </c>
      <c r="CH438" s="7" t="s">
        <v>5201</v>
      </c>
      <c r="CI438" s="7">
        <v>0.06</v>
      </c>
      <c r="CJ438" s="7" t="s">
        <v>3338</v>
      </c>
      <c r="CK438" s="7" t="s">
        <v>3338</v>
      </c>
      <c r="CL438" s="7" t="s">
        <v>3338</v>
      </c>
      <c r="CM438" s="7" t="s">
        <v>3338</v>
      </c>
      <c r="CN438" s="7" t="s">
        <v>5202</v>
      </c>
      <c r="CO438" s="7" t="s">
        <v>3366</v>
      </c>
      <c r="CW438" s="7" t="s">
        <v>643</v>
      </c>
      <c r="CX438" s="7" t="s">
        <v>643</v>
      </c>
    </row>
    <row r="439" spans="1:102">
      <c r="A439" s="7" t="s">
        <v>331</v>
      </c>
      <c r="B439" s="7">
        <v>337</v>
      </c>
      <c r="C439" s="7" t="s">
        <v>774</v>
      </c>
      <c r="H439" s="24" t="str">
        <f t="shared" si="93"/>
        <v>Yes</v>
      </c>
      <c r="I439" s="7">
        <v>2030</v>
      </c>
      <c r="J439" s="7">
        <v>2016</v>
      </c>
      <c r="K439" s="7" t="str">
        <f t="shared" si="94"/>
        <v/>
      </c>
      <c r="L439" s="21" t="str">
        <f t="shared" si="95"/>
        <v/>
      </c>
      <c r="S439" s="7" t="str">
        <f t="shared" si="96"/>
        <v>Nothing</v>
      </c>
      <c r="T439" s="7" t="s">
        <v>3333</v>
      </c>
      <c r="AC439" s="24">
        <v>37242</v>
      </c>
      <c r="AD439" s="7">
        <v>-0.14599999999999999</v>
      </c>
      <c r="AE439" s="7" t="s">
        <v>5203</v>
      </c>
      <c r="AF439" s="7" t="s">
        <v>3395</v>
      </c>
      <c r="AG439" s="7" t="s">
        <v>5204</v>
      </c>
      <c r="AH439" s="7">
        <v>77990</v>
      </c>
      <c r="AI439" s="7">
        <v>-72</v>
      </c>
      <c r="AJ439" s="7">
        <v>11</v>
      </c>
      <c r="AK439" s="7" t="s">
        <v>3434</v>
      </c>
      <c r="AM439" s="7" t="s">
        <v>677</v>
      </c>
      <c r="AS439" s="7" t="str">
        <f t="shared" si="104"/>
        <v>RE100</v>
      </c>
      <c r="AT439" s="7" t="str">
        <f t="shared" si="97"/>
        <v>RE100</v>
      </c>
      <c r="AU439" s="7" t="str">
        <f t="shared" si="98"/>
        <v/>
      </c>
      <c r="AV439" s="7" t="str">
        <f t="shared" si="99"/>
        <v/>
      </c>
      <c r="AW439" s="7">
        <f t="shared" si="100"/>
        <v>2016</v>
      </c>
      <c r="BA439" s="7" t="str">
        <f t="shared" ref="BA439:BA470" si="105">IF(BG439="","","Yes")</f>
        <v/>
      </c>
      <c r="BB439" s="7" t="str">
        <f t="shared" si="101"/>
        <v>No</v>
      </c>
      <c r="BC439" s="7" t="s">
        <v>3333</v>
      </c>
      <c r="BE439" s="7" t="s">
        <v>5205</v>
      </c>
      <c r="BP439" s="22"/>
      <c r="CF439" s="7" t="s">
        <v>774</v>
      </c>
      <c r="CG439" s="7" t="str">
        <f t="shared" si="102"/>
        <v>yes</v>
      </c>
      <c r="CH439" s="7" t="s">
        <v>5206</v>
      </c>
      <c r="CI439" s="7">
        <v>0.17</v>
      </c>
      <c r="CJ439" s="7">
        <v>0.21</v>
      </c>
      <c r="CK439" s="7">
        <v>0.16</v>
      </c>
      <c r="CL439" s="7">
        <v>0.04</v>
      </c>
      <c r="CM439" s="7">
        <v>0.08</v>
      </c>
      <c r="CN439" s="7" t="s">
        <v>5207</v>
      </c>
      <c r="CV439" s="7" t="s">
        <v>643</v>
      </c>
    </row>
    <row r="440" spans="1:102">
      <c r="A440" s="7" t="s">
        <v>5208</v>
      </c>
      <c r="B440" s="7">
        <v>341</v>
      </c>
      <c r="H440" s="24" t="str">
        <f t="shared" si="93"/>
        <v/>
      </c>
      <c r="K440" s="7" t="str">
        <f t="shared" si="94"/>
        <v/>
      </c>
      <c r="L440" s="21" t="str">
        <f t="shared" si="95"/>
        <v/>
      </c>
      <c r="S440" s="7" t="str">
        <f t="shared" si="96"/>
        <v>Nothing</v>
      </c>
      <c r="T440" s="7" t="s">
        <v>3333</v>
      </c>
      <c r="AC440" s="24">
        <v>36998</v>
      </c>
      <c r="AD440" s="7">
        <v>-6.0000000000000001E-3</v>
      </c>
      <c r="AE440" s="7" t="s">
        <v>5209</v>
      </c>
      <c r="AF440" s="7">
        <v>0.1</v>
      </c>
      <c r="AG440" s="7" t="s">
        <v>5210</v>
      </c>
      <c r="AH440" s="7">
        <v>15000</v>
      </c>
      <c r="AI440" s="7">
        <v>-11</v>
      </c>
      <c r="AJ440" s="7">
        <v>22</v>
      </c>
      <c r="AS440" s="7" t="str">
        <f t="shared" si="104"/>
        <v>None</v>
      </c>
      <c r="AT440" s="7" t="str">
        <f t="shared" si="97"/>
        <v>None</v>
      </c>
      <c r="AU440" s="7" t="str">
        <f t="shared" si="98"/>
        <v/>
      </c>
      <c r="AV440" s="7" t="str">
        <f t="shared" si="99"/>
        <v/>
      </c>
      <c r="AW440" s="7" t="str">
        <f t="shared" si="100"/>
        <v/>
      </c>
      <c r="BA440" s="7" t="str">
        <f t="shared" si="105"/>
        <v/>
      </c>
      <c r="BB440" s="7" t="str">
        <f t="shared" si="101"/>
        <v>No</v>
      </c>
      <c r="BC440" s="7" t="s">
        <v>3333</v>
      </c>
      <c r="BP440" s="22"/>
      <c r="CG440" s="7" t="str">
        <f t="shared" si="102"/>
        <v/>
      </c>
    </row>
    <row r="441" spans="1:102">
      <c r="A441" s="7" t="s">
        <v>2167</v>
      </c>
      <c r="B441" s="7">
        <v>201</v>
      </c>
      <c r="C441" s="7" t="s">
        <v>671</v>
      </c>
      <c r="F441" s="7">
        <v>2030</v>
      </c>
      <c r="G441" s="7">
        <v>2020</v>
      </c>
      <c r="H441" s="24" t="str">
        <f t="shared" si="93"/>
        <v>Yes</v>
      </c>
      <c r="I441" s="7">
        <v>2030</v>
      </c>
      <c r="J441" s="7">
        <v>2017</v>
      </c>
      <c r="K441" s="7" t="str">
        <f t="shared" si="94"/>
        <v>T</v>
      </c>
      <c r="L441" s="21">
        <f t="shared" si="95"/>
        <v>2025</v>
      </c>
      <c r="M441" s="7">
        <v>2019</v>
      </c>
      <c r="N441" s="7" t="s">
        <v>635</v>
      </c>
      <c r="O441" s="7" t="s">
        <v>2933</v>
      </c>
      <c r="P441" s="7">
        <v>2050</v>
      </c>
      <c r="Q441" s="7">
        <v>2020</v>
      </c>
      <c r="R441" s="26" t="s">
        <v>5211</v>
      </c>
      <c r="S441" s="7" t="str">
        <f t="shared" si="96"/>
        <v/>
      </c>
      <c r="T441" s="7" t="s">
        <v>3473</v>
      </c>
      <c r="U441" s="7" t="s">
        <v>5212</v>
      </c>
      <c r="X441" s="23" t="s">
        <v>5213</v>
      </c>
      <c r="Y441" s="23" t="s">
        <v>5214</v>
      </c>
      <c r="Z441" s="7" t="s">
        <v>3478</v>
      </c>
      <c r="AA441" s="26" t="s">
        <v>5215</v>
      </c>
      <c r="AB441" s="8" t="s">
        <v>5216</v>
      </c>
      <c r="AC441" s="24">
        <v>54197</v>
      </c>
      <c r="AD441" s="7">
        <v>-5.7000000000000002E-2</v>
      </c>
      <c r="AE441" s="7" t="s">
        <v>5217</v>
      </c>
      <c r="AF441" s="7">
        <v>-0.67500000000000004</v>
      </c>
      <c r="AG441" s="7" t="s">
        <v>5218</v>
      </c>
      <c r="AH441" s="7">
        <v>113819</v>
      </c>
      <c r="AI441" s="7">
        <v>-25</v>
      </c>
      <c r="AJ441" s="7">
        <v>26</v>
      </c>
      <c r="AK441" s="7" t="s">
        <v>1294</v>
      </c>
      <c r="AM441" s="7" t="s">
        <v>640</v>
      </c>
      <c r="AS441" s="7" t="str">
        <f t="shared" si="104"/>
        <v>SBT &amp; RE100</v>
      </c>
      <c r="AT441" s="7" t="str">
        <f t="shared" si="97"/>
        <v>SBT &amp; RE100</v>
      </c>
      <c r="AU441" s="7" t="str">
        <f t="shared" si="98"/>
        <v/>
      </c>
      <c r="AV441" s="7">
        <f t="shared" si="99"/>
        <v>2019</v>
      </c>
      <c r="AW441" s="7">
        <f t="shared" si="100"/>
        <v>2017</v>
      </c>
      <c r="BA441" s="7" t="str">
        <f t="shared" si="105"/>
        <v>Yes</v>
      </c>
      <c r="BB441" s="7" t="str">
        <f t="shared" si="101"/>
        <v>No</v>
      </c>
      <c r="BC441" s="7" t="s">
        <v>3462</v>
      </c>
      <c r="BD441" s="7" t="s">
        <v>5219</v>
      </c>
      <c r="BF441" s="7" t="s">
        <v>5220</v>
      </c>
      <c r="BG441" s="7" t="s">
        <v>641</v>
      </c>
      <c r="BH441" s="7" t="s">
        <v>3362</v>
      </c>
      <c r="BI441" s="7" t="s">
        <v>4531</v>
      </c>
      <c r="BL441" s="7" t="s">
        <v>5221</v>
      </c>
      <c r="BM441" s="7">
        <v>2025</v>
      </c>
      <c r="BN441" s="7">
        <v>2025</v>
      </c>
      <c r="BO441" s="7">
        <v>2025</v>
      </c>
      <c r="BP441" s="22"/>
      <c r="CC441" s="7" t="s">
        <v>643</v>
      </c>
      <c r="CF441" s="7" t="s">
        <v>671</v>
      </c>
      <c r="CG441" s="7" t="str">
        <f t="shared" si="102"/>
        <v>yes</v>
      </c>
      <c r="CH441" s="7" t="s">
        <v>5222</v>
      </c>
      <c r="CI441" s="7">
        <v>0.57999999999999996</v>
      </c>
      <c r="CJ441" s="7">
        <v>0.47</v>
      </c>
      <c r="CK441" s="7">
        <v>0.44</v>
      </c>
      <c r="CL441" s="7">
        <v>0.20699999999999999</v>
      </c>
      <c r="CM441" s="7" t="s">
        <v>3338</v>
      </c>
      <c r="CN441" s="7" t="s">
        <v>5223</v>
      </c>
    </row>
    <row r="442" spans="1:102">
      <c r="A442" s="7" t="s">
        <v>164</v>
      </c>
      <c r="B442" s="7">
        <v>197</v>
      </c>
      <c r="H442" s="24" t="str">
        <f t="shared" si="93"/>
        <v/>
      </c>
      <c r="K442" s="7" t="str">
        <f t="shared" si="94"/>
        <v/>
      </c>
      <c r="L442" s="21" t="str">
        <f t="shared" si="95"/>
        <v/>
      </c>
      <c r="S442" s="7" t="str">
        <f t="shared" si="96"/>
        <v>Nothing</v>
      </c>
      <c r="T442" s="7" t="s">
        <v>634</v>
      </c>
      <c r="AC442" s="24">
        <v>54613</v>
      </c>
      <c r="AD442" s="7">
        <v>0.155</v>
      </c>
      <c r="AE442" s="7" t="s">
        <v>5224</v>
      </c>
      <c r="AF442" s="7">
        <v>0.13500000000000001</v>
      </c>
      <c r="AG442" s="7" t="s">
        <v>5225</v>
      </c>
      <c r="AH442" s="7">
        <v>62885</v>
      </c>
      <c r="AI442" s="7">
        <v>40</v>
      </c>
      <c r="AJ442" s="7">
        <v>4</v>
      </c>
      <c r="AS442" s="7" t="str">
        <f t="shared" si="104"/>
        <v>None</v>
      </c>
      <c r="AT442" s="7" t="str">
        <f t="shared" si="97"/>
        <v>None</v>
      </c>
      <c r="AU442" s="7" t="str">
        <f t="shared" si="98"/>
        <v/>
      </c>
      <c r="AV442" s="7" t="str">
        <f t="shared" si="99"/>
        <v/>
      </c>
      <c r="AW442" s="7" t="str">
        <f t="shared" si="100"/>
        <v/>
      </c>
      <c r="BA442" s="7" t="str">
        <f t="shared" si="105"/>
        <v/>
      </c>
      <c r="BB442" s="7" t="str">
        <f t="shared" si="101"/>
        <v>No</v>
      </c>
      <c r="BC442" s="7" t="s">
        <v>634</v>
      </c>
      <c r="BP442" s="22"/>
      <c r="CG442" s="7" t="str">
        <f t="shared" si="102"/>
        <v/>
      </c>
    </row>
    <row r="443" spans="1:102">
      <c r="A443" s="7" t="s">
        <v>177</v>
      </c>
      <c r="B443" s="7">
        <v>103</v>
      </c>
      <c r="C443" s="7" t="s">
        <v>3581</v>
      </c>
      <c r="D443" s="7" t="s">
        <v>635</v>
      </c>
      <c r="E443" s="7" t="s">
        <v>636</v>
      </c>
      <c r="F443" s="7">
        <v>2050</v>
      </c>
      <c r="G443" s="7">
        <v>2017</v>
      </c>
      <c r="H443" s="24" t="str">
        <f t="shared" si="93"/>
        <v>Yes</v>
      </c>
      <c r="I443" s="7">
        <v>2030</v>
      </c>
      <c r="J443" s="7">
        <v>2017</v>
      </c>
      <c r="K443" s="7" t="str">
        <f t="shared" si="94"/>
        <v>T</v>
      </c>
      <c r="L443" s="21">
        <f t="shared" si="95"/>
        <v>2026.6666666666667</v>
      </c>
      <c r="M443" s="7">
        <v>2017</v>
      </c>
      <c r="S443" s="7" t="str">
        <f t="shared" si="96"/>
        <v/>
      </c>
      <c r="T443" s="7" t="s">
        <v>3381</v>
      </c>
      <c r="U443" s="7" t="s">
        <v>5226</v>
      </c>
      <c r="AC443" s="24">
        <v>82700</v>
      </c>
      <c r="AD443" s="7">
        <v>-1.9E-2</v>
      </c>
      <c r="AE443" s="7" t="s">
        <v>5227</v>
      </c>
      <c r="AF443" s="7">
        <v>-0.28899999999999998</v>
      </c>
      <c r="AG443" s="7" t="s">
        <v>5228</v>
      </c>
      <c r="AH443" s="7">
        <v>293963</v>
      </c>
      <c r="AI443" s="7" t="s">
        <v>3395</v>
      </c>
      <c r="AJ443" s="7">
        <v>26</v>
      </c>
      <c r="AK443" s="7" t="s">
        <v>3400</v>
      </c>
      <c r="AM443" s="7" t="s">
        <v>640</v>
      </c>
      <c r="AS443" s="7" t="str">
        <f t="shared" si="104"/>
        <v>CN, SBT &amp; RE100</v>
      </c>
      <c r="AT443" s="7" t="str">
        <f t="shared" si="97"/>
        <v>SBT &amp; RE100</v>
      </c>
      <c r="AU443" s="7" t="str">
        <f t="shared" si="98"/>
        <v/>
      </c>
      <c r="AV443" s="7">
        <f t="shared" si="99"/>
        <v>2017</v>
      </c>
      <c r="AW443" s="7">
        <f t="shared" si="100"/>
        <v>2017</v>
      </c>
      <c r="BA443" s="7" t="str">
        <f t="shared" si="105"/>
        <v>Yes</v>
      </c>
      <c r="BB443" s="7" t="str">
        <f t="shared" si="101"/>
        <v>No - but post-2030 commitment</v>
      </c>
      <c r="BC443" s="7" t="s">
        <v>634</v>
      </c>
      <c r="BG443" s="7" t="s">
        <v>641</v>
      </c>
      <c r="BH443" s="7" t="s">
        <v>3362</v>
      </c>
      <c r="BI443" s="7" t="s">
        <v>4777</v>
      </c>
      <c r="BL443" s="7" t="s">
        <v>5229</v>
      </c>
      <c r="BM443" s="7">
        <v>2025</v>
      </c>
      <c r="BN443" s="7">
        <v>2025</v>
      </c>
      <c r="BO443" s="7">
        <v>2030</v>
      </c>
      <c r="BP443" s="22"/>
      <c r="CD443" s="7">
        <v>2050</v>
      </c>
      <c r="CF443" s="7" t="s">
        <v>3581</v>
      </c>
      <c r="CG443" s="7" t="str">
        <f t="shared" si="102"/>
        <v>yes</v>
      </c>
      <c r="CH443" s="7" t="s">
        <v>5230</v>
      </c>
      <c r="CI443" s="7">
        <v>0.57999999999999996</v>
      </c>
      <c r="CJ443" s="7">
        <v>0.55000000000000004</v>
      </c>
      <c r="CK443" s="7">
        <v>0.24</v>
      </c>
      <c r="CL443" s="7" t="s">
        <v>3338</v>
      </c>
      <c r="CM443" s="7" t="s">
        <v>3338</v>
      </c>
      <c r="CN443" s="7" t="s">
        <v>4247</v>
      </c>
    </row>
    <row r="444" spans="1:102">
      <c r="A444" s="7" t="s">
        <v>407</v>
      </c>
      <c r="B444" s="7">
        <v>498</v>
      </c>
      <c r="H444" s="24" t="str">
        <f t="shared" si="93"/>
        <v/>
      </c>
      <c r="K444" s="7" t="str">
        <f t="shared" si="94"/>
        <v/>
      </c>
      <c r="L444" s="21" t="str">
        <f t="shared" si="95"/>
        <v/>
      </c>
      <c r="S444" s="7" t="str">
        <f t="shared" si="96"/>
        <v>Nothing</v>
      </c>
      <c r="T444" s="7" t="s">
        <v>634</v>
      </c>
      <c r="AC444" s="24">
        <v>25542</v>
      </c>
      <c r="AD444" s="7">
        <v>4.9000000000000002E-2</v>
      </c>
      <c r="AE444" s="7" t="s">
        <v>5231</v>
      </c>
      <c r="AF444" s="7">
        <v>0.25800000000000001</v>
      </c>
      <c r="AG444" s="7" t="s">
        <v>5232</v>
      </c>
      <c r="AH444" s="7">
        <v>75000</v>
      </c>
      <c r="AI444" s="7" t="s">
        <v>3395</v>
      </c>
      <c r="AJ444" s="7">
        <v>1</v>
      </c>
      <c r="AS444" s="7" t="str">
        <f t="shared" si="104"/>
        <v>None</v>
      </c>
      <c r="AT444" s="7" t="str">
        <f t="shared" si="97"/>
        <v>None</v>
      </c>
      <c r="AU444" s="7" t="str">
        <f t="shared" si="98"/>
        <v/>
      </c>
      <c r="AV444" s="7" t="str">
        <f t="shared" si="99"/>
        <v/>
      </c>
      <c r="AW444" s="7" t="str">
        <f t="shared" si="100"/>
        <v/>
      </c>
      <c r="BA444" s="7" t="str">
        <f t="shared" si="105"/>
        <v/>
      </c>
      <c r="BB444" s="7" t="str">
        <f t="shared" si="101"/>
        <v>No</v>
      </c>
      <c r="BC444" s="7" t="s">
        <v>634</v>
      </c>
      <c r="BP444" s="22"/>
      <c r="CG444" s="7" t="str">
        <f t="shared" si="102"/>
        <v/>
      </c>
      <c r="CW444" s="7" t="s">
        <v>643</v>
      </c>
    </row>
    <row r="445" spans="1:102">
      <c r="A445" s="7" t="s">
        <v>458</v>
      </c>
      <c r="B445" s="7">
        <v>248</v>
      </c>
      <c r="C445" s="7" t="s">
        <v>709</v>
      </c>
      <c r="H445" s="24" t="str">
        <f t="shared" si="93"/>
        <v/>
      </c>
      <c r="K445" s="7" t="str">
        <f t="shared" si="94"/>
        <v>T</v>
      </c>
      <c r="L445" s="21">
        <f t="shared" si="95"/>
        <v>2030</v>
      </c>
      <c r="M445" s="7">
        <v>2019</v>
      </c>
      <c r="S445" s="7" t="str">
        <f t="shared" si="96"/>
        <v>Nothing</v>
      </c>
      <c r="T445" s="7" t="s">
        <v>634</v>
      </c>
      <c r="AC445" s="24">
        <v>47358</v>
      </c>
      <c r="AD445" s="7">
        <v>-6.9000000000000006E-2</v>
      </c>
      <c r="AE445" s="7" t="s">
        <v>5233</v>
      </c>
      <c r="AF445" s="7">
        <v>-37.017000000000003</v>
      </c>
      <c r="AG445" s="7" t="s">
        <v>5234</v>
      </c>
      <c r="AH445" s="7">
        <v>162372</v>
      </c>
      <c r="AI445" s="7">
        <v>-33</v>
      </c>
      <c r="AJ445" s="7">
        <v>26</v>
      </c>
      <c r="AK445" s="7" t="s">
        <v>5235</v>
      </c>
      <c r="AM445" s="7" t="s">
        <v>640</v>
      </c>
      <c r="AS445" s="7" t="str">
        <f t="shared" si="104"/>
        <v>SBT</v>
      </c>
      <c r="AT445" s="7" t="str">
        <f t="shared" si="97"/>
        <v>SBT</v>
      </c>
      <c r="AU445" s="7" t="str">
        <f t="shared" si="98"/>
        <v/>
      </c>
      <c r="AV445" s="7">
        <f t="shared" si="99"/>
        <v>2019</v>
      </c>
      <c r="AW445" s="7" t="str">
        <f t="shared" si="100"/>
        <v/>
      </c>
      <c r="BA445" s="7" t="str">
        <f t="shared" si="105"/>
        <v>Yes</v>
      </c>
      <c r="BB445" s="7" t="str">
        <f t="shared" si="101"/>
        <v>No</v>
      </c>
      <c r="BC445" s="7" t="s">
        <v>634</v>
      </c>
      <c r="BG445" s="7" t="s">
        <v>641</v>
      </c>
      <c r="BH445" s="7" t="s">
        <v>3667</v>
      </c>
      <c r="BI445" s="7" t="s">
        <v>3499</v>
      </c>
      <c r="BL445" s="7" t="s">
        <v>5236</v>
      </c>
      <c r="BM445" s="7">
        <v>2030</v>
      </c>
      <c r="BN445" s="7">
        <v>2030</v>
      </c>
      <c r="BO445" s="7">
        <v>2030</v>
      </c>
      <c r="BP445" s="22"/>
      <c r="CG445" s="7" t="str">
        <f t="shared" si="102"/>
        <v/>
      </c>
    </row>
    <row r="446" spans="1:102">
      <c r="A446" s="7" t="s">
        <v>374</v>
      </c>
      <c r="B446" s="7">
        <v>306</v>
      </c>
      <c r="H446" s="24" t="str">
        <f t="shared" si="93"/>
        <v/>
      </c>
      <c r="K446" s="7" t="str">
        <f t="shared" si="94"/>
        <v/>
      </c>
      <c r="L446" s="21" t="str">
        <f t="shared" si="95"/>
        <v/>
      </c>
      <c r="S446" s="7" t="str">
        <f t="shared" si="96"/>
        <v>Nothing</v>
      </c>
      <c r="T446" s="7" t="s">
        <v>3333</v>
      </c>
      <c r="AC446" s="24">
        <v>40454</v>
      </c>
      <c r="AD446" s="7">
        <v>-1.4999999999999999E-2</v>
      </c>
      <c r="AE446" s="7" t="s">
        <v>5237</v>
      </c>
      <c r="AF446" s="7">
        <v>0.57599999999999996</v>
      </c>
      <c r="AG446" s="7" t="s">
        <v>5238</v>
      </c>
      <c r="AH446" s="7">
        <v>16533</v>
      </c>
      <c r="AI446" s="7">
        <v>-9</v>
      </c>
      <c r="AJ446" s="7">
        <v>23</v>
      </c>
      <c r="AS446" s="7" t="str">
        <f t="shared" si="104"/>
        <v>None</v>
      </c>
      <c r="AT446" s="7" t="str">
        <f t="shared" si="97"/>
        <v>None</v>
      </c>
      <c r="AU446" s="7" t="str">
        <f t="shared" si="98"/>
        <v/>
      </c>
      <c r="AV446" s="7" t="str">
        <f t="shared" si="99"/>
        <v/>
      </c>
      <c r="AW446" s="7" t="str">
        <f t="shared" si="100"/>
        <v/>
      </c>
      <c r="BA446" s="7" t="str">
        <f t="shared" si="105"/>
        <v/>
      </c>
      <c r="BB446" s="7" t="str">
        <f t="shared" si="101"/>
        <v>No</v>
      </c>
      <c r="BC446" s="7" t="s">
        <v>3333</v>
      </c>
      <c r="BP446" s="22"/>
      <c r="CG446" s="7" t="str">
        <f t="shared" si="102"/>
        <v/>
      </c>
    </row>
    <row r="447" spans="1:102">
      <c r="A447" s="7" t="s">
        <v>296</v>
      </c>
      <c r="B447" s="7">
        <v>292</v>
      </c>
      <c r="H447" s="24" t="str">
        <f t="shared" si="93"/>
        <v/>
      </c>
      <c r="K447" s="7" t="str">
        <f t="shared" si="94"/>
        <v/>
      </c>
      <c r="L447" s="21" t="str">
        <f t="shared" si="95"/>
        <v/>
      </c>
      <c r="S447" s="7" t="str">
        <f t="shared" si="96"/>
        <v>Nothing</v>
      </c>
      <c r="T447" s="7" t="s">
        <v>3333</v>
      </c>
      <c r="AB447" s="8" t="s">
        <v>5239</v>
      </c>
      <c r="AC447" s="24">
        <v>41717</v>
      </c>
      <c r="AD447" s="7">
        <v>7.0000000000000007E-2</v>
      </c>
      <c r="AE447" s="7" t="s">
        <v>5240</v>
      </c>
      <c r="AF447" s="7">
        <v>6.9000000000000006E-2</v>
      </c>
      <c r="AG447" s="7" t="s">
        <v>5241</v>
      </c>
      <c r="AH447" s="7">
        <v>286000</v>
      </c>
      <c r="AI447" s="7">
        <v>25</v>
      </c>
      <c r="AJ447" s="7">
        <v>19</v>
      </c>
      <c r="AS447" s="7" t="str">
        <f t="shared" si="104"/>
        <v>None</v>
      </c>
      <c r="AT447" s="7" t="str">
        <f t="shared" si="97"/>
        <v>None</v>
      </c>
      <c r="AU447" s="7" t="str">
        <f t="shared" si="98"/>
        <v/>
      </c>
      <c r="AV447" s="7" t="str">
        <f t="shared" si="99"/>
        <v/>
      </c>
      <c r="AW447" s="7" t="str">
        <f t="shared" si="100"/>
        <v/>
      </c>
      <c r="BA447" s="7" t="str">
        <f t="shared" si="105"/>
        <v/>
      </c>
      <c r="BB447" s="7" t="str">
        <f t="shared" si="101"/>
        <v>No</v>
      </c>
      <c r="BC447" s="7" t="s">
        <v>3333</v>
      </c>
      <c r="BE447" s="7" t="s">
        <v>5242</v>
      </c>
      <c r="BP447" s="22"/>
      <c r="CG447" s="7" t="str">
        <f t="shared" si="102"/>
        <v/>
      </c>
    </row>
    <row r="448" spans="1:102">
      <c r="A448" s="7" t="s">
        <v>311</v>
      </c>
      <c r="B448" s="7">
        <v>226</v>
      </c>
      <c r="C448" s="7" t="s">
        <v>676</v>
      </c>
      <c r="D448" s="7" t="s">
        <v>635</v>
      </c>
      <c r="E448" s="7" t="s">
        <v>2780</v>
      </c>
      <c r="F448" s="7">
        <v>2011</v>
      </c>
      <c r="G448" s="7">
        <v>2011</v>
      </c>
      <c r="H448" s="24" t="str">
        <f t="shared" si="93"/>
        <v/>
      </c>
      <c r="K448" s="7" t="str">
        <f t="shared" si="94"/>
        <v>C</v>
      </c>
      <c r="L448" s="21" t="str">
        <f t="shared" si="95"/>
        <v/>
      </c>
      <c r="M448" s="7">
        <v>2018</v>
      </c>
      <c r="S448" s="7" t="str">
        <f t="shared" si="96"/>
        <v/>
      </c>
      <c r="T448" s="7" t="s">
        <v>643</v>
      </c>
      <c r="U448" s="7" t="s">
        <v>5243</v>
      </c>
      <c r="W448" s="23"/>
      <c r="AC448" s="24">
        <v>50270</v>
      </c>
      <c r="AD448" s="7">
        <v>1.7999999999999999E-2</v>
      </c>
      <c r="AE448" s="7" t="s">
        <v>5244</v>
      </c>
      <c r="AF448" s="7">
        <v>-3.5000000000000003E-2</v>
      </c>
      <c r="AG448" s="7" t="s">
        <v>5245</v>
      </c>
      <c r="AH448" s="7">
        <v>41101</v>
      </c>
      <c r="AI448" s="7">
        <v>-2</v>
      </c>
      <c r="AJ448" s="7">
        <v>26</v>
      </c>
      <c r="AK448" s="7" t="s">
        <v>3371</v>
      </c>
      <c r="AM448" s="7" t="s">
        <v>677</v>
      </c>
      <c r="AS448" s="7" t="str">
        <f t="shared" si="104"/>
        <v>CN &amp; SBT</v>
      </c>
      <c r="AT448" s="7" t="str">
        <f t="shared" si="97"/>
        <v>CN &amp; SBT</v>
      </c>
      <c r="AU448" s="7">
        <f t="shared" si="98"/>
        <v>2011</v>
      </c>
      <c r="AV448" s="7">
        <f t="shared" si="99"/>
        <v>2018</v>
      </c>
      <c r="AW448" s="7" t="str">
        <f t="shared" si="100"/>
        <v/>
      </c>
      <c r="BA448" s="7" t="str">
        <f t="shared" si="105"/>
        <v>Yes</v>
      </c>
      <c r="BB448" s="7" t="str">
        <f t="shared" si="101"/>
        <v>Carbon Neutral</v>
      </c>
      <c r="BC448" s="7" t="s">
        <v>634</v>
      </c>
      <c r="BF448" s="7" t="s">
        <v>651</v>
      </c>
      <c r="BG448" s="7" t="s">
        <v>633</v>
      </c>
      <c r="BI448" s="7" t="s">
        <v>3529</v>
      </c>
      <c r="BP448" s="22"/>
      <c r="CD448" s="7" t="s">
        <v>3372</v>
      </c>
      <c r="CG448" s="7" t="str">
        <f t="shared" si="102"/>
        <v/>
      </c>
    </row>
    <row r="449" spans="1:102">
      <c r="A449" s="7" t="s">
        <v>392</v>
      </c>
      <c r="B449" s="7">
        <v>188</v>
      </c>
      <c r="H449" s="24" t="str">
        <f t="shared" si="93"/>
        <v/>
      </c>
      <c r="K449" s="7" t="str">
        <f t="shared" si="94"/>
        <v/>
      </c>
      <c r="L449" s="21" t="str">
        <f t="shared" si="95"/>
        <v/>
      </c>
      <c r="S449" s="7" t="str">
        <f t="shared" si="96"/>
        <v>Nothing</v>
      </c>
      <c r="T449" s="7" t="s">
        <v>634</v>
      </c>
      <c r="AC449" s="24">
        <v>57407</v>
      </c>
      <c r="AD449" s="7">
        <v>4.0000000000000001E-3</v>
      </c>
      <c r="AE449" s="7" t="s">
        <v>3437</v>
      </c>
      <c r="AF449" s="7">
        <v>-0.77800000000000002</v>
      </c>
      <c r="AG449" s="7" t="s">
        <v>5246</v>
      </c>
      <c r="AH449" s="7">
        <v>37892</v>
      </c>
      <c r="AI449" s="7">
        <v>-10</v>
      </c>
      <c r="AJ449" s="7">
        <v>26</v>
      </c>
      <c r="AS449" s="7" t="str">
        <f t="shared" ref="AS449:AS480" si="106">IF(OR(BB449="Carbon Neutral",BB449="No - but post-2030 commitment"),IF((OR(BG449="Committed",BG449="Targets Set")),IF(I449="", "CN &amp; SBT","CN, SBT &amp; RE100"),IF(CG449="","CN","CN &amp; RE100")),IF((OR(BG449="Committed",BG449="Targets Set")),IF(CG449="", "SBT","SBT &amp; RE100"),IF(CG449="","None","RE100")))</f>
        <v>None</v>
      </c>
      <c r="AT449" s="7" t="str">
        <f t="shared" si="97"/>
        <v>None</v>
      </c>
      <c r="AU449" s="7" t="str">
        <f t="shared" si="98"/>
        <v/>
      </c>
      <c r="AV449" s="7" t="str">
        <f t="shared" si="99"/>
        <v/>
      </c>
      <c r="AW449" s="7" t="str">
        <f t="shared" si="100"/>
        <v/>
      </c>
      <c r="BA449" s="7" t="str">
        <f t="shared" si="105"/>
        <v/>
      </c>
      <c r="BB449" s="7" t="str">
        <f t="shared" si="101"/>
        <v>No</v>
      </c>
      <c r="BC449" s="7" t="s">
        <v>634</v>
      </c>
      <c r="BP449" s="22"/>
      <c r="CG449" s="7" t="str">
        <f t="shared" si="102"/>
        <v/>
      </c>
    </row>
    <row r="450" spans="1:102">
      <c r="A450" s="7" t="s">
        <v>499</v>
      </c>
      <c r="B450" s="7">
        <v>456</v>
      </c>
      <c r="C450" s="7" t="s">
        <v>680</v>
      </c>
      <c r="H450" s="24" t="str">
        <f t="shared" ref="H450:H501" si="107">IF(I450="","","Yes")</f>
        <v/>
      </c>
      <c r="K450" s="7" t="str">
        <f t="shared" ref="K450:K501" si="108">IF(BG450="","",IF(BG450="Targets Set","T","C"))</f>
        <v/>
      </c>
      <c r="L450" s="21" t="str">
        <f t="shared" ref="L450:L501" si="109">IF(BL450="","",AVERAGE(BM450:BO450))</f>
        <v/>
      </c>
      <c r="S450" s="7" t="str">
        <f t="shared" ref="S450:S501" si="110">IF(AND(N450="",D450=""),"Nothing","")</f>
        <v>Nothing</v>
      </c>
      <c r="T450" s="7" t="s">
        <v>3467</v>
      </c>
      <c r="AC450" s="24">
        <v>27819</v>
      </c>
      <c r="AD450" s="7">
        <v>3.5999999999999997E-2</v>
      </c>
      <c r="AE450" s="7" t="s">
        <v>5247</v>
      </c>
      <c r="AF450" s="7" t="s">
        <v>3395</v>
      </c>
      <c r="AG450" s="7" t="s">
        <v>5248</v>
      </c>
      <c r="AH450" s="7">
        <v>22860</v>
      </c>
      <c r="AI450" s="7">
        <v>5</v>
      </c>
      <c r="AJ450" s="7">
        <v>2</v>
      </c>
      <c r="AS450" s="7" t="str">
        <f t="shared" si="106"/>
        <v>None</v>
      </c>
      <c r="AT450" s="7" t="str">
        <f t="shared" ref="AT450:AT472" si="111">IF((BB450="Carbon Neutral"),IF((OR(BG450="Committed",BG450="Targets Set")),IF(CG450="yes", "CN, SBT &amp; RE100", "CN &amp; SBT"),IF(CG450="yes", "CN &amp; RE100", "CN")),IF((OR(BG450="Committed",BG450="Targets Set")),IF(CG450="yes", "SBT &amp; RE100", "SBT"),IF(CG450="yes", "RE100", "None")))</f>
        <v>None</v>
      </c>
      <c r="AU450" s="7" t="str">
        <f t="shared" ref="AU450:AU501" si="112">IF(BB450="Carbon Neutral",G450,"")</f>
        <v/>
      </c>
      <c r="AV450" s="7" t="str">
        <f t="shared" ref="AV450:AV472" si="113">IF(M450="","",M450)</f>
        <v/>
      </c>
      <c r="AW450" s="7" t="str">
        <f t="shared" ref="AW450:AW501" si="114">IF(I450="","",IF(I450="2020 - achieved",J450,IF(I450="2020 - not achieved",J450,IF(I450="2020 - achieved pre-July 2019",J450,IF(I450&gt;2030,"",J450)))))</f>
        <v/>
      </c>
      <c r="BA450" s="7" t="str">
        <f t="shared" si="105"/>
        <v/>
      </c>
      <c r="BB450" s="7" t="str">
        <f t="shared" ref="BB450:BB501" si="115">IF(T450="No","No",IF(AND(OR(T450="No - but future commitment",T450="No - but future commitment and further future commitment across more scopes"),F450&lt;=2030),"Carbon Neutral",IF(OR(T450="No - but future commitment",T450="No - but future commitment and further future commitment across more scopes"),"No - but post-2030 commitment",IF(OR(T450="Yes",T450="Yes and future commitment across more scopes",T450="Yes by virtue of zero net"),"Carbon Neutral","No"))))</f>
        <v>No</v>
      </c>
      <c r="BP450" s="22"/>
      <c r="CG450" s="7" t="str">
        <f t="shared" ref="CG450:CG501" si="116">IF(I450="","",IF(I450&lt;=2030,"yes",IF(I450="2020 - achieved","yes",IF(I450="2020 - not achieved","yes",IF(I450="2020 - achieved pre-July 2019","yes",IF(I450&gt;2030,"",IF(I450="No target date","","unknown error")))))))</f>
        <v/>
      </c>
    </row>
    <row r="451" spans="1:102">
      <c r="A451" s="7" t="s">
        <v>180</v>
      </c>
      <c r="B451" s="7">
        <v>267</v>
      </c>
      <c r="C451" s="7" t="s">
        <v>706</v>
      </c>
      <c r="D451" s="7" t="s">
        <v>635</v>
      </c>
      <c r="E451" s="7" t="s">
        <v>636</v>
      </c>
      <c r="F451" s="7">
        <v>2010</v>
      </c>
      <c r="G451" s="7">
        <v>2010</v>
      </c>
      <c r="H451" s="24" t="str">
        <f t="shared" si="107"/>
        <v/>
      </c>
      <c r="K451" s="7" t="str">
        <f t="shared" si="108"/>
        <v/>
      </c>
      <c r="L451" s="21" t="str">
        <f t="shared" si="109"/>
        <v/>
      </c>
      <c r="S451" s="7" t="str">
        <f t="shared" si="110"/>
        <v/>
      </c>
      <c r="T451" s="7" t="s">
        <v>643</v>
      </c>
      <c r="U451" s="7" t="s">
        <v>4451</v>
      </c>
      <c r="W451" s="7" t="s">
        <v>5249</v>
      </c>
      <c r="Y451" s="7" t="s">
        <v>5250</v>
      </c>
      <c r="AB451" s="8" t="s">
        <v>5251</v>
      </c>
      <c r="AC451" s="24">
        <v>44502</v>
      </c>
      <c r="AD451" s="7">
        <v>0.08</v>
      </c>
      <c r="AE451" s="7" t="s">
        <v>5252</v>
      </c>
      <c r="AF451" s="7">
        <v>3.0000000000000001E-3</v>
      </c>
      <c r="AG451" s="7" t="s">
        <v>5253</v>
      </c>
      <c r="AH451" s="7">
        <v>89031</v>
      </c>
      <c r="AI451" s="7">
        <v>28</v>
      </c>
      <c r="AJ451" s="7">
        <v>21</v>
      </c>
      <c r="AK451" s="7" t="s">
        <v>3371</v>
      </c>
      <c r="AM451" s="7" t="s">
        <v>630</v>
      </c>
      <c r="AS451" s="7" t="str">
        <f t="shared" si="106"/>
        <v>CN</v>
      </c>
      <c r="AT451" s="7" t="str">
        <f t="shared" si="111"/>
        <v>CN</v>
      </c>
      <c r="AU451" s="7">
        <f t="shared" si="112"/>
        <v>2010</v>
      </c>
      <c r="AV451" s="7" t="str">
        <f t="shared" si="113"/>
        <v/>
      </c>
      <c r="AW451" s="7" t="str">
        <f t="shared" si="114"/>
        <v/>
      </c>
      <c r="BA451" s="7" t="str">
        <f t="shared" si="105"/>
        <v/>
      </c>
      <c r="BB451" s="7" t="str">
        <f t="shared" si="115"/>
        <v>Carbon Neutral</v>
      </c>
      <c r="BC451" s="7" t="s">
        <v>3333</v>
      </c>
      <c r="BD451" s="1"/>
      <c r="BE451" s="7" t="s">
        <v>5254</v>
      </c>
      <c r="BF451" s="7" t="s">
        <v>938</v>
      </c>
      <c r="BP451" s="22"/>
      <c r="CD451" s="7" t="s">
        <v>3372</v>
      </c>
      <c r="CG451" s="7" t="str">
        <f t="shared" si="116"/>
        <v/>
      </c>
      <c r="CW451" s="7" t="s">
        <v>643</v>
      </c>
    </row>
    <row r="452" spans="1:102">
      <c r="A452" s="7" t="s">
        <v>2971</v>
      </c>
      <c r="B452" s="7">
        <v>402</v>
      </c>
      <c r="C452" s="7" t="s">
        <v>676</v>
      </c>
      <c r="H452" s="24" t="str">
        <f t="shared" si="107"/>
        <v/>
      </c>
      <c r="K452" s="7" t="str">
        <f t="shared" si="108"/>
        <v>C</v>
      </c>
      <c r="L452" s="21" t="str">
        <f t="shared" si="109"/>
        <v/>
      </c>
      <c r="M452" s="7">
        <v>2020</v>
      </c>
      <c r="S452" s="7" t="str">
        <f t="shared" si="110"/>
        <v>Nothing</v>
      </c>
      <c r="T452" s="7" t="s">
        <v>3333</v>
      </c>
      <c r="AB452" s="8" t="s">
        <v>5255</v>
      </c>
      <c r="AC452" s="24">
        <v>31179</v>
      </c>
      <c r="AD452" s="7">
        <v>-6.4000000000000001E-2</v>
      </c>
      <c r="AE452" s="7" t="s">
        <v>5256</v>
      </c>
      <c r="AF452" s="7">
        <v>-1.115</v>
      </c>
      <c r="AG452" s="7" t="s">
        <v>5257</v>
      </c>
      <c r="AH452" s="7">
        <v>125648</v>
      </c>
      <c r="AI452" s="7">
        <v>-31</v>
      </c>
      <c r="AJ452" s="7">
        <v>25</v>
      </c>
      <c r="AK452" s="7" t="s">
        <v>3346</v>
      </c>
      <c r="AM452" s="7" t="s">
        <v>677</v>
      </c>
      <c r="AS452" s="7" t="str">
        <f t="shared" si="106"/>
        <v>SBT</v>
      </c>
      <c r="AT452" s="7" t="str">
        <f t="shared" si="111"/>
        <v>SBT</v>
      </c>
      <c r="AU452" s="7" t="str">
        <f t="shared" si="112"/>
        <v/>
      </c>
      <c r="AV452" s="7">
        <f t="shared" si="113"/>
        <v>2020</v>
      </c>
      <c r="AW452" s="7" t="str">
        <f t="shared" si="114"/>
        <v/>
      </c>
      <c r="BA452" s="7" t="str">
        <f t="shared" si="105"/>
        <v>Yes</v>
      </c>
      <c r="BB452" s="7" t="str">
        <f t="shared" si="115"/>
        <v>No</v>
      </c>
      <c r="BC452" s="7" t="s">
        <v>3333</v>
      </c>
      <c r="BE452" s="7" t="s">
        <v>5258</v>
      </c>
      <c r="BG452" s="7" t="s">
        <v>633</v>
      </c>
      <c r="BI452" s="7" t="s">
        <v>3485</v>
      </c>
      <c r="BP452" s="22"/>
      <c r="CG452" s="7" t="str">
        <f t="shared" si="116"/>
        <v/>
      </c>
      <c r="CW452" s="7" t="s">
        <v>643</v>
      </c>
    </row>
    <row r="453" spans="1:102">
      <c r="A453" s="7" t="s">
        <v>5259</v>
      </c>
      <c r="B453" s="7">
        <v>25</v>
      </c>
      <c r="C453" s="7" t="s">
        <v>692</v>
      </c>
      <c r="F453" s="7">
        <v>2050</v>
      </c>
      <c r="G453" s="7">
        <v>2020</v>
      </c>
      <c r="H453" s="24" t="str">
        <f t="shared" si="107"/>
        <v/>
      </c>
      <c r="K453" s="7" t="str">
        <f t="shared" si="108"/>
        <v/>
      </c>
      <c r="L453" s="21" t="str">
        <f t="shared" si="109"/>
        <v/>
      </c>
      <c r="N453" s="7" t="s">
        <v>635</v>
      </c>
      <c r="O453" s="7" t="s">
        <v>5260</v>
      </c>
      <c r="P453" s="7">
        <v>2050</v>
      </c>
      <c r="Q453" s="7">
        <v>2020</v>
      </c>
      <c r="R453" s="8" t="s">
        <v>5261</v>
      </c>
      <c r="S453" s="7" t="str">
        <f t="shared" si="110"/>
        <v/>
      </c>
      <c r="T453" s="7" t="s">
        <v>3473</v>
      </c>
      <c r="U453" s="7" t="s">
        <v>5262</v>
      </c>
      <c r="Y453" s="7" t="s">
        <v>5263</v>
      </c>
      <c r="Z453" s="7" t="s">
        <v>3509</v>
      </c>
      <c r="AB453" s="8" t="s">
        <v>5261</v>
      </c>
      <c r="AC453" s="24">
        <v>176249</v>
      </c>
      <c r="AD453" s="7">
        <v>-4.2999999999999997E-2</v>
      </c>
      <c r="AE453" s="7" t="s">
        <v>5264</v>
      </c>
      <c r="AF453" s="7">
        <v>-1.6E-2</v>
      </c>
      <c r="AG453" s="7" t="s">
        <v>5265</v>
      </c>
      <c r="AH453" s="7">
        <v>107776</v>
      </c>
      <c r="AI453" s="7">
        <v>-5</v>
      </c>
      <c r="AJ453" s="7">
        <v>26</v>
      </c>
      <c r="AK453" t="s">
        <v>3715</v>
      </c>
      <c r="AM453" s="7" t="s">
        <v>640</v>
      </c>
      <c r="AS453" s="7" t="str">
        <f t="shared" si="106"/>
        <v>None</v>
      </c>
      <c r="AT453" s="7" t="str">
        <f t="shared" si="111"/>
        <v>None</v>
      </c>
      <c r="AU453" s="7" t="str">
        <f t="shared" si="112"/>
        <v/>
      </c>
      <c r="AV453" s="7" t="str">
        <f t="shared" si="113"/>
        <v/>
      </c>
      <c r="AW453" s="7" t="str">
        <f t="shared" si="114"/>
        <v/>
      </c>
      <c r="BA453" s="7" t="str">
        <f t="shared" si="105"/>
        <v/>
      </c>
      <c r="BB453" s="7" t="str">
        <f t="shared" si="115"/>
        <v>No</v>
      </c>
      <c r="BC453" s="7" t="s">
        <v>3462</v>
      </c>
      <c r="BE453" s="31" t="s">
        <v>5266</v>
      </c>
      <c r="BF453" s="7" t="s">
        <v>647</v>
      </c>
      <c r="BP453" s="22"/>
      <c r="CC453" s="7" t="s">
        <v>643</v>
      </c>
      <c r="CE453" s="25"/>
      <c r="CG453" s="7" t="str">
        <f t="shared" si="116"/>
        <v/>
      </c>
      <c r="CS453" s="7" t="s">
        <v>5259</v>
      </c>
      <c r="CT453" s="7" t="s">
        <v>3556</v>
      </c>
      <c r="CU453" s="7">
        <v>-25</v>
      </c>
      <c r="CV453" s="7" t="s">
        <v>643</v>
      </c>
    </row>
    <row r="454" spans="1:102">
      <c r="A454" s="7" t="s">
        <v>63</v>
      </c>
      <c r="B454" s="7">
        <v>10</v>
      </c>
      <c r="C454" s="7" t="s">
        <v>676</v>
      </c>
      <c r="F454" s="7">
        <v>2050</v>
      </c>
      <c r="G454" s="7">
        <v>2015</v>
      </c>
      <c r="H454" s="24" t="str">
        <f t="shared" si="107"/>
        <v/>
      </c>
      <c r="K454" s="7" t="str">
        <f t="shared" si="108"/>
        <v>C</v>
      </c>
      <c r="L454" s="21" t="str">
        <f t="shared" si="109"/>
        <v/>
      </c>
      <c r="M454" s="7">
        <v>2016</v>
      </c>
      <c r="N454" s="7" t="s">
        <v>3424</v>
      </c>
      <c r="O454" s="7" t="s">
        <v>5267</v>
      </c>
      <c r="P454" s="7">
        <v>2050</v>
      </c>
      <c r="Q454" s="7">
        <v>2015</v>
      </c>
      <c r="R454" s="26" t="s">
        <v>5268</v>
      </c>
      <c r="S454" s="7" t="str">
        <f t="shared" si="110"/>
        <v/>
      </c>
      <c r="T454" s="7" t="s">
        <v>3473</v>
      </c>
      <c r="U454" s="7" t="s">
        <v>5269</v>
      </c>
      <c r="X454" s="7" t="s">
        <v>5270</v>
      </c>
      <c r="AA454" s="8" t="s">
        <v>5268</v>
      </c>
      <c r="AB454" s="8" t="s">
        <v>5268</v>
      </c>
      <c r="AC454" s="24">
        <v>275288</v>
      </c>
      <c r="AD454" s="7">
        <v>0.01</v>
      </c>
      <c r="AE454" s="7" t="s">
        <v>5271</v>
      </c>
      <c r="AF454" s="7">
        <v>0.124</v>
      </c>
      <c r="AG454" s="7" t="s">
        <v>5272</v>
      </c>
      <c r="AH454" s="7">
        <v>359542</v>
      </c>
      <c r="AI454" s="7" t="s">
        <v>3395</v>
      </c>
      <c r="AJ454" s="7">
        <v>26</v>
      </c>
      <c r="AK454" s="7" t="s">
        <v>3434</v>
      </c>
      <c r="AM454" s="7" t="s">
        <v>677</v>
      </c>
      <c r="AS454" s="7" t="str">
        <f t="shared" si="106"/>
        <v>SBT</v>
      </c>
      <c r="AT454" s="7" t="str">
        <f t="shared" si="111"/>
        <v>SBT</v>
      </c>
      <c r="AU454" s="7" t="str">
        <f t="shared" si="112"/>
        <v/>
      </c>
      <c r="AV454" s="7">
        <f t="shared" si="113"/>
        <v>2016</v>
      </c>
      <c r="AW454" s="7" t="str">
        <f t="shared" si="114"/>
        <v/>
      </c>
      <c r="BA454" s="7" t="str">
        <f t="shared" si="105"/>
        <v>Yes</v>
      </c>
      <c r="BB454" s="7" t="str">
        <f t="shared" si="115"/>
        <v>No</v>
      </c>
      <c r="BC454" s="7" t="s">
        <v>3381</v>
      </c>
      <c r="BD454" s="23" t="s">
        <v>5273</v>
      </c>
      <c r="BE454" s="23" t="s">
        <v>5274</v>
      </c>
      <c r="BF454" s="7" t="s">
        <v>3435</v>
      </c>
      <c r="BG454" s="7" t="s">
        <v>633</v>
      </c>
      <c r="BI454" s="7" t="s">
        <v>5275</v>
      </c>
      <c r="BP454" s="22"/>
      <c r="CC454" s="7" t="s">
        <v>643</v>
      </c>
      <c r="CD454" s="7">
        <v>2050</v>
      </c>
      <c r="CG454" s="7" t="str">
        <f t="shared" si="116"/>
        <v/>
      </c>
      <c r="CS454" s="7" t="s">
        <v>63</v>
      </c>
      <c r="CT454" s="7" t="s">
        <v>3556</v>
      </c>
      <c r="CU454" s="7">
        <v>-23</v>
      </c>
      <c r="CV454" s="7" t="s">
        <v>643</v>
      </c>
      <c r="CW454" s="7" t="s">
        <v>643</v>
      </c>
    </row>
    <row r="455" spans="1:102">
      <c r="A455" s="7" t="s">
        <v>246</v>
      </c>
      <c r="B455" s="7">
        <v>177</v>
      </c>
      <c r="H455" s="24" t="str">
        <f t="shared" si="107"/>
        <v/>
      </c>
      <c r="K455" s="7" t="str">
        <f t="shared" si="108"/>
        <v/>
      </c>
      <c r="L455" s="21" t="str">
        <f t="shared" si="109"/>
        <v/>
      </c>
      <c r="S455" s="7" t="str">
        <f t="shared" si="110"/>
        <v>Nothing</v>
      </c>
      <c r="T455" s="7" t="s">
        <v>634</v>
      </c>
      <c r="AC455" s="24">
        <v>61570</v>
      </c>
      <c r="AD455" s="7">
        <v>8.9999999999999993E-3</v>
      </c>
      <c r="AE455" s="7" t="s">
        <v>5276</v>
      </c>
      <c r="AF455" s="7">
        <v>4.2000000000000003E-2</v>
      </c>
      <c r="AG455" s="7" t="s">
        <v>5277</v>
      </c>
      <c r="AH455" s="7">
        <v>66067</v>
      </c>
      <c r="AI455" s="7">
        <v>-15</v>
      </c>
      <c r="AJ455" s="7">
        <v>12</v>
      </c>
      <c r="AS455" s="7" t="str">
        <f t="shared" si="106"/>
        <v>None</v>
      </c>
      <c r="AT455" s="7" t="str">
        <f t="shared" si="111"/>
        <v>None</v>
      </c>
      <c r="AU455" s="7" t="str">
        <f t="shared" si="112"/>
        <v/>
      </c>
      <c r="AV455" s="7" t="str">
        <f t="shared" si="113"/>
        <v/>
      </c>
      <c r="AW455" s="7" t="str">
        <f t="shared" si="114"/>
        <v/>
      </c>
      <c r="BA455" s="7" t="str">
        <f t="shared" si="105"/>
        <v/>
      </c>
      <c r="BB455" s="7" t="str">
        <f t="shared" si="115"/>
        <v>No</v>
      </c>
      <c r="BC455" s="7" t="s">
        <v>634</v>
      </c>
      <c r="BP455" s="22"/>
      <c r="CG455" s="7" t="str">
        <f t="shared" si="116"/>
        <v/>
      </c>
    </row>
    <row r="456" spans="1:102">
      <c r="A456" s="7" t="s">
        <v>71</v>
      </c>
      <c r="B456" s="7">
        <v>27</v>
      </c>
      <c r="H456" s="24" t="str">
        <f t="shared" si="107"/>
        <v/>
      </c>
      <c r="K456" s="7" t="str">
        <f t="shared" si="108"/>
        <v/>
      </c>
      <c r="L456" s="21" t="str">
        <f t="shared" si="109"/>
        <v/>
      </c>
      <c r="S456" s="7" t="str">
        <f t="shared" si="110"/>
        <v>Nothing</v>
      </c>
      <c r="T456" s="7" t="s">
        <v>634</v>
      </c>
      <c r="AB456" s="26"/>
      <c r="AC456" s="24">
        <v>171474</v>
      </c>
      <c r="AD456" s="7">
        <v>-5.0999999999999997E-2</v>
      </c>
      <c r="AE456" s="7" t="s">
        <v>5278</v>
      </c>
      <c r="AF456" s="7">
        <v>2.5999999999999999E-2</v>
      </c>
      <c r="AG456" s="7" t="s">
        <v>5279</v>
      </c>
      <c r="AH456" s="7">
        <v>5106</v>
      </c>
      <c r="AI456" s="7">
        <v>-5</v>
      </c>
      <c r="AJ456" s="7">
        <v>6</v>
      </c>
      <c r="AS456" s="7" t="str">
        <f t="shared" si="106"/>
        <v>None</v>
      </c>
      <c r="AT456" s="7" t="str">
        <f t="shared" si="111"/>
        <v>None</v>
      </c>
      <c r="AU456" s="7" t="str">
        <f t="shared" si="112"/>
        <v/>
      </c>
      <c r="AV456" s="7" t="str">
        <f t="shared" si="113"/>
        <v/>
      </c>
      <c r="AW456" s="7" t="str">
        <f t="shared" si="114"/>
        <v/>
      </c>
      <c r="BA456" s="7" t="str">
        <f t="shared" si="105"/>
        <v/>
      </c>
      <c r="BB456" s="7" t="str">
        <f t="shared" si="115"/>
        <v>No</v>
      </c>
      <c r="BC456" s="7" t="s">
        <v>634</v>
      </c>
      <c r="BE456" s="30"/>
      <c r="BP456" s="22"/>
      <c r="CG456" s="7" t="str">
        <f t="shared" si="116"/>
        <v/>
      </c>
    </row>
    <row r="457" spans="1:102">
      <c r="A457" s="7" t="s">
        <v>377</v>
      </c>
      <c r="B457" s="7">
        <v>399</v>
      </c>
      <c r="H457" s="24" t="str">
        <f t="shared" si="107"/>
        <v/>
      </c>
      <c r="K457" s="7" t="str">
        <f t="shared" si="108"/>
        <v/>
      </c>
      <c r="L457" s="21" t="str">
        <f t="shared" si="109"/>
        <v/>
      </c>
      <c r="S457" s="7" t="str">
        <f t="shared" si="110"/>
        <v>Nothing</v>
      </c>
      <c r="T457" s="7" t="s">
        <v>3333</v>
      </c>
      <c r="AC457" s="24">
        <v>31581</v>
      </c>
      <c r="AD457" s="7">
        <v>4.2999999999999997E-2</v>
      </c>
      <c r="AE457" s="7" t="s">
        <v>5280</v>
      </c>
      <c r="AF457" s="7">
        <v>3.9E-2</v>
      </c>
      <c r="AG457" s="7" t="s">
        <v>5281</v>
      </c>
      <c r="AH457" s="7">
        <v>30800</v>
      </c>
      <c r="AI457" s="7">
        <v>14</v>
      </c>
      <c r="AJ457" s="7">
        <v>17</v>
      </c>
      <c r="AS457" s="7" t="str">
        <f t="shared" si="106"/>
        <v>None</v>
      </c>
      <c r="AT457" s="7" t="str">
        <f t="shared" si="111"/>
        <v>None</v>
      </c>
      <c r="AU457" s="7" t="str">
        <f t="shared" si="112"/>
        <v/>
      </c>
      <c r="AV457" s="7" t="str">
        <f t="shared" si="113"/>
        <v/>
      </c>
      <c r="AW457" s="7" t="str">
        <f t="shared" si="114"/>
        <v/>
      </c>
      <c r="BA457" s="7" t="str">
        <f t="shared" si="105"/>
        <v/>
      </c>
      <c r="BB457" s="7" t="str">
        <f t="shared" si="115"/>
        <v>No</v>
      </c>
      <c r="BC457" s="7" t="s">
        <v>3333</v>
      </c>
      <c r="BP457" s="22"/>
      <c r="CG457" s="7" t="str">
        <f t="shared" si="116"/>
        <v/>
      </c>
      <c r="CX457" s="7" t="s">
        <v>643</v>
      </c>
    </row>
    <row r="458" spans="1:102">
      <c r="A458" s="7" t="s">
        <v>295</v>
      </c>
      <c r="B458" s="7">
        <v>329</v>
      </c>
      <c r="H458" s="24" t="str">
        <f t="shared" si="107"/>
        <v/>
      </c>
      <c r="K458" s="7" t="str">
        <f t="shared" si="108"/>
        <v/>
      </c>
      <c r="L458" s="21" t="str">
        <f t="shared" si="109"/>
        <v/>
      </c>
      <c r="S458" s="7" t="str">
        <f t="shared" si="110"/>
        <v>Nothing</v>
      </c>
      <c r="T458" s="7" t="s">
        <v>3333</v>
      </c>
      <c r="AC458" s="24">
        <v>38012</v>
      </c>
      <c r="AD458" s="7">
        <v>0.11</v>
      </c>
      <c r="AE458" s="7" t="s">
        <v>5282</v>
      </c>
      <c r="AF458" s="7">
        <v>0.42699999999999999</v>
      </c>
      <c r="AG458" s="7" t="s">
        <v>5283</v>
      </c>
      <c r="AH458" s="7">
        <v>70426</v>
      </c>
      <c r="AI458" s="7">
        <v>32</v>
      </c>
      <c r="AJ458" s="7">
        <v>2</v>
      </c>
      <c r="AS458" s="7" t="str">
        <f t="shared" si="106"/>
        <v>None</v>
      </c>
      <c r="AT458" s="7" t="str">
        <f t="shared" si="111"/>
        <v>None</v>
      </c>
      <c r="AU458" s="7" t="str">
        <f t="shared" si="112"/>
        <v/>
      </c>
      <c r="AV458" s="7" t="str">
        <f t="shared" si="113"/>
        <v/>
      </c>
      <c r="AW458" s="7" t="str">
        <f t="shared" si="114"/>
        <v/>
      </c>
      <c r="BA458" s="7" t="str">
        <f t="shared" si="105"/>
        <v/>
      </c>
      <c r="BB458" s="7" t="str">
        <f t="shared" si="115"/>
        <v>No</v>
      </c>
      <c r="BC458" s="7" t="s">
        <v>634</v>
      </c>
      <c r="BP458" s="22"/>
      <c r="CG458" s="7" t="str">
        <f t="shared" si="116"/>
        <v/>
      </c>
    </row>
    <row r="459" spans="1:102">
      <c r="A459" s="7" t="s">
        <v>326</v>
      </c>
      <c r="B459" s="7">
        <v>287</v>
      </c>
      <c r="C459" s="7" t="s">
        <v>3332</v>
      </c>
      <c r="H459" s="24" t="str">
        <f t="shared" si="107"/>
        <v/>
      </c>
      <c r="K459" s="7" t="str">
        <f t="shared" si="108"/>
        <v>T</v>
      </c>
      <c r="L459" s="21">
        <f t="shared" si="109"/>
        <v>2030</v>
      </c>
      <c r="M459" s="7">
        <v>2018</v>
      </c>
      <c r="S459" s="7" t="str">
        <f t="shared" si="110"/>
        <v>Nothing</v>
      </c>
      <c r="T459" s="7" t="s">
        <v>3333</v>
      </c>
      <c r="AB459" s="8" t="s">
        <v>5284</v>
      </c>
      <c r="AC459" s="24">
        <v>42405</v>
      </c>
      <c r="AD459" s="7">
        <v>5.8999999999999997E-2</v>
      </c>
      <c r="AE459" s="7" t="s">
        <v>5285</v>
      </c>
      <c r="AF459" s="7">
        <v>-0.33100000000000002</v>
      </c>
      <c r="AG459" s="7" t="s">
        <v>5286</v>
      </c>
      <c r="AH459" s="7">
        <v>141000</v>
      </c>
      <c r="AI459" s="7">
        <v>19</v>
      </c>
      <c r="AJ459" s="7">
        <v>19</v>
      </c>
      <c r="AK459" s="7" t="s">
        <v>3528</v>
      </c>
      <c r="AM459" s="7" t="s">
        <v>630</v>
      </c>
      <c r="AS459" s="7" t="str">
        <f t="shared" si="106"/>
        <v>SBT</v>
      </c>
      <c r="AT459" s="7" t="str">
        <f t="shared" si="111"/>
        <v>SBT</v>
      </c>
      <c r="AU459" s="7" t="str">
        <f t="shared" si="112"/>
        <v/>
      </c>
      <c r="AV459" s="7">
        <f t="shared" si="113"/>
        <v>2018</v>
      </c>
      <c r="AW459" s="7" t="str">
        <f t="shared" si="114"/>
        <v/>
      </c>
      <c r="BA459" s="7" t="str">
        <f t="shared" si="105"/>
        <v>Yes</v>
      </c>
      <c r="BB459" s="7" t="str">
        <f t="shared" si="115"/>
        <v>No</v>
      </c>
      <c r="BC459" s="7" t="s">
        <v>634</v>
      </c>
      <c r="BE459" s="7" t="s">
        <v>5287</v>
      </c>
      <c r="BG459" s="7" t="s">
        <v>641</v>
      </c>
      <c r="BH459" s="7" t="s">
        <v>3402</v>
      </c>
      <c r="BI459" s="7" t="s">
        <v>3930</v>
      </c>
      <c r="BL459" s="7" t="s">
        <v>5288</v>
      </c>
      <c r="BM459" s="7">
        <v>2030</v>
      </c>
      <c r="BN459" s="7">
        <v>2030</v>
      </c>
      <c r="BO459" s="7">
        <v>2030</v>
      </c>
      <c r="BP459" s="22"/>
      <c r="CG459" s="7" t="str">
        <f t="shared" si="116"/>
        <v/>
      </c>
    </row>
    <row r="460" spans="1:102">
      <c r="A460" s="7" t="s">
        <v>409</v>
      </c>
      <c r="B460" s="7">
        <v>466</v>
      </c>
      <c r="H460" s="24" t="str">
        <f t="shared" si="107"/>
        <v/>
      </c>
      <c r="K460" s="7" t="str">
        <f t="shared" si="108"/>
        <v/>
      </c>
      <c r="L460" s="21" t="str">
        <f t="shared" si="109"/>
        <v/>
      </c>
      <c r="S460" s="7" t="str">
        <f t="shared" si="110"/>
        <v>Nothing</v>
      </c>
      <c r="T460" s="7" t="s">
        <v>634</v>
      </c>
      <c r="AB460" s="8" t="s">
        <v>5289</v>
      </c>
      <c r="AC460" s="24">
        <v>27325</v>
      </c>
      <c r="AD460" s="7">
        <v>0.06</v>
      </c>
      <c r="AE460" s="7" t="s">
        <v>5290</v>
      </c>
      <c r="AF460" s="7">
        <v>-2.5999999999999999E-2</v>
      </c>
      <c r="AG460" s="7" t="s">
        <v>5291</v>
      </c>
      <c r="AH460" s="7">
        <v>69651</v>
      </c>
      <c r="AI460" s="7">
        <v>20</v>
      </c>
      <c r="AJ460" s="7">
        <v>15</v>
      </c>
      <c r="AS460" s="7" t="str">
        <f t="shared" si="106"/>
        <v>None</v>
      </c>
      <c r="AT460" s="7" t="str">
        <f t="shared" si="111"/>
        <v>None</v>
      </c>
      <c r="AU460" s="7" t="str">
        <f t="shared" si="112"/>
        <v/>
      </c>
      <c r="AV460" s="7" t="str">
        <f t="shared" si="113"/>
        <v/>
      </c>
      <c r="AW460" s="7" t="str">
        <f t="shared" si="114"/>
        <v/>
      </c>
      <c r="BA460" s="7" t="str">
        <f t="shared" si="105"/>
        <v/>
      </c>
      <c r="BB460" s="7" t="str">
        <f t="shared" si="115"/>
        <v>No</v>
      </c>
      <c r="BC460" s="7" t="s">
        <v>634</v>
      </c>
      <c r="BE460" s="7" t="s">
        <v>5292</v>
      </c>
      <c r="BP460" s="22"/>
      <c r="CG460" s="7" t="str">
        <f t="shared" si="116"/>
        <v/>
      </c>
    </row>
    <row r="461" spans="1:102">
      <c r="A461" s="7" t="s">
        <v>205</v>
      </c>
      <c r="B461" s="7">
        <v>141</v>
      </c>
      <c r="H461" s="24" t="str">
        <f t="shared" si="107"/>
        <v/>
      </c>
      <c r="K461" s="7" t="str">
        <f t="shared" si="108"/>
        <v/>
      </c>
      <c r="L461" s="21" t="str">
        <f t="shared" si="109"/>
        <v/>
      </c>
      <c r="S461" s="7" t="str">
        <f t="shared" si="110"/>
        <v>Nothing</v>
      </c>
      <c r="T461" s="7" t="s">
        <v>634</v>
      </c>
      <c r="AC461" s="24">
        <v>71154</v>
      </c>
      <c r="AD461" s="7">
        <v>7.0000000000000001E-3</v>
      </c>
      <c r="AE461" s="7" t="s">
        <v>5293</v>
      </c>
      <c r="AF461" s="7" t="s">
        <v>3395</v>
      </c>
      <c r="AG461" s="7" t="s">
        <v>5294</v>
      </c>
      <c r="AH461" s="7">
        <v>565021</v>
      </c>
      <c r="AI461" s="7">
        <v>-5</v>
      </c>
      <c r="AJ461" s="7">
        <v>26</v>
      </c>
      <c r="AS461" s="7" t="str">
        <f t="shared" si="106"/>
        <v>None</v>
      </c>
      <c r="AT461" s="7" t="str">
        <f t="shared" si="111"/>
        <v>None</v>
      </c>
      <c r="AU461" s="7" t="str">
        <f t="shared" si="112"/>
        <v/>
      </c>
      <c r="AV461" s="7" t="str">
        <f t="shared" si="113"/>
        <v/>
      </c>
      <c r="AW461" s="7" t="str">
        <f t="shared" si="114"/>
        <v/>
      </c>
      <c r="BA461" s="7" t="str">
        <f t="shared" si="105"/>
        <v/>
      </c>
      <c r="BB461" s="7" t="str">
        <f t="shared" si="115"/>
        <v>No</v>
      </c>
      <c r="BC461" s="7" t="s">
        <v>634</v>
      </c>
      <c r="BP461" s="22"/>
      <c r="CG461" s="7" t="str">
        <f t="shared" si="116"/>
        <v/>
      </c>
    </row>
    <row r="462" spans="1:102">
      <c r="A462" s="7" t="s">
        <v>187</v>
      </c>
      <c r="B462" s="7">
        <v>293</v>
      </c>
      <c r="C462" s="7" t="s">
        <v>639</v>
      </c>
      <c r="H462" s="24" t="str">
        <f t="shared" si="107"/>
        <v>Yes</v>
      </c>
      <c r="I462" s="7" t="s">
        <v>3542</v>
      </c>
      <c r="J462" s="7">
        <v>2015</v>
      </c>
      <c r="K462" s="7" t="str">
        <f t="shared" si="108"/>
        <v/>
      </c>
      <c r="L462" s="21" t="str">
        <f t="shared" si="109"/>
        <v/>
      </c>
      <c r="S462" s="7" t="str">
        <f t="shared" si="110"/>
        <v>Nothing</v>
      </c>
      <c r="T462" s="7" t="s">
        <v>3333</v>
      </c>
      <c r="AB462" s="7" t="s">
        <v>5295</v>
      </c>
      <c r="AC462" s="24">
        <v>41482</v>
      </c>
      <c r="AD462" s="7">
        <v>-3.4000000000000002E-2</v>
      </c>
      <c r="AE462" s="7" t="s">
        <v>5296</v>
      </c>
      <c r="AF462" s="7">
        <v>-4.7E-2</v>
      </c>
      <c r="AG462" s="7" t="s">
        <v>5297</v>
      </c>
      <c r="AH462" s="7">
        <v>68601</v>
      </c>
      <c r="AI462" s="7">
        <v>-19</v>
      </c>
      <c r="AJ462" s="7">
        <v>26</v>
      </c>
      <c r="AK462" s="7" t="s">
        <v>3371</v>
      </c>
      <c r="AM462" s="7" t="s">
        <v>640</v>
      </c>
      <c r="AS462" s="7" t="str">
        <f t="shared" si="106"/>
        <v>None</v>
      </c>
      <c r="AT462" s="7" t="str">
        <f t="shared" si="111"/>
        <v>None</v>
      </c>
      <c r="AU462" s="7" t="str">
        <f t="shared" si="112"/>
        <v/>
      </c>
      <c r="AV462" s="7" t="str">
        <f t="shared" si="113"/>
        <v/>
      </c>
      <c r="AW462" s="7" t="str">
        <f t="shared" si="114"/>
        <v/>
      </c>
      <c r="BA462" s="7" t="str">
        <f t="shared" si="105"/>
        <v/>
      </c>
      <c r="BB462" s="7" t="str">
        <f t="shared" si="115"/>
        <v>No</v>
      </c>
      <c r="BC462" s="7" t="s">
        <v>634</v>
      </c>
      <c r="BE462" s="7" t="s">
        <v>5298</v>
      </c>
      <c r="BP462" s="22"/>
      <c r="CF462" s="7" t="s">
        <v>639</v>
      </c>
      <c r="CG462" s="7" t="str">
        <f t="shared" si="116"/>
        <v/>
      </c>
      <c r="CH462" s="7" t="s">
        <v>3338</v>
      </c>
      <c r="CI462" s="7">
        <v>0.59</v>
      </c>
      <c r="CJ462" s="7">
        <v>0.56000000000000005</v>
      </c>
      <c r="CK462" s="7">
        <v>0.56000000000000005</v>
      </c>
      <c r="CL462" s="7">
        <v>0.53</v>
      </c>
      <c r="CM462" s="7">
        <v>0.53</v>
      </c>
      <c r="CN462" s="7" t="s">
        <v>4356</v>
      </c>
      <c r="CP462" s="7" t="s">
        <v>5299</v>
      </c>
      <c r="CQ462" s="26" t="s">
        <v>5300</v>
      </c>
    </row>
    <row r="463" spans="1:102">
      <c r="A463" s="7" t="s">
        <v>354</v>
      </c>
      <c r="B463" s="7">
        <v>469</v>
      </c>
      <c r="H463" s="24" t="str">
        <f t="shared" si="107"/>
        <v/>
      </c>
      <c r="K463" s="7" t="str">
        <f t="shared" si="108"/>
        <v/>
      </c>
      <c r="L463" s="21" t="str">
        <f t="shared" si="109"/>
        <v/>
      </c>
      <c r="S463" s="7" t="str">
        <f t="shared" si="110"/>
        <v>Nothing</v>
      </c>
      <c r="T463" s="7" t="s">
        <v>634</v>
      </c>
      <c r="AB463" s="8" t="s">
        <v>5301</v>
      </c>
      <c r="AC463" s="24">
        <v>27169</v>
      </c>
      <c r="AD463" s="7">
        <v>-7.3999999999999996E-2</v>
      </c>
      <c r="AE463" s="7" t="s">
        <v>5302</v>
      </c>
      <c r="AF463" s="7">
        <v>-0.17799999999999999</v>
      </c>
      <c r="AG463" s="7" t="s">
        <v>5303</v>
      </c>
      <c r="AH463" s="7">
        <v>84245</v>
      </c>
      <c r="AI463" s="7">
        <v>-44</v>
      </c>
      <c r="AJ463" s="7">
        <v>25</v>
      </c>
      <c r="AS463" s="7" t="str">
        <f t="shared" si="106"/>
        <v>None</v>
      </c>
      <c r="AT463" s="7" t="str">
        <f t="shared" si="111"/>
        <v>None</v>
      </c>
      <c r="AU463" s="7" t="str">
        <f t="shared" si="112"/>
        <v/>
      </c>
      <c r="AV463" s="7" t="str">
        <f t="shared" si="113"/>
        <v/>
      </c>
      <c r="AW463" s="7" t="str">
        <f t="shared" si="114"/>
        <v/>
      </c>
      <c r="BA463" s="7" t="str">
        <f t="shared" si="105"/>
        <v/>
      </c>
      <c r="BB463" s="7" t="str">
        <f t="shared" si="115"/>
        <v>No</v>
      </c>
      <c r="BC463" s="7" t="s">
        <v>634</v>
      </c>
      <c r="BE463" s="7" t="s">
        <v>5304</v>
      </c>
      <c r="BP463" s="22"/>
      <c r="CG463" s="7" t="str">
        <f t="shared" si="116"/>
        <v/>
      </c>
    </row>
    <row r="464" spans="1:102">
      <c r="A464" s="7" t="s">
        <v>258</v>
      </c>
      <c r="B464" s="7">
        <v>185</v>
      </c>
      <c r="C464" s="7" t="s">
        <v>3581</v>
      </c>
      <c r="F464" s="7">
        <v>2030</v>
      </c>
      <c r="G464" s="7">
        <v>2015</v>
      </c>
      <c r="H464" s="24" t="str">
        <f t="shared" si="107"/>
        <v>Yes</v>
      </c>
      <c r="I464" s="7" t="s">
        <v>3542</v>
      </c>
      <c r="J464" s="7">
        <v>2015</v>
      </c>
      <c r="K464" s="7" t="str">
        <f t="shared" si="108"/>
        <v>T</v>
      </c>
      <c r="L464" s="21">
        <f t="shared" si="109"/>
        <v>2030</v>
      </c>
      <c r="M464" s="7">
        <v>2017</v>
      </c>
      <c r="N464" s="7" t="s">
        <v>3424</v>
      </c>
      <c r="O464" s="7" t="s">
        <v>5305</v>
      </c>
      <c r="P464" s="7">
        <v>2039</v>
      </c>
      <c r="Q464" s="7">
        <v>2020</v>
      </c>
      <c r="R464" s="26" t="s">
        <v>5306</v>
      </c>
      <c r="S464" s="7" t="str">
        <f t="shared" si="110"/>
        <v/>
      </c>
      <c r="T464" s="7" t="s">
        <v>3473</v>
      </c>
      <c r="U464" s="7" t="s">
        <v>5307</v>
      </c>
      <c r="X464" s="7" t="s">
        <v>5308</v>
      </c>
      <c r="Y464" s="7" t="s">
        <v>5309</v>
      </c>
      <c r="Z464" s="7" t="s">
        <v>3478</v>
      </c>
      <c r="AA464" s="8" t="s">
        <v>5310</v>
      </c>
      <c r="AB464" s="8" t="s">
        <v>5311</v>
      </c>
      <c r="AC464" s="24">
        <v>58179</v>
      </c>
      <c r="AD464" s="7">
        <v>-3.3000000000000002E-2</v>
      </c>
      <c r="AE464" s="7" t="s">
        <v>5312</v>
      </c>
      <c r="AF464" s="7">
        <v>-0.432</v>
      </c>
      <c r="AG464" s="7" t="s">
        <v>5313</v>
      </c>
      <c r="AH464" s="7">
        <v>149867</v>
      </c>
      <c r="AI464" s="7">
        <v>-18</v>
      </c>
      <c r="AJ464" s="7">
        <v>26</v>
      </c>
      <c r="AK464" s="7" t="s">
        <v>4549</v>
      </c>
      <c r="AM464" s="7" t="s">
        <v>640</v>
      </c>
      <c r="AS464" s="7" t="str">
        <f t="shared" si="106"/>
        <v>SBT</v>
      </c>
      <c r="AT464" s="7" t="str">
        <f t="shared" si="111"/>
        <v>SBT</v>
      </c>
      <c r="AU464" s="7" t="str">
        <f t="shared" si="112"/>
        <v/>
      </c>
      <c r="AV464" s="7">
        <f t="shared" si="113"/>
        <v>2017</v>
      </c>
      <c r="AW464" s="7" t="str">
        <f t="shared" si="114"/>
        <v/>
      </c>
      <c r="BA464" s="7" t="str">
        <f t="shared" si="105"/>
        <v>Yes</v>
      </c>
      <c r="BB464" s="7" t="str">
        <f t="shared" si="115"/>
        <v>No</v>
      </c>
      <c r="BC464" s="7" t="s">
        <v>3462</v>
      </c>
      <c r="BD464" s="7" t="s">
        <v>5314</v>
      </c>
      <c r="BF464" s="7" t="s">
        <v>647</v>
      </c>
      <c r="BG464" s="7" t="s">
        <v>641</v>
      </c>
      <c r="BH464" s="7" t="s">
        <v>3362</v>
      </c>
      <c r="BI464" s="7" t="s">
        <v>4777</v>
      </c>
      <c r="BL464" s="7" t="s">
        <v>5315</v>
      </c>
      <c r="BM464" s="7">
        <v>2030</v>
      </c>
      <c r="BN464" s="7">
        <v>2030</v>
      </c>
      <c r="BO464" s="7">
        <v>2030</v>
      </c>
      <c r="BP464" s="22"/>
      <c r="CC464" s="7" t="s">
        <v>643</v>
      </c>
      <c r="CD464" s="7">
        <v>2030</v>
      </c>
      <c r="CF464" s="7" t="s">
        <v>5316</v>
      </c>
      <c r="CG464" s="7" t="str">
        <f t="shared" si="116"/>
        <v/>
      </c>
      <c r="CH464" s="7" t="s">
        <v>3338</v>
      </c>
      <c r="CI464" s="7">
        <v>0.54</v>
      </c>
      <c r="CJ464" s="7">
        <v>0.56999999999999995</v>
      </c>
      <c r="CK464" s="7">
        <v>0.64</v>
      </c>
      <c r="CL464" s="7">
        <v>0.45</v>
      </c>
      <c r="CM464" s="7">
        <v>0.45</v>
      </c>
      <c r="CN464" s="7" t="s">
        <v>5317</v>
      </c>
      <c r="CP464" s="7" t="s">
        <v>5318</v>
      </c>
      <c r="CQ464" s="26" t="s">
        <v>5319</v>
      </c>
      <c r="CS464" s="7" t="s">
        <v>258</v>
      </c>
      <c r="CT464" s="7" t="s">
        <v>3487</v>
      </c>
      <c r="CU464" s="7">
        <v>38</v>
      </c>
      <c r="CV464" s="7" t="s">
        <v>643</v>
      </c>
      <c r="CW464" s="7" t="s">
        <v>643</v>
      </c>
    </row>
    <row r="465" spans="1:102">
      <c r="A465" s="7" t="s">
        <v>220</v>
      </c>
      <c r="B465" s="7">
        <v>131</v>
      </c>
      <c r="C465" s="7" t="s">
        <v>709</v>
      </c>
      <c r="D465" s="7" t="s">
        <v>635</v>
      </c>
      <c r="E465" s="7" t="s">
        <v>5320</v>
      </c>
      <c r="F465" s="7">
        <v>2035</v>
      </c>
      <c r="G465" s="7">
        <v>2020</v>
      </c>
      <c r="H465" s="24" t="str">
        <f t="shared" si="107"/>
        <v/>
      </c>
      <c r="K465" s="7" t="str">
        <f t="shared" si="108"/>
        <v/>
      </c>
      <c r="L465" s="21" t="str">
        <f t="shared" si="109"/>
        <v/>
      </c>
      <c r="S465" s="7" t="str">
        <f t="shared" si="110"/>
        <v/>
      </c>
      <c r="T465" s="7" t="s">
        <v>3381</v>
      </c>
      <c r="U465" s="7" t="s">
        <v>5321</v>
      </c>
      <c r="AC465" s="24">
        <v>73652</v>
      </c>
      <c r="AD465" s="7">
        <v>-0.20200000000000001</v>
      </c>
      <c r="AE465" s="7" t="s">
        <v>5322</v>
      </c>
      <c r="AF465" s="7" t="s">
        <v>3395</v>
      </c>
      <c r="AG465" s="7" t="s">
        <v>5323</v>
      </c>
      <c r="AH465" s="7">
        <v>11743</v>
      </c>
      <c r="AI465" s="7">
        <v>-53</v>
      </c>
      <c r="AJ465" s="7">
        <v>4</v>
      </c>
      <c r="AK465" s="7" t="s">
        <v>3790</v>
      </c>
      <c r="AM465" s="7" t="s">
        <v>640</v>
      </c>
      <c r="AS465" s="7" t="str">
        <f t="shared" si="106"/>
        <v>CN</v>
      </c>
      <c r="AT465" s="7" t="str">
        <f t="shared" si="111"/>
        <v>None</v>
      </c>
      <c r="AU465" s="7" t="str">
        <f t="shared" si="112"/>
        <v/>
      </c>
      <c r="AV465" s="7" t="str">
        <f t="shared" si="113"/>
        <v/>
      </c>
      <c r="AW465" s="7" t="str">
        <f t="shared" si="114"/>
        <v/>
      </c>
      <c r="BA465" s="7" t="str">
        <f t="shared" si="105"/>
        <v/>
      </c>
      <c r="BB465" s="7" t="str">
        <f t="shared" si="115"/>
        <v>No - but post-2030 commitment</v>
      </c>
      <c r="BC465" s="7" t="s">
        <v>634</v>
      </c>
      <c r="BF465" s="25" t="s">
        <v>848</v>
      </c>
      <c r="BP465" s="22"/>
      <c r="CC465" s="7" t="s">
        <v>643</v>
      </c>
      <c r="CE465" s="25"/>
      <c r="CG465" s="7" t="str">
        <f t="shared" si="116"/>
        <v/>
      </c>
    </row>
    <row r="466" spans="1:102">
      <c r="A466" s="7" t="s">
        <v>291</v>
      </c>
      <c r="B466" s="7">
        <v>276</v>
      </c>
      <c r="H466" s="24" t="str">
        <f t="shared" si="107"/>
        <v/>
      </c>
      <c r="K466" s="7" t="str">
        <f t="shared" si="108"/>
        <v/>
      </c>
      <c r="L466" s="21" t="str">
        <f t="shared" si="109"/>
        <v/>
      </c>
      <c r="S466" s="7" t="str">
        <f t="shared" si="110"/>
        <v>Nothing</v>
      </c>
      <c r="T466" s="7" t="s">
        <v>3333</v>
      </c>
      <c r="AB466" s="8" t="s">
        <v>5324</v>
      </c>
      <c r="AC466" s="24">
        <v>43259</v>
      </c>
      <c r="AD466" s="7">
        <v>4.7E-2</v>
      </c>
      <c r="AE466" s="7" t="s">
        <v>5325</v>
      </c>
      <c r="AF466" s="7">
        <v>0.41299999999999998</v>
      </c>
      <c r="AG466" s="7" t="s">
        <v>5326</v>
      </c>
      <c r="AH466" s="7">
        <v>96000</v>
      </c>
      <c r="AI466" s="7">
        <v>17</v>
      </c>
      <c r="AJ466" s="7">
        <v>25</v>
      </c>
      <c r="AS466" s="7" t="str">
        <f t="shared" si="106"/>
        <v>None</v>
      </c>
      <c r="AT466" s="7" t="str">
        <f t="shared" si="111"/>
        <v>None</v>
      </c>
      <c r="AU466" s="7" t="str">
        <f t="shared" si="112"/>
        <v/>
      </c>
      <c r="AV466" s="7" t="str">
        <f t="shared" si="113"/>
        <v/>
      </c>
      <c r="AW466" s="7" t="str">
        <f t="shared" si="114"/>
        <v/>
      </c>
      <c r="BA466" s="7" t="str">
        <f t="shared" si="105"/>
        <v/>
      </c>
      <c r="BB466" s="7" t="str">
        <f t="shared" si="115"/>
        <v>No</v>
      </c>
      <c r="BC466" s="7" t="s">
        <v>3333</v>
      </c>
      <c r="BE466" s="7" t="s">
        <v>5327</v>
      </c>
      <c r="BP466" s="22"/>
      <c r="CG466" s="7" t="str">
        <f t="shared" si="116"/>
        <v/>
      </c>
      <c r="CX466" s="7" t="s">
        <v>643</v>
      </c>
    </row>
    <row r="467" spans="1:102">
      <c r="A467" s="7" t="s">
        <v>171</v>
      </c>
      <c r="B467" s="7">
        <v>129</v>
      </c>
      <c r="H467" s="24" t="str">
        <f t="shared" si="107"/>
        <v/>
      </c>
      <c r="K467" s="7" t="str">
        <f t="shared" si="108"/>
        <v/>
      </c>
      <c r="L467" s="21" t="str">
        <f t="shared" si="109"/>
        <v/>
      </c>
      <c r="S467" s="7" t="str">
        <f t="shared" si="110"/>
        <v>Nothing</v>
      </c>
      <c r="T467" s="7" t="s">
        <v>634</v>
      </c>
      <c r="AB467" s="8" t="s">
        <v>5328</v>
      </c>
      <c r="AC467" s="24">
        <v>74094</v>
      </c>
      <c r="AD467" s="7">
        <v>3.1E-2</v>
      </c>
      <c r="AE467" s="7" t="s">
        <v>5329</v>
      </c>
      <c r="AF467" s="7">
        <v>-7.2999999999999995E-2</v>
      </c>
      <c r="AG467" s="7" t="s">
        <v>5330</v>
      </c>
      <c r="AH467" s="7">
        <v>377640</v>
      </c>
      <c r="AI467" s="7">
        <v>3</v>
      </c>
      <c r="AJ467" s="7">
        <v>26</v>
      </c>
      <c r="AS467" s="7" t="str">
        <f t="shared" si="106"/>
        <v>None</v>
      </c>
      <c r="AT467" s="7" t="str">
        <f t="shared" si="111"/>
        <v>None</v>
      </c>
      <c r="AU467" s="7" t="str">
        <f t="shared" si="112"/>
        <v/>
      </c>
      <c r="AV467" s="7" t="str">
        <f t="shared" si="113"/>
        <v/>
      </c>
      <c r="AW467" s="7" t="str">
        <f t="shared" si="114"/>
        <v/>
      </c>
      <c r="BA467" s="7" t="str">
        <f t="shared" si="105"/>
        <v/>
      </c>
      <c r="BB467" s="7" t="str">
        <f t="shared" si="115"/>
        <v>No</v>
      </c>
      <c r="BC467" s="7" t="s">
        <v>634</v>
      </c>
      <c r="BE467" s="7" t="s">
        <v>5331</v>
      </c>
      <c r="BP467" s="22"/>
      <c r="CG467" s="7" t="str">
        <f t="shared" si="116"/>
        <v/>
      </c>
      <c r="CV467" s="7" t="s">
        <v>643</v>
      </c>
      <c r="CW467" s="7" t="s">
        <v>643</v>
      </c>
      <c r="CX467" s="7" t="s">
        <v>643</v>
      </c>
    </row>
    <row r="468" spans="1:102">
      <c r="A468" s="7" t="s">
        <v>55</v>
      </c>
      <c r="B468" s="7">
        <v>15</v>
      </c>
      <c r="H468" s="24" t="str">
        <f t="shared" si="107"/>
        <v/>
      </c>
      <c r="K468" s="7" t="str">
        <f t="shared" si="108"/>
        <v/>
      </c>
      <c r="L468" s="21" t="str">
        <f t="shared" si="109"/>
        <v/>
      </c>
      <c r="S468" s="7" t="str">
        <f t="shared" si="110"/>
        <v>Nothing</v>
      </c>
      <c r="T468" s="7" t="s">
        <v>634</v>
      </c>
      <c r="AB468" s="8" t="s">
        <v>5332</v>
      </c>
      <c r="AC468" s="24">
        <v>242155</v>
      </c>
      <c r="AD468" s="7">
        <v>7.0000000000000007E-2</v>
      </c>
      <c r="AE468" s="7" t="s">
        <v>5333</v>
      </c>
      <c r="AF468" s="7">
        <v>0.155</v>
      </c>
      <c r="AG468" s="7" t="s">
        <v>5334</v>
      </c>
      <c r="AH468" s="7">
        <v>325000</v>
      </c>
      <c r="AI468" s="7">
        <v>-1</v>
      </c>
      <c r="AJ468" s="7">
        <v>24</v>
      </c>
      <c r="AS468" s="7" t="str">
        <f t="shared" si="106"/>
        <v>None</v>
      </c>
      <c r="AT468" s="7" t="str">
        <f t="shared" si="111"/>
        <v>None</v>
      </c>
      <c r="AU468" s="7" t="str">
        <f t="shared" si="112"/>
        <v/>
      </c>
      <c r="AV468" s="7" t="str">
        <f t="shared" si="113"/>
        <v/>
      </c>
      <c r="AW468" s="7" t="str">
        <f t="shared" si="114"/>
        <v/>
      </c>
      <c r="BA468" s="7" t="str">
        <f t="shared" si="105"/>
        <v/>
      </c>
      <c r="BB468" s="7" t="str">
        <f t="shared" si="115"/>
        <v>No</v>
      </c>
      <c r="BC468" s="7" t="s">
        <v>634</v>
      </c>
      <c r="BE468" s="23" t="s">
        <v>5335</v>
      </c>
      <c r="BP468" s="22"/>
      <c r="CG468" s="7" t="str">
        <f t="shared" si="116"/>
        <v/>
      </c>
    </row>
    <row r="469" spans="1:102">
      <c r="A469" s="7" t="s">
        <v>461</v>
      </c>
      <c r="B469" s="7">
        <v>494</v>
      </c>
      <c r="H469" s="24" t="str">
        <f t="shared" si="107"/>
        <v/>
      </c>
      <c r="K469" s="7" t="str">
        <f t="shared" si="108"/>
        <v/>
      </c>
      <c r="L469" s="21" t="str">
        <f t="shared" si="109"/>
        <v/>
      </c>
      <c r="S469" s="7" t="str">
        <f t="shared" si="110"/>
        <v>Nothing</v>
      </c>
      <c r="T469" s="7" t="s">
        <v>634</v>
      </c>
      <c r="AC469" s="24">
        <v>25939</v>
      </c>
      <c r="AD469" s="7">
        <v>7.2999999999999995E-2</v>
      </c>
      <c r="AE469" s="7" t="s">
        <v>5336</v>
      </c>
      <c r="AF469" s="7">
        <v>-5.3999999999999999E-2</v>
      </c>
      <c r="AG469" s="7" t="s">
        <v>5337</v>
      </c>
      <c r="AH469" s="7">
        <v>28000</v>
      </c>
      <c r="AI469" s="7" t="s">
        <v>3395</v>
      </c>
      <c r="AJ469" s="7">
        <v>4</v>
      </c>
      <c r="AS469" s="7" t="str">
        <f t="shared" si="106"/>
        <v>None</v>
      </c>
      <c r="AT469" s="7" t="str">
        <f t="shared" si="111"/>
        <v>None</v>
      </c>
      <c r="AU469" s="7" t="str">
        <f t="shared" si="112"/>
        <v/>
      </c>
      <c r="AV469" s="7" t="str">
        <f t="shared" si="113"/>
        <v/>
      </c>
      <c r="AW469" s="7" t="str">
        <f t="shared" si="114"/>
        <v/>
      </c>
      <c r="BA469" s="7" t="str">
        <f t="shared" si="105"/>
        <v/>
      </c>
      <c r="BB469" s="7" t="str">
        <f t="shared" si="115"/>
        <v>No</v>
      </c>
      <c r="BC469" s="7" t="s">
        <v>634</v>
      </c>
      <c r="BP469" s="22"/>
      <c r="CG469" s="7" t="str">
        <f t="shared" si="116"/>
        <v/>
      </c>
    </row>
    <row r="470" spans="1:102">
      <c r="A470" s="7" t="s">
        <v>358</v>
      </c>
      <c r="B470" s="7">
        <v>355</v>
      </c>
      <c r="H470" s="24" t="str">
        <f t="shared" si="107"/>
        <v/>
      </c>
      <c r="K470" s="7" t="str">
        <f t="shared" si="108"/>
        <v/>
      </c>
      <c r="L470" s="21" t="str">
        <f t="shared" si="109"/>
        <v/>
      </c>
      <c r="S470" s="7" t="str">
        <f t="shared" si="110"/>
        <v>Nothing</v>
      </c>
      <c r="T470" s="7" t="s">
        <v>3333</v>
      </c>
      <c r="AC470" s="24">
        <v>35617</v>
      </c>
      <c r="AD470" s="7">
        <v>0.13500000000000001</v>
      </c>
      <c r="AE470" s="7" t="s">
        <v>5338</v>
      </c>
      <c r="AF470" s="7">
        <v>0.748</v>
      </c>
      <c r="AG470" s="7" t="s">
        <v>5339</v>
      </c>
      <c r="AH470" s="7">
        <v>35076</v>
      </c>
      <c r="AI470" s="7">
        <v>45</v>
      </c>
      <c r="AJ470" s="7">
        <v>7</v>
      </c>
      <c r="AS470" s="7" t="str">
        <f t="shared" si="106"/>
        <v>None</v>
      </c>
      <c r="AT470" s="7" t="str">
        <f t="shared" si="111"/>
        <v>None</v>
      </c>
      <c r="AU470" s="7" t="str">
        <f t="shared" si="112"/>
        <v/>
      </c>
      <c r="AV470" s="7" t="str">
        <f t="shared" si="113"/>
        <v/>
      </c>
      <c r="AW470" s="7" t="str">
        <f t="shared" si="114"/>
        <v/>
      </c>
      <c r="BA470" s="7" t="str">
        <f t="shared" si="105"/>
        <v/>
      </c>
      <c r="BB470" s="7" t="str">
        <f t="shared" si="115"/>
        <v>No</v>
      </c>
      <c r="BC470" s="7" t="s">
        <v>3333</v>
      </c>
      <c r="BP470" s="22"/>
      <c r="CG470" s="7" t="str">
        <f t="shared" si="116"/>
        <v/>
      </c>
      <c r="CX470" s="7" t="s">
        <v>643</v>
      </c>
    </row>
    <row r="471" spans="1:102">
      <c r="A471" s="7" t="s">
        <v>457</v>
      </c>
      <c r="B471" s="7">
        <v>333</v>
      </c>
      <c r="C471" s="7" t="s">
        <v>751</v>
      </c>
      <c r="F471" s="7">
        <v>2050</v>
      </c>
      <c r="G471" s="7">
        <v>2020</v>
      </c>
      <c r="H471" s="24" t="str">
        <f t="shared" si="107"/>
        <v/>
      </c>
      <c r="K471" s="7" t="str">
        <f t="shared" si="108"/>
        <v>C</v>
      </c>
      <c r="L471" s="21" t="str">
        <f t="shared" si="109"/>
        <v/>
      </c>
      <c r="M471" s="7">
        <v>2019</v>
      </c>
      <c r="N471" s="7" t="s">
        <v>635</v>
      </c>
      <c r="O471" s="7" t="s">
        <v>1566</v>
      </c>
      <c r="P471" s="7">
        <v>2050</v>
      </c>
      <c r="Q471" s="7">
        <v>2020</v>
      </c>
      <c r="R471" s="8" t="s">
        <v>5340</v>
      </c>
      <c r="S471" s="7" t="str">
        <f t="shared" si="110"/>
        <v/>
      </c>
      <c r="T471" s="7" t="s">
        <v>3473</v>
      </c>
      <c r="W471" s="7" t="s">
        <v>5341</v>
      </c>
      <c r="X471" s="7" t="s">
        <v>1566</v>
      </c>
      <c r="Y471" s="7" t="s">
        <v>5342</v>
      </c>
      <c r="Z471" s="7" t="s">
        <v>3478</v>
      </c>
      <c r="AA471" s="8" t="s">
        <v>5340</v>
      </c>
      <c r="AB471" s="8" t="s">
        <v>5340</v>
      </c>
      <c r="AC471" s="24">
        <v>37570</v>
      </c>
      <c r="AD471" s="7">
        <v>2.4E-2</v>
      </c>
      <c r="AE471" s="7" t="s">
        <v>5343</v>
      </c>
      <c r="AF471" s="7">
        <v>-1.2450000000000001</v>
      </c>
      <c r="AG471" s="7" t="s">
        <v>5344</v>
      </c>
      <c r="AH471" s="7">
        <v>71149</v>
      </c>
      <c r="AI471" s="7">
        <v>3</v>
      </c>
      <c r="AJ471" s="7">
        <v>14</v>
      </c>
      <c r="AK471" s="7" t="s">
        <v>3524</v>
      </c>
      <c r="AM471" s="7" t="s">
        <v>3497</v>
      </c>
      <c r="AS471" s="7" t="str">
        <f t="shared" si="106"/>
        <v>SBT</v>
      </c>
      <c r="AT471" s="7" t="str">
        <f t="shared" si="111"/>
        <v>SBT</v>
      </c>
      <c r="AU471" s="7" t="str">
        <f t="shared" si="112"/>
        <v/>
      </c>
      <c r="AV471" s="7">
        <f t="shared" si="113"/>
        <v>2019</v>
      </c>
      <c r="AW471" s="7" t="str">
        <f t="shared" si="114"/>
        <v/>
      </c>
      <c r="BA471" s="7" t="str">
        <f t="shared" ref="BA471:BA501" si="117">IF(BG471="","","Yes")</f>
        <v>Yes</v>
      </c>
      <c r="BB471" s="7" t="str">
        <f t="shared" si="115"/>
        <v>No</v>
      </c>
      <c r="BC471" s="7" t="s">
        <v>3462</v>
      </c>
      <c r="BE471" s="23" t="s">
        <v>5345</v>
      </c>
      <c r="BF471" s="29" t="s">
        <v>5346</v>
      </c>
      <c r="BG471" s="7" t="s">
        <v>633</v>
      </c>
      <c r="BI471" s="7" t="s">
        <v>4531</v>
      </c>
      <c r="BP471" s="22"/>
      <c r="CC471" s="7" t="s">
        <v>643</v>
      </c>
      <c r="CE471" s="25"/>
      <c r="CG471" s="7" t="str">
        <f t="shared" si="116"/>
        <v/>
      </c>
      <c r="CV471" s="7" t="s">
        <v>643</v>
      </c>
    </row>
    <row r="472" spans="1:102">
      <c r="A472" s="7" t="s">
        <v>122</v>
      </c>
      <c r="B472" s="7">
        <v>71</v>
      </c>
      <c r="C472" s="7" t="s">
        <v>3332</v>
      </c>
      <c r="H472" s="24" t="str">
        <f t="shared" si="107"/>
        <v/>
      </c>
      <c r="K472" s="7" t="str">
        <f t="shared" si="108"/>
        <v/>
      </c>
      <c r="L472" s="21" t="str">
        <f t="shared" si="109"/>
        <v/>
      </c>
      <c r="S472" s="7" t="str">
        <f t="shared" si="110"/>
        <v>Nothing</v>
      </c>
      <c r="T472" s="7" t="s">
        <v>634</v>
      </c>
      <c r="AB472" s="8" t="s">
        <v>5347</v>
      </c>
      <c r="AC472" s="24">
        <v>102729</v>
      </c>
      <c r="AD472" s="7">
        <v>-7.8E-2</v>
      </c>
      <c r="AE472" s="7" t="s">
        <v>5348</v>
      </c>
      <c r="AF472" s="7">
        <v>-0.224</v>
      </c>
      <c r="AG472" s="7" t="s">
        <v>5349</v>
      </c>
      <c r="AH472" s="7">
        <v>10222</v>
      </c>
      <c r="AI472" s="7">
        <v>-14</v>
      </c>
      <c r="AJ472" s="7">
        <v>20</v>
      </c>
      <c r="AK472" t="s">
        <v>3715</v>
      </c>
      <c r="AS472" s="7" t="str">
        <f t="shared" si="106"/>
        <v>None</v>
      </c>
      <c r="AT472" s="7" t="str">
        <f t="shared" si="111"/>
        <v>None</v>
      </c>
      <c r="AU472" s="7" t="str">
        <f t="shared" si="112"/>
        <v/>
      </c>
      <c r="AV472" s="7" t="str">
        <f t="shared" si="113"/>
        <v/>
      </c>
      <c r="AW472" s="7" t="str">
        <f t="shared" si="114"/>
        <v/>
      </c>
      <c r="BA472" s="7" t="str">
        <f t="shared" si="117"/>
        <v/>
      </c>
      <c r="BB472" s="7" t="str">
        <f t="shared" si="115"/>
        <v>No</v>
      </c>
      <c r="BC472" s="7" t="s">
        <v>634</v>
      </c>
      <c r="BE472" s="7" t="s">
        <v>5350</v>
      </c>
      <c r="BP472" s="22"/>
      <c r="CG472" s="7" t="str">
        <f t="shared" si="116"/>
        <v/>
      </c>
      <c r="CS472" s="7" t="s">
        <v>122</v>
      </c>
      <c r="CT472" s="7" t="s">
        <v>3556</v>
      </c>
      <c r="CU472" s="7">
        <v>-28</v>
      </c>
    </row>
    <row r="473" spans="1:102">
      <c r="A473" s="7" t="s">
        <v>361</v>
      </c>
      <c r="B473" s="7">
        <v>412</v>
      </c>
      <c r="C473" s="7" t="s">
        <v>692</v>
      </c>
      <c r="H473" s="24" t="str">
        <f t="shared" si="107"/>
        <v/>
      </c>
      <c r="K473" s="7" t="str">
        <f t="shared" si="108"/>
        <v>T</v>
      </c>
      <c r="L473" s="21">
        <f t="shared" si="109"/>
        <v>2034</v>
      </c>
      <c r="M473" s="7">
        <v>2019</v>
      </c>
      <c r="S473" s="7" t="str">
        <f t="shared" si="110"/>
        <v>Nothing</v>
      </c>
      <c r="T473" s="7" t="s">
        <v>634</v>
      </c>
      <c r="W473" s="7" t="s">
        <v>5351</v>
      </c>
      <c r="AB473" s="8" t="s">
        <v>5352</v>
      </c>
      <c r="AC473" s="24">
        <v>30431</v>
      </c>
      <c r="AD473" s="7">
        <v>-5.0000000000000001E-3</v>
      </c>
      <c r="AE473" s="7" t="s">
        <v>5353</v>
      </c>
      <c r="AF473" s="7">
        <v>0.34899999999999998</v>
      </c>
      <c r="AG473" s="7" t="s">
        <v>5354</v>
      </c>
      <c r="AH473" s="7">
        <v>178021</v>
      </c>
      <c r="AI473" s="7">
        <v>-5</v>
      </c>
      <c r="AJ473" s="7">
        <v>18</v>
      </c>
      <c r="AK473" s="7" t="s">
        <v>5355</v>
      </c>
      <c r="AM473" s="7" t="s">
        <v>640</v>
      </c>
      <c r="AS473" s="7" t="str">
        <f t="shared" si="106"/>
        <v>SBT</v>
      </c>
      <c r="AT473" s="7" t="s">
        <v>5356</v>
      </c>
      <c r="AU473" s="7" t="str">
        <f t="shared" si="112"/>
        <v/>
      </c>
      <c r="AW473" s="7" t="str">
        <f t="shared" si="114"/>
        <v/>
      </c>
      <c r="BA473" s="7" t="str">
        <f t="shared" si="117"/>
        <v>Yes</v>
      </c>
      <c r="BB473" s="7" t="str">
        <f t="shared" si="115"/>
        <v>No</v>
      </c>
      <c r="BC473" s="7" t="s">
        <v>634</v>
      </c>
      <c r="BE473" s="7" t="s">
        <v>5357</v>
      </c>
      <c r="BF473" s="7" t="s">
        <v>5358</v>
      </c>
      <c r="BG473" s="7" t="s">
        <v>641</v>
      </c>
      <c r="BH473" s="7" t="s">
        <v>3402</v>
      </c>
      <c r="BI473" s="7" t="s">
        <v>5004</v>
      </c>
      <c r="BL473" s="7" t="s">
        <v>5359</v>
      </c>
      <c r="BM473" s="7">
        <v>2034</v>
      </c>
      <c r="BN473" s="7">
        <v>2034</v>
      </c>
      <c r="BP473" s="22"/>
      <c r="CC473" s="7" t="s">
        <v>643</v>
      </c>
      <c r="CG473" s="7" t="str">
        <f t="shared" si="116"/>
        <v/>
      </c>
      <c r="CV473" s="7" t="s">
        <v>643</v>
      </c>
    </row>
    <row r="474" spans="1:102">
      <c r="A474" s="7" t="s">
        <v>112</v>
      </c>
      <c r="B474" s="7">
        <v>44</v>
      </c>
      <c r="C474" s="7" t="s">
        <v>3332</v>
      </c>
      <c r="D474" s="7" t="s">
        <v>635</v>
      </c>
      <c r="E474" s="7" t="s">
        <v>816</v>
      </c>
      <c r="F474" s="7">
        <v>2035</v>
      </c>
      <c r="G474" s="7">
        <v>2019</v>
      </c>
      <c r="H474" s="24" t="str">
        <f t="shared" si="107"/>
        <v/>
      </c>
      <c r="K474" s="7" t="str">
        <f t="shared" si="108"/>
        <v>C</v>
      </c>
      <c r="L474" s="21" t="str">
        <f t="shared" si="109"/>
        <v/>
      </c>
      <c r="M474" s="7">
        <v>2019</v>
      </c>
      <c r="S474" s="7" t="str">
        <f t="shared" si="110"/>
        <v/>
      </c>
      <c r="T474" s="7" t="s">
        <v>3381</v>
      </c>
      <c r="U474" s="7" t="s">
        <v>5360</v>
      </c>
      <c r="AB474" s="8" t="s">
        <v>5361</v>
      </c>
      <c r="AC474" s="24">
        <v>131868</v>
      </c>
      <c r="AD474" s="7">
        <v>8.0000000000000002E-3</v>
      </c>
      <c r="AE474" s="7" t="s">
        <v>5362</v>
      </c>
      <c r="AF474" s="7">
        <v>0.24099999999999999</v>
      </c>
      <c r="AG474" s="7" t="s">
        <v>5363</v>
      </c>
      <c r="AH474" s="7">
        <v>135000</v>
      </c>
      <c r="AI474" s="7">
        <v>-1</v>
      </c>
      <c r="AJ474" s="7">
        <v>26</v>
      </c>
      <c r="AK474" s="7" t="s">
        <v>1294</v>
      </c>
      <c r="AM474" s="7" t="s">
        <v>630</v>
      </c>
      <c r="AS474" s="7" t="str">
        <f t="shared" si="106"/>
        <v>CN &amp; SBT</v>
      </c>
      <c r="AT474" s="7" t="str">
        <f t="shared" ref="AT474:AT501" si="118">IF((BB474="Carbon Neutral"),IF((OR(BG474="Committed",BG474="Targets Set")),IF(CG474="yes", "CN, SBT &amp; RE100", "CN &amp; SBT"),IF(CG474="yes", "CN &amp; RE100", "CN")),IF((OR(BG474="Committed",BG474="Targets Set")),IF(CG474="yes", "SBT &amp; RE100", "SBT"),IF(CG474="yes", "RE100", "None")))</f>
        <v>SBT</v>
      </c>
      <c r="AU474" s="7" t="str">
        <f t="shared" si="112"/>
        <v/>
      </c>
      <c r="AV474" s="7">
        <f t="shared" ref="AV474:AV501" si="119">IF(M474="","",M474)</f>
        <v>2019</v>
      </c>
      <c r="AW474" s="7" t="str">
        <f t="shared" si="114"/>
        <v/>
      </c>
      <c r="BA474" s="7" t="str">
        <f t="shared" si="117"/>
        <v>Yes</v>
      </c>
      <c r="BB474" s="7" t="str">
        <f t="shared" si="115"/>
        <v>No - but post-2030 commitment</v>
      </c>
      <c r="BC474" s="7" t="s">
        <v>634</v>
      </c>
      <c r="BE474" s="23" t="s">
        <v>5364</v>
      </c>
      <c r="BF474" s="7" t="s">
        <v>651</v>
      </c>
      <c r="BG474" s="7" t="s">
        <v>633</v>
      </c>
      <c r="BI474" s="7" t="s">
        <v>3961</v>
      </c>
      <c r="BP474" s="22"/>
      <c r="CD474" s="7" t="s">
        <v>3742</v>
      </c>
      <c r="CE474" s="7" t="s">
        <v>4550</v>
      </c>
      <c r="CG474" s="7" t="str">
        <f t="shared" si="116"/>
        <v/>
      </c>
      <c r="CV474" s="7" t="s">
        <v>643</v>
      </c>
      <c r="CW474" s="7" t="s">
        <v>643</v>
      </c>
      <c r="CX474" s="7" t="s">
        <v>643</v>
      </c>
    </row>
    <row r="475" spans="1:102">
      <c r="A475" s="7" t="s">
        <v>2549</v>
      </c>
      <c r="B475" s="7">
        <v>457</v>
      </c>
      <c r="H475" s="24" t="str">
        <f t="shared" si="107"/>
        <v/>
      </c>
      <c r="K475" s="7" t="str">
        <f t="shared" si="108"/>
        <v/>
      </c>
      <c r="L475" s="21" t="str">
        <f t="shared" si="109"/>
        <v/>
      </c>
      <c r="S475" s="7" t="str">
        <f t="shared" si="110"/>
        <v>Nothing</v>
      </c>
      <c r="T475" s="7" t="s">
        <v>634</v>
      </c>
      <c r="AC475" s="24">
        <v>27812</v>
      </c>
      <c r="AD475" s="7">
        <v>0.91600000000000004</v>
      </c>
      <c r="AE475" s="7" t="s">
        <v>5365</v>
      </c>
      <c r="AF475" s="7">
        <v>0.68799999999999994</v>
      </c>
      <c r="AG475" s="7" t="s">
        <v>5366</v>
      </c>
      <c r="AH475" s="7">
        <v>26280</v>
      </c>
      <c r="AI475" s="7" t="s">
        <v>3395</v>
      </c>
      <c r="AJ475" s="7">
        <v>12</v>
      </c>
      <c r="AS475" s="7" t="str">
        <f t="shared" si="106"/>
        <v>None</v>
      </c>
      <c r="AT475" s="7" t="str">
        <f t="shared" si="118"/>
        <v>None</v>
      </c>
      <c r="AU475" s="7" t="str">
        <f t="shared" si="112"/>
        <v/>
      </c>
      <c r="AV475" s="7" t="str">
        <f t="shared" si="119"/>
        <v/>
      </c>
      <c r="AW475" s="7" t="str">
        <f t="shared" si="114"/>
        <v/>
      </c>
      <c r="BA475" s="7" t="str">
        <f t="shared" si="117"/>
        <v/>
      </c>
      <c r="BB475" s="7" t="str">
        <f t="shared" si="115"/>
        <v>No</v>
      </c>
      <c r="BC475" s="7" t="s">
        <v>634</v>
      </c>
      <c r="BP475" s="22"/>
      <c r="CG475" s="7" t="str">
        <f t="shared" si="116"/>
        <v/>
      </c>
    </row>
    <row r="476" spans="1:102">
      <c r="A476" s="7" t="s">
        <v>208</v>
      </c>
      <c r="B476" s="7">
        <v>195</v>
      </c>
      <c r="C476" s="7" t="s">
        <v>692</v>
      </c>
      <c r="D476" s="7" t="s">
        <v>635</v>
      </c>
      <c r="E476" s="7" t="s">
        <v>5367</v>
      </c>
      <c r="F476" s="7">
        <v>2050</v>
      </c>
      <c r="G476" s="7">
        <v>2020</v>
      </c>
      <c r="H476" s="24" t="str">
        <f t="shared" si="107"/>
        <v/>
      </c>
      <c r="K476" s="7" t="str">
        <f t="shared" si="108"/>
        <v/>
      </c>
      <c r="L476" s="21" t="str">
        <f t="shared" si="109"/>
        <v/>
      </c>
      <c r="S476" s="7" t="str">
        <f t="shared" si="110"/>
        <v/>
      </c>
      <c r="T476" s="7" t="s">
        <v>3381</v>
      </c>
      <c r="U476" s="7" t="s">
        <v>5368</v>
      </c>
      <c r="AC476" s="24">
        <v>54788</v>
      </c>
      <c r="AD476" s="7">
        <v>4.7E-2</v>
      </c>
      <c r="AE476" s="7" t="s">
        <v>5369</v>
      </c>
      <c r="AF476" s="7">
        <v>3.5999999999999997E-2</v>
      </c>
      <c r="AG476" s="7" t="s">
        <v>5370</v>
      </c>
      <c r="AH476" s="7">
        <v>222397</v>
      </c>
      <c r="AI476" s="7">
        <v>11</v>
      </c>
      <c r="AJ476" s="7">
        <v>20</v>
      </c>
      <c r="AK476" s="7" t="s">
        <v>5235</v>
      </c>
      <c r="AM476" s="7" t="s">
        <v>640</v>
      </c>
      <c r="AS476" s="7" t="str">
        <f t="shared" si="106"/>
        <v>CN</v>
      </c>
      <c r="AT476" s="7" t="str">
        <f t="shared" si="118"/>
        <v>None</v>
      </c>
      <c r="AU476" s="7" t="str">
        <f t="shared" si="112"/>
        <v/>
      </c>
      <c r="AV476" s="7" t="str">
        <f t="shared" si="119"/>
        <v/>
      </c>
      <c r="AW476" s="7" t="str">
        <f t="shared" si="114"/>
        <v/>
      </c>
      <c r="BA476" s="7" t="str">
        <f t="shared" si="117"/>
        <v/>
      </c>
      <c r="BB476" s="7" t="str">
        <f t="shared" si="115"/>
        <v>No - but post-2030 commitment</v>
      </c>
      <c r="BC476" s="7" t="s">
        <v>634</v>
      </c>
      <c r="BF476" s="7" t="s">
        <v>651</v>
      </c>
      <c r="BP476" s="22"/>
      <c r="CC476" s="7" t="s">
        <v>643</v>
      </c>
      <c r="CE476" s="25"/>
      <c r="CG476" s="7" t="str">
        <f t="shared" si="116"/>
        <v/>
      </c>
      <c r="CW476" s="7" t="s">
        <v>643</v>
      </c>
    </row>
    <row r="477" spans="1:102">
      <c r="A477" s="7" t="s">
        <v>394</v>
      </c>
      <c r="B477" s="7">
        <v>228</v>
      </c>
      <c r="C477" s="7" t="s">
        <v>3581</v>
      </c>
      <c r="F477" s="7">
        <v>2050</v>
      </c>
      <c r="G477" s="7">
        <v>2019</v>
      </c>
      <c r="H477" s="24" t="str">
        <f t="shared" si="107"/>
        <v>Yes</v>
      </c>
      <c r="I477" s="7">
        <v>2025</v>
      </c>
      <c r="J477" s="7">
        <v>2018</v>
      </c>
      <c r="K477" s="7" t="str">
        <f t="shared" si="108"/>
        <v>C</v>
      </c>
      <c r="L477" s="21" t="str">
        <f t="shared" si="109"/>
        <v/>
      </c>
      <c r="M477" s="7">
        <v>2019</v>
      </c>
      <c r="N477" s="7" t="s">
        <v>674</v>
      </c>
      <c r="O477" s="7" t="s">
        <v>3785</v>
      </c>
      <c r="P477" s="7">
        <v>2050</v>
      </c>
      <c r="Q477" s="7">
        <v>2019</v>
      </c>
      <c r="R477" s="8" t="s">
        <v>5371</v>
      </c>
      <c r="S477" s="7" t="str">
        <f t="shared" si="110"/>
        <v/>
      </c>
      <c r="T477" s="7" t="s">
        <v>3473</v>
      </c>
      <c r="U477" s="7" t="s">
        <v>5372</v>
      </c>
      <c r="X477" s="7" t="s">
        <v>5373</v>
      </c>
      <c r="Y477" s="7" t="s">
        <v>5374</v>
      </c>
      <c r="AA477" s="8" t="s">
        <v>5371</v>
      </c>
      <c r="AB477" s="8" t="s">
        <v>5371</v>
      </c>
      <c r="AC477" s="24">
        <v>49960</v>
      </c>
      <c r="AD477" s="7">
        <v>-1.0999999999999999E-2</v>
      </c>
      <c r="AE477" s="7" t="s">
        <v>5375</v>
      </c>
      <c r="AF477" s="7" t="s">
        <v>3395</v>
      </c>
      <c r="AG477" s="7" t="s">
        <v>5376</v>
      </c>
      <c r="AH477" s="7">
        <v>95219</v>
      </c>
      <c r="AI477" s="7">
        <v>-11</v>
      </c>
      <c r="AJ477" s="7">
        <v>21</v>
      </c>
      <c r="AK477" s="7" t="s">
        <v>1294</v>
      </c>
      <c r="AM477" s="7" t="s">
        <v>640</v>
      </c>
      <c r="AS477" s="7" t="str">
        <f t="shared" si="106"/>
        <v>SBT &amp; RE100</v>
      </c>
      <c r="AT477" s="7" t="str">
        <f t="shared" si="118"/>
        <v>SBT &amp; RE100</v>
      </c>
      <c r="AU477" s="7" t="str">
        <f t="shared" si="112"/>
        <v/>
      </c>
      <c r="AV477" s="7">
        <f t="shared" si="119"/>
        <v>2019</v>
      </c>
      <c r="AW477" s="7">
        <f t="shared" si="114"/>
        <v>2018</v>
      </c>
      <c r="BA477" s="7" t="str">
        <f t="shared" si="117"/>
        <v>Yes</v>
      </c>
      <c r="BB477" s="7" t="str">
        <f t="shared" si="115"/>
        <v>No</v>
      </c>
      <c r="BC477" s="7" t="s">
        <v>3381</v>
      </c>
      <c r="BE477" s="7" t="s">
        <v>5377</v>
      </c>
      <c r="BF477" s="7" t="s">
        <v>647</v>
      </c>
      <c r="BG477" s="7" t="s">
        <v>633</v>
      </c>
      <c r="BI477" s="7" t="s">
        <v>3668</v>
      </c>
      <c r="BP477" s="22"/>
      <c r="CC477" s="7" t="s">
        <v>643</v>
      </c>
      <c r="CE477" s="7" t="s">
        <v>3373</v>
      </c>
      <c r="CF477" s="7" t="s">
        <v>3581</v>
      </c>
      <c r="CG477" s="7" t="str">
        <f t="shared" si="116"/>
        <v>yes</v>
      </c>
      <c r="CH477" s="7" t="s">
        <v>3338</v>
      </c>
      <c r="CI477" s="7">
        <v>0.15</v>
      </c>
      <c r="CJ477" s="7">
        <v>0.14000000000000001</v>
      </c>
      <c r="CK477" s="7" t="s">
        <v>3338</v>
      </c>
      <c r="CL477" s="7" t="s">
        <v>3338</v>
      </c>
      <c r="CM477" s="7" t="s">
        <v>3338</v>
      </c>
      <c r="CN477" s="7" t="s">
        <v>3589</v>
      </c>
    </row>
    <row r="478" spans="1:102">
      <c r="A478" s="7" t="s">
        <v>60</v>
      </c>
      <c r="B478" s="7">
        <v>7</v>
      </c>
      <c r="C478" s="7" t="s">
        <v>709</v>
      </c>
      <c r="D478" s="7" t="s">
        <v>3424</v>
      </c>
      <c r="E478" s="7" t="s">
        <v>5378</v>
      </c>
      <c r="F478" s="7">
        <v>2050</v>
      </c>
      <c r="G478" s="7">
        <v>2018</v>
      </c>
      <c r="H478" s="24" t="str">
        <f t="shared" si="107"/>
        <v/>
      </c>
      <c r="K478" s="7" t="str">
        <f t="shared" si="108"/>
        <v/>
      </c>
      <c r="L478" s="21" t="str">
        <f t="shared" si="109"/>
        <v/>
      </c>
      <c r="S478" s="7" t="str">
        <f t="shared" si="110"/>
        <v/>
      </c>
      <c r="T478" s="7" t="s">
        <v>3381</v>
      </c>
      <c r="U478" s="7" t="s">
        <v>5379</v>
      </c>
      <c r="AB478" s="8" t="s">
        <v>5380</v>
      </c>
      <c r="AC478" s="24">
        <v>282760</v>
      </c>
      <c r="AD478" s="7">
        <v>1.6E-2</v>
      </c>
      <c r="AE478" s="7" t="s">
        <v>5381</v>
      </c>
      <c r="AF478" s="7">
        <v>8.5000000000000006E-2</v>
      </c>
      <c r="AG478" s="7" t="s">
        <v>5382</v>
      </c>
      <c r="AH478" s="7">
        <v>671205</v>
      </c>
      <c r="AI478" s="7">
        <v>2</v>
      </c>
      <c r="AJ478" s="7">
        <v>26</v>
      </c>
      <c r="AK478" s="7" t="s">
        <v>3434</v>
      </c>
      <c r="AM478" s="7" t="s">
        <v>640</v>
      </c>
      <c r="AS478" s="7" t="str">
        <f t="shared" si="106"/>
        <v>CN</v>
      </c>
      <c r="AT478" s="7" t="str">
        <f t="shared" si="118"/>
        <v>None</v>
      </c>
      <c r="AU478" s="7" t="str">
        <f t="shared" si="112"/>
        <v/>
      </c>
      <c r="AV478" s="7" t="str">
        <f t="shared" si="119"/>
        <v/>
      </c>
      <c r="AW478" s="7" t="str">
        <f t="shared" si="114"/>
        <v/>
      </c>
      <c r="BA478" s="7" t="str">
        <f t="shared" si="117"/>
        <v/>
      </c>
      <c r="BB478" s="7" t="str">
        <f t="shared" si="115"/>
        <v>No - but post-2030 commitment</v>
      </c>
      <c r="BC478" s="7" t="s">
        <v>634</v>
      </c>
      <c r="BE478" s="7" t="s">
        <v>5383</v>
      </c>
      <c r="BP478" s="22"/>
      <c r="CD478" s="7">
        <v>2050</v>
      </c>
      <c r="CG478" s="7" t="str">
        <f t="shared" si="116"/>
        <v/>
      </c>
      <c r="CV478" s="7" t="s">
        <v>643</v>
      </c>
    </row>
    <row r="479" spans="1:102">
      <c r="A479" s="7" t="s">
        <v>355</v>
      </c>
      <c r="B479" s="7">
        <v>259</v>
      </c>
      <c r="C479" s="7" t="s">
        <v>1046</v>
      </c>
      <c r="D479" s="7" t="s">
        <v>3540</v>
      </c>
      <c r="E479" s="7" t="s">
        <v>5384</v>
      </c>
      <c r="F479" s="7">
        <v>2025</v>
      </c>
      <c r="G479" s="7">
        <v>2019</v>
      </c>
      <c r="H479" s="24" t="str">
        <f t="shared" si="107"/>
        <v/>
      </c>
      <c r="K479" s="7" t="str">
        <f t="shared" si="108"/>
        <v/>
      </c>
      <c r="L479" s="21" t="str">
        <f t="shared" si="109"/>
        <v/>
      </c>
      <c r="S479" s="7" t="str">
        <f t="shared" si="110"/>
        <v/>
      </c>
      <c r="T479" s="7" t="s">
        <v>3990</v>
      </c>
      <c r="U479" s="7" t="s">
        <v>5385</v>
      </c>
      <c r="W479" s="7" t="s">
        <v>5386</v>
      </c>
      <c r="Y479" s="7" t="s">
        <v>5387</v>
      </c>
      <c r="AB479" s="8" t="s">
        <v>2840</v>
      </c>
      <c r="AC479" s="24">
        <v>45690</v>
      </c>
      <c r="AD479" s="7">
        <v>1.6E-2</v>
      </c>
      <c r="AE479" s="7" t="s">
        <v>5388</v>
      </c>
      <c r="AF479" s="7">
        <v>0.32400000000000001</v>
      </c>
      <c r="AG479" s="7" t="s">
        <v>5389</v>
      </c>
      <c r="AH479" s="7">
        <v>98280</v>
      </c>
      <c r="AI479" s="7">
        <v>-6</v>
      </c>
      <c r="AJ479" s="7">
        <v>26</v>
      </c>
      <c r="AK479" s="7" t="s">
        <v>3434</v>
      </c>
      <c r="AM479" s="7" t="s">
        <v>640</v>
      </c>
      <c r="AS479" s="7" t="str">
        <f t="shared" si="106"/>
        <v>CN</v>
      </c>
      <c r="AT479" s="7" t="str">
        <f t="shared" si="118"/>
        <v>CN</v>
      </c>
      <c r="AU479" s="7">
        <f t="shared" si="112"/>
        <v>2019</v>
      </c>
      <c r="AV479" s="7" t="str">
        <f t="shared" si="119"/>
        <v/>
      </c>
      <c r="AW479" s="7" t="str">
        <f t="shared" si="114"/>
        <v/>
      </c>
      <c r="BA479" s="7" t="str">
        <f t="shared" si="117"/>
        <v/>
      </c>
      <c r="BB479" s="7" t="str">
        <f t="shared" si="115"/>
        <v>Carbon Neutral</v>
      </c>
      <c r="BC479" s="7" t="s">
        <v>3374</v>
      </c>
      <c r="BD479" s="1"/>
      <c r="BE479" s="7" t="s">
        <v>5390</v>
      </c>
      <c r="BF479" s="7" t="s">
        <v>5391</v>
      </c>
      <c r="BP479" s="22"/>
      <c r="CC479" s="7" t="s">
        <v>643</v>
      </c>
      <c r="CE479" s="27" t="s">
        <v>3486</v>
      </c>
      <c r="CG479" s="7" t="str">
        <f t="shared" si="116"/>
        <v/>
      </c>
    </row>
    <row r="480" spans="1:102">
      <c r="A480" s="7" t="s">
        <v>100</v>
      </c>
      <c r="B480" s="7">
        <v>41</v>
      </c>
      <c r="H480" s="24" t="str">
        <f t="shared" si="107"/>
        <v/>
      </c>
      <c r="K480" s="7" t="str">
        <f t="shared" si="108"/>
        <v/>
      </c>
      <c r="L480" s="21" t="str">
        <f t="shared" si="109"/>
        <v/>
      </c>
      <c r="S480" s="7" t="str">
        <f t="shared" si="110"/>
        <v>Nothing</v>
      </c>
      <c r="T480" s="7" t="s">
        <v>634</v>
      </c>
      <c r="AB480" s="8" t="s">
        <v>5392</v>
      </c>
      <c r="AC480" s="24">
        <v>136866</v>
      </c>
      <c r="AD480" s="7">
        <v>4.1000000000000002E-2</v>
      </c>
      <c r="AE480" s="7" t="s">
        <v>5393</v>
      </c>
      <c r="AF480" s="7">
        <v>-0.20699999999999999</v>
      </c>
      <c r="AG480" s="7" t="s">
        <v>5394</v>
      </c>
      <c r="AH480" s="7">
        <v>287000</v>
      </c>
      <c r="AI480" s="7">
        <v>-1</v>
      </c>
      <c r="AJ480" s="7">
        <v>26</v>
      </c>
      <c r="AS480" s="7" t="str">
        <f t="shared" si="106"/>
        <v>None</v>
      </c>
      <c r="AT480" s="7" t="str">
        <f t="shared" si="118"/>
        <v>None</v>
      </c>
      <c r="AU480" s="7" t="str">
        <f t="shared" si="112"/>
        <v/>
      </c>
      <c r="AV480" s="7" t="str">
        <f t="shared" si="119"/>
        <v/>
      </c>
      <c r="AW480" s="7" t="str">
        <f t="shared" si="114"/>
        <v/>
      </c>
      <c r="BA480" s="7" t="str">
        <f t="shared" si="117"/>
        <v/>
      </c>
      <c r="BB480" s="7" t="str">
        <f t="shared" si="115"/>
        <v>No</v>
      </c>
      <c r="BC480" s="7" t="s">
        <v>634</v>
      </c>
      <c r="BE480" s="23" t="s">
        <v>5395</v>
      </c>
      <c r="BP480" s="22"/>
      <c r="CG480" s="7" t="str">
        <f t="shared" si="116"/>
        <v/>
      </c>
      <c r="CX480" s="7" t="s">
        <v>643</v>
      </c>
    </row>
    <row r="481" spans="1:102">
      <c r="A481" s="7" t="s">
        <v>49</v>
      </c>
      <c r="B481" s="7">
        <v>1</v>
      </c>
      <c r="C481" s="7" t="s">
        <v>3332</v>
      </c>
      <c r="H481" s="24" t="str">
        <f t="shared" si="107"/>
        <v>Yes</v>
      </c>
      <c r="I481" s="7">
        <v>2025</v>
      </c>
      <c r="J481" s="7">
        <v>2015</v>
      </c>
      <c r="K481" s="7" t="str">
        <f t="shared" si="108"/>
        <v>T</v>
      </c>
      <c r="L481" s="21">
        <f t="shared" si="109"/>
        <v>2026.6666666666667</v>
      </c>
      <c r="M481" s="7">
        <v>2016</v>
      </c>
      <c r="P481" s="27"/>
      <c r="Q481" s="27"/>
      <c r="S481" s="7" t="str">
        <f t="shared" si="110"/>
        <v>Nothing</v>
      </c>
      <c r="T481" s="7" t="s">
        <v>634</v>
      </c>
      <c r="W481" s="7" t="s">
        <v>5396</v>
      </c>
      <c r="X481" s="27"/>
      <c r="Y481" s="25"/>
      <c r="AB481" s="8" t="s">
        <v>5397</v>
      </c>
      <c r="AC481" s="24">
        <v>523964</v>
      </c>
      <c r="AD481" s="7">
        <v>1.9E-2</v>
      </c>
      <c r="AE481" s="7" t="s">
        <v>5398</v>
      </c>
      <c r="AF481" s="7">
        <v>1.2310000000000001</v>
      </c>
      <c r="AG481" s="7" t="s">
        <v>5399</v>
      </c>
      <c r="AH481" s="7">
        <v>2200000</v>
      </c>
      <c r="AI481" s="7" t="s">
        <v>3395</v>
      </c>
      <c r="AJ481" s="7">
        <v>26</v>
      </c>
      <c r="AK481" s="7" t="s">
        <v>3400</v>
      </c>
      <c r="AM481" s="7" t="s">
        <v>630</v>
      </c>
      <c r="AS481" s="7" t="str">
        <f t="shared" ref="AS481:AS501" si="120">IF(OR(BB481="Carbon Neutral",BB481="No - but post-2030 commitment"),IF((OR(BG481="Committed",BG481="Targets Set")),IF(I481="", "CN &amp; SBT","CN, SBT &amp; RE100"),IF(CG481="","CN","CN &amp; RE100")),IF((OR(BG481="Committed",BG481="Targets Set")),IF(CG481="", "SBT","SBT &amp; RE100"),IF(CG481="","None","RE100")))</f>
        <v>SBT &amp; RE100</v>
      </c>
      <c r="AT481" s="7" t="str">
        <f t="shared" si="118"/>
        <v>SBT &amp; RE100</v>
      </c>
      <c r="AU481" s="7" t="str">
        <f t="shared" si="112"/>
        <v/>
      </c>
      <c r="AV481" s="7">
        <f t="shared" si="119"/>
        <v>2016</v>
      </c>
      <c r="AW481" s="7">
        <f t="shared" si="114"/>
        <v>2015</v>
      </c>
      <c r="BA481" s="7" t="str">
        <f t="shared" si="117"/>
        <v>Yes</v>
      </c>
      <c r="BB481" s="7" t="str">
        <f t="shared" si="115"/>
        <v>No</v>
      </c>
      <c r="BC481" s="27" t="s">
        <v>634</v>
      </c>
      <c r="BD481" s="25"/>
      <c r="BE481" s="7" t="s">
        <v>5400</v>
      </c>
      <c r="BG481" s="7" t="s">
        <v>641</v>
      </c>
      <c r="BH481" s="7" t="s">
        <v>3402</v>
      </c>
      <c r="BI481" s="7" t="s">
        <v>4841</v>
      </c>
      <c r="BL481" s="7" t="s">
        <v>5401</v>
      </c>
      <c r="BM481" s="7">
        <v>2025</v>
      </c>
      <c r="BN481" s="7">
        <v>2025</v>
      </c>
      <c r="BO481" s="7">
        <v>2030</v>
      </c>
      <c r="BP481" s="22"/>
      <c r="CF481" s="7" t="s">
        <v>3336</v>
      </c>
      <c r="CG481" s="7" t="str">
        <f t="shared" si="116"/>
        <v>yes</v>
      </c>
      <c r="CH481" s="7" t="s">
        <v>3338</v>
      </c>
      <c r="CI481" s="7">
        <v>0.09</v>
      </c>
      <c r="CJ481" s="7">
        <v>0.09</v>
      </c>
      <c r="CK481" s="7">
        <v>0.26</v>
      </c>
      <c r="CL481" s="7" t="s">
        <v>3338</v>
      </c>
      <c r="CM481" s="7">
        <v>0.26</v>
      </c>
      <c r="CN481" s="7" t="s">
        <v>3551</v>
      </c>
      <c r="CV481" s="7" t="s">
        <v>643</v>
      </c>
      <c r="CX481" s="7" t="s">
        <v>643</v>
      </c>
    </row>
    <row r="482" spans="1:102">
      <c r="A482" s="7" t="s">
        <v>170</v>
      </c>
      <c r="B482" s="7">
        <v>150</v>
      </c>
      <c r="H482" s="24" t="str">
        <f t="shared" si="107"/>
        <v/>
      </c>
      <c r="K482" s="7" t="str">
        <f t="shared" si="108"/>
        <v/>
      </c>
      <c r="L482" s="21" t="str">
        <f t="shared" si="109"/>
        <v/>
      </c>
      <c r="S482" s="7" t="str">
        <f t="shared" si="110"/>
        <v>Nothing</v>
      </c>
      <c r="T482" s="7" t="s">
        <v>634</v>
      </c>
      <c r="AB482" s="8" t="s">
        <v>5402</v>
      </c>
      <c r="AC482" s="24">
        <v>69570</v>
      </c>
      <c r="AD482" s="7">
        <v>0.17100000000000001</v>
      </c>
      <c r="AE482" s="7" t="s">
        <v>5403</v>
      </c>
      <c r="AF482" s="7">
        <v>-0.123</v>
      </c>
      <c r="AG482" s="7" t="s">
        <v>5404</v>
      </c>
      <c r="AH482" s="7">
        <v>223000</v>
      </c>
      <c r="AI482" s="7">
        <v>20</v>
      </c>
      <c r="AJ482" s="7">
        <v>26</v>
      </c>
      <c r="AS482" s="7" t="str">
        <f t="shared" si="120"/>
        <v>None</v>
      </c>
      <c r="AT482" s="7" t="str">
        <f t="shared" si="118"/>
        <v>None</v>
      </c>
      <c r="AU482" s="7" t="str">
        <f t="shared" si="112"/>
        <v/>
      </c>
      <c r="AV482" s="7" t="str">
        <f t="shared" si="119"/>
        <v/>
      </c>
      <c r="AW482" s="7" t="str">
        <f t="shared" si="114"/>
        <v/>
      </c>
      <c r="BA482" s="7" t="str">
        <f t="shared" si="117"/>
        <v/>
      </c>
      <c r="BB482" s="7" t="str">
        <f t="shared" si="115"/>
        <v>No</v>
      </c>
      <c r="BC482" s="7" t="s">
        <v>634</v>
      </c>
      <c r="BE482" s="7" t="s">
        <v>5405</v>
      </c>
      <c r="BP482" s="22"/>
      <c r="CG482" s="7" t="str">
        <f t="shared" si="116"/>
        <v/>
      </c>
      <c r="CW482" s="7" t="s">
        <v>643</v>
      </c>
    </row>
    <row r="483" spans="1:102">
      <c r="A483" s="7" t="s">
        <v>119</v>
      </c>
      <c r="B483" s="7">
        <v>69</v>
      </c>
      <c r="C483" s="7" t="s">
        <v>3332</v>
      </c>
      <c r="D483" s="7" t="s">
        <v>635</v>
      </c>
      <c r="E483" s="7" t="s">
        <v>663</v>
      </c>
      <c r="F483" s="7">
        <v>2019</v>
      </c>
      <c r="G483" s="7">
        <v>2020</v>
      </c>
      <c r="H483" s="24" t="str">
        <f t="shared" si="107"/>
        <v>Yes</v>
      </c>
      <c r="I483" s="7" t="s">
        <v>3542</v>
      </c>
      <c r="J483" s="7">
        <v>2016</v>
      </c>
      <c r="K483" s="7" t="str">
        <f t="shared" si="108"/>
        <v/>
      </c>
      <c r="L483" s="21" t="str">
        <f t="shared" si="109"/>
        <v/>
      </c>
      <c r="S483" s="7" t="str">
        <f t="shared" si="110"/>
        <v/>
      </c>
      <c r="T483" s="7" t="s">
        <v>643</v>
      </c>
      <c r="U483" s="7" t="s">
        <v>5406</v>
      </c>
      <c r="AB483" s="8" t="s">
        <v>5407</v>
      </c>
      <c r="AC483" s="24">
        <v>103915</v>
      </c>
      <c r="AD483" s="7">
        <v>2.8000000000000001E-2</v>
      </c>
      <c r="AE483" s="7" t="s">
        <v>5408</v>
      </c>
      <c r="AF483" s="7">
        <v>-0.127</v>
      </c>
      <c r="AG483" s="7" t="s">
        <v>5409</v>
      </c>
      <c r="AH483" s="7">
        <v>259800</v>
      </c>
      <c r="AI483" s="7" t="s">
        <v>3395</v>
      </c>
      <c r="AJ483" s="7">
        <v>23</v>
      </c>
      <c r="AK483" s="7" t="s">
        <v>3371</v>
      </c>
      <c r="AM483" s="7" t="s">
        <v>630</v>
      </c>
      <c r="AS483" s="7" t="str">
        <f t="shared" si="120"/>
        <v>CN</v>
      </c>
      <c r="AT483" s="7" t="str">
        <f t="shared" si="118"/>
        <v>CN</v>
      </c>
      <c r="AU483" s="7">
        <f t="shared" si="112"/>
        <v>2020</v>
      </c>
      <c r="AV483" s="7" t="str">
        <f t="shared" si="119"/>
        <v/>
      </c>
      <c r="AW483" s="7" t="str">
        <f t="shared" si="114"/>
        <v/>
      </c>
      <c r="BA483" s="7" t="str">
        <f t="shared" si="117"/>
        <v/>
      </c>
      <c r="BB483" s="7" t="str">
        <f t="shared" si="115"/>
        <v>Carbon Neutral</v>
      </c>
      <c r="BC483" s="7" t="s">
        <v>634</v>
      </c>
      <c r="BE483" s="7" t="s">
        <v>5410</v>
      </c>
      <c r="BP483" s="22"/>
      <c r="CC483" s="7" t="s">
        <v>643</v>
      </c>
      <c r="CF483" s="7" t="s">
        <v>3336</v>
      </c>
      <c r="CG483" s="7" t="str">
        <f t="shared" si="116"/>
        <v/>
      </c>
      <c r="CH483" s="7" t="s">
        <v>3338</v>
      </c>
      <c r="CI483" s="7">
        <v>1</v>
      </c>
      <c r="CJ483" s="7">
        <v>1</v>
      </c>
      <c r="CK483" s="7">
        <v>0.05</v>
      </c>
      <c r="CL483" s="7">
        <v>7.0000000000000007E-2</v>
      </c>
      <c r="CM483" s="7" t="s">
        <v>3338</v>
      </c>
      <c r="CN483" s="7" t="s">
        <v>5411</v>
      </c>
      <c r="CP483" s="7" t="s">
        <v>5412</v>
      </c>
      <c r="CQ483" s="26" t="s">
        <v>1552</v>
      </c>
      <c r="CW483" s="7" t="s">
        <v>643</v>
      </c>
      <c r="CX483" s="7" t="s">
        <v>643</v>
      </c>
    </row>
    <row r="484" spans="1:102">
      <c r="A484" s="7" t="s">
        <v>463</v>
      </c>
      <c r="B484" s="7">
        <v>491</v>
      </c>
      <c r="C484" s="7" t="s">
        <v>723</v>
      </c>
      <c r="D484" s="7" t="s">
        <v>635</v>
      </c>
      <c r="E484" s="7" t="s">
        <v>636</v>
      </c>
      <c r="F484" s="7">
        <v>2013</v>
      </c>
      <c r="G484" s="7">
        <v>2013</v>
      </c>
      <c r="H484" s="24" t="str">
        <f t="shared" si="107"/>
        <v>Yes</v>
      </c>
      <c r="I484" s="7">
        <v>2025</v>
      </c>
      <c r="J484" s="7">
        <v>2019</v>
      </c>
      <c r="K484" s="7" t="str">
        <f t="shared" si="108"/>
        <v>C</v>
      </c>
      <c r="L484" s="21" t="str">
        <f t="shared" si="109"/>
        <v/>
      </c>
      <c r="M484" s="7">
        <v>2015</v>
      </c>
      <c r="S484" s="7" t="str">
        <f t="shared" si="110"/>
        <v/>
      </c>
      <c r="T484" s="7" t="s">
        <v>643</v>
      </c>
      <c r="U484" s="7" t="s">
        <v>5413</v>
      </c>
      <c r="AC484" s="24">
        <v>26001</v>
      </c>
      <c r="AD484" s="7">
        <v>-0.104</v>
      </c>
      <c r="AE484" s="7" t="s">
        <v>5414</v>
      </c>
      <c r="AF484" s="7">
        <v>-0.224</v>
      </c>
      <c r="AG484" s="7" t="s">
        <v>5415</v>
      </c>
      <c r="AH484" s="7">
        <v>33288</v>
      </c>
      <c r="AI484" s="7">
        <v>-58</v>
      </c>
      <c r="AJ484" s="7">
        <v>16</v>
      </c>
      <c r="AK484" s="7" t="s">
        <v>3371</v>
      </c>
      <c r="AM484" s="7" t="s">
        <v>3976</v>
      </c>
      <c r="AS484" s="7" t="str">
        <f t="shared" si="120"/>
        <v>CN, SBT &amp; RE100</v>
      </c>
      <c r="AT484" s="7" t="str">
        <f t="shared" si="118"/>
        <v>CN, SBT &amp; RE100</v>
      </c>
      <c r="AU484" s="7">
        <f t="shared" si="112"/>
        <v>2013</v>
      </c>
      <c r="AV484" s="7">
        <f t="shared" si="119"/>
        <v>2015</v>
      </c>
      <c r="AW484" s="7">
        <f t="shared" si="114"/>
        <v>2019</v>
      </c>
      <c r="BA484" s="7" t="str">
        <f t="shared" si="117"/>
        <v>Yes</v>
      </c>
      <c r="BB484" s="7" t="str">
        <f t="shared" si="115"/>
        <v>Carbon Neutral</v>
      </c>
      <c r="BC484" s="7" t="s">
        <v>634</v>
      </c>
      <c r="BF484" s="7" t="s">
        <v>651</v>
      </c>
      <c r="BG484" s="7" t="s">
        <v>633</v>
      </c>
      <c r="BI484" s="7" t="s">
        <v>5108</v>
      </c>
      <c r="BP484" s="22"/>
      <c r="CF484" s="7" t="s">
        <v>723</v>
      </c>
      <c r="CG484" s="7" t="str">
        <f t="shared" si="116"/>
        <v>yes</v>
      </c>
      <c r="CH484" s="7" t="s">
        <v>3338</v>
      </c>
      <c r="CI484" s="7" t="s">
        <v>3338</v>
      </c>
      <c r="CJ484" s="7" t="s">
        <v>3338</v>
      </c>
      <c r="CK484" s="7" t="s">
        <v>3338</v>
      </c>
      <c r="CL484" s="7" t="s">
        <v>3338</v>
      </c>
      <c r="CM484" s="7" t="s">
        <v>3338</v>
      </c>
      <c r="CN484" s="7" t="s">
        <v>5416</v>
      </c>
      <c r="CO484" s="7" t="s">
        <v>3340</v>
      </c>
    </row>
    <row r="485" spans="1:102">
      <c r="A485" s="7" t="s">
        <v>248</v>
      </c>
      <c r="B485" s="7">
        <v>285</v>
      </c>
      <c r="H485" s="24" t="str">
        <f t="shared" si="107"/>
        <v/>
      </c>
      <c r="K485" s="7" t="str">
        <f t="shared" si="108"/>
        <v/>
      </c>
      <c r="L485" s="21" t="str">
        <f t="shared" si="109"/>
        <v/>
      </c>
      <c r="S485" s="7" t="str">
        <f t="shared" si="110"/>
        <v>Nothing</v>
      </c>
      <c r="T485" s="7" t="s">
        <v>3333</v>
      </c>
      <c r="AC485" s="24">
        <v>42641</v>
      </c>
      <c r="AD485" s="7">
        <v>-4.2000000000000003E-2</v>
      </c>
      <c r="AE485" s="7" t="s">
        <v>5417</v>
      </c>
      <c r="AF485" s="7">
        <v>0.14699999999999999</v>
      </c>
      <c r="AG485" s="7" t="s">
        <v>5418</v>
      </c>
      <c r="AH485" s="7">
        <v>90000</v>
      </c>
      <c r="AI485" s="7">
        <v>-27</v>
      </c>
      <c r="AJ485" s="7">
        <v>12</v>
      </c>
      <c r="AS485" s="7" t="str">
        <f t="shared" si="120"/>
        <v>None</v>
      </c>
      <c r="AT485" s="7" t="str">
        <f t="shared" si="118"/>
        <v>None</v>
      </c>
      <c r="AU485" s="7" t="str">
        <f t="shared" si="112"/>
        <v/>
      </c>
      <c r="AV485" s="7" t="str">
        <f t="shared" si="119"/>
        <v/>
      </c>
      <c r="AW485" s="7" t="str">
        <f t="shared" si="114"/>
        <v/>
      </c>
      <c r="BA485" s="7" t="str">
        <f t="shared" si="117"/>
        <v/>
      </c>
      <c r="BB485" s="7" t="str">
        <f t="shared" si="115"/>
        <v>No</v>
      </c>
      <c r="BC485" s="7" t="s">
        <v>3333</v>
      </c>
      <c r="BE485" s="7" t="s">
        <v>5419</v>
      </c>
      <c r="BF485" s="8" t="s">
        <v>5420</v>
      </c>
      <c r="BP485" s="22"/>
      <c r="CG485" s="7" t="str">
        <f t="shared" si="116"/>
        <v/>
      </c>
    </row>
    <row r="486" spans="1:102">
      <c r="A486" s="7" t="s">
        <v>544</v>
      </c>
      <c r="B486" s="7">
        <v>452</v>
      </c>
      <c r="H486" s="24" t="str">
        <f t="shared" si="107"/>
        <v/>
      </c>
      <c r="K486" s="7" t="str">
        <f t="shared" si="108"/>
        <v/>
      </c>
      <c r="L486" s="21" t="str">
        <f t="shared" si="109"/>
        <v/>
      </c>
      <c r="S486" s="7" t="str">
        <f t="shared" si="110"/>
        <v>Nothing</v>
      </c>
      <c r="T486" s="7" t="s">
        <v>634</v>
      </c>
      <c r="AC486" s="24">
        <v>28416</v>
      </c>
      <c r="AD486" s="7">
        <v>-3.6999999999999998E-2</v>
      </c>
      <c r="AE486" s="7" t="s">
        <v>5421</v>
      </c>
      <c r="AF486" s="7">
        <v>0.35099999999999998</v>
      </c>
      <c r="AG486" s="7" t="s">
        <v>5422</v>
      </c>
      <c r="AH486" s="7">
        <v>70286</v>
      </c>
      <c r="AI486" s="7">
        <v>-28</v>
      </c>
      <c r="AJ486" s="7">
        <v>5</v>
      </c>
      <c r="AS486" s="7" t="str">
        <f t="shared" si="120"/>
        <v>None</v>
      </c>
      <c r="AT486" s="7" t="str">
        <f t="shared" si="118"/>
        <v>None</v>
      </c>
      <c r="AU486" s="7" t="str">
        <f t="shared" si="112"/>
        <v/>
      </c>
      <c r="AV486" s="7" t="str">
        <f t="shared" si="119"/>
        <v/>
      </c>
      <c r="AW486" s="7" t="str">
        <f t="shared" si="114"/>
        <v/>
      </c>
      <c r="BA486" s="7" t="str">
        <f t="shared" si="117"/>
        <v/>
      </c>
      <c r="BB486" s="7" t="str">
        <f t="shared" si="115"/>
        <v>No</v>
      </c>
      <c r="BC486" s="7" t="s">
        <v>634</v>
      </c>
      <c r="BP486" s="22"/>
      <c r="CG486" s="7" t="str">
        <f t="shared" si="116"/>
        <v/>
      </c>
    </row>
    <row r="487" spans="1:102">
      <c r="A487" s="7" t="s">
        <v>393</v>
      </c>
      <c r="B487" s="7">
        <v>260</v>
      </c>
      <c r="C487" s="7" t="s">
        <v>723</v>
      </c>
      <c r="H487" s="24" t="str">
        <f t="shared" si="107"/>
        <v/>
      </c>
      <c r="K487" s="7" t="str">
        <f t="shared" si="108"/>
        <v>C</v>
      </c>
      <c r="L487" s="21" t="str">
        <f t="shared" si="109"/>
        <v/>
      </c>
      <c r="M487" s="7">
        <v>2019</v>
      </c>
      <c r="S487" s="7" t="str">
        <f t="shared" si="110"/>
        <v>Nothing</v>
      </c>
      <c r="T487" s="7" t="s">
        <v>634</v>
      </c>
      <c r="AB487" s="8" t="s">
        <v>5423</v>
      </c>
      <c r="AC487" s="24">
        <v>45524</v>
      </c>
      <c r="AD487" s="7">
        <v>-4.8000000000000001E-2</v>
      </c>
      <c r="AE487" s="7" t="s">
        <v>5424</v>
      </c>
      <c r="AF487" s="7">
        <v>0.441</v>
      </c>
      <c r="AG487" s="7" t="s">
        <v>5425</v>
      </c>
      <c r="AH487" s="7">
        <v>196000</v>
      </c>
      <c r="AI487" s="7">
        <v>-27</v>
      </c>
      <c r="AJ487" s="7">
        <v>24</v>
      </c>
      <c r="AK487" s="7" t="s">
        <v>3400</v>
      </c>
      <c r="AM487" s="7" t="s">
        <v>3976</v>
      </c>
      <c r="AS487" s="7" t="str">
        <f t="shared" si="120"/>
        <v>SBT</v>
      </c>
      <c r="AT487" s="7" t="str">
        <f t="shared" si="118"/>
        <v>SBT</v>
      </c>
      <c r="AU487" s="7" t="str">
        <f t="shared" si="112"/>
        <v/>
      </c>
      <c r="AV487" s="7">
        <f t="shared" si="119"/>
        <v>2019</v>
      </c>
      <c r="AW487" s="7" t="str">
        <f t="shared" si="114"/>
        <v/>
      </c>
      <c r="BA487" s="7" t="str">
        <f t="shared" si="117"/>
        <v>Yes</v>
      </c>
      <c r="BB487" s="7" t="str">
        <f t="shared" si="115"/>
        <v>No</v>
      </c>
      <c r="BC487" s="7" t="s">
        <v>3333</v>
      </c>
      <c r="BD487" s="1"/>
      <c r="BE487" s="7" t="s">
        <v>5426</v>
      </c>
      <c r="BG487" s="7" t="s">
        <v>633</v>
      </c>
      <c r="BI487" s="7" t="s">
        <v>3961</v>
      </c>
      <c r="BP487" s="22"/>
      <c r="CG487" s="7" t="str">
        <f t="shared" si="116"/>
        <v/>
      </c>
    </row>
    <row r="488" spans="1:102">
      <c r="A488" s="7" t="s">
        <v>414</v>
      </c>
      <c r="B488" s="7">
        <v>345</v>
      </c>
      <c r="H488" s="24" t="str">
        <f t="shared" si="107"/>
        <v/>
      </c>
      <c r="K488" s="7" t="str">
        <f t="shared" si="108"/>
        <v/>
      </c>
      <c r="L488" s="21" t="str">
        <f t="shared" si="109"/>
        <v/>
      </c>
      <c r="S488" s="7" t="str">
        <f t="shared" si="110"/>
        <v>Nothing</v>
      </c>
      <c r="T488" s="7" t="s">
        <v>3333</v>
      </c>
      <c r="AB488" s="8" t="s">
        <v>5427</v>
      </c>
      <c r="AC488" s="24">
        <v>36819</v>
      </c>
      <c r="AD488" s="7">
        <v>-7.3999999999999996E-2</v>
      </c>
      <c r="AE488" s="7" t="s">
        <v>5428</v>
      </c>
      <c r="AF488" s="7">
        <v>0.40100000000000002</v>
      </c>
      <c r="AG488" s="7" t="s">
        <v>5429</v>
      </c>
      <c r="AH488" s="7">
        <v>5500</v>
      </c>
      <c r="AI488" s="7">
        <v>-36</v>
      </c>
      <c r="AJ488" s="7">
        <v>9</v>
      </c>
      <c r="AS488" s="7" t="str">
        <f t="shared" si="120"/>
        <v>None</v>
      </c>
      <c r="AT488" s="7" t="str">
        <f t="shared" si="118"/>
        <v>None</v>
      </c>
      <c r="AU488" s="7" t="str">
        <f t="shared" si="112"/>
        <v/>
      </c>
      <c r="AV488" s="7" t="str">
        <f t="shared" si="119"/>
        <v/>
      </c>
      <c r="AW488" s="7" t="str">
        <f t="shared" si="114"/>
        <v/>
      </c>
      <c r="BA488" s="7" t="str">
        <f t="shared" si="117"/>
        <v/>
      </c>
      <c r="BB488" s="7" t="str">
        <f t="shared" si="115"/>
        <v>No</v>
      </c>
      <c r="BC488" s="7" t="s">
        <v>3333</v>
      </c>
      <c r="BE488" t="s">
        <v>5430</v>
      </c>
      <c r="BP488" s="22"/>
      <c r="CG488" s="7" t="str">
        <f t="shared" si="116"/>
        <v/>
      </c>
      <c r="CX488" s="7" t="s">
        <v>643</v>
      </c>
    </row>
    <row r="489" spans="1:102">
      <c r="A489" s="7" t="s">
        <v>197</v>
      </c>
      <c r="B489" s="7">
        <v>210</v>
      </c>
      <c r="C489" s="7" t="s">
        <v>680</v>
      </c>
      <c r="H489" s="24" t="str">
        <f t="shared" si="107"/>
        <v/>
      </c>
      <c r="K489" s="7" t="str">
        <f t="shared" si="108"/>
        <v/>
      </c>
      <c r="L489" s="21" t="str">
        <f t="shared" si="109"/>
        <v/>
      </c>
      <c r="S489" s="7" t="str">
        <f t="shared" si="110"/>
        <v>Nothing</v>
      </c>
      <c r="T489" s="7" t="s">
        <v>3467</v>
      </c>
      <c r="AC489" s="24">
        <v>51954</v>
      </c>
      <c r="AD489" s="7">
        <v>0.14299999999999999</v>
      </c>
      <c r="AE489" s="7" t="s">
        <v>5431</v>
      </c>
      <c r="AF489" s="7">
        <v>9.1999999999999998E-2</v>
      </c>
      <c r="AG489" s="7" t="s">
        <v>5432</v>
      </c>
      <c r="AH489" s="7">
        <v>20332</v>
      </c>
      <c r="AI489" s="7">
        <v>39</v>
      </c>
      <c r="AJ489" s="7">
        <v>10</v>
      </c>
      <c r="AS489" s="7" t="str">
        <f t="shared" si="120"/>
        <v>None</v>
      </c>
      <c r="AT489" s="7" t="str">
        <f t="shared" si="118"/>
        <v>None</v>
      </c>
      <c r="AU489" s="7" t="str">
        <f t="shared" si="112"/>
        <v/>
      </c>
      <c r="AV489" s="7" t="str">
        <f t="shared" si="119"/>
        <v/>
      </c>
      <c r="AW489" s="7" t="str">
        <f t="shared" si="114"/>
        <v/>
      </c>
      <c r="BA489" s="7" t="str">
        <f t="shared" si="117"/>
        <v/>
      </c>
      <c r="BB489" s="7" t="str">
        <f t="shared" si="115"/>
        <v>No</v>
      </c>
      <c r="BP489" s="22"/>
      <c r="CG489" s="7" t="str">
        <f t="shared" si="116"/>
        <v/>
      </c>
    </row>
    <row r="490" spans="1:102">
      <c r="A490" s="7" t="s">
        <v>415</v>
      </c>
      <c r="B490" s="7">
        <v>475</v>
      </c>
      <c r="H490" s="24" t="str">
        <f t="shared" si="107"/>
        <v/>
      </c>
      <c r="K490" s="7" t="str">
        <f t="shared" si="108"/>
        <v/>
      </c>
      <c r="L490" s="21" t="str">
        <f t="shared" si="109"/>
        <v/>
      </c>
      <c r="S490" s="7" t="str">
        <f t="shared" si="110"/>
        <v>Nothing</v>
      </c>
      <c r="T490" s="7" t="s">
        <v>634</v>
      </c>
      <c r="AC490" s="24">
        <v>26808</v>
      </c>
      <c r="AD490" s="7">
        <v>9.8000000000000004E-2</v>
      </c>
      <c r="AE490" s="7" t="s">
        <v>5433</v>
      </c>
      <c r="AF490" s="7">
        <v>-0.33900000000000002</v>
      </c>
      <c r="AG490" s="7" t="s">
        <v>5434</v>
      </c>
      <c r="AH490" s="7">
        <v>307444</v>
      </c>
      <c r="AI490" s="7" t="s">
        <v>3395</v>
      </c>
      <c r="AJ490" s="7">
        <v>1</v>
      </c>
      <c r="AS490" s="7" t="str">
        <f t="shared" si="120"/>
        <v>None</v>
      </c>
      <c r="AT490" s="7" t="str">
        <f t="shared" si="118"/>
        <v>None</v>
      </c>
      <c r="AU490" s="7" t="str">
        <f t="shared" si="112"/>
        <v/>
      </c>
      <c r="AV490" s="7" t="str">
        <f t="shared" si="119"/>
        <v/>
      </c>
      <c r="AW490" s="7" t="str">
        <f t="shared" si="114"/>
        <v/>
      </c>
      <c r="BA490" s="7" t="str">
        <f t="shared" si="117"/>
        <v/>
      </c>
      <c r="BB490" s="7" t="str">
        <f t="shared" si="115"/>
        <v>No</v>
      </c>
      <c r="BC490" s="7" t="s">
        <v>634</v>
      </c>
      <c r="BP490" s="22"/>
      <c r="CG490" s="7" t="str">
        <f t="shared" si="116"/>
        <v/>
      </c>
    </row>
    <row r="491" spans="1:102">
      <c r="A491" s="7" t="s">
        <v>146</v>
      </c>
      <c r="B491" s="7">
        <v>234</v>
      </c>
      <c r="H491" s="24" t="str">
        <f t="shared" si="107"/>
        <v/>
      </c>
      <c r="K491" s="7" t="str">
        <f t="shared" si="108"/>
        <v/>
      </c>
      <c r="L491" s="21" t="str">
        <f t="shared" si="109"/>
        <v/>
      </c>
      <c r="S491" s="7" t="str">
        <f t="shared" si="110"/>
        <v>Nothing</v>
      </c>
      <c r="T491" s="7" t="s">
        <v>634</v>
      </c>
      <c r="AC491" s="24">
        <v>49170</v>
      </c>
      <c r="AD491" s="7">
        <v>0.151</v>
      </c>
      <c r="AE491" s="7" t="s">
        <v>5435</v>
      </c>
      <c r="AF491" s="7">
        <v>5.7000000000000002E-2</v>
      </c>
      <c r="AG491" s="7" t="s">
        <v>5436</v>
      </c>
      <c r="AH491" s="7">
        <v>26732</v>
      </c>
      <c r="AI491" s="7">
        <v>43</v>
      </c>
      <c r="AJ491" s="7">
        <v>4</v>
      </c>
      <c r="AS491" s="7" t="str">
        <f t="shared" si="120"/>
        <v>None</v>
      </c>
      <c r="AT491" s="7" t="str">
        <f t="shared" si="118"/>
        <v>None</v>
      </c>
      <c r="AU491" s="7" t="str">
        <f t="shared" si="112"/>
        <v/>
      </c>
      <c r="AV491" s="7" t="str">
        <f t="shared" si="119"/>
        <v/>
      </c>
      <c r="AW491" s="7" t="str">
        <f t="shared" si="114"/>
        <v/>
      </c>
      <c r="BA491" s="7" t="str">
        <f t="shared" si="117"/>
        <v/>
      </c>
      <c r="BB491" s="7" t="str">
        <f t="shared" si="115"/>
        <v>No</v>
      </c>
      <c r="BC491" s="7" t="s">
        <v>634</v>
      </c>
      <c r="BP491" s="22"/>
      <c r="CG491" s="7" t="str">
        <f t="shared" si="116"/>
        <v/>
      </c>
    </row>
    <row r="492" spans="1:102">
      <c r="A492" s="7" t="s">
        <v>256</v>
      </c>
      <c r="B492" s="7">
        <v>284</v>
      </c>
      <c r="C492" s="7" t="s">
        <v>680</v>
      </c>
      <c r="H492" s="24" t="str">
        <f t="shared" si="107"/>
        <v/>
      </c>
      <c r="K492" s="7" t="str">
        <f t="shared" si="108"/>
        <v>C</v>
      </c>
      <c r="L492" s="21" t="str">
        <f t="shared" si="109"/>
        <v/>
      </c>
      <c r="M492" s="7">
        <v>2020</v>
      </c>
      <c r="S492" s="7" t="str">
        <f t="shared" si="110"/>
        <v>Nothing</v>
      </c>
      <c r="T492" s="7" t="s">
        <v>3333</v>
      </c>
      <c r="AC492" s="24">
        <v>42790</v>
      </c>
      <c r="AD492" s="7">
        <v>3.3000000000000002E-2</v>
      </c>
      <c r="AE492" s="7" t="s">
        <v>5437</v>
      </c>
      <c r="AF492" s="7">
        <v>-0.33400000000000002</v>
      </c>
      <c r="AG492" s="7" t="s">
        <v>5438</v>
      </c>
      <c r="AH492" s="7">
        <v>15178</v>
      </c>
      <c r="AI492" s="7">
        <v>7</v>
      </c>
      <c r="AJ492" s="7">
        <v>4</v>
      </c>
      <c r="AK492" s="7" t="s">
        <v>3549</v>
      </c>
      <c r="AM492" s="7" t="s">
        <v>677</v>
      </c>
      <c r="AS492" s="7" t="str">
        <f t="shared" si="120"/>
        <v>SBT</v>
      </c>
      <c r="AT492" s="7" t="str">
        <f t="shared" si="118"/>
        <v>SBT</v>
      </c>
      <c r="AU492" s="7" t="str">
        <f t="shared" si="112"/>
        <v/>
      </c>
      <c r="AV492" s="7">
        <f t="shared" si="119"/>
        <v>2020</v>
      </c>
      <c r="AW492" s="7" t="str">
        <f t="shared" si="114"/>
        <v/>
      </c>
      <c r="BA492" s="7" t="str">
        <f t="shared" si="117"/>
        <v>Yes</v>
      </c>
      <c r="BB492" s="7" t="str">
        <f t="shared" si="115"/>
        <v>No</v>
      </c>
      <c r="BC492" s="7" t="s">
        <v>3333</v>
      </c>
      <c r="BE492" s="7" t="s">
        <v>5439</v>
      </c>
      <c r="BG492" s="7" t="s">
        <v>633</v>
      </c>
      <c r="BI492" s="7" t="s">
        <v>3390</v>
      </c>
      <c r="BP492" s="22"/>
      <c r="CG492" s="7" t="str">
        <f t="shared" si="116"/>
        <v/>
      </c>
    </row>
    <row r="493" spans="1:102">
      <c r="A493" s="7" t="s">
        <v>345</v>
      </c>
      <c r="B493" s="7">
        <v>422</v>
      </c>
      <c r="H493" s="24" t="str">
        <f t="shared" si="107"/>
        <v/>
      </c>
      <c r="K493" s="7" t="str">
        <f t="shared" si="108"/>
        <v/>
      </c>
      <c r="L493" s="21" t="str">
        <f t="shared" si="109"/>
        <v/>
      </c>
      <c r="S493" s="7" t="str">
        <f t="shared" si="110"/>
        <v>Nothing</v>
      </c>
      <c r="T493" s="7" t="s">
        <v>3333</v>
      </c>
      <c r="AC493" s="24">
        <v>29795</v>
      </c>
      <c r="AD493" s="7">
        <v>0.127</v>
      </c>
      <c r="AE493" s="7" t="s">
        <v>5440</v>
      </c>
      <c r="AF493" s="7">
        <v>-0.28999999999999998</v>
      </c>
      <c r="AG493" s="7" t="s">
        <v>5441</v>
      </c>
      <c r="AH493" s="7">
        <v>18170</v>
      </c>
      <c r="AI493" s="7">
        <v>46</v>
      </c>
      <c r="AJ493" s="7">
        <v>2</v>
      </c>
      <c r="AS493" s="7" t="str">
        <f t="shared" si="120"/>
        <v>None</v>
      </c>
      <c r="AT493" s="7" t="str">
        <f t="shared" si="118"/>
        <v>None</v>
      </c>
      <c r="AU493" s="7" t="str">
        <f t="shared" si="112"/>
        <v/>
      </c>
      <c r="AV493" s="7" t="str">
        <f t="shared" si="119"/>
        <v/>
      </c>
      <c r="AW493" s="7" t="str">
        <f t="shared" si="114"/>
        <v/>
      </c>
      <c r="BA493" s="7" t="str">
        <f t="shared" si="117"/>
        <v/>
      </c>
      <c r="BB493" s="7" t="str">
        <f t="shared" si="115"/>
        <v>No</v>
      </c>
      <c r="BC493" s="7" t="s">
        <v>3333</v>
      </c>
      <c r="BP493" s="22"/>
      <c r="CG493" s="7" t="str">
        <f t="shared" si="116"/>
        <v/>
      </c>
    </row>
    <row r="494" spans="1:102">
      <c r="A494" s="7" t="s">
        <v>2574</v>
      </c>
      <c r="B494" s="7">
        <v>443</v>
      </c>
      <c r="C494" s="7" t="s">
        <v>680</v>
      </c>
      <c r="H494" s="24" t="str">
        <f t="shared" si="107"/>
        <v/>
      </c>
      <c r="K494" s="7" t="str">
        <f t="shared" si="108"/>
        <v/>
      </c>
      <c r="L494" s="21" t="str">
        <f t="shared" si="109"/>
        <v/>
      </c>
      <c r="S494" s="7" t="str">
        <f t="shared" si="110"/>
        <v>Nothing</v>
      </c>
      <c r="T494" s="7" t="s">
        <v>3467</v>
      </c>
      <c r="AB494" s="8" t="s">
        <v>5442</v>
      </c>
      <c r="AC494" s="24">
        <v>28711</v>
      </c>
      <c r="AD494" s="7">
        <v>5.0000000000000001E-3</v>
      </c>
      <c r="AE494" s="7" t="s">
        <v>5443</v>
      </c>
      <c r="AF494" s="7">
        <v>-0.34499999999999997</v>
      </c>
      <c r="AG494" s="7" t="s">
        <v>5444</v>
      </c>
      <c r="AH494" s="7">
        <v>77400</v>
      </c>
      <c r="AI494" s="7">
        <v>-4</v>
      </c>
      <c r="AJ494" s="7">
        <v>4</v>
      </c>
      <c r="AS494" s="7" t="str">
        <f t="shared" si="120"/>
        <v>None</v>
      </c>
      <c r="AT494" s="7" t="str">
        <f t="shared" si="118"/>
        <v>None</v>
      </c>
      <c r="AU494" s="7" t="str">
        <f t="shared" si="112"/>
        <v/>
      </c>
      <c r="AV494" s="7" t="str">
        <f t="shared" si="119"/>
        <v/>
      </c>
      <c r="AW494" s="7" t="str">
        <f t="shared" si="114"/>
        <v/>
      </c>
      <c r="BA494" s="7" t="str">
        <f t="shared" si="117"/>
        <v/>
      </c>
      <c r="BB494" s="7" t="str">
        <f t="shared" si="115"/>
        <v>No</v>
      </c>
      <c r="BC494" s="7" t="s">
        <v>3467</v>
      </c>
      <c r="BE494" s="7" t="s">
        <v>5445</v>
      </c>
      <c r="BP494" s="22"/>
      <c r="CC494" s="7" t="s">
        <v>643</v>
      </c>
      <c r="CG494" s="7" t="str">
        <f t="shared" si="116"/>
        <v/>
      </c>
    </row>
    <row r="495" spans="1:102">
      <c r="A495" s="7" t="s">
        <v>289</v>
      </c>
      <c r="B495" s="7">
        <v>298</v>
      </c>
      <c r="H495" s="24" t="str">
        <f t="shared" si="107"/>
        <v/>
      </c>
      <c r="K495" s="7" t="str">
        <f t="shared" si="108"/>
        <v/>
      </c>
      <c r="L495" s="21" t="str">
        <f t="shared" si="109"/>
        <v/>
      </c>
      <c r="S495" s="7" t="str">
        <f t="shared" si="110"/>
        <v>Nothing</v>
      </c>
      <c r="T495" s="7" t="s">
        <v>3333</v>
      </c>
      <c r="AB495" s="8" t="s">
        <v>5446</v>
      </c>
      <c r="AC495" s="24">
        <v>41135</v>
      </c>
      <c r="AD495" s="7">
        <v>0.127</v>
      </c>
      <c r="AE495" s="7" t="s">
        <v>5421</v>
      </c>
      <c r="AF495" s="7">
        <v>0.104</v>
      </c>
      <c r="AG495" s="7" t="s">
        <v>5447</v>
      </c>
      <c r="AH495" s="7">
        <v>11635</v>
      </c>
      <c r="AI495" s="7">
        <v>40</v>
      </c>
      <c r="AJ495" s="7">
        <v>3</v>
      </c>
      <c r="AS495" s="7" t="str">
        <f t="shared" si="120"/>
        <v>None</v>
      </c>
      <c r="AT495" s="7" t="str">
        <f t="shared" si="118"/>
        <v>None</v>
      </c>
      <c r="AU495" s="7" t="str">
        <f t="shared" si="112"/>
        <v/>
      </c>
      <c r="AV495" s="7" t="str">
        <f t="shared" si="119"/>
        <v/>
      </c>
      <c r="AW495" s="7" t="str">
        <f t="shared" si="114"/>
        <v/>
      </c>
      <c r="BA495" s="7" t="str">
        <f t="shared" si="117"/>
        <v/>
      </c>
      <c r="BB495" s="7" t="str">
        <f t="shared" si="115"/>
        <v>No</v>
      </c>
      <c r="BC495" s="7" t="s">
        <v>3333</v>
      </c>
      <c r="BE495" s="7" t="s">
        <v>5448</v>
      </c>
      <c r="BP495" s="22"/>
      <c r="CG495" s="7" t="str">
        <f t="shared" si="116"/>
        <v/>
      </c>
    </row>
    <row r="496" spans="1:102">
      <c r="A496" s="7" t="s">
        <v>3240</v>
      </c>
      <c r="B496" s="7">
        <v>354</v>
      </c>
      <c r="H496" s="24" t="str">
        <f t="shared" si="107"/>
        <v/>
      </c>
      <c r="K496" s="7" t="str">
        <f t="shared" si="108"/>
        <v/>
      </c>
      <c r="L496" s="21" t="str">
        <f t="shared" si="109"/>
        <v/>
      </c>
      <c r="S496" s="7" t="str">
        <f t="shared" si="110"/>
        <v>Nothing</v>
      </c>
      <c r="T496" s="7" t="s">
        <v>3333</v>
      </c>
      <c r="AC496" s="24">
        <v>35909</v>
      </c>
      <c r="AD496" s="7">
        <v>7.4999999999999997E-2</v>
      </c>
      <c r="AE496" s="7" t="s">
        <v>5449</v>
      </c>
      <c r="AF496" s="7">
        <v>1E-3</v>
      </c>
      <c r="AG496" s="7" t="s">
        <v>5450</v>
      </c>
      <c r="AH496" s="7">
        <v>26363</v>
      </c>
      <c r="AI496" s="7">
        <v>14</v>
      </c>
      <c r="AJ496" s="7">
        <v>4</v>
      </c>
      <c r="AS496" s="7" t="str">
        <f t="shared" si="120"/>
        <v>None</v>
      </c>
      <c r="AT496" s="7" t="str">
        <f t="shared" si="118"/>
        <v>None</v>
      </c>
      <c r="AU496" s="7" t="str">
        <f t="shared" si="112"/>
        <v/>
      </c>
      <c r="AV496" s="7" t="str">
        <f t="shared" si="119"/>
        <v/>
      </c>
      <c r="AW496" s="7" t="str">
        <f t="shared" si="114"/>
        <v/>
      </c>
      <c r="BA496" s="7" t="str">
        <f t="shared" si="117"/>
        <v/>
      </c>
      <c r="BB496" s="7" t="str">
        <f t="shared" si="115"/>
        <v>No</v>
      </c>
      <c r="BC496" s="7" t="s">
        <v>3333</v>
      </c>
      <c r="BE496" s="7" t="s">
        <v>5451</v>
      </c>
      <c r="BP496" s="22"/>
      <c r="CG496" s="7" t="str">
        <f t="shared" si="116"/>
        <v/>
      </c>
    </row>
    <row r="497" spans="1:101">
      <c r="A497" s="7" t="s">
        <v>5452</v>
      </c>
      <c r="B497" s="7">
        <v>499</v>
      </c>
      <c r="H497" s="24" t="str">
        <f t="shared" si="107"/>
        <v/>
      </c>
      <c r="K497" s="7" t="str">
        <f t="shared" si="108"/>
        <v/>
      </c>
      <c r="L497" s="21" t="str">
        <f t="shared" si="109"/>
        <v/>
      </c>
      <c r="S497" s="7" t="str">
        <f t="shared" si="110"/>
        <v>Nothing</v>
      </c>
      <c r="T497" s="7" t="s">
        <v>634</v>
      </c>
      <c r="AC497" s="24">
        <v>25491</v>
      </c>
      <c r="AD497" s="7">
        <v>-0.03</v>
      </c>
      <c r="AE497" s="7" t="s">
        <v>5453</v>
      </c>
      <c r="AF497" s="7" t="s">
        <v>3395</v>
      </c>
      <c r="AG497" s="7" t="s">
        <v>5454</v>
      </c>
      <c r="AH497" s="7">
        <v>101817</v>
      </c>
      <c r="AI497" s="7">
        <v>-30</v>
      </c>
      <c r="AJ497" s="7">
        <v>8</v>
      </c>
      <c r="AS497" s="7" t="str">
        <f t="shared" si="120"/>
        <v>None</v>
      </c>
      <c r="AT497" s="7" t="str">
        <f t="shared" si="118"/>
        <v>None</v>
      </c>
      <c r="AU497" s="7" t="str">
        <f t="shared" si="112"/>
        <v/>
      </c>
      <c r="AV497" s="7" t="str">
        <f t="shared" si="119"/>
        <v/>
      </c>
      <c r="AW497" s="7" t="str">
        <f t="shared" si="114"/>
        <v/>
      </c>
      <c r="BA497" s="7" t="str">
        <f t="shared" si="117"/>
        <v/>
      </c>
      <c r="BB497" s="7" t="str">
        <f t="shared" si="115"/>
        <v>No</v>
      </c>
      <c r="BC497" s="7" t="s">
        <v>634</v>
      </c>
      <c r="BP497" s="22"/>
      <c r="CG497" s="7" t="str">
        <f t="shared" si="116"/>
        <v/>
      </c>
    </row>
    <row r="498" spans="1:101">
      <c r="A498" s="7" t="s">
        <v>5455</v>
      </c>
      <c r="B498" s="7">
        <v>295</v>
      </c>
      <c r="H498" s="24" t="str">
        <f t="shared" si="107"/>
        <v/>
      </c>
      <c r="K498" s="7" t="str">
        <f t="shared" si="108"/>
        <v/>
      </c>
      <c r="L498" s="21" t="str">
        <f t="shared" si="109"/>
        <v/>
      </c>
      <c r="S498" s="7" t="str">
        <f t="shared" si="110"/>
        <v>Nothing</v>
      </c>
      <c r="T498" s="7" t="s">
        <v>3333</v>
      </c>
      <c r="AB498" s="8" t="s">
        <v>5456</v>
      </c>
      <c r="AC498" s="24">
        <v>41323</v>
      </c>
      <c r="AD498" s="7">
        <v>6.3E-2</v>
      </c>
      <c r="AE498" s="7" t="s">
        <v>5457</v>
      </c>
      <c r="AF498" s="7" t="s">
        <v>3395</v>
      </c>
      <c r="AG498" s="7" t="s">
        <v>5458</v>
      </c>
      <c r="AH498" s="7">
        <v>101166</v>
      </c>
      <c r="AI498" s="7">
        <v>23</v>
      </c>
      <c r="AJ498" s="7">
        <v>3</v>
      </c>
      <c r="AS498" s="7" t="str">
        <f t="shared" si="120"/>
        <v>None</v>
      </c>
      <c r="AT498" s="7" t="str">
        <f t="shared" si="118"/>
        <v>None</v>
      </c>
      <c r="AU498" s="7" t="str">
        <f t="shared" si="112"/>
        <v/>
      </c>
      <c r="AV498" s="7" t="str">
        <f t="shared" si="119"/>
        <v/>
      </c>
      <c r="AW498" s="7" t="str">
        <f t="shared" si="114"/>
        <v/>
      </c>
      <c r="BA498" s="7" t="str">
        <f t="shared" si="117"/>
        <v/>
      </c>
      <c r="BB498" s="7" t="str">
        <f t="shared" si="115"/>
        <v>No</v>
      </c>
      <c r="BC498" s="7" t="s">
        <v>3333</v>
      </c>
      <c r="BE498" s="7" t="s">
        <v>5459</v>
      </c>
      <c r="BP498" s="22"/>
      <c r="CG498" s="7" t="str">
        <f t="shared" si="116"/>
        <v/>
      </c>
    </row>
    <row r="499" spans="1:101">
      <c r="A499" s="7" t="s">
        <v>390</v>
      </c>
      <c r="B499" s="7">
        <v>302</v>
      </c>
      <c r="C499" s="7" t="s">
        <v>709</v>
      </c>
      <c r="D499" s="7" t="s">
        <v>3424</v>
      </c>
      <c r="E499" s="7" t="s">
        <v>809</v>
      </c>
      <c r="F499" s="7">
        <v>2040</v>
      </c>
      <c r="G499" s="7">
        <v>2019</v>
      </c>
      <c r="H499" s="24" t="str">
        <f t="shared" si="107"/>
        <v/>
      </c>
      <c r="K499" s="7" t="str">
        <f t="shared" si="108"/>
        <v/>
      </c>
      <c r="L499" s="21" t="str">
        <f t="shared" si="109"/>
        <v/>
      </c>
      <c r="S499" s="7" t="str">
        <f t="shared" si="110"/>
        <v/>
      </c>
      <c r="T499" s="7" t="s">
        <v>3381</v>
      </c>
      <c r="V499" s="7" t="s">
        <v>1353</v>
      </c>
      <c r="W499" s="7" t="s">
        <v>5460</v>
      </c>
      <c r="AB499" s="8" t="s">
        <v>5461</v>
      </c>
      <c r="AC499" s="24">
        <v>40873</v>
      </c>
      <c r="AD499" s="7">
        <v>-6.2E-2</v>
      </c>
      <c r="AE499" s="7" t="s">
        <v>5462</v>
      </c>
      <c r="AF499" s="7">
        <v>-0.63200000000000001</v>
      </c>
      <c r="AG499" s="7" t="s">
        <v>5463</v>
      </c>
      <c r="AH499" s="7">
        <v>147797</v>
      </c>
      <c r="AI499" s="7">
        <v>-36</v>
      </c>
      <c r="AJ499" s="7">
        <v>7</v>
      </c>
      <c r="AK499" s="7" t="s">
        <v>3434</v>
      </c>
      <c r="AM499" s="7" t="s">
        <v>640</v>
      </c>
      <c r="AS499" s="7" t="str">
        <f t="shared" si="120"/>
        <v>CN</v>
      </c>
      <c r="AT499" s="7" t="str">
        <f t="shared" si="118"/>
        <v>None</v>
      </c>
      <c r="AU499" s="7" t="str">
        <f t="shared" si="112"/>
        <v/>
      </c>
      <c r="AV499" s="7" t="str">
        <f t="shared" si="119"/>
        <v/>
      </c>
      <c r="AW499" s="7" t="str">
        <f t="shared" si="114"/>
        <v/>
      </c>
      <c r="BA499" s="7" t="str">
        <f t="shared" si="117"/>
        <v/>
      </c>
      <c r="BB499" s="7" t="str">
        <f t="shared" si="115"/>
        <v>No - but post-2030 commitment</v>
      </c>
      <c r="BC499" s="7" t="s">
        <v>3333</v>
      </c>
      <c r="BE499" t="s">
        <v>5464</v>
      </c>
      <c r="BF499" s="7" t="s">
        <v>5465</v>
      </c>
      <c r="BP499" s="22"/>
      <c r="CC499" s="7" t="s">
        <v>643</v>
      </c>
      <c r="CE499" s="25"/>
      <c r="CG499" s="7" t="str">
        <f t="shared" si="116"/>
        <v/>
      </c>
    </row>
    <row r="500" spans="1:101">
      <c r="A500" s="7" t="s">
        <v>203</v>
      </c>
      <c r="B500" s="7">
        <v>243</v>
      </c>
      <c r="H500" s="24" t="str">
        <f t="shared" si="107"/>
        <v/>
      </c>
      <c r="K500" s="7" t="str">
        <f t="shared" si="108"/>
        <v/>
      </c>
      <c r="L500" s="21" t="str">
        <f t="shared" si="109"/>
        <v/>
      </c>
      <c r="S500" s="7" t="str">
        <f t="shared" si="110"/>
        <v>Nothing</v>
      </c>
      <c r="T500" s="7" t="s">
        <v>634</v>
      </c>
      <c r="AC500" s="24">
        <v>47886</v>
      </c>
      <c r="AD500" s="7">
        <v>-3.5999999999999997E-2</v>
      </c>
      <c r="AE500" s="7" t="s">
        <v>5466</v>
      </c>
      <c r="AF500" s="7">
        <v>-0.374</v>
      </c>
      <c r="AG500" s="7" t="s">
        <v>5467</v>
      </c>
      <c r="AH500" s="7">
        <v>131426</v>
      </c>
      <c r="AI500" s="7">
        <v>-23</v>
      </c>
      <c r="AJ500" s="7">
        <v>9</v>
      </c>
      <c r="AS500" s="7" t="str">
        <f t="shared" si="120"/>
        <v>None</v>
      </c>
      <c r="AT500" s="7" t="str">
        <f t="shared" si="118"/>
        <v>None</v>
      </c>
      <c r="AU500" s="7" t="str">
        <f t="shared" si="112"/>
        <v/>
      </c>
      <c r="AV500" s="7" t="str">
        <f t="shared" si="119"/>
        <v/>
      </c>
      <c r="AW500" s="7" t="str">
        <f t="shared" si="114"/>
        <v/>
      </c>
      <c r="BA500" s="7" t="str">
        <f t="shared" si="117"/>
        <v/>
      </c>
      <c r="BB500" s="7" t="str">
        <f t="shared" si="115"/>
        <v>No</v>
      </c>
      <c r="BC500" s="7" t="s">
        <v>634</v>
      </c>
      <c r="BP500" s="22"/>
      <c r="CG500" s="7" t="str">
        <f t="shared" si="116"/>
        <v/>
      </c>
    </row>
    <row r="501" spans="1:101">
      <c r="A501" s="7" t="s">
        <v>257</v>
      </c>
      <c r="B501" s="7">
        <v>139</v>
      </c>
      <c r="C501" s="7" t="s">
        <v>639</v>
      </c>
      <c r="D501" s="7" t="s">
        <v>635</v>
      </c>
      <c r="E501" s="7" t="s">
        <v>636</v>
      </c>
      <c r="F501" s="7">
        <v>2014</v>
      </c>
      <c r="G501" s="7">
        <v>2014</v>
      </c>
      <c r="H501" s="24" t="str">
        <f t="shared" si="107"/>
        <v>Yes</v>
      </c>
      <c r="I501" s="7">
        <v>2022</v>
      </c>
      <c r="J501" s="7">
        <v>2019</v>
      </c>
      <c r="K501" s="7" t="str">
        <f t="shared" si="108"/>
        <v>C</v>
      </c>
      <c r="L501" s="21" t="str">
        <f t="shared" si="109"/>
        <v/>
      </c>
      <c r="M501" s="7">
        <v>2019</v>
      </c>
      <c r="S501" s="7" t="str">
        <f t="shared" si="110"/>
        <v/>
      </c>
      <c r="T501" s="7" t="s">
        <v>643</v>
      </c>
      <c r="U501" s="7" t="s">
        <v>5468</v>
      </c>
      <c r="AB501" s="8" t="s">
        <v>5469</v>
      </c>
      <c r="AC501" s="24">
        <v>71792</v>
      </c>
      <c r="AD501" s="7">
        <v>0.52200000000000002</v>
      </c>
      <c r="AE501" s="7" t="s">
        <v>2455</v>
      </c>
      <c r="AF501" s="7">
        <v>0.11600000000000001</v>
      </c>
      <c r="AG501" s="7" t="s">
        <v>5470</v>
      </c>
      <c r="AH501" s="7">
        <v>54030</v>
      </c>
      <c r="AI501" s="7">
        <v>99</v>
      </c>
      <c r="AJ501" s="7">
        <v>26</v>
      </c>
      <c r="AK501" s="7" t="s">
        <v>3371</v>
      </c>
      <c r="AM501" s="7" t="s">
        <v>640</v>
      </c>
      <c r="AS501" s="7" t="str">
        <f t="shared" si="120"/>
        <v>CN, SBT &amp; RE100</v>
      </c>
      <c r="AT501" s="7" t="str">
        <f t="shared" si="118"/>
        <v>CN, SBT &amp; RE100</v>
      </c>
      <c r="AU501" s="7">
        <f t="shared" si="112"/>
        <v>2014</v>
      </c>
      <c r="AV501" s="7">
        <f t="shared" si="119"/>
        <v>2019</v>
      </c>
      <c r="AW501" s="7">
        <f t="shared" si="114"/>
        <v>2019</v>
      </c>
      <c r="BA501" s="7" t="str">
        <f t="shared" si="117"/>
        <v>Yes</v>
      </c>
      <c r="BB501" s="7" t="str">
        <f t="shared" si="115"/>
        <v>Carbon Neutral</v>
      </c>
      <c r="BC501" s="7" t="s">
        <v>634</v>
      </c>
      <c r="BE501" s="23" t="s">
        <v>5471</v>
      </c>
      <c r="BF501" s="7" t="s">
        <v>5472</v>
      </c>
      <c r="BG501" s="7" t="s">
        <v>633</v>
      </c>
      <c r="BI501" s="7" t="s">
        <v>3668</v>
      </c>
      <c r="BP501" s="22"/>
      <c r="CD501" s="7" t="s">
        <v>3372</v>
      </c>
      <c r="CF501" s="7" t="s">
        <v>639</v>
      </c>
      <c r="CG501" s="7" t="str">
        <f t="shared" si="116"/>
        <v>yes</v>
      </c>
      <c r="CH501" s="7" t="s">
        <v>3338</v>
      </c>
      <c r="CI501" s="7">
        <v>0.55000000000000004</v>
      </c>
      <c r="CJ501" s="7" t="s">
        <v>3338</v>
      </c>
      <c r="CK501" s="7" t="s">
        <v>3338</v>
      </c>
      <c r="CL501" s="7" t="s">
        <v>3338</v>
      </c>
      <c r="CM501" s="7" t="s">
        <v>3338</v>
      </c>
      <c r="CN501" s="7" t="s">
        <v>5473</v>
      </c>
      <c r="CO501" s="7" t="s">
        <v>3340</v>
      </c>
      <c r="CW501" s="7" t="s">
        <v>643</v>
      </c>
    </row>
    <row r="502" spans="1:101" s="147" customFormat="1">
      <c r="H502" s="147">
        <f>COUNTIF(H2:H501, "Yes")</f>
        <v>61</v>
      </c>
      <c r="L502" s="148"/>
      <c r="BP502" s="149"/>
      <c r="CG502" s="147">
        <f>COUNTIF(CG2:CG501, "Yes")</f>
        <v>39</v>
      </c>
    </row>
    <row r="503" spans="1:101">
      <c r="H503" s="7">
        <f>H502/500</f>
        <v>0.122</v>
      </c>
    </row>
  </sheetData>
  <autoFilter ref="A1:CX501" xr:uid="{00000000-0009-0000-0000-000008000000}">
    <sortState xmlns:xlrd2="http://schemas.microsoft.com/office/spreadsheetml/2017/richdata2" ref="A2:CX501">
      <sortCondition ref="A1:A501"/>
    </sortState>
  </autoFilter>
  <mergeCells count="8">
    <mergeCell ref="DG21:DI21"/>
    <mergeCell ref="DD21:DF21"/>
    <mergeCell ref="DJ21:DL21"/>
    <mergeCell ref="DM21:DO21"/>
    <mergeCell ref="DJ1:DL1"/>
    <mergeCell ref="DG1:DI1"/>
    <mergeCell ref="DM1:DO1"/>
    <mergeCell ref="DD1:DF1"/>
  </mergeCells>
  <hyperlinks>
    <hyperlink ref="AB3" r:id="rId1" xr:uid="{00000000-0004-0000-0800-000000000000}"/>
    <hyperlink ref="AB4" r:id="rId2" location="page=43" display="https://dam.abbott.com/en-us/documents/pdfs/abbott-citizenship/Abbott2018GlobalSustainabilityReport.pdf - page=43" xr:uid="{00000000-0004-0000-0800-000001000000}"/>
    <hyperlink ref="AB5" r:id="rId3" display="https://www.abbvie.com/content/dam/abbvie-dotcom/uploads/PDFs/our-position-on-global-climate-change.pdf" xr:uid="{00000000-0004-0000-0800-000002000000}"/>
    <hyperlink ref="AB6" r:id="rId4" location="zoom=40" display="https://www.accenture.com/_acnmedia/PDF-120/Accenture-Corporate-Citizenship-Report-2019.pdf - zoom=40" xr:uid="{00000000-0004-0000-0800-000003000000}"/>
    <hyperlink ref="AB8" r:id="rId5" display="https://www.grupoacs.com/ficheros_editor/File/05_responsabilidad_corporativa/00 PDFS/6.1. Medio ambiente_en.pdf" xr:uid="{00000000-0004-0000-0800-000004000000}"/>
    <hyperlink ref="AB13" r:id="rId6" xr:uid="{00000000-0004-0000-0800-000005000000}"/>
    <hyperlink ref="AB14" r:id="rId7" xr:uid="{00000000-0004-0000-0800-000006000000}"/>
    <hyperlink ref="AB15" r:id="rId8" xr:uid="{00000000-0004-0000-0800-000007000000}"/>
    <hyperlink ref="AB16" r:id="rId9" xr:uid="{00000000-0004-0000-0800-000008000000}"/>
    <hyperlink ref="R17" r:id="rId10" xr:uid="{00000000-0004-0000-0800-000009000000}"/>
    <hyperlink ref="AA17" r:id="rId11" xr:uid="{00000000-0004-0000-0800-00000A000000}"/>
    <hyperlink ref="AB20" r:id="rId12" xr:uid="{00000000-0004-0000-0800-00000B000000}"/>
    <hyperlink ref="AA21" r:id="rId13" xr:uid="{00000000-0004-0000-0800-00000C000000}"/>
    <hyperlink ref="AB21" r:id="rId14" xr:uid="{00000000-0004-0000-0800-00000D000000}"/>
    <hyperlink ref="R23" r:id="rId15" xr:uid="{00000000-0004-0000-0800-00000E000000}"/>
    <hyperlink ref="AA23" r:id="rId16" xr:uid="{00000000-0004-0000-0800-00000F000000}"/>
    <hyperlink ref="AB23" r:id="rId17" xr:uid="{00000000-0004-0000-0800-000010000000}"/>
    <hyperlink ref="R25" r:id="rId18" xr:uid="{00000000-0004-0000-0800-000011000000}"/>
    <hyperlink ref="AA25" r:id="rId19" display="https://sustainability.aboutamazon.com/" xr:uid="{00000000-0004-0000-0800-000012000000}"/>
    <hyperlink ref="AB25" r:id="rId20" xr:uid="{00000000-0004-0000-0800-000013000000}"/>
    <hyperlink ref="R27" r:id="rId21" xr:uid="{00000000-0004-0000-0800-000014000000}"/>
    <hyperlink ref="AA27" r:id="rId22" xr:uid="{00000000-0004-0000-0800-000015000000}"/>
    <hyperlink ref="AB28" r:id="rId23" xr:uid="{00000000-0004-0000-0800-000016000000}"/>
    <hyperlink ref="AA29" r:id="rId24" xr:uid="{00000000-0004-0000-0800-000017000000}"/>
    <hyperlink ref="AB31" r:id="rId25" xr:uid="{00000000-0004-0000-0800-000018000000}"/>
    <hyperlink ref="AB36" r:id="rId26" xr:uid="{00000000-0004-0000-0800-000019000000}"/>
    <hyperlink ref="R37" r:id="rId27" xr:uid="{00000000-0004-0000-0800-00001A000000}"/>
    <hyperlink ref="AA37" r:id="rId28" xr:uid="{00000000-0004-0000-0800-00001B000000}"/>
    <hyperlink ref="AB37" r:id="rId29" xr:uid="{00000000-0004-0000-0800-00001C000000}"/>
    <hyperlink ref="AB38" r:id="rId30" xr:uid="{00000000-0004-0000-0800-00001D000000}"/>
    <hyperlink ref="AB39" r:id="rId31" xr:uid="{00000000-0004-0000-0800-00001E000000}"/>
    <hyperlink ref="AB41" r:id="rId32" xr:uid="{00000000-0004-0000-0800-00001F000000}"/>
    <hyperlink ref="AB42" r:id="rId33" xr:uid="{00000000-0004-0000-0800-000020000000}"/>
    <hyperlink ref="AB45" r:id="rId34" xr:uid="{00000000-0004-0000-0800-000021000000}"/>
    <hyperlink ref="AB46" r:id="rId35" display="https://www.axa.com/en/press/press-releases/axa-launches-a-new-phase-in-its-climate-strategy-to-accelerate-its-contribution-to-a-low-carbon-and-more-resilient-economy" xr:uid="{00000000-0004-0000-0800-000022000000}"/>
    <hyperlink ref="AB47" r:id="rId36" xr:uid="{00000000-0004-0000-0800-000023000000}"/>
    <hyperlink ref="AB48" r:id="rId37" xr:uid="{00000000-0004-0000-0800-000024000000}"/>
    <hyperlink ref="AB49" r:id="rId38" display="https://apicatalog.mziq.com/filemanager/v2/d/5760dff3-15e1-4962-9e81-322a0b3d0bbd/977f3853-0277-a712-6d3f-9ea407621e0a?origin=2" xr:uid="{00000000-0004-0000-0800-000025000000}"/>
    <hyperlink ref="AB50" r:id="rId39" xr:uid="{00000000-0004-0000-0800-000026000000}"/>
    <hyperlink ref="AA51" r:id="rId40" xr:uid="{00000000-0004-0000-0800-000027000000}"/>
    <hyperlink ref="AB52" r:id="rId41" xr:uid="{00000000-0004-0000-0800-000028000000}"/>
    <hyperlink ref="AB55" r:id="rId42" display="https://www.newswire.ca/news-releases/scotiabank-to-mobilize-100-billion-by-2025-to-support-the-transition-to-a-lower-carbon-and-more-resilient-economy-818158127.html" xr:uid="{00000000-0004-0000-0800-000029000000}"/>
    <hyperlink ref="R56" r:id="rId43" xr:uid="{00000000-0004-0000-0800-00002A000000}"/>
    <hyperlink ref="AA56" r:id="rId44" xr:uid="{00000000-0004-0000-0800-00002B000000}"/>
    <hyperlink ref="AB56" r:id="rId45" xr:uid="{00000000-0004-0000-0800-00002C000000}"/>
    <hyperlink ref="AB60" r:id="rId46" xr:uid="{00000000-0004-0000-0800-00002D000000}"/>
    <hyperlink ref="AB61" r:id="rId47" xr:uid="{00000000-0004-0000-0800-00002E000000}"/>
    <hyperlink ref="R63" r:id="rId48" xr:uid="{00000000-0004-0000-0800-00002F000000}"/>
    <hyperlink ref="AA63" r:id="rId49" xr:uid="{00000000-0004-0000-0800-000030000000}"/>
    <hyperlink ref="AB64" r:id="rId50" xr:uid="{00000000-0004-0000-0800-000031000000}"/>
    <hyperlink ref="AB65" r:id="rId51" xr:uid="{00000000-0004-0000-0800-000032000000}"/>
    <hyperlink ref="AB66" r:id="rId52" location=":~:text=2020%20Global%20Environment%20Report%20demonstrates%20Boeing's%20commitment%20to%20sustainability&amp;text=Boeing's%20commitment%20to%20energy%2Defficient,a%2050%25%20reduction%20by%202050." display="https://www.boeing.com/principles/environment/index.page - :~:text=2020%20Global%20Environment%20Report%20demonstrates%20Boeing's%20commitment%20to%20sustainability&amp;text=Boeing's%20commitment%20to%20energy%2Defficient,a%2050%25%20reduction%20by%202050." xr:uid="{00000000-0004-0000-0800-000033000000}"/>
    <hyperlink ref="AB67" r:id="rId53" xr:uid="{00000000-0004-0000-0800-000034000000}"/>
    <hyperlink ref="AB68" r:id="rId54" xr:uid="{00000000-0004-0000-0800-000035000000}"/>
    <hyperlink ref="R69" r:id="rId55" xr:uid="{00000000-0004-0000-0800-000036000000}"/>
    <hyperlink ref="AA69" r:id="rId56" display="https://www.bp.com/en/global/corporate/sustainability/climate-change/reducing-emissions-in-our-operations.html" xr:uid="{00000000-0004-0000-0800-000037000000}"/>
    <hyperlink ref="AB69" r:id="rId57" xr:uid="{00000000-0004-0000-0800-000038000000}"/>
    <hyperlink ref="AB70" r:id="rId58" xr:uid="{00000000-0004-0000-0800-000039000000}"/>
    <hyperlink ref="AB73" r:id="rId59" xr:uid="{00000000-0004-0000-0800-00003A000000}"/>
    <hyperlink ref="R74" r:id="rId60" xr:uid="{00000000-0004-0000-0800-00003B000000}"/>
    <hyperlink ref="AB74" r:id="rId61" location="accordion-3" xr:uid="{00000000-0004-0000-0800-00003C000000}"/>
    <hyperlink ref="CQ74" r:id="rId62" location="accordion-1" xr:uid="{00000000-0004-0000-0800-00003D000000}"/>
    <hyperlink ref="AB75" r:id="rId63" xr:uid="{00000000-0004-0000-0800-00003E000000}"/>
    <hyperlink ref="AB77" r:id="rId64" xr:uid="{00000000-0004-0000-0800-00003F000000}"/>
    <hyperlink ref="AB78" r:id="rId65" xr:uid="{00000000-0004-0000-0800-000040000000}"/>
    <hyperlink ref="AB79" r:id="rId66" xr:uid="{00000000-0004-0000-0800-000041000000}"/>
    <hyperlink ref="AB80" r:id="rId67" display="https://www.carrefour.com/sites/default/files/2020-06/Climate - Press release Carrefour_05062020 Eng.pdf" xr:uid="{00000000-0004-0000-0800-000042000000}"/>
    <hyperlink ref="R85" r:id="rId68" xr:uid="{00000000-0004-0000-0800-000043000000}"/>
    <hyperlink ref="AA85" r:id="rId69" xr:uid="{00000000-0004-0000-0800-000044000000}"/>
    <hyperlink ref="AA87" r:id="rId70" xr:uid="{00000000-0004-0000-0800-000045000000}"/>
    <hyperlink ref="AB89" r:id="rId71" xr:uid="{00000000-0004-0000-0800-000046000000}"/>
    <hyperlink ref="AB94" r:id="rId72" xr:uid="{00000000-0004-0000-0800-000047000000}"/>
    <hyperlink ref="AA101" r:id="rId73" xr:uid="{00000000-0004-0000-0800-000048000000}"/>
    <hyperlink ref="AB106" r:id="rId74" xr:uid="{00000000-0004-0000-0800-000049000000}"/>
    <hyperlink ref="AB112" r:id="rId75" xr:uid="{00000000-0004-0000-0800-00004A000000}"/>
    <hyperlink ref="AB117" r:id="rId76" xr:uid="{00000000-0004-0000-0800-00004B000000}"/>
    <hyperlink ref="AB118" r:id="rId77" xr:uid="{00000000-0004-0000-0800-00004C000000}"/>
    <hyperlink ref="AB124" r:id="rId78" xr:uid="{00000000-0004-0000-0800-00004D000000}"/>
    <hyperlink ref="AB125" r:id="rId79" xr:uid="{00000000-0004-0000-0800-00004E000000}"/>
    <hyperlink ref="AB131" r:id="rId80" xr:uid="{00000000-0004-0000-0800-00004F000000}"/>
    <hyperlink ref="AB135" r:id="rId81" xr:uid="{00000000-0004-0000-0800-000050000000}"/>
    <hyperlink ref="AB137" r:id="rId82" xr:uid="{00000000-0004-0000-0800-000051000000}"/>
    <hyperlink ref="AB138" r:id="rId83" xr:uid="{00000000-0004-0000-0800-000052000000}"/>
    <hyperlink ref="AB140" r:id="rId84" xr:uid="{00000000-0004-0000-0800-000053000000}"/>
    <hyperlink ref="CQ140" r:id="rId85" xr:uid="{00000000-0004-0000-0800-000054000000}"/>
    <hyperlink ref="AB144" r:id="rId86" xr:uid="{00000000-0004-0000-0800-000055000000}"/>
    <hyperlink ref="AB145" r:id="rId87" location=":~:text=In%202017%2C%20it%20is%20estimated,19%25%20below%202010%20levels*.&amp;text=This%20is%20reflected%20in%20our,goal%20we%20set%20in%202013." display="https://www.coca-colacompany.com/news/reducing-carbon-in-our-value-chain - :~:text=In%202017%2C%20it%20is%20estimated,19%25%20below%202010%20levels*.&amp;text=This%20is%20reflected%20in%20our,goal%20we%20set%20in%202013." xr:uid="{00000000-0004-0000-0800-000056000000}"/>
    <hyperlink ref="AB147" r:id="rId88" xr:uid="{00000000-0004-0000-0800-000057000000}"/>
    <hyperlink ref="AB148" r:id="rId89" xr:uid="{00000000-0004-0000-0800-000058000000}"/>
    <hyperlink ref="AB149" r:id="rId90" display="https://www.commbank.com.au/guidance/newsroom/our-climate-commitment-201708.html" xr:uid="{00000000-0004-0000-0800-000059000000}"/>
    <hyperlink ref="AB152" r:id="rId91" xr:uid="{00000000-0004-0000-0800-00005A000000}"/>
    <hyperlink ref="AB155" r:id="rId92" xr:uid="{00000000-0004-0000-0800-00005B000000}"/>
    <hyperlink ref="AB158" r:id="rId93" xr:uid="{00000000-0004-0000-0800-00005C000000}"/>
    <hyperlink ref="AB159" r:id="rId94" xr:uid="{00000000-0004-0000-0800-00005D000000}"/>
    <hyperlink ref="AB162" r:id="rId95" xr:uid="{00000000-0004-0000-0800-00005E000000}"/>
    <hyperlink ref="AA164" r:id="rId96" xr:uid="{00000000-0004-0000-0800-00005F000000}"/>
    <hyperlink ref="AB164" r:id="rId97" xr:uid="{00000000-0004-0000-0800-000060000000}"/>
    <hyperlink ref="AB165" r:id="rId98" xr:uid="{00000000-0004-0000-0800-000061000000}"/>
    <hyperlink ref="R166" r:id="rId99" xr:uid="{00000000-0004-0000-0800-000062000000}"/>
    <hyperlink ref="AA166" r:id="rId100" xr:uid="{00000000-0004-0000-0800-000063000000}"/>
    <hyperlink ref="AB166" r:id="rId101" xr:uid="{00000000-0004-0000-0800-000064000000}"/>
    <hyperlink ref="AB168" r:id="rId102" location="page=32" display="https://s22.q4cdn.com/253594569/files/doc_downloads/2019/09/2019_JD-Sustainability-Report.pdf - page=32" xr:uid="{00000000-0004-0000-0800-000065000000}"/>
    <hyperlink ref="AB169" r:id="rId103" xr:uid="{00000000-0004-0000-0800-000066000000}"/>
    <hyperlink ref="AA170" r:id="rId104" xr:uid="{00000000-0004-0000-0800-000067000000}"/>
    <hyperlink ref="R174" r:id="rId105" xr:uid="{00000000-0004-0000-0800-000068000000}"/>
    <hyperlink ref="AA174" r:id="rId106" xr:uid="{00000000-0004-0000-0800-000069000000}"/>
    <hyperlink ref="AB175" r:id="rId107" xr:uid="{00000000-0004-0000-0800-00006A000000}"/>
    <hyperlink ref="AB178" r:id="rId108" xr:uid="{00000000-0004-0000-0800-00006B000000}"/>
    <hyperlink ref="AB179" r:id="rId109" xr:uid="{00000000-0004-0000-0800-00006C000000}"/>
    <hyperlink ref="AB180" r:id="rId110" xr:uid="{00000000-0004-0000-0800-00006D000000}"/>
    <hyperlink ref="AB181" r:id="rId111" xr:uid="{00000000-0004-0000-0800-00006E000000}"/>
    <hyperlink ref="AB182" r:id="rId112" display="https://www.edeka.de/nachhaltigkeit/unsere-wwf-partnerschaft/die-partnerschaft/intro.jsp" xr:uid="{00000000-0004-0000-0800-00006F000000}"/>
    <hyperlink ref="AB183" r:id="rId113" xr:uid="{00000000-0004-0000-0800-000070000000}"/>
    <hyperlink ref="AB186" r:id="rId114" xr:uid="{00000000-0004-0000-0800-000071000000}"/>
    <hyperlink ref="AB188" r:id="rId115" xr:uid="{00000000-0004-0000-0800-000072000000}"/>
    <hyperlink ref="AB189" r:id="rId116" xr:uid="{00000000-0004-0000-0800-000073000000}"/>
    <hyperlink ref="AB191" r:id="rId117" xr:uid="{00000000-0004-0000-0800-000074000000}"/>
    <hyperlink ref="AB193" r:id="rId118" display="https://www.exor.com/sites/default/files/2020/document-documents/EXOR 2019 ANNUAL REPORT_0.pdf" xr:uid="{00000000-0004-0000-0800-000075000000}"/>
    <hyperlink ref="AB194" r:id="rId119" display="https://corporate.exxonmobil.com/Energy-and-environment/Environmental-protection/Climate-change" xr:uid="{00000000-0004-0000-0800-000076000000}"/>
    <hyperlink ref="AB195" r:id="rId120" xr:uid="{00000000-0004-0000-0800-000077000000}"/>
    <hyperlink ref="CQ195" r:id="rId121" xr:uid="{00000000-0004-0000-0800-000078000000}"/>
    <hyperlink ref="AB197" r:id="rId122" xr:uid="{00000000-0004-0000-0800-000079000000}"/>
    <hyperlink ref="AB201" r:id="rId123" xr:uid="{00000000-0004-0000-0800-00007A000000}"/>
    <hyperlink ref="AB203" r:id="rId124" xr:uid="{00000000-0004-0000-0800-00007B000000}"/>
    <hyperlink ref="R205" r:id="rId125" xr:uid="{00000000-0004-0000-0800-00007C000000}"/>
    <hyperlink ref="AA205" r:id="rId126" xr:uid="{00000000-0004-0000-0800-00007D000000}"/>
    <hyperlink ref="AB206" r:id="rId127" xr:uid="{00000000-0004-0000-0800-00007E000000}"/>
    <hyperlink ref="AB207" r:id="rId128" xr:uid="{00000000-0004-0000-0800-00007F000000}"/>
    <hyperlink ref="AB208" r:id="rId129" xr:uid="{00000000-0004-0000-0800-000080000000}"/>
    <hyperlink ref="AB209" r:id="rId130" xr:uid="{00000000-0004-0000-0800-000081000000}"/>
    <hyperlink ref="AB211" r:id="rId131" xr:uid="{00000000-0004-0000-0800-000082000000}"/>
    <hyperlink ref="AB212" r:id="rId132" xr:uid="{00000000-0004-0000-0800-000083000000}"/>
    <hyperlink ref="AB213" r:id="rId133" xr:uid="{00000000-0004-0000-0800-000084000000}"/>
    <hyperlink ref="CQ213" r:id="rId134" xr:uid="{00000000-0004-0000-0800-000085000000}"/>
    <hyperlink ref="AB215" r:id="rId135" xr:uid="{00000000-0004-0000-0800-000086000000}"/>
    <hyperlink ref="AB225" r:id="rId136" xr:uid="{00000000-0004-0000-0800-000087000000}"/>
    <hyperlink ref="AB228" r:id="rId137" location=":~:text=Press%20Releases-,HP%20commits%20to%20reduce%20greenhouse%20gas%20emissions,global%20operations%20another%2025%20percent&amp;text=announces%20a%20new%20target%20to,by%202025%2C%20compared%20to%202015." display="https://press.hp.com/us/en/press-releases/2017/hp-commits-to-reduce-greenhouse-gas-emissions-from-its-global-op.html - :~:text=Press%20Releases-,HP%20commits%20to%20reduce%20greenhouse%20gas%20emissions,global%20operations%20another%2025%20percent&amp;text=announces%20a%20new%20target%20to,by%202025%2C%20compared%20to%202015." xr:uid="{00000000-0004-0000-0800-000088000000}"/>
    <hyperlink ref="AB229" r:id="rId138" xr:uid="{00000000-0004-0000-0800-000089000000}"/>
    <hyperlink ref="AB230" r:id="rId139" display="https://corporate.homedepot.com/sites/default/files/pdfs/The Home Depot Carbon Footprint update Aug 2019.pdf" xr:uid="{00000000-0004-0000-0800-00008A000000}"/>
    <hyperlink ref="AB231" r:id="rId140" xr:uid="{00000000-0004-0000-0800-00008B000000}"/>
    <hyperlink ref="AB232" r:id="rId141" xr:uid="{00000000-0004-0000-0800-00008C000000}"/>
    <hyperlink ref="AB234" r:id="rId142" location="page=20" display="https://www8.hp.com/h20195/v2/GetPDF.aspx/c06601778.pdf - page=20" xr:uid="{00000000-0004-0000-0800-00008D000000}"/>
    <hyperlink ref="AB235" r:id="rId143" xr:uid="{00000000-0004-0000-0800-00008E000000}"/>
    <hyperlink ref="AB236" r:id="rId144" xr:uid="{00000000-0004-0000-0800-00008F000000}"/>
    <hyperlink ref="AB238" r:id="rId145" xr:uid="{00000000-0004-0000-0800-000090000000}"/>
    <hyperlink ref="AB239" r:id="rId146" xr:uid="{00000000-0004-0000-0800-000091000000}"/>
    <hyperlink ref="AB240" r:id="rId147" xr:uid="{00000000-0004-0000-0800-000092000000}"/>
    <hyperlink ref="AB241" r:id="rId148" display="https://www.iberdrola.com/press-room/news/detail/iberdrola-se-compromete-a-ser-neutra-en-carbono-en-el-ano-2050-1733946320170314" xr:uid="{00000000-0004-0000-0800-000093000000}"/>
    <hyperlink ref="AB242" r:id="rId149" xr:uid="{00000000-0004-0000-0800-000094000000}"/>
    <hyperlink ref="AB244" r:id="rId150" xr:uid="{00000000-0004-0000-0800-000095000000}"/>
    <hyperlink ref="AB245" r:id="rId151" xr:uid="{00000000-0004-0000-0800-000096000000}"/>
    <hyperlink ref="AA247" r:id="rId152" display="https://www.ing.com/Sustainability/The-world-around-us-1/Reporting.htm" xr:uid="{00000000-0004-0000-0800-000097000000}"/>
    <hyperlink ref="CQ247" r:id="rId153" xr:uid="{00000000-0004-0000-0800-000098000000}"/>
    <hyperlink ref="AB248" r:id="rId154" xr:uid="{00000000-0004-0000-0800-000099000000}"/>
    <hyperlink ref="R249" r:id="rId155" xr:uid="{00000000-0004-0000-0800-00009A000000}"/>
    <hyperlink ref="AA249" r:id="rId156" xr:uid="{00000000-0004-0000-0800-00009B000000}"/>
    <hyperlink ref="AB249" r:id="rId157" xr:uid="{00000000-0004-0000-0800-00009C000000}"/>
    <hyperlink ref="AB250" r:id="rId158" xr:uid="{00000000-0004-0000-0800-00009D000000}"/>
    <hyperlink ref="AB251" r:id="rId159" xr:uid="{00000000-0004-0000-0800-00009E000000}"/>
    <hyperlink ref="AB253" r:id="rId160" xr:uid="{00000000-0004-0000-0800-00009F000000}"/>
    <hyperlink ref="R254" r:id="rId161" xr:uid="{00000000-0004-0000-0800-0000A0000000}"/>
    <hyperlink ref="AA254" r:id="rId162" xr:uid="{00000000-0004-0000-0800-0000A1000000}"/>
    <hyperlink ref="AB254" r:id="rId163" xr:uid="{00000000-0004-0000-0800-0000A2000000}"/>
    <hyperlink ref="AB255" r:id="rId164" xr:uid="{00000000-0004-0000-0800-0000A3000000}"/>
    <hyperlink ref="AB264" r:id="rId165" xr:uid="{00000000-0004-0000-0800-0000A4000000}"/>
    <hyperlink ref="AB265" r:id="rId166" xr:uid="{00000000-0004-0000-0800-0000A5000000}"/>
    <hyperlink ref="AB266" r:id="rId167" xr:uid="{00000000-0004-0000-0800-0000A6000000}"/>
    <hyperlink ref="CQ266" r:id="rId168" xr:uid="{00000000-0004-0000-0800-0000A7000000}"/>
    <hyperlink ref="AB268" r:id="rId169" xr:uid="{00000000-0004-0000-0800-0000A8000000}"/>
    <hyperlink ref="AB270" r:id="rId170" xr:uid="{00000000-0004-0000-0800-0000A9000000}"/>
    <hyperlink ref="AB273" r:id="rId171" xr:uid="{00000000-0004-0000-0800-0000AA000000}"/>
    <hyperlink ref="AB274" r:id="rId172" xr:uid="{00000000-0004-0000-0800-0000AB000000}"/>
    <hyperlink ref="CQ274" r:id="rId173" xr:uid="{00000000-0004-0000-0800-0000AC000000}"/>
    <hyperlink ref="AB275" r:id="rId174" xr:uid="{00000000-0004-0000-0800-0000AD000000}"/>
    <hyperlink ref="R276" r:id="rId175" xr:uid="{00000000-0004-0000-0800-0000AE000000}"/>
    <hyperlink ref="AA276" r:id="rId176" location=":~:text=Legal%20%26%20General%20announces%20that%20it,later%20living%20and%20affordable%20housing." xr:uid="{00000000-0004-0000-0800-0000AF000000}"/>
    <hyperlink ref="R278" r:id="rId177" xr:uid="{00000000-0004-0000-0800-0000B0000000}"/>
    <hyperlink ref="AA278" r:id="rId178" xr:uid="{00000000-0004-0000-0800-0000B1000000}"/>
    <hyperlink ref="AB279" r:id="rId179" xr:uid="{00000000-0004-0000-0800-0000B2000000}"/>
    <hyperlink ref="AB281" r:id="rId180" xr:uid="{00000000-0004-0000-0800-0000B3000000}"/>
    <hyperlink ref="CQ281" r:id="rId181" xr:uid="{00000000-0004-0000-0800-0000B4000000}"/>
    <hyperlink ref="AB282" r:id="rId182" xr:uid="{00000000-0004-0000-0800-0000B5000000}"/>
    <hyperlink ref="R283" r:id="rId183" xr:uid="{00000000-0004-0000-0800-0000B6000000}"/>
    <hyperlink ref="AA283" r:id="rId184" xr:uid="{00000000-0004-0000-0800-0000B7000000}"/>
    <hyperlink ref="AB284" r:id="rId185" xr:uid="{00000000-0004-0000-0800-0000B8000000}"/>
    <hyperlink ref="AB286" r:id="rId186" xr:uid="{00000000-0004-0000-0800-0000B9000000}"/>
    <hyperlink ref="AB287" r:id="rId187" xr:uid="{00000000-0004-0000-0800-0000BA000000}"/>
    <hyperlink ref="AB288" r:id="rId188" xr:uid="{00000000-0004-0000-0800-0000BB000000}"/>
    <hyperlink ref="R289" r:id="rId189" xr:uid="{00000000-0004-0000-0800-0000BC000000}"/>
    <hyperlink ref="AA289" r:id="rId190" xr:uid="{00000000-0004-0000-0800-0000BD000000}"/>
    <hyperlink ref="R290" r:id="rId191" xr:uid="{00000000-0004-0000-0800-0000BE000000}"/>
    <hyperlink ref="AA290" r:id="rId192" display="https://www.maersk.com/news/articles/2020/07/21/nine-leading-businesses-launch-new-initiative-to-accelerate-progress-to-a-net-zero-future" xr:uid="{00000000-0004-0000-0800-0000BF000000}"/>
    <hyperlink ref="AB290" r:id="rId193" display="https://www.maersk.com/news/articles/2020/07/21/nine-leading-businesses-launch-new-initiative-to-accelerate-progress-to-a-net-zero-future" xr:uid="{00000000-0004-0000-0800-0000C0000000}"/>
    <hyperlink ref="AB291" r:id="rId194" xr:uid="{00000000-0004-0000-0800-0000C1000000}"/>
    <hyperlink ref="AB294" r:id="rId195" xr:uid="{00000000-0004-0000-0800-0000C2000000}"/>
    <hyperlink ref="AB297" r:id="rId196" xr:uid="{00000000-0004-0000-0800-0000C3000000}"/>
    <hyperlink ref="AB298" r:id="rId197" xr:uid="{00000000-0004-0000-0800-0000C4000000}"/>
    <hyperlink ref="AB300" r:id="rId198" location="page=45" display="https://www.medtronic.com/content/dam/medtronic-com/global/Corporate/citizenship/documents/2019-integrated-performance-report.pdf - page=45" xr:uid="{00000000-0004-0000-0800-0000C5000000}"/>
    <hyperlink ref="AB301" r:id="rId199" xr:uid="{00000000-0004-0000-0800-0000C6000000}"/>
    <hyperlink ref="AB303" r:id="rId200" xr:uid="{00000000-0004-0000-0800-0000C7000000}"/>
    <hyperlink ref="AB304" r:id="rId201" xr:uid="{00000000-0004-0000-0800-0000C8000000}"/>
    <hyperlink ref="AB305" r:id="rId202" xr:uid="{00000000-0004-0000-0800-0000C9000000}"/>
    <hyperlink ref="R306" r:id="rId203" xr:uid="{00000000-0004-0000-0800-0000CA000000}"/>
    <hyperlink ref="AA306" r:id="rId204" xr:uid="{00000000-0004-0000-0800-0000CB000000}"/>
    <hyperlink ref="AB306" r:id="rId205" xr:uid="{00000000-0004-0000-0800-0000CC000000}"/>
    <hyperlink ref="AB307" r:id="rId206" xr:uid="{00000000-0004-0000-0800-0000CD000000}"/>
    <hyperlink ref="AB309" r:id="rId207" xr:uid="{00000000-0004-0000-0800-0000CE000000}"/>
    <hyperlink ref="AB311" r:id="rId208" xr:uid="{00000000-0004-0000-0800-0000CF000000}"/>
    <hyperlink ref="AB312" r:id="rId209" xr:uid="{00000000-0004-0000-0800-0000D0000000}"/>
    <hyperlink ref="R314" r:id="rId210" xr:uid="{00000000-0004-0000-0800-0000D1000000}"/>
    <hyperlink ref="AA314" r:id="rId211" xr:uid="{00000000-0004-0000-0800-0000D2000000}"/>
    <hyperlink ref="AB314" r:id="rId212" xr:uid="{00000000-0004-0000-0800-0000D3000000}"/>
    <hyperlink ref="AB317" r:id="rId213" xr:uid="{00000000-0004-0000-0800-0000D4000000}"/>
    <hyperlink ref="AB318" r:id="rId214" location="002" display="https://www.ms-ad-hd.com/en/csr/summary/kpi.html - 002" xr:uid="{00000000-0004-0000-0800-0000D5000000}"/>
    <hyperlink ref="AB319" r:id="rId215" location="-1117147778" display="https://www.munichre.com/en/company/corporate-responsibility/environment.html - -1117147778" xr:uid="{00000000-0004-0000-0800-0000D6000000}"/>
    <hyperlink ref="AB320" r:id="rId216" xr:uid="{00000000-0004-0000-0800-0000D7000000}"/>
    <hyperlink ref="AB321" r:id="rId217" xr:uid="{00000000-0004-0000-0800-0000D8000000}"/>
    <hyperlink ref="R323" r:id="rId218" xr:uid="{00000000-0004-0000-0800-0000D9000000}"/>
    <hyperlink ref="AA323" r:id="rId219" xr:uid="{00000000-0004-0000-0800-0000DA000000}"/>
    <hyperlink ref="AB325" r:id="rId220" display="https://news.nike.com/news/nike-move-to-zero-climate-change-initiative" xr:uid="{00000000-0004-0000-0800-0000DB000000}"/>
    <hyperlink ref="AB328" r:id="rId221" xr:uid="{00000000-0004-0000-0800-0000DC000000}"/>
    <hyperlink ref="AB330" r:id="rId222" xr:uid="{00000000-0004-0000-0800-0000DD000000}"/>
    <hyperlink ref="AB333" r:id="rId223" xr:uid="{00000000-0004-0000-0800-0000DE000000}"/>
    <hyperlink ref="R335" r:id="rId224" display="https://www.omv.com/en/about-us/energy/omv-and-the-climate" xr:uid="{00000000-0004-0000-0800-0000DF000000}"/>
    <hyperlink ref="AA335" r:id="rId225" display="https://www.omv.com/en/about-us/energy/omv-and-the-climate" xr:uid="{00000000-0004-0000-0800-0000E0000000}"/>
    <hyperlink ref="AB336" r:id="rId226" display="https://blogs.oracle.com/sustainability/oracle-streamlines-tracking-of-global-carbon-footprint-and-greenhouse-gas-emissions" xr:uid="{00000000-0004-0000-0800-0000E1000000}"/>
    <hyperlink ref="R337" r:id="rId227" xr:uid="{00000000-0004-0000-0800-0000E2000000}"/>
    <hyperlink ref="AA337" r:id="rId228" xr:uid="{00000000-0004-0000-0800-0000E3000000}"/>
    <hyperlink ref="AB337" r:id="rId229" xr:uid="{00000000-0004-0000-0800-0000E4000000}"/>
    <hyperlink ref="R340" r:id="rId230" xr:uid="{00000000-0004-0000-0800-0000E5000000}"/>
    <hyperlink ref="AB340" r:id="rId231" xr:uid="{00000000-0004-0000-0800-0000E6000000}"/>
    <hyperlink ref="AB341" r:id="rId232" xr:uid="{00000000-0004-0000-0800-0000E7000000}"/>
    <hyperlink ref="AB342" r:id="rId233" xr:uid="{00000000-0004-0000-0800-0000E8000000}"/>
    <hyperlink ref="AB344" r:id="rId234" xr:uid="{00000000-0004-0000-0800-0000E9000000}"/>
    <hyperlink ref="AB347" r:id="rId235" xr:uid="{00000000-0004-0000-0800-0000EA000000}"/>
    <hyperlink ref="AB348" r:id="rId236" xr:uid="{00000000-0004-0000-0800-0000EB000000}"/>
    <hyperlink ref="AB349" r:id="rId237" xr:uid="{00000000-0004-0000-0800-0000EC000000}"/>
    <hyperlink ref="AB350" r:id="rId238" xr:uid="{00000000-0004-0000-0800-0000ED000000}"/>
    <hyperlink ref="AB353" r:id="rId239" xr:uid="{00000000-0004-0000-0800-0000EE000000}"/>
    <hyperlink ref="AB354" r:id="rId240" xr:uid="{00000000-0004-0000-0800-0000EF000000}"/>
    <hyperlink ref="AB356" r:id="rId241" location="page=1" display="http://www.posco.com/homepage/docs/eng6/jsp/dn/irinfo/posco_report_2019_eng.pdf - page=1" xr:uid="{00000000-0004-0000-0800-0000F0000000}"/>
    <hyperlink ref="AB360" r:id="rId242" xr:uid="{00000000-0004-0000-0800-0000F1000000}"/>
    <hyperlink ref="AB361" r:id="rId243" xr:uid="{00000000-0004-0000-0800-0000F2000000}"/>
    <hyperlink ref="AB362" r:id="rId244" xr:uid="{00000000-0004-0000-0800-0000F3000000}"/>
    <hyperlink ref="AB363" r:id="rId245" xr:uid="{00000000-0004-0000-0800-0000F4000000}"/>
    <hyperlink ref="AB364" r:id="rId246" xr:uid="{00000000-0004-0000-0800-0000F5000000}"/>
    <hyperlink ref="AB368" r:id="rId247" xr:uid="{00000000-0004-0000-0800-0000F6000000}"/>
    <hyperlink ref="AB371" r:id="rId248" xr:uid="{00000000-0004-0000-0800-0000F7000000}"/>
    <hyperlink ref="R372" r:id="rId249" xr:uid="{00000000-0004-0000-0800-0000F8000000}"/>
    <hyperlink ref="AA372" r:id="rId250" xr:uid="{00000000-0004-0000-0800-0000F9000000}"/>
    <hyperlink ref="R373" r:id="rId251" xr:uid="{00000000-0004-0000-0800-0000FA000000}"/>
    <hyperlink ref="AA373" r:id="rId252" xr:uid="{00000000-0004-0000-0800-0000FB000000}"/>
    <hyperlink ref="AB374" r:id="rId253" xr:uid="{00000000-0004-0000-0800-0000FC000000}"/>
    <hyperlink ref="AB375" r:id="rId254" xr:uid="{00000000-0004-0000-0800-0000FD000000}"/>
    <hyperlink ref="AB376" r:id="rId255" xr:uid="{00000000-0004-0000-0800-0000FE000000}"/>
    <hyperlink ref="AA377" r:id="rId256" xr:uid="{00000000-0004-0000-0800-0000FF000000}"/>
    <hyperlink ref="AB377" r:id="rId257" xr:uid="{00000000-0004-0000-0800-000000010000}"/>
    <hyperlink ref="R378" r:id="rId258" xr:uid="{00000000-0004-0000-0800-000001010000}"/>
    <hyperlink ref="AA378" r:id="rId259" display="https://www.shell.com/energy-and-innovation/the-energy-future/what-is-shells-net-carbon-footprint-ambition/faq.html" xr:uid="{00000000-0004-0000-0800-000002010000}"/>
    <hyperlink ref="AB378" r:id="rId260" display="https://www.shell.com/energy-and-innovation/the-energy-future/what-is-shells-net-carbon-footprint-ambition/faq.html" xr:uid="{00000000-0004-0000-0800-000003010000}"/>
    <hyperlink ref="AB379" r:id="rId261" xr:uid="{00000000-0004-0000-0800-000004010000}"/>
    <hyperlink ref="R381" r:id="rId262" xr:uid="{00000000-0004-0000-0800-000005010000}"/>
    <hyperlink ref="AA381" r:id="rId263" xr:uid="{00000000-0004-0000-0800-000006010000}"/>
    <hyperlink ref="AB383" r:id="rId264" xr:uid="{00000000-0004-0000-0800-000007010000}"/>
    <hyperlink ref="AB385" r:id="rId265" xr:uid="{00000000-0004-0000-0800-000008010000}"/>
    <hyperlink ref="AB387" r:id="rId266" xr:uid="{00000000-0004-0000-0800-000009010000}"/>
    <hyperlink ref="AB389" r:id="rId267" xr:uid="{00000000-0004-0000-0800-00000A010000}"/>
    <hyperlink ref="R390" r:id="rId268" xr:uid="{00000000-0004-0000-0800-00000B010000}"/>
    <hyperlink ref="AA390" r:id="rId269" xr:uid="{00000000-0004-0000-0800-00000C010000}"/>
    <hyperlink ref="AB391" r:id="rId270" xr:uid="{00000000-0004-0000-0800-00000D010000}"/>
    <hyperlink ref="AB392" r:id="rId271" xr:uid="{00000000-0004-0000-0800-00000E010000}"/>
    <hyperlink ref="AB409" r:id="rId272" xr:uid="{00000000-0004-0000-0800-00000F010000}"/>
    <hyperlink ref="AB412" r:id="rId273" xr:uid="{00000000-0004-0000-0800-000010010000}"/>
    <hyperlink ref="AB413" r:id="rId274" xr:uid="{00000000-0004-0000-0800-000011010000}"/>
    <hyperlink ref="AB415" r:id="rId275" display="http://www.sompo-hd.com/~/media/hd/en/files/csr/communications/pdf/2013/e_report2013_5.pdf" xr:uid="{00000000-0004-0000-0800-000012010000}"/>
    <hyperlink ref="R416" r:id="rId276" xr:uid="{00000000-0004-0000-0800-000013010000}"/>
    <hyperlink ref="AA416" r:id="rId277" xr:uid="{00000000-0004-0000-0800-000014010000}"/>
    <hyperlink ref="AA417" r:id="rId278" xr:uid="{00000000-0004-0000-0800-000015010000}"/>
    <hyperlink ref="CQ417" r:id="rId279" xr:uid="{00000000-0004-0000-0800-000016010000}"/>
    <hyperlink ref="AB420" r:id="rId280" xr:uid="{00000000-0004-0000-0800-000017010000}"/>
    <hyperlink ref="AB421" r:id="rId281" xr:uid="{00000000-0004-0000-0800-000018010000}"/>
    <hyperlink ref="AB423" r:id="rId282" xr:uid="{00000000-0004-0000-0800-000019010000}"/>
    <hyperlink ref="AB425" r:id="rId283" xr:uid="{00000000-0004-0000-0800-00001A010000}"/>
    <hyperlink ref="AB426" r:id="rId284" xr:uid="{00000000-0004-0000-0800-00001B010000}"/>
    <hyperlink ref="AB428" r:id="rId285" xr:uid="{00000000-0004-0000-0800-00001C010000}"/>
    <hyperlink ref="AB429" r:id="rId286" xr:uid="{00000000-0004-0000-0800-00001D010000}"/>
    <hyperlink ref="R432" r:id="rId287" xr:uid="{00000000-0004-0000-0800-00001E010000}"/>
    <hyperlink ref="AA432" r:id="rId288" xr:uid="{00000000-0004-0000-0800-00001F010000}"/>
    <hyperlink ref="AB432" r:id="rId289" xr:uid="{00000000-0004-0000-0800-000020010000}"/>
    <hyperlink ref="CQ432" r:id="rId290" xr:uid="{00000000-0004-0000-0800-000021010000}"/>
    <hyperlink ref="AB437" r:id="rId291" xr:uid="{00000000-0004-0000-0800-000022010000}"/>
    <hyperlink ref="AB438" r:id="rId292" xr:uid="{00000000-0004-0000-0800-000023010000}"/>
    <hyperlink ref="R441" r:id="rId293" xr:uid="{00000000-0004-0000-0800-000024010000}"/>
    <hyperlink ref="AA441" r:id="rId294" display="https://www.telefonica.com/en/web/press-office/-/telefonica-s-contribution-to-a-green-recovery" xr:uid="{00000000-0004-0000-0800-000025010000}"/>
    <hyperlink ref="AB441" r:id="rId295" xr:uid="{00000000-0004-0000-0800-000026010000}"/>
    <hyperlink ref="AB447" r:id="rId296" xr:uid="{00000000-0004-0000-0800-000027010000}"/>
    <hyperlink ref="AB451" r:id="rId297" xr:uid="{00000000-0004-0000-0800-000028010000}"/>
    <hyperlink ref="AB452" r:id="rId298" display="https://www.toshibatec.co.uk/assets/brochures/BR_Carbon Zero_1019.pdf" xr:uid="{00000000-0004-0000-0800-000029010000}"/>
    <hyperlink ref="R453" r:id="rId299" xr:uid="{00000000-0004-0000-0800-00002A010000}"/>
    <hyperlink ref="AB453" r:id="rId300" xr:uid="{00000000-0004-0000-0800-00002B010000}"/>
    <hyperlink ref="R454" r:id="rId301" xr:uid="{00000000-0004-0000-0800-00002C010000}"/>
    <hyperlink ref="AA454" r:id="rId302" xr:uid="{00000000-0004-0000-0800-00002D010000}"/>
    <hyperlink ref="AB454" r:id="rId303" xr:uid="{00000000-0004-0000-0800-00002E010000}"/>
    <hyperlink ref="AB459" r:id="rId304" xr:uid="{00000000-0004-0000-0800-00002F010000}"/>
    <hyperlink ref="AB460" r:id="rId305" xr:uid="{00000000-0004-0000-0800-000030010000}"/>
    <hyperlink ref="CQ462" r:id="rId306" xr:uid="{00000000-0004-0000-0800-000031010000}"/>
    <hyperlink ref="AB463" r:id="rId307" xr:uid="{00000000-0004-0000-0800-000032010000}"/>
    <hyperlink ref="R464" r:id="rId308" xr:uid="{00000000-0004-0000-0800-000033010000}"/>
    <hyperlink ref="AA464" r:id="rId309" display="https://www.unilever.com/sustainable-living/reducing-environmental-impact/greenhouse-gases/tackling-climate-impact-in-our-operations/" xr:uid="{00000000-0004-0000-0800-000034010000}"/>
    <hyperlink ref="AB464" r:id="rId310" xr:uid="{00000000-0004-0000-0800-000035010000}"/>
    <hyperlink ref="CQ464" r:id="rId311" xr:uid="{00000000-0004-0000-0800-000036010000}"/>
    <hyperlink ref="AB466" r:id="rId312" xr:uid="{00000000-0004-0000-0800-000037010000}"/>
    <hyperlink ref="AB467" r:id="rId313" xr:uid="{00000000-0004-0000-0800-000038010000}"/>
    <hyperlink ref="AB468" r:id="rId314" xr:uid="{00000000-0004-0000-0800-000039010000}"/>
    <hyperlink ref="R471" r:id="rId315" xr:uid="{00000000-0004-0000-0800-00003A010000}"/>
    <hyperlink ref="AA471" r:id="rId316" xr:uid="{00000000-0004-0000-0800-00003B010000}"/>
    <hyperlink ref="AB471" r:id="rId317" xr:uid="{00000000-0004-0000-0800-00003C010000}"/>
    <hyperlink ref="AB472" r:id="rId318" display="https://www.valero.com/en-us/Documents/Climate Related Risks and Opportunities/Review_of_Climate-Related_Risks_and_Opportunities_Web.pdf" xr:uid="{00000000-0004-0000-0800-00003D010000}"/>
    <hyperlink ref="AB473" r:id="rId319" display="https://www.veolia.com/en/csr-climate-change" xr:uid="{00000000-0004-0000-0800-00003E010000}"/>
    <hyperlink ref="AB474" r:id="rId320" xr:uid="{00000000-0004-0000-0800-00003F010000}"/>
    <hyperlink ref="R477" r:id="rId321" xr:uid="{00000000-0004-0000-0800-000040010000}"/>
    <hyperlink ref="AA477" r:id="rId322" xr:uid="{00000000-0004-0000-0800-000041010000}"/>
    <hyperlink ref="AB477" r:id="rId323" xr:uid="{00000000-0004-0000-0800-000042010000}"/>
    <hyperlink ref="AB478" r:id="rId324" xr:uid="{00000000-0004-0000-0800-000043010000}"/>
    <hyperlink ref="AB479" r:id="rId325" xr:uid="{00000000-0004-0000-0800-000044010000}"/>
    <hyperlink ref="AB480" r:id="rId326" xr:uid="{00000000-0004-0000-0800-000045010000}"/>
    <hyperlink ref="AB481" r:id="rId327" xr:uid="{00000000-0004-0000-0800-000046010000}"/>
    <hyperlink ref="AB482" r:id="rId328" xr:uid="{00000000-0004-0000-0800-000047010000}"/>
    <hyperlink ref="AB483" r:id="rId329" xr:uid="{00000000-0004-0000-0800-000048010000}"/>
    <hyperlink ref="CQ483" r:id="rId330" xr:uid="{00000000-0004-0000-0800-000049010000}"/>
    <hyperlink ref="BF485" r:id="rId331" xr:uid="{00000000-0004-0000-0800-00004A010000}"/>
    <hyperlink ref="AB487" r:id="rId332" xr:uid="{00000000-0004-0000-0800-00004B010000}"/>
    <hyperlink ref="AB488" r:id="rId333" display="https://ir.wfscorp.com/news-releases/news-release-details/world-fuel-services-corporation-join-getting-zero-coalition" xr:uid="{00000000-0004-0000-0800-00004C010000}"/>
    <hyperlink ref="AB494" r:id="rId334" xr:uid="{00000000-0004-0000-0800-00004D010000}"/>
    <hyperlink ref="AB495" r:id="rId335" xr:uid="{00000000-0004-0000-0800-00004E010000}"/>
    <hyperlink ref="AB498" r:id="rId336" xr:uid="{00000000-0004-0000-0800-00004F010000}"/>
    <hyperlink ref="AB499" r:id="rId337" xr:uid="{00000000-0004-0000-0800-000050010000}"/>
    <hyperlink ref="AB501" r:id="rId338" display="https://www.zurich.com/en/sustainability/our-role-in-society/climate-change/minimizing-our-environmental-footprint" xr:uid="{00000000-0004-0000-0800-000051010000}"/>
  </hyperlinks>
  <pageMargins left="0.7" right="0.7" top="0.75" bottom="0.75" header="0.3" footer="0.3"/>
  <pageSetup paperSize="9" orientation="portrait" horizontalDpi="4294967293"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V553"/>
  <sheetViews>
    <sheetView topLeftCell="BA1" zoomScaleNormal="100" workbookViewId="0">
      <pane ySplit="1" topLeftCell="A2" activePane="bottomLeft" state="frozen"/>
      <selection pane="bottomLeft" activeCell="BM1" sqref="BM1"/>
    </sheetView>
  </sheetViews>
  <sheetFormatPr defaultColWidth="9.1796875" defaultRowHeight="14.5"/>
  <cols>
    <col min="1" max="1" width="10.54296875" style="1" bestFit="1" customWidth="1"/>
    <col min="2" max="2" width="24.453125" style="1" customWidth="1"/>
    <col min="3" max="3" width="9.81640625" style="1" bestFit="1" customWidth="1"/>
    <col min="4" max="4" width="17.1796875" style="1" customWidth="1"/>
    <col min="5" max="6" width="9.81640625" style="1" customWidth="1"/>
    <col min="7" max="7" width="9.1796875" style="1" customWidth="1"/>
    <col min="8" max="8" width="22.1796875" style="1" bestFit="1" customWidth="1"/>
    <col min="9" max="9" width="21.54296875" style="1" bestFit="1" customWidth="1"/>
    <col min="10" max="10" width="6.26953125" style="1" customWidth="1"/>
    <col min="11" max="11" width="17.54296875" style="1" customWidth="1"/>
    <col min="12" max="12" width="15.81640625" style="1" customWidth="1"/>
    <col min="13" max="13" width="11.1796875" style="1" customWidth="1"/>
    <col min="14" max="14" width="9.1796875" style="1" customWidth="1"/>
    <col min="15" max="15" width="10" style="3" customWidth="1"/>
    <col min="16" max="38" width="9.1796875" style="1" customWidth="1"/>
    <col min="39" max="39" width="27.26953125" style="1" customWidth="1"/>
    <col min="40" max="42" width="9.1796875" style="1" customWidth="1"/>
    <col min="43" max="46" width="9.1796875" style="2" customWidth="1"/>
    <col min="47" max="47" width="9.1796875" style="1" customWidth="1"/>
    <col min="48" max="48" width="14.1796875" style="1" customWidth="1"/>
    <col min="49" max="53" width="9.1796875" style="1" customWidth="1"/>
    <col min="54" max="16384" width="9.1796875" style="1"/>
  </cols>
  <sheetData>
    <row r="1" spans="1:48" s="9" customFormat="1">
      <c r="A1" s="17" t="s">
        <v>549</v>
      </c>
      <c r="B1" s="17" t="s">
        <v>40</v>
      </c>
      <c r="C1" s="17" t="s">
        <v>5474</v>
      </c>
      <c r="D1" s="20" t="s">
        <v>3271</v>
      </c>
      <c r="E1" s="17" t="s">
        <v>3272</v>
      </c>
      <c r="F1" s="19" t="s">
        <v>3273</v>
      </c>
      <c r="G1" s="18" t="s">
        <v>3274</v>
      </c>
      <c r="H1" s="17" t="s">
        <v>5475</v>
      </c>
      <c r="I1" s="9" t="s">
        <v>656</v>
      </c>
      <c r="J1" s="9" t="s">
        <v>3269</v>
      </c>
      <c r="K1" s="9" t="s">
        <v>3281</v>
      </c>
      <c r="L1" s="9" t="s">
        <v>3259</v>
      </c>
      <c r="M1" s="9" t="s">
        <v>3261</v>
      </c>
      <c r="N1" s="9" t="s">
        <v>3262</v>
      </c>
      <c r="O1" s="16" t="s">
        <v>3263</v>
      </c>
      <c r="P1" s="9" t="s">
        <v>3265</v>
      </c>
      <c r="Q1" s="9" t="s">
        <v>3264</v>
      </c>
      <c r="R1" s="9" t="s">
        <v>3266</v>
      </c>
      <c r="S1" s="9" t="s">
        <v>5476</v>
      </c>
      <c r="T1" s="9" t="s">
        <v>5477</v>
      </c>
      <c r="U1" s="9" t="s">
        <v>552</v>
      </c>
      <c r="V1" s="15" t="s">
        <v>5478</v>
      </c>
      <c r="W1" s="15" t="s">
        <v>5479</v>
      </c>
      <c r="X1" s="15" t="s">
        <v>5480</v>
      </c>
      <c r="Y1" s="15" t="s">
        <v>5481</v>
      </c>
      <c r="Z1" s="15" t="s">
        <v>5482</v>
      </c>
      <c r="AA1" s="15" t="s">
        <v>5483</v>
      </c>
      <c r="AB1" s="15" t="s">
        <v>5484</v>
      </c>
      <c r="AC1" s="15" t="s">
        <v>5485</v>
      </c>
      <c r="AD1" s="15" t="s">
        <v>3259</v>
      </c>
      <c r="AE1" s="15" t="s">
        <v>1081</v>
      </c>
      <c r="AF1" s="15" t="s">
        <v>656</v>
      </c>
      <c r="AG1" s="14" t="s">
        <v>5486</v>
      </c>
      <c r="AH1" s="14" t="s">
        <v>5487</v>
      </c>
      <c r="AI1" s="14" t="s">
        <v>3250</v>
      </c>
      <c r="AJ1" s="14" t="s">
        <v>3291</v>
      </c>
      <c r="AK1" s="14" t="s">
        <v>3292</v>
      </c>
      <c r="AL1" s="13" t="s">
        <v>3293</v>
      </c>
      <c r="AM1" s="9" t="s">
        <v>5488</v>
      </c>
      <c r="AN1" s="10" t="s">
        <v>3301</v>
      </c>
      <c r="AO1" s="10" t="s">
        <v>3302</v>
      </c>
      <c r="AP1" s="10" t="s">
        <v>3303</v>
      </c>
      <c r="AQ1" s="12" t="s">
        <v>3304</v>
      </c>
      <c r="AR1" s="11" t="s">
        <v>3305</v>
      </c>
      <c r="AS1" s="11" t="s">
        <v>3306</v>
      </c>
      <c r="AT1" s="11" t="s">
        <v>3307</v>
      </c>
      <c r="AU1" s="10" t="s">
        <v>3308</v>
      </c>
      <c r="AV1" s="9" t="s">
        <v>3309</v>
      </c>
    </row>
    <row r="2" spans="1:48">
      <c r="A2" s="1">
        <v>1</v>
      </c>
      <c r="B2" t="s">
        <v>49</v>
      </c>
      <c r="C2" t="s">
        <v>634</v>
      </c>
      <c r="D2">
        <f>IF(G2="n","",MIN(X2,AI2,AN2))</f>
        <v>2015</v>
      </c>
      <c r="E2" t="s">
        <v>5489</v>
      </c>
      <c r="F2">
        <f t="shared" ref="F2:F14" si="0">IF(G2="n","",MIN(IF(V2="Carbon Neutral",X2,"3000"),AI2,IF(AO2&gt;2030,"3000",AN2)))</f>
        <v>2015</v>
      </c>
      <c r="G2" t="str">
        <f>IF( V2="Carbon Neutral", "y",   IF(AI2&gt;1, "y", IF(AND(AO2&lt;=2030, AO2&gt;0),"y","n" )    )       )</f>
        <v>y</v>
      </c>
      <c r="H2" t="str">
        <f>IF((OR(V2="Carbon Neutral",V2="No - but have a post-2030 commitment")),           IF((OR(AG2="Committed",AG2="Targets Set")),                    IF(AN2&gt;1, "CN, SBT &amp; RE100", "CN &amp; SBT"),                   IF(AN2&gt;1, "CN &amp; RE100", "CN")      ),                                                                                             IF((OR(AG2="Committed",AG2="Targets Set")),                IF(AN2&gt;1, "SBT &amp; RE100", " SBT"),                                 IF(AN2&gt;1, "RE100", "None")           )                         )</f>
        <v>SBT &amp; RE100</v>
      </c>
      <c r="I2" t="s">
        <v>5490</v>
      </c>
      <c r="J2" t="s">
        <v>5491</v>
      </c>
      <c r="M2">
        <v>514405</v>
      </c>
      <c r="N2">
        <v>2.8000000000000001E-2</v>
      </c>
      <c r="O2">
        <v>6670</v>
      </c>
      <c r="P2" t="s">
        <v>5492</v>
      </c>
      <c r="Q2">
        <v>-0.32400000000000001</v>
      </c>
      <c r="R2">
        <v>2200000</v>
      </c>
      <c r="S2" t="s">
        <v>3395</v>
      </c>
      <c r="T2" t="s">
        <v>5493</v>
      </c>
      <c r="U2" t="s">
        <v>3332</v>
      </c>
      <c r="V2" t="s">
        <v>634</v>
      </c>
      <c r="W2" t="s">
        <v>5494</v>
      </c>
      <c r="X2" t="s">
        <v>3395</v>
      </c>
      <c r="Y2">
        <v>2017</v>
      </c>
      <c r="Z2" t="s">
        <v>3395</v>
      </c>
      <c r="AA2">
        <v>2030</v>
      </c>
      <c r="AB2" t="s">
        <v>5495</v>
      </c>
      <c r="AC2">
        <v>0</v>
      </c>
      <c r="AD2" t="s">
        <v>5496</v>
      </c>
      <c r="AE2" t="s">
        <v>5497</v>
      </c>
      <c r="AF2" t="s">
        <v>3400</v>
      </c>
      <c r="AG2" t="s">
        <v>641</v>
      </c>
      <c r="AH2" t="s">
        <v>4841</v>
      </c>
      <c r="AI2">
        <v>2016</v>
      </c>
      <c r="AJ2">
        <v>2025</v>
      </c>
      <c r="AK2" t="s">
        <v>5498</v>
      </c>
      <c r="AL2" t="s">
        <v>5401</v>
      </c>
      <c r="AM2" t="s">
        <v>49</v>
      </c>
      <c r="AN2">
        <v>2015</v>
      </c>
      <c r="AO2">
        <v>2025</v>
      </c>
      <c r="AP2" t="s">
        <v>3338</v>
      </c>
      <c r="AQ2">
        <v>0.09</v>
      </c>
      <c r="AR2">
        <v>0.26</v>
      </c>
      <c r="AS2" t="s">
        <v>3338</v>
      </c>
      <c r="AT2">
        <v>0.26</v>
      </c>
      <c r="AU2" t="s">
        <v>5499</v>
      </c>
    </row>
    <row r="3" spans="1:48">
      <c r="A3" s="1">
        <v>1</v>
      </c>
      <c r="B3" t="s">
        <v>49</v>
      </c>
      <c r="C3" t="s">
        <v>643</v>
      </c>
      <c r="D3">
        <f>IF(G3="n","",MIN(X3,AI3,AN3))</f>
        <v>2015</v>
      </c>
      <c r="F3">
        <f t="shared" si="0"/>
        <v>2015</v>
      </c>
      <c r="G3" t="str">
        <f t="shared" ref="G3:G14" si="1">IF( V3="Carbon Neutral", "y", IF(AI3&gt;1, "y", IF(AND(AO3&lt;=2030, AO3&gt;0),"y","n" ) ) )</f>
        <v>y</v>
      </c>
      <c r="H3" t="str">
        <f t="shared" ref="H3:H34" si="2">IF((OR(V3="Carbon Neutral",V3="No - but have a post-2030 commitment")), IF((OR(AG3="Committed",AG3="Targets Set")), IF(AN3&gt;1, "CN, SBT &amp; RE100", "CN &amp; SBT"), IF(AN3&gt;1, "CN &amp; RE100", "CN") ), IF((OR(AG3="Committed",AG3="Targets Set")), IF(AN3&gt;1, "SBT &amp; RE100", " SBT"), IF(AN3&gt;1, "RE100", "None") ) )</f>
        <v>SBT &amp; RE100</v>
      </c>
      <c r="M3">
        <v>514405</v>
      </c>
      <c r="N3">
        <v>2.8000000000000001E-2</v>
      </c>
      <c r="O3">
        <v>6670</v>
      </c>
      <c r="P3" t="s">
        <v>5492</v>
      </c>
      <c r="Q3">
        <v>-0.32400000000000001</v>
      </c>
      <c r="R3">
        <v>2200000</v>
      </c>
      <c r="S3" t="s">
        <v>3395</v>
      </c>
      <c r="T3" t="s">
        <v>5493</v>
      </c>
      <c r="U3" t="s">
        <v>3332</v>
      </c>
      <c r="V3" t="s">
        <v>634</v>
      </c>
      <c r="W3" t="s">
        <v>5500</v>
      </c>
      <c r="X3">
        <v>2017</v>
      </c>
      <c r="Y3" t="s">
        <v>3395</v>
      </c>
      <c r="Z3">
        <v>2015</v>
      </c>
      <c r="AA3">
        <v>2030</v>
      </c>
      <c r="AB3" t="s">
        <v>5501</v>
      </c>
      <c r="AE3" t="s">
        <v>5502</v>
      </c>
      <c r="AF3" t="s">
        <v>3400</v>
      </c>
      <c r="AG3" t="s">
        <v>641</v>
      </c>
      <c r="AH3" t="s">
        <v>4841</v>
      </c>
      <c r="AI3">
        <v>2016</v>
      </c>
      <c r="AJ3">
        <v>2025</v>
      </c>
      <c r="AK3" t="s">
        <v>5498</v>
      </c>
      <c r="AL3" t="s">
        <v>5401</v>
      </c>
      <c r="AM3" t="s">
        <v>49</v>
      </c>
      <c r="AN3">
        <v>2015</v>
      </c>
      <c r="AO3">
        <v>2025</v>
      </c>
      <c r="AP3" t="s">
        <v>3338</v>
      </c>
      <c r="AQ3">
        <v>0.09</v>
      </c>
      <c r="AR3">
        <v>0.26</v>
      </c>
      <c r="AS3" t="s">
        <v>3338</v>
      </c>
      <c r="AT3">
        <v>0.26</v>
      </c>
      <c r="AU3" t="s">
        <v>5499</v>
      </c>
    </row>
    <row r="4" spans="1:48">
      <c r="A4" s="1">
        <v>2</v>
      </c>
      <c r="B4" t="s">
        <v>54</v>
      </c>
      <c r="C4" t="s">
        <v>634</v>
      </c>
      <c r="D4" t="str">
        <f>IF(G4="n","-",MIN(X4,AI4,AN4))</f>
        <v>-</v>
      </c>
      <c r="E4" t="s">
        <v>3395</v>
      </c>
      <c r="F4" t="str">
        <f t="shared" si="0"/>
        <v/>
      </c>
      <c r="G4" t="str">
        <f t="shared" si="1"/>
        <v>n</v>
      </c>
      <c r="H4" t="str">
        <f t="shared" si="2"/>
        <v>None</v>
      </c>
      <c r="I4" t="s">
        <v>1101</v>
      </c>
      <c r="J4" t="s">
        <v>1111</v>
      </c>
      <c r="M4">
        <v>414649.9</v>
      </c>
      <c r="N4">
        <v>0.26800000000000002</v>
      </c>
      <c r="O4">
        <v>5845</v>
      </c>
      <c r="P4" t="s">
        <v>5503</v>
      </c>
      <c r="Q4">
        <v>2.8010000000000002</v>
      </c>
      <c r="R4">
        <v>619151</v>
      </c>
      <c r="S4">
        <v>1</v>
      </c>
      <c r="T4" t="s">
        <v>5493</v>
      </c>
      <c r="U4" t="s">
        <v>680</v>
      </c>
      <c r="V4" t="s">
        <v>634</v>
      </c>
      <c r="W4" t="s">
        <v>3395</v>
      </c>
      <c r="X4" t="s">
        <v>3395</v>
      </c>
      <c r="Y4" t="s">
        <v>3395</v>
      </c>
      <c r="Z4" t="s">
        <v>3395</v>
      </c>
      <c r="AA4" t="s">
        <v>3395</v>
      </c>
      <c r="AB4">
        <v>0</v>
      </c>
      <c r="AC4">
        <v>0</v>
      </c>
      <c r="AD4">
        <v>0</v>
      </c>
      <c r="AE4">
        <v>0</v>
      </c>
      <c r="AF4">
        <v>0</v>
      </c>
      <c r="AG4">
        <v>0</v>
      </c>
      <c r="AH4">
        <v>0</v>
      </c>
      <c r="AI4">
        <v>0</v>
      </c>
      <c r="AL4">
        <v>0</v>
      </c>
      <c r="AM4" t="s">
        <v>54</v>
      </c>
    </row>
    <row r="5" spans="1:48">
      <c r="A5" s="1">
        <v>3</v>
      </c>
      <c r="B5" t="s">
        <v>66</v>
      </c>
      <c r="C5" t="s">
        <v>634</v>
      </c>
      <c r="D5" t="str">
        <f>IF(G5="n","-",MIN(X5,AI5,AN5))</f>
        <v>-</v>
      </c>
      <c r="E5" t="s">
        <v>3395</v>
      </c>
      <c r="F5" t="str">
        <f t="shared" si="0"/>
        <v/>
      </c>
      <c r="G5" t="str">
        <f t="shared" si="1"/>
        <v>n</v>
      </c>
      <c r="H5" t="str">
        <f t="shared" si="2"/>
        <v>None</v>
      </c>
      <c r="I5" t="s">
        <v>1101</v>
      </c>
      <c r="J5" t="s">
        <v>1111</v>
      </c>
      <c r="K5" s="7" t="s">
        <v>5064</v>
      </c>
      <c r="M5">
        <v>396556</v>
      </c>
      <c r="N5">
        <v>0.27200000000000002</v>
      </c>
      <c r="O5">
        <v>23352</v>
      </c>
      <c r="P5" t="s">
        <v>5504</v>
      </c>
      <c r="Q5">
        <v>0.79900000000000004</v>
      </c>
      <c r="R5">
        <v>81000</v>
      </c>
      <c r="S5">
        <v>2</v>
      </c>
      <c r="T5" t="s">
        <v>5493</v>
      </c>
      <c r="U5" t="s">
        <v>697</v>
      </c>
      <c r="V5" t="s">
        <v>634</v>
      </c>
      <c r="W5" t="s">
        <v>5505</v>
      </c>
      <c r="X5" t="s">
        <v>3395</v>
      </c>
      <c r="Y5">
        <v>2018</v>
      </c>
      <c r="Z5" t="s">
        <v>3395</v>
      </c>
      <c r="AA5">
        <v>2050</v>
      </c>
      <c r="AB5" t="s">
        <v>5506</v>
      </c>
      <c r="AC5">
        <v>0</v>
      </c>
      <c r="AD5">
        <v>0</v>
      </c>
      <c r="AE5" t="s">
        <v>5507</v>
      </c>
      <c r="AF5">
        <v>0</v>
      </c>
      <c r="AG5">
        <v>0</v>
      </c>
      <c r="AH5">
        <v>0</v>
      </c>
      <c r="AI5">
        <v>0</v>
      </c>
      <c r="AL5">
        <v>0</v>
      </c>
      <c r="AM5" t="s">
        <v>66</v>
      </c>
    </row>
    <row r="6" spans="1:48">
      <c r="A6" s="1">
        <v>4</v>
      </c>
      <c r="B6" t="s">
        <v>53</v>
      </c>
      <c r="C6" t="s">
        <v>634</v>
      </c>
      <c r="D6" t="str">
        <f>IF(G6="n","-",MIN(X6,AI6,AN6))</f>
        <v>-</v>
      </c>
      <c r="E6" t="s">
        <v>3395</v>
      </c>
      <c r="F6" t="str">
        <f t="shared" si="0"/>
        <v/>
      </c>
      <c r="G6" t="str">
        <f t="shared" si="1"/>
        <v>n</v>
      </c>
      <c r="H6" t="str">
        <f t="shared" si="2"/>
        <v>None</v>
      </c>
      <c r="I6" t="s">
        <v>1101</v>
      </c>
      <c r="J6" t="s">
        <v>1111</v>
      </c>
      <c r="M6">
        <v>392976.6</v>
      </c>
      <c r="N6">
        <v>0.20499999999999999</v>
      </c>
      <c r="O6">
        <v>2270.5</v>
      </c>
      <c r="P6" t="s">
        <v>5508</v>
      </c>
      <c r="Q6" t="s">
        <v>3395</v>
      </c>
      <c r="R6">
        <v>1382401</v>
      </c>
      <c r="S6" t="s">
        <v>3395</v>
      </c>
      <c r="T6" t="s">
        <v>5509</v>
      </c>
      <c r="U6" t="s">
        <v>680</v>
      </c>
      <c r="V6" t="s">
        <v>634</v>
      </c>
      <c r="W6" t="s">
        <v>3395</v>
      </c>
      <c r="X6" t="s">
        <v>3395</v>
      </c>
      <c r="Y6" t="s">
        <v>3395</v>
      </c>
      <c r="Z6" t="s">
        <v>3395</v>
      </c>
      <c r="AA6" t="s">
        <v>3395</v>
      </c>
      <c r="AB6">
        <v>0</v>
      </c>
      <c r="AC6">
        <v>0</v>
      </c>
      <c r="AD6">
        <v>0</v>
      </c>
      <c r="AE6">
        <v>0</v>
      </c>
      <c r="AF6">
        <v>0</v>
      </c>
      <c r="AG6">
        <v>0</v>
      </c>
      <c r="AH6">
        <v>0</v>
      </c>
      <c r="AI6">
        <v>0</v>
      </c>
      <c r="AL6">
        <v>0</v>
      </c>
      <c r="AM6" t="s">
        <v>53</v>
      </c>
    </row>
    <row r="7" spans="1:48">
      <c r="A7" s="1">
        <v>5</v>
      </c>
      <c r="B7" t="s">
        <v>51</v>
      </c>
      <c r="C7" t="s">
        <v>634</v>
      </c>
      <c r="D7" t="str">
        <f>IF(G7="n","-",MIN(X7,AI7,AN7))</f>
        <v>-</v>
      </c>
      <c r="E7" t="s">
        <v>3395</v>
      </c>
      <c r="F7" t="str">
        <f t="shared" si="0"/>
        <v/>
      </c>
      <c r="G7" t="str">
        <f t="shared" si="1"/>
        <v>n</v>
      </c>
      <c r="H7" t="str">
        <f t="shared" si="2"/>
        <v>None</v>
      </c>
      <c r="I7" t="s">
        <v>1101</v>
      </c>
      <c r="J7" t="s">
        <v>5510</v>
      </c>
      <c r="M7">
        <v>387056</v>
      </c>
      <c r="N7">
        <v>0.109</v>
      </c>
      <c r="O7">
        <v>8174.8</v>
      </c>
      <c r="P7" t="s">
        <v>5511</v>
      </c>
      <c r="Q7">
        <v>-0.14299999999999999</v>
      </c>
      <c r="R7">
        <v>917717</v>
      </c>
      <c r="S7">
        <v>-3</v>
      </c>
      <c r="T7" t="s">
        <v>5509</v>
      </c>
      <c r="U7" t="s">
        <v>680</v>
      </c>
      <c r="V7" t="s">
        <v>634</v>
      </c>
      <c r="W7" t="s">
        <v>3395</v>
      </c>
      <c r="X7" t="s">
        <v>3395</v>
      </c>
      <c r="Y7" t="s">
        <v>3395</v>
      </c>
      <c r="Z7" t="s">
        <v>3395</v>
      </c>
      <c r="AA7" t="s">
        <v>3395</v>
      </c>
      <c r="AB7">
        <v>0</v>
      </c>
      <c r="AC7">
        <v>0</v>
      </c>
      <c r="AD7">
        <v>0</v>
      </c>
      <c r="AF7">
        <v>0</v>
      </c>
      <c r="AG7">
        <v>0</v>
      </c>
      <c r="AH7">
        <v>0</v>
      </c>
      <c r="AI7">
        <v>0</v>
      </c>
      <c r="AL7">
        <v>0</v>
      </c>
      <c r="AM7" t="s">
        <v>51</v>
      </c>
    </row>
    <row r="8" spans="1:48">
      <c r="A8" s="6">
        <v>6</v>
      </c>
      <c r="B8" t="s">
        <v>52</v>
      </c>
      <c r="C8" t="s">
        <v>634</v>
      </c>
      <c r="D8" t="str">
        <f>IF(G8="n","",MIN(X8,-I8,-N8))</f>
        <v/>
      </c>
      <c r="F8" t="str">
        <f t="shared" si="0"/>
        <v/>
      </c>
      <c r="G8" t="str">
        <f t="shared" si="1"/>
        <v>n</v>
      </c>
      <c r="H8" t="str">
        <f t="shared" si="2"/>
        <v>None</v>
      </c>
      <c r="I8" t="s">
        <v>1101</v>
      </c>
      <c r="J8" t="s">
        <v>1229</v>
      </c>
      <c r="M8">
        <v>355905</v>
      </c>
      <c r="N8">
        <v>0.35299999999999998</v>
      </c>
      <c r="O8">
        <v>110974.5</v>
      </c>
      <c r="P8" t="s">
        <v>5512</v>
      </c>
      <c r="Q8">
        <v>0.46899999999999997</v>
      </c>
      <c r="R8">
        <v>76418</v>
      </c>
      <c r="S8" t="s">
        <v>5513</v>
      </c>
      <c r="T8" t="e">
        <v>#N/A</v>
      </c>
      <c r="U8" t="s">
        <v>986</v>
      </c>
      <c r="V8" t="s">
        <v>634</v>
      </c>
      <c r="W8" t="s">
        <v>3395</v>
      </c>
      <c r="X8" t="s">
        <v>3395</v>
      </c>
      <c r="Y8" t="s">
        <v>3395</v>
      </c>
      <c r="Z8" t="s">
        <v>3395</v>
      </c>
      <c r="AM8" t="s">
        <v>52</v>
      </c>
    </row>
    <row r="9" spans="1:48">
      <c r="A9" s="1">
        <v>7</v>
      </c>
      <c r="B9" t="s">
        <v>81</v>
      </c>
      <c r="C9" t="s">
        <v>634</v>
      </c>
      <c r="D9" t="str">
        <f>IF(G9="n","-",MIN(X9,AI9,AN9))</f>
        <v>-</v>
      </c>
      <c r="E9" t="s">
        <v>3395</v>
      </c>
      <c r="F9" t="str">
        <f t="shared" si="0"/>
        <v/>
      </c>
      <c r="G9" t="str">
        <f t="shared" si="1"/>
        <v>n</v>
      </c>
      <c r="H9" t="str">
        <f t="shared" si="2"/>
        <v>None</v>
      </c>
      <c r="I9" t="s">
        <v>1101</v>
      </c>
      <c r="J9" t="s">
        <v>1111</v>
      </c>
      <c r="M9">
        <v>303738</v>
      </c>
      <c r="N9">
        <v>0.24199999999999999</v>
      </c>
      <c r="O9">
        <v>9383</v>
      </c>
      <c r="P9" t="s">
        <v>5514</v>
      </c>
      <c r="Q9">
        <v>1.7689999999999999</v>
      </c>
      <c r="R9">
        <v>73000</v>
      </c>
      <c r="S9">
        <v>1</v>
      </c>
      <c r="T9" t="s">
        <v>5493</v>
      </c>
      <c r="U9" t="s">
        <v>5515</v>
      </c>
      <c r="V9" t="s">
        <v>634</v>
      </c>
      <c r="W9" t="s">
        <v>3395</v>
      </c>
      <c r="X9" t="s">
        <v>3395</v>
      </c>
      <c r="Y9" t="s">
        <v>3395</v>
      </c>
      <c r="Z9" t="s">
        <v>3395</v>
      </c>
      <c r="AA9" t="s">
        <v>3395</v>
      </c>
      <c r="AB9">
        <v>0</v>
      </c>
      <c r="AC9">
        <v>0</v>
      </c>
      <c r="AD9">
        <v>0</v>
      </c>
      <c r="AE9">
        <v>0</v>
      </c>
      <c r="AF9">
        <v>0</v>
      </c>
      <c r="AG9">
        <v>0</v>
      </c>
      <c r="AH9">
        <v>0</v>
      </c>
      <c r="AI9">
        <v>0</v>
      </c>
      <c r="AL9">
        <v>0</v>
      </c>
      <c r="AM9" t="s">
        <v>81</v>
      </c>
    </row>
    <row r="10" spans="1:48">
      <c r="A10" s="1">
        <v>8</v>
      </c>
      <c r="B10" t="s">
        <v>62</v>
      </c>
      <c r="C10" t="s">
        <v>634</v>
      </c>
      <c r="D10" t="str">
        <f>IF(G10="n","-",MIN(X10,AI10,AN10))</f>
        <v>-</v>
      </c>
      <c r="E10" t="s">
        <v>3395</v>
      </c>
      <c r="F10" t="str">
        <f t="shared" si="0"/>
        <v/>
      </c>
      <c r="G10" t="str">
        <f t="shared" si="1"/>
        <v>n</v>
      </c>
      <c r="H10" t="str">
        <f t="shared" si="2"/>
        <v>None</v>
      </c>
      <c r="I10" t="s">
        <v>1101</v>
      </c>
      <c r="J10" t="s">
        <v>1111</v>
      </c>
      <c r="M10">
        <v>290212</v>
      </c>
      <c r="N10">
        <v>0.188</v>
      </c>
      <c r="O10">
        <v>20840</v>
      </c>
      <c r="P10" t="s">
        <v>5516</v>
      </c>
      <c r="Q10">
        <v>5.7000000000000002E-2</v>
      </c>
      <c r="R10">
        <v>71000</v>
      </c>
      <c r="S10">
        <v>1</v>
      </c>
      <c r="T10" t="s">
        <v>5493</v>
      </c>
      <c r="U10" t="s">
        <v>3332</v>
      </c>
      <c r="V10" t="s">
        <v>634</v>
      </c>
      <c r="W10" t="s">
        <v>5517</v>
      </c>
      <c r="X10" t="s">
        <v>3395</v>
      </c>
      <c r="Y10">
        <v>2018</v>
      </c>
      <c r="Z10">
        <v>2016</v>
      </c>
      <c r="AA10">
        <v>2020</v>
      </c>
      <c r="AB10" t="s">
        <v>5518</v>
      </c>
      <c r="AC10">
        <v>0</v>
      </c>
      <c r="AD10">
        <v>0</v>
      </c>
      <c r="AE10" t="s">
        <v>5519</v>
      </c>
      <c r="AF10">
        <v>0</v>
      </c>
      <c r="AG10">
        <v>0</v>
      </c>
      <c r="AH10">
        <v>0</v>
      </c>
      <c r="AI10">
        <v>0</v>
      </c>
      <c r="AL10">
        <v>0</v>
      </c>
      <c r="AM10" t="s">
        <v>62</v>
      </c>
    </row>
    <row r="11" spans="1:48">
      <c r="A11" s="1">
        <v>9</v>
      </c>
      <c r="B11" t="s">
        <v>60</v>
      </c>
      <c r="C11" t="s">
        <v>634</v>
      </c>
      <c r="D11" t="str">
        <f>IF(G11="n","-",MIN(X11,AI11,AN11))</f>
        <v>-</v>
      </c>
      <c r="E11" t="s">
        <v>3395</v>
      </c>
      <c r="F11" t="str">
        <f t="shared" si="0"/>
        <v/>
      </c>
      <c r="G11" t="str">
        <f t="shared" si="1"/>
        <v>n</v>
      </c>
      <c r="H11" t="str">
        <f t="shared" si="2"/>
        <v>CN</v>
      </c>
      <c r="I11" t="s">
        <v>1148</v>
      </c>
      <c r="J11" t="s">
        <v>1148</v>
      </c>
      <c r="M11">
        <v>278341.5</v>
      </c>
      <c r="N11">
        <v>7.0000000000000007E-2</v>
      </c>
      <c r="O11">
        <v>14322.5</v>
      </c>
      <c r="P11" t="s">
        <v>5520</v>
      </c>
      <c r="Q11">
        <v>9.2999999999999999E-2</v>
      </c>
      <c r="R11">
        <v>664496</v>
      </c>
      <c r="S11">
        <v>-2</v>
      </c>
      <c r="T11" t="s">
        <v>5493</v>
      </c>
      <c r="U11" t="s">
        <v>709</v>
      </c>
      <c r="V11" t="s">
        <v>5521</v>
      </c>
      <c r="W11" t="s">
        <v>3395</v>
      </c>
      <c r="X11">
        <v>2018</v>
      </c>
      <c r="Y11">
        <v>2018</v>
      </c>
      <c r="Z11" t="s">
        <v>3395</v>
      </c>
      <c r="AA11">
        <v>2050</v>
      </c>
      <c r="AB11" t="s">
        <v>5522</v>
      </c>
      <c r="AC11">
        <v>0</v>
      </c>
      <c r="AD11" t="s">
        <v>5523</v>
      </c>
      <c r="AE11" t="s">
        <v>5524</v>
      </c>
      <c r="AF11">
        <v>0</v>
      </c>
      <c r="AG11">
        <v>0</v>
      </c>
      <c r="AH11">
        <v>0</v>
      </c>
      <c r="AL11">
        <v>0</v>
      </c>
      <c r="AM11" t="s">
        <v>60</v>
      </c>
    </row>
    <row r="12" spans="1:48">
      <c r="A12" s="1">
        <v>10</v>
      </c>
      <c r="B12" t="s">
        <v>63</v>
      </c>
      <c r="C12" t="s">
        <v>643</v>
      </c>
      <c r="D12">
        <f>IF(G12="n","",MIN(X12,AI12,AN12))</f>
        <v>2016</v>
      </c>
      <c r="F12">
        <f t="shared" si="0"/>
        <v>2016</v>
      </c>
      <c r="G12" t="str">
        <f t="shared" si="1"/>
        <v>y</v>
      </c>
      <c r="H12" t="str">
        <f t="shared" si="2"/>
        <v xml:space="preserve"> SBT</v>
      </c>
      <c r="M12">
        <v>272612</v>
      </c>
      <c r="N12">
        <v>2.8000000000000001E-2</v>
      </c>
      <c r="O12">
        <v>16982</v>
      </c>
      <c r="P12" t="s">
        <v>5525</v>
      </c>
      <c r="Q12">
        <v>-0.246</v>
      </c>
      <c r="R12">
        <v>370870</v>
      </c>
      <c r="S12">
        <v>-4</v>
      </c>
      <c r="T12" t="s">
        <v>5493</v>
      </c>
      <c r="U12" t="s">
        <v>676</v>
      </c>
      <c r="W12" t="s">
        <v>5526</v>
      </c>
      <c r="X12" t="s">
        <v>3395</v>
      </c>
      <c r="Y12" t="s">
        <v>3395</v>
      </c>
      <c r="Z12">
        <v>2013</v>
      </c>
      <c r="AA12">
        <v>2030</v>
      </c>
      <c r="AB12" t="s">
        <v>5527</v>
      </c>
      <c r="AE12" t="s">
        <v>5528</v>
      </c>
      <c r="AF12" t="s">
        <v>3434</v>
      </c>
      <c r="AG12" t="s">
        <v>633</v>
      </c>
      <c r="AH12" t="s">
        <v>5275</v>
      </c>
      <c r="AI12">
        <v>2016</v>
      </c>
    </row>
    <row r="13" spans="1:48">
      <c r="A13" s="1">
        <v>10</v>
      </c>
      <c r="B13" t="s">
        <v>63</v>
      </c>
      <c r="C13" t="s">
        <v>643</v>
      </c>
      <c r="D13">
        <f>IF(G13="n","",MIN(X13,AI13,AN13))</f>
        <v>2016</v>
      </c>
      <c r="F13">
        <f t="shared" si="0"/>
        <v>2016</v>
      </c>
      <c r="G13" t="str">
        <f t="shared" si="1"/>
        <v>y</v>
      </c>
      <c r="H13" t="str">
        <f t="shared" si="2"/>
        <v xml:space="preserve"> SBT</v>
      </c>
      <c r="M13">
        <v>272612</v>
      </c>
      <c r="N13">
        <v>2.8000000000000001E-2</v>
      </c>
      <c r="O13">
        <v>16982</v>
      </c>
      <c r="P13" t="s">
        <v>5525</v>
      </c>
      <c r="Q13">
        <v>-0.246</v>
      </c>
      <c r="R13">
        <v>370870</v>
      </c>
      <c r="S13">
        <v>-4</v>
      </c>
      <c r="T13" t="s">
        <v>5493</v>
      </c>
      <c r="U13" t="s">
        <v>676</v>
      </c>
      <c r="W13" t="s">
        <v>5529</v>
      </c>
      <c r="X13" t="s">
        <v>3395</v>
      </c>
      <c r="Y13" t="s">
        <v>3395</v>
      </c>
      <c r="Z13">
        <v>2013</v>
      </c>
      <c r="AA13">
        <v>2030</v>
      </c>
      <c r="AB13" t="s">
        <v>5530</v>
      </c>
      <c r="AD13" t="s">
        <v>5531</v>
      </c>
      <c r="AE13" t="s">
        <v>5532</v>
      </c>
      <c r="AF13" t="s">
        <v>3434</v>
      </c>
      <c r="AG13" t="s">
        <v>633</v>
      </c>
      <c r="AH13" t="s">
        <v>5275</v>
      </c>
      <c r="AI13">
        <v>2016</v>
      </c>
    </row>
    <row r="14" spans="1:48">
      <c r="A14" s="1">
        <v>10</v>
      </c>
      <c r="B14" t="s">
        <v>63</v>
      </c>
      <c r="C14" t="s">
        <v>634</v>
      </c>
      <c r="D14">
        <f>IF(G14="n","",MIN(X14,AI14,AN14))</f>
        <v>2015</v>
      </c>
      <c r="F14">
        <f t="shared" si="0"/>
        <v>2016</v>
      </c>
      <c r="G14" t="str">
        <f t="shared" si="1"/>
        <v>y</v>
      </c>
      <c r="H14" t="str">
        <f t="shared" si="2"/>
        <v>CN &amp; SBT</v>
      </c>
      <c r="I14" t="s">
        <v>1148</v>
      </c>
      <c r="J14" t="s">
        <v>1148</v>
      </c>
      <c r="M14">
        <v>272612</v>
      </c>
      <c r="N14">
        <v>2.8000000000000001E-2</v>
      </c>
      <c r="O14">
        <v>16982</v>
      </c>
      <c r="P14" t="s">
        <v>5525</v>
      </c>
      <c r="Q14">
        <v>-0.246</v>
      </c>
      <c r="R14">
        <v>370870</v>
      </c>
      <c r="S14">
        <v>-4</v>
      </c>
      <c r="T14" t="s">
        <v>5493</v>
      </c>
      <c r="U14" t="s">
        <v>676</v>
      </c>
      <c r="V14" t="s">
        <v>5521</v>
      </c>
      <c r="W14" t="s">
        <v>3395</v>
      </c>
      <c r="X14">
        <v>2015</v>
      </c>
      <c r="Y14" t="s">
        <v>3395</v>
      </c>
      <c r="Z14" t="s">
        <v>3395</v>
      </c>
      <c r="AA14">
        <v>2050</v>
      </c>
      <c r="AB14" t="s">
        <v>5533</v>
      </c>
      <c r="AC14">
        <v>0</v>
      </c>
      <c r="AD14" t="s">
        <v>5534</v>
      </c>
      <c r="AE14" t="s">
        <v>5535</v>
      </c>
      <c r="AF14" t="s">
        <v>3434</v>
      </c>
      <c r="AG14" t="s">
        <v>633</v>
      </c>
      <c r="AH14" t="s">
        <v>5275</v>
      </c>
      <c r="AI14">
        <v>2016</v>
      </c>
      <c r="AL14">
        <v>0</v>
      </c>
      <c r="AM14" t="s">
        <v>63</v>
      </c>
    </row>
    <row r="15" spans="1:48">
      <c r="A15" s="1">
        <v>11</v>
      </c>
      <c r="B15" t="s">
        <v>56</v>
      </c>
      <c r="C15" t="s">
        <v>634</v>
      </c>
      <c r="D15">
        <f>IF(G15="n","",MIN(X15,AI15,AN15))</f>
        <v>2016</v>
      </c>
      <c r="F15">
        <v>2016</v>
      </c>
      <c r="G15" t="s">
        <v>3805</v>
      </c>
      <c r="H15" t="str">
        <f t="shared" si="2"/>
        <v>RE100</v>
      </c>
      <c r="I15" t="s">
        <v>713</v>
      </c>
      <c r="J15" t="s">
        <v>5536</v>
      </c>
      <c r="M15">
        <v>265595</v>
      </c>
      <c r="N15">
        <v>0.159</v>
      </c>
      <c r="O15">
        <v>59531</v>
      </c>
      <c r="P15" t="s">
        <v>5537</v>
      </c>
      <c r="Q15">
        <v>0.23100000000000001</v>
      </c>
      <c r="R15">
        <v>132000</v>
      </c>
      <c r="S15" t="s">
        <v>3395</v>
      </c>
      <c r="T15" t="s">
        <v>5493</v>
      </c>
      <c r="U15" t="s">
        <v>3332</v>
      </c>
      <c r="V15" t="s">
        <v>634</v>
      </c>
      <c r="W15" t="s">
        <v>3395</v>
      </c>
      <c r="X15" t="s">
        <v>3395</v>
      </c>
      <c r="Y15" t="s">
        <v>3395</v>
      </c>
      <c r="Z15" t="s">
        <v>3395</v>
      </c>
      <c r="AA15" t="s">
        <v>3395</v>
      </c>
      <c r="AB15">
        <v>0</v>
      </c>
      <c r="AC15">
        <v>0</v>
      </c>
      <c r="AD15" t="s">
        <v>5538</v>
      </c>
      <c r="AE15" t="s">
        <v>5539</v>
      </c>
      <c r="AF15">
        <v>0</v>
      </c>
      <c r="AG15">
        <v>0</v>
      </c>
      <c r="AH15">
        <v>0</v>
      </c>
      <c r="AL15">
        <v>0</v>
      </c>
      <c r="AM15" t="s">
        <v>56</v>
      </c>
      <c r="AN15">
        <v>2016</v>
      </c>
      <c r="AO15" t="s">
        <v>3086</v>
      </c>
      <c r="AP15" t="s">
        <v>3338</v>
      </c>
      <c r="AQ15">
        <v>0.97</v>
      </c>
      <c r="AR15">
        <v>0.95</v>
      </c>
      <c r="AS15">
        <v>0.93</v>
      </c>
      <c r="AT15" t="s">
        <v>3338</v>
      </c>
      <c r="AU15" t="s">
        <v>5499</v>
      </c>
    </row>
    <row r="16" spans="1:48">
      <c r="A16" s="1">
        <v>12</v>
      </c>
      <c r="B16" t="s">
        <v>58</v>
      </c>
      <c r="C16" t="s">
        <v>634</v>
      </c>
      <c r="D16" t="str">
        <f t="shared" ref="D16:D21" si="3">IF(G16="n","-",MIN(X16,AI16,AN16))</f>
        <v>-</v>
      </c>
      <c r="E16" t="s">
        <v>3395</v>
      </c>
      <c r="F16" t="str">
        <f t="shared" ref="F16:F79" si="4">IF(G16="n","",MIN(IF(V16="Carbon Neutral",X16,"3000"),AI16,IF(AO16&gt;2030,"3000",AN16)))</f>
        <v/>
      </c>
      <c r="G16" t="str">
        <f>IF( V16="Carbon Neutral", "y",   IF(AI16&gt;1, "y", IF(AND(AO16&lt;=2030, AO16&gt;0),"y","n" )    )       )</f>
        <v>n</v>
      </c>
      <c r="H16" t="str">
        <f t="shared" si="2"/>
        <v>None</v>
      </c>
      <c r="I16" t="s">
        <v>1145</v>
      </c>
      <c r="J16" t="s">
        <v>5540</v>
      </c>
      <c r="M16">
        <v>247837</v>
      </c>
      <c r="N16">
        <v>2.4E-2</v>
      </c>
      <c r="O16">
        <v>4021</v>
      </c>
      <c r="P16" t="s">
        <v>5541</v>
      </c>
      <c r="Q16">
        <v>-0.91100000000000003</v>
      </c>
      <c r="R16">
        <v>389000</v>
      </c>
      <c r="S16">
        <v>-2</v>
      </c>
      <c r="T16" t="s">
        <v>5493</v>
      </c>
      <c r="U16" t="s">
        <v>3332</v>
      </c>
      <c r="V16" t="s">
        <v>634</v>
      </c>
      <c r="W16" t="s">
        <v>3395</v>
      </c>
      <c r="X16" t="s">
        <v>3395</v>
      </c>
      <c r="Y16" t="s">
        <v>3395</v>
      </c>
      <c r="Z16" t="s">
        <v>3395</v>
      </c>
      <c r="AA16" t="s">
        <v>3395</v>
      </c>
      <c r="AB16">
        <v>0</v>
      </c>
      <c r="AC16">
        <v>0</v>
      </c>
      <c r="AD16" t="s">
        <v>5542</v>
      </c>
      <c r="AE16">
        <v>0</v>
      </c>
      <c r="AF16">
        <v>0</v>
      </c>
      <c r="AG16">
        <v>0</v>
      </c>
      <c r="AH16">
        <v>0</v>
      </c>
      <c r="AI16">
        <v>0</v>
      </c>
      <c r="AL16">
        <v>0</v>
      </c>
      <c r="AM16" t="s">
        <v>58</v>
      </c>
    </row>
    <row r="17" spans="1:39">
      <c r="A17" s="1">
        <v>13</v>
      </c>
      <c r="B17" t="s">
        <v>3470</v>
      </c>
      <c r="C17" t="s">
        <v>634</v>
      </c>
      <c r="D17" t="str">
        <f t="shared" si="3"/>
        <v>-</v>
      </c>
      <c r="E17" t="s">
        <v>3395</v>
      </c>
      <c r="F17" t="str">
        <f t="shared" si="4"/>
        <v/>
      </c>
      <c r="G17" t="str">
        <f t="shared" ref="G17:G48" si="5">IF( V17="Carbon Neutral", "y", IF(AI17&gt;1, "y", IF(AND(AO17&lt;=2030, AO17&gt;0),"y","n" ) ) )</f>
        <v>n</v>
      </c>
      <c r="H17" t="str">
        <f t="shared" si="2"/>
        <v>None</v>
      </c>
      <c r="I17" t="s">
        <v>5490</v>
      </c>
      <c r="J17" t="s">
        <v>5543</v>
      </c>
      <c r="M17">
        <v>232887</v>
      </c>
      <c r="N17">
        <v>0.309</v>
      </c>
      <c r="O17">
        <v>10073</v>
      </c>
      <c r="P17" t="s">
        <v>5544</v>
      </c>
      <c r="Q17">
        <v>2.3210000000000002</v>
      </c>
      <c r="R17">
        <v>647500</v>
      </c>
      <c r="S17">
        <v>5</v>
      </c>
      <c r="T17" t="s">
        <v>5493</v>
      </c>
      <c r="U17" t="s">
        <v>3332</v>
      </c>
      <c r="V17" t="s">
        <v>634</v>
      </c>
      <c r="W17" t="s">
        <v>5545</v>
      </c>
      <c r="X17" t="s">
        <v>3395</v>
      </c>
      <c r="Y17">
        <v>2019</v>
      </c>
      <c r="Z17" t="s">
        <v>3395</v>
      </c>
      <c r="AA17">
        <v>2030</v>
      </c>
      <c r="AB17" t="s">
        <v>5546</v>
      </c>
      <c r="AC17">
        <v>0</v>
      </c>
      <c r="AD17" t="s">
        <v>5547</v>
      </c>
      <c r="AE17" t="s">
        <v>5548</v>
      </c>
      <c r="AF17">
        <v>0</v>
      </c>
      <c r="AG17">
        <v>0</v>
      </c>
      <c r="AH17">
        <v>0</v>
      </c>
      <c r="AI17">
        <v>0</v>
      </c>
      <c r="AL17">
        <v>0</v>
      </c>
      <c r="AM17" t="s">
        <v>3470</v>
      </c>
    </row>
    <row r="18" spans="1:39">
      <c r="A18" s="1">
        <v>14</v>
      </c>
      <c r="B18" t="s">
        <v>55</v>
      </c>
      <c r="C18" t="s">
        <v>634</v>
      </c>
      <c r="D18" t="str">
        <f t="shared" si="3"/>
        <v>-</v>
      </c>
      <c r="E18" t="s">
        <v>3395</v>
      </c>
      <c r="F18" t="str">
        <f t="shared" si="4"/>
        <v/>
      </c>
      <c r="G18" t="str">
        <f t="shared" si="5"/>
        <v>n</v>
      </c>
      <c r="H18" t="str">
        <f t="shared" si="2"/>
        <v>None</v>
      </c>
      <c r="I18" t="s">
        <v>1130</v>
      </c>
      <c r="J18" t="s">
        <v>5549</v>
      </c>
      <c r="M18">
        <v>226247</v>
      </c>
      <c r="N18">
        <v>0.125</v>
      </c>
      <c r="O18">
        <v>11986</v>
      </c>
      <c r="P18" t="s">
        <v>5550</v>
      </c>
      <c r="Q18">
        <v>0.13500000000000001</v>
      </c>
      <c r="R18">
        <v>300000</v>
      </c>
      <c r="S18">
        <v>1</v>
      </c>
      <c r="T18" t="s">
        <v>5493</v>
      </c>
      <c r="U18" t="s">
        <v>3332</v>
      </c>
      <c r="V18" t="s">
        <v>634</v>
      </c>
      <c r="W18" t="s">
        <v>3395</v>
      </c>
      <c r="X18" t="s">
        <v>3395</v>
      </c>
      <c r="Y18" t="s">
        <v>3395</v>
      </c>
      <c r="Z18" t="s">
        <v>3395</v>
      </c>
      <c r="AA18" t="s">
        <v>3395</v>
      </c>
      <c r="AB18">
        <v>0</v>
      </c>
      <c r="AC18">
        <v>0</v>
      </c>
      <c r="AD18">
        <v>0</v>
      </c>
      <c r="AE18">
        <v>0</v>
      </c>
      <c r="AF18">
        <v>0</v>
      </c>
      <c r="AG18">
        <v>0</v>
      </c>
      <c r="AH18">
        <v>0</v>
      </c>
      <c r="AI18">
        <v>0</v>
      </c>
      <c r="AL18">
        <v>0</v>
      </c>
      <c r="AM18" t="s">
        <v>55</v>
      </c>
    </row>
    <row r="19" spans="1:39">
      <c r="A19" s="1">
        <v>15</v>
      </c>
      <c r="B19" t="s">
        <v>75</v>
      </c>
      <c r="C19" t="s">
        <v>634</v>
      </c>
      <c r="D19" t="str">
        <f t="shared" si="3"/>
        <v>-</v>
      </c>
      <c r="E19" t="s">
        <v>3395</v>
      </c>
      <c r="F19" t="str">
        <f t="shared" si="4"/>
        <v/>
      </c>
      <c r="G19" t="str">
        <f t="shared" si="5"/>
        <v>n</v>
      </c>
      <c r="H19" t="str">
        <f t="shared" si="2"/>
        <v>None</v>
      </c>
      <c r="I19" t="s">
        <v>713</v>
      </c>
      <c r="J19" t="s">
        <v>5551</v>
      </c>
      <c r="M19">
        <v>221579.4</v>
      </c>
      <c r="N19">
        <v>4.4999999999999998E-2</v>
      </c>
      <c r="O19">
        <v>39895.199999999997</v>
      </c>
      <c r="P19" t="s">
        <v>5552</v>
      </c>
      <c r="Q19">
        <v>9.0999999999999998E-2</v>
      </c>
      <c r="R19">
        <v>309630</v>
      </c>
      <c r="S19">
        <v>-3</v>
      </c>
      <c r="T19" t="s">
        <v>5493</v>
      </c>
      <c r="U19" t="s">
        <v>876</v>
      </c>
      <c r="V19" t="s">
        <v>634</v>
      </c>
      <c r="W19" t="s">
        <v>3395</v>
      </c>
      <c r="X19" t="s">
        <v>3395</v>
      </c>
      <c r="Y19" t="s">
        <v>3395</v>
      </c>
      <c r="Z19" t="s">
        <v>3395</v>
      </c>
      <c r="AA19" t="s">
        <v>3395</v>
      </c>
      <c r="AB19">
        <v>0</v>
      </c>
      <c r="AC19">
        <v>0</v>
      </c>
      <c r="AD19">
        <v>0</v>
      </c>
      <c r="AE19">
        <v>0</v>
      </c>
      <c r="AF19">
        <v>0</v>
      </c>
      <c r="AG19">
        <v>0</v>
      </c>
      <c r="AH19">
        <v>0</v>
      </c>
      <c r="AI19">
        <v>0</v>
      </c>
      <c r="AL19">
        <v>0</v>
      </c>
      <c r="AM19" t="s">
        <v>75</v>
      </c>
    </row>
    <row r="20" spans="1:39">
      <c r="A20" s="1">
        <v>16</v>
      </c>
      <c r="B20" t="s">
        <v>72</v>
      </c>
      <c r="C20" t="s">
        <v>634</v>
      </c>
      <c r="D20" t="str">
        <f t="shared" si="3"/>
        <v>-</v>
      </c>
      <c r="E20" t="s">
        <v>3395</v>
      </c>
      <c r="F20" t="str">
        <f t="shared" si="4"/>
        <v/>
      </c>
      <c r="G20" t="str">
        <f t="shared" si="5"/>
        <v>n</v>
      </c>
      <c r="H20" t="str">
        <f t="shared" si="2"/>
        <v>None</v>
      </c>
      <c r="I20" t="s">
        <v>1101</v>
      </c>
      <c r="J20" t="s">
        <v>1229</v>
      </c>
      <c r="K20" s="7" t="s">
        <v>5553</v>
      </c>
      <c r="M20">
        <v>219754</v>
      </c>
      <c r="N20">
        <v>6.9000000000000006E-2</v>
      </c>
      <c r="O20">
        <v>3408</v>
      </c>
      <c r="P20" t="s">
        <v>5554</v>
      </c>
      <c r="Q20">
        <v>-0.41</v>
      </c>
      <c r="R20">
        <v>85504</v>
      </c>
      <c r="S20">
        <v>-2</v>
      </c>
      <c r="T20" t="s">
        <v>5493</v>
      </c>
      <c r="U20" t="s">
        <v>639</v>
      </c>
      <c r="V20" t="s">
        <v>634</v>
      </c>
      <c r="W20" t="s">
        <v>5555</v>
      </c>
      <c r="X20" t="s">
        <v>3395</v>
      </c>
      <c r="Y20">
        <v>2017</v>
      </c>
      <c r="Z20">
        <v>2016</v>
      </c>
      <c r="AA20">
        <v>2020</v>
      </c>
      <c r="AB20" t="s">
        <v>5556</v>
      </c>
      <c r="AC20">
        <v>0</v>
      </c>
      <c r="AD20">
        <v>0</v>
      </c>
      <c r="AE20" t="s">
        <v>5557</v>
      </c>
      <c r="AF20">
        <v>0</v>
      </c>
      <c r="AG20">
        <v>0</v>
      </c>
      <c r="AH20">
        <v>0</v>
      </c>
      <c r="AI20">
        <v>0</v>
      </c>
      <c r="AL20">
        <v>0</v>
      </c>
      <c r="AM20" t="s">
        <v>72</v>
      </c>
    </row>
    <row r="21" spans="1:39">
      <c r="A21" s="1">
        <v>17</v>
      </c>
      <c r="B21" t="s">
        <v>59</v>
      </c>
      <c r="C21" t="s">
        <v>634</v>
      </c>
      <c r="D21" t="str">
        <f t="shared" si="3"/>
        <v>-</v>
      </c>
      <c r="E21" t="s">
        <v>3395</v>
      </c>
      <c r="F21" t="str">
        <f t="shared" si="4"/>
        <v/>
      </c>
      <c r="G21" t="str">
        <f t="shared" si="5"/>
        <v>n</v>
      </c>
      <c r="H21" t="str">
        <f t="shared" si="2"/>
        <v>None</v>
      </c>
      <c r="I21" t="s">
        <v>1130</v>
      </c>
      <c r="J21" t="s">
        <v>5558</v>
      </c>
      <c r="M21">
        <v>214319</v>
      </c>
      <c r="N21">
        <v>2.9000000000000001E-2</v>
      </c>
      <c r="O21">
        <v>34</v>
      </c>
      <c r="P21" t="s">
        <v>5559</v>
      </c>
      <c r="Q21">
        <v>-0.49299999999999999</v>
      </c>
      <c r="R21">
        <v>70000</v>
      </c>
      <c r="S21">
        <v>-4</v>
      </c>
      <c r="T21" t="s">
        <v>5493</v>
      </c>
      <c r="U21" t="s">
        <v>3332</v>
      </c>
      <c r="V21" t="s">
        <v>634</v>
      </c>
      <c r="W21" t="s">
        <v>3395</v>
      </c>
      <c r="X21" t="s">
        <v>3395</v>
      </c>
      <c r="Y21" t="s">
        <v>3395</v>
      </c>
      <c r="Z21" t="s">
        <v>3395</v>
      </c>
      <c r="AA21" t="s">
        <v>3395</v>
      </c>
      <c r="AB21">
        <v>0</v>
      </c>
      <c r="AC21">
        <v>0</v>
      </c>
      <c r="AD21">
        <v>0</v>
      </c>
      <c r="AE21">
        <v>0</v>
      </c>
      <c r="AF21">
        <v>0</v>
      </c>
      <c r="AG21">
        <v>0</v>
      </c>
      <c r="AH21">
        <v>0</v>
      </c>
      <c r="AI21">
        <v>0</v>
      </c>
      <c r="AL21">
        <v>0</v>
      </c>
      <c r="AM21" t="s">
        <v>59</v>
      </c>
    </row>
    <row r="22" spans="1:39">
      <c r="A22" s="1">
        <v>18</v>
      </c>
      <c r="B22" t="s">
        <v>96</v>
      </c>
      <c r="C22" t="s">
        <v>634</v>
      </c>
      <c r="D22">
        <f>IF(G22="n","",MIN(X22,AI22,AN22))</f>
        <v>2016</v>
      </c>
      <c r="F22">
        <f t="shared" si="4"/>
        <v>2016</v>
      </c>
      <c r="G22" t="str">
        <f t="shared" si="5"/>
        <v>y</v>
      </c>
      <c r="H22" t="str">
        <f t="shared" si="2"/>
        <v>CN &amp; SBT</v>
      </c>
      <c r="I22" t="s">
        <v>1148</v>
      </c>
      <c r="J22" t="s">
        <v>1148</v>
      </c>
      <c r="M22">
        <v>197515.3</v>
      </c>
      <c r="N22">
        <v>6.6000000000000003E-2</v>
      </c>
      <c r="O22">
        <v>8555</v>
      </c>
      <c r="P22" t="s">
        <v>5560</v>
      </c>
      <c r="Q22">
        <v>-0.27900000000000003</v>
      </c>
      <c r="R22">
        <v>298683</v>
      </c>
      <c r="S22">
        <v>-2</v>
      </c>
      <c r="T22" t="s">
        <v>5493</v>
      </c>
      <c r="U22" t="s">
        <v>709</v>
      </c>
      <c r="V22" t="s">
        <v>5521</v>
      </c>
      <c r="W22" t="s">
        <v>3395</v>
      </c>
      <c r="X22">
        <v>2019</v>
      </c>
      <c r="Y22" t="s">
        <v>3395</v>
      </c>
      <c r="Z22" t="s">
        <v>3395</v>
      </c>
      <c r="AA22">
        <v>2039</v>
      </c>
      <c r="AB22" t="s">
        <v>5561</v>
      </c>
      <c r="AC22">
        <v>0</v>
      </c>
      <c r="AD22" t="s">
        <v>5562</v>
      </c>
      <c r="AE22" t="s">
        <v>5563</v>
      </c>
      <c r="AF22" t="s">
        <v>3434</v>
      </c>
      <c r="AG22" t="s">
        <v>633</v>
      </c>
      <c r="AH22" t="s">
        <v>4012</v>
      </c>
      <c r="AI22">
        <v>2016</v>
      </c>
      <c r="AL22">
        <v>0</v>
      </c>
      <c r="AM22" t="s">
        <v>96</v>
      </c>
    </row>
    <row r="23" spans="1:39">
      <c r="A23" s="1">
        <v>19</v>
      </c>
      <c r="B23" t="s">
        <v>57</v>
      </c>
      <c r="C23" t="s">
        <v>634</v>
      </c>
      <c r="D23">
        <f>IF(G23="n","",MIN(X23,AI23,AN23))</f>
        <v>2018</v>
      </c>
      <c r="F23">
        <f t="shared" si="4"/>
        <v>2018</v>
      </c>
      <c r="G23" t="str">
        <f t="shared" si="5"/>
        <v>y</v>
      </c>
      <c r="H23" t="str">
        <f t="shared" si="2"/>
        <v xml:space="preserve"> SBT</v>
      </c>
      <c r="I23" t="s">
        <v>1130</v>
      </c>
      <c r="J23" t="s">
        <v>5564</v>
      </c>
      <c r="M23">
        <v>194579</v>
      </c>
      <c r="N23">
        <v>5.2999999999999999E-2</v>
      </c>
      <c r="O23">
        <v>-594</v>
      </c>
      <c r="P23" t="s">
        <v>5565</v>
      </c>
      <c r="Q23">
        <v>-1.0900000000000001</v>
      </c>
      <c r="R23">
        <v>295000</v>
      </c>
      <c r="S23">
        <v>-2</v>
      </c>
      <c r="T23" t="s">
        <v>5493</v>
      </c>
      <c r="U23" t="s">
        <v>3332</v>
      </c>
      <c r="V23" t="s">
        <v>634</v>
      </c>
      <c r="W23" t="s">
        <v>5566</v>
      </c>
      <c r="X23" t="s">
        <v>3395</v>
      </c>
      <c r="Y23">
        <v>2018</v>
      </c>
      <c r="Z23">
        <v>2010</v>
      </c>
      <c r="AA23">
        <v>2030</v>
      </c>
      <c r="AB23" t="s">
        <v>663</v>
      </c>
      <c r="AC23">
        <v>0</v>
      </c>
      <c r="AD23">
        <v>0</v>
      </c>
      <c r="AE23" t="s">
        <v>5567</v>
      </c>
      <c r="AF23" t="s">
        <v>3400</v>
      </c>
      <c r="AG23" t="s">
        <v>641</v>
      </c>
      <c r="AH23" t="s">
        <v>3951</v>
      </c>
      <c r="AI23">
        <v>2018</v>
      </c>
      <c r="AJ23">
        <v>2030</v>
      </c>
      <c r="AK23" t="s">
        <v>5568</v>
      </c>
      <c r="AL23" t="s">
        <v>4039</v>
      </c>
      <c r="AM23" t="s">
        <v>57</v>
      </c>
    </row>
    <row r="24" spans="1:39">
      <c r="A24" s="1">
        <v>20</v>
      </c>
      <c r="B24" t="s">
        <v>5259</v>
      </c>
      <c r="C24" t="s">
        <v>634</v>
      </c>
      <c r="D24" t="str">
        <f t="shared" ref="D24:D37" si="6">IF(G24="n","-",MIN(X24,AI24,AN24))</f>
        <v>-</v>
      </c>
      <c r="E24" t="s">
        <v>3395</v>
      </c>
      <c r="F24" t="str">
        <f t="shared" si="4"/>
        <v/>
      </c>
      <c r="G24" t="str">
        <f t="shared" si="5"/>
        <v>n</v>
      </c>
      <c r="H24" t="str">
        <f t="shared" si="2"/>
        <v>None</v>
      </c>
      <c r="I24" t="s">
        <v>1101</v>
      </c>
      <c r="J24" t="s">
        <v>1111</v>
      </c>
      <c r="M24">
        <v>184106</v>
      </c>
      <c r="N24">
        <v>0.23499999999999999</v>
      </c>
      <c r="O24">
        <v>11446</v>
      </c>
      <c r="P24" t="s">
        <v>5569</v>
      </c>
      <c r="Q24">
        <v>0.32600000000000001</v>
      </c>
      <c r="R24">
        <v>104460</v>
      </c>
      <c r="S24">
        <v>8</v>
      </c>
      <c r="T24" t="s">
        <v>5493</v>
      </c>
      <c r="U24" t="s">
        <v>692</v>
      </c>
      <c r="V24" t="s">
        <v>634</v>
      </c>
      <c r="W24" t="s">
        <v>3395</v>
      </c>
      <c r="X24" t="s">
        <v>3395</v>
      </c>
      <c r="Y24" t="s">
        <v>3395</v>
      </c>
      <c r="Z24" t="s">
        <v>3395</v>
      </c>
      <c r="AA24" t="s">
        <v>3395</v>
      </c>
      <c r="AB24">
        <v>0</v>
      </c>
      <c r="AC24">
        <v>0</v>
      </c>
      <c r="AD24">
        <v>0</v>
      </c>
      <c r="AE24">
        <v>0</v>
      </c>
      <c r="AF24">
        <v>0</v>
      </c>
      <c r="AG24">
        <v>0</v>
      </c>
      <c r="AH24">
        <v>0</v>
      </c>
      <c r="AI24">
        <v>0</v>
      </c>
      <c r="AL24">
        <v>0</v>
      </c>
      <c r="AM24" t="s">
        <v>5259</v>
      </c>
    </row>
    <row r="25" spans="1:39">
      <c r="A25" s="1">
        <v>21</v>
      </c>
      <c r="B25" t="s">
        <v>64</v>
      </c>
      <c r="C25" t="s">
        <v>634</v>
      </c>
      <c r="D25" t="str">
        <f t="shared" si="6"/>
        <v>-</v>
      </c>
      <c r="E25" t="s">
        <v>3395</v>
      </c>
      <c r="F25" t="str">
        <f t="shared" si="4"/>
        <v/>
      </c>
      <c r="G25" t="str">
        <f t="shared" si="5"/>
        <v>n</v>
      </c>
      <c r="H25" t="str">
        <f t="shared" si="2"/>
        <v>None</v>
      </c>
      <c r="I25" t="s">
        <v>1141</v>
      </c>
      <c r="J25" t="s">
        <v>1141</v>
      </c>
      <c r="M25">
        <v>181524.5</v>
      </c>
      <c r="N25">
        <v>0.16300000000000001</v>
      </c>
      <c r="O25">
        <v>3159.5</v>
      </c>
      <c r="P25" t="s">
        <v>5570</v>
      </c>
      <c r="Q25">
        <v>0.18099999999999999</v>
      </c>
      <c r="R25">
        <v>302827</v>
      </c>
      <c r="S25">
        <v>2</v>
      </c>
      <c r="T25" t="s">
        <v>5493</v>
      </c>
      <c r="U25" t="s">
        <v>680</v>
      </c>
      <c r="V25" t="s">
        <v>634</v>
      </c>
      <c r="W25" t="s">
        <v>3395</v>
      </c>
      <c r="X25" t="s">
        <v>3395</v>
      </c>
      <c r="Y25" t="s">
        <v>3395</v>
      </c>
      <c r="Z25" t="s">
        <v>3395</v>
      </c>
      <c r="AA25" t="s">
        <v>3395</v>
      </c>
      <c r="AB25">
        <v>0</v>
      </c>
      <c r="AC25">
        <v>0</v>
      </c>
      <c r="AD25">
        <v>0</v>
      </c>
      <c r="AE25">
        <v>0</v>
      </c>
      <c r="AF25">
        <v>0</v>
      </c>
      <c r="AG25">
        <v>0</v>
      </c>
      <c r="AH25">
        <v>0</v>
      </c>
      <c r="AI25">
        <v>0</v>
      </c>
      <c r="AL25">
        <v>0</v>
      </c>
      <c r="AM25" t="s">
        <v>64</v>
      </c>
    </row>
    <row r="26" spans="1:39">
      <c r="A26" s="1">
        <v>22</v>
      </c>
      <c r="B26" t="s">
        <v>71</v>
      </c>
      <c r="C26" t="s">
        <v>634</v>
      </c>
      <c r="D26" t="str">
        <f t="shared" si="6"/>
        <v>-</v>
      </c>
      <c r="E26" t="s">
        <v>3395</v>
      </c>
      <c r="F26" t="str">
        <f t="shared" si="4"/>
        <v/>
      </c>
      <c r="G26" t="str">
        <f t="shared" si="5"/>
        <v>n</v>
      </c>
      <c r="H26" t="str">
        <f t="shared" si="2"/>
        <v>None</v>
      </c>
      <c r="I26" t="s">
        <v>1137</v>
      </c>
      <c r="J26" t="s">
        <v>2520</v>
      </c>
      <c r="M26">
        <v>180744.1</v>
      </c>
      <c r="N26">
        <v>0.32500000000000001</v>
      </c>
      <c r="O26">
        <v>849.2</v>
      </c>
      <c r="P26" t="s">
        <v>5571</v>
      </c>
      <c r="Q26">
        <v>2E-3</v>
      </c>
      <c r="R26">
        <v>4316</v>
      </c>
      <c r="S26">
        <v>10</v>
      </c>
      <c r="T26" t="s">
        <v>5572</v>
      </c>
      <c r="U26" t="s">
        <v>697</v>
      </c>
      <c r="V26" t="s">
        <v>634</v>
      </c>
      <c r="W26" t="s">
        <v>3395</v>
      </c>
      <c r="X26" t="s">
        <v>3395</v>
      </c>
      <c r="Y26" t="s">
        <v>3395</v>
      </c>
      <c r="Z26" t="s">
        <v>3395</v>
      </c>
      <c r="AA26" t="s">
        <v>3395</v>
      </c>
      <c r="AB26">
        <v>0</v>
      </c>
      <c r="AC26">
        <v>0</v>
      </c>
      <c r="AD26">
        <v>0</v>
      </c>
      <c r="AE26">
        <v>0</v>
      </c>
      <c r="AF26">
        <v>0</v>
      </c>
      <c r="AG26">
        <v>0</v>
      </c>
      <c r="AH26">
        <v>0</v>
      </c>
      <c r="AI26">
        <v>0</v>
      </c>
      <c r="AL26">
        <v>0</v>
      </c>
      <c r="AM26" t="s">
        <v>5573</v>
      </c>
    </row>
    <row r="27" spans="1:39">
      <c r="A27" s="1">
        <v>23</v>
      </c>
      <c r="B27" t="s">
        <v>76</v>
      </c>
      <c r="C27" t="s">
        <v>634</v>
      </c>
      <c r="D27" t="str">
        <f t="shared" si="6"/>
        <v>-</v>
      </c>
      <c r="E27" t="s">
        <v>3395</v>
      </c>
      <c r="F27" t="str">
        <f t="shared" si="4"/>
        <v/>
      </c>
      <c r="G27" t="str">
        <f t="shared" si="5"/>
        <v>n</v>
      </c>
      <c r="H27" t="str">
        <f t="shared" si="2"/>
        <v>None</v>
      </c>
      <c r="I27" t="s">
        <v>713</v>
      </c>
      <c r="J27" t="s">
        <v>5551</v>
      </c>
      <c r="M27">
        <v>175617</v>
      </c>
      <c r="N27">
        <v>0.13500000000000001</v>
      </c>
      <c r="O27">
        <v>4281.6000000000004</v>
      </c>
      <c r="P27" t="s">
        <v>5574</v>
      </c>
      <c r="Q27">
        <v>-6.0999999999999999E-2</v>
      </c>
      <c r="R27">
        <v>667680</v>
      </c>
      <c r="S27">
        <v>1</v>
      </c>
      <c r="T27" t="s">
        <v>5493</v>
      </c>
      <c r="U27" t="s">
        <v>4004</v>
      </c>
      <c r="V27" t="s">
        <v>634</v>
      </c>
      <c r="W27" t="s">
        <v>3395</v>
      </c>
      <c r="X27" t="s">
        <v>3395</v>
      </c>
      <c r="Y27" t="s">
        <v>3395</v>
      </c>
      <c r="Z27" t="s">
        <v>3395</v>
      </c>
      <c r="AA27" t="s">
        <v>3395</v>
      </c>
      <c r="AB27">
        <v>0</v>
      </c>
      <c r="AC27">
        <v>0</v>
      </c>
      <c r="AD27">
        <v>0</v>
      </c>
      <c r="AE27">
        <v>0</v>
      </c>
      <c r="AF27">
        <v>0</v>
      </c>
      <c r="AG27">
        <v>0</v>
      </c>
      <c r="AH27">
        <v>0</v>
      </c>
      <c r="AI27">
        <v>0</v>
      </c>
      <c r="AL27">
        <v>0</v>
      </c>
      <c r="AM27" t="s">
        <v>76</v>
      </c>
    </row>
    <row r="28" spans="1:39">
      <c r="A28" s="1">
        <v>24</v>
      </c>
      <c r="B28" t="s">
        <v>864</v>
      </c>
      <c r="C28" t="s">
        <v>634</v>
      </c>
      <c r="D28" t="str">
        <f t="shared" si="6"/>
        <v>-</v>
      </c>
      <c r="E28" t="s">
        <v>3395</v>
      </c>
      <c r="F28" t="str">
        <f t="shared" si="4"/>
        <v/>
      </c>
      <c r="G28" t="str">
        <f t="shared" si="5"/>
        <v>n</v>
      </c>
      <c r="H28" t="str">
        <f t="shared" si="2"/>
        <v>None</v>
      </c>
      <c r="I28" t="s">
        <v>1145</v>
      </c>
      <c r="J28" t="s">
        <v>5575</v>
      </c>
      <c r="M28">
        <v>175009.5</v>
      </c>
      <c r="N28">
        <v>8.2000000000000003E-2</v>
      </c>
      <c r="O28">
        <v>1589.7</v>
      </c>
      <c r="P28" t="s">
        <v>5576</v>
      </c>
      <c r="Q28">
        <v>1.2999999999999999E-2</v>
      </c>
      <c r="R28">
        <v>314790</v>
      </c>
      <c r="S28">
        <v>-5</v>
      </c>
      <c r="T28" t="s">
        <v>5493</v>
      </c>
      <c r="U28" t="s">
        <v>735</v>
      </c>
      <c r="V28" t="s">
        <v>634</v>
      </c>
      <c r="W28" t="s">
        <v>3395</v>
      </c>
      <c r="X28" t="s">
        <v>3395</v>
      </c>
      <c r="Y28" t="s">
        <v>3395</v>
      </c>
      <c r="Z28" t="s">
        <v>3395</v>
      </c>
      <c r="AA28" t="s">
        <v>3395</v>
      </c>
      <c r="AB28">
        <v>0</v>
      </c>
      <c r="AC28">
        <v>0</v>
      </c>
      <c r="AD28">
        <v>0</v>
      </c>
      <c r="AE28">
        <v>0</v>
      </c>
      <c r="AF28">
        <v>0</v>
      </c>
      <c r="AG28">
        <v>0</v>
      </c>
      <c r="AH28">
        <v>0</v>
      </c>
      <c r="AI28">
        <v>0</v>
      </c>
      <c r="AL28">
        <v>0</v>
      </c>
      <c r="AM28" t="s">
        <v>864</v>
      </c>
    </row>
    <row r="29" spans="1:39">
      <c r="A29" s="1">
        <v>25</v>
      </c>
      <c r="B29" t="s">
        <v>126</v>
      </c>
      <c r="C29" t="s">
        <v>634</v>
      </c>
      <c r="D29" t="str">
        <f t="shared" si="6"/>
        <v>-</v>
      </c>
      <c r="E29" t="s">
        <v>3395</v>
      </c>
      <c r="F29" t="str">
        <f t="shared" si="4"/>
        <v/>
      </c>
      <c r="G29" t="str">
        <f t="shared" si="5"/>
        <v>n</v>
      </c>
      <c r="H29" t="str">
        <f t="shared" si="2"/>
        <v>None</v>
      </c>
      <c r="I29" t="s">
        <v>1294</v>
      </c>
      <c r="J29" t="s">
        <v>1294</v>
      </c>
      <c r="M29">
        <v>170756</v>
      </c>
      <c r="N29">
        <v>6.4000000000000001E-2</v>
      </c>
      <c r="O29">
        <v>19370</v>
      </c>
      <c r="P29" t="s">
        <v>5577</v>
      </c>
      <c r="Q29">
        <v>-0.34200000000000003</v>
      </c>
      <c r="R29">
        <v>268220</v>
      </c>
      <c r="S29">
        <v>-5</v>
      </c>
      <c r="T29" t="s">
        <v>5493</v>
      </c>
      <c r="U29" t="s">
        <v>3332</v>
      </c>
      <c r="V29" t="s">
        <v>634</v>
      </c>
      <c r="W29" t="s">
        <v>3395</v>
      </c>
      <c r="X29" t="s">
        <v>3395</v>
      </c>
      <c r="Y29" t="s">
        <v>3395</v>
      </c>
      <c r="Z29" t="s">
        <v>3395</v>
      </c>
      <c r="AA29" t="s">
        <v>3395</v>
      </c>
      <c r="AB29">
        <v>0</v>
      </c>
      <c r="AC29">
        <v>0</v>
      </c>
      <c r="AD29" t="s">
        <v>5578</v>
      </c>
      <c r="AE29" t="s">
        <v>5579</v>
      </c>
      <c r="AF29">
        <v>0</v>
      </c>
      <c r="AG29">
        <v>0</v>
      </c>
      <c r="AH29">
        <v>0</v>
      </c>
      <c r="AI29">
        <v>0</v>
      </c>
      <c r="AL29">
        <v>0</v>
      </c>
      <c r="AM29" t="s">
        <v>126</v>
      </c>
    </row>
    <row r="30" spans="1:39">
      <c r="A30" s="1">
        <v>26</v>
      </c>
      <c r="B30" t="s">
        <v>74</v>
      </c>
      <c r="C30" t="s">
        <v>634</v>
      </c>
      <c r="D30" t="str">
        <f t="shared" si="6"/>
        <v>-</v>
      </c>
      <c r="E30" t="s">
        <v>3395</v>
      </c>
      <c r="F30" t="str">
        <f t="shared" si="4"/>
        <v/>
      </c>
      <c r="G30" t="str">
        <f t="shared" si="5"/>
        <v>n</v>
      </c>
      <c r="H30" t="str">
        <f t="shared" si="2"/>
        <v>None</v>
      </c>
      <c r="I30" t="s">
        <v>1145</v>
      </c>
      <c r="J30" t="s">
        <v>5580</v>
      </c>
      <c r="M30">
        <v>168979</v>
      </c>
      <c r="N30">
        <v>0.104</v>
      </c>
      <c r="O30">
        <v>45002.3</v>
      </c>
      <c r="P30" t="s">
        <v>5581</v>
      </c>
      <c r="Q30">
        <v>6.3E-2</v>
      </c>
      <c r="R30">
        <v>449296</v>
      </c>
      <c r="S30" t="s">
        <v>3395</v>
      </c>
      <c r="T30" t="s">
        <v>5493</v>
      </c>
      <c r="U30" t="s">
        <v>680</v>
      </c>
      <c r="V30" t="s">
        <v>634</v>
      </c>
      <c r="W30" t="s">
        <v>3395</v>
      </c>
      <c r="X30" t="s">
        <v>3395</v>
      </c>
      <c r="Y30" t="s">
        <v>3395</v>
      </c>
      <c r="Z30" t="s">
        <v>3395</v>
      </c>
      <c r="AA30" t="s">
        <v>3395</v>
      </c>
      <c r="AB30">
        <v>0</v>
      </c>
      <c r="AC30">
        <v>0</v>
      </c>
      <c r="AD30">
        <v>0</v>
      </c>
      <c r="AE30">
        <v>0</v>
      </c>
      <c r="AF30">
        <v>0</v>
      </c>
      <c r="AG30">
        <v>0</v>
      </c>
      <c r="AH30">
        <v>0</v>
      </c>
      <c r="AI30">
        <v>0</v>
      </c>
      <c r="AL30">
        <v>0</v>
      </c>
      <c r="AM30" t="s">
        <v>5582</v>
      </c>
    </row>
    <row r="31" spans="1:39">
      <c r="A31" s="1">
        <v>27</v>
      </c>
      <c r="B31" t="s">
        <v>65</v>
      </c>
      <c r="C31" t="s">
        <v>634</v>
      </c>
      <c r="D31" t="str">
        <f t="shared" si="6"/>
        <v>-</v>
      </c>
      <c r="E31" t="s">
        <v>3395</v>
      </c>
      <c r="F31" t="str">
        <f t="shared" si="4"/>
        <v/>
      </c>
      <c r="G31" t="str">
        <f t="shared" si="5"/>
        <v>n</v>
      </c>
      <c r="H31" t="str">
        <f t="shared" si="2"/>
        <v>None</v>
      </c>
      <c r="I31" t="s">
        <v>1130</v>
      </c>
      <c r="J31" t="s">
        <v>5558</v>
      </c>
      <c r="M31">
        <v>167939.6</v>
      </c>
      <c r="N31">
        <v>9.7000000000000003E-2</v>
      </c>
      <c r="O31">
        <v>1658.4</v>
      </c>
      <c r="P31" t="s">
        <v>5583</v>
      </c>
      <c r="Q31">
        <v>3.55</v>
      </c>
      <c r="R31">
        <v>20500</v>
      </c>
      <c r="S31">
        <v>-2</v>
      </c>
      <c r="T31" t="s">
        <v>5493</v>
      </c>
      <c r="U31" t="s">
        <v>3332</v>
      </c>
      <c r="V31" t="s">
        <v>634</v>
      </c>
      <c r="W31" t="s">
        <v>3395</v>
      </c>
      <c r="X31" t="s">
        <v>3395</v>
      </c>
      <c r="Y31" t="s">
        <v>3395</v>
      </c>
      <c r="Z31" t="s">
        <v>3395</v>
      </c>
      <c r="AA31" t="s">
        <v>3395</v>
      </c>
      <c r="AB31">
        <v>0</v>
      </c>
      <c r="AC31">
        <v>0</v>
      </c>
      <c r="AD31">
        <v>0</v>
      </c>
      <c r="AE31">
        <v>0</v>
      </c>
      <c r="AF31">
        <v>0</v>
      </c>
      <c r="AG31">
        <v>0</v>
      </c>
      <c r="AH31">
        <v>0</v>
      </c>
      <c r="AI31">
        <v>0</v>
      </c>
      <c r="AL31">
        <v>0</v>
      </c>
      <c r="AM31" t="s">
        <v>65</v>
      </c>
    </row>
    <row r="32" spans="1:39">
      <c r="A32" s="1">
        <v>28</v>
      </c>
      <c r="B32" t="s">
        <v>77</v>
      </c>
      <c r="C32" t="s">
        <v>634</v>
      </c>
      <c r="D32" t="str">
        <f t="shared" si="6"/>
        <v>-</v>
      </c>
      <c r="E32" t="s">
        <v>3395</v>
      </c>
      <c r="F32" t="str">
        <f t="shared" si="4"/>
        <v/>
      </c>
      <c r="G32" t="str">
        <f t="shared" si="5"/>
        <v>n</v>
      </c>
      <c r="H32" t="str">
        <f t="shared" si="2"/>
        <v>None</v>
      </c>
      <c r="I32" t="s">
        <v>1101</v>
      </c>
      <c r="J32" t="s">
        <v>1111</v>
      </c>
      <c r="M32">
        <v>166339</v>
      </c>
      <c r="N32">
        <v>0.23599999999999999</v>
      </c>
      <c r="O32">
        <v>14824</v>
      </c>
      <c r="P32" t="s">
        <v>5584</v>
      </c>
      <c r="Q32">
        <v>0.61199999999999999</v>
      </c>
      <c r="R32">
        <v>48600</v>
      </c>
      <c r="S32">
        <v>5</v>
      </c>
      <c r="T32" t="s">
        <v>5493</v>
      </c>
      <c r="U32" t="s">
        <v>3332</v>
      </c>
      <c r="V32" t="s">
        <v>634</v>
      </c>
      <c r="W32" t="s">
        <v>3395</v>
      </c>
      <c r="X32" t="s">
        <v>3395</v>
      </c>
      <c r="Y32" t="s">
        <v>3395</v>
      </c>
      <c r="Z32" t="s">
        <v>3395</v>
      </c>
      <c r="AA32" t="s">
        <v>3395</v>
      </c>
      <c r="AB32">
        <v>0</v>
      </c>
      <c r="AC32">
        <v>0</v>
      </c>
      <c r="AD32">
        <v>0</v>
      </c>
      <c r="AE32">
        <v>0</v>
      </c>
      <c r="AF32">
        <v>0</v>
      </c>
      <c r="AG32">
        <v>0</v>
      </c>
      <c r="AH32">
        <v>0</v>
      </c>
      <c r="AI32">
        <v>0</v>
      </c>
      <c r="AL32">
        <v>0</v>
      </c>
      <c r="AM32" t="s">
        <v>77</v>
      </c>
    </row>
    <row r="33" spans="1:47">
      <c r="A33" s="1">
        <v>29</v>
      </c>
      <c r="B33" t="s">
        <v>95</v>
      </c>
      <c r="C33" t="s">
        <v>634</v>
      </c>
      <c r="D33" t="str">
        <f t="shared" si="6"/>
        <v>-</v>
      </c>
      <c r="E33" t="s">
        <v>3395</v>
      </c>
      <c r="F33" t="str">
        <f t="shared" si="4"/>
        <v/>
      </c>
      <c r="G33" t="str">
        <f t="shared" si="5"/>
        <v>n</v>
      </c>
      <c r="H33" t="str">
        <f t="shared" si="2"/>
        <v>None</v>
      </c>
      <c r="I33" t="s">
        <v>1145</v>
      </c>
      <c r="J33" t="s">
        <v>5585</v>
      </c>
      <c r="M33">
        <v>163597.4</v>
      </c>
      <c r="N33">
        <v>0.13500000000000001</v>
      </c>
      <c r="O33">
        <v>16237.2</v>
      </c>
      <c r="P33" t="s">
        <v>5586</v>
      </c>
      <c r="Q33">
        <v>0.23200000000000001</v>
      </c>
      <c r="R33">
        <v>376900</v>
      </c>
      <c r="S33" t="s">
        <v>3395</v>
      </c>
      <c r="T33" t="s">
        <v>5493</v>
      </c>
      <c r="U33" t="s">
        <v>680</v>
      </c>
      <c r="V33" t="s">
        <v>634</v>
      </c>
      <c r="W33" t="s">
        <v>3395</v>
      </c>
      <c r="X33" t="s">
        <v>3395</v>
      </c>
      <c r="Y33" t="s">
        <v>3395</v>
      </c>
      <c r="Z33" t="s">
        <v>3395</v>
      </c>
      <c r="AA33" t="s">
        <v>3395</v>
      </c>
      <c r="AB33">
        <v>0</v>
      </c>
      <c r="AC33">
        <v>0</v>
      </c>
      <c r="AD33">
        <v>0</v>
      </c>
      <c r="AE33">
        <v>0</v>
      </c>
      <c r="AF33">
        <v>0</v>
      </c>
      <c r="AG33">
        <v>0</v>
      </c>
      <c r="AH33">
        <v>0</v>
      </c>
      <c r="AI33">
        <v>0</v>
      </c>
      <c r="AL33">
        <v>0</v>
      </c>
      <c r="AM33" t="s">
        <v>95</v>
      </c>
    </row>
    <row r="34" spans="1:47">
      <c r="A34" s="1">
        <v>30</v>
      </c>
      <c r="B34" t="s">
        <v>84</v>
      </c>
      <c r="C34" t="s">
        <v>634</v>
      </c>
      <c r="D34" t="str">
        <f t="shared" si="6"/>
        <v>-</v>
      </c>
      <c r="E34" t="s">
        <v>3395</v>
      </c>
      <c r="F34" t="str">
        <f t="shared" si="4"/>
        <v/>
      </c>
      <c r="G34" t="str">
        <f t="shared" si="5"/>
        <v>n</v>
      </c>
      <c r="H34" t="str">
        <f t="shared" si="2"/>
        <v>None</v>
      </c>
      <c r="I34" t="s">
        <v>1148</v>
      </c>
      <c r="J34" t="s">
        <v>1148</v>
      </c>
      <c r="M34">
        <v>160338</v>
      </c>
      <c r="N34">
        <v>2.3E-2</v>
      </c>
      <c r="O34">
        <v>3677</v>
      </c>
      <c r="P34" t="s">
        <v>5587</v>
      </c>
      <c r="Q34">
        <v>-0.51600000000000001</v>
      </c>
      <c r="R34">
        <v>199000</v>
      </c>
      <c r="S34">
        <v>-8</v>
      </c>
      <c r="T34" t="s">
        <v>5493</v>
      </c>
      <c r="U34" t="s">
        <v>3332</v>
      </c>
      <c r="V34" t="s">
        <v>634</v>
      </c>
      <c r="W34" t="s">
        <v>3395</v>
      </c>
      <c r="X34" t="s">
        <v>3395</v>
      </c>
      <c r="Y34" t="s">
        <v>3395</v>
      </c>
      <c r="Z34" t="s">
        <v>3395</v>
      </c>
      <c r="AA34" t="s">
        <v>3395</v>
      </c>
      <c r="AB34">
        <v>0</v>
      </c>
      <c r="AC34">
        <v>0</v>
      </c>
      <c r="AD34" t="s">
        <v>5588</v>
      </c>
      <c r="AE34" t="s">
        <v>5589</v>
      </c>
      <c r="AF34">
        <v>0</v>
      </c>
      <c r="AG34">
        <v>0</v>
      </c>
      <c r="AH34">
        <v>0</v>
      </c>
      <c r="AI34">
        <v>0</v>
      </c>
      <c r="AL34">
        <v>0</v>
      </c>
      <c r="AM34" t="s">
        <v>84</v>
      </c>
    </row>
    <row r="35" spans="1:47">
      <c r="A35" s="1">
        <v>31</v>
      </c>
      <c r="B35" t="s">
        <v>79</v>
      </c>
      <c r="C35" t="s">
        <v>634</v>
      </c>
      <c r="D35" t="str">
        <f t="shared" si="6"/>
        <v>-</v>
      </c>
      <c r="E35" t="s">
        <v>3395</v>
      </c>
      <c r="F35" t="str">
        <f t="shared" si="4"/>
        <v/>
      </c>
      <c r="G35" t="str">
        <f t="shared" si="5"/>
        <v>n</v>
      </c>
      <c r="H35" t="str">
        <f t="shared" ref="H35:H65" si="7">IF((OR(V35="Carbon Neutral",V35="No - but have a post-2030 commitment")), IF((OR(AG35="Committed",AG35="Targets Set")), IF(AN35&gt;1, "CN, SBT &amp; RE100", "CN &amp; SBT"), IF(AN35&gt;1, "CN &amp; RE100", "CN") ), IF((OR(AG35="Committed",AG35="Targets Set")), IF(AN35&gt;1, "SBT &amp; RE100", " SBT"), IF(AN35&gt;1, "RE100", "None") ) )</f>
        <v>None</v>
      </c>
      <c r="I35" t="s">
        <v>1145</v>
      </c>
      <c r="J35" t="s">
        <v>5580</v>
      </c>
      <c r="M35">
        <v>151110.79999999999</v>
      </c>
      <c r="N35">
        <v>0.09</v>
      </c>
      <c r="O35">
        <v>38498.400000000001</v>
      </c>
      <c r="P35" t="s">
        <v>5590</v>
      </c>
      <c r="Q35">
        <v>7.3999999999999996E-2</v>
      </c>
      <c r="R35">
        <v>366996</v>
      </c>
      <c r="S35" t="s">
        <v>3395</v>
      </c>
      <c r="T35" t="s">
        <v>5493</v>
      </c>
      <c r="U35" t="s">
        <v>680</v>
      </c>
      <c r="V35" t="s">
        <v>634</v>
      </c>
      <c r="W35" t="s">
        <v>3395</v>
      </c>
      <c r="X35" t="s">
        <v>3395</v>
      </c>
      <c r="Y35" t="s">
        <v>3395</v>
      </c>
      <c r="Z35" t="s">
        <v>3395</v>
      </c>
      <c r="AA35" t="s">
        <v>3395</v>
      </c>
      <c r="AB35">
        <v>0</v>
      </c>
      <c r="AC35">
        <v>0</v>
      </c>
      <c r="AD35">
        <v>0</v>
      </c>
      <c r="AE35">
        <v>0</v>
      </c>
      <c r="AF35">
        <v>0</v>
      </c>
      <c r="AG35">
        <v>0</v>
      </c>
      <c r="AH35">
        <v>0</v>
      </c>
      <c r="AI35">
        <v>0</v>
      </c>
      <c r="AL35">
        <v>0</v>
      </c>
      <c r="AM35" t="s">
        <v>79</v>
      </c>
    </row>
    <row r="36" spans="1:47">
      <c r="A36" s="1">
        <v>32</v>
      </c>
      <c r="B36" t="s">
        <v>83</v>
      </c>
      <c r="C36" t="s">
        <v>634</v>
      </c>
      <c r="D36" t="str">
        <f t="shared" si="6"/>
        <v>-</v>
      </c>
      <c r="E36" t="s">
        <v>3395</v>
      </c>
      <c r="F36" t="str">
        <f t="shared" si="4"/>
        <v/>
      </c>
      <c r="G36" t="str">
        <f t="shared" si="5"/>
        <v>n</v>
      </c>
      <c r="H36" t="str">
        <f t="shared" si="7"/>
        <v>RE100</v>
      </c>
      <c r="I36" t="s">
        <v>1148</v>
      </c>
      <c r="J36" t="s">
        <v>1148</v>
      </c>
      <c r="K36" s="7" t="s">
        <v>5591</v>
      </c>
      <c r="L36" t="s">
        <v>5592</v>
      </c>
      <c r="M36">
        <v>147049</v>
      </c>
      <c r="N36">
        <v>-6.5000000000000002E-2</v>
      </c>
      <c r="O36">
        <v>8014</v>
      </c>
      <c r="P36" t="s">
        <v>5593</v>
      </c>
      <c r="Q36" t="s">
        <v>3395</v>
      </c>
      <c r="R36">
        <v>173000</v>
      </c>
      <c r="S36">
        <v>-11</v>
      </c>
      <c r="T36" t="s">
        <v>5493</v>
      </c>
      <c r="U36" t="s">
        <v>3332</v>
      </c>
      <c r="V36" t="s">
        <v>634</v>
      </c>
      <c r="W36" t="s">
        <v>3395</v>
      </c>
      <c r="X36" t="s">
        <v>3395</v>
      </c>
      <c r="Y36" t="s">
        <v>3395</v>
      </c>
      <c r="Z36" t="s">
        <v>3395</v>
      </c>
      <c r="AA36" t="s">
        <v>3395</v>
      </c>
      <c r="AB36">
        <v>0</v>
      </c>
      <c r="AC36">
        <v>0</v>
      </c>
      <c r="AD36">
        <v>0</v>
      </c>
      <c r="AE36">
        <v>0</v>
      </c>
      <c r="AF36">
        <v>0</v>
      </c>
      <c r="AG36">
        <v>0</v>
      </c>
      <c r="AH36">
        <v>0</v>
      </c>
      <c r="AL36">
        <v>0</v>
      </c>
      <c r="AM36" t="s">
        <v>83</v>
      </c>
      <c r="AN36">
        <v>2016</v>
      </c>
      <c r="AO36">
        <v>2050</v>
      </c>
      <c r="AP36" t="s">
        <v>3338</v>
      </c>
      <c r="AQ36">
        <v>0.05</v>
      </c>
      <c r="AR36">
        <v>0.03</v>
      </c>
      <c r="AS36">
        <v>0.01</v>
      </c>
      <c r="AT36" t="s">
        <v>3338</v>
      </c>
      <c r="AU36" t="s">
        <v>5594</v>
      </c>
    </row>
    <row r="37" spans="1:47">
      <c r="A37" s="1">
        <v>33</v>
      </c>
      <c r="B37" t="s">
        <v>127</v>
      </c>
      <c r="C37" t="s">
        <v>634</v>
      </c>
      <c r="D37" t="str">
        <f t="shared" si="6"/>
        <v>-</v>
      </c>
      <c r="E37" t="s">
        <v>3395</v>
      </c>
      <c r="F37" t="str">
        <f t="shared" si="4"/>
        <v/>
      </c>
      <c r="G37" t="str">
        <f t="shared" si="5"/>
        <v>n</v>
      </c>
      <c r="H37" t="str">
        <f t="shared" si="7"/>
        <v>None</v>
      </c>
      <c r="I37" t="s">
        <v>1137</v>
      </c>
      <c r="J37" t="s">
        <v>5595</v>
      </c>
      <c r="M37">
        <v>145243.29999999999</v>
      </c>
      <c r="N37">
        <v>1.127</v>
      </c>
      <c r="O37">
        <v>5328</v>
      </c>
      <c r="P37" t="s">
        <v>5596</v>
      </c>
      <c r="Q37">
        <v>5.3999999999999999E-2</v>
      </c>
      <c r="R37">
        <v>79994</v>
      </c>
      <c r="S37">
        <v>96</v>
      </c>
      <c r="T37" t="s">
        <v>5493</v>
      </c>
      <c r="U37" t="s">
        <v>676</v>
      </c>
      <c r="V37" t="s">
        <v>634</v>
      </c>
      <c r="W37" t="s">
        <v>5597</v>
      </c>
      <c r="X37" t="s">
        <v>3395</v>
      </c>
      <c r="Y37" t="s">
        <v>3395</v>
      </c>
      <c r="Z37">
        <v>2017</v>
      </c>
      <c r="AA37">
        <v>2030</v>
      </c>
      <c r="AB37" t="s">
        <v>5598</v>
      </c>
      <c r="AC37">
        <v>0</v>
      </c>
      <c r="AD37">
        <v>0</v>
      </c>
      <c r="AE37" t="s">
        <v>4680</v>
      </c>
      <c r="AF37">
        <v>0</v>
      </c>
      <c r="AG37">
        <v>0</v>
      </c>
      <c r="AH37">
        <v>0</v>
      </c>
      <c r="AI37">
        <v>0</v>
      </c>
      <c r="AL37">
        <v>0</v>
      </c>
      <c r="AM37" t="s">
        <v>5599</v>
      </c>
    </row>
    <row r="38" spans="1:47">
      <c r="A38" s="1">
        <v>34</v>
      </c>
      <c r="B38" t="s">
        <v>107</v>
      </c>
      <c r="C38" t="s">
        <v>634</v>
      </c>
      <c r="D38">
        <f>IF(G38="n","",MIN(X38,AI38,AN38))</f>
        <v>2015</v>
      </c>
      <c r="E38" t="s">
        <v>5600</v>
      </c>
      <c r="F38">
        <f t="shared" si="4"/>
        <v>2015</v>
      </c>
      <c r="G38" t="str">
        <f t="shared" si="5"/>
        <v>y</v>
      </c>
      <c r="H38" t="str">
        <f t="shared" si="7"/>
        <v xml:space="preserve"> SBT</v>
      </c>
      <c r="I38" t="s">
        <v>1148</v>
      </c>
      <c r="J38" t="s">
        <v>1148</v>
      </c>
      <c r="M38">
        <v>143302.9</v>
      </c>
      <c r="N38">
        <v>3.4000000000000002E-2</v>
      </c>
      <c r="O38">
        <v>5504.6</v>
      </c>
      <c r="P38" t="s">
        <v>5601</v>
      </c>
      <c r="Q38">
        <v>-0.42399999999999999</v>
      </c>
      <c r="R38">
        <v>219722</v>
      </c>
      <c r="S38">
        <v>-4</v>
      </c>
      <c r="T38" t="s">
        <v>5493</v>
      </c>
      <c r="U38" t="s">
        <v>676</v>
      </c>
      <c r="V38" t="s">
        <v>634</v>
      </c>
      <c r="W38" t="s">
        <v>5505</v>
      </c>
      <c r="X38" t="s">
        <v>3395</v>
      </c>
      <c r="Y38">
        <v>2014</v>
      </c>
      <c r="Z38">
        <v>2000</v>
      </c>
      <c r="AA38">
        <v>2050</v>
      </c>
      <c r="AB38" t="s">
        <v>5602</v>
      </c>
      <c r="AC38">
        <v>0</v>
      </c>
      <c r="AD38" t="s">
        <v>5603</v>
      </c>
      <c r="AE38" t="s">
        <v>5604</v>
      </c>
      <c r="AF38" t="s">
        <v>3434</v>
      </c>
      <c r="AG38" t="s">
        <v>633</v>
      </c>
      <c r="AH38" t="s">
        <v>3594</v>
      </c>
      <c r="AI38">
        <v>2015</v>
      </c>
      <c r="AL38">
        <v>0</v>
      </c>
      <c r="AM38" t="s">
        <v>107</v>
      </c>
    </row>
    <row r="39" spans="1:47">
      <c r="A39" s="1">
        <v>35</v>
      </c>
      <c r="B39" t="s">
        <v>68</v>
      </c>
      <c r="C39" t="s">
        <v>634</v>
      </c>
      <c r="D39" t="str">
        <f>IF(G39="n","-",MIN(X39,AI39,AN39))</f>
        <v>-</v>
      </c>
      <c r="E39" t="s">
        <v>3395</v>
      </c>
      <c r="F39" t="str">
        <f t="shared" si="4"/>
        <v/>
      </c>
      <c r="G39" t="str">
        <f t="shared" si="5"/>
        <v>n</v>
      </c>
      <c r="H39" t="str">
        <f t="shared" si="7"/>
        <v>None</v>
      </c>
      <c r="I39" t="s">
        <v>5490</v>
      </c>
      <c r="J39" t="s">
        <v>5491</v>
      </c>
      <c r="M39">
        <v>141576</v>
      </c>
      <c r="N39">
        <v>9.7000000000000003E-2</v>
      </c>
      <c r="O39">
        <v>3134</v>
      </c>
      <c r="P39" t="s">
        <v>5605</v>
      </c>
      <c r="Q39">
        <v>0.17</v>
      </c>
      <c r="R39">
        <v>194000</v>
      </c>
      <c r="S39" t="s">
        <v>3395</v>
      </c>
      <c r="T39" t="s">
        <v>5493</v>
      </c>
      <c r="U39" t="s">
        <v>3332</v>
      </c>
      <c r="V39" t="s">
        <v>634</v>
      </c>
      <c r="W39" t="s">
        <v>3395</v>
      </c>
      <c r="X39" t="s">
        <v>3395</v>
      </c>
      <c r="Y39" t="s">
        <v>3395</v>
      </c>
      <c r="Z39" t="s">
        <v>3395</v>
      </c>
      <c r="AA39" t="s">
        <v>3395</v>
      </c>
      <c r="AB39">
        <v>0</v>
      </c>
      <c r="AC39">
        <v>0</v>
      </c>
      <c r="AD39">
        <v>0</v>
      </c>
      <c r="AE39">
        <v>0</v>
      </c>
      <c r="AF39">
        <v>0</v>
      </c>
      <c r="AG39">
        <v>0</v>
      </c>
      <c r="AH39">
        <v>0</v>
      </c>
      <c r="AI39">
        <v>0</v>
      </c>
      <c r="AL39">
        <v>0</v>
      </c>
      <c r="AM39" t="s">
        <v>5606</v>
      </c>
    </row>
    <row r="40" spans="1:47">
      <c r="A40" s="1">
        <v>36</v>
      </c>
      <c r="B40" t="s">
        <v>78</v>
      </c>
      <c r="C40" t="s">
        <v>634</v>
      </c>
      <c r="D40" t="str">
        <f>IF(G40="n","-",MIN(X40,AI40,AN40))</f>
        <v>-</v>
      </c>
      <c r="E40" t="s">
        <v>3395</v>
      </c>
      <c r="F40" t="str">
        <f t="shared" si="4"/>
        <v/>
      </c>
      <c r="G40" t="str">
        <f t="shared" si="5"/>
        <v>n</v>
      </c>
      <c r="H40" t="str">
        <f t="shared" si="7"/>
        <v>None</v>
      </c>
      <c r="I40" t="s">
        <v>1145</v>
      </c>
      <c r="J40" t="s">
        <v>5580</v>
      </c>
      <c r="M40">
        <v>139523.6</v>
      </c>
      <c r="N40">
        <v>0.14000000000000001</v>
      </c>
      <c r="O40">
        <v>30656.5</v>
      </c>
      <c r="P40" t="s">
        <v>5607</v>
      </c>
      <c r="Q40">
        <v>7.3999999999999996E-2</v>
      </c>
      <c r="R40">
        <v>477526</v>
      </c>
      <c r="S40">
        <v>4</v>
      </c>
      <c r="T40" t="s">
        <v>5493</v>
      </c>
      <c r="U40" t="s">
        <v>680</v>
      </c>
      <c r="V40" t="s">
        <v>634</v>
      </c>
      <c r="W40" t="s">
        <v>3395</v>
      </c>
      <c r="X40" t="s">
        <v>3395</v>
      </c>
      <c r="Y40" t="s">
        <v>3395</v>
      </c>
      <c r="Z40" t="s">
        <v>3395</v>
      </c>
      <c r="AA40" t="s">
        <v>3395</v>
      </c>
      <c r="AB40">
        <v>0</v>
      </c>
      <c r="AC40">
        <v>0</v>
      </c>
      <c r="AD40">
        <v>0</v>
      </c>
      <c r="AE40">
        <v>0</v>
      </c>
      <c r="AF40">
        <v>0</v>
      </c>
      <c r="AG40">
        <v>0</v>
      </c>
      <c r="AH40">
        <v>0</v>
      </c>
      <c r="AI40">
        <v>0</v>
      </c>
      <c r="AL40">
        <v>0</v>
      </c>
      <c r="AM40" t="s">
        <v>78</v>
      </c>
    </row>
    <row r="41" spans="1:47">
      <c r="A41" s="1">
        <v>37</v>
      </c>
      <c r="B41" t="s">
        <v>61</v>
      </c>
      <c r="C41" t="s">
        <v>634</v>
      </c>
      <c r="D41">
        <f>IF(G41="n","",MIN(X41,AI41,AN41))</f>
        <v>2007</v>
      </c>
      <c r="F41">
        <f t="shared" si="4"/>
        <v>2007</v>
      </c>
      <c r="G41" t="str">
        <f t="shared" si="5"/>
        <v>y</v>
      </c>
      <c r="H41" t="str">
        <f t="shared" si="7"/>
        <v>CN &amp; RE100</v>
      </c>
      <c r="I41" t="s">
        <v>713</v>
      </c>
      <c r="J41" t="s">
        <v>5543</v>
      </c>
      <c r="M41">
        <v>136819</v>
      </c>
      <c r="N41">
        <v>0.23400000000000001</v>
      </c>
      <c r="O41">
        <v>30736</v>
      </c>
      <c r="P41" t="s">
        <v>5608</v>
      </c>
      <c r="Q41">
        <v>1.427</v>
      </c>
      <c r="R41">
        <v>98771</v>
      </c>
      <c r="S41">
        <v>15</v>
      </c>
      <c r="T41" t="s">
        <v>5493</v>
      </c>
      <c r="U41" t="s">
        <v>3332</v>
      </c>
      <c r="V41" t="s">
        <v>651</v>
      </c>
      <c r="W41" t="s">
        <v>3395</v>
      </c>
      <c r="X41">
        <v>2007</v>
      </c>
      <c r="Y41" t="s">
        <v>3395</v>
      </c>
      <c r="Z41" t="s">
        <v>3395</v>
      </c>
      <c r="AA41" t="s">
        <v>3395</v>
      </c>
      <c r="AB41" t="s">
        <v>5609</v>
      </c>
      <c r="AC41">
        <v>0</v>
      </c>
      <c r="AD41" t="s">
        <v>5610</v>
      </c>
      <c r="AE41" t="s">
        <v>5611</v>
      </c>
      <c r="AF41">
        <v>0</v>
      </c>
      <c r="AG41">
        <v>0</v>
      </c>
      <c r="AH41">
        <v>0</v>
      </c>
      <c r="AL41">
        <v>0</v>
      </c>
      <c r="AM41" t="s">
        <v>61</v>
      </c>
      <c r="AN41">
        <v>2015</v>
      </c>
      <c r="AO41">
        <v>2017</v>
      </c>
      <c r="AP41" t="s">
        <v>3338</v>
      </c>
      <c r="AQ41">
        <v>1</v>
      </c>
      <c r="AR41">
        <v>0.61</v>
      </c>
      <c r="AS41">
        <v>0.48</v>
      </c>
      <c r="AT41">
        <v>0.37</v>
      </c>
      <c r="AU41" t="s">
        <v>5612</v>
      </c>
    </row>
    <row r="42" spans="1:47">
      <c r="A42" s="1">
        <v>38</v>
      </c>
      <c r="B42" t="s">
        <v>73</v>
      </c>
      <c r="C42" t="s">
        <v>634</v>
      </c>
      <c r="D42" t="str">
        <f>IF(G42="n","-",MIN(X42,AI42,AN42))</f>
        <v>-</v>
      </c>
      <c r="E42" t="s">
        <v>3395</v>
      </c>
      <c r="F42" t="str">
        <f t="shared" si="4"/>
        <v/>
      </c>
      <c r="G42" t="str">
        <f t="shared" si="5"/>
        <v>n</v>
      </c>
      <c r="H42" t="str">
        <f t="shared" si="7"/>
        <v>None</v>
      </c>
      <c r="I42" t="s">
        <v>1130</v>
      </c>
      <c r="J42" t="s">
        <v>5558</v>
      </c>
      <c r="M42">
        <v>136809</v>
      </c>
      <c r="N42">
        <v>5.2999999999999999E-2</v>
      </c>
      <c r="O42">
        <v>256</v>
      </c>
      <c r="P42" t="s">
        <v>5613</v>
      </c>
      <c r="Q42">
        <v>-0.80100000000000005</v>
      </c>
      <c r="R42">
        <v>50200</v>
      </c>
      <c r="S42">
        <v>-4</v>
      </c>
      <c r="T42" t="s">
        <v>5493</v>
      </c>
      <c r="U42" t="s">
        <v>3332</v>
      </c>
      <c r="V42" t="s">
        <v>634</v>
      </c>
      <c r="W42" t="s">
        <v>3395</v>
      </c>
      <c r="X42" t="s">
        <v>3395</v>
      </c>
      <c r="Y42" t="s">
        <v>3395</v>
      </c>
      <c r="Z42" t="s">
        <v>3395</v>
      </c>
      <c r="AA42" t="s">
        <v>3395</v>
      </c>
      <c r="AB42">
        <v>0</v>
      </c>
      <c r="AC42">
        <v>0</v>
      </c>
      <c r="AD42">
        <v>0</v>
      </c>
      <c r="AE42">
        <v>0</v>
      </c>
      <c r="AF42">
        <v>0</v>
      </c>
      <c r="AG42">
        <v>0</v>
      </c>
      <c r="AH42">
        <v>0</v>
      </c>
      <c r="AI42">
        <v>0</v>
      </c>
      <c r="AL42">
        <v>0</v>
      </c>
      <c r="AM42" t="s">
        <v>73</v>
      </c>
    </row>
    <row r="43" spans="1:47">
      <c r="A43" s="1">
        <v>39</v>
      </c>
      <c r="B43" t="s">
        <v>186</v>
      </c>
      <c r="C43" t="s">
        <v>634</v>
      </c>
      <c r="D43" t="str">
        <f>IF(G43="n","-",MIN(X43,AI43,AN43))</f>
        <v>-</v>
      </c>
      <c r="E43" t="s">
        <v>3395</v>
      </c>
      <c r="F43" t="str">
        <f t="shared" si="4"/>
        <v/>
      </c>
      <c r="G43" t="str">
        <f t="shared" si="5"/>
        <v>n</v>
      </c>
      <c r="H43" t="str">
        <f t="shared" si="7"/>
        <v>None</v>
      </c>
      <c r="I43" t="s">
        <v>1148</v>
      </c>
      <c r="J43" t="s">
        <v>1148</v>
      </c>
      <c r="M43">
        <v>136392.5</v>
      </c>
      <c r="N43">
        <v>5.8999999999999997E-2</v>
      </c>
      <c r="O43">
        <v>5443.8</v>
      </c>
      <c r="P43" t="s">
        <v>5614</v>
      </c>
      <c r="Q43">
        <v>6.9000000000000006E-2</v>
      </c>
      <c r="R43">
        <v>147738</v>
      </c>
      <c r="S43">
        <v>-3</v>
      </c>
      <c r="T43" t="s">
        <v>5493</v>
      </c>
      <c r="U43" t="s">
        <v>680</v>
      </c>
      <c r="V43" t="s">
        <v>634</v>
      </c>
      <c r="W43" t="s">
        <v>3395</v>
      </c>
      <c r="X43" t="s">
        <v>3395</v>
      </c>
      <c r="Y43" t="s">
        <v>3395</v>
      </c>
      <c r="Z43" t="s">
        <v>3395</v>
      </c>
      <c r="AA43" t="s">
        <v>3395</v>
      </c>
      <c r="AB43">
        <v>0</v>
      </c>
      <c r="AC43">
        <v>0</v>
      </c>
      <c r="AD43">
        <v>0</v>
      </c>
      <c r="AE43">
        <v>0</v>
      </c>
      <c r="AF43">
        <v>0</v>
      </c>
      <c r="AG43">
        <v>0</v>
      </c>
      <c r="AH43">
        <v>0</v>
      </c>
      <c r="AI43">
        <v>0</v>
      </c>
      <c r="AL43">
        <v>0</v>
      </c>
      <c r="AM43" t="s">
        <v>186</v>
      </c>
    </row>
    <row r="44" spans="1:47">
      <c r="A44" s="1">
        <v>40</v>
      </c>
      <c r="B44" t="s">
        <v>100</v>
      </c>
      <c r="C44" t="s">
        <v>634</v>
      </c>
      <c r="D44" t="str">
        <f>IF(G44="n","-",MIN(X44,AI44,AN44))</f>
        <v>-</v>
      </c>
      <c r="E44" t="s">
        <v>3395</v>
      </c>
      <c r="F44" t="str">
        <f t="shared" si="4"/>
        <v/>
      </c>
      <c r="G44" t="str">
        <f t="shared" si="5"/>
        <v>n</v>
      </c>
      <c r="H44" t="str">
        <f t="shared" si="7"/>
        <v>None</v>
      </c>
      <c r="I44" t="s">
        <v>1281</v>
      </c>
      <c r="J44" t="s">
        <v>1281</v>
      </c>
      <c r="M44">
        <v>131537</v>
      </c>
      <c r="N44">
        <v>0.113</v>
      </c>
      <c r="O44">
        <v>5024</v>
      </c>
      <c r="P44" t="s">
        <v>5615</v>
      </c>
      <c r="Q44">
        <v>0.23200000000000001</v>
      </c>
      <c r="R44">
        <v>299000</v>
      </c>
      <c r="S44">
        <v>3</v>
      </c>
      <c r="T44" t="s">
        <v>5493</v>
      </c>
      <c r="U44" t="s">
        <v>3332</v>
      </c>
      <c r="V44" t="s">
        <v>634</v>
      </c>
      <c r="W44" t="s">
        <v>3395</v>
      </c>
      <c r="X44" t="s">
        <v>3395</v>
      </c>
      <c r="Y44" t="s">
        <v>3395</v>
      </c>
      <c r="Z44" t="s">
        <v>3395</v>
      </c>
      <c r="AA44" t="s">
        <v>3395</v>
      </c>
      <c r="AB44">
        <v>0</v>
      </c>
      <c r="AC44">
        <v>0</v>
      </c>
      <c r="AD44" t="s">
        <v>5616</v>
      </c>
      <c r="AE44" t="s">
        <v>5617</v>
      </c>
      <c r="AF44">
        <v>0</v>
      </c>
      <c r="AG44">
        <v>0</v>
      </c>
      <c r="AH44">
        <v>0</v>
      </c>
      <c r="AI44">
        <v>0</v>
      </c>
      <c r="AL44">
        <v>0</v>
      </c>
      <c r="AM44" t="s">
        <v>5618</v>
      </c>
    </row>
    <row r="45" spans="1:47">
      <c r="A45" s="1">
        <v>41</v>
      </c>
      <c r="B45" t="s">
        <v>5619</v>
      </c>
      <c r="C45" t="s">
        <v>634</v>
      </c>
      <c r="D45">
        <f>IF(G45="n","",MIN(X45,AI45,AN45))</f>
        <v>2017</v>
      </c>
      <c r="F45">
        <f t="shared" si="4"/>
        <v>2017</v>
      </c>
      <c r="G45" t="str">
        <f t="shared" si="5"/>
        <v>y</v>
      </c>
      <c r="H45" t="str">
        <f t="shared" si="7"/>
        <v>RE100</v>
      </c>
      <c r="I45" t="s">
        <v>1145</v>
      </c>
      <c r="J45" t="s">
        <v>5580</v>
      </c>
      <c r="M45">
        <v>131412</v>
      </c>
      <c r="N45">
        <v>0.154</v>
      </c>
      <c r="O45">
        <v>32474</v>
      </c>
      <c r="P45" t="s">
        <v>5620</v>
      </c>
      <c r="Q45">
        <v>0.32900000000000001</v>
      </c>
      <c r="R45">
        <v>256105</v>
      </c>
      <c r="S45">
        <v>6</v>
      </c>
      <c r="T45" t="s">
        <v>5493</v>
      </c>
      <c r="U45" t="s">
        <v>3332</v>
      </c>
      <c r="V45" t="s">
        <v>634</v>
      </c>
      <c r="W45" t="s">
        <v>3395</v>
      </c>
      <c r="X45" t="s">
        <v>3395</v>
      </c>
      <c r="Y45" t="s">
        <v>3395</v>
      </c>
      <c r="Z45" t="s">
        <v>3395</v>
      </c>
      <c r="AA45" t="s">
        <v>3395</v>
      </c>
      <c r="AB45">
        <v>0</v>
      </c>
      <c r="AC45">
        <v>0</v>
      </c>
      <c r="AD45">
        <v>0</v>
      </c>
      <c r="AE45">
        <v>0</v>
      </c>
      <c r="AF45">
        <v>0</v>
      </c>
      <c r="AG45">
        <v>0</v>
      </c>
      <c r="AH45">
        <v>0</v>
      </c>
      <c r="AL45">
        <v>0</v>
      </c>
      <c r="AM45" t="s">
        <v>5621</v>
      </c>
      <c r="AN45">
        <v>2017</v>
      </c>
      <c r="AO45">
        <v>2020</v>
      </c>
      <c r="AP45" t="s">
        <v>3338</v>
      </c>
      <c r="AQ45">
        <v>0.11</v>
      </c>
      <c r="AR45">
        <v>0.11</v>
      </c>
      <c r="AS45" t="s">
        <v>3338</v>
      </c>
      <c r="AT45" t="s">
        <v>3338</v>
      </c>
      <c r="AU45" t="s">
        <v>5622</v>
      </c>
    </row>
    <row r="46" spans="1:47">
      <c r="A46" s="1">
        <v>42</v>
      </c>
      <c r="B46" t="s">
        <v>135</v>
      </c>
      <c r="C46" t="s">
        <v>634</v>
      </c>
      <c r="D46" t="str">
        <f>IF(G46="n","-",MIN(X46,AI46,AN46))</f>
        <v>-</v>
      </c>
      <c r="E46" t="s">
        <v>3395</v>
      </c>
      <c r="F46" t="str">
        <f t="shared" si="4"/>
        <v/>
      </c>
      <c r="G46" t="str">
        <f t="shared" si="5"/>
        <v>n</v>
      </c>
      <c r="H46" t="str">
        <f t="shared" si="7"/>
        <v>None</v>
      </c>
      <c r="I46" t="s">
        <v>1101</v>
      </c>
      <c r="J46" t="s">
        <v>1101</v>
      </c>
      <c r="M46">
        <v>131302</v>
      </c>
      <c r="N46">
        <v>0.17299999999999999</v>
      </c>
      <c r="O46">
        <v>23199.1</v>
      </c>
      <c r="P46" t="s">
        <v>5623</v>
      </c>
      <c r="Q46">
        <v>0.89400000000000002</v>
      </c>
      <c r="R46">
        <v>466100</v>
      </c>
      <c r="S46">
        <v>7</v>
      </c>
      <c r="T46" t="s">
        <v>5493</v>
      </c>
      <c r="U46" t="s">
        <v>867</v>
      </c>
      <c r="V46" t="s">
        <v>634</v>
      </c>
      <c r="W46" t="s">
        <v>3395</v>
      </c>
      <c r="X46" t="s">
        <v>3395</v>
      </c>
      <c r="Y46" t="s">
        <v>3395</v>
      </c>
      <c r="Z46" t="s">
        <v>3395</v>
      </c>
      <c r="AA46" t="s">
        <v>3395</v>
      </c>
      <c r="AB46">
        <v>0</v>
      </c>
      <c r="AC46">
        <v>0</v>
      </c>
      <c r="AD46">
        <v>0</v>
      </c>
      <c r="AE46">
        <v>0</v>
      </c>
      <c r="AF46">
        <v>0</v>
      </c>
      <c r="AG46">
        <v>0</v>
      </c>
      <c r="AH46">
        <v>0</v>
      </c>
      <c r="AI46">
        <v>0</v>
      </c>
      <c r="AL46">
        <v>0</v>
      </c>
      <c r="AM46" t="s">
        <v>135</v>
      </c>
    </row>
    <row r="47" spans="1:47">
      <c r="A47" s="1">
        <v>43</v>
      </c>
      <c r="B47" t="s">
        <v>112</v>
      </c>
      <c r="C47" t="s">
        <v>634</v>
      </c>
      <c r="D47" t="str">
        <f>IF(G47="n","-",MIN(X47,AI47,AN47))</f>
        <v>-</v>
      </c>
      <c r="E47" t="s">
        <v>3395</v>
      </c>
      <c r="F47" t="str">
        <f t="shared" si="4"/>
        <v/>
      </c>
      <c r="G47" t="str">
        <f t="shared" si="5"/>
        <v>n</v>
      </c>
      <c r="H47" t="str">
        <f t="shared" si="7"/>
        <v>CN</v>
      </c>
      <c r="I47" t="s">
        <v>1294</v>
      </c>
      <c r="J47" t="s">
        <v>1294</v>
      </c>
      <c r="M47">
        <v>130863</v>
      </c>
      <c r="N47">
        <v>3.7999999999999999E-2</v>
      </c>
      <c r="O47">
        <v>15528</v>
      </c>
      <c r="P47" t="s">
        <v>5624</v>
      </c>
      <c r="Q47">
        <v>-0.48399999999999999</v>
      </c>
      <c r="R47">
        <v>144500</v>
      </c>
      <c r="S47">
        <v>-6</v>
      </c>
      <c r="T47" t="s">
        <v>5493</v>
      </c>
      <c r="U47" t="s">
        <v>3332</v>
      </c>
      <c r="V47" t="s">
        <v>5521</v>
      </c>
      <c r="W47" t="s">
        <v>3395</v>
      </c>
      <c r="X47">
        <v>2019</v>
      </c>
      <c r="Y47" t="s">
        <v>3395</v>
      </c>
      <c r="Z47" t="s">
        <v>3395</v>
      </c>
      <c r="AA47">
        <v>2035</v>
      </c>
      <c r="AB47" t="s">
        <v>663</v>
      </c>
      <c r="AC47">
        <v>0</v>
      </c>
      <c r="AD47" t="s">
        <v>5625</v>
      </c>
      <c r="AE47" t="s">
        <v>5361</v>
      </c>
      <c r="AF47">
        <v>0</v>
      </c>
      <c r="AG47">
        <v>0</v>
      </c>
      <c r="AH47">
        <v>0</v>
      </c>
      <c r="AL47">
        <v>0</v>
      </c>
      <c r="AM47" t="s">
        <v>5626</v>
      </c>
    </row>
    <row r="48" spans="1:47">
      <c r="A48" s="1">
        <v>44</v>
      </c>
      <c r="B48" t="s">
        <v>86</v>
      </c>
      <c r="C48" t="s">
        <v>634</v>
      </c>
      <c r="D48" t="str">
        <f>IF(G48="n","-",MIN(X48,AI48,AN48))</f>
        <v>-</v>
      </c>
      <c r="E48" t="s">
        <v>3395</v>
      </c>
      <c r="F48" t="str">
        <f t="shared" si="4"/>
        <v/>
      </c>
      <c r="G48" t="str">
        <f t="shared" si="5"/>
        <v>n</v>
      </c>
      <c r="H48" t="str">
        <f t="shared" si="7"/>
        <v>None</v>
      </c>
      <c r="I48" t="s">
        <v>1145</v>
      </c>
      <c r="M48">
        <v>127714.1</v>
      </c>
      <c r="N48">
        <v>0.106</v>
      </c>
      <c r="O48">
        <v>27225.200000000001</v>
      </c>
      <c r="P48" t="s">
        <v>5627</v>
      </c>
      <c r="Q48">
        <v>6.7000000000000004E-2</v>
      </c>
      <c r="R48">
        <v>310119</v>
      </c>
      <c r="S48">
        <v>2</v>
      </c>
      <c r="T48" t="s">
        <v>5493</v>
      </c>
      <c r="U48" t="s">
        <v>680</v>
      </c>
      <c r="V48" t="s">
        <v>634</v>
      </c>
      <c r="W48" t="s">
        <v>3395</v>
      </c>
      <c r="X48" t="s">
        <v>3395</v>
      </c>
      <c r="Y48" t="s">
        <v>3395</v>
      </c>
      <c r="Z48" t="s">
        <v>3395</v>
      </c>
      <c r="AA48" t="s">
        <v>3395</v>
      </c>
      <c r="AB48">
        <v>0</v>
      </c>
      <c r="AC48">
        <v>0</v>
      </c>
      <c r="AD48">
        <v>0</v>
      </c>
      <c r="AE48">
        <v>0</v>
      </c>
      <c r="AF48">
        <v>0</v>
      </c>
      <c r="AG48">
        <v>0</v>
      </c>
      <c r="AH48">
        <v>0</v>
      </c>
      <c r="AI48">
        <v>0</v>
      </c>
      <c r="AL48">
        <v>0</v>
      </c>
      <c r="AM48" t="s">
        <v>86</v>
      </c>
    </row>
    <row r="49" spans="1:47">
      <c r="A49" s="1">
        <v>45</v>
      </c>
      <c r="B49" t="s">
        <v>124</v>
      </c>
      <c r="C49" t="s">
        <v>634</v>
      </c>
      <c r="D49">
        <f>IF(G49="n","",MIN(X49,AI49,AN49))</f>
        <v>2012</v>
      </c>
      <c r="F49">
        <f t="shared" si="4"/>
        <v>2012</v>
      </c>
      <c r="G49" t="str">
        <f t="shared" ref="G49:G79" si="8">IF( V49="Carbon Neutral", "y", IF(AI49&gt;1, "y", IF(AND(AO49&lt;=2030, AO49&gt;0),"y","n" ) ) )</f>
        <v>y</v>
      </c>
      <c r="H49" t="str">
        <f t="shared" si="7"/>
        <v>CN &amp; SBT</v>
      </c>
      <c r="I49" t="s">
        <v>1145</v>
      </c>
      <c r="J49" t="s">
        <v>5585</v>
      </c>
      <c r="M49">
        <v>126799.6</v>
      </c>
      <c r="N49">
        <v>2.5999999999999999E-2</v>
      </c>
      <c r="O49">
        <v>8806.4</v>
      </c>
      <c r="P49" t="s">
        <v>5628</v>
      </c>
      <c r="Q49">
        <v>0.14799999999999999</v>
      </c>
      <c r="R49">
        <v>142460</v>
      </c>
      <c r="S49">
        <v>-7</v>
      </c>
      <c r="T49" t="s">
        <v>5493</v>
      </c>
      <c r="U49" t="s">
        <v>709</v>
      </c>
      <c r="V49" t="s">
        <v>651</v>
      </c>
      <c r="W49" t="s">
        <v>3395</v>
      </c>
      <c r="X49">
        <v>2012</v>
      </c>
      <c r="Y49" t="s">
        <v>3395</v>
      </c>
      <c r="Z49" t="s">
        <v>3395</v>
      </c>
      <c r="AA49" t="s">
        <v>3395</v>
      </c>
      <c r="AB49" t="s">
        <v>5629</v>
      </c>
      <c r="AC49" t="s">
        <v>5630</v>
      </c>
      <c r="AD49" t="s">
        <v>5631</v>
      </c>
      <c r="AE49" t="s">
        <v>5632</v>
      </c>
      <c r="AF49" t="s">
        <v>3371</v>
      </c>
      <c r="AG49" t="s">
        <v>633</v>
      </c>
      <c r="AH49" t="s">
        <v>3450</v>
      </c>
      <c r="AI49">
        <v>2018</v>
      </c>
      <c r="AL49">
        <v>0</v>
      </c>
      <c r="AM49" t="s">
        <v>124</v>
      </c>
    </row>
    <row r="50" spans="1:47">
      <c r="A50" s="1">
        <v>46</v>
      </c>
      <c r="B50" t="s">
        <v>151</v>
      </c>
      <c r="C50" t="s">
        <v>634</v>
      </c>
      <c r="D50">
        <f>IF(G50="n","",MIN(X50,AI50,AN50))</f>
        <v>2015</v>
      </c>
      <c r="E50" t="s">
        <v>5489</v>
      </c>
      <c r="F50">
        <f t="shared" si="4"/>
        <v>2015</v>
      </c>
      <c r="G50" t="str">
        <f t="shared" si="8"/>
        <v>y</v>
      </c>
      <c r="H50" t="str">
        <f t="shared" si="7"/>
        <v>SBT &amp; RE100</v>
      </c>
      <c r="I50" t="s">
        <v>1145</v>
      </c>
      <c r="J50" t="s">
        <v>5585</v>
      </c>
      <c r="M50">
        <v>125578.2</v>
      </c>
      <c r="N50">
        <v>-0.16</v>
      </c>
      <c r="O50">
        <v>2525.6</v>
      </c>
      <c r="P50" t="s">
        <v>5633</v>
      </c>
      <c r="Q50">
        <v>-0.63900000000000001</v>
      </c>
      <c r="R50">
        <v>104065</v>
      </c>
      <c r="S50">
        <v>-19</v>
      </c>
      <c r="T50" t="s">
        <v>5493</v>
      </c>
      <c r="U50" t="s">
        <v>692</v>
      </c>
      <c r="V50" t="s">
        <v>634</v>
      </c>
      <c r="W50" t="s">
        <v>5634</v>
      </c>
      <c r="X50" t="s">
        <v>3395</v>
      </c>
      <c r="Y50">
        <v>2013</v>
      </c>
      <c r="Z50">
        <v>2012</v>
      </c>
      <c r="AA50">
        <v>2020</v>
      </c>
      <c r="AB50" t="s">
        <v>995</v>
      </c>
      <c r="AC50" t="s">
        <v>5635</v>
      </c>
      <c r="AD50" t="s">
        <v>5636</v>
      </c>
      <c r="AE50" t="s">
        <v>5637</v>
      </c>
      <c r="AF50" t="s">
        <v>3371</v>
      </c>
      <c r="AG50" t="s">
        <v>633</v>
      </c>
      <c r="AH50" t="s">
        <v>3594</v>
      </c>
      <c r="AI50">
        <v>2015</v>
      </c>
      <c r="AL50">
        <v>0</v>
      </c>
      <c r="AM50" t="s">
        <v>151</v>
      </c>
      <c r="AN50">
        <v>2017</v>
      </c>
      <c r="AO50">
        <v>2025</v>
      </c>
      <c r="AP50" t="s">
        <v>3338</v>
      </c>
      <c r="AQ50">
        <v>0.5</v>
      </c>
      <c r="AR50">
        <v>0.53</v>
      </c>
      <c r="AS50" t="s">
        <v>3338</v>
      </c>
      <c r="AT50" t="s">
        <v>5638</v>
      </c>
    </row>
    <row r="51" spans="1:47">
      <c r="A51" s="1">
        <v>47</v>
      </c>
      <c r="B51" t="s">
        <v>101</v>
      </c>
      <c r="C51" t="s">
        <v>634</v>
      </c>
      <c r="D51" t="str">
        <f t="shared" ref="D51:D56" si="9">IF(G51="n","-",MIN(X51,AI51,AN51))</f>
        <v>-</v>
      </c>
      <c r="E51" t="s">
        <v>3395</v>
      </c>
      <c r="F51" t="str">
        <f t="shared" si="4"/>
        <v/>
      </c>
      <c r="G51" t="str">
        <f t="shared" si="8"/>
        <v>n</v>
      </c>
      <c r="H51" t="str">
        <f t="shared" si="7"/>
        <v>None</v>
      </c>
      <c r="I51" t="s">
        <v>1281</v>
      </c>
      <c r="J51" t="s">
        <v>1281</v>
      </c>
      <c r="M51">
        <v>121162</v>
      </c>
      <c r="N51">
        <v>-1.2E-2</v>
      </c>
      <c r="O51">
        <v>3110</v>
      </c>
      <c r="P51" t="s">
        <v>5639</v>
      </c>
      <c r="Q51">
        <v>0.63100000000000001</v>
      </c>
      <c r="R51">
        <v>453000</v>
      </c>
      <c r="S51">
        <v>-8</v>
      </c>
      <c r="T51" t="s">
        <v>5493</v>
      </c>
      <c r="U51" t="s">
        <v>3332</v>
      </c>
      <c r="V51" t="s">
        <v>634</v>
      </c>
      <c r="W51" t="s">
        <v>3395</v>
      </c>
      <c r="X51" t="s">
        <v>3395</v>
      </c>
      <c r="Y51" t="s">
        <v>3395</v>
      </c>
      <c r="Z51" t="s">
        <v>3395</v>
      </c>
      <c r="AA51" t="s">
        <v>3395</v>
      </c>
      <c r="AB51">
        <v>0</v>
      </c>
      <c r="AC51">
        <v>0</v>
      </c>
      <c r="AD51">
        <v>0</v>
      </c>
      <c r="AE51">
        <v>0</v>
      </c>
      <c r="AF51">
        <v>0</v>
      </c>
      <c r="AG51">
        <v>0</v>
      </c>
      <c r="AH51">
        <v>0</v>
      </c>
      <c r="AI51">
        <v>0</v>
      </c>
      <c r="AL51">
        <v>0</v>
      </c>
      <c r="AM51" t="s">
        <v>101</v>
      </c>
    </row>
    <row r="52" spans="1:47">
      <c r="A52" s="1">
        <v>48</v>
      </c>
      <c r="B52" t="s">
        <v>450</v>
      </c>
      <c r="C52" t="s">
        <v>634</v>
      </c>
      <c r="D52" t="str">
        <f t="shared" si="9"/>
        <v>-</v>
      </c>
      <c r="E52" t="s">
        <v>3395</v>
      </c>
      <c r="F52" t="str">
        <f t="shared" si="4"/>
        <v/>
      </c>
      <c r="G52" t="str">
        <f t="shared" si="8"/>
        <v>n</v>
      </c>
      <c r="H52" t="str">
        <f t="shared" si="7"/>
        <v>None</v>
      </c>
      <c r="I52" t="s">
        <v>1489</v>
      </c>
      <c r="J52" t="s">
        <v>5640</v>
      </c>
      <c r="M52">
        <v>120268</v>
      </c>
      <c r="N52">
        <v>-1.6E-2</v>
      </c>
      <c r="O52">
        <v>-22355</v>
      </c>
      <c r="P52" t="s">
        <v>5641</v>
      </c>
      <c r="Q52" t="s">
        <v>3395</v>
      </c>
      <c r="R52">
        <v>283000</v>
      </c>
      <c r="S52">
        <v>-7</v>
      </c>
      <c r="T52" t="s">
        <v>5493</v>
      </c>
      <c r="U52" t="s">
        <v>3332</v>
      </c>
      <c r="V52" t="s">
        <v>634</v>
      </c>
      <c r="W52" t="s">
        <v>3395</v>
      </c>
      <c r="X52" t="s">
        <v>3395</v>
      </c>
      <c r="Y52" t="s">
        <v>3395</v>
      </c>
      <c r="Z52" t="s">
        <v>3395</v>
      </c>
      <c r="AA52" t="s">
        <v>3395</v>
      </c>
      <c r="AB52">
        <v>0</v>
      </c>
      <c r="AC52">
        <v>0</v>
      </c>
      <c r="AD52">
        <v>0</v>
      </c>
      <c r="AE52">
        <v>0</v>
      </c>
      <c r="AF52">
        <v>0</v>
      </c>
      <c r="AG52">
        <v>0</v>
      </c>
      <c r="AH52">
        <v>0</v>
      </c>
      <c r="AI52">
        <v>0</v>
      </c>
      <c r="AL52">
        <v>0</v>
      </c>
      <c r="AM52" t="s">
        <v>450</v>
      </c>
    </row>
    <row r="53" spans="1:47">
      <c r="A53" s="1">
        <v>49</v>
      </c>
      <c r="B53" t="s">
        <v>98</v>
      </c>
      <c r="C53" t="s">
        <v>634</v>
      </c>
      <c r="D53" t="str">
        <f t="shared" si="9"/>
        <v>-</v>
      </c>
      <c r="E53" t="s">
        <v>3395</v>
      </c>
      <c r="F53" t="str">
        <f t="shared" si="4"/>
        <v/>
      </c>
      <c r="G53" t="str">
        <f t="shared" si="8"/>
        <v>n</v>
      </c>
      <c r="H53" t="str">
        <f t="shared" si="7"/>
        <v>None</v>
      </c>
      <c r="I53" t="s">
        <v>1145</v>
      </c>
      <c r="J53" t="s">
        <v>5575</v>
      </c>
      <c r="M53">
        <v>120101</v>
      </c>
      <c r="N53">
        <v>6.9000000000000006E-2</v>
      </c>
      <c r="O53">
        <v>15959</v>
      </c>
      <c r="P53" t="s">
        <v>5642</v>
      </c>
      <c r="Q53">
        <v>5.4790000000000001</v>
      </c>
      <c r="R53">
        <v>7400</v>
      </c>
      <c r="S53">
        <v>-1</v>
      </c>
      <c r="T53" t="s">
        <v>5493</v>
      </c>
      <c r="U53" t="s">
        <v>3332</v>
      </c>
      <c r="V53" t="s">
        <v>634</v>
      </c>
      <c r="W53" t="s">
        <v>3395</v>
      </c>
      <c r="X53" t="s">
        <v>3395</v>
      </c>
      <c r="Y53" t="s">
        <v>3395</v>
      </c>
      <c r="Z53" t="s">
        <v>3395</v>
      </c>
      <c r="AA53" t="s">
        <v>3395</v>
      </c>
      <c r="AB53">
        <v>0</v>
      </c>
      <c r="AC53">
        <v>0</v>
      </c>
      <c r="AD53">
        <v>0</v>
      </c>
      <c r="AE53">
        <v>0</v>
      </c>
      <c r="AF53">
        <v>0</v>
      </c>
      <c r="AG53">
        <v>0</v>
      </c>
      <c r="AH53">
        <v>0</v>
      </c>
      <c r="AI53">
        <v>0</v>
      </c>
      <c r="AL53">
        <v>0</v>
      </c>
      <c r="AM53" t="s">
        <v>98</v>
      </c>
    </row>
    <row r="54" spans="1:47">
      <c r="A54" s="1">
        <v>50</v>
      </c>
      <c r="B54" t="s">
        <v>230</v>
      </c>
      <c r="C54" t="s">
        <v>634</v>
      </c>
      <c r="D54" t="str">
        <f t="shared" si="9"/>
        <v>-</v>
      </c>
      <c r="E54" t="s">
        <v>3395</v>
      </c>
      <c r="F54" t="str">
        <f t="shared" si="4"/>
        <v/>
      </c>
      <c r="G54" t="str">
        <f t="shared" si="8"/>
        <v>n</v>
      </c>
      <c r="H54" t="str">
        <f t="shared" si="7"/>
        <v>None</v>
      </c>
      <c r="I54" t="s">
        <v>1101</v>
      </c>
      <c r="J54" t="s">
        <v>5643</v>
      </c>
      <c r="M54">
        <v>119145</v>
      </c>
      <c r="N54">
        <v>0.26900000000000002</v>
      </c>
      <c r="O54">
        <v>9863.7000000000007</v>
      </c>
      <c r="P54" t="s">
        <v>5644</v>
      </c>
      <c r="Q54">
        <v>0.373</v>
      </c>
      <c r="R54">
        <v>102500</v>
      </c>
      <c r="S54">
        <v>13</v>
      </c>
      <c r="T54" t="s">
        <v>5493</v>
      </c>
      <c r="U54" t="s">
        <v>867</v>
      </c>
      <c r="V54" t="s">
        <v>634</v>
      </c>
      <c r="W54" t="s">
        <v>3395</v>
      </c>
      <c r="X54" t="s">
        <v>3395</v>
      </c>
      <c r="Y54" t="s">
        <v>3395</v>
      </c>
      <c r="Z54" t="s">
        <v>3395</v>
      </c>
      <c r="AA54" t="s">
        <v>3395</v>
      </c>
      <c r="AB54">
        <v>0</v>
      </c>
      <c r="AC54">
        <v>0</v>
      </c>
      <c r="AD54">
        <v>0</v>
      </c>
      <c r="AE54">
        <v>0</v>
      </c>
      <c r="AF54">
        <v>0</v>
      </c>
      <c r="AG54">
        <v>0</v>
      </c>
      <c r="AH54">
        <v>0</v>
      </c>
      <c r="AI54">
        <v>0</v>
      </c>
      <c r="AL54">
        <v>0</v>
      </c>
      <c r="AM54" t="s">
        <v>230</v>
      </c>
    </row>
    <row r="55" spans="1:47">
      <c r="A55" s="1">
        <v>51</v>
      </c>
      <c r="B55" t="s">
        <v>93</v>
      </c>
      <c r="C55" t="s">
        <v>634</v>
      </c>
      <c r="D55" t="str">
        <f t="shared" si="9"/>
        <v>-</v>
      </c>
      <c r="E55" t="s">
        <v>3395</v>
      </c>
      <c r="F55" t="str">
        <f t="shared" si="4"/>
        <v/>
      </c>
      <c r="G55" t="str">
        <f t="shared" si="8"/>
        <v>n</v>
      </c>
      <c r="H55" t="str">
        <f t="shared" si="7"/>
        <v>None</v>
      </c>
      <c r="I55" t="s">
        <v>1145</v>
      </c>
      <c r="J55" t="s">
        <v>5585</v>
      </c>
      <c r="M55">
        <v>116171.5</v>
      </c>
      <c r="N55">
        <v>-3.4000000000000002E-2</v>
      </c>
      <c r="O55">
        <v>-2566.9</v>
      </c>
      <c r="P55" t="s">
        <v>5645</v>
      </c>
      <c r="Q55">
        <v>-10.631</v>
      </c>
      <c r="R55">
        <v>175077</v>
      </c>
      <c r="S55">
        <v>-9</v>
      </c>
      <c r="T55" t="s">
        <v>5493</v>
      </c>
      <c r="U55" t="s">
        <v>680</v>
      </c>
      <c r="V55" t="s">
        <v>634</v>
      </c>
      <c r="W55" t="s">
        <v>3395</v>
      </c>
      <c r="X55" t="s">
        <v>3395</v>
      </c>
      <c r="Y55" t="s">
        <v>3395</v>
      </c>
      <c r="Z55" t="s">
        <v>3395</v>
      </c>
      <c r="AA55" t="s">
        <v>3395</v>
      </c>
      <c r="AB55">
        <v>0</v>
      </c>
      <c r="AC55">
        <v>0</v>
      </c>
      <c r="AD55">
        <v>0</v>
      </c>
      <c r="AE55">
        <v>0</v>
      </c>
      <c r="AF55">
        <v>0</v>
      </c>
      <c r="AG55">
        <v>0</v>
      </c>
      <c r="AH55">
        <v>0</v>
      </c>
      <c r="AI55">
        <v>0</v>
      </c>
      <c r="AL55">
        <v>0</v>
      </c>
      <c r="AM55" t="s">
        <v>93</v>
      </c>
    </row>
    <row r="56" spans="1:47">
      <c r="A56" s="1">
        <v>52</v>
      </c>
      <c r="B56" t="s">
        <v>221</v>
      </c>
      <c r="C56" t="s">
        <v>634</v>
      </c>
      <c r="D56" t="str">
        <f t="shared" si="9"/>
        <v>-</v>
      </c>
      <c r="E56" t="s">
        <v>3395</v>
      </c>
      <c r="F56" t="str">
        <f t="shared" si="4"/>
        <v/>
      </c>
      <c r="G56" t="str">
        <f t="shared" si="8"/>
        <v>n</v>
      </c>
      <c r="H56" t="str">
        <f t="shared" si="7"/>
        <v>None</v>
      </c>
      <c r="I56" t="s">
        <v>1145</v>
      </c>
      <c r="J56" t="s">
        <v>5585</v>
      </c>
      <c r="M56">
        <v>115220.5</v>
      </c>
      <c r="N56">
        <v>-1.2E-2</v>
      </c>
      <c r="O56">
        <v>4324</v>
      </c>
      <c r="P56" t="s">
        <v>5646</v>
      </c>
      <c r="Q56">
        <v>0.04</v>
      </c>
      <c r="R56">
        <v>245922</v>
      </c>
      <c r="S56">
        <v>-7</v>
      </c>
      <c r="T56" t="s">
        <v>5493</v>
      </c>
      <c r="U56" t="s">
        <v>676</v>
      </c>
      <c r="V56" t="s">
        <v>634</v>
      </c>
      <c r="W56" t="s">
        <v>3395</v>
      </c>
      <c r="X56" t="s">
        <v>3395</v>
      </c>
      <c r="Y56" t="s">
        <v>3395</v>
      </c>
      <c r="Z56" t="s">
        <v>3395</v>
      </c>
      <c r="AA56" t="s">
        <v>3395</v>
      </c>
      <c r="AB56">
        <v>0</v>
      </c>
      <c r="AC56">
        <v>0</v>
      </c>
      <c r="AD56">
        <v>0</v>
      </c>
      <c r="AE56">
        <v>0</v>
      </c>
      <c r="AF56">
        <v>0</v>
      </c>
      <c r="AG56">
        <v>0</v>
      </c>
      <c r="AH56">
        <v>0</v>
      </c>
      <c r="AI56">
        <v>0</v>
      </c>
      <c r="AL56">
        <v>0</v>
      </c>
      <c r="AM56" t="s">
        <v>221</v>
      </c>
    </row>
    <row r="57" spans="1:47">
      <c r="A57" s="1">
        <v>53</v>
      </c>
      <c r="B57" t="s">
        <v>97</v>
      </c>
      <c r="C57" t="s">
        <v>634</v>
      </c>
      <c r="D57">
        <f>IF(G57="n","",MIN(X57,AI57,AN57))</f>
        <v>2015</v>
      </c>
      <c r="E57" t="s">
        <v>5647</v>
      </c>
      <c r="F57">
        <f t="shared" si="4"/>
        <v>2015</v>
      </c>
      <c r="G57" t="str">
        <f t="shared" si="8"/>
        <v>y</v>
      </c>
      <c r="H57" t="str">
        <f t="shared" si="7"/>
        <v>RE100</v>
      </c>
      <c r="I57" t="s">
        <v>1148</v>
      </c>
      <c r="J57" t="s">
        <v>1148</v>
      </c>
      <c r="M57">
        <v>115042.8</v>
      </c>
      <c r="N57">
        <v>3.4000000000000002E-2</v>
      </c>
      <c r="O57">
        <v>8399.2999999999993</v>
      </c>
      <c r="P57" t="s">
        <v>5648</v>
      </c>
      <c r="Q57">
        <v>-0.13600000000000001</v>
      </c>
      <c r="R57">
        <v>134682</v>
      </c>
      <c r="S57">
        <v>-2</v>
      </c>
      <c r="T57" t="s">
        <v>5493</v>
      </c>
      <c r="U57" t="s">
        <v>709</v>
      </c>
      <c r="V57" t="s">
        <v>634</v>
      </c>
      <c r="W57" t="s">
        <v>3395</v>
      </c>
      <c r="X57" t="s">
        <v>3395</v>
      </c>
      <c r="Y57" t="s">
        <v>3395</v>
      </c>
      <c r="Z57" t="s">
        <v>3395</v>
      </c>
      <c r="AA57" t="s">
        <v>3395</v>
      </c>
      <c r="AB57">
        <v>0</v>
      </c>
      <c r="AC57">
        <v>0</v>
      </c>
      <c r="AD57">
        <v>0</v>
      </c>
      <c r="AE57">
        <v>0</v>
      </c>
      <c r="AF57">
        <v>0</v>
      </c>
      <c r="AG57">
        <v>0</v>
      </c>
      <c r="AH57">
        <v>0</v>
      </c>
      <c r="AL57">
        <v>0</v>
      </c>
      <c r="AM57" t="s">
        <v>5649</v>
      </c>
      <c r="AN57">
        <v>2015</v>
      </c>
      <c r="AO57">
        <v>2020</v>
      </c>
      <c r="AP57" t="s">
        <v>3686</v>
      </c>
      <c r="AQ57">
        <v>0.62</v>
      </c>
      <c r="AR57">
        <v>0.67</v>
      </c>
      <c r="AS57">
        <v>0.42</v>
      </c>
      <c r="AT57" t="s">
        <v>5650</v>
      </c>
    </row>
    <row r="58" spans="1:47">
      <c r="A58" s="1">
        <v>54</v>
      </c>
      <c r="B58" t="s">
        <v>105</v>
      </c>
      <c r="C58" t="s">
        <v>634</v>
      </c>
      <c r="D58" t="str">
        <f>IF(G58="n","-",MIN(X58,AI58,AN58))</f>
        <v>-</v>
      </c>
      <c r="E58" t="s">
        <v>3395</v>
      </c>
      <c r="F58" t="str">
        <f t="shared" si="4"/>
        <v/>
      </c>
      <c r="G58" t="str">
        <f t="shared" si="8"/>
        <v>n</v>
      </c>
      <c r="H58" t="str">
        <f t="shared" si="7"/>
        <v>None</v>
      </c>
      <c r="I58" t="s">
        <v>1101</v>
      </c>
      <c r="J58" t="s">
        <v>5643</v>
      </c>
      <c r="M58">
        <v>114217</v>
      </c>
      <c r="N58">
        <v>0.247</v>
      </c>
      <c r="O58">
        <v>5595</v>
      </c>
      <c r="P58" t="s">
        <v>5651</v>
      </c>
      <c r="Q58">
        <v>9.6000000000000002E-2</v>
      </c>
      <c r="R58">
        <v>14200</v>
      </c>
      <c r="S58">
        <v>13</v>
      </c>
      <c r="T58" t="s">
        <v>5493</v>
      </c>
      <c r="U58" t="s">
        <v>3332</v>
      </c>
      <c r="V58" t="s">
        <v>634</v>
      </c>
      <c r="W58" t="s">
        <v>3395</v>
      </c>
      <c r="X58" t="s">
        <v>3395</v>
      </c>
      <c r="Y58" t="s">
        <v>3395</v>
      </c>
      <c r="Z58" t="s">
        <v>3395</v>
      </c>
      <c r="AA58" t="s">
        <v>3395</v>
      </c>
      <c r="AB58">
        <v>0</v>
      </c>
      <c r="AC58">
        <v>0</v>
      </c>
      <c r="AD58">
        <v>0</v>
      </c>
      <c r="AE58">
        <v>0</v>
      </c>
      <c r="AF58">
        <v>0</v>
      </c>
      <c r="AG58">
        <v>0</v>
      </c>
      <c r="AH58">
        <v>0</v>
      </c>
      <c r="AI58">
        <v>0</v>
      </c>
      <c r="AL58">
        <v>0</v>
      </c>
      <c r="AM58" t="s">
        <v>105</v>
      </c>
    </row>
    <row r="59" spans="1:47">
      <c r="A59" s="1">
        <v>55</v>
      </c>
      <c r="B59" t="s">
        <v>91</v>
      </c>
      <c r="C59" t="s">
        <v>634</v>
      </c>
      <c r="D59" t="str">
        <f>IF(G59="n","-",MIN(X59,AI59,AN59))</f>
        <v>-</v>
      </c>
      <c r="E59" t="s">
        <v>3395</v>
      </c>
      <c r="F59" t="str">
        <f t="shared" si="4"/>
        <v/>
      </c>
      <c r="G59" t="str">
        <f t="shared" si="8"/>
        <v>n</v>
      </c>
      <c r="H59" t="str">
        <f t="shared" si="7"/>
        <v>None</v>
      </c>
      <c r="I59" t="s">
        <v>1141</v>
      </c>
      <c r="J59" t="s">
        <v>1141</v>
      </c>
      <c r="M59">
        <v>112132.7</v>
      </c>
      <c r="N59">
        <v>9.0999999999999998E-2</v>
      </c>
      <c r="O59">
        <v>1240.9000000000001</v>
      </c>
      <c r="P59" t="s">
        <v>5652</v>
      </c>
      <c r="Q59">
        <v>6.0999999999999999E-2</v>
      </c>
      <c r="R59">
        <v>307992</v>
      </c>
      <c r="S59">
        <v>1</v>
      </c>
      <c r="T59" t="s">
        <v>5493</v>
      </c>
      <c r="U59" t="s">
        <v>680</v>
      </c>
      <c r="V59" t="s">
        <v>634</v>
      </c>
      <c r="W59" t="s">
        <v>3395</v>
      </c>
      <c r="X59" t="s">
        <v>3395</v>
      </c>
      <c r="Y59" t="s">
        <v>3395</v>
      </c>
      <c r="Z59" t="s">
        <v>3395</v>
      </c>
      <c r="AA59" t="s">
        <v>3395</v>
      </c>
      <c r="AB59">
        <v>0</v>
      </c>
      <c r="AC59">
        <v>0</v>
      </c>
      <c r="AD59">
        <v>0</v>
      </c>
      <c r="AE59">
        <v>0</v>
      </c>
      <c r="AF59">
        <v>0</v>
      </c>
      <c r="AG59">
        <v>0</v>
      </c>
      <c r="AH59">
        <v>0</v>
      </c>
      <c r="AI59">
        <v>0</v>
      </c>
      <c r="AL59">
        <v>0</v>
      </c>
      <c r="AM59" t="s">
        <v>5653</v>
      </c>
    </row>
    <row r="60" spans="1:47">
      <c r="A60" s="1">
        <v>56</v>
      </c>
      <c r="B60" t="s">
        <v>106</v>
      </c>
      <c r="C60" t="s">
        <v>634</v>
      </c>
      <c r="D60" t="str">
        <f>IF(G60="n","-",MIN(X60,AI60,AN60))</f>
        <v>-</v>
      </c>
      <c r="E60" t="s">
        <v>3395</v>
      </c>
      <c r="F60" t="str">
        <f t="shared" si="4"/>
        <v/>
      </c>
      <c r="G60" t="str">
        <f t="shared" si="8"/>
        <v>n</v>
      </c>
      <c r="H60" t="str">
        <f t="shared" si="7"/>
        <v>None</v>
      </c>
      <c r="I60" t="s">
        <v>1294</v>
      </c>
      <c r="J60" t="s">
        <v>1294</v>
      </c>
      <c r="M60">
        <v>112096</v>
      </c>
      <c r="N60">
        <v>1.7999999999999999E-2</v>
      </c>
      <c r="O60">
        <v>11745.3</v>
      </c>
      <c r="P60" t="s">
        <v>5654</v>
      </c>
      <c r="Q60">
        <v>7.3999999999999996E-2</v>
      </c>
      <c r="R60">
        <v>462046</v>
      </c>
      <c r="S60">
        <v>-3</v>
      </c>
      <c r="T60" t="s">
        <v>5493</v>
      </c>
      <c r="U60" t="s">
        <v>680</v>
      </c>
      <c r="V60" t="s">
        <v>634</v>
      </c>
      <c r="W60" t="s">
        <v>3395</v>
      </c>
      <c r="X60" t="s">
        <v>3395</v>
      </c>
      <c r="Y60" t="s">
        <v>3395</v>
      </c>
      <c r="Z60" t="s">
        <v>3395</v>
      </c>
      <c r="AA60" t="s">
        <v>3395</v>
      </c>
      <c r="AB60">
        <v>0</v>
      </c>
      <c r="AC60">
        <v>0</v>
      </c>
      <c r="AD60">
        <v>0</v>
      </c>
      <c r="AE60">
        <v>0</v>
      </c>
      <c r="AF60">
        <v>0</v>
      </c>
      <c r="AG60">
        <v>0</v>
      </c>
      <c r="AH60">
        <v>0</v>
      </c>
      <c r="AI60">
        <v>0</v>
      </c>
      <c r="AL60">
        <v>0</v>
      </c>
      <c r="AM60" t="s">
        <v>106</v>
      </c>
    </row>
    <row r="61" spans="1:47">
      <c r="A61" s="1">
        <v>57</v>
      </c>
      <c r="B61" t="s">
        <v>122</v>
      </c>
      <c r="C61" t="s">
        <v>634</v>
      </c>
      <c r="D61" t="str">
        <f>IF(G61="n","-",MIN(X61,AI61,AN61))</f>
        <v>-</v>
      </c>
      <c r="E61" t="s">
        <v>3395</v>
      </c>
      <c r="F61" t="str">
        <f t="shared" si="4"/>
        <v/>
      </c>
      <c r="G61" t="str">
        <f t="shared" si="8"/>
        <v>n</v>
      </c>
      <c r="H61" t="str">
        <f t="shared" si="7"/>
        <v>None</v>
      </c>
      <c r="I61" t="s">
        <v>1101</v>
      </c>
      <c r="J61" t="s">
        <v>5643</v>
      </c>
      <c r="M61">
        <v>111407</v>
      </c>
      <c r="N61">
        <v>0.26</v>
      </c>
      <c r="O61">
        <v>3122</v>
      </c>
      <c r="P61" t="s">
        <v>5655</v>
      </c>
      <c r="Q61">
        <v>-0.23200000000000001</v>
      </c>
      <c r="R61">
        <v>10261</v>
      </c>
      <c r="S61">
        <v>17</v>
      </c>
      <c r="T61" t="s">
        <v>5493</v>
      </c>
      <c r="U61" t="s">
        <v>3332</v>
      </c>
      <c r="V61" t="s">
        <v>634</v>
      </c>
      <c r="W61" t="s">
        <v>3395</v>
      </c>
      <c r="X61" t="s">
        <v>3395</v>
      </c>
      <c r="Y61" t="s">
        <v>3395</v>
      </c>
      <c r="Z61" t="s">
        <v>3395</v>
      </c>
      <c r="AA61" t="s">
        <v>3395</v>
      </c>
      <c r="AB61">
        <v>0</v>
      </c>
      <c r="AC61">
        <v>0</v>
      </c>
      <c r="AD61">
        <v>0</v>
      </c>
      <c r="AE61">
        <v>0</v>
      </c>
      <c r="AF61">
        <v>0</v>
      </c>
      <c r="AG61">
        <v>0</v>
      </c>
      <c r="AH61">
        <v>0</v>
      </c>
      <c r="AI61">
        <v>0</v>
      </c>
      <c r="AL61">
        <v>0</v>
      </c>
      <c r="AM61" t="s">
        <v>122</v>
      </c>
    </row>
    <row r="62" spans="1:47">
      <c r="A62" s="1">
        <v>58</v>
      </c>
      <c r="B62" t="s">
        <v>5656</v>
      </c>
      <c r="C62" t="s">
        <v>634</v>
      </c>
      <c r="D62">
        <f>IF(G62="n","",MIN(X62,AI62,AN62))</f>
        <v>2016</v>
      </c>
      <c r="F62">
        <f t="shared" si="4"/>
        <v>2016</v>
      </c>
      <c r="G62" t="str">
        <f t="shared" si="8"/>
        <v>y</v>
      </c>
      <c r="H62" t="str">
        <f t="shared" si="7"/>
        <v>CN &amp; RE100</v>
      </c>
      <c r="I62" t="s">
        <v>1145</v>
      </c>
      <c r="J62" t="s">
        <v>5580</v>
      </c>
      <c r="M62">
        <v>110584</v>
      </c>
      <c r="N62">
        <v>0.10299999999999999</v>
      </c>
      <c r="O62">
        <v>28147</v>
      </c>
      <c r="P62" t="s">
        <v>5657</v>
      </c>
      <c r="Q62">
        <v>0.54400000000000004</v>
      </c>
      <c r="R62">
        <v>204489</v>
      </c>
      <c r="S62">
        <v>2</v>
      </c>
      <c r="T62" t="s">
        <v>5493</v>
      </c>
      <c r="U62" t="s">
        <v>3332</v>
      </c>
      <c r="V62" t="s">
        <v>651</v>
      </c>
      <c r="W62" t="s">
        <v>3395</v>
      </c>
      <c r="X62">
        <v>2016</v>
      </c>
      <c r="Y62" t="s">
        <v>3395</v>
      </c>
      <c r="Z62" t="s">
        <v>3395</v>
      </c>
      <c r="AA62">
        <v>2020</v>
      </c>
      <c r="AB62" t="s">
        <v>995</v>
      </c>
      <c r="AC62">
        <v>0</v>
      </c>
      <c r="AD62" t="s">
        <v>5658</v>
      </c>
      <c r="AE62" t="s">
        <v>5659</v>
      </c>
      <c r="AF62">
        <v>0</v>
      </c>
      <c r="AG62">
        <v>0</v>
      </c>
      <c r="AH62">
        <v>0</v>
      </c>
      <c r="AL62">
        <v>0</v>
      </c>
      <c r="AM62" t="s">
        <v>5656</v>
      </c>
      <c r="AN62">
        <v>2016</v>
      </c>
      <c r="AO62">
        <v>2020</v>
      </c>
      <c r="AP62" t="s">
        <v>3338</v>
      </c>
      <c r="AQ62">
        <v>0.83</v>
      </c>
      <c r="AR62">
        <v>0.64</v>
      </c>
      <c r="AS62">
        <v>2E-3</v>
      </c>
      <c r="AT62" t="s">
        <v>5660</v>
      </c>
    </row>
    <row r="63" spans="1:47">
      <c r="A63" s="1">
        <v>59</v>
      </c>
      <c r="B63" t="s">
        <v>99</v>
      </c>
      <c r="C63" t="s">
        <v>634</v>
      </c>
      <c r="D63" t="str">
        <f>IF(G63="n","-",MIN(X63,AI63,AN63))</f>
        <v>-</v>
      </c>
      <c r="E63" t="s">
        <v>3395</v>
      </c>
      <c r="F63" t="str">
        <f t="shared" si="4"/>
        <v/>
      </c>
      <c r="G63" t="str">
        <f t="shared" si="8"/>
        <v>n</v>
      </c>
      <c r="H63" t="str">
        <f t="shared" si="7"/>
        <v>None</v>
      </c>
      <c r="I63" t="s">
        <v>1141</v>
      </c>
      <c r="J63" t="s">
        <v>1141</v>
      </c>
      <c r="M63">
        <v>110455.9</v>
      </c>
      <c r="N63">
        <v>9.5000000000000001E-2</v>
      </c>
      <c r="O63">
        <v>1186.9000000000001</v>
      </c>
      <c r="P63" t="s">
        <v>5661</v>
      </c>
      <c r="Q63">
        <v>-9.2999999999999999E-2</v>
      </c>
      <c r="R63">
        <v>356326</v>
      </c>
      <c r="S63">
        <v>-1</v>
      </c>
      <c r="T63" t="s">
        <v>5493</v>
      </c>
      <c r="U63" t="s">
        <v>680</v>
      </c>
      <c r="V63" t="s">
        <v>634</v>
      </c>
      <c r="W63" t="s">
        <v>3395</v>
      </c>
      <c r="X63" t="s">
        <v>3395</v>
      </c>
      <c r="Y63" t="s">
        <v>3395</v>
      </c>
      <c r="Z63" t="s">
        <v>3395</v>
      </c>
      <c r="AA63" t="s">
        <v>3395</v>
      </c>
      <c r="AB63">
        <v>0</v>
      </c>
      <c r="AC63">
        <v>0</v>
      </c>
      <c r="AD63">
        <v>0</v>
      </c>
      <c r="AE63">
        <v>0</v>
      </c>
      <c r="AF63">
        <v>0</v>
      </c>
      <c r="AG63">
        <v>0</v>
      </c>
      <c r="AH63">
        <v>0</v>
      </c>
      <c r="AI63">
        <v>0</v>
      </c>
      <c r="AL63">
        <v>0</v>
      </c>
      <c r="AM63" t="s">
        <v>99</v>
      </c>
    </row>
    <row r="64" spans="1:47">
      <c r="A64" s="1">
        <v>60</v>
      </c>
      <c r="B64" t="s">
        <v>70</v>
      </c>
      <c r="C64" t="s">
        <v>634</v>
      </c>
      <c r="D64">
        <f>IF(G64="n","",MIN(X64,AI64,AN64))</f>
        <v>2012</v>
      </c>
      <c r="F64">
        <f t="shared" si="4"/>
        <v>2012</v>
      </c>
      <c r="G64" t="str">
        <f t="shared" si="8"/>
        <v>y</v>
      </c>
      <c r="H64" t="str">
        <f t="shared" si="7"/>
        <v>CN &amp; RE100</v>
      </c>
      <c r="I64" t="s">
        <v>713</v>
      </c>
      <c r="J64" t="s">
        <v>5662</v>
      </c>
      <c r="K64" s="7" t="s">
        <v>5663</v>
      </c>
      <c r="M64">
        <v>110360</v>
      </c>
      <c r="N64">
        <v>0.22700000000000001</v>
      </c>
      <c r="O64">
        <v>16571</v>
      </c>
      <c r="P64" t="s">
        <v>5664</v>
      </c>
      <c r="Q64">
        <v>-0.218</v>
      </c>
      <c r="R64">
        <v>131000</v>
      </c>
      <c r="S64">
        <v>11</v>
      </c>
      <c r="T64" t="s">
        <v>5493</v>
      </c>
      <c r="U64" t="s">
        <v>3332</v>
      </c>
      <c r="V64" t="s">
        <v>651</v>
      </c>
      <c r="W64" t="s">
        <v>3395</v>
      </c>
      <c r="X64">
        <v>2012</v>
      </c>
      <c r="Y64" t="s">
        <v>3395</v>
      </c>
      <c r="Z64" t="s">
        <v>3395</v>
      </c>
      <c r="AA64" t="s">
        <v>3395</v>
      </c>
      <c r="AB64" t="s">
        <v>5665</v>
      </c>
      <c r="AC64">
        <v>0</v>
      </c>
      <c r="AD64" t="s">
        <v>5666</v>
      </c>
      <c r="AE64" t="s">
        <v>5667</v>
      </c>
      <c r="AF64">
        <v>0</v>
      </c>
      <c r="AG64">
        <v>0</v>
      </c>
      <c r="AH64">
        <v>0</v>
      </c>
      <c r="AL64">
        <v>0</v>
      </c>
      <c r="AM64" t="s">
        <v>70</v>
      </c>
      <c r="AN64">
        <v>2015</v>
      </c>
      <c r="AO64">
        <v>2017</v>
      </c>
      <c r="AP64" t="s">
        <v>3338</v>
      </c>
      <c r="AQ64">
        <v>0.96</v>
      </c>
      <c r="AR64">
        <v>1</v>
      </c>
      <c r="AS64">
        <v>1</v>
      </c>
      <c r="AT64">
        <v>1</v>
      </c>
      <c r="AU64" t="s">
        <v>5668</v>
      </c>
    </row>
    <row r="65" spans="1:47">
      <c r="A65" s="1">
        <v>61</v>
      </c>
      <c r="B65" t="s">
        <v>131</v>
      </c>
      <c r="C65" t="s">
        <v>634</v>
      </c>
      <c r="D65" t="str">
        <f>IF(G65="n","-",MIN(X65,AI65,AN65))</f>
        <v>-</v>
      </c>
      <c r="E65" t="s">
        <v>3395</v>
      </c>
      <c r="F65" t="str">
        <f t="shared" si="4"/>
        <v/>
      </c>
      <c r="G65" t="str">
        <f t="shared" si="8"/>
        <v>n</v>
      </c>
      <c r="H65" t="str">
        <f t="shared" si="7"/>
        <v>None</v>
      </c>
      <c r="I65" t="s">
        <v>713</v>
      </c>
      <c r="J65" t="s">
        <v>5669</v>
      </c>
      <c r="M65">
        <v>109030.39999999999</v>
      </c>
      <c r="N65">
        <v>0.221</v>
      </c>
      <c r="O65">
        <v>8953.9</v>
      </c>
      <c r="P65" t="s">
        <v>5670</v>
      </c>
      <c r="Q65">
        <v>0.27500000000000002</v>
      </c>
      <c r="R65">
        <v>188000</v>
      </c>
      <c r="S65">
        <v>11</v>
      </c>
      <c r="T65" t="s">
        <v>5493</v>
      </c>
      <c r="U65" t="s">
        <v>680</v>
      </c>
      <c r="V65" t="s">
        <v>634</v>
      </c>
      <c r="W65" t="s">
        <v>3395</v>
      </c>
      <c r="X65" t="s">
        <v>3395</v>
      </c>
      <c r="Y65" t="s">
        <v>3395</v>
      </c>
      <c r="Z65" t="s">
        <v>3395</v>
      </c>
      <c r="AA65" t="s">
        <v>3395</v>
      </c>
      <c r="AB65">
        <v>0</v>
      </c>
      <c r="AC65">
        <v>0</v>
      </c>
      <c r="AD65">
        <v>0</v>
      </c>
      <c r="AE65">
        <v>0</v>
      </c>
      <c r="AF65">
        <v>0</v>
      </c>
      <c r="AG65">
        <v>0</v>
      </c>
      <c r="AH65">
        <v>0</v>
      </c>
      <c r="AI65">
        <v>0</v>
      </c>
      <c r="AL65">
        <v>0</v>
      </c>
      <c r="AM65" t="s">
        <v>131</v>
      </c>
    </row>
    <row r="66" spans="1:47">
      <c r="A66" s="1">
        <v>62</v>
      </c>
      <c r="B66" t="s">
        <v>94</v>
      </c>
      <c r="C66" t="s">
        <v>634</v>
      </c>
      <c r="D66" t="str">
        <f>IF(G66="n","-",MIN(X66,AI66,AN66))</f>
        <v>-</v>
      </c>
      <c r="E66" t="s">
        <v>3395</v>
      </c>
      <c r="F66" t="str">
        <f t="shared" si="4"/>
        <v/>
      </c>
      <c r="G66" t="str">
        <f t="shared" si="8"/>
        <v>n</v>
      </c>
      <c r="H66" t="str">
        <f>IF((OR(V66="Carbon Neutral",V66="No - but have a post-2030 commitment")),           IF((OR(AG66="Committed",AG66="Targets Set")),                    IF(AN66&gt;1, "CN, SBT &amp; RE100", "CN &amp; SBT"),                   IF(AN66&gt;1, "CN &amp; RE100", "CN")      ),                                                                                             IF((OR(AG66="Committed",AG66="Targets Set")),                IF(AN66&gt;1, "SBT &amp; RE100", " SBT"),                                 IF(AN66&gt;1, "RE100", "None")           )                         )</f>
        <v>None</v>
      </c>
      <c r="I66" t="s">
        <v>5490</v>
      </c>
      <c r="J66" t="s">
        <v>5671</v>
      </c>
      <c r="M66">
        <v>108203</v>
      </c>
      <c r="N66">
        <v>7.1999999999999995E-2</v>
      </c>
      <c r="O66">
        <v>11121</v>
      </c>
      <c r="P66" t="s">
        <v>5672</v>
      </c>
      <c r="Q66">
        <v>0.28899999999999998</v>
      </c>
      <c r="R66">
        <v>413000</v>
      </c>
      <c r="S66">
        <v>-5</v>
      </c>
      <c r="T66" t="s">
        <v>5493</v>
      </c>
      <c r="U66" t="s">
        <v>3332</v>
      </c>
      <c r="V66" t="s">
        <v>634</v>
      </c>
      <c r="W66" t="s">
        <v>3395</v>
      </c>
      <c r="X66" t="s">
        <v>3395</v>
      </c>
      <c r="Y66" t="s">
        <v>3395</v>
      </c>
      <c r="Z66" t="s">
        <v>3395</v>
      </c>
      <c r="AA66" t="s">
        <v>3395</v>
      </c>
      <c r="AB66">
        <v>0</v>
      </c>
      <c r="AC66">
        <v>0</v>
      </c>
      <c r="AD66">
        <v>0</v>
      </c>
      <c r="AE66">
        <v>0</v>
      </c>
      <c r="AF66">
        <v>0</v>
      </c>
      <c r="AG66">
        <v>0</v>
      </c>
      <c r="AH66">
        <v>0</v>
      </c>
      <c r="AI66">
        <v>0</v>
      </c>
      <c r="AL66">
        <v>0</v>
      </c>
      <c r="AM66" t="s">
        <v>94</v>
      </c>
    </row>
    <row r="67" spans="1:47">
      <c r="A67" s="1">
        <v>63</v>
      </c>
      <c r="B67" t="s">
        <v>113</v>
      </c>
      <c r="C67" t="s">
        <v>634</v>
      </c>
      <c r="D67" t="str">
        <f>IF(G67="n","-",MIN(X67,AI67,AN67))</f>
        <v>-</v>
      </c>
      <c r="E67" t="s">
        <v>3395</v>
      </c>
      <c r="F67" t="str">
        <f t="shared" si="4"/>
        <v/>
      </c>
      <c r="G67" t="str">
        <f t="shared" si="8"/>
        <v>n</v>
      </c>
      <c r="H67" t="str">
        <f t="shared" ref="H67:H98" si="10">IF((OR(V67="Carbon Neutral",V67="No - but have a post-2030 commitment")), IF((OR(AG67="Committed",AG67="Targets Set")), IF(AN67&gt;1, "CN, SBT &amp; RE100", "CN &amp; SBT"), IF(AN67&gt;1, "CN &amp; RE100", "CN") ), IF((OR(AG67="Committed",AG67="Targets Set")), IF(AN67&gt;1, "SBT &amp; RE100", " SBT"), IF(AN67&gt;1, "RE100", "None") ) )</f>
        <v>None</v>
      </c>
      <c r="I67" t="s">
        <v>1101</v>
      </c>
      <c r="J67" t="s">
        <v>1229</v>
      </c>
      <c r="M67">
        <v>108130.4</v>
      </c>
      <c r="N67">
        <v>0.32700000000000001</v>
      </c>
      <c r="O67">
        <v>7331.1</v>
      </c>
      <c r="P67" t="s">
        <v>5673</v>
      </c>
      <c r="Q67">
        <v>1.429</v>
      </c>
      <c r="R67">
        <v>93601</v>
      </c>
      <c r="S67">
        <v>24</v>
      </c>
      <c r="T67" t="s">
        <v>5493</v>
      </c>
      <c r="U67" t="s">
        <v>680</v>
      </c>
      <c r="V67" t="s">
        <v>634</v>
      </c>
      <c r="W67" t="s">
        <v>3395</v>
      </c>
      <c r="X67" t="s">
        <v>3395</v>
      </c>
      <c r="Y67" t="s">
        <v>3395</v>
      </c>
      <c r="Z67" t="s">
        <v>3395</v>
      </c>
      <c r="AA67" t="s">
        <v>3395</v>
      </c>
      <c r="AB67">
        <v>0</v>
      </c>
      <c r="AC67">
        <v>0</v>
      </c>
      <c r="AD67">
        <v>0</v>
      </c>
      <c r="AE67">
        <v>0</v>
      </c>
      <c r="AF67">
        <v>0</v>
      </c>
      <c r="AG67">
        <v>0</v>
      </c>
      <c r="AH67">
        <v>0</v>
      </c>
      <c r="AI67">
        <v>0</v>
      </c>
      <c r="AL67">
        <v>0</v>
      </c>
      <c r="AM67" t="s">
        <v>113</v>
      </c>
    </row>
    <row r="68" spans="1:47">
      <c r="A68" s="1">
        <v>64</v>
      </c>
      <c r="B68" t="s">
        <v>5674</v>
      </c>
      <c r="C68" t="s">
        <v>634</v>
      </c>
      <c r="D68" t="str">
        <f>IF(G68="n","-",MIN(X68,AI68,AN68))</f>
        <v>-</v>
      </c>
      <c r="E68" t="s">
        <v>3395</v>
      </c>
      <c r="F68" t="str">
        <f t="shared" si="4"/>
        <v/>
      </c>
      <c r="G68" t="str">
        <f t="shared" si="8"/>
        <v>n</v>
      </c>
      <c r="H68" t="str">
        <f t="shared" si="10"/>
        <v>None</v>
      </c>
      <c r="I68" t="s">
        <v>1294</v>
      </c>
      <c r="J68" t="s">
        <v>1294</v>
      </c>
      <c r="M68">
        <v>107146.9</v>
      </c>
      <c r="N68">
        <v>6.0000000000000001E-3</v>
      </c>
      <c r="O68">
        <v>7707.5</v>
      </c>
      <c r="P68" t="s">
        <v>5675</v>
      </c>
      <c r="Q68">
        <v>-6.0999999999999999E-2</v>
      </c>
      <c r="R68">
        <v>303351</v>
      </c>
      <c r="S68">
        <v>-9</v>
      </c>
      <c r="T68" t="s">
        <v>5493</v>
      </c>
      <c r="U68" t="s">
        <v>676</v>
      </c>
      <c r="V68" t="s">
        <v>634</v>
      </c>
      <c r="W68" t="s">
        <v>3395</v>
      </c>
      <c r="X68" t="s">
        <v>3395</v>
      </c>
      <c r="Y68" t="s">
        <v>3395</v>
      </c>
      <c r="Z68" t="s">
        <v>3395</v>
      </c>
      <c r="AA68" t="s">
        <v>3395</v>
      </c>
      <c r="AB68">
        <v>0</v>
      </c>
      <c r="AC68">
        <v>0</v>
      </c>
      <c r="AD68">
        <v>0</v>
      </c>
      <c r="AE68">
        <v>0</v>
      </c>
      <c r="AF68">
        <v>0</v>
      </c>
      <c r="AG68">
        <v>0</v>
      </c>
      <c r="AH68">
        <v>0</v>
      </c>
      <c r="AI68">
        <v>0</v>
      </c>
      <c r="AL68">
        <v>0</v>
      </c>
      <c r="AM68" t="s">
        <v>5676</v>
      </c>
    </row>
    <row r="69" spans="1:47">
      <c r="A69" s="1">
        <v>65</v>
      </c>
      <c r="B69" t="s">
        <v>157</v>
      </c>
      <c r="C69" t="s">
        <v>634</v>
      </c>
      <c r="D69" t="str">
        <f>IF(G69="n","-",MIN(X69,AI69,AN69))</f>
        <v>-</v>
      </c>
      <c r="E69" t="s">
        <v>3395</v>
      </c>
      <c r="F69" t="str">
        <f t="shared" si="4"/>
        <v/>
      </c>
      <c r="G69" t="str">
        <f t="shared" si="8"/>
        <v>n</v>
      </c>
      <c r="H69" t="str">
        <f t="shared" si="10"/>
        <v>None</v>
      </c>
      <c r="I69" t="s">
        <v>1137</v>
      </c>
      <c r="J69" t="s">
        <v>2520</v>
      </c>
      <c r="M69">
        <v>104627.3</v>
      </c>
      <c r="N69">
        <v>1.1040000000000001</v>
      </c>
      <c r="O69">
        <v>4514.3</v>
      </c>
      <c r="P69" t="s">
        <v>5677</v>
      </c>
      <c r="Q69">
        <v>0.249</v>
      </c>
      <c r="R69">
        <v>139157</v>
      </c>
      <c r="S69">
        <v>139</v>
      </c>
      <c r="T69" t="s">
        <v>5493</v>
      </c>
      <c r="U69" t="s">
        <v>676</v>
      </c>
      <c r="V69" t="s">
        <v>634</v>
      </c>
      <c r="W69" t="s">
        <v>3395</v>
      </c>
      <c r="X69" t="s">
        <v>3395</v>
      </c>
      <c r="Y69" t="s">
        <v>3395</v>
      </c>
      <c r="Z69" t="s">
        <v>3395</v>
      </c>
      <c r="AA69" t="s">
        <v>3395</v>
      </c>
      <c r="AB69">
        <v>0</v>
      </c>
      <c r="AC69">
        <v>0</v>
      </c>
      <c r="AD69" t="s">
        <v>5678</v>
      </c>
      <c r="AE69" t="s">
        <v>5679</v>
      </c>
      <c r="AF69">
        <v>0</v>
      </c>
      <c r="AG69">
        <v>0</v>
      </c>
      <c r="AH69">
        <v>0</v>
      </c>
      <c r="AI69">
        <v>0</v>
      </c>
      <c r="AL69">
        <v>0</v>
      </c>
      <c r="AM69" t="s">
        <v>157</v>
      </c>
    </row>
    <row r="70" spans="1:47">
      <c r="A70" s="1">
        <v>66</v>
      </c>
      <c r="B70" t="s">
        <v>198</v>
      </c>
      <c r="C70" t="s">
        <v>634</v>
      </c>
      <c r="D70">
        <f>IF(G70="n","",MIN(X70,AI70,AN70))</f>
        <v>2015</v>
      </c>
      <c r="E70" t="s">
        <v>5489</v>
      </c>
      <c r="F70">
        <f t="shared" si="4"/>
        <v>2015</v>
      </c>
      <c r="G70" t="str">
        <f t="shared" si="8"/>
        <v>y</v>
      </c>
      <c r="H70" t="str">
        <f t="shared" si="10"/>
        <v xml:space="preserve"> SBT</v>
      </c>
      <c r="I70" t="s">
        <v>1148</v>
      </c>
      <c r="J70" t="s">
        <v>1148</v>
      </c>
      <c r="M70">
        <v>104390.6</v>
      </c>
      <c r="N70">
        <v>-3.2000000000000001E-2</v>
      </c>
      <c r="O70">
        <v>2878.4</v>
      </c>
      <c r="P70" t="s">
        <v>5680</v>
      </c>
      <c r="Q70">
        <v>-0.57299999999999995</v>
      </c>
      <c r="R70">
        <v>148513</v>
      </c>
      <c r="S70">
        <v>-12</v>
      </c>
      <c r="T70" t="s">
        <v>5493</v>
      </c>
      <c r="U70" t="s">
        <v>676</v>
      </c>
      <c r="V70" t="s">
        <v>634</v>
      </c>
      <c r="W70" t="s">
        <v>5681</v>
      </c>
      <c r="X70" t="s">
        <v>3395</v>
      </c>
      <c r="Y70">
        <v>2011</v>
      </c>
      <c r="Z70">
        <v>2005</v>
      </c>
      <c r="AA70">
        <v>2022</v>
      </c>
      <c r="AB70" t="s">
        <v>5682</v>
      </c>
      <c r="AC70">
        <v>0</v>
      </c>
      <c r="AD70">
        <v>0</v>
      </c>
      <c r="AE70" t="s">
        <v>5683</v>
      </c>
      <c r="AF70" t="s">
        <v>3434</v>
      </c>
      <c r="AG70" t="s">
        <v>633</v>
      </c>
      <c r="AH70" t="s">
        <v>3594</v>
      </c>
      <c r="AI70">
        <v>2015</v>
      </c>
      <c r="AL70">
        <v>0</v>
      </c>
      <c r="AM70" t="s">
        <v>198</v>
      </c>
    </row>
    <row r="71" spans="1:47">
      <c r="A71" s="1">
        <v>66</v>
      </c>
      <c r="B71" t="s">
        <v>198</v>
      </c>
      <c r="C71" t="s">
        <v>643</v>
      </c>
      <c r="D71">
        <f>IF(G71="n","",MIN(X71,AI71,AN71))</f>
        <v>2011</v>
      </c>
      <c r="F71">
        <f t="shared" si="4"/>
        <v>2015</v>
      </c>
      <c r="G71" t="str">
        <f t="shared" si="8"/>
        <v>y</v>
      </c>
      <c r="H71" t="str">
        <f t="shared" si="10"/>
        <v xml:space="preserve"> SBT</v>
      </c>
      <c r="M71">
        <v>104390.6</v>
      </c>
      <c r="N71">
        <v>-3.2000000000000001E-2</v>
      </c>
      <c r="O71">
        <v>2878.4</v>
      </c>
      <c r="P71" t="s">
        <v>5680</v>
      </c>
      <c r="Q71">
        <v>-0.57299999999999995</v>
      </c>
      <c r="R71">
        <v>148513</v>
      </c>
      <c r="S71">
        <v>-12</v>
      </c>
      <c r="T71" t="s">
        <v>5493</v>
      </c>
      <c r="U71" t="s">
        <v>676</v>
      </c>
      <c r="V71" t="s">
        <v>634</v>
      </c>
      <c r="W71" t="s">
        <v>5684</v>
      </c>
      <c r="X71">
        <v>2011</v>
      </c>
      <c r="Y71" t="s">
        <v>3395</v>
      </c>
      <c r="Z71">
        <v>2005</v>
      </c>
      <c r="AA71">
        <v>2050</v>
      </c>
      <c r="AB71" t="s">
        <v>5682</v>
      </c>
      <c r="AE71" t="s">
        <v>5683</v>
      </c>
      <c r="AF71" t="s">
        <v>3434</v>
      </c>
      <c r="AG71" t="s">
        <v>633</v>
      </c>
      <c r="AH71" t="s">
        <v>3594</v>
      </c>
      <c r="AI71">
        <v>2015</v>
      </c>
    </row>
    <row r="72" spans="1:47">
      <c r="A72" s="6">
        <v>67</v>
      </c>
      <c r="B72" t="s">
        <v>5685</v>
      </c>
      <c r="C72" t="s">
        <v>634</v>
      </c>
      <c r="D72" t="str">
        <f>IF(G72="n","",MIN(X72,-I72,-N72))</f>
        <v/>
      </c>
      <c r="F72" t="str">
        <f t="shared" si="4"/>
        <v/>
      </c>
      <c r="G72" t="str">
        <f t="shared" si="8"/>
        <v>n</v>
      </c>
      <c r="H72" t="str">
        <f t="shared" si="10"/>
        <v>None</v>
      </c>
      <c r="I72" t="s">
        <v>1145</v>
      </c>
      <c r="J72" t="s">
        <v>5580</v>
      </c>
      <c r="M72">
        <v>103072.9</v>
      </c>
      <c r="N72">
        <v>0.28299999999999997</v>
      </c>
      <c r="O72">
        <v>16744.3</v>
      </c>
      <c r="P72" t="s">
        <v>5686</v>
      </c>
      <c r="Q72">
        <v>7.0000000000000001E-3</v>
      </c>
      <c r="R72">
        <v>9507</v>
      </c>
      <c r="S72" t="s">
        <v>5513</v>
      </c>
      <c r="T72" t="e">
        <v>#N/A</v>
      </c>
      <c r="U72" t="s">
        <v>680</v>
      </c>
      <c r="V72" t="s">
        <v>634</v>
      </c>
      <c r="W72" t="s">
        <v>3395</v>
      </c>
      <c r="X72" t="s">
        <v>3395</v>
      </c>
      <c r="Y72" t="s">
        <v>3395</v>
      </c>
      <c r="Z72" t="s">
        <v>3395</v>
      </c>
      <c r="AM72" t="s">
        <v>5685</v>
      </c>
    </row>
    <row r="73" spans="1:47">
      <c r="A73" s="1">
        <v>68</v>
      </c>
      <c r="B73" t="s">
        <v>254</v>
      </c>
      <c r="C73" t="s">
        <v>634</v>
      </c>
      <c r="D73" t="str">
        <f>IF(G73="n","-",MIN(X73,AI73,AN73))</f>
        <v>-</v>
      </c>
      <c r="E73" t="s">
        <v>3395</v>
      </c>
      <c r="F73" t="str">
        <f t="shared" si="4"/>
        <v/>
      </c>
      <c r="G73" t="str">
        <f t="shared" si="8"/>
        <v>n</v>
      </c>
      <c r="H73" t="str">
        <f t="shared" si="10"/>
        <v>None</v>
      </c>
      <c r="I73" t="s">
        <v>5687</v>
      </c>
      <c r="J73" t="s">
        <v>5687</v>
      </c>
      <c r="M73">
        <v>101127</v>
      </c>
      <c r="N73">
        <v>8.3000000000000004E-2</v>
      </c>
      <c r="O73">
        <v>10460</v>
      </c>
      <c r="P73" t="s">
        <v>5688</v>
      </c>
      <c r="Q73">
        <v>0.27600000000000002</v>
      </c>
      <c r="R73">
        <v>153000</v>
      </c>
      <c r="S73">
        <v>-4</v>
      </c>
      <c r="T73" t="s">
        <v>5493</v>
      </c>
      <c r="U73" t="s">
        <v>3332</v>
      </c>
      <c r="V73" t="s">
        <v>634</v>
      </c>
      <c r="W73" t="s">
        <v>3395</v>
      </c>
      <c r="X73" t="s">
        <v>3395</v>
      </c>
      <c r="Y73" t="s">
        <v>3395</v>
      </c>
      <c r="Z73" t="s">
        <v>3395</v>
      </c>
      <c r="AA73" t="s">
        <v>3395</v>
      </c>
      <c r="AB73">
        <v>0</v>
      </c>
      <c r="AC73">
        <v>0</v>
      </c>
      <c r="AD73">
        <v>0</v>
      </c>
      <c r="AE73">
        <v>0</v>
      </c>
      <c r="AF73">
        <v>0</v>
      </c>
      <c r="AG73">
        <v>0</v>
      </c>
      <c r="AH73">
        <v>0</v>
      </c>
      <c r="AI73">
        <v>0</v>
      </c>
      <c r="AL73">
        <v>0</v>
      </c>
      <c r="AM73" t="s">
        <v>254</v>
      </c>
    </row>
    <row r="74" spans="1:47">
      <c r="A74" s="1">
        <v>69</v>
      </c>
      <c r="B74" t="s">
        <v>119</v>
      </c>
      <c r="C74" t="s">
        <v>634</v>
      </c>
      <c r="D74">
        <f>IF(G74="n","",MIN(X74,AI74,AN74))</f>
        <v>2016</v>
      </c>
      <c r="F74">
        <f t="shared" si="4"/>
        <v>2016</v>
      </c>
      <c r="G74" t="str">
        <f t="shared" si="8"/>
        <v>y</v>
      </c>
      <c r="H74" t="str">
        <f t="shared" si="10"/>
        <v>RE100</v>
      </c>
      <c r="I74" t="s">
        <v>1145</v>
      </c>
      <c r="J74" t="s">
        <v>5580</v>
      </c>
      <c r="M74">
        <v>101060</v>
      </c>
      <c r="N74">
        <v>3.4000000000000002E-2</v>
      </c>
      <c r="O74">
        <v>22393</v>
      </c>
      <c r="P74" t="s">
        <v>5689</v>
      </c>
      <c r="Q74">
        <v>8.9999999999999993E-3</v>
      </c>
      <c r="R74">
        <v>258700</v>
      </c>
      <c r="S74">
        <v>-7</v>
      </c>
      <c r="T74" t="s">
        <v>5493</v>
      </c>
      <c r="U74" t="s">
        <v>3332</v>
      </c>
      <c r="V74" t="s">
        <v>634</v>
      </c>
      <c r="W74" t="s">
        <v>5690</v>
      </c>
      <c r="X74" t="s">
        <v>3395</v>
      </c>
      <c r="Y74" t="s">
        <v>3395</v>
      </c>
      <c r="Z74">
        <v>2008</v>
      </c>
      <c r="AA74">
        <v>2020</v>
      </c>
      <c r="AB74" t="s">
        <v>995</v>
      </c>
      <c r="AC74">
        <v>0</v>
      </c>
      <c r="AD74">
        <v>0</v>
      </c>
      <c r="AE74">
        <v>0</v>
      </c>
      <c r="AF74">
        <v>0</v>
      </c>
      <c r="AG74">
        <v>0</v>
      </c>
      <c r="AH74">
        <v>0</v>
      </c>
      <c r="AL74">
        <v>0</v>
      </c>
      <c r="AM74" t="s">
        <v>119</v>
      </c>
      <c r="AN74">
        <v>2016</v>
      </c>
      <c r="AO74">
        <v>2020</v>
      </c>
      <c r="AP74" t="s">
        <v>3338</v>
      </c>
      <c r="AQ74">
        <v>1</v>
      </c>
      <c r="AR74">
        <v>0.05</v>
      </c>
      <c r="AS74">
        <v>0.23</v>
      </c>
      <c r="AT74" t="s">
        <v>3338</v>
      </c>
      <c r="AU74" t="s">
        <v>5691</v>
      </c>
    </row>
    <row r="75" spans="1:47">
      <c r="A75" s="1">
        <v>70</v>
      </c>
      <c r="B75" t="s">
        <v>192</v>
      </c>
      <c r="C75" t="s">
        <v>634</v>
      </c>
      <c r="D75">
        <f>IF(G75="n","",MIN(X75,AI75,AN75))</f>
        <v>2015</v>
      </c>
      <c r="E75" t="s">
        <v>5489</v>
      </c>
      <c r="F75">
        <f t="shared" si="4"/>
        <v>2015</v>
      </c>
      <c r="G75" t="str">
        <f t="shared" si="8"/>
        <v>y</v>
      </c>
      <c r="H75" t="str">
        <f t="shared" si="10"/>
        <v>CN &amp; SBT</v>
      </c>
      <c r="I75" t="s">
        <v>1489</v>
      </c>
      <c r="J75" t="s">
        <v>5640</v>
      </c>
      <c r="M75">
        <v>98802</v>
      </c>
      <c r="N75">
        <v>7.9000000000000001E-2</v>
      </c>
      <c r="O75">
        <v>6908.9</v>
      </c>
      <c r="P75" t="s">
        <v>5692</v>
      </c>
      <c r="Q75">
        <v>3.5999999999999997E-2</v>
      </c>
      <c r="R75">
        <v>379000</v>
      </c>
      <c r="S75">
        <v>-4</v>
      </c>
      <c r="T75" t="s">
        <v>5493</v>
      </c>
      <c r="U75" t="s">
        <v>709</v>
      </c>
      <c r="V75" t="s">
        <v>651</v>
      </c>
      <c r="W75" t="s">
        <v>3395</v>
      </c>
      <c r="X75">
        <v>2015</v>
      </c>
      <c r="Y75" t="s">
        <v>3395</v>
      </c>
      <c r="Z75" t="s">
        <v>3395</v>
      </c>
      <c r="AA75">
        <v>2030</v>
      </c>
      <c r="AB75" t="s">
        <v>636</v>
      </c>
      <c r="AC75">
        <v>0</v>
      </c>
      <c r="AD75" t="s">
        <v>5693</v>
      </c>
      <c r="AE75" t="s">
        <v>5694</v>
      </c>
      <c r="AF75" t="s">
        <v>3790</v>
      </c>
      <c r="AG75" t="s">
        <v>633</v>
      </c>
      <c r="AH75" t="s">
        <v>3930</v>
      </c>
      <c r="AI75">
        <v>2018</v>
      </c>
      <c r="AL75">
        <v>0</v>
      </c>
      <c r="AM75" t="s">
        <v>192</v>
      </c>
    </row>
    <row r="76" spans="1:47">
      <c r="A76" s="1">
        <v>71</v>
      </c>
      <c r="B76" t="s">
        <v>87</v>
      </c>
      <c r="C76" t="s">
        <v>634</v>
      </c>
      <c r="D76">
        <f>IF(G76="n","",MIN(X76,AI76,AN76))</f>
        <v>2017</v>
      </c>
      <c r="F76">
        <f t="shared" si="4"/>
        <v>2017</v>
      </c>
      <c r="G76" t="str">
        <f t="shared" si="8"/>
        <v>y</v>
      </c>
      <c r="H76" t="str">
        <f t="shared" si="10"/>
        <v>RE100</v>
      </c>
      <c r="I76" t="s">
        <v>1145</v>
      </c>
      <c r="J76" t="s">
        <v>5580</v>
      </c>
      <c r="M76">
        <v>97120</v>
      </c>
      <c r="N76">
        <v>0.104</v>
      </c>
      <c r="O76">
        <v>18045</v>
      </c>
      <c r="P76" t="s">
        <v>5695</v>
      </c>
      <c r="Q76" t="s">
        <v>3395</v>
      </c>
      <c r="R76">
        <v>204000</v>
      </c>
      <c r="S76">
        <v>5</v>
      </c>
      <c r="T76" t="s">
        <v>5493</v>
      </c>
      <c r="U76" t="s">
        <v>3332</v>
      </c>
      <c r="V76" t="s">
        <v>634</v>
      </c>
      <c r="W76" t="s">
        <v>5696</v>
      </c>
      <c r="X76" t="s">
        <v>3395</v>
      </c>
      <c r="Y76" t="s">
        <v>3395</v>
      </c>
      <c r="Z76">
        <v>2015</v>
      </c>
      <c r="AA76">
        <v>2020</v>
      </c>
      <c r="AB76" t="s">
        <v>5697</v>
      </c>
      <c r="AC76">
        <v>0</v>
      </c>
      <c r="AD76">
        <v>0</v>
      </c>
      <c r="AE76">
        <v>0</v>
      </c>
      <c r="AF76">
        <v>0</v>
      </c>
      <c r="AG76">
        <v>0</v>
      </c>
      <c r="AH76">
        <v>0</v>
      </c>
      <c r="AL76">
        <v>0</v>
      </c>
      <c r="AM76" t="s">
        <v>87</v>
      </c>
      <c r="AN76">
        <v>2017</v>
      </c>
      <c r="AO76">
        <v>2020</v>
      </c>
      <c r="AP76" t="s">
        <v>3338</v>
      </c>
      <c r="AQ76">
        <v>0.18</v>
      </c>
      <c r="AR76" t="s">
        <v>3938</v>
      </c>
      <c r="AS76" t="s">
        <v>3338</v>
      </c>
      <c r="AT76" t="s">
        <v>3338</v>
      </c>
      <c r="AU76" t="s">
        <v>5698</v>
      </c>
    </row>
    <row r="77" spans="1:47">
      <c r="A77" s="1">
        <v>72</v>
      </c>
      <c r="B77" t="s">
        <v>108</v>
      </c>
      <c r="C77" t="s">
        <v>634</v>
      </c>
      <c r="D77" t="str">
        <f>IF(G77="n","-",MIN(X77,AI77,AN77))</f>
        <v>-</v>
      </c>
      <c r="E77" t="s">
        <v>3395</v>
      </c>
      <c r="F77" t="str">
        <f t="shared" si="4"/>
        <v/>
      </c>
      <c r="G77" t="str">
        <f t="shared" si="8"/>
        <v>n</v>
      </c>
      <c r="H77" t="str">
        <f t="shared" si="10"/>
        <v>None</v>
      </c>
      <c r="I77" t="s">
        <v>1101</v>
      </c>
      <c r="J77" t="s">
        <v>1111</v>
      </c>
      <c r="M77">
        <v>97102</v>
      </c>
      <c r="N77">
        <v>0.436</v>
      </c>
      <c r="O77">
        <v>2780</v>
      </c>
      <c r="P77" t="s">
        <v>5699</v>
      </c>
      <c r="Q77">
        <v>-0.19</v>
      </c>
      <c r="R77">
        <v>60350</v>
      </c>
      <c r="S77">
        <v>59</v>
      </c>
      <c r="T77" t="s">
        <v>5493</v>
      </c>
      <c r="U77" t="s">
        <v>3332</v>
      </c>
      <c r="V77" t="s">
        <v>634</v>
      </c>
      <c r="W77" t="s">
        <v>3395</v>
      </c>
      <c r="X77" t="s">
        <v>3395</v>
      </c>
      <c r="Y77" t="s">
        <v>3395</v>
      </c>
      <c r="Z77" t="s">
        <v>3395</v>
      </c>
      <c r="AA77" t="s">
        <v>3395</v>
      </c>
      <c r="AB77">
        <v>0</v>
      </c>
      <c r="AC77">
        <v>0</v>
      </c>
      <c r="AD77">
        <v>0</v>
      </c>
      <c r="AE77">
        <v>0</v>
      </c>
      <c r="AF77">
        <v>0</v>
      </c>
      <c r="AG77">
        <v>0</v>
      </c>
      <c r="AH77">
        <v>0</v>
      </c>
      <c r="AI77">
        <v>0</v>
      </c>
      <c r="AL77">
        <v>0</v>
      </c>
      <c r="AM77" t="s">
        <v>108</v>
      </c>
    </row>
    <row r="78" spans="1:47">
      <c r="A78" s="1">
        <v>73</v>
      </c>
      <c r="B78" t="s">
        <v>5083</v>
      </c>
      <c r="C78" t="s">
        <v>634</v>
      </c>
      <c r="D78" t="str">
        <f>IF(G78="n","-",MIN(X78,AI78,AN78))</f>
        <v>-</v>
      </c>
      <c r="E78" t="s">
        <v>3395</v>
      </c>
      <c r="F78" t="str">
        <f t="shared" si="4"/>
        <v/>
      </c>
      <c r="G78" t="str">
        <f t="shared" si="8"/>
        <v>n</v>
      </c>
      <c r="H78" t="str">
        <f t="shared" si="10"/>
        <v>None</v>
      </c>
      <c r="I78" t="s">
        <v>1101</v>
      </c>
      <c r="J78" t="s">
        <v>1111</v>
      </c>
      <c r="M78">
        <v>95904.5</v>
      </c>
      <c r="N78">
        <v>0.14799999999999999</v>
      </c>
      <c r="O78">
        <v>2048</v>
      </c>
      <c r="P78" t="s">
        <v>5700</v>
      </c>
      <c r="Q78">
        <v>0.38</v>
      </c>
      <c r="R78">
        <v>104374</v>
      </c>
      <c r="S78">
        <v>11</v>
      </c>
      <c r="T78" t="s">
        <v>5493</v>
      </c>
      <c r="U78" t="s">
        <v>876</v>
      </c>
      <c r="V78" t="s">
        <v>634</v>
      </c>
      <c r="W78" t="s">
        <v>3395</v>
      </c>
      <c r="X78" t="s">
        <v>3395</v>
      </c>
      <c r="Y78" t="s">
        <v>3395</v>
      </c>
      <c r="Z78" t="s">
        <v>3395</v>
      </c>
      <c r="AA78" t="s">
        <v>3395</v>
      </c>
      <c r="AB78">
        <v>0</v>
      </c>
      <c r="AC78">
        <v>0</v>
      </c>
      <c r="AD78">
        <v>0</v>
      </c>
      <c r="AE78">
        <v>0</v>
      </c>
      <c r="AF78">
        <v>0</v>
      </c>
      <c r="AG78">
        <v>0</v>
      </c>
      <c r="AH78">
        <v>0</v>
      </c>
      <c r="AI78">
        <v>0</v>
      </c>
      <c r="AL78">
        <v>0</v>
      </c>
      <c r="AM78" t="s">
        <v>5083</v>
      </c>
    </row>
    <row r="79" spans="1:47">
      <c r="A79" s="1">
        <v>74</v>
      </c>
      <c r="B79" t="s">
        <v>168</v>
      </c>
      <c r="C79" t="s">
        <v>634</v>
      </c>
      <c r="D79" t="str">
        <f>IF(G79="n","-",MIN(X79,AI79,AN79))</f>
        <v>-</v>
      </c>
      <c r="E79" t="s">
        <v>3395</v>
      </c>
      <c r="F79" t="str">
        <f t="shared" si="4"/>
        <v/>
      </c>
      <c r="G79" t="str">
        <f t="shared" si="8"/>
        <v>n</v>
      </c>
      <c r="H79" t="str">
        <f t="shared" si="10"/>
        <v>None</v>
      </c>
      <c r="I79" t="s">
        <v>1101</v>
      </c>
      <c r="J79" t="s">
        <v>1111</v>
      </c>
      <c r="M79">
        <v>95584</v>
      </c>
      <c r="N79">
        <v>7.5999999999999998E-2</v>
      </c>
      <c r="O79">
        <v>7173</v>
      </c>
      <c r="P79" t="s">
        <v>5701</v>
      </c>
      <c r="Q79" t="s">
        <v>3395</v>
      </c>
      <c r="R79">
        <v>63361</v>
      </c>
      <c r="S79">
        <v>-1</v>
      </c>
      <c r="T79" t="s">
        <v>5493</v>
      </c>
      <c r="U79" t="s">
        <v>751</v>
      </c>
      <c r="V79" t="s">
        <v>634</v>
      </c>
      <c r="W79" t="s">
        <v>3395</v>
      </c>
      <c r="X79" t="s">
        <v>3395</v>
      </c>
      <c r="Y79" t="s">
        <v>3395</v>
      </c>
      <c r="Z79" t="s">
        <v>3395</v>
      </c>
      <c r="AA79" t="s">
        <v>3395</v>
      </c>
      <c r="AB79">
        <v>0</v>
      </c>
      <c r="AC79">
        <v>0</v>
      </c>
      <c r="AD79">
        <v>0</v>
      </c>
      <c r="AE79">
        <v>0</v>
      </c>
      <c r="AF79">
        <v>0</v>
      </c>
      <c r="AG79">
        <v>0</v>
      </c>
      <c r="AH79">
        <v>0</v>
      </c>
      <c r="AI79">
        <v>0</v>
      </c>
      <c r="AL79">
        <v>0</v>
      </c>
      <c r="AM79" t="s">
        <v>168</v>
      </c>
    </row>
    <row r="80" spans="1:47">
      <c r="A80" s="1">
        <v>75</v>
      </c>
      <c r="B80" t="s">
        <v>123</v>
      </c>
      <c r="C80" t="s">
        <v>634</v>
      </c>
      <c r="D80" t="str">
        <f>IF(G80="n","-",MIN(X80,AI80,AN80))</f>
        <v>-</v>
      </c>
      <c r="E80" t="s">
        <v>3395</v>
      </c>
      <c r="F80" t="str">
        <f t="shared" ref="F80:F143" si="11">IF(G80="n","",MIN(IF(V80="Carbon Neutral",X80,"3000"),AI80,IF(AO80&gt;2030,"3000",AN80)))</f>
        <v/>
      </c>
      <c r="G80" t="str">
        <f>IF( V80="Carbon Neutral", "y",   IF(AI80&gt;1, "y", IF(AND(AO80&lt;=2030, AO80&gt;0),"y","n" )    )       )</f>
        <v>n</v>
      </c>
      <c r="H80" t="str">
        <f t="shared" si="10"/>
        <v>None</v>
      </c>
      <c r="I80" t="s">
        <v>1294</v>
      </c>
      <c r="J80" t="s">
        <v>1294</v>
      </c>
      <c r="M80">
        <v>94507</v>
      </c>
      <c r="N80">
        <v>0.11799999999999999</v>
      </c>
      <c r="O80">
        <v>11731</v>
      </c>
      <c r="P80" t="s">
        <v>5702</v>
      </c>
      <c r="Q80">
        <v>-0.48399999999999999</v>
      </c>
      <c r="R80">
        <v>184000</v>
      </c>
      <c r="S80">
        <v>5</v>
      </c>
      <c r="T80" t="s">
        <v>5493</v>
      </c>
      <c r="U80" t="s">
        <v>3332</v>
      </c>
      <c r="V80" t="s">
        <v>634</v>
      </c>
      <c r="W80" t="s">
        <v>3395</v>
      </c>
      <c r="X80" t="s">
        <v>3395</v>
      </c>
      <c r="Y80" t="s">
        <v>3395</v>
      </c>
      <c r="Z80" t="s">
        <v>3395</v>
      </c>
      <c r="AA80" t="s">
        <v>3395</v>
      </c>
      <c r="AB80">
        <v>0</v>
      </c>
      <c r="AC80">
        <v>0</v>
      </c>
      <c r="AD80" t="s">
        <v>5703</v>
      </c>
      <c r="AE80">
        <v>0</v>
      </c>
      <c r="AF80">
        <v>0</v>
      </c>
      <c r="AG80">
        <v>0</v>
      </c>
      <c r="AH80">
        <v>0</v>
      </c>
      <c r="AI80">
        <v>0</v>
      </c>
      <c r="AL80">
        <v>0</v>
      </c>
      <c r="AM80" t="s">
        <v>123</v>
      </c>
    </row>
    <row r="81" spans="1:48">
      <c r="A81" s="1">
        <v>76</v>
      </c>
      <c r="B81" t="s">
        <v>145</v>
      </c>
      <c r="C81" t="s">
        <v>634</v>
      </c>
      <c r="D81">
        <f>IF(G81="n","",MIN(X81,AI81,AN81))</f>
        <v>2014</v>
      </c>
      <c r="F81">
        <f t="shared" si="11"/>
        <v>2017</v>
      </c>
      <c r="G81" t="str">
        <f t="shared" ref="G81:G112" si="12">IF( V81="Carbon Neutral", "y", IF(AI81&gt;1, "y", IF(AND(AO81&lt;=2030, AO81&gt;0),"y","n" ) ) )</f>
        <v>y</v>
      </c>
      <c r="H81" t="str">
        <f t="shared" si="10"/>
        <v>SBT &amp; RE100</v>
      </c>
      <c r="I81" t="s">
        <v>5704</v>
      </c>
      <c r="J81" t="s">
        <v>5705</v>
      </c>
      <c r="M81">
        <v>93512.5</v>
      </c>
      <c r="N81">
        <v>2.5000000000000001E-2</v>
      </c>
      <c r="O81">
        <v>10364.799999999999</v>
      </c>
      <c r="P81" t="s">
        <v>5706</v>
      </c>
      <c r="Q81">
        <v>0.42</v>
      </c>
      <c r="R81">
        <v>308000</v>
      </c>
      <c r="S81">
        <v>-7</v>
      </c>
      <c r="T81" t="s">
        <v>5493</v>
      </c>
      <c r="U81" t="s">
        <v>639</v>
      </c>
      <c r="V81" t="s">
        <v>634</v>
      </c>
      <c r="W81" t="s">
        <v>5707</v>
      </c>
      <c r="X81" t="s">
        <v>3395</v>
      </c>
      <c r="Y81" t="s">
        <v>3395</v>
      </c>
      <c r="Z81">
        <v>2010</v>
      </c>
      <c r="AA81">
        <v>2020</v>
      </c>
      <c r="AB81" t="s">
        <v>663</v>
      </c>
      <c r="AC81">
        <v>0</v>
      </c>
      <c r="AD81">
        <v>0</v>
      </c>
      <c r="AE81" t="s">
        <v>5708</v>
      </c>
      <c r="AF81" t="s">
        <v>3528</v>
      </c>
      <c r="AG81" t="s">
        <v>641</v>
      </c>
      <c r="AH81" t="s">
        <v>4749</v>
      </c>
      <c r="AI81">
        <v>2017</v>
      </c>
      <c r="AJ81">
        <v>2020</v>
      </c>
      <c r="AK81" t="s">
        <v>5498</v>
      </c>
      <c r="AL81" t="s">
        <v>4750</v>
      </c>
      <c r="AM81" t="s">
        <v>145</v>
      </c>
      <c r="AN81">
        <v>2014</v>
      </c>
      <c r="AO81" t="s">
        <v>3086</v>
      </c>
      <c r="AP81" t="s">
        <v>3338</v>
      </c>
      <c r="AQ81">
        <v>0.26</v>
      </c>
      <c r="AR81">
        <v>0.13</v>
      </c>
      <c r="AS81">
        <v>0.08</v>
      </c>
      <c r="AT81">
        <v>0.05</v>
      </c>
      <c r="AU81" t="s">
        <v>5709</v>
      </c>
    </row>
    <row r="82" spans="1:48">
      <c r="A82" s="1">
        <v>77</v>
      </c>
      <c r="B82" t="s">
        <v>153</v>
      </c>
      <c r="C82" t="s">
        <v>634</v>
      </c>
      <c r="D82">
        <f>IF(G82="n","",MIN(X82,AI82,AN82))</f>
        <v>2019</v>
      </c>
      <c r="F82">
        <f t="shared" si="11"/>
        <v>2019</v>
      </c>
      <c r="G82" t="str">
        <f t="shared" si="12"/>
        <v>y</v>
      </c>
      <c r="H82" t="str">
        <f t="shared" si="10"/>
        <v>CN</v>
      </c>
      <c r="I82" t="s">
        <v>1148</v>
      </c>
      <c r="J82" t="s">
        <v>1148</v>
      </c>
      <c r="M82">
        <v>92601.9</v>
      </c>
      <c r="N82">
        <v>5.1999999999999998E-2</v>
      </c>
      <c r="O82">
        <v>3596</v>
      </c>
      <c r="P82" t="s">
        <v>5710</v>
      </c>
      <c r="Q82">
        <v>0.159</v>
      </c>
      <c r="R82">
        <v>409881</v>
      </c>
      <c r="S82">
        <v>-2</v>
      </c>
      <c r="T82" t="s">
        <v>5493</v>
      </c>
      <c r="U82" t="s">
        <v>709</v>
      </c>
      <c r="V82" t="s">
        <v>651</v>
      </c>
      <c r="W82" t="s">
        <v>3395</v>
      </c>
      <c r="X82">
        <v>2019</v>
      </c>
      <c r="Y82" t="s">
        <v>3395</v>
      </c>
      <c r="Z82" t="s">
        <v>3395</v>
      </c>
      <c r="AA82">
        <v>2020</v>
      </c>
      <c r="AB82" t="s">
        <v>5711</v>
      </c>
      <c r="AC82">
        <v>0</v>
      </c>
      <c r="AD82" t="s">
        <v>5712</v>
      </c>
      <c r="AE82" t="s">
        <v>5713</v>
      </c>
      <c r="AF82">
        <v>0</v>
      </c>
      <c r="AG82">
        <v>0</v>
      </c>
      <c r="AH82">
        <v>0</v>
      </c>
      <c r="AL82">
        <v>0</v>
      </c>
      <c r="AM82" t="s">
        <v>5714</v>
      </c>
    </row>
    <row r="83" spans="1:48">
      <c r="A83" s="1">
        <v>78</v>
      </c>
      <c r="B83" t="s">
        <v>220</v>
      </c>
      <c r="C83" t="s">
        <v>634</v>
      </c>
      <c r="D83" t="str">
        <f>IF(G83="n","-",MIN(X83,AI83,AN83))</f>
        <v>-</v>
      </c>
      <c r="E83" t="s">
        <v>3395</v>
      </c>
      <c r="F83" t="str">
        <f t="shared" si="11"/>
        <v/>
      </c>
      <c r="G83" t="str">
        <f t="shared" si="12"/>
        <v>n</v>
      </c>
      <c r="H83" t="str">
        <f t="shared" si="10"/>
        <v>None</v>
      </c>
      <c r="I83" t="s">
        <v>1101</v>
      </c>
      <c r="J83" t="s">
        <v>1101</v>
      </c>
      <c r="M83">
        <v>92260.800000000003</v>
      </c>
      <c r="N83">
        <v>0.13300000000000001</v>
      </c>
      <c r="O83">
        <v>-533.4</v>
      </c>
      <c r="P83" t="s">
        <v>5715</v>
      </c>
      <c r="Q83" t="s">
        <v>3395</v>
      </c>
      <c r="R83">
        <v>11828</v>
      </c>
      <c r="S83">
        <v>10</v>
      </c>
      <c r="T83" t="s">
        <v>5493</v>
      </c>
      <c r="U83" t="s">
        <v>709</v>
      </c>
      <c r="V83" t="s">
        <v>634</v>
      </c>
      <c r="W83" t="s">
        <v>3395</v>
      </c>
      <c r="X83" t="s">
        <v>3395</v>
      </c>
      <c r="Y83" t="s">
        <v>3395</v>
      </c>
      <c r="Z83" t="s">
        <v>3395</v>
      </c>
      <c r="AA83" t="s">
        <v>3395</v>
      </c>
      <c r="AB83">
        <v>0</v>
      </c>
      <c r="AC83">
        <v>0</v>
      </c>
      <c r="AD83">
        <v>0</v>
      </c>
      <c r="AE83">
        <v>0</v>
      </c>
      <c r="AF83">
        <v>0</v>
      </c>
      <c r="AG83">
        <v>0</v>
      </c>
      <c r="AH83">
        <v>0</v>
      </c>
      <c r="AI83">
        <v>0</v>
      </c>
      <c r="AL83">
        <v>0</v>
      </c>
      <c r="AM83" t="s">
        <v>220</v>
      </c>
    </row>
    <row r="84" spans="1:48">
      <c r="A84" s="1">
        <v>79</v>
      </c>
      <c r="B84" t="s">
        <v>85</v>
      </c>
      <c r="C84" t="s">
        <v>634</v>
      </c>
      <c r="D84">
        <f>IF(G84="n","",MIN(X84,AI84,AN84))</f>
        <v>2018</v>
      </c>
      <c r="F84">
        <f t="shared" si="11"/>
        <v>2018</v>
      </c>
      <c r="G84" t="str">
        <f t="shared" si="12"/>
        <v>y</v>
      </c>
      <c r="H84" t="str">
        <f t="shared" si="10"/>
        <v xml:space="preserve"> SBT</v>
      </c>
      <c r="I84" t="s">
        <v>1130</v>
      </c>
      <c r="J84" t="s">
        <v>1130</v>
      </c>
      <c r="M84">
        <v>92105</v>
      </c>
      <c r="N84">
        <v>2.3E-2</v>
      </c>
      <c r="O84">
        <v>3750</v>
      </c>
      <c r="P84" t="s">
        <v>5716</v>
      </c>
      <c r="Q84">
        <v>-2.4E-2</v>
      </c>
      <c r="R84">
        <v>63900</v>
      </c>
      <c r="S84">
        <v>-9</v>
      </c>
      <c r="T84" t="s">
        <v>5493</v>
      </c>
      <c r="U84" t="s">
        <v>3332</v>
      </c>
      <c r="V84" t="s">
        <v>634</v>
      </c>
      <c r="W84" t="s">
        <v>5717</v>
      </c>
      <c r="X84" t="s">
        <v>3395</v>
      </c>
      <c r="Y84">
        <v>2019</v>
      </c>
      <c r="Z84">
        <v>2013</v>
      </c>
      <c r="AA84">
        <v>2020</v>
      </c>
      <c r="AB84" t="s">
        <v>663</v>
      </c>
      <c r="AC84">
        <v>0</v>
      </c>
      <c r="AD84" t="s">
        <v>5718</v>
      </c>
      <c r="AE84" t="s">
        <v>5719</v>
      </c>
      <c r="AF84" t="s">
        <v>3538</v>
      </c>
      <c r="AG84" t="s">
        <v>633</v>
      </c>
      <c r="AH84" t="s">
        <v>3529</v>
      </c>
      <c r="AI84">
        <v>2018</v>
      </c>
      <c r="AL84">
        <v>0</v>
      </c>
      <c r="AM84" t="s">
        <v>85</v>
      </c>
    </row>
    <row r="85" spans="1:48">
      <c r="A85" s="1">
        <v>80</v>
      </c>
      <c r="B85" t="s">
        <v>115</v>
      </c>
      <c r="C85" t="s">
        <v>634</v>
      </c>
      <c r="D85" t="str">
        <f>IF(G85="n","-",MIN(X85,AI85,AN85))</f>
        <v>-</v>
      </c>
      <c r="E85" t="s">
        <v>3395</v>
      </c>
      <c r="F85" t="str">
        <f t="shared" si="11"/>
        <v/>
      </c>
      <c r="G85" t="str">
        <f t="shared" si="12"/>
        <v>n</v>
      </c>
      <c r="H85" t="str">
        <f t="shared" si="10"/>
        <v>None</v>
      </c>
      <c r="I85" t="s">
        <v>1130</v>
      </c>
      <c r="J85" t="s">
        <v>1333</v>
      </c>
      <c r="M85">
        <v>91986</v>
      </c>
      <c r="N85">
        <v>0.11899999999999999</v>
      </c>
      <c r="O85">
        <v>3474.6</v>
      </c>
      <c r="P85" t="s">
        <v>5720</v>
      </c>
      <c r="Q85">
        <v>0.10199999999999999</v>
      </c>
      <c r="R85">
        <v>421274</v>
      </c>
      <c r="S85">
        <v>6</v>
      </c>
      <c r="T85" t="s">
        <v>5572</v>
      </c>
      <c r="U85" t="s">
        <v>680</v>
      </c>
      <c r="V85" t="s">
        <v>634</v>
      </c>
      <c r="W85" t="s">
        <v>3395</v>
      </c>
      <c r="X85" t="s">
        <v>3395</v>
      </c>
      <c r="Y85" t="s">
        <v>3395</v>
      </c>
      <c r="Z85" t="s">
        <v>3395</v>
      </c>
      <c r="AA85" t="s">
        <v>3395</v>
      </c>
      <c r="AB85">
        <v>0</v>
      </c>
      <c r="AC85">
        <v>0</v>
      </c>
      <c r="AD85">
        <v>0</v>
      </c>
      <c r="AE85">
        <v>0</v>
      </c>
      <c r="AF85">
        <v>0</v>
      </c>
      <c r="AG85">
        <v>0</v>
      </c>
      <c r="AH85">
        <v>0</v>
      </c>
      <c r="AI85">
        <v>0</v>
      </c>
      <c r="AL85">
        <v>0</v>
      </c>
      <c r="AM85" t="s">
        <v>5721</v>
      </c>
    </row>
    <row r="86" spans="1:48">
      <c r="A86" s="1">
        <v>81</v>
      </c>
      <c r="B86" t="s">
        <v>161</v>
      </c>
      <c r="C86" t="s">
        <v>634</v>
      </c>
      <c r="D86">
        <f>IF(G86="n","",MIN(X86,AI86,AN86))</f>
        <v>2015</v>
      </c>
      <c r="E86" t="s">
        <v>5647</v>
      </c>
      <c r="F86">
        <f t="shared" si="11"/>
        <v>2015</v>
      </c>
      <c r="G86" t="str">
        <f t="shared" si="12"/>
        <v>y</v>
      </c>
      <c r="H86" t="str">
        <f t="shared" si="10"/>
        <v xml:space="preserve"> SBT</v>
      </c>
      <c r="I86" t="s">
        <v>1281</v>
      </c>
      <c r="J86" t="s">
        <v>1281</v>
      </c>
      <c r="K86" s="7" t="s">
        <v>5722</v>
      </c>
      <c r="M86">
        <v>91955.199999999997</v>
      </c>
      <c r="N86">
        <v>7.0000000000000001E-3</v>
      </c>
      <c r="O86">
        <v>-662.1</v>
      </c>
      <c r="P86" t="s">
        <v>5723</v>
      </c>
      <c r="Q86" t="s">
        <v>3395</v>
      </c>
      <c r="R86">
        <v>363862</v>
      </c>
      <c r="S86">
        <v>-13</v>
      </c>
      <c r="T86" t="s">
        <v>5493</v>
      </c>
      <c r="U86" t="s">
        <v>692</v>
      </c>
      <c r="V86" t="s">
        <v>634</v>
      </c>
      <c r="W86" t="s">
        <v>5724</v>
      </c>
      <c r="X86" t="s">
        <v>3395</v>
      </c>
      <c r="Y86">
        <v>2017</v>
      </c>
      <c r="Z86">
        <v>2010</v>
      </c>
      <c r="AA86">
        <v>2025</v>
      </c>
      <c r="AB86" t="s">
        <v>5725</v>
      </c>
      <c r="AC86">
        <v>0</v>
      </c>
      <c r="AD86">
        <v>0</v>
      </c>
      <c r="AE86" t="s">
        <v>5726</v>
      </c>
      <c r="AF86" t="s">
        <v>3400</v>
      </c>
      <c r="AG86" t="s">
        <v>633</v>
      </c>
      <c r="AH86" t="s">
        <v>4857</v>
      </c>
      <c r="AI86">
        <v>2015</v>
      </c>
      <c r="AL86">
        <v>0</v>
      </c>
      <c r="AM86" t="s">
        <v>161</v>
      </c>
    </row>
    <row r="87" spans="1:48">
      <c r="A87" s="1">
        <v>82</v>
      </c>
      <c r="B87" t="s">
        <v>339</v>
      </c>
      <c r="C87" t="s">
        <v>634</v>
      </c>
      <c r="D87" t="str">
        <f>IF(G87="n","-",MIN(X87,AI87,AN87))</f>
        <v>-</v>
      </c>
      <c r="E87" t="s">
        <v>3395</v>
      </c>
      <c r="F87" t="str">
        <f t="shared" si="11"/>
        <v/>
      </c>
      <c r="G87" t="str">
        <f t="shared" si="12"/>
        <v>n</v>
      </c>
      <c r="H87" t="str">
        <f t="shared" si="10"/>
        <v>None</v>
      </c>
      <c r="I87" t="s">
        <v>1148</v>
      </c>
      <c r="J87" t="s">
        <v>1148</v>
      </c>
      <c r="M87">
        <v>90934.2</v>
      </c>
      <c r="N87">
        <v>-2.5000000000000001E-2</v>
      </c>
      <c r="O87">
        <v>1599.7</v>
      </c>
      <c r="P87" t="s">
        <v>5727</v>
      </c>
      <c r="Q87">
        <v>0.14299999999999999</v>
      </c>
      <c r="R87">
        <v>167528</v>
      </c>
      <c r="S87">
        <v>-17</v>
      </c>
      <c r="T87" t="s">
        <v>5493</v>
      </c>
      <c r="U87" t="s">
        <v>680</v>
      </c>
      <c r="V87" t="s">
        <v>634</v>
      </c>
      <c r="W87" t="s">
        <v>3395</v>
      </c>
      <c r="X87" t="s">
        <v>3395</v>
      </c>
      <c r="Y87" t="s">
        <v>3395</v>
      </c>
      <c r="Z87" t="s">
        <v>3395</v>
      </c>
      <c r="AA87" t="s">
        <v>3395</v>
      </c>
      <c r="AB87">
        <v>0</v>
      </c>
      <c r="AC87">
        <v>0</v>
      </c>
      <c r="AD87">
        <v>0</v>
      </c>
      <c r="AE87">
        <v>0</v>
      </c>
      <c r="AF87">
        <v>0</v>
      </c>
      <c r="AG87">
        <v>0</v>
      </c>
      <c r="AH87">
        <v>0</v>
      </c>
      <c r="AI87">
        <v>0</v>
      </c>
      <c r="AL87">
        <v>0</v>
      </c>
      <c r="AM87" t="s">
        <v>5728</v>
      </c>
    </row>
    <row r="88" spans="1:48">
      <c r="A88" s="1">
        <v>83</v>
      </c>
      <c r="B88" t="s">
        <v>152</v>
      </c>
      <c r="C88" t="s">
        <v>634</v>
      </c>
      <c r="D88">
        <f>IF(G88="n","",MIN(X88,AI88,AN88))</f>
        <v>2018</v>
      </c>
      <c r="F88">
        <f t="shared" si="11"/>
        <v>2018</v>
      </c>
      <c r="G88" t="str">
        <f t="shared" si="12"/>
        <v>y</v>
      </c>
      <c r="H88" t="str">
        <f t="shared" si="10"/>
        <v>CN</v>
      </c>
      <c r="I88" t="s">
        <v>1101</v>
      </c>
      <c r="J88" t="s">
        <v>5643</v>
      </c>
      <c r="M88">
        <v>90799.8</v>
      </c>
      <c r="N88">
        <v>0.13500000000000001</v>
      </c>
      <c r="O88">
        <v>4869.3999999999996</v>
      </c>
      <c r="P88" t="s">
        <v>5729</v>
      </c>
      <c r="Q88">
        <v>0.28000000000000003</v>
      </c>
      <c r="R88">
        <v>31701</v>
      </c>
      <c r="S88">
        <v>6</v>
      </c>
      <c r="T88" t="s">
        <v>5493</v>
      </c>
      <c r="U88" t="s">
        <v>735</v>
      </c>
      <c r="V88" t="s">
        <v>651</v>
      </c>
      <c r="W88" t="s">
        <v>3395</v>
      </c>
      <c r="X88">
        <v>2018</v>
      </c>
      <c r="Y88" t="s">
        <v>3395</v>
      </c>
      <c r="Z88" t="s">
        <v>3395</v>
      </c>
      <c r="AA88">
        <v>2030</v>
      </c>
      <c r="AB88" t="s">
        <v>5730</v>
      </c>
      <c r="AC88">
        <v>0</v>
      </c>
      <c r="AD88" t="s">
        <v>5731</v>
      </c>
      <c r="AE88" t="s">
        <v>5732</v>
      </c>
      <c r="AF88">
        <v>0</v>
      </c>
      <c r="AG88">
        <v>0</v>
      </c>
      <c r="AH88">
        <v>0</v>
      </c>
      <c r="AL88">
        <v>0</v>
      </c>
      <c r="AM88" t="s">
        <v>152</v>
      </c>
    </row>
    <row r="89" spans="1:48">
      <c r="A89" s="1">
        <v>84</v>
      </c>
      <c r="B89" t="s">
        <v>159</v>
      </c>
      <c r="C89" t="s">
        <v>634</v>
      </c>
      <c r="D89">
        <f>IF(G89="n","",MIN(X89,AI89,AN89))</f>
        <v>2015</v>
      </c>
      <c r="E89" t="s">
        <v>5489</v>
      </c>
      <c r="F89">
        <f t="shared" si="11"/>
        <v>2015</v>
      </c>
      <c r="G89" t="str">
        <f t="shared" si="12"/>
        <v>y</v>
      </c>
      <c r="H89" t="str">
        <f t="shared" si="10"/>
        <v xml:space="preserve"> SBT</v>
      </c>
      <c r="I89" t="s">
        <v>713</v>
      </c>
      <c r="J89" t="s">
        <v>5733</v>
      </c>
      <c r="M89">
        <v>90621</v>
      </c>
      <c r="N89">
        <v>0.152</v>
      </c>
      <c r="O89">
        <v>-2310</v>
      </c>
      <c r="P89" t="s">
        <v>5734</v>
      </c>
      <c r="Q89" t="s">
        <v>3395</v>
      </c>
      <c r="R89">
        <v>157000</v>
      </c>
      <c r="S89">
        <v>9</v>
      </c>
      <c r="T89" t="s">
        <v>5493</v>
      </c>
      <c r="U89" t="s">
        <v>3332</v>
      </c>
      <c r="V89" t="s">
        <v>634</v>
      </c>
      <c r="W89" t="s">
        <v>5735</v>
      </c>
      <c r="X89" t="s">
        <v>3395</v>
      </c>
      <c r="Y89" t="s">
        <v>3395</v>
      </c>
      <c r="Z89">
        <v>2011</v>
      </c>
      <c r="AA89">
        <v>2020</v>
      </c>
      <c r="AB89" t="s">
        <v>663</v>
      </c>
      <c r="AC89">
        <v>0</v>
      </c>
      <c r="AD89" t="s">
        <v>5736</v>
      </c>
      <c r="AE89" t="s">
        <v>5737</v>
      </c>
      <c r="AF89" t="s">
        <v>3549</v>
      </c>
      <c r="AG89" t="s">
        <v>641</v>
      </c>
      <c r="AH89" t="s">
        <v>4083</v>
      </c>
      <c r="AI89">
        <v>2015</v>
      </c>
      <c r="AJ89">
        <v>2020</v>
      </c>
      <c r="AL89" t="s">
        <v>4084</v>
      </c>
      <c r="AM89" t="s">
        <v>159</v>
      </c>
    </row>
    <row r="90" spans="1:48">
      <c r="A90" s="1">
        <v>85</v>
      </c>
      <c r="B90" t="s">
        <v>103</v>
      </c>
      <c r="C90" t="s">
        <v>634</v>
      </c>
      <c r="D90" t="str">
        <f>IF(G90="n","-",MIN(X90,AI90,AN90))</f>
        <v>-</v>
      </c>
      <c r="E90" t="s">
        <v>3395</v>
      </c>
      <c r="F90" t="str">
        <f t="shared" si="11"/>
        <v/>
      </c>
      <c r="G90" t="str">
        <f t="shared" si="12"/>
        <v>n</v>
      </c>
      <c r="H90" t="str">
        <f t="shared" si="10"/>
        <v>None</v>
      </c>
      <c r="I90" t="s">
        <v>1145</v>
      </c>
      <c r="J90" t="s">
        <v>5580</v>
      </c>
      <c r="K90" s="7" t="s">
        <v>5738</v>
      </c>
      <c r="M90">
        <v>90531.9</v>
      </c>
      <c r="N90">
        <v>3.5999999999999997E-2</v>
      </c>
      <c r="O90">
        <v>9217.1</v>
      </c>
      <c r="P90" t="s">
        <v>5739</v>
      </c>
      <c r="Q90">
        <v>0.23499999999999999</v>
      </c>
      <c r="R90">
        <v>194015</v>
      </c>
      <c r="S90">
        <v>-8</v>
      </c>
      <c r="T90" t="s">
        <v>5493</v>
      </c>
      <c r="U90" t="s">
        <v>671</v>
      </c>
      <c r="V90" t="s">
        <v>634</v>
      </c>
      <c r="W90" t="s">
        <v>3395</v>
      </c>
      <c r="X90" t="s">
        <v>3395</v>
      </c>
      <c r="Y90" t="s">
        <v>3395</v>
      </c>
      <c r="Z90" t="s">
        <v>3395</v>
      </c>
      <c r="AA90" t="s">
        <v>3395</v>
      </c>
      <c r="AB90">
        <v>0</v>
      </c>
      <c r="AC90">
        <v>0</v>
      </c>
      <c r="AD90">
        <v>0</v>
      </c>
      <c r="AE90">
        <v>0</v>
      </c>
      <c r="AF90">
        <v>0</v>
      </c>
      <c r="AG90">
        <v>0</v>
      </c>
      <c r="AH90">
        <v>0</v>
      </c>
      <c r="AI90">
        <v>0</v>
      </c>
      <c r="AL90">
        <v>0</v>
      </c>
      <c r="AM90" t="s">
        <v>103</v>
      </c>
    </row>
    <row r="91" spans="1:48">
      <c r="A91" s="1">
        <v>86</v>
      </c>
      <c r="B91" t="s">
        <v>138</v>
      </c>
      <c r="C91" t="s">
        <v>634</v>
      </c>
      <c r="D91" t="str">
        <f>IF(G91="n","-",MIN(X91,AI91,AN91))</f>
        <v>-</v>
      </c>
      <c r="E91" t="s">
        <v>3395</v>
      </c>
      <c r="F91" t="str">
        <f t="shared" si="11"/>
        <v/>
      </c>
      <c r="G91" t="str">
        <f t="shared" si="12"/>
        <v>n</v>
      </c>
      <c r="H91" t="str">
        <f t="shared" si="10"/>
        <v>None</v>
      </c>
      <c r="I91" t="s">
        <v>1101</v>
      </c>
      <c r="J91" t="s">
        <v>5643</v>
      </c>
      <c r="M91">
        <v>90055</v>
      </c>
      <c r="N91">
        <v>0.25</v>
      </c>
      <c r="O91">
        <v>8745.7999999999993</v>
      </c>
      <c r="P91" t="s">
        <v>5740</v>
      </c>
      <c r="Q91">
        <v>1.2969999999999999</v>
      </c>
      <c r="R91">
        <v>308000</v>
      </c>
      <c r="S91">
        <v>29</v>
      </c>
      <c r="T91" t="s">
        <v>5493</v>
      </c>
      <c r="U91" t="s">
        <v>867</v>
      </c>
      <c r="V91" t="s">
        <v>634</v>
      </c>
      <c r="W91" t="s">
        <v>3395</v>
      </c>
      <c r="X91" t="s">
        <v>3395</v>
      </c>
      <c r="Y91" t="s">
        <v>3395</v>
      </c>
      <c r="Z91" t="s">
        <v>3395</v>
      </c>
      <c r="AA91" t="s">
        <v>3395</v>
      </c>
      <c r="AB91">
        <v>0</v>
      </c>
      <c r="AC91">
        <v>0</v>
      </c>
      <c r="AD91">
        <v>0</v>
      </c>
      <c r="AE91">
        <v>0</v>
      </c>
      <c r="AF91">
        <v>0</v>
      </c>
      <c r="AG91">
        <v>0</v>
      </c>
      <c r="AH91">
        <v>0</v>
      </c>
      <c r="AI91">
        <v>0</v>
      </c>
      <c r="AL91">
        <v>0</v>
      </c>
      <c r="AM91" t="s">
        <v>138</v>
      </c>
    </row>
    <row r="92" spans="1:48">
      <c r="A92" s="1">
        <v>87</v>
      </c>
      <c r="B92" t="s">
        <v>212</v>
      </c>
      <c r="C92" t="s">
        <v>634</v>
      </c>
      <c r="D92" t="str">
        <f>IF(G92="n","-",MIN(X92,AI92,AN92))</f>
        <v>-</v>
      </c>
      <c r="E92" t="s">
        <v>3395</v>
      </c>
      <c r="F92" t="str">
        <f t="shared" si="11"/>
        <v/>
      </c>
      <c r="G92" t="str">
        <f t="shared" si="12"/>
        <v>n</v>
      </c>
      <c r="H92" t="str">
        <f t="shared" si="10"/>
        <v>None</v>
      </c>
      <c r="I92" t="s">
        <v>1148</v>
      </c>
      <c r="J92" t="s">
        <v>1148</v>
      </c>
      <c r="M92">
        <v>89804.7</v>
      </c>
      <c r="N92">
        <v>0.29199999999999998</v>
      </c>
      <c r="O92">
        <v>2660.3</v>
      </c>
      <c r="P92" t="s">
        <v>5741</v>
      </c>
      <c r="Q92">
        <v>-6.8000000000000005E-2</v>
      </c>
      <c r="R92">
        <v>142451</v>
      </c>
      <c r="S92">
        <v>38</v>
      </c>
      <c r="T92" t="s">
        <v>5493</v>
      </c>
      <c r="U92" t="s">
        <v>680</v>
      </c>
      <c r="V92" t="s">
        <v>634</v>
      </c>
      <c r="W92" t="s">
        <v>3395</v>
      </c>
      <c r="X92" t="s">
        <v>3395</v>
      </c>
      <c r="Y92" t="s">
        <v>3395</v>
      </c>
      <c r="Z92" t="s">
        <v>3395</v>
      </c>
      <c r="AA92" t="s">
        <v>3395</v>
      </c>
      <c r="AB92">
        <v>0</v>
      </c>
      <c r="AC92">
        <v>0</v>
      </c>
      <c r="AD92">
        <v>0</v>
      </c>
      <c r="AE92">
        <v>0</v>
      </c>
      <c r="AF92">
        <v>0</v>
      </c>
      <c r="AG92">
        <v>0</v>
      </c>
      <c r="AH92">
        <v>0</v>
      </c>
      <c r="AI92">
        <v>0</v>
      </c>
      <c r="AL92">
        <v>0</v>
      </c>
      <c r="AM92" t="s">
        <v>212</v>
      </c>
    </row>
    <row r="93" spans="1:48">
      <c r="A93" s="1">
        <v>88</v>
      </c>
      <c r="B93" t="s">
        <v>5071</v>
      </c>
      <c r="C93" t="s">
        <v>634</v>
      </c>
      <c r="D93" t="str">
        <f>IF(G93="n","-",MIN(X93,AI93,AN93))</f>
        <v>-</v>
      </c>
      <c r="E93" t="s">
        <v>3395</v>
      </c>
      <c r="F93" t="str">
        <f t="shared" si="11"/>
        <v/>
      </c>
      <c r="G93" t="str">
        <f t="shared" si="12"/>
        <v>n</v>
      </c>
      <c r="H93" t="str">
        <f t="shared" si="10"/>
        <v>None</v>
      </c>
      <c r="I93" t="s">
        <v>1137</v>
      </c>
      <c r="J93" t="s">
        <v>5595</v>
      </c>
      <c r="M93">
        <v>89358.1</v>
      </c>
      <c r="N93">
        <v>0.16400000000000001</v>
      </c>
      <c r="O93">
        <v>701.4</v>
      </c>
      <c r="P93" t="s">
        <v>5742</v>
      </c>
      <c r="Q93">
        <v>-6.9000000000000006E-2</v>
      </c>
      <c r="R93">
        <v>66713</v>
      </c>
      <c r="S93">
        <v>10</v>
      </c>
      <c r="T93" t="s">
        <v>5509</v>
      </c>
      <c r="U93" t="s">
        <v>680</v>
      </c>
      <c r="V93" t="s">
        <v>634</v>
      </c>
      <c r="W93" t="s">
        <v>3395</v>
      </c>
      <c r="X93" t="s">
        <v>3395</v>
      </c>
      <c r="Y93" t="s">
        <v>3395</v>
      </c>
      <c r="Z93" t="s">
        <v>3395</v>
      </c>
      <c r="AA93" t="s">
        <v>3395</v>
      </c>
      <c r="AB93">
        <v>0</v>
      </c>
      <c r="AC93">
        <v>0</v>
      </c>
      <c r="AD93">
        <v>0</v>
      </c>
      <c r="AE93">
        <v>0</v>
      </c>
      <c r="AF93">
        <v>0</v>
      </c>
      <c r="AG93">
        <v>0</v>
      </c>
      <c r="AH93">
        <v>0</v>
      </c>
      <c r="AI93">
        <v>0</v>
      </c>
      <c r="AL93">
        <v>0</v>
      </c>
      <c r="AM93" t="s">
        <v>997</v>
      </c>
    </row>
    <row r="94" spans="1:48">
      <c r="A94" s="1">
        <v>89</v>
      </c>
      <c r="B94" t="s">
        <v>193</v>
      </c>
      <c r="C94" t="s">
        <v>634</v>
      </c>
      <c r="D94">
        <f>IF(G94="n","",MIN(X94,AI94,AN94))</f>
        <v>2009</v>
      </c>
      <c r="E94" t="s">
        <v>5743</v>
      </c>
      <c r="F94">
        <f t="shared" si="11"/>
        <v>2015</v>
      </c>
      <c r="G94" t="str">
        <f t="shared" si="12"/>
        <v>y</v>
      </c>
      <c r="H94" t="str">
        <f t="shared" si="10"/>
        <v>CN &amp; SBT</v>
      </c>
      <c r="I94" t="s">
        <v>1101</v>
      </c>
      <c r="J94" t="s">
        <v>5744</v>
      </c>
      <c r="K94" s="7" t="s">
        <v>5745</v>
      </c>
      <c r="L94" t="s">
        <v>5746</v>
      </c>
      <c r="M94">
        <v>89305.7</v>
      </c>
      <c r="N94">
        <v>6.0999999999999999E-2</v>
      </c>
      <c r="O94">
        <v>5651.8</v>
      </c>
      <c r="P94" t="s">
        <v>5747</v>
      </c>
      <c r="Q94">
        <v>0.32700000000000001</v>
      </c>
      <c r="R94">
        <v>69272</v>
      </c>
      <c r="S94">
        <v>-6</v>
      </c>
      <c r="T94" t="s">
        <v>5493</v>
      </c>
      <c r="U94" t="s">
        <v>735</v>
      </c>
      <c r="V94" t="s">
        <v>5521</v>
      </c>
      <c r="W94" t="s">
        <v>3395</v>
      </c>
      <c r="X94">
        <v>2009</v>
      </c>
      <c r="Y94" t="s">
        <v>3395</v>
      </c>
      <c r="Z94" t="s">
        <v>3395</v>
      </c>
      <c r="AA94">
        <v>2050</v>
      </c>
      <c r="AB94" t="s">
        <v>5629</v>
      </c>
      <c r="AC94">
        <v>0</v>
      </c>
      <c r="AD94" t="s">
        <v>5748</v>
      </c>
      <c r="AE94" t="s">
        <v>5749</v>
      </c>
      <c r="AF94" t="s">
        <v>3790</v>
      </c>
      <c r="AG94" t="s">
        <v>641</v>
      </c>
      <c r="AH94" t="s">
        <v>4857</v>
      </c>
      <c r="AI94">
        <v>2015</v>
      </c>
      <c r="AJ94">
        <v>2020</v>
      </c>
      <c r="AL94" t="s">
        <v>5750</v>
      </c>
      <c r="AM94" t="s">
        <v>193</v>
      </c>
      <c r="AV94" t="s">
        <v>643</v>
      </c>
    </row>
    <row r="95" spans="1:48">
      <c r="A95" s="1">
        <v>90</v>
      </c>
      <c r="B95" t="s">
        <v>120</v>
      </c>
      <c r="C95" t="s">
        <v>634</v>
      </c>
      <c r="D95">
        <f>IF(G95="n","",MIN(X95,AI95,AN95))</f>
        <v>2019</v>
      </c>
      <c r="F95">
        <f t="shared" si="11"/>
        <v>2019</v>
      </c>
      <c r="G95" t="str">
        <f t="shared" si="12"/>
        <v>y</v>
      </c>
      <c r="H95" t="str">
        <f t="shared" si="10"/>
        <v xml:space="preserve"> SBT</v>
      </c>
      <c r="I95" t="s">
        <v>1294</v>
      </c>
      <c r="J95" t="s">
        <v>1294</v>
      </c>
      <c r="M95">
        <v>89286.8</v>
      </c>
      <c r="N95">
        <v>5.7000000000000002E-2</v>
      </c>
      <c r="O95">
        <v>2556.1999999999998</v>
      </c>
      <c r="P95" t="s">
        <v>5751</v>
      </c>
      <c r="Q95">
        <v>-0.34499999999999997</v>
      </c>
      <c r="R95">
        <v>215675</v>
      </c>
      <c r="S95">
        <v>-9</v>
      </c>
      <c r="T95" t="s">
        <v>5493</v>
      </c>
      <c r="U95" t="s">
        <v>709</v>
      </c>
      <c r="V95" t="s">
        <v>634</v>
      </c>
      <c r="W95" t="s">
        <v>5752</v>
      </c>
      <c r="X95" t="s">
        <v>3395</v>
      </c>
      <c r="Y95">
        <v>2019</v>
      </c>
      <c r="Z95">
        <v>2017</v>
      </c>
      <c r="AA95">
        <v>2030</v>
      </c>
      <c r="AB95" t="s">
        <v>2990</v>
      </c>
      <c r="AC95">
        <v>0</v>
      </c>
      <c r="AD95" t="s">
        <v>5753</v>
      </c>
      <c r="AE95" t="s">
        <v>5754</v>
      </c>
      <c r="AF95" t="s">
        <v>1294</v>
      </c>
      <c r="AG95" t="s">
        <v>641</v>
      </c>
      <c r="AH95" t="s">
        <v>4124</v>
      </c>
      <c r="AI95">
        <v>2019</v>
      </c>
      <c r="AJ95">
        <v>2030</v>
      </c>
      <c r="AK95" t="s">
        <v>5755</v>
      </c>
      <c r="AL95" t="s">
        <v>4125</v>
      </c>
      <c r="AM95" t="s">
        <v>120</v>
      </c>
    </row>
    <row r="96" spans="1:48">
      <c r="A96" s="1">
        <v>91</v>
      </c>
      <c r="B96" t="s">
        <v>1520</v>
      </c>
      <c r="C96" t="s">
        <v>634</v>
      </c>
      <c r="D96">
        <f>IF(G96="n","",MIN(X96,AI96,AN96))</f>
        <v>2016</v>
      </c>
      <c r="F96">
        <f t="shared" si="11"/>
        <v>2016</v>
      </c>
      <c r="G96" t="str">
        <f t="shared" si="12"/>
        <v>y</v>
      </c>
      <c r="H96" t="str">
        <f t="shared" si="10"/>
        <v>SBT &amp; RE100</v>
      </c>
      <c r="I96" t="s">
        <v>1145</v>
      </c>
      <c r="J96" t="s">
        <v>5580</v>
      </c>
      <c r="L96" t="s">
        <v>5756</v>
      </c>
      <c r="M96">
        <v>88325</v>
      </c>
      <c r="N96">
        <v>4.9000000000000002E-2</v>
      </c>
      <c r="O96">
        <v>5192.7</v>
      </c>
      <c r="P96" t="s">
        <v>5757</v>
      </c>
      <c r="Q96">
        <v>0.26200000000000001</v>
      </c>
      <c r="R96">
        <v>73346</v>
      </c>
      <c r="S96">
        <v>-9</v>
      </c>
      <c r="T96" t="s">
        <v>5493</v>
      </c>
      <c r="U96" t="s">
        <v>692</v>
      </c>
      <c r="V96" t="s">
        <v>634</v>
      </c>
      <c r="W96" t="s">
        <v>5758</v>
      </c>
      <c r="X96" t="s">
        <v>3395</v>
      </c>
      <c r="Y96" t="s">
        <v>3395</v>
      </c>
      <c r="Z96">
        <v>2014</v>
      </c>
      <c r="AA96">
        <v>2020</v>
      </c>
      <c r="AB96" t="s">
        <v>3338</v>
      </c>
      <c r="AC96">
        <v>0</v>
      </c>
      <c r="AD96" t="s">
        <v>5759</v>
      </c>
      <c r="AE96" t="s">
        <v>5760</v>
      </c>
      <c r="AF96" t="s">
        <v>3371</v>
      </c>
      <c r="AG96" t="s">
        <v>633</v>
      </c>
      <c r="AH96" t="s">
        <v>4012</v>
      </c>
      <c r="AI96">
        <v>2016</v>
      </c>
      <c r="AL96">
        <v>0</v>
      </c>
      <c r="AM96" t="s">
        <v>173</v>
      </c>
      <c r="AN96">
        <v>2016</v>
      </c>
      <c r="AO96" t="s">
        <v>3086</v>
      </c>
      <c r="AP96" t="s">
        <v>5761</v>
      </c>
      <c r="AQ96" t="s">
        <v>4015</v>
      </c>
      <c r="AR96">
        <v>0.85</v>
      </c>
      <c r="AS96">
        <v>0.4</v>
      </c>
      <c r="AT96" t="s">
        <v>3338</v>
      </c>
      <c r="AU96" t="s">
        <v>5762</v>
      </c>
    </row>
    <row r="97" spans="1:47">
      <c r="A97" s="1">
        <v>92</v>
      </c>
      <c r="B97" t="s">
        <v>272</v>
      </c>
      <c r="C97" t="s">
        <v>634</v>
      </c>
      <c r="D97" t="str">
        <f t="shared" ref="D97:D103" si="13">IF(G97="n","-",MIN(X97,AI97,AN97))</f>
        <v>-</v>
      </c>
      <c r="E97" t="s">
        <v>3395</v>
      </c>
      <c r="F97" t="str">
        <f t="shared" si="11"/>
        <v/>
      </c>
      <c r="G97" t="str">
        <f t="shared" si="12"/>
        <v>n</v>
      </c>
      <c r="H97" t="str">
        <f t="shared" si="10"/>
        <v>None</v>
      </c>
      <c r="I97" t="s">
        <v>1145</v>
      </c>
      <c r="J97" t="s">
        <v>5585</v>
      </c>
      <c r="M97">
        <v>88157.4</v>
      </c>
      <c r="N97">
        <v>-0.123</v>
      </c>
      <c r="O97">
        <v>2725</v>
      </c>
      <c r="P97" t="s">
        <v>5763</v>
      </c>
      <c r="Q97">
        <v>0.14599999999999999</v>
      </c>
      <c r="R97">
        <v>70734</v>
      </c>
      <c r="S97">
        <v>-33</v>
      </c>
      <c r="T97" t="s">
        <v>5493</v>
      </c>
      <c r="U97" t="s">
        <v>735</v>
      </c>
      <c r="V97" t="s">
        <v>634</v>
      </c>
      <c r="W97" t="s">
        <v>3395</v>
      </c>
      <c r="X97" t="s">
        <v>3395</v>
      </c>
      <c r="Y97" t="s">
        <v>3395</v>
      </c>
      <c r="Z97" t="s">
        <v>3395</v>
      </c>
      <c r="AA97" t="s">
        <v>3395</v>
      </c>
      <c r="AB97">
        <v>0</v>
      </c>
      <c r="AC97">
        <v>0</v>
      </c>
      <c r="AD97">
        <v>0</v>
      </c>
      <c r="AE97">
        <v>0</v>
      </c>
      <c r="AF97">
        <v>0</v>
      </c>
      <c r="AG97">
        <v>0</v>
      </c>
      <c r="AH97">
        <v>0</v>
      </c>
      <c r="AI97">
        <v>0</v>
      </c>
      <c r="AL97">
        <v>0</v>
      </c>
      <c r="AM97" t="s">
        <v>272</v>
      </c>
    </row>
    <row r="98" spans="1:47">
      <c r="A98" s="1">
        <v>93</v>
      </c>
      <c r="B98" t="s">
        <v>109</v>
      </c>
      <c r="C98" t="s">
        <v>634</v>
      </c>
      <c r="D98" t="str">
        <f t="shared" si="13"/>
        <v>-</v>
      </c>
      <c r="E98" t="s">
        <v>3395</v>
      </c>
      <c r="F98" t="str">
        <f t="shared" si="11"/>
        <v/>
      </c>
      <c r="G98" t="str">
        <f t="shared" si="12"/>
        <v>n</v>
      </c>
      <c r="H98" t="str">
        <f t="shared" si="10"/>
        <v>None</v>
      </c>
      <c r="I98" t="s">
        <v>1141</v>
      </c>
      <c r="J98" t="s">
        <v>1141</v>
      </c>
      <c r="M98">
        <v>88140.9</v>
      </c>
      <c r="N98">
        <v>0.11</v>
      </c>
      <c r="O98">
        <v>1585.2</v>
      </c>
      <c r="P98" t="s">
        <v>5764</v>
      </c>
      <c r="Q98">
        <v>2.5999999999999999E-2</v>
      </c>
      <c r="R98">
        <v>178572</v>
      </c>
      <c r="S98">
        <v>-2</v>
      </c>
      <c r="T98" t="s">
        <v>5493</v>
      </c>
      <c r="U98" t="s">
        <v>680</v>
      </c>
      <c r="V98" t="s">
        <v>634</v>
      </c>
      <c r="W98" t="s">
        <v>3395</v>
      </c>
      <c r="X98" t="s">
        <v>3395</v>
      </c>
      <c r="Y98" t="s">
        <v>3395</v>
      </c>
      <c r="Z98" t="s">
        <v>3395</v>
      </c>
      <c r="AA98" t="s">
        <v>3395</v>
      </c>
      <c r="AB98">
        <v>0</v>
      </c>
      <c r="AC98">
        <v>0</v>
      </c>
      <c r="AD98">
        <v>0</v>
      </c>
      <c r="AE98">
        <v>0</v>
      </c>
      <c r="AF98">
        <v>0</v>
      </c>
      <c r="AG98">
        <v>0</v>
      </c>
      <c r="AH98">
        <v>0</v>
      </c>
      <c r="AI98">
        <v>0</v>
      </c>
      <c r="AL98">
        <v>0</v>
      </c>
      <c r="AM98" t="s">
        <v>109</v>
      </c>
    </row>
    <row r="99" spans="1:47">
      <c r="A99" s="1">
        <v>94</v>
      </c>
      <c r="B99" t="s">
        <v>116</v>
      </c>
      <c r="C99" t="s">
        <v>634</v>
      </c>
      <c r="D99" t="str">
        <f t="shared" si="13"/>
        <v>-</v>
      </c>
      <c r="E99" t="s">
        <v>3395</v>
      </c>
      <c r="F99" t="str">
        <f t="shared" si="11"/>
        <v/>
      </c>
      <c r="G99" t="str">
        <f t="shared" si="12"/>
        <v>n</v>
      </c>
      <c r="H99" t="str">
        <f t="shared" ref="H99:H129" si="14">IF((OR(V99="Carbon Neutral",V99="No - but have a post-2030 commitment")), IF((OR(AG99="Committed",AG99="Targets Set")), IF(AN99&gt;1, "CN, SBT &amp; RE100", "CN &amp; SBT"), IF(AN99&gt;1, "CN &amp; RE100", "CN") ), IF((OR(AG99="Committed",AG99="Targets Set")), IF(AN99&gt;1, "SBT &amp; RE100", " SBT"), IF(AN99&gt;1, "RE100", "None") ) )</f>
        <v>None</v>
      </c>
      <c r="I99" t="s">
        <v>1148</v>
      </c>
      <c r="J99" t="s">
        <v>1148</v>
      </c>
      <c r="M99">
        <v>87999.2</v>
      </c>
      <c r="N99">
        <v>3.2000000000000001E-2</v>
      </c>
      <c r="O99">
        <v>1370.8</v>
      </c>
      <c r="P99" t="s">
        <v>5765</v>
      </c>
      <c r="Q99">
        <v>-0.61599999999999999</v>
      </c>
      <c r="R99">
        <v>122217</v>
      </c>
      <c r="S99">
        <v>-16</v>
      </c>
      <c r="T99" t="s">
        <v>5493</v>
      </c>
      <c r="U99" t="s">
        <v>876</v>
      </c>
      <c r="V99" t="s">
        <v>634</v>
      </c>
      <c r="W99" t="s">
        <v>3395</v>
      </c>
      <c r="X99" t="s">
        <v>3395</v>
      </c>
      <c r="Y99" t="s">
        <v>3395</v>
      </c>
      <c r="Z99" t="s">
        <v>3395</v>
      </c>
      <c r="AA99" t="s">
        <v>3395</v>
      </c>
      <c r="AB99">
        <v>0</v>
      </c>
      <c r="AC99">
        <v>0</v>
      </c>
      <c r="AD99">
        <v>0</v>
      </c>
      <c r="AE99">
        <v>0</v>
      </c>
      <c r="AF99">
        <v>0</v>
      </c>
      <c r="AG99">
        <v>0</v>
      </c>
      <c r="AH99">
        <v>0</v>
      </c>
      <c r="AI99">
        <v>0</v>
      </c>
      <c r="AL99">
        <v>0</v>
      </c>
      <c r="AM99" t="s">
        <v>116</v>
      </c>
    </row>
    <row r="100" spans="1:47">
      <c r="A100" s="1">
        <v>95</v>
      </c>
      <c r="B100" t="s">
        <v>169</v>
      </c>
      <c r="C100" t="s">
        <v>634</v>
      </c>
      <c r="D100" t="str">
        <f t="shared" si="13"/>
        <v>-</v>
      </c>
      <c r="E100" t="s">
        <v>3395</v>
      </c>
      <c r="F100" t="str">
        <f t="shared" si="11"/>
        <v/>
      </c>
      <c r="G100" t="str">
        <f t="shared" si="12"/>
        <v>n</v>
      </c>
      <c r="H100" t="str">
        <f t="shared" si="14"/>
        <v>None</v>
      </c>
      <c r="I100" t="s">
        <v>1101</v>
      </c>
      <c r="J100" t="s">
        <v>1229</v>
      </c>
      <c r="M100">
        <v>87403.3</v>
      </c>
      <c r="N100">
        <v>0.184</v>
      </c>
      <c r="O100">
        <v>-9377.9</v>
      </c>
      <c r="P100" t="s">
        <v>5766</v>
      </c>
      <c r="Q100" t="s">
        <v>3395</v>
      </c>
      <c r="R100">
        <v>131108</v>
      </c>
      <c r="S100">
        <v>12</v>
      </c>
      <c r="T100" t="s">
        <v>5509</v>
      </c>
      <c r="U100" t="s">
        <v>797</v>
      </c>
      <c r="V100" t="s">
        <v>634</v>
      </c>
      <c r="W100" t="s">
        <v>3395</v>
      </c>
      <c r="X100" t="s">
        <v>3395</v>
      </c>
      <c r="Y100" t="s">
        <v>3395</v>
      </c>
      <c r="Z100" t="s">
        <v>3395</v>
      </c>
      <c r="AA100" t="s">
        <v>3395</v>
      </c>
      <c r="AB100">
        <v>0</v>
      </c>
      <c r="AC100">
        <v>0</v>
      </c>
      <c r="AD100">
        <v>0</v>
      </c>
      <c r="AE100">
        <v>0</v>
      </c>
      <c r="AF100">
        <v>0</v>
      </c>
      <c r="AG100">
        <v>0</v>
      </c>
      <c r="AH100">
        <v>0</v>
      </c>
      <c r="AI100">
        <v>0</v>
      </c>
      <c r="AL100">
        <v>0</v>
      </c>
      <c r="AM100" t="s">
        <v>169</v>
      </c>
    </row>
    <row r="101" spans="1:47">
      <c r="A101" s="1">
        <v>96</v>
      </c>
      <c r="B101" t="s">
        <v>4848</v>
      </c>
      <c r="C101" t="s">
        <v>634</v>
      </c>
      <c r="D101" t="str">
        <f t="shared" si="13"/>
        <v>-</v>
      </c>
      <c r="E101" t="s">
        <v>3395</v>
      </c>
      <c r="F101" t="str">
        <f t="shared" si="11"/>
        <v/>
      </c>
      <c r="G101" t="str">
        <f t="shared" si="12"/>
        <v>n</v>
      </c>
      <c r="H101" t="str">
        <f t="shared" si="14"/>
        <v>None</v>
      </c>
      <c r="I101" t="s">
        <v>1148</v>
      </c>
      <c r="J101" t="s">
        <v>1148</v>
      </c>
      <c r="M101">
        <v>87364.3</v>
      </c>
      <c r="N101">
        <v>0.189</v>
      </c>
      <c r="O101">
        <v>3336.3</v>
      </c>
      <c r="P101" t="s">
        <v>5767</v>
      </c>
      <c r="Q101">
        <v>0.53400000000000003</v>
      </c>
      <c r="R101">
        <v>216539</v>
      </c>
      <c r="S101">
        <v>12</v>
      </c>
      <c r="T101" t="s">
        <v>5493</v>
      </c>
      <c r="U101" t="s">
        <v>692</v>
      </c>
      <c r="V101" t="s">
        <v>634</v>
      </c>
      <c r="W101" t="s">
        <v>3395</v>
      </c>
      <c r="X101" t="s">
        <v>3395</v>
      </c>
      <c r="Y101" t="s">
        <v>3395</v>
      </c>
      <c r="Z101" t="s">
        <v>3395</v>
      </c>
      <c r="AA101" t="s">
        <v>3395</v>
      </c>
      <c r="AB101">
        <v>0</v>
      </c>
      <c r="AC101">
        <v>0</v>
      </c>
      <c r="AD101">
        <v>0</v>
      </c>
      <c r="AE101">
        <v>0</v>
      </c>
      <c r="AF101">
        <v>0</v>
      </c>
      <c r="AG101">
        <v>0</v>
      </c>
      <c r="AH101">
        <v>0</v>
      </c>
      <c r="AI101">
        <v>0</v>
      </c>
      <c r="AL101">
        <v>0</v>
      </c>
      <c r="AM101" t="s">
        <v>4848</v>
      </c>
    </row>
    <row r="102" spans="1:47">
      <c r="A102" s="1">
        <v>97</v>
      </c>
      <c r="B102" t="s">
        <v>218</v>
      </c>
      <c r="C102" t="s">
        <v>634</v>
      </c>
      <c r="D102" t="str">
        <f t="shared" si="13"/>
        <v>-</v>
      </c>
      <c r="E102" t="s">
        <v>3395</v>
      </c>
      <c r="F102" t="str">
        <f t="shared" si="11"/>
        <v/>
      </c>
      <c r="G102" t="str">
        <f t="shared" si="12"/>
        <v>n</v>
      </c>
      <c r="H102" t="str">
        <f t="shared" si="14"/>
        <v>None</v>
      </c>
      <c r="I102" t="s">
        <v>1141</v>
      </c>
      <c r="J102" t="s">
        <v>1141</v>
      </c>
      <c r="M102">
        <v>86622.6</v>
      </c>
      <c r="N102">
        <v>0.122</v>
      </c>
      <c r="O102">
        <v>3390.9</v>
      </c>
      <c r="P102" t="s">
        <v>5768</v>
      </c>
      <c r="Q102">
        <v>7.9000000000000001E-2</v>
      </c>
      <c r="R102">
        <v>387525</v>
      </c>
      <c r="S102">
        <v>-1</v>
      </c>
      <c r="T102" t="s">
        <v>5572</v>
      </c>
      <c r="U102" t="s">
        <v>680</v>
      </c>
      <c r="V102" t="s">
        <v>634</v>
      </c>
      <c r="W102" t="s">
        <v>5769</v>
      </c>
      <c r="X102" t="s">
        <v>3395</v>
      </c>
      <c r="Y102" t="s">
        <v>3395</v>
      </c>
      <c r="Z102">
        <v>2015</v>
      </c>
      <c r="AA102">
        <v>2020</v>
      </c>
      <c r="AB102" t="s">
        <v>995</v>
      </c>
      <c r="AC102">
        <v>0</v>
      </c>
      <c r="AD102">
        <v>0</v>
      </c>
      <c r="AE102" t="s">
        <v>5770</v>
      </c>
      <c r="AF102">
        <v>0</v>
      </c>
      <c r="AG102">
        <v>0</v>
      </c>
      <c r="AH102">
        <v>0</v>
      </c>
      <c r="AI102">
        <v>0</v>
      </c>
      <c r="AL102">
        <v>0</v>
      </c>
      <c r="AM102" t="s">
        <v>218</v>
      </c>
    </row>
    <row r="103" spans="1:47">
      <c r="A103" s="1">
        <v>98</v>
      </c>
      <c r="B103" t="s">
        <v>368</v>
      </c>
      <c r="C103" t="s">
        <v>634</v>
      </c>
      <c r="D103" t="str">
        <f t="shared" si="13"/>
        <v>-</v>
      </c>
      <c r="E103" t="s">
        <v>3395</v>
      </c>
      <c r="F103" t="str">
        <f t="shared" si="11"/>
        <v/>
      </c>
      <c r="G103" t="str">
        <f t="shared" si="12"/>
        <v>n</v>
      </c>
      <c r="H103" t="str">
        <f t="shared" si="14"/>
        <v>None</v>
      </c>
      <c r="I103" t="s">
        <v>1294</v>
      </c>
      <c r="J103" t="s">
        <v>1294</v>
      </c>
      <c r="M103">
        <v>86604.7</v>
      </c>
      <c r="N103">
        <v>4.8000000000000001E-2</v>
      </c>
      <c r="O103">
        <v>12727.9</v>
      </c>
      <c r="P103" t="s">
        <v>5771</v>
      </c>
      <c r="Q103">
        <v>0.35699999999999998</v>
      </c>
      <c r="R103">
        <v>76866</v>
      </c>
      <c r="S103">
        <v>-13</v>
      </c>
      <c r="T103" t="s">
        <v>5493</v>
      </c>
      <c r="U103" t="s">
        <v>676</v>
      </c>
      <c r="V103" t="s">
        <v>634</v>
      </c>
      <c r="W103" t="s">
        <v>3395</v>
      </c>
      <c r="X103" t="s">
        <v>3395</v>
      </c>
      <c r="Y103" t="s">
        <v>3395</v>
      </c>
      <c r="Z103" t="s">
        <v>3395</v>
      </c>
      <c r="AA103" t="s">
        <v>3395</v>
      </c>
      <c r="AB103">
        <v>0</v>
      </c>
      <c r="AC103">
        <v>0</v>
      </c>
      <c r="AD103">
        <v>0</v>
      </c>
      <c r="AE103">
        <v>0</v>
      </c>
      <c r="AF103">
        <v>0</v>
      </c>
      <c r="AG103">
        <v>0</v>
      </c>
      <c r="AH103">
        <v>0</v>
      </c>
      <c r="AI103">
        <v>0</v>
      </c>
      <c r="AL103">
        <v>0</v>
      </c>
      <c r="AM103" t="s">
        <v>368</v>
      </c>
    </row>
    <row r="104" spans="1:47">
      <c r="A104" s="1">
        <v>99</v>
      </c>
      <c r="B104" t="s">
        <v>104</v>
      </c>
      <c r="C104" t="s">
        <v>634</v>
      </c>
      <c r="D104">
        <f>IF(G104="n","",MIN(X104,AI104,AN104))</f>
        <v>2016</v>
      </c>
      <c r="F104">
        <f t="shared" si="11"/>
        <v>2016</v>
      </c>
      <c r="G104" t="str">
        <f t="shared" si="12"/>
        <v>y</v>
      </c>
      <c r="H104" t="str">
        <f t="shared" si="14"/>
        <v>SBT &amp; RE100</v>
      </c>
      <c r="I104" t="s">
        <v>1145</v>
      </c>
      <c r="J104" t="s">
        <v>5580</v>
      </c>
      <c r="M104">
        <v>86131</v>
      </c>
      <c r="N104">
        <v>8.2000000000000003E-2</v>
      </c>
      <c r="O104">
        <v>13727</v>
      </c>
      <c r="P104" t="s">
        <v>5772</v>
      </c>
      <c r="Q104">
        <v>0.27100000000000002</v>
      </c>
      <c r="R104">
        <v>235217</v>
      </c>
      <c r="S104">
        <v>-9</v>
      </c>
      <c r="T104" t="s">
        <v>5493</v>
      </c>
      <c r="U104" t="s">
        <v>5515</v>
      </c>
      <c r="V104" t="s">
        <v>5773</v>
      </c>
      <c r="W104" t="s">
        <v>3395</v>
      </c>
      <c r="X104" t="s">
        <v>3395</v>
      </c>
      <c r="Y104">
        <v>2005</v>
      </c>
      <c r="Z104" t="s">
        <v>3395</v>
      </c>
      <c r="AA104" t="s">
        <v>3395</v>
      </c>
      <c r="AB104">
        <v>0</v>
      </c>
      <c r="AC104">
        <v>0</v>
      </c>
      <c r="AD104" t="s">
        <v>5774</v>
      </c>
      <c r="AE104" t="s">
        <v>5775</v>
      </c>
      <c r="AF104" t="s">
        <v>3371</v>
      </c>
      <c r="AG104" t="s">
        <v>633</v>
      </c>
      <c r="AH104" t="s">
        <v>4364</v>
      </c>
      <c r="AI104">
        <v>2016</v>
      </c>
      <c r="AL104">
        <v>0</v>
      </c>
      <c r="AM104" t="s">
        <v>104</v>
      </c>
      <c r="AN104">
        <v>2017</v>
      </c>
      <c r="AO104">
        <v>2030</v>
      </c>
      <c r="AP104" t="s">
        <v>5776</v>
      </c>
      <c r="AQ104">
        <v>0.28999999999999998</v>
      </c>
      <c r="AR104">
        <v>0.08</v>
      </c>
      <c r="AS104" t="s">
        <v>3338</v>
      </c>
      <c r="AT104" t="s">
        <v>3338</v>
      </c>
      <c r="AU104" t="s">
        <v>5709</v>
      </c>
    </row>
    <row r="105" spans="1:47">
      <c r="A105" s="1">
        <v>100</v>
      </c>
      <c r="B105" t="s">
        <v>5777</v>
      </c>
      <c r="C105" t="s">
        <v>634</v>
      </c>
      <c r="D105" t="str">
        <f>IF(G105="n","-",MIN(X105,AI105,AN105))</f>
        <v>-</v>
      </c>
      <c r="E105" t="s">
        <v>3395</v>
      </c>
      <c r="F105" t="str">
        <f t="shared" si="11"/>
        <v/>
      </c>
      <c r="G105" t="str">
        <f t="shared" si="12"/>
        <v>n</v>
      </c>
      <c r="H105" t="str">
        <f t="shared" si="14"/>
        <v>None</v>
      </c>
      <c r="I105" t="s">
        <v>628</v>
      </c>
      <c r="J105" t="s">
        <v>628</v>
      </c>
      <c r="M105">
        <v>85977</v>
      </c>
      <c r="N105">
        <v>0.372</v>
      </c>
      <c r="O105">
        <v>3844</v>
      </c>
      <c r="P105" t="s">
        <v>5778</v>
      </c>
      <c r="Q105">
        <v>1.633</v>
      </c>
      <c r="R105">
        <v>98000</v>
      </c>
      <c r="S105">
        <v>47</v>
      </c>
      <c r="T105" t="s">
        <v>5493</v>
      </c>
      <c r="U105" t="s">
        <v>3332</v>
      </c>
      <c r="V105" t="s">
        <v>634</v>
      </c>
      <c r="W105" t="s">
        <v>5779</v>
      </c>
      <c r="X105" t="s">
        <v>3395</v>
      </c>
      <c r="Y105">
        <v>2011</v>
      </c>
      <c r="Z105">
        <v>2010</v>
      </c>
      <c r="AA105">
        <v>2020</v>
      </c>
      <c r="AB105">
        <v>0</v>
      </c>
      <c r="AC105">
        <v>0</v>
      </c>
      <c r="AD105">
        <v>0</v>
      </c>
      <c r="AE105" t="s">
        <v>5780</v>
      </c>
      <c r="AF105">
        <v>0</v>
      </c>
      <c r="AG105">
        <v>0</v>
      </c>
      <c r="AH105">
        <v>0</v>
      </c>
      <c r="AI105">
        <v>0</v>
      </c>
      <c r="AL105">
        <v>0</v>
      </c>
      <c r="AM105" t="s">
        <v>5781</v>
      </c>
    </row>
    <row r="106" spans="1:47">
      <c r="A106" s="1">
        <v>101</v>
      </c>
      <c r="B106" t="s">
        <v>155</v>
      </c>
      <c r="C106" t="s">
        <v>634</v>
      </c>
      <c r="D106" t="str">
        <f>IF(G106="n","-",MIN(X106,AI106,AN106))</f>
        <v>-</v>
      </c>
      <c r="E106" t="s">
        <v>3395</v>
      </c>
      <c r="F106" t="str">
        <f t="shared" si="11"/>
        <v/>
      </c>
      <c r="G106" t="str">
        <f t="shared" si="12"/>
        <v>n</v>
      </c>
      <c r="H106" t="str">
        <f t="shared" si="14"/>
        <v>None</v>
      </c>
      <c r="I106" t="s">
        <v>1370</v>
      </c>
      <c r="J106" t="s">
        <v>5782</v>
      </c>
      <c r="M106">
        <v>85627.9</v>
      </c>
      <c r="N106">
        <v>0.186</v>
      </c>
      <c r="O106">
        <v>4133.6000000000004</v>
      </c>
      <c r="P106" t="s">
        <v>5783</v>
      </c>
      <c r="Q106">
        <v>-0.16700000000000001</v>
      </c>
      <c r="R106">
        <v>935191</v>
      </c>
      <c r="S106">
        <v>12</v>
      </c>
      <c r="T106" t="s">
        <v>5509</v>
      </c>
      <c r="U106" t="s">
        <v>680</v>
      </c>
      <c r="V106" t="s">
        <v>634</v>
      </c>
      <c r="W106" t="s">
        <v>3395</v>
      </c>
      <c r="X106" t="s">
        <v>3395</v>
      </c>
      <c r="Y106" t="s">
        <v>3395</v>
      </c>
      <c r="Z106" t="s">
        <v>3395</v>
      </c>
      <c r="AA106" t="s">
        <v>3395</v>
      </c>
      <c r="AB106">
        <v>0</v>
      </c>
      <c r="AC106">
        <v>0</v>
      </c>
      <c r="AD106">
        <v>0</v>
      </c>
      <c r="AE106">
        <v>0</v>
      </c>
      <c r="AF106">
        <v>0</v>
      </c>
      <c r="AG106">
        <v>0</v>
      </c>
      <c r="AH106">
        <v>0</v>
      </c>
      <c r="AI106">
        <v>0</v>
      </c>
      <c r="AL106">
        <v>0</v>
      </c>
      <c r="AM106" t="s">
        <v>155</v>
      </c>
    </row>
    <row r="107" spans="1:47">
      <c r="A107" s="1">
        <v>102</v>
      </c>
      <c r="B107" t="s">
        <v>264</v>
      </c>
      <c r="C107" t="s">
        <v>634</v>
      </c>
      <c r="D107">
        <f>IF(G107="n","",MIN(X107,AI107,AN107))</f>
        <v>2019</v>
      </c>
      <c r="F107">
        <f t="shared" si="11"/>
        <v>2019</v>
      </c>
      <c r="G107" t="str">
        <f t="shared" si="12"/>
        <v>y</v>
      </c>
      <c r="H107" t="str">
        <f t="shared" si="14"/>
        <v xml:space="preserve"> SBT</v>
      </c>
      <c r="I107" t="s">
        <v>713</v>
      </c>
      <c r="J107" t="s">
        <v>5551</v>
      </c>
      <c r="M107">
        <v>85507.8</v>
      </c>
      <c r="N107">
        <v>1.0999999999999999E-2</v>
      </c>
      <c r="O107">
        <v>2007.2</v>
      </c>
      <c r="P107" t="s">
        <v>5784</v>
      </c>
      <c r="Q107">
        <v>-0.38700000000000001</v>
      </c>
      <c r="R107">
        <v>295941</v>
      </c>
      <c r="S107">
        <v>-23</v>
      </c>
      <c r="T107" t="s">
        <v>5493</v>
      </c>
      <c r="U107" t="s">
        <v>676</v>
      </c>
      <c r="V107" t="s">
        <v>634</v>
      </c>
      <c r="W107" t="s">
        <v>5505</v>
      </c>
      <c r="X107" t="s">
        <v>3395</v>
      </c>
      <c r="Y107" t="s">
        <v>3395</v>
      </c>
      <c r="Z107">
        <v>2010</v>
      </c>
      <c r="AA107">
        <v>2030</v>
      </c>
      <c r="AB107" t="s">
        <v>5785</v>
      </c>
      <c r="AC107">
        <v>0</v>
      </c>
      <c r="AD107">
        <v>0</v>
      </c>
      <c r="AE107" t="s">
        <v>5786</v>
      </c>
      <c r="AF107" t="s">
        <v>3346</v>
      </c>
      <c r="AG107" t="s">
        <v>641</v>
      </c>
      <c r="AH107" t="s">
        <v>4937</v>
      </c>
      <c r="AI107">
        <v>2019</v>
      </c>
      <c r="AJ107">
        <v>2030</v>
      </c>
      <c r="AK107" t="s">
        <v>5787</v>
      </c>
      <c r="AL107" t="s">
        <v>5788</v>
      </c>
      <c r="AM107" t="s">
        <v>264</v>
      </c>
    </row>
    <row r="108" spans="1:47">
      <c r="A108" s="1">
        <v>103</v>
      </c>
      <c r="B108" t="s">
        <v>177</v>
      </c>
      <c r="C108" t="s">
        <v>643</v>
      </c>
      <c r="D108">
        <f>IF(G108="n","",MIN(X108,AI108,AN108))</f>
        <v>2017</v>
      </c>
      <c r="F108">
        <f t="shared" si="11"/>
        <v>2017</v>
      </c>
      <c r="G108" t="str">
        <f t="shared" si="12"/>
        <v>y</v>
      </c>
      <c r="H108" t="str">
        <f t="shared" si="14"/>
        <v>SBT &amp; RE100</v>
      </c>
      <c r="M108">
        <v>84270.6</v>
      </c>
      <c r="N108">
        <v>0.11799999999999999</v>
      </c>
      <c r="O108">
        <v>1743.1</v>
      </c>
      <c r="P108" t="s">
        <v>5789</v>
      </c>
      <c r="Q108">
        <v>0.10199999999999999</v>
      </c>
      <c r="R108">
        <v>321490</v>
      </c>
      <c r="S108">
        <v>-1</v>
      </c>
      <c r="T108" t="s">
        <v>5493</v>
      </c>
      <c r="U108" t="s">
        <v>5515</v>
      </c>
      <c r="W108" t="s">
        <v>5790</v>
      </c>
      <c r="X108" t="s">
        <v>3395</v>
      </c>
      <c r="Y108" t="s">
        <v>3395</v>
      </c>
      <c r="Z108">
        <v>2015</v>
      </c>
      <c r="AA108">
        <v>2020</v>
      </c>
      <c r="AD108" t="s">
        <v>5791</v>
      </c>
      <c r="AE108" t="s">
        <v>5792</v>
      </c>
      <c r="AF108" t="s">
        <v>3400</v>
      </c>
      <c r="AG108" t="s">
        <v>641</v>
      </c>
      <c r="AH108" t="s">
        <v>4777</v>
      </c>
      <c r="AI108">
        <v>2017</v>
      </c>
      <c r="AJ108">
        <v>2025</v>
      </c>
      <c r="AK108" t="s">
        <v>5793</v>
      </c>
      <c r="AL108" t="s">
        <v>5229</v>
      </c>
      <c r="AN108">
        <v>2017</v>
      </c>
      <c r="AO108">
        <v>2030</v>
      </c>
      <c r="AP108" t="s">
        <v>5794</v>
      </c>
      <c r="AQ108">
        <v>0.55000000000000004</v>
      </c>
      <c r="AR108">
        <v>0.24</v>
      </c>
      <c r="AS108" t="s">
        <v>3338</v>
      </c>
      <c r="AT108" t="s">
        <v>3338</v>
      </c>
      <c r="AU108" t="s">
        <v>5691</v>
      </c>
    </row>
    <row r="109" spans="1:47">
      <c r="A109" s="1">
        <v>103</v>
      </c>
      <c r="B109" t="s">
        <v>177</v>
      </c>
      <c r="C109" t="s">
        <v>634</v>
      </c>
      <c r="D109">
        <f>IF(G109="n","",MIN(X109,AI109,AN109))</f>
        <v>2007</v>
      </c>
      <c r="F109">
        <f t="shared" si="11"/>
        <v>2017</v>
      </c>
      <c r="G109" t="str">
        <f t="shared" si="12"/>
        <v>y</v>
      </c>
      <c r="H109" t="str">
        <f t="shared" si="14"/>
        <v>CN, SBT &amp; RE100</v>
      </c>
      <c r="I109" t="s">
        <v>1281</v>
      </c>
      <c r="J109" t="s">
        <v>1281</v>
      </c>
      <c r="M109">
        <v>84270.6</v>
      </c>
      <c r="N109">
        <v>0.11799999999999999</v>
      </c>
      <c r="O109">
        <v>1743.1</v>
      </c>
      <c r="P109" t="s">
        <v>5789</v>
      </c>
      <c r="Q109">
        <v>0.10199999999999999</v>
      </c>
      <c r="R109">
        <v>321490</v>
      </c>
      <c r="S109">
        <v>-1</v>
      </c>
      <c r="T109" t="s">
        <v>5493</v>
      </c>
      <c r="U109" t="s">
        <v>5515</v>
      </c>
      <c r="V109" t="s">
        <v>5521</v>
      </c>
      <c r="W109" t="s">
        <v>5795</v>
      </c>
      <c r="X109">
        <v>2007</v>
      </c>
      <c r="Y109" t="s">
        <v>3395</v>
      </c>
      <c r="Z109" t="s">
        <v>3395</v>
      </c>
      <c r="AA109">
        <v>2050</v>
      </c>
      <c r="AB109" t="s">
        <v>5796</v>
      </c>
      <c r="AC109">
        <v>0</v>
      </c>
      <c r="AD109" t="s">
        <v>5797</v>
      </c>
      <c r="AE109" t="s">
        <v>5798</v>
      </c>
      <c r="AF109" t="s">
        <v>3400</v>
      </c>
      <c r="AG109" t="s">
        <v>641</v>
      </c>
      <c r="AH109" t="s">
        <v>4777</v>
      </c>
      <c r="AI109">
        <v>2017</v>
      </c>
      <c r="AJ109">
        <v>2025</v>
      </c>
      <c r="AK109" t="s">
        <v>5793</v>
      </c>
      <c r="AL109" t="s">
        <v>5229</v>
      </c>
      <c r="AM109" t="s">
        <v>177</v>
      </c>
      <c r="AN109">
        <v>2017</v>
      </c>
      <c r="AO109">
        <v>2030</v>
      </c>
      <c r="AP109" t="s">
        <v>5794</v>
      </c>
      <c r="AQ109">
        <v>0.55000000000000004</v>
      </c>
      <c r="AR109">
        <v>0.24</v>
      </c>
      <c r="AS109" t="s">
        <v>3338</v>
      </c>
      <c r="AT109" t="s">
        <v>3338</v>
      </c>
      <c r="AU109" t="s">
        <v>5691</v>
      </c>
    </row>
    <row r="110" spans="1:47">
      <c r="A110" s="1">
        <v>104</v>
      </c>
      <c r="B110" t="s">
        <v>102</v>
      </c>
      <c r="C110" t="s">
        <v>634</v>
      </c>
      <c r="D110">
        <f>IF(G110="n","",MIN(X110,AI110,AN110))</f>
        <v>2016</v>
      </c>
      <c r="F110">
        <f t="shared" si="11"/>
        <v>2016</v>
      </c>
      <c r="G110" t="str">
        <f t="shared" si="12"/>
        <v>y</v>
      </c>
      <c r="H110" t="str">
        <f t="shared" si="14"/>
        <v>CN &amp; SBT</v>
      </c>
      <c r="I110" t="s">
        <v>1145</v>
      </c>
      <c r="J110" t="s">
        <v>5580</v>
      </c>
      <c r="K110" s="7" t="s">
        <v>5799</v>
      </c>
      <c r="M110">
        <v>83973.7</v>
      </c>
      <c r="N110">
        <v>-0.28499999999999998</v>
      </c>
      <c r="O110">
        <v>8881.9</v>
      </c>
      <c r="P110" t="s">
        <v>5800</v>
      </c>
      <c r="Q110">
        <v>1.6E-2</v>
      </c>
      <c r="R110">
        <v>197162</v>
      </c>
      <c r="S110">
        <v>-60</v>
      </c>
      <c r="T110" t="s">
        <v>5493</v>
      </c>
      <c r="U110" t="s">
        <v>692</v>
      </c>
      <c r="V110" t="s">
        <v>651</v>
      </c>
      <c r="W110" t="s">
        <v>3395</v>
      </c>
      <c r="X110">
        <v>2017</v>
      </c>
      <c r="Y110" t="s">
        <v>3395</v>
      </c>
      <c r="Z110" t="s">
        <v>3395</v>
      </c>
      <c r="AA110" t="s">
        <v>3395</v>
      </c>
      <c r="AB110" t="s">
        <v>5609</v>
      </c>
      <c r="AC110">
        <v>0</v>
      </c>
      <c r="AD110" t="s">
        <v>5801</v>
      </c>
      <c r="AE110" t="s">
        <v>5802</v>
      </c>
      <c r="AF110" t="s">
        <v>3371</v>
      </c>
      <c r="AG110" t="s">
        <v>633</v>
      </c>
      <c r="AH110" t="s">
        <v>3693</v>
      </c>
      <c r="AI110">
        <v>2016</v>
      </c>
      <c r="AL110">
        <v>0</v>
      </c>
      <c r="AM110" t="s">
        <v>102</v>
      </c>
    </row>
    <row r="111" spans="1:47">
      <c r="A111" s="1">
        <v>105</v>
      </c>
      <c r="B111" t="s">
        <v>5803</v>
      </c>
      <c r="C111" t="s">
        <v>634</v>
      </c>
      <c r="D111" t="str">
        <f t="shared" ref="D111:D122" si="15">IF(G111="n","-",MIN(X111,AI111,AN111))</f>
        <v>-</v>
      </c>
      <c r="E111" t="s">
        <v>3395</v>
      </c>
      <c r="F111" t="str">
        <f t="shared" si="11"/>
        <v/>
      </c>
      <c r="G111" t="str">
        <f t="shared" si="12"/>
        <v>n</v>
      </c>
      <c r="H111" t="str">
        <f t="shared" si="14"/>
        <v>None</v>
      </c>
      <c r="I111" t="s">
        <v>1101</v>
      </c>
      <c r="J111" t="s">
        <v>5643</v>
      </c>
      <c r="M111">
        <v>82733.3</v>
      </c>
      <c r="N111">
        <v>0.08</v>
      </c>
      <c r="O111">
        <v>2907.1</v>
      </c>
      <c r="P111" t="s">
        <v>5804</v>
      </c>
      <c r="Q111">
        <v>-0.11</v>
      </c>
      <c r="R111">
        <v>40695</v>
      </c>
      <c r="S111">
        <v>-6</v>
      </c>
      <c r="T111" t="s">
        <v>5493</v>
      </c>
      <c r="U111" t="s">
        <v>676</v>
      </c>
      <c r="V111" t="s">
        <v>634</v>
      </c>
      <c r="W111" t="s">
        <v>3395</v>
      </c>
      <c r="X111" t="s">
        <v>3395</v>
      </c>
      <c r="Y111" t="s">
        <v>3395</v>
      </c>
      <c r="Z111" t="s">
        <v>3395</v>
      </c>
      <c r="AA111" t="s">
        <v>3395</v>
      </c>
      <c r="AB111">
        <v>0</v>
      </c>
      <c r="AC111">
        <v>0</v>
      </c>
      <c r="AD111">
        <v>0</v>
      </c>
      <c r="AE111">
        <v>0</v>
      </c>
      <c r="AF111">
        <v>0</v>
      </c>
      <c r="AG111">
        <v>0</v>
      </c>
      <c r="AH111">
        <v>0</v>
      </c>
      <c r="AI111">
        <v>0</v>
      </c>
      <c r="AL111">
        <v>0</v>
      </c>
      <c r="AM111" t="s">
        <v>5805</v>
      </c>
    </row>
    <row r="112" spans="1:47">
      <c r="A112" s="1">
        <v>106</v>
      </c>
      <c r="B112" t="s">
        <v>136</v>
      </c>
      <c r="C112" t="s">
        <v>634</v>
      </c>
      <c r="D112" t="str">
        <f t="shared" si="15"/>
        <v>-</v>
      </c>
      <c r="E112" t="s">
        <v>3395</v>
      </c>
      <c r="F112" t="str">
        <f t="shared" si="11"/>
        <v/>
      </c>
      <c r="G112" t="str">
        <f t="shared" si="12"/>
        <v>n</v>
      </c>
      <c r="H112" t="str">
        <f t="shared" si="14"/>
        <v>None</v>
      </c>
      <c r="I112" t="s">
        <v>1101</v>
      </c>
      <c r="J112" t="s">
        <v>1111</v>
      </c>
      <c r="M112">
        <v>82331.199999999997</v>
      </c>
      <c r="N112">
        <v>0.32100000000000001</v>
      </c>
      <c r="O112">
        <v>5660.8</v>
      </c>
      <c r="P112" t="s">
        <v>5806</v>
      </c>
      <c r="Q112">
        <v>1.2E-2</v>
      </c>
      <c r="R112">
        <v>194056</v>
      </c>
      <c r="S112">
        <v>42</v>
      </c>
      <c r="T112" t="s">
        <v>5493</v>
      </c>
      <c r="U112" t="s">
        <v>774</v>
      </c>
      <c r="V112" t="s">
        <v>634</v>
      </c>
      <c r="W112" t="s">
        <v>3395</v>
      </c>
      <c r="X112" t="s">
        <v>3395</v>
      </c>
      <c r="Y112" t="s">
        <v>3395</v>
      </c>
      <c r="Z112" t="s">
        <v>3395</v>
      </c>
      <c r="AA112" t="s">
        <v>3395</v>
      </c>
      <c r="AB112">
        <v>0</v>
      </c>
      <c r="AC112">
        <v>0</v>
      </c>
      <c r="AD112">
        <v>0</v>
      </c>
      <c r="AE112">
        <v>0</v>
      </c>
      <c r="AF112">
        <v>0</v>
      </c>
      <c r="AG112">
        <v>0</v>
      </c>
      <c r="AH112">
        <v>0</v>
      </c>
      <c r="AI112">
        <v>0</v>
      </c>
      <c r="AL112">
        <v>0</v>
      </c>
      <c r="AM112" t="s">
        <v>136</v>
      </c>
    </row>
    <row r="113" spans="1:47">
      <c r="A113" s="1">
        <v>107</v>
      </c>
      <c r="B113" t="s">
        <v>140</v>
      </c>
      <c r="C113" t="s">
        <v>634</v>
      </c>
      <c r="D113" t="str">
        <f t="shared" si="15"/>
        <v>-</v>
      </c>
      <c r="E113" t="s">
        <v>3395</v>
      </c>
      <c r="F113" t="str">
        <f t="shared" si="11"/>
        <v/>
      </c>
      <c r="G113" t="str">
        <f t="shared" ref="G113:G143" si="16">IF( V113="Carbon Neutral", "y", IF(AI113&gt;1, "y", IF(AND(AO113&lt;=2030, AO113&gt;0),"y","n" ) ) )</f>
        <v>n</v>
      </c>
      <c r="H113" t="str">
        <f t="shared" si="14"/>
        <v>None</v>
      </c>
      <c r="I113" t="s">
        <v>1101</v>
      </c>
      <c r="J113" t="s">
        <v>1229</v>
      </c>
      <c r="M113">
        <v>81977.7</v>
      </c>
      <c r="N113">
        <v>8.5000000000000006E-2</v>
      </c>
      <c r="O113">
        <v>3531.4</v>
      </c>
      <c r="P113" t="s">
        <v>5807</v>
      </c>
      <c r="Q113">
        <v>0.41499999999999998</v>
      </c>
      <c r="R113">
        <v>338472</v>
      </c>
      <c r="S113">
        <v>-6</v>
      </c>
      <c r="T113" t="s">
        <v>5493</v>
      </c>
      <c r="U113" t="s">
        <v>680</v>
      </c>
      <c r="V113" t="s">
        <v>634</v>
      </c>
      <c r="W113" t="s">
        <v>3395</v>
      </c>
      <c r="X113" t="s">
        <v>3395</v>
      </c>
      <c r="Y113" t="s">
        <v>3395</v>
      </c>
      <c r="Z113" t="s">
        <v>3395</v>
      </c>
      <c r="AA113" t="s">
        <v>3395</v>
      </c>
      <c r="AB113">
        <v>0</v>
      </c>
      <c r="AC113">
        <v>0</v>
      </c>
      <c r="AD113">
        <v>0</v>
      </c>
      <c r="AE113">
        <v>0</v>
      </c>
      <c r="AF113">
        <v>0</v>
      </c>
      <c r="AG113">
        <v>0</v>
      </c>
      <c r="AH113">
        <v>0</v>
      </c>
      <c r="AI113">
        <v>0</v>
      </c>
      <c r="AL113">
        <v>0</v>
      </c>
      <c r="AM113" t="s">
        <v>140</v>
      </c>
    </row>
    <row r="114" spans="1:47">
      <c r="A114" s="1">
        <v>108</v>
      </c>
      <c r="B114" t="s">
        <v>5808</v>
      </c>
      <c r="C114" t="s">
        <v>634</v>
      </c>
      <c r="D114" t="str">
        <f t="shared" si="15"/>
        <v>-</v>
      </c>
      <c r="E114" t="s">
        <v>3395</v>
      </c>
      <c r="F114" t="str">
        <f t="shared" si="11"/>
        <v/>
      </c>
      <c r="G114" t="str">
        <f t="shared" si="16"/>
        <v>n</v>
      </c>
      <c r="H114" t="str">
        <f t="shared" si="14"/>
        <v>None</v>
      </c>
      <c r="I114" t="s">
        <v>1145</v>
      </c>
      <c r="J114" t="s">
        <v>5809</v>
      </c>
      <c r="M114">
        <v>81732.2</v>
      </c>
      <c r="N114">
        <v>4.2999999999999997E-2</v>
      </c>
      <c r="O114">
        <v>8788.4</v>
      </c>
      <c r="P114" t="s">
        <v>5810</v>
      </c>
      <c r="Q114">
        <v>2.9830000000000001</v>
      </c>
      <c r="R114">
        <v>56788</v>
      </c>
      <c r="S114">
        <v>-13</v>
      </c>
      <c r="T114" t="s">
        <v>5572</v>
      </c>
      <c r="U114" t="s">
        <v>3332</v>
      </c>
      <c r="V114" t="s">
        <v>634</v>
      </c>
      <c r="W114" t="s">
        <v>3395</v>
      </c>
      <c r="X114" t="s">
        <v>3395</v>
      </c>
      <c r="Y114" t="s">
        <v>3395</v>
      </c>
      <c r="Z114" t="s">
        <v>3395</v>
      </c>
      <c r="AA114" t="s">
        <v>3395</v>
      </c>
      <c r="AB114">
        <v>0</v>
      </c>
      <c r="AC114">
        <v>0</v>
      </c>
      <c r="AD114">
        <v>0</v>
      </c>
      <c r="AE114">
        <v>0</v>
      </c>
      <c r="AF114">
        <v>0</v>
      </c>
      <c r="AG114">
        <v>0</v>
      </c>
      <c r="AH114">
        <v>0</v>
      </c>
      <c r="AI114">
        <v>0</v>
      </c>
      <c r="AL114">
        <v>0</v>
      </c>
      <c r="AM114" t="s">
        <v>5808</v>
      </c>
    </row>
    <row r="115" spans="1:47">
      <c r="A115" s="1">
        <v>109</v>
      </c>
      <c r="B115" t="s">
        <v>179</v>
      </c>
      <c r="C115" t="s">
        <v>634</v>
      </c>
      <c r="D115" t="str">
        <f t="shared" si="15"/>
        <v>-</v>
      </c>
      <c r="E115" t="s">
        <v>3395</v>
      </c>
      <c r="F115" t="str">
        <f t="shared" si="11"/>
        <v/>
      </c>
      <c r="G115" t="str">
        <f t="shared" si="16"/>
        <v>n</v>
      </c>
      <c r="H115" t="str">
        <f t="shared" si="14"/>
        <v>RE100</v>
      </c>
      <c r="I115" t="s">
        <v>1130</v>
      </c>
      <c r="J115" t="s">
        <v>1333</v>
      </c>
      <c r="M115">
        <v>81581</v>
      </c>
      <c r="N115">
        <v>6.7000000000000004E-2</v>
      </c>
      <c r="O115">
        <v>15297</v>
      </c>
      <c r="P115" t="s">
        <v>5811</v>
      </c>
      <c r="Q115">
        <v>10.766999999999999</v>
      </c>
      <c r="R115">
        <v>135100</v>
      </c>
      <c r="S115">
        <v>-9</v>
      </c>
      <c r="T115" t="s">
        <v>5493</v>
      </c>
      <c r="U115" t="s">
        <v>3332</v>
      </c>
      <c r="V115" t="s">
        <v>634</v>
      </c>
      <c r="W115" t="s">
        <v>5812</v>
      </c>
      <c r="X115" t="s">
        <v>3395</v>
      </c>
      <c r="Y115" t="s">
        <v>3395</v>
      </c>
      <c r="Z115">
        <v>2010</v>
      </c>
      <c r="AA115">
        <v>2050</v>
      </c>
      <c r="AB115" t="s">
        <v>2990</v>
      </c>
      <c r="AC115">
        <v>0</v>
      </c>
      <c r="AD115" t="s">
        <v>5813</v>
      </c>
      <c r="AE115" t="s">
        <v>4481</v>
      </c>
      <c r="AF115">
        <v>0</v>
      </c>
      <c r="AG115">
        <v>0</v>
      </c>
      <c r="AH115">
        <v>0</v>
      </c>
      <c r="AL115">
        <v>0</v>
      </c>
      <c r="AM115" t="s">
        <v>179</v>
      </c>
      <c r="AN115">
        <v>2015</v>
      </c>
      <c r="AO115">
        <v>2050</v>
      </c>
      <c r="AP115" t="s">
        <v>5814</v>
      </c>
      <c r="AQ115">
        <v>0.25</v>
      </c>
      <c r="AR115">
        <v>0.02</v>
      </c>
      <c r="AS115">
        <v>0.02</v>
      </c>
      <c r="AT115">
        <v>0.03</v>
      </c>
      <c r="AU115" t="s">
        <v>5499</v>
      </c>
    </row>
    <row r="116" spans="1:47">
      <c r="A116" s="1">
        <v>109</v>
      </c>
      <c r="B116" t="s">
        <v>179</v>
      </c>
      <c r="C116" t="s">
        <v>643</v>
      </c>
      <c r="D116" t="str">
        <f t="shared" si="15"/>
        <v>-</v>
      </c>
      <c r="E116" t="s">
        <v>3395</v>
      </c>
      <c r="F116" t="str">
        <f t="shared" si="11"/>
        <v/>
      </c>
      <c r="G116" t="str">
        <f t="shared" si="16"/>
        <v>n</v>
      </c>
      <c r="H116" t="str">
        <f t="shared" si="14"/>
        <v>RE100</v>
      </c>
      <c r="M116">
        <v>81581</v>
      </c>
      <c r="N116">
        <v>6.7000000000000004E-2</v>
      </c>
      <c r="O116">
        <v>15297</v>
      </c>
      <c r="P116" t="s">
        <v>5811</v>
      </c>
      <c r="Q116">
        <v>10.766999999999999</v>
      </c>
      <c r="R116">
        <v>135100</v>
      </c>
      <c r="S116">
        <v>-9</v>
      </c>
      <c r="T116" t="s">
        <v>5493</v>
      </c>
      <c r="U116" t="s">
        <v>3332</v>
      </c>
      <c r="V116" t="s">
        <v>634</v>
      </c>
      <c r="W116" t="s">
        <v>5815</v>
      </c>
      <c r="X116" t="s">
        <v>3395</v>
      </c>
      <c r="Y116" t="s">
        <v>3395</v>
      </c>
      <c r="Z116">
        <v>2010</v>
      </c>
      <c r="AA116">
        <v>2020</v>
      </c>
      <c r="AB116" t="s">
        <v>2990</v>
      </c>
      <c r="AE116" t="s">
        <v>4481</v>
      </c>
      <c r="AI116">
        <v>0</v>
      </c>
      <c r="AM116" t="s">
        <v>179</v>
      </c>
      <c r="AN116">
        <v>2015</v>
      </c>
      <c r="AO116">
        <v>2050</v>
      </c>
      <c r="AP116" t="s">
        <v>5814</v>
      </c>
      <c r="AQ116">
        <v>0.25</v>
      </c>
      <c r="AR116">
        <v>0.02</v>
      </c>
      <c r="AS116">
        <v>0.02</v>
      </c>
      <c r="AT116">
        <v>0.03</v>
      </c>
      <c r="AU116" t="s">
        <v>5499</v>
      </c>
    </row>
    <row r="117" spans="1:47">
      <c r="A117" s="1">
        <v>110</v>
      </c>
      <c r="B117" t="s">
        <v>117</v>
      </c>
      <c r="C117" t="s">
        <v>634</v>
      </c>
      <c r="D117" t="str">
        <f t="shared" si="15"/>
        <v>-</v>
      </c>
      <c r="E117" t="s">
        <v>3395</v>
      </c>
      <c r="F117" t="str">
        <f t="shared" si="11"/>
        <v/>
      </c>
      <c r="G117" t="str">
        <f t="shared" si="16"/>
        <v>n</v>
      </c>
      <c r="H117" t="str">
        <f t="shared" si="14"/>
        <v>CN</v>
      </c>
      <c r="I117" t="s">
        <v>1101</v>
      </c>
      <c r="J117" t="s">
        <v>5510</v>
      </c>
      <c r="M117">
        <v>81403.3</v>
      </c>
      <c r="N117">
        <v>3.6999999999999998E-2</v>
      </c>
      <c r="O117">
        <v>1389.1</v>
      </c>
      <c r="P117" t="s">
        <v>5816</v>
      </c>
      <c r="Q117">
        <v>-0.61199999999999999</v>
      </c>
      <c r="R117">
        <v>165790</v>
      </c>
      <c r="S117">
        <v>-16</v>
      </c>
      <c r="T117" t="s">
        <v>5493</v>
      </c>
      <c r="U117" t="s">
        <v>692</v>
      </c>
      <c r="V117" t="s">
        <v>5521</v>
      </c>
      <c r="W117" t="s">
        <v>3395</v>
      </c>
      <c r="X117">
        <v>2018</v>
      </c>
      <c r="Y117" t="s">
        <v>3395</v>
      </c>
      <c r="Z117" t="s">
        <v>3395</v>
      </c>
      <c r="AA117">
        <v>2050</v>
      </c>
      <c r="AB117" t="s">
        <v>2990</v>
      </c>
      <c r="AC117">
        <v>0</v>
      </c>
      <c r="AD117" t="s">
        <v>5817</v>
      </c>
      <c r="AE117" t="s">
        <v>4154</v>
      </c>
      <c r="AF117">
        <v>0</v>
      </c>
      <c r="AG117">
        <v>0</v>
      </c>
      <c r="AH117">
        <v>0</v>
      </c>
      <c r="AL117">
        <v>0</v>
      </c>
      <c r="AM117" t="s">
        <v>5818</v>
      </c>
    </row>
    <row r="118" spans="1:47">
      <c r="A118" s="1">
        <v>111</v>
      </c>
      <c r="B118" t="s">
        <v>132</v>
      </c>
      <c r="C118" t="s">
        <v>634</v>
      </c>
      <c r="D118" t="str">
        <f t="shared" si="15"/>
        <v>-</v>
      </c>
      <c r="E118" t="s">
        <v>3395</v>
      </c>
      <c r="F118" t="str">
        <f t="shared" si="11"/>
        <v/>
      </c>
      <c r="G118" t="str">
        <f t="shared" si="16"/>
        <v>n</v>
      </c>
      <c r="H118" t="str">
        <f t="shared" si="14"/>
        <v>None</v>
      </c>
      <c r="I118" t="s">
        <v>1101</v>
      </c>
      <c r="J118" t="s">
        <v>5510</v>
      </c>
      <c r="M118">
        <v>80963.600000000006</v>
      </c>
      <c r="N118">
        <v>0.112</v>
      </c>
      <c r="O118">
        <v>1782.4</v>
      </c>
      <c r="P118" t="s">
        <v>5819</v>
      </c>
      <c r="Q118">
        <v>-0.08</v>
      </c>
      <c r="R118">
        <v>289735</v>
      </c>
      <c r="S118">
        <v>-1</v>
      </c>
      <c r="T118" t="s">
        <v>5509</v>
      </c>
      <c r="U118" t="s">
        <v>680</v>
      </c>
      <c r="V118" t="s">
        <v>634</v>
      </c>
      <c r="W118" t="s">
        <v>3395</v>
      </c>
      <c r="X118" t="s">
        <v>3395</v>
      </c>
      <c r="Y118" t="s">
        <v>3395</v>
      </c>
      <c r="Z118" t="s">
        <v>3395</v>
      </c>
      <c r="AA118" t="s">
        <v>3395</v>
      </c>
      <c r="AB118">
        <v>0</v>
      </c>
      <c r="AC118">
        <v>0</v>
      </c>
      <c r="AD118">
        <v>0</v>
      </c>
      <c r="AE118">
        <v>0</v>
      </c>
      <c r="AF118">
        <v>0</v>
      </c>
      <c r="AG118">
        <v>0</v>
      </c>
      <c r="AH118">
        <v>0</v>
      </c>
      <c r="AI118">
        <v>0</v>
      </c>
      <c r="AL118">
        <v>0</v>
      </c>
      <c r="AM118" t="s">
        <v>132</v>
      </c>
    </row>
    <row r="119" spans="1:47">
      <c r="A119" s="1">
        <v>112</v>
      </c>
      <c r="B119" t="s">
        <v>134</v>
      </c>
      <c r="C119" t="s">
        <v>634</v>
      </c>
      <c r="D119" t="str">
        <f t="shared" si="15"/>
        <v>-</v>
      </c>
      <c r="E119" t="s">
        <v>3395</v>
      </c>
      <c r="F119" t="str">
        <f t="shared" si="11"/>
        <v/>
      </c>
      <c r="G119" t="str">
        <f t="shared" si="16"/>
        <v>n</v>
      </c>
      <c r="H119" t="str">
        <f t="shared" si="14"/>
        <v>None</v>
      </c>
      <c r="I119" t="s">
        <v>1236</v>
      </c>
      <c r="J119" t="s">
        <v>5820</v>
      </c>
      <c r="M119">
        <v>80076.399999999994</v>
      </c>
      <c r="N119">
        <v>9.7000000000000003E-2</v>
      </c>
      <c r="O119">
        <v>-373.6</v>
      </c>
      <c r="P119" t="s">
        <v>5821</v>
      </c>
      <c r="Q119" t="s">
        <v>3395</v>
      </c>
      <c r="R119">
        <v>199442</v>
      </c>
      <c r="S119">
        <v>-3</v>
      </c>
      <c r="T119" t="s">
        <v>5493</v>
      </c>
      <c r="U119" t="s">
        <v>680</v>
      </c>
      <c r="V119" t="s">
        <v>634</v>
      </c>
      <c r="W119" t="s">
        <v>3395</v>
      </c>
      <c r="X119" t="s">
        <v>3395</v>
      </c>
      <c r="Y119" t="s">
        <v>3395</v>
      </c>
      <c r="Z119" t="s">
        <v>3395</v>
      </c>
      <c r="AA119" t="s">
        <v>3395</v>
      </c>
      <c r="AB119">
        <v>0</v>
      </c>
      <c r="AC119">
        <v>0</v>
      </c>
      <c r="AD119">
        <v>0</v>
      </c>
      <c r="AE119">
        <v>0</v>
      </c>
      <c r="AF119">
        <v>0</v>
      </c>
      <c r="AG119">
        <v>0</v>
      </c>
      <c r="AH119">
        <v>0</v>
      </c>
      <c r="AI119">
        <v>0</v>
      </c>
      <c r="AL119">
        <v>0</v>
      </c>
      <c r="AM119" t="s">
        <v>134</v>
      </c>
    </row>
    <row r="120" spans="1:47">
      <c r="A120" s="1">
        <v>113</v>
      </c>
      <c r="B120" t="s">
        <v>144</v>
      </c>
      <c r="C120" t="s">
        <v>634</v>
      </c>
      <c r="D120" t="str">
        <f t="shared" si="15"/>
        <v>-</v>
      </c>
      <c r="E120" t="s">
        <v>3395</v>
      </c>
      <c r="F120" t="str">
        <f t="shared" si="11"/>
        <v/>
      </c>
      <c r="G120" t="str">
        <f t="shared" si="16"/>
        <v>n</v>
      </c>
      <c r="H120" t="str">
        <f t="shared" si="14"/>
        <v>None</v>
      </c>
      <c r="I120" t="s">
        <v>1101</v>
      </c>
      <c r="J120" t="s">
        <v>5643</v>
      </c>
      <c r="M120">
        <v>79593</v>
      </c>
      <c r="N120">
        <v>0.30099999999999999</v>
      </c>
      <c r="O120">
        <v>7535</v>
      </c>
      <c r="P120" t="s">
        <v>5822</v>
      </c>
      <c r="Q120">
        <v>0.64200000000000002</v>
      </c>
      <c r="R120">
        <v>20525</v>
      </c>
      <c r="S120">
        <v>37</v>
      </c>
      <c r="T120" t="s">
        <v>5493</v>
      </c>
      <c r="U120" t="s">
        <v>861</v>
      </c>
      <c r="V120" t="s">
        <v>634</v>
      </c>
      <c r="W120" t="s">
        <v>3395</v>
      </c>
      <c r="X120" t="s">
        <v>3395</v>
      </c>
      <c r="Y120" t="s">
        <v>3395</v>
      </c>
      <c r="Z120" t="s">
        <v>3395</v>
      </c>
      <c r="AA120" t="s">
        <v>3395</v>
      </c>
      <c r="AB120">
        <v>0</v>
      </c>
      <c r="AC120">
        <v>0</v>
      </c>
      <c r="AD120" t="s">
        <v>5823</v>
      </c>
      <c r="AE120" t="s">
        <v>5824</v>
      </c>
      <c r="AF120">
        <v>0</v>
      </c>
      <c r="AG120">
        <v>0</v>
      </c>
      <c r="AH120">
        <v>0</v>
      </c>
      <c r="AI120">
        <v>0</v>
      </c>
      <c r="AL120">
        <v>0</v>
      </c>
      <c r="AM120" t="s">
        <v>144</v>
      </c>
    </row>
    <row r="121" spans="1:47">
      <c r="A121" s="1">
        <v>114</v>
      </c>
      <c r="B121" t="s">
        <v>269</v>
      </c>
      <c r="C121" t="s">
        <v>634</v>
      </c>
      <c r="D121" t="str">
        <f t="shared" si="15"/>
        <v>-</v>
      </c>
      <c r="E121" t="s">
        <v>3395</v>
      </c>
      <c r="F121" t="str">
        <f t="shared" si="11"/>
        <v/>
      </c>
      <c r="G121" t="str">
        <f t="shared" si="16"/>
        <v>n</v>
      </c>
      <c r="H121" t="str">
        <f t="shared" si="14"/>
        <v>None</v>
      </c>
      <c r="I121" t="s">
        <v>713</v>
      </c>
      <c r="J121" t="s">
        <v>5825</v>
      </c>
      <c r="M121">
        <v>79591</v>
      </c>
      <c r="N121">
        <v>6.0000000000000001E-3</v>
      </c>
      <c r="O121">
        <v>8728</v>
      </c>
      <c r="P121" t="s">
        <v>5826</v>
      </c>
      <c r="Q121">
        <v>0.51700000000000002</v>
      </c>
      <c r="R121">
        <v>381100</v>
      </c>
      <c r="S121">
        <v>-22</v>
      </c>
      <c r="T121" t="s">
        <v>5493</v>
      </c>
      <c r="U121" t="s">
        <v>3332</v>
      </c>
      <c r="V121" t="s">
        <v>634</v>
      </c>
      <c r="W121" t="s">
        <v>3395</v>
      </c>
      <c r="X121" t="s">
        <v>3395</v>
      </c>
      <c r="Y121" t="s">
        <v>3395</v>
      </c>
      <c r="Z121" t="s">
        <v>3395</v>
      </c>
      <c r="AA121" t="s">
        <v>3395</v>
      </c>
      <c r="AB121">
        <v>0</v>
      </c>
      <c r="AC121">
        <v>0</v>
      </c>
      <c r="AD121" t="s">
        <v>5827</v>
      </c>
      <c r="AE121">
        <v>0</v>
      </c>
      <c r="AF121">
        <v>0</v>
      </c>
      <c r="AG121">
        <v>0</v>
      </c>
      <c r="AH121">
        <v>0</v>
      </c>
      <c r="AI121">
        <v>0</v>
      </c>
      <c r="AL121">
        <v>0</v>
      </c>
      <c r="AM121" t="s">
        <v>269</v>
      </c>
    </row>
    <row r="122" spans="1:47">
      <c r="A122" s="1">
        <v>120</v>
      </c>
      <c r="B122" t="s">
        <v>271</v>
      </c>
      <c r="C122" t="s">
        <v>634</v>
      </c>
      <c r="D122" t="str">
        <f t="shared" si="15"/>
        <v>-</v>
      </c>
      <c r="E122" t="s">
        <v>3395</v>
      </c>
      <c r="F122" t="str">
        <f t="shared" si="11"/>
        <v/>
      </c>
      <c r="G122" t="str">
        <f t="shared" si="16"/>
        <v>n</v>
      </c>
      <c r="H122" t="str">
        <f t="shared" si="14"/>
        <v>None</v>
      </c>
      <c r="I122" t="s">
        <v>1236</v>
      </c>
      <c r="J122" t="s">
        <v>5820</v>
      </c>
      <c r="K122" s="7" t="s">
        <v>5828</v>
      </c>
      <c r="M122">
        <v>76033</v>
      </c>
      <c r="N122">
        <v>0.107</v>
      </c>
      <c r="O122">
        <v>5149</v>
      </c>
      <c r="P122" t="s">
        <v>5829</v>
      </c>
      <c r="Q122">
        <v>0.127</v>
      </c>
      <c r="R122">
        <v>208583</v>
      </c>
      <c r="S122">
        <v>7</v>
      </c>
      <c r="T122" t="s">
        <v>5572</v>
      </c>
      <c r="U122" t="s">
        <v>732</v>
      </c>
      <c r="V122" t="s">
        <v>634</v>
      </c>
      <c r="W122" t="s">
        <v>3395</v>
      </c>
      <c r="X122">
        <v>2019</v>
      </c>
      <c r="Y122" t="s">
        <v>3395</v>
      </c>
      <c r="Z122" t="s">
        <v>3395</v>
      </c>
      <c r="AA122">
        <v>2050</v>
      </c>
      <c r="AB122" t="s">
        <v>5830</v>
      </c>
      <c r="AD122" t="s">
        <v>5831</v>
      </c>
      <c r="AE122" t="s">
        <v>5832</v>
      </c>
      <c r="AI122">
        <v>0</v>
      </c>
    </row>
    <row r="123" spans="1:47">
      <c r="A123" s="1">
        <v>116</v>
      </c>
      <c r="B123" t="s">
        <v>194</v>
      </c>
      <c r="C123" t="s">
        <v>643</v>
      </c>
      <c r="D123">
        <f>IF(G123="n","",MIN(X123,AI123,AN123))</f>
        <v>2015</v>
      </c>
      <c r="F123">
        <f t="shared" si="11"/>
        <v>2015</v>
      </c>
      <c r="G123" t="str">
        <f t="shared" si="16"/>
        <v>y</v>
      </c>
      <c r="H123" t="str">
        <f t="shared" si="14"/>
        <v>SBT &amp; RE100</v>
      </c>
      <c r="M123">
        <v>78157.7</v>
      </c>
      <c r="N123">
        <v>1.4E-2</v>
      </c>
      <c r="O123">
        <v>8264</v>
      </c>
      <c r="P123" t="s">
        <v>5833</v>
      </c>
      <c r="Q123">
        <v>0.86599999999999999</v>
      </c>
      <c r="R123">
        <v>114400</v>
      </c>
      <c r="S123">
        <v>-19</v>
      </c>
      <c r="T123" t="s">
        <v>5493</v>
      </c>
      <c r="U123" t="s">
        <v>676</v>
      </c>
      <c r="W123" t="s">
        <v>5834</v>
      </c>
      <c r="X123">
        <v>2015</v>
      </c>
      <c r="Y123" t="s">
        <v>3395</v>
      </c>
      <c r="Z123">
        <v>2015</v>
      </c>
      <c r="AA123">
        <v>2020</v>
      </c>
      <c r="AB123" t="s">
        <v>5835</v>
      </c>
      <c r="AC123">
        <v>0</v>
      </c>
      <c r="AD123" t="s">
        <v>5836</v>
      </c>
      <c r="AE123" t="s">
        <v>5837</v>
      </c>
      <c r="AF123" t="s">
        <v>4549</v>
      </c>
      <c r="AG123" t="s">
        <v>641</v>
      </c>
      <c r="AH123" t="s">
        <v>5108</v>
      </c>
      <c r="AI123">
        <v>2015</v>
      </c>
      <c r="AJ123">
        <v>2020</v>
      </c>
      <c r="AL123" t="s">
        <v>5109</v>
      </c>
      <c r="AM123" t="s">
        <v>194</v>
      </c>
      <c r="AN123">
        <v>2018</v>
      </c>
      <c r="AO123">
        <v>2040</v>
      </c>
      <c r="AP123" t="s">
        <v>5838</v>
      </c>
      <c r="AQ123">
        <v>0.05</v>
      </c>
      <c r="AR123" t="s">
        <v>3338</v>
      </c>
      <c r="AS123" t="s">
        <v>3338</v>
      </c>
      <c r="AT123" t="s">
        <v>3338</v>
      </c>
      <c r="AU123" t="s">
        <v>5839</v>
      </c>
    </row>
    <row r="124" spans="1:47">
      <c r="A124" s="1">
        <v>116</v>
      </c>
      <c r="B124" t="s">
        <v>194</v>
      </c>
      <c r="C124" t="s">
        <v>634</v>
      </c>
      <c r="D124">
        <f>IF(G124="n","",MIN(X124,AI124,AN124))</f>
        <v>2010</v>
      </c>
      <c r="E124" t="s">
        <v>5489</v>
      </c>
      <c r="F124">
        <f t="shared" si="11"/>
        <v>2015</v>
      </c>
      <c r="G124" t="str">
        <f t="shared" si="16"/>
        <v>y</v>
      </c>
      <c r="H124" t="str">
        <f t="shared" si="14"/>
        <v>CN, SBT &amp; RE100</v>
      </c>
      <c r="I124" t="s">
        <v>713</v>
      </c>
      <c r="J124" t="s">
        <v>5551</v>
      </c>
      <c r="M124">
        <v>78157.7</v>
      </c>
      <c r="N124">
        <v>1.4E-2</v>
      </c>
      <c r="O124">
        <v>8264</v>
      </c>
      <c r="P124" t="s">
        <v>5833</v>
      </c>
      <c r="Q124">
        <v>0.86599999999999999</v>
      </c>
      <c r="R124">
        <v>114400</v>
      </c>
      <c r="S124">
        <v>-19</v>
      </c>
      <c r="T124" t="s">
        <v>5493</v>
      </c>
      <c r="U124" t="s">
        <v>676</v>
      </c>
      <c r="V124" t="s">
        <v>5521</v>
      </c>
      <c r="W124" t="s">
        <v>3395</v>
      </c>
      <c r="X124">
        <v>2010</v>
      </c>
      <c r="Y124" t="s">
        <v>3395</v>
      </c>
      <c r="Z124" t="s">
        <v>3395</v>
      </c>
      <c r="AA124">
        <v>2050</v>
      </c>
      <c r="AB124" t="s">
        <v>5840</v>
      </c>
      <c r="AC124">
        <v>0</v>
      </c>
      <c r="AD124" t="s">
        <v>5841</v>
      </c>
      <c r="AE124" t="s">
        <v>5103</v>
      </c>
      <c r="AF124" t="s">
        <v>4549</v>
      </c>
      <c r="AG124" t="s">
        <v>641</v>
      </c>
      <c r="AH124" t="s">
        <v>5108</v>
      </c>
      <c r="AI124">
        <v>2015</v>
      </c>
      <c r="AJ124">
        <v>2020</v>
      </c>
      <c r="AL124" t="s">
        <v>5109</v>
      </c>
      <c r="AM124" t="s">
        <v>194</v>
      </c>
      <c r="AN124">
        <v>2018</v>
      </c>
      <c r="AO124">
        <v>2040</v>
      </c>
      <c r="AP124" t="s">
        <v>5838</v>
      </c>
      <c r="AQ124">
        <v>0.05</v>
      </c>
      <c r="AR124" t="s">
        <v>3338</v>
      </c>
      <c r="AS124" t="s">
        <v>3338</v>
      </c>
      <c r="AT124" t="s">
        <v>3338</v>
      </c>
      <c r="AU124" t="s">
        <v>5839</v>
      </c>
    </row>
    <row r="125" spans="1:47">
      <c r="A125" s="1">
        <v>117</v>
      </c>
      <c r="B125" t="s">
        <v>175</v>
      </c>
      <c r="C125" t="s">
        <v>634</v>
      </c>
      <c r="D125" t="str">
        <f>IF(G125="n","-",MIN(X125,AI125,AN125))</f>
        <v>-</v>
      </c>
      <c r="E125" t="s">
        <v>3395</v>
      </c>
      <c r="F125" t="str">
        <f t="shared" si="11"/>
        <v/>
      </c>
      <c r="G125" t="str">
        <f t="shared" si="16"/>
        <v>n</v>
      </c>
      <c r="H125" t="str">
        <f t="shared" si="14"/>
        <v>None</v>
      </c>
      <c r="I125" t="s">
        <v>1101</v>
      </c>
      <c r="J125" t="s">
        <v>5643</v>
      </c>
      <c r="M125">
        <v>77587</v>
      </c>
      <c r="N125">
        <v>0.17699999999999999</v>
      </c>
      <c r="O125">
        <v>2484.6999999999998</v>
      </c>
      <c r="P125" t="s">
        <v>5842</v>
      </c>
      <c r="Q125">
        <v>-0.27800000000000002</v>
      </c>
      <c r="R125">
        <v>35442</v>
      </c>
      <c r="S125">
        <v>20</v>
      </c>
      <c r="T125" t="s">
        <v>5493</v>
      </c>
      <c r="U125" t="s">
        <v>774</v>
      </c>
      <c r="V125" t="s">
        <v>634</v>
      </c>
      <c r="W125" t="s">
        <v>3395</v>
      </c>
      <c r="X125" t="s">
        <v>3395</v>
      </c>
      <c r="Y125" t="s">
        <v>3395</v>
      </c>
      <c r="Z125" t="s">
        <v>3395</v>
      </c>
      <c r="AA125" t="s">
        <v>3395</v>
      </c>
      <c r="AB125">
        <v>0</v>
      </c>
      <c r="AC125">
        <v>0</v>
      </c>
      <c r="AD125">
        <v>0</v>
      </c>
      <c r="AE125">
        <v>0</v>
      </c>
      <c r="AF125">
        <v>0</v>
      </c>
      <c r="AG125">
        <v>0</v>
      </c>
      <c r="AH125">
        <v>0</v>
      </c>
      <c r="AI125">
        <v>0</v>
      </c>
      <c r="AL125">
        <v>0</v>
      </c>
      <c r="AM125" t="s">
        <v>175</v>
      </c>
    </row>
    <row r="126" spans="1:47">
      <c r="A126" s="1">
        <v>118</v>
      </c>
      <c r="B126" t="s">
        <v>255</v>
      </c>
      <c r="C126" t="s">
        <v>634</v>
      </c>
      <c r="D126">
        <f>IF(G126="n","",MIN(X126,AI126,AN126))</f>
        <v>2018</v>
      </c>
      <c r="F126">
        <f t="shared" si="11"/>
        <v>2018</v>
      </c>
      <c r="G126" t="str">
        <f t="shared" si="16"/>
        <v>y</v>
      </c>
      <c r="H126" t="str">
        <f t="shared" si="14"/>
        <v>SBT &amp; RE100</v>
      </c>
      <c r="I126" t="s">
        <v>1281</v>
      </c>
      <c r="J126" t="s">
        <v>1281</v>
      </c>
      <c r="M126">
        <v>77122.5</v>
      </c>
      <c r="N126">
        <v>2.4E-2</v>
      </c>
      <c r="O126">
        <v>214</v>
      </c>
      <c r="P126" t="s">
        <v>5843</v>
      </c>
      <c r="Q126">
        <v>-2.8000000000000001E-2</v>
      </c>
      <c r="R126">
        <v>288326</v>
      </c>
      <c r="S126">
        <v>-15</v>
      </c>
      <c r="T126" t="s">
        <v>5493</v>
      </c>
      <c r="U126" t="s">
        <v>676</v>
      </c>
      <c r="V126" t="s">
        <v>634</v>
      </c>
      <c r="W126" t="s">
        <v>3395</v>
      </c>
      <c r="X126" t="s">
        <v>3395</v>
      </c>
      <c r="Y126" t="s">
        <v>3395</v>
      </c>
      <c r="Z126" t="s">
        <v>3395</v>
      </c>
      <c r="AA126" t="s">
        <v>3395</v>
      </c>
      <c r="AB126">
        <v>0</v>
      </c>
      <c r="AC126">
        <v>0</v>
      </c>
      <c r="AD126">
        <v>0</v>
      </c>
      <c r="AE126">
        <v>0</v>
      </c>
      <c r="AF126" t="s">
        <v>3400</v>
      </c>
      <c r="AG126" t="s">
        <v>641</v>
      </c>
      <c r="AH126" t="s">
        <v>3403</v>
      </c>
      <c r="AI126">
        <v>2019</v>
      </c>
      <c r="AJ126">
        <v>2030</v>
      </c>
      <c r="AK126" t="s">
        <v>5568</v>
      </c>
      <c r="AL126" t="s">
        <v>3404</v>
      </c>
      <c r="AM126" t="s">
        <v>255</v>
      </c>
      <c r="AN126">
        <v>2018</v>
      </c>
      <c r="AO126">
        <v>2030</v>
      </c>
      <c r="AP126" t="s">
        <v>3338</v>
      </c>
      <c r="AQ126">
        <v>0</v>
      </c>
      <c r="AR126" t="s">
        <v>3338</v>
      </c>
      <c r="AS126" t="s">
        <v>3338</v>
      </c>
      <c r="AT126" t="s">
        <v>3338</v>
      </c>
      <c r="AU126" t="s">
        <v>5844</v>
      </c>
    </row>
    <row r="127" spans="1:47">
      <c r="A127" s="1">
        <v>119</v>
      </c>
      <c r="B127" t="s">
        <v>65</v>
      </c>
      <c r="C127" t="s">
        <v>634</v>
      </c>
      <c r="D127" t="str">
        <f>IF(G127="n","-",MIN(X127,AI127,AN127))</f>
        <v>-</v>
      </c>
      <c r="E127" t="s">
        <v>3395</v>
      </c>
      <c r="F127" t="str">
        <f t="shared" si="11"/>
        <v/>
      </c>
      <c r="G127" t="str">
        <f t="shared" si="16"/>
        <v>n</v>
      </c>
      <c r="H127" t="str">
        <f t="shared" si="14"/>
        <v>None</v>
      </c>
      <c r="I127" t="s">
        <v>1236</v>
      </c>
      <c r="J127" t="s">
        <v>5820</v>
      </c>
      <c r="M127">
        <v>76363.100000000006</v>
      </c>
      <c r="N127">
        <v>4.9000000000000002E-2</v>
      </c>
      <c r="O127">
        <v>1483</v>
      </c>
      <c r="P127" t="s">
        <v>5845</v>
      </c>
      <c r="Q127">
        <v>-4.1000000000000002E-2</v>
      </c>
      <c r="R127">
        <v>16901</v>
      </c>
      <c r="S127">
        <v>-8</v>
      </c>
      <c r="T127" t="s">
        <v>5572</v>
      </c>
      <c r="U127" t="s">
        <v>680</v>
      </c>
      <c r="V127" t="s">
        <v>634</v>
      </c>
      <c r="W127" t="s">
        <v>3395</v>
      </c>
      <c r="X127" t="s">
        <v>3395</v>
      </c>
      <c r="Y127" t="s">
        <v>3395</v>
      </c>
      <c r="Z127" t="s">
        <v>3395</v>
      </c>
      <c r="AA127" t="s">
        <v>3395</v>
      </c>
      <c r="AB127">
        <v>0</v>
      </c>
      <c r="AC127">
        <v>0</v>
      </c>
      <c r="AD127">
        <v>0</v>
      </c>
      <c r="AE127">
        <v>0</v>
      </c>
      <c r="AF127">
        <v>0</v>
      </c>
      <c r="AG127">
        <v>0</v>
      </c>
      <c r="AH127">
        <v>0</v>
      </c>
      <c r="AI127">
        <v>0</v>
      </c>
      <c r="AL127">
        <v>0</v>
      </c>
      <c r="AM127" t="s">
        <v>65</v>
      </c>
    </row>
    <row r="128" spans="1:47">
      <c r="A128" s="1">
        <v>115</v>
      </c>
      <c r="B128" t="s">
        <v>238</v>
      </c>
      <c r="C128" t="s">
        <v>634</v>
      </c>
      <c r="D128" t="str">
        <f>IF(G128="n","-",MIN(X128,AI128,AN128))</f>
        <v>-</v>
      </c>
      <c r="E128" t="s">
        <v>3395</v>
      </c>
      <c r="F128" t="str">
        <f t="shared" si="11"/>
        <v/>
      </c>
      <c r="G128" t="str">
        <f t="shared" si="16"/>
        <v>n</v>
      </c>
      <c r="H128" t="str">
        <f t="shared" si="14"/>
        <v>None</v>
      </c>
      <c r="I128" t="s">
        <v>628</v>
      </c>
      <c r="J128" t="s">
        <v>628</v>
      </c>
      <c r="M128">
        <v>78798.7</v>
      </c>
      <c r="N128">
        <v>8.4000000000000005E-2</v>
      </c>
      <c r="O128">
        <v>5555.1</v>
      </c>
      <c r="P128" t="s">
        <v>5846</v>
      </c>
      <c r="Q128">
        <v>-0.189</v>
      </c>
      <c r="R128">
        <v>122404</v>
      </c>
      <c r="S128">
        <v>-3</v>
      </c>
      <c r="T128" t="s">
        <v>5493</v>
      </c>
      <c r="U128" t="s">
        <v>709</v>
      </c>
      <c r="V128" t="s">
        <v>634</v>
      </c>
      <c r="W128" t="s">
        <v>5847</v>
      </c>
      <c r="X128" t="s">
        <v>3395</v>
      </c>
      <c r="Y128">
        <v>2019</v>
      </c>
      <c r="Z128" t="s">
        <v>3395</v>
      </c>
      <c r="AA128">
        <v>2030</v>
      </c>
      <c r="AB128" t="s">
        <v>5848</v>
      </c>
      <c r="AC128">
        <v>0</v>
      </c>
      <c r="AD128" t="s">
        <v>5849</v>
      </c>
      <c r="AE128" t="s">
        <v>5850</v>
      </c>
      <c r="AF128">
        <v>0</v>
      </c>
      <c r="AG128">
        <v>0</v>
      </c>
      <c r="AH128">
        <v>0</v>
      </c>
      <c r="AI128">
        <v>0</v>
      </c>
      <c r="AL128">
        <v>0</v>
      </c>
      <c r="AM128" t="s">
        <v>238</v>
      </c>
    </row>
    <row r="129" spans="1:39">
      <c r="A129" s="1">
        <v>120</v>
      </c>
      <c r="B129" t="s">
        <v>271</v>
      </c>
      <c r="C129" t="s">
        <v>643</v>
      </c>
      <c r="D129" t="str">
        <f>IF(G129="n","-",MIN(X129,AI129,AN129))</f>
        <v>-</v>
      </c>
      <c r="E129" t="s">
        <v>3395</v>
      </c>
      <c r="F129" t="str">
        <f t="shared" si="11"/>
        <v/>
      </c>
      <c r="G129" t="str">
        <f t="shared" si="16"/>
        <v>n</v>
      </c>
      <c r="H129" t="str">
        <f t="shared" si="14"/>
        <v>None</v>
      </c>
      <c r="M129">
        <v>76033</v>
      </c>
      <c r="N129">
        <v>0.107</v>
      </c>
      <c r="O129">
        <v>5149</v>
      </c>
      <c r="P129" t="s">
        <v>5829</v>
      </c>
      <c r="Q129">
        <v>0.127</v>
      </c>
      <c r="R129">
        <v>208583</v>
      </c>
      <c r="S129">
        <v>7</v>
      </c>
      <c r="T129" t="s">
        <v>5572</v>
      </c>
      <c r="U129" t="s">
        <v>732</v>
      </c>
      <c r="V129" t="s">
        <v>634</v>
      </c>
      <c r="W129" t="s">
        <v>5851</v>
      </c>
      <c r="X129" t="s">
        <v>3395</v>
      </c>
      <c r="Y129" t="s">
        <v>3395</v>
      </c>
      <c r="Z129">
        <v>2007</v>
      </c>
      <c r="AA129">
        <v>2020</v>
      </c>
      <c r="AB129" t="s">
        <v>5852</v>
      </c>
      <c r="AC129">
        <v>0</v>
      </c>
      <c r="AD129">
        <v>0</v>
      </c>
      <c r="AE129" t="s">
        <v>5853</v>
      </c>
      <c r="AF129">
        <v>0</v>
      </c>
      <c r="AG129">
        <v>0</v>
      </c>
      <c r="AH129">
        <v>0</v>
      </c>
      <c r="AI129">
        <v>0</v>
      </c>
      <c r="AL129">
        <v>0</v>
      </c>
      <c r="AM129" t="s">
        <v>5854</v>
      </c>
    </row>
    <row r="130" spans="1:39">
      <c r="A130" s="1">
        <v>121</v>
      </c>
      <c r="B130" t="s">
        <v>189</v>
      </c>
      <c r="C130" t="s">
        <v>634</v>
      </c>
      <c r="D130" t="str">
        <f>IF(G130="n","-",MIN(X130,AI130,AN130))</f>
        <v>-</v>
      </c>
      <c r="E130" t="s">
        <v>3395</v>
      </c>
      <c r="F130" t="str">
        <f t="shared" si="11"/>
        <v/>
      </c>
      <c r="G130" t="str">
        <f t="shared" si="16"/>
        <v>n</v>
      </c>
      <c r="H130" t="str">
        <f>IF((OR(V130="Carbon Neutral",V130="No - but have a post-2030 commitment")),           IF((OR(AG130="Committed",AG130="Targets Set")),                    IF(AN130&gt;1, "CN, SBT &amp; RE100", "CN &amp; SBT"),                   IF(AN130&gt;1, "CN &amp; RE100", "CN")      ),                                                                                             IF((OR(AG130="Committed",AG130="Targets Set")),                IF(AN130&gt;1, "SBT &amp; RE100", " SBT"),                                 IF(AN130&gt;1, "RE100", "None")           )                         )</f>
        <v>None</v>
      </c>
      <c r="I130" t="s">
        <v>1145</v>
      </c>
      <c r="J130" t="s">
        <v>5540</v>
      </c>
      <c r="M130">
        <v>75377.3</v>
      </c>
      <c r="N130">
        <v>5.2999999999999999E-2</v>
      </c>
      <c r="O130">
        <v>1952</v>
      </c>
      <c r="P130" t="s">
        <v>5855</v>
      </c>
      <c r="Q130">
        <v>-0.18099999999999999</v>
      </c>
      <c r="R130">
        <v>198457</v>
      </c>
      <c r="S130">
        <v>-4</v>
      </c>
      <c r="T130" t="s">
        <v>5493</v>
      </c>
      <c r="U130" t="s">
        <v>680</v>
      </c>
      <c r="V130" t="s">
        <v>634</v>
      </c>
      <c r="W130" t="s">
        <v>3395</v>
      </c>
      <c r="X130" t="s">
        <v>3395</v>
      </c>
      <c r="Y130" t="s">
        <v>3395</v>
      </c>
      <c r="Z130" t="s">
        <v>3395</v>
      </c>
      <c r="AA130" t="s">
        <v>3395</v>
      </c>
      <c r="AB130">
        <v>0</v>
      </c>
      <c r="AC130">
        <v>0</v>
      </c>
      <c r="AD130">
        <v>0</v>
      </c>
      <c r="AE130">
        <v>0</v>
      </c>
      <c r="AF130">
        <v>0</v>
      </c>
      <c r="AG130">
        <v>0</v>
      </c>
      <c r="AH130">
        <v>0</v>
      </c>
      <c r="AI130">
        <v>0</v>
      </c>
      <c r="AL130">
        <v>0</v>
      </c>
      <c r="AM130" t="s">
        <v>189</v>
      </c>
    </row>
    <row r="131" spans="1:39">
      <c r="A131" s="1">
        <v>122</v>
      </c>
      <c r="B131" t="s">
        <v>142</v>
      </c>
      <c r="C131" t="s">
        <v>634</v>
      </c>
      <c r="D131">
        <f>IF(G131="n","",MIN(X131,AI131,AN131))</f>
        <v>2019</v>
      </c>
      <c r="F131">
        <f t="shared" si="11"/>
        <v>2019</v>
      </c>
      <c r="G131" t="str">
        <f t="shared" si="16"/>
        <v>y</v>
      </c>
      <c r="H131" t="str">
        <f t="shared" ref="H131:H162" si="17">IF((OR(V131="Carbon Neutral",V131="No - but have a post-2030 commitment")), IF((OR(AG131="Committed",AG131="Targets Set")), IF(AN131&gt;1, "CN, SBT &amp; RE100", "CN &amp; SBT"), IF(AN131&gt;1, "CN &amp; RE100", "CN") ), IF((OR(AG131="Committed",AG131="Targets Set")), IF(AN131&gt;1, "SBT &amp; RE100", " SBT"), IF(AN131&gt;1, "RE100", "None") ) )</f>
        <v xml:space="preserve"> SBT</v>
      </c>
      <c r="I131" t="s">
        <v>5490</v>
      </c>
      <c r="J131" t="s">
        <v>5491</v>
      </c>
      <c r="M131">
        <v>75356</v>
      </c>
      <c r="N131">
        <v>4.8000000000000001E-2</v>
      </c>
      <c r="O131">
        <v>2937</v>
      </c>
      <c r="P131" t="s">
        <v>5856</v>
      </c>
      <c r="Q131">
        <v>1E-3</v>
      </c>
      <c r="R131">
        <v>360000</v>
      </c>
      <c r="S131">
        <v>-6</v>
      </c>
      <c r="T131" t="s">
        <v>5493</v>
      </c>
      <c r="U131" t="s">
        <v>3332</v>
      </c>
      <c r="V131" t="s">
        <v>634</v>
      </c>
      <c r="W131" t="s">
        <v>5717</v>
      </c>
      <c r="X131" t="s">
        <v>3395</v>
      </c>
      <c r="Y131" t="s">
        <v>3395</v>
      </c>
      <c r="Z131">
        <v>2017</v>
      </c>
      <c r="AA131">
        <v>2030</v>
      </c>
      <c r="AB131" t="s">
        <v>668</v>
      </c>
      <c r="AC131">
        <v>0</v>
      </c>
      <c r="AD131">
        <v>0</v>
      </c>
      <c r="AE131" t="s">
        <v>5857</v>
      </c>
      <c r="AF131" t="s">
        <v>1093</v>
      </c>
      <c r="AG131" t="s">
        <v>641</v>
      </c>
      <c r="AH131" t="s">
        <v>4392</v>
      </c>
      <c r="AI131">
        <v>2019</v>
      </c>
      <c r="AJ131">
        <v>2030</v>
      </c>
      <c r="AK131" t="s">
        <v>5568</v>
      </c>
      <c r="AL131" t="s">
        <v>5200</v>
      </c>
      <c r="AM131" t="s">
        <v>142</v>
      </c>
    </row>
    <row r="132" spans="1:39">
      <c r="A132" s="1">
        <v>123</v>
      </c>
      <c r="B132" t="s">
        <v>222</v>
      </c>
      <c r="C132" t="s">
        <v>634</v>
      </c>
      <c r="D132" t="str">
        <f>IF(G132="n","-",MIN(X132,AI132,AN132))</f>
        <v>-</v>
      </c>
      <c r="E132" t="s">
        <v>3395</v>
      </c>
      <c r="F132" t="str">
        <f t="shared" si="11"/>
        <v/>
      </c>
      <c r="G132" t="str">
        <f t="shared" si="16"/>
        <v>n</v>
      </c>
      <c r="H132" t="str">
        <f t="shared" si="17"/>
        <v>None</v>
      </c>
      <c r="I132" t="s">
        <v>5687</v>
      </c>
      <c r="J132" t="s">
        <v>5687</v>
      </c>
      <c r="M132">
        <v>75185</v>
      </c>
      <c r="N132">
        <v>-1E-3</v>
      </c>
      <c r="O132">
        <v>3604.2</v>
      </c>
      <c r="P132" t="s">
        <v>5858</v>
      </c>
      <c r="Q132">
        <v>0.113</v>
      </c>
      <c r="R132">
        <v>133671</v>
      </c>
      <c r="S132">
        <v>-18</v>
      </c>
      <c r="T132" t="s">
        <v>5493</v>
      </c>
      <c r="U132" t="s">
        <v>697</v>
      </c>
      <c r="V132" t="s">
        <v>634</v>
      </c>
      <c r="W132" t="s">
        <v>3395</v>
      </c>
      <c r="X132" t="s">
        <v>3395</v>
      </c>
      <c r="Y132" t="s">
        <v>3395</v>
      </c>
      <c r="Z132" t="s">
        <v>3395</v>
      </c>
      <c r="AA132" t="s">
        <v>3395</v>
      </c>
      <c r="AB132">
        <v>0</v>
      </c>
      <c r="AC132">
        <v>0</v>
      </c>
      <c r="AD132">
        <v>0</v>
      </c>
      <c r="AE132">
        <v>0</v>
      </c>
      <c r="AF132">
        <v>0</v>
      </c>
      <c r="AG132">
        <v>0</v>
      </c>
      <c r="AH132">
        <v>0</v>
      </c>
      <c r="AI132">
        <v>0</v>
      </c>
      <c r="AL132">
        <v>0</v>
      </c>
      <c r="AM132" t="s">
        <v>5859</v>
      </c>
    </row>
    <row r="133" spans="1:39">
      <c r="A133" s="1">
        <v>124</v>
      </c>
      <c r="B133" t="s">
        <v>172</v>
      </c>
      <c r="C133" t="s">
        <v>634</v>
      </c>
      <c r="D133">
        <f>IF(G133="n","",MIN(X133,AI133,AN133))</f>
        <v>2017</v>
      </c>
      <c r="F133">
        <f t="shared" si="11"/>
        <v>2017</v>
      </c>
      <c r="G133" t="str">
        <f t="shared" si="16"/>
        <v>y</v>
      </c>
      <c r="H133" t="str">
        <f t="shared" si="17"/>
        <v>CN &amp; SBT</v>
      </c>
      <c r="I133" t="s">
        <v>1370</v>
      </c>
      <c r="J133" t="s">
        <v>5860</v>
      </c>
      <c r="M133">
        <v>75000.899999999994</v>
      </c>
      <c r="N133">
        <v>6.3E-2</v>
      </c>
      <c r="O133">
        <v>2448.8000000000002</v>
      </c>
      <c r="P133" t="s">
        <v>5861</v>
      </c>
      <c r="Q133">
        <v>-0.19900000000000001</v>
      </c>
      <c r="R133">
        <v>499018</v>
      </c>
      <c r="S133">
        <v>-5</v>
      </c>
      <c r="T133" t="s">
        <v>5493</v>
      </c>
      <c r="U133" t="s">
        <v>709</v>
      </c>
      <c r="V133" t="s">
        <v>5521</v>
      </c>
      <c r="W133" t="s">
        <v>3395</v>
      </c>
      <c r="X133">
        <v>2017</v>
      </c>
      <c r="Y133" t="s">
        <v>3395</v>
      </c>
      <c r="Z133" t="s">
        <v>3395</v>
      </c>
      <c r="AA133">
        <v>2050</v>
      </c>
      <c r="AB133" t="s">
        <v>5862</v>
      </c>
      <c r="AC133">
        <v>0</v>
      </c>
      <c r="AD133" t="s">
        <v>5863</v>
      </c>
      <c r="AE133" t="s">
        <v>5864</v>
      </c>
      <c r="AF133" t="s">
        <v>4116</v>
      </c>
      <c r="AG133" t="s">
        <v>633</v>
      </c>
      <c r="AH133" t="s">
        <v>4117</v>
      </c>
      <c r="AI133">
        <v>2017</v>
      </c>
      <c r="AL133">
        <v>0</v>
      </c>
      <c r="AM133" t="s">
        <v>5865</v>
      </c>
    </row>
    <row r="134" spans="1:39">
      <c r="A134" s="1">
        <v>125</v>
      </c>
      <c r="B134" t="s">
        <v>231</v>
      </c>
      <c r="C134" t="s">
        <v>634</v>
      </c>
      <c r="D134" t="str">
        <f>IF(G134="n","-",MIN(X134,AI134,AN134))</f>
        <v>-</v>
      </c>
      <c r="E134" t="s">
        <v>3395</v>
      </c>
      <c r="F134" t="str">
        <f t="shared" si="11"/>
        <v/>
      </c>
      <c r="G134" t="str">
        <f t="shared" si="16"/>
        <v>n</v>
      </c>
      <c r="H134" t="str">
        <f t="shared" si="17"/>
        <v>None</v>
      </c>
      <c r="I134" t="s">
        <v>1145</v>
      </c>
      <c r="J134" t="s">
        <v>5866</v>
      </c>
      <c r="M134">
        <v>74202.3</v>
      </c>
      <c r="N134">
        <v>0.08</v>
      </c>
      <c r="O134">
        <v>2514.5</v>
      </c>
      <c r="P134" t="s">
        <v>5867</v>
      </c>
      <c r="Q134">
        <v>0.14199999999999999</v>
      </c>
      <c r="R134">
        <v>89198</v>
      </c>
      <c r="S134">
        <v>1</v>
      </c>
      <c r="T134" t="s">
        <v>5572</v>
      </c>
      <c r="U134" t="s">
        <v>676</v>
      </c>
      <c r="V134" t="s">
        <v>634</v>
      </c>
      <c r="W134" t="s">
        <v>3395</v>
      </c>
      <c r="X134" t="s">
        <v>3395</v>
      </c>
      <c r="Y134" t="s">
        <v>3395</v>
      </c>
      <c r="Z134" t="s">
        <v>3395</v>
      </c>
      <c r="AA134" t="s">
        <v>3395</v>
      </c>
      <c r="AB134">
        <v>0</v>
      </c>
      <c r="AC134">
        <v>0</v>
      </c>
      <c r="AD134">
        <v>0</v>
      </c>
      <c r="AE134">
        <v>0</v>
      </c>
      <c r="AF134">
        <v>0</v>
      </c>
      <c r="AG134">
        <v>0</v>
      </c>
      <c r="AH134">
        <v>0</v>
      </c>
      <c r="AI134">
        <v>0</v>
      </c>
      <c r="AL134">
        <v>0</v>
      </c>
      <c r="AM134" t="s">
        <v>231</v>
      </c>
    </row>
    <row r="135" spans="1:39">
      <c r="A135" s="1">
        <v>126</v>
      </c>
      <c r="B135" t="s">
        <v>204</v>
      </c>
      <c r="C135" t="s">
        <v>634</v>
      </c>
      <c r="D135" t="str">
        <f>IF(G135="n","-",MIN(X135,AI135,AN135))</f>
        <v>-</v>
      </c>
      <c r="E135" t="s">
        <v>3395</v>
      </c>
      <c r="F135" t="str">
        <f t="shared" si="11"/>
        <v/>
      </c>
      <c r="G135" t="str">
        <f t="shared" si="16"/>
        <v>n</v>
      </c>
      <c r="H135" t="str">
        <f t="shared" si="17"/>
        <v>None</v>
      </c>
      <c r="I135" t="s">
        <v>1101</v>
      </c>
      <c r="J135" t="s">
        <v>1101</v>
      </c>
      <c r="M135">
        <v>74144.100000000006</v>
      </c>
      <c r="N135">
        <v>-1.4999999999999999E-2</v>
      </c>
      <c r="O135">
        <v>1219.0999999999999</v>
      </c>
      <c r="P135" t="s">
        <v>5868</v>
      </c>
      <c r="Q135">
        <v>-0.24</v>
      </c>
      <c r="R135">
        <v>160301</v>
      </c>
      <c r="S135">
        <v>-22</v>
      </c>
      <c r="T135" t="s">
        <v>5493</v>
      </c>
      <c r="U135" t="s">
        <v>692</v>
      </c>
      <c r="V135" t="s">
        <v>634</v>
      </c>
      <c r="W135" t="s">
        <v>5869</v>
      </c>
      <c r="X135" t="s">
        <v>3395</v>
      </c>
      <c r="Y135">
        <v>2015</v>
      </c>
      <c r="Z135">
        <v>2012</v>
      </c>
      <c r="AA135">
        <v>2050</v>
      </c>
      <c r="AB135" t="s">
        <v>5870</v>
      </c>
      <c r="AC135">
        <v>0</v>
      </c>
      <c r="AD135">
        <v>0</v>
      </c>
      <c r="AE135" t="s">
        <v>5871</v>
      </c>
      <c r="AF135">
        <v>0</v>
      </c>
      <c r="AG135">
        <v>0</v>
      </c>
      <c r="AH135">
        <v>0</v>
      </c>
      <c r="AI135">
        <v>0</v>
      </c>
      <c r="AL135">
        <v>0</v>
      </c>
      <c r="AM135" t="s">
        <v>204</v>
      </c>
    </row>
    <row r="136" spans="1:39">
      <c r="A136" s="1">
        <v>127</v>
      </c>
      <c r="B136" t="s">
        <v>156</v>
      </c>
      <c r="C136" t="s">
        <v>634</v>
      </c>
      <c r="D136" t="str">
        <f>IF(G136="n","-",MIN(X136,AI136,AN136))</f>
        <v>-</v>
      </c>
      <c r="E136" t="s">
        <v>3395</v>
      </c>
      <c r="F136" t="str">
        <f t="shared" si="11"/>
        <v/>
      </c>
      <c r="G136" t="str">
        <f t="shared" si="16"/>
        <v>n</v>
      </c>
      <c r="H136" t="str">
        <f t="shared" si="17"/>
        <v>None</v>
      </c>
      <c r="I136" t="s">
        <v>1281</v>
      </c>
      <c r="J136" t="s">
        <v>1281</v>
      </c>
      <c r="M136">
        <v>74103.899999999994</v>
      </c>
      <c r="N136">
        <v>4.4999999999999998E-2</v>
      </c>
      <c r="O136">
        <v>2116</v>
      </c>
      <c r="P136" t="s">
        <v>5872</v>
      </c>
      <c r="Q136">
        <v>3.3000000000000002E-2</v>
      </c>
      <c r="R136">
        <v>225000</v>
      </c>
      <c r="S136">
        <v>-9</v>
      </c>
      <c r="T136" t="s">
        <v>5572</v>
      </c>
      <c r="U136" t="s">
        <v>697</v>
      </c>
      <c r="V136" t="s">
        <v>634</v>
      </c>
      <c r="W136" t="s">
        <v>3395</v>
      </c>
      <c r="X136" t="s">
        <v>3395</v>
      </c>
      <c r="Y136" t="s">
        <v>3395</v>
      </c>
      <c r="Z136" t="s">
        <v>3395</v>
      </c>
      <c r="AA136" t="s">
        <v>3395</v>
      </c>
      <c r="AB136">
        <v>0</v>
      </c>
      <c r="AC136">
        <v>0</v>
      </c>
      <c r="AD136">
        <v>0</v>
      </c>
      <c r="AE136">
        <v>0</v>
      </c>
      <c r="AF136">
        <v>0</v>
      </c>
      <c r="AG136">
        <v>0</v>
      </c>
      <c r="AH136">
        <v>0</v>
      </c>
      <c r="AI136">
        <v>0</v>
      </c>
      <c r="AL136">
        <v>0</v>
      </c>
      <c r="AM136" t="s">
        <v>156</v>
      </c>
    </row>
    <row r="137" spans="1:39">
      <c r="A137" s="1">
        <v>128</v>
      </c>
      <c r="B137" t="s">
        <v>128</v>
      </c>
      <c r="C137" t="s">
        <v>634</v>
      </c>
      <c r="D137" t="str">
        <f>IF(G137="n","-",MIN(X137,AI137,AN137))</f>
        <v>-</v>
      </c>
      <c r="E137" t="s">
        <v>3395</v>
      </c>
      <c r="F137" t="str">
        <f t="shared" si="11"/>
        <v/>
      </c>
      <c r="G137" t="str">
        <f t="shared" si="16"/>
        <v>n</v>
      </c>
      <c r="H137" t="str">
        <f t="shared" si="17"/>
        <v>None</v>
      </c>
      <c r="I137" t="s">
        <v>1145</v>
      </c>
      <c r="J137" t="s">
        <v>5575</v>
      </c>
      <c r="M137">
        <v>73598</v>
      </c>
      <c r="N137">
        <v>-1.4E-2</v>
      </c>
      <c r="O137">
        <v>9235</v>
      </c>
      <c r="P137" t="s">
        <v>5873</v>
      </c>
      <c r="Q137">
        <v>0.64200000000000002</v>
      </c>
      <c r="R137">
        <v>6621</v>
      </c>
      <c r="S137">
        <v>-22</v>
      </c>
      <c r="T137" t="s">
        <v>5493</v>
      </c>
      <c r="U137" t="s">
        <v>3332</v>
      </c>
      <c r="V137" t="s">
        <v>634</v>
      </c>
      <c r="W137" t="s">
        <v>3395</v>
      </c>
      <c r="X137" t="s">
        <v>3395</v>
      </c>
      <c r="Y137" t="s">
        <v>3395</v>
      </c>
      <c r="Z137" t="s">
        <v>3395</v>
      </c>
      <c r="AA137" t="s">
        <v>3395</v>
      </c>
      <c r="AB137">
        <v>0</v>
      </c>
      <c r="AC137">
        <v>0</v>
      </c>
      <c r="AD137">
        <v>0</v>
      </c>
      <c r="AE137">
        <v>0</v>
      </c>
      <c r="AF137">
        <v>0</v>
      </c>
      <c r="AG137">
        <v>0</v>
      </c>
      <c r="AH137">
        <v>0</v>
      </c>
      <c r="AI137">
        <v>0</v>
      </c>
      <c r="AL137">
        <v>0</v>
      </c>
      <c r="AM137" t="s">
        <v>128</v>
      </c>
    </row>
    <row r="138" spans="1:39">
      <c r="A138" s="1">
        <v>129</v>
      </c>
      <c r="B138" t="s">
        <v>249</v>
      </c>
      <c r="C138" t="s">
        <v>634</v>
      </c>
      <c r="D138" t="str">
        <f>IF(G138="n","-",MIN(X138,AI138,AN138))</f>
        <v>-</v>
      </c>
      <c r="E138" t="s">
        <v>3395</v>
      </c>
      <c r="F138" t="str">
        <f t="shared" si="11"/>
        <v/>
      </c>
      <c r="G138" t="str">
        <f t="shared" si="16"/>
        <v>n</v>
      </c>
      <c r="H138" t="str">
        <f t="shared" si="17"/>
        <v>None</v>
      </c>
      <c r="I138" t="s">
        <v>1148</v>
      </c>
      <c r="J138" t="s">
        <v>1148</v>
      </c>
      <c r="M138">
        <v>72677.399999999994</v>
      </c>
      <c r="N138">
        <v>4.3999999999999997E-2</v>
      </c>
      <c r="O138">
        <v>1097.7</v>
      </c>
      <c r="P138" t="s">
        <v>5874</v>
      </c>
      <c r="Q138">
        <v>-0.29399999999999998</v>
      </c>
      <c r="R138">
        <v>127163</v>
      </c>
      <c r="S138">
        <v>-5</v>
      </c>
      <c r="T138" t="s">
        <v>5493</v>
      </c>
      <c r="U138" t="s">
        <v>680</v>
      </c>
      <c r="V138" t="s">
        <v>634</v>
      </c>
      <c r="W138" t="s">
        <v>3395</v>
      </c>
      <c r="X138" t="s">
        <v>3395</v>
      </c>
      <c r="Y138" t="s">
        <v>3395</v>
      </c>
      <c r="Z138" t="s">
        <v>3395</v>
      </c>
      <c r="AA138" t="s">
        <v>3395</v>
      </c>
      <c r="AB138">
        <v>0</v>
      </c>
      <c r="AC138">
        <v>0</v>
      </c>
      <c r="AD138">
        <v>0</v>
      </c>
      <c r="AE138">
        <v>0</v>
      </c>
      <c r="AF138">
        <v>0</v>
      </c>
      <c r="AG138">
        <v>0</v>
      </c>
      <c r="AH138">
        <v>0</v>
      </c>
      <c r="AI138">
        <v>0</v>
      </c>
      <c r="AL138">
        <v>0</v>
      </c>
      <c r="AM138" t="s">
        <v>249</v>
      </c>
    </row>
    <row r="139" spans="1:39">
      <c r="A139" s="1">
        <v>130</v>
      </c>
      <c r="B139" t="s">
        <v>184</v>
      </c>
      <c r="C139" t="s">
        <v>634</v>
      </c>
      <c r="D139">
        <f>IF(G139="n","",MIN(X139,AI139,AN139))</f>
        <v>2016</v>
      </c>
      <c r="F139">
        <f t="shared" si="11"/>
        <v>2016</v>
      </c>
      <c r="G139" t="str">
        <f t="shared" si="16"/>
        <v>y</v>
      </c>
      <c r="H139" t="str">
        <f t="shared" si="17"/>
        <v xml:space="preserve"> SBT</v>
      </c>
      <c r="I139" t="s">
        <v>1101</v>
      </c>
      <c r="J139" t="s">
        <v>5643</v>
      </c>
      <c r="M139">
        <v>72307.199999999997</v>
      </c>
      <c r="N139">
        <v>0.22900000000000001</v>
      </c>
      <c r="O139">
        <v>3704.4</v>
      </c>
      <c r="P139" t="s">
        <v>5875</v>
      </c>
      <c r="Q139">
        <v>-7.0000000000000007E-2</v>
      </c>
      <c r="R139">
        <v>26613</v>
      </c>
      <c r="S139">
        <v>33</v>
      </c>
      <c r="T139" t="s">
        <v>5493</v>
      </c>
      <c r="U139" t="s">
        <v>969</v>
      </c>
      <c r="V139" t="s">
        <v>634</v>
      </c>
      <c r="W139" t="s">
        <v>5876</v>
      </c>
      <c r="X139" t="s">
        <v>3395</v>
      </c>
      <c r="Y139" t="s">
        <v>3395</v>
      </c>
      <c r="Z139" t="s">
        <v>3395</v>
      </c>
      <c r="AA139">
        <v>2030</v>
      </c>
      <c r="AB139" t="s">
        <v>995</v>
      </c>
      <c r="AC139">
        <v>0</v>
      </c>
      <c r="AD139">
        <v>0</v>
      </c>
      <c r="AE139" t="s">
        <v>5877</v>
      </c>
      <c r="AF139" t="s">
        <v>628</v>
      </c>
      <c r="AG139" t="s">
        <v>633</v>
      </c>
      <c r="AH139" t="s">
        <v>4918</v>
      </c>
      <c r="AI139">
        <v>2016</v>
      </c>
      <c r="AL139">
        <v>0</v>
      </c>
      <c r="AM139" t="s">
        <v>184</v>
      </c>
    </row>
    <row r="140" spans="1:39">
      <c r="A140" s="1">
        <v>131</v>
      </c>
      <c r="B140" t="s">
        <v>309</v>
      </c>
      <c r="C140" t="s">
        <v>634</v>
      </c>
      <c r="D140">
        <f>IF(G140="n","",MIN(X140,AI140,AN140))</f>
        <v>2017</v>
      </c>
      <c r="F140">
        <f t="shared" si="11"/>
        <v>2017</v>
      </c>
      <c r="G140" t="str">
        <f t="shared" si="16"/>
        <v>y</v>
      </c>
      <c r="H140" t="str">
        <f t="shared" si="17"/>
        <v>CN &amp; SBT</v>
      </c>
      <c r="I140" t="s">
        <v>713</v>
      </c>
      <c r="J140" t="s">
        <v>5551</v>
      </c>
      <c r="M140">
        <v>72178.399999999994</v>
      </c>
      <c r="N140">
        <v>2E-3</v>
      </c>
      <c r="O140">
        <v>2562.8000000000002</v>
      </c>
      <c r="P140" t="s">
        <v>5878</v>
      </c>
      <c r="Q140">
        <v>0.20300000000000001</v>
      </c>
      <c r="R140">
        <v>271869</v>
      </c>
      <c r="S140">
        <v>-17</v>
      </c>
      <c r="T140" t="s">
        <v>5493</v>
      </c>
      <c r="U140" t="s">
        <v>676</v>
      </c>
      <c r="V140" t="s">
        <v>5521</v>
      </c>
      <c r="W140" t="s">
        <v>3395</v>
      </c>
      <c r="X140">
        <v>2017</v>
      </c>
      <c r="Y140" t="s">
        <v>3395</v>
      </c>
      <c r="Z140" t="s">
        <v>3395</v>
      </c>
      <c r="AA140">
        <v>2050</v>
      </c>
      <c r="AB140" t="s">
        <v>2990</v>
      </c>
      <c r="AC140">
        <v>0</v>
      </c>
      <c r="AD140" t="s">
        <v>5879</v>
      </c>
      <c r="AE140" t="s">
        <v>5880</v>
      </c>
      <c r="AF140" t="s">
        <v>4549</v>
      </c>
      <c r="AG140" t="s">
        <v>641</v>
      </c>
      <c r="AH140" t="s">
        <v>4822</v>
      </c>
      <c r="AI140">
        <v>2017</v>
      </c>
      <c r="AJ140">
        <v>2030</v>
      </c>
      <c r="AK140" t="s">
        <v>5881</v>
      </c>
      <c r="AL140" t="s">
        <v>4823</v>
      </c>
      <c r="AM140" t="s">
        <v>309</v>
      </c>
    </row>
    <row r="141" spans="1:39">
      <c r="A141" s="1">
        <v>135</v>
      </c>
      <c r="B141" t="s">
        <v>328</v>
      </c>
      <c r="C141" t="s">
        <v>634</v>
      </c>
      <c r="D141" t="str">
        <f t="shared" ref="D141:D150" si="18">IF(G141="n","-",MIN(X141,AI141,AN141))</f>
        <v>-</v>
      </c>
      <c r="E141" t="s">
        <v>3395</v>
      </c>
      <c r="F141" t="str">
        <f t="shared" si="11"/>
        <v/>
      </c>
      <c r="G141" t="str">
        <f t="shared" si="16"/>
        <v>n</v>
      </c>
      <c r="H141" t="str">
        <f t="shared" si="17"/>
        <v>None</v>
      </c>
      <c r="I141" t="s">
        <v>713</v>
      </c>
      <c r="J141" t="s">
        <v>5882</v>
      </c>
      <c r="M141">
        <v>70848</v>
      </c>
      <c r="N141">
        <v>0.129</v>
      </c>
      <c r="O141">
        <v>21053</v>
      </c>
      <c r="P141" t="s">
        <v>5883</v>
      </c>
      <c r="Q141">
        <v>1.1930000000000001</v>
      </c>
      <c r="R141">
        <v>107400</v>
      </c>
      <c r="S141">
        <v>11</v>
      </c>
      <c r="T141" t="s">
        <v>5493</v>
      </c>
      <c r="U141" t="s">
        <v>3017</v>
      </c>
      <c r="V141" t="s">
        <v>634</v>
      </c>
      <c r="W141" t="s">
        <v>5884</v>
      </c>
      <c r="X141" t="s">
        <v>3395</v>
      </c>
      <c r="Y141">
        <v>2017</v>
      </c>
      <c r="Z141" t="s">
        <v>3395</v>
      </c>
      <c r="AA141">
        <v>2050</v>
      </c>
      <c r="AB141" t="s">
        <v>5885</v>
      </c>
      <c r="AC141" t="s">
        <v>5886</v>
      </c>
      <c r="AD141" t="s">
        <v>5887</v>
      </c>
      <c r="AE141" t="s">
        <v>5888</v>
      </c>
      <c r="AF141">
        <v>0</v>
      </c>
      <c r="AG141">
        <v>0</v>
      </c>
      <c r="AH141">
        <v>0</v>
      </c>
      <c r="AI141">
        <v>0</v>
      </c>
      <c r="AL141">
        <v>0</v>
      </c>
      <c r="AM141" t="s">
        <v>328</v>
      </c>
    </row>
    <row r="142" spans="1:39">
      <c r="A142" s="1">
        <v>133</v>
      </c>
      <c r="B142" t="s">
        <v>196</v>
      </c>
      <c r="C142" t="s">
        <v>634</v>
      </c>
      <c r="D142" t="str">
        <f t="shared" si="18"/>
        <v>-</v>
      </c>
      <c r="E142" t="s">
        <v>3395</v>
      </c>
      <c r="F142" t="str">
        <f t="shared" si="11"/>
        <v/>
      </c>
      <c r="G142" t="str">
        <f t="shared" si="16"/>
        <v>n</v>
      </c>
      <c r="H142" t="str">
        <f t="shared" si="17"/>
        <v>None</v>
      </c>
      <c r="I142" t="s">
        <v>5490</v>
      </c>
      <c r="J142" t="s">
        <v>5671</v>
      </c>
      <c r="M142">
        <v>71309</v>
      </c>
      <c r="N142">
        <v>3.9E-2</v>
      </c>
      <c r="O142">
        <v>2314</v>
      </c>
      <c r="P142" t="s">
        <v>5889</v>
      </c>
      <c r="Q142">
        <v>-0.32900000000000001</v>
      </c>
      <c r="R142">
        <v>245000</v>
      </c>
      <c r="S142">
        <v>-5</v>
      </c>
      <c r="T142" t="s">
        <v>5493</v>
      </c>
      <c r="U142" t="s">
        <v>3332</v>
      </c>
      <c r="V142" t="s">
        <v>634</v>
      </c>
      <c r="W142" t="s">
        <v>5890</v>
      </c>
      <c r="X142" t="s">
        <v>3395</v>
      </c>
      <c r="Y142">
        <v>2014</v>
      </c>
      <c r="Z142" t="s">
        <v>3395</v>
      </c>
      <c r="AA142">
        <v>2020</v>
      </c>
      <c r="AB142" t="s">
        <v>2990</v>
      </c>
      <c r="AC142">
        <v>0</v>
      </c>
      <c r="AD142">
        <v>0</v>
      </c>
      <c r="AE142" t="s">
        <v>5891</v>
      </c>
      <c r="AF142">
        <v>0</v>
      </c>
      <c r="AG142">
        <v>0</v>
      </c>
      <c r="AH142">
        <v>0</v>
      </c>
      <c r="AI142">
        <v>0</v>
      </c>
      <c r="AL142">
        <v>0</v>
      </c>
      <c r="AM142" t="s">
        <v>196</v>
      </c>
    </row>
    <row r="143" spans="1:39">
      <c r="A143" s="1">
        <v>134</v>
      </c>
      <c r="B143" t="s">
        <v>181</v>
      </c>
      <c r="C143" t="s">
        <v>634</v>
      </c>
      <c r="D143" t="str">
        <f t="shared" si="18"/>
        <v>-</v>
      </c>
      <c r="E143" t="s">
        <v>3395</v>
      </c>
      <c r="F143" t="str">
        <f t="shared" si="11"/>
        <v/>
      </c>
      <c r="G143" t="str">
        <f t="shared" si="16"/>
        <v>n</v>
      </c>
      <c r="H143" t="str">
        <f t="shared" si="17"/>
        <v>None</v>
      </c>
      <c r="I143" t="s">
        <v>1137</v>
      </c>
      <c r="J143" t="s">
        <v>5595</v>
      </c>
      <c r="M143">
        <v>71223.3</v>
      </c>
      <c r="N143">
        <v>2.1999999999999999E-2</v>
      </c>
      <c r="O143">
        <v>337.8</v>
      </c>
      <c r="P143" t="s">
        <v>5892</v>
      </c>
      <c r="Q143">
        <v>-0.14199999999999999</v>
      </c>
      <c r="R143">
        <v>117842</v>
      </c>
      <c r="S143">
        <v>-12</v>
      </c>
      <c r="T143" t="s">
        <v>5493</v>
      </c>
      <c r="U143" t="s">
        <v>680</v>
      </c>
      <c r="V143" t="s">
        <v>634</v>
      </c>
      <c r="W143" t="s">
        <v>3395</v>
      </c>
      <c r="X143" t="s">
        <v>3395</v>
      </c>
      <c r="Y143" t="s">
        <v>3395</v>
      </c>
      <c r="Z143" t="s">
        <v>3395</v>
      </c>
      <c r="AA143" t="s">
        <v>3395</v>
      </c>
      <c r="AB143">
        <v>0</v>
      </c>
      <c r="AC143">
        <v>0</v>
      </c>
      <c r="AD143">
        <v>0</v>
      </c>
      <c r="AE143">
        <v>0</v>
      </c>
      <c r="AF143">
        <v>0</v>
      </c>
      <c r="AG143">
        <v>0</v>
      </c>
      <c r="AH143">
        <v>0</v>
      </c>
      <c r="AI143">
        <v>0</v>
      </c>
      <c r="AL143">
        <v>0</v>
      </c>
      <c r="AM143" t="s">
        <v>181</v>
      </c>
    </row>
    <row r="144" spans="1:39">
      <c r="A144" s="1">
        <v>132</v>
      </c>
      <c r="B144" t="s">
        <v>171</v>
      </c>
      <c r="C144" t="s">
        <v>634</v>
      </c>
      <c r="D144" t="str">
        <f t="shared" si="18"/>
        <v>-</v>
      </c>
      <c r="E144" t="s">
        <v>3395</v>
      </c>
      <c r="F144" t="str">
        <f t="shared" ref="F144:F207" si="19">IF(G144="n","",MIN(IF(V144="Carbon Neutral",X144,"3000"),AI144,IF(AO144&gt;2030,"3000",AN144)))</f>
        <v/>
      </c>
      <c r="G144" t="str">
        <f>IF( V144="Carbon Neutral", "y",   IF(AI144&gt;1, "y", IF(AND(AO144&lt;=2030, AO144&gt;0),"y","n" )    )       )</f>
        <v>n</v>
      </c>
      <c r="H144" t="str">
        <f t="shared" si="17"/>
        <v>None</v>
      </c>
      <c r="I144" t="s">
        <v>1370</v>
      </c>
      <c r="J144" t="s">
        <v>5893</v>
      </c>
      <c r="M144">
        <v>71861</v>
      </c>
      <c r="N144">
        <v>9.0999999999999998E-2</v>
      </c>
      <c r="O144">
        <v>4791</v>
      </c>
      <c r="P144" t="s">
        <v>5894</v>
      </c>
      <c r="Q144">
        <v>-2.4E-2</v>
      </c>
      <c r="R144">
        <v>364575</v>
      </c>
      <c r="S144">
        <v>6</v>
      </c>
      <c r="T144" t="s">
        <v>5493</v>
      </c>
      <c r="U144" t="s">
        <v>3332</v>
      </c>
      <c r="V144" t="s">
        <v>5895</v>
      </c>
      <c r="W144" t="s">
        <v>3395</v>
      </c>
      <c r="X144" t="s">
        <v>3395</v>
      </c>
      <c r="Y144">
        <v>2009</v>
      </c>
      <c r="Z144" t="s">
        <v>3395</v>
      </c>
      <c r="AA144" t="s">
        <v>3395</v>
      </c>
      <c r="AB144" t="s">
        <v>5896</v>
      </c>
      <c r="AC144" t="s">
        <v>5897</v>
      </c>
      <c r="AD144" t="s">
        <v>5898</v>
      </c>
      <c r="AE144">
        <v>0</v>
      </c>
      <c r="AF144">
        <v>0</v>
      </c>
      <c r="AG144">
        <v>0</v>
      </c>
      <c r="AH144">
        <v>0</v>
      </c>
      <c r="AI144">
        <v>0</v>
      </c>
      <c r="AL144">
        <v>0</v>
      </c>
      <c r="AM144" t="s">
        <v>5899</v>
      </c>
    </row>
    <row r="145" spans="1:47">
      <c r="A145" s="1">
        <v>136</v>
      </c>
      <c r="B145" t="s">
        <v>205</v>
      </c>
      <c r="C145" t="s">
        <v>634</v>
      </c>
      <c r="D145" t="str">
        <f t="shared" si="18"/>
        <v>-</v>
      </c>
      <c r="E145" t="s">
        <v>3395</v>
      </c>
      <c r="F145" t="str">
        <f t="shared" si="19"/>
        <v/>
      </c>
      <c r="G145" t="str">
        <f t="shared" ref="G145:G176" si="20">IF( V145="Carbon Neutral", "y", IF(AI145&gt;1, "y", IF(AND(AO145&lt;=2030, AO145&gt;0),"y","n" ) ) )</f>
        <v>n</v>
      </c>
      <c r="H145" t="str">
        <f t="shared" si="17"/>
        <v>None</v>
      </c>
      <c r="I145" t="s">
        <v>1370</v>
      </c>
      <c r="J145" t="s">
        <v>5782</v>
      </c>
      <c r="M145">
        <v>70660</v>
      </c>
      <c r="N145">
        <v>1.4999999999999999E-2</v>
      </c>
      <c r="O145">
        <v>-3913</v>
      </c>
      <c r="P145" t="s">
        <v>5900</v>
      </c>
      <c r="Q145" t="s">
        <v>3395</v>
      </c>
      <c r="R145">
        <v>565802</v>
      </c>
      <c r="S145">
        <v>-13</v>
      </c>
      <c r="T145">
        <v>0</v>
      </c>
      <c r="U145" t="s">
        <v>3332</v>
      </c>
      <c r="V145" t="s">
        <v>634</v>
      </c>
      <c r="W145" t="s">
        <v>5901</v>
      </c>
      <c r="X145" t="s">
        <v>3395</v>
      </c>
      <c r="Y145" t="s">
        <v>3395</v>
      </c>
      <c r="Z145">
        <v>2008</v>
      </c>
      <c r="AA145">
        <v>2020</v>
      </c>
      <c r="AB145">
        <v>0</v>
      </c>
      <c r="AC145">
        <v>0</v>
      </c>
      <c r="AD145">
        <v>0</v>
      </c>
      <c r="AE145" t="s">
        <v>5902</v>
      </c>
      <c r="AF145">
        <v>0</v>
      </c>
      <c r="AG145">
        <v>0</v>
      </c>
      <c r="AH145">
        <v>0</v>
      </c>
      <c r="AI145">
        <v>0</v>
      </c>
      <c r="AL145">
        <v>0</v>
      </c>
      <c r="AM145" t="s">
        <v>205</v>
      </c>
    </row>
    <row r="146" spans="1:47">
      <c r="A146" s="1">
        <v>137</v>
      </c>
      <c r="B146" t="s">
        <v>110</v>
      </c>
      <c r="C146" t="s">
        <v>634</v>
      </c>
      <c r="D146" t="str">
        <f t="shared" si="18"/>
        <v>-</v>
      </c>
      <c r="E146" t="s">
        <v>3395</v>
      </c>
      <c r="F146" t="str">
        <f t="shared" si="19"/>
        <v/>
      </c>
      <c r="G146" t="str">
        <f t="shared" si="20"/>
        <v>n</v>
      </c>
      <c r="H146" t="str">
        <f t="shared" si="17"/>
        <v>None</v>
      </c>
      <c r="I146" t="s">
        <v>1145</v>
      </c>
      <c r="J146" t="s">
        <v>5575</v>
      </c>
      <c r="M146">
        <v>70659</v>
      </c>
      <c r="N146">
        <v>0.152</v>
      </c>
      <c r="O146">
        <v>4566</v>
      </c>
      <c r="P146" t="s">
        <v>5903</v>
      </c>
      <c r="Q146">
        <v>0.41599999999999998</v>
      </c>
      <c r="R146">
        <v>287500</v>
      </c>
      <c r="S146">
        <v>12</v>
      </c>
      <c r="T146" t="s">
        <v>5493</v>
      </c>
      <c r="U146" t="s">
        <v>680</v>
      </c>
      <c r="V146" t="s">
        <v>634</v>
      </c>
      <c r="W146" t="s">
        <v>3395</v>
      </c>
      <c r="X146" t="s">
        <v>3395</v>
      </c>
      <c r="Y146" t="s">
        <v>3395</v>
      </c>
      <c r="Z146" t="s">
        <v>3395</v>
      </c>
      <c r="AA146" t="s">
        <v>3395</v>
      </c>
      <c r="AB146">
        <v>0</v>
      </c>
      <c r="AC146">
        <v>0</v>
      </c>
      <c r="AD146">
        <v>0</v>
      </c>
      <c r="AE146">
        <v>0</v>
      </c>
      <c r="AF146">
        <v>0</v>
      </c>
      <c r="AG146">
        <v>0</v>
      </c>
      <c r="AH146">
        <v>0</v>
      </c>
      <c r="AI146">
        <v>0</v>
      </c>
      <c r="AL146">
        <v>0</v>
      </c>
      <c r="AM146" t="s">
        <v>110</v>
      </c>
    </row>
    <row r="147" spans="1:47">
      <c r="A147" s="1">
        <v>138</v>
      </c>
      <c r="B147" t="s">
        <v>3075</v>
      </c>
      <c r="C147" t="s">
        <v>634</v>
      </c>
      <c r="D147" t="str">
        <f t="shared" si="18"/>
        <v>-</v>
      </c>
      <c r="E147" t="s">
        <v>3395</v>
      </c>
      <c r="F147" t="str">
        <f t="shared" si="19"/>
        <v/>
      </c>
      <c r="G147" t="str">
        <f t="shared" si="20"/>
        <v>n</v>
      </c>
      <c r="H147" t="str">
        <f t="shared" si="17"/>
        <v>None</v>
      </c>
      <c r="I147" t="s">
        <v>1145</v>
      </c>
      <c r="J147" t="s">
        <v>708</v>
      </c>
      <c r="M147">
        <v>70478.899999999994</v>
      </c>
      <c r="N147">
        <v>0.53200000000000003</v>
      </c>
      <c r="O147">
        <v>5652.6</v>
      </c>
      <c r="P147" t="s">
        <v>5904</v>
      </c>
      <c r="Q147">
        <v>0.56799999999999995</v>
      </c>
      <c r="R147">
        <v>131694</v>
      </c>
      <c r="S147">
        <v>92</v>
      </c>
      <c r="T147" t="s">
        <v>5493</v>
      </c>
      <c r="U147" t="s">
        <v>680</v>
      </c>
      <c r="V147" t="s">
        <v>634</v>
      </c>
      <c r="W147" t="s">
        <v>3395</v>
      </c>
      <c r="X147" t="s">
        <v>3395</v>
      </c>
      <c r="Y147" t="s">
        <v>3395</v>
      </c>
      <c r="Z147" t="s">
        <v>3395</v>
      </c>
      <c r="AA147" t="s">
        <v>3395</v>
      </c>
      <c r="AB147">
        <v>0</v>
      </c>
      <c r="AC147">
        <v>0</v>
      </c>
      <c r="AD147">
        <v>0</v>
      </c>
      <c r="AE147">
        <v>0</v>
      </c>
      <c r="AF147">
        <v>0</v>
      </c>
      <c r="AG147">
        <v>0</v>
      </c>
      <c r="AH147">
        <v>0</v>
      </c>
      <c r="AI147">
        <v>0</v>
      </c>
      <c r="AL147">
        <v>0</v>
      </c>
      <c r="AM147" t="s">
        <v>5905</v>
      </c>
    </row>
    <row r="148" spans="1:47">
      <c r="A148" s="1">
        <v>139</v>
      </c>
      <c r="B148" t="s">
        <v>92</v>
      </c>
      <c r="C148" t="s">
        <v>634</v>
      </c>
      <c r="D148" t="str">
        <f t="shared" si="18"/>
        <v>-</v>
      </c>
      <c r="E148" t="s">
        <v>3395</v>
      </c>
      <c r="F148" t="str">
        <f t="shared" si="19"/>
        <v/>
      </c>
      <c r="G148" t="str">
        <f t="shared" si="20"/>
        <v>n</v>
      </c>
      <c r="H148" t="str">
        <f t="shared" si="17"/>
        <v>None</v>
      </c>
      <c r="I148" t="s">
        <v>5490</v>
      </c>
      <c r="J148" t="s">
        <v>5543</v>
      </c>
      <c r="M148">
        <v>69847.600000000006</v>
      </c>
      <c r="N148">
        <v>0.29399999999999998</v>
      </c>
      <c r="O148">
        <v>-376.7</v>
      </c>
      <c r="P148" t="s">
        <v>5906</v>
      </c>
      <c r="Q148" t="s">
        <v>3395</v>
      </c>
      <c r="R148">
        <v>178927</v>
      </c>
      <c r="S148">
        <v>42</v>
      </c>
      <c r="T148" t="s">
        <v>5493</v>
      </c>
      <c r="U148" t="s">
        <v>680</v>
      </c>
      <c r="V148" t="s">
        <v>634</v>
      </c>
      <c r="W148" t="s">
        <v>3395</v>
      </c>
      <c r="X148" t="s">
        <v>3395</v>
      </c>
      <c r="Y148" t="s">
        <v>3395</v>
      </c>
      <c r="Z148" t="s">
        <v>3395</v>
      </c>
      <c r="AA148" t="s">
        <v>3395</v>
      </c>
      <c r="AB148">
        <v>0</v>
      </c>
      <c r="AC148">
        <v>0</v>
      </c>
      <c r="AD148">
        <v>0</v>
      </c>
      <c r="AE148">
        <v>0</v>
      </c>
      <c r="AF148">
        <v>0</v>
      </c>
      <c r="AG148">
        <v>0</v>
      </c>
      <c r="AH148">
        <v>0</v>
      </c>
      <c r="AI148">
        <v>0</v>
      </c>
      <c r="AL148">
        <v>0</v>
      </c>
      <c r="AM148" t="s">
        <v>92</v>
      </c>
    </row>
    <row r="149" spans="1:47">
      <c r="A149" s="1">
        <v>140</v>
      </c>
      <c r="B149" t="s">
        <v>274</v>
      </c>
      <c r="C149" t="s">
        <v>634</v>
      </c>
      <c r="D149" t="str">
        <f t="shared" si="18"/>
        <v>-</v>
      </c>
      <c r="E149" t="s">
        <v>3395</v>
      </c>
      <c r="F149" t="str">
        <f t="shared" si="19"/>
        <v/>
      </c>
      <c r="G149" t="str">
        <f t="shared" si="20"/>
        <v>n</v>
      </c>
      <c r="H149" t="str">
        <f t="shared" si="17"/>
        <v>None</v>
      </c>
      <c r="I149" t="s">
        <v>5687</v>
      </c>
      <c r="J149" t="s">
        <v>5687</v>
      </c>
      <c r="M149">
        <v>68777.7</v>
      </c>
      <c r="N149">
        <v>6.4000000000000001E-2</v>
      </c>
      <c r="O149">
        <v>966.4</v>
      </c>
      <c r="P149" t="s">
        <v>5907</v>
      </c>
      <c r="Q149">
        <v>0.127</v>
      </c>
      <c r="R149">
        <v>210507</v>
      </c>
      <c r="S149" t="s">
        <v>3395</v>
      </c>
      <c r="T149" t="s">
        <v>5572</v>
      </c>
      <c r="U149" t="s">
        <v>680</v>
      </c>
      <c r="V149" t="s">
        <v>634</v>
      </c>
      <c r="W149" t="s">
        <v>3395</v>
      </c>
      <c r="X149" t="s">
        <v>3395</v>
      </c>
      <c r="Y149" t="s">
        <v>3395</v>
      </c>
      <c r="Z149" t="s">
        <v>3395</v>
      </c>
      <c r="AA149" t="s">
        <v>3395</v>
      </c>
      <c r="AB149">
        <v>0</v>
      </c>
      <c r="AC149">
        <v>0</v>
      </c>
      <c r="AD149">
        <v>0</v>
      </c>
      <c r="AE149">
        <v>0</v>
      </c>
      <c r="AF149">
        <v>0</v>
      </c>
      <c r="AG149">
        <v>0</v>
      </c>
      <c r="AH149">
        <v>0</v>
      </c>
      <c r="AI149">
        <v>0</v>
      </c>
      <c r="AL149">
        <v>0</v>
      </c>
      <c r="AM149" t="s">
        <v>5908</v>
      </c>
    </row>
    <row r="150" spans="1:47">
      <c r="A150" s="1">
        <v>141</v>
      </c>
      <c r="B150" t="s">
        <v>182</v>
      </c>
      <c r="C150" t="s">
        <v>634</v>
      </c>
      <c r="D150" t="str">
        <f t="shared" si="18"/>
        <v>-</v>
      </c>
      <c r="E150" t="s">
        <v>3395</v>
      </c>
      <c r="F150" t="str">
        <f t="shared" si="19"/>
        <v/>
      </c>
      <c r="G150" t="str">
        <f t="shared" si="20"/>
        <v>n</v>
      </c>
      <c r="H150" t="str">
        <f t="shared" si="17"/>
        <v>None</v>
      </c>
      <c r="I150" t="s">
        <v>1294</v>
      </c>
      <c r="J150" t="s">
        <v>1294</v>
      </c>
      <c r="M150">
        <v>68709.5</v>
      </c>
      <c r="N150">
        <v>7.3999999999999996E-2</v>
      </c>
      <c r="O150">
        <v>1664.6</v>
      </c>
      <c r="P150" t="s">
        <v>5909</v>
      </c>
      <c r="Q150">
        <v>-8.5000000000000006E-2</v>
      </c>
      <c r="R150">
        <v>403014</v>
      </c>
      <c r="S150" t="s">
        <v>3395</v>
      </c>
      <c r="T150" t="s">
        <v>5493</v>
      </c>
      <c r="U150" t="s">
        <v>680</v>
      </c>
      <c r="V150" t="s">
        <v>634</v>
      </c>
      <c r="W150" t="s">
        <v>3395</v>
      </c>
      <c r="X150" t="s">
        <v>3395</v>
      </c>
      <c r="Y150" t="s">
        <v>3395</v>
      </c>
      <c r="Z150" t="s">
        <v>3395</v>
      </c>
      <c r="AA150" t="s">
        <v>3395</v>
      </c>
      <c r="AB150">
        <v>0</v>
      </c>
      <c r="AC150">
        <v>0</v>
      </c>
      <c r="AD150">
        <v>0</v>
      </c>
      <c r="AE150">
        <v>0</v>
      </c>
      <c r="AF150">
        <v>0</v>
      </c>
      <c r="AG150">
        <v>0</v>
      </c>
      <c r="AH150">
        <v>0</v>
      </c>
      <c r="AI150">
        <v>0</v>
      </c>
      <c r="AL150">
        <v>0</v>
      </c>
      <c r="AM150" t="s">
        <v>182</v>
      </c>
    </row>
    <row r="151" spans="1:47">
      <c r="A151" s="1">
        <v>142</v>
      </c>
      <c r="B151" t="s">
        <v>235</v>
      </c>
      <c r="C151" t="s">
        <v>634</v>
      </c>
      <c r="D151">
        <f>IF(G151="n","",MIN(X151,AI151,AN151))</f>
        <v>2016</v>
      </c>
      <c r="F151">
        <f t="shared" si="19"/>
        <v>2016</v>
      </c>
      <c r="G151" t="str">
        <f t="shared" si="20"/>
        <v>y</v>
      </c>
      <c r="H151" t="str">
        <f t="shared" si="17"/>
        <v>CN &amp; SBT</v>
      </c>
      <c r="I151" t="s">
        <v>1145</v>
      </c>
      <c r="J151" t="s">
        <v>5585</v>
      </c>
      <c r="M151">
        <v>67941</v>
      </c>
      <c r="N151">
        <v>2.7E-2</v>
      </c>
      <c r="O151">
        <v>5123</v>
      </c>
      <c r="P151" t="s">
        <v>5910</v>
      </c>
      <c r="Q151">
        <v>0.27800000000000002</v>
      </c>
      <c r="R151">
        <v>48000</v>
      </c>
      <c r="S151">
        <v>-6</v>
      </c>
      <c r="T151" t="s">
        <v>5493</v>
      </c>
      <c r="U151" t="s">
        <v>3332</v>
      </c>
      <c r="V151" t="s">
        <v>651</v>
      </c>
      <c r="W151" t="s">
        <v>3395</v>
      </c>
      <c r="X151">
        <v>2016</v>
      </c>
      <c r="Y151" t="s">
        <v>3395</v>
      </c>
      <c r="Z151" t="s">
        <v>3395</v>
      </c>
      <c r="AA151" t="s">
        <v>3395</v>
      </c>
      <c r="AB151" t="s">
        <v>2990</v>
      </c>
      <c r="AC151">
        <v>0</v>
      </c>
      <c r="AD151" t="s">
        <v>5911</v>
      </c>
      <c r="AE151" t="s">
        <v>5912</v>
      </c>
      <c r="AF151" t="s">
        <v>3371</v>
      </c>
      <c r="AG151" t="s">
        <v>633</v>
      </c>
      <c r="AH151" t="s">
        <v>3693</v>
      </c>
      <c r="AI151">
        <v>2016</v>
      </c>
      <c r="AL151">
        <v>0</v>
      </c>
      <c r="AM151" t="s">
        <v>235</v>
      </c>
    </row>
    <row r="152" spans="1:47">
      <c r="A152" s="1">
        <v>143</v>
      </c>
      <c r="B152" t="s">
        <v>277</v>
      </c>
      <c r="C152" t="s">
        <v>634</v>
      </c>
      <c r="D152" t="str">
        <f>IF(G152="n","-",MIN(X152,AI152,AN152))</f>
        <v>-</v>
      </c>
      <c r="E152" t="s">
        <v>3395</v>
      </c>
      <c r="F152" t="str">
        <f t="shared" si="19"/>
        <v/>
      </c>
      <c r="G152" t="str">
        <f t="shared" si="20"/>
        <v>n</v>
      </c>
      <c r="H152" t="str">
        <f t="shared" si="17"/>
        <v>None</v>
      </c>
      <c r="I152" t="s">
        <v>1148</v>
      </c>
      <c r="J152" t="s">
        <v>1148</v>
      </c>
      <c r="M152">
        <v>67764.100000000006</v>
      </c>
      <c r="N152">
        <v>2.3E-2</v>
      </c>
      <c r="O152">
        <v>3896.9</v>
      </c>
      <c r="P152" t="s">
        <v>5913</v>
      </c>
      <c r="Q152">
        <v>-0.32400000000000001</v>
      </c>
      <c r="R152">
        <v>183002</v>
      </c>
      <c r="S152">
        <v>-9</v>
      </c>
      <c r="T152" t="s">
        <v>5493</v>
      </c>
      <c r="U152" t="s">
        <v>692</v>
      </c>
      <c r="V152" t="s">
        <v>634</v>
      </c>
      <c r="W152" t="s">
        <v>5914</v>
      </c>
      <c r="X152" t="s">
        <v>3395</v>
      </c>
      <c r="Y152" t="s">
        <v>3395</v>
      </c>
      <c r="Z152">
        <v>2010</v>
      </c>
      <c r="AA152">
        <v>2025</v>
      </c>
      <c r="AB152" t="s">
        <v>2990</v>
      </c>
      <c r="AC152">
        <v>0</v>
      </c>
      <c r="AD152">
        <v>0</v>
      </c>
      <c r="AE152" t="s">
        <v>5915</v>
      </c>
      <c r="AF152">
        <v>0</v>
      </c>
      <c r="AG152">
        <v>0</v>
      </c>
      <c r="AH152">
        <v>0</v>
      </c>
      <c r="AI152">
        <v>0</v>
      </c>
      <c r="AL152">
        <v>0</v>
      </c>
      <c r="AM152" t="s">
        <v>277</v>
      </c>
    </row>
    <row r="153" spans="1:47">
      <c r="A153" s="1">
        <v>144</v>
      </c>
      <c r="B153" t="s">
        <v>3073</v>
      </c>
      <c r="C153" t="s">
        <v>634</v>
      </c>
      <c r="D153" t="str">
        <f>IF(G153="n","-",MIN(X153,AI153,AN153))</f>
        <v>-</v>
      </c>
      <c r="E153" t="s">
        <v>3395</v>
      </c>
      <c r="F153" t="str">
        <f t="shared" si="19"/>
        <v/>
      </c>
      <c r="G153" t="str">
        <f t="shared" si="20"/>
        <v>n</v>
      </c>
      <c r="H153" t="str">
        <f t="shared" si="17"/>
        <v>None</v>
      </c>
      <c r="I153" t="s">
        <v>628</v>
      </c>
      <c r="J153" t="s">
        <v>628</v>
      </c>
      <c r="M153">
        <v>67397.5</v>
      </c>
      <c r="N153">
        <v>0.16200000000000001</v>
      </c>
      <c r="O153">
        <v>-2207.6</v>
      </c>
      <c r="P153" t="s">
        <v>5916</v>
      </c>
      <c r="Q153" t="s">
        <v>3395</v>
      </c>
      <c r="R153">
        <v>138652</v>
      </c>
      <c r="S153">
        <v>23</v>
      </c>
      <c r="T153" t="s">
        <v>5509</v>
      </c>
      <c r="U153" t="s">
        <v>680</v>
      </c>
      <c r="V153" t="s">
        <v>634</v>
      </c>
      <c r="W153" t="s">
        <v>3395</v>
      </c>
      <c r="X153" t="s">
        <v>3395</v>
      </c>
      <c r="Y153" t="s">
        <v>3395</v>
      </c>
      <c r="Z153" t="s">
        <v>3395</v>
      </c>
      <c r="AA153" t="s">
        <v>3395</v>
      </c>
      <c r="AB153">
        <v>0</v>
      </c>
      <c r="AC153">
        <v>0</v>
      </c>
      <c r="AD153">
        <v>0</v>
      </c>
      <c r="AE153">
        <v>0</v>
      </c>
      <c r="AF153">
        <v>0</v>
      </c>
      <c r="AG153">
        <v>0</v>
      </c>
      <c r="AH153">
        <v>0</v>
      </c>
      <c r="AI153">
        <v>0</v>
      </c>
      <c r="AL153">
        <v>0</v>
      </c>
      <c r="AM153" t="s">
        <v>3073</v>
      </c>
    </row>
    <row r="154" spans="1:47">
      <c r="A154" s="1">
        <v>145</v>
      </c>
      <c r="B154" t="s">
        <v>250</v>
      </c>
      <c r="C154" t="s">
        <v>634</v>
      </c>
      <c r="D154">
        <f>IF(G154="n","",MIN(X154,AI154,AN154))</f>
        <v>2015</v>
      </c>
      <c r="E154" t="s">
        <v>5489</v>
      </c>
      <c r="F154">
        <f t="shared" si="19"/>
        <v>2015</v>
      </c>
      <c r="G154" t="str">
        <f t="shared" si="20"/>
        <v>y</v>
      </c>
      <c r="H154" t="str">
        <f t="shared" si="17"/>
        <v>CN</v>
      </c>
      <c r="I154" t="s">
        <v>1145</v>
      </c>
      <c r="J154" t="s">
        <v>5540</v>
      </c>
      <c r="M154">
        <v>67225.899999999994</v>
      </c>
      <c r="N154">
        <v>-4.2000000000000003E-2</v>
      </c>
      <c r="O154">
        <v>2726.2</v>
      </c>
      <c r="P154" t="s">
        <v>5917</v>
      </c>
      <c r="Q154">
        <v>5.4489999999999998</v>
      </c>
      <c r="R154">
        <v>41410</v>
      </c>
      <c r="S154">
        <v>-25</v>
      </c>
      <c r="T154" t="s">
        <v>5493</v>
      </c>
      <c r="U154" t="s">
        <v>709</v>
      </c>
      <c r="V154" t="s">
        <v>651</v>
      </c>
      <c r="W154" t="s">
        <v>3395</v>
      </c>
      <c r="X154">
        <v>2015</v>
      </c>
      <c r="Y154" t="s">
        <v>3395</v>
      </c>
      <c r="Z154" t="s">
        <v>3395</v>
      </c>
      <c r="AA154" t="s">
        <v>3395</v>
      </c>
      <c r="AB154" t="s">
        <v>2990</v>
      </c>
      <c r="AC154">
        <v>0</v>
      </c>
      <c r="AD154" t="s">
        <v>5918</v>
      </c>
      <c r="AE154" t="s">
        <v>5919</v>
      </c>
      <c r="AF154" t="s">
        <v>3371</v>
      </c>
      <c r="AG154">
        <v>0</v>
      </c>
      <c r="AH154">
        <v>0</v>
      </c>
      <c r="AL154">
        <v>0</v>
      </c>
      <c r="AM154" t="s">
        <v>5920</v>
      </c>
    </row>
    <row r="155" spans="1:47">
      <c r="A155" s="1">
        <v>146</v>
      </c>
      <c r="B155" t="s">
        <v>195</v>
      </c>
      <c r="C155" t="s">
        <v>634</v>
      </c>
      <c r="D155">
        <f>IF(G155="n","",MIN(X155,AI155,AN155))</f>
        <v>2015</v>
      </c>
      <c r="E155" t="s">
        <v>5489</v>
      </c>
      <c r="F155">
        <f t="shared" si="19"/>
        <v>2015</v>
      </c>
      <c r="G155" t="str">
        <f t="shared" si="20"/>
        <v>y</v>
      </c>
      <c r="H155" t="str">
        <f t="shared" si="17"/>
        <v>SBT &amp; RE100</v>
      </c>
      <c r="I155" t="s">
        <v>1582</v>
      </c>
      <c r="J155" t="s">
        <v>5921</v>
      </c>
      <c r="M155">
        <v>66832</v>
      </c>
      <c r="N155">
        <v>8.9999999999999993E-3</v>
      </c>
      <c r="O155">
        <v>9750</v>
      </c>
      <c r="P155" t="s">
        <v>5922</v>
      </c>
      <c r="Q155">
        <v>-0.36399999999999999</v>
      </c>
      <c r="R155">
        <v>92000</v>
      </c>
      <c r="S155">
        <v>-11</v>
      </c>
      <c r="T155" t="s">
        <v>5493</v>
      </c>
      <c r="U155" t="s">
        <v>3332</v>
      </c>
      <c r="V155" t="s">
        <v>634</v>
      </c>
      <c r="W155" t="s">
        <v>5923</v>
      </c>
      <c r="X155" t="s">
        <v>3395</v>
      </c>
      <c r="Y155">
        <v>2018</v>
      </c>
      <c r="Z155" t="s">
        <v>3395</v>
      </c>
      <c r="AA155">
        <v>2030</v>
      </c>
      <c r="AB155" t="s">
        <v>5924</v>
      </c>
      <c r="AC155">
        <v>0</v>
      </c>
      <c r="AD155" t="s">
        <v>5925</v>
      </c>
      <c r="AE155" t="s">
        <v>5926</v>
      </c>
      <c r="AF155" t="s">
        <v>4549</v>
      </c>
      <c r="AG155" t="s">
        <v>641</v>
      </c>
      <c r="AH155" t="s">
        <v>3450</v>
      </c>
      <c r="AI155">
        <v>2018</v>
      </c>
      <c r="AJ155">
        <v>2030</v>
      </c>
      <c r="AK155" t="s">
        <v>5927</v>
      </c>
      <c r="AL155" t="s">
        <v>4900</v>
      </c>
      <c r="AM155" t="s">
        <v>195</v>
      </c>
      <c r="AN155">
        <v>2015</v>
      </c>
      <c r="AO155">
        <v>2030</v>
      </c>
      <c r="AP155" t="s">
        <v>5928</v>
      </c>
      <c r="AQ155">
        <v>0.1</v>
      </c>
      <c r="AR155">
        <v>0.1</v>
      </c>
      <c r="AS155">
        <v>0.33</v>
      </c>
      <c r="AT155" t="s">
        <v>3338</v>
      </c>
      <c r="AU155" t="s">
        <v>5929</v>
      </c>
    </row>
    <row r="156" spans="1:47">
      <c r="A156" s="1">
        <v>147</v>
      </c>
      <c r="B156" t="s">
        <v>342</v>
      </c>
      <c r="C156" t="s">
        <v>634</v>
      </c>
      <c r="D156" t="str">
        <f>IF(G156="n","-",MIN(X156,AI156,AN156))</f>
        <v>-</v>
      </c>
      <c r="E156" t="s">
        <v>3395</v>
      </c>
      <c r="F156" t="str">
        <f t="shared" si="19"/>
        <v/>
      </c>
      <c r="G156" t="str">
        <f t="shared" si="20"/>
        <v>n</v>
      </c>
      <c r="H156" t="str">
        <f t="shared" si="17"/>
        <v>None</v>
      </c>
      <c r="I156" t="s">
        <v>1137</v>
      </c>
      <c r="J156" t="s">
        <v>2520</v>
      </c>
      <c r="M156">
        <v>66753.5</v>
      </c>
      <c r="N156">
        <v>-1.9E-2</v>
      </c>
      <c r="O156">
        <v>2082.5</v>
      </c>
      <c r="P156" t="s">
        <v>5930</v>
      </c>
      <c r="Q156">
        <v>9.1999999999999998E-2</v>
      </c>
      <c r="R156">
        <v>46711</v>
      </c>
      <c r="S156">
        <v>-17</v>
      </c>
      <c r="T156" t="s">
        <v>5493</v>
      </c>
      <c r="U156" t="s">
        <v>676</v>
      </c>
      <c r="V156" t="s">
        <v>634</v>
      </c>
      <c r="W156" t="s">
        <v>3395</v>
      </c>
      <c r="X156" t="s">
        <v>3395</v>
      </c>
      <c r="Y156" t="s">
        <v>3395</v>
      </c>
      <c r="Z156" t="s">
        <v>3395</v>
      </c>
      <c r="AA156" t="s">
        <v>3395</v>
      </c>
      <c r="AB156">
        <v>0</v>
      </c>
      <c r="AC156">
        <v>0</v>
      </c>
      <c r="AD156">
        <v>0</v>
      </c>
      <c r="AE156">
        <v>0</v>
      </c>
      <c r="AF156">
        <v>0</v>
      </c>
      <c r="AG156">
        <v>0</v>
      </c>
      <c r="AH156">
        <v>0</v>
      </c>
      <c r="AI156">
        <v>0</v>
      </c>
      <c r="AL156">
        <v>0</v>
      </c>
      <c r="AM156" t="s">
        <v>342</v>
      </c>
    </row>
    <row r="157" spans="1:47">
      <c r="A157" s="1">
        <v>148</v>
      </c>
      <c r="B157" t="s">
        <v>5931</v>
      </c>
      <c r="C157" t="s">
        <v>634</v>
      </c>
      <c r="D157">
        <f>IF(G157="n","",MIN(X157,AI157,AN157))</f>
        <v>2017</v>
      </c>
      <c r="F157">
        <f t="shared" si="19"/>
        <v>2017</v>
      </c>
      <c r="G157" t="str">
        <f t="shared" si="20"/>
        <v>y</v>
      </c>
      <c r="H157" t="str">
        <f t="shared" si="17"/>
        <v xml:space="preserve"> SBT</v>
      </c>
      <c r="I157" t="s">
        <v>5687</v>
      </c>
      <c r="J157" t="s">
        <v>5687</v>
      </c>
      <c r="K157" s="7">
        <v>21.48</v>
      </c>
      <c r="M157">
        <v>66501</v>
      </c>
      <c r="N157">
        <v>0.111</v>
      </c>
      <c r="O157">
        <v>5269</v>
      </c>
      <c r="P157" t="s">
        <v>5932</v>
      </c>
      <c r="Q157">
        <v>0.158</v>
      </c>
      <c r="R157">
        <v>240200</v>
      </c>
      <c r="S157">
        <v>11</v>
      </c>
      <c r="T157" t="s">
        <v>5493</v>
      </c>
      <c r="U157" t="s">
        <v>3332</v>
      </c>
      <c r="V157" t="s">
        <v>634</v>
      </c>
      <c r="W157" t="s">
        <v>3395</v>
      </c>
      <c r="X157" t="s">
        <v>3395</v>
      </c>
      <c r="Y157" t="s">
        <v>3395</v>
      </c>
      <c r="Z157" t="s">
        <v>3395</v>
      </c>
      <c r="AA157" t="s">
        <v>3395</v>
      </c>
      <c r="AB157">
        <v>0</v>
      </c>
      <c r="AC157">
        <v>0</v>
      </c>
      <c r="AD157">
        <v>0</v>
      </c>
      <c r="AE157">
        <v>0</v>
      </c>
      <c r="AF157" t="s">
        <v>979</v>
      </c>
      <c r="AG157" t="s">
        <v>633</v>
      </c>
      <c r="AH157" t="s">
        <v>5933</v>
      </c>
      <c r="AI157">
        <v>2017</v>
      </c>
      <c r="AL157">
        <v>0</v>
      </c>
      <c r="AM157" t="s">
        <v>5931</v>
      </c>
    </row>
    <row r="158" spans="1:47">
      <c r="A158" s="1">
        <v>149</v>
      </c>
      <c r="B158" t="s">
        <v>121</v>
      </c>
      <c r="C158" t="s">
        <v>634</v>
      </c>
      <c r="D158" t="str">
        <f>IF(G158="n","-",MIN(X158,AI158,AN158))</f>
        <v>-</v>
      </c>
      <c r="E158" t="s">
        <v>3395</v>
      </c>
      <c r="F158" t="str">
        <f t="shared" si="19"/>
        <v/>
      </c>
      <c r="G158" t="str">
        <f t="shared" si="20"/>
        <v>n</v>
      </c>
      <c r="H158" t="str">
        <f t="shared" si="17"/>
        <v>None</v>
      </c>
      <c r="I158" t="s">
        <v>1236</v>
      </c>
      <c r="J158" t="s">
        <v>5820</v>
      </c>
      <c r="M158">
        <v>66310</v>
      </c>
      <c r="N158">
        <v>0.125</v>
      </c>
      <c r="O158">
        <v>2168.1999999999998</v>
      </c>
      <c r="P158" t="s">
        <v>5934</v>
      </c>
      <c r="Q158">
        <v>7.2130000000000001</v>
      </c>
      <c r="R158">
        <v>161399</v>
      </c>
      <c r="S158">
        <v>13</v>
      </c>
      <c r="T158" t="s">
        <v>5572</v>
      </c>
      <c r="U158" t="s">
        <v>680</v>
      </c>
      <c r="V158" t="s">
        <v>634</v>
      </c>
      <c r="W158" t="s">
        <v>3395</v>
      </c>
      <c r="X158" t="s">
        <v>3395</v>
      </c>
      <c r="Y158" t="s">
        <v>3395</v>
      </c>
      <c r="Z158" t="s">
        <v>3395</v>
      </c>
      <c r="AA158" t="s">
        <v>3395</v>
      </c>
      <c r="AB158">
        <v>0</v>
      </c>
      <c r="AC158">
        <v>0</v>
      </c>
      <c r="AD158">
        <v>0</v>
      </c>
      <c r="AE158">
        <v>0</v>
      </c>
      <c r="AF158">
        <v>0</v>
      </c>
      <c r="AG158">
        <v>0</v>
      </c>
      <c r="AH158">
        <v>0</v>
      </c>
      <c r="AI158">
        <v>0</v>
      </c>
      <c r="AL158">
        <v>0</v>
      </c>
      <c r="AM158" t="s">
        <v>121</v>
      </c>
    </row>
    <row r="159" spans="1:47">
      <c r="A159" s="1">
        <v>150</v>
      </c>
      <c r="B159" t="s">
        <v>216</v>
      </c>
      <c r="C159" t="s">
        <v>634</v>
      </c>
      <c r="D159" t="str">
        <f>IF(G159="n","-",MIN(X159,AI159,AN159))</f>
        <v>-</v>
      </c>
      <c r="E159" t="s">
        <v>3395</v>
      </c>
      <c r="F159" t="str">
        <f t="shared" si="19"/>
        <v/>
      </c>
      <c r="G159" t="str">
        <f t="shared" si="20"/>
        <v>n</v>
      </c>
      <c r="H159" t="str">
        <f t="shared" si="17"/>
        <v>None</v>
      </c>
      <c r="I159" t="s">
        <v>1145</v>
      </c>
      <c r="J159" t="s">
        <v>5580</v>
      </c>
      <c r="M159">
        <v>65644.800000000003</v>
      </c>
      <c r="N159">
        <v>0.13700000000000001</v>
      </c>
      <c r="O159">
        <v>11131.3</v>
      </c>
      <c r="P159" t="s">
        <v>5935</v>
      </c>
      <c r="Q159">
        <v>7.0999999999999994E-2</v>
      </c>
      <c r="R159">
        <v>92714</v>
      </c>
      <c r="S159">
        <v>18</v>
      </c>
      <c r="T159" t="s">
        <v>5493</v>
      </c>
      <c r="U159" t="s">
        <v>680</v>
      </c>
      <c r="V159" t="s">
        <v>634</v>
      </c>
      <c r="W159" t="s">
        <v>3395</v>
      </c>
      <c r="X159" t="s">
        <v>3395</v>
      </c>
      <c r="Y159" t="s">
        <v>3395</v>
      </c>
      <c r="Z159" t="s">
        <v>3395</v>
      </c>
      <c r="AA159" t="s">
        <v>3395</v>
      </c>
      <c r="AB159">
        <v>0</v>
      </c>
      <c r="AC159">
        <v>0</v>
      </c>
      <c r="AD159">
        <v>0</v>
      </c>
      <c r="AE159">
        <v>0</v>
      </c>
      <c r="AF159">
        <v>0</v>
      </c>
      <c r="AG159">
        <v>0</v>
      </c>
      <c r="AH159">
        <v>0</v>
      </c>
      <c r="AI159">
        <v>0</v>
      </c>
      <c r="AL159">
        <v>0</v>
      </c>
      <c r="AM159" t="s">
        <v>216</v>
      </c>
    </row>
    <row r="160" spans="1:47">
      <c r="A160" s="1">
        <v>151</v>
      </c>
      <c r="B160" t="s">
        <v>744</v>
      </c>
      <c r="C160" t="s">
        <v>634</v>
      </c>
      <c r="D160" t="str">
        <f>IF(G160="n","-",MIN(X160,AI160,AN160))</f>
        <v>-</v>
      </c>
      <c r="E160" t="s">
        <v>3395</v>
      </c>
      <c r="F160" t="str">
        <f t="shared" si="19"/>
        <v/>
      </c>
      <c r="G160" t="str">
        <f t="shared" si="20"/>
        <v>n</v>
      </c>
      <c r="H160" t="str">
        <f t="shared" si="17"/>
        <v>None</v>
      </c>
      <c r="I160" t="s">
        <v>5687</v>
      </c>
      <c r="J160" t="s">
        <v>5687</v>
      </c>
      <c r="M160">
        <v>65534.400000000001</v>
      </c>
      <c r="N160">
        <v>0.106</v>
      </c>
      <c r="O160">
        <v>695</v>
      </c>
      <c r="P160" t="s">
        <v>5936</v>
      </c>
      <c r="Q160">
        <v>0.91400000000000003</v>
      </c>
      <c r="R160">
        <v>446613</v>
      </c>
      <c r="S160">
        <v>10</v>
      </c>
      <c r="T160" t="s">
        <v>5509</v>
      </c>
      <c r="U160" t="s">
        <v>680</v>
      </c>
      <c r="V160" t="s">
        <v>634</v>
      </c>
      <c r="W160" t="s">
        <v>3395</v>
      </c>
      <c r="X160" t="s">
        <v>3395</v>
      </c>
      <c r="Y160" t="s">
        <v>3395</v>
      </c>
      <c r="Z160" t="s">
        <v>3395</v>
      </c>
      <c r="AA160" t="s">
        <v>3395</v>
      </c>
      <c r="AB160">
        <v>0</v>
      </c>
      <c r="AC160">
        <v>0</v>
      </c>
      <c r="AD160">
        <v>0</v>
      </c>
      <c r="AE160">
        <v>0</v>
      </c>
      <c r="AF160">
        <v>0</v>
      </c>
      <c r="AG160">
        <v>0</v>
      </c>
      <c r="AH160">
        <v>0</v>
      </c>
      <c r="AI160">
        <v>0</v>
      </c>
      <c r="AL160">
        <v>0</v>
      </c>
      <c r="AM160" t="s">
        <v>744</v>
      </c>
    </row>
    <row r="161" spans="1:48">
      <c r="A161" s="1">
        <v>152</v>
      </c>
      <c r="B161" t="s">
        <v>183</v>
      </c>
      <c r="C161" t="s">
        <v>634</v>
      </c>
      <c r="D161" t="str">
        <f>IF(G161="n","-",MIN(X161,AI161,AN161))</f>
        <v>-</v>
      </c>
      <c r="E161" t="s">
        <v>3395</v>
      </c>
      <c r="F161" t="str">
        <f t="shared" si="19"/>
        <v/>
      </c>
      <c r="G161" t="str">
        <f t="shared" si="20"/>
        <v>n</v>
      </c>
      <c r="H161" t="str">
        <f t="shared" si="17"/>
        <v>None</v>
      </c>
      <c r="I161" t="s">
        <v>1370</v>
      </c>
      <c r="J161" t="s">
        <v>5860</v>
      </c>
      <c r="M161">
        <v>65450</v>
      </c>
      <c r="N161">
        <v>8.5000000000000006E-2</v>
      </c>
      <c r="O161">
        <v>4572</v>
      </c>
      <c r="P161" t="s">
        <v>5937</v>
      </c>
      <c r="Q161">
        <v>0.52600000000000002</v>
      </c>
      <c r="R161">
        <v>359530</v>
      </c>
      <c r="S161">
        <v>3</v>
      </c>
      <c r="T161" t="s">
        <v>5493</v>
      </c>
      <c r="U161" t="s">
        <v>3332</v>
      </c>
      <c r="V161" t="s">
        <v>634</v>
      </c>
      <c r="W161" t="s">
        <v>5938</v>
      </c>
      <c r="X161" t="s">
        <v>3395</v>
      </c>
      <c r="Y161" t="s">
        <v>3395</v>
      </c>
      <c r="Z161">
        <v>2005</v>
      </c>
      <c r="AA161">
        <v>2020</v>
      </c>
      <c r="AB161" t="s">
        <v>5939</v>
      </c>
      <c r="AC161">
        <v>0</v>
      </c>
      <c r="AD161">
        <v>0</v>
      </c>
      <c r="AE161" t="s">
        <v>5940</v>
      </c>
      <c r="AF161">
        <v>0</v>
      </c>
      <c r="AG161">
        <v>0</v>
      </c>
      <c r="AH161">
        <v>0</v>
      </c>
      <c r="AI161">
        <v>0</v>
      </c>
      <c r="AL161">
        <v>0</v>
      </c>
      <c r="AM161" t="s">
        <v>183</v>
      </c>
    </row>
    <row r="162" spans="1:48">
      <c r="A162" s="1">
        <v>153</v>
      </c>
      <c r="B162" t="s">
        <v>262</v>
      </c>
      <c r="C162" t="s">
        <v>634</v>
      </c>
      <c r="D162" t="str">
        <f>IF(G162="n","-",MIN(X162,AI162,AN162))</f>
        <v>-</v>
      </c>
      <c r="E162" t="s">
        <v>3395</v>
      </c>
      <c r="F162" t="str">
        <f t="shared" si="19"/>
        <v/>
      </c>
      <c r="G162" t="str">
        <f t="shared" si="20"/>
        <v>n</v>
      </c>
      <c r="H162" t="str">
        <f t="shared" si="17"/>
        <v>None</v>
      </c>
      <c r="I162" t="s">
        <v>1145</v>
      </c>
      <c r="J162" t="s">
        <v>5585</v>
      </c>
      <c r="M162">
        <v>64794.9</v>
      </c>
      <c r="N162">
        <v>0.02</v>
      </c>
      <c r="O162">
        <v>2029.6</v>
      </c>
      <c r="P162" t="s">
        <v>5941</v>
      </c>
      <c r="Q162">
        <v>-0.38200000000000001</v>
      </c>
      <c r="R162">
        <v>62938</v>
      </c>
      <c r="S162">
        <v>-8</v>
      </c>
      <c r="T162" t="s">
        <v>5572</v>
      </c>
      <c r="U162" t="s">
        <v>676</v>
      </c>
      <c r="V162" t="s">
        <v>634</v>
      </c>
      <c r="W162" t="s">
        <v>3395</v>
      </c>
      <c r="X162" t="s">
        <v>3395</v>
      </c>
      <c r="Y162" t="s">
        <v>3395</v>
      </c>
      <c r="Z162" t="s">
        <v>3395</v>
      </c>
      <c r="AA162" t="s">
        <v>3395</v>
      </c>
      <c r="AB162">
        <v>0</v>
      </c>
      <c r="AC162">
        <v>0</v>
      </c>
      <c r="AD162">
        <v>0</v>
      </c>
      <c r="AE162">
        <v>0</v>
      </c>
      <c r="AF162">
        <v>0</v>
      </c>
      <c r="AG162">
        <v>0</v>
      </c>
      <c r="AH162">
        <v>0</v>
      </c>
      <c r="AI162">
        <v>0</v>
      </c>
      <c r="AL162">
        <v>0</v>
      </c>
      <c r="AM162" t="s">
        <v>5942</v>
      </c>
    </row>
    <row r="163" spans="1:48">
      <c r="A163" s="1">
        <v>154</v>
      </c>
      <c r="B163" t="s">
        <v>163</v>
      </c>
      <c r="C163" t="s">
        <v>634</v>
      </c>
      <c r="D163">
        <f>IF(G163="n","",MIN(X163,AI163,AN163))</f>
        <v>2016</v>
      </c>
      <c r="F163">
        <f t="shared" si="19"/>
        <v>2016</v>
      </c>
      <c r="G163" t="str">
        <f t="shared" si="20"/>
        <v>y</v>
      </c>
      <c r="H163" t="str">
        <f t="shared" ref="H163:H193" si="21">IF((OR(V163="Carbon Neutral",V163="No - but have a post-2030 commitment")), IF((OR(AG163="Committed",AG163="Targets Set")), IF(AN163&gt;1, "CN, SBT &amp; RE100", "CN &amp; SBT"), IF(AN163&gt;1, "CN &amp; RE100", "CN") ), IF((OR(AG163="Committed",AG163="Targets Set")), IF(AN163&gt;1, "SBT &amp; RE100", " SBT"), IF(AN163&gt;1, "RE100", "None") ) )</f>
        <v xml:space="preserve"> SBT</v>
      </c>
      <c r="I163" t="s">
        <v>5704</v>
      </c>
      <c r="J163" t="s">
        <v>5705</v>
      </c>
      <c r="M163">
        <v>64661</v>
      </c>
      <c r="N163">
        <v>1.7999999999999999E-2</v>
      </c>
      <c r="O163">
        <v>12515</v>
      </c>
      <c r="P163" t="s">
        <v>5943</v>
      </c>
      <c r="Q163">
        <v>1.577</v>
      </c>
      <c r="R163">
        <v>267000</v>
      </c>
      <c r="S163">
        <v>-10</v>
      </c>
      <c r="T163" t="s">
        <v>5493</v>
      </c>
      <c r="U163" t="s">
        <v>3332</v>
      </c>
      <c r="V163" t="s">
        <v>634</v>
      </c>
      <c r="W163" t="s">
        <v>5944</v>
      </c>
      <c r="X163" t="s">
        <v>3395</v>
      </c>
      <c r="Y163" t="s">
        <v>3395</v>
      </c>
      <c r="Z163">
        <v>2015</v>
      </c>
      <c r="AA163">
        <v>2030</v>
      </c>
      <c r="AB163">
        <v>0</v>
      </c>
      <c r="AC163">
        <v>0</v>
      </c>
      <c r="AD163">
        <v>0</v>
      </c>
      <c r="AE163" t="s">
        <v>5945</v>
      </c>
      <c r="AF163" t="s">
        <v>3528</v>
      </c>
      <c r="AG163" t="s">
        <v>641</v>
      </c>
      <c r="AH163" t="s">
        <v>4841</v>
      </c>
      <c r="AI163">
        <v>2016</v>
      </c>
      <c r="AJ163">
        <v>2030</v>
      </c>
      <c r="AK163" t="s">
        <v>5498</v>
      </c>
      <c r="AL163" t="s">
        <v>4842</v>
      </c>
      <c r="AM163" t="s">
        <v>163</v>
      </c>
    </row>
    <row r="164" spans="1:48">
      <c r="A164" s="1">
        <v>155</v>
      </c>
      <c r="B164" t="s">
        <v>191</v>
      </c>
      <c r="C164" t="s">
        <v>634</v>
      </c>
      <c r="D164" t="str">
        <f t="shared" ref="D164:D175" si="22">IF(G164="n","-",MIN(X164,AI164,AN164))</f>
        <v>-</v>
      </c>
      <c r="E164" t="s">
        <v>3395</v>
      </c>
      <c r="F164" t="str">
        <f t="shared" si="19"/>
        <v/>
      </c>
      <c r="G164" t="str">
        <f t="shared" si="20"/>
        <v>n</v>
      </c>
      <c r="H164" t="str">
        <f t="shared" si="21"/>
        <v>None</v>
      </c>
      <c r="I164" t="s">
        <v>5704</v>
      </c>
      <c r="J164" t="s">
        <v>5946</v>
      </c>
      <c r="M164">
        <v>64341</v>
      </c>
      <c r="N164">
        <v>5.8000000000000003E-2</v>
      </c>
      <c r="O164">
        <v>1810</v>
      </c>
      <c r="P164" t="s">
        <v>5947</v>
      </c>
      <c r="Q164">
        <v>0.13500000000000001</v>
      </c>
      <c r="R164">
        <v>31600</v>
      </c>
      <c r="S164">
        <v>-3</v>
      </c>
      <c r="T164" t="s">
        <v>5493</v>
      </c>
      <c r="U164" t="s">
        <v>3332</v>
      </c>
      <c r="V164" t="s">
        <v>634</v>
      </c>
      <c r="W164" t="s">
        <v>5948</v>
      </c>
      <c r="X164" t="s">
        <v>3395</v>
      </c>
      <c r="Y164">
        <v>2018</v>
      </c>
      <c r="Z164" t="s">
        <v>3395</v>
      </c>
      <c r="AA164">
        <v>2020</v>
      </c>
      <c r="AB164" t="s">
        <v>5629</v>
      </c>
      <c r="AC164">
        <v>0</v>
      </c>
      <c r="AD164">
        <v>0</v>
      </c>
      <c r="AE164" t="s">
        <v>5949</v>
      </c>
      <c r="AF164">
        <v>0</v>
      </c>
      <c r="AG164">
        <v>0</v>
      </c>
      <c r="AH164">
        <v>0</v>
      </c>
      <c r="AI164">
        <v>0</v>
      </c>
      <c r="AL164">
        <v>0</v>
      </c>
      <c r="AM164" t="s">
        <v>191</v>
      </c>
    </row>
    <row r="165" spans="1:48">
      <c r="A165" s="1">
        <v>156</v>
      </c>
      <c r="B165" t="s">
        <v>240</v>
      </c>
      <c r="C165" t="s">
        <v>634</v>
      </c>
      <c r="D165" t="str">
        <f t="shared" si="22"/>
        <v>-</v>
      </c>
      <c r="E165" t="s">
        <v>3395</v>
      </c>
      <c r="F165" t="str">
        <f t="shared" si="19"/>
        <v/>
      </c>
      <c r="G165" t="str">
        <f t="shared" si="20"/>
        <v>n</v>
      </c>
      <c r="H165" t="str">
        <f t="shared" si="21"/>
        <v>None</v>
      </c>
      <c r="I165" t="s">
        <v>1145</v>
      </c>
      <c r="J165" t="s">
        <v>5585</v>
      </c>
      <c r="M165">
        <v>62992</v>
      </c>
      <c r="N165">
        <v>5.5E-2</v>
      </c>
      <c r="O165">
        <v>4074</v>
      </c>
      <c r="P165" t="s">
        <v>5950</v>
      </c>
      <c r="Q165">
        <v>-0.48199999999999998</v>
      </c>
      <c r="R165">
        <v>50492</v>
      </c>
      <c r="S165">
        <v>4</v>
      </c>
      <c r="T165" t="s">
        <v>5493</v>
      </c>
      <c r="U165" t="s">
        <v>3332</v>
      </c>
      <c r="V165" t="s">
        <v>634</v>
      </c>
      <c r="W165" t="s">
        <v>3395</v>
      </c>
      <c r="X165" t="s">
        <v>3395</v>
      </c>
      <c r="Y165" t="s">
        <v>3395</v>
      </c>
      <c r="Z165" t="s">
        <v>3395</v>
      </c>
      <c r="AA165" t="s">
        <v>3395</v>
      </c>
      <c r="AB165">
        <v>0</v>
      </c>
      <c r="AC165">
        <v>0</v>
      </c>
      <c r="AD165">
        <v>0</v>
      </c>
      <c r="AE165">
        <v>0</v>
      </c>
      <c r="AF165">
        <v>0</v>
      </c>
      <c r="AG165">
        <v>0</v>
      </c>
      <c r="AH165">
        <v>0</v>
      </c>
      <c r="AI165">
        <v>0</v>
      </c>
      <c r="AL165">
        <v>0</v>
      </c>
      <c r="AM165" t="s">
        <v>240</v>
      </c>
    </row>
    <row r="166" spans="1:48">
      <c r="A166" s="1">
        <v>157</v>
      </c>
      <c r="B166" t="s">
        <v>158</v>
      </c>
      <c r="C166" t="s">
        <v>634</v>
      </c>
      <c r="D166" t="str">
        <f t="shared" si="22"/>
        <v>-</v>
      </c>
      <c r="E166" t="s">
        <v>3395</v>
      </c>
      <c r="F166" t="str">
        <f t="shared" si="19"/>
        <v/>
      </c>
      <c r="G166" t="str">
        <f t="shared" si="20"/>
        <v>n</v>
      </c>
      <c r="H166" t="str">
        <f t="shared" si="21"/>
        <v>None</v>
      </c>
      <c r="I166" t="s">
        <v>1137</v>
      </c>
      <c r="J166" t="s">
        <v>5595</v>
      </c>
      <c r="M166">
        <v>62751.4</v>
      </c>
      <c r="N166">
        <v>0.42099999999999999</v>
      </c>
      <c r="O166">
        <v>3735.9</v>
      </c>
      <c r="P166" t="s">
        <v>5951</v>
      </c>
      <c r="Q166">
        <v>-1.0999999999999999E-2</v>
      </c>
      <c r="R166">
        <v>43993</v>
      </c>
      <c r="S166">
        <v>89</v>
      </c>
      <c r="T166" t="s">
        <v>5493</v>
      </c>
      <c r="U166" t="s">
        <v>676</v>
      </c>
      <c r="V166" t="s">
        <v>634</v>
      </c>
      <c r="W166" t="s">
        <v>3395</v>
      </c>
      <c r="X166" t="s">
        <v>3395</v>
      </c>
      <c r="Y166" t="s">
        <v>3395</v>
      </c>
      <c r="Z166" t="s">
        <v>3395</v>
      </c>
      <c r="AA166" t="s">
        <v>3395</v>
      </c>
      <c r="AB166">
        <v>0</v>
      </c>
      <c r="AC166">
        <v>0</v>
      </c>
      <c r="AD166">
        <v>0</v>
      </c>
      <c r="AE166">
        <v>0</v>
      </c>
      <c r="AF166">
        <v>0</v>
      </c>
      <c r="AG166">
        <v>0</v>
      </c>
      <c r="AH166">
        <v>0</v>
      </c>
      <c r="AI166">
        <v>0</v>
      </c>
      <c r="AL166">
        <v>0</v>
      </c>
      <c r="AM166" t="s">
        <v>158</v>
      </c>
    </row>
    <row r="167" spans="1:48">
      <c r="A167" s="1">
        <v>158</v>
      </c>
      <c r="B167" t="s">
        <v>242</v>
      </c>
      <c r="C167" t="s">
        <v>634</v>
      </c>
      <c r="D167" t="str">
        <f t="shared" si="22"/>
        <v>-</v>
      </c>
      <c r="E167" t="s">
        <v>3395</v>
      </c>
      <c r="F167" t="str">
        <f t="shared" si="19"/>
        <v/>
      </c>
      <c r="G167" t="str">
        <f t="shared" si="20"/>
        <v>n</v>
      </c>
      <c r="H167" t="str">
        <f t="shared" si="21"/>
        <v>None</v>
      </c>
      <c r="I167" t="s">
        <v>1101</v>
      </c>
      <c r="J167" t="s">
        <v>5643</v>
      </c>
      <c r="M167">
        <v>62230.6</v>
      </c>
      <c r="N167">
        <v>0.19600000000000001</v>
      </c>
      <c r="O167">
        <v>11868.3</v>
      </c>
      <c r="P167" t="s">
        <v>5952</v>
      </c>
      <c r="Q167">
        <v>0.35499999999999998</v>
      </c>
      <c r="R167">
        <v>48001</v>
      </c>
      <c r="S167">
        <v>33</v>
      </c>
      <c r="T167" t="s">
        <v>5493</v>
      </c>
      <c r="U167" t="s">
        <v>966</v>
      </c>
      <c r="V167" t="s">
        <v>634</v>
      </c>
      <c r="W167" t="s">
        <v>3395</v>
      </c>
      <c r="X167" t="s">
        <v>3395</v>
      </c>
      <c r="Y167" t="s">
        <v>3395</v>
      </c>
      <c r="Z167" t="s">
        <v>3395</v>
      </c>
      <c r="AA167" t="s">
        <v>3395</v>
      </c>
      <c r="AB167">
        <v>0</v>
      </c>
      <c r="AC167">
        <v>0</v>
      </c>
      <c r="AD167">
        <v>0</v>
      </c>
      <c r="AE167">
        <v>0</v>
      </c>
      <c r="AF167">
        <v>0</v>
      </c>
      <c r="AG167">
        <v>0</v>
      </c>
      <c r="AH167">
        <v>0</v>
      </c>
      <c r="AI167">
        <v>0</v>
      </c>
      <c r="AL167">
        <v>0</v>
      </c>
      <c r="AM167" t="s">
        <v>242</v>
      </c>
    </row>
    <row r="168" spans="1:48">
      <c r="A168" s="1">
        <v>159</v>
      </c>
      <c r="B168" t="s">
        <v>210</v>
      </c>
      <c r="C168" t="s">
        <v>634</v>
      </c>
      <c r="D168" t="str">
        <f t="shared" si="22"/>
        <v>-</v>
      </c>
      <c r="E168" t="s">
        <v>3395</v>
      </c>
      <c r="F168" t="str">
        <f t="shared" si="19"/>
        <v/>
      </c>
      <c r="G168" t="str">
        <f t="shared" si="20"/>
        <v>n</v>
      </c>
      <c r="H168" t="str">
        <f t="shared" si="21"/>
        <v>None</v>
      </c>
      <c r="I168" t="s">
        <v>1281</v>
      </c>
      <c r="J168" t="s">
        <v>1281</v>
      </c>
      <c r="M168">
        <v>61486.5</v>
      </c>
      <c r="N168">
        <v>0.13400000000000001</v>
      </c>
      <c r="O168">
        <v>1838</v>
      </c>
      <c r="P168" t="s">
        <v>5953</v>
      </c>
      <c r="Q168">
        <v>0.13</v>
      </c>
      <c r="R168">
        <v>58165</v>
      </c>
      <c r="S168">
        <v>20</v>
      </c>
      <c r="T168" t="s">
        <v>5493</v>
      </c>
      <c r="U168" t="s">
        <v>676</v>
      </c>
      <c r="V168" t="s">
        <v>634</v>
      </c>
      <c r="W168" t="s">
        <v>3395</v>
      </c>
      <c r="X168" t="s">
        <v>3395</v>
      </c>
      <c r="Y168" t="s">
        <v>3395</v>
      </c>
      <c r="Z168" t="s">
        <v>3395</v>
      </c>
      <c r="AA168" t="s">
        <v>3395</v>
      </c>
      <c r="AB168">
        <v>0</v>
      </c>
      <c r="AC168">
        <v>0</v>
      </c>
      <c r="AD168">
        <v>0</v>
      </c>
      <c r="AE168">
        <v>0</v>
      </c>
      <c r="AF168">
        <v>0</v>
      </c>
      <c r="AG168">
        <v>0</v>
      </c>
      <c r="AH168">
        <v>0</v>
      </c>
      <c r="AI168">
        <v>0</v>
      </c>
      <c r="AL168">
        <v>0</v>
      </c>
      <c r="AM168" t="s">
        <v>210</v>
      </c>
    </row>
    <row r="169" spans="1:48">
      <c r="A169" s="1">
        <v>160</v>
      </c>
      <c r="B169" t="s">
        <v>229</v>
      </c>
      <c r="C169" t="s">
        <v>634</v>
      </c>
      <c r="D169" t="str">
        <f t="shared" si="22"/>
        <v>-</v>
      </c>
      <c r="E169" t="s">
        <v>3395</v>
      </c>
      <c r="F169" t="str">
        <f t="shared" si="19"/>
        <v/>
      </c>
      <c r="G169" t="str">
        <f t="shared" si="20"/>
        <v>n</v>
      </c>
      <c r="H169" t="str">
        <f t="shared" si="21"/>
        <v>None</v>
      </c>
      <c r="I169" t="s">
        <v>1101</v>
      </c>
      <c r="J169" t="s">
        <v>1229</v>
      </c>
      <c r="M169">
        <v>61420.4</v>
      </c>
      <c r="N169">
        <v>0.19900000000000001</v>
      </c>
      <c r="O169">
        <v>4360.6000000000004</v>
      </c>
      <c r="P169" t="s">
        <v>5954</v>
      </c>
      <c r="Q169">
        <v>0.27200000000000002</v>
      </c>
      <c r="R169">
        <v>43743</v>
      </c>
      <c r="S169">
        <v>37</v>
      </c>
      <c r="T169" t="s">
        <v>5493</v>
      </c>
      <c r="U169" t="s">
        <v>774</v>
      </c>
      <c r="V169" t="s">
        <v>634</v>
      </c>
      <c r="W169" t="s">
        <v>3395</v>
      </c>
      <c r="X169" t="s">
        <v>3395</v>
      </c>
      <c r="Y169" t="s">
        <v>3395</v>
      </c>
      <c r="Z169" t="s">
        <v>3395</v>
      </c>
      <c r="AA169" t="s">
        <v>3395</v>
      </c>
      <c r="AB169">
        <v>0</v>
      </c>
      <c r="AC169">
        <v>0</v>
      </c>
      <c r="AD169">
        <v>0</v>
      </c>
      <c r="AE169">
        <v>0</v>
      </c>
      <c r="AF169">
        <v>0</v>
      </c>
      <c r="AG169">
        <v>0</v>
      </c>
      <c r="AH169">
        <v>0</v>
      </c>
      <c r="AI169">
        <v>0</v>
      </c>
      <c r="AL169">
        <v>0</v>
      </c>
      <c r="AM169" t="s">
        <v>229</v>
      </c>
    </row>
    <row r="170" spans="1:48">
      <c r="A170" s="1">
        <v>161</v>
      </c>
      <c r="B170" t="s">
        <v>148</v>
      </c>
      <c r="C170" t="s">
        <v>634</v>
      </c>
      <c r="D170" t="str">
        <f t="shared" si="22"/>
        <v>-</v>
      </c>
      <c r="E170" t="s">
        <v>3395</v>
      </c>
      <c r="F170" t="str">
        <f t="shared" si="19"/>
        <v/>
      </c>
      <c r="G170" t="str">
        <f t="shared" si="20"/>
        <v>n</v>
      </c>
      <c r="H170" t="str">
        <f t="shared" si="21"/>
        <v>None</v>
      </c>
      <c r="I170" t="s">
        <v>1141</v>
      </c>
      <c r="J170" t="s">
        <v>1141</v>
      </c>
      <c r="M170">
        <v>61224</v>
      </c>
      <c r="N170">
        <v>0.13700000000000001</v>
      </c>
      <c r="O170">
        <v>803.8</v>
      </c>
      <c r="P170" t="s">
        <v>5955</v>
      </c>
      <c r="Q170">
        <v>-0.151</v>
      </c>
      <c r="R170">
        <v>185269</v>
      </c>
      <c r="S170">
        <v>21</v>
      </c>
      <c r="T170" t="s">
        <v>5493</v>
      </c>
      <c r="U170" t="s">
        <v>680</v>
      </c>
      <c r="V170" t="s">
        <v>634</v>
      </c>
      <c r="W170" t="s">
        <v>3395</v>
      </c>
      <c r="X170" t="s">
        <v>3395</v>
      </c>
      <c r="Y170" t="s">
        <v>3395</v>
      </c>
      <c r="Z170" t="s">
        <v>3395</v>
      </c>
      <c r="AA170" t="s">
        <v>3395</v>
      </c>
      <c r="AB170">
        <v>0</v>
      </c>
      <c r="AC170">
        <v>0</v>
      </c>
      <c r="AD170">
        <v>0</v>
      </c>
      <c r="AE170">
        <v>0</v>
      </c>
      <c r="AF170">
        <v>0</v>
      </c>
      <c r="AG170">
        <v>0</v>
      </c>
      <c r="AH170">
        <v>0</v>
      </c>
      <c r="AI170">
        <v>0</v>
      </c>
      <c r="AL170">
        <v>0</v>
      </c>
      <c r="AM170" t="s">
        <v>5956</v>
      </c>
    </row>
    <row r="171" spans="1:48">
      <c r="A171" s="1">
        <v>162</v>
      </c>
      <c r="B171" t="s">
        <v>246</v>
      </c>
      <c r="C171" t="s">
        <v>634</v>
      </c>
      <c r="D171" t="str">
        <f t="shared" si="22"/>
        <v>-</v>
      </c>
      <c r="E171" t="s">
        <v>3395</v>
      </c>
      <c r="F171" t="str">
        <f t="shared" si="19"/>
        <v/>
      </c>
      <c r="G171" t="str">
        <f t="shared" si="20"/>
        <v>n</v>
      </c>
      <c r="H171" t="str">
        <f t="shared" si="21"/>
        <v>None</v>
      </c>
      <c r="I171" t="s">
        <v>1137</v>
      </c>
      <c r="J171" t="s">
        <v>2520</v>
      </c>
      <c r="M171">
        <v>60994.3</v>
      </c>
      <c r="N171">
        <v>4.1000000000000002E-2</v>
      </c>
      <c r="O171">
        <v>1196.0999999999999</v>
      </c>
      <c r="P171" t="s">
        <v>5957</v>
      </c>
      <c r="Q171">
        <v>1.7999999999999999E-2</v>
      </c>
      <c r="R171">
        <v>58565</v>
      </c>
      <c r="S171">
        <v>3</v>
      </c>
      <c r="T171" t="s">
        <v>5493</v>
      </c>
      <c r="U171" t="s">
        <v>676</v>
      </c>
      <c r="V171" t="s">
        <v>634</v>
      </c>
      <c r="W171" t="s">
        <v>5958</v>
      </c>
      <c r="X171" t="s">
        <v>3395</v>
      </c>
      <c r="Y171" t="s">
        <v>3395</v>
      </c>
      <c r="Z171" t="s">
        <v>3395</v>
      </c>
      <c r="AA171" t="s">
        <v>3395</v>
      </c>
      <c r="AB171">
        <v>0</v>
      </c>
      <c r="AC171">
        <v>0</v>
      </c>
      <c r="AD171">
        <v>0</v>
      </c>
      <c r="AE171" t="s">
        <v>5959</v>
      </c>
      <c r="AF171">
        <v>0</v>
      </c>
      <c r="AG171">
        <v>0</v>
      </c>
      <c r="AH171">
        <v>0</v>
      </c>
      <c r="AI171">
        <v>0</v>
      </c>
      <c r="AL171">
        <v>0</v>
      </c>
      <c r="AM171" t="s">
        <v>246</v>
      </c>
    </row>
    <row r="172" spans="1:48">
      <c r="A172" s="1">
        <v>163</v>
      </c>
      <c r="B172" t="s">
        <v>236</v>
      </c>
      <c r="C172" t="s">
        <v>634</v>
      </c>
      <c r="D172" t="str">
        <f t="shared" si="22"/>
        <v>-</v>
      </c>
      <c r="E172" t="s">
        <v>3395</v>
      </c>
      <c r="F172" t="str">
        <f t="shared" si="19"/>
        <v/>
      </c>
      <c r="G172" t="str">
        <f t="shared" si="20"/>
        <v>n</v>
      </c>
      <c r="H172" t="str">
        <f t="shared" si="21"/>
        <v>None</v>
      </c>
      <c r="I172" t="s">
        <v>1130</v>
      </c>
      <c r="J172" t="s">
        <v>1333</v>
      </c>
      <c r="M172">
        <v>60846.2</v>
      </c>
      <c r="N172">
        <v>7.3999999999999996E-2</v>
      </c>
      <c r="O172">
        <v>10738.1</v>
      </c>
      <c r="P172" t="s">
        <v>5960</v>
      </c>
      <c r="Q172">
        <v>0.224</v>
      </c>
      <c r="R172">
        <v>94442</v>
      </c>
      <c r="S172">
        <v>6</v>
      </c>
      <c r="T172" t="s">
        <v>5493</v>
      </c>
      <c r="U172" t="s">
        <v>639</v>
      </c>
      <c r="V172" t="s">
        <v>634</v>
      </c>
      <c r="W172" t="s">
        <v>5876</v>
      </c>
      <c r="X172" t="s">
        <v>3395</v>
      </c>
      <c r="Y172" t="s">
        <v>3395</v>
      </c>
      <c r="Z172">
        <v>2010</v>
      </c>
      <c r="AA172">
        <v>2020</v>
      </c>
      <c r="AB172" t="s">
        <v>5961</v>
      </c>
      <c r="AC172">
        <v>0</v>
      </c>
      <c r="AD172">
        <v>0</v>
      </c>
      <c r="AE172" t="s">
        <v>5962</v>
      </c>
      <c r="AF172">
        <v>0</v>
      </c>
      <c r="AG172">
        <v>0</v>
      </c>
      <c r="AH172">
        <v>0</v>
      </c>
      <c r="AI172">
        <v>0</v>
      </c>
      <c r="AL172">
        <v>0</v>
      </c>
      <c r="AM172" t="s">
        <v>236</v>
      </c>
    </row>
    <row r="173" spans="1:48">
      <c r="A173" s="1">
        <v>164</v>
      </c>
      <c r="B173" t="s">
        <v>3574</v>
      </c>
      <c r="C173" t="s">
        <v>634</v>
      </c>
      <c r="D173" t="str">
        <f t="shared" si="22"/>
        <v>-</v>
      </c>
      <c r="E173" t="s">
        <v>3395</v>
      </c>
      <c r="F173" t="str">
        <f t="shared" si="19"/>
        <v/>
      </c>
      <c r="G173" t="str">
        <f t="shared" si="20"/>
        <v>n</v>
      </c>
      <c r="H173" t="str">
        <f t="shared" si="21"/>
        <v>None</v>
      </c>
      <c r="I173" t="s">
        <v>1281</v>
      </c>
      <c r="J173" t="s">
        <v>1281</v>
      </c>
      <c r="M173">
        <v>60749.2</v>
      </c>
      <c r="N173">
        <v>1.2E-2</v>
      </c>
      <c r="O173">
        <v>-1351.3</v>
      </c>
      <c r="P173" t="s">
        <v>5963</v>
      </c>
      <c r="Q173">
        <v>-5.359</v>
      </c>
      <c r="R173">
        <v>340577</v>
      </c>
      <c r="S173">
        <v>-8</v>
      </c>
      <c r="T173" t="s">
        <v>5572</v>
      </c>
      <c r="U173" t="s">
        <v>692</v>
      </c>
      <c r="V173" t="s">
        <v>634</v>
      </c>
      <c r="W173" t="s">
        <v>3395</v>
      </c>
      <c r="X173" t="s">
        <v>3395</v>
      </c>
      <c r="Y173" t="s">
        <v>3395</v>
      </c>
      <c r="Z173" t="s">
        <v>3395</v>
      </c>
      <c r="AA173" t="s">
        <v>3395</v>
      </c>
      <c r="AB173">
        <v>0</v>
      </c>
      <c r="AC173">
        <v>0</v>
      </c>
      <c r="AD173">
        <v>0</v>
      </c>
      <c r="AE173">
        <v>0</v>
      </c>
      <c r="AF173">
        <v>0</v>
      </c>
      <c r="AG173">
        <v>0</v>
      </c>
      <c r="AH173">
        <v>0</v>
      </c>
      <c r="AI173">
        <v>0</v>
      </c>
      <c r="AL173">
        <v>0</v>
      </c>
      <c r="AM173" t="s">
        <v>3574</v>
      </c>
    </row>
    <row r="174" spans="1:48">
      <c r="A174" s="1">
        <v>165</v>
      </c>
      <c r="B174" t="s">
        <v>5964</v>
      </c>
      <c r="C174" t="s">
        <v>634</v>
      </c>
      <c r="D174" t="str">
        <f t="shared" si="22"/>
        <v>-</v>
      </c>
      <c r="E174" t="s">
        <v>3395</v>
      </c>
      <c r="F174" t="str">
        <f t="shared" si="19"/>
        <v/>
      </c>
      <c r="G174" t="str">
        <f t="shared" si="20"/>
        <v>n</v>
      </c>
      <c r="H174" t="str">
        <f t="shared" si="21"/>
        <v>None</v>
      </c>
      <c r="I174" t="s">
        <v>1281</v>
      </c>
      <c r="J174" t="s">
        <v>1281</v>
      </c>
      <c r="M174">
        <v>60534.5</v>
      </c>
      <c r="N174">
        <v>0.01</v>
      </c>
      <c r="O174">
        <v>131.1</v>
      </c>
      <c r="P174" t="s">
        <v>5965</v>
      </c>
      <c r="Q174">
        <v>1.8320000000000001</v>
      </c>
      <c r="R174">
        <v>267000</v>
      </c>
      <c r="S174">
        <v>-8</v>
      </c>
      <c r="T174" t="s">
        <v>5572</v>
      </c>
      <c r="U174" t="s">
        <v>3332</v>
      </c>
      <c r="V174" t="s">
        <v>634</v>
      </c>
      <c r="W174" t="s">
        <v>3395</v>
      </c>
      <c r="X174" t="s">
        <v>3395</v>
      </c>
      <c r="Y174" t="s">
        <v>3395</v>
      </c>
      <c r="Z174" t="s">
        <v>3395</v>
      </c>
      <c r="AA174" t="s">
        <v>3395</v>
      </c>
      <c r="AB174">
        <v>0</v>
      </c>
      <c r="AC174">
        <v>0</v>
      </c>
      <c r="AD174">
        <v>0</v>
      </c>
      <c r="AE174">
        <v>0</v>
      </c>
      <c r="AF174">
        <v>0</v>
      </c>
      <c r="AG174">
        <v>0</v>
      </c>
      <c r="AH174">
        <v>0</v>
      </c>
      <c r="AI174">
        <v>0</v>
      </c>
      <c r="AL174">
        <v>0</v>
      </c>
      <c r="AM174" t="s">
        <v>5964</v>
      </c>
    </row>
    <row r="175" spans="1:48">
      <c r="A175" s="1">
        <v>166</v>
      </c>
      <c r="B175" t="s">
        <v>178</v>
      </c>
      <c r="C175" t="s">
        <v>634</v>
      </c>
      <c r="D175" t="str">
        <f t="shared" si="22"/>
        <v>-</v>
      </c>
      <c r="E175" t="s">
        <v>3395</v>
      </c>
      <c r="F175" t="str">
        <f t="shared" si="19"/>
        <v/>
      </c>
      <c r="G175" t="str">
        <f t="shared" si="20"/>
        <v>n</v>
      </c>
      <c r="H175" t="str">
        <f t="shared" si="21"/>
        <v>None</v>
      </c>
      <c r="I175" t="s">
        <v>1145</v>
      </c>
      <c r="J175" t="s">
        <v>5966</v>
      </c>
      <c r="M175">
        <v>60405.3</v>
      </c>
      <c r="N175">
        <v>0.10299999999999999</v>
      </c>
      <c r="O175">
        <v>7871</v>
      </c>
      <c r="P175" t="s">
        <v>5967</v>
      </c>
      <c r="Q175">
        <v>-0.11899999999999999</v>
      </c>
      <c r="R175">
        <v>119390</v>
      </c>
      <c r="S175">
        <v>11</v>
      </c>
      <c r="T175" t="s">
        <v>5493</v>
      </c>
      <c r="U175" t="s">
        <v>676</v>
      </c>
      <c r="V175" t="s">
        <v>634</v>
      </c>
      <c r="W175" t="s">
        <v>3395</v>
      </c>
      <c r="X175" t="s">
        <v>3395</v>
      </c>
      <c r="Y175" t="s">
        <v>3395</v>
      </c>
      <c r="Z175" t="s">
        <v>3395</v>
      </c>
      <c r="AA175" t="s">
        <v>3395</v>
      </c>
      <c r="AB175">
        <v>0</v>
      </c>
      <c r="AC175">
        <v>0</v>
      </c>
      <c r="AD175">
        <v>0</v>
      </c>
      <c r="AE175">
        <v>0</v>
      </c>
      <c r="AF175">
        <v>0</v>
      </c>
      <c r="AG175">
        <v>0</v>
      </c>
      <c r="AH175">
        <v>0</v>
      </c>
      <c r="AI175">
        <v>0</v>
      </c>
      <c r="AL175">
        <v>0</v>
      </c>
      <c r="AM175" t="s">
        <v>178</v>
      </c>
    </row>
    <row r="176" spans="1:48">
      <c r="A176" s="1">
        <v>167</v>
      </c>
      <c r="B176" t="s">
        <v>258</v>
      </c>
      <c r="C176" t="s">
        <v>634</v>
      </c>
      <c r="D176">
        <f>IF(G176="n","",MIN(X176,AI176,AN176))</f>
        <v>2015</v>
      </c>
      <c r="E176" t="s">
        <v>5489</v>
      </c>
      <c r="F176">
        <f t="shared" si="19"/>
        <v>2015</v>
      </c>
      <c r="G176" t="str">
        <f t="shared" si="20"/>
        <v>y</v>
      </c>
      <c r="H176" t="str">
        <f t="shared" si="21"/>
        <v>CN, SBT &amp; RE100</v>
      </c>
      <c r="I176" t="s">
        <v>1582</v>
      </c>
      <c r="J176" t="s">
        <v>5921</v>
      </c>
      <c r="K176" s="7">
        <v>35.65</v>
      </c>
      <c r="M176">
        <v>60167.3</v>
      </c>
      <c r="N176">
        <v>-6.0000000000000001E-3</v>
      </c>
      <c r="O176">
        <v>11080.6</v>
      </c>
      <c r="P176" t="s">
        <v>5968</v>
      </c>
      <c r="Q176">
        <v>0.624</v>
      </c>
      <c r="R176">
        <v>154848</v>
      </c>
      <c r="S176">
        <v>-14</v>
      </c>
      <c r="T176" t="s">
        <v>5493</v>
      </c>
      <c r="U176" t="s">
        <v>5969</v>
      </c>
      <c r="V176" t="s">
        <v>651</v>
      </c>
      <c r="W176" t="s">
        <v>3395</v>
      </c>
      <c r="X176">
        <v>2015</v>
      </c>
      <c r="Y176" t="s">
        <v>3395</v>
      </c>
      <c r="Z176" t="s">
        <v>3395</v>
      </c>
      <c r="AA176">
        <v>2030</v>
      </c>
      <c r="AB176" t="s">
        <v>5711</v>
      </c>
      <c r="AC176">
        <v>0</v>
      </c>
      <c r="AD176" t="s">
        <v>5970</v>
      </c>
      <c r="AE176" t="s">
        <v>5971</v>
      </c>
      <c r="AF176" t="s">
        <v>4549</v>
      </c>
      <c r="AG176" t="s">
        <v>641</v>
      </c>
      <c r="AH176" t="s">
        <v>4777</v>
      </c>
      <c r="AI176">
        <v>2017</v>
      </c>
      <c r="AJ176">
        <v>2030</v>
      </c>
      <c r="AK176" t="s">
        <v>5498</v>
      </c>
      <c r="AL176" t="s">
        <v>5315</v>
      </c>
      <c r="AM176" t="s">
        <v>258</v>
      </c>
      <c r="AN176">
        <v>2015</v>
      </c>
      <c r="AO176">
        <v>2020</v>
      </c>
      <c r="AP176" t="s">
        <v>3338</v>
      </c>
      <c r="AQ176">
        <v>0.56999999999999995</v>
      </c>
      <c r="AR176">
        <v>0.64</v>
      </c>
      <c r="AS176">
        <v>0.45</v>
      </c>
      <c r="AT176">
        <v>0.45</v>
      </c>
      <c r="AU176" t="s">
        <v>5972</v>
      </c>
      <c r="AV176" t="s">
        <v>643</v>
      </c>
    </row>
    <row r="177" spans="1:48">
      <c r="A177" s="1">
        <v>168</v>
      </c>
      <c r="B177" t="s">
        <v>90</v>
      </c>
      <c r="C177" t="s">
        <v>634</v>
      </c>
      <c r="D177" t="str">
        <f>IF(G177="n","-",MIN(X177,AI177,AN177))</f>
        <v>-</v>
      </c>
      <c r="E177" t="s">
        <v>3395</v>
      </c>
      <c r="F177" t="str">
        <f t="shared" si="19"/>
        <v/>
      </c>
      <c r="G177" t="str">
        <f t="shared" ref="G177:G207" si="23">IF( V177="Carbon Neutral", "y", IF(AI177&gt;1, "y", IF(AND(AO177&lt;=2030, AO177&gt;0),"y","n" ) ) )</f>
        <v>n</v>
      </c>
      <c r="H177" t="str">
        <f t="shared" si="21"/>
        <v>None</v>
      </c>
      <c r="I177" t="s">
        <v>1130</v>
      </c>
      <c r="J177" t="s">
        <v>5549</v>
      </c>
      <c r="M177">
        <v>60116</v>
      </c>
      <c r="N177">
        <v>0.23799999999999999</v>
      </c>
      <c r="O177">
        <v>900</v>
      </c>
      <c r="P177" t="s">
        <v>5973</v>
      </c>
      <c r="Q177">
        <v>8.6999999999999994E-2</v>
      </c>
      <c r="R177">
        <v>47300</v>
      </c>
      <c r="S177">
        <v>42</v>
      </c>
      <c r="T177" t="s">
        <v>5493</v>
      </c>
      <c r="U177" t="s">
        <v>3332</v>
      </c>
      <c r="V177" t="s">
        <v>5974</v>
      </c>
      <c r="W177" t="s">
        <v>3395</v>
      </c>
      <c r="X177" t="s">
        <v>3395</v>
      </c>
      <c r="Y177" t="s">
        <v>3395</v>
      </c>
      <c r="Z177" t="s">
        <v>3395</v>
      </c>
      <c r="AA177" t="s">
        <v>3395</v>
      </c>
      <c r="AB177">
        <v>0</v>
      </c>
      <c r="AC177">
        <v>0</v>
      </c>
      <c r="AD177">
        <v>0</v>
      </c>
      <c r="AE177">
        <v>0</v>
      </c>
      <c r="AF177">
        <v>0</v>
      </c>
      <c r="AG177">
        <v>0</v>
      </c>
      <c r="AH177">
        <v>0</v>
      </c>
      <c r="AI177">
        <v>0</v>
      </c>
      <c r="AL177">
        <v>0</v>
      </c>
      <c r="AM177" t="s">
        <v>90</v>
      </c>
    </row>
    <row r="178" spans="1:48">
      <c r="A178" s="1">
        <v>169</v>
      </c>
      <c r="B178" t="s">
        <v>167</v>
      </c>
      <c r="C178" t="s">
        <v>634</v>
      </c>
      <c r="D178" t="str">
        <f>IF(G178="n","-",MIN(X178,AI178,AN178))</f>
        <v>-</v>
      </c>
      <c r="E178" t="s">
        <v>3395</v>
      </c>
      <c r="F178" t="str">
        <f t="shared" si="19"/>
        <v/>
      </c>
      <c r="G178" t="str">
        <f t="shared" si="23"/>
        <v>n</v>
      </c>
      <c r="H178" t="str">
        <f t="shared" si="21"/>
        <v>None</v>
      </c>
      <c r="I178" t="s">
        <v>1130</v>
      </c>
      <c r="J178" t="s">
        <v>1333</v>
      </c>
      <c r="M178">
        <v>59980.2</v>
      </c>
      <c r="N178">
        <v>0.157</v>
      </c>
      <c r="O178">
        <v>884.4</v>
      </c>
      <c r="P178" t="s">
        <v>5975</v>
      </c>
      <c r="Q178">
        <v>0.28199999999999997</v>
      </c>
      <c r="R178">
        <v>128600</v>
      </c>
      <c r="S178">
        <v>25</v>
      </c>
      <c r="T178" t="s">
        <v>5493</v>
      </c>
      <c r="U178" t="s">
        <v>680</v>
      </c>
      <c r="V178" t="s">
        <v>634</v>
      </c>
      <c r="W178" t="s">
        <v>3395</v>
      </c>
      <c r="X178" t="s">
        <v>3395</v>
      </c>
      <c r="Y178" t="s">
        <v>3395</v>
      </c>
      <c r="Z178" t="s">
        <v>3395</v>
      </c>
      <c r="AA178" t="s">
        <v>3395</v>
      </c>
      <c r="AB178">
        <v>0</v>
      </c>
      <c r="AC178">
        <v>0</v>
      </c>
      <c r="AD178">
        <v>0</v>
      </c>
      <c r="AE178">
        <v>0</v>
      </c>
      <c r="AF178">
        <v>0</v>
      </c>
      <c r="AG178">
        <v>0</v>
      </c>
      <c r="AH178">
        <v>0</v>
      </c>
      <c r="AI178">
        <v>0</v>
      </c>
      <c r="AL178">
        <v>0</v>
      </c>
      <c r="AM178" t="s">
        <v>167</v>
      </c>
    </row>
    <row r="179" spans="1:48">
      <c r="A179" s="1">
        <v>170</v>
      </c>
      <c r="B179" t="s">
        <v>170</v>
      </c>
      <c r="C179" t="s">
        <v>634</v>
      </c>
      <c r="D179" t="str">
        <f>IF(G179="n","-",MIN(X179,AI179,AN179))</f>
        <v>-</v>
      </c>
      <c r="E179" t="s">
        <v>3395</v>
      </c>
      <c r="F179" t="str">
        <f t="shared" si="19"/>
        <v/>
      </c>
      <c r="G179" t="str">
        <f t="shared" si="23"/>
        <v>n</v>
      </c>
      <c r="H179" t="str">
        <f t="shared" si="21"/>
        <v>None</v>
      </c>
      <c r="I179" t="s">
        <v>1554</v>
      </c>
      <c r="J179" t="s">
        <v>5976</v>
      </c>
      <c r="M179">
        <v>59434</v>
      </c>
      <c r="N179">
        <v>7.8E-2</v>
      </c>
      <c r="O179">
        <v>12598</v>
      </c>
      <c r="P179" t="s">
        <v>5977</v>
      </c>
      <c r="Q179">
        <v>0.40300000000000002</v>
      </c>
      <c r="R179">
        <v>201000</v>
      </c>
      <c r="S179">
        <v>6</v>
      </c>
      <c r="T179" t="s">
        <v>5493</v>
      </c>
      <c r="U179" t="s">
        <v>3332</v>
      </c>
      <c r="V179" t="s">
        <v>634</v>
      </c>
      <c r="W179" t="s">
        <v>5978</v>
      </c>
      <c r="X179" t="s">
        <v>3395</v>
      </c>
      <c r="Y179">
        <v>2018</v>
      </c>
      <c r="Z179">
        <v>2012</v>
      </c>
      <c r="AA179">
        <v>2020</v>
      </c>
      <c r="AB179" t="s">
        <v>5979</v>
      </c>
      <c r="AC179">
        <v>0</v>
      </c>
      <c r="AD179">
        <v>0</v>
      </c>
      <c r="AE179" t="s">
        <v>5980</v>
      </c>
      <c r="AF179">
        <v>0</v>
      </c>
      <c r="AG179">
        <v>0</v>
      </c>
      <c r="AH179">
        <v>0</v>
      </c>
      <c r="AI179">
        <v>0</v>
      </c>
      <c r="AL179">
        <v>0</v>
      </c>
      <c r="AM179" t="s">
        <v>170</v>
      </c>
    </row>
    <row r="180" spans="1:48">
      <c r="A180" s="1">
        <v>171</v>
      </c>
      <c r="B180" t="s">
        <v>320</v>
      </c>
      <c r="C180" t="s">
        <v>634</v>
      </c>
      <c r="D180" t="str">
        <f>IF(G180="n","-",MIN(X180,AI180,AN180))</f>
        <v>-</v>
      </c>
      <c r="E180" t="s">
        <v>3395</v>
      </c>
      <c r="F180" t="str">
        <f t="shared" si="19"/>
        <v/>
      </c>
      <c r="G180" t="str">
        <f t="shared" si="23"/>
        <v>n</v>
      </c>
      <c r="H180" t="str">
        <f t="shared" si="21"/>
        <v>None</v>
      </c>
      <c r="I180" t="s">
        <v>1236</v>
      </c>
      <c r="J180" t="s">
        <v>5820</v>
      </c>
      <c r="M180">
        <v>59223.199999999997</v>
      </c>
      <c r="N180">
        <v>0.112</v>
      </c>
      <c r="O180">
        <v>1556.1</v>
      </c>
      <c r="P180" t="s">
        <v>5981</v>
      </c>
      <c r="Q180">
        <v>-0.36199999999999999</v>
      </c>
      <c r="R180">
        <v>33784</v>
      </c>
      <c r="S180">
        <v>13</v>
      </c>
      <c r="T180" t="s">
        <v>5493</v>
      </c>
      <c r="U180" t="s">
        <v>876</v>
      </c>
      <c r="V180" t="s">
        <v>634</v>
      </c>
      <c r="W180" t="s">
        <v>3395</v>
      </c>
      <c r="X180" t="s">
        <v>3395</v>
      </c>
      <c r="Y180" t="s">
        <v>3395</v>
      </c>
      <c r="Z180" t="s">
        <v>3395</v>
      </c>
      <c r="AA180" t="s">
        <v>3395</v>
      </c>
      <c r="AB180">
        <v>0</v>
      </c>
      <c r="AC180">
        <v>0</v>
      </c>
      <c r="AD180">
        <v>0</v>
      </c>
      <c r="AE180">
        <v>0</v>
      </c>
      <c r="AF180">
        <v>0</v>
      </c>
      <c r="AG180">
        <v>0</v>
      </c>
      <c r="AH180">
        <v>0</v>
      </c>
      <c r="AI180">
        <v>0</v>
      </c>
      <c r="AL180">
        <v>0</v>
      </c>
      <c r="AM180" t="s">
        <v>320</v>
      </c>
    </row>
    <row r="181" spans="1:48">
      <c r="A181" s="1">
        <v>172</v>
      </c>
      <c r="B181" t="s">
        <v>206</v>
      </c>
      <c r="C181" t="s">
        <v>634</v>
      </c>
      <c r="D181" t="str">
        <f>IF(G181="n","-",MIN(X181,AI181,AN181))</f>
        <v>-</v>
      </c>
      <c r="E181" t="s">
        <v>3395</v>
      </c>
      <c r="F181" t="str">
        <f t="shared" si="19"/>
        <v/>
      </c>
      <c r="G181" t="str">
        <f t="shared" si="23"/>
        <v>n</v>
      </c>
      <c r="H181" t="str">
        <f t="shared" si="21"/>
        <v>None</v>
      </c>
      <c r="I181" t="s">
        <v>1137</v>
      </c>
      <c r="J181" t="s">
        <v>5982</v>
      </c>
      <c r="M181">
        <v>58727.3</v>
      </c>
      <c r="N181">
        <v>6.0999999999999999E-2</v>
      </c>
      <c r="O181">
        <v>1430.8</v>
      </c>
      <c r="P181" t="s">
        <v>5983</v>
      </c>
      <c r="Q181">
        <v>0.252</v>
      </c>
      <c r="R181">
        <v>67000</v>
      </c>
      <c r="S181">
        <v>2</v>
      </c>
      <c r="T181" t="s">
        <v>5493</v>
      </c>
      <c r="U181" t="s">
        <v>3332</v>
      </c>
      <c r="V181" t="s">
        <v>634</v>
      </c>
      <c r="W181" t="s">
        <v>3395</v>
      </c>
      <c r="X181" t="s">
        <v>3395</v>
      </c>
      <c r="Y181" t="s">
        <v>3395</v>
      </c>
      <c r="Z181" t="s">
        <v>3395</v>
      </c>
      <c r="AA181" t="s">
        <v>3395</v>
      </c>
      <c r="AB181">
        <v>0</v>
      </c>
      <c r="AC181">
        <v>0</v>
      </c>
      <c r="AD181">
        <v>0</v>
      </c>
      <c r="AE181">
        <v>0</v>
      </c>
      <c r="AF181">
        <v>0</v>
      </c>
      <c r="AG181">
        <v>0</v>
      </c>
      <c r="AH181">
        <v>0</v>
      </c>
      <c r="AI181">
        <v>0</v>
      </c>
      <c r="AL181">
        <v>0</v>
      </c>
      <c r="AM181" t="s">
        <v>206</v>
      </c>
    </row>
    <row r="182" spans="1:48">
      <c r="A182" s="1">
        <v>173</v>
      </c>
      <c r="B182" t="s">
        <v>323</v>
      </c>
      <c r="C182" t="s">
        <v>643</v>
      </c>
      <c r="D182">
        <f>IF(G182="n","",MIN(X182,AI182,AN182))</f>
        <v>2016</v>
      </c>
      <c r="F182">
        <f t="shared" si="19"/>
        <v>2017</v>
      </c>
      <c r="G182" t="str">
        <f t="shared" si="23"/>
        <v>y</v>
      </c>
      <c r="H182" t="str">
        <f t="shared" si="21"/>
        <v>SBT &amp; RE100</v>
      </c>
      <c r="M182">
        <v>58472</v>
      </c>
      <c r="N182">
        <v>0.123</v>
      </c>
      <c r="O182">
        <v>5327</v>
      </c>
      <c r="P182" t="s">
        <v>5984</v>
      </c>
      <c r="Q182">
        <v>1.109</v>
      </c>
      <c r="R182">
        <v>55000</v>
      </c>
      <c r="S182">
        <v>17</v>
      </c>
      <c r="T182" t="s">
        <v>5493</v>
      </c>
      <c r="U182" t="s">
        <v>3332</v>
      </c>
      <c r="V182" t="s">
        <v>634</v>
      </c>
      <c r="W182" t="s">
        <v>3395</v>
      </c>
      <c r="X182" t="s">
        <v>3395</v>
      </c>
      <c r="Y182" t="s">
        <v>3395</v>
      </c>
      <c r="Z182" t="s">
        <v>3395</v>
      </c>
      <c r="AA182" t="s">
        <v>3395</v>
      </c>
      <c r="AB182" t="s">
        <v>5985</v>
      </c>
      <c r="AD182" t="s">
        <v>5986</v>
      </c>
      <c r="AE182" t="s">
        <v>5987</v>
      </c>
      <c r="AF182" t="s">
        <v>3549</v>
      </c>
      <c r="AG182" t="s">
        <v>641</v>
      </c>
      <c r="AH182" t="s">
        <v>4353</v>
      </c>
      <c r="AI182">
        <v>2017</v>
      </c>
      <c r="AJ182">
        <v>2025</v>
      </c>
      <c r="AK182" t="s">
        <v>5881</v>
      </c>
      <c r="AL182" t="s">
        <v>5988</v>
      </c>
      <c r="AM182" t="s">
        <v>323</v>
      </c>
      <c r="AN182">
        <v>2016</v>
      </c>
      <c r="AO182" t="s">
        <v>3086</v>
      </c>
      <c r="AP182" t="s">
        <v>5989</v>
      </c>
      <c r="AQ182">
        <v>0.5</v>
      </c>
      <c r="AR182">
        <v>0.14000000000000001</v>
      </c>
      <c r="AS182">
        <v>0.16</v>
      </c>
      <c r="AT182" t="s">
        <v>3338</v>
      </c>
      <c r="AU182" t="s">
        <v>5839</v>
      </c>
    </row>
    <row r="183" spans="1:48">
      <c r="A183" s="1">
        <v>173</v>
      </c>
      <c r="B183" t="s">
        <v>323</v>
      </c>
      <c r="C183" t="s">
        <v>634</v>
      </c>
      <c r="D183">
        <f>IF(G183="n","",MIN(X183,AI183,AN183))</f>
        <v>2016</v>
      </c>
      <c r="F183">
        <f t="shared" si="19"/>
        <v>2017</v>
      </c>
      <c r="G183" t="str">
        <f t="shared" si="23"/>
        <v>y</v>
      </c>
      <c r="H183" t="str">
        <f t="shared" si="21"/>
        <v>SBT &amp; RE100</v>
      </c>
      <c r="I183" t="s">
        <v>713</v>
      </c>
      <c r="J183" t="s">
        <v>5990</v>
      </c>
      <c r="M183">
        <v>58472</v>
      </c>
      <c r="N183">
        <v>0.123</v>
      </c>
      <c r="O183">
        <v>5327</v>
      </c>
      <c r="P183" t="s">
        <v>5984</v>
      </c>
      <c r="Q183">
        <v>1.109</v>
      </c>
      <c r="R183">
        <v>55000</v>
      </c>
      <c r="S183">
        <v>17</v>
      </c>
      <c r="T183" t="s">
        <v>5493</v>
      </c>
      <c r="U183" t="s">
        <v>3332</v>
      </c>
      <c r="V183" t="s">
        <v>634</v>
      </c>
      <c r="W183" t="s">
        <v>3395</v>
      </c>
      <c r="X183">
        <v>2019</v>
      </c>
      <c r="Y183" t="s">
        <v>3395</v>
      </c>
      <c r="Z183" t="s">
        <v>3395</v>
      </c>
      <c r="AA183">
        <v>2020</v>
      </c>
      <c r="AB183" t="s">
        <v>5985</v>
      </c>
      <c r="AD183" t="s">
        <v>5986</v>
      </c>
      <c r="AE183" t="s">
        <v>5987</v>
      </c>
      <c r="AF183" t="s">
        <v>3549</v>
      </c>
      <c r="AG183" t="s">
        <v>641</v>
      </c>
      <c r="AH183" t="s">
        <v>4353</v>
      </c>
      <c r="AI183">
        <v>2017</v>
      </c>
      <c r="AJ183">
        <v>2025</v>
      </c>
      <c r="AK183" t="s">
        <v>5881</v>
      </c>
      <c r="AL183" t="s">
        <v>5988</v>
      </c>
      <c r="AM183" t="s">
        <v>323</v>
      </c>
      <c r="AN183">
        <v>2016</v>
      </c>
      <c r="AO183" t="s">
        <v>3086</v>
      </c>
      <c r="AP183" t="s">
        <v>5989</v>
      </c>
      <c r="AQ183">
        <v>0.5</v>
      </c>
      <c r="AR183">
        <v>0.14000000000000001</v>
      </c>
      <c r="AS183">
        <v>0.16</v>
      </c>
      <c r="AT183" t="s">
        <v>3338</v>
      </c>
      <c r="AU183" t="s">
        <v>5839</v>
      </c>
    </row>
    <row r="184" spans="1:48">
      <c r="A184" s="1">
        <v>174</v>
      </c>
      <c r="B184" t="s">
        <v>1741</v>
      </c>
      <c r="C184" t="s">
        <v>634</v>
      </c>
      <c r="D184">
        <f>IF(G184="n","",MIN(X184,AI184,AN184))</f>
        <v>2016</v>
      </c>
      <c r="F184">
        <f t="shared" si="19"/>
        <v>2016</v>
      </c>
      <c r="G184" t="str">
        <f t="shared" si="23"/>
        <v>y</v>
      </c>
      <c r="H184" t="str">
        <f t="shared" si="21"/>
        <v xml:space="preserve"> SBT</v>
      </c>
      <c r="I184" t="s">
        <v>1145</v>
      </c>
      <c r="J184" t="s">
        <v>5966</v>
      </c>
      <c r="K184" s="7">
        <v>11.88</v>
      </c>
      <c r="M184">
        <v>58390</v>
      </c>
      <c r="N184">
        <v>-0.16500000000000001</v>
      </c>
      <c r="O184">
        <v>4560.2</v>
      </c>
      <c r="P184" t="s">
        <v>5991</v>
      </c>
      <c r="Q184">
        <v>0.442</v>
      </c>
      <c r="R184">
        <v>140250</v>
      </c>
      <c r="S184">
        <v>-53</v>
      </c>
      <c r="T184" t="s">
        <v>5493</v>
      </c>
      <c r="U184" t="s">
        <v>692</v>
      </c>
      <c r="V184" t="s">
        <v>634</v>
      </c>
      <c r="W184" t="s">
        <v>5992</v>
      </c>
      <c r="X184" t="s">
        <v>3395</v>
      </c>
      <c r="Y184">
        <v>2014</v>
      </c>
      <c r="Z184">
        <v>2014</v>
      </c>
      <c r="AA184">
        <v>2020</v>
      </c>
      <c r="AB184" t="s">
        <v>5993</v>
      </c>
      <c r="AC184">
        <v>0</v>
      </c>
      <c r="AD184">
        <v>0</v>
      </c>
      <c r="AE184" t="s">
        <v>5994</v>
      </c>
      <c r="AF184" t="s">
        <v>3371</v>
      </c>
      <c r="AG184" t="s">
        <v>633</v>
      </c>
      <c r="AH184" t="s">
        <v>3693</v>
      </c>
      <c r="AI184">
        <v>2016</v>
      </c>
      <c r="AL184">
        <v>0</v>
      </c>
      <c r="AM184" t="s">
        <v>137</v>
      </c>
    </row>
    <row r="185" spans="1:48">
      <c r="A185" s="1">
        <v>175</v>
      </c>
      <c r="B185" t="s">
        <v>219</v>
      </c>
      <c r="C185" t="s">
        <v>634</v>
      </c>
      <c r="D185" t="str">
        <f>IF(G185="n","-",MIN(X185,AI185,AN185))</f>
        <v>-</v>
      </c>
      <c r="E185" t="s">
        <v>3395</v>
      </c>
      <c r="F185" t="str">
        <f t="shared" si="19"/>
        <v/>
      </c>
      <c r="G185" t="str">
        <f t="shared" si="23"/>
        <v>n</v>
      </c>
      <c r="H185" t="str">
        <f t="shared" si="21"/>
        <v>None</v>
      </c>
      <c r="I185" t="s">
        <v>1101</v>
      </c>
      <c r="J185" t="s">
        <v>5643</v>
      </c>
      <c r="M185">
        <v>57933.599999999999</v>
      </c>
      <c r="N185">
        <v>0.34899999999999998</v>
      </c>
      <c r="O185">
        <v>2526.8000000000002</v>
      </c>
      <c r="P185" t="s">
        <v>5995</v>
      </c>
      <c r="Q185">
        <v>-5.0000000000000001E-3</v>
      </c>
      <c r="R185">
        <v>31569</v>
      </c>
      <c r="S185">
        <v>78</v>
      </c>
      <c r="T185" t="s">
        <v>5509</v>
      </c>
      <c r="U185" t="s">
        <v>963</v>
      </c>
      <c r="V185" t="s">
        <v>634</v>
      </c>
      <c r="W185" t="s">
        <v>3395</v>
      </c>
      <c r="X185" t="s">
        <v>3395</v>
      </c>
      <c r="Y185" t="s">
        <v>3395</v>
      </c>
      <c r="Z185" t="s">
        <v>3395</v>
      </c>
      <c r="AA185" t="s">
        <v>3395</v>
      </c>
      <c r="AB185">
        <v>0</v>
      </c>
      <c r="AC185">
        <v>0</v>
      </c>
      <c r="AD185">
        <v>0</v>
      </c>
      <c r="AE185">
        <v>0</v>
      </c>
      <c r="AF185">
        <v>0</v>
      </c>
      <c r="AG185">
        <v>0</v>
      </c>
      <c r="AH185">
        <v>0</v>
      </c>
      <c r="AI185">
        <v>0</v>
      </c>
      <c r="AL185">
        <v>0</v>
      </c>
      <c r="AM185" t="s">
        <v>219</v>
      </c>
    </row>
    <row r="186" spans="1:48">
      <c r="A186" s="1">
        <v>176</v>
      </c>
      <c r="B186" t="s">
        <v>2167</v>
      </c>
      <c r="C186" t="s">
        <v>634</v>
      </c>
      <c r="D186">
        <f>IF(G186="n","",MIN(X186,AI186,AN186))</f>
        <v>2017</v>
      </c>
      <c r="F186">
        <f t="shared" si="19"/>
        <v>2017</v>
      </c>
      <c r="G186" t="str">
        <f t="shared" si="23"/>
        <v>y</v>
      </c>
      <c r="H186" t="str">
        <f t="shared" si="21"/>
        <v>SBT &amp; RE100</v>
      </c>
      <c r="I186" t="s">
        <v>1294</v>
      </c>
      <c r="J186" t="s">
        <v>1294</v>
      </c>
      <c r="M186">
        <v>57465.9</v>
      </c>
      <c r="N186">
        <v>-0.02</v>
      </c>
      <c r="O186">
        <v>3931.1</v>
      </c>
      <c r="P186" t="s">
        <v>5996</v>
      </c>
      <c r="Q186">
        <v>0.113</v>
      </c>
      <c r="R186">
        <v>120138</v>
      </c>
      <c r="S186">
        <v>-12</v>
      </c>
      <c r="T186" t="s">
        <v>5493</v>
      </c>
      <c r="U186" t="s">
        <v>671</v>
      </c>
      <c r="V186" t="s">
        <v>634</v>
      </c>
      <c r="W186" t="s">
        <v>5997</v>
      </c>
      <c r="X186" t="s">
        <v>3395</v>
      </c>
      <c r="Y186" t="s">
        <v>3395</v>
      </c>
      <c r="Z186">
        <v>2016</v>
      </c>
      <c r="AA186">
        <v>2025</v>
      </c>
      <c r="AB186" t="s">
        <v>5998</v>
      </c>
      <c r="AC186">
        <v>0</v>
      </c>
      <c r="AD186">
        <v>0</v>
      </c>
      <c r="AE186" t="s">
        <v>5216</v>
      </c>
      <c r="AF186" t="s">
        <v>1294</v>
      </c>
      <c r="AG186" t="s">
        <v>641</v>
      </c>
      <c r="AH186" t="s">
        <v>4068</v>
      </c>
      <c r="AI186">
        <v>2017</v>
      </c>
      <c r="AJ186">
        <v>2020</v>
      </c>
      <c r="AL186" t="s">
        <v>5999</v>
      </c>
      <c r="AM186" t="s">
        <v>391</v>
      </c>
      <c r="AN186">
        <v>2017</v>
      </c>
      <c r="AO186">
        <v>2030</v>
      </c>
      <c r="AP186" t="s">
        <v>4070</v>
      </c>
      <c r="AQ186">
        <v>0.47</v>
      </c>
      <c r="AR186">
        <v>0.44</v>
      </c>
      <c r="AS186" t="s">
        <v>3338</v>
      </c>
      <c r="AT186" t="s">
        <v>3338</v>
      </c>
      <c r="AU186" t="s">
        <v>6000</v>
      </c>
      <c r="AV186" t="s">
        <v>643</v>
      </c>
    </row>
    <row r="187" spans="1:48">
      <c r="A187" s="1">
        <v>177</v>
      </c>
      <c r="B187" t="s">
        <v>508</v>
      </c>
      <c r="C187" t="s">
        <v>634</v>
      </c>
      <c r="D187" t="str">
        <f t="shared" ref="D187:D193" si="24">IF(G187="n","-",MIN(X187,AI187,AN187))</f>
        <v>-</v>
      </c>
      <c r="E187" t="s">
        <v>3395</v>
      </c>
      <c r="F187" t="str">
        <f t="shared" si="19"/>
        <v/>
      </c>
      <c r="G187" t="str">
        <f t="shared" si="23"/>
        <v>n</v>
      </c>
      <c r="H187" t="str">
        <f t="shared" si="21"/>
        <v>None</v>
      </c>
      <c r="I187" t="s">
        <v>1145</v>
      </c>
      <c r="J187" t="s">
        <v>708</v>
      </c>
      <c r="M187">
        <v>57308.7</v>
      </c>
      <c r="N187">
        <v>0.70699999999999996</v>
      </c>
      <c r="O187">
        <v>5233.5</v>
      </c>
      <c r="P187" t="s">
        <v>6001</v>
      </c>
      <c r="Q187">
        <v>0.35699999999999998</v>
      </c>
      <c r="R187">
        <v>131387</v>
      </c>
      <c r="S187">
        <v>176</v>
      </c>
      <c r="T187" t="s">
        <v>5493</v>
      </c>
      <c r="U187" t="s">
        <v>680</v>
      </c>
      <c r="V187" t="s">
        <v>634</v>
      </c>
      <c r="W187" t="s">
        <v>3395</v>
      </c>
      <c r="X187" t="s">
        <v>3395</v>
      </c>
      <c r="Y187" t="s">
        <v>3395</v>
      </c>
      <c r="Z187" t="s">
        <v>3395</v>
      </c>
      <c r="AA187" t="s">
        <v>3395</v>
      </c>
      <c r="AB187">
        <v>0</v>
      </c>
      <c r="AC187">
        <v>0</v>
      </c>
      <c r="AD187">
        <v>0</v>
      </c>
      <c r="AE187">
        <v>0</v>
      </c>
      <c r="AF187">
        <v>0</v>
      </c>
      <c r="AG187">
        <v>0</v>
      </c>
      <c r="AH187">
        <v>0</v>
      </c>
      <c r="AI187">
        <v>0</v>
      </c>
      <c r="AL187">
        <v>0</v>
      </c>
      <c r="AM187" t="s">
        <v>508</v>
      </c>
    </row>
    <row r="188" spans="1:48">
      <c r="A188" s="1">
        <v>178</v>
      </c>
      <c r="B188" t="s">
        <v>392</v>
      </c>
      <c r="C188" t="s">
        <v>634</v>
      </c>
      <c r="D188" t="str">
        <f t="shared" si="24"/>
        <v>-</v>
      </c>
      <c r="E188" t="s">
        <v>3395</v>
      </c>
      <c r="F188" t="str">
        <f t="shared" si="19"/>
        <v/>
      </c>
      <c r="G188" t="str">
        <f t="shared" si="23"/>
        <v>n</v>
      </c>
      <c r="H188" t="str">
        <f t="shared" si="21"/>
        <v>None</v>
      </c>
      <c r="I188" t="s">
        <v>1101</v>
      </c>
      <c r="J188" t="s">
        <v>6002</v>
      </c>
      <c r="M188">
        <v>57167.4</v>
      </c>
      <c r="N188">
        <v>8.3000000000000004E-2</v>
      </c>
      <c r="O188">
        <v>2096.1</v>
      </c>
      <c r="P188" t="s">
        <v>6003</v>
      </c>
      <c r="Q188">
        <v>-0.27</v>
      </c>
      <c r="R188">
        <v>41086</v>
      </c>
      <c r="S188">
        <v>8</v>
      </c>
      <c r="T188" t="s">
        <v>5493</v>
      </c>
      <c r="U188" t="s">
        <v>676</v>
      </c>
      <c r="V188" t="s">
        <v>634</v>
      </c>
      <c r="W188" t="s">
        <v>3395</v>
      </c>
      <c r="X188" t="s">
        <v>3395</v>
      </c>
      <c r="Y188" t="s">
        <v>3395</v>
      </c>
      <c r="Z188" t="s">
        <v>3395</v>
      </c>
      <c r="AA188" t="s">
        <v>3395</v>
      </c>
      <c r="AB188">
        <v>0</v>
      </c>
      <c r="AC188">
        <v>0</v>
      </c>
      <c r="AD188">
        <v>0</v>
      </c>
      <c r="AE188">
        <v>0</v>
      </c>
      <c r="AF188">
        <v>0</v>
      </c>
      <c r="AG188">
        <v>0</v>
      </c>
      <c r="AH188">
        <v>0</v>
      </c>
      <c r="AI188">
        <v>0</v>
      </c>
      <c r="AL188">
        <v>0</v>
      </c>
      <c r="AM188" t="s">
        <v>392</v>
      </c>
    </row>
    <row r="189" spans="1:48">
      <c r="A189" s="1">
        <v>179</v>
      </c>
      <c r="B189" t="s">
        <v>133</v>
      </c>
      <c r="C189" t="s">
        <v>634</v>
      </c>
      <c r="D189" t="str">
        <f t="shared" si="24"/>
        <v>-</v>
      </c>
      <c r="E189" t="s">
        <v>3395</v>
      </c>
      <c r="F189" t="str">
        <f t="shared" si="19"/>
        <v/>
      </c>
      <c r="G189" t="str">
        <f t="shared" si="23"/>
        <v>n</v>
      </c>
      <c r="H189" t="str">
        <f t="shared" si="21"/>
        <v>None</v>
      </c>
      <c r="I189" t="s">
        <v>1130</v>
      </c>
      <c r="J189" t="s">
        <v>5549</v>
      </c>
      <c r="M189">
        <v>56912</v>
      </c>
      <c r="N189">
        <v>5.8000000000000003E-2</v>
      </c>
      <c r="O189">
        <v>1683</v>
      </c>
      <c r="P189" t="s">
        <v>6004</v>
      </c>
      <c r="Q189">
        <v>-0.313</v>
      </c>
      <c r="R189">
        <v>41600</v>
      </c>
      <c r="S189">
        <v>4</v>
      </c>
      <c r="T189" t="s">
        <v>5493</v>
      </c>
      <c r="U189" t="s">
        <v>3332</v>
      </c>
      <c r="V189" t="s">
        <v>634</v>
      </c>
      <c r="W189" t="s">
        <v>3395</v>
      </c>
      <c r="X189" t="s">
        <v>3395</v>
      </c>
      <c r="Y189" t="s">
        <v>3395</v>
      </c>
      <c r="Z189" t="s">
        <v>3395</v>
      </c>
      <c r="AA189" t="s">
        <v>3395</v>
      </c>
      <c r="AB189">
        <v>0</v>
      </c>
      <c r="AC189">
        <v>0</v>
      </c>
      <c r="AD189">
        <v>0</v>
      </c>
      <c r="AE189">
        <v>0</v>
      </c>
      <c r="AF189">
        <v>0</v>
      </c>
      <c r="AG189">
        <v>0</v>
      </c>
      <c r="AH189">
        <v>0</v>
      </c>
      <c r="AI189">
        <v>0</v>
      </c>
      <c r="AL189">
        <v>0</v>
      </c>
      <c r="AM189" t="s">
        <v>133</v>
      </c>
    </row>
    <row r="190" spans="1:48">
      <c r="A190" s="1">
        <v>180</v>
      </c>
      <c r="B190" t="s">
        <v>190</v>
      </c>
      <c r="C190" t="s">
        <v>634</v>
      </c>
      <c r="D190" t="str">
        <f t="shared" si="24"/>
        <v>-</v>
      </c>
      <c r="E190" t="s">
        <v>3395</v>
      </c>
      <c r="F190" t="str">
        <f t="shared" si="19"/>
        <v/>
      </c>
      <c r="G190" t="str">
        <f t="shared" si="23"/>
        <v>n</v>
      </c>
      <c r="H190" t="str">
        <f t="shared" si="21"/>
        <v>None</v>
      </c>
      <c r="I190" t="s">
        <v>1145</v>
      </c>
      <c r="J190" t="s">
        <v>5575</v>
      </c>
      <c r="M190">
        <v>56771</v>
      </c>
      <c r="N190">
        <v>0.39200000000000002</v>
      </c>
      <c r="O190">
        <v>3584</v>
      </c>
      <c r="P190" t="s">
        <v>6005</v>
      </c>
      <c r="Q190">
        <v>1.4510000000000001</v>
      </c>
      <c r="R190">
        <v>100750</v>
      </c>
      <c r="S190">
        <v>92</v>
      </c>
      <c r="T190" t="s">
        <v>5493</v>
      </c>
      <c r="U190" t="s">
        <v>706</v>
      </c>
      <c r="V190" t="s">
        <v>634</v>
      </c>
      <c r="W190" t="s">
        <v>3395</v>
      </c>
      <c r="X190" t="s">
        <v>3395</v>
      </c>
      <c r="Y190" t="s">
        <v>3395</v>
      </c>
      <c r="Z190" t="s">
        <v>3395</v>
      </c>
      <c r="AA190" t="s">
        <v>3395</v>
      </c>
      <c r="AB190">
        <v>0</v>
      </c>
      <c r="AC190">
        <v>0</v>
      </c>
      <c r="AD190">
        <v>0</v>
      </c>
      <c r="AE190">
        <v>0</v>
      </c>
      <c r="AF190">
        <v>0</v>
      </c>
      <c r="AG190">
        <v>0</v>
      </c>
      <c r="AH190">
        <v>0</v>
      </c>
      <c r="AI190">
        <v>0</v>
      </c>
      <c r="AL190">
        <v>0</v>
      </c>
      <c r="AM190" t="s">
        <v>190</v>
      </c>
    </row>
    <row r="191" spans="1:48">
      <c r="A191" s="1">
        <v>181</v>
      </c>
      <c r="B191" t="s">
        <v>129</v>
      </c>
      <c r="C191" t="s">
        <v>634</v>
      </c>
      <c r="D191" t="str">
        <f t="shared" si="24"/>
        <v>-</v>
      </c>
      <c r="E191" t="s">
        <v>3395</v>
      </c>
      <c r="F191" t="str">
        <f t="shared" si="19"/>
        <v/>
      </c>
      <c r="G191" t="str">
        <f t="shared" si="23"/>
        <v>n</v>
      </c>
      <c r="H191" t="str">
        <f t="shared" si="21"/>
        <v>None</v>
      </c>
      <c r="I191" t="s">
        <v>1489</v>
      </c>
      <c r="J191" t="s">
        <v>6006</v>
      </c>
      <c r="M191">
        <v>56198.6</v>
      </c>
      <c r="N191">
        <v>0.23300000000000001</v>
      </c>
      <c r="O191">
        <v>582.9</v>
      </c>
      <c r="P191" t="s">
        <v>6007</v>
      </c>
      <c r="Q191">
        <v>-0.42599999999999999</v>
      </c>
      <c r="R191">
        <v>81350</v>
      </c>
      <c r="S191">
        <v>54</v>
      </c>
      <c r="T191" t="s">
        <v>5493</v>
      </c>
      <c r="U191" t="s">
        <v>680</v>
      </c>
      <c r="V191" t="s">
        <v>634</v>
      </c>
      <c r="W191" t="s">
        <v>3395</v>
      </c>
      <c r="X191" t="s">
        <v>3395</v>
      </c>
      <c r="Y191" t="s">
        <v>3395</v>
      </c>
      <c r="Z191" t="s">
        <v>3395</v>
      </c>
      <c r="AA191" t="s">
        <v>3395</v>
      </c>
      <c r="AB191">
        <v>0</v>
      </c>
      <c r="AC191">
        <v>0</v>
      </c>
      <c r="AD191">
        <v>0</v>
      </c>
      <c r="AE191">
        <v>0</v>
      </c>
      <c r="AF191">
        <v>0</v>
      </c>
      <c r="AG191">
        <v>0</v>
      </c>
      <c r="AH191">
        <v>0</v>
      </c>
      <c r="AI191">
        <v>0</v>
      </c>
      <c r="AL191">
        <v>0</v>
      </c>
      <c r="AM191" t="s">
        <v>129</v>
      </c>
    </row>
    <row r="192" spans="1:48">
      <c r="A192" s="1">
        <v>182</v>
      </c>
      <c r="B192" t="s">
        <v>111</v>
      </c>
      <c r="C192" t="s">
        <v>634</v>
      </c>
      <c r="D192" t="str">
        <f t="shared" si="24"/>
        <v>-</v>
      </c>
      <c r="E192" t="s">
        <v>3395</v>
      </c>
      <c r="F192" t="str">
        <f t="shared" si="19"/>
        <v/>
      </c>
      <c r="G192" t="str">
        <f t="shared" si="23"/>
        <v>n</v>
      </c>
      <c r="H192" t="str">
        <f t="shared" si="21"/>
        <v>None</v>
      </c>
      <c r="I192" t="s">
        <v>5490</v>
      </c>
      <c r="J192" t="s">
        <v>6008</v>
      </c>
      <c r="M192">
        <v>56147.199999999997</v>
      </c>
      <c r="N192">
        <v>0.48699999999999999</v>
      </c>
      <c r="O192">
        <v>13094.4</v>
      </c>
      <c r="P192" t="s">
        <v>6009</v>
      </c>
      <c r="Q192">
        <v>0.35399999999999998</v>
      </c>
      <c r="R192">
        <v>101958</v>
      </c>
      <c r="S192">
        <v>118</v>
      </c>
      <c r="T192" t="s">
        <v>5493</v>
      </c>
      <c r="U192" t="s">
        <v>680</v>
      </c>
      <c r="V192" t="s">
        <v>634</v>
      </c>
      <c r="W192" t="s">
        <v>3395</v>
      </c>
      <c r="X192" t="s">
        <v>3395</v>
      </c>
      <c r="Y192" t="s">
        <v>3395</v>
      </c>
      <c r="Z192" t="s">
        <v>3395</v>
      </c>
      <c r="AA192" t="s">
        <v>3395</v>
      </c>
      <c r="AB192">
        <v>0</v>
      </c>
      <c r="AC192">
        <v>0</v>
      </c>
      <c r="AD192">
        <v>0</v>
      </c>
      <c r="AE192">
        <v>0</v>
      </c>
      <c r="AF192">
        <v>0</v>
      </c>
      <c r="AG192">
        <v>0</v>
      </c>
      <c r="AH192">
        <v>0</v>
      </c>
      <c r="AI192">
        <v>0</v>
      </c>
      <c r="AL192">
        <v>0</v>
      </c>
      <c r="AM192" t="s">
        <v>111</v>
      </c>
    </row>
    <row r="193" spans="1:47">
      <c r="A193" s="1">
        <v>183</v>
      </c>
      <c r="B193" t="s">
        <v>2200</v>
      </c>
      <c r="C193" t="s">
        <v>634</v>
      </c>
      <c r="D193" t="str">
        <f t="shared" si="24"/>
        <v>-</v>
      </c>
      <c r="E193" t="s">
        <v>3395</v>
      </c>
      <c r="F193" t="str">
        <f t="shared" si="19"/>
        <v/>
      </c>
      <c r="G193" t="str">
        <f t="shared" si="23"/>
        <v>n</v>
      </c>
      <c r="H193" t="str">
        <f t="shared" si="21"/>
        <v>None</v>
      </c>
      <c r="I193" t="s">
        <v>1101</v>
      </c>
      <c r="J193" t="s">
        <v>5744</v>
      </c>
      <c r="M193">
        <v>56016.7</v>
      </c>
      <c r="N193">
        <v>0.17100000000000001</v>
      </c>
      <c r="O193">
        <v>465</v>
      </c>
      <c r="P193" t="s">
        <v>6010</v>
      </c>
      <c r="Q193">
        <v>-0.78800000000000003</v>
      </c>
      <c r="R193">
        <v>58441</v>
      </c>
      <c r="S193">
        <v>31</v>
      </c>
      <c r="T193" t="s">
        <v>5493</v>
      </c>
      <c r="U193" t="s">
        <v>709</v>
      </c>
      <c r="V193" t="s">
        <v>634</v>
      </c>
      <c r="W193" t="s">
        <v>3395</v>
      </c>
      <c r="X193" t="s">
        <v>3395</v>
      </c>
      <c r="Y193" t="s">
        <v>3395</v>
      </c>
      <c r="Z193" t="s">
        <v>3395</v>
      </c>
      <c r="AA193" t="s">
        <v>3395</v>
      </c>
      <c r="AB193">
        <v>0</v>
      </c>
      <c r="AC193">
        <v>0</v>
      </c>
      <c r="AD193">
        <v>0</v>
      </c>
      <c r="AE193">
        <v>0</v>
      </c>
      <c r="AF193">
        <v>0</v>
      </c>
      <c r="AG193">
        <v>0</v>
      </c>
      <c r="AH193">
        <v>0</v>
      </c>
      <c r="AI193">
        <v>0</v>
      </c>
      <c r="AL193">
        <v>0</v>
      </c>
      <c r="AM193" t="s">
        <v>2200</v>
      </c>
    </row>
    <row r="194" spans="1:47">
      <c r="A194" s="1">
        <v>184</v>
      </c>
      <c r="B194" t="s">
        <v>89</v>
      </c>
      <c r="C194" t="s">
        <v>634</v>
      </c>
      <c r="D194">
        <f>IF(G194="n","",MIN(X194,AI194,AN194))</f>
        <v>2016</v>
      </c>
      <c r="F194">
        <f t="shared" si="19"/>
        <v>2016</v>
      </c>
      <c r="G194" t="str">
        <f t="shared" si="23"/>
        <v>y</v>
      </c>
      <c r="H194" t="str">
        <f>IF((OR(V194="Carbon Neutral",V194="No - but have a post-2030 commitment")),           IF((OR(AG194="Committed",AG194="Targets Set")),                    IF(AN194&gt;1, "CN, SBT &amp; RE100", "CN &amp; SBT"),                   IF(AN194&gt;1, "CN &amp; RE100", "CN")      ),                                                                                             IF((OR(AG194="Committed",AG194="Targets Set")),                IF(AN194&gt;1, "SBT &amp; RE100", " SBT"),                                 IF(AN194&gt;1, "RE100", "None")           )                         )</f>
        <v>RE100</v>
      </c>
      <c r="I194" t="s">
        <v>713</v>
      </c>
      <c r="J194" t="s">
        <v>6008</v>
      </c>
      <c r="M194">
        <v>55838</v>
      </c>
      <c r="N194">
        <v>0.374</v>
      </c>
      <c r="O194">
        <v>22112</v>
      </c>
      <c r="P194" t="s">
        <v>6011</v>
      </c>
      <c r="Q194">
        <v>0.38800000000000001</v>
      </c>
      <c r="R194">
        <v>35587</v>
      </c>
      <c r="S194">
        <v>90</v>
      </c>
      <c r="T194" t="s">
        <v>5493</v>
      </c>
      <c r="U194" t="s">
        <v>3332</v>
      </c>
      <c r="V194" t="s">
        <v>634</v>
      </c>
      <c r="W194" t="s">
        <v>6012</v>
      </c>
      <c r="X194" t="s">
        <v>3395</v>
      </c>
      <c r="Y194">
        <v>2018</v>
      </c>
      <c r="Z194" t="s">
        <v>3395</v>
      </c>
      <c r="AA194">
        <v>2020</v>
      </c>
      <c r="AB194">
        <v>0</v>
      </c>
      <c r="AC194">
        <v>0</v>
      </c>
      <c r="AD194" t="s">
        <v>6013</v>
      </c>
      <c r="AE194" t="s">
        <v>6014</v>
      </c>
      <c r="AF194">
        <v>0</v>
      </c>
      <c r="AG194">
        <v>0</v>
      </c>
      <c r="AH194">
        <v>0</v>
      </c>
      <c r="AL194">
        <v>0</v>
      </c>
      <c r="AM194" t="s">
        <v>89</v>
      </c>
      <c r="AN194">
        <v>2016</v>
      </c>
      <c r="AO194">
        <v>2020</v>
      </c>
      <c r="AP194" t="s">
        <v>6015</v>
      </c>
      <c r="AQ194">
        <v>0.43</v>
      </c>
      <c r="AR194">
        <v>0.43</v>
      </c>
      <c r="AS194">
        <v>0.35</v>
      </c>
      <c r="AT194" t="s">
        <v>3338</v>
      </c>
      <c r="AU194" t="s">
        <v>5839</v>
      </c>
    </row>
    <row r="195" spans="1:47">
      <c r="A195" s="1">
        <v>185</v>
      </c>
      <c r="B195" t="s">
        <v>263</v>
      </c>
      <c r="C195" t="s">
        <v>634</v>
      </c>
      <c r="D195">
        <f>IF(G195="n","",MIN(X195,AI195,AN195))</f>
        <v>2019</v>
      </c>
      <c r="F195">
        <f t="shared" si="19"/>
        <v>2019</v>
      </c>
      <c r="G195" t="str">
        <f t="shared" si="23"/>
        <v>y</v>
      </c>
      <c r="H195" t="str">
        <f t="shared" ref="H195:H226" si="25">IF((OR(V195="Carbon Neutral",V195="No - but have a post-2030 commitment")), IF((OR(AG195="Committed",AG195="Targets Set")), IF(AN195&gt;1, "CN, SBT &amp; RE100", "CN &amp; SBT"), IF(AN195&gt;1, "CN &amp; RE100", "CN") ), IF((OR(AG195="Committed",AG195="Targets Set")), IF(AN195&gt;1, "SBT &amp; RE100", " SBT"), IF(AN195&gt;1, "RE100", "None") ) )</f>
        <v>CN</v>
      </c>
      <c r="I195" t="s">
        <v>713</v>
      </c>
      <c r="J195" t="s">
        <v>5551</v>
      </c>
      <c r="M195">
        <v>55757.4</v>
      </c>
      <c r="N195">
        <v>2.7E-2</v>
      </c>
      <c r="O195">
        <v>1127.2</v>
      </c>
      <c r="P195" t="s">
        <v>6016</v>
      </c>
      <c r="Q195">
        <v>-0.26200000000000001</v>
      </c>
      <c r="R195">
        <v>72600</v>
      </c>
      <c r="S195">
        <v>-7</v>
      </c>
      <c r="T195" t="s">
        <v>5493</v>
      </c>
      <c r="U195" t="s">
        <v>876</v>
      </c>
      <c r="V195" t="s">
        <v>651</v>
      </c>
      <c r="W195" t="s">
        <v>3395</v>
      </c>
      <c r="X195">
        <v>2019</v>
      </c>
      <c r="Y195" t="s">
        <v>3395</v>
      </c>
      <c r="Z195" t="s">
        <v>3395</v>
      </c>
      <c r="AA195">
        <v>2030</v>
      </c>
      <c r="AB195" t="s">
        <v>5665</v>
      </c>
      <c r="AC195">
        <v>0</v>
      </c>
      <c r="AD195" t="s">
        <v>6017</v>
      </c>
      <c r="AE195" t="s">
        <v>6018</v>
      </c>
      <c r="AF195">
        <v>0</v>
      </c>
      <c r="AG195">
        <v>0</v>
      </c>
      <c r="AH195">
        <v>0</v>
      </c>
      <c r="AL195">
        <v>0</v>
      </c>
      <c r="AM195" t="s">
        <v>263</v>
      </c>
    </row>
    <row r="196" spans="1:47">
      <c r="A196" s="1">
        <v>186</v>
      </c>
      <c r="B196" t="s">
        <v>945</v>
      </c>
      <c r="C196" t="s">
        <v>634</v>
      </c>
      <c r="D196" t="str">
        <f t="shared" ref="D196:D201" si="26">IF(G196="n","-",MIN(X196,AI196,AN196))</f>
        <v>-</v>
      </c>
      <c r="E196" t="s">
        <v>3395</v>
      </c>
      <c r="F196" t="str">
        <f t="shared" si="19"/>
        <v/>
      </c>
      <c r="G196" t="str">
        <f t="shared" si="23"/>
        <v>n</v>
      </c>
      <c r="H196" t="str">
        <f t="shared" si="25"/>
        <v>None</v>
      </c>
      <c r="I196" t="s">
        <v>1236</v>
      </c>
      <c r="J196" t="s">
        <v>5820</v>
      </c>
      <c r="M196">
        <v>55720.2</v>
      </c>
      <c r="N196">
        <v>8.1000000000000003E-2</v>
      </c>
      <c r="O196">
        <v>2265.3000000000002</v>
      </c>
      <c r="P196" t="s">
        <v>6019</v>
      </c>
      <c r="Q196">
        <v>0.38800000000000001</v>
      </c>
      <c r="R196">
        <v>115878</v>
      </c>
      <c r="S196">
        <v>12</v>
      </c>
      <c r="T196" t="s">
        <v>5493</v>
      </c>
      <c r="U196" t="s">
        <v>676</v>
      </c>
      <c r="V196" t="s">
        <v>634</v>
      </c>
      <c r="W196" t="s">
        <v>3395</v>
      </c>
      <c r="X196" t="s">
        <v>3395</v>
      </c>
      <c r="Y196" t="s">
        <v>3395</v>
      </c>
      <c r="Z196" t="s">
        <v>3395</v>
      </c>
      <c r="AA196" t="s">
        <v>3395</v>
      </c>
      <c r="AB196">
        <v>0</v>
      </c>
      <c r="AC196">
        <v>0</v>
      </c>
      <c r="AD196">
        <v>0</v>
      </c>
      <c r="AE196">
        <v>0</v>
      </c>
      <c r="AF196">
        <v>0</v>
      </c>
      <c r="AG196">
        <v>0</v>
      </c>
      <c r="AH196">
        <v>0</v>
      </c>
      <c r="AI196">
        <v>0</v>
      </c>
      <c r="AL196">
        <v>0</v>
      </c>
      <c r="AM196" t="s">
        <v>6020</v>
      </c>
    </row>
    <row r="197" spans="1:47">
      <c r="A197" s="1">
        <v>187</v>
      </c>
      <c r="B197" t="s">
        <v>165</v>
      </c>
      <c r="C197" t="s">
        <v>634</v>
      </c>
      <c r="D197" t="str">
        <f t="shared" si="26"/>
        <v>-</v>
      </c>
      <c r="E197" t="s">
        <v>3395</v>
      </c>
      <c r="F197" t="str">
        <f t="shared" si="19"/>
        <v/>
      </c>
      <c r="G197" t="str">
        <f t="shared" si="23"/>
        <v>n</v>
      </c>
      <c r="H197" t="str">
        <f t="shared" si="25"/>
        <v>None</v>
      </c>
      <c r="I197" t="s">
        <v>1547</v>
      </c>
      <c r="J197" t="s">
        <v>1547</v>
      </c>
      <c r="M197">
        <v>55262.6</v>
      </c>
      <c r="N197">
        <v>0.123</v>
      </c>
      <c r="O197">
        <v>3037.8</v>
      </c>
      <c r="P197" t="s">
        <v>6021</v>
      </c>
      <c r="Q197">
        <v>0.20300000000000001</v>
      </c>
      <c r="R197">
        <v>141914</v>
      </c>
      <c r="S197">
        <v>21</v>
      </c>
      <c r="T197" t="s">
        <v>5493</v>
      </c>
      <c r="U197" t="s">
        <v>692</v>
      </c>
      <c r="V197" t="s">
        <v>634</v>
      </c>
      <c r="W197" t="s">
        <v>3395</v>
      </c>
      <c r="X197" t="s">
        <v>3395</v>
      </c>
      <c r="Y197" t="s">
        <v>3395</v>
      </c>
      <c r="Z197" t="s">
        <v>3395</v>
      </c>
      <c r="AA197" t="s">
        <v>3395</v>
      </c>
      <c r="AB197">
        <v>0</v>
      </c>
      <c r="AC197">
        <v>0</v>
      </c>
      <c r="AD197">
        <v>0</v>
      </c>
      <c r="AE197">
        <v>0</v>
      </c>
      <c r="AF197">
        <v>0</v>
      </c>
      <c r="AG197">
        <v>0</v>
      </c>
      <c r="AH197">
        <v>0</v>
      </c>
      <c r="AI197">
        <v>0</v>
      </c>
      <c r="AL197">
        <v>0</v>
      </c>
      <c r="AM197" t="s">
        <v>165</v>
      </c>
    </row>
    <row r="198" spans="1:47">
      <c r="A198" s="1">
        <v>188</v>
      </c>
      <c r="B198" t="s">
        <v>241</v>
      </c>
      <c r="C198" t="s">
        <v>634</v>
      </c>
      <c r="D198" t="str">
        <f t="shared" si="26"/>
        <v>-</v>
      </c>
      <c r="E198" t="s">
        <v>3395</v>
      </c>
      <c r="F198" t="str">
        <f t="shared" si="19"/>
        <v/>
      </c>
      <c r="G198" t="str">
        <f t="shared" si="23"/>
        <v>n</v>
      </c>
      <c r="H198" t="str">
        <f t="shared" si="25"/>
        <v>None</v>
      </c>
      <c r="I198" t="s">
        <v>1145</v>
      </c>
      <c r="J198" t="s">
        <v>5580</v>
      </c>
      <c r="M198">
        <v>55063.5</v>
      </c>
      <c r="N198">
        <v>0.152</v>
      </c>
      <c r="O198">
        <v>12179</v>
      </c>
      <c r="P198" t="s">
        <v>6022</v>
      </c>
      <c r="Q198">
        <v>0.17299999999999999</v>
      </c>
      <c r="R198">
        <v>74590</v>
      </c>
      <c r="S198">
        <v>25</v>
      </c>
      <c r="T198" t="s">
        <v>5493</v>
      </c>
      <c r="U198" t="s">
        <v>680</v>
      </c>
      <c r="V198" t="s">
        <v>634</v>
      </c>
      <c r="W198" t="s">
        <v>3395</v>
      </c>
      <c r="X198" t="s">
        <v>3395</v>
      </c>
      <c r="Y198" t="s">
        <v>3395</v>
      </c>
      <c r="Z198" t="s">
        <v>3395</v>
      </c>
      <c r="AA198" t="s">
        <v>3395</v>
      </c>
      <c r="AB198">
        <v>0</v>
      </c>
      <c r="AC198">
        <v>0</v>
      </c>
      <c r="AD198">
        <v>0</v>
      </c>
      <c r="AE198">
        <v>0</v>
      </c>
      <c r="AF198">
        <v>0</v>
      </c>
      <c r="AG198">
        <v>0</v>
      </c>
      <c r="AH198">
        <v>0</v>
      </c>
      <c r="AI198">
        <v>0</v>
      </c>
      <c r="AL198">
        <v>0</v>
      </c>
      <c r="AM198" t="s">
        <v>241</v>
      </c>
    </row>
    <row r="199" spans="1:47">
      <c r="A199" s="1">
        <v>189</v>
      </c>
      <c r="B199" t="s">
        <v>300</v>
      </c>
      <c r="C199" t="s">
        <v>634</v>
      </c>
      <c r="D199" t="str">
        <f t="shared" si="26"/>
        <v>-</v>
      </c>
      <c r="E199" t="s">
        <v>3395</v>
      </c>
      <c r="F199" t="str">
        <f t="shared" si="19"/>
        <v/>
      </c>
      <c r="G199" t="str">
        <f t="shared" si="23"/>
        <v>n</v>
      </c>
      <c r="H199" t="str">
        <f t="shared" si="25"/>
        <v>None</v>
      </c>
      <c r="I199" t="s">
        <v>1148</v>
      </c>
      <c r="J199" t="s">
        <v>1148</v>
      </c>
      <c r="M199">
        <v>55037.2</v>
      </c>
      <c r="N199">
        <v>9.4E-2</v>
      </c>
      <c r="O199">
        <v>885.5</v>
      </c>
      <c r="P199" t="s">
        <v>6023</v>
      </c>
      <c r="Q199">
        <v>-0.105</v>
      </c>
      <c r="R199">
        <v>113474</v>
      </c>
      <c r="S199">
        <v>13</v>
      </c>
      <c r="T199" t="s">
        <v>5493</v>
      </c>
      <c r="U199" t="s">
        <v>680</v>
      </c>
      <c r="V199" t="s">
        <v>634</v>
      </c>
      <c r="W199" t="s">
        <v>3395</v>
      </c>
      <c r="X199" t="s">
        <v>3395</v>
      </c>
      <c r="Y199" t="s">
        <v>3395</v>
      </c>
      <c r="Z199" t="s">
        <v>3395</v>
      </c>
      <c r="AA199" t="s">
        <v>3395</v>
      </c>
      <c r="AB199">
        <v>0</v>
      </c>
      <c r="AC199">
        <v>0</v>
      </c>
      <c r="AD199">
        <v>0</v>
      </c>
      <c r="AE199">
        <v>0</v>
      </c>
      <c r="AF199">
        <v>0</v>
      </c>
      <c r="AG199">
        <v>0</v>
      </c>
      <c r="AH199">
        <v>0</v>
      </c>
      <c r="AI199">
        <v>0</v>
      </c>
      <c r="AL199">
        <v>0</v>
      </c>
      <c r="AM199" t="s">
        <v>300</v>
      </c>
    </row>
    <row r="200" spans="1:47">
      <c r="A200" s="1">
        <v>190</v>
      </c>
      <c r="B200" t="s">
        <v>261</v>
      </c>
      <c r="C200" t="s">
        <v>634</v>
      </c>
      <c r="D200" t="str">
        <f t="shared" si="26"/>
        <v>-</v>
      </c>
      <c r="E200" t="s">
        <v>3395</v>
      </c>
      <c r="F200" t="str">
        <f t="shared" si="19"/>
        <v/>
      </c>
      <c r="G200" t="str">
        <f t="shared" si="23"/>
        <v>n</v>
      </c>
      <c r="H200" t="str">
        <f t="shared" si="25"/>
        <v>None</v>
      </c>
      <c r="I200" t="s">
        <v>1489</v>
      </c>
      <c r="J200" t="s">
        <v>6024</v>
      </c>
      <c r="M200">
        <v>54722</v>
      </c>
      <c r="N200">
        <v>0.20399999999999999</v>
      </c>
      <c r="O200">
        <v>6147</v>
      </c>
      <c r="P200" t="s">
        <v>6025</v>
      </c>
      <c r="Q200">
        <v>7.1529999999999996</v>
      </c>
      <c r="R200">
        <v>104000</v>
      </c>
      <c r="S200">
        <v>48</v>
      </c>
      <c r="T200" t="s">
        <v>5493</v>
      </c>
      <c r="U200" t="s">
        <v>3332</v>
      </c>
      <c r="V200" t="s">
        <v>634</v>
      </c>
      <c r="W200" t="s">
        <v>3395</v>
      </c>
      <c r="X200" t="s">
        <v>3395</v>
      </c>
      <c r="Y200" t="s">
        <v>3395</v>
      </c>
      <c r="Z200" t="s">
        <v>3395</v>
      </c>
      <c r="AA200" t="s">
        <v>3395</v>
      </c>
      <c r="AB200">
        <v>0</v>
      </c>
      <c r="AC200">
        <v>0</v>
      </c>
      <c r="AD200">
        <v>0</v>
      </c>
      <c r="AE200">
        <v>0</v>
      </c>
      <c r="AF200">
        <v>0</v>
      </c>
      <c r="AG200">
        <v>0</v>
      </c>
      <c r="AH200">
        <v>0</v>
      </c>
      <c r="AI200">
        <v>0</v>
      </c>
      <c r="AL200">
        <v>0</v>
      </c>
      <c r="AM200" t="s">
        <v>261</v>
      </c>
    </row>
    <row r="201" spans="1:47">
      <c r="A201" s="1">
        <v>191</v>
      </c>
      <c r="B201" t="s">
        <v>1736</v>
      </c>
      <c r="C201" t="s">
        <v>634</v>
      </c>
      <c r="D201" t="str">
        <f t="shared" si="26"/>
        <v>-</v>
      </c>
      <c r="E201" t="s">
        <v>3395</v>
      </c>
      <c r="F201" t="str">
        <f t="shared" si="19"/>
        <v/>
      </c>
      <c r="G201" t="str">
        <f t="shared" si="23"/>
        <v>n</v>
      </c>
      <c r="H201" t="str">
        <f t="shared" si="25"/>
        <v>None</v>
      </c>
      <c r="I201" t="s">
        <v>1145</v>
      </c>
      <c r="J201" t="s">
        <v>6026</v>
      </c>
      <c r="M201">
        <v>54662.5</v>
      </c>
      <c r="N201">
        <v>-0.17499999999999999</v>
      </c>
      <c r="O201">
        <v>6814.8</v>
      </c>
      <c r="P201" t="s">
        <v>6027</v>
      </c>
      <c r="Q201">
        <v>-0.09</v>
      </c>
      <c r="R201">
        <v>100335</v>
      </c>
      <c r="S201">
        <v>-58</v>
      </c>
      <c r="T201" t="s">
        <v>5493</v>
      </c>
      <c r="U201" t="s">
        <v>751</v>
      </c>
      <c r="V201" t="s">
        <v>634</v>
      </c>
      <c r="W201" t="s">
        <v>3395</v>
      </c>
      <c r="X201" t="s">
        <v>3395</v>
      </c>
      <c r="Y201" t="s">
        <v>3395</v>
      </c>
      <c r="Z201" t="s">
        <v>3395</v>
      </c>
      <c r="AA201" t="s">
        <v>3395</v>
      </c>
      <c r="AB201">
        <v>0</v>
      </c>
      <c r="AC201">
        <v>0</v>
      </c>
      <c r="AD201">
        <v>0</v>
      </c>
      <c r="AE201">
        <v>0</v>
      </c>
      <c r="AF201">
        <v>0</v>
      </c>
      <c r="AG201">
        <v>0</v>
      </c>
      <c r="AH201">
        <v>0</v>
      </c>
      <c r="AI201">
        <v>0</v>
      </c>
      <c r="AL201">
        <v>0</v>
      </c>
      <c r="AM201" t="s">
        <v>1736</v>
      </c>
    </row>
    <row r="202" spans="1:47">
      <c r="A202" s="1">
        <v>192</v>
      </c>
      <c r="B202" t="s">
        <v>280</v>
      </c>
      <c r="C202" t="s">
        <v>634</v>
      </c>
      <c r="D202">
        <f>IF(G202="n","",MIN(X202,AI202,AN202))</f>
        <v>2017</v>
      </c>
      <c r="F202">
        <f t="shared" si="19"/>
        <v>2017</v>
      </c>
      <c r="G202" t="str">
        <f t="shared" si="23"/>
        <v>y</v>
      </c>
      <c r="H202" t="str">
        <f t="shared" si="25"/>
        <v>SBT &amp; RE100</v>
      </c>
      <c r="I202" t="s">
        <v>5704</v>
      </c>
      <c r="J202" t="s">
        <v>6028</v>
      </c>
      <c r="M202">
        <v>54619</v>
      </c>
      <c r="N202">
        <v>-3.2000000000000001E-2</v>
      </c>
      <c r="O202">
        <v>4368</v>
      </c>
      <c r="P202" t="s">
        <v>6029</v>
      </c>
      <c r="Q202">
        <v>-0.45400000000000001</v>
      </c>
      <c r="R202">
        <v>172603</v>
      </c>
      <c r="S202">
        <v>-22</v>
      </c>
      <c r="T202" t="s">
        <v>5493</v>
      </c>
      <c r="U202" t="s">
        <v>721</v>
      </c>
      <c r="V202" t="s">
        <v>634</v>
      </c>
      <c r="W202" t="s">
        <v>6030</v>
      </c>
      <c r="X202" t="s">
        <v>3395</v>
      </c>
      <c r="Y202">
        <v>2017</v>
      </c>
      <c r="Z202" t="s">
        <v>3395</v>
      </c>
      <c r="AA202">
        <v>2025</v>
      </c>
      <c r="AB202" t="s">
        <v>6031</v>
      </c>
      <c r="AC202">
        <v>0</v>
      </c>
      <c r="AD202">
        <v>0</v>
      </c>
      <c r="AE202" t="s">
        <v>6032</v>
      </c>
      <c r="AF202" t="s">
        <v>3528</v>
      </c>
      <c r="AG202" t="s">
        <v>641</v>
      </c>
      <c r="AH202" t="s">
        <v>3529</v>
      </c>
      <c r="AI202">
        <v>2018</v>
      </c>
      <c r="AJ202">
        <v>2025</v>
      </c>
      <c r="AK202" t="s">
        <v>643</v>
      </c>
      <c r="AL202" t="s">
        <v>6033</v>
      </c>
      <c r="AM202" t="s">
        <v>280</v>
      </c>
      <c r="AN202">
        <v>2017</v>
      </c>
      <c r="AO202">
        <v>2025</v>
      </c>
      <c r="AP202" t="s">
        <v>3338</v>
      </c>
      <c r="AQ202">
        <v>0.05</v>
      </c>
      <c r="AR202">
        <v>0.05</v>
      </c>
      <c r="AS202" t="s">
        <v>3338</v>
      </c>
      <c r="AT202" t="s">
        <v>3338</v>
      </c>
      <c r="AU202" t="s">
        <v>5709</v>
      </c>
    </row>
    <row r="203" spans="1:47">
      <c r="A203" s="1">
        <v>193</v>
      </c>
      <c r="B203" t="s">
        <v>245</v>
      </c>
      <c r="C203" t="s">
        <v>634</v>
      </c>
      <c r="D203" t="str">
        <f>IF(G203="n","-",MIN(X203,AI203,AN203))</f>
        <v>-</v>
      </c>
      <c r="E203" t="s">
        <v>3395</v>
      </c>
      <c r="F203" t="str">
        <f t="shared" si="19"/>
        <v/>
      </c>
      <c r="G203" t="str">
        <f t="shared" si="23"/>
        <v>n</v>
      </c>
      <c r="H203" t="str">
        <f t="shared" si="25"/>
        <v>None</v>
      </c>
      <c r="I203" t="s">
        <v>1101</v>
      </c>
      <c r="J203" t="s">
        <v>5510</v>
      </c>
      <c r="M203">
        <v>54567.9</v>
      </c>
      <c r="N203">
        <v>0.04</v>
      </c>
      <c r="O203">
        <v>-1194.9000000000001</v>
      </c>
      <c r="P203" t="s">
        <v>6034</v>
      </c>
      <c r="Q203">
        <v>-2.04</v>
      </c>
      <c r="R203">
        <v>46377</v>
      </c>
      <c r="S203">
        <v>-5</v>
      </c>
      <c r="T203" t="s">
        <v>5493</v>
      </c>
      <c r="U203" t="s">
        <v>876</v>
      </c>
      <c r="V203" t="s">
        <v>634</v>
      </c>
      <c r="W203" t="s">
        <v>3395</v>
      </c>
      <c r="X203" t="s">
        <v>3395</v>
      </c>
      <c r="Y203" t="s">
        <v>3395</v>
      </c>
      <c r="Z203" t="s">
        <v>3395</v>
      </c>
      <c r="AA203" t="s">
        <v>3395</v>
      </c>
      <c r="AB203">
        <v>0</v>
      </c>
      <c r="AC203">
        <v>0</v>
      </c>
      <c r="AD203">
        <v>0</v>
      </c>
      <c r="AE203">
        <v>0</v>
      </c>
      <c r="AF203">
        <v>0</v>
      </c>
      <c r="AG203">
        <v>0</v>
      </c>
      <c r="AH203">
        <v>0</v>
      </c>
      <c r="AI203">
        <v>0</v>
      </c>
      <c r="AL203">
        <v>0</v>
      </c>
      <c r="AM203" t="s">
        <v>245</v>
      </c>
    </row>
    <row r="204" spans="1:47">
      <c r="A204" s="1">
        <v>194</v>
      </c>
      <c r="B204" t="s">
        <v>199</v>
      </c>
      <c r="C204" t="s">
        <v>634</v>
      </c>
      <c r="D204" t="str">
        <f>IF(G204="n","-",MIN(X204,AI204,AN204))</f>
        <v>-</v>
      </c>
      <c r="E204" t="s">
        <v>3395</v>
      </c>
      <c r="F204" t="str">
        <f t="shared" si="19"/>
        <v/>
      </c>
      <c r="G204" t="str">
        <f t="shared" si="23"/>
        <v>n</v>
      </c>
      <c r="H204" t="str">
        <f t="shared" si="25"/>
        <v>None</v>
      </c>
      <c r="I204" t="s">
        <v>1101</v>
      </c>
      <c r="J204" t="s">
        <v>6035</v>
      </c>
      <c r="M204">
        <v>54436</v>
      </c>
      <c r="N204">
        <v>0.14599999999999999</v>
      </c>
      <c r="O204">
        <v>1694</v>
      </c>
      <c r="P204" t="s">
        <v>6036</v>
      </c>
      <c r="Q204">
        <v>0.77600000000000002</v>
      </c>
      <c r="R204">
        <v>11768</v>
      </c>
      <c r="S204">
        <v>23</v>
      </c>
      <c r="T204" t="s">
        <v>5493</v>
      </c>
      <c r="U204" t="s">
        <v>3332</v>
      </c>
      <c r="V204" t="s">
        <v>634</v>
      </c>
      <c r="W204" t="s">
        <v>3395</v>
      </c>
      <c r="X204" t="s">
        <v>3395</v>
      </c>
      <c r="Y204" t="s">
        <v>3395</v>
      </c>
      <c r="Z204" t="s">
        <v>3395</v>
      </c>
      <c r="AA204" t="s">
        <v>3395</v>
      </c>
      <c r="AB204">
        <v>0</v>
      </c>
      <c r="AC204">
        <v>0</v>
      </c>
      <c r="AD204">
        <v>0</v>
      </c>
      <c r="AE204">
        <v>0</v>
      </c>
      <c r="AF204">
        <v>0</v>
      </c>
      <c r="AG204">
        <v>0</v>
      </c>
      <c r="AH204">
        <v>0</v>
      </c>
      <c r="AI204">
        <v>0</v>
      </c>
      <c r="AL204">
        <v>0</v>
      </c>
      <c r="AM204" t="s">
        <v>6037</v>
      </c>
    </row>
    <row r="205" spans="1:47">
      <c r="A205" s="1">
        <v>195</v>
      </c>
      <c r="B205" t="s">
        <v>6038</v>
      </c>
      <c r="C205" t="s">
        <v>634</v>
      </c>
      <c r="D205" t="str">
        <f>IF(G205="n","-",MIN(X205,AI205,AN205))</f>
        <v>-</v>
      </c>
      <c r="E205" t="s">
        <v>3395</v>
      </c>
      <c r="F205" t="str">
        <f t="shared" si="19"/>
        <v/>
      </c>
      <c r="G205" t="str">
        <f t="shared" si="23"/>
        <v>n</v>
      </c>
      <c r="H205" t="str">
        <f t="shared" si="25"/>
        <v>None</v>
      </c>
      <c r="I205" t="s">
        <v>1281</v>
      </c>
      <c r="J205" t="s">
        <v>1281</v>
      </c>
      <c r="M205">
        <v>53985.3</v>
      </c>
      <c r="N205">
        <v>4.5999999999999999E-2</v>
      </c>
      <c r="O205">
        <v>927.4</v>
      </c>
      <c r="P205" t="s">
        <v>6039</v>
      </c>
      <c r="Q205">
        <v>-0.57199999999999995</v>
      </c>
      <c r="R205">
        <v>217000</v>
      </c>
      <c r="S205" t="s">
        <v>3395</v>
      </c>
      <c r="T205" t="s">
        <v>5493</v>
      </c>
      <c r="U205" t="s">
        <v>723</v>
      </c>
      <c r="V205" t="s">
        <v>634</v>
      </c>
      <c r="W205" t="s">
        <v>3395</v>
      </c>
      <c r="X205" t="s">
        <v>3395</v>
      </c>
      <c r="Y205" t="s">
        <v>3395</v>
      </c>
      <c r="Z205" t="s">
        <v>3395</v>
      </c>
      <c r="AA205" t="s">
        <v>3395</v>
      </c>
      <c r="AB205">
        <v>0</v>
      </c>
      <c r="AC205">
        <v>0</v>
      </c>
      <c r="AD205">
        <v>0</v>
      </c>
      <c r="AE205">
        <v>0</v>
      </c>
      <c r="AF205">
        <v>0</v>
      </c>
      <c r="AG205">
        <v>0</v>
      </c>
      <c r="AH205">
        <v>0</v>
      </c>
      <c r="AI205">
        <v>0</v>
      </c>
      <c r="AL205">
        <v>0</v>
      </c>
      <c r="AM205" t="s">
        <v>6038</v>
      </c>
    </row>
    <row r="206" spans="1:47">
      <c r="A206" s="1">
        <v>196</v>
      </c>
      <c r="B206" t="s">
        <v>369</v>
      </c>
      <c r="C206" t="s">
        <v>634</v>
      </c>
      <c r="D206" t="str">
        <f>IF(G206="n","-",MIN(X206,AI206,AN206))</f>
        <v>-</v>
      </c>
      <c r="E206" t="s">
        <v>3395</v>
      </c>
      <c r="F206" t="str">
        <f t="shared" si="19"/>
        <v/>
      </c>
      <c r="G206" t="str">
        <f t="shared" si="23"/>
        <v>n</v>
      </c>
      <c r="H206" t="str">
        <f t="shared" si="25"/>
        <v>None</v>
      </c>
      <c r="I206" t="s">
        <v>1294</v>
      </c>
      <c r="J206" t="s">
        <v>1294</v>
      </c>
      <c r="M206">
        <v>53977.599999999999</v>
      </c>
      <c r="N206">
        <v>-1E-3</v>
      </c>
      <c r="O206">
        <v>2733</v>
      </c>
      <c r="P206" t="s">
        <v>6040</v>
      </c>
      <c r="Q206">
        <v>0.76300000000000001</v>
      </c>
      <c r="R206">
        <v>194431</v>
      </c>
      <c r="S206">
        <v>-16</v>
      </c>
      <c r="T206" t="s">
        <v>5493</v>
      </c>
      <c r="U206" t="s">
        <v>797</v>
      </c>
      <c r="V206" t="s">
        <v>634</v>
      </c>
      <c r="W206" t="s">
        <v>3395</v>
      </c>
      <c r="X206" t="s">
        <v>3395</v>
      </c>
      <c r="Y206" t="s">
        <v>3395</v>
      </c>
      <c r="Z206" t="s">
        <v>3395</v>
      </c>
      <c r="AA206" t="s">
        <v>3395</v>
      </c>
      <c r="AB206">
        <v>0</v>
      </c>
      <c r="AC206">
        <v>0</v>
      </c>
      <c r="AD206">
        <v>0</v>
      </c>
      <c r="AE206">
        <v>0</v>
      </c>
      <c r="AF206">
        <v>0</v>
      </c>
      <c r="AG206">
        <v>0</v>
      </c>
      <c r="AH206">
        <v>0</v>
      </c>
      <c r="AI206">
        <v>0</v>
      </c>
      <c r="AL206">
        <v>0</v>
      </c>
      <c r="AM206" t="s">
        <v>369</v>
      </c>
    </row>
    <row r="207" spans="1:47">
      <c r="A207" s="1">
        <v>197</v>
      </c>
      <c r="B207" t="s">
        <v>234</v>
      </c>
      <c r="C207" t="s">
        <v>634</v>
      </c>
      <c r="D207" t="str">
        <f>IF(G207="n","-",MIN(X207,AI207,AN207))</f>
        <v>-</v>
      </c>
      <c r="E207" t="s">
        <v>3395</v>
      </c>
      <c r="F207" t="str">
        <f t="shared" si="19"/>
        <v/>
      </c>
      <c r="G207" t="str">
        <f t="shared" si="23"/>
        <v>n</v>
      </c>
      <c r="H207" t="str">
        <f t="shared" si="25"/>
        <v>None</v>
      </c>
      <c r="I207" t="s">
        <v>5687</v>
      </c>
      <c r="J207" t="s">
        <v>5687</v>
      </c>
      <c r="M207">
        <v>53762</v>
      </c>
      <c r="N207">
        <v>5.2999999999999999E-2</v>
      </c>
      <c r="O207">
        <v>5046</v>
      </c>
      <c r="P207" t="s">
        <v>6041</v>
      </c>
      <c r="Q207">
        <v>1.52</v>
      </c>
      <c r="R207">
        <v>105000</v>
      </c>
      <c r="S207">
        <v>3</v>
      </c>
      <c r="T207" t="s">
        <v>5493</v>
      </c>
      <c r="U207" t="s">
        <v>3332</v>
      </c>
      <c r="V207" t="s">
        <v>634</v>
      </c>
      <c r="W207" t="s">
        <v>3395</v>
      </c>
      <c r="X207" t="s">
        <v>3395</v>
      </c>
      <c r="Y207" t="s">
        <v>3395</v>
      </c>
      <c r="Z207" t="s">
        <v>3395</v>
      </c>
      <c r="AA207" t="s">
        <v>3395</v>
      </c>
      <c r="AB207">
        <v>0</v>
      </c>
      <c r="AC207">
        <v>0</v>
      </c>
      <c r="AD207">
        <v>0</v>
      </c>
      <c r="AE207">
        <v>0</v>
      </c>
      <c r="AF207">
        <v>0</v>
      </c>
      <c r="AG207">
        <v>0</v>
      </c>
      <c r="AH207">
        <v>0</v>
      </c>
      <c r="AI207">
        <v>0</v>
      </c>
      <c r="AL207">
        <v>0</v>
      </c>
      <c r="AM207" t="s">
        <v>234</v>
      </c>
    </row>
    <row r="208" spans="1:47">
      <c r="A208" s="1">
        <v>198</v>
      </c>
      <c r="B208" t="s">
        <v>267</v>
      </c>
      <c r="C208" t="s">
        <v>634</v>
      </c>
      <c r="D208">
        <f>IF(G208="n","",MIN(X208,AI208,AN208))</f>
        <v>2015</v>
      </c>
      <c r="E208" t="s">
        <v>5647</v>
      </c>
      <c r="F208">
        <f t="shared" ref="F208:F271" si="27">IF(G208="n","",MIN(IF(V208="Carbon Neutral",X208,"3000"),AI208,IF(AO208&gt;2030,"3000",AN208)))</f>
        <v>2015</v>
      </c>
      <c r="G208" t="str">
        <f>IF( V208="Carbon Neutral", "y",   IF(AI208&gt;1, "y", IF(AND(AO208&lt;=2030, AO208&gt;0),"y","n" )    )       )</f>
        <v>y</v>
      </c>
      <c r="H208" t="str">
        <f t="shared" si="25"/>
        <v xml:space="preserve"> SBT</v>
      </c>
      <c r="I208" t="s">
        <v>1130</v>
      </c>
      <c r="J208" t="s">
        <v>1333</v>
      </c>
      <c r="M208">
        <v>53647</v>
      </c>
      <c r="N208">
        <v>2.1000000000000001E-2</v>
      </c>
      <c r="O208">
        <v>11153</v>
      </c>
      <c r="P208" t="s">
        <v>6042</v>
      </c>
      <c r="Q208">
        <v>-0.47699999999999998</v>
      </c>
      <c r="R208">
        <v>92400</v>
      </c>
      <c r="S208">
        <v>-11</v>
      </c>
      <c r="T208" t="s">
        <v>5493</v>
      </c>
      <c r="U208" t="s">
        <v>3332</v>
      </c>
      <c r="V208" t="s">
        <v>634</v>
      </c>
      <c r="W208" t="s">
        <v>5876</v>
      </c>
      <c r="X208" t="s">
        <v>3395</v>
      </c>
      <c r="Y208" t="s">
        <v>3395</v>
      </c>
      <c r="Z208">
        <v>2012</v>
      </c>
      <c r="AA208">
        <v>2020</v>
      </c>
      <c r="AB208" t="s">
        <v>5556</v>
      </c>
      <c r="AC208">
        <v>0</v>
      </c>
      <c r="AD208">
        <v>0</v>
      </c>
      <c r="AE208" t="s">
        <v>6043</v>
      </c>
      <c r="AF208" t="s">
        <v>3654</v>
      </c>
      <c r="AG208" t="s">
        <v>641</v>
      </c>
      <c r="AH208" t="s">
        <v>4857</v>
      </c>
      <c r="AI208">
        <v>2015</v>
      </c>
      <c r="AJ208">
        <v>2020</v>
      </c>
      <c r="AK208" t="s">
        <v>5568</v>
      </c>
      <c r="AL208" t="s">
        <v>4858</v>
      </c>
      <c r="AM208" t="s">
        <v>267</v>
      </c>
    </row>
    <row r="209" spans="1:47">
      <c r="A209" s="1">
        <v>199</v>
      </c>
      <c r="B209" t="s">
        <v>299</v>
      </c>
      <c r="C209" t="s">
        <v>634</v>
      </c>
      <c r="D209" t="str">
        <f>IF(G209="n","-",MIN(X209,AI209,AN209))</f>
        <v>-</v>
      </c>
      <c r="E209" t="s">
        <v>3395</v>
      </c>
      <c r="F209" t="str">
        <f t="shared" si="27"/>
        <v/>
      </c>
      <c r="G209" t="str">
        <f t="shared" ref="G209:G240" si="28">IF( V209="Carbon Neutral", "y", IF(AI209&gt;1, "y", IF(AND(AO209&lt;=2030, AO209&gt;0),"y","n" ) ) )</f>
        <v>n</v>
      </c>
      <c r="H209" t="str">
        <f t="shared" si="25"/>
        <v>None</v>
      </c>
      <c r="I209" t="s">
        <v>1145</v>
      </c>
      <c r="J209" t="s">
        <v>5585</v>
      </c>
      <c r="M209">
        <v>53572.1</v>
      </c>
      <c r="N209">
        <v>0.13200000000000001</v>
      </c>
      <c r="O209">
        <v>2724.1</v>
      </c>
      <c r="P209" t="s">
        <v>6044</v>
      </c>
      <c r="Q209">
        <v>0.25600000000000001</v>
      </c>
      <c r="R209">
        <v>107741</v>
      </c>
      <c r="S209">
        <v>21</v>
      </c>
      <c r="T209" t="s">
        <v>5493</v>
      </c>
      <c r="U209" t="s">
        <v>680</v>
      </c>
      <c r="V209" t="s">
        <v>634</v>
      </c>
      <c r="W209" t="s">
        <v>3395</v>
      </c>
      <c r="X209" t="s">
        <v>3395</v>
      </c>
      <c r="Y209" t="s">
        <v>3395</v>
      </c>
      <c r="Z209" t="s">
        <v>3395</v>
      </c>
      <c r="AA209" t="s">
        <v>3395</v>
      </c>
      <c r="AB209">
        <v>0</v>
      </c>
      <c r="AC209">
        <v>0</v>
      </c>
      <c r="AD209" t="s">
        <v>6045</v>
      </c>
      <c r="AE209">
        <v>0</v>
      </c>
      <c r="AF209">
        <v>0</v>
      </c>
      <c r="AG209">
        <v>0</v>
      </c>
      <c r="AH209">
        <v>0</v>
      </c>
      <c r="AI209">
        <v>0</v>
      </c>
      <c r="AL209">
        <v>0</v>
      </c>
      <c r="AM209" t="s">
        <v>6046</v>
      </c>
    </row>
    <row r="210" spans="1:47">
      <c r="A210" s="1">
        <v>200</v>
      </c>
      <c r="B210" t="s">
        <v>308</v>
      </c>
      <c r="C210" t="s">
        <v>634</v>
      </c>
      <c r="D210" t="str">
        <f>IF(G210="n","-",MIN(X210,AI210,AN210))</f>
        <v>-</v>
      </c>
      <c r="E210" t="s">
        <v>3395</v>
      </c>
      <c r="F210" t="str">
        <f t="shared" si="27"/>
        <v/>
      </c>
      <c r="G210" t="str">
        <f t="shared" si="28"/>
        <v>n</v>
      </c>
      <c r="H210" t="str">
        <f t="shared" si="25"/>
        <v>None</v>
      </c>
      <c r="I210" t="s">
        <v>1101</v>
      </c>
      <c r="J210" t="s">
        <v>5643</v>
      </c>
      <c r="K210" s="7" t="s">
        <v>6047</v>
      </c>
      <c r="M210">
        <v>53176</v>
      </c>
      <c r="N210">
        <v>0.27</v>
      </c>
      <c r="O210">
        <v>2762.8</v>
      </c>
      <c r="P210" t="s">
        <v>6048</v>
      </c>
      <c r="Q210">
        <v>0.156</v>
      </c>
      <c r="R210">
        <v>22735</v>
      </c>
      <c r="S210">
        <v>62</v>
      </c>
      <c r="T210" t="s">
        <v>5493</v>
      </c>
      <c r="U210" t="s">
        <v>671</v>
      </c>
      <c r="V210" t="s">
        <v>634</v>
      </c>
      <c r="W210" t="s">
        <v>6049</v>
      </c>
      <c r="X210" t="s">
        <v>3395</v>
      </c>
      <c r="Y210" t="s">
        <v>3395</v>
      </c>
      <c r="Z210">
        <v>2016</v>
      </c>
      <c r="AA210">
        <v>2040</v>
      </c>
      <c r="AB210">
        <v>0</v>
      </c>
      <c r="AC210">
        <v>0</v>
      </c>
      <c r="AD210">
        <v>0</v>
      </c>
      <c r="AE210" t="s">
        <v>6050</v>
      </c>
      <c r="AF210">
        <v>0</v>
      </c>
      <c r="AG210">
        <v>0</v>
      </c>
      <c r="AH210">
        <v>0</v>
      </c>
      <c r="AI210">
        <v>0</v>
      </c>
      <c r="AL210">
        <v>0</v>
      </c>
      <c r="AM210" t="s">
        <v>308</v>
      </c>
    </row>
    <row r="211" spans="1:47">
      <c r="A211" s="1">
        <v>201</v>
      </c>
      <c r="B211" t="s">
        <v>335</v>
      </c>
      <c r="C211" t="s">
        <v>634</v>
      </c>
      <c r="D211">
        <f>IF(G211="n","",MIN(X211,AI211,AN211))</f>
        <v>2015</v>
      </c>
      <c r="E211" t="s">
        <v>5489</v>
      </c>
      <c r="F211">
        <f t="shared" si="27"/>
        <v>2015</v>
      </c>
      <c r="G211" t="str">
        <f t="shared" si="28"/>
        <v>y</v>
      </c>
      <c r="H211" t="str">
        <f t="shared" si="25"/>
        <v>CN &amp; SBT</v>
      </c>
      <c r="I211" t="s">
        <v>1130</v>
      </c>
      <c r="J211" t="s">
        <v>1333</v>
      </c>
      <c r="K211" s="7" t="s">
        <v>6051</v>
      </c>
      <c r="M211">
        <v>53166</v>
      </c>
      <c r="N211">
        <v>0.06</v>
      </c>
      <c r="O211">
        <v>12611</v>
      </c>
      <c r="P211" t="s">
        <v>6052</v>
      </c>
      <c r="Q211">
        <v>0.63700000000000001</v>
      </c>
      <c r="R211">
        <v>125161</v>
      </c>
      <c r="S211">
        <v>2</v>
      </c>
      <c r="T211" t="s">
        <v>5493</v>
      </c>
      <c r="U211" t="s">
        <v>639</v>
      </c>
      <c r="V211" t="s">
        <v>651</v>
      </c>
      <c r="W211" t="s">
        <v>3395</v>
      </c>
      <c r="X211">
        <v>2018</v>
      </c>
      <c r="Y211" t="s">
        <v>3395</v>
      </c>
      <c r="Z211" t="s">
        <v>3395</v>
      </c>
      <c r="AA211">
        <v>2025</v>
      </c>
      <c r="AB211" t="s">
        <v>2990</v>
      </c>
      <c r="AC211">
        <v>0</v>
      </c>
      <c r="AD211" t="s">
        <v>6053</v>
      </c>
      <c r="AE211" t="s">
        <v>4785</v>
      </c>
      <c r="AF211" t="s">
        <v>3654</v>
      </c>
      <c r="AG211" t="s">
        <v>633</v>
      </c>
      <c r="AH211" t="s">
        <v>5108</v>
      </c>
      <c r="AI211">
        <v>2015</v>
      </c>
      <c r="AL211">
        <v>0</v>
      </c>
      <c r="AM211" t="s">
        <v>335</v>
      </c>
    </row>
    <row r="212" spans="1:47">
      <c r="A212" s="1">
        <v>202</v>
      </c>
      <c r="B212" t="s">
        <v>528</v>
      </c>
      <c r="C212" t="s">
        <v>634</v>
      </c>
      <c r="D212" t="str">
        <f>IF(G212="n","-",MIN(X212,AI212,AN212))</f>
        <v>-</v>
      </c>
      <c r="E212" t="s">
        <v>3395</v>
      </c>
      <c r="F212" t="str">
        <f t="shared" si="27"/>
        <v/>
      </c>
      <c r="G212" t="str">
        <f t="shared" si="28"/>
        <v>n</v>
      </c>
      <c r="H212" t="str">
        <f t="shared" si="25"/>
        <v>None</v>
      </c>
      <c r="I212" t="s">
        <v>1145</v>
      </c>
      <c r="J212" t="s">
        <v>708</v>
      </c>
      <c r="M212">
        <v>52720.9</v>
      </c>
      <c r="N212">
        <v>0.22700000000000001</v>
      </c>
      <c r="O212">
        <v>1719.6</v>
      </c>
      <c r="P212" t="s">
        <v>6054</v>
      </c>
      <c r="Q212">
        <v>0.28599999999999998</v>
      </c>
      <c r="R212">
        <v>39091</v>
      </c>
      <c r="S212">
        <v>50</v>
      </c>
      <c r="T212" t="s">
        <v>5493</v>
      </c>
      <c r="U212" t="s">
        <v>680</v>
      </c>
      <c r="V212" t="s">
        <v>634</v>
      </c>
      <c r="W212" t="s">
        <v>3395</v>
      </c>
      <c r="X212" t="s">
        <v>3395</v>
      </c>
      <c r="Y212" t="s">
        <v>3395</v>
      </c>
      <c r="Z212" t="s">
        <v>3395</v>
      </c>
      <c r="AA212" t="s">
        <v>3395</v>
      </c>
      <c r="AB212">
        <v>0</v>
      </c>
      <c r="AC212">
        <v>0</v>
      </c>
      <c r="AD212">
        <v>0</v>
      </c>
      <c r="AE212">
        <v>0</v>
      </c>
      <c r="AF212">
        <v>0</v>
      </c>
      <c r="AG212">
        <v>0</v>
      </c>
      <c r="AH212">
        <v>0</v>
      </c>
      <c r="AI212">
        <v>0</v>
      </c>
      <c r="AL212">
        <v>0</v>
      </c>
      <c r="AM212" t="s">
        <v>528</v>
      </c>
    </row>
    <row r="213" spans="1:47">
      <c r="A213" s="1">
        <v>203</v>
      </c>
      <c r="B213" t="s">
        <v>399</v>
      </c>
      <c r="C213" t="s">
        <v>634</v>
      </c>
      <c r="D213" t="str">
        <f>IF(G213="n","-",MIN(X213,AI213,AN213))</f>
        <v>-</v>
      </c>
      <c r="E213" t="s">
        <v>3395</v>
      </c>
      <c r="F213" t="str">
        <f t="shared" si="27"/>
        <v/>
      </c>
      <c r="G213" t="str">
        <f t="shared" si="28"/>
        <v>n</v>
      </c>
      <c r="H213" t="str">
        <f t="shared" si="25"/>
        <v>None</v>
      </c>
      <c r="I213" t="s">
        <v>1236</v>
      </c>
      <c r="J213" t="s">
        <v>1850</v>
      </c>
      <c r="M213">
        <v>52610.6</v>
      </c>
      <c r="N213">
        <v>0.17699999999999999</v>
      </c>
      <c r="O213">
        <v>69.400000000000006</v>
      </c>
      <c r="P213" t="s">
        <v>6055</v>
      </c>
      <c r="Q213">
        <v>3.5630000000000002</v>
      </c>
      <c r="R213">
        <v>207958</v>
      </c>
      <c r="S213">
        <v>40</v>
      </c>
      <c r="T213" t="s">
        <v>5509</v>
      </c>
      <c r="U213" t="s">
        <v>680</v>
      </c>
      <c r="V213" t="s">
        <v>634</v>
      </c>
      <c r="W213" t="s">
        <v>3395</v>
      </c>
      <c r="X213" t="s">
        <v>3395</v>
      </c>
      <c r="Y213" t="s">
        <v>3395</v>
      </c>
      <c r="Z213" t="s">
        <v>3395</v>
      </c>
      <c r="AA213" t="s">
        <v>3395</v>
      </c>
      <c r="AB213">
        <v>0</v>
      </c>
      <c r="AC213">
        <v>0</v>
      </c>
      <c r="AD213">
        <v>0</v>
      </c>
      <c r="AE213">
        <v>0</v>
      </c>
      <c r="AF213">
        <v>0</v>
      </c>
      <c r="AG213">
        <v>0</v>
      </c>
      <c r="AH213">
        <v>0</v>
      </c>
      <c r="AI213">
        <v>0</v>
      </c>
      <c r="AL213">
        <v>0</v>
      </c>
      <c r="AM213" t="s">
        <v>399</v>
      </c>
    </row>
    <row r="214" spans="1:47">
      <c r="A214" s="1">
        <v>204</v>
      </c>
      <c r="B214" t="s">
        <v>118</v>
      </c>
      <c r="C214" t="s">
        <v>634</v>
      </c>
      <c r="D214">
        <f>IF(G214="n","",MIN(X214,AI214,AN214))</f>
        <v>2015</v>
      </c>
      <c r="E214" t="s">
        <v>5489</v>
      </c>
      <c r="F214">
        <f t="shared" si="27"/>
        <v>2015</v>
      </c>
      <c r="G214" t="str">
        <f t="shared" si="28"/>
        <v>y</v>
      </c>
      <c r="H214" t="str">
        <f t="shared" si="25"/>
        <v>CN &amp; RE100</v>
      </c>
      <c r="I214" t="s">
        <v>1145</v>
      </c>
      <c r="J214" t="s">
        <v>5580</v>
      </c>
      <c r="M214">
        <v>52528</v>
      </c>
      <c r="N214">
        <v>0.24299999999999999</v>
      </c>
      <c r="O214">
        <v>10459</v>
      </c>
      <c r="P214" t="s">
        <v>6056</v>
      </c>
      <c r="Q214">
        <v>1.44</v>
      </c>
      <c r="R214">
        <v>36600</v>
      </c>
      <c r="S214">
        <v>55</v>
      </c>
      <c r="T214" t="s">
        <v>5493</v>
      </c>
      <c r="U214" t="s">
        <v>3332</v>
      </c>
      <c r="V214" t="s">
        <v>651</v>
      </c>
      <c r="W214" t="s">
        <v>3395</v>
      </c>
      <c r="X214">
        <v>2015</v>
      </c>
      <c r="Y214" t="s">
        <v>3395</v>
      </c>
      <c r="Z214" t="s">
        <v>3395</v>
      </c>
      <c r="AA214" t="s">
        <v>3395</v>
      </c>
      <c r="AB214" t="s">
        <v>6057</v>
      </c>
      <c r="AC214" t="s">
        <v>3338</v>
      </c>
      <c r="AD214" t="s">
        <v>6058</v>
      </c>
      <c r="AE214" t="s">
        <v>6059</v>
      </c>
      <c r="AF214" t="s">
        <v>3371</v>
      </c>
      <c r="AG214">
        <v>0</v>
      </c>
      <c r="AH214">
        <v>0</v>
      </c>
      <c r="AL214">
        <v>0</v>
      </c>
      <c r="AM214" t="s">
        <v>118</v>
      </c>
      <c r="AN214">
        <v>2015</v>
      </c>
      <c r="AO214">
        <v>2020</v>
      </c>
      <c r="AP214" t="s">
        <v>3338</v>
      </c>
      <c r="AQ214">
        <v>0.95</v>
      </c>
      <c r="AR214">
        <v>0.9</v>
      </c>
      <c r="AS214">
        <v>0.86</v>
      </c>
      <c r="AT214">
        <v>0.14000000000000001</v>
      </c>
      <c r="AU214" t="s">
        <v>6060</v>
      </c>
    </row>
    <row r="215" spans="1:47">
      <c r="A215" s="1">
        <v>205</v>
      </c>
      <c r="B215" t="s">
        <v>405</v>
      </c>
      <c r="C215" t="s">
        <v>634</v>
      </c>
      <c r="D215" t="str">
        <f>IF(G215="n","-",MIN(X215,AI215,AN215))</f>
        <v>-</v>
      </c>
      <c r="E215" t="s">
        <v>3395</v>
      </c>
      <c r="F215" t="str">
        <f t="shared" si="27"/>
        <v/>
      </c>
      <c r="G215" t="str">
        <f t="shared" si="28"/>
        <v>n</v>
      </c>
      <c r="H215" t="str">
        <f t="shared" si="25"/>
        <v>None</v>
      </c>
      <c r="I215" t="s">
        <v>1148</v>
      </c>
      <c r="J215" t="s">
        <v>1148</v>
      </c>
      <c r="M215">
        <v>52404.7</v>
      </c>
      <c r="N215">
        <v>5.6000000000000001E-2</v>
      </c>
      <c r="O215">
        <v>3419.3</v>
      </c>
      <c r="P215" t="s">
        <v>6061</v>
      </c>
      <c r="Q215">
        <v>1.6E-2</v>
      </c>
      <c r="R215">
        <v>243226</v>
      </c>
      <c r="S215">
        <v>1</v>
      </c>
      <c r="T215" t="s">
        <v>5493</v>
      </c>
      <c r="U215" t="s">
        <v>709</v>
      </c>
      <c r="V215" t="s">
        <v>634</v>
      </c>
      <c r="W215" t="s">
        <v>3395</v>
      </c>
      <c r="X215" t="s">
        <v>3395</v>
      </c>
      <c r="Y215" t="s">
        <v>3395</v>
      </c>
      <c r="Z215" t="s">
        <v>3395</v>
      </c>
      <c r="AA215" t="s">
        <v>3395</v>
      </c>
      <c r="AB215">
        <v>0</v>
      </c>
      <c r="AC215">
        <v>0</v>
      </c>
      <c r="AD215">
        <v>0</v>
      </c>
      <c r="AE215">
        <v>0</v>
      </c>
      <c r="AF215">
        <v>0</v>
      </c>
      <c r="AG215">
        <v>0</v>
      </c>
      <c r="AH215">
        <v>0</v>
      </c>
      <c r="AI215">
        <v>0</v>
      </c>
      <c r="AL215">
        <v>0</v>
      </c>
      <c r="AM215" t="s">
        <v>405</v>
      </c>
    </row>
    <row r="216" spans="1:47">
      <c r="A216" s="1">
        <v>206</v>
      </c>
      <c r="B216" t="s">
        <v>208</v>
      </c>
      <c r="C216" t="s">
        <v>634</v>
      </c>
      <c r="D216" t="str">
        <f>IF(G216="n","-",MIN(X216,AI216,AN216))</f>
        <v>-</v>
      </c>
      <c r="E216" t="s">
        <v>3395</v>
      </c>
      <c r="F216" t="str">
        <f t="shared" si="27"/>
        <v/>
      </c>
      <c r="G216" t="str">
        <f t="shared" si="28"/>
        <v>n</v>
      </c>
      <c r="H216" t="str">
        <f t="shared" si="25"/>
        <v>None</v>
      </c>
      <c r="I216" t="s">
        <v>1141</v>
      </c>
      <c r="J216" t="s">
        <v>1141</v>
      </c>
      <c r="M216">
        <v>52345.2</v>
      </c>
      <c r="N216">
        <v>0.13100000000000001</v>
      </c>
      <c r="O216">
        <v>3520.4</v>
      </c>
      <c r="P216" t="s">
        <v>6062</v>
      </c>
      <c r="Q216">
        <v>0.13700000000000001</v>
      </c>
      <c r="R216">
        <v>211233</v>
      </c>
      <c r="S216">
        <v>20</v>
      </c>
      <c r="T216" t="s">
        <v>5493</v>
      </c>
      <c r="U216" t="s">
        <v>692</v>
      </c>
      <c r="V216" t="s">
        <v>634</v>
      </c>
      <c r="W216" t="s">
        <v>3395</v>
      </c>
      <c r="X216" t="s">
        <v>3395</v>
      </c>
      <c r="Y216" t="s">
        <v>3395</v>
      </c>
      <c r="Z216" t="s">
        <v>3395</v>
      </c>
      <c r="AA216" t="s">
        <v>3395</v>
      </c>
      <c r="AB216">
        <v>0</v>
      </c>
      <c r="AC216">
        <v>0</v>
      </c>
      <c r="AD216">
        <v>0</v>
      </c>
      <c r="AE216">
        <v>0</v>
      </c>
      <c r="AF216">
        <v>0</v>
      </c>
      <c r="AG216">
        <v>0</v>
      </c>
      <c r="AH216">
        <v>0</v>
      </c>
      <c r="AI216">
        <v>0</v>
      </c>
      <c r="AL216">
        <v>0</v>
      </c>
      <c r="AM216" t="s">
        <v>208</v>
      </c>
    </row>
    <row r="217" spans="1:47">
      <c r="A217" s="1">
        <v>207</v>
      </c>
      <c r="B217" t="s">
        <v>2353</v>
      </c>
      <c r="C217" t="s">
        <v>634</v>
      </c>
      <c r="D217" t="str">
        <f>IF(G217="n","-",MIN(X217,AI217,AN217))</f>
        <v>-</v>
      </c>
      <c r="E217" t="s">
        <v>3395</v>
      </c>
      <c r="F217" t="str">
        <f t="shared" si="27"/>
        <v/>
      </c>
      <c r="G217" t="str">
        <f t="shared" si="28"/>
        <v>n</v>
      </c>
      <c r="H217" t="str">
        <f t="shared" si="25"/>
        <v>None</v>
      </c>
      <c r="I217" t="s">
        <v>1281</v>
      </c>
      <c r="J217" t="s">
        <v>1281</v>
      </c>
      <c r="M217">
        <v>52272</v>
      </c>
      <c r="N217">
        <v>1.2999999999999999E-2</v>
      </c>
      <c r="O217">
        <v>-208.9</v>
      </c>
      <c r="P217" t="s">
        <v>6063</v>
      </c>
      <c r="Q217" t="s">
        <v>3395</v>
      </c>
      <c r="R217">
        <v>218923</v>
      </c>
      <c r="S217">
        <v>-11</v>
      </c>
      <c r="T217" t="s">
        <v>5572</v>
      </c>
      <c r="U217" t="s">
        <v>692</v>
      </c>
      <c r="V217" t="s">
        <v>634</v>
      </c>
      <c r="W217" t="s">
        <v>3395</v>
      </c>
      <c r="X217" t="s">
        <v>3395</v>
      </c>
      <c r="Y217" t="s">
        <v>3395</v>
      </c>
      <c r="Z217" t="s">
        <v>3395</v>
      </c>
      <c r="AA217" t="s">
        <v>3395</v>
      </c>
      <c r="AB217">
        <v>0</v>
      </c>
      <c r="AC217">
        <v>0</v>
      </c>
      <c r="AD217">
        <v>0</v>
      </c>
      <c r="AE217">
        <v>0</v>
      </c>
      <c r="AF217">
        <v>0</v>
      </c>
      <c r="AG217">
        <v>0</v>
      </c>
      <c r="AH217">
        <v>0</v>
      </c>
      <c r="AI217">
        <v>0</v>
      </c>
      <c r="AL217">
        <v>0</v>
      </c>
      <c r="AM217" t="s">
        <v>2353</v>
      </c>
    </row>
    <row r="218" spans="1:47">
      <c r="A218" s="1">
        <v>208</v>
      </c>
      <c r="B218" t="s">
        <v>344</v>
      </c>
      <c r="C218" t="s">
        <v>634</v>
      </c>
      <c r="D218">
        <f>IF(G218="n","",MIN(X218,AI218,AN218))</f>
        <v>2017</v>
      </c>
      <c r="F218">
        <f t="shared" si="27"/>
        <v>2017</v>
      </c>
      <c r="G218" t="str">
        <f t="shared" si="28"/>
        <v>y</v>
      </c>
      <c r="H218" t="str">
        <f t="shared" si="25"/>
        <v xml:space="preserve"> SBT</v>
      </c>
      <c r="I218" t="s">
        <v>1370</v>
      </c>
      <c r="J218" t="s">
        <v>6064</v>
      </c>
      <c r="M218">
        <v>52004.1</v>
      </c>
      <c r="N218">
        <v>8.1000000000000003E-2</v>
      </c>
      <c r="O218">
        <v>623.1</v>
      </c>
      <c r="P218" t="s">
        <v>6065</v>
      </c>
      <c r="Q218">
        <v>-0.25800000000000001</v>
      </c>
      <c r="R218">
        <v>318528</v>
      </c>
      <c r="S218">
        <v>3</v>
      </c>
      <c r="T218" t="s">
        <v>5572</v>
      </c>
      <c r="U218" t="s">
        <v>709</v>
      </c>
      <c r="V218" t="s">
        <v>634</v>
      </c>
      <c r="W218" t="s">
        <v>3395</v>
      </c>
      <c r="X218" t="s">
        <v>3395</v>
      </c>
      <c r="Y218" t="s">
        <v>3395</v>
      </c>
      <c r="Z218" t="s">
        <v>3395</v>
      </c>
      <c r="AA218" t="s">
        <v>3395</v>
      </c>
      <c r="AB218">
        <v>0</v>
      </c>
      <c r="AC218">
        <v>0</v>
      </c>
      <c r="AD218" t="s">
        <v>6066</v>
      </c>
      <c r="AE218" t="s">
        <v>6067</v>
      </c>
      <c r="AF218" t="s">
        <v>4101</v>
      </c>
      <c r="AG218" t="s">
        <v>633</v>
      </c>
      <c r="AH218" t="s">
        <v>4117</v>
      </c>
      <c r="AI218">
        <v>2017</v>
      </c>
      <c r="AL218">
        <v>0</v>
      </c>
      <c r="AM218" t="s">
        <v>344</v>
      </c>
    </row>
    <row r="219" spans="1:47">
      <c r="A219" s="1">
        <v>209</v>
      </c>
      <c r="B219" t="s">
        <v>252</v>
      </c>
      <c r="C219" t="s">
        <v>634</v>
      </c>
      <c r="D219" t="str">
        <f>IF(G219="n","-",MIN(X219,AI219,AN219))</f>
        <v>-</v>
      </c>
      <c r="E219" t="s">
        <v>3395</v>
      </c>
      <c r="F219" t="str">
        <f t="shared" si="27"/>
        <v/>
      </c>
      <c r="G219" t="str">
        <f t="shared" si="28"/>
        <v>n</v>
      </c>
      <c r="H219" t="str">
        <f t="shared" si="25"/>
        <v>None</v>
      </c>
      <c r="I219" t="s">
        <v>1145</v>
      </c>
      <c r="J219" t="s">
        <v>5580</v>
      </c>
      <c r="M219">
        <v>51728</v>
      </c>
      <c r="N219">
        <v>-6.0000000000000001E-3</v>
      </c>
      <c r="O219">
        <v>6554.1</v>
      </c>
      <c r="P219" t="s">
        <v>6068</v>
      </c>
      <c r="Q219">
        <v>-1.0999999999999999E-2</v>
      </c>
      <c r="R219">
        <v>86659</v>
      </c>
      <c r="S219">
        <v>-17</v>
      </c>
      <c r="T219" t="s">
        <v>5493</v>
      </c>
      <c r="U219" t="s">
        <v>676</v>
      </c>
      <c r="V219" t="s">
        <v>634</v>
      </c>
      <c r="W219" t="s">
        <v>3395</v>
      </c>
      <c r="X219" t="s">
        <v>3395</v>
      </c>
      <c r="Y219" t="s">
        <v>3395</v>
      </c>
      <c r="Z219" t="s">
        <v>3395</v>
      </c>
      <c r="AA219" t="s">
        <v>3395</v>
      </c>
      <c r="AB219">
        <v>0</v>
      </c>
      <c r="AC219">
        <v>0</v>
      </c>
      <c r="AD219">
        <v>0</v>
      </c>
      <c r="AE219">
        <v>0</v>
      </c>
      <c r="AF219">
        <v>0</v>
      </c>
      <c r="AG219">
        <v>0</v>
      </c>
      <c r="AH219">
        <v>0</v>
      </c>
      <c r="AI219">
        <v>0</v>
      </c>
      <c r="AL219">
        <v>0</v>
      </c>
      <c r="AM219" t="s">
        <v>252</v>
      </c>
    </row>
    <row r="220" spans="1:47">
      <c r="A220" s="1">
        <v>210</v>
      </c>
      <c r="B220" t="s">
        <v>243</v>
      </c>
      <c r="C220" t="s">
        <v>634</v>
      </c>
      <c r="D220" t="str">
        <f>IF(G220="n","-",MIN(X220,AI220,AN220))</f>
        <v>-</v>
      </c>
      <c r="E220" t="s">
        <v>3395</v>
      </c>
      <c r="F220" t="str">
        <f t="shared" si="27"/>
        <v/>
      </c>
      <c r="G220" t="str">
        <f t="shared" si="28"/>
        <v>n</v>
      </c>
      <c r="H220" t="str">
        <f t="shared" si="25"/>
        <v>None</v>
      </c>
      <c r="I220" t="s">
        <v>1281</v>
      </c>
      <c r="J220" t="s">
        <v>1281</v>
      </c>
      <c r="M220">
        <v>51394.400000000001</v>
      </c>
      <c r="N220">
        <v>0.35599999999999998</v>
      </c>
      <c r="O220">
        <v>1673.6</v>
      </c>
      <c r="P220" t="s">
        <v>6069</v>
      </c>
      <c r="Q220">
        <v>0.38400000000000001</v>
      </c>
      <c r="R220">
        <v>130000</v>
      </c>
      <c r="S220">
        <v>89</v>
      </c>
      <c r="T220" t="s">
        <v>5493</v>
      </c>
      <c r="U220" t="s">
        <v>706</v>
      </c>
      <c r="V220" t="s">
        <v>634</v>
      </c>
      <c r="W220" t="s">
        <v>3395</v>
      </c>
      <c r="X220" t="s">
        <v>3395</v>
      </c>
      <c r="Y220" t="s">
        <v>3395</v>
      </c>
      <c r="Z220" t="s">
        <v>3395</v>
      </c>
      <c r="AA220" t="s">
        <v>3395</v>
      </c>
      <c r="AB220">
        <v>0</v>
      </c>
      <c r="AC220">
        <v>0</v>
      </c>
      <c r="AD220">
        <v>0</v>
      </c>
      <c r="AE220">
        <v>0</v>
      </c>
      <c r="AF220">
        <v>0</v>
      </c>
      <c r="AG220">
        <v>0</v>
      </c>
      <c r="AH220">
        <v>0</v>
      </c>
      <c r="AI220">
        <v>0</v>
      </c>
      <c r="AL220">
        <v>0</v>
      </c>
      <c r="AM220" t="s">
        <v>243</v>
      </c>
    </row>
    <row r="221" spans="1:47">
      <c r="A221" s="1">
        <v>211</v>
      </c>
      <c r="B221" t="s">
        <v>130</v>
      </c>
      <c r="C221" t="s">
        <v>634</v>
      </c>
      <c r="D221" t="str">
        <f>IF(G221="n","-",MIN(X221,AI221,AN221))</f>
        <v>-</v>
      </c>
      <c r="E221" t="s">
        <v>3395</v>
      </c>
      <c r="F221" t="str">
        <f t="shared" si="27"/>
        <v/>
      </c>
      <c r="G221" t="str">
        <f t="shared" si="28"/>
        <v>n</v>
      </c>
      <c r="H221" t="str">
        <f t="shared" si="25"/>
        <v>None</v>
      </c>
      <c r="I221" t="s">
        <v>1101</v>
      </c>
      <c r="J221" t="s">
        <v>1229</v>
      </c>
      <c r="M221">
        <v>51245.599999999999</v>
      </c>
      <c r="N221">
        <v>0.123</v>
      </c>
      <c r="O221">
        <v>573</v>
      </c>
      <c r="P221" t="s">
        <v>6070</v>
      </c>
      <c r="Q221">
        <v>0.17100000000000001</v>
      </c>
      <c r="R221">
        <v>160064</v>
      </c>
      <c r="S221">
        <v>23</v>
      </c>
      <c r="T221" t="s">
        <v>5509</v>
      </c>
      <c r="U221" t="s">
        <v>680</v>
      </c>
      <c r="V221" t="s">
        <v>634</v>
      </c>
      <c r="W221" t="s">
        <v>3395</v>
      </c>
      <c r="X221" t="s">
        <v>3395</v>
      </c>
      <c r="Y221" t="s">
        <v>3395</v>
      </c>
      <c r="Z221" t="s">
        <v>3395</v>
      </c>
      <c r="AA221" t="s">
        <v>3395</v>
      </c>
      <c r="AB221">
        <v>0</v>
      </c>
      <c r="AC221">
        <v>0</v>
      </c>
      <c r="AD221">
        <v>0</v>
      </c>
      <c r="AE221">
        <v>0</v>
      </c>
      <c r="AF221">
        <v>0</v>
      </c>
      <c r="AG221">
        <v>0</v>
      </c>
      <c r="AH221">
        <v>0</v>
      </c>
      <c r="AI221">
        <v>0</v>
      </c>
      <c r="AL221">
        <v>0</v>
      </c>
      <c r="AM221" t="s">
        <v>130</v>
      </c>
    </row>
    <row r="222" spans="1:47">
      <c r="A222" s="1">
        <v>212</v>
      </c>
      <c r="B222" t="s">
        <v>244</v>
      </c>
      <c r="C222" t="s">
        <v>634</v>
      </c>
      <c r="D222">
        <f>IF(G222="n","",MIN(X222,AI222,AN222))</f>
        <v>2018</v>
      </c>
      <c r="F222">
        <f t="shared" si="27"/>
        <v>2018</v>
      </c>
      <c r="G222" t="str">
        <f t="shared" si="28"/>
        <v>y</v>
      </c>
      <c r="H222" t="str">
        <f t="shared" si="25"/>
        <v xml:space="preserve"> SBT</v>
      </c>
      <c r="I222" t="s">
        <v>713</v>
      </c>
      <c r="J222" t="s">
        <v>5536</v>
      </c>
      <c r="M222">
        <v>51037.9</v>
      </c>
      <c r="N222">
        <v>0.125</v>
      </c>
      <c r="O222">
        <v>596.29999999999995</v>
      </c>
      <c r="P222" t="s">
        <v>6071</v>
      </c>
      <c r="Q222" t="s">
        <v>3395</v>
      </c>
      <c r="R222">
        <v>57000</v>
      </c>
      <c r="S222">
        <v>28</v>
      </c>
      <c r="T222" t="s">
        <v>5493</v>
      </c>
      <c r="U222" t="s">
        <v>680</v>
      </c>
      <c r="V222" t="s">
        <v>634</v>
      </c>
      <c r="W222" t="s">
        <v>6072</v>
      </c>
      <c r="X222" t="s">
        <v>3395</v>
      </c>
      <c r="Y222" t="s">
        <v>3395</v>
      </c>
      <c r="Z222" t="s">
        <v>6073</v>
      </c>
      <c r="AA222">
        <v>2020</v>
      </c>
      <c r="AB222" t="s">
        <v>663</v>
      </c>
      <c r="AC222">
        <v>0</v>
      </c>
      <c r="AD222">
        <v>0</v>
      </c>
      <c r="AE222" t="s">
        <v>6074</v>
      </c>
      <c r="AF222" t="s">
        <v>3549</v>
      </c>
      <c r="AG222" t="s">
        <v>633</v>
      </c>
      <c r="AH222" t="s">
        <v>3348</v>
      </c>
      <c r="AI222">
        <v>2018</v>
      </c>
      <c r="AL222">
        <v>0</v>
      </c>
      <c r="AM222" t="s">
        <v>244</v>
      </c>
    </row>
    <row r="223" spans="1:47">
      <c r="A223" s="1">
        <v>213</v>
      </c>
      <c r="B223" t="s">
        <v>290</v>
      </c>
      <c r="C223" t="s">
        <v>634</v>
      </c>
      <c r="D223" t="str">
        <f>IF(G223="n","-",MIN(X223,AI223,AN223))</f>
        <v>-</v>
      </c>
      <c r="E223" t="s">
        <v>3395</v>
      </c>
      <c r="F223" t="str">
        <f t="shared" si="27"/>
        <v/>
      </c>
      <c r="G223" t="str">
        <f t="shared" si="28"/>
        <v>n</v>
      </c>
      <c r="H223" t="str">
        <f t="shared" si="25"/>
        <v>None</v>
      </c>
      <c r="I223" t="s">
        <v>1145</v>
      </c>
      <c r="J223" t="s">
        <v>5580</v>
      </c>
      <c r="M223">
        <v>50991.4</v>
      </c>
      <c r="N223">
        <v>0.121</v>
      </c>
      <c r="O223">
        <v>9164.5</v>
      </c>
      <c r="P223" t="s">
        <v>6075</v>
      </c>
      <c r="Q223">
        <v>8.3000000000000004E-2</v>
      </c>
      <c r="R223">
        <v>59659</v>
      </c>
      <c r="S223">
        <v>24</v>
      </c>
      <c r="T223" t="s">
        <v>5493</v>
      </c>
      <c r="U223" t="s">
        <v>680</v>
      </c>
      <c r="V223" t="s">
        <v>634</v>
      </c>
      <c r="W223" t="s">
        <v>3395</v>
      </c>
      <c r="X223" t="s">
        <v>3395</v>
      </c>
      <c r="Y223" t="s">
        <v>3395</v>
      </c>
      <c r="Z223" t="s">
        <v>3395</v>
      </c>
      <c r="AA223" t="s">
        <v>3395</v>
      </c>
      <c r="AB223">
        <v>0</v>
      </c>
      <c r="AC223">
        <v>0</v>
      </c>
      <c r="AD223">
        <v>0</v>
      </c>
      <c r="AE223">
        <v>0</v>
      </c>
      <c r="AF223">
        <v>0</v>
      </c>
      <c r="AG223">
        <v>0</v>
      </c>
      <c r="AH223">
        <v>0</v>
      </c>
      <c r="AI223">
        <v>0</v>
      </c>
      <c r="AL223">
        <v>0</v>
      </c>
      <c r="AM223" t="s">
        <v>290</v>
      </c>
    </row>
    <row r="224" spans="1:47">
      <c r="A224" s="1">
        <v>214</v>
      </c>
      <c r="B224" t="s">
        <v>302</v>
      </c>
      <c r="C224" t="s">
        <v>634</v>
      </c>
      <c r="D224" t="str">
        <f>IF(G224="n","-",MIN(X224,AI224,AN224))</f>
        <v>-</v>
      </c>
      <c r="E224" t="s">
        <v>3395</v>
      </c>
      <c r="F224" t="str">
        <f t="shared" si="27"/>
        <v/>
      </c>
      <c r="G224" t="str">
        <f t="shared" si="28"/>
        <v>n</v>
      </c>
      <c r="H224" t="str">
        <f t="shared" si="25"/>
        <v>None</v>
      </c>
      <c r="I224" t="s">
        <v>1236</v>
      </c>
      <c r="J224" t="s">
        <v>5820</v>
      </c>
      <c r="M224">
        <v>50920.6</v>
      </c>
      <c r="N224">
        <v>0.122</v>
      </c>
      <c r="O224">
        <v>-77.8</v>
      </c>
      <c r="P224" t="s">
        <v>6076</v>
      </c>
      <c r="Q224" t="s">
        <v>3395</v>
      </c>
      <c r="R224">
        <v>118656</v>
      </c>
      <c r="S224">
        <v>25</v>
      </c>
      <c r="T224" t="s">
        <v>5509</v>
      </c>
      <c r="U224" t="s">
        <v>680</v>
      </c>
      <c r="V224" t="s">
        <v>634</v>
      </c>
      <c r="W224" t="s">
        <v>3395</v>
      </c>
      <c r="X224" t="s">
        <v>3395</v>
      </c>
      <c r="Y224" t="s">
        <v>3395</v>
      </c>
      <c r="Z224" t="s">
        <v>3395</v>
      </c>
      <c r="AA224" t="s">
        <v>3395</v>
      </c>
      <c r="AB224">
        <v>0</v>
      </c>
      <c r="AC224">
        <v>0</v>
      </c>
      <c r="AD224">
        <v>0</v>
      </c>
      <c r="AE224">
        <v>0</v>
      </c>
      <c r="AF224">
        <v>0</v>
      </c>
      <c r="AG224">
        <v>0</v>
      </c>
      <c r="AH224">
        <v>0</v>
      </c>
      <c r="AI224">
        <v>0</v>
      </c>
      <c r="AL224">
        <v>0</v>
      </c>
      <c r="AM224" t="s">
        <v>302</v>
      </c>
    </row>
    <row r="225" spans="1:48">
      <c r="A225" s="1">
        <v>215</v>
      </c>
      <c r="B225" t="s">
        <v>458</v>
      </c>
      <c r="C225" t="s">
        <v>634</v>
      </c>
      <c r="D225" t="str">
        <f>IF(G225="n","-",MIN(X225,AI225,AN225))</f>
        <v>-</v>
      </c>
      <c r="E225" t="s">
        <v>3395</v>
      </c>
      <c r="F225" t="str">
        <f t="shared" si="27"/>
        <v/>
      </c>
      <c r="G225" t="str">
        <f t="shared" si="28"/>
        <v>n</v>
      </c>
      <c r="H225" t="str">
        <f t="shared" si="25"/>
        <v>None</v>
      </c>
      <c r="I225" t="s">
        <v>1236</v>
      </c>
      <c r="J225" t="s">
        <v>5820</v>
      </c>
      <c r="M225">
        <v>50856.1</v>
      </c>
      <c r="N225">
        <v>7.2999999999999995E-2</v>
      </c>
      <c r="O225">
        <v>9.5</v>
      </c>
      <c r="P225" t="s">
        <v>6077</v>
      </c>
      <c r="Q225" t="s">
        <v>3395</v>
      </c>
      <c r="R225">
        <v>161096</v>
      </c>
      <c r="S225">
        <v>3</v>
      </c>
      <c r="T225" t="s">
        <v>5493</v>
      </c>
      <c r="U225" t="s">
        <v>709</v>
      </c>
      <c r="V225" t="s">
        <v>634</v>
      </c>
      <c r="W225" t="s">
        <v>3395</v>
      </c>
      <c r="X225" t="s">
        <v>3395</v>
      </c>
      <c r="Y225" t="s">
        <v>3395</v>
      </c>
      <c r="Z225" t="s">
        <v>3395</v>
      </c>
      <c r="AA225" t="s">
        <v>3395</v>
      </c>
      <c r="AB225">
        <v>0</v>
      </c>
      <c r="AC225">
        <v>0</v>
      </c>
      <c r="AD225">
        <v>0</v>
      </c>
      <c r="AE225">
        <v>0</v>
      </c>
      <c r="AF225">
        <v>0</v>
      </c>
      <c r="AG225">
        <v>0</v>
      </c>
      <c r="AH225">
        <v>0</v>
      </c>
      <c r="AI225">
        <v>0</v>
      </c>
      <c r="AL225">
        <v>0</v>
      </c>
      <c r="AM225" t="s">
        <v>458</v>
      </c>
    </row>
    <row r="226" spans="1:48">
      <c r="A226" s="1">
        <v>216</v>
      </c>
      <c r="B226" t="s">
        <v>357</v>
      </c>
      <c r="C226" t="s">
        <v>634</v>
      </c>
      <c r="D226" t="str">
        <f>IF(G226="n","-",MIN(X226,AI226,AN226))</f>
        <v>-</v>
      </c>
      <c r="E226" t="s">
        <v>3395</v>
      </c>
      <c r="F226" t="str">
        <f t="shared" si="27"/>
        <v/>
      </c>
      <c r="G226" t="str">
        <f t="shared" si="28"/>
        <v>n</v>
      </c>
      <c r="H226" t="str">
        <f t="shared" si="25"/>
        <v>None</v>
      </c>
      <c r="I226" t="s">
        <v>1145</v>
      </c>
      <c r="J226" t="s">
        <v>5966</v>
      </c>
      <c r="M226">
        <v>50545.7</v>
      </c>
      <c r="N226">
        <v>9.1999999999999998E-2</v>
      </c>
      <c r="O226">
        <v>8453</v>
      </c>
      <c r="P226" t="s">
        <v>6078</v>
      </c>
      <c r="Q226">
        <v>5.2999999999999999E-2</v>
      </c>
      <c r="R226">
        <v>55692</v>
      </c>
      <c r="S226">
        <v>11</v>
      </c>
      <c r="T226" t="s">
        <v>5493</v>
      </c>
      <c r="U226" t="s">
        <v>680</v>
      </c>
      <c r="V226" t="s">
        <v>634</v>
      </c>
      <c r="W226" t="s">
        <v>3395</v>
      </c>
      <c r="X226" t="s">
        <v>3395</v>
      </c>
      <c r="Y226" t="s">
        <v>3395</v>
      </c>
      <c r="Z226" t="s">
        <v>3395</v>
      </c>
      <c r="AA226" t="s">
        <v>3395</v>
      </c>
      <c r="AB226">
        <v>0</v>
      </c>
      <c r="AC226">
        <v>0</v>
      </c>
      <c r="AD226">
        <v>0</v>
      </c>
      <c r="AE226">
        <v>0</v>
      </c>
      <c r="AF226">
        <v>0</v>
      </c>
      <c r="AG226">
        <v>0</v>
      </c>
      <c r="AH226">
        <v>0</v>
      </c>
      <c r="AI226">
        <v>0</v>
      </c>
      <c r="AL226">
        <v>0</v>
      </c>
      <c r="AM226" t="s">
        <v>6079</v>
      </c>
    </row>
    <row r="227" spans="1:48">
      <c r="A227" s="1">
        <v>217</v>
      </c>
      <c r="B227" t="s">
        <v>394</v>
      </c>
      <c r="C227" t="s">
        <v>634</v>
      </c>
      <c r="D227" t="str">
        <f>IF(G227="n","-",MIN(X227,AI227,AN227))</f>
        <v>-</v>
      </c>
      <c r="E227" t="s">
        <v>3395</v>
      </c>
      <c r="F227" t="str">
        <f t="shared" si="27"/>
        <v/>
      </c>
      <c r="G227" t="str">
        <f t="shared" si="28"/>
        <v>n</v>
      </c>
      <c r="H227" t="str">
        <f t="shared" ref="H227:H257" si="29">IF((OR(V227="Carbon Neutral",V227="No - but have a post-2030 commitment")), IF((OR(AG227="Committed",AG227="Targets Set")), IF(AN227&gt;1, "CN, SBT &amp; RE100", "CN &amp; SBT"), IF(AN227&gt;1, "CN &amp; RE100", "CN") ), IF((OR(AG227="Committed",AG227="Targets Set")), IF(AN227&gt;1, "SBT &amp; RE100", " SBT"), IF(AN227&gt;1, "RE100", "None") ) )</f>
        <v>None</v>
      </c>
      <c r="I227" t="s">
        <v>1294</v>
      </c>
      <c r="J227" t="s">
        <v>1294</v>
      </c>
      <c r="M227">
        <v>50532.4</v>
      </c>
      <c r="N227">
        <v>-0.156</v>
      </c>
      <c r="O227">
        <v>-9281.1</v>
      </c>
      <c r="P227" t="s">
        <v>6080</v>
      </c>
      <c r="Q227">
        <v>-4.2569999999999997</v>
      </c>
      <c r="R227">
        <v>98996</v>
      </c>
      <c r="S227">
        <v>-59</v>
      </c>
      <c r="T227" t="s">
        <v>5493</v>
      </c>
      <c r="U227" t="s">
        <v>5515</v>
      </c>
      <c r="V227" t="s">
        <v>634</v>
      </c>
      <c r="W227" t="s">
        <v>6081</v>
      </c>
      <c r="X227" t="s">
        <v>3395</v>
      </c>
      <c r="Y227">
        <v>2018</v>
      </c>
      <c r="Z227" t="s">
        <v>3395</v>
      </c>
      <c r="AA227">
        <v>2025</v>
      </c>
      <c r="AB227" t="s">
        <v>6082</v>
      </c>
      <c r="AC227">
        <v>0</v>
      </c>
      <c r="AD227">
        <v>0</v>
      </c>
      <c r="AE227" t="s">
        <v>6083</v>
      </c>
      <c r="AF227">
        <v>0</v>
      </c>
      <c r="AG227">
        <v>0</v>
      </c>
      <c r="AH227">
        <v>0</v>
      </c>
      <c r="AI227">
        <v>0</v>
      </c>
      <c r="AL227">
        <v>0</v>
      </c>
      <c r="AM227" t="s">
        <v>394</v>
      </c>
      <c r="AV227" t="s">
        <v>643</v>
      </c>
    </row>
    <row r="228" spans="1:48">
      <c r="A228" s="1">
        <v>218</v>
      </c>
      <c r="B228" t="s">
        <v>141</v>
      </c>
      <c r="C228" t="s">
        <v>634</v>
      </c>
      <c r="D228">
        <f>IF(G228="n","",MIN(X228,AI228,AN228))</f>
        <v>2017</v>
      </c>
      <c r="F228">
        <f t="shared" si="27"/>
        <v>2017</v>
      </c>
      <c r="G228" t="str">
        <f t="shared" si="28"/>
        <v>y</v>
      </c>
      <c r="H228" t="str">
        <f t="shared" si="29"/>
        <v>CN &amp; RE100</v>
      </c>
      <c r="I228" t="s">
        <v>1145</v>
      </c>
      <c r="J228" t="s">
        <v>5580</v>
      </c>
      <c r="M228">
        <v>50193</v>
      </c>
      <c r="N228">
        <v>0.15</v>
      </c>
      <c r="O228">
        <v>8748</v>
      </c>
      <c r="P228" t="s">
        <v>6084</v>
      </c>
      <c r="Q228">
        <v>0.432</v>
      </c>
      <c r="R228">
        <v>60348</v>
      </c>
      <c r="S228">
        <v>31</v>
      </c>
      <c r="T228" t="s">
        <v>5493</v>
      </c>
      <c r="U228" t="s">
        <v>3332</v>
      </c>
      <c r="V228" t="s">
        <v>651</v>
      </c>
      <c r="W228" t="s">
        <v>3395</v>
      </c>
      <c r="X228">
        <v>2017</v>
      </c>
      <c r="Y228" t="s">
        <v>3395</v>
      </c>
      <c r="Z228" t="s">
        <v>3395</v>
      </c>
      <c r="AA228">
        <v>2022</v>
      </c>
      <c r="AB228" t="s">
        <v>6085</v>
      </c>
      <c r="AC228">
        <v>0</v>
      </c>
      <c r="AD228" t="s">
        <v>6086</v>
      </c>
      <c r="AE228" t="s">
        <v>6087</v>
      </c>
      <c r="AF228">
        <v>0</v>
      </c>
      <c r="AG228">
        <v>0</v>
      </c>
      <c r="AH228">
        <v>0</v>
      </c>
      <c r="AL228">
        <v>0</v>
      </c>
      <c r="AM228" t="s">
        <v>141</v>
      </c>
      <c r="AN228">
        <v>2017</v>
      </c>
      <c r="AO228">
        <v>2022</v>
      </c>
      <c r="AP228" t="s">
        <v>3338</v>
      </c>
      <c r="AQ228">
        <v>0.17</v>
      </c>
      <c r="AR228">
        <v>0.05</v>
      </c>
      <c r="AS228" t="s">
        <v>3338</v>
      </c>
      <c r="AT228" t="s">
        <v>3338</v>
      </c>
      <c r="AU228" t="s">
        <v>6000</v>
      </c>
    </row>
    <row r="229" spans="1:48">
      <c r="A229" s="1">
        <v>219</v>
      </c>
      <c r="B229" t="s">
        <v>215</v>
      </c>
      <c r="C229" t="s">
        <v>634</v>
      </c>
      <c r="D229" t="str">
        <f>IF(G229="n","-",MIN(X229,AI229,AN229))</f>
        <v>-</v>
      </c>
      <c r="E229" t="s">
        <v>3395</v>
      </c>
      <c r="F229" t="str">
        <f t="shared" si="27"/>
        <v/>
      </c>
      <c r="G229" t="str">
        <f t="shared" si="28"/>
        <v>n</v>
      </c>
      <c r="H229" t="str">
        <f t="shared" si="29"/>
        <v>None</v>
      </c>
      <c r="I229" t="s">
        <v>5704</v>
      </c>
      <c r="J229" t="s">
        <v>5946</v>
      </c>
      <c r="M229">
        <v>49709.7</v>
      </c>
      <c r="N229">
        <v>-2.8000000000000001E-2</v>
      </c>
      <c r="O229">
        <v>6.9</v>
      </c>
      <c r="P229" t="s">
        <v>6088</v>
      </c>
      <c r="Q229">
        <v>-0.95899999999999996</v>
      </c>
      <c r="R229">
        <v>230086</v>
      </c>
      <c r="S229">
        <v>-20</v>
      </c>
      <c r="T229" t="s">
        <v>5493</v>
      </c>
      <c r="U229" t="s">
        <v>751</v>
      </c>
      <c r="V229" t="s">
        <v>634</v>
      </c>
      <c r="W229" t="s">
        <v>3395</v>
      </c>
      <c r="X229" t="s">
        <v>3395</v>
      </c>
      <c r="Y229" t="s">
        <v>3395</v>
      </c>
      <c r="Z229" t="s">
        <v>3395</v>
      </c>
      <c r="AA229" t="s">
        <v>3395</v>
      </c>
      <c r="AB229">
        <v>0</v>
      </c>
      <c r="AC229">
        <v>0</v>
      </c>
      <c r="AD229">
        <v>0</v>
      </c>
      <c r="AE229">
        <v>0</v>
      </c>
      <c r="AF229">
        <v>0</v>
      </c>
      <c r="AG229">
        <v>0</v>
      </c>
      <c r="AH229">
        <v>0</v>
      </c>
      <c r="AI229">
        <v>0</v>
      </c>
      <c r="AL229">
        <v>0</v>
      </c>
      <c r="AM229" t="s">
        <v>215</v>
      </c>
    </row>
    <row r="230" spans="1:48">
      <c r="A230" s="1">
        <v>220</v>
      </c>
      <c r="B230" t="s">
        <v>203</v>
      </c>
      <c r="C230" t="s">
        <v>634</v>
      </c>
      <c r="D230" t="str">
        <f>IF(G230="n","-",MIN(X230,AI230,AN230))</f>
        <v>-</v>
      </c>
      <c r="E230" t="s">
        <v>3395</v>
      </c>
      <c r="F230" t="str">
        <f t="shared" si="27"/>
        <v/>
      </c>
      <c r="G230" t="str">
        <f t="shared" si="28"/>
        <v>n</v>
      </c>
      <c r="H230" t="str">
        <f t="shared" si="29"/>
        <v>None</v>
      </c>
      <c r="I230" t="s">
        <v>1148</v>
      </c>
      <c r="J230" t="s">
        <v>1148</v>
      </c>
      <c r="M230">
        <v>49665.4</v>
      </c>
      <c r="N230">
        <v>0.20599999999999999</v>
      </c>
      <c r="O230">
        <v>1969.3</v>
      </c>
      <c r="P230" t="s">
        <v>6089</v>
      </c>
      <c r="Q230">
        <v>8.2000000000000003E-2</v>
      </c>
      <c r="R230">
        <v>124846</v>
      </c>
      <c r="S230">
        <v>47</v>
      </c>
      <c r="T230" t="s">
        <v>5493</v>
      </c>
      <c r="U230" t="s">
        <v>680</v>
      </c>
      <c r="V230" t="s">
        <v>634</v>
      </c>
      <c r="W230" t="s">
        <v>3395</v>
      </c>
      <c r="X230" t="s">
        <v>3395</v>
      </c>
      <c r="Y230" t="s">
        <v>3395</v>
      </c>
      <c r="Z230" t="s">
        <v>3395</v>
      </c>
      <c r="AA230" t="s">
        <v>3395</v>
      </c>
      <c r="AB230">
        <v>0</v>
      </c>
      <c r="AC230">
        <v>0</v>
      </c>
      <c r="AD230">
        <v>0</v>
      </c>
      <c r="AE230">
        <v>0</v>
      </c>
      <c r="AF230">
        <v>0</v>
      </c>
      <c r="AG230">
        <v>0</v>
      </c>
      <c r="AH230">
        <v>0</v>
      </c>
      <c r="AI230">
        <v>0</v>
      </c>
      <c r="AL230">
        <v>0</v>
      </c>
      <c r="AM230" t="s">
        <v>203</v>
      </c>
    </row>
    <row r="231" spans="1:48">
      <c r="A231" s="1">
        <v>221</v>
      </c>
      <c r="B231" t="s">
        <v>341</v>
      </c>
      <c r="C231" t="s">
        <v>634</v>
      </c>
      <c r="D231">
        <f>IF(G231="n","",MIN(X231,AI231,AN231))</f>
        <v>2018</v>
      </c>
      <c r="F231">
        <f t="shared" si="27"/>
        <v>2018</v>
      </c>
      <c r="G231" t="str">
        <f t="shared" si="28"/>
        <v>y</v>
      </c>
      <c r="H231" t="str">
        <f t="shared" si="29"/>
        <v xml:space="preserve"> SBT</v>
      </c>
      <c r="I231" t="s">
        <v>1145</v>
      </c>
      <c r="J231" t="s">
        <v>6090</v>
      </c>
      <c r="M231">
        <v>49612.3</v>
      </c>
      <c r="N231">
        <v>-0.14599999999999999</v>
      </c>
      <c r="O231">
        <v>4537.5</v>
      </c>
      <c r="P231" t="s">
        <v>6091</v>
      </c>
      <c r="Q231">
        <v>-0.152</v>
      </c>
      <c r="R231">
        <v>86772</v>
      </c>
      <c r="S231">
        <v>-55</v>
      </c>
      <c r="T231" t="s">
        <v>5493</v>
      </c>
      <c r="U231" t="s">
        <v>751</v>
      </c>
      <c r="V231" t="s">
        <v>634</v>
      </c>
      <c r="W231" t="s">
        <v>3395</v>
      </c>
      <c r="X231" t="s">
        <v>3395</v>
      </c>
      <c r="Y231" t="s">
        <v>3395</v>
      </c>
      <c r="Z231" t="s">
        <v>3395</v>
      </c>
      <c r="AA231" t="s">
        <v>3395</v>
      </c>
      <c r="AB231">
        <v>0</v>
      </c>
      <c r="AC231">
        <v>0</v>
      </c>
      <c r="AD231">
        <v>0</v>
      </c>
      <c r="AE231">
        <v>0</v>
      </c>
      <c r="AF231" t="s">
        <v>3371</v>
      </c>
      <c r="AG231" t="s">
        <v>633</v>
      </c>
      <c r="AH231" t="s">
        <v>3601</v>
      </c>
      <c r="AI231">
        <v>2018</v>
      </c>
      <c r="AL231">
        <v>0</v>
      </c>
      <c r="AM231" t="s">
        <v>341</v>
      </c>
    </row>
    <row r="232" spans="1:48">
      <c r="A232" s="1">
        <v>222</v>
      </c>
      <c r="B232" t="s">
        <v>398</v>
      </c>
      <c r="C232" t="s">
        <v>634</v>
      </c>
      <c r="D232" t="str">
        <f>IF(G232="n","-",MIN(X232,AI232,AN232))</f>
        <v>-</v>
      </c>
      <c r="E232" t="s">
        <v>3395</v>
      </c>
      <c r="F232" t="str">
        <f t="shared" si="27"/>
        <v/>
      </c>
      <c r="G232" t="str">
        <f t="shared" si="28"/>
        <v>n</v>
      </c>
      <c r="H232" t="str">
        <f t="shared" si="29"/>
        <v>None</v>
      </c>
      <c r="I232" t="s">
        <v>1145</v>
      </c>
      <c r="J232" t="s">
        <v>6092</v>
      </c>
      <c r="M232">
        <v>49609.599999999999</v>
      </c>
      <c r="N232">
        <v>5.2999999999999999E-2</v>
      </c>
      <c r="O232">
        <v>1738</v>
      </c>
      <c r="P232" t="s">
        <v>6093</v>
      </c>
      <c r="Q232">
        <v>0.25</v>
      </c>
      <c r="R232">
        <v>41467</v>
      </c>
      <c r="S232">
        <v>-1</v>
      </c>
      <c r="T232" t="s">
        <v>5493</v>
      </c>
      <c r="U232" t="s">
        <v>676</v>
      </c>
      <c r="V232" t="s">
        <v>634</v>
      </c>
      <c r="W232" t="s">
        <v>3395</v>
      </c>
      <c r="X232" t="s">
        <v>3395</v>
      </c>
      <c r="Y232" t="s">
        <v>3395</v>
      </c>
      <c r="Z232" t="s">
        <v>3395</v>
      </c>
      <c r="AA232" t="s">
        <v>3395</v>
      </c>
      <c r="AB232">
        <v>0</v>
      </c>
      <c r="AC232">
        <v>0</v>
      </c>
      <c r="AD232">
        <v>0</v>
      </c>
      <c r="AE232">
        <v>0</v>
      </c>
      <c r="AF232">
        <v>0</v>
      </c>
      <c r="AG232">
        <v>0</v>
      </c>
      <c r="AH232">
        <v>0</v>
      </c>
      <c r="AI232">
        <v>0</v>
      </c>
      <c r="AL232">
        <v>0</v>
      </c>
      <c r="AM232" t="s">
        <v>6094</v>
      </c>
    </row>
    <row r="233" spans="1:48">
      <c r="A233" s="1">
        <v>223</v>
      </c>
      <c r="B233" t="s">
        <v>200</v>
      </c>
      <c r="C233" t="s">
        <v>634</v>
      </c>
      <c r="D233" t="str">
        <f>IF(G233="n","-",MIN(X233,AI233,AN233))</f>
        <v>-</v>
      </c>
      <c r="E233" t="s">
        <v>3395</v>
      </c>
      <c r="F233" t="str">
        <f t="shared" si="27"/>
        <v/>
      </c>
      <c r="G233" t="str">
        <f t="shared" si="28"/>
        <v>n</v>
      </c>
      <c r="H233" t="str">
        <f t="shared" si="29"/>
        <v>None</v>
      </c>
      <c r="I233" t="s">
        <v>1145</v>
      </c>
      <c r="J233" t="s">
        <v>5580</v>
      </c>
      <c r="M233">
        <v>49529.3</v>
      </c>
      <c r="N233">
        <v>-0.19</v>
      </c>
      <c r="O233">
        <v>3571.2</v>
      </c>
      <c r="P233" t="s">
        <v>6095</v>
      </c>
      <c r="Q233">
        <v>4.8000000000000001E-2</v>
      </c>
      <c r="R233">
        <v>100245</v>
      </c>
      <c r="S233">
        <v>-72</v>
      </c>
      <c r="T233" t="s">
        <v>5572</v>
      </c>
      <c r="U233" t="s">
        <v>692</v>
      </c>
      <c r="V233" t="s">
        <v>634</v>
      </c>
      <c r="W233" t="s">
        <v>6096</v>
      </c>
      <c r="X233" t="s">
        <v>3395</v>
      </c>
      <c r="Y233">
        <v>2019</v>
      </c>
      <c r="Z233" t="s">
        <v>3395</v>
      </c>
      <c r="AA233">
        <v>2020</v>
      </c>
      <c r="AB233" t="s">
        <v>6082</v>
      </c>
      <c r="AC233">
        <v>0</v>
      </c>
      <c r="AD233">
        <v>0</v>
      </c>
      <c r="AE233" t="s">
        <v>6097</v>
      </c>
      <c r="AF233">
        <v>0</v>
      </c>
      <c r="AG233">
        <v>0</v>
      </c>
      <c r="AH233">
        <v>0</v>
      </c>
      <c r="AI233">
        <v>0</v>
      </c>
      <c r="AL233">
        <v>0</v>
      </c>
      <c r="AM233" t="s">
        <v>200</v>
      </c>
    </row>
    <row r="234" spans="1:48">
      <c r="A234" s="1">
        <v>224</v>
      </c>
      <c r="B234" t="s">
        <v>311</v>
      </c>
      <c r="C234" t="s">
        <v>634</v>
      </c>
      <c r="D234">
        <f>IF(G234="n","",MIN(X234,AI234,AN234))</f>
        <v>2011</v>
      </c>
      <c r="F234">
        <f t="shared" si="27"/>
        <v>2011</v>
      </c>
      <c r="G234" t="str">
        <f t="shared" si="28"/>
        <v>y</v>
      </c>
      <c r="H234" t="str">
        <f t="shared" si="29"/>
        <v>CN &amp; SBT</v>
      </c>
      <c r="I234" t="s">
        <v>1145</v>
      </c>
      <c r="J234" t="s">
        <v>6098</v>
      </c>
      <c r="M234">
        <v>49395.7</v>
      </c>
      <c r="N234">
        <v>1.4E-2</v>
      </c>
      <c r="O234">
        <v>2476.5</v>
      </c>
      <c r="P234" t="s">
        <v>6099</v>
      </c>
      <c r="Q234">
        <v>-3.4000000000000002E-2</v>
      </c>
      <c r="R234">
        <v>40848</v>
      </c>
      <c r="S234">
        <v>-15</v>
      </c>
      <c r="T234" t="s">
        <v>5493</v>
      </c>
      <c r="U234" t="s">
        <v>676</v>
      </c>
      <c r="V234" t="s">
        <v>651</v>
      </c>
      <c r="W234" t="s">
        <v>3395</v>
      </c>
      <c r="X234">
        <v>2011</v>
      </c>
      <c r="Y234" t="s">
        <v>3395</v>
      </c>
      <c r="Z234" t="s">
        <v>3395</v>
      </c>
      <c r="AA234" t="s">
        <v>3395</v>
      </c>
      <c r="AB234" t="s">
        <v>6100</v>
      </c>
      <c r="AC234">
        <v>0</v>
      </c>
      <c r="AD234" t="s">
        <v>6101</v>
      </c>
      <c r="AE234" t="s">
        <v>6102</v>
      </c>
      <c r="AF234" t="s">
        <v>3371</v>
      </c>
      <c r="AG234" t="s">
        <v>633</v>
      </c>
      <c r="AH234" t="s">
        <v>3529</v>
      </c>
      <c r="AI234">
        <v>2018</v>
      </c>
      <c r="AL234">
        <v>0</v>
      </c>
      <c r="AM234" t="s">
        <v>311</v>
      </c>
    </row>
    <row r="235" spans="1:48">
      <c r="A235" s="1">
        <v>225</v>
      </c>
      <c r="B235" t="s">
        <v>321</v>
      </c>
      <c r="C235" t="s">
        <v>634</v>
      </c>
      <c r="D235">
        <f>IF(G235="n","",MIN(X235,AI235,AN235))</f>
        <v>2018</v>
      </c>
      <c r="F235">
        <f t="shared" si="27"/>
        <v>2018</v>
      </c>
      <c r="G235" t="str">
        <f t="shared" si="28"/>
        <v>y</v>
      </c>
      <c r="H235" t="str">
        <f t="shared" si="29"/>
        <v xml:space="preserve"> SBT</v>
      </c>
      <c r="I235" t="s">
        <v>713</v>
      </c>
      <c r="J235" t="s">
        <v>5669</v>
      </c>
      <c r="M235">
        <v>49330</v>
      </c>
      <c r="N235">
        <v>2.8000000000000001E-2</v>
      </c>
      <c r="O235">
        <v>110</v>
      </c>
      <c r="P235" t="s">
        <v>6103</v>
      </c>
      <c r="Q235">
        <v>-0.98899999999999999</v>
      </c>
      <c r="R235">
        <v>74200</v>
      </c>
      <c r="S235">
        <v>-13</v>
      </c>
      <c r="T235" t="s">
        <v>5493</v>
      </c>
      <c r="U235" t="s">
        <v>3332</v>
      </c>
      <c r="V235" t="s">
        <v>634</v>
      </c>
      <c r="W235" t="s">
        <v>6104</v>
      </c>
      <c r="X235" t="s">
        <v>3395</v>
      </c>
      <c r="Y235">
        <v>2018</v>
      </c>
      <c r="Z235">
        <v>2007</v>
      </c>
      <c r="AA235">
        <v>2018</v>
      </c>
      <c r="AB235" t="s">
        <v>663</v>
      </c>
      <c r="AC235">
        <v>0</v>
      </c>
      <c r="AD235" t="s">
        <v>6105</v>
      </c>
      <c r="AE235" t="s">
        <v>6106</v>
      </c>
      <c r="AF235" t="s">
        <v>3549</v>
      </c>
      <c r="AG235" t="s">
        <v>641</v>
      </c>
      <c r="AH235" t="s">
        <v>3930</v>
      </c>
      <c r="AI235">
        <v>2018</v>
      </c>
      <c r="AJ235">
        <v>2022</v>
      </c>
      <c r="AL235" t="s">
        <v>3931</v>
      </c>
      <c r="AM235" t="s">
        <v>321</v>
      </c>
    </row>
    <row r="236" spans="1:48">
      <c r="A236" s="1">
        <v>226</v>
      </c>
      <c r="B236" t="s">
        <v>350</v>
      </c>
      <c r="C236" t="s">
        <v>634</v>
      </c>
      <c r="D236">
        <f>IF(G236="n","",MIN(X236,AI236,AN236))</f>
        <v>2018</v>
      </c>
      <c r="F236">
        <f t="shared" si="27"/>
        <v>2018</v>
      </c>
      <c r="G236" t="str">
        <f t="shared" si="28"/>
        <v>y</v>
      </c>
      <c r="H236" t="str">
        <f t="shared" si="29"/>
        <v xml:space="preserve"> SBT</v>
      </c>
      <c r="I236" t="s">
        <v>1236</v>
      </c>
      <c r="J236" t="s">
        <v>1850</v>
      </c>
      <c r="K236" s="7" t="s">
        <v>6107</v>
      </c>
      <c r="M236">
        <v>49300.4</v>
      </c>
      <c r="N236">
        <v>7.1999999999999995E-2</v>
      </c>
      <c r="O236">
        <v>495.7</v>
      </c>
      <c r="P236" t="s">
        <v>6108</v>
      </c>
      <c r="Q236">
        <v>-0.71899999999999997</v>
      </c>
      <c r="R236">
        <v>181001</v>
      </c>
      <c r="S236">
        <v>5</v>
      </c>
      <c r="T236" t="s">
        <v>5493</v>
      </c>
      <c r="U236" t="s">
        <v>692</v>
      </c>
      <c r="V236" t="s">
        <v>634</v>
      </c>
      <c r="W236" t="s">
        <v>3395</v>
      </c>
      <c r="X236" t="s">
        <v>3395</v>
      </c>
      <c r="Y236" t="s">
        <v>3395</v>
      </c>
      <c r="Z236" t="s">
        <v>3395</v>
      </c>
      <c r="AA236" t="s">
        <v>3395</v>
      </c>
      <c r="AB236">
        <v>0</v>
      </c>
      <c r="AC236">
        <v>0</v>
      </c>
      <c r="AD236">
        <v>0</v>
      </c>
      <c r="AE236">
        <v>0</v>
      </c>
      <c r="AF236" t="s">
        <v>4986</v>
      </c>
      <c r="AG236" t="s">
        <v>633</v>
      </c>
      <c r="AH236" t="s">
        <v>3529</v>
      </c>
      <c r="AI236">
        <v>2018</v>
      </c>
      <c r="AL236">
        <v>0</v>
      </c>
      <c r="AM236" t="s">
        <v>350</v>
      </c>
    </row>
    <row r="237" spans="1:48">
      <c r="A237" s="1">
        <v>227</v>
      </c>
      <c r="B237" t="s">
        <v>4505</v>
      </c>
      <c r="C237" t="s">
        <v>634</v>
      </c>
      <c r="D237" t="str">
        <f>IF(G237="n","-",MIN(X237,AI237,AN237))</f>
        <v>-</v>
      </c>
      <c r="E237" t="s">
        <v>3395</v>
      </c>
      <c r="F237" t="str">
        <f t="shared" si="27"/>
        <v/>
      </c>
      <c r="G237" t="str">
        <f t="shared" si="28"/>
        <v>n</v>
      </c>
      <c r="H237" t="str">
        <f t="shared" si="29"/>
        <v>None</v>
      </c>
      <c r="I237" t="s">
        <v>1148</v>
      </c>
      <c r="J237" t="s">
        <v>1148</v>
      </c>
      <c r="M237">
        <v>49238.400000000001</v>
      </c>
      <c r="N237">
        <v>0.04</v>
      </c>
      <c r="O237">
        <v>1050.7</v>
      </c>
      <c r="P237" t="s">
        <v>6109</v>
      </c>
      <c r="Q237">
        <v>0.22700000000000001</v>
      </c>
      <c r="R237">
        <v>52578</v>
      </c>
      <c r="S237">
        <v>-8</v>
      </c>
      <c r="T237" t="s">
        <v>5493</v>
      </c>
      <c r="U237" t="s">
        <v>876</v>
      </c>
      <c r="V237" t="s">
        <v>634</v>
      </c>
      <c r="W237" t="s">
        <v>3395</v>
      </c>
      <c r="X237" t="s">
        <v>3395</v>
      </c>
      <c r="Y237" t="s">
        <v>3395</v>
      </c>
      <c r="Z237" t="s">
        <v>3395</v>
      </c>
      <c r="AA237" t="s">
        <v>3395</v>
      </c>
      <c r="AB237">
        <v>0</v>
      </c>
      <c r="AC237">
        <v>0</v>
      </c>
      <c r="AD237">
        <v>0</v>
      </c>
      <c r="AE237">
        <v>0</v>
      </c>
      <c r="AF237">
        <v>0</v>
      </c>
      <c r="AG237">
        <v>0</v>
      </c>
      <c r="AH237">
        <v>0</v>
      </c>
      <c r="AI237">
        <v>0</v>
      </c>
      <c r="AL237">
        <v>0</v>
      </c>
      <c r="AM237" t="s">
        <v>4505</v>
      </c>
    </row>
    <row r="238" spans="1:48">
      <c r="A238" s="1">
        <v>228</v>
      </c>
      <c r="B238" t="s">
        <v>389</v>
      </c>
      <c r="C238" t="s">
        <v>634</v>
      </c>
      <c r="D238">
        <f>IF(G238="n","",MIN(X238,AI238,AN238))</f>
        <v>2018</v>
      </c>
      <c r="F238">
        <f t="shared" si="27"/>
        <v>2018</v>
      </c>
      <c r="G238" t="str">
        <f t="shared" si="28"/>
        <v>y</v>
      </c>
      <c r="H238" t="str">
        <f t="shared" si="29"/>
        <v xml:space="preserve"> SBT</v>
      </c>
      <c r="I238" t="s">
        <v>1294</v>
      </c>
      <c r="J238" t="s">
        <v>1294</v>
      </c>
      <c r="M238">
        <v>48836.5</v>
      </c>
      <c r="N238">
        <v>5.3999999999999999E-2</v>
      </c>
      <c r="O238">
        <v>2306</v>
      </c>
      <c r="P238" t="s">
        <v>6110</v>
      </c>
      <c r="Q238">
        <v>7.2999999999999995E-2</v>
      </c>
      <c r="R238">
        <v>150711</v>
      </c>
      <c r="S238">
        <v>-3</v>
      </c>
      <c r="T238" t="s">
        <v>5493</v>
      </c>
      <c r="U238" t="s">
        <v>692</v>
      </c>
      <c r="V238" t="s">
        <v>634</v>
      </c>
      <c r="W238" t="s">
        <v>5876</v>
      </c>
      <c r="X238" t="s">
        <v>3395</v>
      </c>
      <c r="Y238">
        <v>2006</v>
      </c>
      <c r="Z238" t="s">
        <v>3395</v>
      </c>
      <c r="AA238">
        <v>2020</v>
      </c>
      <c r="AB238" t="s">
        <v>2990</v>
      </c>
      <c r="AC238">
        <v>0</v>
      </c>
      <c r="AD238">
        <v>0</v>
      </c>
      <c r="AE238" t="s">
        <v>6111</v>
      </c>
      <c r="AF238" t="s">
        <v>1294</v>
      </c>
      <c r="AG238" t="s">
        <v>633</v>
      </c>
      <c r="AH238" t="s">
        <v>4811</v>
      </c>
      <c r="AI238">
        <v>2018</v>
      </c>
      <c r="AL238">
        <v>0</v>
      </c>
      <c r="AM238" t="s">
        <v>389</v>
      </c>
      <c r="AV238" t="s">
        <v>643</v>
      </c>
    </row>
    <row r="239" spans="1:48">
      <c r="A239" s="1">
        <v>229</v>
      </c>
      <c r="B239" t="s">
        <v>69</v>
      </c>
      <c r="C239" t="s">
        <v>634</v>
      </c>
      <c r="D239" t="str">
        <f>IF(G239="n","-",MIN(X239,AI239,AN239))</f>
        <v>-</v>
      </c>
      <c r="E239" t="s">
        <v>3395</v>
      </c>
      <c r="F239" t="str">
        <f t="shared" si="27"/>
        <v/>
      </c>
      <c r="G239" t="str">
        <f t="shared" si="28"/>
        <v>n</v>
      </c>
      <c r="H239" t="str">
        <f t="shared" si="29"/>
        <v>None</v>
      </c>
      <c r="I239" t="s">
        <v>1130</v>
      </c>
      <c r="J239" t="s">
        <v>5549</v>
      </c>
      <c r="M239">
        <v>48650</v>
      </c>
      <c r="N239">
        <v>0.16900000000000001</v>
      </c>
      <c r="O239">
        <v>2637</v>
      </c>
      <c r="P239" t="s">
        <v>6112</v>
      </c>
      <c r="Q239">
        <v>0.17899999999999999</v>
      </c>
      <c r="R239">
        <v>73800</v>
      </c>
      <c r="S239">
        <v>34</v>
      </c>
      <c r="T239" t="s">
        <v>5493</v>
      </c>
      <c r="U239" t="s">
        <v>3332</v>
      </c>
      <c r="V239" t="s">
        <v>634</v>
      </c>
      <c r="W239" t="s">
        <v>5944</v>
      </c>
      <c r="X239" t="s">
        <v>3395</v>
      </c>
      <c r="Y239" t="s">
        <v>3395</v>
      </c>
      <c r="Z239" t="s">
        <v>3395</v>
      </c>
      <c r="AA239">
        <v>2020</v>
      </c>
      <c r="AB239">
        <v>0</v>
      </c>
      <c r="AC239">
        <v>0</v>
      </c>
      <c r="AD239">
        <v>0</v>
      </c>
      <c r="AE239" t="s">
        <v>6113</v>
      </c>
      <c r="AF239">
        <v>0</v>
      </c>
      <c r="AG239">
        <v>0</v>
      </c>
      <c r="AH239">
        <v>0</v>
      </c>
      <c r="AI239">
        <v>0</v>
      </c>
      <c r="AL239">
        <v>0</v>
      </c>
      <c r="AM239" t="s">
        <v>69</v>
      </c>
    </row>
    <row r="240" spans="1:48">
      <c r="A240" s="1">
        <v>230</v>
      </c>
      <c r="B240" t="s">
        <v>373</v>
      </c>
      <c r="C240" t="s">
        <v>634</v>
      </c>
      <c r="D240" t="str">
        <f>IF(G240="n","-",MIN(X240,AI240,AN240))</f>
        <v>-</v>
      </c>
      <c r="E240" t="s">
        <v>3395</v>
      </c>
      <c r="F240" t="str">
        <f t="shared" si="27"/>
        <v/>
      </c>
      <c r="G240" t="str">
        <f t="shared" si="28"/>
        <v>n</v>
      </c>
      <c r="H240" t="str">
        <f t="shared" si="29"/>
        <v>None</v>
      </c>
      <c r="I240" t="s">
        <v>1148</v>
      </c>
      <c r="J240" t="s">
        <v>1148</v>
      </c>
      <c r="M240">
        <v>48368</v>
      </c>
      <c r="N240">
        <v>4.9000000000000002E-2</v>
      </c>
      <c r="O240">
        <v>2295.6</v>
      </c>
      <c r="P240" t="s">
        <v>6114</v>
      </c>
      <c r="Q240">
        <v>-0.20699999999999999</v>
      </c>
      <c r="R240">
        <v>171992</v>
      </c>
      <c r="S240">
        <v>-1</v>
      </c>
      <c r="T240" t="s">
        <v>5493</v>
      </c>
      <c r="U240" t="s">
        <v>676</v>
      </c>
      <c r="V240" t="s">
        <v>634</v>
      </c>
      <c r="W240" t="s">
        <v>5978</v>
      </c>
      <c r="X240" t="s">
        <v>3395</v>
      </c>
      <c r="Y240" t="s">
        <v>3395</v>
      </c>
      <c r="Z240">
        <v>2013</v>
      </c>
      <c r="AA240">
        <v>2026</v>
      </c>
      <c r="AB240" t="s">
        <v>6115</v>
      </c>
      <c r="AC240">
        <v>0</v>
      </c>
      <c r="AD240">
        <v>0</v>
      </c>
      <c r="AE240" t="s">
        <v>6116</v>
      </c>
      <c r="AF240">
        <v>0</v>
      </c>
      <c r="AG240">
        <v>0</v>
      </c>
      <c r="AH240">
        <v>0</v>
      </c>
      <c r="AI240">
        <v>0</v>
      </c>
      <c r="AL240">
        <v>0</v>
      </c>
      <c r="AM240" t="s">
        <v>373</v>
      </c>
    </row>
    <row r="241" spans="1:48">
      <c r="A241" s="1">
        <v>231</v>
      </c>
      <c r="B241" t="s">
        <v>365</v>
      </c>
      <c r="C241" t="s">
        <v>634</v>
      </c>
      <c r="D241">
        <f>IF(G241="n","",MIN(X241,AI241,AN241))</f>
        <v>2018</v>
      </c>
      <c r="F241">
        <f t="shared" si="27"/>
        <v>2018</v>
      </c>
      <c r="G241" t="str">
        <f t="shared" ref="G241:G271" si="30">IF( V241="Carbon Neutral", "y", IF(AI241&gt;1, "y", IF(AND(AO241&lt;=2030, AO241&gt;0),"y","n" ) ) )</f>
        <v>y</v>
      </c>
      <c r="H241" t="str">
        <f t="shared" si="29"/>
        <v xml:space="preserve"> SBT</v>
      </c>
      <c r="I241" t="s">
        <v>1137</v>
      </c>
      <c r="J241" t="s">
        <v>2520</v>
      </c>
      <c r="M241">
        <v>48155.7</v>
      </c>
      <c r="N241">
        <v>0.105</v>
      </c>
      <c r="O241">
        <v>2890.9</v>
      </c>
      <c r="P241" t="s">
        <v>6117</v>
      </c>
      <c r="Q241">
        <v>3.7999999999999999E-2</v>
      </c>
      <c r="R241">
        <v>65662</v>
      </c>
      <c r="S241">
        <v>19</v>
      </c>
      <c r="T241" t="s">
        <v>5493</v>
      </c>
      <c r="U241" t="s">
        <v>676</v>
      </c>
      <c r="V241" t="s">
        <v>634</v>
      </c>
      <c r="W241" t="s">
        <v>5681</v>
      </c>
      <c r="X241" t="s">
        <v>3395</v>
      </c>
      <c r="Y241" t="s">
        <v>3395</v>
      </c>
      <c r="Z241">
        <v>2013</v>
      </c>
      <c r="AA241">
        <v>2030</v>
      </c>
      <c r="AB241" t="s">
        <v>663</v>
      </c>
      <c r="AC241">
        <v>0</v>
      </c>
      <c r="AD241">
        <v>0</v>
      </c>
      <c r="AE241" t="s">
        <v>6118</v>
      </c>
      <c r="AF241" t="s">
        <v>628</v>
      </c>
      <c r="AG241" t="s">
        <v>641</v>
      </c>
      <c r="AH241" t="s">
        <v>3951</v>
      </c>
      <c r="AI241">
        <v>2018</v>
      </c>
      <c r="AJ241">
        <v>2030</v>
      </c>
      <c r="AK241" t="s">
        <v>5568</v>
      </c>
      <c r="AL241" t="s">
        <v>6119</v>
      </c>
      <c r="AM241" t="s">
        <v>365</v>
      </c>
    </row>
    <row r="242" spans="1:48">
      <c r="A242" s="1">
        <v>232</v>
      </c>
      <c r="B242" t="s">
        <v>435</v>
      </c>
      <c r="C242" t="s">
        <v>634</v>
      </c>
      <c r="D242" t="str">
        <f>IF(G242="n","-",MIN(X242,AI242,AN242))</f>
        <v>-</v>
      </c>
      <c r="E242" t="s">
        <v>3395</v>
      </c>
      <c r="F242" t="str">
        <f t="shared" si="27"/>
        <v/>
      </c>
      <c r="G242" t="str">
        <f t="shared" si="30"/>
        <v>n</v>
      </c>
      <c r="H242" t="str">
        <f t="shared" si="29"/>
        <v>None</v>
      </c>
      <c r="I242" t="s">
        <v>1145</v>
      </c>
      <c r="J242" t="s">
        <v>5580</v>
      </c>
      <c r="M242">
        <v>47981.3</v>
      </c>
      <c r="N242">
        <v>0.108</v>
      </c>
      <c r="O242">
        <v>7608.4</v>
      </c>
      <c r="P242" t="s">
        <v>6120</v>
      </c>
      <c r="Q242">
        <v>3.2000000000000001E-2</v>
      </c>
      <c r="R242">
        <v>58338</v>
      </c>
      <c r="S242">
        <v>19</v>
      </c>
      <c r="T242" t="s">
        <v>5493</v>
      </c>
      <c r="U242" t="s">
        <v>680</v>
      </c>
      <c r="V242" t="s">
        <v>634</v>
      </c>
      <c r="W242" t="s">
        <v>3395</v>
      </c>
      <c r="X242" t="s">
        <v>3395</v>
      </c>
      <c r="Y242" t="s">
        <v>3395</v>
      </c>
      <c r="Z242" t="s">
        <v>3395</v>
      </c>
      <c r="AA242" t="s">
        <v>3395</v>
      </c>
      <c r="AB242">
        <v>0</v>
      </c>
      <c r="AC242">
        <v>0</v>
      </c>
      <c r="AD242">
        <v>0</v>
      </c>
      <c r="AE242">
        <v>0</v>
      </c>
      <c r="AF242">
        <v>0</v>
      </c>
      <c r="AG242">
        <v>0</v>
      </c>
      <c r="AH242">
        <v>0</v>
      </c>
      <c r="AI242">
        <v>0</v>
      </c>
      <c r="AL242">
        <v>0</v>
      </c>
      <c r="AM242" t="s">
        <v>435</v>
      </c>
    </row>
    <row r="243" spans="1:48">
      <c r="A243" s="1">
        <v>233</v>
      </c>
      <c r="B243" t="s">
        <v>393</v>
      </c>
      <c r="C243" t="s">
        <v>634</v>
      </c>
      <c r="D243">
        <f>IF(G243="n","",MIN(X243,AI243,AN243))</f>
        <v>2015</v>
      </c>
      <c r="E243" t="s">
        <v>5489</v>
      </c>
      <c r="F243">
        <f t="shared" si="27"/>
        <v>2015</v>
      </c>
      <c r="G243" t="str">
        <f t="shared" si="30"/>
        <v>y</v>
      </c>
      <c r="H243" t="str">
        <f t="shared" si="29"/>
        <v xml:space="preserve"> SBT</v>
      </c>
      <c r="I243" t="s">
        <v>1281</v>
      </c>
      <c r="J243" t="s">
        <v>1281</v>
      </c>
      <c r="M243">
        <v>47842.1</v>
      </c>
      <c r="N243">
        <v>3.5999999999999997E-2</v>
      </c>
      <c r="O243">
        <v>1335.7</v>
      </c>
      <c r="P243" t="s">
        <v>6121</v>
      </c>
      <c r="Q243">
        <v>0.155</v>
      </c>
      <c r="R243">
        <v>201522</v>
      </c>
      <c r="S243">
        <v>-5</v>
      </c>
      <c r="T243" t="s">
        <v>5493</v>
      </c>
      <c r="U243" t="s">
        <v>723</v>
      </c>
      <c r="V243" t="s">
        <v>634</v>
      </c>
      <c r="W243" t="s">
        <v>3395</v>
      </c>
      <c r="X243" t="s">
        <v>3395</v>
      </c>
      <c r="Y243" t="s">
        <v>3395</v>
      </c>
      <c r="Z243" t="s">
        <v>3395</v>
      </c>
      <c r="AA243" t="s">
        <v>3395</v>
      </c>
      <c r="AB243">
        <v>0</v>
      </c>
      <c r="AC243">
        <v>0</v>
      </c>
      <c r="AD243">
        <v>0</v>
      </c>
      <c r="AE243">
        <v>0</v>
      </c>
      <c r="AF243" t="s">
        <v>1093</v>
      </c>
      <c r="AG243" t="s">
        <v>633</v>
      </c>
      <c r="AH243" t="s">
        <v>4083</v>
      </c>
      <c r="AI243">
        <v>2015</v>
      </c>
      <c r="AL243">
        <v>0</v>
      </c>
      <c r="AM243" t="s">
        <v>6122</v>
      </c>
    </row>
    <row r="244" spans="1:48">
      <c r="A244" s="1">
        <v>234</v>
      </c>
      <c r="B244" t="s">
        <v>185</v>
      </c>
      <c r="C244" t="s">
        <v>634</v>
      </c>
      <c r="D244">
        <f>IF(G244="n","",MIN(X244,AI244,AN244))</f>
        <v>2018</v>
      </c>
      <c r="F244">
        <f t="shared" si="27"/>
        <v>2018</v>
      </c>
      <c r="G244" t="str">
        <f t="shared" si="30"/>
        <v>y</v>
      </c>
      <c r="H244" t="str">
        <f t="shared" si="29"/>
        <v>RE100</v>
      </c>
      <c r="I244" t="s">
        <v>1145</v>
      </c>
      <c r="J244" t="s">
        <v>5580</v>
      </c>
      <c r="M244">
        <v>47608</v>
      </c>
      <c r="N244">
        <v>2.4E-2</v>
      </c>
      <c r="O244">
        <v>6283.2</v>
      </c>
      <c r="P244" t="s">
        <v>6123</v>
      </c>
      <c r="Q244">
        <v>0.58399999999999996</v>
      </c>
      <c r="R244">
        <v>125627</v>
      </c>
      <c r="S244">
        <v>-10</v>
      </c>
      <c r="T244" t="s">
        <v>5493</v>
      </c>
      <c r="U244" t="s">
        <v>671</v>
      </c>
      <c r="V244" t="s">
        <v>634</v>
      </c>
      <c r="W244" t="s">
        <v>6124</v>
      </c>
      <c r="X244" t="s">
        <v>3395</v>
      </c>
      <c r="Y244" t="s">
        <v>3395</v>
      </c>
      <c r="Z244" t="s">
        <v>3395</v>
      </c>
      <c r="AA244">
        <v>2025</v>
      </c>
      <c r="AB244">
        <v>0</v>
      </c>
      <c r="AC244">
        <v>0</v>
      </c>
      <c r="AD244">
        <v>0</v>
      </c>
      <c r="AE244" t="s">
        <v>6125</v>
      </c>
      <c r="AF244">
        <v>0</v>
      </c>
      <c r="AG244">
        <v>0</v>
      </c>
      <c r="AH244">
        <v>0</v>
      </c>
      <c r="AL244">
        <v>0</v>
      </c>
      <c r="AM244" t="s">
        <v>185</v>
      </c>
      <c r="AN244">
        <v>2018</v>
      </c>
      <c r="AO244">
        <v>2030</v>
      </c>
      <c r="AP244" t="s">
        <v>6126</v>
      </c>
      <c r="AQ244">
        <v>0.27</v>
      </c>
      <c r="AR244" t="s">
        <v>3338</v>
      </c>
      <c r="AS244" t="s">
        <v>3338</v>
      </c>
      <c r="AT244" t="s">
        <v>6127</v>
      </c>
    </row>
    <row r="245" spans="1:48">
      <c r="A245" s="1">
        <v>235</v>
      </c>
      <c r="B245" t="s">
        <v>1854</v>
      </c>
      <c r="C245" t="s">
        <v>634</v>
      </c>
      <c r="D245" t="str">
        <f>IF(G245="n","-",MIN(X245,AI245,AN245))</f>
        <v>-</v>
      </c>
      <c r="E245" t="s">
        <v>3395</v>
      </c>
      <c r="F245" t="str">
        <f t="shared" si="27"/>
        <v/>
      </c>
      <c r="G245" t="str">
        <f t="shared" si="30"/>
        <v>n</v>
      </c>
      <c r="H245" t="str">
        <f t="shared" si="29"/>
        <v>None</v>
      </c>
      <c r="I245" t="s">
        <v>1145</v>
      </c>
      <c r="J245" t="s">
        <v>5540</v>
      </c>
      <c r="M245">
        <v>47389</v>
      </c>
      <c r="N245">
        <v>-4.2999999999999997E-2</v>
      </c>
      <c r="O245">
        <v>-6</v>
      </c>
      <c r="P245" t="s">
        <v>6128</v>
      </c>
      <c r="Q245" t="s">
        <v>3395</v>
      </c>
      <c r="R245">
        <v>49600</v>
      </c>
      <c r="S245">
        <v>-28</v>
      </c>
      <c r="T245" t="s">
        <v>5493</v>
      </c>
      <c r="U245" t="s">
        <v>3332</v>
      </c>
      <c r="V245" t="s">
        <v>634</v>
      </c>
      <c r="W245" t="s">
        <v>6129</v>
      </c>
      <c r="X245" t="s">
        <v>3395</v>
      </c>
      <c r="Y245" t="s">
        <v>3395</v>
      </c>
      <c r="Z245" t="s">
        <v>3395</v>
      </c>
      <c r="AA245">
        <v>2023</v>
      </c>
      <c r="AB245">
        <v>0</v>
      </c>
      <c r="AC245">
        <v>0</v>
      </c>
      <c r="AD245">
        <v>0</v>
      </c>
      <c r="AE245" t="s">
        <v>6130</v>
      </c>
      <c r="AF245">
        <v>0</v>
      </c>
      <c r="AG245">
        <v>0</v>
      </c>
      <c r="AH245">
        <v>0</v>
      </c>
      <c r="AI245">
        <v>0</v>
      </c>
      <c r="AL245">
        <v>0</v>
      </c>
      <c r="AM245" t="s">
        <v>686</v>
      </c>
    </row>
    <row r="246" spans="1:48">
      <c r="A246" s="1">
        <v>236</v>
      </c>
      <c r="B246" t="s">
        <v>211</v>
      </c>
      <c r="C246" t="s">
        <v>634</v>
      </c>
      <c r="D246">
        <f>IF(G246="n","",MIN(X246,AI246,AN246))</f>
        <v>2018</v>
      </c>
      <c r="F246">
        <f t="shared" si="27"/>
        <v>2018</v>
      </c>
      <c r="G246" t="str">
        <f t="shared" si="30"/>
        <v>y</v>
      </c>
      <c r="H246" t="str">
        <f t="shared" si="29"/>
        <v>CN</v>
      </c>
      <c r="I246" t="s">
        <v>1145</v>
      </c>
      <c r="J246" t="s">
        <v>5580</v>
      </c>
      <c r="M246">
        <v>47286</v>
      </c>
      <c r="N246">
        <v>-6.0000000000000001E-3</v>
      </c>
      <c r="O246">
        <v>328.8</v>
      </c>
      <c r="P246" t="s">
        <v>6131</v>
      </c>
      <c r="Q246" t="s">
        <v>3395</v>
      </c>
      <c r="R246">
        <v>257252</v>
      </c>
      <c r="S246">
        <v>-20</v>
      </c>
      <c r="T246" t="s">
        <v>5509</v>
      </c>
      <c r="U246" t="s">
        <v>774</v>
      </c>
      <c r="V246" t="s">
        <v>651</v>
      </c>
      <c r="W246" t="s">
        <v>3395</v>
      </c>
      <c r="X246">
        <v>2018</v>
      </c>
      <c r="Y246" t="s">
        <v>3395</v>
      </c>
      <c r="Z246" t="s">
        <v>3395</v>
      </c>
      <c r="AA246">
        <v>2030</v>
      </c>
      <c r="AB246" t="s">
        <v>2990</v>
      </c>
      <c r="AC246">
        <v>0</v>
      </c>
      <c r="AD246" t="s">
        <v>6132</v>
      </c>
      <c r="AE246" t="s">
        <v>6133</v>
      </c>
      <c r="AF246">
        <v>0</v>
      </c>
      <c r="AG246">
        <v>0</v>
      </c>
      <c r="AH246">
        <v>0</v>
      </c>
      <c r="AL246">
        <v>0</v>
      </c>
      <c r="AM246" t="s">
        <v>211</v>
      </c>
    </row>
    <row r="247" spans="1:48">
      <c r="A247" s="1">
        <v>237</v>
      </c>
      <c r="B247" t="s">
        <v>164</v>
      </c>
      <c r="C247" t="s">
        <v>634</v>
      </c>
      <c r="D247" t="str">
        <f>IF(G247="n","-",MIN(X247,AI247,AN247))</f>
        <v>-</v>
      </c>
      <c r="E247" t="s">
        <v>3395</v>
      </c>
      <c r="F247" t="str">
        <f t="shared" si="27"/>
        <v/>
      </c>
      <c r="G247" t="str">
        <f t="shared" si="30"/>
        <v>n</v>
      </c>
      <c r="H247" t="str">
        <f t="shared" si="29"/>
        <v>None</v>
      </c>
      <c r="I247" t="s">
        <v>713</v>
      </c>
      <c r="J247" t="s">
        <v>6008</v>
      </c>
      <c r="M247">
        <v>47272.7</v>
      </c>
      <c r="N247">
        <v>0.34399999999999997</v>
      </c>
      <c r="O247">
        <v>11900.6</v>
      </c>
      <c r="P247" t="s">
        <v>6134</v>
      </c>
      <c r="Q247">
        <v>0.125</v>
      </c>
      <c r="R247">
        <v>54309</v>
      </c>
      <c r="S247">
        <v>94</v>
      </c>
      <c r="T247" t="s">
        <v>5493</v>
      </c>
      <c r="U247" t="s">
        <v>680</v>
      </c>
      <c r="V247" t="s">
        <v>634</v>
      </c>
      <c r="W247" t="s">
        <v>3395</v>
      </c>
      <c r="X247" t="s">
        <v>3395</v>
      </c>
      <c r="Y247" t="s">
        <v>3395</v>
      </c>
      <c r="Z247" t="s">
        <v>3395</v>
      </c>
      <c r="AA247" t="s">
        <v>3395</v>
      </c>
      <c r="AB247">
        <v>0</v>
      </c>
      <c r="AC247">
        <v>0</v>
      </c>
      <c r="AD247">
        <v>0</v>
      </c>
      <c r="AE247">
        <v>0</v>
      </c>
      <c r="AF247">
        <v>0</v>
      </c>
      <c r="AG247">
        <v>0</v>
      </c>
      <c r="AH247">
        <v>0</v>
      </c>
      <c r="AI247">
        <v>0</v>
      </c>
      <c r="AL247">
        <v>0</v>
      </c>
      <c r="AM247" t="s">
        <v>164</v>
      </c>
    </row>
    <row r="248" spans="1:48">
      <c r="A248" s="1">
        <v>238</v>
      </c>
      <c r="B248" t="s">
        <v>257</v>
      </c>
      <c r="C248" t="s">
        <v>634</v>
      </c>
      <c r="D248">
        <f>IF(G248="n","",MIN(X248,AI248,AN248))</f>
        <v>2014</v>
      </c>
      <c r="F248">
        <f t="shared" si="27"/>
        <v>2014</v>
      </c>
      <c r="G248" t="str">
        <f t="shared" si="30"/>
        <v>y</v>
      </c>
      <c r="H248" t="str">
        <f t="shared" si="29"/>
        <v>CN</v>
      </c>
      <c r="I248" t="s">
        <v>1145</v>
      </c>
      <c r="J248" t="s">
        <v>6092</v>
      </c>
      <c r="M248">
        <v>47180</v>
      </c>
      <c r="N248">
        <v>-0.26200000000000001</v>
      </c>
      <c r="O248">
        <v>3716</v>
      </c>
      <c r="P248" t="s">
        <v>6135</v>
      </c>
      <c r="Q248">
        <v>0.23699999999999999</v>
      </c>
      <c r="R248">
        <v>52267</v>
      </c>
      <c r="S248">
        <v>-96</v>
      </c>
      <c r="T248" t="s">
        <v>5493</v>
      </c>
      <c r="U248" t="s">
        <v>639</v>
      </c>
      <c r="V248" t="s">
        <v>651</v>
      </c>
      <c r="W248" t="s">
        <v>3395</v>
      </c>
      <c r="X248">
        <v>2014</v>
      </c>
      <c r="Y248" t="s">
        <v>3395</v>
      </c>
      <c r="Z248" t="s">
        <v>3395</v>
      </c>
      <c r="AA248" t="s">
        <v>3395</v>
      </c>
      <c r="AB248" t="s">
        <v>2990</v>
      </c>
      <c r="AC248">
        <v>0</v>
      </c>
      <c r="AD248" t="s">
        <v>6136</v>
      </c>
      <c r="AE248" t="s">
        <v>6137</v>
      </c>
      <c r="AF248" t="s">
        <v>3371</v>
      </c>
      <c r="AG248">
        <v>0</v>
      </c>
      <c r="AH248">
        <v>0</v>
      </c>
      <c r="AL248">
        <v>0</v>
      </c>
      <c r="AM248" t="s">
        <v>257</v>
      </c>
      <c r="AV248" t="s">
        <v>643</v>
      </c>
    </row>
    <row r="249" spans="1:48">
      <c r="A249" s="1">
        <v>239</v>
      </c>
      <c r="B249" t="s">
        <v>225</v>
      </c>
      <c r="C249" t="s">
        <v>634</v>
      </c>
      <c r="D249">
        <f>IF(G249="n","",MIN(X249,AI249,AN249))</f>
        <v>2013</v>
      </c>
      <c r="F249">
        <f t="shared" si="27"/>
        <v>2013</v>
      </c>
      <c r="G249" t="str">
        <f t="shared" si="30"/>
        <v>y</v>
      </c>
      <c r="H249" t="str">
        <f t="shared" si="29"/>
        <v>CN</v>
      </c>
      <c r="I249" t="s">
        <v>1145</v>
      </c>
      <c r="J249" t="s">
        <v>5580</v>
      </c>
      <c r="M249">
        <v>46969.5</v>
      </c>
      <c r="N249">
        <v>0.01</v>
      </c>
      <c r="O249">
        <v>315.10000000000002</v>
      </c>
      <c r="P249" t="s">
        <v>6138</v>
      </c>
      <c r="Q249" t="s">
        <v>3395</v>
      </c>
      <c r="R249">
        <v>91737</v>
      </c>
      <c r="S249">
        <v>-16</v>
      </c>
      <c r="T249" t="s">
        <v>5493</v>
      </c>
      <c r="U249" t="s">
        <v>709</v>
      </c>
      <c r="V249" t="s">
        <v>651</v>
      </c>
      <c r="W249" t="s">
        <v>3395</v>
      </c>
      <c r="X249">
        <v>2013</v>
      </c>
      <c r="Y249" t="s">
        <v>3395</v>
      </c>
      <c r="Z249" t="s">
        <v>3395</v>
      </c>
      <c r="AA249" t="s">
        <v>3395</v>
      </c>
      <c r="AB249" t="s">
        <v>2990</v>
      </c>
      <c r="AC249">
        <v>0</v>
      </c>
      <c r="AD249" t="s">
        <v>6139</v>
      </c>
      <c r="AE249" t="s">
        <v>6140</v>
      </c>
      <c r="AF249" t="s">
        <v>3371</v>
      </c>
      <c r="AG249">
        <v>0</v>
      </c>
      <c r="AH249">
        <v>0</v>
      </c>
      <c r="AL249">
        <v>0</v>
      </c>
      <c r="AM249" t="s">
        <v>225</v>
      </c>
    </row>
    <row r="250" spans="1:48">
      <c r="A250" s="1">
        <v>240</v>
      </c>
      <c r="B250" t="s">
        <v>349</v>
      </c>
      <c r="C250" t="s">
        <v>634</v>
      </c>
      <c r="D250" t="str">
        <f t="shared" ref="D250:D274" si="31">IF(G250="n","-",MIN(X250,AI250,AN250))</f>
        <v>-</v>
      </c>
      <c r="E250" t="s">
        <v>3395</v>
      </c>
      <c r="F250" t="str">
        <f t="shared" si="27"/>
        <v/>
      </c>
      <c r="G250" t="str">
        <f t="shared" si="30"/>
        <v>n</v>
      </c>
      <c r="H250" t="str">
        <f t="shared" si="29"/>
        <v>None</v>
      </c>
      <c r="I250" t="s">
        <v>1130</v>
      </c>
      <c r="J250" t="s">
        <v>1333</v>
      </c>
      <c r="M250">
        <v>46718.1</v>
      </c>
      <c r="N250">
        <v>-0.1</v>
      </c>
      <c r="O250">
        <v>2000.4</v>
      </c>
      <c r="P250" t="s">
        <v>6141</v>
      </c>
      <c r="Q250">
        <v>-0.75800000000000001</v>
      </c>
      <c r="R250">
        <v>116998</v>
      </c>
      <c r="S250">
        <v>-47</v>
      </c>
      <c r="T250" t="s">
        <v>5493</v>
      </c>
      <c r="U250" t="s">
        <v>709</v>
      </c>
      <c r="V250" t="s">
        <v>634</v>
      </c>
      <c r="W250" t="s">
        <v>5876</v>
      </c>
      <c r="X250" t="s">
        <v>3395</v>
      </c>
      <c r="Y250" t="s">
        <v>3395</v>
      </c>
      <c r="Z250">
        <v>2015</v>
      </c>
      <c r="AA250">
        <v>2020</v>
      </c>
      <c r="AB250" t="s">
        <v>2990</v>
      </c>
      <c r="AC250">
        <v>0</v>
      </c>
      <c r="AD250">
        <v>0</v>
      </c>
      <c r="AE250" t="s">
        <v>6142</v>
      </c>
      <c r="AF250">
        <v>0</v>
      </c>
      <c r="AG250">
        <v>0</v>
      </c>
      <c r="AH250">
        <v>0</v>
      </c>
      <c r="AI250">
        <v>0</v>
      </c>
      <c r="AL250">
        <v>0</v>
      </c>
      <c r="AM250" t="s">
        <v>349</v>
      </c>
    </row>
    <row r="251" spans="1:48">
      <c r="A251" s="1">
        <v>241</v>
      </c>
      <c r="B251" t="s">
        <v>237</v>
      </c>
      <c r="C251" t="s">
        <v>634</v>
      </c>
      <c r="D251" t="str">
        <f t="shared" si="31"/>
        <v>-</v>
      </c>
      <c r="E251" t="s">
        <v>3395</v>
      </c>
      <c r="F251" t="str">
        <f t="shared" si="27"/>
        <v/>
      </c>
      <c r="G251" t="str">
        <f t="shared" si="30"/>
        <v>n</v>
      </c>
      <c r="H251" t="str">
        <f t="shared" si="29"/>
        <v>None</v>
      </c>
      <c r="I251" t="s">
        <v>1130</v>
      </c>
      <c r="J251" t="s">
        <v>6143</v>
      </c>
      <c r="M251">
        <v>46677</v>
      </c>
      <c r="N251">
        <v>-0.02</v>
      </c>
      <c r="O251">
        <v>3787</v>
      </c>
      <c r="P251" t="s">
        <v>6144</v>
      </c>
      <c r="Q251">
        <v>0.70899999999999996</v>
      </c>
      <c r="R251">
        <v>229000</v>
      </c>
      <c r="S251">
        <v>-26</v>
      </c>
      <c r="T251" t="s">
        <v>5493</v>
      </c>
      <c r="U251" t="s">
        <v>3332</v>
      </c>
      <c r="V251" t="s">
        <v>634</v>
      </c>
      <c r="W251" t="s">
        <v>3395</v>
      </c>
      <c r="X251" t="s">
        <v>3395</v>
      </c>
      <c r="Y251" t="s">
        <v>3395</v>
      </c>
      <c r="Z251" t="s">
        <v>3395</v>
      </c>
      <c r="AA251" t="s">
        <v>3395</v>
      </c>
      <c r="AB251">
        <v>0</v>
      </c>
      <c r="AC251">
        <v>0</v>
      </c>
      <c r="AD251">
        <v>0</v>
      </c>
      <c r="AE251">
        <v>0</v>
      </c>
      <c r="AF251">
        <v>0</v>
      </c>
      <c r="AG251">
        <v>0</v>
      </c>
      <c r="AH251">
        <v>0</v>
      </c>
      <c r="AI251">
        <v>0</v>
      </c>
      <c r="AL251">
        <v>0</v>
      </c>
      <c r="AM251" t="s">
        <v>6145</v>
      </c>
    </row>
    <row r="252" spans="1:48">
      <c r="A252" s="1">
        <v>242</v>
      </c>
      <c r="B252" t="s">
        <v>247</v>
      </c>
      <c r="C252" t="s">
        <v>634</v>
      </c>
      <c r="D252" t="str">
        <f t="shared" si="31"/>
        <v>-</v>
      </c>
      <c r="E252" t="s">
        <v>3395</v>
      </c>
      <c r="F252" t="str">
        <f t="shared" si="27"/>
        <v/>
      </c>
      <c r="G252" t="str">
        <f t="shared" si="30"/>
        <v>n</v>
      </c>
      <c r="H252" t="str">
        <f t="shared" si="29"/>
        <v>None</v>
      </c>
      <c r="I252" t="s">
        <v>1145</v>
      </c>
      <c r="J252" t="s">
        <v>708</v>
      </c>
      <c r="M252">
        <v>46207.1</v>
      </c>
      <c r="N252">
        <v>0.249</v>
      </c>
      <c r="O252">
        <v>1495.9</v>
      </c>
      <c r="P252" t="s">
        <v>6146</v>
      </c>
      <c r="Q252">
        <v>0.29799999999999999</v>
      </c>
      <c r="R252">
        <v>97527</v>
      </c>
      <c r="S252">
        <v>70</v>
      </c>
      <c r="T252" t="s">
        <v>5509</v>
      </c>
      <c r="U252" t="s">
        <v>680</v>
      </c>
      <c r="V252" t="s">
        <v>634</v>
      </c>
      <c r="W252" t="s">
        <v>3395</v>
      </c>
      <c r="X252" t="s">
        <v>3395</v>
      </c>
      <c r="Y252" t="s">
        <v>3395</v>
      </c>
      <c r="Z252" t="s">
        <v>3395</v>
      </c>
      <c r="AA252" t="s">
        <v>3395</v>
      </c>
      <c r="AB252">
        <v>0</v>
      </c>
      <c r="AC252">
        <v>0</v>
      </c>
      <c r="AD252">
        <v>0</v>
      </c>
      <c r="AE252">
        <v>0</v>
      </c>
      <c r="AF252">
        <v>0</v>
      </c>
      <c r="AG252">
        <v>0</v>
      </c>
      <c r="AH252">
        <v>0</v>
      </c>
      <c r="AI252">
        <v>0</v>
      </c>
      <c r="AL252">
        <v>0</v>
      </c>
      <c r="AM252" t="s">
        <v>247</v>
      </c>
    </row>
    <row r="253" spans="1:48">
      <c r="A253" s="1">
        <v>243</v>
      </c>
      <c r="B253" t="s">
        <v>6147</v>
      </c>
      <c r="C253" t="s">
        <v>634</v>
      </c>
      <c r="D253" t="str">
        <f t="shared" si="31"/>
        <v>-</v>
      </c>
      <c r="E253" t="s">
        <v>3395</v>
      </c>
      <c r="F253" t="str">
        <f t="shared" si="27"/>
        <v/>
      </c>
      <c r="G253" t="str">
        <f t="shared" si="30"/>
        <v>n</v>
      </c>
      <c r="H253" t="str">
        <f t="shared" si="29"/>
        <v>None</v>
      </c>
      <c r="I253" t="s">
        <v>1370</v>
      </c>
      <c r="J253" t="s">
        <v>6148</v>
      </c>
      <c r="M253">
        <v>46114.400000000001</v>
      </c>
      <c r="N253">
        <v>3.7999999999999999E-2</v>
      </c>
      <c r="O253">
        <v>930.2</v>
      </c>
      <c r="P253" t="s">
        <v>6149</v>
      </c>
      <c r="Q253">
        <v>0.29799999999999999</v>
      </c>
      <c r="R253">
        <v>165274</v>
      </c>
      <c r="S253">
        <v>2</v>
      </c>
      <c r="T253" t="s">
        <v>5509</v>
      </c>
      <c r="U253" t="s">
        <v>680</v>
      </c>
      <c r="V253" t="s">
        <v>634</v>
      </c>
      <c r="W253" t="s">
        <v>3395</v>
      </c>
      <c r="X253" t="s">
        <v>3395</v>
      </c>
      <c r="Y253" t="s">
        <v>3395</v>
      </c>
      <c r="Z253" t="s">
        <v>3395</v>
      </c>
      <c r="AA253" t="s">
        <v>3395</v>
      </c>
      <c r="AB253">
        <v>0</v>
      </c>
      <c r="AC253">
        <v>0</v>
      </c>
      <c r="AD253">
        <v>0</v>
      </c>
      <c r="AE253">
        <v>0</v>
      </c>
      <c r="AF253">
        <v>0</v>
      </c>
      <c r="AG253">
        <v>0</v>
      </c>
      <c r="AH253">
        <v>0</v>
      </c>
      <c r="AI253">
        <v>0</v>
      </c>
      <c r="AL253">
        <v>0</v>
      </c>
      <c r="AM253" t="s">
        <v>6147</v>
      </c>
    </row>
    <row r="254" spans="1:48">
      <c r="A254" s="1">
        <v>244</v>
      </c>
      <c r="B254" t="s">
        <v>1647</v>
      </c>
      <c r="C254" t="s">
        <v>634</v>
      </c>
      <c r="D254" t="str">
        <f t="shared" si="31"/>
        <v>-</v>
      </c>
      <c r="E254" t="s">
        <v>3395</v>
      </c>
      <c r="F254" t="str">
        <f t="shared" si="27"/>
        <v/>
      </c>
      <c r="G254" t="str">
        <f t="shared" si="30"/>
        <v>n</v>
      </c>
      <c r="H254" t="str">
        <f t="shared" si="29"/>
        <v>None</v>
      </c>
      <c r="I254" t="s">
        <v>1370</v>
      </c>
      <c r="J254" t="s">
        <v>5782</v>
      </c>
      <c r="M254">
        <v>45925.7</v>
      </c>
      <c r="N254">
        <v>0.14899999999999999</v>
      </c>
      <c r="O254">
        <v>4468.7</v>
      </c>
      <c r="P254" t="s">
        <v>6150</v>
      </c>
      <c r="Q254">
        <v>0.106</v>
      </c>
      <c r="R254">
        <v>115281</v>
      </c>
      <c r="S254">
        <v>36</v>
      </c>
      <c r="T254" t="s">
        <v>5509</v>
      </c>
      <c r="U254" t="s">
        <v>680</v>
      </c>
      <c r="V254" t="s">
        <v>634</v>
      </c>
      <c r="W254" t="s">
        <v>3395</v>
      </c>
      <c r="X254" t="s">
        <v>3395</v>
      </c>
      <c r="Y254" t="s">
        <v>3395</v>
      </c>
      <c r="Z254" t="s">
        <v>3395</v>
      </c>
      <c r="AA254" t="s">
        <v>3395</v>
      </c>
      <c r="AB254">
        <v>0</v>
      </c>
      <c r="AC254">
        <v>0</v>
      </c>
      <c r="AD254">
        <v>0</v>
      </c>
      <c r="AE254">
        <v>0</v>
      </c>
      <c r="AF254">
        <v>0</v>
      </c>
      <c r="AG254">
        <v>0</v>
      </c>
      <c r="AH254">
        <v>0</v>
      </c>
      <c r="AI254">
        <v>0</v>
      </c>
      <c r="AL254">
        <v>0</v>
      </c>
      <c r="AM254" t="s">
        <v>1647</v>
      </c>
    </row>
    <row r="255" spans="1:48">
      <c r="A255" s="1">
        <v>245</v>
      </c>
      <c r="B255" t="s">
        <v>448</v>
      </c>
      <c r="C255" t="s">
        <v>634</v>
      </c>
      <c r="D255" t="str">
        <f t="shared" si="31"/>
        <v>-</v>
      </c>
      <c r="E255" t="s">
        <v>3395</v>
      </c>
      <c r="F255" t="str">
        <f t="shared" si="27"/>
        <v/>
      </c>
      <c r="G255" t="str">
        <f t="shared" si="30"/>
        <v>n</v>
      </c>
      <c r="H255" t="str">
        <f t="shared" si="29"/>
        <v>None</v>
      </c>
      <c r="I255" t="s">
        <v>1294</v>
      </c>
      <c r="J255" t="s">
        <v>1294</v>
      </c>
      <c r="M255">
        <v>45820.800000000003</v>
      </c>
      <c r="N255">
        <v>7.0000000000000001E-3</v>
      </c>
      <c r="O255">
        <v>5570.9</v>
      </c>
      <c r="P255" t="s">
        <v>6151</v>
      </c>
      <c r="Q255">
        <v>7.8E-2</v>
      </c>
      <c r="R255">
        <v>41996</v>
      </c>
      <c r="S255">
        <v>-9</v>
      </c>
      <c r="T255" t="s">
        <v>5493</v>
      </c>
      <c r="U255" t="s">
        <v>676</v>
      </c>
      <c r="V255" t="s">
        <v>634</v>
      </c>
      <c r="W255" t="s">
        <v>6152</v>
      </c>
      <c r="X255" t="s">
        <v>3395</v>
      </c>
      <c r="Y255" t="s">
        <v>3395</v>
      </c>
      <c r="Z255">
        <v>2014</v>
      </c>
      <c r="AA255">
        <v>2031</v>
      </c>
      <c r="AB255">
        <v>0</v>
      </c>
      <c r="AC255">
        <v>0</v>
      </c>
      <c r="AD255">
        <v>0</v>
      </c>
      <c r="AE255" t="s">
        <v>6153</v>
      </c>
      <c r="AF255">
        <v>0</v>
      </c>
      <c r="AG255">
        <v>0</v>
      </c>
      <c r="AH255">
        <v>0</v>
      </c>
      <c r="AI255">
        <v>0</v>
      </c>
      <c r="AL255">
        <v>0</v>
      </c>
      <c r="AM255" t="s">
        <v>448</v>
      </c>
    </row>
    <row r="256" spans="1:48">
      <c r="A256" s="1">
        <v>246</v>
      </c>
      <c r="B256" t="s">
        <v>307</v>
      </c>
      <c r="C256" t="s">
        <v>634</v>
      </c>
      <c r="D256" t="str">
        <f t="shared" si="31"/>
        <v>-</v>
      </c>
      <c r="E256" t="s">
        <v>3395</v>
      </c>
      <c r="F256" t="str">
        <f t="shared" si="27"/>
        <v/>
      </c>
      <c r="G256" t="str">
        <f t="shared" si="30"/>
        <v>n</v>
      </c>
      <c r="H256" t="str">
        <f t="shared" si="29"/>
        <v>None</v>
      </c>
      <c r="I256" t="s">
        <v>1101</v>
      </c>
      <c r="J256" t="s">
        <v>1229</v>
      </c>
      <c r="K256" s="7" t="s">
        <v>6154</v>
      </c>
      <c r="L256" t="s">
        <v>6155</v>
      </c>
      <c r="M256">
        <v>45809</v>
      </c>
      <c r="N256">
        <v>0.19700000000000001</v>
      </c>
      <c r="O256">
        <v>3705</v>
      </c>
      <c r="P256" t="s">
        <v>6156</v>
      </c>
      <c r="Q256">
        <v>-0.371</v>
      </c>
      <c r="R256">
        <v>27161</v>
      </c>
      <c r="S256">
        <v>50</v>
      </c>
      <c r="T256" t="s">
        <v>5493</v>
      </c>
      <c r="U256" t="s">
        <v>723</v>
      </c>
      <c r="V256" t="s">
        <v>634</v>
      </c>
      <c r="W256" t="s">
        <v>3395</v>
      </c>
      <c r="X256" t="s">
        <v>3395</v>
      </c>
      <c r="Y256" t="s">
        <v>3395</v>
      </c>
      <c r="Z256" t="s">
        <v>3395</v>
      </c>
      <c r="AA256" t="s">
        <v>3395</v>
      </c>
      <c r="AB256">
        <v>0</v>
      </c>
      <c r="AC256">
        <v>0</v>
      </c>
      <c r="AD256" t="s">
        <v>6157</v>
      </c>
      <c r="AE256" t="s">
        <v>6158</v>
      </c>
      <c r="AF256">
        <v>0</v>
      </c>
      <c r="AG256">
        <v>0</v>
      </c>
      <c r="AH256">
        <v>0</v>
      </c>
      <c r="AI256">
        <v>0</v>
      </c>
      <c r="AL256">
        <v>0</v>
      </c>
      <c r="AM256" t="s">
        <v>6159</v>
      </c>
    </row>
    <row r="257" spans="1:39">
      <c r="A257" s="1">
        <v>247</v>
      </c>
      <c r="B257" t="s">
        <v>327</v>
      </c>
      <c r="C257" t="s">
        <v>634</v>
      </c>
      <c r="D257" t="str">
        <f t="shared" si="31"/>
        <v>-</v>
      </c>
      <c r="E257" t="s">
        <v>3395</v>
      </c>
      <c r="F257" t="str">
        <f t="shared" si="27"/>
        <v/>
      </c>
      <c r="G257" t="str">
        <f t="shared" si="30"/>
        <v>n</v>
      </c>
      <c r="H257" t="str">
        <f t="shared" si="29"/>
        <v>None</v>
      </c>
      <c r="I257" t="s">
        <v>5704</v>
      </c>
      <c r="J257" t="s">
        <v>5946</v>
      </c>
      <c r="M257">
        <v>45743</v>
      </c>
      <c r="N257">
        <v>-1E-3</v>
      </c>
      <c r="O257">
        <v>267</v>
      </c>
      <c r="P257" t="s">
        <v>6160</v>
      </c>
      <c r="Q257">
        <v>0.66900000000000004</v>
      </c>
      <c r="R257">
        <v>31000</v>
      </c>
      <c r="S257">
        <v>-14</v>
      </c>
      <c r="T257" t="s">
        <v>5493</v>
      </c>
      <c r="U257" t="s">
        <v>3332</v>
      </c>
      <c r="V257" t="s">
        <v>634</v>
      </c>
      <c r="W257" t="s">
        <v>6161</v>
      </c>
      <c r="X257" t="s">
        <v>3395</v>
      </c>
      <c r="Y257" t="s">
        <v>3395</v>
      </c>
      <c r="Z257">
        <v>2016</v>
      </c>
      <c r="AA257">
        <v>2026</v>
      </c>
      <c r="AB257">
        <v>0</v>
      </c>
      <c r="AC257">
        <v>0</v>
      </c>
      <c r="AD257">
        <v>0</v>
      </c>
      <c r="AE257" t="s">
        <v>6162</v>
      </c>
      <c r="AF257">
        <v>0</v>
      </c>
      <c r="AG257">
        <v>0</v>
      </c>
      <c r="AH257">
        <v>0</v>
      </c>
      <c r="AI257">
        <v>0</v>
      </c>
      <c r="AL257">
        <v>0</v>
      </c>
      <c r="AM257" t="s">
        <v>327</v>
      </c>
    </row>
    <row r="258" spans="1:39">
      <c r="A258" s="1">
        <v>248</v>
      </c>
      <c r="B258" t="s">
        <v>3952</v>
      </c>
      <c r="C258" t="s">
        <v>634</v>
      </c>
      <c r="D258" t="str">
        <f t="shared" si="31"/>
        <v>-</v>
      </c>
      <c r="E258" t="s">
        <v>3395</v>
      </c>
      <c r="F258" t="str">
        <f t="shared" si="27"/>
        <v/>
      </c>
      <c r="G258" t="str">
        <f t="shared" si="30"/>
        <v>n</v>
      </c>
      <c r="H258" t="str">
        <f>IF((OR(V258="Carbon Neutral",V258="No - but have a post-2030 commitment")),           IF((OR(AG258="Committed",AG258="Targets Set")),                    IF(AN258&gt;1, "CN, SBT &amp; RE100", "CN &amp; SBT"),                   IF(AN258&gt;1, "CN &amp; RE100", "CN")      ),                                                                                             IF((OR(AG258="Committed",AG258="Targets Set")),                IF(AN258&gt;1, "SBT &amp; RE100", " SBT"),                                 IF(AN258&gt;1, "RE100", "None")           )                         )</f>
        <v>None</v>
      </c>
      <c r="I258" t="s">
        <v>1145</v>
      </c>
      <c r="J258" t="s">
        <v>5585</v>
      </c>
      <c r="M258">
        <v>45461.3</v>
      </c>
      <c r="N258">
        <v>-0.104</v>
      </c>
      <c r="O258">
        <v>1612.9</v>
      </c>
      <c r="P258" t="s">
        <v>6163</v>
      </c>
      <c r="Q258">
        <v>0.114</v>
      </c>
      <c r="R258">
        <v>5243</v>
      </c>
      <c r="S258">
        <v>-47</v>
      </c>
      <c r="T258" t="s">
        <v>5493</v>
      </c>
      <c r="U258" t="s">
        <v>692</v>
      </c>
      <c r="V258" t="s">
        <v>634</v>
      </c>
      <c r="W258" t="s">
        <v>3395</v>
      </c>
      <c r="X258" t="s">
        <v>3395</v>
      </c>
      <c r="Y258" t="s">
        <v>3395</v>
      </c>
      <c r="Z258" t="s">
        <v>3395</v>
      </c>
      <c r="AA258" t="s">
        <v>3395</v>
      </c>
      <c r="AB258">
        <v>0</v>
      </c>
      <c r="AC258">
        <v>0</v>
      </c>
      <c r="AD258">
        <v>0</v>
      </c>
      <c r="AE258">
        <v>0</v>
      </c>
      <c r="AF258">
        <v>0</v>
      </c>
      <c r="AG258">
        <v>0</v>
      </c>
      <c r="AH258">
        <v>0</v>
      </c>
      <c r="AI258">
        <v>0</v>
      </c>
      <c r="AL258">
        <v>0</v>
      </c>
      <c r="AM258" t="s">
        <v>3952</v>
      </c>
    </row>
    <row r="259" spans="1:39">
      <c r="A259" s="1">
        <v>249</v>
      </c>
      <c r="B259" t="s">
        <v>197</v>
      </c>
      <c r="C259" t="s">
        <v>634</v>
      </c>
      <c r="D259" t="str">
        <f t="shared" si="31"/>
        <v>-</v>
      </c>
      <c r="E259" t="s">
        <v>3395</v>
      </c>
      <c r="F259" t="str">
        <f t="shared" si="27"/>
        <v/>
      </c>
      <c r="G259" t="str">
        <f t="shared" si="30"/>
        <v>n</v>
      </c>
      <c r="H259" t="str">
        <f t="shared" ref="H259:H290" si="32">IF((OR(V259="Carbon Neutral",V259="No - but have a post-2030 commitment")), IF((OR(AG259="Committed",AG259="Targets Set")), IF(AN259&gt;1, "CN, SBT &amp; RE100", "CN &amp; SBT"), IF(AN259&gt;1, "CN &amp; RE100", "CN") ), IF((OR(AG259="Committed",AG259="Targets Set")), IF(AN259&gt;1, "SBT &amp; RE100", " SBT"), IF(AN259&gt;1, "RE100", "None") ) )</f>
        <v>None</v>
      </c>
      <c r="I259" t="s">
        <v>1137</v>
      </c>
      <c r="J259" t="s">
        <v>2520</v>
      </c>
      <c r="M259">
        <v>45435</v>
      </c>
      <c r="N259">
        <v>0.11</v>
      </c>
      <c r="O259">
        <v>362.4</v>
      </c>
      <c r="P259" t="s">
        <v>6164</v>
      </c>
      <c r="Q259">
        <v>9.6000000000000002E-2</v>
      </c>
      <c r="R259">
        <v>20142</v>
      </c>
      <c r="S259">
        <v>21</v>
      </c>
      <c r="T259" t="s">
        <v>5493</v>
      </c>
      <c r="U259" t="s">
        <v>680</v>
      </c>
      <c r="V259" t="s">
        <v>634</v>
      </c>
      <c r="W259" t="s">
        <v>3395</v>
      </c>
      <c r="X259" t="s">
        <v>3395</v>
      </c>
      <c r="Y259" t="s">
        <v>3395</v>
      </c>
      <c r="Z259" t="s">
        <v>3395</v>
      </c>
      <c r="AA259" t="s">
        <v>3395</v>
      </c>
      <c r="AB259">
        <v>0</v>
      </c>
      <c r="AC259">
        <v>0</v>
      </c>
      <c r="AD259">
        <v>0</v>
      </c>
      <c r="AE259">
        <v>0</v>
      </c>
      <c r="AF259">
        <v>0</v>
      </c>
      <c r="AG259">
        <v>0</v>
      </c>
      <c r="AH259">
        <v>0</v>
      </c>
      <c r="AI259">
        <v>0</v>
      </c>
      <c r="AL259">
        <v>0</v>
      </c>
      <c r="AM259" t="s">
        <v>197</v>
      </c>
    </row>
    <row r="260" spans="1:39">
      <c r="A260" s="1">
        <v>250</v>
      </c>
      <c r="B260" t="s">
        <v>400</v>
      </c>
      <c r="C260" t="s">
        <v>634</v>
      </c>
      <c r="D260" t="str">
        <f t="shared" si="31"/>
        <v>-</v>
      </c>
      <c r="E260" t="s">
        <v>3395</v>
      </c>
      <c r="F260" t="str">
        <f t="shared" si="27"/>
        <v/>
      </c>
      <c r="G260" t="str">
        <f t="shared" si="30"/>
        <v>n</v>
      </c>
      <c r="H260" t="str">
        <f t="shared" si="32"/>
        <v>None</v>
      </c>
      <c r="I260" t="s">
        <v>1489</v>
      </c>
      <c r="J260" t="s">
        <v>5640</v>
      </c>
      <c r="M260">
        <v>45424</v>
      </c>
      <c r="N260">
        <v>6.5000000000000002E-2</v>
      </c>
      <c r="O260">
        <v>487.8</v>
      </c>
      <c r="P260" t="s">
        <v>6165</v>
      </c>
      <c r="Q260">
        <v>3.4000000000000002E-2</v>
      </c>
      <c r="R260">
        <v>147099</v>
      </c>
      <c r="S260">
        <v>6</v>
      </c>
      <c r="T260" t="s">
        <v>5509</v>
      </c>
      <c r="U260" t="s">
        <v>680</v>
      </c>
      <c r="V260" t="s">
        <v>634</v>
      </c>
      <c r="W260" t="s">
        <v>3395</v>
      </c>
      <c r="X260" t="s">
        <v>3395</v>
      </c>
      <c r="Y260" t="s">
        <v>3395</v>
      </c>
      <c r="Z260" t="s">
        <v>3395</v>
      </c>
      <c r="AA260" t="s">
        <v>3395</v>
      </c>
      <c r="AB260">
        <v>0</v>
      </c>
      <c r="AC260">
        <v>0</v>
      </c>
      <c r="AD260">
        <v>0</v>
      </c>
      <c r="AE260">
        <v>0</v>
      </c>
      <c r="AF260">
        <v>0</v>
      </c>
      <c r="AG260">
        <v>0</v>
      </c>
      <c r="AH260">
        <v>0</v>
      </c>
      <c r="AI260">
        <v>0</v>
      </c>
      <c r="AL260">
        <v>0</v>
      </c>
      <c r="AM260" t="s">
        <v>400</v>
      </c>
    </row>
    <row r="261" spans="1:39">
      <c r="A261" s="1">
        <v>251</v>
      </c>
      <c r="B261" t="s">
        <v>251</v>
      </c>
      <c r="C261" t="s">
        <v>634</v>
      </c>
      <c r="D261" t="str">
        <f t="shared" si="31"/>
        <v>-</v>
      </c>
      <c r="E261" t="s">
        <v>3395</v>
      </c>
      <c r="F261" t="str">
        <f t="shared" si="27"/>
        <v/>
      </c>
      <c r="G261" t="str">
        <f t="shared" si="30"/>
        <v>n</v>
      </c>
      <c r="H261" t="str">
        <f t="shared" si="32"/>
        <v>None</v>
      </c>
      <c r="I261" t="s">
        <v>1236</v>
      </c>
      <c r="J261" t="s">
        <v>5820</v>
      </c>
      <c r="M261">
        <v>45383.8</v>
      </c>
      <c r="N261">
        <v>-2.8000000000000001E-2</v>
      </c>
      <c r="O261">
        <v>112.7</v>
      </c>
      <c r="P261" t="s">
        <v>6166</v>
      </c>
      <c r="Q261" t="s">
        <v>3395</v>
      </c>
      <c r="R261">
        <v>124965</v>
      </c>
      <c r="S261">
        <v>-29</v>
      </c>
      <c r="T261" t="s">
        <v>5493</v>
      </c>
      <c r="U261" t="s">
        <v>680</v>
      </c>
      <c r="V261" t="s">
        <v>634</v>
      </c>
      <c r="W261" t="s">
        <v>3395</v>
      </c>
      <c r="X261" t="s">
        <v>3395</v>
      </c>
      <c r="Y261" t="s">
        <v>3395</v>
      </c>
      <c r="Z261" t="s">
        <v>3395</v>
      </c>
      <c r="AA261" t="s">
        <v>3395</v>
      </c>
      <c r="AB261">
        <v>0</v>
      </c>
      <c r="AC261">
        <v>0</v>
      </c>
      <c r="AD261">
        <v>0</v>
      </c>
      <c r="AE261">
        <v>0</v>
      </c>
      <c r="AF261">
        <v>0</v>
      </c>
      <c r="AG261">
        <v>0</v>
      </c>
      <c r="AH261">
        <v>0</v>
      </c>
      <c r="AI261">
        <v>0</v>
      </c>
      <c r="AL261">
        <v>0</v>
      </c>
      <c r="AM261" t="s">
        <v>251</v>
      </c>
    </row>
    <row r="262" spans="1:39">
      <c r="A262" s="1">
        <v>252</v>
      </c>
      <c r="B262" t="s">
        <v>6167</v>
      </c>
      <c r="C262" t="s">
        <v>634</v>
      </c>
      <c r="D262" t="str">
        <f t="shared" si="31"/>
        <v>-</v>
      </c>
      <c r="E262" t="s">
        <v>3395</v>
      </c>
      <c r="F262" t="str">
        <f t="shared" si="27"/>
        <v/>
      </c>
      <c r="G262" t="str">
        <f t="shared" si="30"/>
        <v>n</v>
      </c>
      <c r="H262" t="str">
        <f t="shared" si="32"/>
        <v>None</v>
      </c>
      <c r="I262" t="s">
        <v>628</v>
      </c>
      <c r="J262" t="s">
        <v>628</v>
      </c>
      <c r="M262">
        <v>45096.4</v>
      </c>
      <c r="N262">
        <v>0.129</v>
      </c>
      <c r="O262">
        <v>5738.3</v>
      </c>
      <c r="P262" t="s">
        <v>6168</v>
      </c>
      <c r="Q262">
        <v>0.16800000000000001</v>
      </c>
      <c r="R262">
        <v>33000</v>
      </c>
      <c r="S262">
        <v>29</v>
      </c>
      <c r="T262" t="s">
        <v>5493</v>
      </c>
      <c r="U262" t="s">
        <v>986</v>
      </c>
      <c r="V262" t="s">
        <v>634</v>
      </c>
      <c r="W262" t="s">
        <v>3395</v>
      </c>
      <c r="X262" t="s">
        <v>3395</v>
      </c>
      <c r="Y262" t="s">
        <v>3395</v>
      </c>
      <c r="Z262" t="s">
        <v>3395</v>
      </c>
      <c r="AA262" t="s">
        <v>3395</v>
      </c>
      <c r="AB262">
        <v>0</v>
      </c>
      <c r="AC262">
        <v>0</v>
      </c>
      <c r="AD262" t="s">
        <v>6169</v>
      </c>
      <c r="AE262" t="s">
        <v>6170</v>
      </c>
      <c r="AF262">
        <v>0</v>
      </c>
      <c r="AG262">
        <v>0</v>
      </c>
      <c r="AH262">
        <v>0</v>
      </c>
      <c r="AI262">
        <v>0</v>
      </c>
      <c r="AL262">
        <v>0</v>
      </c>
      <c r="AM262" t="s">
        <v>6167</v>
      </c>
    </row>
    <row r="263" spans="1:39">
      <c r="A263" s="1">
        <v>253</v>
      </c>
      <c r="B263" t="s">
        <v>355</v>
      </c>
      <c r="C263" t="s">
        <v>634</v>
      </c>
      <c r="D263" t="str">
        <f t="shared" si="31"/>
        <v>-</v>
      </c>
      <c r="E263" t="s">
        <v>3395</v>
      </c>
      <c r="F263" t="str">
        <f t="shared" si="27"/>
        <v/>
      </c>
      <c r="G263" t="str">
        <f t="shared" si="30"/>
        <v>n</v>
      </c>
      <c r="H263" t="str">
        <f t="shared" si="32"/>
        <v>None</v>
      </c>
      <c r="I263" t="s">
        <v>1148</v>
      </c>
      <c r="J263" t="s">
        <v>1148</v>
      </c>
      <c r="M263">
        <v>44957</v>
      </c>
      <c r="N263">
        <v>0.14799999999999999</v>
      </c>
      <c r="O263">
        <v>2863.9</v>
      </c>
      <c r="P263" t="s">
        <v>6171</v>
      </c>
      <c r="Q263">
        <v>0.16600000000000001</v>
      </c>
      <c r="R263">
        <v>98652</v>
      </c>
      <c r="S263">
        <v>33</v>
      </c>
      <c r="T263" t="s">
        <v>5493</v>
      </c>
      <c r="U263" t="s">
        <v>1046</v>
      </c>
      <c r="V263" t="s">
        <v>634</v>
      </c>
      <c r="W263" t="s">
        <v>3395</v>
      </c>
      <c r="X263" t="s">
        <v>3395</v>
      </c>
      <c r="Y263" t="s">
        <v>3395</v>
      </c>
      <c r="Z263" t="s">
        <v>3395</v>
      </c>
      <c r="AA263" t="s">
        <v>3395</v>
      </c>
      <c r="AB263">
        <v>0</v>
      </c>
      <c r="AC263">
        <v>0</v>
      </c>
      <c r="AD263" t="s">
        <v>6172</v>
      </c>
      <c r="AE263" t="s">
        <v>6173</v>
      </c>
      <c r="AF263">
        <v>0</v>
      </c>
      <c r="AG263">
        <v>0</v>
      </c>
      <c r="AH263">
        <v>0</v>
      </c>
      <c r="AI263">
        <v>0</v>
      </c>
      <c r="AL263">
        <v>0</v>
      </c>
      <c r="AM263" t="s">
        <v>355</v>
      </c>
    </row>
    <row r="264" spans="1:39">
      <c r="A264" s="1">
        <v>254</v>
      </c>
      <c r="B264" t="s">
        <v>367</v>
      </c>
      <c r="C264" t="s">
        <v>634</v>
      </c>
      <c r="D264" t="str">
        <f t="shared" si="31"/>
        <v>-</v>
      </c>
      <c r="E264" t="s">
        <v>3395</v>
      </c>
      <c r="F264" t="str">
        <f t="shared" si="27"/>
        <v/>
      </c>
      <c r="G264" t="str">
        <f t="shared" si="30"/>
        <v>n</v>
      </c>
      <c r="H264" t="str">
        <f t="shared" si="32"/>
        <v>None</v>
      </c>
      <c r="I264" t="s">
        <v>1145</v>
      </c>
      <c r="J264" t="s">
        <v>708</v>
      </c>
      <c r="M264">
        <v>44912.6</v>
      </c>
      <c r="N264">
        <v>0.27900000000000003</v>
      </c>
      <c r="O264">
        <v>5105.7</v>
      </c>
      <c r="P264" t="s">
        <v>6174</v>
      </c>
      <c r="Q264">
        <v>0.23</v>
      </c>
      <c r="R264">
        <v>104300</v>
      </c>
      <c r="S264">
        <v>78</v>
      </c>
      <c r="T264" t="s">
        <v>5493</v>
      </c>
      <c r="U264" t="s">
        <v>680</v>
      </c>
      <c r="V264" t="s">
        <v>634</v>
      </c>
      <c r="W264" t="s">
        <v>3395</v>
      </c>
      <c r="X264" t="s">
        <v>3395</v>
      </c>
      <c r="Y264" t="s">
        <v>3395</v>
      </c>
      <c r="Z264" t="s">
        <v>3395</v>
      </c>
      <c r="AA264" t="s">
        <v>3395</v>
      </c>
      <c r="AB264">
        <v>0</v>
      </c>
      <c r="AC264">
        <v>0</v>
      </c>
      <c r="AD264">
        <v>0</v>
      </c>
      <c r="AE264">
        <v>0</v>
      </c>
      <c r="AF264">
        <v>0</v>
      </c>
      <c r="AG264">
        <v>0</v>
      </c>
      <c r="AH264">
        <v>0</v>
      </c>
      <c r="AI264">
        <v>0</v>
      </c>
      <c r="AL264">
        <v>0</v>
      </c>
      <c r="AM264" t="s">
        <v>367</v>
      </c>
    </row>
    <row r="265" spans="1:39">
      <c r="A265" s="1">
        <v>255</v>
      </c>
      <c r="B265" t="s">
        <v>150</v>
      </c>
      <c r="C265" t="s">
        <v>634</v>
      </c>
      <c r="D265" t="str">
        <f t="shared" si="31"/>
        <v>-</v>
      </c>
      <c r="E265" t="s">
        <v>3395</v>
      </c>
      <c r="F265" t="str">
        <f t="shared" si="27"/>
        <v/>
      </c>
      <c r="G265" t="str">
        <f t="shared" si="30"/>
        <v>n</v>
      </c>
      <c r="H265" t="str">
        <f t="shared" si="32"/>
        <v>None</v>
      </c>
      <c r="I265" t="s">
        <v>1145</v>
      </c>
      <c r="J265" t="s">
        <v>5580</v>
      </c>
      <c r="M265">
        <v>44898.400000000001</v>
      </c>
      <c r="N265">
        <v>-9.7000000000000003E-2</v>
      </c>
      <c r="O265">
        <v>13268.5</v>
      </c>
      <c r="P265" t="s">
        <v>6175</v>
      </c>
      <c r="Q265">
        <v>3.1E-2</v>
      </c>
      <c r="R265">
        <v>293752</v>
      </c>
      <c r="S265">
        <v>-50</v>
      </c>
      <c r="T265" t="s">
        <v>5493</v>
      </c>
      <c r="U265" t="s">
        <v>867</v>
      </c>
      <c r="V265" t="s">
        <v>634</v>
      </c>
      <c r="W265" t="s">
        <v>3395</v>
      </c>
      <c r="X265" t="s">
        <v>3395</v>
      </c>
      <c r="Y265" t="s">
        <v>3395</v>
      </c>
      <c r="Z265" t="s">
        <v>3395</v>
      </c>
      <c r="AA265" t="s">
        <v>3395</v>
      </c>
      <c r="AB265">
        <v>0</v>
      </c>
      <c r="AC265">
        <v>0</v>
      </c>
      <c r="AD265">
        <v>0</v>
      </c>
      <c r="AE265">
        <v>0</v>
      </c>
      <c r="AF265">
        <v>0</v>
      </c>
      <c r="AG265">
        <v>0</v>
      </c>
      <c r="AH265">
        <v>0</v>
      </c>
      <c r="AI265">
        <v>0</v>
      </c>
      <c r="AL265">
        <v>0</v>
      </c>
      <c r="AM265" t="s">
        <v>150</v>
      </c>
    </row>
    <row r="266" spans="1:39">
      <c r="A266" s="1">
        <v>256</v>
      </c>
      <c r="B266" t="s">
        <v>149</v>
      </c>
      <c r="C266" t="s">
        <v>634</v>
      </c>
      <c r="D266" t="str">
        <f t="shared" si="31"/>
        <v>-</v>
      </c>
      <c r="E266" t="s">
        <v>3395</v>
      </c>
      <c r="F266" t="str">
        <f t="shared" si="27"/>
        <v/>
      </c>
      <c r="G266" t="str">
        <f t="shared" si="30"/>
        <v>n</v>
      </c>
      <c r="H266" t="str">
        <f t="shared" si="32"/>
        <v>None</v>
      </c>
      <c r="I266" t="s">
        <v>1145</v>
      </c>
      <c r="J266" t="s">
        <v>5580</v>
      </c>
      <c r="M266">
        <v>44609.3</v>
      </c>
      <c r="N266">
        <v>0.157</v>
      </c>
      <c r="O266">
        <v>9635.7999999999993</v>
      </c>
      <c r="P266" t="s">
        <v>6176</v>
      </c>
      <c r="Q266">
        <v>0.10299999999999999</v>
      </c>
      <c r="R266">
        <v>81870</v>
      </c>
      <c r="S266">
        <v>36</v>
      </c>
      <c r="T266" t="s">
        <v>5493</v>
      </c>
      <c r="U266" t="s">
        <v>706</v>
      </c>
      <c r="V266" t="s">
        <v>634</v>
      </c>
      <c r="W266" t="s">
        <v>3395</v>
      </c>
      <c r="X266" t="s">
        <v>3395</v>
      </c>
      <c r="Y266" t="s">
        <v>3395</v>
      </c>
      <c r="Z266" t="s">
        <v>3395</v>
      </c>
      <c r="AA266" t="s">
        <v>3395</v>
      </c>
      <c r="AB266">
        <v>0</v>
      </c>
      <c r="AC266">
        <v>0</v>
      </c>
      <c r="AD266">
        <v>0</v>
      </c>
      <c r="AE266">
        <v>0</v>
      </c>
      <c r="AF266">
        <v>0</v>
      </c>
      <c r="AG266">
        <v>0</v>
      </c>
      <c r="AH266">
        <v>0</v>
      </c>
      <c r="AI266">
        <v>0</v>
      </c>
      <c r="AL266">
        <v>0</v>
      </c>
      <c r="AM266" t="s">
        <v>149</v>
      </c>
    </row>
    <row r="267" spans="1:39">
      <c r="A267" s="1">
        <v>257</v>
      </c>
      <c r="B267" t="s">
        <v>316</v>
      </c>
      <c r="C267" t="s">
        <v>634</v>
      </c>
      <c r="D267" t="str">
        <f t="shared" si="31"/>
        <v>-</v>
      </c>
      <c r="E267" t="s">
        <v>3395</v>
      </c>
      <c r="F267" t="str">
        <f t="shared" si="27"/>
        <v/>
      </c>
      <c r="G267" t="str">
        <f t="shared" si="30"/>
        <v>n</v>
      </c>
      <c r="H267" t="str">
        <f t="shared" si="32"/>
        <v>None</v>
      </c>
      <c r="I267" t="s">
        <v>1370</v>
      </c>
      <c r="J267" t="s">
        <v>6177</v>
      </c>
      <c r="M267">
        <v>44541</v>
      </c>
      <c r="N267">
        <v>5.5E-2</v>
      </c>
      <c r="O267">
        <v>1412</v>
      </c>
      <c r="P267" t="s">
        <v>6178</v>
      </c>
      <c r="Q267">
        <v>-0.26400000000000001</v>
      </c>
      <c r="R267">
        <v>128900</v>
      </c>
      <c r="S267">
        <v>3</v>
      </c>
      <c r="T267" t="s">
        <v>5493</v>
      </c>
      <c r="U267" t="s">
        <v>3332</v>
      </c>
      <c r="V267" t="s">
        <v>634</v>
      </c>
      <c r="W267" t="s">
        <v>5505</v>
      </c>
      <c r="X267" t="s">
        <v>3395</v>
      </c>
      <c r="Y267" t="s">
        <v>3395</v>
      </c>
      <c r="Z267">
        <v>2005</v>
      </c>
      <c r="AA267">
        <v>2050</v>
      </c>
      <c r="AB267" t="s">
        <v>6179</v>
      </c>
      <c r="AC267">
        <v>0</v>
      </c>
      <c r="AD267" t="s">
        <v>6180</v>
      </c>
      <c r="AE267" t="s">
        <v>6181</v>
      </c>
      <c r="AF267">
        <v>0</v>
      </c>
      <c r="AG267">
        <v>0</v>
      </c>
      <c r="AH267">
        <v>0</v>
      </c>
      <c r="AI267">
        <v>0</v>
      </c>
      <c r="AL267">
        <v>0</v>
      </c>
      <c r="AM267" t="s">
        <v>316</v>
      </c>
    </row>
    <row r="268" spans="1:39">
      <c r="A268" s="1">
        <v>258</v>
      </c>
      <c r="B268" t="s">
        <v>248</v>
      </c>
      <c r="C268" t="s">
        <v>634</v>
      </c>
      <c r="D268" t="str">
        <f t="shared" si="31"/>
        <v>-</v>
      </c>
      <c r="E268" t="s">
        <v>3395</v>
      </c>
      <c r="F268" t="str">
        <f t="shared" si="27"/>
        <v/>
      </c>
      <c r="G268" t="str">
        <f t="shared" si="30"/>
        <v>n</v>
      </c>
      <c r="H268" t="str">
        <f t="shared" si="32"/>
        <v>None</v>
      </c>
      <c r="I268" t="s">
        <v>5704</v>
      </c>
      <c r="J268" t="s">
        <v>5946</v>
      </c>
      <c r="M268">
        <v>44497.7</v>
      </c>
      <c r="N268">
        <v>1.4999999999999999E-2</v>
      </c>
      <c r="O268">
        <v>1128</v>
      </c>
      <c r="P268" t="s">
        <v>6182</v>
      </c>
      <c r="Q268">
        <v>-7.4999999999999997E-2</v>
      </c>
      <c r="R268">
        <v>90000</v>
      </c>
      <c r="S268">
        <v>-10</v>
      </c>
      <c r="T268" t="s">
        <v>5493</v>
      </c>
      <c r="U268" t="s">
        <v>951</v>
      </c>
      <c r="V268" t="s">
        <v>634</v>
      </c>
      <c r="W268" t="s">
        <v>3395</v>
      </c>
      <c r="X268" t="s">
        <v>3395</v>
      </c>
      <c r="Y268" t="s">
        <v>3395</v>
      </c>
      <c r="Z268" t="s">
        <v>3395</v>
      </c>
      <c r="AA268" t="s">
        <v>3395</v>
      </c>
      <c r="AB268">
        <v>0</v>
      </c>
      <c r="AC268">
        <v>0</v>
      </c>
      <c r="AD268">
        <v>0</v>
      </c>
      <c r="AE268">
        <v>0</v>
      </c>
      <c r="AF268">
        <v>0</v>
      </c>
      <c r="AG268">
        <v>0</v>
      </c>
      <c r="AH268">
        <v>0</v>
      </c>
      <c r="AI268">
        <v>0</v>
      </c>
      <c r="AL268">
        <v>0</v>
      </c>
      <c r="AM268" t="s">
        <v>248</v>
      </c>
    </row>
    <row r="269" spans="1:39">
      <c r="A269" s="1">
        <v>259</v>
      </c>
      <c r="B269" t="s">
        <v>509</v>
      </c>
      <c r="C269" t="s">
        <v>634</v>
      </c>
      <c r="D269" t="str">
        <f t="shared" si="31"/>
        <v>-</v>
      </c>
      <c r="E269" t="s">
        <v>3395</v>
      </c>
      <c r="F269" t="str">
        <f t="shared" si="27"/>
        <v/>
      </c>
      <c r="G269" t="str">
        <f t="shared" si="30"/>
        <v>n</v>
      </c>
      <c r="H269" t="str">
        <f t="shared" si="32"/>
        <v>None</v>
      </c>
      <c r="I269" t="s">
        <v>713</v>
      </c>
      <c r="J269" t="s">
        <v>5551</v>
      </c>
      <c r="M269">
        <v>44453.3</v>
      </c>
      <c r="N269">
        <v>0.13300000000000001</v>
      </c>
      <c r="O269">
        <v>368.7</v>
      </c>
      <c r="P269" t="s">
        <v>6183</v>
      </c>
      <c r="Q269">
        <v>-0.23599999999999999</v>
      </c>
      <c r="R269">
        <v>156477</v>
      </c>
      <c r="S269">
        <v>26</v>
      </c>
      <c r="T269" t="s">
        <v>5493</v>
      </c>
      <c r="U269" t="s">
        <v>4004</v>
      </c>
      <c r="V269" t="s">
        <v>634</v>
      </c>
      <c r="W269" t="s">
        <v>3395</v>
      </c>
      <c r="X269" t="s">
        <v>3395</v>
      </c>
      <c r="Y269" t="s">
        <v>3395</v>
      </c>
      <c r="Z269" t="s">
        <v>3395</v>
      </c>
      <c r="AA269" t="s">
        <v>3395</v>
      </c>
      <c r="AB269">
        <v>0</v>
      </c>
      <c r="AC269">
        <v>0</v>
      </c>
      <c r="AD269">
        <v>0</v>
      </c>
      <c r="AE269">
        <v>0</v>
      </c>
      <c r="AF269">
        <v>0</v>
      </c>
      <c r="AG269">
        <v>0</v>
      </c>
      <c r="AH269">
        <v>0</v>
      </c>
      <c r="AI269">
        <v>0</v>
      </c>
      <c r="AL269">
        <v>0</v>
      </c>
      <c r="AM269" t="s">
        <v>509</v>
      </c>
    </row>
    <row r="270" spans="1:39">
      <c r="A270" s="1">
        <v>260</v>
      </c>
      <c r="B270" t="s">
        <v>273</v>
      </c>
      <c r="C270" t="s">
        <v>634</v>
      </c>
      <c r="D270" t="str">
        <f t="shared" si="31"/>
        <v>-</v>
      </c>
      <c r="E270" t="s">
        <v>3395</v>
      </c>
      <c r="F270" t="str">
        <f t="shared" si="27"/>
        <v/>
      </c>
      <c r="G270" t="str">
        <f t="shared" si="30"/>
        <v>n</v>
      </c>
      <c r="H270" t="str">
        <f t="shared" si="32"/>
        <v>None</v>
      </c>
      <c r="I270" t="s">
        <v>1370</v>
      </c>
      <c r="J270" t="s">
        <v>6177</v>
      </c>
      <c r="M270">
        <v>44438</v>
      </c>
      <c r="N270">
        <v>7.6999999999999999E-2</v>
      </c>
      <c r="O270">
        <v>3935</v>
      </c>
      <c r="P270" t="s">
        <v>6184</v>
      </c>
      <c r="Q270">
        <v>0.1</v>
      </c>
      <c r="R270">
        <v>88680</v>
      </c>
      <c r="S270">
        <v>6</v>
      </c>
      <c r="T270" t="s">
        <v>5493</v>
      </c>
      <c r="U270" t="s">
        <v>3332</v>
      </c>
      <c r="V270" t="s">
        <v>634</v>
      </c>
      <c r="W270" t="s">
        <v>3395</v>
      </c>
      <c r="X270" t="s">
        <v>3395</v>
      </c>
      <c r="Y270" t="s">
        <v>3395</v>
      </c>
      <c r="Z270" t="s">
        <v>3395</v>
      </c>
      <c r="AA270" t="s">
        <v>3395</v>
      </c>
      <c r="AB270">
        <v>0</v>
      </c>
      <c r="AC270">
        <v>0</v>
      </c>
      <c r="AD270">
        <v>0</v>
      </c>
      <c r="AE270">
        <v>0</v>
      </c>
      <c r="AF270">
        <v>0</v>
      </c>
      <c r="AG270">
        <v>0</v>
      </c>
      <c r="AH270">
        <v>0</v>
      </c>
      <c r="AI270">
        <v>0</v>
      </c>
      <c r="AL270">
        <v>0</v>
      </c>
      <c r="AM270" t="s">
        <v>273</v>
      </c>
    </row>
    <row r="271" spans="1:39">
      <c r="A271" s="1">
        <v>261</v>
      </c>
      <c r="B271" t="s">
        <v>430</v>
      </c>
      <c r="C271" t="s">
        <v>634</v>
      </c>
      <c r="D271" t="str">
        <f t="shared" si="31"/>
        <v>-</v>
      </c>
      <c r="E271" t="s">
        <v>3395</v>
      </c>
      <c r="F271" t="str">
        <f t="shared" si="27"/>
        <v/>
      </c>
      <c r="G271" t="str">
        <f t="shared" si="30"/>
        <v>n</v>
      </c>
      <c r="H271" t="str">
        <f t="shared" si="32"/>
        <v>None</v>
      </c>
      <c r="I271" t="s">
        <v>1145</v>
      </c>
      <c r="J271" t="s">
        <v>5585</v>
      </c>
      <c r="M271">
        <v>44303</v>
      </c>
      <c r="N271">
        <v>-6.0000000000000001E-3</v>
      </c>
      <c r="O271">
        <v>425.8</v>
      </c>
      <c r="P271" t="s">
        <v>6185</v>
      </c>
      <c r="Q271">
        <v>0.187</v>
      </c>
      <c r="R271">
        <v>58070</v>
      </c>
      <c r="S271">
        <v>-17</v>
      </c>
      <c r="T271" t="s">
        <v>5493</v>
      </c>
      <c r="U271" t="s">
        <v>876</v>
      </c>
      <c r="V271" t="s">
        <v>634</v>
      </c>
      <c r="W271" t="s">
        <v>3395</v>
      </c>
      <c r="X271" t="s">
        <v>3395</v>
      </c>
      <c r="Y271" t="s">
        <v>3395</v>
      </c>
      <c r="Z271" t="s">
        <v>3395</v>
      </c>
      <c r="AA271" t="s">
        <v>3395</v>
      </c>
      <c r="AB271">
        <v>0</v>
      </c>
      <c r="AC271">
        <v>0</v>
      </c>
      <c r="AD271">
        <v>0</v>
      </c>
      <c r="AE271">
        <v>0</v>
      </c>
      <c r="AF271">
        <v>0</v>
      </c>
      <c r="AG271">
        <v>0</v>
      </c>
      <c r="AH271">
        <v>0</v>
      </c>
      <c r="AI271">
        <v>0</v>
      </c>
      <c r="AL271">
        <v>0</v>
      </c>
      <c r="AM271" t="s">
        <v>430</v>
      </c>
    </row>
    <row r="272" spans="1:39">
      <c r="A272" s="1">
        <v>262</v>
      </c>
      <c r="B272" t="s">
        <v>317</v>
      </c>
      <c r="C272" t="s">
        <v>634</v>
      </c>
      <c r="D272" t="str">
        <f t="shared" si="31"/>
        <v>-</v>
      </c>
      <c r="E272" t="s">
        <v>3395</v>
      </c>
      <c r="F272" t="str">
        <f t="shared" ref="F272:F335" si="33">IF(G272="n","",MIN(IF(V272="Carbon Neutral",X272,"3000"),AI272,IF(AO272&gt;2030,"3000",AN272)))</f>
        <v/>
      </c>
      <c r="G272" t="str">
        <f>IF( V272="Carbon Neutral", "y",   IF(AI272&gt;1, "y", IF(AND(AO272&lt;=2030, AO272&gt;0),"y","n" )    )       )</f>
        <v>n</v>
      </c>
      <c r="H272" t="str">
        <f t="shared" si="32"/>
        <v>None</v>
      </c>
      <c r="I272" t="s">
        <v>1294</v>
      </c>
      <c r="J272" t="s">
        <v>1294</v>
      </c>
      <c r="M272">
        <v>43974.400000000001</v>
      </c>
      <c r="N272">
        <v>8.1000000000000003E-2</v>
      </c>
      <c r="O272">
        <v>616.9</v>
      </c>
      <c r="P272" t="s">
        <v>6186</v>
      </c>
      <c r="Q272">
        <v>8.7910000000000004</v>
      </c>
      <c r="R272">
        <v>246299</v>
      </c>
      <c r="S272">
        <v>11</v>
      </c>
      <c r="T272" t="s">
        <v>5493</v>
      </c>
      <c r="U272" t="s">
        <v>680</v>
      </c>
      <c r="V272" t="s">
        <v>634</v>
      </c>
      <c r="W272" t="s">
        <v>3395</v>
      </c>
      <c r="X272" t="s">
        <v>3395</v>
      </c>
      <c r="Y272" t="s">
        <v>3395</v>
      </c>
      <c r="Z272" t="s">
        <v>3395</v>
      </c>
      <c r="AA272" t="s">
        <v>3395</v>
      </c>
      <c r="AB272">
        <v>0</v>
      </c>
      <c r="AC272">
        <v>0</v>
      </c>
      <c r="AD272">
        <v>0</v>
      </c>
      <c r="AE272">
        <v>0</v>
      </c>
      <c r="AF272">
        <v>0</v>
      </c>
      <c r="AG272">
        <v>0</v>
      </c>
      <c r="AH272">
        <v>0</v>
      </c>
      <c r="AI272">
        <v>0</v>
      </c>
      <c r="AL272">
        <v>0</v>
      </c>
      <c r="AM272" t="s">
        <v>317</v>
      </c>
    </row>
    <row r="273" spans="1:47">
      <c r="A273" s="1">
        <v>263</v>
      </c>
      <c r="B273" t="s">
        <v>343</v>
      </c>
      <c r="C273" t="s">
        <v>634</v>
      </c>
      <c r="D273" t="str">
        <f t="shared" si="31"/>
        <v>-</v>
      </c>
      <c r="E273" t="s">
        <v>3395</v>
      </c>
      <c r="F273" t="str">
        <f t="shared" si="33"/>
        <v/>
      </c>
      <c r="G273" t="str">
        <f t="shared" ref="G273:G304" si="34">IF( V273="Carbon Neutral", "y", IF(AI273&gt;1, "y", IF(AND(AO273&lt;=2030, AO273&gt;0),"y","n" ) ) )</f>
        <v>n</v>
      </c>
      <c r="H273" t="str">
        <f t="shared" si="32"/>
        <v>None</v>
      </c>
      <c r="I273" t="s">
        <v>1101</v>
      </c>
      <c r="J273" t="s">
        <v>1229</v>
      </c>
      <c r="M273">
        <v>43858.1</v>
      </c>
      <c r="N273">
        <v>0.128</v>
      </c>
      <c r="O273">
        <v>306.5</v>
      </c>
      <c r="P273" t="s">
        <v>6187</v>
      </c>
      <c r="Q273">
        <v>0.83699999999999997</v>
      </c>
      <c r="R273">
        <v>136016</v>
      </c>
      <c r="S273">
        <v>25</v>
      </c>
      <c r="T273" t="s">
        <v>5509</v>
      </c>
      <c r="U273" t="s">
        <v>680</v>
      </c>
      <c r="V273" t="s">
        <v>634</v>
      </c>
      <c r="W273" t="s">
        <v>3395</v>
      </c>
      <c r="X273" t="s">
        <v>3395</v>
      </c>
      <c r="Y273" t="s">
        <v>3395</v>
      </c>
      <c r="Z273" t="s">
        <v>3395</v>
      </c>
      <c r="AA273" t="s">
        <v>3395</v>
      </c>
      <c r="AB273">
        <v>0</v>
      </c>
      <c r="AC273">
        <v>0</v>
      </c>
      <c r="AD273">
        <v>0</v>
      </c>
      <c r="AE273">
        <v>0</v>
      </c>
      <c r="AF273">
        <v>0</v>
      </c>
      <c r="AG273">
        <v>0</v>
      </c>
      <c r="AH273">
        <v>0</v>
      </c>
      <c r="AI273">
        <v>0</v>
      </c>
      <c r="AL273">
        <v>0</v>
      </c>
      <c r="AM273" t="s">
        <v>343</v>
      </c>
    </row>
    <row r="274" spans="1:47">
      <c r="A274" s="1">
        <v>264</v>
      </c>
      <c r="B274" t="s">
        <v>312</v>
      </c>
      <c r="C274" t="s">
        <v>634</v>
      </c>
      <c r="D274" t="str">
        <f t="shared" si="31"/>
        <v>-</v>
      </c>
      <c r="E274" t="s">
        <v>3395</v>
      </c>
      <c r="F274" t="str">
        <f t="shared" si="33"/>
        <v/>
      </c>
      <c r="G274" t="str">
        <f t="shared" si="34"/>
        <v>n</v>
      </c>
      <c r="H274" t="str">
        <f t="shared" si="32"/>
        <v>None</v>
      </c>
      <c r="I274" t="s">
        <v>1294</v>
      </c>
      <c r="J274" t="s">
        <v>1294</v>
      </c>
      <c r="M274">
        <v>43634</v>
      </c>
      <c r="N274">
        <v>4.9000000000000002E-2</v>
      </c>
      <c r="O274">
        <v>1230</v>
      </c>
      <c r="P274" t="s">
        <v>6188</v>
      </c>
      <c r="Q274">
        <v>-0.876</v>
      </c>
      <c r="R274">
        <v>98000</v>
      </c>
      <c r="S274" t="s">
        <v>3395</v>
      </c>
      <c r="T274" t="s">
        <v>5493</v>
      </c>
      <c r="U274" t="s">
        <v>3332</v>
      </c>
      <c r="V274" t="s">
        <v>634</v>
      </c>
      <c r="W274" t="s">
        <v>3395</v>
      </c>
      <c r="X274" t="s">
        <v>3395</v>
      </c>
      <c r="Y274" t="s">
        <v>3395</v>
      </c>
      <c r="Z274" t="s">
        <v>3395</v>
      </c>
      <c r="AA274" t="s">
        <v>3395</v>
      </c>
      <c r="AB274">
        <v>0</v>
      </c>
      <c r="AC274">
        <v>0</v>
      </c>
      <c r="AD274">
        <v>0</v>
      </c>
      <c r="AE274">
        <v>0</v>
      </c>
      <c r="AF274">
        <v>0</v>
      </c>
      <c r="AG274">
        <v>0</v>
      </c>
      <c r="AH274">
        <v>0</v>
      </c>
      <c r="AI274">
        <v>0</v>
      </c>
      <c r="AL274">
        <v>0</v>
      </c>
      <c r="AM274" t="s">
        <v>312</v>
      </c>
    </row>
    <row r="275" spans="1:47">
      <c r="A275" s="1">
        <v>265</v>
      </c>
      <c r="B275" t="s">
        <v>331</v>
      </c>
      <c r="C275" t="s">
        <v>634</v>
      </c>
      <c r="D275">
        <f>IF(G275="n","",MIN(X275,AI275,AN275))</f>
        <v>2016</v>
      </c>
      <c r="F275">
        <f t="shared" si="33"/>
        <v>2016</v>
      </c>
      <c r="G275" t="str">
        <f t="shared" si="34"/>
        <v>y</v>
      </c>
      <c r="H275" t="str">
        <f t="shared" si="32"/>
        <v>RE100</v>
      </c>
      <c r="I275" t="s">
        <v>1148</v>
      </c>
      <c r="J275" t="s">
        <v>1148</v>
      </c>
      <c r="M275">
        <v>43599.199999999997</v>
      </c>
      <c r="N275">
        <v>-4.9000000000000002E-2</v>
      </c>
      <c r="O275">
        <v>-4122</v>
      </c>
      <c r="P275" t="s">
        <v>6189</v>
      </c>
      <c r="Q275">
        <v>-3.956</v>
      </c>
      <c r="R275">
        <v>81090</v>
      </c>
      <c r="S275">
        <v>-33</v>
      </c>
      <c r="T275" t="s">
        <v>5493</v>
      </c>
      <c r="U275" t="s">
        <v>774</v>
      </c>
      <c r="V275" t="s">
        <v>634</v>
      </c>
      <c r="W275" t="s">
        <v>3395</v>
      </c>
      <c r="X275" t="s">
        <v>3395</v>
      </c>
      <c r="Y275" t="s">
        <v>3395</v>
      </c>
      <c r="Z275" t="s">
        <v>3395</v>
      </c>
      <c r="AA275" t="s">
        <v>3395</v>
      </c>
      <c r="AB275">
        <v>0</v>
      </c>
      <c r="AC275">
        <v>0</v>
      </c>
      <c r="AD275">
        <v>0</v>
      </c>
      <c r="AE275">
        <v>0</v>
      </c>
      <c r="AF275">
        <v>0</v>
      </c>
      <c r="AG275">
        <v>0</v>
      </c>
      <c r="AH275">
        <v>0</v>
      </c>
      <c r="AL275">
        <v>0</v>
      </c>
      <c r="AM275" t="s">
        <v>331</v>
      </c>
      <c r="AN275">
        <v>2016</v>
      </c>
      <c r="AO275">
        <v>2030</v>
      </c>
      <c r="AP275" t="s">
        <v>5206</v>
      </c>
      <c r="AQ275">
        <v>0.21</v>
      </c>
      <c r="AR275">
        <v>0.16</v>
      </c>
      <c r="AS275">
        <v>0.04</v>
      </c>
      <c r="AT275">
        <v>0.08</v>
      </c>
      <c r="AU275" t="s">
        <v>6190</v>
      </c>
    </row>
    <row r="276" spans="1:47">
      <c r="A276" s="1">
        <v>266</v>
      </c>
      <c r="B276" t="s">
        <v>390</v>
      </c>
      <c r="C276" t="s">
        <v>634</v>
      </c>
      <c r="D276" t="str">
        <f>IF(G276="n","-",MIN(X276,AI276,AN276))</f>
        <v>-</v>
      </c>
      <c r="E276" t="s">
        <v>3395</v>
      </c>
      <c r="F276" t="str">
        <f t="shared" si="33"/>
        <v/>
      </c>
      <c r="G276" t="str">
        <f t="shared" si="34"/>
        <v>n</v>
      </c>
      <c r="H276" t="str">
        <f t="shared" si="32"/>
        <v>None</v>
      </c>
      <c r="I276" t="s">
        <v>1148</v>
      </c>
      <c r="J276" t="s">
        <v>1148</v>
      </c>
      <c r="M276">
        <v>43582.400000000001</v>
      </c>
      <c r="N276">
        <v>6.0999999999999999E-2</v>
      </c>
      <c r="O276">
        <v>1064.5</v>
      </c>
      <c r="P276" t="s">
        <v>6191</v>
      </c>
      <c r="Q276">
        <v>-0.129</v>
      </c>
      <c r="R276">
        <v>148969</v>
      </c>
      <c r="S276">
        <v>2</v>
      </c>
      <c r="T276" t="s">
        <v>5572</v>
      </c>
      <c r="U276" t="s">
        <v>709</v>
      </c>
      <c r="V276" t="s">
        <v>634</v>
      </c>
      <c r="W276" t="s">
        <v>3395</v>
      </c>
      <c r="X276" t="s">
        <v>3395</v>
      </c>
      <c r="Y276" t="s">
        <v>3395</v>
      </c>
      <c r="Z276" t="s">
        <v>3395</v>
      </c>
      <c r="AA276" t="s">
        <v>3395</v>
      </c>
      <c r="AB276">
        <v>0</v>
      </c>
      <c r="AC276">
        <v>0</v>
      </c>
      <c r="AD276">
        <v>0</v>
      </c>
      <c r="AE276">
        <v>0</v>
      </c>
      <c r="AF276">
        <v>0</v>
      </c>
      <c r="AG276">
        <v>0</v>
      </c>
      <c r="AH276">
        <v>0</v>
      </c>
      <c r="AI276">
        <v>0</v>
      </c>
      <c r="AL276">
        <v>0</v>
      </c>
      <c r="AM276" t="s">
        <v>390</v>
      </c>
    </row>
    <row r="277" spans="1:47">
      <c r="A277" s="1">
        <v>267</v>
      </c>
      <c r="B277" t="s">
        <v>525</v>
      </c>
      <c r="C277" t="s">
        <v>634</v>
      </c>
      <c r="D277">
        <f>IF(G277="n","",MIN(X277,AI277,AN277))</f>
        <v>2016</v>
      </c>
      <c r="F277">
        <f t="shared" si="33"/>
        <v>2016</v>
      </c>
      <c r="G277" t="str">
        <f t="shared" si="34"/>
        <v>y</v>
      </c>
      <c r="H277" t="str">
        <f t="shared" si="32"/>
        <v xml:space="preserve"> SBT</v>
      </c>
      <c r="I277" t="s">
        <v>5490</v>
      </c>
      <c r="M277">
        <v>43466.5</v>
      </c>
      <c r="N277">
        <v>6.0999999999999999E-2</v>
      </c>
      <c r="O277">
        <v>409.3</v>
      </c>
      <c r="P277" t="s">
        <v>6192</v>
      </c>
      <c r="Q277">
        <v>0.14199999999999999</v>
      </c>
      <c r="R277">
        <v>132293</v>
      </c>
      <c r="S277">
        <v>2</v>
      </c>
      <c r="T277" t="s">
        <v>5493</v>
      </c>
      <c r="U277" t="s">
        <v>709</v>
      </c>
      <c r="V277" t="s">
        <v>634</v>
      </c>
      <c r="W277" t="s">
        <v>3395</v>
      </c>
      <c r="X277" t="s">
        <v>3395</v>
      </c>
      <c r="Y277" t="s">
        <v>3395</v>
      </c>
      <c r="Z277" t="s">
        <v>3395</v>
      </c>
      <c r="AA277" t="s">
        <v>3395</v>
      </c>
      <c r="AB277">
        <v>0</v>
      </c>
      <c r="AC277">
        <v>0</v>
      </c>
      <c r="AD277">
        <v>0</v>
      </c>
      <c r="AE277">
        <v>0</v>
      </c>
      <c r="AF277" t="s">
        <v>3400</v>
      </c>
      <c r="AG277" t="s">
        <v>633</v>
      </c>
      <c r="AH277" t="s">
        <v>3693</v>
      </c>
      <c r="AI277">
        <v>2016</v>
      </c>
      <c r="AL277">
        <v>0</v>
      </c>
      <c r="AM277" t="s">
        <v>525</v>
      </c>
    </row>
    <row r="278" spans="1:47">
      <c r="A278" s="1">
        <v>268</v>
      </c>
      <c r="B278" t="s">
        <v>270</v>
      </c>
      <c r="C278" t="s">
        <v>634</v>
      </c>
      <c r="D278" t="str">
        <f t="shared" ref="D278:D283" si="35">IF(G278="n","-",MIN(X278,AI278,AN278))</f>
        <v>-</v>
      </c>
      <c r="E278" t="s">
        <v>3395</v>
      </c>
      <c r="F278" t="str">
        <f t="shared" si="33"/>
        <v/>
      </c>
      <c r="G278" t="str">
        <f t="shared" si="34"/>
        <v>n</v>
      </c>
      <c r="H278" t="str">
        <f t="shared" si="32"/>
        <v>None</v>
      </c>
      <c r="I278" t="s">
        <v>1145</v>
      </c>
      <c r="J278" t="s">
        <v>6193</v>
      </c>
      <c r="M278">
        <v>43425.3</v>
      </c>
      <c r="N278">
        <v>2.7E-2</v>
      </c>
      <c r="O278">
        <v>880</v>
      </c>
      <c r="P278" t="s">
        <v>6194</v>
      </c>
      <c r="Q278">
        <v>-0.52900000000000003</v>
      </c>
      <c r="R278">
        <v>11388</v>
      </c>
      <c r="S278">
        <v>-10</v>
      </c>
      <c r="T278" t="s">
        <v>5572</v>
      </c>
      <c r="U278" t="s">
        <v>3332</v>
      </c>
      <c r="V278" t="s">
        <v>634</v>
      </c>
      <c r="W278" t="s">
        <v>3395</v>
      </c>
      <c r="X278" t="s">
        <v>3395</v>
      </c>
      <c r="Y278" t="s">
        <v>3395</v>
      </c>
      <c r="Z278" t="s">
        <v>3395</v>
      </c>
      <c r="AA278" t="s">
        <v>3395</v>
      </c>
      <c r="AB278">
        <v>0</v>
      </c>
      <c r="AC278">
        <v>0</v>
      </c>
      <c r="AD278">
        <v>0</v>
      </c>
      <c r="AE278">
        <v>0</v>
      </c>
      <c r="AF278">
        <v>0</v>
      </c>
      <c r="AG278">
        <v>0</v>
      </c>
      <c r="AH278">
        <v>0</v>
      </c>
      <c r="AI278">
        <v>0</v>
      </c>
      <c r="AL278">
        <v>0</v>
      </c>
      <c r="AM278" t="s">
        <v>270</v>
      </c>
    </row>
    <row r="279" spans="1:47">
      <c r="A279" s="1">
        <v>269</v>
      </c>
      <c r="B279" t="s">
        <v>278</v>
      </c>
      <c r="C279" t="s">
        <v>634</v>
      </c>
      <c r="D279" t="str">
        <f t="shared" si="35"/>
        <v>-</v>
      </c>
      <c r="E279" t="s">
        <v>3395</v>
      </c>
      <c r="F279" t="str">
        <f t="shared" si="33"/>
        <v/>
      </c>
      <c r="G279" t="str">
        <f t="shared" si="34"/>
        <v>n</v>
      </c>
      <c r="H279" t="str">
        <f t="shared" si="32"/>
        <v>None</v>
      </c>
      <c r="I279" t="s">
        <v>1145</v>
      </c>
      <c r="J279" t="s">
        <v>5580</v>
      </c>
      <c r="M279">
        <v>43332.9</v>
      </c>
      <c r="N279">
        <v>-0.216</v>
      </c>
      <c r="O279">
        <v>3782.9</v>
      </c>
      <c r="P279" t="s">
        <v>6195</v>
      </c>
      <c r="Q279">
        <v>0.13600000000000001</v>
      </c>
      <c r="R279">
        <v>96889</v>
      </c>
      <c r="S279">
        <v>-94</v>
      </c>
      <c r="T279" t="s">
        <v>5493</v>
      </c>
      <c r="U279" t="s">
        <v>751</v>
      </c>
      <c r="V279" t="s">
        <v>634</v>
      </c>
      <c r="W279" t="s">
        <v>3395</v>
      </c>
      <c r="X279" t="s">
        <v>3395</v>
      </c>
      <c r="Y279" t="s">
        <v>3395</v>
      </c>
      <c r="Z279" t="s">
        <v>3395</v>
      </c>
      <c r="AA279" t="s">
        <v>3395</v>
      </c>
      <c r="AB279">
        <v>0</v>
      </c>
      <c r="AC279">
        <v>0</v>
      </c>
      <c r="AD279">
        <v>0</v>
      </c>
      <c r="AE279">
        <v>0</v>
      </c>
      <c r="AF279">
        <v>0</v>
      </c>
      <c r="AG279">
        <v>0</v>
      </c>
      <c r="AH279">
        <v>0</v>
      </c>
      <c r="AI279">
        <v>0</v>
      </c>
      <c r="AL279">
        <v>0</v>
      </c>
      <c r="AM279" t="s">
        <v>278</v>
      </c>
    </row>
    <row r="280" spans="1:47">
      <c r="A280" s="1">
        <v>270</v>
      </c>
      <c r="B280" t="s">
        <v>223</v>
      </c>
      <c r="C280" t="s">
        <v>634</v>
      </c>
      <c r="D280" t="str">
        <f t="shared" si="35"/>
        <v>-</v>
      </c>
      <c r="E280" t="s">
        <v>3395</v>
      </c>
      <c r="F280" t="str">
        <f t="shared" si="33"/>
        <v/>
      </c>
      <c r="G280" t="str">
        <f t="shared" si="34"/>
        <v>n</v>
      </c>
      <c r="H280" t="str">
        <f t="shared" si="32"/>
        <v>None</v>
      </c>
      <c r="I280" t="s">
        <v>1145</v>
      </c>
      <c r="J280" t="s">
        <v>5575</v>
      </c>
      <c r="M280">
        <v>43281</v>
      </c>
      <c r="N280">
        <v>0.216</v>
      </c>
      <c r="O280">
        <v>6921</v>
      </c>
      <c r="P280" t="s">
        <v>6196</v>
      </c>
      <c r="Q280">
        <v>1.53</v>
      </c>
      <c r="R280">
        <v>59000</v>
      </c>
      <c r="S280">
        <v>57</v>
      </c>
      <c r="T280" t="s">
        <v>5493</v>
      </c>
      <c r="U280" t="s">
        <v>3332</v>
      </c>
      <c r="V280" t="s">
        <v>634</v>
      </c>
      <c r="W280" t="s">
        <v>5884</v>
      </c>
      <c r="X280" t="s">
        <v>3395</v>
      </c>
      <c r="Y280" t="s">
        <v>3395</v>
      </c>
      <c r="Z280">
        <v>2011</v>
      </c>
      <c r="AA280">
        <v>2040</v>
      </c>
      <c r="AB280" t="s">
        <v>663</v>
      </c>
      <c r="AC280">
        <v>0</v>
      </c>
      <c r="AD280">
        <v>0</v>
      </c>
      <c r="AE280" t="s">
        <v>6197</v>
      </c>
      <c r="AF280">
        <v>0</v>
      </c>
      <c r="AG280">
        <v>0</v>
      </c>
      <c r="AH280">
        <v>0</v>
      </c>
      <c r="AI280">
        <v>0</v>
      </c>
      <c r="AL280">
        <v>0</v>
      </c>
      <c r="AM280" t="s">
        <v>223</v>
      </c>
    </row>
    <row r="281" spans="1:47">
      <c r="A281" s="1">
        <v>271</v>
      </c>
      <c r="B281" t="s">
        <v>284</v>
      </c>
      <c r="C281" t="s">
        <v>634</v>
      </c>
      <c r="D281" t="str">
        <f t="shared" si="35"/>
        <v>-</v>
      </c>
      <c r="E281" t="s">
        <v>3395</v>
      </c>
      <c r="F281" t="str">
        <f t="shared" si="33"/>
        <v/>
      </c>
      <c r="G281" t="str">
        <f t="shared" si="34"/>
        <v>n</v>
      </c>
      <c r="H281" t="str">
        <f t="shared" si="32"/>
        <v>None</v>
      </c>
      <c r="I281" t="s">
        <v>1145</v>
      </c>
      <c r="J281" t="s">
        <v>6198</v>
      </c>
      <c r="M281">
        <v>43270</v>
      </c>
      <c r="N281">
        <v>-1.4999999999999999E-2</v>
      </c>
      <c r="O281">
        <v>512.6</v>
      </c>
      <c r="P281" t="s">
        <v>6199</v>
      </c>
      <c r="Q281">
        <v>1.079</v>
      </c>
      <c r="R281">
        <v>30472</v>
      </c>
      <c r="S281">
        <v>-24</v>
      </c>
      <c r="T281" t="s">
        <v>5493</v>
      </c>
      <c r="U281" t="s">
        <v>3332</v>
      </c>
      <c r="V281" t="s">
        <v>634</v>
      </c>
      <c r="W281" t="s">
        <v>3395</v>
      </c>
      <c r="X281" t="s">
        <v>3395</v>
      </c>
      <c r="Y281" t="s">
        <v>3395</v>
      </c>
      <c r="Z281" t="s">
        <v>3395</v>
      </c>
      <c r="AA281" t="s">
        <v>3395</v>
      </c>
      <c r="AB281">
        <v>0</v>
      </c>
      <c r="AC281">
        <v>0</v>
      </c>
      <c r="AD281">
        <v>0</v>
      </c>
      <c r="AE281">
        <v>0</v>
      </c>
      <c r="AF281">
        <v>0</v>
      </c>
      <c r="AG281">
        <v>0</v>
      </c>
      <c r="AH281">
        <v>0</v>
      </c>
      <c r="AI281">
        <v>0</v>
      </c>
      <c r="AL281">
        <v>0</v>
      </c>
      <c r="AM281" t="s">
        <v>284</v>
      </c>
    </row>
    <row r="282" spans="1:47">
      <c r="A282" s="1">
        <v>272</v>
      </c>
      <c r="B282" t="s">
        <v>385</v>
      </c>
      <c r="C282" t="s">
        <v>634</v>
      </c>
      <c r="D282" t="str">
        <f t="shared" si="35"/>
        <v>-</v>
      </c>
      <c r="E282" t="s">
        <v>3395</v>
      </c>
      <c r="F282" t="str">
        <f t="shared" si="33"/>
        <v/>
      </c>
      <c r="G282" t="str">
        <f t="shared" si="34"/>
        <v>n</v>
      </c>
      <c r="H282" t="str">
        <f t="shared" si="32"/>
        <v>None</v>
      </c>
      <c r="I282" t="s">
        <v>1141</v>
      </c>
      <c r="J282" t="s">
        <v>1141</v>
      </c>
      <c r="M282">
        <v>43263.199999999997</v>
      </c>
      <c r="N282">
        <v>0.1</v>
      </c>
      <c r="O282">
        <v>1079.9000000000001</v>
      </c>
      <c r="P282" t="s">
        <v>6200</v>
      </c>
      <c r="Q282">
        <v>0.19500000000000001</v>
      </c>
      <c r="R282">
        <v>195461</v>
      </c>
      <c r="S282">
        <v>12</v>
      </c>
      <c r="T282" t="s">
        <v>5493</v>
      </c>
      <c r="U282" t="s">
        <v>671</v>
      </c>
      <c r="V282" t="s">
        <v>634</v>
      </c>
      <c r="W282" t="s">
        <v>3395</v>
      </c>
      <c r="X282" t="s">
        <v>3395</v>
      </c>
      <c r="Y282" t="s">
        <v>3395</v>
      </c>
      <c r="Z282" t="s">
        <v>3395</v>
      </c>
      <c r="AA282" t="s">
        <v>3395</v>
      </c>
      <c r="AB282">
        <v>0</v>
      </c>
      <c r="AC282">
        <v>0</v>
      </c>
      <c r="AD282">
        <v>0</v>
      </c>
      <c r="AE282">
        <v>0</v>
      </c>
      <c r="AF282">
        <v>0</v>
      </c>
      <c r="AG282">
        <v>0</v>
      </c>
      <c r="AH282">
        <v>0</v>
      </c>
      <c r="AI282">
        <v>0</v>
      </c>
      <c r="AL282">
        <v>0</v>
      </c>
      <c r="AM282" t="s">
        <v>385</v>
      </c>
    </row>
    <row r="283" spans="1:47">
      <c r="A283" s="1">
        <v>273</v>
      </c>
      <c r="B283" t="s">
        <v>214</v>
      </c>
      <c r="C283" t="s">
        <v>634</v>
      </c>
      <c r="D283" t="str">
        <f t="shared" si="35"/>
        <v>-</v>
      </c>
      <c r="E283" t="s">
        <v>3395</v>
      </c>
      <c r="F283" t="str">
        <f t="shared" si="33"/>
        <v/>
      </c>
      <c r="G283" t="str">
        <f t="shared" si="34"/>
        <v>n</v>
      </c>
      <c r="H283" t="str">
        <f t="shared" si="32"/>
        <v>None</v>
      </c>
      <c r="I283" t="s">
        <v>1489</v>
      </c>
      <c r="J283" t="s">
        <v>6006</v>
      </c>
      <c r="M283">
        <v>43008.4</v>
      </c>
      <c r="N283">
        <v>-0.192</v>
      </c>
      <c r="O283">
        <v>852.6</v>
      </c>
      <c r="P283" t="s">
        <v>6201</v>
      </c>
      <c r="Q283">
        <v>-0.32900000000000001</v>
      </c>
      <c r="R283">
        <v>106044</v>
      </c>
      <c r="S283">
        <v>-88</v>
      </c>
      <c r="T283" t="s">
        <v>5572</v>
      </c>
      <c r="U283" t="s">
        <v>680</v>
      </c>
      <c r="V283" t="s">
        <v>634</v>
      </c>
      <c r="W283" t="s">
        <v>3395</v>
      </c>
      <c r="X283" t="s">
        <v>3395</v>
      </c>
      <c r="Y283" t="s">
        <v>3395</v>
      </c>
      <c r="Z283" t="s">
        <v>3395</v>
      </c>
      <c r="AA283" t="s">
        <v>3395</v>
      </c>
      <c r="AB283">
        <v>0</v>
      </c>
      <c r="AC283">
        <v>0</v>
      </c>
      <c r="AD283">
        <v>0</v>
      </c>
      <c r="AE283">
        <v>0</v>
      </c>
      <c r="AF283">
        <v>0</v>
      </c>
      <c r="AG283">
        <v>0</v>
      </c>
      <c r="AH283">
        <v>0</v>
      </c>
      <c r="AI283">
        <v>0</v>
      </c>
      <c r="AL283">
        <v>0</v>
      </c>
      <c r="AM283" t="s">
        <v>6202</v>
      </c>
    </row>
    <row r="284" spans="1:47">
      <c r="A284" s="1">
        <v>274</v>
      </c>
      <c r="B284" t="s">
        <v>187</v>
      </c>
      <c r="C284" t="s">
        <v>634</v>
      </c>
      <c r="D284">
        <f>IF(G284="n","",MIN(X284,AI284,AN284))</f>
        <v>2015</v>
      </c>
      <c r="E284" t="s">
        <v>5489</v>
      </c>
      <c r="F284">
        <f t="shared" si="33"/>
        <v>2015</v>
      </c>
      <c r="G284" t="str">
        <f t="shared" si="34"/>
        <v>y</v>
      </c>
      <c r="H284" t="str">
        <f t="shared" si="32"/>
        <v>RE100</v>
      </c>
      <c r="I284" t="s">
        <v>1145</v>
      </c>
      <c r="J284" t="s">
        <v>5580</v>
      </c>
      <c r="M284">
        <v>42960</v>
      </c>
      <c r="N284">
        <v>7.5999999999999998E-2</v>
      </c>
      <c r="O284">
        <v>4516</v>
      </c>
      <c r="P284" t="s">
        <v>6203</v>
      </c>
      <c r="Q284">
        <v>3.2210000000000001</v>
      </c>
      <c r="R284">
        <v>66888</v>
      </c>
      <c r="S284">
        <v>32</v>
      </c>
      <c r="T284" t="s">
        <v>5493</v>
      </c>
      <c r="U284" t="s">
        <v>639</v>
      </c>
      <c r="V284" t="s">
        <v>634</v>
      </c>
      <c r="W284" t="s">
        <v>6204</v>
      </c>
      <c r="X284" t="s">
        <v>3395</v>
      </c>
      <c r="Y284" t="s">
        <v>3395</v>
      </c>
      <c r="Z284">
        <v>2004</v>
      </c>
      <c r="AA284">
        <v>2020</v>
      </c>
      <c r="AB284">
        <v>0</v>
      </c>
      <c r="AC284">
        <v>0</v>
      </c>
      <c r="AD284">
        <v>0</v>
      </c>
      <c r="AE284" t="s">
        <v>6205</v>
      </c>
      <c r="AF284">
        <v>0</v>
      </c>
      <c r="AG284">
        <v>0</v>
      </c>
      <c r="AH284">
        <v>0</v>
      </c>
      <c r="AL284">
        <v>0</v>
      </c>
      <c r="AM284" t="s">
        <v>187</v>
      </c>
      <c r="AN284">
        <v>2015</v>
      </c>
      <c r="AO284">
        <v>2020</v>
      </c>
      <c r="AP284" t="s">
        <v>3338</v>
      </c>
      <c r="AQ284">
        <v>0.56000000000000005</v>
      </c>
      <c r="AR284">
        <v>0.56000000000000005</v>
      </c>
      <c r="AS284">
        <v>0.53</v>
      </c>
      <c r="AT284">
        <v>0.53</v>
      </c>
      <c r="AU284" t="s">
        <v>5839</v>
      </c>
    </row>
    <row r="285" spans="1:47">
      <c r="A285" s="1">
        <v>275</v>
      </c>
      <c r="B285" t="s">
        <v>333</v>
      </c>
      <c r="C285" t="s">
        <v>634</v>
      </c>
      <c r="D285" t="str">
        <f>IF(G285="n","-",MIN(X285,AI285,AN285))</f>
        <v>-</v>
      </c>
      <c r="E285" t="s">
        <v>3395</v>
      </c>
      <c r="F285" t="str">
        <f t="shared" si="33"/>
        <v/>
      </c>
      <c r="G285" t="str">
        <f t="shared" si="34"/>
        <v>n</v>
      </c>
      <c r="H285" t="str">
        <f t="shared" si="32"/>
        <v>None</v>
      </c>
      <c r="I285" t="s">
        <v>1101</v>
      </c>
      <c r="J285" t="s">
        <v>1111</v>
      </c>
      <c r="M285">
        <v>42935.6</v>
      </c>
      <c r="N285">
        <v>0.16500000000000001</v>
      </c>
      <c r="O285">
        <v>1115.7</v>
      </c>
      <c r="P285" t="s">
        <v>6206</v>
      </c>
      <c r="Q285">
        <v>-0.20200000000000001</v>
      </c>
      <c r="R285">
        <v>12865</v>
      </c>
      <c r="S285">
        <v>39</v>
      </c>
      <c r="T285" t="s">
        <v>5493</v>
      </c>
      <c r="U285" t="s">
        <v>774</v>
      </c>
      <c r="V285" t="s">
        <v>634</v>
      </c>
      <c r="W285" t="s">
        <v>3395</v>
      </c>
      <c r="X285" t="s">
        <v>3395</v>
      </c>
      <c r="Y285" t="s">
        <v>3395</v>
      </c>
      <c r="Z285" t="s">
        <v>3395</v>
      </c>
      <c r="AA285" t="s">
        <v>3395</v>
      </c>
      <c r="AB285">
        <v>0</v>
      </c>
      <c r="AC285">
        <v>0</v>
      </c>
      <c r="AD285">
        <v>0</v>
      </c>
      <c r="AE285">
        <v>0</v>
      </c>
      <c r="AF285">
        <v>0</v>
      </c>
      <c r="AG285">
        <v>0</v>
      </c>
      <c r="AH285">
        <v>0</v>
      </c>
      <c r="AI285">
        <v>0</v>
      </c>
      <c r="AL285">
        <v>0</v>
      </c>
      <c r="AM285" t="s">
        <v>333</v>
      </c>
    </row>
    <row r="286" spans="1:47">
      <c r="A286" s="1">
        <v>276</v>
      </c>
      <c r="B286" t="s">
        <v>424</v>
      </c>
      <c r="C286" t="s">
        <v>634</v>
      </c>
      <c r="D286">
        <f>IF(G286="n","",MIN(X286,AI286,AN286))</f>
        <v>2018</v>
      </c>
      <c r="F286">
        <f t="shared" si="33"/>
        <v>2018</v>
      </c>
      <c r="G286" t="str">
        <f t="shared" si="34"/>
        <v>y</v>
      </c>
      <c r="H286" t="str">
        <f t="shared" si="32"/>
        <v xml:space="preserve"> SBT</v>
      </c>
      <c r="I286" t="s">
        <v>5490</v>
      </c>
      <c r="J286" t="s">
        <v>6207</v>
      </c>
      <c r="M286">
        <v>42879</v>
      </c>
      <c r="N286">
        <v>1.7000000000000001E-2</v>
      </c>
      <c r="O286">
        <v>1464</v>
      </c>
      <c r="P286" t="s">
        <v>6208</v>
      </c>
      <c r="Q286">
        <v>0.46400000000000002</v>
      </c>
      <c r="R286">
        <v>125000</v>
      </c>
      <c r="S286">
        <v>-15</v>
      </c>
      <c r="T286" t="s">
        <v>5493</v>
      </c>
      <c r="U286" t="s">
        <v>3332</v>
      </c>
      <c r="V286" t="s">
        <v>634</v>
      </c>
      <c r="W286" t="s">
        <v>6209</v>
      </c>
      <c r="X286" t="s">
        <v>3395</v>
      </c>
      <c r="Y286">
        <v>2017</v>
      </c>
      <c r="Z286" t="s">
        <v>3395</v>
      </c>
      <c r="AA286">
        <v>2020</v>
      </c>
      <c r="AB286">
        <v>0</v>
      </c>
      <c r="AC286">
        <v>0</v>
      </c>
      <c r="AD286">
        <v>0</v>
      </c>
      <c r="AE286" t="s">
        <v>6210</v>
      </c>
      <c r="AF286" t="s">
        <v>1093</v>
      </c>
      <c r="AG286" t="s">
        <v>633</v>
      </c>
      <c r="AH286" t="s">
        <v>4032</v>
      </c>
      <c r="AI286">
        <v>2018</v>
      </c>
      <c r="AL286">
        <v>0</v>
      </c>
      <c r="AM286" t="s">
        <v>424</v>
      </c>
    </row>
    <row r="287" spans="1:47">
      <c r="A287" s="1">
        <v>277</v>
      </c>
      <c r="B287" t="s">
        <v>146</v>
      </c>
      <c r="C287" t="s">
        <v>634</v>
      </c>
      <c r="D287" t="str">
        <f t="shared" ref="D287:D294" si="36">IF(G287="n","-",MIN(X287,AI287,AN287))</f>
        <v>-</v>
      </c>
      <c r="E287" t="s">
        <v>3395</v>
      </c>
      <c r="F287" t="str">
        <f t="shared" si="33"/>
        <v/>
      </c>
      <c r="G287" t="str">
        <f t="shared" si="34"/>
        <v>n</v>
      </c>
      <c r="H287" t="str">
        <f t="shared" si="32"/>
        <v>None</v>
      </c>
      <c r="I287" t="s">
        <v>1137</v>
      </c>
      <c r="J287" t="s">
        <v>2520</v>
      </c>
      <c r="M287">
        <v>42726.3</v>
      </c>
      <c r="N287">
        <v>0.311</v>
      </c>
      <c r="O287">
        <v>631.29999999999995</v>
      </c>
      <c r="P287" t="s">
        <v>6211</v>
      </c>
      <c r="Q287">
        <v>1.069</v>
      </c>
      <c r="R287">
        <v>24016</v>
      </c>
      <c r="S287">
        <v>85</v>
      </c>
      <c r="T287" t="s">
        <v>5493</v>
      </c>
      <c r="U287" t="s">
        <v>680</v>
      </c>
      <c r="V287" t="s">
        <v>634</v>
      </c>
      <c r="W287" t="s">
        <v>3395</v>
      </c>
      <c r="X287" t="s">
        <v>3395</v>
      </c>
      <c r="Y287" t="s">
        <v>3395</v>
      </c>
      <c r="Z287" t="s">
        <v>3395</v>
      </c>
      <c r="AA287" t="s">
        <v>3395</v>
      </c>
      <c r="AB287">
        <v>0</v>
      </c>
      <c r="AC287">
        <v>0</v>
      </c>
      <c r="AD287">
        <v>0</v>
      </c>
      <c r="AE287">
        <v>0</v>
      </c>
      <c r="AF287">
        <v>0</v>
      </c>
      <c r="AG287">
        <v>0</v>
      </c>
      <c r="AH287">
        <v>0</v>
      </c>
      <c r="AI287">
        <v>0</v>
      </c>
      <c r="AL287">
        <v>0</v>
      </c>
      <c r="AM287" t="s">
        <v>146</v>
      </c>
    </row>
    <row r="288" spans="1:47">
      <c r="A288" s="1">
        <v>278</v>
      </c>
      <c r="B288" t="s">
        <v>348</v>
      </c>
      <c r="C288" t="s">
        <v>634</v>
      </c>
      <c r="D288" t="str">
        <f t="shared" si="36"/>
        <v>-</v>
      </c>
      <c r="E288" t="s">
        <v>3395</v>
      </c>
      <c r="F288" t="str">
        <f t="shared" si="33"/>
        <v/>
      </c>
      <c r="G288" t="str">
        <f t="shared" si="34"/>
        <v>n</v>
      </c>
      <c r="H288" t="str">
        <f t="shared" si="32"/>
        <v>None</v>
      </c>
      <c r="I288" t="s">
        <v>1145</v>
      </c>
      <c r="J288" t="s">
        <v>6212</v>
      </c>
      <c r="M288">
        <v>42685</v>
      </c>
      <c r="N288">
        <v>0</v>
      </c>
      <c r="O288">
        <v>2160</v>
      </c>
      <c r="P288" t="s">
        <v>6213</v>
      </c>
      <c r="Q288">
        <v>126.059</v>
      </c>
      <c r="R288">
        <v>50000</v>
      </c>
      <c r="S288">
        <v>-23</v>
      </c>
      <c r="T288" t="s">
        <v>5572</v>
      </c>
      <c r="U288" t="s">
        <v>3332</v>
      </c>
      <c r="V288" t="s">
        <v>634</v>
      </c>
      <c r="W288" t="s">
        <v>3395</v>
      </c>
      <c r="X288" t="s">
        <v>3395</v>
      </c>
      <c r="Y288" t="s">
        <v>3395</v>
      </c>
      <c r="Z288" t="s">
        <v>3395</v>
      </c>
      <c r="AA288" t="s">
        <v>3395</v>
      </c>
      <c r="AB288">
        <v>0</v>
      </c>
      <c r="AC288">
        <v>0</v>
      </c>
      <c r="AD288">
        <v>0</v>
      </c>
      <c r="AE288">
        <v>0</v>
      </c>
      <c r="AF288">
        <v>0</v>
      </c>
      <c r="AG288">
        <v>0</v>
      </c>
      <c r="AH288">
        <v>0</v>
      </c>
      <c r="AI288">
        <v>0</v>
      </c>
      <c r="AL288">
        <v>0</v>
      </c>
      <c r="AM288" t="s">
        <v>348</v>
      </c>
    </row>
    <row r="289" spans="1:48">
      <c r="A289" s="1">
        <v>279</v>
      </c>
      <c r="B289" t="s">
        <v>3074</v>
      </c>
      <c r="C289" t="s">
        <v>634</v>
      </c>
      <c r="D289" t="str">
        <f t="shared" si="36"/>
        <v>-</v>
      </c>
      <c r="E289" t="s">
        <v>3395</v>
      </c>
      <c r="F289" t="str">
        <f t="shared" si="33"/>
        <v/>
      </c>
      <c r="G289" t="str">
        <f t="shared" si="34"/>
        <v>n</v>
      </c>
      <c r="H289" t="str">
        <f t="shared" si="32"/>
        <v>None</v>
      </c>
      <c r="I289" t="s">
        <v>1370</v>
      </c>
      <c r="J289" t="s">
        <v>6148</v>
      </c>
      <c r="M289">
        <v>42607.7</v>
      </c>
      <c r="N289">
        <v>0.22900000000000001</v>
      </c>
      <c r="O289">
        <v>1554.5</v>
      </c>
      <c r="P289" t="s">
        <v>6214</v>
      </c>
      <c r="Q289">
        <v>0.107</v>
      </c>
      <c r="R289">
        <v>111397</v>
      </c>
      <c r="S289">
        <v>56</v>
      </c>
      <c r="T289" t="s">
        <v>5509</v>
      </c>
      <c r="U289" t="s">
        <v>680</v>
      </c>
      <c r="V289" t="s">
        <v>634</v>
      </c>
      <c r="W289" t="s">
        <v>3395</v>
      </c>
      <c r="X289" t="s">
        <v>3395</v>
      </c>
      <c r="Y289" t="s">
        <v>3395</v>
      </c>
      <c r="Z289" t="s">
        <v>3395</v>
      </c>
      <c r="AA289" t="s">
        <v>3395</v>
      </c>
      <c r="AB289">
        <v>0</v>
      </c>
      <c r="AC289">
        <v>0</v>
      </c>
      <c r="AD289">
        <v>0</v>
      </c>
      <c r="AE289">
        <v>0</v>
      </c>
      <c r="AF289">
        <v>0</v>
      </c>
      <c r="AG289">
        <v>0</v>
      </c>
      <c r="AH289">
        <v>0</v>
      </c>
      <c r="AI289">
        <v>0</v>
      </c>
      <c r="AL289">
        <v>0</v>
      </c>
      <c r="AM289" t="s">
        <v>3074</v>
      </c>
    </row>
    <row r="290" spans="1:48">
      <c r="A290" s="1">
        <v>280</v>
      </c>
      <c r="B290" t="s">
        <v>497</v>
      </c>
      <c r="C290" t="s">
        <v>634</v>
      </c>
      <c r="D290" t="str">
        <f t="shared" si="36"/>
        <v>-</v>
      </c>
      <c r="E290" t="s">
        <v>3395</v>
      </c>
      <c r="F290" t="str">
        <f t="shared" si="33"/>
        <v/>
      </c>
      <c r="G290" t="str">
        <f t="shared" si="34"/>
        <v>n</v>
      </c>
      <c r="H290" t="str">
        <f t="shared" si="32"/>
        <v>None</v>
      </c>
      <c r="I290" t="s">
        <v>1148</v>
      </c>
      <c r="J290" t="s">
        <v>1148</v>
      </c>
      <c r="M290">
        <v>42527</v>
      </c>
      <c r="N290">
        <v>7.8E-2</v>
      </c>
      <c r="O290">
        <v>1732</v>
      </c>
      <c r="P290" t="s">
        <v>6215</v>
      </c>
      <c r="Q290">
        <v>-0.54200000000000004</v>
      </c>
      <c r="R290">
        <v>469000</v>
      </c>
      <c r="S290">
        <v>3</v>
      </c>
      <c r="T290" t="s">
        <v>5493</v>
      </c>
      <c r="U290" t="s">
        <v>680</v>
      </c>
      <c r="V290" t="s">
        <v>634</v>
      </c>
      <c r="W290" t="s">
        <v>3395</v>
      </c>
      <c r="X290" t="s">
        <v>3395</v>
      </c>
      <c r="Y290" t="s">
        <v>3395</v>
      </c>
      <c r="Z290" t="s">
        <v>3395</v>
      </c>
      <c r="AA290" t="s">
        <v>3395</v>
      </c>
      <c r="AB290">
        <v>0</v>
      </c>
      <c r="AC290">
        <v>0</v>
      </c>
      <c r="AD290">
        <v>0</v>
      </c>
      <c r="AE290">
        <v>0</v>
      </c>
      <c r="AF290">
        <v>0</v>
      </c>
      <c r="AG290">
        <v>0</v>
      </c>
      <c r="AH290">
        <v>0</v>
      </c>
      <c r="AI290">
        <v>0</v>
      </c>
      <c r="AL290">
        <v>0</v>
      </c>
      <c r="AM290" t="s">
        <v>497</v>
      </c>
    </row>
    <row r="291" spans="1:48">
      <c r="A291" s="1">
        <v>281</v>
      </c>
      <c r="B291" t="s">
        <v>226</v>
      </c>
      <c r="C291" t="s">
        <v>634</v>
      </c>
      <c r="D291" t="str">
        <f t="shared" si="36"/>
        <v>-</v>
      </c>
      <c r="E291" t="s">
        <v>3395</v>
      </c>
      <c r="F291" t="str">
        <f t="shared" si="33"/>
        <v/>
      </c>
      <c r="G291" t="str">
        <f t="shared" si="34"/>
        <v>n</v>
      </c>
      <c r="H291" t="str">
        <f t="shared" ref="H291:H321" si="37">IF((OR(V291="Carbon Neutral",V291="No - but have a post-2030 commitment")), IF((OR(AG291="Committed",AG291="Targets Set")), IF(AN291&gt;1, "CN, SBT &amp; RE100", "CN &amp; SBT"), IF(AN291&gt;1, "CN &amp; RE100", "CN") ), IF((OR(AG291="Committed",AG291="Targets Set")), IF(AN291&gt;1, "SBT &amp; RE100", " SBT"), IF(AN291&gt;1, "RE100", "None") ) )</f>
        <v>None</v>
      </c>
      <c r="I291" t="s">
        <v>1101</v>
      </c>
      <c r="J291" t="s">
        <v>1229</v>
      </c>
      <c r="M291">
        <v>42418.8</v>
      </c>
      <c r="N291">
        <v>0.10199999999999999</v>
      </c>
      <c r="O291">
        <v>90.8</v>
      </c>
      <c r="P291" t="s">
        <v>6216</v>
      </c>
      <c r="Q291">
        <v>0.23300000000000001</v>
      </c>
      <c r="R291">
        <v>120095</v>
      </c>
      <c r="S291">
        <v>13</v>
      </c>
      <c r="T291" t="s">
        <v>5509</v>
      </c>
      <c r="U291" t="s">
        <v>680</v>
      </c>
      <c r="V291" t="s">
        <v>634</v>
      </c>
      <c r="W291" t="s">
        <v>3395</v>
      </c>
      <c r="X291" t="s">
        <v>3395</v>
      </c>
      <c r="Y291" t="s">
        <v>3395</v>
      </c>
      <c r="Z291" t="s">
        <v>3395</v>
      </c>
      <c r="AA291" t="s">
        <v>3395</v>
      </c>
      <c r="AB291">
        <v>0</v>
      </c>
      <c r="AC291">
        <v>0</v>
      </c>
      <c r="AD291">
        <v>0</v>
      </c>
      <c r="AE291">
        <v>0</v>
      </c>
      <c r="AF291">
        <v>0</v>
      </c>
      <c r="AG291">
        <v>0</v>
      </c>
      <c r="AH291">
        <v>0</v>
      </c>
      <c r="AI291">
        <v>0</v>
      </c>
      <c r="AL291">
        <v>0</v>
      </c>
      <c r="AM291" t="s">
        <v>226</v>
      </c>
    </row>
    <row r="292" spans="1:48">
      <c r="A292" s="1">
        <v>282</v>
      </c>
      <c r="B292" t="s">
        <v>353</v>
      </c>
      <c r="C292" t="s">
        <v>634</v>
      </c>
      <c r="D292" t="str">
        <f t="shared" si="36"/>
        <v>-</v>
      </c>
      <c r="E292" t="s">
        <v>3395</v>
      </c>
      <c r="F292" t="str">
        <f t="shared" si="33"/>
        <v/>
      </c>
      <c r="G292" t="str">
        <f t="shared" si="34"/>
        <v>n</v>
      </c>
      <c r="H292" t="str">
        <f t="shared" si="37"/>
        <v>None</v>
      </c>
      <c r="I292" t="s">
        <v>1145</v>
      </c>
      <c r="J292" t="s">
        <v>6092</v>
      </c>
      <c r="M292">
        <v>42390.5</v>
      </c>
      <c r="N292">
        <v>9.8000000000000004E-2</v>
      </c>
      <c r="O292">
        <v>829.7</v>
      </c>
      <c r="P292" t="s">
        <v>6217</v>
      </c>
      <c r="Q292">
        <v>9.5000000000000001E-2</v>
      </c>
      <c r="R292">
        <v>20780</v>
      </c>
      <c r="S292">
        <v>9</v>
      </c>
      <c r="T292" t="s">
        <v>5493</v>
      </c>
      <c r="U292" t="s">
        <v>709</v>
      </c>
      <c r="V292" t="s">
        <v>634</v>
      </c>
      <c r="W292" t="s">
        <v>3395</v>
      </c>
      <c r="X292" t="s">
        <v>3395</v>
      </c>
      <c r="Y292" t="s">
        <v>3395</v>
      </c>
      <c r="Z292" t="s">
        <v>3395</v>
      </c>
      <c r="AA292" t="s">
        <v>3395</v>
      </c>
      <c r="AB292">
        <v>0</v>
      </c>
      <c r="AC292">
        <v>0</v>
      </c>
      <c r="AD292">
        <v>0</v>
      </c>
      <c r="AE292">
        <v>0</v>
      </c>
      <c r="AF292">
        <v>0</v>
      </c>
      <c r="AG292">
        <v>0</v>
      </c>
      <c r="AH292">
        <v>0</v>
      </c>
      <c r="AI292">
        <v>0</v>
      </c>
      <c r="AL292">
        <v>0</v>
      </c>
      <c r="AM292" t="s">
        <v>353</v>
      </c>
    </row>
    <row r="293" spans="1:48">
      <c r="A293" s="1">
        <v>283</v>
      </c>
      <c r="B293" t="s">
        <v>529</v>
      </c>
      <c r="C293" t="s">
        <v>634</v>
      </c>
      <c r="D293" t="str">
        <f t="shared" si="36"/>
        <v>-</v>
      </c>
      <c r="E293" t="s">
        <v>3395</v>
      </c>
      <c r="F293" t="str">
        <f t="shared" si="33"/>
        <v/>
      </c>
      <c r="G293" t="str">
        <f t="shared" si="34"/>
        <v>n</v>
      </c>
      <c r="H293" t="str">
        <f t="shared" si="37"/>
        <v>None</v>
      </c>
      <c r="I293" t="s">
        <v>1137</v>
      </c>
      <c r="J293" t="s">
        <v>5595</v>
      </c>
      <c r="M293">
        <v>42370.9</v>
      </c>
      <c r="N293">
        <v>0.32600000000000001</v>
      </c>
      <c r="O293">
        <v>476.2</v>
      </c>
      <c r="P293" t="s">
        <v>6218</v>
      </c>
      <c r="Q293">
        <v>0.186</v>
      </c>
      <c r="R293">
        <v>13181</v>
      </c>
      <c r="S293">
        <v>88</v>
      </c>
      <c r="T293" t="s">
        <v>5509</v>
      </c>
      <c r="U293" t="s">
        <v>680</v>
      </c>
      <c r="V293" t="s">
        <v>634</v>
      </c>
      <c r="W293" t="s">
        <v>3395</v>
      </c>
      <c r="X293" t="s">
        <v>3395</v>
      </c>
      <c r="Y293" t="s">
        <v>3395</v>
      </c>
      <c r="Z293" t="s">
        <v>3395</v>
      </c>
      <c r="AA293" t="s">
        <v>3395</v>
      </c>
      <c r="AB293">
        <v>0</v>
      </c>
      <c r="AC293">
        <v>0</v>
      </c>
      <c r="AD293">
        <v>0</v>
      </c>
      <c r="AE293">
        <v>0</v>
      </c>
      <c r="AF293">
        <v>0</v>
      </c>
      <c r="AG293">
        <v>0</v>
      </c>
      <c r="AH293">
        <v>0</v>
      </c>
      <c r="AI293">
        <v>0</v>
      </c>
      <c r="AL293">
        <v>0</v>
      </c>
      <c r="AM293" t="s">
        <v>529</v>
      </c>
    </row>
    <row r="294" spans="1:48">
      <c r="A294" s="1">
        <v>284</v>
      </c>
      <c r="B294" t="s">
        <v>432</v>
      </c>
      <c r="C294" t="s">
        <v>634</v>
      </c>
      <c r="D294" t="str">
        <f t="shared" si="36"/>
        <v>-</v>
      </c>
      <c r="E294" t="s">
        <v>3395</v>
      </c>
      <c r="F294" t="str">
        <f t="shared" si="33"/>
        <v/>
      </c>
      <c r="G294" t="str">
        <f t="shared" si="34"/>
        <v>n</v>
      </c>
      <c r="H294" t="str">
        <f t="shared" si="37"/>
        <v>None</v>
      </c>
      <c r="I294" t="s">
        <v>1370</v>
      </c>
      <c r="J294" t="s">
        <v>6177</v>
      </c>
      <c r="M294">
        <v>42302</v>
      </c>
      <c r="N294">
        <v>5.5E-2</v>
      </c>
      <c r="O294">
        <v>2552.6999999999998</v>
      </c>
      <c r="P294" t="s">
        <v>6219</v>
      </c>
      <c r="Q294">
        <v>-4.2000000000000003E-2</v>
      </c>
      <c r="R294">
        <v>115882</v>
      </c>
      <c r="S294">
        <v>-7</v>
      </c>
      <c r="T294" t="s">
        <v>5493</v>
      </c>
      <c r="U294" t="s">
        <v>709</v>
      </c>
      <c r="V294" t="s">
        <v>634</v>
      </c>
      <c r="W294" t="s">
        <v>6030</v>
      </c>
      <c r="X294" t="s">
        <v>3395</v>
      </c>
      <c r="Y294" t="s">
        <v>3395</v>
      </c>
      <c r="Z294">
        <v>2006</v>
      </c>
      <c r="AA294">
        <v>2020</v>
      </c>
      <c r="AB294" t="s">
        <v>5556</v>
      </c>
      <c r="AC294">
        <v>0</v>
      </c>
      <c r="AD294">
        <v>0</v>
      </c>
      <c r="AE294" t="s">
        <v>6220</v>
      </c>
      <c r="AF294">
        <v>0</v>
      </c>
      <c r="AG294">
        <v>0</v>
      </c>
      <c r="AH294">
        <v>0</v>
      </c>
      <c r="AI294">
        <v>0</v>
      </c>
      <c r="AL294">
        <v>0</v>
      </c>
      <c r="AM294" t="s">
        <v>432</v>
      </c>
    </row>
    <row r="295" spans="1:48">
      <c r="A295" s="1">
        <v>285</v>
      </c>
      <c r="B295" t="s">
        <v>265</v>
      </c>
      <c r="C295" t="s">
        <v>634</v>
      </c>
      <c r="D295">
        <f>IF(G295="n","",MIN(X295,AI295,AN295))</f>
        <v>2017</v>
      </c>
      <c r="F295">
        <f t="shared" si="33"/>
        <v>2017</v>
      </c>
      <c r="G295" t="str">
        <f t="shared" si="34"/>
        <v>y</v>
      </c>
      <c r="H295" t="str">
        <f t="shared" si="37"/>
        <v xml:space="preserve"> SBT</v>
      </c>
      <c r="I295" t="s">
        <v>1130</v>
      </c>
      <c r="J295" t="s">
        <v>1333</v>
      </c>
      <c r="M295">
        <v>42294</v>
      </c>
      <c r="N295">
        <v>5.3999999999999999E-2</v>
      </c>
      <c r="O295">
        <v>6220</v>
      </c>
      <c r="P295" t="s">
        <v>6221</v>
      </c>
      <c r="Q295">
        <v>1.5980000000000001</v>
      </c>
      <c r="R295">
        <v>69000</v>
      </c>
      <c r="S295">
        <v>-9</v>
      </c>
      <c r="T295" t="s">
        <v>5493</v>
      </c>
      <c r="U295" t="s">
        <v>3332</v>
      </c>
      <c r="V295" t="s">
        <v>634</v>
      </c>
      <c r="W295" t="s">
        <v>6222</v>
      </c>
      <c r="X295" t="s">
        <v>3395</v>
      </c>
      <c r="Y295" t="s">
        <v>3395</v>
      </c>
      <c r="Z295">
        <v>2015</v>
      </c>
      <c r="AA295">
        <v>2025</v>
      </c>
      <c r="AB295" t="s">
        <v>6223</v>
      </c>
      <c r="AC295">
        <v>0</v>
      </c>
      <c r="AD295">
        <v>0</v>
      </c>
      <c r="AE295" t="s">
        <v>6224</v>
      </c>
      <c r="AF295" t="s">
        <v>3654</v>
      </c>
      <c r="AG295" t="s">
        <v>633</v>
      </c>
      <c r="AH295" t="s">
        <v>4244</v>
      </c>
      <c r="AI295">
        <v>2017</v>
      </c>
      <c r="AL295">
        <v>0</v>
      </c>
      <c r="AM295" t="s">
        <v>265</v>
      </c>
    </row>
    <row r="296" spans="1:48">
      <c r="A296" s="1">
        <v>286</v>
      </c>
      <c r="B296" t="s">
        <v>304</v>
      </c>
      <c r="C296" t="s">
        <v>634</v>
      </c>
      <c r="D296" t="str">
        <f>IF(G296="n","-",MIN(X296,AI296,AN296))</f>
        <v>-</v>
      </c>
      <c r="E296" t="s">
        <v>3395</v>
      </c>
      <c r="F296" t="str">
        <f t="shared" si="33"/>
        <v/>
      </c>
      <c r="G296" t="str">
        <f t="shared" si="34"/>
        <v>n</v>
      </c>
      <c r="H296" t="str">
        <f t="shared" si="37"/>
        <v>None</v>
      </c>
      <c r="I296" t="s">
        <v>1101</v>
      </c>
      <c r="J296" t="s">
        <v>1101</v>
      </c>
      <c r="M296">
        <v>42280.9</v>
      </c>
      <c r="N296">
        <v>8.7999999999999995E-2</v>
      </c>
      <c r="O296">
        <v>8.9</v>
      </c>
      <c r="P296" t="s">
        <v>6225</v>
      </c>
      <c r="Q296">
        <v>-0.95899999999999996</v>
      </c>
      <c r="R296">
        <v>136031</v>
      </c>
      <c r="S296">
        <v>3</v>
      </c>
      <c r="T296" t="s">
        <v>5509</v>
      </c>
      <c r="U296" t="s">
        <v>680</v>
      </c>
      <c r="V296" t="s">
        <v>634</v>
      </c>
      <c r="W296" t="s">
        <v>3395</v>
      </c>
      <c r="X296" t="s">
        <v>3395</v>
      </c>
      <c r="Y296" t="s">
        <v>3395</v>
      </c>
      <c r="Z296" t="s">
        <v>3395</v>
      </c>
      <c r="AA296" t="s">
        <v>3395</v>
      </c>
      <c r="AB296">
        <v>0</v>
      </c>
      <c r="AC296">
        <v>0</v>
      </c>
      <c r="AD296">
        <v>0</v>
      </c>
      <c r="AE296">
        <v>0</v>
      </c>
      <c r="AF296">
        <v>0</v>
      </c>
      <c r="AG296">
        <v>0</v>
      </c>
      <c r="AH296">
        <v>0</v>
      </c>
      <c r="AI296">
        <v>0</v>
      </c>
      <c r="AL296">
        <v>0</v>
      </c>
      <c r="AM296" t="s">
        <v>304</v>
      </c>
    </row>
    <row r="297" spans="1:48">
      <c r="A297" s="1">
        <v>287</v>
      </c>
      <c r="B297" t="s">
        <v>275</v>
      </c>
      <c r="C297" t="s">
        <v>634</v>
      </c>
      <c r="D297" t="str">
        <f>IF(G297="n","-",MIN(X297,AI297,AN297))</f>
        <v>-</v>
      </c>
      <c r="E297" t="s">
        <v>3395</v>
      </c>
      <c r="F297" t="str">
        <f t="shared" si="33"/>
        <v/>
      </c>
      <c r="G297" t="str">
        <f t="shared" si="34"/>
        <v>n</v>
      </c>
      <c r="H297" t="str">
        <f t="shared" si="37"/>
        <v>None</v>
      </c>
      <c r="I297" t="s">
        <v>1141</v>
      </c>
      <c r="J297" t="s">
        <v>1141</v>
      </c>
      <c r="M297">
        <v>42179.199999999997</v>
      </c>
      <c r="N297">
        <v>0.13200000000000001</v>
      </c>
      <c r="O297">
        <v>1547.2</v>
      </c>
      <c r="P297" t="s">
        <v>6226</v>
      </c>
      <c r="Q297">
        <v>0.26500000000000001</v>
      </c>
      <c r="R297">
        <v>129275</v>
      </c>
      <c r="S297">
        <v>20</v>
      </c>
      <c r="T297" t="s">
        <v>5493</v>
      </c>
      <c r="U297" t="s">
        <v>692</v>
      </c>
      <c r="V297" t="s">
        <v>634</v>
      </c>
      <c r="W297" t="s">
        <v>3395</v>
      </c>
      <c r="X297" t="s">
        <v>3395</v>
      </c>
      <c r="Y297" t="s">
        <v>3395</v>
      </c>
      <c r="Z297" t="s">
        <v>3395</v>
      </c>
      <c r="AA297" t="s">
        <v>3395</v>
      </c>
      <c r="AB297">
        <v>0</v>
      </c>
      <c r="AC297">
        <v>0</v>
      </c>
      <c r="AD297">
        <v>0</v>
      </c>
      <c r="AE297">
        <v>0</v>
      </c>
      <c r="AF297">
        <v>0</v>
      </c>
      <c r="AG297">
        <v>0</v>
      </c>
      <c r="AH297">
        <v>0</v>
      </c>
      <c r="AI297">
        <v>0</v>
      </c>
      <c r="AL297">
        <v>0</v>
      </c>
      <c r="AM297" t="s">
        <v>275</v>
      </c>
    </row>
    <row r="298" spans="1:48">
      <c r="A298" s="1">
        <v>288</v>
      </c>
      <c r="B298" t="s">
        <v>325</v>
      </c>
      <c r="C298" t="s">
        <v>634</v>
      </c>
      <c r="D298">
        <f>IF(G298="n","",MIN(X298,AI298,AN298))</f>
        <v>2018</v>
      </c>
      <c r="F298">
        <f t="shared" si="33"/>
        <v>2018</v>
      </c>
      <c r="G298" t="str">
        <f t="shared" si="34"/>
        <v>y</v>
      </c>
      <c r="H298" t="str">
        <f t="shared" si="37"/>
        <v xml:space="preserve"> SBT</v>
      </c>
      <c r="I298" t="s">
        <v>1130</v>
      </c>
      <c r="J298" t="s">
        <v>1333</v>
      </c>
      <c r="M298">
        <v>42104.9</v>
      </c>
      <c r="N298">
        <v>3.2000000000000001E-2</v>
      </c>
      <c r="O298">
        <v>5081.8</v>
      </c>
      <c r="P298" t="s">
        <v>6227</v>
      </c>
      <c r="Q298">
        <v>-0.46500000000000002</v>
      </c>
      <c r="R298">
        <v>104226</v>
      </c>
      <c r="S298">
        <v>-17</v>
      </c>
      <c r="T298" t="s">
        <v>5493</v>
      </c>
      <c r="U298" t="s">
        <v>692</v>
      </c>
      <c r="V298" t="s">
        <v>634</v>
      </c>
      <c r="W298" t="s">
        <v>3395</v>
      </c>
      <c r="X298" t="s">
        <v>3395</v>
      </c>
      <c r="Y298" t="s">
        <v>3395</v>
      </c>
      <c r="Z298" t="s">
        <v>3395</v>
      </c>
      <c r="AA298" t="s">
        <v>3395</v>
      </c>
      <c r="AB298">
        <v>0</v>
      </c>
      <c r="AC298">
        <v>0</v>
      </c>
      <c r="AD298">
        <v>0</v>
      </c>
      <c r="AE298">
        <v>0</v>
      </c>
      <c r="AF298" t="s">
        <v>3654</v>
      </c>
      <c r="AG298" t="s">
        <v>633</v>
      </c>
      <c r="AH298" t="s">
        <v>3529</v>
      </c>
      <c r="AI298">
        <v>2018</v>
      </c>
      <c r="AL298">
        <v>0</v>
      </c>
      <c r="AM298" t="s">
        <v>325</v>
      </c>
    </row>
    <row r="299" spans="1:48">
      <c r="A299" s="1">
        <v>289</v>
      </c>
      <c r="B299" t="s">
        <v>2760</v>
      </c>
      <c r="C299" t="s">
        <v>634</v>
      </c>
      <c r="D299" t="str">
        <f>IF(G299="n","-",MIN(X299,AI299,AN299))</f>
        <v>-</v>
      </c>
      <c r="E299" t="s">
        <v>3395</v>
      </c>
      <c r="F299" t="str">
        <f t="shared" si="33"/>
        <v/>
      </c>
      <c r="G299" t="str">
        <f t="shared" si="34"/>
        <v>n</v>
      </c>
      <c r="H299" t="str">
        <f t="shared" si="37"/>
        <v>None</v>
      </c>
      <c r="I299" t="s">
        <v>1145</v>
      </c>
      <c r="J299" t="s">
        <v>5580</v>
      </c>
      <c r="M299">
        <v>41879.699999999997</v>
      </c>
      <c r="N299">
        <v>0.16900000000000001</v>
      </c>
      <c r="O299">
        <v>1890.8</v>
      </c>
      <c r="P299" t="s">
        <v>6228</v>
      </c>
      <c r="Q299">
        <v>-2E-3</v>
      </c>
      <c r="R299">
        <v>70000</v>
      </c>
      <c r="S299">
        <v>33</v>
      </c>
      <c r="T299" t="s">
        <v>5493</v>
      </c>
      <c r="U299" t="s">
        <v>680</v>
      </c>
      <c r="V299" t="s">
        <v>634</v>
      </c>
      <c r="W299" t="s">
        <v>3395</v>
      </c>
      <c r="X299" t="s">
        <v>3395</v>
      </c>
      <c r="Y299" t="s">
        <v>3395</v>
      </c>
      <c r="Z299" t="s">
        <v>3395</v>
      </c>
      <c r="AA299" t="s">
        <v>3395</v>
      </c>
      <c r="AB299">
        <v>0</v>
      </c>
      <c r="AC299">
        <v>0</v>
      </c>
      <c r="AD299">
        <v>0</v>
      </c>
      <c r="AE299">
        <v>0</v>
      </c>
      <c r="AF299">
        <v>0</v>
      </c>
      <c r="AG299">
        <v>0</v>
      </c>
      <c r="AH299">
        <v>0</v>
      </c>
      <c r="AI299">
        <v>0</v>
      </c>
      <c r="AL299">
        <v>0</v>
      </c>
      <c r="AM299" t="s">
        <v>2760</v>
      </c>
    </row>
    <row r="300" spans="1:48">
      <c r="A300" s="1">
        <v>290</v>
      </c>
      <c r="B300" t="s">
        <v>452</v>
      </c>
      <c r="C300" t="s">
        <v>634</v>
      </c>
      <c r="D300" t="str">
        <f>IF(G300="n","-",MIN(X300,AI300,AN300))</f>
        <v>-</v>
      </c>
      <c r="E300" t="s">
        <v>3395</v>
      </c>
      <c r="F300" t="str">
        <f t="shared" si="33"/>
        <v/>
      </c>
      <c r="G300" t="str">
        <f t="shared" si="34"/>
        <v>n</v>
      </c>
      <c r="H300" t="str">
        <f t="shared" si="37"/>
        <v>None</v>
      </c>
      <c r="I300" t="s">
        <v>1489</v>
      </c>
      <c r="J300" t="s">
        <v>6229</v>
      </c>
      <c r="M300">
        <v>41802</v>
      </c>
      <c r="N300">
        <v>3.1E-2</v>
      </c>
      <c r="O300">
        <v>6765</v>
      </c>
      <c r="P300" t="s">
        <v>6230</v>
      </c>
      <c r="Q300">
        <v>3.0880000000000001</v>
      </c>
      <c r="R300">
        <v>114000</v>
      </c>
      <c r="S300">
        <v>-15</v>
      </c>
      <c r="T300" t="s">
        <v>5493</v>
      </c>
      <c r="U300" t="s">
        <v>3332</v>
      </c>
      <c r="V300" t="s">
        <v>634</v>
      </c>
      <c r="W300" t="s">
        <v>3395</v>
      </c>
      <c r="X300" t="s">
        <v>3395</v>
      </c>
      <c r="Y300" t="s">
        <v>3395</v>
      </c>
      <c r="Z300" t="s">
        <v>3395</v>
      </c>
      <c r="AA300" t="s">
        <v>3395</v>
      </c>
      <c r="AB300">
        <v>0</v>
      </c>
      <c r="AC300">
        <v>0</v>
      </c>
      <c r="AD300">
        <v>0</v>
      </c>
      <c r="AE300">
        <v>0</v>
      </c>
      <c r="AF300">
        <v>0</v>
      </c>
      <c r="AG300">
        <v>0</v>
      </c>
      <c r="AH300">
        <v>0</v>
      </c>
      <c r="AI300">
        <v>0</v>
      </c>
      <c r="AL300">
        <v>0</v>
      </c>
      <c r="AM300" t="s">
        <v>452</v>
      </c>
    </row>
    <row r="301" spans="1:48">
      <c r="A301" s="1">
        <v>291</v>
      </c>
      <c r="B301" t="s">
        <v>256</v>
      </c>
      <c r="C301" t="s">
        <v>634</v>
      </c>
      <c r="D301" t="str">
        <f>IF(G301="n","-",MIN(X301,AI301,AN301))</f>
        <v>-</v>
      </c>
      <c r="E301" t="s">
        <v>3395</v>
      </c>
      <c r="F301" t="str">
        <f t="shared" si="33"/>
        <v/>
      </c>
      <c r="G301" t="str">
        <f t="shared" si="34"/>
        <v>n</v>
      </c>
      <c r="H301" t="str">
        <f t="shared" si="37"/>
        <v>None</v>
      </c>
      <c r="I301" t="s">
        <v>1137</v>
      </c>
      <c r="J301" t="s">
        <v>2520</v>
      </c>
      <c r="M301">
        <v>41437.5</v>
      </c>
      <c r="N301">
        <v>0.25900000000000001</v>
      </c>
      <c r="O301">
        <v>62.8</v>
      </c>
      <c r="P301" t="s">
        <v>6231</v>
      </c>
      <c r="Q301">
        <v>-0.41</v>
      </c>
      <c r="R301">
        <v>23159</v>
      </c>
      <c r="S301">
        <v>69</v>
      </c>
      <c r="T301" t="s">
        <v>5509</v>
      </c>
      <c r="U301" t="s">
        <v>680</v>
      </c>
      <c r="V301" t="s">
        <v>634</v>
      </c>
      <c r="W301" t="s">
        <v>3395</v>
      </c>
      <c r="X301" t="s">
        <v>3395</v>
      </c>
      <c r="Y301" t="s">
        <v>3395</v>
      </c>
      <c r="Z301" t="s">
        <v>3395</v>
      </c>
      <c r="AA301" t="s">
        <v>3395</v>
      </c>
      <c r="AB301">
        <v>0</v>
      </c>
      <c r="AC301">
        <v>0</v>
      </c>
      <c r="AD301">
        <v>0</v>
      </c>
      <c r="AE301">
        <v>0</v>
      </c>
      <c r="AF301">
        <v>0</v>
      </c>
      <c r="AG301">
        <v>0</v>
      </c>
      <c r="AH301">
        <v>0</v>
      </c>
      <c r="AI301">
        <v>0</v>
      </c>
      <c r="AL301">
        <v>0</v>
      </c>
      <c r="AM301" t="s">
        <v>256</v>
      </c>
    </row>
    <row r="302" spans="1:48">
      <c r="A302" s="1">
        <v>292</v>
      </c>
      <c r="B302" t="s">
        <v>360</v>
      </c>
      <c r="C302" t="s">
        <v>634</v>
      </c>
      <c r="D302">
        <f>IF(G302="n","",MIN(X302,AI302,AN302))</f>
        <v>2017</v>
      </c>
      <c r="F302">
        <f t="shared" si="33"/>
        <v>2019</v>
      </c>
      <c r="G302" t="str">
        <f t="shared" si="34"/>
        <v>y</v>
      </c>
      <c r="H302" t="str">
        <f t="shared" si="37"/>
        <v>CN &amp; SBT</v>
      </c>
      <c r="I302" t="s">
        <v>1101</v>
      </c>
      <c r="J302" t="s">
        <v>5744</v>
      </c>
      <c r="M302">
        <v>41395.4</v>
      </c>
      <c r="N302">
        <v>0.17499999999999999</v>
      </c>
      <c r="O302">
        <v>3557.1</v>
      </c>
      <c r="P302" t="s">
        <v>6232</v>
      </c>
      <c r="Q302">
        <v>0.125</v>
      </c>
      <c r="R302">
        <v>33216</v>
      </c>
      <c r="S302">
        <v>38</v>
      </c>
      <c r="T302" t="s">
        <v>5493</v>
      </c>
      <c r="U302" t="s">
        <v>671</v>
      </c>
      <c r="V302" t="s">
        <v>5521</v>
      </c>
      <c r="W302" t="s">
        <v>3395</v>
      </c>
      <c r="X302">
        <v>2017</v>
      </c>
      <c r="Y302" t="s">
        <v>3395</v>
      </c>
      <c r="Z302" t="s">
        <v>3395</v>
      </c>
      <c r="AA302">
        <v>2050</v>
      </c>
      <c r="AB302" t="s">
        <v>685</v>
      </c>
      <c r="AC302">
        <v>0</v>
      </c>
      <c r="AD302" t="s">
        <v>6233</v>
      </c>
      <c r="AE302" t="s">
        <v>6234</v>
      </c>
      <c r="AF302" t="s">
        <v>3790</v>
      </c>
      <c r="AG302" t="s">
        <v>641</v>
      </c>
      <c r="AH302" t="s">
        <v>4392</v>
      </c>
      <c r="AI302">
        <v>2019</v>
      </c>
      <c r="AJ302">
        <v>2030</v>
      </c>
      <c r="AK302" t="s">
        <v>5498</v>
      </c>
      <c r="AL302" t="s">
        <v>4393</v>
      </c>
      <c r="AM302" t="s">
        <v>360</v>
      </c>
      <c r="AV302" t="s">
        <v>643</v>
      </c>
    </row>
    <row r="303" spans="1:48">
      <c r="A303" s="1">
        <v>293</v>
      </c>
      <c r="B303" t="s">
        <v>291</v>
      </c>
      <c r="C303" t="s">
        <v>634</v>
      </c>
      <c r="D303" t="str">
        <f>IF(G303="n","-",MIN(X303,AI303,AN303))</f>
        <v>-</v>
      </c>
      <c r="E303" t="s">
        <v>3395</v>
      </c>
      <c r="F303" t="str">
        <f t="shared" si="33"/>
        <v/>
      </c>
      <c r="G303" t="str">
        <f t="shared" si="34"/>
        <v>n</v>
      </c>
      <c r="H303" t="str">
        <f t="shared" si="37"/>
        <v>None</v>
      </c>
      <c r="I303" t="s">
        <v>1370</v>
      </c>
      <c r="J303" t="s">
        <v>6177</v>
      </c>
      <c r="M303">
        <v>41303</v>
      </c>
      <c r="N303">
        <v>9.5000000000000001E-2</v>
      </c>
      <c r="O303">
        <v>2129</v>
      </c>
      <c r="P303" t="s">
        <v>6235</v>
      </c>
      <c r="Q303">
        <v>-1E-3</v>
      </c>
      <c r="R303">
        <v>92000</v>
      </c>
      <c r="S303">
        <v>8</v>
      </c>
      <c r="T303" t="s">
        <v>5493</v>
      </c>
      <c r="U303" t="s">
        <v>3332</v>
      </c>
      <c r="V303" t="s">
        <v>634</v>
      </c>
      <c r="W303" t="s">
        <v>3395</v>
      </c>
      <c r="X303" t="s">
        <v>3395</v>
      </c>
      <c r="Y303" t="s">
        <v>3395</v>
      </c>
      <c r="Z303" t="s">
        <v>3395</v>
      </c>
      <c r="AA303" t="s">
        <v>3395</v>
      </c>
      <c r="AB303">
        <v>0</v>
      </c>
      <c r="AC303">
        <v>0</v>
      </c>
      <c r="AD303" t="s">
        <v>6236</v>
      </c>
      <c r="AE303" t="s">
        <v>6237</v>
      </c>
      <c r="AF303">
        <v>0</v>
      </c>
      <c r="AG303">
        <v>0</v>
      </c>
      <c r="AH303">
        <v>0</v>
      </c>
      <c r="AI303">
        <v>0</v>
      </c>
      <c r="AL303">
        <v>0</v>
      </c>
      <c r="AM303" t="s">
        <v>6238</v>
      </c>
    </row>
    <row r="304" spans="1:48">
      <c r="A304" s="1">
        <v>294</v>
      </c>
      <c r="B304" t="s">
        <v>310</v>
      </c>
      <c r="C304" t="s">
        <v>634</v>
      </c>
      <c r="D304">
        <f>IF(G304="n","",MIN(X304,AI304,AN304))</f>
        <v>2018</v>
      </c>
      <c r="F304">
        <f t="shared" si="33"/>
        <v>2019</v>
      </c>
      <c r="G304" t="str">
        <f t="shared" si="34"/>
        <v>y</v>
      </c>
      <c r="H304" t="str">
        <f t="shared" si="37"/>
        <v>CN &amp; SBT</v>
      </c>
      <c r="I304" t="s">
        <v>1370</v>
      </c>
      <c r="J304" t="s">
        <v>6148</v>
      </c>
      <c r="M304">
        <v>41256</v>
      </c>
      <c r="N304">
        <v>0.1</v>
      </c>
      <c r="O304">
        <v>3169</v>
      </c>
      <c r="P304" t="s">
        <v>6239</v>
      </c>
      <c r="Q304" t="s">
        <v>3395</v>
      </c>
      <c r="R304">
        <v>84404</v>
      </c>
      <c r="S304">
        <v>11</v>
      </c>
      <c r="T304" t="s">
        <v>5493</v>
      </c>
      <c r="U304" t="s">
        <v>920</v>
      </c>
      <c r="V304" t="s">
        <v>5521</v>
      </c>
      <c r="W304" t="s">
        <v>3395</v>
      </c>
      <c r="X304">
        <v>2018</v>
      </c>
      <c r="Y304" t="s">
        <v>3395</v>
      </c>
      <c r="Z304" t="s">
        <v>3395</v>
      </c>
      <c r="AA304">
        <v>2050</v>
      </c>
      <c r="AB304" t="s">
        <v>2990</v>
      </c>
      <c r="AC304">
        <v>0</v>
      </c>
      <c r="AD304" t="s">
        <v>6240</v>
      </c>
      <c r="AE304" t="s">
        <v>4603</v>
      </c>
      <c r="AF304" t="s">
        <v>4116</v>
      </c>
      <c r="AG304" t="s">
        <v>633</v>
      </c>
      <c r="AH304" t="s">
        <v>3984</v>
      </c>
      <c r="AI304">
        <v>2019</v>
      </c>
      <c r="AL304">
        <v>0</v>
      </c>
      <c r="AM304" t="s">
        <v>310</v>
      </c>
    </row>
    <row r="305" spans="1:47">
      <c r="A305" s="1">
        <v>295</v>
      </c>
      <c r="B305" t="s">
        <v>180</v>
      </c>
      <c r="C305" t="s">
        <v>634</v>
      </c>
      <c r="D305">
        <f>IF(G305="n","",MIN(X305,AI305,AN305))</f>
        <v>2010</v>
      </c>
      <c r="F305">
        <f t="shared" si="33"/>
        <v>2010</v>
      </c>
      <c r="G305" t="str">
        <f t="shared" ref="G305:G335" si="38">IF( V305="Carbon Neutral", "y", IF(AI305&gt;1, "y", IF(AND(AO305&lt;=2030, AO305&gt;0),"y","n" ) ) )</f>
        <v>y</v>
      </c>
      <c r="H305" t="str">
        <f t="shared" si="37"/>
        <v>CN &amp; RE100</v>
      </c>
      <c r="I305" t="s">
        <v>1145</v>
      </c>
      <c r="J305" t="s">
        <v>5580</v>
      </c>
      <c r="M305">
        <v>41198.699999999997</v>
      </c>
      <c r="N305">
        <v>0.19400000000000001</v>
      </c>
      <c r="O305">
        <v>8751.5</v>
      </c>
      <c r="P305" t="s">
        <v>6241</v>
      </c>
      <c r="Q305">
        <v>0.10100000000000001</v>
      </c>
      <c r="R305">
        <v>84383</v>
      </c>
      <c r="S305">
        <v>42</v>
      </c>
      <c r="T305" t="s">
        <v>5493</v>
      </c>
      <c r="U305" t="s">
        <v>706</v>
      </c>
      <c r="V305" t="s">
        <v>651</v>
      </c>
      <c r="W305" t="s">
        <v>3395</v>
      </c>
      <c r="X305">
        <v>2010</v>
      </c>
      <c r="Y305" t="s">
        <v>3395</v>
      </c>
      <c r="Z305" t="s">
        <v>3395</v>
      </c>
      <c r="AA305" t="s">
        <v>3395</v>
      </c>
      <c r="AB305" t="s">
        <v>6242</v>
      </c>
      <c r="AC305">
        <v>0</v>
      </c>
      <c r="AD305" t="s">
        <v>6243</v>
      </c>
      <c r="AE305" t="s">
        <v>6244</v>
      </c>
      <c r="AF305">
        <v>0</v>
      </c>
      <c r="AG305">
        <v>0</v>
      </c>
      <c r="AH305">
        <v>0</v>
      </c>
      <c r="AL305">
        <v>0</v>
      </c>
      <c r="AM305" t="s">
        <v>180</v>
      </c>
      <c r="AN305">
        <v>2016</v>
      </c>
      <c r="AO305">
        <v>2017</v>
      </c>
      <c r="AP305" t="s">
        <v>3338</v>
      </c>
      <c r="AQ305">
        <v>1</v>
      </c>
      <c r="AR305">
        <v>1</v>
      </c>
      <c r="AS305">
        <v>1</v>
      </c>
      <c r="AT305" t="s">
        <v>3338</v>
      </c>
      <c r="AU305" t="s">
        <v>5691</v>
      </c>
    </row>
    <row r="306" spans="1:47">
      <c r="A306" s="1">
        <v>296</v>
      </c>
      <c r="B306" t="s">
        <v>436</v>
      </c>
      <c r="C306" t="s">
        <v>634</v>
      </c>
      <c r="D306">
        <f>IF(G306="n","",MIN(X306,AI306,AN306))</f>
        <v>2011</v>
      </c>
      <c r="E306" t="s">
        <v>6245</v>
      </c>
      <c r="F306">
        <f t="shared" si="33"/>
        <v>2015</v>
      </c>
      <c r="G306" t="str">
        <f t="shared" si="38"/>
        <v>y</v>
      </c>
      <c r="H306" t="str">
        <f t="shared" si="37"/>
        <v>CN &amp; SBT</v>
      </c>
      <c r="I306" t="s">
        <v>1130</v>
      </c>
      <c r="J306" t="s">
        <v>1333</v>
      </c>
      <c r="M306">
        <v>41108.5</v>
      </c>
      <c r="N306">
        <v>5.8000000000000003E-2</v>
      </c>
      <c r="O306">
        <v>4832.3</v>
      </c>
      <c r="P306" t="s">
        <v>6246</v>
      </c>
      <c r="Q306">
        <v>1.45</v>
      </c>
      <c r="R306">
        <v>95490</v>
      </c>
      <c r="S306">
        <v>-6</v>
      </c>
      <c r="T306" t="s">
        <v>5493</v>
      </c>
      <c r="U306" t="s">
        <v>5515</v>
      </c>
      <c r="V306" t="s">
        <v>5521</v>
      </c>
      <c r="W306" t="s">
        <v>3395</v>
      </c>
      <c r="X306">
        <v>2011</v>
      </c>
      <c r="Y306" t="s">
        <v>3395</v>
      </c>
      <c r="Z306" t="s">
        <v>3395</v>
      </c>
      <c r="AA306">
        <v>2050</v>
      </c>
      <c r="AB306" t="s">
        <v>786</v>
      </c>
      <c r="AD306" t="s">
        <v>6247</v>
      </c>
      <c r="AE306" t="s">
        <v>4269</v>
      </c>
      <c r="AF306" t="s">
        <v>3654</v>
      </c>
      <c r="AG306" t="s">
        <v>633</v>
      </c>
      <c r="AH306" t="s">
        <v>4857</v>
      </c>
      <c r="AI306">
        <v>2015</v>
      </c>
    </row>
    <row r="307" spans="1:47">
      <c r="A307" s="1">
        <v>296</v>
      </c>
      <c r="B307" t="s">
        <v>436</v>
      </c>
      <c r="C307" t="s">
        <v>643</v>
      </c>
      <c r="D307">
        <f>IF(G307="n","",MIN(X307,AI307,AN307))</f>
        <v>2015</v>
      </c>
      <c r="F307">
        <f t="shared" si="33"/>
        <v>2015</v>
      </c>
      <c r="G307" t="str">
        <f t="shared" si="38"/>
        <v>y</v>
      </c>
      <c r="H307" t="str">
        <f t="shared" si="37"/>
        <v xml:space="preserve"> SBT</v>
      </c>
      <c r="M307">
        <v>41108.5</v>
      </c>
      <c r="N307">
        <v>5.8000000000000003E-2</v>
      </c>
      <c r="O307">
        <v>4832.3</v>
      </c>
      <c r="P307" t="s">
        <v>6246</v>
      </c>
      <c r="Q307">
        <v>1.45</v>
      </c>
      <c r="R307">
        <v>95490</v>
      </c>
      <c r="S307">
        <v>-6</v>
      </c>
      <c r="T307" t="s">
        <v>5493</v>
      </c>
      <c r="U307" t="s">
        <v>5515</v>
      </c>
      <c r="V307" t="s">
        <v>634</v>
      </c>
      <c r="W307" t="s">
        <v>6248</v>
      </c>
      <c r="X307" t="s">
        <v>3395</v>
      </c>
      <c r="Y307" t="s">
        <v>3395</v>
      </c>
      <c r="Z307">
        <v>2010</v>
      </c>
      <c r="AA307">
        <v>2020</v>
      </c>
      <c r="AB307" t="s">
        <v>2990</v>
      </c>
      <c r="AC307">
        <v>0</v>
      </c>
      <c r="AD307" t="s">
        <v>6249</v>
      </c>
      <c r="AE307" t="s">
        <v>4269</v>
      </c>
      <c r="AF307" t="s">
        <v>3654</v>
      </c>
      <c r="AG307" t="s">
        <v>633</v>
      </c>
      <c r="AH307" t="s">
        <v>4857</v>
      </c>
      <c r="AI307">
        <v>2015</v>
      </c>
      <c r="AL307">
        <v>0</v>
      </c>
      <c r="AM307" t="s">
        <v>436</v>
      </c>
    </row>
    <row r="308" spans="1:47">
      <c r="A308" s="1">
        <v>297</v>
      </c>
      <c r="B308" t="s">
        <v>374</v>
      </c>
      <c r="C308" t="s">
        <v>634</v>
      </c>
      <c r="D308" t="str">
        <f>IF(G308="n","-",MIN(X308,AI308,AN308))</f>
        <v>-</v>
      </c>
      <c r="E308" t="s">
        <v>3395</v>
      </c>
      <c r="F308" t="str">
        <f t="shared" si="33"/>
        <v/>
      </c>
      <c r="G308" t="str">
        <f t="shared" si="38"/>
        <v>n</v>
      </c>
      <c r="H308" t="str">
        <f t="shared" si="37"/>
        <v>None</v>
      </c>
      <c r="I308" t="s">
        <v>1145</v>
      </c>
      <c r="J308" t="s">
        <v>6193</v>
      </c>
      <c r="M308">
        <v>41052.1</v>
      </c>
      <c r="N308">
        <v>0.14000000000000001</v>
      </c>
      <c r="O308">
        <v>1560.5</v>
      </c>
      <c r="P308" t="s">
        <v>6250</v>
      </c>
      <c r="Q308">
        <v>0.48699999999999999</v>
      </c>
      <c r="R308">
        <v>17643</v>
      </c>
      <c r="S308">
        <v>22</v>
      </c>
      <c r="T308" t="s">
        <v>5572</v>
      </c>
      <c r="U308" t="s">
        <v>3332</v>
      </c>
      <c r="V308" t="s">
        <v>634</v>
      </c>
      <c r="W308" t="s">
        <v>3395</v>
      </c>
      <c r="X308" t="s">
        <v>3395</v>
      </c>
      <c r="Y308" t="s">
        <v>3395</v>
      </c>
      <c r="Z308" t="s">
        <v>3395</v>
      </c>
      <c r="AA308" t="s">
        <v>3395</v>
      </c>
      <c r="AB308">
        <v>0</v>
      </c>
      <c r="AC308">
        <v>0</v>
      </c>
      <c r="AD308">
        <v>0</v>
      </c>
      <c r="AE308">
        <v>0</v>
      </c>
      <c r="AF308">
        <v>0</v>
      </c>
      <c r="AG308">
        <v>0</v>
      </c>
      <c r="AH308">
        <v>0</v>
      </c>
      <c r="AI308">
        <v>0</v>
      </c>
      <c r="AL308">
        <v>0</v>
      </c>
      <c r="AM308" t="s">
        <v>374</v>
      </c>
    </row>
    <row r="309" spans="1:47">
      <c r="A309" s="1">
        <v>298</v>
      </c>
      <c r="B309" t="s">
        <v>259</v>
      </c>
      <c r="C309" t="s">
        <v>634</v>
      </c>
      <c r="D309">
        <f>IF(G309="n","",MIN(X309,AI309,AN309))</f>
        <v>2018</v>
      </c>
      <c r="F309">
        <f t="shared" si="33"/>
        <v>2018</v>
      </c>
      <c r="G309" t="str">
        <f t="shared" si="38"/>
        <v>y</v>
      </c>
      <c r="H309" t="str">
        <f t="shared" si="37"/>
        <v xml:space="preserve"> SBT</v>
      </c>
      <c r="I309" t="s">
        <v>713</v>
      </c>
      <c r="J309" t="s">
        <v>6251</v>
      </c>
      <c r="M309">
        <v>40993</v>
      </c>
      <c r="N309">
        <v>0.115</v>
      </c>
      <c r="O309">
        <v>4059.9</v>
      </c>
      <c r="P309" t="s">
        <v>6252</v>
      </c>
      <c r="Q309">
        <v>0.17799999999999999</v>
      </c>
      <c r="R309">
        <v>459000</v>
      </c>
      <c r="S309">
        <v>18</v>
      </c>
      <c r="T309" t="s">
        <v>5493</v>
      </c>
      <c r="U309" t="s">
        <v>667</v>
      </c>
      <c r="V309" t="s">
        <v>634</v>
      </c>
      <c r="W309" t="s">
        <v>6253</v>
      </c>
      <c r="X309" t="s">
        <v>3395</v>
      </c>
      <c r="Y309">
        <v>2018</v>
      </c>
      <c r="Z309">
        <v>2016</v>
      </c>
      <c r="AA309">
        <v>2025</v>
      </c>
      <c r="AB309" t="s">
        <v>2990</v>
      </c>
      <c r="AC309">
        <v>0</v>
      </c>
      <c r="AD309">
        <v>0</v>
      </c>
      <c r="AE309" t="s">
        <v>6254</v>
      </c>
      <c r="AF309" t="s">
        <v>3360</v>
      </c>
      <c r="AG309" t="s">
        <v>641</v>
      </c>
      <c r="AH309" t="s">
        <v>3363</v>
      </c>
      <c r="AI309">
        <v>2018</v>
      </c>
      <c r="AJ309">
        <v>2025</v>
      </c>
      <c r="AK309" t="s">
        <v>643</v>
      </c>
      <c r="AL309" t="s">
        <v>3364</v>
      </c>
      <c r="AM309" t="s">
        <v>259</v>
      </c>
    </row>
    <row r="310" spans="1:47">
      <c r="A310" s="1">
        <v>299</v>
      </c>
      <c r="B310" t="s">
        <v>408</v>
      </c>
      <c r="C310" t="s">
        <v>634</v>
      </c>
      <c r="D310" t="str">
        <f>IF(G310="n","-",MIN(X310,AI310,AN310))</f>
        <v>-</v>
      </c>
      <c r="E310" t="s">
        <v>3395</v>
      </c>
      <c r="F310" t="str">
        <f t="shared" si="33"/>
        <v/>
      </c>
      <c r="G310" t="str">
        <f t="shared" si="38"/>
        <v>n</v>
      </c>
      <c r="H310" t="str">
        <f t="shared" si="37"/>
        <v>None</v>
      </c>
      <c r="I310" t="s">
        <v>1148</v>
      </c>
      <c r="J310" t="s">
        <v>1148</v>
      </c>
      <c r="M310">
        <v>40827</v>
      </c>
      <c r="N310">
        <v>4.8000000000000001E-2</v>
      </c>
      <c r="O310">
        <v>2296</v>
      </c>
      <c r="P310" t="s">
        <v>6255</v>
      </c>
      <c r="Q310">
        <v>4.1000000000000002E-2</v>
      </c>
      <c r="R310">
        <v>174000</v>
      </c>
      <c r="S310">
        <v>-12</v>
      </c>
      <c r="T310" t="s">
        <v>5493</v>
      </c>
      <c r="U310" t="s">
        <v>706</v>
      </c>
      <c r="V310" t="s">
        <v>634</v>
      </c>
      <c r="W310" t="s">
        <v>3395</v>
      </c>
      <c r="X310" t="s">
        <v>3395</v>
      </c>
      <c r="Y310" t="s">
        <v>3395</v>
      </c>
      <c r="Z310" t="s">
        <v>3395</v>
      </c>
      <c r="AA310" t="s">
        <v>3395</v>
      </c>
      <c r="AB310">
        <v>0</v>
      </c>
      <c r="AC310">
        <v>0</v>
      </c>
      <c r="AD310">
        <v>0</v>
      </c>
      <c r="AE310">
        <v>0</v>
      </c>
      <c r="AF310">
        <v>0</v>
      </c>
      <c r="AG310">
        <v>0</v>
      </c>
      <c r="AH310">
        <v>0</v>
      </c>
      <c r="AI310">
        <v>0</v>
      </c>
      <c r="AL310">
        <v>0</v>
      </c>
      <c r="AM310" t="s">
        <v>408</v>
      </c>
    </row>
    <row r="311" spans="1:47">
      <c r="A311" s="1">
        <v>300</v>
      </c>
      <c r="B311" t="s">
        <v>487</v>
      </c>
      <c r="C311" t="s">
        <v>634</v>
      </c>
      <c r="D311">
        <f>IF(G311="n","",MIN(X311,AI311,AN311))</f>
        <v>2018</v>
      </c>
      <c r="F311">
        <f t="shared" si="33"/>
        <v>2018</v>
      </c>
      <c r="G311" t="str">
        <f t="shared" si="38"/>
        <v>y</v>
      </c>
      <c r="H311" t="str">
        <f t="shared" si="37"/>
        <v xml:space="preserve"> SBT</v>
      </c>
      <c r="I311" t="s">
        <v>1489</v>
      </c>
      <c r="J311" t="s">
        <v>5551</v>
      </c>
      <c r="M311">
        <v>40766.1</v>
      </c>
      <c r="N311">
        <v>1.9E-2</v>
      </c>
      <c r="O311">
        <v>2044.2</v>
      </c>
      <c r="P311" t="s">
        <v>6256</v>
      </c>
      <c r="Q311">
        <v>-0.16700000000000001</v>
      </c>
      <c r="R311">
        <v>145817</v>
      </c>
      <c r="S311">
        <v>-21</v>
      </c>
      <c r="T311" t="s">
        <v>5493</v>
      </c>
      <c r="U311" t="s">
        <v>676</v>
      </c>
      <c r="V311" t="s">
        <v>634</v>
      </c>
      <c r="W311" t="s">
        <v>3395</v>
      </c>
      <c r="X311" t="s">
        <v>3395</v>
      </c>
      <c r="Y311" t="s">
        <v>3395</v>
      </c>
      <c r="Z311" t="s">
        <v>3395</v>
      </c>
      <c r="AA311" t="s">
        <v>3395</v>
      </c>
      <c r="AB311">
        <v>0</v>
      </c>
      <c r="AC311">
        <v>0</v>
      </c>
      <c r="AD311">
        <v>0</v>
      </c>
      <c r="AE311">
        <v>0</v>
      </c>
      <c r="AF311" t="s">
        <v>3346</v>
      </c>
      <c r="AG311" t="s">
        <v>633</v>
      </c>
      <c r="AH311" t="s">
        <v>4032</v>
      </c>
      <c r="AI311">
        <v>2018</v>
      </c>
      <c r="AL311">
        <v>0</v>
      </c>
      <c r="AM311" t="s">
        <v>487</v>
      </c>
    </row>
    <row r="312" spans="1:47">
      <c r="A312" s="1">
        <v>301</v>
      </c>
      <c r="B312" t="s">
        <v>3070</v>
      </c>
      <c r="C312" t="s">
        <v>634</v>
      </c>
      <c r="D312" t="str">
        <f>IF(G312="n","-",MIN(X312,AI312,AN312))</f>
        <v>-</v>
      </c>
      <c r="E312" t="s">
        <v>3395</v>
      </c>
      <c r="F312" t="str">
        <f t="shared" si="33"/>
        <v/>
      </c>
      <c r="G312" t="str">
        <f t="shared" si="38"/>
        <v>n</v>
      </c>
      <c r="H312" t="str">
        <f t="shared" si="37"/>
        <v>None</v>
      </c>
      <c r="I312" t="s">
        <v>1137</v>
      </c>
      <c r="J312" t="s">
        <v>2520</v>
      </c>
      <c r="M312">
        <v>40640.800000000003</v>
      </c>
      <c r="N312">
        <v>0.24199999999999999</v>
      </c>
      <c r="O312">
        <v>844.7</v>
      </c>
      <c r="P312" t="s">
        <v>6257</v>
      </c>
      <c r="Q312">
        <v>-0.20899999999999999</v>
      </c>
      <c r="R312">
        <v>31547</v>
      </c>
      <c r="S312">
        <v>60</v>
      </c>
      <c r="T312" t="s">
        <v>5572</v>
      </c>
      <c r="U312" t="s">
        <v>680</v>
      </c>
      <c r="V312" t="s">
        <v>634</v>
      </c>
      <c r="W312" t="s">
        <v>3395</v>
      </c>
      <c r="X312" t="s">
        <v>3395</v>
      </c>
      <c r="Y312" t="s">
        <v>3395</v>
      </c>
      <c r="Z312" t="s">
        <v>3395</v>
      </c>
      <c r="AA312" t="s">
        <v>3395</v>
      </c>
      <c r="AB312">
        <v>0</v>
      </c>
      <c r="AC312">
        <v>0</v>
      </c>
      <c r="AD312">
        <v>0</v>
      </c>
      <c r="AE312">
        <v>0</v>
      </c>
      <c r="AF312">
        <v>0</v>
      </c>
      <c r="AG312">
        <v>0</v>
      </c>
      <c r="AH312">
        <v>0</v>
      </c>
      <c r="AI312">
        <v>0</v>
      </c>
      <c r="AL312">
        <v>0</v>
      </c>
      <c r="AM312" t="s">
        <v>3070</v>
      </c>
    </row>
    <row r="313" spans="1:47">
      <c r="A313" s="1">
        <v>302</v>
      </c>
      <c r="B313" t="s">
        <v>347</v>
      </c>
      <c r="C313" t="s">
        <v>634</v>
      </c>
      <c r="D313" t="str">
        <f>IF(G313="n","-",MIN(X313,AI313,AN313))</f>
        <v>-</v>
      </c>
      <c r="E313" t="s">
        <v>3395</v>
      </c>
      <c r="F313" t="str">
        <f t="shared" si="33"/>
        <v/>
      </c>
      <c r="G313" t="str">
        <f t="shared" si="38"/>
        <v>n</v>
      </c>
      <c r="H313" t="str">
        <f t="shared" si="37"/>
        <v>None</v>
      </c>
      <c r="I313" t="s">
        <v>5704</v>
      </c>
      <c r="J313" t="s">
        <v>5946</v>
      </c>
      <c r="M313">
        <v>40571</v>
      </c>
      <c r="N313">
        <v>-0.26800000000000002</v>
      </c>
      <c r="O313">
        <v>355</v>
      </c>
      <c r="P313" t="s">
        <v>6258</v>
      </c>
      <c r="Q313">
        <v>0.12</v>
      </c>
      <c r="R313">
        <v>16785</v>
      </c>
      <c r="S313">
        <v>-129</v>
      </c>
      <c r="T313" t="s">
        <v>5572</v>
      </c>
      <c r="U313" t="s">
        <v>697</v>
      </c>
      <c r="V313" t="s">
        <v>634</v>
      </c>
      <c r="W313" t="s">
        <v>3395</v>
      </c>
      <c r="X313" t="s">
        <v>3395</v>
      </c>
      <c r="Y313" t="s">
        <v>3395</v>
      </c>
      <c r="Z313" t="s">
        <v>3395</v>
      </c>
      <c r="AA313" t="s">
        <v>3395</v>
      </c>
      <c r="AB313">
        <v>0</v>
      </c>
      <c r="AC313">
        <v>0</v>
      </c>
      <c r="AD313">
        <v>0</v>
      </c>
      <c r="AE313">
        <v>0</v>
      </c>
      <c r="AF313">
        <v>0</v>
      </c>
      <c r="AG313">
        <v>0</v>
      </c>
      <c r="AH313">
        <v>0</v>
      </c>
      <c r="AI313">
        <v>0</v>
      </c>
      <c r="AL313">
        <v>0</v>
      </c>
      <c r="AM313" t="s">
        <v>6259</v>
      </c>
    </row>
    <row r="314" spans="1:47">
      <c r="A314" s="1">
        <v>303</v>
      </c>
      <c r="B314" t="s">
        <v>322</v>
      </c>
      <c r="C314" t="s">
        <v>634</v>
      </c>
      <c r="D314" t="str">
        <f>IF(G314="n","-",MIN(X314,AI314,AN314))</f>
        <v>-</v>
      </c>
      <c r="E314" t="s">
        <v>3395</v>
      </c>
      <c r="F314" t="str">
        <f t="shared" si="33"/>
        <v/>
      </c>
      <c r="G314" t="str">
        <f t="shared" si="38"/>
        <v>n</v>
      </c>
      <c r="H314" t="str">
        <f t="shared" si="37"/>
        <v>None</v>
      </c>
      <c r="I314" t="s">
        <v>1101</v>
      </c>
      <c r="J314" t="s">
        <v>1229</v>
      </c>
      <c r="M314">
        <v>40522</v>
      </c>
      <c r="N314">
        <v>1.2E-2</v>
      </c>
      <c r="O314">
        <v>13638</v>
      </c>
      <c r="P314" t="s">
        <v>6260</v>
      </c>
      <c r="Q314">
        <v>0.55600000000000005</v>
      </c>
      <c r="R314">
        <v>47458</v>
      </c>
      <c r="S314">
        <v>-25</v>
      </c>
      <c r="T314" t="s">
        <v>5493</v>
      </c>
      <c r="U314" t="s">
        <v>5515</v>
      </c>
      <c r="V314" t="s">
        <v>634</v>
      </c>
      <c r="W314" t="s">
        <v>3395</v>
      </c>
      <c r="X314" t="s">
        <v>3395</v>
      </c>
      <c r="Y314" t="s">
        <v>3395</v>
      </c>
      <c r="Z314" t="s">
        <v>3395</v>
      </c>
      <c r="AA314" t="s">
        <v>3395</v>
      </c>
      <c r="AB314">
        <v>0</v>
      </c>
      <c r="AC314">
        <v>0</v>
      </c>
      <c r="AD314">
        <v>0</v>
      </c>
      <c r="AE314">
        <v>0</v>
      </c>
      <c r="AF314">
        <v>0</v>
      </c>
      <c r="AG314">
        <v>0</v>
      </c>
      <c r="AH314">
        <v>0</v>
      </c>
      <c r="AI314">
        <v>0</v>
      </c>
      <c r="AL314">
        <v>0</v>
      </c>
      <c r="AM314" t="s">
        <v>322</v>
      </c>
    </row>
    <row r="315" spans="1:47">
      <c r="A315" s="1">
        <v>304</v>
      </c>
      <c r="B315" t="s">
        <v>285</v>
      </c>
      <c r="C315" t="s">
        <v>634</v>
      </c>
      <c r="D315" t="str">
        <f>IF(G315="n","-",MIN(X315,AI315,AN315))</f>
        <v>-</v>
      </c>
      <c r="E315" t="s">
        <v>3395</v>
      </c>
      <c r="F315" t="str">
        <f t="shared" si="33"/>
        <v/>
      </c>
      <c r="G315" t="str">
        <f t="shared" si="38"/>
        <v>n</v>
      </c>
      <c r="H315" t="str">
        <f t="shared" si="37"/>
        <v>None</v>
      </c>
      <c r="I315" t="s">
        <v>1137</v>
      </c>
      <c r="J315" t="s">
        <v>5982</v>
      </c>
      <c r="M315">
        <v>40454.199999999997</v>
      </c>
      <c r="N315">
        <v>0.09</v>
      </c>
      <c r="O315">
        <v>380</v>
      </c>
      <c r="P315" t="s">
        <v>6261</v>
      </c>
      <c r="Q315">
        <v>0.10100000000000001</v>
      </c>
      <c r="R315">
        <v>376000</v>
      </c>
      <c r="S315">
        <v>6</v>
      </c>
      <c r="T315" t="s">
        <v>5572</v>
      </c>
      <c r="U315" t="s">
        <v>709</v>
      </c>
      <c r="V315" t="s">
        <v>634</v>
      </c>
      <c r="W315" t="s">
        <v>5944</v>
      </c>
      <c r="X315" t="s">
        <v>3395</v>
      </c>
      <c r="Y315" t="s">
        <v>3395</v>
      </c>
      <c r="Z315">
        <v>2007</v>
      </c>
      <c r="AA315">
        <v>2020</v>
      </c>
      <c r="AB315" t="s">
        <v>2990</v>
      </c>
      <c r="AC315">
        <v>0</v>
      </c>
      <c r="AD315">
        <v>0</v>
      </c>
      <c r="AE315" t="s">
        <v>6262</v>
      </c>
      <c r="AF315">
        <v>0</v>
      </c>
      <c r="AG315">
        <v>0</v>
      </c>
      <c r="AH315">
        <v>0</v>
      </c>
      <c r="AI315">
        <v>0</v>
      </c>
      <c r="AL315">
        <v>0</v>
      </c>
      <c r="AM315" t="s">
        <v>285</v>
      </c>
    </row>
    <row r="316" spans="1:47">
      <c r="A316" s="6">
        <v>305</v>
      </c>
      <c r="B316" t="s">
        <v>410</v>
      </c>
      <c r="C316" t="s">
        <v>634</v>
      </c>
      <c r="D316" t="str">
        <f>IF(G316="n","",MIN(X316,-I316,-N316))</f>
        <v/>
      </c>
      <c r="F316" t="str">
        <f t="shared" si="33"/>
        <v/>
      </c>
      <c r="G316" t="str">
        <f t="shared" si="38"/>
        <v>n</v>
      </c>
      <c r="H316" t="str">
        <f t="shared" si="37"/>
        <v>None</v>
      </c>
      <c r="I316" t="s">
        <v>1145</v>
      </c>
      <c r="J316" t="s">
        <v>5580</v>
      </c>
      <c r="M316">
        <v>40240.5</v>
      </c>
      <c r="N316">
        <v>-0.26100000000000001</v>
      </c>
      <c r="O316">
        <v>2833.3</v>
      </c>
      <c r="P316" t="s">
        <v>6263</v>
      </c>
      <c r="Q316">
        <v>-0.27700000000000002</v>
      </c>
      <c r="R316">
        <v>84952</v>
      </c>
      <c r="S316" t="s">
        <v>5513</v>
      </c>
      <c r="T316" t="e">
        <v>#N/A</v>
      </c>
      <c r="U316" t="s">
        <v>751</v>
      </c>
      <c r="V316" t="s">
        <v>634</v>
      </c>
      <c r="W316" t="s">
        <v>3395</v>
      </c>
      <c r="X316" t="s">
        <v>3395</v>
      </c>
      <c r="Y316" t="s">
        <v>3395</v>
      </c>
      <c r="Z316" t="s">
        <v>3395</v>
      </c>
      <c r="AM316" t="s">
        <v>410</v>
      </c>
    </row>
    <row r="317" spans="1:47">
      <c r="A317" s="1">
        <v>306</v>
      </c>
      <c r="B317" t="s">
        <v>326</v>
      </c>
      <c r="C317" t="s">
        <v>634</v>
      </c>
      <c r="D317">
        <f>IF(G317="n","",MIN(X317,AI317,AN317))</f>
        <v>2018</v>
      </c>
      <c r="F317">
        <f t="shared" si="33"/>
        <v>2018</v>
      </c>
      <c r="G317" t="str">
        <f t="shared" si="38"/>
        <v>y</v>
      </c>
      <c r="H317" t="str">
        <f t="shared" si="37"/>
        <v xml:space="preserve"> SBT</v>
      </c>
      <c r="I317" t="s">
        <v>5704</v>
      </c>
      <c r="J317" t="s">
        <v>5946</v>
      </c>
      <c r="M317">
        <v>40052</v>
      </c>
      <c r="N317">
        <v>4.7E-2</v>
      </c>
      <c r="O317">
        <v>3024</v>
      </c>
      <c r="P317" t="s">
        <v>6264</v>
      </c>
      <c r="Q317">
        <v>0.70499999999999996</v>
      </c>
      <c r="R317">
        <v>121000</v>
      </c>
      <c r="S317">
        <v>-9</v>
      </c>
      <c r="T317" t="s">
        <v>5493</v>
      </c>
      <c r="U317" t="s">
        <v>3332</v>
      </c>
      <c r="V317" t="s">
        <v>634</v>
      </c>
      <c r="W317" t="s">
        <v>5717</v>
      </c>
      <c r="X317" t="s">
        <v>3395</v>
      </c>
      <c r="Y317">
        <v>2018</v>
      </c>
      <c r="Z317">
        <v>2016</v>
      </c>
      <c r="AA317">
        <v>2030</v>
      </c>
      <c r="AB317" t="s">
        <v>6265</v>
      </c>
      <c r="AC317">
        <v>0</v>
      </c>
      <c r="AD317">
        <v>0</v>
      </c>
      <c r="AE317">
        <v>0</v>
      </c>
      <c r="AF317" t="s">
        <v>3528</v>
      </c>
      <c r="AG317" t="s">
        <v>641</v>
      </c>
      <c r="AH317" t="s">
        <v>3930</v>
      </c>
      <c r="AI317">
        <v>2018</v>
      </c>
      <c r="AJ317">
        <v>2030</v>
      </c>
      <c r="AK317" t="s">
        <v>6266</v>
      </c>
      <c r="AL317" t="s">
        <v>5288</v>
      </c>
      <c r="AM317" t="s">
        <v>326</v>
      </c>
    </row>
    <row r="318" spans="1:47">
      <c r="A318" s="1">
        <v>307</v>
      </c>
      <c r="B318" t="s">
        <v>330</v>
      </c>
      <c r="C318" t="s">
        <v>634</v>
      </c>
      <c r="D318" t="str">
        <f>IF(G318="n","-",MIN(X318,AI318,AN318))</f>
        <v>-</v>
      </c>
      <c r="E318" t="s">
        <v>3395</v>
      </c>
      <c r="F318" t="str">
        <f t="shared" si="33"/>
        <v/>
      </c>
      <c r="G318" t="str">
        <f t="shared" si="38"/>
        <v>n</v>
      </c>
      <c r="H318" t="str">
        <f t="shared" si="37"/>
        <v>None</v>
      </c>
      <c r="I318" t="s">
        <v>713</v>
      </c>
      <c r="J318" t="s">
        <v>5662</v>
      </c>
      <c r="M318">
        <v>39831</v>
      </c>
      <c r="N318">
        <v>5.6000000000000001E-2</v>
      </c>
      <c r="O318">
        <v>3825</v>
      </c>
      <c r="P318" t="s">
        <v>6267</v>
      </c>
      <c r="Q318">
        <v>-0.59</v>
      </c>
      <c r="R318">
        <v>137000</v>
      </c>
      <c r="S318">
        <v>-5</v>
      </c>
      <c r="T318" t="s">
        <v>5493</v>
      </c>
      <c r="U318" t="s">
        <v>3332</v>
      </c>
      <c r="V318" t="s">
        <v>634</v>
      </c>
      <c r="W318" t="s">
        <v>6268</v>
      </c>
      <c r="X318" t="s">
        <v>3395</v>
      </c>
      <c r="Y318" t="s">
        <v>3395</v>
      </c>
      <c r="Z318" t="s">
        <v>3395</v>
      </c>
      <c r="AA318">
        <v>2020</v>
      </c>
      <c r="AB318">
        <v>0</v>
      </c>
      <c r="AC318">
        <v>0</v>
      </c>
      <c r="AD318">
        <v>0</v>
      </c>
      <c r="AE318">
        <v>0</v>
      </c>
      <c r="AF318">
        <v>0</v>
      </c>
      <c r="AG318">
        <v>0</v>
      </c>
      <c r="AH318">
        <v>0</v>
      </c>
      <c r="AI318">
        <v>0</v>
      </c>
      <c r="AL318">
        <v>0</v>
      </c>
      <c r="AM318" t="s">
        <v>330</v>
      </c>
    </row>
    <row r="319" spans="1:47">
      <c r="A319" s="1">
        <v>308</v>
      </c>
      <c r="B319" t="s">
        <v>266</v>
      </c>
      <c r="C319" t="s">
        <v>634</v>
      </c>
      <c r="D319" t="str">
        <f>IF(G319="n","-",MIN(X319,AI319,AN319))</f>
        <v>-</v>
      </c>
      <c r="E319" t="s">
        <v>3395</v>
      </c>
      <c r="F319" t="str">
        <f t="shared" si="33"/>
        <v/>
      </c>
      <c r="G319" t="str">
        <f t="shared" si="38"/>
        <v>n</v>
      </c>
      <c r="H319" t="str">
        <f t="shared" si="37"/>
        <v>None</v>
      </c>
      <c r="I319" t="s">
        <v>1145</v>
      </c>
      <c r="J319" t="s">
        <v>6092</v>
      </c>
      <c r="M319">
        <v>39815</v>
      </c>
      <c r="N319">
        <v>3.4000000000000002E-2</v>
      </c>
      <c r="O319">
        <v>2252</v>
      </c>
      <c r="P319" t="s">
        <v>6269</v>
      </c>
      <c r="Q319">
        <v>-0.29399999999999998</v>
      </c>
      <c r="R319">
        <v>45420</v>
      </c>
      <c r="S319">
        <v>-15</v>
      </c>
      <c r="T319" t="s">
        <v>5493</v>
      </c>
      <c r="U319" t="s">
        <v>3332</v>
      </c>
      <c r="V319" t="s">
        <v>634</v>
      </c>
      <c r="W319" t="s">
        <v>3395</v>
      </c>
      <c r="X319" t="s">
        <v>3395</v>
      </c>
      <c r="Y319" t="s">
        <v>3395</v>
      </c>
      <c r="Z319" t="s">
        <v>3395</v>
      </c>
      <c r="AA319" t="s">
        <v>3395</v>
      </c>
      <c r="AB319">
        <v>0</v>
      </c>
      <c r="AC319">
        <v>0</v>
      </c>
      <c r="AD319" t="s">
        <v>6270</v>
      </c>
      <c r="AE319" t="s">
        <v>6271</v>
      </c>
      <c r="AF319">
        <v>0</v>
      </c>
      <c r="AG319">
        <v>0</v>
      </c>
      <c r="AH319">
        <v>0</v>
      </c>
      <c r="AI319">
        <v>0</v>
      </c>
      <c r="AL319">
        <v>0</v>
      </c>
      <c r="AM319" t="s">
        <v>266</v>
      </c>
    </row>
    <row r="320" spans="1:47">
      <c r="A320" s="1">
        <v>309</v>
      </c>
      <c r="B320" t="s">
        <v>414</v>
      </c>
      <c r="C320" t="s">
        <v>634</v>
      </c>
      <c r="D320" t="str">
        <f>IF(G320="n","-",MIN(X320,AI320,AN320))</f>
        <v>-</v>
      </c>
      <c r="E320" t="s">
        <v>3395</v>
      </c>
      <c r="F320" t="str">
        <f t="shared" si="33"/>
        <v/>
      </c>
      <c r="G320" t="str">
        <f t="shared" si="38"/>
        <v>n</v>
      </c>
      <c r="H320" t="str">
        <f t="shared" si="37"/>
        <v>None</v>
      </c>
      <c r="I320" t="s">
        <v>1101</v>
      </c>
      <c r="J320" t="s">
        <v>1101</v>
      </c>
      <c r="M320">
        <v>39750.300000000003</v>
      </c>
      <c r="N320">
        <v>0.18</v>
      </c>
      <c r="O320">
        <v>127.7</v>
      </c>
      <c r="P320" t="s">
        <v>6272</v>
      </c>
      <c r="Q320" t="s">
        <v>3395</v>
      </c>
      <c r="R320">
        <v>5000</v>
      </c>
      <c r="S320">
        <v>42</v>
      </c>
      <c r="T320" t="s">
        <v>5493</v>
      </c>
      <c r="U320" t="s">
        <v>3332</v>
      </c>
      <c r="V320" t="s">
        <v>634</v>
      </c>
      <c r="W320" t="s">
        <v>3395</v>
      </c>
      <c r="X320" t="s">
        <v>3395</v>
      </c>
      <c r="Y320" t="s">
        <v>3395</v>
      </c>
      <c r="Z320" t="s">
        <v>3395</v>
      </c>
      <c r="AA320" t="s">
        <v>3395</v>
      </c>
      <c r="AB320">
        <v>0</v>
      </c>
      <c r="AC320">
        <v>0</v>
      </c>
      <c r="AD320">
        <v>0</v>
      </c>
      <c r="AE320">
        <v>0</v>
      </c>
      <c r="AF320">
        <v>0</v>
      </c>
      <c r="AG320">
        <v>0</v>
      </c>
      <c r="AH320">
        <v>0</v>
      </c>
      <c r="AI320">
        <v>0</v>
      </c>
      <c r="AL320">
        <v>0</v>
      </c>
      <c r="AM320" t="s">
        <v>414</v>
      </c>
    </row>
    <row r="321" spans="1:47">
      <c r="A321" s="1">
        <v>310</v>
      </c>
      <c r="B321" t="s">
        <v>232</v>
      </c>
      <c r="C321" t="s">
        <v>634</v>
      </c>
      <c r="D321">
        <f>IF(G321="n","",MIN(X321,AI321,AN321))</f>
        <v>2007</v>
      </c>
      <c r="F321">
        <f t="shared" si="33"/>
        <v>2007</v>
      </c>
      <c r="G321" t="str">
        <f t="shared" si="38"/>
        <v>y</v>
      </c>
      <c r="H321" t="str">
        <f t="shared" si="37"/>
        <v>CN, SBT &amp; RE100</v>
      </c>
      <c r="I321" t="s">
        <v>1145</v>
      </c>
      <c r="J321" t="s">
        <v>5966</v>
      </c>
      <c r="M321">
        <v>39598.199999999997</v>
      </c>
      <c r="N321">
        <v>-0.29699999999999999</v>
      </c>
      <c r="O321">
        <v>5618.8</v>
      </c>
      <c r="P321" t="s">
        <v>6273</v>
      </c>
      <c r="Q321">
        <v>-8.7999999999999995E-2</v>
      </c>
      <c r="R321">
        <v>53768</v>
      </c>
      <c r="S321">
        <v>-139</v>
      </c>
      <c r="T321" t="s">
        <v>5493</v>
      </c>
      <c r="U321" t="s">
        <v>697</v>
      </c>
      <c r="V321" t="s">
        <v>651</v>
      </c>
      <c r="W321" t="s">
        <v>3395</v>
      </c>
      <c r="X321">
        <v>2007</v>
      </c>
      <c r="Y321" t="s">
        <v>3395</v>
      </c>
      <c r="Z321" t="s">
        <v>3395</v>
      </c>
      <c r="AA321" t="s">
        <v>3395</v>
      </c>
      <c r="AB321" t="s">
        <v>2990</v>
      </c>
      <c r="AC321">
        <v>0</v>
      </c>
      <c r="AD321" t="s">
        <v>6274</v>
      </c>
      <c r="AE321" t="s">
        <v>6275</v>
      </c>
      <c r="AF321" t="s">
        <v>3371</v>
      </c>
      <c r="AG321" t="s">
        <v>633</v>
      </c>
      <c r="AH321" t="s">
        <v>3594</v>
      </c>
      <c r="AI321">
        <v>2015</v>
      </c>
      <c r="AL321">
        <v>0</v>
      </c>
      <c r="AM321" t="s">
        <v>232</v>
      </c>
      <c r="AN321">
        <v>2015</v>
      </c>
      <c r="AO321">
        <v>2020</v>
      </c>
      <c r="AP321" t="s">
        <v>3338</v>
      </c>
      <c r="AQ321">
        <v>0.95</v>
      </c>
      <c r="AR321">
        <v>0.91</v>
      </c>
      <c r="AS321">
        <v>0.86</v>
      </c>
      <c r="AT321">
        <v>0.86</v>
      </c>
      <c r="AU321" t="s">
        <v>5839</v>
      </c>
    </row>
    <row r="322" spans="1:47">
      <c r="A322" s="1">
        <v>311</v>
      </c>
      <c r="B322" t="s">
        <v>795</v>
      </c>
      <c r="C322" t="s">
        <v>634</v>
      </c>
      <c r="D322" t="str">
        <f t="shared" ref="D322:D337" si="39">IF(G322="n","-",MIN(X322,AI322,AN322))</f>
        <v>-</v>
      </c>
      <c r="E322" t="s">
        <v>3395</v>
      </c>
      <c r="F322" t="str">
        <f t="shared" si="33"/>
        <v/>
      </c>
      <c r="G322" t="str">
        <f t="shared" si="38"/>
        <v>n</v>
      </c>
      <c r="H322" t="str">
        <f>IF((OR(V322="Carbon Neutral",V322="No - but have a post-2030 commitment")),           IF((OR(AG322="Committed",AG322="Targets Set")),                    IF(AN322&gt;1, "CN, SBT &amp; RE100", "CN &amp; SBT"),                   IF(AN322&gt;1, "CN &amp; RE100", "CN")      ),                                                                                             IF((OR(AG322="Committed",AG322="Targets Set")),                IF(AN322&gt;1, "SBT &amp; RE100", " SBT"),                                 IF(AN322&gt;1, "RE100", "None")           )                         )</f>
        <v>CN</v>
      </c>
      <c r="I322" t="s">
        <v>1101</v>
      </c>
      <c r="J322" t="s">
        <v>5744</v>
      </c>
      <c r="M322">
        <v>39594.699999999997</v>
      </c>
      <c r="N322">
        <v>9.7000000000000003E-2</v>
      </c>
      <c r="O322">
        <v>244.1</v>
      </c>
      <c r="P322" t="s">
        <v>6276</v>
      </c>
      <c r="Q322">
        <v>-0.43099999999999999</v>
      </c>
      <c r="R322">
        <v>31780</v>
      </c>
      <c r="S322">
        <v>7</v>
      </c>
      <c r="T322" t="s">
        <v>5493</v>
      </c>
      <c r="U322" t="s">
        <v>5515</v>
      </c>
      <c r="V322" t="s">
        <v>5521</v>
      </c>
      <c r="W322" t="s">
        <v>3395</v>
      </c>
      <c r="X322">
        <v>2019</v>
      </c>
      <c r="Y322" t="s">
        <v>3395</v>
      </c>
      <c r="Z322" t="s">
        <v>3395</v>
      </c>
      <c r="AA322">
        <v>2050</v>
      </c>
      <c r="AB322" t="s">
        <v>6277</v>
      </c>
      <c r="AD322" t="s">
        <v>6278</v>
      </c>
      <c r="AE322" t="s">
        <v>6279</v>
      </c>
      <c r="AI322">
        <v>0</v>
      </c>
    </row>
    <row r="323" spans="1:47">
      <c r="A323" s="1">
        <v>311</v>
      </c>
      <c r="B323" t="s">
        <v>795</v>
      </c>
      <c r="C323" t="s">
        <v>643</v>
      </c>
      <c r="D323" t="str">
        <f t="shared" si="39"/>
        <v>-</v>
      </c>
      <c r="E323" t="s">
        <v>3395</v>
      </c>
      <c r="F323" t="str">
        <f t="shared" si="33"/>
        <v/>
      </c>
      <c r="G323" t="str">
        <f t="shared" si="38"/>
        <v>n</v>
      </c>
      <c r="H323" t="str">
        <f t="shared" ref="H323:H354" si="40">IF((OR(V323="Carbon Neutral",V323="No - but have a post-2030 commitment")), IF((OR(AG323="Committed",AG323="Targets Set")), IF(AN323&gt;1, "CN, SBT &amp; RE100", "CN &amp; SBT"), IF(AN323&gt;1, "CN &amp; RE100", "CN") ), IF((OR(AG323="Committed",AG323="Targets Set")), IF(AN323&gt;1, "SBT &amp; RE100", " SBT"), IF(AN323&gt;1, "RE100", "None") ) )</f>
        <v>None</v>
      </c>
      <c r="M323">
        <v>39594.699999999997</v>
      </c>
      <c r="N323">
        <v>9.7000000000000003E-2</v>
      </c>
      <c r="O323">
        <v>244.1</v>
      </c>
      <c r="P323" t="s">
        <v>6276</v>
      </c>
      <c r="Q323">
        <v>-0.43099999999999999</v>
      </c>
      <c r="R323">
        <v>31780</v>
      </c>
      <c r="S323">
        <v>7</v>
      </c>
      <c r="T323" t="s">
        <v>5493</v>
      </c>
      <c r="U323" t="s">
        <v>5515</v>
      </c>
      <c r="V323" t="s">
        <v>634</v>
      </c>
      <c r="W323" t="s">
        <v>6280</v>
      </c>
      <c r="X323">
        <v>2019</v>
      </c>
      <c r="Y323" t="s">
        <v>3395</v>
      </c>
      <c r="Z323">
        <v>2015</v>
      </c>
      <c r="AA323">
        <v>2030</v>
      </c>
      <c r="AB323" t="s">
        <v>6281</v>
      </c>
      <c r="AC323">
        <v>0</v>
      </c>
      <c r="AD323" t="s">
        <v>6278</v>
      </c>
      <c r="AE323" t="s">
        <v>6279</v>
      </c>
      <c r="AF323">
        <v>0</v>
      </c>
      <c r="AG323">
        <v>0</v>
      </c>
      <c r="AH323">
        <v>0</v>
      </c>
      <c r="AI323">
        <v>0</v>
      </c>
      <c r="AL323">
        <v>0</v>
      </c>
      <c r="AM323" t="s">
        <v>795</v>
      </c>
    </row>
    <row r="324" spans="1:47">
      <c r="A324" s="1">
        <v>312</v>
      </c>
      <c r="B324" t="s">
        <v>294</v>
      </c>
      <c r="C324" t="s">
        <v>634</v>
      </c>
      <c r="D324" t="str">
        <f t="shared" si="39"/>
        <v>-</v>
      </c>
      <c r="E324" t="s">
        <v>3395</v>
      </c>
      <c r="F324" t="str">
        <f t="shared" si="33"/>
        <v/>
      </c>
      <c r="G324" t="str">
        <f t="shared" si="38"/>
        <v>n</v>
      </c>
      <c r="H324" t="str">
        <f t="shared" si="40"/>
        <v>None</v>
      </c>
      <c r="I324" t="s">
        <v>1489</v>
      </c>
      <c r="J324" t="s">
        <v>5551</v>
      </c>
      <c r="M324">
        <v>39581.599999999999</v>
      </c>
      <c r="N324">
        <v>0.106</v>
      </c>
      <c r="O324">
        <v>3058.5</v>
      </c>
      <c r="P324" t="s">
        <v>6282</v>
      </c>
      <c r="Q324">
        <v>0.19600000000000001</v>
      </c>
      <c r="R324">
        <v>114765</v>
      </c>
      <c r="S324">
        <v>11</v>
      </c>
      <c r="T324" t="s">
        <v>5493</v>
      </c>
      <c r="U324" t="s">
        <v>680</v>
      </c>
      <c r="V324" t="s">
        <v>634</v>
      </c>
      <c r="W324" t="s">
        <v>3395</v>
      </c>
      <c r="X324" t="s">
        <v>3395</v>
      </c>
      <c r="Y324" t="s">
        <v>3395</v>
      </c>
      <c r="Z324" t="s">
        <v>3395</v>
      </c>
      <c r="AA324" t="s">
        <v>3395</v>
      </c>
      <c r="AB324">
        <v>0</v>
      </c>
      <c r="AC324">
        <v>0</v>
      </c>
      <c r="AD324">
        <v>0</v>
      </c>
      <c r="AE324">
        <v>0</v>
      </c>
      <c r="AF324">
        <v>0</v>
      </c>
      <c r="AG324">
        <v>0</v>
      </c>
      <c r="AH324">
        <v>0</v>
      </c>
      <c r="AI324">
        <v>0</v>
      </c>
      <c r="AL324">
        <v>0</v>
      </c>
      <c r="AM324" t="s">
        <v>294</v>
      </c>
    </row>
    <row r="325" spans="1:47">
      <c r="A325" s="1">
        <v>313</v>
      </c>
      <c r="B325" t="s">
        <v>2141</v>
      </c>
      <c r="C325" t="s">
        <v>634</v>
      </c>
      <c r="D325" t="str">
        <f t="shared" si="39"/>
        <v>-</v>
      </c>
      <c r="E325" t="s">
        <v>3395</v>
      </c>
      <c r="F325" t="str">
        <f t="shared" si="33"/>
        <v/>
      </c>
      <c r="G325" t="str">
        <f t="shared" si="38"/>
        <v>n</v>
      </c>
      <c r="H325" t="str">
        <f t="shared" si="40"/>
        <v>None</v>
      </c>
      <c r="I325" t="s">
        <v>1130</v>
      </c>
      <c r="J325" t="s">
        <v>6143</v>
      </c>
      <c r="M325">
        <v>39571</v>
      </c>
      <c r="N325">
        <v>3.5999999999999997E-2</v>
      </c>
      <c r="O325">
        <v>2392.1999999999998</v>
      </c>
      <c r="P325" t="s">
        <v>6283</v>
      </c>
      <c r="Q325">
        <v>0.17</v>
      </c>
      <c r="R325">
        <v>276750</v>
      </c>
      <c r="S325">
        <v>-15</v>
      </c>
      <c r="T325" t="s">
        <v>5493</v>
      </c>
      <c r="U325" t="s">
        <v>709</v>
      </c>
      <c r="V325" t="s">
        <v>634</v>
      </c>
      <c r="W325" t="s">
        <v>3395</v>
      </c>
      <c r="X325" t="s">
        <v>3395</v>
      </c>
      <c r="Y325" t="s">
        <v>3395</v>
      </c>
      <c r="Z325" t="s">
        <v>3395</v>
      </c>
      <c r="AA325" t="s">
        <v>3395</v>
      </c>
      <c r="AB325">
        <v>0</v>
      </c>
      <c r="AC325">
        <v>0</v>
      </c>
      <c r="AD325">
        <v>0</v>
      </c>
      <c r="AE325">
        <v>0</v>
      </c>
      <c r="AF325">
        <v>0</v>
      </c>
      <c r="AG325">
        <v>0</v>
      </c>
      <c r="AH325">
        <v>0</v>
      </c>
      <c r="AI325">
        <v>0</v>
      </c>
      <c r="AL325">
        <v>0</v>
      </c>
      <c r="AM325" t="s">
        <v>2141</v>
      </c>
    </row>
    <row r="326" spans="1:47">
      <c r="A326" s="1">
        <v>314</v>
      </c>
      <c r="B326" t="s">
        <v>402</v>
      </c>
      <c r="C326" t="s">
        <v>634</v>
      </c>
      <c r="D326" t="str">
        <f t="shared" si="39"/>
        <v>-</v>
      </c>
      <c r="E326" t="s">
        <v>3395</v>
      </c>
      <c r="F326" t="str">
        <f t="shared" si="33"/>
        <v/>
      </c>
      <c r="G326" t="str">
        <f t="shared" si="38"/>
        <v>n</v>
      </c>
      <c r="H326" t="str">
        <f t="shared" si="40"/>
        <v>None</v>
      </c>
      <c r="I326" t="s">
        <v>1145</v>
      </c>
      <c r="J326" t="s">
        <v>5866</v>
      </c>
      <c r="M326">
        <v>39267.199999999997</v>
      </c>
      <c r="N326">
        <v>0.17199999999999999</v>
      </c>
      <c r="O326">
        <v>397.9</v>
      </c>
      <c r="P326" t="s">
        <v>6284</v>
      </c>
      <c r="Q326">
        <v>-0.224</v>
      </c>
      <c r="R326">
        <v>9844</v>
      </c>
      <c r="S326">
        <v>43</v>
      </c>
      <c r="T326" t="s">
        <v>5493</v>
      </c>
      <c r="U326" t="s">
        <v>3332</v>
      </c>
      <c r="V326" t="s">
        <v>634</v>
      </c>
      <c r="W326" t="s">
        <v>3395</v>
      </c>
      <c r="X326" t="s">
        <v>3395</v>
      </c>
      <c r="Y326" t="s">
        <v>3395</v>
      </c>
      <c r="Z326" t="s">
        <v>3395</v>
      </c>
      <c r="AA326" t="s">
        <v>3395</v>
      </c>
      <c r="AB326">
        <v>0</v>
      </c>
      <c r="AC326">
        <v>0</v>
      </c>
      <c r="AD326">
        <v>0</v>
      </c>
      <c r="AE326">
        <v>0</v>
      </c>
      <c r="AF326">
        <v>0</v>
      </c>
      <c r="AG326">
        <v>0</v>
      </c>
      <c r="AH326">
        <v>0</v>
      </c>
      <c r="AI326">
        <v>0</v>
      </c>
      <c r="AL326">
        <v>0</v>
      </c>
      <c r="AM326" t="s">
        <v>402</v>
      </c>
    </row>
    <row r="327" spans="1:47">
      <c r="A327" s="1">
        <v>315</v>
      </c>
      <c r="B327" t="s">
        <v>303</v>
      </c>
      <c r="C327" t="s">
        <v>634</v>
      </c>
      <c r="D327" t="str">
        <f t="shared" si="39"/>
        <v>-</v>
      </c>
      <c r="E327" t="s">
        <v>3395</v>
      </c>
      <c r="F327" t="str">
        <f t="shared" si="33"/>
        <v/>
      </c>
      <c r="G327" t="str">
        <f t="shared" si="38"/>
        <v>n</v>
      </c>
      <c r="H327" t="str">
        <f t="shared" si="40"/>
        <v>None</v>
      </c>
      <c r="I327" t="s">
        <v>1145</v>
      </c>
      <c r="J327" t="s">
        <v>5580</v>
      </c>
      <c r="M327">
        <v>39050.6</v>
      </c>
      <c r="N327">
        <v>9.1999999999999998E-2</v>
      </c>
      <c r="O327">
        <v>4779.7</v>
      </c>
      <c r="P327" t="s">
        <v>6285</v>
      </c>
      <c r="Q327">
        <v>-0.42</v>
      </c>
      <c r="R327">
        <v>92117</v>
      </c>
      <c r="S327">
        <v>9</v>
      </c>
      <c r="T327" t="s">
        <v>5493</v>
      </c>
      <c r="U327" t="s">
        <v>735</v>
      </c>
      <c r="V327" t="s">
        <v>634</v>
      </c>
      <c r="W327" t="s">
        <v>3395</v>
      </c>
      <c r="X327" t="s">
        <v>3395</v>
      </c>
      <c r="Y327" t="s">
        <v>3395</v>
      </c>
      <c r="Z327" t="s">
        <v>3395</v>
      </c>
      <c r="AA327" t="s">
        <v>3395</v>
      </c>
      <c r="AB327">
        <v>0</v>
      </c>
      <c r="AC327">
        <v>0</v>
      </c>
      <c r="AD327">
        <v>0</v>
      </c>
      <c r="AE327">
        <v>0</v>
      </c>
      <c r="AF327">
        <v>0</v>
      </c>
      <c r="AG327">
        <v>0</v>
      </c>
      <c r="AH327">
        <v>0</v>
      </c>
      <c r="AI327">
        <v>0</v>
      </c>
      <c r="AL327">
        <v>0</v>
      </c>
      <c r="AM327" t="s">
        <v>303</v>
      </c>
    </row>
    <row r="328" spans="1:47">
      <c r="A328" s="1">
        <v>316</v>
      </c>
      <c r="B328" t="s">
        <v>434</v>
      </c>
      <c r="C328" t="s">
        <v>634</v>
      </c>
      <c r="D328" t="str">
        <f t="shared" si="39"/>
        <v>-</v>
      </c>
      <c r="E328" t="s">
        <v>3395</v>
      </c>
      <c r="F328" t="str">
        <f t="shared" si="33"/>
        <v/>
      </c>
      <c r="G328" t="str">
        <f t="shared" si="38"/>
        <v>n</v>
      </c>
      <c r="H328" t="str">
        <f t="shared" si="40"/>
        <v>None</v>
      </c>
      <c r="I328" t="s">
        <v>628</v>
      </c>
      <c r="J328" t="s">
        <v>628</v>
      </c>
      <c r="M328">
        <v>39004</v>
      </c>
      <c r="N328">
        <v>0.13100000000000001</v>
      </c>
      <c r="O328">
        <v>4688</v>
      </c>
      <c r="P328" t="s">
        <v>6286</v>
      </c>
      <c r="Q328">
        <v>-3.9E-2</v>
      </c>
      <c r="R328">
        <v>19450</v>
      </c>
      <c r="S328">
        <v>22</v>
      </c>
      <c r="T328" t="s">
        <v>5493</v>
      </c>
      <c r="U328" t="s">
        <v>697</v>
      </c>
      <c r="V328" t="s">
        <v>634</v>
      </c>
      <c r="W328" t="s">
        <v>3395</v>
      </c>
      <c r="X328" t="s">
        <v>3395</v>
      </c>
      <c r="Y328" t="s">
        <v>3395</v>
      </c>
      <c r="Z328" t="s">
        <v>3395</v>
      </c>
      <c r="AA328" t="s">
        <v>3395</v>
      </c>
      <c r="AB328">
        <v>0</v>
      </c>
      <c r="AC328">
        <v>0</v>
      </c>
      <c r="AD328">
        <v>0</v>
      </c>
      <c r="AE328">
        <v>0</v>
      </c>
      <c r="AF328">
        <v>0</v>
      </c>
      <c r="AG328">
        <v>0</v>
      </c>
      <c r="AH328">
        <v>0</v>
      </c>
      <c r="AI328">
        <v>0</v>
      </c>
      <c r="AL328">
        <v>0</v>
      </c>
      <c r="AM328" t="s">
        <v>434</v>
      </c>
    </row>
    <row r="329" spans="1:47">
      <c r="A329" s="1">
        <v>317</v>
      </c>
      <c r="B329" t="s">
        <v>296</v>
      </c>
      <c r="C329" t="s">
        <v>634</v>
      </c>
      <c r="D329" t="str">
        <f t="shared" si="39"/>
        <v>-</v>
      </c>
      <c r="E329" t="s">
        <v>3395</v>
      </c>
      <c r="F329" t="str">
        <f t="shared" si="33"/>
        <v/>
      </c>
      <c r="G329" t="str">
        <f t="shared" si="38"/>
        <v>n</v>
      </c>
      <c r="H329" t="str">
        <f t="shared" si="40"/>
        <v>None</v>
      </c>
      <c r="I329" t="s">
        <v>5490</v>
      </c>
      <c r="J329" t="s">
        <v>6207</v>
      </c>
      <c r="M329">
        <v>38972.9</v>
      </c>
      <c r="N329">
        <v>8.6999999999999994E-2</v>
      </c>
      <c r="O329">
        <v>3059.8</v>
      </c>
      <c r="P329" t="s">
        <v>6287</v>
      </c>
      <c r="Q329">
        <v>0.17299999999999999</v>
      </c>
      <c r="R329">
        <v>270000</v>
      </c>
      <c r="S329">
        <v>4</v>
      </c>
      <c r="T329" t="s">
        <v>5493</v>
      </c>
      <c r="U329" t="s">
        <v>3332</v>
      </c>
      <c r="V329" t="s">
        <v>634</v>
      </c>
      <c r="W329" t="s">
        <v>6288</v>
      </c>
      <c r="X329" t="s">
        <v>3395</v>
      </c>
      <c r="Y329" t="s">
        <v>3395</v>
      </c>
      <c r="Z329">
        <v>2010</v>
      </c>
      <c r="AA329">
        <v>2020</v>
      </c>
      <c r="AB329" t="s">
        <v>2990</v>
      </c>
      <c r="AC329">
        <v>0</v>
      </c>
      <c r="AD329">
        <v>0</v>
      </c>
      <c r="AE329">
        <v>0</v>
      </c>
      <c r="AF329">
        <v>0</v>
      </c>
      <c r="AG329">
        <v>0</v>
      </c>
      <c r="AH329">
        <v>0</v>
      </c>
      <c r="AI329">
        <v>0</v>
      </c>
      <c r="AL329">
        <v>0</v>
      </c>
      <c r="AM329" t="s">
        <v>296</v>
      </c>
    </row>
    <row r="330" spans="1:47">
      <c r="A330" s="1">
        <v>318</v>
      </c>
      <c r="B330" t="s">
        <v>5455</v>
      </c>
      <c r="C330" t="s">
        <v>634</v>
      </c>
      <c r="D330" t="str">
        <f t="shared" si="39"/>
        <v>-</v>
      </c>
      <c r="E330" t="s">
        <v>3395</v>
      </c>
      <c r="F330" t="str">
        <f t="shared" si="33"/>
        <v/>
      </c>
      <c r="G330" t="str">
        <f t="shared" si="38"/>
        <v>n</v>
      </c>
      <c r="H330" t="str">
        <f t="shared" si="40"/>
        <v>None</v>
      </c>
      <c r="I330" t="s">
        <v>1101</v>
      </c>
      <c r="J330" t="s">
        <v>1229</v>
      </c>
      <c r="M330">
        <v>38887.300000000003</v>
      </c>
      <c r="N330">
        <v>0.31900000000000001</v>
      </c>
      <c r="O330">
        <v>-258</v>
      </c>
      <c r="P330" t="s">
        <v>6289</v>
      </c>
      <c r="Q330" t="s">
        <v>3395</v>
      </c>
      <c r="R330">
        <v>104668</v>
      </c>
      <c r="S330">
        <v>81</v>
      </c>
      <c r="T330" t="s">
        <v>5509</v>
      </c>
      <c r="U330" t="s">
        <v>680</v>
      </c>
      <c r="V330" t="s">
        <v>634</v>
      </c>
      <c r="W330" t="s">
        <v>3395</v>
      </c>
      <c r="X330" t="s">
        <v>3395</v>
      </c>
      <c r="Y330" t="s">
        <v>3395</v>
      </c>
      <c r="Z330" t="s">
        <v>3395</v>
      </c>
      <c r="AA330" t="s">
        <v>3395</v>
      </c>
      <c r="AB330">
        <v>0</v>
      </c>
      <c r="AC330">
        <v>0</v>
      </c>
      <c r="AD330">
        <v>0</v>
      </c>
      <c r="AE330">
        <v>0</v>
      </c>
      <c r="AF330">
        <v>0</v>
      </c>
      <c r="AG330">
        <v>0</v>
      </c>
      <c r="AH330">
        <v>0</v>
      </c>
      <c r="AI330">
        <v>0</v>
      </c>
      <c r="AL330">
        <v>0</v>
      </c>
      <c r="AM330" t="s">
        <v>5455</v>
      </c>
    </row>
    <row r="331" spans="1:47">
      <c r="A331" s="1">
        <v>319</v>
      </c>
      <c r="B331" t="s">
        <v>293</v>
      </c>
      <c r="C331" t="s">
        <v>634</v>
      </c>
      <c r="D331" t="str">
        <f t="shared" si="39"/>
        <v>-</v>
      </c>
      <c r="E331" t="s">
        <v>3395</v>
      </c>
      <c r="F331" t="str">
        <f t="shared" si="33"/>
        <v/>
      </c>
      <c r="G331" t="str">
        <f t="shared" si="38"/>
        <v>n</v>
      </c>
      <c r="H331" t="str">
        <f t="shared" si="40"/>
        <v>None</v>
      </c>
      <c r="I331" t="s">
        <v>1101</v>
      </c>
      <c r="J331" t="s">
        <v>1229</v>
      </c>
      <c r="K331" s="7" t="s">
        <v>6290</v>
      </c>
      <c r="M331">
        <v>38727</v>
      </c>
      <c r="N331">
        <v>0.189</v>
      </c>
      <c r="O331">
        <v>6257</v>
      </c>
      <c r="P331" t="s">
        <v>6291</v>
      </c>
      <c r="Q331" t="s">
        <v>3395</v>
      </c>
      <c r="R331">
        <v>10800</v>
      </c>
      <c r="S331">
        <v>44</v>
      </c>
      <c r="T331" t="s">
        <v>5493</v>
      </c>
      <c r="U331" t="s">
        <v>3332</v>
      </c>
      <c r="V331" t="s">
        <v>634</v>
      </c>
      <c r="W331" t="s">
        <v>6292</v>
      </c>
      <c r="X331" t="s">
        <v>3395</v>
      </c>
      <c r="Y331" t="s">
        <v>3395</v>
      </c>
      <c r="Z331">
        <v>2017</v>
      </c>
      <c r="AA331">
        <v>2030</v>
      </c>
      <c r="AB331" t="s">
        <v>2990</v>
      </c>
      <c r="AC331">
        <v>0</v>
      </c>
      <c r="AD331">
        <v>0</v>
      </c>
      <c r="AE331" t="s">
        <v>6293</v>
      </c>
      <c r="AF331">
        <v>0</v>
      </c>
      <c r="AG331">
        <v>0</v>
      </c>
      <c r="AH331">
        <v>0</v>
      </c>
      <c r="AI331">
        <v>0</v>
      </c>
      <c r="AL331">
        <v>0</v>
      </c>
      <c r="AM331" t="s">
        <v>293</v>
      </c>
    </row>
    <row r="332" spans="1:47">
      <c r="A332" s="1">
        <v>320</v>
      </c>
      <c r="B332" t="s">
        <v>233</v>
      </c>
      <c r="C332" t="s">
        <v>634</v>
      </c>
      <c r="D332" t="str">
        <f t="shared" si="39"/>
        <v>-</v>
      </c>
      <c r="E332" t="s">
        <v>3395</v>
      </c>
      <c r="F332" t="str">
        <f t="shared" si="33"/>
        <v/>
      </c>
      <c r="G332" t="str">
        <f t="shared" si="38"/>
        <v>n</v>
      </c>
      <c r="H332" t="str">
        <f t="shared" si="40"/>
        <v>None</v>
      </c>
      <c r="I332" t="s">
        <v>1145</v>
      </c>
      <c r="J332" t="s">
        <v>5580</v>
      </c>
      <c r="M332">
        <v>38278.300000000003</v>
      </c>
      <c r="N332">
        <v>0.109</v>
      </c>
      <c r="O332">
        <v>2862.3</v>
      </c>
      <c r="P332" t="s">
        <v>6294</v>
      </c>
      <c r="Q332" t="s">
        <v>3395</v>
      </c>
      <c r="R332">
        <v>83500</v>
      </c>
      <c r="S332">
        <v>16</v>
      </c>
      <c r="T332" t="s">
        <v>5493</v>
      </c>
      <c r="U332" t="s">
        <v>5515</v>
      </c>
      <c r="V332" t="s">
        <v>634</v>
      </c>
      <c r="W332" t="s">
        <v>6295</v>
      </c>
      <c r="X332" t="s">
        <v>3395</v>
      </c>
      <c r="Y332" t="s">
        <v>3395</v>
      </c>
      <c r="Z332">
        <v>2018</v>
      </c>
      <c r="AA332">
        <v>2025</v>
      </c>
      <c r="AB332" t="s">
        <v>995</v>
      </c>
      <c r="AC332">
        <v>0</v>
      </c>
      <c r="AD332">
        <v>0</v>
      </c>
      <c r="AE332" t="s">
        <v>6296</v>
      </c>
      <c r="AF332">
        <v>0</v>
      </c>
      <c r="AG332">
        <v>0</v>
      </c>
      <c r="AH332">
        <v>0</v>
      </c>
      <c r="AI332">
        <v>0</v>
      </c>
      <c r="AL332">
        <v>0</v>
      </c>
      <c r="AM332" t="s">
        <v>233</v>
      </c>
    </row>
    <row r="333" spans="1:47">
      <c r="A333" s="1">
        <v>321</v>
      </c>
      <c r="B333" t="s">
        <v>412</v>
      </c>
      <c r="C333" t="s">
        <v>634</v>
      </c>
      <c r="D333" t="str">
        <f t="shared" si="39"/>
        <v>-</v>
      </c>
      <c r="E333" t="s">
        <v>3395</v>
      </c>
      <c r="F333" t="str">
        <f t="shared" si="33"/>
        <v/>
      </c>
      <c r="G333" t="str">
        <f t="shared" si="38"/>
        <v>n</v>
      </c>
      <c r="H333" t="str">
        <f t="shared" si="40"/>
        <v>None</v>
      </c>
      <c r="I333" t="s">
        <v>1281</v>
      </c>
      <c r="J333" t="s">
        <v>1281</v>
      </c>
      <c r="K333" s="7">
        <v>22.26</v>
      </c>
      <c r="M333">
        <v>38064</v>
      </c>
      <c r="N333">
        <v>8.9999999999999993E-3</v>
      </c>
      <c r="O333">
        <v>287.39999999999998</v>
      </c>
      <c r="P333" t="s">
        <v>6297</v>
      </c>
      <c r="Q333">
        <v>-0.29799999999999999</v>
      </c>
      <c r="R333">
        <v>116400</v>
      </c>
      <c r="S333">
        <v>-18</v>
      </c>
      <c r="T333" t="s">
        <v>5493</v>
      </c>
      <c r="U333" t="s">
        <v>5515</v>
      </c>
      <c r="V333" t="s">
        <v>634</v>
      </c>
      <c r="W333" t="s">
        <v>6298</v>
      </c>
      <c r="X333" t="s">
        <v>3395</v>
      </c>
      <c r="Y333" t="s">
        <v>3395</v>
      </c>
      <c r="Z333">
        <v>2005</v>
      </c>
      <c r="AA333">
        <v>2025</v>
      </c>
      <c r="AB333" t="s">
        <v>995</v>
      </c>
      <c r="AC333">
        <v>0</v>
      </c>
      <c r="AD333">
        <v>0</v>
      </c>
      <c r="AE333" t="s">
        <v>6299</v>
      </c>
      <c r="AF333">
        <v>0</v>
      </c>
      <c r="AG333">
        <v>0</v>
      </c>
      <c r="AH333">
        <v>0</v>
      </c>
      <c r="AI333">
        <v>0</v>
      </c>
      <c r="AL333">
        <v>0</v>
      </c>
      <c r="AM333" t="s">
        <v>412</v>
      </c>
    </row>
    <row r="334" spans="1:47">
      <c r="A334" s="1">
        <v>322</v>
      </c>
      <c r="B334" t="s">
        <v>2290</v>
      </c>
      <c r="C334" t="s">
        <v>634</v>
      </c>
      <c r="D334" t="str">
        <f t="shared" si="39"/>
        <v>-</v>
      </c>
      <c r="E334" t="s">
        <v>3395</v>
      </c>
      <c r="F334" t="str">
        <f t="shared" si="33"/>
        <v/>
      </c>
      <c r="G334" t="str">
        <f t="shared" si="38"/>
        <v>n</v>
      </c>
      <c r="H334" t="str">
        <f t="shared" si="40"/>
        <v>None</v>
      </c>
      <c r="I334" t="s">
        <v>5687</v>
      </c>
      <c r="J334" t="s">
        <v>5687</v>
      </c>
      <c r="M334">
        <v>37869.800000000003</v>
      </c>
      <c r="N334">
        <v>0.111</v>
      </c>
      <c r="O334">
        <v>1846.4</v>
      </c>
      <c r="P334" t="s">
        <v>6300</v>
      </c>
      <c r="Q334">
        <v>0.14899999999999999</v>
      </c>
      <c r="R334">
        <v>146346</v>
      </c>
      <c r="S334">
        <v>24</v>
      </c>
      <c r="T334" t="s">
        <v>5509</v>
      </c>
      <c r="U334" t="s">
        <v>680</v>
      </c>
      <c r="V334" t="s">
        <v>634</v>
      </c>
      <c r="W334" t="s">
        <v>3395</v>
      </c>
      <c r="X334" t="s">
        <v>3395</v>
      </c>
      <c r="Y334" t="s">
        <v>3395</v>
      </c>
      <c r="Z334" t="s">
        <v>3395</v>
      </c>
      <c r="AA334" t="s">
        <v>3395</v>
      </c>
      <c r="AB334">
        <v>0</v>
      </c>
      <c r="AC334">
        <v>0</v>
      </c>
      <c r="AD334">
        <v>0</v>
      </c>
      <c r="AE334">
        <v>0</v>
      </c>
      <c r="AF334">
        <v>0</v>
      </c>
      <c r="AG334">
        <v>0</v>
      </c>
      <c r="AH334">
        <v>0</v>
      </c>
      <c r="AI334">
        <v>0</v>
      </c>
      <c r="AL334">
        <v>0</v>
      </c>
      <c r="AM334" t="s">
        <v>2290</v>
      </c>
    </row>
    <row r="335" spans="1:47">
      <c r="A335" s="1">
        <v>323</v>
      </c>
      <c r="B335" t="s">
        <v>2838</v>
      </c>
      <c r="C335" t="s">
        <v>634</v>
      </c>
      <c r="D335" t="str">
        <f t="shared" si="39"/>
        <v>-</v>
      </c>
      <c r="E335" t="s">
        <v>3395</v>
      </c>
      <c r="F335" t="str">
        <f t="shared" si="33"/>
        <v/>
      </c>
      <c r="G335" t="str">
        <f t="shared" si="38"/>
        <v>n</v>
      </c>
      <c r="H335" t="str">
        <f t="shared" si="40"/>
        <v>None</v>
      </c>
      <c r="I335" t="s">
        <v>5687</v>
      </c>
      <c r="J335" t="s">
        <v>5687</v>
      </c>
      <c r="M335">
        <v>37727.599999999999</v>
      </c>
      <c r="N335">
        <v>0.10100000000000001</v>
      </c>
      <c r="O335">
        <v>2463.6999999999998</v>
      </c>
      <c r="P335" t="s">
        <v>6301</v>
      </c>
      <c r="Q335">
        <v>0.107</v>
      </c>
      <c r="R335">
        <v>179788</v>
      </c>
      <c r="S335">
        <v>20</v>
      </c>
      <c r="T335" t="s">
        <v>5493</v>
      </c>
      <c r="U335" t="s">
        <v>680</v>
      </c>
      <c r="V335" t="s">
        <v>634</v>
      </c>
      <c r="W335" t="s">
        <v>3395</v>
      </c>
      <c r="X335" t="s">
        <v>3395</v>
      </c>
      <c r="Y335" t="s">
        <v>3395</v>
      </c>
      <c r="Z335" t="s">
        <v>3395</v>
      </c>
      <c r="AA335" t="s">
        <v>3395</v>
      </c>
      <c r="AB335">
        <v>0</v>
      </c>
      <c r="AC335">
        <v>0</v>
      </c>
      <c r="AD335">
        <v>0</v>
      </c>
      <c r="AE335">
        <v>0</v>
      </c>
      <c r="AF335">
        <v>0</v>
      </c>
      <c r="AG335">
        <v>0</v>
      </c>
      <c r="AH335">
        <v>0</v>
      </c>
      <c r="AI335">
        <v>0</v>
      </c>
      <c r="AL335">
        <v>0</v>
      </c>
      <c r="AM335" t="s">
        <v>2838</v>
      </c>
    </row>
    <row r="336" spans="1:47">
      <c r="A336" s="1">
        <v>324</v>
      </c>
      <c r="B336" t="s">
        <v>479</v>
      </c>
      <c r="C336" t="s">
        <v>634</v>
      </c>
      <c r="D336" t="str">
        <f t="shared" si="39"/>
        <v>-</v>
      </c>
      <c r="E336" t="s">
        <v>3395</v>
      </c>
      <c r="F336" t="str">
        <f t="shared" ref="F336:F399" si="41">IF(G336="n","",MIN(IF(V336="Carbon Neutral",X336,"3000"),AI336,IF(AO336&gt;2030,"3000",AN336)))</f>
        <v/>
      </c>
      <c r="G336" t="str">
        <f>IF( V336="Carbon Neutral", "y",   IF(AI336&gt;1, "y", IF(AND(AO336&lt;=2030, AO336&gt;0),"y","n" )    )       )</f>
        <v>n</v>
      </c>
      <c r="H336" t="str">
        <f t="shared" si="40"/>
        <v>None</v>
      </c>
      <c r="I336" t="s">
        <v>1145</v>
      </c>
      <c r="J336" t="s">
        <v>6193</v>
      </c>
      <c r="M336">
        <v>37722.9</v>
      </c>
      <c r="N336">
        <v>1.4999999999999999E-2</v>
      </c>
      <c r="O336">
        <v>2070.6</v>
      </c>
      <c r="P336" t="s">
        <v>6302</v>
      </c>
      <c r="Q336">
        <v>-0.13400000000000001</v>
      </c>
      <c r="R336">
        <v>42950</v>
      </c>
      <c r="S336">
        <v>-15</v>
      </c>
      <c r="T336" t="s">
        <v>5572</v>
      </c>
      <c r="U336" t="s">
        <v>676</v>
      </c>
      <c r="V336" t="s">
        <v>634</v>
      </c>
      <c r="W336" t="s">
        <v>3395</v>
      </c>
      <c r="X336" t="s">
        <v>3395</v>
      </c>
      <c r="Y336" t="s">
        <v>3395</v>
      </c>
      <c r="Z336" t="s">
        <v>3395</v>
      </c>
      <c r="AA336" t="s">
        <v>3395</v>
      </c>
      <c r="AB336">
        <v>0</v>
      </c>
      <c r="AC336">
        <v>0</v>
      </c>
      <c r="AD336">
        <v>0</v>
      </c>
      <c r="AE336">
        <v>0</v>
      </c>
      <c r="AF336">
        <v>0</v>
      </c>
      <c r="AG336">
        <v>0</v>
      </c>
      <c r="AH336">
        <v>0</v>
      </c>
      <c r="AI336">
        <v>0</v>
      </c>
      <c r="AL336">
        <v>0</v>
      </c>
      <c r="AM336" t="s">
        <v>479</v>
      </c>
    </row>
    <row r="337" spans="1:47">
      <c r="A337" s="1">
        <v>325</v>
      </c>
      <c r="B337" t="s">
        <v>388</v>
      </c>
      <c r="C337" t="s">
        <v>634</v>
      </c>
      <c r="D337" t="str">
        <f t="shared" si="39"/>
        <v>-</v>
      </c>
      <c r="E337" t="s">
        <v>3395</v>
      </c>
      <c r="F337" t="str">
        <f t="shared" si="41"/>
        <v/>
      </c>
      <c r="G337" t="str">
        <f t="shared" ref="G337:G368" si="42">IF( V337="Carbon Neutral", "y", IF(AI337&gt;1, "y", IF(AND(AO337&lt;=2030, AO337&gt;0),"y","n" ) ) )</f>
        <v>n</v>
      </c>
      <c r="H337" t="str">
        <f t="shared" si="40"/>
        <v>None</v>
      </c>
      <c r="I337" t="s">
        <v>1281</v>
      </c>
      <c r="J337" t="s">
        <v>1281</v>
      </c>
      <c r="M337">
        <v>37474.800000000003</v>
      </c>
      <c r="N337">
        <v>7.0000000000000001E-3</v>
      </c>
      <c r="O337">
        <v>442.9</v>
      </c>
      <c r="P337" t="s">
        <v>6303</v>
      </c>
      <c r="Q337">
        <v>-0.24299999999999999</v>
      </c>
      <c r="R337">
        <v>197000</v>
      </c>
      <c r="S337">
        <v>-17</v>
      </c>
      <c r="T337" t="s">
        <v>5493</v>
      </c>
      <c r="U337" t="s">
        <v>706</v>
      </c>
      <c r="V337" t="s">
        <v>634</v>
      </c>
      <c r="W337" t="s">
        <v>3395</v>
      </c>
      <c r="X337" t="s">
        <v>3395</v>
      </c>
      <c r="Y337" t="s">
        <v>3395</v>
      </c>
      <c r="Z337" t="s">
        <v>3395</v>
      </c>
      <c r="AA337" t="s">
        <v>3395</v>
      </c>
      <c r="AB337">
        <v>0</v>
      </c>
      <c r="AC337">
        <v>0</v>
      </c>
      <c r="AD337">
        <v>0</v>
      </c>
      <c r="AE337">
        <v>0</v>
      </c>
      <c r="AF337">
        <v>0</v>
      </c>
      <c r="AG337">
        <v>0</v>
      </c>
      <c r="AH337">
        <v>0</v>
      </c>
      <c r="AI337">
        <v>0</v>
      </c>
      <c r="AL337">
        <v>0</v>
      </c>
      <c r="AM337" t="s">
        <v>388</v>
      </c>
    </row>
    <row r="338" spans="1:47">
      <c r="A338" s="1">
        <v>326</v>
      </c>
      <c r="B338" t="s">
        <v>6304</v>
      </c>
      <c r="C338" t="s">
        <v>634</v>
      </c>
      <c r="D338">
        <f>IF(G338="n","",MIN(X338,AI338,AN338))</f>
        <v>2016</v>
      </c>
      <c r="F338">
        <f t="shared" si="41"/>
        <v>2016</v>
      </c>
      <c r="G338" t="str">
        <f t="shared" si="42"/>
        <v>y</v>
      </c>
      <c r="H338" t="str">
        <f t="shared" si="40"/>
        <v xml:space="preserve"> SBT</v>
      </c>
      <c r="I338" t="s">
        <v>1370</v>
      </c>
      <c r="J338" t="s">
        <v>6064</v>
      </c>
      <c r="M338">
        <v>37388.9</v>
      </c>
      <c r="N338">
        <v>4.2000000000000003E-2</v>
      </c>
      <c r="O338">
        <v>5313.1</v>
      </c>
      <c r="P338" t="s">
        <v>6305</v>
      </c>
      <c r="Q338">
        <v>3.149</v>
      </c>
      <c r="R338">
        <v>203865</v>
      </c>
      <c r="S338">
        <v>-6</v>
      </c>
      <c r="T338" t="s">
        <v>5509</v>
      </c>
      <c r="U338" t="s">
        <v>692</v>
      </c>
      <c r="V338" t="s">
        <v>634</v>
      </c>
      <c r="W338" t="s">
        <v>3395</v>
      </c>
      <c r="X338" t="s">
        <v>3395</v>
      </c>
      <c r="Y338" t="s">
        <v>3395</v>
      </c>
      <c r="Z338" t="s">
        <v>3395</v>
      </c>
      <c r="AA338" t="s">
        <v>3395</v>
      </c>
      <c r="AB338">
        <v>0</v>
      </c>
      <c r="AC338">
        <v>0</v>
      </c>
      <c r="AD338">
        <v>0</v>
      </c>
      <c r="AE338">
        <v>0</v>
      </c>
      <c r="AF338" t="s">
        <v>4101</v>
      </c>
      <c r="AG338" t="s">
        <v>633</v>
      </c>
      <c r="AH338" t="s">
        <v>4404</v>
      </c>
      <c r="AI338">
        <v>2016</v>
      </c>
      <c r="AL338">
        <v>0</v>
      </c>
      <c r="AM338" t="s">
        <v>6306</v>
      </c>
    </row>
    <row r="339" spans="1:47">
      <c r="A339" s="1">
        <v>327</v>
      </c>
      <c r="B339" t="s">
        <v>504</v>
      </c>
      <c r="C339" t="s">
        <v>634</v>
      </c>
      <c r="D339">
        <f>IF(G339="n","",MIN(X339,AI339,AN339))</f>
        <v>2018</v>
      </c>
      <c r="F339">
        <f t="shared" si="41"/>
        <v>2018</v>
      </c>
      <c r="G339" t="str">
        <f t="shared" si="42"/>
        <v>y</v>
      </c>
      <c r="H339" t="str">
        <f t="shared" si="40"/>
        <v>SBT &amp; RE100</v>
      </c>
      <c r="I339" t="s">
        <v>1141</v>
      </c>
      <c r="J339" t="s">
        <v>1141</v>
      </c>
      <c r="M339">
        <v>37371.199999999997</v>
      </c>
      <c r="N339">
        <v>9.0999999999999998E-2</v>
      </c>
      <c r="O339">
        <v>2141.5</v>
      </c>
      <c r="P339" t="s">
        <v>6307</v>
      </c>
      <c r="Q339">
        <v>4.0000000000000001E-3</v>
      </c>
      <c r="R339">
        <v>44947</v>
      </c>
      <c r="S339">
        <v>15</v>
      </c>
      <c r="T339" t="s">
        <v>5493</v>
      </c>
      <c r="U339" t="s">
        <v>676</v>
      </c>
      <c r="V339" t="s">
        <v>634</v>
      </c>
      <c r="W339" t="s">
        <v>3395</v>
      </c>
      <c r="X339" t="s">
        <v>3395</v>
      </c>
      <c r="Y339" t="s">
        <v>3395</v>
      </c>
      <c r="Z339" t="s">
        <v>3395</v>
      </c>
      <c r="AA339" t="s">
        <v>3395</v>
      </c>
      <c r="AB339">
        <v>0</v>
      </c>
      <c r="AC339">
        <v>0</v>
      </c>
      <c r="AD339">
        <v>0</v>
      </c>
      <c r="AE339">
        <v>0</v>
      </c>
      <c r="AF339" t="s">
        <v>4056</v>
      </c>
      <c r="AG339" t="s">
        <v>641</v>
      </c>
      <c r="AH339" t="s">
        <v>3348</v>
      </c>
      <c r="AI339">
        <v>2018</v>
      </c>
      <c r="AJ339">
        <v>2030</v>
      </c>
      <c r="AK339" t="s">
        <v>6308</v>
      </c>
      <c r="AL339" t="s">
        <v>4058</v>
      </c>
      <c r="AM339" t="s">
        <v>504</v>
      </c>
      <c r="AN339">
        <v>2018</v>
      </c>
      <c r="AO339">
        <v>2040</v>
      </c>
      <c r="AP339" t="s">
        <v>3338</v>
      </c>
      <c r="AQ339">
        <v>0</v>
      </c>
      <c r="AR339" t="s">
        <v>3338</v>
      </c>
      <c r="AS339" t="s">
        <v>3338</v>
      </c>
      <c r="AT339" t="s">
        <v>3338</v>
      </c>
      <c r="AU339" t="s">
        <v>5844</v>
      </c>
    </row>
    <row r="340" spans="1:47">
      <c r="A340" s="1">
        <v>328</v>
      </c>
      <c r="B340" t="s">
        <v>540</v>
      </c>
      <c r="C340" t="s">
        <v>634</v>
      </c>
      <c r="D340">
        <f>IF(G340="n","",MIN(X340,AI340,AN340))</f>
        <v>2018</v>
      </c>
      <c r="F340">
        <f t="shared" si="41"/>
        <v>2018</v>
      </c>
      <c r="G340" t="str">
        <f t="shared" si="42"/>
        <v>y</v>
      </c>
      <c r="H340" t="str">
        <f t="shared" si="40"/>
        <v xml:space="preserve"> SBT</v>
      </c>
      <c r="I340" t="s">
        <v>1489</v>
      </c>
      <c r="J340" t="s">
        <v>5640</v>
      </c>
      <c r="M340">
        <v>37360</v>
      </c>
      <c r="N340">
        <v>8.8999999999999996E-2</v>
      </c>
      <c r="O340">
        <v>2173</v>
      </c>
      <c r="P340" t="s">
        <v>6309</v>
      </c>
      <c r="Q340">
        <v>-1.7999999999999999E-2</v>
      </c>
      <c r="R340">
        <v>146600</v>
      </c>
      <c r="S340">
        <v>13</v>
      </c>
      <c r="T340" t="s">
        <v>5493</v>
      </c>
      <c r="U340" t="s">
        <v>639</v>
      </c>
      <c r="V340" t="s">
        <v>634</v>
      </c>
      <c r="W340" t="s">
        <v>3395</v>
      </c>
      <c r="X340" t="s">
        <v>3395</v>
      </c>
      <c r="Y340" t="s">
        <v>3395</v>
      </c>
      <c r="Z340" t="s">
        <v>3395</v>
      </c>
      <c r="AA340" t="s">
        <v>3395</v>
      </c>
      <c r="AB340">
        <v>0</v>
      </c>
      <c r="AC340">
        <v>0</v>
      </c>
      <c r="AD340" t="s">
        <v>6310</v>
      </c>
      <c r="AE340" t="s">
        <v>6311</v>
      </c>
      <c r="AF340" t="s">
        <v>3346</v>
      </c>
      <c r="AG340" t="s">
        <v>633</v>
      </c>
      <c r="AH340" t="s">
        <v>3348</v>
      </c>
      <c r="AI340">
        <v>2018</v>
      </c>
      <c r="AL340">
        <v>0</v>
      </c>
      <c r="AM340" t="s">
        <v>540</v>
      </c>
    </row>
    <row r="341" spans="1:47">
      <c r="A341" s="1">
        <v>329</v>
      </c>
      <c r="B341" t="s">
        <v>336</v>
      </c>
      <c r="C341" t="s">
        <v>634</v>
      </c>
      <c r="D341" t="str">
        <f>IF(G341="n","-",MIN(X341,AI341,AN341))</f>
        <v>-</v>
      </c>
      <c r="E341" t="s">
        <v>3395</v>
      </c>
      <c r="F341" t="str">
        <f t="shared" si="41"/>
        <v/>
      </c>
      <c r="G341" t="str">
        <f t="shared" si="42"/>
        <v>n</v>
      </c>
      <c r="H341" t="str">
        <f t="shared" si="40"/>
        <v>None</v>
      </c>
      <c r="I341" t="s">
        <v>1489</v>
      </c>
      <c r="J341" t="s">
        <v>6024</v>
      </c>
      <c r="M341">
        <v>37357.699999999997</v>
      </c>
      <c r="N341">
        <v>0.25600000000000001</v>
      </c>
      <c r="O341">
        <v>2368.4</v>
      </c>
      <c r="P341" t="s">
        <v>6312</v>
      </c>
      <c r="Q341">
        <v>9.7000000000000003E-2</v>
      </c>
      <c r="R341">
        <v>74413</v>
      </c>
      <c r="S341">
        <v>65</v>
      </c>
      <c r="T341" t="s">
        <v>5493</v>
      </c>
      <c r="U341" t="s">
        <v>3332</v>
      </c>
      <c r="V341" t="s">
        <v>634</v>
      </c>
      <c r="W341" t="s">
        <v>3395</v>
      </c>
      <c r="X341" t="s">
        <v>3395</v>
      </c>
      <c r="Y341" t="s">
        <v>3395</v>
      </c>
      <c r="Z341" t="s">
        <v>3395</v>
      </c>
      <c r="AA341" t="s">
        <v>3395</v>
      </c>
      <c r="AB341">
        <v>0</v>
      </c>
      <c r="AC341">
        <v>0</v>
      </c>
      <c r="AD341">
        <v>0</v>
      </c>
      <c r="AE341">
        <v>0</v>
      </c>
      <c r="AF341">
        <v>0</v>
      </c>
      <c r="AG341">
        <v>0</v>
      </c>
      <c r="AH341">
        <v>0</v>
      </c>
      <c r="AI341">
        <v>0</v>
      </c>
      <c r="AL341">
        <v>0</v>
      </c>
      <c r="AM341" t="s">
        <v>336</v>
      </c>
    </row>
    <row r="342" spans="1:47">
      <c r="A342" s="1">
        <v>330</v>
      </c>
      <c r="B342" t="s">
        <v>5208</v>
      </c>
      <c r="C342" t="s">
        <v>634</v>
      </c>
      <c r="D342" t="str">
        <f>IF(G342="n","-",MIN(X342,AI342,AN342))</f>
        <v>-</v>
      </c>
      <c r="E342" t="s">
        <v>3395</v>
      </c>
      <c r="F342" t="str">
        <f t="shared" si="41"/>
        <v/>
      </c>
      <c r="G342" t="str">
        <f t="shared" si="42"/>
        <v>n</v>
      </c>
      <c r="H342" t="str">
        <f t="shared" si="40"/>
        <v>None</v>
      </c>
      <c r="I342" t="s">
        <v>1137</v>
      </c>
      <c r="J342" t="s">
        <v>6313</v>
      </c>
      <c r="M342">
        <v>37239</v>
      </c>
      <c r="N342">
        <v>1.2999999999999999E-2</v>
      </c>
      <c r="O342">
        <v>340.6</v>
      </c>
      <c r="P342" t="s">
        <v>6314</v>
      </c>
      <c r="Q342">
        <v>1.92</v>
      </c>
      <c r="R342">
        <v>14000</v>
      </c>
      <c r="S342">
        <v>-15</v>
      </c>
      <c r="T342" t="s">
        <v>5493</v>
      </c>
      <c r="U342" t="s">
        <v>3332</v>
      </c>
      <c r="V342" t="s">
        <v>634</v>
      </c>
      <c r="W342" t="s">
        <v>3395</v>
      </c>
      <c r="X342" t="s">
        <v>3395</v>
      </c>
      <c r="Y342" t="s">
        <v>3395</v>
      </c>
      <c r="Z342" t="s">
        <v>3395</v>
      </c>
      <c r="AA342" t="s">
        <v>3395</v>
      </c>
      <c r="AB342">
        <v>0</v>
      </c>
      <c r="AC342">
        <v>0</v>
      </c>
      <c r="AD342">
        <v>0</v>
      </c>
      <c r="AE342">
        <v>0</v>
      </c>
      <c r="AF342">
        <v>0</v>
      </c>
      <c r="AG342">
        <v>0</v>
      </c>
      <c r="AH342">
        <v>0</v>
      </c>
      <c r="AI342">
        <v>0</v>
      </c>
      <c r="AL342">
        <v>0</v>
      </c>
      <c r="AM342" t="s">
        <v>5208</v>
      </c>
    </row>
    <row r="343" spans="1:47">
      <c r="A343" s="1">
        <v>331</v>
      </c>
      <c r="B343" t="s">
        <v>968</v>
      </c>
      <c r="C343" t="s">
        <v>634</v>
      </c>
      <c r="D343" t="str">
        <f>IF(G343="n","-",MIN(X343,AI343,AN343))</f>
        <v>-</v>
      </c>
      <c r="E343" t="s">
        <v>3395</v>
      </c>
      <c r="F343" t="str">
        <f t="shared" si="41"/>
        <v/>
      </c>
      <c r="G343" t="str">
        <f t="shared" si="42"/>
        <v>n</v>
      </c>
      <c r="H343" t="str">
        <f t="shared" si="40"/>
        <v>None</v>
      </c>
      <c r="I343" t="s">
        <v>1145</v>
      </c>
      <c r="J343" t="s">
        <v>5585</v>
      </c>
      <c r="M343">
        <v>37112.199999999997</v>
      </c>
      <c r="N343">
        <v>-0.06</v>
      </c>
      <c r="O343">
        <v>1033.2</v>
      </c>
      <c r="P343" t="s">
        <v>6315</v>
      </c>
      <c r="Q343">
        <v>2E-3</v>
      </c>
      <c r="R343">
        <v>30000</v>
      </c>
      <c r="S343">
        <v>-49</v>
      </c>
      <c r="T343" t="s">
        <v>5493</v>
      </c>
      <c r="U343" t="s">
        <v>706</v>
      </c>
      <c r="V343" t="s">
        <v>634</v>
      </c>
      <c r="W343" t="s">
        <v>3395</v>
      </c>
      <c r="X343" t="s">
        <v>3395</v>
      </c>
      <c r="Y343" t="s">
        <v>3395</v>
      </c>
      <c r="Z343" t="s">
        <v>3395</v>
      </c>
      <c r="AA343" t="s">
        <v>3395</v>
      </c>
      <c r="AB343">
        <v>0</v>
      </c>
      <c r="AC343">
        <v>0</v>
      </c>
      <c r="AD343">
        <v>0</v>
      </c>
      <c r="AE343">
        <v>0</v>
      </c>
      <c r="AF343">
        <v>0</v>
      </c>
      <c r="AG343">
        <v>0</v>
      </c>
      <c r="AH343">
        <v>0</v>
      </c>
      <c r="AI343">
        <v>0</v>
      </c>
      <c r="AL343">
        <v>0</v>
      </c>
      <c r="AM343" t="s">
        <v>968</v>
      </c>
    </row>
    <row r="344" spans="1:47">
      <c r="A344" s="1">
        <v>332</v>
      </c>
      <c r="B344" t="s">
        <v>379</v>
      </c>
      <c r="C344" t="s">
        <v>634</v>
      </c>
      <c r="D344">
        <f>IF(G344="n","",MIN(X344,AI344,AN344))</f>
        <v>2003</v>
      </c>
      <c r="F344">
        <f t="shared" si="41"/>
        <v>2003</v>
      </c>
      <c r="G344" t="str">
        <f t="shared" si="42"/>
        <v>y</v>
      </c>
      <c r="H344" t="str">
        <f t="shared" si="40"/>
        <v>CN &amp; RE100</v>
      </c>
      <c r="I344" t="s">
        <v>1145</v>
      </c>
      <c r="J344" t="s">
        <v>6092</v>
      </c>
      <c r="M344">
        <v>37047</v>
      </c>
      <c r="N344">
        <v>-0.128</v>
      </c>
      <c r="O344">
        <v>462</v>
      </c>
      <c r="P344" t="s">
        <v>6316</v>
      </c>
      <c r="Q344">
        <v>0.161</v>
      </c>
      <c r="R344">
        <v>14943</v>
      </c>
      <c r="S344">
        <v>-75</v>
      </c>
      <c r="T344" t="s">
        <v>5493</v>
      </c>
      <c r="U344" t="s">
        <v>639</v>
      </c>
      <c r="V344" t="s">
        <v>651</v>
      </c>
      <c r="W344" t="s">
        <v>3395</v>
      </c>
      <c r="X344">
        <v>2003</v>
      </c>
      <c r="Y344" t="s">
        <v>3395</v>
      </c>
      <c r="Z344" t="s">
        <v>3395</v>
      </c>
      <c r="AA344" t="s">
        <v>3395</v>
      </c>
      <c r="AB344" t="s">
        <v>6317</v>
      </c>
      <c r="AC344" t="s">
        <v>6318</v>
      </c>
      <c r="AD344" t="s">
        <v>6319</v>
      </c>
      <c r="AE344" t="s">
        <v>6320</v>
      </c>
      <c r="AF344" t="s">
        <v>3371</v>
      </c>
      <c r="AG344">
        <v>0</v>
      </c>
      <c r="AH344">
        <v>0</v>
      </c>
      <c r="AL344">
        <v>0</v>
      </c>
      <c r="AM344" t="s">
        <v>379</v>
      </c>
      <c r="AN344">
        <v>2014</v>
      </c>
      <c r="AO344">
        <v>2020</v>
      </c>
      <c r="AP344" t="s">
        <v>3338</v>
      </c>
      <c r="AQ344">
        <v>0.84</v>
      </c>
      <c r="AR344">
        <v>0.87</v>
      </c>
      <c r="AS344">
        <v>0.87</v>
      </c>
      <c r="AT344">
        <v>0.8</v>
      </c>
      <c r="AU344" t="s">
        <v>6321</v>
      </c>
    </row>
    <row r="345" spans="1:47">
      <c r="A345" s="1">
        <v>333</v>
      </c>
      <c r="B345" t="s">
        <v>3209</v>
      </c>
      <c r="C345" t="s">
        <v>634</v>
      </c>
      <c r="D345" t="str">
        <f t="shared" ref="D345:D352" si="43">IF(G345="n","-",MIN(X345,AI345,AN345))</f>
        <v>-</v>
      </c>
      <c r="E345" t="s">
        <v>3395</v>
      </c>
      <c r="F345" t="str">
        <f t="shared" si="41"/>
        <v/>
      </c>
      <c r="G345" t="str">
        <f t="shared" si="42"/>
        <v>n</v>
      </c>
      <c r="H345" t="str">
        <f t="shared" si="40"/>
        <v>None</v>
      </c>
      <c r="I345" t="s">
        <v>5490</v>
      </c>
      <c r="J345" t="s">
        <v>6207</v>
      </c>
      <c r="M345">
        <v>37032.199999999997</v>
      </c>
      <c r="N345">
        <v>0.33200000000000002</v>
      </c>
      <c r="O345">
        <v>2014.8</v>
      </c>
      <c r="P345" t="s">
        <v>6322</v>
      </c>
      <c r="Q345">
        <v>2.2330000000000001</v>
      </c>
      <c r="R345">
        <v>130455</v>
      </c>
      <c r="S345">
        <v>94</v>
      </c>
      <c r="T345">
        <v>0</v>
      </c>
      <c r="U345" t="s">
        <v>680</v>
      </c>
      <c r="V345" t="s">
        <v>634</v>
      </c>
      <c r="W345" t="s">
        <v>3395</v>
      </c>
      <c r="X345" t="s">
        <v>3395</v>
      </c>
      <c r="Y345" t="s">
        <v>3395</v>
      </c>
      <c r="Z345" t="s">
        <v>3395</v>
      </c>
      <c r="AA345" t="s">
        <v>3395</v>
      </c>
      <c r="AB345">
        <v>0</v>
      </c>
      <c r="AC345">
        <v>0</v>
      </c>
      <c r="AD345" t="s">
        <v>6323</v>
      </c>
      <c r="AE345">
        <v>0</v>
      </c>
      <c r="AF345">
        <v>0</v>
      </c>
      <c r="AG345">
        <v>0</v>
      </c>
      <c r="AH345">
        <v>0</v>
      </c>
      <c r="AI345">
        <v>0</v>
      </c>
      <c r="AL345">
        <v>0</v>
      </c>
      <c r="AM345" t="s">
        <v>3209</v>
      </c>
    </row>
    <row r="346" spans="1:47">
      <c r="A346" s="1">
        <v>334</v>
      </c>
      <c r="B346" t="s">
        <v>536</v>
      </c>
      <c r="C346" t="s">
        <v>634</v>
      </c>
      <c r="D346" t="str">
        <f t="shared" si="43"/>
        <v>-</v>
      </c>
      <c r="E346" t="s">
        <v>3395</v>
      </c>
      <c r="F346" t="str">
        <f t="shared" si="41"/>
        <v/>
      </c>
      <c r="G346" t="str">
        <f t="shared" si="42"/>
        <v>n</v>
      </c>
      <c r="H346" t="str">
        <f t="shared" si="40"/>
        <v>None</v>
      </c>
      <c r="I346" t="s">
        <v>1489</v>
      </c>
      <c r="J346" t="s">
        <v>5640</v>
      </c>
      <c r="M346">
        <v>36783.5</v>
      </c>
      <c r="N346">
        <v>-3.0000000000000001E-3</v>
      </c>
      <c r="O346">
        <v>914.1</v>
      </c>
      <c r="P346" t="s">
        <v>6324</v>
      </c>
      <c r="Q346" t="s">
        <v>3395</v>
      </c>
      <c r="R346">
        <v>80744</v>
      </c>
      <c r="S346">
        <v>-23</v>
      </c>
      <c r="T346" t="s">
        <v>5493</v>
      </c>
      <c r="U346" t="s">
        <v>676</v>
      </c>
      <c r="V346" t="s">
        <v>634</v>
      </c>
      <c r="W346" t="s">
        <v>3395</v>
      </c>
      <c r="X346" t="s">
        <v>3395</v>
      </c>
      <c r="Y346" t="s">
        <v>3395</v>
      </c>
      <c r="Z346" t="s">
        <v>3395</v>
      </c>
      <c r="AA346" t="s">
        <v>3395</v>
      </c>
      <c r="AB346">
        <v>0</v>
      </c>
      <c r="AC346">
        <v>0</v>
      </c>
      <c r="AD346">
        <v>0</v>
      </c>
      <c r="AE346">
        <v>0</v>
      </c>
      <c r="AF346">
        <v>0</v>
      </c>
      <c r="AG346">
        <v>0</v>
      </c>
      <c r="AH346">
        <v>0</v>
      </c>
      <c r="AI346">
        <v>0</v>
      </c>
      <c r="AL346">
        <v>0</v>
      </c>
      <c r="AM346" t="s">
        <v>536</v>
      </c>
    </row>
    <row r="347" spans="1:47">
      <c r="A347" s="1">
        <v>335</v>
      </c>
      <c r="B347" t="s">
        <v>359</v>
      </c>
      <c r="C347" t="s">
        <v>634</v>
      </c>
      <c r="D347" t="str">
        <f t="shared" si="43"/>
        <v>-</v>
      </c>
      <c r="E347" t="s">
        <v>3395</v>
      </c>
      <c r="F347" t="str">
        <f t="shared" si="41"/>
        <v/>
      </c>
      <c r="G347" t="str">
        <f t="shared" si="42"/>
        <v>n</v>
      </c>
      <c r="H347" t="str">
        <f t="shared" si="40"/>
        <v>None</v>
      </c>
      <c r="I347" t="s">
        <v>713</v>
      </c>
      <c r="J347" t="s">
        <v>5882</v>
      </c>
      <c r="M347">
        <v>36763.1</v>
      </c>
      <c r="N347">
        <v>0.38</v>
      </c>
      <c r="O347">
        <v>14125.4</v>
      </c>
      <c r="P347" t="s">
        <v>6325</v>
      </c>
      <c r="Q347">
        <v>0.5</v>
      </c>
      <c r="R347">
        <v>33000</v>
      </c>
      <c r="S347">
        <v>107</v>
      </c>
      <c r="T347">
        <v>0</v>
      </c>
      <c r="U347" t="s">
        <v>876</v>
      </c>
      <c r="V347" t="s">
        <v>634</v>
      </c>
      <c r="W347" t="s">
        <v>3395</v>
      </c>
      <c r="X347" t="s">
        <v>3395</v>
      </c>
      <c r="Y347" t="s">
        <v>3395</v>
      </c>
      <c r="Z347" t="s">
        <v>3395</v>
      </c>
      <c r="AA347" t="s">
        <v>3395</v>
      </c>
      <c r="AB347">
        <v>0</v>
      </c>
      <c r="AC347">
        <v>0</v>
      </c>
      <c r="AD347">
        <v>0</v>
      </c>
      <c r="AE347">
        <v>0</v>
      </c>
      <c r="AF347">
        <v>0</v>
      </c>
      <c r="AG347">
        <v>0</v>
      </c>
      <c r="AH347">
        <v>0</v>
      </c>
      <c r="AI347">
        <v>0</v>
      </c>
      <c r="AL347">
        <v>0</v>
      </c>
      <c r="AM347" t="s">
        <v>359</v>
      </c>
    </row>
    <row r="348" spans="1:47">
      <c r="A348" s="1">
        <v>336</v>
      </c>
      <c r="B348" t="s">
        <v>457</v>
      </c>
      <c r="C348" t="s">
        <v>634</v>
      </c>
      <c r="D348" t="str">
        <f t="shared" si="43"/>
        <v>-</v>
      </c>
      <c r="E348" t="s">
        <v>3395</v>
      </c>
      <c r="F348" t="str">
        <f t="shared" si="41"/>
        <v/>
      </c>
      <c r="G348" t="str">
        <f t="shared" si="42"/>
        <v>n</v>
      </c>
      <c r="H348" t="str">
        <f t="shared" si="40"/>
        <v>None</v>
      </c>
      <c r="I348" t="s">
        <v>1101</v>
      </c>
      <c r="J348" t="s">
        <v>1229</v>
      </c>
      <c r="M348">
        <v>36696</v>
      </c>
      <c r="N348">
        <v>2.8000000000000001E-2</v>
      </c>
      <c r="O348">
        <v>6860</v>
      </c>
      <c r="P348" t="s">
        <v>6326</v>
      </c>
      <c r="Q348">
        <v>0.246</v>
      </c>
      <c r="R348">
        <v>70270</v>
      </c>
      <c r="S348">
        <v>-11</v>
      </c>
      <c r="T348" t="s">
        <v>5493</v>
      </c>
      <c r="U348" t="s">
        <v>751</v>
      </c>
      <c r="V348" t="s">
        <v>634</v>
      </c>
      <c r="W348" t="s">
        <v>6327</v>
      </c>
      <c r="X348" t="s">
        <v>3395</v>
      </c>
      <c r="Y348" t="s">
        <v>3395</v>
      </c>
      <c r="Z348" t="s">
        <v>3395</v>
      </c>
      <c r="AA348">
        <v>2020</v>
      </c>
      <c r="AB348">
        <v>0</v>
      </c>
      <c r="AC348">
        <v>0</v>
      </c>
      <c r="AD348">
        <v>0</v>
      </c>
      <c r="AE348" t="s">
        <v>6328</v>
      </c>
      <c r="AF348">
        <v>0</v>
      </c>
      <c r="AG348">
        <v>0</v>
      </c>
      <c r="AH348">
        <v>0</v>
      </c>
      <c r="AI348">
        <v>0</v>
      </c>
      <c r="AL348">
        <v>0</v>
      </c>
      <c r="AM348" t="s">
        <v>457</v>
      </c>
    </row>
    <row r="349" spans="1:47">
      <c r="A349" s="1">
        <v>337</v>
      </c>
      <c r="B349" t="s">
        <v>298</v>
      </c>
      <c r="C349" t="s">
        <v>634</v>
      </c>
      <c r="D349" t="str">
        <f t="shared" si="43"/>
        <v>-</v>
      </c>
      <c r="E349" t="s">
        <v>3395</v>
      </c>
      <c r="F349" t="str">
        <f t="shared" si="41"/>
        <v/>
      </c>
      <c r="G349" t="str">
        <f t="shared" si="42"/>
        <v>n</v>
      </c>
      <c r="H349" t="str">
        <f t="shared" si="40"/>
        <v>None</v>
      </c>
      <c r="I349" t="s">
        <v>1101</v>
      </c>
      <c r="J349" t="s">
        <v>6035</v>
      </c>
      <c r="M349">
        <v>36534.199999999997</v>
      </c>
      <c r="N349">
        <v>0.249</v>
      </c>
      <c r="O349">
        <v>4172.3999999999996</v>
      </c>
      <c r="P349" t="s">
        <v>6329</v>
      </c>
      <c r="Q349">
        <v>0.49099999999999999</v>
      </c>
      <c r="R349">
        <v>7000</v>
      </c>
      <c r="S349">
        <v>66</v>
      </c>
      <c r="T349" t="s">
        <v>5493</v>
      </c>
      <c r="U349" t="s">
        <v>3332</v>
      </c>
      <c r="V349" t="s">
        <v>634</v>
      </c>
      <c r="W349" t="s">
        <v>3395</v>
      </c>
      <c r="X349" t="s">
        <v>3395</v>
      </c>
      <c r="Y349" t="s">
        <v>3395</v>
      </c>
      <c r="Z349" t="s">
        <v>3395</v>
      </c>
      <c r="AA349" t="s">
        <v>3395</v>
      </c>
      <c r="AB349">
        <v>0</v>
      </c>
      <c r="AC349">
        <v>0</v>
      </c>
      <c r="AD349">
        <v>0</v>
      </c>
      <c r="AE349">
        <v>0</v>
      </c>
      <c r="AF349">
        <v>0</v>
      </c>
      <c r="AG349">
        <v>0</v>
      </c>
      <c r="AH349">
        <v>0</v>
      </c>
      <c r="AI349">
        <v>0</v>
      </c>
      <c r="AL349">
        <v>0</v>
      </c>
      <c r="AM349" t="s">
        <v>298</v>
      </c>
    </row>
    <row r="350" spans="1:47">
      <c r="A350" s="1">
        <v>338</v>
      </c>
      <c r="B350" t="s">
        <v>289</v>
      </c>
      <c r="C350" t="s">
        <v>634</v>
      </c>
      <c r="D350" t="str">
        <f t="shared" si="43"/>
        <v>-</v>
      </c>
      <c r="E350" t="s">
        <v>3395</v>
      </c>
      <c r="F350" t="str">
        <f t="shared" si="41"/>
        <v/>
      </c>
      <c r="G350" t="str">
        <f t="shared" si="42"/>
        <v>n</v>
      </c>
      <c r="H350" t="str">
        <f t="shared" si="40"/>
        <v>None</v>
      </c>
      <c r="I350" t="s">
        <v>1137</v>
      </c>
      <c r="J350" t="s">
        <v>2520</v>
      </c>
      <c r="M350">
        <v>36503.699999999997</v>
      </c>
      <c r="N350">
        <v>0.152</v>
      </c>
      <c r="O350">
        <v>199.3</v>
      </c>
      <c r="P350" t="s">
        <v>6330</v>
      </c>
      <c r="Q350">
        <v>0.35399999999999998</v>
      </c>
      <c r="R350">
        <v>10350</v>
      </c>
      <c r="S350">
        <v>37</v>
      </c>
      <c r="T350" t="s">
        <v>5493</v>
      </c>
      <c r="U350" t="s">
        <v>680</v>
      </c>
      <c r="V350" t="s">
        <v>634</v>
      </c>
      <c r="W350" t="s">
        <v>3395</v>
      </c>
      <c r="X350" t="s">
        <v>3395</v>
      </c>
      <c r="Y350" t="s">
        <v>3395</v>
      </c>
      <c r="Z350" t="s">
        <v>3395</v>
      </c>
      <c r="AA350" t="s">
        <v>3395</v>
      </c>
      <c r="AB350">
        <v>0</v>
      </c>
      <c r="AC350">
        <v>0</v>
      </c>
      <c r="AD350">
        <v>0</v>
      </c>
      <c r="AE350">
        <v>0</v>
      </c>
      <c r="AF350">
        <v>0</v>
      </c>
      <c r="AG350">
        <v>0</v>
      </c>
      <c r="AH350">
        <v>0</v>
      </c>
      <c r="AI350">
        <v>0</v>
      </c>
      <c r="AL350">
        <v>0</v>
      </c>
      <c r="AM350" t="s">
        <v>6331</v>
      </c>
    </row>
    <row r="351" spans="1:47">
      <c r="A351" s="1">
        <v>339</v>
      </c>
      <c r="B351" t="s">
        <v>3423</v>
      </c>
      <c r="C351" t="s">
        <v>634</v>
      </c>
      <c r="D351" t="str">
        <f t="shared" si="43"/>
        <v>-</v>
      </c>
      <c r="E351" t="s">
        <v>3395</v>
      </c>
      <c r="F351" t="str">
        <f t="shared" si="41"/>
        <v/>
      </c>
      <c r="G351" t="str">
        <f t="shared" si="42"/>
        <v>n</v>
      </c>
      <c r="H351" t="str">
        <f t="shared" si="40"/>
        <v>None</v>
      </c>
      <c r="I351" t="s">
        <v>1148</v>
      </c>
      <c r="J351" t="s">
        <v>1148</v>
      </c>
      <c r="M351">
        <v>36465.699999999997</v>
      </c>
      <c r="N351">
        <v>3.4000000000000002E-2</v>
      </c>
      <c r="O351">
        <v>993.2</v>
      </c>
      <c r="P351" t="s">
        <v>6332</v>
      </c>
      <c r="Q351">
        <v>-0.182</v>
      </c>
      <c r="R351">
        <v>119732</v>
      </c>
      <c r="S351">
        <v>-10</v>
      </c>
      <c r="T351" t="s">
        <v>5493</v>
      </c>
      <c r="U351" t="s">
        <v>676</v>
      </c>
      <c r="V351" t="s">
        <v>634</v>
      </c>
      <c r="W351" t="s">
        <v>3395</v>
      </c>
      <c r="X351" t="s">
        <v>3395</v>
      </c>
      <c r="Y351" t="s">
        <v>3395</v>
      </c>
      <c r="Z351" t="s">
        <v>3395</v>
      </c>
      <c r="AA351" t="s">
        <v>3395</v>
      </c>
      <c r="AB351">
        <v>0</v>
      </c>
      <c r="AC351">
        <v>0</v>
      </c>
      <c r="AD351">
        <v>0</v>
      </c>
      <c r="AE351">
        <v>0</v>
      </c>
      <c r="AF351">
        <v>0</v>
      </c>
      <c r="AG351">
        <v>0</v>
      </c>
      <c r="AH351">
        <v>0</v>
      </c>
      <c r="AI351">
        <v>0</v>
      </c>
      <c r="AL351">
        <v>0</v>
      </c>
      <c r="AM351" t="s">
        <v>3423</v>
      </c>
    </row>
    <row r="352" spans="1:47">
      <c r="A352" s="1">
        <v>340</v>
      </c>
      <c r="B352" t="s">
        <v>464</v>
      </c>
      <c r="C352" t="s">
        <v>634</v>
      </c>
      <c r="D352" t="str">
        <f t="shared" si="43"/>
        <v>-</v>
      </c>
      <c r="E352" t="s">
        <v>3395</v>
      </c>
      <c r="F352" t="str">
        <f t="shared" si="41"/>
        <v/>
      </c>
      <c r="G352" t="str">
        <f t="shared" si="42"/>
        <v>n</v>
      </c>
      <c r="H352" t="str">
        <f t="shared" si="40"/>
        <v>None</v>
      </c>
      <c r="I352" t="s">
        <v>1236</v>
      </c>
      <c r="J352" t="s">
        <v>5820</v>
      </c>
      <c r="M352">
        <v>36440.9</v>
      </c>
      <c r="N352">
        <v>0.11899999999999999</v>
      </c>
      <c r="O352">
        <v>1869.2</v>
      </c>
      <c r="P352" t="s">
        <v>6333</v>
      </c>
      <c r="Q352">
        <v>0.76</v>
      </c>
      <c r="R352">
        <v>31290</v>
      </c>
      <c r="S352">
        <v>24</v>
      </c>
      <c r="T352" t="s">
        <v>5493</v>
      </c>
      <c r="U352" t="s">
        <v>680</v>
      </c>
      <c r="V352" t="s">
        <v>634</v>
      </c>
      <c r="W352" t="s">
        <v>3395</v>
      </c>
      <c r="X352" t="s">
        <v>3395</v>
      </c>
      <c r="Y352" t="s">
        <v>3395</v>
      </c>
      <c r="Z352" t="s">
        <v>3395</v>
      </c>
      <c r="AA352" t="s">
        <v>3395</v>
      </c>
      <c r="AB352">
        <v>0</v>
      </c>
      <c r="AC352">
        <v>0</v>
      </c>
      <c r="AD352">
        <v>0</v>
      </c>
      <c r="AE352">
        <v>0</v>
      </c>
      <c r="AF352">
        <v>0</v>
      </c>
      <c r="AG352">
        <v>0</v>
      </c>
      <c r="AH352">
        <v>0</v>
      </c>
      <c r="AI352">
        <v>0</v>
      </c>
      <c r="AL352">
        <v>0</v>
      </c>
      <c r="AM352" t="s">
        <v>464</v>
      </c>
    </row>
    <row r="353" spans="1:47">
      <c r="A353" s="1">
        <v>341</v>
      </c>
      <c r="B353" t="s">
        <v>338</v>
      </c>
      <c r="C353" t="s">
        <v>634</v>
      </c>
      <c r="D353">
        <f>IF(G353="n","",MIN(X353,AI353,AN353))</f>
        <v>2015</v>
      </c>
      <c r="E353" t="s">
        <v>5489</v>
      </c>
      <c r="F353">
        <f t="shared" si="41"/>
        <v>2015</v>
      </c>
      <c r="G353" t="str">
        <f t="shared" si="42"/>
        <v>y</v>
      </c>
      <c r="H353" t="str">
        <f t="shared" si="40"/>
        <v>SBT &amp; RE100</v>
      </c>
      <c r="I353" t="s">
        <v>1547</v>
      </c>
      <c r="J353" t="s">
        <v>1547</v>
      </c>
      <c r="M353">
        <v>36397</v>
      </c>
      <c r="N353">
        <v>0.06</v>
      </c>
      <c r="O353">
        <v>1933</v>
      </c>
      <c r="P353" t="s">
        <v>6334</v>
      </c>
      <c r="Q353">
        <v>-0.54400000000000004</v>
      </c>
      <c r="R353">
        <v>73100</v>
      </c>
      <c r="S353">
        <v>-1</v>
      </c>
      <c r="T353" t="s">
        <v>5493</v>
      </c>
      <c r="U353" t="s">
        <v>3332</v>
      </c>
      <c r="V353" t="s">
        <v>634</v>
      </c>
      <c r="W353" t="s">
        <v>3395</v>
      </c>
      <c r="X353" t="s">
        <v>3395</v>
      </c>
      <c r="Y353" t="s">
        <v>3395</v>
      </c>
      <c r="Z353" t="s">
        <v>3395</v>
      </c>
      <c r="AA353" t="s">
        <v>3395</v>
      </c>
      <c r="AB353">
        <v>0</v>
      </c>
      <c r="AC353">
        <v>0</v>
      </c>
      <c r="AD353">
        <v>0</v>
      </c>
      <c r="AE353">
        <v>0</v>
      </c>
      <c r="AF353" t="s">
        <v>3388</v>
      </c>
      <c r="AG353" t="s">
        <v>633</v>
      </c>
      <c r="AH353" t="s">
        <v>3740</v>
      </c>
      <c r="AI353">
        <v>2017</v>
      </c>
      <c r="AL353">
        <v>0</v>
      </c>
      <c r="AM353" t="s">
        <v>338</v>
      </c>
      <c r="AN353">
        <v>2015</v>
      </c>
      <c r="AO353">
        <v>2025</v>
      </c>
      <c r="AP353" t="s">
        <v>3338</v>
      </c>
      <c r="AQ353">
        <v>0.22</v>
      </c>
      <c r="AR353">
        <v>0.2</v>
      </c>
      <c r="AS353">
        <v>0.14000000000000001</v>
      </c>
      <c r="AT353" t="s">
        <v>3338</v>
      </c>
      <c r="AU353" t="s">
        <v>6335</v>
      </c>
    </row>
    <row r="354" spans="1:47">
      <c r="A354" s="1">
        <v>342</v>
      </c>
      <c r="B354" t="s">
        <v>279</v>
      </c>
      <c r="C354" t="s">
        <v>634</v>
      </c>
      <c r="D354" t="str">
        <f t="shared" ref="D354:D359" si="44">IF(G354="n","-",MIN(X354,AI354,AN354))</f>
        <v>-</v>
      </c>
      <c r="E354" t="s">
        <v>3395</v>
      </c>
      <c r="F354" t="str">
        <f t="shared" si="41"/>
        <v/>
      </c>
      <c r="G354" t="str">
        <f t="shared" si="42"/>
        <v>n</v>
      </c>
      <c r="H354" t="str">
        <f t="shared" si="40"/>
        <v>None</v>
      </c>
      <c r="I354" t="s">
        <v>1281</v>
      </c>
      <c r="J354" t="s">
        <v>1281</v>
      </c>
      <c r="M354">
        <v>36395.699999999997</v>
      </c>
      <c r="N354">
        <v>4.4999999999999998E-2</v>
      </c>
      <c r="O354">
        <v>2381.1999999999998</v>
      </c>
      <c r="P354" t="s">
        <v>6336</v>
      </c>
      <c r="Q354">
        <v>3.9E-2</v>
      </c>
      <c r="R354">
        <v>202000</v>
      </c>
      <c r="S354">
        <v>-8</v>
      </c>
      <c r="T354" t="s">
        <v>5572</v>
      </c>
      <c r="U354" t="s">
        <v>3332</v>
      </c>
      <c r="V354" t="s">
        <v>634</v>
      </c>
      <c r="W354" t="s">
        <v>3395</v>
      </c>
      <c r="X354" t="s">
        <v>3395</v>
      </c>
      <c r="Y354" t="s">
        <v>3395</v>
      </c>
      <c r="Z354" t="s">
        <v>3395</v>
      </c>
      <c r="AA354" t="s">
        <v>3395</v>
      </c>
      <c r="AB354">
        <v>0</v>
      </c>
      <c r="AC354">
        <v>0</v>
      </c>
      <c r="AD354">
        <v>0</v>
      </c>
      <c r="AE354">
        <v>0</v>
      </c>
      <c r="AF354">
        <v>0</v>
      </c>
      <c r="AG354">
        <v>0</v>
      </c>
      <c r="AH354">
        <v>0</v>
      </c>
      <c r="AI354">
        <v>0</v>
      </c>
      <c r="AL354">
        <v>0</v>
      </c>
      <c r="AM354" t="s">
        <v>279</v>
      </c>
    </row>
    <row r="355" spans="1:47">
      <c r="A355" s="1">
        <v>343</v>
      </c>
      <c r="B355" t="s">
        <v>366</v>
      </c>
      <c r="C355" t="s">
        <v>634</v>
      </c>
      <c r="D355" t="str">
        <f t="shared" si="44"/>
        <v>-</v>
      </c>
      <c r="E355" t="s">
        <v>3395</v>
      </c>
      <c r="F355" t="str">
        <f t="shared" si="41"/>
        <v/>
      </c>
      <c r="G355" t="str">
        <f t="shared" si="42"/>
        <v>n</v>
      </c>
      <c r="H355" t="str">
        <f t="shared" ref="H355:H385" si="45">IF((OR(V355="Carbon Neutral",V355="No - but have a post-2030 commitment")), IF((OR(AG355="Committed",AG355="Targets Set")), IF(AN355&gt;1, "CN, SBT &amp; RE100", "CN &amp; SBT"), IF(AN355&gt;1, "CN &amp; RE100", "CN") ), IF((OR(AG355="Committed",AG355="Targets Set")), IF(AN355&gt;1, "SBT &amp; RE100", " SBT"), IF(AN355&gt;1, "RE100", "None") ) )</f>
        <v>None</v>
      </c>
      <c r="I355" t="s">
        <v>5687</v>
      </c>
      <c r="J355" t="s">
        <v>5687</v>
      </c>
      <c r="M355">
        <v>36193</v>
      </c>
      <c r="N355">
        <v>0.16900000000000001</v>
      </c>
      <c r="O355">
        <v>3345</v>
      </c>
      <c r="P355" t="s">
        <v>6337</v>
      </c>
      <c r="Q355">
        <v>0.14899999999999999</v>
      </c>
      <c r="R355">
        <v>105600</v>
      </c>
      <c r="S355">
        <v>40</v>
      </c>
      <c r="T355" t="s">
        <v>5493</v>
      </c>
      <c r="U355" t="s">
        <v>3332</v>
      </c>
      <c r="V355" t="s">
        <v>634</v>
      </c>
      <c r="W355" t="s">
        <v>3395</v>
      </c>
      <c r="X355" t="s">
        <v>3395</v>
      </c>
      <c r="Y355" t="s">
        <v>3395</v>
      </c>
      <c r="Z355" t="s">
        <v>3395</v>
      </c>
      <c r="AA355" t="s">
        <v>3395</v>
      </c>
      <c r="AB355">
        <v>0</v>
      </c>
      <c r="AC355">
        <v>0</v>
      </c>
      <c r="AD355">
        <v>0</v>
      </c>
      <c r="AE355">
        <v>0</v>
      </c>
      <c r="AF355">
        <v>0</v>
      </c>
      <c r="AG355">
        <v>0</v>
      </c>
      <c r="AH355">
        <v>0</v>
      </c>
      <c r="AI355">
        <v>0</v>
      </c>
      <c r="AL355">
        <v>0</v>
      </c>
      <c r="AM355" t="s">
        <v>366</v>
      </c>
    </row>
    <row r="356" spans="1:47">
      <c r="A356" s="1">
        <v>344</v>
      </c>
      <c r="B356" t="s">
        <v>2893</v>
      </c>
      <c r="C356" t="s">
        <v>634</v>
      </c>
      <c r="D356" t="str">
        <f t="shared" si="44"/>
        <v>-</v>
      </c>
      <c r="E356" t="s">
        <v>3395</v>
      </c>
      <c r="F356" t="str">
        <f t="shared" si="41"/>
        <v/>
      </c>
      <c r="G356" t="str">
        <f t="shared" si="42"/>
        <v>n</v>
      </c>
      <c r="H356" t="str">
        <f t="shared" si="45"/>
        <v>None</v>
      </c>
      <c r="I356" t="s">
        <v>1101</v>
      </c>
      <c r="J356" t="s">
        <v>5510</v>
      </c>
      <c r="M356">
        <v>35985</v>
      </c>
      <c r="N356">
        <v>7.2999999999999995E-2</v>
      </c>
      <c r="O356">
        <v>2010</v>
      </c>
      <c r="P356" t="s">
        <v>6338</v>
      </c>
      <c r="Q356">
        <v>-0.46700000000000003</v>
      </c>
      <c r="R356">
        <v>33383</v>
      </c>
      <c r="S356">
        <v>12</v>
      </c>
      <c r="T356" t="s">
        <v>5493</v>
      </c>
      <c r="U356" t="s">
        <v>3332</v>
      </c>
      <c r="V356" t="s">
        <v>634</v>
      </c>
      <c r="W356" t="s">
        <v>6339</v>
      </c>
      <c r="X356" t="s">
        <v>3395</v>
      </c>
      <c r="Y356">
        <v>2018</v>
      </c>
      <c r="Z356">
        <v>2018</v>
      </c>
      <c r="AA356">
        <v>2022</v>
      </c>
      <c r="AB356">
        <v>0</v>
      </c>
      <c r="AC356">
        <v>0</v>
      </c>
      <c r="AD356">
        <v>0</v>
      </c>
      <c r="AE356" t="s">
        <v>6340</v>
      </c>
      <c r="AF356">
        <v>0</v>
      </c>
      <c r="AG356">
        <v>0</v>
      </c>
      <c r="AH356">
        <v>0</v>
      </c>
      <c r="AI356">
        <v>0</v>
      </c>
      <c r="AL356">
        <v>0</v>
      </c>
      <c r="AM356" t="s">
        <v>2893</v>
      </c>
    </row>
    <row r="357" spans="1:47">
      <c r="A357" s="1">
        <v>345</v>
      </c>
      <c r="B357" t="s">
        <v>2943</v>
      </c>
      <c r="C357" t="s">
        <v>634</v>
      </c>
      <c r="D357" t="str">
        <f t="shared" si="44"/>
        <v>-</v>
      </c>
      <c r="E357" t="s">
        <v>3395</v>
      </c>
      <c r="F357" t="str">
        <f t="shared" si="41"/>
        <v/>
      </c>
      <c r="G357" t="str">
        <f t="shared" si="42"/>
        <v>n</v>
      </c>
      <c r="H357" t="str">
        <f t="shared" si="45"/>
        <v>None</v>
      </c>
      <c r="I357" t="s">
        <v>713</v>
      </c>
      <c r="J357" t="s">
        <v>5536</v>
      </c>
      <c r="M357">
        <v>35796.9</v>
      </c>
      <c r="N357">
        <v>-1.6E-2</v>
      </c>
      <c r="O357">
        <v>2289.5</v>
      </c>
      <c r="P357" t="s">
        <v>6341</v>
      </c>
      <c r="Q357">
        <v>6.0999999999999999E-2</v>
      </c>
      <c r="R357">
        <v>195056</v>
      </c>
      <c r="S357">
        <v>-28</v>
      </c>
      <c r="T357" t="s">
        <v>5493</v>
      </c>
      <c r="U357" t="s">
        <v>676</v>
      </c>
      <c r="V357" t="s">
        <v>634</v>
      </c>
      <c r="W357" t="s">
        <v>3395</v>
      </c>
      <c r="X357" t="s">
        <v>3395</v>
      </c>
      <c r="Y357" t="s">
        <v>3395</v>
      </c>
      <c r="Z357" t="s">
        <v>3395</v>
      </c>
      <c r="AA357" t="s">
        <v>3395</v>
      </c>
      <c r="AB357">
        <v>0</v>
      </c>
      <c r="AC357">
        <v>0</v>
      </c>
      <c r="AD357">
        <v>0</v>
      </c>
      <c r="AE357">
        <v>0</v>
      </c>
      <c r="AF357">
        <v>0</v>
      </c>
      <c r="AG357">
        <v>0</v>
      </c>
      <c r="AH357">
        <v>0</v>
      </c>
      <c r="AI357">
        <v>0</v>
      </c>
      <c r="AL357">
        <v>0</v>
      </c>
      <c r="AM357" t="s">
        <v>2943</v>
      </c>
    </row>
    <row r="358" spans="1:47">
      <c r="A358" s="1">
        <v>346</v>
      </c>
      <c r="B358" t="s">
        <v>445</v>
      </c>
      <c r="C358" t="s">
        <v>634</v>
      </c>
      <c r="D358" t="str">
        <f t="shared" si="44"/>
        <v>-</v>
      </c>
      <c r="E358" t="s">
        <v>3395</v>
      </c>
      <c r="F358" t="str">
        <f t="shared" si="41"/>
        <v/>
      </c>
      <c r="G358" t="str">
        <f t="shared" si="42"/>
        <v>n</v>
      </c>
      <c r="H358" t="str">
        <f t="shared" si="45"/>
        <v>None</v>
      </c>
      <c r="I358" t="s">
        <v>1101</v>
      </c>
      <c r="J358" t="s">
        <v>6035</v>
      </c>
      <c r="M358">
        <v>35785</v>
      </c>
      <c r="N358">
        <v>4.5999999999999999E-2</v>
      </c>
      <c r="O358">
        <v>2223.6999999999998</v>
      </c>
      <c r="P358" t="s">
        <v>6342</v>
      </c>
      <c r="Q358">
        <v>8.9999999999999993E-3</v>
      </c>
      <c r="R358">
        <v>12000</v>
      </c>
      <c r="S358">
        <v>-1</v>
      </c>
      <c r="T358" t="s">
        <v>5493</v>
      </c>
      <c r="U358" t="s">
        <v>706</v>
      </c>
      <c r="V358" t="s">
        <v>634</v>
      </c>
      <c r="W358" t="s">
        <v>3395</v>
      </c>
      <c r="X358" t="s">
        <v>3395</v>
      </c>
      <c r="Y358" t="s">
        <v>3395</v>
      </c>
      <c r="Z358" t="s">
        <v>3395</v>
      </c>
      <c r="AA358" t="s">
        <v>3395</v>
      </c>
      <c r="AB358">
        <v>0</v>
      </c>
      <c r="AC358">
        <v>0</v>
      </c>
      <c r="AD358">
        <v>0</v>
      </c>
      <c r="AE358">
        <v>0</v>
      </c>
      <c r="AF358">
        <v>0</v>
      </c>
      <c r="AG358">
        <v>0</v>
      </c>
      <c r="AH358">
        <v>0</v>
      </c>
      <c r="AI358">
        <v>0</v>
      </c>
      <c r="AL358">
        <v>0</v>
      </c>
      <c r="AM358" t="s">
        <v>445</v>
      </c>
    </row>
    <row r="359" spans="1:47">
      <c r="A359" s="1">
        <v>347</v>
      </c>
      <c r="B359" t="s">
        <v>4477</v>
      </c>
      <c r="C359" t="s">
        <v>634</v>
      </c>
      <c r="D359" t="str">
        <f t="shared" si="44"/>
        <v>-</v>
      </c>
      <c r="E359" t="s">
        <v>3395</v>
      </c>
      <c r="F359" t="str">
        <f t="shared" si="41"/>
        <v/>
      </c>
      <c r="G359" t="str">
        <f t="shared" si="42"/>
        <v>n</v>
      </c>
      <c r="H359" t="str">
        <f t="shared" si="45"/>
        <v>None</v>
      </c>
      <c r="I359" t="s">
        <v>1101</v>
      </c>
      <c r="J359" t="s">
        <v>1229</v>
      </c>
      <c r="M359">
        <v>35721.300000000003</v>
      </c>
      <c r="N359">
        <v>7.5999999999999998E-2</v>
      </c>
      <c r="O359">
        <v>-152.80000000000001</v>
      </c>
      <c r="P359" t="s">
        <v>6343</v>
      </c>
      <c r="Q359" t="s">
        <v>3395</v>
      </c>
      <c r="R359">
        <v>112859</v>
      </c>
      <c r="S359">
        <v>12</v>
      </c>
      <c r="T359" t="s">
        <v>5509</v>
      </c>
      <c r="U359" t="s">
        <v>680</v>
      </c>
      <c r="V359" t="s">
        <v>634</v>
      </c>
      <c r="W359" t="s">
        <v>3395</v>
      </c>
      <c r="X359" t="s">
        <v>3395</v>
      </c>
      <c r="Y359" t="s">
        <v>3395</v>
      </c>
      <c r="Z359" t="s">
        <v>3395</v>
      </c>
      <c r="AA359" t="s">
        <v>3395</v>
      </c>
      <c r="AB359">
        <v>0</v>
      </c>
      <c r="AC359">
        <v>0</v>
      </c>
      <c r="AD359">
        <v>0</v>
      </c>
      <c r="AE359">
        <v>0</v>
      </c>
      <c r="AF359">
        <v>0</v>
      </c>
      <c r="AG359">
        <v>0</v>
      </c>
      <c r="AH359">
        <v>0</v>
      </c>
      <c r="AI359">
        <v>0</v>
      </c>
      <c r="AL359">
        <v>0</v>
      </c>
      <c r="AM359" t="s">
        <v>4477</v>
      </c>
    </row>
    <row r="360" spans="1:47">
      <c r="A360" s="1">
        <v>348</v>
      </c>
      <c r="B360" t="s">
        <v>188</v>
      </c>
      <c r="C360" t="s">
        <v>634</v>
      </c>
      <c r="D360">
        <f>IF(G360="n","",MIN(X360,AI360,AN360))</f>
        <v>2017</v>
      </c>
      <c r="F360">
        <f t="shared" si="41"/>
        <v>2017</v>
      </c>
      <c r="G360" t="str">
        <f t="shared" si="42"/>
        <v>y</v>
      </c>
      <c r="H360" t="str">
        <f t="shared" si="45"/>
        <v>CN</v>
      </c>
      <c r="I360" t="s">
        <v>1101</v>
      </c>
      <c r="J360" t="s">
        <v>1101</v>
      </c>
      <c r="K360" s="7" t="s">
        <v>6344</v>
      </c>
      <c r="M360">
        <v>35703.599999999999</v>
      </c>
      <c r="N360">
        <v>-0.16600000000000001</v>
      </c>
      <c r="O360">
        <v>3803.7</v>
      </c>
      <c r="P360" t="s">
        <v>6345</v>
      </c>
      <c r="Q360">
        <v>-0.14000000000000001</v>
      </c>
      <c r="R360">
        <v>43302</v>
      </c>
      <c r="S360">
        <v>-94</v>
      </c>
      <c r="T360" t="s">
        <v>5493</v>
      </c>
      <c r="U360" t="s">
        <v>709</v>
      </c>
      <c r="V360" t="s">
        <v>651</v>
      </c>
      <c r="W360" t="s">
        <v>3395</v>
      </c>
      <c r="X360">
        <v>2017</v>
      </c>
      <c r="Y360" t="s">
        <v>3395</v>
      </c>
      <c r="Z360" t="s">
        <v>3395</v>
      </c>
      <c r="AA360">
        <v>2030</v>
      </c>
      <c r="AB360" t="s">
        <v>6346</v>
      </c>
      <c r="AC360">
        <v>0</v>
      </c>
      <c r="AD360" t="s">
        <v>6347</v>
      </c>
      <c r="AE360" t="s">
        <v>6348</v>
      </c>
      <c r="AF360">
        <v>0</v>
      </c>
      <c r="AG360">
        <v>0</v>
      </c>
      <c r="AH360">
        <v>0</v>
      </c>
      <c r="AL360">
        <v>0</v>
      </c>
      <c r="AM360" t="s">
        <v>188</v>
      </c>
    </row>
    <row r="361" spans="1:47">
      <c r="A361" s="1">
        <v>349</v>
      </c>
      <c r="B361" t="s">
        <v>2944</v>
      </c>
      <c r="C361" t="s">
        <v>634</v>
      </c>
      <c r="D361">
        <f>IF(G361="n","",MIN(X361,AI361,AN361))</f>
        <v>2017</v>
      </c>
      <c r="F361">
        <f t="shared" si="41"/>
        <v>2017</v>
      </c>
      <c r="G361" t="str">
        <f t="shared" si="42"/>
        <v>y</v>
      </c>
      <c r="H361" t="str">
        <f t="shared" si="45"/>
        <v>CN, SBT &amp; RE100</v>
      </c>
      <c r="I361" t="s">
        <v>713</v>
      </c>
      <c r="J361" t="s">
        <v>5825</v>
      </c>
      <c r="M361">
        <v>35647.9</v>
      </c>
      <c r="N361">
        <v>-3.5999999999999997E-2</v>
      </c>
      <c r="O361">
        <v>943.1</v>
      </c>
      <c r="P361" t="s">
        <v>6349</v>
      </c>
      <c r="Q361">
        <v>-0.38300000000000001</v>
      </c>
      <c r="R361">
        <v>132138</v>
      </c>
      <c r="S361">
        <v>-36</v>
      </c>
      <c r="T361" t="s">
        <v>5493</v>
      </c>
      <c r="U361" t="s">
        <v>676</v>
      </c>
      <c r="V361" t="s">
        <v>5521</v>
      </c>
      <c r="W361" t="s">
        <v>3395</v>
      </c>
      <c r="X361">
        <v>2017</v>
      </c>
      <c r="Y361" t="s">
        <v>3395</v>
      </c>
      <c r="Z361" t="s">
        <v>3395</v>
      </c>
      <c r="AA361">
        <v>2050</v>
      </c>
      <c r="AB361" t="s">
        <v>2990</v>
      </c>
      <c r="AC361">
        <v>0</v>
      </c>
      <c r="AD361" t="s">
        <v>6350</v>
      </c>
      <c r="AE361" t="s">
        <v>4237</v>
      </c>
      <c r="AF361" t="s">
        <v>3461</v>
      </c>
      <c r="AG361" t="s">
        <v>641</v>
      </c>
      <c r="AH361" t="s">
        <v>4244</v>
      </c>
      <c r="AI361">
        <v>2017</v>
      </c>
      <c r="AJ361">
        <v>2030</v>
      </c>
      <c r="AK361" t="s">
        <v>5498</v>
      </c>
      <c r="AL361" t="s">
        <v>4245</v>
      </c>
      <c r="AM361" t="s">
        <v>2944</v>
      </c>
      <c r="AN361">
        <v>2018</v>
      </c>
      <c r="AO361">
        <v>2050</v>
      </c>
      <c r="AP361" t="s">
        <v>4246</v>
      </c>
      <c r="AQ361">
        <v>0.03</v>
      </c>
      <c r="AR361" t="s">
        <v>3338</v>
      </c>
      <c r="AS361" t="s">
        <v>3338</v>
      </c>
      <c r="AT361" t="s">
        <v>3338</v>
      </c>
      <c r="AU361" t="s">
        <v>5691</v>
      </c>
    </row>
    <row r="362" spans="1:47">
      <c r="A362" s="1">
        <v>350</v>
      </c>
      <c r="B362" t="s">
        <v>282</v>
      </c>
      <c r="C362" t="s">
        <v>634</v>
      </c>
      <c r="D362" t="str">
        <f t="shared" ref="D362:D370" si="46">IF(G362="n","-",MIN(X362,AI362,AN362))</f>
        <v>-</v>
      </c>
      <c r="E362" t="s">
        <v>3395</v>
      </c>
      <c r="F362" t="str">
        <f t="shared" si="41"/>
        <v/>
      </c>
      <c r="G362" t="str">
        <f t="shared" si="42"/>
        <v>n</v>
      </c>
      <c r="H362" t="str">
        <f t="shared" si="45"/>
        <v>None</v>
      </c>
      <c r="I362" t="s">
        <v>1145</v>
      </c>
      <c r="J362" t="s">
        <v>5580</v>
      </c>
      <c r="M362">
        <v>35406.300000000003</v>
      </c>
      <c r="N362">
        <v>0.10199999999999999</v>
      </c>
      <c r="O362">
        <v>870.9</v>
      </c>
      <c r="P362" t="s">
        <v>6351</v>
      </c>
      <c r="Q362">
        <v>-0.83299999999999996</v>
      </c>
      <c r="R362">
        <v>59132</v>
      </c>
      <c r="S362">
        <v>17</v>
      </c>
      <c r="T362" t="s">
        <v>5493</v>
      </c>
      <c r="U362" t="s">
        <v>676</v>
      </c>
      <c r="V362" t="s">
        <v>634</v>
      </c>
      <c r="W362" t="s">
        <v>6352</v>
      </c>
      <c r="X362" t="s">
        <v>3395</v>
      </c>
      <c r="Y362" t="s">
        <v>3395</v>
      </c>
      <c r="Z362">
        <v>2009</v>
      </c>
      <c r="AA362">
        <v>2030</v>
      </c>
      <c r="AB362" t="s">
        <v>6353</v>
      </c>
      <c r="AC362">
        <v>0</v>
      </c>
      <c r="AD362">
        <v>0</v>
      </c>
      <c r="AE362" t="s">
        <v>6354</v>
      </c>
      <c r="AF362">
        <v>0</v>
      </c>
      <c r="AG362">
        <v>0</v>
      </c>
      <c r="AH362">
        <v>0</v>
      </c>
      <c r="AI362">
        <v>0</v>
      </c>
      <c r="AL362">
        <v>0</v>
      </c>
      <c r="AM362" t="s">
        <v>282</v>
      </c>
    </row>
    <row r="363" spans="1:47">
      <c r="A363" s="1">
        <v>351</v>
      </c>
      <c r="B363" t="s">
        <v>2408</v>
      </c>
      <c r="C363" t="s">
        <v>634</v>
      </c>
      <c r="D363" t="str">
        <f t="shared" si="46"/>
        <v>-</v>
      </c>
      <c r="E363" t="s">
        <v>3395</v>
      </c>
      <c r="F363" t="str">
        <f t="shared" si="41"/>
        <v/>
      </c>
      <c r="G363" t="str">
        <f t="shared" si="42"/>
        <v>n</v>
      </c>
      <c r="H363" t="str">
        <f t="shared" si="45"/>
        <v>None</v>
      </c>
      <c r="I363" t="s">
        <v>628</v>
      </c>
      <c r="J363" t="s">
        <v>628</v>
      </c>
      <c r="M363">
        <v>35386.400000000001</v>
      </c>
      <c r="N363">
        <v>5.2999999999999999E-2</v>
      </c>
      <c r="O363">
        <v>1529</v>
      </c>
      <c r="P363" t="s">
        <v>6355</v>
      </c>
      <c r="Q363">
        <v>-0.2</v>
      </c>
      <c r="R363">
        <v>72020</v>
      </c>
      <c r="S363">
        <v>1</v>
      </c>
      <c r="T363" t="s">
        <v>5493</v>
      </c>
      <c r="U363" t="s">
        <v>676</v>
      </c>
      <c r="V363" t="s">
        <v>634</v>
      </c>
      <c r="W363" t="s">
        <v>3395</v>
      </c>
      <c r="X363" t="s">
        <v>3395</v>
      </c>
      <c r="Y363" t="s">
        <v>3395</v>
      </c>
      <c r="Z363" t="s">
        <v>3395</v>
      </c>
      <c r="AA363" t="s">
        <v>3395</v>
      </c>
      <c r="AB363">
        <v>0</v>
      </c>
      <c r="AC363">
        <v>0</v>
      </c>
      <c r="AD363">
        <v>0</v>
      </c>
      <c r="AE363">
        <v>0</v>
      </c>
      <c r="AF363">
        <v>0</v>
      </c>
      <c r="AG363">
        <v>0</v>
      </c>
      <c r="AH363">
        <v>0</v>
      </c>
      <c r="AI363">
        <v>0</v>
      </c>
      <c r="AL363">
        <v>0</v>
      </c>
      <c r="AM363" t="s">
        <v>2408</v>
      </c>
    </row>
    <row r="364" spans="1:47">
      <c r="A364" s="1">
        <v>352</v>
      </c>
      <c r="B364" t="s">
        <v>492</v>
      </c>
      <c r="C364" t="s">
        <v>634</v>
      </c>
      <c r="D364" t="str">
        <f t="shared" si="46"/>
        <v>-</v>
      </c>
      <c r="E364" t="s">
        <v>3395</v>
      </c>
      <c r="F364" t="str">
        <f t="shared" si="41"/>
        <v/>
      </c>
      <c r="G364" t="str">
        <f t="shared" si="42"/>
        <v>n</v>
      </c>
      <c r="H364" t="str">
        <f t="shared" si="45"/>
        <v>None</v>
      </c>
      <c r="I364" t="s">
        <v>5490</v>
      </c>
      <c r="J364" t="s">
        <v>6207</v>
      </c>
      <c r="M364">
        <v>35361.199999999997</v>
      </c>
      <c r="N364">
        <v>0.109</v>
      </c>
      <c r="O364">
        <v>4976.3</v>
      </c>
      <c r="P364" t="s">
        <v>6356</v>
      </c>
      <c r="Q364">
        <v>0.105</v>
      </c>
      <c r="R364">
        <v>300000</v>
      </c>
      <c r="S364">
        <v>22</v>
      </c>
      <c r="T364" t="s">
        <v>5493</v>
      </c>
      <c r="U364" t="s">
        <v>680</v>
      </c>
      <c r="V364" t="s">
        <v>634</v>
      </c>
      <c r="W364" t="s">
        <v>3395</v>
      </c>
      <c r="X364" t="s">
        <v>3395</v>
      </c>
      <c r="Y364" t="s">
        <v>3395</v>
      </c>
      <c r="Z364" t="s">
        <v>3395</v>
      </c>
      <c r="AA364" t="s">
        <v>3395</v>
      </c>
      <c r="AB364">
        <v>0</v>
      </c>
      <c r="AC364">
        <v>0</v>
      </c>
      <c r="AD364">
        <v>0</v>
      </c>
      <c r="AE364">
        <v>0</v>
      </c>
      <c r="AF364">
        <v>0</v>
      </c>
      <c r="AG364">
        <v>0</v>
      </c>
      <c r="AH364">
        <v>0</v>
      </c>
      <c r="AI364">
        <v>0</v>
      </c>
      <c r="AL364">
        <v>0</v>
      </c>
      <c r="AM364" t="s">
        <v>492</v>
      </c>
    </row>
    <row r="365" spans="1:47">
      <c r="A365" s="1">
        <v>353</v>
      </c>
      <c r="B365" t="s">
        <v>227</v>
      </c>
      <c r="C365" t="s">
        <v>634</v>
      </c>
      <c r="D365" t="str">
        <f t="shared" si="46"/>
        <v>-</v>
      </c>
      <c r="E365" t="s">
        <v>3395</v>
      </c>
      <c r="F365" t="str">
        <f t="shared" si="41"/>
        <v/>
      </c>
      <c r="G365" t="str">
        <f t="shared" si="42"/>
        <v>n</v>
      </c>
      <c r="H365" t="str">
        <f t="shared" si="45"/>
        <v>None</v>
      </c>
      <c r="I365" t="s">
        <v>1145</v>
      </c>
      <c r="J365" t="s">
        <v>5580</v>
      </c>
      <c r="M365">
        <v>35251.9</v>
      </c>
      <c r="N365">
        <v>-0.32800000000000001</v>
      </c>
      <c r="O365">
        <v>5737.9</v>
      </c>
      <c r="P365" t="s">
        <v>6357</v>
      </c>
      <c r="Q365">
        <v>0.17100000000000001</v>
      </c>
      <c r="R365">
        <v>64928</v>
      </c>
      <c r="S365">
        <v>-164</v>
      </c>
      <c r="T365" t="s">
        <v>5493</v>
      </c>
      <c r="U365" t="s">
        <v>5515</v>
      </c>
      <c r="V365" t="s">
        <v>634</v>
      </c>
      <c r="W365" t="s">
        <v>6358</v>
      </c>
      <c r="X365" t="s">
        <v>3395</v>
      </c>
      <c r="Y365">
        <v>2018</v>
      </c>
      <c r="Z365">
        <v>2009</v>
      </c>
      <c r="AA365">
        <v>2030</v>
      </c>
      <c r="AB365" t="s">
        <v>6359</v>
      </c>
      <c r="AC365">
        <v>0</v>
      </c>
      <c r="AD365">
        <v>0</v>
      </c>
      <c r="AE365" t="s">
        <v>6360</v>
      </c>
      <c r="AF365">
        <v>0</v>
      </c>
      <c r="AG365">
        <v>0</v>
      </c>
      <c r="AH365">
        <v>0</v>
      </c>
      <c r="AI365">
        <v>0</v>
      </c>
      <c r="AL365">
        <v>0</v>
      </c>
      <c r="AM365" t="s">
        <v>227</v>
      </c>
    </row>
    <row r="366" spans="1:47">
      <c r="A366" s="1">
        <v>354</v>
      </c>
      <c r="B366" t="s">
        <v>329</v>
      </c>
      <c r="C366" t="s">
        <v>634</v>
      </c>
      <c r="D366" t="str">
        <f t="shared" si="46"/>
        <v>-</v>
      </c>
      <c r="E366" t="s">
        <v>3395</v>
      </c>
      <c r="F366" t="str">
        <f t="shared" si="41"/>
        <v/>
      </c>
      <c r="G366" t="str">
        <f t="shared" si="42"/>
        <v>n</v>
      </c>
      <c r="H366" t="str">
        <f t="shared" si="45"/>
        <v>None</v>
      </c>
      <c r="I366" t="s">
        <v>1101</v>
      </c>
      <c r="J366" t="s">
        <v>1111</v>
      </c>
      <c r="M366">
        <v>35091</v>
      </c>
      <c r="N366">
        <v>0.185</v>
      </c>
      <c r="O366">
        <v>734.6</v>
      </c>
      <c r="P366" t="s">
        <v>6361</v>
      </c>
      <c r="Q366">
        <v>-0.499</v>
      </c>
      <c r="R366">
        <v>9476</v>
      </c>
      <c r="S366">
        <v>44</v>
      </c>
      <c r="T366" t="s">
        <v>5493</v>
      </c>
      <c r="U366" t="s">
        <v>676</v>
      </c>
      <c r="V366" t="s">
        <v>634</v>
      </c>
      <c r="W366" t="s">
        <v>3395</v>
      </c>
      <c r="X366" t="s">
        <v>3395</v>
      </c>
      <c r="Y366" t="s">
        <v>3395</v>
      </c>
      <c r="Z366" t="s">
        <v>3395</v>
      </c>
      <c r="AA366" t="s">
        <v>3395</v>
      </c>
      <c r="AB366">
        <v>0</v>
      </c>
      <c r="AC366">
        <v>0</v>
      </c>
      <c r="AD366">
        <v>0</v>
      </c>
      <c r="AE366">
        <v>0</v>
      </c>
      <c r="AF366">
        <v>0</v>
      </c>
      <c r="AG366">
        <v>0</v>
      </c>
      <c r="AH366">
        <v>0</v>
      </c>
      <c r="AI366">
        <v>0</v>
      </c>
      <c r="AL366">
        <v>0</v>
      </c>
      <c r="AM366" t="s">
        <v>329</v>
      </c>
    </row>
    <row r="367" spans="1:47">
      <c r="A367" s="1">
        <v>355</v>
      </c>
      <c r="B367" t="s">
        <v>2432</v>
      </c>
      <c r="C367" t="s">
        <v>634</v>
      </c>
      <c r="D367" t="str">
        <f t="shared" si="46"/>
        <v>-</v>
      </c>
      <c r="E367" t="s">
        <v>3395</v>
      </c>
      <c r="F367" t="str">
        <f t="shared" si="41"/>
        <v/>
      </c>
      <c r="G367" t="str">
        <f t="shared" si="42"/>
        <v>n</v>
      </c>
      <c r="H367" t="str">
        <f t="shared" si="45"/>
        <v>None</v>
      </c>
      <c r="I367" t="s">
        <v>1145</v>
      </c>
      <c r="J367" t="s">
        <v>5585</v>
      </c>
      <c r="M367">
        <v>35071.1</v>
      </c>
      <c r="N367">
        <v>-7.0000000000000007E-2</v>
      </c>
      <c r="O367">
        <v>1651.1</v>
      </c>
      <c r="P367" t="s">
        <v>6362</v>
      </c>
      <c r="Q367">
        <v>1.1259999999999999</v>
      </c>
      <c r="R367">
        <v>132388</v>
      </c>
      <c r="S367">
        <v>-51</v>
      </c>
      <c r="T367" t="s">
        <v>5493</v>
      </c>
      <c r="U367" t="s">
        <v>735</v>
      </c>
      <c r="V367" t="s">
        <v>634</v>
      </c>
      <c r="W367" t="s">
        <v>3395</v>
      </c>
      <c r="X367" t="s">
        <v>3395</v>
      </c>
      <c r="Y367" t="s">
        <v>3395</v>
      </c>
      <c r="Z367" t="s">
        <v>3395</v>
      </c>
      <c r="AA367" t="s">
        <v>3395</v>
      </c>
      <c r="AB367">
        <v>0</v>
      </c>
      <c r="AC367">
        <v>0</v>
      </c>
      <c r="AD367">
        <v>0</v>
      </c>
      <c r="AE367">
        <v>0</v>
      </c>
      <c r="AF367">
        <v>0</v>
      </c>
      <c r="AG367">
        <v>0</v>
      </c>
      <c r="AH367">
        <v>0</v>
      </c>
      <c r="AI367">
        <v>0</v>
      </c>
      <c r="AL367">
        <v>0</v>
      </c>
      <c r="AM367" t="s">
        <v>2432</v>
      </c>
    </row>
    <row r="368" spans="1:47">
      <c r="A368" s="1">
        <v>356</v>
      </c>
      <c r="B368" t="s">
        <v>905</v>
      </c>
      <c r="C368" t="s">
        <v>634</v>
      </c>
      <c r="D368" t="str">
        <f t="shared" si="46"/>
        <v>-</v>
      </c>
      <c r="E368" t="s">
        <v>3395</v>
      </c>
      <c r="F368" t="str">
        <f t="shared" si="41"/>
        <v/>
      </c>
      <c r="G368" t="str">
        <f t="shared" si="42"/>
        <v>n</v>
      </c>
      <c r="H368" t="str">
        <f t="shared" si="45"/>
        <v>None</v>
      </c>
      <c r="I368" t="s">
        <v>1236</v>
      </c>
      <c r="J368" t="s">
        <v>5820</v>
      </c>
      <c r="M368">
        <v>34937.4</v>
      </c>
      <c r="N368">
        <v>6.7000000000000004E-2</v>
      </c>
      <c r="O368">
        <v>1474.7</v>
      </c>
      <c r="P368" t="s">
        <v>6363</v>
      </c>
      <c r="Q368">
        <v>0.67300000000000004</v>
      </c>
      <c r="R368">
        <v>62083</v>
      </c>
      <c r="S368">
        <v>2</v>
      </c>
      <c r="T368" t="s">
        <v>5493</v>
      </c>
      <c r="U368" t="s">
        <v>676</v>
      </c>
      <c r="V368" t="s">
        <v>634</v>
      </c>
      <c r="W368" t="s">
        <v>3395</v>
      </c>
      <c r="X368" t="s">
        <v>3395</v>
      </c>
      <c r="Y368" t="s">
        <v>3395</v>
      </c>
      <c r="Z368" t="s">
        <v>3395</v>
      </c>
      <c r="AA368" t="s">
        <v>3395</v>
      </c>
      <c r="AB368">
        <v>0</v>
      </c>
      <c r="AC368">
        <v>0</v>
      </c>
      <c r="AD368">
        <v>0</v>
      </c>
      <c r="AE368">
        <v>0</v>
      </c>
      <c r="AF368">
        <v>0</v>
      </c>
      <c r="AG368">
        <v>0</v>
      </c>
      <c r="AH368">
        <v>0</v>
      </c>
      <c r="AI368">
        <v>0</v>
      </c>
      <c r="AL368">
        <v>0</v>
      </c>
      <c r="AM368" t="s">
        <v>905</v>
      </c>
    </row>
    <row r="369" spans="1:47">
      <c r="A369" s="1">
        <v>357</v>
      </c>
      <c r="B369" t="s">
        <v>456</v>
      </c>
      <c r="C369" t="s">
        <v>634</v>
      </c>
      <c r="D369" t="str">
        <f t="shared" si="46"/>
        <v>-</v>
      </c>
      <c r="E369" t="s">
        <v>3395</v>
      </c>
      <c r="F369" t="str">
        <f t="shared" si="41"/>
        <v/>
      </c>
      <c r="G369" t="str">
        <f t="shared" ref="G369:G399" si="47">IF( V369="Carbon Neutral", "y", IF(AI369&gt;1, "y", IF(AND(AO369&lt;=2030, AO369&gt;0),"y","n" ) ) )</f>
        <v>n</v>
      </c>
      <c r="H369" t="str">
        <f t="shared" si="45"/>
        <v>None</v>
      </c>
      <c r="I369" t="s">
        <v>1148</v>
      </c>
      <c r="J369" t="s">
        <v>1148</v>
      </c>
      <c r="M369">
        <v>34917.9</v>
      </c>
      <c r="N369">
        <v>0.03</v>
      </c>
      <c r="O369">
        <v>1612.3</v>
      </c>
      <c r="P369" t="s">
        <v>6364</v>
      </c>
      <c r="Q369">
        <v>-0.17199999999999999</v>
      </c>
      <c r="R369">
        <v>67721</v>
      </c>
      <c r="S369">
        <v>-9</v>
      </c>
      <c r="T369" t="s">
        <v>5493</v>
      </c>
      <c r="U369" t="s">
        <v>676</v>
      </c>
      <c r="V369" t="s">
        <v>634</v>
      </c>
      <c r="W369" t="s">
        <v>3395</v>
      </c>
      <c r="X369" t="s">
        <v>3395</v>
      </c>
      <c r="Y369" t="s">
        <v>3395</v>
      </c>
      <c r="Z369" t="s">
        <v>3395</v>
      </c>
      <c r="AA369" t="s">
        <v>3395</v>
      </c>
      <c r="AB369">
        <v>0</v>
      </c>
      <c r="AC369">
        <v>0</v>
      </c>
      <c r="AD369" t="s">
        <v>6365</v>
      </c>
      <c r="AE369">
        <v>0</v>
      </c>
      <c r="AF369">
        <v>0</v>
      </c>
      <c r="AG369">
        <v>0</v>
      </c>
      <c r="AH369">
        <v>0</v>
      </c>
      <c r="AI369">
        <v>0</v>
      </c>
      <c r="AL369">
        <v>0</v>
      </c>
      <c r="AM369" t="s">
        <v>456</v>
      </c>
    </row>
    <row r="370" spans="1:47">
      <c r="A370" s="1">
        <v>358</v>
      </c>
      <c r="B370" t="s">
        <v>213</v>
      </c>
      <c r="C370" t="s">
        <v>634</v>
      </c>
      <c r="D370" t="str">
        <f t="shared" si="46"/>
        <v>-</v>
      </c>
      <c r="E370" t="s">
        <v>3395</v>
      </c>
      <c r="F370" t="str">
        <f t="shared" si="41"/>
        <v/>
      </c>
      <c r="G370" t="str">
        <f t="shared" si="47"/>
        <v>n</v>
      </c>
      <c r="H370" t="str">
        <f t="shared" si="45"/>
        <v>None</v>
      </c>
      <c r="I370" t="s">
        <v>1236</v>
      </c>
      <c r="J370" t="s">
        <v>5820</v>
      </c>
      <c r="M370">
        <v>34870</v>
      </c>
      <c r="N370">
        <v>9.0999999999999998E-2</v>
      </c>
      <c r="O370">
        <v>131.4</v>
      </c>
      <c r="P370" t="s">
        <v>6366</v>
      </c>
      <c r="Q370">
        <v>0.158</v>
      </c>
      <c r="R370">
        <v>23194</v>
      </c>
      <c r="S370">
        <v>12</v>
      </c>
      <c r="T370" t="s">
        <v>5493</v>
      </c>
      <c r="U370" t="s">
        <v>680</v>
      </c>
      <c r="V370" t="s">
        <v>634</v>
      </c>
      <c r="W370" t="s">
        <v>3395</v>
      </c>
      <c r="X370" t="s">
        <v>3395</v>
      </c>
      <c r="Y370" t="s">
        <v>3395</v>
      </c>
      <c r="Z370" t="s">
        <v>3395</v>
      </c>
      <c r="AA370" t="s">
        <v>3395</v>
      </c>
      <c r="AB370">
        <v>0</v>
      </c>
      <c r="AC370">
        <v>0</v>
      </c>
      <c r="AD370">
        <v>0</v>
      </c>
      <c r="AE370">
        <v>0</v>
      </c>
      <c r="AF370">
        <v>0</v>
      </c>
      <c r="AG370">
        <v>0</v>
      </c>
      <c r="AH370">
        <v>0</v>
      </c>
      <c r="AI370">
        <v>0</v>
      </c>
      <c r="AL370">
        <v>0</v>
      </c>
      <c r="AM370" t="s">
        <v>213</v>
      </c>
    </row>
    <row r="371" spans="1:47">
      <c r="A371" s="6">
        <v>359</v>
      </c>
      <c r="B371" t="s">
        <v>496</v>
      </c>
      <c r="C371" t="s">
        <v>634</v>
      </c>
      <c r="D371" t="str">
        <f>IF(G371="n","",MIN(X371,-I371,-N371))</f>
        <v/>
      </c>
      <c r="F371" t="str">
        <f t="shared" si="41"/>
        <v/>
      </c>
      <c r="G371" t="str">
        <f t="shared" si="47"/>
        <v>n</v>
      </c>
      <c r="H371" t="str">
        <f t="shared" si="45"/>
        <v>None</v>
      </c>
      <c r="I371" t="s">
        <v>1489</v>
      </c>
      <c r="J371" t="s">
        <v>5640</v>
      </c>
      <c r="M371">
        <v>34673</v>
      </c>
      <c r="N371">
        <v>0.08</v>
      </c>
      <c r="O371">
        <v>486.6</v>
      </c>
      <c r="P371" t="s">
        <v>6367</v>
      </c>
      <c r="Q371">
        <v>-0.28699999999999998</v>
      </c>
      <c r="R371">
        <v>187959</v>
      </c>
      <c r="S371" t="s">
        <v>5513</v>
      </c>
      <c r="T371" t="e">
        <v>#N/A</v>
      </c>
      <c r="U371" t="s">
        <v>680</v>
      </c>
      <c r="V371" t="s">
        <v>634</v>
      </c>
      <c r="W371" t="s">
        <v>3395</v>
      </c>
      <c r="X371" t="s">
        <v>3395</v>
      </c>
      <c r="Y371" t="s">
        <v>3395</v>
      </c>
      <c r="Z371" t="s">
        <v>3395</v>
      </c>
      <c r="AM371" t="s">
        <v>496</v>
      </c>
    </row>
    <row r="372" spans="1:47">
      <c r="A372" s="1">
        <v>360</v>
      </c>
      <c r="B372" t="s">
        <v>2981</v>
      </c>
      <c r="C372" t="s">
        <v>634</v>
      </c>
      <c r="D372">
        <f>IF(G372="n","",MIN(X372,AI372,AN372))</f>
        <v>2010</v>
      </c>
      <c r="F372">
        <f t="shared" si="41"/>
        <v>2010</v>
      </c>
      <c r="G372" t="str">
        <f t="shared" si="47"/>
        <v>y</v>
      </c>
      <c r="H372" t="str">
        <f t="shared" si="45"/>
        <v>CN</v>
      </c>
      <c r="I372" t="s">
        <v>1145</v>
      </c>
      <c r="J372" t="s">
        <v>5580</v>
      </c>
      <c r="M372">
        <v>34284.199999999997</v>
      </c>
      <c r="N372">
        <v>7.4999999999999997E-2</v>
      </c>
      <c r="O372">
        <v>2069.9</v>
      </c>
      <c r="P372" t="s">
        <v>6368</v>
      </c>
      <c r="Q372" t="s">
        <v>3395</v>
      </c>
      <c r="R372">
        <v>45680</v>
      </c>
      <c r="S372">
        <v>13</v>
      </c>
      <c r="T372" t="s">
        <v>5493</v>
      </c>
      <c r="U372" t="s">
        <v>639</v>
      </c>
      <c r="V372" t="s">
        <v>651</v>
      </c>
      <c r="W372" t="s">
        <v>3395</v>
      </c>
      <c r="X372">
        <v>2010</v>
      </c>
      <c r="Y372" t="s">
        <v>3395</v>
      </c>
      <c r="Z372" t="s">
        <v>3395</v>
      </c>
      <c r="AA372" t="s">
        <v>3395</v>
      </c>
      <c r="AB372" t="s">
        <v>685</v>
      </c>
      <c r="AC372">
        <v>0</v>
      </c>
      <c r="AD372" t="s">
        <v>6369</v>
      </c>
      <c r="AE372" t="s">
        <v>6370</v>
      </c>
      <c r="AF372" t="s">
        <v>3371</v>
      </c>
      <c r="AG372">
        <v>0</v>
      </c>
      <c r="AH372">
        <v>0</v>
      </c>
      <c r="AL372">
        <v>0</v>
      </c>
      <c r="AM372" t="s">
        <v>2981</v>
      </c>
    </row>
    <row r="373" spans="1:47">
      <c r="A373" s="6">
        <v>361</v>
      </c>
      <c r="B373" t="s">
        <v>295</v>
      </c>
      <c r="C373" t="s">
        <v>634</v>
      </c>
      <c r="D373" t="str">
        <f>IF(G373="n","",MIN(X373,-I373,-N373))</f>
        <v/>
      </c>
      <c r="F373" t="str">
        <f t="shared" si="41"/>
        <v/>
      </c>
      <c r="G373" t="str">
        <f t="shared" si="47"/>
        <v>n</v>
      </c>
      <c r="H373" t="str">
        <f t="shared" si="45"/>
        <v>None</v>
      </c>
      <c r="I373" t="s">
        <v>1236</v>
      </c>
      <c r="J373" t="s">
        <v>5820</v>
      </c>
      <c r="M373">
        <v>34242.199999999997</v>
      </c>
      <c r="N373">
        <v>0.432</v>
      </c>
      <c r="O373">
        <v>578.6</v>
      </c>
      <c r="P373" t="s">
        <v>6371</v>
      </c>
      <c r="Q373">
        <v>0.50700000000000001</v>
      </c>
      <c r="R373">
        <v>56088</v>
      </c>
      <c r="S373" t="s">
        <v>5513</v>
      </c>
      <c r="T373" t="e">
        <v>#N/A</v>
      </c>
      <c r="U373" t="s">
        <v>680</v>
      </c>
      <c r="V373" t="s">
        <v>634</v>
      </c>
      <c r="W373" t="s">
        <v>3395</v>
      </c>
      <c r="X373" t="s">
        <v>3395</v>
      </c>
      <c r="Y373" t="s">
        <v>3395</v>
      </c>
      <c r="Z373" t="s">
        <v>3395</v>
      </c>
      <c r="AM373" t="s">
        <v>295</v>
      </c>
    </row>
    <row r="374" spans="1:47">
      <c r="A374" s="1">
        <v>362</v>
      </c>
      <c r="B374" t="s">
        <v>313</v>
      </c>
      <c r="C374" t="s">
        <v>634</v>
      </c>
      <c r="D374" t="str">
        <f>IF(G374="n","-",MIN(X374,AI374,AN374))</f>
        <v>-</v>
      </c>
      <c r="E374" t="s">
        <v>3395</v>
      </c>
      <c r="F374" t="str">
        <f t="shared" si="41"/>
        <v/>
      </c>
      <c r="G374" t="str">
        <f t="shared" si="47"/>
        <v>n</v>
      </c>
      <c r="H374" t="str">
        <f t="shared" si="45"/>
        <v>None</v>
      </c>
      <c r="I374" t="s">
        <v>1101</v>
      </c>
      <c r="J374" t="s">
        <v>1101</v>
      </c>
      <c r="M374">
        <v>34229.199999999997</v>
      </c>
      <c r="N374">
        <v>0.151</v>
      </c>
      <c r="O374">
        <v>170.7</v>
      </c>
      <c r="P374" t="s">
        <v>6372</v>
      </c>
      <c r="Q374">
        <v>-0.14000000000000001</v>
      </c>
      <c r="R374">
        <v>124678</v>
      </c>
      <c r="S374">
        <v>33</v>
      </c>
      <c r="T374" t="s">
        <v>5572</v>
      </c>
      <c r="U374" t="s">
        <v>680</v>
      </c>
      <c r="V374" t="s">
        <v>634</v>
      </c>
      <c r="W374" t="s">
        <v>3395</v>
      </c>
      <c r="X374" t="s">
        <v>3395</v>
      </c>
      <c r="Y374" t="s">
        <v>3395</v>
      </c>
      <c r="Z374" t="s">
        <v>3395</v>
      </c>
      <c r="AA374" t="s">
        <v>3395</v>
      </c>
      <c r="AB374">
        <v>0</v>
      </c>
      <c r="AC374">
        <v>0</v>
      </c>
      <c r="AD374">
        <v>0</v>
      </c>
      <c r="AE374">
        <v>0</v>
      </c>
      <c r="AF374">
        <v>0</v>
      </c>
      <c r="AG374">
        <v>0</v>
      </c>
      <c r="AH374">
        <v>0</v>
      </c>
      <c r="AI374">
        <v>0</v>
      </c>
      <c r="AL374">
        <v>0</v>
      </c>
      <c r="AM374" t="s">
        <v>313</v>
      </c>
    </row>
    <row r="375" spans="1:47">
      <c r="A375" s="1">
        <v>363</v>
      </c>
      <c r="B375" t="s">
        <v>174</v>
      </c>
      <c r="C375" t="s">
        <v>634</v>
      </c>
      <c r="D375">
        <f>IF(G375="n","",MIN(X375,AI375,AN375))</f>
        <v>2017</v>
      </c>
      <c r="F375">
        <f t="shared" si="41"/>
        <v>2017</v>
      </c>
      <c r="G375" t="str">
        <f t="shared" si="47"/>
        <v>y</v>
      </c>
      <c r="H375" t="str">
        <f t="shared" si="45"/>
        <v xml:space="preserve"> SBT</v>
      </c>
      <c r="I375" t="s">
        <v>713</v>
      </c>
      <c r="J375" t="s">
        <v>5882</v>
      </c>
      <c r="M375">
        <v>34218.199999999997</v>
      </c>
      <c r="N375">
        <v>6.5000000000000002E-2</v>
      </c>
      <c r="O375">
        <v>12043.9</v>
      </c>
      <c r="P375" t="s">
        <v>6373</v>
      </c>
      <c r="Q375">
        <v>6.2E-2</v>
      </c>
      <c r="R375">
        <v>48752</v>
      </c>
      <c r="S375">
        <v>5</v>
      </c>
      <c r="T375" t="s">
        <v>5493</v>
      </c>
      <c r="U375" t="s">
        <v>4004</v>
      </c>
      <c r="V375" t="s">
        <v>634</v>
      </c>
      <c r="W375" t="s">
        <v>3395</v>
      </c>
      <c r="X375" t="s">
        <v>3395</v>
      </c>
      <c r="Y375" t="s">
        <v>3395</v>
      </c>
      <c r="Z375" t="s">
        <v>3395</v>
      </c>
      <c r="AA375" t="s">
        <v>3395</v>
      </c>
      <c r="AB375">
        <v>0</v>
      </c>
      <c r="AC375">
        <v>0</v>
      </c>
      <c r="AD375">
        <v>0</v>
      </c>
      <c r="AE375">
        <v>0</v>
      </c>
      <c r="AF375" t="s">
        <v>4425</v>
      </c>
      <c r="AG375" t="s">
        <v>633</v>
      </c>
      <c r="AH375" t="s">
        <v>4353</v>
      </c>
      <c r="AI375">
        <v>2017</v>
      </c>
      <c r="AL375">
        <v>0</v>
      </c>
      <c r="AM375" t="s">
        <v>174</v>
      </c>
    </row>
    <row r="376" spans="1:47">
      <c r="A376" s="1">
        <v>364</v>
      </c>
      <c r="B376" t="s">
        <v>276</v>
      </c>
      <c r="C376" t="s">
        <v>634</v>
      </c>
      <c r="D376" t="str">
        <f>IF(G376="n","-",MIN(X376,AI376,AN376))</f>
        <v>-</v>
      </c>
      <c r="E376" t="s">
        <v>3395</v>
      </c>
      <c r="F376" t="str">
        <f t="shared" si="41"/>
        <v/>
      </c>
      <c r="G376" t="str">
        <f t="shared" si="47"/>
        <v>n</v>
      </c>
      <c r="H376" t="str">
        <f t="shared" si="45"/>
        <v>None</v>
      </c>
      <c r="I376" t="s">
        <v>1141</v>
      </c>
      <c r="J376" t="s">
        <v>1141</v>
      </c>
      <c r="M376">
        <v>34176.5</v>
      </c>
      <c r="N376">
        <v>-2.5000000000000001E-2</v>
      </c>
      <c r="O376">
        <v>432.6</v>
      </c>
      <c r="P376" t="s">
        <v>6374</v>
      </c>
      <c r="Q376">
        <v>0.16400000000000001</v>
      </c>
      <c r="R376">
        <v>129929</v>
      </c>
      <c r="S376">
        <v>-31</v>
      </c>
      <c r="T376" t="s">
        <v>5509</v>
      </c>
      <c r="U376" t="s">
        <v>680</v>
      </c>
      <c r="V376" t="s">
        <v>634</v>
      </c>
      <c r="W376" t="s">
        <v>3395</v>
      </c>
      <c r="X376" t="s">
        <v>3395</v>
      </c>
      <c r="Y376" t="s">
        <v>3395</v>
      </c>
      <c r="Z376" t="s">
        <v>3395</v>
      </c>
      <c r="AA376" t="s">
        <v>3395</v>
      </c>
      <c r="AB376">
        <v>0</v>
      </c>
      <c r="AC376">
        <v>0</v>
      </c>
      <c r="AD376">
        <v>0</v>
      </c>
      <c r="AE376">
        <v>0</v>
      </c>
      <c r="AF376">
        <v>0</v>
      </c>
      <c r="AG376">
        <v>0</v>
      </c>
      <c r="AH376">
        <v>0</v>
      </c>
      <c r="AI376">
        <v>0</v>
      </c>
      <c r="AL376">
        <v>0</v>
      </c>
      <c r="AM376" t="s">
        <v>276</v>
      </c>
    </row>
    <row r="377" spans="1:47">
      <c r="A377" s="1">
        <v>365</v>
      </c>
      <c r="B377" t="s">
        <v>396</v>
      </c>
      <c r="C377" t="s">
        <v>634</v>
      </c>
      <c r="D377" t="str">
        <f>IF(G377="n","-",MIN(X377,AI377,AN377))</f>
        <v>-</v>
      </c>
      <c r="E377" t="s">
        <v>3395</v>
      </c>
      <c r="F377" t="str">
        <f t="shared" si="41"/>
        <v/>
      </c>
      <c r="G377" t="str">
        <f t="shared" si="47"/>
        <v>n</v>
      </c>
      <c r="H377" t="str">
        <f t="shared" si="45"/>
        <v>None</v>
      </c>
      <c r="I377" t="s">
        <v>713</v>
      </c>
      <c r="J377" t="s">
        <v>5536</v>
      </c>
      <c r="M377">
        <v>34102.6</v>
      </c>
      <c r="N377">
        <v>1.6E-2</v>
      </c>
      <c r="O377">
        <v>501.5</v>
      </c>
      <c r="P377" t="s">
        <v>6375</v>
      </c>
      <c r="Q377">
        <v>6.2E-2</v>
      </c>
      <c r="R377">
        <v>112421</v>
      </c>
      <c r="S377">
        <v>-11</v>
      </c>
      <c r="T377" t="s">
        <v>5493</v>
      </c>
      <c r="U377" t="s">
        <v>4004</v>
      </c>
      <c r="V377" t="s">
        <v>6376</v>
      </c>
      <c r="W377" t="s">
        <v>3395</v>
      </c>
      <c r="X377" t="s">
        <v>3395</v>
      </c>
      <c r="Y377" t="s">
        <v>3395</v>
      </c>
      <c r="Z377" t="s">
        <v>3395</v>
      </c>
      <c r="AA377" t="s">
        <v>3395</v>
      </c>
      <c r="AB377">
        <v>0</v>
      </c>
      <c r="AC377">
        <v>0</v>
      </c>
      <c r="AD377">
        <v>0</v>
      </c>
      <c r="AE377">
        <v>0</v>
      </c>
      <c r="AF377">
        <v>0</v>
      </c>
      <c r="AG377">
        <v>0</v>
      </c>
      <c r="AH377">
        <v>0</v>
      </c>
      <c r="AI377">
        <v>0</v>
      </c>
      <c r="AL377">
        <v>0</v>
      </c>
      <c r="AM377" t="s">
        <v>396</v>
      </c>
    </row>
    <row r="378" spans="1:47">
      <c r="A378" s="1">
        <v>366</v>
      </c>
      <c r="B378" t="s">
        <v>352</v>
      </c>
      <c r="C378" t="s">
        <v>634</v>
      </c>
      <c r="D378" t="str">
        <f>IF(G378="n","-",MIN(X378,AI378,AN378))</f>
        <v>-</v>
      </c>
      <c r="E378" t="s">
        <v>3395</v>
      </c>
      <c r="F378" t="str">
        <f t="shared" si="41"/>
        <v/>
      </c>
      <c r="G378" t="str">
        <f t="shared" si="47"/>
        <v>n</v>
      </c>
      <c r="H378" t="str">
        <f t="shared" si="45"/>
        <v>None</v>
      </c>
      <c r="I378" t="s">
        <v>1101</v>
      </c>
      <c r="J378" t="s">
        <v>6035</v>
      </c>
      <c r="M378">
        <v>34055</v>
      </c>
      <c r="N378">
        <v>0.29899999999999999</v>
      </c>
      <c r="O378">
        <v>334</v>
      </c>
      <c r="P378" t="s">
        <v>6377</v>
      </c>
      <c r="Q378" t="s">
        <v>3395</v>
      </c>
      <c r="R378">
        <v>4900</v>
      </c>
      <c r="S378">
        <v>86</v>
      </c>
      <c r="T378">
        <v>0</v>
      </c>
      <c r="U378" t="s">
        <v>3332</v>
      </c>
      <c r="V378" t="s">
        <v>634</v>
      </c>
      <c r="W378" t="s">
        <v>3395</v>
      </c>
      <c r="X378" t="s">
        <v>3395</v>
      </c>
      <c r="Y378" t="s">
        <v>3395</v>
      </c>
      <c r="Z378" t="s">
        <v>3395</v>
      </c>
      <c r="AA378" t="s">
        <v>3395</v>
      </c>
      <c r="AB378">
        <v>0</v>
      </c>
      <c r="AC378">
        <v>0</v>
      </c>
      <c r="AD378">
        <v>0</v>
      </c>
      <c r="AE378">
        <v>0</v>
      </c>
      <c r="AF378">
        <v>0</v>
      </c>
      <c r="AG378">
        <v>0</v>
      </c>
      <c r="AH378">
        <v>0</v>
      </c>
      <c r="AI378">
        <v>0</v>
      </c>
      <c r="AL378">
        <v>0</v>
      </c>
      <c r="AM378" t="s">
        <v>352</v>
      </c>
    </row>
    <row r="379" spans="1:47">
      <c r="A379" s="1">
        <v>367</v>
      </c>
      <c r="B379" t="s">
        <v>380</v>
      </c>
      <c r="C379" t="s">
        <v>634</v>
      </c>
      <c r="D379" t="str">
        <f>IF(G379="n","-",MIN(X379,AI379,AN379))</f>
        <v>-</v>
      </c>
      <c r="E379" t="s">
        <v>3395</v>
      </c>
      <c r="F379" t="str">
        <f t="shared" si="41"/>
        <v/>
      </c>
      <c r="G379" t="str">
        <f t="shared" si="47"/>
        <v>n</v>
      </c>
      <c r="H379" t="str">
        <f t="shared" si="45"/>
        <v>None</v>
      </c>
      <c r="I379" t="s">
        <v>5687</v>
      </c>
      <c r="J379" t="s">
        <v>5687</v>
      </c>
      <c r="M379">
        <v>33895.800000000003</v>
      </c>
      <c r="N379">
        <v>-0.24299999999999999</v>
      </c>
      <c r="O379">
        <v>268.10000000000002</v>
      </c>
      <c r="P379" t="s">
        <v>6378</v>
      </c>
      <c r="Q379">
        <v>-0.63700000000000001</v>
      </c>
      <c r="R379">
        <v>198932</v>
      </c>
      <c r="S379">
        <v>-125</v>
      </c>
      <c r="T379" t="s">
        <v>5509</v>
      </c>
      <c r="U379" t="s">
        <v>680</v>
      </c>
      <c r="V379" t="s">
        <v>634</v>
      </c>
      <c r="W379" t="s">
        <v>3395</v>
      </c>
      <c r="X379" t="s">
        <v>3395</v>
      </c>
      <c r="Y379" t="s">
        <v>3395</v>
      </c>
      <c r="Z379" t="s">
        <v>3395</v>
      </c>
      <c r="AA379" t="s">
        <v>3395</v>
      </c>
      <c r="AB379">
        <v>0</v>
      </c>
      <c r="AC379">
        <v>0</v>
      </c>
      <c r="AD379">
        <v>0</v>
      </c>
      <c r="AE379">
        <v>0</v>
      </c>
      <c r="AF379">
        <v>0</v>
      </c>
      <c r="AG379">
        <v>0</v>
      </c>
      <c r="AH379">
        <v>0</v>
      </c>
      <c r="AI379">
        <v>0</v>
      </c>
      <c r="AL379">
        <v>0</v>
      </c>
      <c r="AM379" t="s">
        <v>380</v>
      </c>
    </row>
    <row r="380" spans="1:47">
      <c r="A380" s="1">
        <v>368</v>
      </c>
      <c r="B380" t="s">
        <v>3240</v>
      </c>
      <c r="C380" t="s">
        <v>634</v>
      </c>
      <c r="D380" t="str">
        <f>IF(G380="n","-",MIN(X380,AI380,AN380))</f>
        <v>-</v>
      </c>
      <c r="E380" t="s">
        <v>3395</v>
      </c>
      <c r="F380" t="str">
        <f t="shared" si="41"/>
        <v/>
      </c>
      <c r="G380" t="str">
        <f t="shared" si="47"/>
        <v>n</v>
      </c>
      <c r="H380" t="str">
        <f t="shared" si="45"/>
        <v>None</v>
      </c>
      <c r="I380" t="s">
        <v>1145</v>
      </c>
      <c r="J380" t="s">
        <v>5575</v>
      </c>
      <c r="M380">
        <v>33394.800000000003</v>
      </c>
      <c r="N380">
        <v>0.30399999999999999</v>
      </c>
      <c r="O380">
        <v>613.6</v>
      </c>
      <c r="P380" t="s">
        <v>6379</v>
      </c>
      <c r="Q380">
        <v>0.35599999999999998</v>
      </c>
      <c r="R380">
        <v>21849</v>
      </c>
      <c r="S380">
        <v>96</v>
      </c>
      <c r="T380">
        <v>0</v>
      </c>
      <c r="U380" t="s">
        <v>680</v>
      </c>
      <c r="V380" t="s">
        <v>634</v>
      </c>
      <c r="W380" t="s">
        <v>3395</v>
      </c>
      <c r="X380" t="s">
        <v>3395</v>
      </c>
      <c r="Y380" t="s">
        <v>3395</v>
      </c>
      <c r="Z380" t="s">
        <v>3395</v>
      </c>
      <c r="AA380" t="s">
        <v>3395</v>
      </c>
      <c r="AB380">
        <v>0</v>
      </c>
      <c r="AC380">
        <v>0</v>
      </c>
      <c r="AD380">
        <v>0</v>
      </c>
      <c r="AE380">
        <v>0</v>
      </c>
      <c r="AF380">
        <v>0</v>
      </c>
      <c r="AG380">
        <v>0</v>
      </c>
      <c r="AH380">
        <v>0</v>
      </c>
      <c r="AI380">
        <v>0</v>
      </c>
      <c r="AL380">
        <v>0</v>
      </c>
      <c r="AM380" t="s">
        <v>3240</v>
      </c>
    </row>
    <row r="381" spans="1:47">
      <c r="A381" s="6">
        <v>369</v>
      </c>
      <c r="B381" t="s">
        <v>283</v>
      </c>
      <c r="C381" t="s">
        <v>634</v>
      </c>
      <c r="D381" t="str">
        <f>IF(G381="n","",MIN(X381,-I381,-N381))</f>
        <v/>
      </c>
      <c r="F381" t="str">
        <f t="shared" si="41"/>
        <v/>
      </c>
      <c r="G381" t="str">
        <f t="shared" si="47"/>
        <v>n</v>
      </c>
      <c r="H381" t="str">
        <f t="shared" si="45"/>
        <v>None</v>
      </c>
      <c r="I381" t="s">
        <v>1236</v>
      </c>
      <c r="J381" t="s">
        <v>5820</v>
      </c>
      <c r="M381">
        <v>33391.599999999999</v>
      </c>
      <c r="N381">
        <v>0.04</v>
      </c>
      <c r="O381">
        <v>234</v>
      </c>
      <c r="P381" t="s">
        <v>6380</v>
      </c>
      <c r="Q381">
        <v>0.9</v>
      </c>
      <c r="R381">
        <v>27594</v>
      </c>
      <c r="S381" t="s">
        <v>5513</v>
      </c>
      <c r="T381" t="e">
        <v>#N/A</v>
      </c>
      <c r="U381" t="s">
        <v>680</v>
      </c>
      <c r="V381" t="s">
        <v>634</v>
      </c>
      <c r="W381" t="s">
        <v>3395</v>
      </c>
      <c r="X381" t="s">
        <v>3395</v>
      </c>
      <c r="Y381" t="s">
        <v>3395</v>
      </c>
      <c r="Z381" t="s">
        <v>3395</v>
      </c>
      <c r="AM381" t="s">
        <v>283</v>
      </c>
    </row>
    <row r="382" spans="1:47">
      <c r="A382" s="1">
        <v>370</v>
      </c>
      <c r="B382" t="s">
        <v>800</v>
      </c>
      <c r="C382" t="s">
        <v>634</v>
      </c>
      <c r="D382" t="str">
        <f>IF(G382="n","-",MIN(X382,AI382,AN382))</f>
        <v>-</v>
      </c>
      <c r="E382" t="s">
        <v>3395</v>
      </c>
      <c r="F382" t="str">
        <f t="shared" si="41"/>
        <v/>
      </c>
      <c r="G382" t="str">
        <f t="shared" si="47"/>
        <v>n</v>
      </c>
      <c r="H382" t="str">
        <f t="shared" si="45"/>
        <v>None</v>
      </c>
      <c r="I382" t="s">
        <v>5687</v>
      </c>
      <c r="J382" t="s">
        <v>5687</v>
      </c>
      <c r="M382">
        <v>33323.800000000003</v>
      </c>
      <c r="N382">
        <v>0.104</v>
      </c>
      <c r="O382">
        <v>1755.2</v>
      </c>
      <c r="P382" t="s">
        <v>6381</v>
      </c>
      <c r="Q382">
        <v>-1.0999999999999999E-2</v>
      </c>
      <c r="R382">
        <v>179636</v>
      </c>
      <c r="S382">
        <v>18</v>
      </c>
      <c r="T382" t="s">
        <v>5509</v>
      </c>
      <c r="U382" t="s">
        <v>680</v>
      </c>
      <c r="V382" t="s">
        <v>634</v>
      </c>
      <c r="W382" t="s">
        <v>3395</v>
      </c>
      <c r="X382" t="s">
        <v>3395</v>
      </c>
      <c r="Y382" t="s">
        <v>3395</v>
      </c>
      <c r="Z382" t="s">
        <v>3395</v>
      </c>
      <c r="AA382" t="s">
        <v>3395</v>
      </c>
      <c r="AB382">
        <v>0</v>
      </c>
      <c r="AC382">
        <v>0</v>
      </c>
      <c r="AD382">
        <v>0</v>
      </c>
      <c r="AE382">
        <v>0</v>
      </c>
      <c r="AF382">
        <v>0</v>
      </c>
      <c r="AG382">
        <v>0</v>
      </c>
      <c r="AH382">
        <v>0</v>
      </c>
      <c r="AI382">
        <v>0</v>
      </c>
      <c r="AL382">
        <v>0</v>
      </c>
      <c r="AM382" t="s">
        <v>800</v>
      </c>
    </row>
    <row r="383" spans="1:47">
      <c r="A383" s="1">
        <v>371</v>
      </c>
      <c r="B383" t="s">
        <v>2971</v>
      </c>
      <c r="C383" t="s">
        <v>634</v>
      </c>
      <c r="D383" t="str">
        <f>IF(G383="n","-",MIN(X383,AI383,AN383))</f>
        <v>-</v>
      </c>
      <c r="E383" t="s">
        <v>3395</v>
      </c>
      <c r="F383" t="str">
        <f t="shared" si="41"/>
        <v/>
      </c>
      <c r="G383" t="str">
        <f t="shared" si="47"/>
        <v>n</v>
      </c>
      <c r="H383" t="str">
        <f t="shared" si="45"/>
        <v>None</v>
      </c>
      <c r="I383" t="s">
        <v>713</v>
      </c>
      <c r="J383" t="s">
        <v>5551</v>
      </c>
      <c r="M383">
        <v>33312.800000000003</v>
      </c>
      <c r="N383">
        <v>-6.5000000000000002E-2</v>
      </c>
      <c r="O383">
        <v>9138.7999999999993</v>
      </c>
      <c r="P383" t="s">
        <v>6382</v>
      </c>
      <c r="Q383">
        <v>0.25900000000000001</v>
      </c>
      <c r="R383">
        <v>128697</v>
      </c>
      <c r="S383">
        <v>-45</v>
      </c>
      <c r="T383" t="s">
        <v>5493</v>
      </c>
      <c r="U383" t="s">
        <v>676</v>
      </c>
      <c r="V383" t="s">
        <v>634</v>
      </c>
      <c r="W383" t="s">
        <v>3395</v>
      </c>
      <c r="X383" t="s">
        <v>3395</v>
      </c>
      <c r="Y383" t="s">
        <v>3395</v>
      </c>
      <c r="Z383" t="s">
        <v>3395</v>
      </c>
      <c r="AB383" t="s">
        <v>6179</v>
      </c>
      <c r="AC383">
        <v>0</v>
      </c>
      <c r="AD383" t="s">
        <v>6383</v>
      </c>
      <c r="AE383" t="s">
        <v>6384</v>
      </c>
      <c r="AF383">
        <v>0</v>
      </c>
      <c r="AG383">
        <v>0</v>
      </c>
      <c r="AH383">
        <v>0</v>
      </c>
      <c r="AI383">
        <v>0</v>
      </c>
      <c r="AL383">
        <v>0</v>
      </c>
      <c r="AM383" t="s">
        <v>2971</v>
      </c>
    </row>
    <row r="384" spans="1:47">
      <c r="A384" s="1">
        <v>372</v>
      </c>
      <c r="B384" t="s">
        <v>3186</v>
      </c>
      <c r="C384" t="s">
        <v>634</v>
      </c>
      <c r="D384">
        <f>IF(G384="n","",MIN(X384,AI384,AN384))</f>
        <v>2018</v>
      </c>
      <c r="F384">
        <f t="shared" si="41"/>
        <v>2018</v>
      </c>
      <c r="G384" t="str">
        <f t="shared" si="47"/>
        <v>y</v>
      </c>
      <c r="H384" t="str">
        <f t="shared" si="45"/>
        <v>RE100</v>
      </c>
      <c r="I384" t="s">
        <v>1145</v>
      </c>
      <c r="J384" t="s">
        <v>5585</v>
      </c>
      <c r="M384">
        <v>33252.6</v>
      </c>
      <c r="N384">
        <v>-0.70199999999999996</v>
      </c>
      <c r="O384">
        <v>4014.7</v>
      </c>
      <c r="P384" t="s">
        <v>6385</v>
      </c>
      <c r="Q384">
        <v>0.30499999999999999</v>
      </c>
      <c r="R384">
        <v>23792</v>
      </c>
      <c r="S384">
        <v>-322</v>
      </c>
      <c r="T384" t="s">
        <v>5493</v>
      </c>
      <c r="U384" t="s">
        <v>5515</v>
      </c>
      <c r="V384" t="s">
        <v>634</v>
      </c>
      <c r="W384" t="s">
        <v>3395</v>
      </c>
      <c r="X384" t="s">
        <v>3395</v>
      </c>
      <c r="Y384" t="s">
        <v>3395</v>
      </c>
      <c r="Z384" t="s">
        <v>3395</v>
      </c>
      <c r="AA384" t="s">
        <v>3395</v>
      </c>
      <c r="AB384">
        <v>0</v>
      </c>
      <c r="AC384">
        <v>0</v>
      </c>
      <c r="AD384">
        <v>0</v>
      </c>
      <c r="AE384">
        <v>0</v>
      </c>
      <c r="AF384">
        <v>0</v>
      </c>
      <c r="AG384">
        <v>0</v>
      </c>
      <c r="AH384">
        <v>0</v>
      </c>
      <c r="AL384">
        <v>0</v>
      </c>
      <c r="AM384" t="s">
        <v>6386</v>
      </c>
      <c r="AN384">
        <v>2018</v>
      </c>
      <c r="AO384">
        <v>2025</v>
      </c>
      <c r="AP384" t="s">
        <v>3338</v>
      </c>
      <c r="AQ384">
        <v>0.3</v>
      </c>
      <c r="AR384" t="s">
        <v>3338</v>
      </c>
      <c r="AS384" t="s">
        <v>3338</v>
      </c>
      <c r="AT384" t="s">
        <v>3338</v>
      </c>
      <c r="AU384" t="s">
        <v>6387</v>
      </c>
    </row>
    <row r="385" spans="1:47">
      <c r="A385" s="1">
        <v>373</v>
      </c>
      <c r="B385" t="s">
        <v>406</v>
      </c>
      <c r="C385" t="s">
        <v>634</v>
      </c>
      <c r="D385">
        <f>IF(G385="n","",MIN(X385,AI385,AN385))</f>
        <v>2018</v>
      </c>
      <c r="F385">
        <f t="shared" si="41"/>
        <v>2018</v>
      </c>
      <c r="G385" t="str">
        <f t="shared" si="47"/>
        <v>y</v>
      </c>
      <c r="H385" t="str">
        <f t="shared" si="45"/>
        <v>RE100</v>
      </c>
      <c r="I385" t="s">
        <v>1145</v>
      </c>
      <c r="J385" t="s">
        <v>5580</v>
      </c>
      <c r="M385">
        <v>33186.300000000003</v>
      </c>
      <c r="N385">
        <v>-2.1000000000000001E-2</v>
      </c>
      <c r="O385">
        <v>7228</v>
      </c>
      <c r="P385" t="s">
        <v>6388</v>
      </c>
      <c r="Q385">
        <v>-3.4000000000000002E-2</v>
      </c>
      <c r="R385">
        <v>45753</v>
      </c>
      <c r="S385">
        <v>-24</v>
      </c>
      <c r="T385" t="s">
        <v>5493</v>
      </c>
      <c r="U385" t="s">
        <v>723</v>
      </c>
      <c r="V385" t="s">
        <v>634</v>
      </c>
      <c r="W385" t="s">
        <v>3395</v>
      </c>
      <c r="X385" t="s">
        <v>3395</v>
      </c>
      <c r="Y385" t="s">
        <v>3395</v>
      </c>
      <c r="Z385" t="s">
        <v>3395</v>
      </c>
      <c r="AA385" t="s">
        <v>3395</v>
      </c>
      <c r="AB385">
        <v>0</v>
      </c>
      <c r="AC385">
        <v>0</v>
      </c>
      <c r="AD385">
        <v>0</v>
      </c>
      <c r="AE385">
        <v>0</v>
      </c>
      <c r="AF385">
        <v>0</v>
      </c>
      <c r="AG385">
        <v>0</v>
      </c>
      <c r="AH385">
        <v>0</v>
      </c>
      <c r="AL385">
        <v>0</v>
      </c>
      <c r="AM385" t="s">
        <v>406</v>
      </c>
      <c r="AN385">
        <v>2018</v>
      </c>
      <c r="AO385">
        <v>2030</v>
      </c>
      <c r="AP385" t="s">
        <v>6389</v>
      </c>
      <c r="AQ385">
        <v>0</v>
      </c>
      <c r="AR385" t="s">
        <v>3338</v>
      </c>
      <c r="AS385" t="s">
        <v>3338</v>
      </c>
      <c r="AT385" t="s">
        <v>3338</v>
      </c>
      <c r="AU385" t="s">
        <v>6390</v>
      </c>
    </row>
    <row r="386" spans="1:47">
      <c r="A386" s="1">
        <v>374</v>
      </c>
      <c r="B386" t="s">
        <v>2555</v>
      </c>
      <c r="C386" t="s">
        <v>634</v>
      </c>
      <c r="D386">
        <f>IF(G386="n","",MIN(X386,AI386,AN386))</f>
        <v>2017</v>
      </c>
      <c r="F386">
        <f t="shared" si="41"/>
        <v>2017</v>
      </c>
      <c r="G386" t="str">
        <f t="shared" si="47"/>
        <v>y</v>
      </c>
      <c r="H386" t="str">
        <f>IF((OR(V386="Carbon Neutral",V386="No - but have a post-2030 commitment")),           IF((OR(AG386="Committed",AG386="Targets Set")),                    IF(AN386&gt;1, "CN, SBT &amp; RE100", "CN &amp; SBT"),                   IF(AN386&gt;1, "CN &amp; RE100", "CN")      ),                                                                                             IF((OR(AG386="Committed",AG386="Targets Set")),                IF(AN386&gt;1, "SBT &amp; RE100", " SBT"),                                 IF(AN386&gt;1, "RE100", "None")           )                         )</f>
        <v xml:space="preserve"> SBT</v>
      </c>
      <c r="I386" t="s">
        <v>1148</v>
      </c>
      <c r="J386" t="s">
        <v>1148</v>
      </c>
      <c r="M386">
        <v>33062.9</v>
      </c>
      <c r="N386">
        <v>1.7000000000000001E-2</v>
      </c>
      <c r="O386">
        <v>2641.7</v>
      </c>
      <c r="P386" t="s">
        <v>6391</v>
      </c>
      <c r="Q386">
        <v>2.7E-2</v>
      </c>
      <c r="R386">
        <v>143509</v>
      </c>
      <c r="S386">
        <v>-9</v>
      </c>
      <c r="T386" t="s">
        <v>5493</v>
      </c>
      <c r="U386" t="s">
        <v>676</v>
      </c>
      <c r="V386" t="s">
        <v>634</v>
      </c>
      <c r="W386" t="s">
        <v>6392</v>
      </c>
      <c r="X386" t="s">
        <v>3395</v>
      </c>
      <c r="Y386">
        <v>2017</v>
      </c>
      <c r="Z386">
        <v>2005</v>
      </c>
      <c r="AA386">
        <v>2020</v>
      </c>
      <c r="AB386" t="s">
        <v>6393</v>
      </c>
      <c r="AC386">
        <v>0</v>
      </c>
      <c r="AD386">
        <v>0</v>
      </c>
      <c r="AE386" t="s">
        <v>6394</v>
      </c>
      <c r="AF386" t="s">
        <v>4659</v>
      </c>
      <c r="AG386" t="s">
        <v>633</v>
      </c>
      <c r="AH386" t="s">
        <v>6395</v>
      </c>
      <c r="AI386">
        <v>2017</v>
      </c>
      <c r="AL386">
        <v>0</v>
      </c>
      <c r="AM386" t="s">
        <v>2555</v>
      </c>
    </row>
    <row r="387" spans="1:47">
      <c r="A387" s="1">
        <v>375</v>
      </c>
      <c r="B387" t="s">
        <v>475</v>
      </c>
      <c r="C387" t="s">
        <v>634</v>
      </c>
      <c r="D387" t="str">
        <f>IF(G387="n","-",MIN(X387,AI387,AN387))</f>
        <v>-</v>
      </c>
      <c r="E387" t="s">
        <v>3395</v>
      </c>
      <c r="F387" t="str">
        <f t="shared" si="41"/>
        <v/>
      </c>
      <c r="G387" t="str">
        <f t="shared" si="47"/>
        <v>n</v>
      </c>
      <c r="H387" t="str">
        <f t="shared" ref="H387:H418" si="48">IF((OR(V387="Carbon Neutral",V387="No - but have a post-2030 commitment")), IF((OR(AG387="Committed",AG387="Targets Set")), IF(AN387&gt;1, "CN, SBT &amp; RE100", "CN &amp; SBT"), IF(AN387&gt;1, "CN &amp; RE100", "CN") ), IF((OR(AG387="Committed",AG387="Targets Set")), IF(AN387&gt;1, "SBT &amp; RE100", " SBT"), IF(AN387&gt;1, "RE100", "None") ) )</f>
        <v>None</v>
      </c>
      <c r="I387" t="s">
        <v>713</v>
      </c>
      <c r="J387" t="s">
        <v>5551</v>
      </c>
      <c r="M387">
        <v>33055.699999999997</v>
      </c>
      <c r="N387">
        <v>3.3000000000000002E-2</v>
      </c>
      <c r="O387">
        <v>350.3</v>
      </c>
      <c r="P387" t="s">
        <v>6396</v>
      </c>
      <c r="Q387">
        <v>1.1000000000000001</v>
      </c>
      <c r="R387">
        <v>135297</v>
      </c>
      <c r="S387">
        <v>-6</v>
      </c>
      <c r="T387" t="s">
        <v>5509</v>
      </c>
      <c r="U387" t="s">
        <v>680</v>
      </c>
      <c r="V387" t="s">
        <v>634</v>
      </c>
      <c r="W387" t="s">
        <v>3395</v>
      </c>
      <c r="X387" t="s">
        <v>3395</v>
      </c>
      <c r="Y387" t="s">
        <v>3395</v>
      </c>
      <c r="Z387" t="s">
        <v>3395</v>
      </c>
      <c r="AA387" t="s">
        <v>3395</v>
      </c>
      <c r="AB387">
        <v>0</v>
      </c>
      <c r="AC387">
        <v>0</v>
      </c>
      <c r="AD387">
        <v>0</v>
      </c>
      <c r="AE387">
        <v>0</v>
      </c>
      <c r="AF387">
        <v>0</v>
      </c>
      <c r="AG387">
        <v>0</v>
      </c>
      <c r="AH387">
        <v>0</v>
      </c>
      <c r="AI387">
        <v>0</v>
      </c>
      <c r="AL387">
        <v>0</v>
      </c>
      <c r="AM387" t="s">
        <v>475</v>
      </c>
    </row>
    <row r="388" spans="1:47">
      <c r="A388" s="1">
        <v>376</v>
      </c>
      <c r="B388" t="s">
        <v>511</v>
      </c>
      <c r="C388" t="s">
        <v>634</v>
      </c>
      <c r="D388" t="str">
        <f>IF(G388="n","-",MIN(X388,AI388,AN388))</f>
        <v>-</v>
      </c>
      <c r="E388" t="s">
        <v>3395</v>
      </c>
      <c r="F388" t="str">
        <f t="shared" si="41"/>
        <v/>
      </c>
      <c r="G388" t="str">
        <f t="shared" si="47"/>
        <v>n</v>
      </c>
      <c r="H388" t="str">
        <f t="shared" si="48"/>
        <v>None</v>
      </c>
      <c r="I388" t="s">
        <v>1101</v>
      </c>
      <c r="J388" t="s">
        <v>1111</v>
      </c>
      <c r="M388">
        <v>33052.699999999997</v>
      </c>
      <c r="N388">
        <v>0.23200000000000001</v>
      </c>
      <c r="O388">
        <v>639.5</v>
      </c>
      <c r="P388" t="s">
        <v>6397</v>
      </c>
      <c r="Q388">
        <v>-0.497</v>
      </c>
      <c r="R388">
        <v>3212</v>
      </c>
      <c r="S388">
        <v>62</v>
      </c>
      <c r="T388">
        <v>0</v>
      </c>
      <c r="U388" t="s">
        <v>876</v>
      </c>
      <c r="V388" t="s">
        <v>634</v>
      </c>
      <c r="W388" t="s">
        <v>3395</v>
      </c>
      <c r="X388" t="s">
        <v>3395</v>
      </c>
      <c r="Y388" t="s">
        <v>3395</v>
      </c>
      <c r="Z388" t="s">
        <v>3395</v>
      </c>
      <c r="AA388" t="s">
        <v>3395</v>
      </c>
      <c r="AB388">
        <v>0</v>
      </c>
      <c r="AC388">
        <v>0</v>
      </c>
      <c r="AD388">
        <v>0</v>
      </c>
      <c r="AE388">
        <v>0</v>
      </c>
      <c r="AF388">
        <v>0</v>
      </c>
      <c r="AG388">
        <v>0</v>
      </c>
      <c r="AH388">
        <v>0</v>
      </c>
      <c r="AI388">
        <v>0</v>
      </c>
      <c r="AL388">
        <v>0</v>
      </c>
      <c r="AM388" t="s">
        <v>511</v>
      </c>
    </row>
    <row r="389" spans="1:47">
      <c r="A389" s="1">
        <v>377</v>
      </c>
      <c r="B389" t="s">
        <v>498</v>
      </c>
      <c r="C389" t="s">
        <v>634</v>
      </c>
      <c r="D389">
        <f>IF(G389="n","",MIN(X389,AI389,AN389))</f>
        <v>2018</v>
      </c>
      <c r="F389">
        <f t="shared" si="41"/>
        <v>2018</v>
      </c>
      <c r="G389" t="str">
        <f t="shared" si="47"/>
        <v>y</v>
      </c>
      <c r="H389" t="str">
        <f t="shared" si="48"/>
        <v xml:space="preserve"> SBT</v>
      </c>
      <c r="I389" t="s">
        <v>1145</v>
      </c>
      <c r="J389" t="s">
        <v>6398</v>
      </c>
      <c r="M389">
        <v>32857.4</v>
      </c>
      <c r="N389">
        <v>-3.4000000000000002E-2</v>
      </c>
      <c r="O389">
        <v>1322.5</v>
      </c>
      <c r="P389" t="s">
        <v>6399</v>
      </c>
      <c r="Q389">
        <v>4.8000000000000001E-2</v>
      </c>
      <c r="R389">
        <v>49837</v>
      </c>
      <c r="S389">
        <v>-30</v>
      </c>
      <c r="T389" t="s">
        <v>5493</v>
      </c>
      <c r="U389" t="s">
        <v>676</v>
      </c>
      <c r="V389" t="s">
        <v>634</v>
      </c>
      <c r="W389" t="s">
        <v>3395</v>
      </c>
      <c r="X389" t="s">
        <v>3395</v>
      </c>
      <c r="Y389" t="s">
        <v>3395</v>
      </c>
      <c r="Z389" t="s">
        <v>3395</v>
      </c>
      <c r="AA389" t="s">
        <v>3395</v>
      </c>
      <c r="AB389">
        <v>0</v>
      </c>
      <c r="AC389">
        <v>0</v>
      </c>
      <c r="AD389">
        <v>0</v>
      </c>
      <c r="AE389">
        <v>0</v>
      </c>
      <c r="AF389" t="s">
        <v>3371</v>
      </c>
      <c r="AG389" t="s">
        <v>633</v>
      </c>
      <c r="AH389" t="s">
        <v>3601</v>
      </c>
      <c r="AI389">
        <v>2018</v>
      </c>
      <c r="AL389">
        <v>0</v>
      </c>
      <c r="AM389" t="s">
        <v>498</v>
      </c>
    </row>
    <row r="390" spans="1:47">
      <c r="A390" s="1">
        <v>378</v>
      </c>
      <c r="B390" t="s">
        <v>523</v>
      </c>
      <c r="C390" t="s">
        <v>634</v>
      </c>
      <c r="D390" t="str">
        <f t="shared" ref="D390:D396" si="49">IF(G390="n","-",MIN(X390,AI390,AN390))</f>
        <v>-</v>
      </c>
      <c r="E390" t="s">
        <v>3395</v>
      </c>
      <c r="F390" t="str">
        <f t="shared" si="41"/>
        <v/>
      </c>
      <c r="G390" t="str">
        <f t="shared" si="47"/>
        <v>n</v>
      </c>
      <c r="H390" t="str">
        <f t="shared" si="48"/>
        <v>None</v>
      </c>
      <c r="I390" t="s">
        <v>1145</v>
      </c>
      <c r="J390" t="s">
        <v>6193</v>
      </c>
      <c r="M390">
        <v>32825</v>
      </c>
      <c r="N390">
        <v>-2.9000000000000001E-2</v>
      </c>
      <c r="O390">
        <v>435.3</v>
      </c>
      <c r="P390" t="s">
        <v>6400</v>
      </c>
      <c r="Q390">
        <v>-0.309</v>
      </c>
      <c r="R390">
        <v>42848</v>
      </c>
      <c r="S390">
        <v>-28</v>
      </c>
      <c r="T390" t="s">
        <v>5572</v>
      </c>
      <c r="U390" t="s">
        <v>676</v>
      </c>
      <c r="V390" t="s">
        <v>634</v>
      </c>
      <c r="W390" t="s">
        <v>3395</v>
      </c>
      <c r="X390" t="s">
        <v>3395</v>
      </c>
      <c r="Y390" t="s">
        <v>3395</v>
      </c>
      <c r="Z390" t="s">
        <v>3395</v>
      </c>
      <c r="AA390" t="s">
        <v>3395</v>
      </c>
      <c r="AB390">
        <v>0</v>
      </c>
      <c r="AC390">
        <v>0</v>
      </c>
      <c r="AD390">
        <v>0</v>
      </c>
      <c r="AE390">
        <v>0</v>
      </c>
      <c r="AF390">
        <v>0</v>
      </c>
      <c r="AG390">
        <v>0</v>
      </c>
      <c r="AH390">
        <v>0</v>
      </c>
      <c r="AI390">
        <v>0</v>
      </c>
      <c r="AL390">
        <v>0</v>
      </c>
      <c r="AM390" t="s">
        <v>523</v>
      </c>
    </row>
    <row r="391" spans="1:47">
      <c r="A391" s="1">
        <v>379</v>
      </c>
      <c r="B391" t="s">
        <v>485</v>
      </c>
      <c r="C391" t="s">
        <v>634</v>
      </c>
      <c r="D391" t="str">
        <f t="shared" si="49"/>
        <v>-</v>
      </c>
      <c r="E391" t="s">
        <v>3395</v>
      </c>
      <c r="F391" t="str">
        <f t="shared" si="41"/>
        <v/>
      </c>
      <c r="G391" t="str">
        <f t="shared" si="47"/>
        <v>n</v>
      </c>
      <c r="H391" t="str">
        <f t="shared" si="48"/>
        <v>None</v>
      </c>
      <c r="I391" t="s">
        <v>1101</v>
      </c>
      <c r="J391" t="s">
        <v>6401</v>
      </c>
      <c r="M391">
        <v>32815</v>
      </c>
      <c r="N391">
        <v>7.8E-2</v>
      </c>
      <c r="O391">
        <v>2138</v>
      </c>
      <c r="P391" t="s">
        <v>6402</v>
      </c>
      <c r="Q391" t="s">
        <v>3395</v>
      </c>
      <c r="R391">
        <v>100000</v>
      </c>
      <c r="S391">
        <v>7</v>
      </c>
      <c r="T391" t="s">
        <v>5493</v>
      </c>
      <c r="U391" t="s">
        <v>3332</v>
      </c>
      <c r="V391" t="s">
        <v>634</v>
      </c>
      <c r="W391" t="s">
        <v>3395</v>
      </c>
      <c r="X391" t="s">
        <v>3395</v>
      </c>
      <c r="Y391" t="s">
        <v>3395</v>
      </c>
      <c r="Z391" t="s">
        <v>3395</v>
      </c>
      <c r="AA391" t="s">
        <v>3395</v>
      </c>
      <c r="AB391">
        <v>0</v>
      </c>
      <c r="AC391">
        <v>0</v>
      </c>
      <c r="AD391">
        <v>0</v>
      </c>
      <c r="AE391">
        <v>0</v>
      </c>
      <c r="AF391">
        <v>0</v>
      </c>
      <c r="AG391">
        <v>0</v>
      </c>
      <c r="AH391">
        <v>0</v>
      </c>
      <c r="AI391">
        <v>0</v>
      </c>
      <c r="AL391">
        <v>0</v>
      </c>
      <c r="AM391" t="s">
        <v>485</v>
      </c>
    </row>
    <row r="392" spans="1:47">
      <c r="A392" s="1">
        <v>380</v>
      </c>
      <c r="B392" t="s">
        <v>627</v>
      </c>
      <c r="C392" t="s">
        <v>634</v>
      </c>
      <c r="D392" t="str">
        <f t="shared" si="49"/>
        <v>-</v>
      </c>
      <c r="E392" t="s">
        <v>3395</v>
      </c>
      <c r="F392" t="str">
        <f t="shared" si="41"/>
        <v/>
      </c>
      <c r="G392" t="str">
        <f t="shared" si="47"/>
        <v>n</v>
      </c>
      <c r="H392" t="str">
        <f t="shared" si="48"/>
        <v>None</v>
      </c>
      <c r="I392" t="s">
        <v>1489</v>
      </c>
      <c r="J392" t="s">
        <v>6403</v>
      </c>
      <c r="M392">
        <v>32765</v>
      </c>
      <c r="N392">
        <v>3.5000000000000003E-2</v>
      </c>
      <c r="O392">
        <v>5349</v>
      </c>
      <c r="P392" t="s">
        <v>6404</v>
      </c>
      <c r="Q392">
        <v>0.10100000000000001</v>
      </c>
      <c r="R392">
        <v>93516</v>
      </c>
      <c r="S392">
        <v>-4</v>
      </c>
      <c r="T392" t="s">
        <v>5493</v>
      </c>
      <c r="U392" t="s">
        <v>3332</v>
      </c>
      <c r="V392" t="s">
        <v>634</v>
      </c>
      <c r="W392" t="s">
        <v>3395</v>
      </c>
      <c r="X392" t="s">
        <v>3395</v>
      </c>
      <c r="Y392" t="s">
        <v>3395</v>
      </c>
      <c r="Z392" t="s">
        <v>3395</v>
      </c>
      <c r="AA392" t="s">
        <v>3395</v>
      </c>
      <c r="AB392">
        <v>0</v>
      </c>
      <c r="AC392">
        <v>0</v>
      </c>
      <c r="AD392" t="s">
        <v>6405</v>
      </c>
      <c r="AE392" t="s">
        <v>6406</v>
      </c>
      <c r="AF392">
        <v>0</v>
      </c>
      <c r="AG392">
        <v>0</v>
      </c>
      <c r="AH392">
        <v>0</v>
      </c>
      <c r="AI392">
        <v>0</v>
      </c>
      <c r="AL392">
        <v>0</v>
      </c>
      <c r="AM392" t="s">
        <v>627</v>
      </c>
    </row>
    <row r="393" spans="1:47">
      <c r="A393" s="1">
        <v>381</v>
      </c>
      <c r="B393" t="s">
        <v>297</v>
      </c>
      <c r="C393" t="s">
        <v>634</v>
      </c>
      <c r="D393" t="str">
        <f t="shared" si="49"/>
        <v>-</v>
      </c>
      <c r="E393" t="s">
        <v>3395</v>
      </c>
      <c r="F393" t="str">
        <f t="shared" si="41"/>
        <v/>
      </c>
      <c r="G393" t="str">
        <f t="shared" si="47"/>
        <v>n</v>
      </c>
      <c r="H393" t="str">
        <f t="shared" si="48"/>
        <v>None</v>
      </c>
      <c r="I393" t="s">
        <v>1130</v>
      </c>
      <c r="J393" t="s">
        <v>1333</v>
      </c>
      <c r="M393">
        <v>32753</v>
      </c>
      <c r="N393">
        <v>0.161</v>
      </c>
      <c r="O393">
        <v>5687</v>
      </c>
      <c r="P393" t="s">
        <v>6407</v>
      </c>
      <c r="Q393">
        <v>7.0999999999999994E-2</v>
      </c>
      <c r="R393">
        <v>30000</v>
      </c>
      <c r="S393">
        <v>41</v>
      </c>
      <c r="T393">
        <v>0</v>
      </c>
      <c r="U393" t="s">
        <v>3332</v>
      </c>
      <c r="V393" t="s">
        <v>634</v>
      </c>
      <c r="W393" t="s">
        <v>5526</v>
      </c>
      <c r="X393" t="s">
        <v>3395</v>
      </c>
      <c r="Y393">
        <v>2015</v>
      </c>
      <c r="Z393">
        <v>2010</v>
      </c>
      <c r="AA393">
        <v>2025</v>
      </c>
      <c r="AB393" t="s">
        <v>6408</v>
      </c>
      <c r="AD393" t="s">
        <v>6409</v>
      </c>
      <c r="AE393" t="s">
        <v>6410</v>
      </c>
      <c r="AI393">
        <v>0</v>
      </c>
      <c r="AM393" t="s">
        <v>297</v>
      </c>
    </row>
    <row r="394" spans="1:47">
      <c r="A394" s="1">
        <v>381</v>
      </c>
      <c r="B394" t="s">
        <v>297</v>
      </c>
      <c r="C394" t="s">
        <v>643</v>
      </c>
      <c r="D394" t="str">
        <f t="shared" si="49"/>
        <v>-</v>
      </c>
      <c r="E394" t="s">
        <v>3395</v>
      </c>
      <c r="F394" t="str">
        <f t="shared" si="41"/>
        <v/>
      </c>
      <c r="G394" t="str">
        <f t="shared" si="47"/>
        <v>n</v>
      </c>
      <c r="H394" t="str">
        <f t="shared" si="48"/>
        <v>None</v>
      </c>
      <c r="M394">
        <v>32753</v>
      </c>
      <c r="N394">
        <v>0.161</v>
      </c>
      <c r="O394">
        <v>5687</v>
      </c>
      <c r="P394" t="s">
        <v>6407</v>
      </c>
      <c r="Q394">
        <v>7.0999999999999994E-2</v>
      </c>
      <c r="R394">
        <v>30000</v>
      </c>
      <c r="S394">
        <v>41</v>
      </c>
      <c r="T394">
        <v>0</v>
      </c>
      <c r="U394" t="s">
        <v>3332</v>
      </c>
      <c r="V394" t="s">
        <v>634</v>
      </c>
      <c r="W394" t="s">
        <v>6411</v>
      </c>
      <c r="X394">
        <v>2015</v>
      </c>
      <c r="Y394" t="s">
        <v>3395</v>
      </c>
      <c r="Z394">
        <v>2010</v>
      </c>
      <c r="AA394">
        <v>2035</v>
      </c>
      <c r="AB394" t="s">
        <v>6408</v>
      </c>
      <c r="AC394">
        <v>0</v>
      </c>
      <c r="AD394">
        <v>0</v>
      </c>
      <c r="AE394" t="s">
        <v>6410</v>
      </c>
      <c r="AF394">
        <v>0</v>
      </c>
      <c r="AG394">
        <v>0</v>
      </c>
      <c r="AH394">
        <v>0</v>
      </c>
      <c r="AI394">
        <v>0</v>
      </c>
      <c r="AL394">
        <v>0</v>
      </c>
      <c r="AM394" t="s">
        <v>297</v>
      </c>
    </row>
    <row r="395" spans="1:47">
      <c r="A395" s="1">
        <v>382</v>
      </c>
      <c r="B395" t="s">
        <v>305</v>
      </c>
      <c r="C395" t="s">
        <v>634</v>
      </c>
      <c r="D395" t="str">
        <f t="shared" si="49"/>
        <v>-</v>
      </c>
      <c r="E395" t="s">
        <v>3395</v>
      </c>
      <c r="F395" t="str">
        <f t="shared" si="41"/>
        <v/>
      </c>
      <c r="G395" t="str">
        <f t="shared" si="47"/>
        <v>n</v>
      </c>
      <c r="H395" t="str">
        <f t="shared" si="48"/>
        <v>None</v>
      </c>
      <c r="I395" t="s">
        <v>1145</v>
      </c>
      <c r="J395" t="s">
        <v>6398</v>
      </c>
      <c r="M395">
        <v>32717</v>
      </c>
      <c r="N395">
        <v>1.4999999999999999E-2</v>
      </c>
      <c r="O395">
        <v>3962</v>
      </c>
      <c r="P395" t="s">
        <v>6412</v>
      </c>
      <c r="Q395">
        <v>2.5999999999999999E-2</v>
      </c>
      <c r="R395">
        <v>32700</v>
      </c>
      <c r="S395">
        <v>-16</v>
      </c>
      <c r="T395" t="s">
        <v>5493</v>
      </c>
      <c r="U395" t="s">
        <v>639</v>
      </c>
      <c r="V395" t="s">
        <v>634</v>
      </c>
      <c r="W395" t="s">
        <v>6413</v>
      </c>
      <c r="X395" t="s">
        <v>3395</v>
      </c>
      <c r="Y395">
        <v>2019</v>
      </c>
      <c r="Z395">
        <v>2016</v>
      </c>
      <c r="AA395">
        <v>2025</v>
      </c>
      <c r="AB395" t="s">
        <v>5711</v>
      </c>
      <c r="AC395">
        <v>0</v>
      </c>
      <c r="AD395">
        <v>0</v>
      </c>
      <c r="AE395" t="s">
        <v>3917</v>
      </c>
      <c r="AF395">
        <v>0</v>
      </c>
      <c r="AG395">
        <v>0</v>
      </c>
      <c r="AH395">
        <v>0</v>
      </c>
      <c r="AI395">
        <v>0</v>
      </c>
      <c r="AL395">
        <v>0</v>
      </c>
      <c r="AM395" t="s">
        <v>305</v>
      </c>
    </row>
    <row r="396" spans="1:47">
      <c r="A396" s="1">
        <v>383</v>
      </c>
      <c r="B396" t="s">
        <v>444</v>
      </c>
      <c r="C396" t="s">
        <v>634</v>
      </c>
      <c r="D396" t="str">
        <f t="shared" si="49"/>
        <v>-</v>
      </c>
      <c r="E396" t="s">
        <v>3395</v>
      </c>
      <c r="F396" t="str">
        <f t="shared" si="41"/>
        <v/>
      </c>
      <c r="G396" t="str">
        <f t="shared" si="47"/>
        <v>n</v>
      </c>
      <c r="H396" t="str">
        <f t="shared" si="48"/>
        <v>None</v>
      </c>
      <c r="I396" t="s">
        <v>5704</v>
      </c>
      <c r="J396" t="s">
        <v>5946</v>
      </c>
      <c r="M396">
        <v>32683.3</v>
      </c>
      <c r="N396">
        <v>0.02</v>
      </c>
      <c r="O396">
        <v>775.9</v>
      </c>
      <c r="P396" t="s">
        <v>6414</v>
      </c>
      <c r="Q396">
        <v>9.8379999999999992</v>
      </c>
      <c r="R396">
        <v>10495</v>
      </c>
      <c r="S396">
        <v>-11</v>
      </c>
      <c r="T396" t="s">
        <v>5493</v>
      </c>
      <c r="U396" t="s">
        <v>3332</v>
      </c>
      <c r="V396" t="s">
        <v>634</v>
      </c>
      <c r="W396" t="s">
        <v>3395</v>
      </c>
      <c r="X396" t="s">
        <v>3395</v>
      </c>
      <c r="Y396" t="s">
        <v>3395</v>
      </c>
      <c r="Z396" t="s">
        <v>3395</v>
      </c>
      <c r="AA396" t="s">
        <v>3395</v>
      </c>
      <c r="AB396">
        <v>0</v>
      </c>
      <c r="AC396">
        <v>0</v>
      </c>
      <c r="AD396">
        <v>0</v>
      </c>
      <c r="AE396">
        <v>0</v>
      </c>
      <c r="AF396">
        <v>0</v>
      </c>
      <c r="AG396">
        <v>0</v>
      </c>
      <c r="AH396">
        <v>0</v>
      </c>
      <c r="AI396">
        <v>0</v>
      </c>
      <c r="AL396">
        <v>0</v>
      </c>
      <c r="AM396" t="s">
        <v>444</v>
      </c>
    </row>
    <row r="397" spans="1:47">
      <c r="A397" s="1">
        <v>384</v>
      </c>
      <c r="B397" t="s">
        <v>534</v>
      </c>
      <c r="C397" t="s">
        <v>634</v>
      </c>
      <c r="D397">
        <f>IF(G397="n","",MIN(X397,AI397,AN397))</f>
        <v>2019</v>
      </c>
      <c r="F397">
        <f t="shared" si="41"/>
        <v>2019</v>
      </c>
      <c r="G397" t="str">
        <f t="shared" si="47"/>
        <v>y</v>
      </c>
      <c r="H397" t="str">
        <f t="shared" si="48"/>
        <v xml:space="preserve"> SBT</v>
      </c>
      <c r="I397" t="s">
        <v>5704</v>
      </c>
      <c r="J397" t="s">
        <v>3727</v>
      </c>
      <c r="M397">
        <v>32667</v>
      </c>
      <c r="N397">
        <v>0.25</v>
      </c>
      <c r="O397">
        <v>8045.4</v>
      </c>
      <c r="P397" t="s">
        <v>6415</v>
      </c>
      <c r="Q397">
        <v>-0.83399999999999996</v>
      </c>
      <c r="R397">
        <v>63877</v>
      </c>
      <c r="S397">
        <v>69</v>
      </c>
      <c r="T397">
        <v>0</v>
      </c>
      <c r="U397" t="s">
        <v>5515</v>
      </c>
      <c r="V397" t="s">
        <v>634</v>
      </c>
      <c r="W397" t="s">
        <v>6416</v>
      </c>
      <c r="X397" t="s">
        <v>3395</v>
      </c>
      <c r="Y397" t="s">
        <v>3395</v>
      </c>
      <c r="Z397">
        <v>2017</v>
      </c>
      <c r="AA397">
        <v>2030</v>
      </c>
      <c r="AB397" t="s">
        <v>663</v>
      </c>
      <c r="AC397">
        <v>0</v>
      </c>
      <c r="AD397">
        <v>0</v>
      </c>
      <c r="AE397" t="s">
        <v>6417</v>
      </c>
      <c r="AF397" t="s">
        <v>3727</v>
      </c>
      <c r="AG397" t="s">
        <v>641</v>
      </c>
      <c r="AH397" t="s">
        <v>3728</v>
      </c>
      <c r="AI397">
        <v>2019</v>
      </c>
      <c r="AJ397">
        <v>2030</v>
      </c>
      <c r="AK397" t="s">
        <v>6418</v>
      </c>
      <c r="AL397" t="s">
        <v>3729</v>
      </c>
      <c r="AM397" t="s">
        <v>534</v>
      </c>
    </row>
    <row r="398" spans="1:47">
      <c r="A398" s="1">
        <v>385</v>
      </c>
      <c r="B398" t="s">
        <v>486</v>
      </c>
      <c r="C398" t="s">
        <v>634</v>
      </c>
      <c r="D398" t="str">
        <f>IF(G398="n","-",MIN(X398,AI398,AN398))</f>
        <v>-</v>
      </c>
      <c r="E398" t="s">
        <v>3395</v>
      </c>
      <c r="F398" t="str">
        <f t="shared" si="41"/>
        <v/>
      </c>
      <c r="G398" t="str">
        <f t="shared" si="47"/>
        <v>n</v>
      </c>
      <c r="H398" t="str">
        <f t="shared" si="48"/>
        <v>None</v>
      </c>
      <c r="I398" t="s">
        <v>1236</v>
      </c>
      <c r="J398" t="s">
        <v>5820</v>
      </c>
      <c r="M398">
        <v>32619.4</v>
      </c>
      <c r="N398">
        <v>0.17399999999999999</v>
      </c>
      <c r="O398">
        <v>-254.5</v>
      </c>
      <c r="P398" t="s">
        <v>6419</v>
      </c>
      <c r="Q398">
        <v>-5.1660000000000004</v>
      </c>
      <c r="R398">
        <v>136319</v>
      </c>
      <c r="S398">
        <v>43</v>
      </c>
      <c r="T398">
        <v>0</v>
      </c>
      <c r="U398" t="s">
        <v>680</v>
      </c>
      <c r="V398" t="s">
        <v>634</v>
      </c>
      <c r="W398" t="s">
        <v>3395</v>
      </c>
      <c r="X398" t="s">
        <v>3395</v>
      </c>
      <c r="Y398" t="s">
        <v>3395</v>
      </c>
      <c r="Z398" t="s">
        <v>3395</v>
      </c>
      <c r="AA398" t="s">
        <v>3395</v>
      </c>
      <c r="AB398">
        <v>0</v>
      </c>
      <c r="AC398">
        <v>0</v>
      </c>
      <c r="AD398">
        <v>0</v>
      </c>
      <c r="AE398">
        <v>0</v>
      </c>
      <c r="AF398">
        <v>0</v>
      </c>
      <c r="AG398">
        <v>0</v>
      </c>
      <c r="AH398">
        <v>0</v>
      </c>
      <c r="AI398">
        <v>0</v>
      </c>
      <c r="AL398">
        <v>0</v>
      </c>
      <c r="AM398" t="s">
        <v>486</v>
      </c>
    </row>
    <row r="399" spans="1:47">
      <c r="A399" s="1">
        <v>386</v>
      </c>
      <c r="B399" t="s">
        <v>387</v>
      </c>
      <c r="C399" t="s">
        <v>634</v>
      </c>
      <c r="D399" t="str">
        <f>IF(G399="n","-",MIN(X399,AI399,AN399))</f>
        <v>-</v>
      </c>
      <c r="E399" t="s">
        <v>3395</v>
      </c>
      <c r="F399" t="str">
        <f t="shared" si="41"/>
        <v/>
      </c>
      <c r="G399" t="str">
        <f t="shared" si="47"/>
        <v>n</v>
      </c>
      <c r="H399" t="str">
        <f t="shared" si="48"/>
        <v>None</v>
      </c>
      <c r="I399" t="s">
        <v>1101</v>
      </c>
      <c r="J399" t="s">
        <v>5510</v>
      </c>
      <c r="M399">
        <v>32421.4</v>
      </c>
      <c r="N399">
        <v>9.5000000000000001E-2</v>
      </c>
      <c r="O399">
        <v>464.4</v>
      </c>
      <c r="P399" t="s">
        <v>6420</v>
      </c>
      <c r="Q399">
        <v>0.39300000000000002</v>
      </c>
      <c r="R399">
        <v>97629</v>
      </c>
      <c r="S399">
        <v>11</v>
      </c>
      <c r="T399" t="s">
        <v>5493</v>
      </c>
      <c r="U399" t="s">
        <v>680</v>
      </c>
      <c r="V399" t="s">
        <v>634</v>
      </c>
      <c r="W399" t="s">
        <v>3395</v>
      </c>
      <c r="X399" t="s">
        <v>3395</v>
      </c>
      <c r="Y399" t="s">
        <v>3395</v>
      </c>
      <c r="Z399" t="s">
        <v>3395</v>
      </c>
      <c r="AA399" t="s">
        <v>3395</v>
      </c>
      <c r="AB399">
        <v>0</v>
      </c>
      <c r="AC399">
        <v>0</v>
      </c>
      <c r="AD399">
        <v>0</v>
      </c>
      <c r="AE399">
        <v>0</v>
      </c>
      <c r="AF399">
        <v>0</v>
      </c>
      <c r="AG399">
        <v>0</v>
      </c>
      <c r="AH399">
        <v>0</v>
      </c>
      <c r="AI399">
        <v>0</v>
      </c>
      <c r="AL399">
        <v>0</v>
      </c>
      <c r="AM399" t="s">
        <v>387</v>
      </c>
    </row>
    <row r="400" spans="1:47">
      <c r="A400" s="1">
        <v>387</v>
      </c>
      <c r="B400" t="s">
        <v>319</v>
      </c>
      <c r="C400" t="s">
        <v>634</v>
      </c>
      <c r="D400">
        <f>IF(G400="n","",MIN(X400,AI400,AN400))</f>
        <v>2018</v>
      </c>
      <c r="F400">
        <f t="shared" ref="F400:F463" si="50">IF(G400="n","",MIN(IF(V400="Carbon Neutral",X400,"3000"),AI400,IF(AO400&gt;2030,"3000",AN400)))</f>
        <v>2018</v>
      </c>
      <c r="G400" t="str">
        <f>IF( V400="Carbon Neutral", "y",   IF(AI400&gt;1, "y", IF(AND(AO400&lt;=2030, AO400&gt;0),"y","n" )    )       )</f>
        <v>y</v>
      </c>
      <c r="H400" t="str">
        <f t="shared" si="48"/>
        <v>CN &amp; RE100</v>
      </c>
      <c r="I400" t="s">
        <v>1145</v>
      </c>
      <c r="J400" t="s">
        <v>5580</v>
      </c>
      <c r="M400">
        <v>32377</v>
      </c>
      <c r="N400">
        <v>7.9000000000000001E-2</v>
      </c>
      <c r="O400">
        <v>6015</v>
      </c>
      <c r="P400" t="s">
        <v>6421</v>
      </c>
      <c r="Q400">
        <v>2.0350000000000001</v>
      </c>
      <c r="R400">
        <v>47600</v>
      </c>
      <c r="S400">
        <v>4</v>
      </c>
      <c r="T400" t="s">
        <v>5493</v>
      </c>
      <c r="U400" t="s">
        <v>3332</v>
      </c>
      <c r="V400" t="s">
        <v>651</v>
      </c>
      <c r="W400" t="s">
        <v>3395</v>
      </c>
      <c r="X400">
        <v>2018</v>
      </c>
      <c r="Y400" t="s">
        <v>3395</v>
      </c>
      <c r="Z400" t="s">
        <v>3395</v>
      </c>
      <c r="AA400" t="s">
        <v>3395</v>
      </c>
      <c r="AB400" t="s">
        <v>6422</v>
      </c>
      <c r="AC400">
        <v>0</v>
      </c>
      <c r="AD400" t="s">
        <v>6423</v>
      </c>
      <c r="AE400" t="s">
        <v>6424</v>
      </c>
      <c r="AF400" t="s">
        <v>3371</v>
      </c>
      <c r="AG400">
        <v>0</v>
      </c>
      <c r="AH400">
        <v>0</v>
      </c>
      <c r="AL400">
        <v>0</v>
      </c>
      <c r="AM400" t="s">
        <v>319</v>
      </c>
      <c r="AN400">
        <v>2018</v>
      </c>
      <c r="AO400">
        <v>2017</v>
      </c>
      <c r="AP400" t="s">
        <v>3338</v>
      </c>
      <c r="AQ400">
        <v>1</v>
      </c>
      <c r="AR400" t="s">
        <v>3338</v>
      </c>
      <c r="AS400" t="s">
        <v>3338</v>
      </c>
      <c r="AT400" t="s">
        <v>3338</v>
      </c>
      <c r="AU400" t="s">
        <v>6425</v>
      </c>
    </row>
    <row r="401" spans="1:39">
      <c r="A401" s="1">
        <v>388</v>
      </c>
      <c r="B401" t="s">
        <v>465</v>
      </c>
      <c r="C401" t="s">
        <v>634</v>
      </c>
      <c r="D401" t="str">
        <f t="shared" ref="D401:D409" si="51">IF(G401="n","-",MIN(X401,AI401,AN401))</f>
        <v>-</v>
      </c>
      <c r="E401" t="s">
        <v>3395</v>
      </c>
      <c r="F401" t="str">
        <f t="shared" si="50"/>
        <v/>
      </c>
      <c r="G401" t="str">
        <f t="shared" ref="G401:G432" si="52">IF( V401="Carbon Neutral", "y", IF(AI401&gt;1, "y", IF(AND(AO401&lt;=2030, AO401&gt;0),"y","n" ) ) )</f>
        <v>n</v>
      </c>
      <c r="H401" t="str">
        <f t="shared" si="48"/>
        <v>None</v>
      </c>
      <c r="I401" t="s">
        <v>1145</v>
      </c>
      <c r="J401" t="s">
        <v>5585</v>
      </c>
      <c r="M401">
        <v>32369</v>
      </c>
      <c r="N401">
        <v>-0.188</v>
      </c>
      <c r="O401">
        <v>2597</v>
      </c>
      <c r="P401" t="s">
        <v>6426</v>
      </c>
      <c r="Q401">
        <v>-0.6</v>
      </c>
      <c r="R401">
        <v>22000</v>
      </c>
      <c r="S401">
        <v>-93</v>
      </c>
      <c r="T401" t="s">
        <v>5493</v>
      </c>
      <c r="U401" t="s">
        <v>680</v>
      </c>
      <c r="V401" t="s">
        <v>634</v>
      </c>
      <c r="W401" t="s">
        <v>3395</v>
      </c>
      <c r="X401" t="s">
        <v>3395</v>
      </c>
      <c r="Y401" t="s">
        <v>3395</v>
      </c>
      <c r="Z401" t="s">
        <v>3395</v>
      </c>
      <c r="AA401" t="s">
        <v>3395</v>
      </c>
      <c r="AB401">
        <v>0</v>
      </c>
      <c r="AC401">
        <v>0</v>
      </c>
      <c r="AD401">
        <v>0</v>
      </c>
      <c r="AE401">
        <v>0</v>
      </c>
      <c r="AF401">
        <v>0</v>
      </c>
      <c r="AG401">
        <v>0</v>
      </c>
      <c r="AH401">
        <v>0</v>
      </c>
      <c r="AI401">
        <v>0</v>
      </c>
      <c r="AL401">
        <v>0</v>
      </c>
      <c r="AM401" t="s">
        <v>465</v>
      </c>
    </row>
    <row r="402" spans="1:39">
      <c r="A402" s="1">
        <v>389</v>
      </c>
      <c r="B402" t="s">
        <v>539</v>
      </c>
      <c r="C402" t="s">
        <v>634</v>
      </c>
      <c r="D402" t="str">
        <f t="shared" si="51"/>
        <v>-</v>
      </c>
      <c r="E402" t="s">
        <v>3395</v>
      </c>
      <c r="F402" t="str">
        <f t="shared" si="50"/>
        <v/>
      </c>
      <c r="G402" t="str">
        <f t="shared" si="52"/>
        <v>n</v>
      </c>
      <c r="H402" t="str">
        <f t="shared" si="48"/>
        <v>None</v>
      </c>
      <c r="I402" t="s">
        <v>1148</v>
      </c>
      <c r="J402" t="s">
        <v>1148</v>
      </c>
      <c r="M402">
        <v>32150.799999999999</v>
      </c>
      <c r="N402">
        <v>2.5000000000000001E-2</v>
      </c>
      <c r="O402">
        <v>572.5</v>
      </c>
      <c r="P402" t="s">
        <v>6427</v>
      </c>
      <c r="Q402">
        <v>-0.434</v>
      </c>
      <c r="R402">
        <v>49998</v>
      </c>
      <c r="S402">
        <v>-11</v>
      </c>
      <c r="T402" t="s">
        <v>5493</v>
      </c>
      <c r="U402" t="s">
        <v>676</v>
      </c>
      <c r="V402" t="s">
        <v>634</v>
      </c>
      <c r="W402" t="s">
        <v>6428</v>
      </c>
      <c r="X402" t="s">
        <v>3395</v>
      </c>
      <c r="Y402">
        <v>2017</v>
      </c>
      <c r="Z402">
        <v>2010</v>
      </c>
      <c r="AA402">
        <v>2030</v>
      </c>
      <c r="AB402" t="s">
        <v>6429</v>
      </c>
      <c r="AC402">
        <v>0</v>
      </c>
      <c r="AD402">
        <v>0</v>
      </c>
      <c r="AE402" t="s">
        <v>6430</v>
      </c>
      <c r="AF402">
        <v>0</v>
      </c>
      <c r="AG402">
        <v>0</v>
      </c>
      <c r="AH402">
        <v>0</v>
      </c>
      <c r="AI402">
        <v>0</v>
      </c>
      <c r="AL402">
        <v>0</v>
      </c>
      <c r="AM402" t="s">
        <v>539</v>
      </c>
    </row>
    <row r="403" spans="1:39">
      <c r="A403" s="1">
        <v>389</v>
      </c>
      <c r="B403" t="s">
        <v>539</v>
      </c>
      <c r="C403" t="s">
        <v>643</v>
      </c>
      <c r="D403" t="str">
        <f t="shared" si="51"/>
        <v>-</v>
      </c>
      <c r="E403" t="s">
        <v>3395</v>
      </c>
      <c r="F403" t="str">
        <f t="shared" si="50"/>
        <v/>
      </c>
      <c r="G403" t="str">
        <f t="shared" si="52"/>
        <v>n</v>
      </c>
      <c r="H403" t="str">
        <f t="shared" si="48"/>
        <v>None</v>
      </c>
      <c r="M403">
        <v>32150.799999999999</v>
      </c>
      <c r="N403">
        <v>2.5000000000000001E-2</v>
      </c>
      <c r="O403">
        <v>572.5</v>
      </c>
      <c r="P403" t="s">
        <v>6427</v>
      </c>
      <c r="Q403">
        <v>-0.434</v>
      </c>
      <c r="R403">
        <v>49998</v>
      </c>
      <c r="S403">
        <v>-11</v>
      </c>
      <c r="T403" t="s">
        <v>5493</v>
      </c>
      <c r="U403" t="s">
        <v>676</v>
      </c>
      <c r="V403" t="s">
        <v>634</v>
      </c>
      <c r="W403" t="s">
        <v>6431</v>
      </c>
      <c r="X403">
        <v>2017</v>
      </c>
      <c r="Y403" t="s">
        <v>3395</v>
      </c>
      <c r="Z403">
        <v>2010</v>
      </c>
      <c r="AA403">
        <v>2050</v>
      </c>
      <c r="AB403" t="s">
        <v>6429</v>
      </c>
      <c r="AE403" t="s">
        <v>6430</v>
      </c>
      <c r="AI403">
        <v>0</v>
      </c>
    </row>
    <row r="404" spans="1:39">
      <c r="A404" s="1">
        <v>390</v>
      </c>
      <c r="B404" t="s">
        <v>2347</v>
      </c>
      <c r="C404" t="s">
        <v>634</v>
      </c>
      <c r="D404" t="str">
        <f t="shared" si="51"/>
        <v>-</v>
      </c>
      <c r="E404" t="s">
        <v>3395</v>
      </c>
      <c r="F404" t="str">
        <f t="shared" si="50"/>
        <v/>
      </c>
      <c r="G404" t="str">
        <f t="shared" si="52"/>
        <v>n</v>
      </c>
      <c r="H404" t="str">
        <f t="shared" si="48"/>
        <v>None</v>
      </c>
      <c r="I404" t="s">
        <v>713</v>
      </c>
      <c r="J404" t="s">
        <v>5536</v>
      </c>
      <c r="M404">
        <v>32102.799999999999</v>
      </c>
      <c r="N404">
        <v>0.1</v>
      </c>
      <c r="O404">
        <v>295.7</v>
      </c>
      <c r="P404" t="s">
        <v>6432</v>
      </c>
      <c r="Q404">
        <v>0.56499999999999995</v>
      </c>
      <c r="R404">
        <v>82374</v>
      </c>
      <c r="S404">
        <v>14</v>
      </c>
      <c r="T404" t="s">
        <v>5493</v>
      </c>
      <c r="U404" t="s">
        <v>4004</v>
      </c>
      <c r="V404" t="s">
        <v>634</v>
      </c>
      <c r="W404" t="s">
        <v>6433</v>
      </c>
      <c r="X404" t="s">
        <v>3395</v>
      </c>
      <c r="Y404">
        <v>2017</v>
      </c>
      <c r="Z404">
        <v>2014</v>
      </c>
      <c r="AA404">
        <v>2030</v>
      </c>
      <c r="AB404" t="s">
        <v>663</v>
      </c>
      <c r="AC404">
        <v>0</v>
      </c>
      <c r="AD404">
        <v>0</v>
      </c>
      <c r="AE404" t="s">
        <v>6434</v>
      </c>
      <c r="AF404">
        <v>0</v>
      </c>
      <c r="AG404">
        <v>0</v>
      </c>
      <c r="AH404">
        <v>0</v>
      </c>
      <c r="AI404">
        <v>0</v>
      </c>
      <c r="AL404">
        <v>0</v>
      </c>
      <c r="AM404" t="s">
        <v>2347</v>
      </c>
    </row>
    <row r="405" spans="1:39">
      <c r="A405" s="1">
        <v>391</v>
      </c>
      <c r="B405" t="s">
        <v>217</v>
      </c>
      <c r="C405" t="s">
        <v>634</v>
      </c>
      <c r="D405" t="str">
        <f t="shared" si="51"/>
        <v>-</v>
      </c>
      <c r="E405" t="s">
        <v>3395</v>
      </c>
      <c r="F405" t="str">
        <f t="shared" si="50"/>
        <v/>
      </c>
      <c r="G405" t="str">
        <f t="shared" si="52"/>
        <v>n</v>
      </c>
      <c r="H405" t="str">
        <f t="shared" si="48"/>
        <v>None</v>
      </c>
      <c r="I405" t="s">
        <v>1145</v>
      </c>
      <c r="J405" t="s">
        <v>6398</v>
      </c>
      <c r="M405">
        <v>31979</v>
      </c>
      <c r="N405">
        <v>0.192</v>
      </c>
      <c r="O405">
        <v>2615.3000000000002</v>
      </c>
      <c r="P405" t="s">
        <v>6435</v>
      </c>
      <c r="Q405">
        <v>0.64300000000000002</v>
      </c>
      <c r="R405">
        <v>37346</v>
      </c>
      <c r="S405">
        <v>46</v>
      </c>
      <c r="T405">
        <v>0</v>
      </c>
      <c r="U405" t="s">
        <v>3332</v>
      </c>
      <c r="V405" t="s">
        <v>634</v>
      </c>
      <c r="W405" t="s">
        <v>3395</v>
      </c>
      <c r="X405" t="s">
        <v>3395</v>
      </c>
      <c r="Y405" t="s">
        <v>3395</v>
      </c>
      <c r="Z405" t="s">
        <v>3395</v>
      </c>
      <c r="AA405" t="s">
        <v>3395</v>
      </c>
      <c r="AB405">
        <v>0</v>
      </c>
      <c r="AC405">
        <v>0</v>
      </c>
      <c r="AD405">
        <v>0</v>
      </c>
      <c r="AE405">
        <v>0</v>
      </c>
      <c r="AF405">
        <v>0</v>
      </c>
      <c r="AG405">
        <v>0</v>
      </c>
      <c r="AH405">
        <v>0</v>
      </c>
      <c r="AI405">
        <v>0</v>
      </c>
      <c r="AL405">
        <v>0</v>
      </c>
      <c r="AM405" t="s">
        <v>217</v>
      </c>
    </row>
    <row r="406" spans="1:39">
      <c r="A406" s="1">
        <v>392</v>
      </c>
      <c r="B406" t="s">
        <v>401</v>
      </c>
      <c r="C406" t="s">
        <v>634</v>
      </c>
      <c r="D406" t="str">
        <f t="shared" si="51"/>
        <v>-</v>
      </c>
      <c r="E406" t="s">
        <v>3395</v>
      </c>
      <c r="F406" t="str">
        <f t="shared" si="50"/>
        <v/>
      </c>
      <c r="G406" t="str">
        <f t="shared" si="52"/>
        <v>n</v>
      </c>
      <c r="H406" t="str">
        <f t="shared" si="48"/>
        <v>None</v>
      </c>
      <c r="I406" t="s">
        <v>1145</v>
      </c>
      <c r="J406" t="s">
        <v>5580</v>
      </c>
      <c r="M406">
        <v>31975.5</v>
      </c>
      <c r="N406">
        <v>-4.7E-2</v>
      </c>
      <c r="O406">
        <v>972.5</v>
      </c>
      <c r="P406" t="s">
        <v>6436</v>
      </c>
      <c r="Q406">
        <v>-9.9000000000000005E-2</v>
      </c>
      <c r="R406">
        <v>28682</v>
      </c>
      <c r="S406">
        <v>-37</v>
      </c>
      <c r="T406" t="s">
        <v>5572</v>
      </c>
      <c r="U406" t="s">
        <v>709</v>
      </c>
      <c r="V406" t="s">
        <v>634</v>
      </c>
      <c r="W406" t="s">
        <v>6437</v>
      </c>
      <c r="X406" t="s">
        <v>3395</v>
      </c>
      <c r="Y406" t="s">
        <v>3395</v>
      </c>
      <c r="Z406">
        <v>2012</v>
      </c>
      <c r="AA406">
        <v>2020</v>
      </c>
      <c r="AB406" t="s">
        <v>2990</v>
      </c>
      <c r="AC406">
        <v>0</v>
      </c>
      <c r="AD406">
        <v>0</v>
      </c>
      <c r="AE406" t="s">
        <v>6438</v>
      </c>
      <c r="AF406">
        <v>0</v>
      </c>
      <c r="AG406">
        <v>0</v>
      </c>
      <c r="AH406">
        <v>0</v>
      </c>
      <c r="AI406">
        <v>0</v>
      </c>
      <c r="AL406">
        <v>0</v>
      </c>
      <c r="AM406" t="s">
        <v>401</v>
      </c>
    </row>
    <row r="407" spans="1:39">
      <c r="A407" s="1">
        <v>393</v>
      </c>
      <c r="B407" t="s">
        <v>419</v>
      </c>
      <c r="C407" t="s">
        <v>634</v>
      </c>
      <c r="D407" t="str">
        <f t="shared" si="51"/>
        <v>-</v>
      </c>
      <c r="E407" t="s">
        <v>3395</v>
      </c>
      <c r="F407" t="str">
        <f t="shared" si="50"/>
        <v/>
      </c>
      <c r="G407" t="str">
        <f t="shared" si="52"/>
        <v>n</v>
      </c>
      <c r="H407" t="str">
        <f t="shared" si="48"/>
        <v>None</v>
      </c>
      <c r="I407" t="s">
        <v>1148</v>
      </c>
      <c r="J407" t="s">
        <v>1148</v>
      </c>
      <c r="M407">
        <v>31949.4</v>
      </c>
      <c r="N407">
        <v>2.8000000000000001E-2</v>
      </c>
      <c r="O407">
        <v>1716.9</v>
      </c>
      <c r="P407" t="s">
        <v>6439</v>
      </c>
      <c r="Q407">
        <v>0.23799999999999999</v>
      </c>
      <c r="R407">
        <v>34782</v>
      </c>
      <c r="S407">
        <v>-13</v>
      </c>
      <c r="T407" t="s">
        <v>5493</v>
      </c>
      <c r="U407" t="s">
        <v>876</v>
      </c>
      <c r="V407" t="s">
        <v>634</v>
      </c>
      <c r="W407" t="s">
        <v>3395</v>
      </c>
      <c r="X407" t="s">
        <v>3395</v>
      </c>
      <c r="Y407" t="s">
        <v>3395</v>
      </c>
      <c r="Z407" t="s">
        <v>3395</v>
      </c>
      <c r="AA407" t="s">
        <v>3395</v>
      </c>
      <c r="AB407">
        <v>0</v>
      </c>
      <c r="AC407">
        <v>0</v>
      </c>
      <c r="AD407">
        <v>0</v>
      </c>
      <c r="AE407">
        <v>0</v>
      </c>
      <c r="AF407">
        <v>0</v>
      </c>
      <c r="AG407">
        <v>0</v>
      </c>
      <c r="AH407">
        <v>0</v>
      </c>
      <c r="AI407">
        <v>0</v>
      </c>
      <c r="AL407">
        <v>0</v>
      </c>
      <c r="AM407" t="s">
        <v>419</v>
      </c>
    </row>
    <row r="408" spans="1:39">
      <c r="A408" s="1">
        <v>394</v>
      </c>
      <c r="B408" t="s">
        <v>542</v>
      </c>
      <c r="C408" t="s">
        <v>634</v>
      </c>
      <c r="D408" t="str">
        <f t="shared" si="51"/>
        <v>-</v>
      </c>
      <c r="E408" t="s">
        <v>3395</v>
      </c>
      <c r="F408" t="str">
        <f t="shared" si="50"/>
        <v/>
      </c>
      <c r="G408" t="str">
        <f t="shared" si="52"/>
        <v>n</v>
      </c>
      <c r="H408" t="str">
        <f t="shared" si="48"/>
        <v>None</v>
      </c>
      <c r="I408" t="s">
        <v>1101</v>
      </c>
      <c r="J408" t="s">
        <v>1111</v>
      </c>
      <c r="M408">
        <v>31928.9</v>
      </c>
      <c r="N408">
        <v>0.17799999999999999</v>
      </c>
      <c r="O408">
        <v>1137.5999999999999</v>
      </c>
      <c r="P408" t="s">
        <v>6440</v>
      </c>
      <c r="Q408">
        <v>-0.14099999999999999</v>
      </c>
      <c r="R408">
        <v>15712</v>
      </c>
      <c r="S408">
        <v>42</v>
      </c>
      <c r="T408">
        <v>0</v>
      </c>
      <c r="U408" t="s">
        <v>4004</v>
      </c>
      <c r="V408" t="s">
        <v>634</v>
      </c>
      <c r="W408" t="s">
        <v>3395</v>
      </c>
      <c r="X408" t="s">
        <v>3395</v>
      </c>
      <c r="Y408" t="s">
        <v>3395</v>
      </c>
      <c r="Z408" t="s">
        <v>3395</v>
      </c>
      <c r="AA408" t="s">
        <v>3395</v>
      </c>
      <c r="AB408">
        <v>0</v>
      </c>
      <c r="AC408">
        <v>0</v>
      </c>
      <c r="AD408">
        <v>0</v>
      </c>
      <c r="AE408">
        <v>0</v>
      </c>
      <c r="AF408">
        <v>0</v>
      </c>
      <c r="AG408">
        <v>0</v>
      </c>
      <c r="AH408">
        <v>0</v>
      </c>
      <c r="AI408">
        <v>0</v>
      </c>
      <c r="AL408">
        <v>0</v>
      </c>
      <c r="AM408" t="s">
        <v>542</v>
      </c>
    </row>
    <row r="409" spans="1:39">
      <c r="A409" s="1">
        <v>395</v>
      </c>
      <c r="B409" t="s">
        <v>371</v>
      </c>
      <c r="C409" t="s">
        <v>634</v>
      </c>
      <c r="D409" t="str">
        <f t="shared" si="51"/>
        <v>-</v>
      </c>
      <c r="E409" t="s">
        <v>3395</v>
      </c>
      <c r="F409" t="str">
        <f t="shared" si="50"/>
        <v/>
      </c>
      <c r="G409" t="str">
        <f t="shared" si="52"/>
        <v>n</v>
      </c>
      <c r="H409" t="str">
        <f t="shared" si="48"/>
        <v>None</v>
      </c>
      <c r="I409" t="s">
        <v>5704</v>
      </c>
      <c r="J409" t="s">
        <v>6028</v>
      </c>
      <c r="M409">
        <v>31856</v>
      </c>
      <c r="N409">
        <v>-0.1</v>
      </c>
      <c r="O409">
        <v>6434</v>
      </c>
      <c r="P409" t="s">
        <v>6441</v>
      </c>
      <c r="Q409">
        <v>4.1550000000000002</v>
      </c>
      <c r="R409">
        <v>62600</v>
      </c>
      <c r="S409">
        <v>-67</v>
      </c>
      <c r="T409" t="s">
        <v>5493</v>
      </c>
      <c r="U409" t="s">
        <v>3332</v>
      </c>
      <c r="V409" t="s">
        <v>634</v>
      </c>
      <c r="W409" t="s">
        <v>6442</v>
      </c>
      <c r="X409" t="s">
        <v>3395</v>
      </c>
      <c r="Y409" t="s">
        <v>3395</v>
      </c>
      <c r="Z409" t="s">
        <v>3395</v>
      </c>
      <c r="AA409">
        <v>2025</v>
      </c>
      <c r="AB409" t="s">
        <v>6443</v>
      </c>
      <c r="AC409">
        <v>0</v>
      </c>
      <c r="AD409">
        <v>0</v>
      </c>
      <c r="AE409" t="s">
        <v>6444</v>
      </c>
      <c r="AI409">
        <v>0</v>
      </c>
    </row>
    <row r="410" spans="1:39">
      <c r="A410" s="1">
        <v>396</v>
      </c>
      <c r="B410" t="s">
        <v>372</v>
      </c>
      <c r="C410" t="s">
        <v>634</v>
      </c>
      <c r="D410">
        <f>IF(G410="n","",MIN(X410,AI410,AN410))</f>
        <v>2018</v>
      </c>
      <c r="F410">
        <f t="shared" si="50"/>
        <v>2018</v>
      </c>
      <c r="G410" t="str">
        <f t="shared" si="52"/>
        <v>y</v>
      </c>
      <c r="H410" t="str">
        <f t="shared" si="48"/>
        <v>CN</v>
      </c>
      <c r="I410" t="s">
        <v>1582</v>
      </c>
      <c r="J410" t="s">
        <v>5921</v>
      </c>
      <c r="M410">
        <v>31790.7</v>
      </c>
      <c r="N410">
        <v>6.2E-2</v>
      </c>
      <c r="O410">
        <v>4597.2</v>
      </c>
      <c r="P410" t="s">
        <v>6445</v>
      </c>
      <c r="Q410">
        <v>0.13900000000000001</v>
      </c>
      <c r="R410">
        <v>86030</v>
      </c>
      <c r="S410">
        <v>-4</v>
      </c>
      <c r="T410" t="s">
        <v>5493</v>
      </c>
      <c r="U410" t="s">
        <v>692</v>
      </c>
      <c r="V410" t="s">
        <v>651</v>
      </c>
      <c r="W410" t="s">
        <v>3395</v>
      </c>
      <c r="X410">
        <v>2018</v>
      </c>
      <c r="Y410" t="s">
        <v>3395</v>
      </c>
      <c r="Z410" t="s">
        <v>3395</v>
      </c>
      <c r="AA410">
        <v>2020</v>
      </c>
      <c r="AB410" t="s">
        <v>6446</v>
      </c>
      <c r="AC410">
        <v>0</v>
      </c>
      <c r="AD410" t="s">
        <v>6447</v>
      </c>
      <c r="AE410" t="s">
        <v>6448</v>
      </c>
      <c r="AF410">
        <v>0</v>
      </c>
      <c r="AG410">
        <v>0</v>
      </c>
      <c r="AH410">
        <v>0</v>
      </c>
      <c r="AL410">
        <v>0</v>
      </c>
      <c r="AM410" t="s">
        <v>6449</v>
      </c>
    </row>
    <row r="411" spans="1:39">
      <c r="A411" s="1">
        <v>397</v>
      </c>
      <c r="B411" t="s">
        <v>505</v>
      </c>
      <c r="C411" t="s">
        <v>634</v>
      </c>
      <c r="D411">
        <f>IF(G411="n","",MIN(X411,AI411,AN411))</f>
        <v>2018</v>
      </c>
      <c r="F411">
        <f t="shared" si="50"/>
        <v>2018</v>
      </c>
      <c r="G411" t="str">
        <f t="shared" si="52"/>
        <v>y</v>
      </c>
      <c r="H411" t="str">
        <f t="shared" si="48"/>
        <v xml:space="preserve"> SBT</v>
      </c>
      <c r="I411" t="s">
        <v>1236</v>
      </c>
      <c r="J411" t="s">
        <v>1850</v>
      </c>
      <c r="M411">
        <v>31625</v>
      </c>
      <c r="N411">
        <v>1.7999999999999999E-2</v>
      </c>
      <c r="O411">
        <v>2970.5</v>
      </c>
      <c r="P411" t="s">
        <v>6450</v>
      </c>
      <c r="Q411">
        <v>0.39100000000000001</v>
      </c>
      <c r="R411">
        <v>89831</v>
      </c>
      <c r="S411">
        <v>-15</v>
      </c>
      <c r="T411" t="s">
        <v>5493</v>
      </c>
      <c r="U411" t="s">
        <v>667</v>
      </c>
      <c r="V411" t="s">
        <v>634</v>
      </c>
      <c r="W411" t="s">
        <v>6451</v>
      </c>
      <c r="X411" t="s">
        <v>3395</v>
      </c>
      <c r="Y411" t="s">
        <v>3395</v>
      </c>
      <c r="Z411">
        <v>1990</v>
      </c>
      <c r="AA411">
        <v>2020</v>
      </c>
      <c r="AB411" t="s">
        <v>6452</v>
      </c>
      <c r="AC411">
        <v>0</v>
      </c>
      <c r="AD411">
        <v>0</v>
      </c>
      <c r="AE411" t="s">
        <v>6453</v>
      </c>
      <c r="AF411" t="s">
        <v>4031</v>
      </c>
      <c r="AG411" t="s">
        <v>633</v>
      </c>
      <c r="AH411" t="s">
        <v>4032</v>
      </c>
      <c r="AI411">
        <v>2018</v>
      </c>
      <c r="AL411">
        <v>0</v>
      </c>
      <c r="AM411" t="s">
        <v>505</v>
      </c>
    </row>
    <row r="412" spans="1:39">
      <c r="A412" s="1">
        <v>398</v>
      </c>
      <c r="B412" t="s">
        <v>301</v>
      </c>
      <c r="C412" t="s">
        <v>634</v>
      </c>
      <c r="D412" t="str">
        <f t="shared" ref="D412:D417" si="53">IF(G412="n","-",MIN(X412,AI412,AN412))</f>
        <v>-</v>
      </c>
      <c r="E412" t="s">
        <v>3395</v>
      </c>
      <c r="F412" t="str">
        <f t="shared" si="50"/>
        <v/>
      </c>
      <c r="G412" t="str">
        <f t="shared" si="52"/>
        <v>n</v>
      </c>
      <c r="H412" t="str">
        <f t="shared" si="48"/>
        <v>None</v>
      </c>
      <c r="I412" t="s">
        <v>1145</v>
      </c>
      <c r="J412" t="s">
        <v>5580</v>
      </c>
      <c r="M412">
        <v>31589.3</v>
      </c>
      <c r="N412">
        <v>0.14599999999999999</v>
      </c>
      <c r="O412">
        <v>6642.5</v>
      </c>
      <c r="P412" t="s">
        <v>6454</v>
      </c>
      <c r="Q412">
        <v>8.5999999999999993E-2</v>
      </c>
      <c r="R412">
        <v>97629</v>
      </c>
      <c r="S412">
        <v>32</v>
      </c>
      <c r="T412">
        <v>0</v>
      </c>
      <c r="U412" t="s">
        <v>706</v>
      </c>
      <c r="V412" t="s">
        <v>634</v>
      </c>
      <c r="W412" t="s">
        <v>3395</v>
      </c>
      <c r="X412" t="s">
        <v>3395</v>
      </c>
      <c r="Y412" t="s">
        <v>3395</v>
      </c>
      <c r="Z412" t="s">
        <v>3395</v>
      </c>
      <c r="AA412" t="s">
        <v>3395</v>
      </c>
      <c r="AB412">
        <v>0</v>
      </c>
      <c r="AC412">
        <v>0</v>
      </c>
      <c r="AD412">
        <v>0</v>
      </c>
      <c r="AE412">
        <v>0</v>
      </c>
      <c r="AF412">
        <v>0</v>
      </c>
      <c r="AG412">
        <v>0</v>
      </c>
      <c r="AH412">
        <v>0</v>
      </c>
      <c r="AI412">
        <v>0</v>
      </c>
      <c r="AL412">
        <v>0</v>
      </c>
      <c r="AM412" t="s">
        <v>301</v>
      </c>
    </row>
    <row r="413" spans="1:39">
      <c r="A413" s="1">
        <v>399</v>
      </c>
      <c r="B413" t="s">
        <v>4486</v>
      </c>
      <c r="C413" t="s">
        <v>634</v>
      </c>
      <c r="D413" t="str">
        <f t="shared" si="53"/>
        <v>-</v>
      </c>
      <c r="E413" t="s">
        <v>3395</v>
      </c>
      <c r="F413" t="str">
        <f t="shared" si="50"/>
        <v/>
      </c>
      <c r="G413" t="str">
        <f t="shared" si="52"/>
        <v>n</v>
      </c>
      <c r="H413" t="str">
        <f t="shared" si="48"/>
        <v>None</v>
      </c>
      <c r="I413" t="s">
        <v>1489</v>
      </c>
      <c r="J413" t="s">
        <v>5640</v>
      </c>
      <c r="M413">
        <v>31400</v>
      </c>
      <c r="N413">
        <v>4.1000000000000002E-2</v>
      </c>
      <c r="O413">
        <v>2162</v>
      </c>
      <c r="P413" t="s">
        <v>6455</v>
      </c>
      <c r="Q413">
        <v>0.34200000000000003</v>
      </c>
      <c r="R413">
        <v>122000</v>
      </c>
      <c r="S413">
        <v>-10</v>
      </c>
      <c r="T413" t="s">
        <v>5493</v>
      </c>
      <c r="U413" t="s">
        <v>667</v>
      </c>
      <c r="V413" t="s">
        <v>634</v>
      </c>
      <c r="W413" t="s">
        <v>6456</v>
      </c>
      <c r="X413" t="s">
        <v>3395</v>
      </c>
      <c r="Y413" t="s">
        <v>3395</v>
      </c>
      <c r="Z413">
        <v>2017</v>
      </c>
      <c r="AA413">
        <v>2025</v>
      </c>
      <c r="AB413" t="s">
        <v>6457</v>
      </c>
      <c r="AC413">
        <v>0</v>
      </c>
      <c r="AD413">
        <v>0</v>
      </c>
      <c r="AE413" t="s">
        <v>6458</v>
      </c>
      <c r="AF413">
        <v>0</v>
      </c>
      <c r="AG413">
        <v>0</v>
      </c>
      <c r="AH413">
        <v>0</v>
      </c>
      <c r="AI413">
        <v>0</v>
      </c>
      <c r="AL413">
        <v>0</v>
      </c>
      <c r="AM413" t="s">
        <v>4486</v>
      </c>
    </row>
    <row r="414" spans="1:39">
      <c r="A414" s="1">
        <v>400</v>
      </c>
      <c r="B414" t="s">
        <v>358</v>
      </c>
      <c r="C414" t="s">
        <v>634</v>
      </c>
      <c r="D414" t="str">
        <f t="shared" si="53"/>
        <v>-</v>
      </c>
      <c r="E414" t="s">
        <v>3395</v>
      </c>
      <c r="F414" t="str">
        <f t="shared" si="50"/>
        <v/>
      </c>
      <c r="G414" t="str">
        <f t="shared" si="52"/>
        <v>n</v>
      </c>
      <c r="H414" t="str">
        <f t="shared" si="48"/>
        <v>None</v>
      </c>
      <c r="I414" t="s">
        <v>1145</v>
      </c>
      <c r="J414" t="s">
        <v>5540</v>
      </c>
      <c r="M414">
        <v>31367.8</v>
      </c>
      <c r="N414">
        <v>4.4999999999999998E-2</v>
      </c>
      <c r="O414">
        <v>2291.9</v>
      </c>
      <c r="P414" t="s">
        <v>6459</v>
      </c>
      <c r="Q414">
        <v>-5.3999999999999999E-2</v>
      </c>
      <c r="R414">
        <v>33689</v>
      </c>
      <c r="S414">
        <v>-10</v>
      </c>
      <c r="T414" t="s">
        <v>5572</v>
      </c>
      <c r="U414" t="s">
        <v>3332</v>
      </c>
      <c r="V414" t="s">
        <v>634</v>
      </c>
      <c r="W414" t="s">
        <v>3395</v>
      </c>
      <c r="X414" t="s">
        <v>3395</v>
      </c>
      <c r="Y414" t="s">
        <v>3395</v>
      </c>
      <c r="Z414" t="s">
        <v>3395</v>
      </c>
      <c r="AA414" t="s">
        <v>3395</v>
      </c>
      <c r="AB414">
        <v>0</v>
      </c>
      <c r="AC414">
        <v>0</v>
      </c>
      <c r="AD414">
        <v>0</v>
      </c>
      <c r="AE414">
        <v>0</v>
      </c>
      <c r="AF414">
        <v>0</v>
      </c>
      <c r="AG414">
        <v>0</v>
      </c>
      <c r="AH414">
        <v>0</v>
      </c>
      <c r="AI414">
        <v>0</v>
      </c>
      <c r="AL414">
        <v>0</v>
      </c>
      <c r="AM414" t="s">
        <v>6460</v>
      </c>
    </row>
    <row r="415" spans="1:39">
      <c r="A415" s="1">
        <v>401</v>
      </c>
      <c r="B415" t="s">
        <v>522</v>
      </c>
      <c r="C415" t="s">
        <v>634</v>
      </c>
      <c r="D415" t="str">
        <f t="shared" si="53"/>
        <v>-</v>
      </c>
      <c r="E415" t="s">
        <v>3395</v>
      </c>
      <c r="F415" t="str">
        <f t="shared" si="50"/>
        <v/>
      </c>
      <c r="G415" t="str">
        <f t="shared" si="52"/>
        <v>n</v>
      </c>
      <c r="H415" t="str">
        <f t="shared" si="48"/>
        <v>None</v>
      </c>
      <c r="I415" t="s">
        <v>1370</v>
      </c>
      <c r="J415" t="s">
        <v>6177</v>
      </c>
      <c r="M415">
        <v>31292.2</v>
      </c>
      <c r="N415">
        <v>7.6999999999999999E-2</v>
      </c>
      <c r="O415">
        <v>482.7</v>
      </c>
      <c r="P415" t="s">
        <v>6461</v>
      </c>
      <c r="Q415" t="s">
        <v>3395</v>
      </c>
      <c r="R415">
        <v>81527</v>
      </c>
      <c r="S415">
        <v>5</v>
      </c>
      <c r="T415" t="s">
        <v>5493</v>
      </c>
      <c r="U415" t="s">
        <v>692</v>
      </c>
      <c r="V415" t="s">
        <v>634</v>
      </c>
      <c r="W415" t="s">
        <v>5847</v>
      </c>
      <c r="X415" t="s">
        <v>3395</v>
      </c>
      <c r="Y415">
        <v>2019</v>
      </c>
      <c r="Z415" t="s">
        <v>3395</v>
      </c>
      <c r="AA415">
        <v>2020</v>
      </c>
      <c r="AB415">
        <v>0</v>
      </c>
      <c r="AC415">
        <v>0</v>
      </c>
      <c r="AD415">
        <v>0</v>
      </c>
      <c r="AE415" t="s">
        <v>6462</v>
      </c>
      <c r="AF415">
        <v>0</v>
      </c>
      <c r="AG415">
        <v>0</v>
      </c>
      <c r="AH415">
        <v>0</v>
      </c>
      <c r="AI415">
        <v>0</v>
      </c>
      <c r="AL415">
        <v>0</v>
      </c>
      <c r="AM415" t="s">
        <v>522</v>
      </c>
    </row>
    <row r="416" spans="1:39">
      <c r="A416" s="1">
        <v>402</v>
      </c>
      <c r="B416" t="s">
        <v>993</v>
      </c>
      <c r="C416" t="s">
        <v>634</v>
      </c>
      <c r="D416" t="str">
        <f t="shared" si="53"/>
        <v>-</v>
      </c>
      <c r="E416" t="s">
        <v>3395</v>
      </c>
      <c r="F416" t="str">
        <f t="shared" si="50"/>
        <v/>
      </c>
      <c r="G416" t="str">
        <f t="shared" si="52"/>
        <v>n</v>
      </c>
      <c r="H416" t="str">
        <f t="shared" si="48"/>
        <v>None</v>
      </c>
      <c r="I416" t="s">
        <v>1236</v>
      </c>
      <c r="J416" t="s">
        <v>5820</v>
      </c>
      <c r="M416">
        <v>31103.8</v>
      </c>
      <c r="N416">
        <v>0.13200000000000001</v>
      </c>
      <c r="O416">
        <v>84.2</v>
      </c>
      <c r="P416" t="s">
        <v>6463</v>
      </c>
      <c r="Q416">
        <v>95.683000000000007</v>
      </c>
      <c r="R416">
        <v>108086</v>
      </c>
      <c r="S416">
        <v>29</v>
      </c>
      <c r="T416">
        <v>0</v>
      </c>
      <c r="U416" t="s">
        <v>680</v>
      </c>
      <c r="V416" t="s">
        <v>634</v>
      </c>
      <c r="W416" t="s">
        <v>3395</v>
      </c>
      <c r="X416" t="s">
        <v>3395</v>
      </c>
      <c r="Y416" t="s">
        <v>3395</v>
      </c>
      <c r="Z416" t="s">
        <v>3395</v>
      </c>
      <c r="AA416" t="s">
        <v>3395</v>
      </c>
      <c r="AB416">
        <v>0</v>
      </c>
      <c r="AC416">
        <v>0</v>
      </c>
      <c r="AD416">
        <v>0</v>
      </c>
      <c r="AE416">
        <v>0</v>
      </c>
      <c r="AF416">
        <v>0</v>
      </c>
      <c r="AG416">
        <v>0</v>
      </c>
      <c r="AH416">
        <v>0</v>
      </c>
      <c r="AI416">
        <v>0</v>
      </c>
      <c r="AL416">
        <v>0</v>
      </c>
      <c r="AM416" t="s">
        <v>993</v>
      </c>
    </row>
    <row r="417" spans="1:48">
      <c r="A417" s="1">
        <v>403</v>
      </c>
      <c r="B417" t="s">
        <v>418</v>
      </c>
      <c r="C417" t="s">
        <v>634</v>
      </c>
      <c r="D417" t="str">
        <f t="shared" si="53"/>
        <v>-</v>
      </c>
      <c r="E417" t="s">
        <v>3395</v>
      </c>
      <c r="F417" t="str">
        <f t="shared" si="50"/>
        <v/>
      </c>
      <c r="G417" t="str">
        <f t="shared" si="52"/>
        <v>n</v>
      </c>
      <c r="H417" t="str">
        <f t="shared" si="48"/>
        <v>None</v>
      </c>
      <c r="I417" t="s">
        <v>6464</v>
      </c>
      <c r="J417" t="s">
        <v>6465</v>
      </c>
      <c r="M417">
        <v>30878.799999999999</v>
      </c>
      <c r="N417">
        <v>8.1000000000000003E-2</v>
      </c>
      <c r="O417">
        <v>1512.7</v>
      </c>
      <c r="P417" t="s">
        <v>6466</v>
      </c>
      <c r="Q417">
        <v>2.9000000000000001E-2</v>
      </c>
      <c r="R417">
        <v>595841</v>
      </c>
      <c r="S417">
        <v>10</v>
      </c>
      <c r="T417">
        <v>0</v>
      </c>
      <c r="U417" t="s">
        <v>5515</v>
      </c>
      <c r="V417" t="s">
        <v>634</v>
      </c>
      <c r="W417" t="s">
        <v>3395</v>
      </c>
      <c r="X417" t="s">
        <v>3395</v>
      </c>
      <c r="Y417" t="s">
        <v>3395</v>
      </c>
      <c r="Z417" t="s">
        <v>3395</v>
      </c>
      <c r="AA417" t="s">
        <v>3395</v>
      </c>
      <c r="AB417">
        <v>0</v>
      </c>
      <c r="AC417">
        <v>0</v>
      </c>
      <c r="AD417">
        <v>0</v>
      </c>
      <c r="AE417">
        <v>0</v>
      </c>
      <c r="AF417">
        <v>0</v>
      </c>
      <c r="AG417">
        <v>0</v>
      </c>
      <c r="AH417">
        <v>0</v>
      </c>
      <c r="AI417">
        <v>0</v>
      </c>
      <c r="AL417">
        <v>0</v>
      </c>
      <c r="AM417" t="s">
        <v>418</v>
      </c>
    </row>
    <row r="418" spans="1:48">
      <c r="A418" s="1">
        <v>404</v>
      </c>
      <c r="B418" t="s">
        <v>3127</v>
      </c>
      <c r="C418" t="s">
        <v>634</v>
      </c>
      <c r="D418">
        <f>IF(G418="n","",MIN(X418,AI418,AN418))</f>
        <v>2016</v>
      </c>
      <c r="F418">
        <f t="shared" si="50"/>
        <v>2016</v>
      </c>
      <c r="G418" t="str">
        <f t="shared" si="52"/>
        <v>y</v>
      </c>
      <c r="H418" t="str">
        <f t="shared" si="48"/>
        <v xml:space="preserve"> SBT</v>
      </c>
      <c r="I418" t="s">
        <v>713</v>
      </c>
      <c r="J418" t="s">
        <v>5536</v>
      </c>
      <c r="M418">
        <v>30852</v>
      </c>
      <c r="N418">
        <v>6.9000000000000006E-2</v>
      </c>
      <c r="O418">
        <v>1908</v>
      </c>
      <c r="P418" t="s">
        <v>6467</v>
      </c>
      <c r="Q418">
        <v>4.5469999999999997</v>
      </c>
      <c r="R418">
        <v>60000</v>
      </c>
      <c r="S418">
        <v>5</v>
      </c>
      <c r="T418" t="s">
        <v>5493</v>
      </c>
      <c r="U418" t="s">
        <v>3332</v>
      </c>
      <c r="V418" t="s">
        <v>634</v>
      </c>
      <c r="W418" t="s">
        <v>6468</v>
      </c>
      <c r="X418" t="s">
        <v>3395</v>
      </c>
      <c r="Y418">
        <v>2014</v>
      </c>
      <c r="Z418">
        <v>2010</v>
      </c>
      <c r="AA418">
        <v>2020</v>
      </c>
      <c r="AB418" t="s">
        <v>6469</v>
      </c>
      <c r="AC418">
        <v>0</v>
      </c>
      <c r="AD418" t="s">
        <v>6470</v>
      </c>
      <c r="AE418" t="s">
        <v>6471</v>
      </c>
      <c r="AF418" t="s">
        <v>3549</v>
      </c>
      <c r="AG418" t="s">
        <v>641</v>
      </c>
      <c r="AH418" t="s">
        <v>4236</v>
      </c>
      <c r="AI418">
        <v>2016</v>
      </c>
      <c r="AJ418">
        <v>2025</v>
      </c>
      <c r="AK418" t="s">
        <v>5787</v>
      </c>
      <c r="AL418" t="s">
        <v>6472</v>
      </c>
      <c r="AM418" t="s">
        <v>3127</v>
      </c>
      <c r="AV418" t="s">
        <v>643</v>
      </c>
    </row>
    <row r="419" spans="1:48">
      <c r="A419" s="1">
        <v>405</v>
      </c>
      <c r="B419" t="s">
        <v>3067</v>
      </c>
      <c r="C419" t="s">
        <v>634</v>
      </c>
      <c r="D419">
        <f>IF(G419="n","",MIN(X419,AI419,AN419))</f>
        <v>2014</v>
      </c>
      <c r="F419">
        <f t="shared" si="50"/>
        <v>2014</v>
      </c>
      <c r="G419" t="str">
        <f t="shared" si="52"/>
        <v>y</v>
      </c>
      <c r="H419" t="str">
        <f t="shared" ref="H419:H449" si="54">IF((OR(V419="Carbon Neutral",V419="No - but have a post-2030 commitment")), IF((OR(AG419="Committed",AG419="Targets Set")), IF(AN419&gt;1, "CN, SBT &amp; RE100", "CN &amp; SBT"), IF(AN419&gt;1, "CN &amp; RE100", "CN") ), IF((OR(AG419="Committed",AG419="Targets Set")), IF(AN419&gt;1, "SBT &amp; RE100", " SBT"), IF(AN419&gt;1, "RE100", "None") ) )</f>
        <v>CN, SBT &amp; RE100</v>
      </c>
      <c r="I419" t="s">
        <v>1294</v>
      </c>
      <c r="J419" t="s">
        <v>1294</v>
      </c>
      <c r="K419" s="7" t="s">
        <v>6473</v>
      </c>
      <c r="M419">
        <v>30743</v>
      </c>
      <c r="N419">
        <v>-2.1999999999999999E-2</v>
      </c>
      <c r="O419">
        <v>2833.1</v>
      </c>
      <c r="P419" t="s">
        <v>6474</v>
      </c>
      <c r="Q419">
        <v>5.1999999999999998E-2</v>
      </c>
      <c r="R419">
        <v>106700</v>
      </c>
      <c r="S419">
        <v>-28</v>
      </c>
      <c r="T419" t="s">
        <v>5493</v>
      </c>
      <c r="U419" t="s">
        <v>5515</v>
      </c>
      <c r="V419" t="s">
        <v>5521</v>
      </c>
      <c r="W419" t="s">
        <v>3395</v>
      </c>
      <c r="X419">
        <v>2018</v>
      </c>
      <c r="Y419" t="s">
        <v>3395</v>
      </c>
      <c r="Z419" t="s">
        <v>3395</v>
      </c>
      <c r="AA419">
        <v>2045</v>
      </c>
      <c r="AB419" t="s">
        <v>995</v>
      </c>
      <c r="AC419" t="s">
        <v>6475</v>
      </c>
      <c r="AD419" t="s">
        <v>6476</v>
      </c>
      <c r="AE419" t="s">
        <v>6477</v>
      </c>
      <c r="AF419" t="s">
        <v>1294</v>
      </c>
      <c r="AG419" t="s">
        <v>641</v>
      </c>
      <c r="AH419" t="s">
        <v>3740</v>
      </c>
      <c r="AI419">
        <v>2017</v>
      </c>
      <c r="AJ419">
        <v>2030</v>
      </c>
      <c r="AK419" t="s">
        <v>6478</v>
      </c>
      <c r="AL419" t="s">
        <v>3741</v>
      </c>
      <c r="AN419">
        <v>2014</v>
      </c>
      <c r="AO419">
        <v>2020</v>
      </c>
      <c r="AP419" t="s">
        <v>3338</v>
      </c>
      <c r="AQ419">
        <v>0.8</v>
      </c>
      <c r="AR419">
        <v>0.82</v>
      </c>
      <c r="AS419">
        <v>0.95</v>
      </c>
      <c r="AT419">
        <v>0.94</v>
      </c>
      <c r="AU419" t="s">
        <v>6000</v>
      </c>
      <c r="AV419" t="s">
        <v>643</v>
      </c>
    </row>
    <row r="420" spans="1:48">
      <c r="A420" s="1">
        <v>405</v>
      </c>
      <c r="B420" t="s">
        <v>3067</v>
      </c>
      <c r="C420" t="s">
        <v>643</v>
      </c>
      <c r="D420">
        <f>IF(G420="n","",MIN(X420,AI420,AN420))</f>
        <v>2014</v>
      </c>
      <c r="F420">
        <f t="shared" si="50"/>
        <v>2014</v>
      </c>
      <c r="G420" t="str">
        <f t="shared" si="52"/>
        <v>y</v>
      </c>
      <c r="H420" t="str">
        <f t="shared" si="54"/>
        <v>SBT &amp; RE100</v>
      </c>
      <c r="M420">
        <v>30743</v>
      </c>
      <c r="N420">
        <v>-2.1999999999999999E-2</v>
      </c>
      <c r="O420">
        <v>2833.1</v>
      </c>
      <c r="P420" t="s">
        <v>6474</v>
      </c>
      <c r="Q420">
        <v>5.1999999999999998E-2</v>
      </c>
      <c r="R420">
        <v>106700</v>
      </c>
      <c r="S420">
        <v>-28</v>
      </c>
      <c r="T420" t="s">
        <v>5493</v>
      </c>
      <c r="U420" t="s">
        <v>5515</v>
      </c>
      <c r="V420" t="s">
        <v>634</v>
      </c>
      <c r="W420" t="s">
        <v>6479</v>
      </c>
      <c r="X420">
        <v>2018</v>
      </c>
      <c r="Y420" t="s">
        <v>3395</v>
      </c>
      <c r="Z420">
        <v>2016</v>
      </c>
      <c r="AA420">
        <v>2030</v>
      </c>
      <c r="AB420">
        <v>0</v>
      </c>
      <c r="AC420">
        <v>0</v>
      </c>
      <c r="AD420">
        <v>0</v>
      </c>
      <c r="AE420" t="s">
        <v>6480</v>
      </c>
      <c r="AF420" t="s">
        <v>1294</v>
      </c>
      <c r="AG420" t="s">
        <v>641</v>
      </c>
      <c r="AH420" t="s">
        <v>3740</v>
      </c>
      <c r="AI420">
        <v>2017</v>
      </c>
      <c r="AJ420">
        <v>2030</v>
      </c>
      <c r="AK420" t="s">
        <v>6478</v>
      </c>
      <c r="AL420" t="s">
        <v>3741</v>
      </c>
      <c r="AM420" t="s">
        <v>3067</v>
      </c>
      <c r="AN420">
        <v>2014</v>
      </c>
      <c r="AO420">
        <v>2020</v>
      </c>
      <c r="AP420" t="s">
        <v>3338</v>
      </c>
      <c r="AQ420">
        <v>0.8</v>
      </c>
      <c r="AR420">
        <v>0.82</v>
      </c>
      <c r="AS420">
        <v>0.95</v>
      </c>
      <c r="AT420">
        <v>0.94</v>
      </c>
      <c r="AU420" t="s">
        <v>6000</v>
      </c>
      <c r="AV420" t="s">
        <v>643</v>
      </c>
    </row>
    <row r="421" spans="1:48">
      <c r="A421" s="1">
        <v>406</v>
      </c>
      <c r="B421" t="s">
        <v>423</v>
      </c>
      <c r="C421" t="s">
        <v>634</v>
      </c>
      <c r="D421">
        <f>IF(G421="n","",MIN(X421,AI421,AN421))</f>
        <v>2016</v>
      </c>
      <c r="F421">
        <f t="shared" si="50"/>
        <v>2016</v>
      </c>
      <c r="G421" t="str">
        <f t="shared" si="52"/>
        <v>y</v>
      </c>
      <c r="H421" t="str">
        <f t="shared" si="54"/>
        <v xml:space="preserve"> SBT</v>
      </c>
      <c r="I421" t="s">
        <v>5490</v>
      </c>
      <c r="J421" t="s">
        <v>6207</v>
      </c>
      <c r="K421" s="7" t="s">
        <v>6481</v>
      </c>
      <c r="M421">
        <v>30686.7</v>
      </c>
      <c r="N421">
        <v>6.2E-2</v>
      </c>
      <c r="O421">
        <v>4042.3</v>
      </c>
      <c r="P421" t="s">
        <v>6482</v>
      </c>
      <c r="Q421">
        <v>5.2999999999999999E-2</v>
      </c>
      <c r="R421">
        <v>174386</v>
      </c>
      <c r="S421">
        <v>2</v>
      </c>
      <c r="T421" t="s">
        <v>5493</v>
      </c>
      <c r="U421" t="s">
        <v>671</v>
      </c>
      <c r="V421" t="s">
        <v>634</v>
      </c>
      <c r="W421" t="s">
        <v>3395</v>
      </c>
      <c r="X421" t="s">
        <v>3395</v>
      </c>
      <c r="Y421" t="s">
        <v>3395</v>
      </c>
      <c r="Z421" t="s">
        <v>3395</v>
      </c>
      <c r="AA421" t="s">
        <v>3395</v>
      </c>
      <c r="AB421">
        <v>0</v>
      </c>
      <c r="AC421">
        <v>0</v>
      </c>
      <c r="AD421">
        <v>0</v>
      </c>
      <c r="AE421">
        <v>0</v>
      </c>
      <c r="AF421" t="s">
        <v>1093</v>
      </c>
      <c r="AG421" t="s">
        <v>633</v>
      </c>
      <c r="AH421" t="s">
        <v>4404</v>
      </c>
      <c r="AI421">
        <v>2016</v>
      </c>
      <c r="AL421">
        <v>0</v>
      </c>
      <c r="AM421" t="s">
        <v>423</v>
      </c>
    </row>
    <row r="422" spans="1:48">
      <c r="A422" s="1">
        <v>407</v>
      </c>
      <c r="B422" t="s">
        <v>361</v>
      </c>
      <c r="C422" t="s">
        <v>634</v>
      </c>
      <c r="D422">
        <f>IF(G422="n","",MIN(X422,AI422,AN422))</f>
        <v>2017</v>
      </c>
      <c r="F422">
        <f t="shared" si="50"/>
        <v>2017</v>
      </c>
      <c r="G422" t="str">
        <f t="shared" si="52"/>
        <v>y</v>
      </c>
      <c r="H422" t="str">
        <f t="shared" si="54"/>
        <v xml:space="preserve"> SBT</v>
      </c>
      <c r="I422" t="s">
        <v>1101</v>
      </c>
      <c r="J422" t="s">
        <v>5510</v>
      </c>
      <c r="K422" s="7">
        <v>35.65</v>
      </c>
      <c r="M422">
        <v>30579.5</v>
      </c>
      <c r="N422">
        <v>0.08</v>
      </c>
      <c r="O422">
        <v>518.4</v>
      </c>
      <c r="P422" t="s">
        <v>6483</v>
      </c>
      <c r="Q422">
        <v>0.14499999999999999</v>
      </c>
      <c r="R422">
        <v>170819</v>
      </c>
      <c r="S422">
        <v>12</v>
      </c>
      <c r="T422">
        <v>0</v>
      </c>
      <c r="U422" t="s">
        <v>692</v>
      </c>
      <c r="V422" t="s">
        <v>634</v>
      </c>
      <c r="W422" t="s">
        <v>3395</v>
      </c>
      <c r="X422" t="s">
        <v>3395</v>
      </c>
      <c r="Y422" t="s">
        <v>3395</v>
      </c>
      <c r="Z422" t="s">
        <v>3395</v>
      </c>
      <c r="AA422" t="s">
        <v>3395</v>
      </c>
      <c r="AB422">
        <v>0</v>
      </c>
      <c r="AC422">
        <v>0</v>
      </c>
      <c r="AD422" t="s">
        <v>6484</v>
      </c>
      <c r="AE422" t="s">
        <v>6485</v>
      </c>
      <c r="AF422" t="s">
        <v>5355</v>
      </c>
      <c r="AG422" t="s">
        <v>633</v>
      </c>
      <c r="AH422" t="s">
        <v>4777</v>
      </c>
      <c r="AI422">
        <v>2017</v>
      </c>
      <c r="AL422">
        <v>0</v>
      </c>
      <c r="AM422" t="s">
        <v>361</v>
      </c>
    </row>
    <row r="423" spans="1:48">
      <c r="A423" s="1">
        <v>408</v>
      </c>
      <c r="B423" t="s">
        <v>420</v>
      </c>
      <c r="C423" t="s">
        <v>634</v>
      </c>
      <c r="D423" t="str">
        <f>IF(G423="n","-",MIN(X423,AI423,AN423))</f>
        <v>-</v>
      </c>
      <c r="E423" t="s">
        <v>3395</v>
      </c>
      <c r="F423" t="str">
        <f t="shared" si="50"/>
        <v/>
      </c>
      <c r="G423" t="str">
        <f t="shared" si="52"/>
        <v>n</v>
      </c>
      <c r="H423" t="str">
        <f t="shared" si="54"/>
        <v>None</v>
      </c>
      <c r="I423" t="s">
        <v>1130</v>
      </c>
      <c r="J423" t="s">
        <v>6486</v>
      </c>
      <c r="M423">
        <v>30578</v>
      </c>
      <c r="N423">
        <v>0.11600000000000001</v>
      </c>
      <c r="O423">
        <v>2368</v>
      </c>
      <c r="P423" t="s">
        <v>6487</v>
      </c>
      <c r="Q423">
        <v>3.964</v>
      </c>
      <c r="R423">
        <v>103000</v>
      </c>
      <c r="S423">
        <v>25</v>
      </c>
      <c r="T423">
        <v>0</v>
      </c>
      <c r="U423" t="s">
        <v>3332</v>
      </c>
      <c r="V423" t="s">
        <v>634</v>
      </c>
      <c r="W423" t="s">
        <v>6488</v>
      </c>
      <c r="X423" t="s">
        <v>3395</v>
      </c>
      <c r="Y423" t="s">
        <v>3395</v>
      </c>
      <c r="Z423">
        <v>2010</v>
      </c>
      <c r="AA423">
        <v>2020</v>
      </c>
      <c r="AB423" t="s">
        <v>2990</v>
      </c>
      <c r="AC423">
        <v>0</v>
      </c>
      <c r="AD423">
        <v>0</v>
      </c>
      <c r="AE423" t="s">
        <v>6489</v>
      </c>
      <c r="AF423">
        <v>0</v>
      </c>
      <c r="AG423">
        <v>0</v>
      </c>
      <c r="AH423">
        <v>0</v>
      </c>
      <c r="AI423">
        <v>0</v>
      </c>
      <c r="AL423">
        <v>0</v>
      </c>
      <c r="AM423" t="s">
        <v>420</v>
      </c>
    </row>
    <row r="424" spans="1:48">
      <c r="A424" s="6">
        <v>409</v>
      </c>
      <c r="B424" t="s">
        <v>6490</v>
      </c>
      <c r="C424" t="s">
        <v>634</v>
      </c>
      <c r="D424" t="str">
        <f>IF(G424="n","",MIN(X424,-I424,-N424))</f>
        <v/>
      </c>
      <c r="F424" t="str">
        <f t="shared" si="50"/>
        <v/>
      </c>
      <c r="G424" t="str">
        <f t="shared" si="52"/>
        <v>n</v>
      </c>
      <c r="H424" t="str">
        <f t="shared" si="54"/>
        <v>None</v>
      </c>
      <c r="I424" t="s">
        <v>713</v>
      </c>
      <c r="J424" t="s">
        <v>5882</v>
      </c>
      <c r="M424">
        <v>30391</v>
      </c>
      <c r="N424">
        <v>0.495</v>
      </c>
      <c r="O424">
        <v>14135</v>
      </c>
      <c r="P424" t="s">
        <v>6491</v>
      </c>
      <c r="Q424">
        <v>1.778</v>
      </c>
      <c r="R424">
        <v>36000</v>
      </c>
      <c r="S424" t="s">
        <v>5513</v>
      </c>
      <c r="T424" t="e">
        <v>#N/A</v>
      </c>
      <c r="U424" t="s">
        <v>3017</v>
      </c>
      <c r="V424" t="s">
        <v>634</v>
      </c>
      <c r="W424" t="s">
        <v>3395</v>
      </c>
      <c r="X424" t="s">
        <v>3395</v>
      </c>
      <c r="Y424" t="s">
        <v>3395</v>
      </c>
      <c r="Z424" t="s">
        <v>3395</v>
      </c>
      <c r="AM424" t="s">
        <v>6490</v>
      </c>
    </row>
    <row r="425" spans="1:48">
      <c r="A425" s="1">
        <v>410</v>
      </c>
      <c r="B425" t="s">
        <v>224</v>
      </c>
      <c r="C425" t="s">
        <v>634</v>
      </c>
      <c r="D425" t="str">
        <f>IF(G425="n","-",MIN(X425,AI425,AN425))</f>
        <v>-</v>
      </c>
      <c r="E425" t="s">
        <v>3395</v>
      </c>
      <c r="F425" t="str">
        <f t="shared" si="50"/>
        <v/>
      </c>
      <c r="G425" t="str">
        <f t="shared" si="52"/>
        <v>n</v>
      </c>
      <c r="H425" t="str">
        <f t="shared" si="54"/>
        <v>None</v>
      </c>
      <c r="I425" t="s">
        <v>1101</v>
      </c>
      <c r="J425" t="s">
        <v>1111</v>
      </c>
      <c r="M425">
        <v>30389.9</v>
      </c>
      <c r="N425">
        <v>0.20300000000000001</v>
      </c>
      <c r="O425">
        <v>1539.1</v>
      </c>
      <c r="P425" t="s">
        <v>6492</v>
      </c>
      <c r="Q425">
        <v>-0.127</v>
      </c>
      <c r="R425">
        <v>21282</v>
      </c>
      <c r="S425">
        <v>59</v>
      </c>
      <c r="T425">
        <v>0</v>
      </c>
      <c r="U425" t="s">
        <v>958</v>
      </c>
      <c r="V425" t="s">
        <v>634</v>
      </c>
      <c r="W425" t="s">
        <v>3395</v>
      </c>
      <c r="X425" t="s">
        <v>3395</v>
      </c>
      <c r="Y425" t="s">
        <v>3395</v>
      </c>
      <c r="Z425" t="s">
        <v>3395</v>
      </c>
      <c r="AA425" t="s">
        <v>3395</v>
      </c>
      <c r="AB425">
        <v>0</v>
      </c>
      <c r="AC425">
        <v>0</v>
      </c>
      <c r="AD425">
        <v>0</v>
      </c>
      <c r="AE425">
        <v>0</v>
      </c>
      <c r="AF425">
        <v>0</v>
      </c>
      <c r="AG425">
        <v>0</v>
      </c>
      <c r="AH425">
        <v>0</v>
      </c>
      <c r="AI425">
        <v>0</v>
      </c>
      <c r="AL425">
        <v>0</v>
      </c>
      <c r="AM425" t="s">
        <v>224</v>
      </c>
    </row>
    <row r="426" spans="1:48">
      <c r="A426" s="1">
        <v>411</v>
      </c>
      <c r="B426" t="s">
        <v>426</v>
      </c>
      <c r="C426" t="s">
        <v>634</v>
      </c>
      <c r="D426">
        <f>IF(G426="n","",MIN(X426,AI426,AN426))</f>
        <v>2016</v>
      </c>
      <c r="F426">
        <f t="shared" si="50"/>
        <v>2016</v>
      </c>
      <c r="G426" t="str">
        <f t="shared" si="52"/>
        <v>y</v>
      </c>
      <c r="H426" t="str">
        <f t="shared" si="54"/>
        <v>CN, SBT &amp; RE100</v>
      </c>
      <c r="I426" t="s">
        <v>1489</v>
      </c>
      <c r="J426" t="s">
        <v>5551</v>
      </c>
      <c r="K426" s="7" t="s">
        <v>6493</v>
      </c>
      <c r="M426">
        <v>30353.9</v>
      </c>
      <c r="N426">
        <v>8.7999999999999995E-2</v>
      </c>
      <c r="O426">
        <v>2754.5</v>
      </c>
      <c r="P426" t="s">
        <v>6494</v>
      </c>
      <c r="Q426">
        <v>0.13700000000000001</v>
      </c>
      <c r="R426">
        <v>137534</v>
      </c>
      <c r="S426">
        <v>13</v>
      </c>
      <c r="T426">
        <v>0</v>
      </c>
      <c r="U426" t="s">
        <v>692</v>
      </c>
      <c r="V426" t="s">
        <v>651</v>
      </c>
      <c r="W426" t="s">
        <v>3395</v>
      </c>
      <c r="X426">
        <v>2018</v>
      </c>
      <c r="Y426" t="s">
        <v>3395</v>
      </c>
      <c r="Z426" t="s">
        <v>3395</v>
      </c>
      <c r="AA426">
        <v>2030</v>
      </c>
      <c r="AB426" t="s">
        <v>5017</v>
      </c>
      <c r="AD426" t="s">
        <v>6495</v>
      </c>
      <c r="AE426" s="8" t="s">
        <v>6496</v>
      </c>
      <c r="AF426" t="s">
        <v>3346</v>
      </c>
      <c r="AG426" t="s">
        <v>633</v>
      </c>
      <c r="AH426" t="s">
        <v>4841</v>
      </c>
      <c r="AI426">
        <v>2016</v>
      </c>
      <c r="AN426">
        <v>2017</v>
      </c>
      <c r="AO426">
        <v>2030</v>
      </c>
      <c r="AP426" t="s">
        <v>3588</v>
      </c>
      <c r="AQ426">
        <v>1.9E-2</v>
      </c>
      <c r="AR426">
        <v>2.5000000000000001E-3</v>
      </c>
      <c r="AS426" t="s">
        <v>3338</v>
      </c>
      <c r="AT426" t="s">
        <v>3338</v>
      </c>
      <c r="AU426" t="s">
        <v>5709</v>
      </c>
    </row>
    <row r="427" spans="1:48">
      <c r="A427" s="1">
        <v>411</v>
      </c>
      <c r="B427" t="s">
        <v>426</v>
      </c>
      <c r="C427" t="s">
        <v>643</v>
      </c>
      <c r="D427">
        <f>IF(G427="n","",MIN(X427,AI427,AN427))</f>
        <v>2016</v>
      </c>
      <c r="F427">
        <f t="shared" si="50"/>
        <v>2016</v>
      </c>
      <c r="G427" t="str">
        <f t="shared" si="52"/>
        <v>y</v>
      </c>
      <c r="H427" t="str">
        <f t="shared" si="54"/>
        <v>SBT &amp; RE100</v>
      </c>
      <c r="M427">
        <v>30353.9</v>
      </c>
      <c r="N427">
        <v>8.7999999999999995E-2</v>
      </c>
      <c r="O427">
        <v>2754.5</v>
      </c>
      <c r="P427" t="s">
        <v>6494</v>
      </c>
      <c r="Q427">
        <v>0.13700000000000001</v>
      </c>
      <c r="R427">
        <v>137534</v>
      </c>
      <c r="S427">
        <v>13</v>
      </c>
      <c r="T427">
        <v>0</v>
      </c>
      <c r="U427" t="s">
        <v>692</v>
      </c>
      <c r="V427" t="s">
        <v>634</v>
      </c>
      <c r="W427" t="s">
        <v>6497</v>
      </c>
      <c r="X427" t="s">
        <v>3395</v>
      </c>
      <c r="Y427" t="s">
        <v>3395</v>
      </c>
      <c r="Z427">
        <v>2015</v>
      </c>
      <c r="AA427">
        <v>2050</v>
      </c>
      <c r="AB427" t="s">
        <v>663</v>
      </c>
      <c r="AC427">
        <v>0</v>
      </c>
      <c r="AD427">
        <v>0</v>
      </c>
      <c r="AE427" t="s">
        <v>6496</v>
      </c>
      <c r="AF427" t="s">
        <v>3346</v>
      </c>
      <c r="AG427" t="s">
        <v>633</v>
      </c>
      <c r="AH427" t="s">
        <v>4841</v>
      </c>
      <c r="AI427">
        <v>2016</v>
      </c>
      <c r="AL427">
        <v>0</v>
      </c>
      <c r="AM427" t="s">
        <v>426</v>
      </c>
      <c r="AN427">
        <v>2017</v>
      </c>
      <c r="AO427">
        <v>2030</v>
      </c>
      <c r="AP427" t="s">
        <v>3588</v>
      </c>
      <c r="AQ427">
        <v>1.9E-2</v>
      </c>
      <c r="AR427">
        <v>2.5000000000000001E-3</v>
      </c>
      <c r="AS427" t="s">
        <v>3338</v>
      </c>
      <c r="AT427" t="s">
        <v>3338</v>
      </c>
      <c r="AU427" t="s">
        <v>5709</v>
      </c>
    </row>
    <row r="428" spans="1:48">
      <c r="A428" s="1">
        <v>412</v>
      </c>
      <c r="B428" t="s">
        <v>324</v>
      </c>
      <c r="C428" t="s">
        <v>634</v>
      </c>
      <c r="D428" t="str">
        <f>IF(G428="n","-",MIN(X428,AI428,AN428))</f>
        <v>-</v>
      </c>
      <c r="E428" t="s">
        <v>3395</v>
      </c>
      <c r="F428" t="str">
        <f t="shared" si="50"/>
        <v/>
      </c>
      <c r="G428" t="str">
        <f t="shared" si="52"/>
        <v>n</v>
      </c>
      <c r="H428" t="str">
        <f t="shared" si="54"/>
        <v>None</v>
      </c>
      <c r="I428" t="s">
        <v>1130</v>
      </c>
      <c r="J428" t="s">
        <v>5558</v>
      </c>
      <c r="M428">
        <v>30296</v>
      </c>
      <c r="N428">
        <v>6.7000000000000004E-2</v>
      </c>
      <c r="O428">
        <v>-174.5</v>
      </c>
      <c r="P428" t="s">
        <v>6498</v>
      </c>
      <c r="Q428">
        <v>-1.9470000000000001</v>
      </c>
      <c r="R428">
        <v>29631</v>
      </c>
      <c r="S428">
        <v>5</v>
      </c>
      <c r="T428">
        <v>0</v>
      </c>
      <c r="U428" t="s">
        <v>709</v>
      </c>
      <c r="V428" t="s">
        <v>634</v>
      </c>
      <c r="W428" t="s">
        <v>3395</v>
      </c>
      <c r="X428" t="s">
        <v>3395</v>
      </c>
      <c r="Y428" t="s">
        <v>3395</v>
      </c>
      <c r="Z428" t="s">
        <v>3395</v>
      </c>
      <c r="AA428" t="s">
        <v>3395</v>
      </c>
      <c r="AB428">
        <v>0</v>
      </c>
      <c r="AC428">
        <v>0</v>
      </c>
      <c r="AD428">
        <v>0</v>
      </c>
      <c r="AE428">
        <v>0</v>
      </c>
      <c r="AF428">
        <v>0</v>
      </c>
      <c r="AG428">
        <v>0</v>
      </c>
      <c r="AH428">
        <v>0</v>
      </c>
      <c r="AI428">
        <v>0</v>
      </c>
      <c r="AL428">
        <v>0</v>
      </c>
      <c r="AM428" t="s">
        <v>324</v>
      </c>
    </row>
    <row r="429" spans="1:48">
      <c r="A429" s="1">
        <v>413</v>
      </c>
      <c r="B429" t="s">
        <v>6499</v>
      </c>
      <c r="C429" t="s">
        <v>634</v>
      </c>
      <c r="D429" t="str">
        <f>IF(G429="n","-",MIN(X429,AI429,AN429))</f>
        <v>-</v>
      </c>
      <c r="E429" t="s">
        <v>3395</v>
      </c>
      <c r="F429" t="str">
        <f t="shared" si="50"/>
        <v/>
      </c>
      <c r="G429" t="str">
        <f t="shared" si="52"/>
        <v>n</v>
      </c>
      <c r="H429" t="str">
        <f t="shared" si="54"/>
        <v>None</v>
      </c>
      <c r="I429" t="s">
        <v>1145</v>
      </c>
      <c r="J429" t="s">
        <v>6500</v>
      </c>
      <c r="M429">
        <v>30282</v>
      </c>
      <c r="N429">
        <v>4.8000000000000001E-2</v>
      </c>
      <c r="O429">
        <v>2523</v>
      </c>
      <c r="P429" t="s">
        <v>6501</v>
      </c>
      <c r="Q429">
        <v>0.22700000000000001</v>
      </c>
      <c r="R429">
        <v>30400</v>
      </c>
      <c r="S429">
        <v>-6</v>
      </c>
      <c r="T429" t="s">
        <v>5493</v>
      </c>
      <c r="U429" t="s">
        <v>3332</v>
      </c>
      <c r="V429" t="s">
        <v>634</v>
      </c>
      <c r="W429" t="s">
        <v>3395</v>
      </c>
      <c r="X429" t="s">
        <v>3395</v>
      </c>
      <c r="Y429" t="s">
        <v>3395</v>
      </c>
      <c r="Z429" t="s">
        <v>3395</v>
      </c>
      <c r="AA429" t="s">
        <v>3395</v>
      </c>
      <c r="AB429">
        <v>0</v>
      </c>
      <c r="AC429">
        <v>0</v>
      </c>
      <c r="AD429">
        <v>0</v>
      </c>
      <c r="AE429">
        <v>0</v>
      </c>
      <c r="AF429">
        <v>0</v>
      </c>
      <c r="AG429">
        <v>0</v>
      </c>
      <c r="AH429">
        <v>0</v>
      </c>
      <c r="AI429">
        <v>0</v>
      </c>
      <c r="AL429">
        <v>0</v>
      </c>
      <c r="AM429" t="s">
        <v>6499</v>
      </c>
    </row>
    <row r="430" spans="1:48">
      <c r="A430" s="6">
        <v>414</v>
      </c>
      <c r="B430" t="s">
        <v>6502</v>
      </c>
      <c r="C430" t="s">
        <v>634</v>
      </c>
      <c r="D430" t="str">
        <f>IF(G430="n","",MIN(X430,-I430,-N430))</f>
        <v/>
      </c>
      <c r="F430" t="str">
        <f t="shared" si="50"/>
        <v/>
      </c>
      <c r="G430" t="str">
        <f t="shared" si="52"/>
        <v>n</v>
      </c>
      <c r="H430" t="str">
        <f t="shared" si="54"/>
        <v>None</v>
      </c>
      <c r="I430" t="s">
        <v>1489</v>
      </c>
      <c r="J430" t="s">
        <v>5551</v>
      </c>
      <c r="M430">
        <v>30239.4</v>
      </c>
      <c r="N430">
        <v>0.36199999999999999</v>
      </c>
      <c r="O430">
        <v>3961.3</v>
      </c>
      <c r="P430" t="s">
        <v>6503</v>
      </c>
      <c r="Q430">
        <v>0.19500000000000001</v>
      </c>
      <c r="R430">
        <v>88800</v>
      </c>
      <c r="S430" t="s">
        <v>5513</v>
      </c>
      <c r="T430" t="e">
        <v>#N/A</v>
      </c>
      <c r="U430" t="s">
        <v>680</v>
      </c>
      <c r="V430" t="s">
        <v>634</v>
      </c>
      <c r="W430" t="s">
        <v>3395</v>
      </c>
      <c r="X430" t="s">
        <v>3395</v>
      </c>
      <c r="Y430" t="s">
        <v>3395</v>
      </c>
      <c r="Z430" t="s">
        <v>3395</v>
      </c>
      <c r="AM430" t="s">
        <v>6502</v>
      </c>
    </row>
    <row r="431" spans="1:48">
      <c r="A431" s="1">
        <v>415</v>
      </c>
      <c r="B431" t="s">
        <v>440</v>
      </c>
      <c r="C431" t="s">
        <v>634</v>
      </c>
      <c r="D431">
        <f>IF(G431="n","",MIN(X431,AI431,AN431))</f>
        <v>2008</v>
      </c>
      <c r="F431">
        <f t="shared" si="50"/>
        <v>2008</v>
      </c>
      <c r="G431" t="str">
        <f t="shared" si="52"/>
        <v>y</v>
      </c>
      <c r="H431" t="str">
        <f t="shared" si="54"/>
        <v>CN</v>
      </c>
      <c r="I431" t="s">
        <v>1281</v>
      </c>
      <c r="J431" t="s">
        <v>1281</v>
      </c>
      <c r="M431">
        <v>30235.4</v>
      </c>
      <c r="N431">
        <v>5.7000000000000002E-2</v>
      </c>
      <c r="O431">
        <v>483.7</v>
      </c>
      <c r="P431" t="s">
        <v>6504</v>
      </c>
      <c r="Q431">
        <v>-1.7999999999999999E-2</v>
      </c>
      <c r="R431">
        <v>77448</v>
      </c>
      <c r="S431">
        <v>-3</v>
      </c>
      <c r="T431">
        <v>0</v>
      </c>
      <c r="U431" t="s">
        <v>639</v>
      </c>
      <c r="V431" t="s">
        <v>651</v>
      </c>
      <c r="W431" t="s">
        <v>3395</v>
      </c>
      <c r="X431">
        <v>2008</v>
      </c>
      <c r="Y431" t="s">
        <v>3395</v>
      </c>
      <c r="Z431" t="s">
        <v>3395</v>
      </c>
      <c r="AA431">
        <v>2023</v>
      </c>
      <c r="AB431" t="s">
        <v>685</v>
      </c>
      <c r="AC431">
        <v>0</v>
      </c>
      <c r="AD431" t="s">
        <v>6505</v>
      </c>
      <c r="AE431" t="s">
        <v>6506</v>
      </c>
      <c r="AF431">
        <v>0</v>
      </c>
      <c r="AG431">
        <v>0</v>
      </c>
      <c r="AH431">
        <v>0</v>
      </c>
      <c r="AL431">
        <v>0</v>
      </c>
      <c r="AM431" t="s">
        <v>440</v>
      </c>
    </row>
    <row r="432" spans="1:48">
      <c r="A432" s="1">
        <v>416</v>
      </c>
      <c r="B432" t="s">
        <v>428</v>
      </c>
      <c r="C432" t="s">
        <v>634</v>
      </c>
      <c r="D432" t="str">
        <f t="shared" ref="D432:D437" si="55">IF(G432="n","-",MIN(X432,AI432,AN432))</f>
        <v>-</v>
      </c>
      <c r="E432" t="s">
        <v>3395</v>
      </c>
      <c r="F432" t="str">
        <f t="shared" si="50"/>
        <v/>
      </c>
      <c r="G432" t="str">
        <f t="shared" si="52"/>
        <v>n</v>
      </c>
      <c r="H432" t="str">
        <f t="shared" si="54"/>
        <v>None</v>
      </c>
      <c r="I432" t="s">
        <v>5687</v>
      </c>
      <c r="J432" t="s">
        <v>5687</v>
      </c>
      <c r="M432">
        <v>30095</v>
      </c>
      <c r="N432">
        <v>0.16600000000000001</v>
      </c>
      <c r="O432">
        <v>3229</v>
      </c>
      <c r="P432" t="s">
        <v>6507</v>
      </c>
      <c r="Q432">
        <v>0.60199999999999998</v>
      </c>
      <c r="R432">
        <v>85000</v>
      </c>
      <c r="S432">
        <v>45</v>
      </c>
      <c r="T432">
        <v>0</v>
      </c>
      <c r="U432" t="s">
        <v>3332</v>
      </c>
      <c r="V432" t="s">
        <v>634</v>
      </c>
      <c r="W432" t="s">
        <v>6508</v>
      </c>
      <c r="X432" t="s">
        <v>3395</v>
      </c>
      <c r="Y432">
        <v>2014</v>
      </c>
      <c r="Z432">
        <v>2010</v>
      </c>
      <c r="AA432">
        <v>2020</v>
      </c>
      <c r="AB432" t="s">
        <v>2990</v>
      </c>
      <c r="AC432">
        <v>0</v>
      </c>
      <c r="AD432">
        <v>0</v>
      </c>
      <c r="AE432" t="s">
        <v>6509</v>
      </c>
      <c r="AF432">
        <v>0</v>
      </c>
      <c r="AG432">
        <v>0</v>
      </c>
      <c r="AH432">
        <v>0</v>
      </c>
      <c r="AI432">
        <v>0</v>
      </c>
      <c r="AL432">
        <v>0</v>
      </c>
      <c r="AM432" t="s">
        <v>428</v>
      </c>
    </row>
    <row r="433" spans="1:48">
      <c r="A433" s="1">
        <v>417</v>
      </c>
      <c r="B433" t="s">
        <v>473</v>
      </c>
      <c r="C433" t="s">
        <v>634</v>
      </c>
      <c r="D433" t="str">
        <f t="shared" si="55"/>
        <v>-</v>
      </c>
      <c r="E433" t="s">
        <v>3395</v>
      </c>
      <c r="F433" t="str">
        <f t="shared" si="50"/>
        <v/>
      </c>
      <c r="G433" t="str">
        <f t="shared" ref="G433:G463" si="56">IF( V433="Carbon Neutral", "y", IF(AI433&gt;1, "y", IF(AND(AO433&lt;=2030, AO433&gt;0),"y","n" ) ) )</f>
        <v>n</v>
      </c>
      <c r="H433" t="str">
        <f t="shared" si="54"/>
        <v>None</v>
      </c>
      <c r="I433" t="s">
        <v>1101</v>
      </c>
      <c r="J433" t="s">
        <v>1111</v>
      </c>
      <c r="K433" s="7" t="s">
        <v>6510</v>
      </c>
      <c r="M433">
        <v>30081.4</v>
      </c>
      <c r="N433">
        <v>0.21299999999999999</v>
      </c>
      <c r="O433">
        <v>2540.9</v>
      </c>
      <c r="P433" t="s">
        <v>6511</v>
      </c>
      <c r="Q433">
        <v>-0.26</v>
      </c>
      <c r="R433">
        <v>12480</v>
      </c>
      <c r="S433">
        <v>59</v>
      </c>
      <c r="T433">
        <v>0</v>
      </c>
      <c r="U433" t="s">
        <v>706</v>
      </c>
      <c r="V433" t="s">
        <v>634</v>
      </c>
      <c r="W433" t="s">
        <v>6512</v>
      </c>
      <c r="X433" t="s">
        <v>3395</v>
      </c>
      <c r="Y433" t="s">
        <v>3395</v>
      </c>
      <c r="Z433">
        <v>2014</v>
      </c>
      <c r="AA433">
        <v>2030</v>
      </c>
      <c r="AB433" t="s">
        <v>6513</v>
      </c>
      <c r="AC433">
        <v>0</v>
      </c>
      <c r="AD433">
        <v>0</v>
      </c>
      <c r="AE433" t="s">
        <v>6514</v>
      </c>
      <c r="AF433">
        <v>0</v>
      </c>
      <c r="AG433">
        <v>0</v>
      </c>
      <c r="AH433">
        <v>0</v>
      </c>
      <c r="AI433">
        <v>0</v>
      </c>
      <c r="AL433">
        <v>0</v>
      </c>
      <c r="AM433" t="s">
        <v>473</v>
      </c>
    </row>
    <row r="434" spans="1:48">
      <c r="A434" s="1">
        <v>418</v>
      </c>
      <c r="B434" t="s">
        <v>2807</v>
      </c>
      <c r="C434" t="s">
        <v>634</v>
      </c>
      <c r="D434" t="str">
        <f t="shared" si="55"/>
        <v>-</v>
      </c>
      <c r="E434" t="s">
        <v>3395</v>
      </c>
      <c r="F434" t="str">
        <f t="shared" si="50"/>
        <v/>
      </c>
      <c r="G434" t="str">
        <f t="shared" si="56"/>
        <v>n</v>
      </c>
      <c r="H434" t="str">
        <f t="shared" si="54"/>
        <v>None</v>
      </c>
      <c r="I434" t="s">
        <v>1145</v>
      </c>
      <c r="J434" t="s">
        <v>5585</v>
      </c>
      <c r="M434">
        <v>30070.6</v>
      </c>
      <c r="N434">
        <v>-0.33100000000000002</v>
      </c>
      <c r="O434">
        <v>3703.7</v>
      </c>
      <c r="P434" t="s">
        <v>6515</v>
      </c>
      <c r="Q434">
        <v>1.284</v>
      </c>
      <c r="R434">
        <v>34000</v>
      </c>
      <c r="S434">
        <v>-177</v>
      </c>
      <c r="T434" t="s">
        <v>5493</v>
      </c>
      <c r="U434" t="s">
        <v>706</v>
      </c>
      <c r="V434" t="s">
        <v>634</v>
      </c>
      <c r="W434" t="s">
        <v>3395</v>
      </c>
      <c r="X434" t="s">
        <v>3395</v>
      </c>
      <c r="Y434" t="s">
        <v>3395</v>
      </c>
      <c r="Z434" t="s">
        <v>3395</v>
      </c>
      <c r="AA434" t="s">
        <v>3395</v>
      </c>
      <c r="AB434">
        <v>0</v>
      </c>
      <c r="AC434">
        <v>0</v>
      </c>
      <c r="AD434">
        <v>0</v>
      </c>
      <c r="AE434">
        <v>0</v>
      </c>
      <c r="AF434">
        <v>0</v>
      </c>
      <c r="AG434">
        <v>0</v>
      </c>
      <c r="AH434">
        <v>0</v>
      </c>
      <c r="AI434">
        <v>0</v>
      </c>
      <c r="AL434">
        <v>0</v>
      </c>
      <c r="AM434" t="s">
        <v>2807</v>
      </c>
    </row>
    <row r="435" spans="1:48">
      <c r="A435" s="1">
        <v>419</v>
      </c>
      <c r="B435" t="s">
        <v>545</v>
      </c>
      <c r="C435" t="s">
        <v>634</v>
      </c>
      <c r="D435" t="str">
        <f t="shared" si="55"/>
        <v>-</v>
      </c>
      <c r="E435" t="s">
        <v>3395</v>
      </c>
      <c r="F435" t="str">
        <f t="shared" si="50"/>
        <v/>
      </c>
      <c r="G435" t="str">
        <f t="shared" si="56"/>
        <v>n</v>
      </c>
      <c r="H435" t="str">
        <f t="shared" si="54"/>
        <v>None</v>
      </c>
      <c r="I435" t="s">
        <v>1130</v>
      </c>
      <c r="J435" t="s">
        <v>6486</v>
      </c>
      <c r="M435">
        <v>29953</v>
      </c>
      <c r="N435">
        <v>8.0000000000000002E-3</v>
      </c>
      <c r="O435">
        <v>3104</v>
      </c>
      <c r="P435" t="s">
        <v>6516</v>
      </c>
      <c r="Q435">
        <v>-0.22900000000000001</v>
      </c>
      <c r="R435">
        <v>98003</v>
      </c>
      <c r="S435">
        <v>-23</v>
      </c>
      <c r="T435" t="s">
        <v>5493</v>
      </c>
      <c r="U435" t="s">
        <v>667</v>
      </c>
      <c r="V435" t="s">
        <v>634</v>
      </c>
      <c r="W435" t="s">
        <v>3395</v>
      </c>
      <c r="X435" t="s">
        <v>3395</v>
      </c>
      <c r="Y435" t="s">
        <v>3395</v>
      </c>
      <c r="Z435" t="s">
        <v>3395</v>
      </c>
      <c r="AA435" t="s">
        <v>3395</v>
      </c>
      <c r="AB435">
        <v>0</v>
      </c>
      <c r="AC435">
        <v>0</v>
      </c>
      <c r="AD435">
        <v>0</v>
      </c>
      <c r="AE435">
        <v>0</v>
      </c>
      <c r="AF435">
        <v>0</v>
      </c>
      <c r="AG435">
        <v>0</v>
      </c>
      <c r="AH435">
        <v>0</v>
      </c>
      <c r="AI435">
        <v>0</v>
      </c>
      <c r="AL435">
        <v>0</v>
      </c>
      <c r="AM435" t="s">
        <v>545</v>
      </c>
    </row>
    <row r="436" spans="1:48">
      <c r="A436" s="1">
        <v>420</v>
      </c>
      <c r="B436" t="s">
        <v>3146</v>
      </c>
      <c r="C436" t="s">
        <v>634</v>
      </c>
      <c r="D436" t="str">
        <f t="shared" si="55"/>
        <v>-</v>
      </c>
      <c r="E436" t="s">
        <v>3395</v>
      </c>
      <c r="F436" t="str">
        <f t="shared" si="50"/>
        <v/>
      </c>
      <c r="G436" t="str">
        <f t="shared" si="56"/>
        <v>n</v>
      </c>
      <c r="H436" t="str">
        <f t="shared" si="54"/>
        <v>None</v>
      </c>
      <c r="I436" t="s">
        <v>1101</v>
      </c>
      <c r="J436" t="s">
        <v>5510</v>
      </c>
      <c r="M436">
        <v>29832.5</v>
      </c>
      <c r="N436">
        <v>5.5E-2</v>
      </c>
      <c r="O436">
        <v>1037.9000000000001</v>
      </c>
      <c r="P436" t="s">
        <v>6517</v>
      </c>
      <c r="Q436">
        <v>-0.24299999999999999</v>
      </c>
      <c r="R436">
        <v>32597</v>
      </c>
      <c r="S436" t="s">
        <v>3395</v>
      </c>
      <c r="T436">
        <v>0</v>
      </c>
      <c r="U436" t="s">
        <v>676</v>
      </c>
      <c r="V436" t="s">
        <v>634</v>
      </c>
      <c r="W436" t="s">
        <v>3395</v>
      </c>
      <c r="X436" t="s">
        <v>3395</v>
      </c>
      <c r="Y436" t="s">
        <v>3395</v>
      </c>
      <c r="Z436" t="s">
        <v>3395</v>
      </c>
      <c r="AA436" t="s">
        <v>3395</v>
      </c>
      <c r="AB436">
        <v>0</v>
      </c>
      <c r="AC436">
        <v>0</v>
      </c>
      <c r="AD436" t="s">
        <v>6518</v>
      </c>
      <c r="AE436">
        <v>0</v>
      </c>
      <c r="AF436">
        <v>0</v>
      </c>
      <c r="AG436">
        <v>0</v>
      </c>
      <c r="AH436">
        <v>0</v>
      </c>
      <c r="AI436">
        <v>0</v>
      </c>
      <c r="AL436">
        <v>0</v>
      </c>
      <c r="AM436" t="s">
        <v>3146</v>
      </c>
    </row>
    <row r="437" spans="1:48">
      <c r="A437" s="1">
        <v>421</v>
      </c>
      <c r="B437" t="s">
        <v>734</v>
      </c>
      <c r="C437" t="s">
        <v>634</v>
      </c>
      <c r="D437" t="str">
        <f t="shared" si="55"/>
        <v>-</v>
      </c>
      <c r="E437" t="s">
        <v>3395</v>
      </c>
      <c r="F437" t="str">
        <f t="shared" si="50"/>
        <v/>
      </c>
      <c r="G437" t="str">
        <f t="shared" si="56"/>
        <v>n</v>
      </c>
      <c r="H437" t="str">
        <f t="shared" si="54"/>
        <v>None</v>
      </c>
      <c r="I437" t="s">
        <v>1137</v>
      </c>
      <c r="J437" t="s">
        <v>6313</v>
      </c>
      <c r="M437">
        <v>29676.799999999999</v>
      </c>
      <c r="N437">
        <v>0.107</v>
      </c>
      <c r="O437">
        <v>716.2</v>
      </c>
      <c r="P437" t="s">
        <v>6519</v>
      </c>
      <c r="Q437">
        <v>0.78200000000000003</v>
      </c>
      <c r="R437">
        <v>20100</v>
      </c>
      <c r="S437">
        <v>19</v>
      </c>
      <c r="T437">
        <v>0</v>
      </c>
      <c r="U437" t="s">
        <v>3332</v>
      </c>
      <c r="V437" t="s">
        <v>634</v>
      </c>
      <c r="W437" t="s">
        <v>3395</v>
      </c>
      <c r="X437" t="s">
        <v>3395</v>
      </c>
      <c r="Y437" t="s">
        <v>3395</v>
      </c>
      <c r="Z437" t="s">
        <v>3395</v>
      </c>
      <c r="AA437" t="s">
        <v>3395</v>
      </c>
      <c r="AB437">
        <v>0</v>
      </c>
      <c r="AC437">
        <v>0</v>
      </c>
      <c r="AD437">
        <v>0</v>
      </c>
      <c r="AE437">
        <v>0</v>
      </c>
      <c r="AF437">
        <v>0</v>
      </c>
      <c r="AG437">
        <v>0</v>
      </c>
      <c r="AH437">
        <v>0</v>
      </c>
      <c r="AI437">
        <v>0</v>
      </c>
      <c r="AL437">
        <v>0</v>
      </c>
      <c r="AM437" t="s">
        <v>734</v>
      </c>
    </row>
    <row r="438" spans="1:48">
      <c r="A438" s="1">
        <v>422</v>
      </c>
      <c r="B438" t="s">
        <v>460</v>
      </c>
      <c r="C438" t="s">
        <v>634</v>
      </c>
      <c r="D438">
        <f>IF(G438="n","",MIN(X438,AI438,AN438))</f>
        <v>2017</v>
      </c>
      <c r="F438">
        <f t="shared" si="50"/>
        <v>2017</v>
      </c>
      <c r="G438" t="str">
        <f t="shared" si="56"/>
        <v>y</v>
      </c>
      <c r="H438" t="str">
        <f t="shared" si="54"/>
        <v xml:space="preserve"> SBT</v>
      </c>
      <c r="I438" t="s">
        <v>5704</v>
      </c>
      <c r="J438" t="s">
        <v>3727</v>
      </c>
      <c r="M438">
        <v>29625</v>
      </c>
      <c r="N438">
        <v>3.1E-2</v>
      </c>
      <c r="O438">
        <v>7911</v>
      </c>
      <c r="P438" t="s">
        <v>6520</v>
      </c>
      <c r="Q438">
        <v>0.311</v>
      </c>
      <c r="R438">
        <v>77400</v>
      </c>
      <c r="S438">
        <v>-11</v>
      </c>
      <c r="T438" t="s">
        <v>5493</v>
      </c>
      <c r="U438" t="s">
        <v>3332</v>
      </c>
      <c r="V438" t="s">
        <v>634</v>
      </c>
      <c r="W438" t="s">
        <v>5681</v>
      </c>
      <c r="X438" t="s">
        <v>3395</v>
      </c>
      <c r="Y438" t="s">
        <v>3395</v>
      </c>
      <c r="Z438">
        <v>2010</v>
      </c>
      <c r="AA438">
        <v>2020</v>
      </c>
      <c r="AB438" t="s">
        <v>5697</v>
      </c>
      <c r="AC438">
        <v>0</v>
      </c>
      <c r="AD438">
        <v>0</v>
      </c>
      <c r="AE438" t="s">
        <v>6521</v>
      </c>
      <c r="AF438" t="s">
        <v>3727</v>
      </c>
      <c r="AG438" t="s">
        <v>641</v>
      </c>
      <c r="AH438" t="s">
        <v>4777</v>
      </c>
      <c r="AI438">
        <v>2017</v>
      </c>
      <c r="AJ438">
        <v>2030</v>
      </c>
      <c r="AK438" t="s">
        <v>5498</v>
      </c>
      <c r="AL438" t="s">
        <v>4866</v>
      </c>
      <c r="AM438" t="s">
        <v>460</v>
      </c>
    </row>
    <row r="439" spans="1:48">
      <c r="A439" s="1">
        <v>423</v>
      </c>
      <c r="B439" t="s">
        <v>1888</v>
      </c>
      <c r="C439" t="s">
        <v>634</v>
      </c>
      <c r="D439" t="str">
        <f>IF(G439="n","-",MIN(X439,AI439,AN439))</f>
        <v>-</v>
      </c>
      <c r="E439" t="s">
        <v>3395</v>
      </c>
      <c r="F439" t="str">
        <f t="shared" si="50"/>
        <v/>
      </c>
      <c r="G439" t="str">
        <f t="shared" si="56"/>
        <v>n</v>
      </c>
      <c r="H439" t="str">
        <f t="shared" si="54"/>
        <v>None</v>
      </c>
      <c r="I439" t="s">
        <v>1101</v>
      </c>
      <c r="J439" t="s">
        <v>6522</v>
      </c>
      <c r="M439">
        <v>29592.3</v>
      </c>
      <c r="N439">
        <v>9.1999999999999998E-2</v>
      </c>
      <c r="O439">
        <v>1143.8</v>
      </c>
      <c r="P439" t="s">
        <v>6523</v>
      </c>
      <c r="Q439">
        <v>-0.15</v>
      </c>
      <c r="R439">
        <v>92631</v>
      </c>
      <c r="S439">
        <v>12</v>
      </c>
      <c r="T439">
        <v>0</v>
      </c>
      <c r="U439" t="s">
        <v>911</v>
      </c>
      <c r="V439" t="s">
        <v>634</v>
      </c>
      <c r="W439" t="s">
        <v>3395</v>
      </c>
      <c r="X439" t="s">
        <v>3395</v>
      </c>
      <c r="Y439" t="s">
        <v>3395</v>
      </c>
      <c r="Z439" t="s">
        <v>3395</v>
      </c>
      <c r="AA439" t="s">
        <v>3395</v>
      </c>
      <c r="AB439">
        <v>0</v>
      </c>
      <c r="AC439">
        <v>0</v>
      </c>
      <c r="AD439">
        <v>0</v>
      </c>
      <c r="AE439">
        <v>0</v>
      </c>
      <c r="AF439">
        <v>0</v>
      </c>
      <c r="AG439">
        <v>0</v>
      </c>
      <c r="AH439">
        <v>0</v>
      </c>
      <c r="AI439">
        <v>0</v>
      </c>
      <c r="AL439">
        <v>0</v>
      </c>
      <c r="AM439" t="s">
        <v>239</v>
      </c>
    </row>
    <row r="440" spans="1:48">
      <c r="A440" s="1">
        <v>424</v>
      </c>
      <c r="B440" t="s">
        <v>544</v>
      </c>
      <c r="C440" t="s">
        <v>634</v>
      </c>
      <c r="D440" t="str">
        <f>IF(G440="n","-",MIN(X440,AI440,AN440))</f>
        <v>-</v>
      </c>
      <c r="E440" t="s">
        <v>3395</v>
      </c>
      <c r="F440" t="str">
        <f t="shared" si="50"/>
        <v/>
      </c>
      <c r="G440" t="str">
        <f t="shared" si="56"/>
        <v>n</v>
      </c>
      <c r="H440" t="str">
        <f t="shared" si="54"/>
        <v>None</v>
      </c>
      <c r="I440" t="s">
        <v>713</v>
      </c>
      <c r="J440" t="s">
        <v>5536</v>
      </c>
      <c r="M440">
        <v>29509.5</v>
      </c>
      <c r="N440">
        <v>7.3999999999999996E-2</v>
      </c>
      <c r="O440">
        <v>162.80000000000001</v>
      </c>
      <c r="P440" t="s">
        <v>6524</v>
      </c>
      <c r="Q440">
        <v>0.27500000000000002</v>
      </c>
      <c r="R440">
        <v>82955</v>
      </c>
      <c r="S440">
        <v>8</v>
      </c>
      <c r="T440">
        <v>0</v>
      </c>
      <c r="U440" t="s">
        <v>4004</v>
      </c>
      <c r="V440" t="s">
        <v>634</v>
      </c>
      <c r="W440" t="s">
        <v>3395</v>
      </c>
      <c r="X440" t="s">
        <v>3395</v>
      </c>
      <c r="Y440" t="s">
        <v>3395</v>
      </c>
      <c r="Z440" t="s">
        <v>3395</v>
      </c>
      <c r="AA440" t="s">
        <v>3395</v>
      </c>
      <c r="AB440">
        <v>0</v>
      </c>
      <c r="AC440">
        <v>0</v>
      </c>
      <c r="AD440">
        <v>0</v>
      </c>
      <c r="AE440">
        <v>0</v>
      </c>
      <c r="AF440">
        <v>0</v>
      </c>
      <c r="AG440">
        <v>0</v>
      </c>
      <c r="AH440">
        <v>0</v>
      </c>
      <c r="AI440">
        <v>0</v>
      </c>
      <c r="AL440">
        <v>0</v>
      </c>
      <c r="AM440" t="s">
        <v>544</v>
      </c>
    </row>
    <row r="441" spans="1:48">
      <c r="A441" s="1">
        <v>425</v>
      </c>
      <c r="B441" t="s">
        <v>354</v>
      </c>
      <c r="C441" t="s">
        <v>634</v>
      </c>
      <c r="D441" t="str">
        <f>IF(G441="n","-",MIN(X441,AI441,AN441))</f>
        <v>-</v>
      </c>
      <c r="E441" t="s">
        <v>3395</v>
      </c>
      <c r="F441" t="str">
        <f t="shared" si="50"/>
        <v/>
      </c>
      <c r="G441" t="str">
        <f t="shared" si="56"/>
        <v>n</v>
      </c>
      <c r="H441" t="str">
        <f t="shared" si="54"/>
        <v>None</v>
      </c>
      <c r="I441" t="s">
        <v>1145</v>
      </c>
      <c r="J441" t="s">
        <v>5580</v>
      </c>
      <c r="M441">
        <v>29332.3</v>
      </c>
      <c r="N441">
        <v>3.0000000000000001E-3</v>
      </c>
      <c r="O441">
        <v>4593.7</v>
      </c>
      <c r="P441" t="s">
        <v>6525</v>
      </c>
      <c r="Q441">
        <v>-0.255</v>
      </c>
      <c r="R441">
        <v>86786</v>
      </c>
      <c r="S441">
        <v>-23</v>
      </c>
      <c r="T441" t="s">
        <v>5493</v>
      </c>
      <c r="U441" t="s">
        <v>735</v>
      </c>
      <c r="V441" t="s">
        <v>634</v>
      </c>
      <c r="W441" t="s">
        <v>6526</v>
      </c>
      <c r="X441" t="s">
        <v>3395</v>
      </c>
      <c r="Y441" t="s">
        <v>3395</v>
      </c>
      <c r="Z441">
        <v>2008</v>
      </c>
      <c r="AA441">
        <v>2020</v>
      </c>
      <c r="AB441">
        <v>0</v>
      </c>
      <c r="AC441">
        <v>0</v>
      </c>
      <c r="AD441">
        <v>0</v>
      </c>
      <c r="AE441" t="s">
        <v>6527</v>
      </c>
      <c r="AF441">
        <v>0</v>
      </c>
      <c r="AG441">
        <v>0</v>
      </c>
      <c r="AH441">
        <v>0</v>
      </c>
      <c r="AI441">
        <v>0</v>
      </c>
      <c r="AL441">
        <v>0</v>
      </c>
      <c r="AM441" t="s">
        <v>354</v>
      </c>
    </row>
    <row r="442" spans="1:48">
      <c r="A442" s="1">
        <v>426</v>
      </c>
      <c r="B442" t="s">
        <v>2561</v>
      </c>
      <c r="C442" t="s">
        <v>634</v>
      </c>
      <c r="D442" t="str">
        <f>IF(G442="n","-",MIN(X442,AI442,AN442))</f>
        <v>-</v>
      </c>
      <c r="E442" t="s">
        <v>3395</v>
      </c>
      <c r="F442" t="str">
        <f t="shared" si="50"/>
        <v/>
      </c>
      <c r="G442" t="str">
        <f t="shared" si="56"/>
        <v>n</v>
      </c>
      <c r="H442" t="str">
        <f t="shared" si="54"/>
        <v>None</v>
      </c>
      <c r="I442" t="s">
        <v>1145</v>
      </c>
      <c r="J442" t="s">
        <v>5585</v>
      </c>
      <c r="M442">
        <v>29305.8</v>
      </c>
      <c r="N442">
        <v>3.6999999999999998E-2</v>
      </c>
      <c r="O442">
        <v>1512.9</v>
      </c>
      <c r="P442" t="s">
        <v>6528</v>
      </c>
      <c r="Q442">
        <v>0.46700000000000003</v>
      </c>
      <c r="R442">
        <v>5420</v>
      </c>
      <c r="S442">
        <v>-5</v>
      </c>
      <c r="T442">
        <v>0</v>
      </c>
      <c r="U442" t="s">
        <v>876</v>
      </c>
      <c r="V442" t="s">
        <v>634</v>
      </c>
      <c r="W442" t="s">
        <v>3395</v>
      </c>
      <c r="X442" t="s">
        <v>3395</v>
      </c>
      <c r="Y442" t="s">
        <v>3395</v>
      </c>
      <c r="Z442" t="s">
        <v>3395</v>
      </c>
      <c r="AA442" t="s">
        <v>3395</v>
      </c>
      <c r="AB442">
        <v>0</v>
      </c>
      <c r="AC442">
        <v>0</v>
      </c>
      <c r="AD442" t="s">
        <v>6529</v>
      </c>
      <c r="AE442">
        <v>0</v>
      </c>
      <c r="AF442">
        <v>0</v>
      </c>
      <c r="AG442">
        <v>0</v>
      </c>
      <c r="AH442">
        <v>0</v>
      </c>
      <c r="AI442">
        <v>0</v>
      </c>
      <c r="AL442">
        <v>0</v>
      </c>
      <c r="AM442" t="s">
        <v>2561</v>
      </c>
    </row>
    <row r="443" spans="1:48">
      <c r="A443" s="1">
        <v>427</v>
      </c>
      <c r="B443" t="s">
        <v>477</v>
      </c>
      <c r="C443" t="s">
        <v>634</v>
      </c>
      <c r="D443">
        <f>IF(G443="n","",MIN(X443,AI443,AN443))</f>
        <v>2015</v>
      </c>
      <c r="E443" t="s">
        <v>5489</v>
      </c>
      <c r="F443">
        <f t="shared" si="50"/>
        <v>2015</v>
      </c>
      <c r="G443" t="str">
        <f t="shared" si="56"/>
        <v>y</v>
      </c>
      <c r="H443" t="str">
        <f t="shared" si="54"/>
        <v>CN, SBT &amp; RE100</v>
      </c>
      <c r="I443" t="s">
        <v>713</v>
      </c>
      <c r="J443" t="s">
        <v>5662</v>
      </c>
      <c r="M443">
        <v>29159.599999999999</v>
      </c>
      <c r="N443">
        <v>0.10299999999999999</v>
      </c>
      <c r="O443">
        <v>4818.6000000000004</v>
      </c>
      <c r="P443" t="s">
        <v>6530</v>
      </c>
      <c r="Q443">
        <v>6.4000000000000001E-2</v>
      </c>
      <c r="R443">
        <v>96498</v>
      </c>
      <c r="S443">
        <v>19</v>
      </c>
      <c r="T443">
        <v>0</v>
      </c>
      <c r="U443" t="s">
        <v>709</v>
      </c>
      <c r="V443" t="s">
        <v>651</v>
      </c>
      <c r="W443" t="s">
        <v>3395</v>
      </c>
      <c r="X443">
        <v>2017</v>
      </c>
      <c r="Y443" t="s">
        <v>3395</v>
      </c>
      <c r="Z443" t="s">
        <v>3395</v>
      </c>
      <c r="AA443">
        <v>2025</v>
      </c>
      <c r="AB443" t="s">
        <v>995</v>
      </c>
      <c r="AC443">
        <v>0</v>
      </c>
      <c r="AD443" t="s">
        <v>6531</v>
      </c>
      <c r="AE443" t="s">
        <v>6532</v>
      </c>
      <c r="AF443" t="s">
        <v>3461</v>
      </c>
      <c r="AG443" t="s">
        <v>641</v>
      </c>
      <c r="AH443" t="s">
        <v>4777</v>
      </c>
      <c r="AI443">
        <v>2017</v>
      </c>
      <c r="AJ443">
        <v>2025</v>
      </c>
      <c r="AK443" t="s">
        <v>5498</v>
      </c>
      <c r="AL443" t="s">
        <v>6533</v>
      </c>
      <c r="AM443" t="s">
        <v>477</v>
      </c>
      <c r="AN443">
        <v>2015</v>
      </c>
      <c r="AO443">
        <v>2014</v>
      </c>
      <c r="AP443" t="s">
        <v>3338</v>
      </c>
      <c r="AQ443">
        <v>1</v>
      </c>
      <c r="AR443">
        <v>1</v>
      </c>
      <c r="AS443">
        <v>1</v>
      </c>
      <c r="AT443">
        <v>1</v>
      </c>
      <c r="AU443" t="s">
        <v>5691</v>
      </c>
      <c r="AV443" t="s">
        <v>643</v>
      </c>
    </row>
    <row r="444" spans="1:48">
      <c r="A444" s="1">
        <v>428</v>
      </c>
      <c r="B444" t="s">
        <v>469</v>
      </c>
      <c r="C444" t="s">
        <v>634</v>
      </c>
      <c r="D444">
        <f>IF(G444="n","",MIN(X444,AI444,AN444))</f>
        <v>2012</v>
      </c>
      <c r="F444">
        <f t="shared" si="50"/>
        <v>2012</v>
      </c>
      <c r="G444" t="str">
        <f t="shared" si="56"/>
        <v>y</v>
      </c>
      <c r="H444" t="str">
        <f t="shared" si="54"/>
        <v>CN, SBT &amp; RE100</v>
      </c>
      <c r="I444" t="s">
        <v>1370</v>
      </c>
      <c r="J444" t="s">
        <v>5782</v>
      </c>
      <c r="M444">
        <v>29149</v>
      </c>
      <c r="N444">
        <v>7.2999999999999995E-2</v>
      </c>
      <c r="O444">
        <v>941.8</v>
      </c>
      <c r="P444" t="s">
        <v>6534</v>
      </c>
      <c r="Q444">
        <v>-1.7999999999999999E-2</v>
      </c>
      <c r="R444">
        <v>233076</v>
      </c>
      <c r="S444">
        <v>6</v>
      </c>
      <c r="T444">
        <v>0</v>
      </c>
      <c r="U444" t="s">
        <v>692</v>
      </c>
      <c r="V444" t="s">
        <v>651</v>
      </c>
      <c r="W444" t="s">
        <v>3395</v>
      </c>
      <c r="X444">
        <v>2012</v>
      </c>
      <c r="Y444" t="s">
        <v>3395</v>
      </c>
      <c r="Z444" t="s">
        <v>3395</v>
      </c>
      <c r="AA444" t="s">
        <v>3395</v>
      </c>
      <c r="AB444" t="s">
        <v>6535</v>
      </c>
      <c r="AC444">
        <v>0</v>
      </c>
      <c r="AD444" t="s">
        <v>6536</v>
      </c>
      <c r="AE444" t="s">
        <v>6537</v>
      </c>
      <c r="AF444" t="s">
        <v>4116</v>
      </c>
      <c r="AG444" t="s">
        <v>633</v>
      </c>
      <c r="AH444" t="s">
        <v>4822</v>
      </c>
      <c r="AI444">
        <v>2017</v>
      </c>
      <c r="AL444">
        <v>0</v>
      </c>
      <c r="AM444" t="s">
        <v>469</v>
      </c>
      <c r="AN444">
        <v>2015</v>
      </c>
      <c r="AO444">
        <v>2020</v>
      </c>
      <c r="AP444" t="s">
        <v>3338</v>
      </c>
      <c r="AQ444">
        <v>0.81</v>
      </c>
      <c r="AR444">
        <v>0.76</v>
      </c>
      <c r="AS444">
        <v>0</v>
      </c>
      <c r="AT444" t="s">
        <v>3338</v>
      </c>
      <c r="AU444" t="s">
        <v>5691</v>
      </c>
    </row>
    <row r="445" spans="1:48">
      <c r="A445" s="1">
        <v>429</v>
      </c>
      <c r="B445" t="s">
        <v>425</v>
      </c>
      <c r="C445" t="s">
        <v>634</v>
      </c>
      <c r="D445" t="str">
        <f>IF(G445="n","-",MIN(X445,AI445,AN445))</f>
        <v>-</v>
      </c>
      <c r="E445" t="s">
        <v>3395</v>
      </c>
      <c r="F445" t="str">
        <f t="shared" si="50"/>
        <v/>
      </c>
      <c r="G445" t="str">
        <f t="shared" si="56"/>
        <v>n</v>
      </c>
      <c r="H445" t="str">
        <f t="shared" si="54"/>
        <v>None</v>
      </c>
      <c r="I445" t="s">
        <v>1145</v>
      </c>
      <c r="J445" t="s">
        <v>6193</v>
      </c>
      <c r="M445">
        <v>29124</v>
      </c>
      <c r="N445">
        <v>-7.0000000000000001E-3</v>
      </c>
      <c r="O445">
        <v>783</v>
      </c>
      <c r="P445" t="s">
        <v>6538</v>
      </c>
      <c r="Q445">
        <v>-0.23</v>
      </c>
      <c r="R445">
        <v>5870</v>
      </c>
      <c r="S445">
        <v>-28</v>
      </c>
      <c r="T445" t="s">
        <v>5572</v>
      </c>
      <c r="U445" t="s">
        <v>3332</v>
      </c>
      <c r="V445" t="s">
        <v>634</v>
      </c>
      <c r="W445" t="s">
        <v>3395</v>
      </c>
      <c r="X445" t="s">
        <v>3395</v>
      </c>
      <c r="Y445" t="s">
        <v>3395</v>
      </c>
      <c r="Z445" t="s">
        <v>3395</v>
      </c>
      <c r="AA445" t="s">
        <v>3395</v>
      </c>
      <c r="AB445">
        <v>0</v>
      </c>
      <c r="AC445">
        <v>0</v>
      </c>
      <c r="AD445">
        <v>0</v>
      </c>
      <c r="AE445">
        <v>0</v>
      </c>
      <c r="AF445">
        <v>0</v>
      </c>
      <c r="AG445">
        <v>0</v>
      </c>
      <c r="AH445">
        <v>0</v>
      </c>
      <c r="AI445">
        <v>0</v>
      </c>
      <c r="AL445">
        <v>0</v>
      </c>
      <c r="AM445" t="s">
        <v>425</v>
      </c>
    </row>
    <row r="446" spans="1:48">
      <c r="A446" s="1">
        <v>430</v>
      </c>
      <c r="B446" t="s">
        <v>2358</v>
      </c>
      <c r="C446" t="s">
        <v>634</v>
      </c>
      <c r="D446" t="str">
        <f>IF(G446="n","-",MIN(X446,AI446,AN446))</f>
        <v>-</v>
      </c>
      <c r="E446" t="s">
        <v>3395</v>
      </c>
      <c r="F446" t="str">
        <f t="shared" si="50"/>
        <v/>
      </c>
      <c r="G446" t="str">
        <f t="shared" si="56"/>
        <v>n</v>
      </c>
      <c r="H446" t="str">
        <f t="shared" si="54"/>
        <v>None</v>
      </c>
      <c r="I446" t="s">
        <v>1101</v>
      </c>
      <c r="J446" t="s">
        <v>6539</v>
      </c>
      <c r="M446">
        <v>29123</v>
      </c>
      <c r="N446">
        <v>5.2999999999999999E-2</v>
      </c>
      <c r="O446">
        <v>-3330.4</v>
      </c>
      <c r="P446" t="s">
        <v>6540</v>
      </c>
      <c r="Q446">
        <v>-3.1720000000000002</v>
      </c>
      <c r="R446">
        <v>13945</v>
      </c>
      <c r="S446">
        <v>-1</v>
      </c>
      <c r="T446">
        <v>0</v>
      </c>
      <c r="U446" t="s">
        <v>671</v>
      </c>
      <c r="V446" t="s">
        <v>634</v>
      </c>
      <c r="W446" t="s">
        <v>6541</v>
      </c>
      <c r="X446" t="s">
        <v>3395</v>
      </c>
      <c r="Y446" t="s">
        <v>3395</v>
      </c>
      <c r="Z446">
        <v>2012</v>
      </c>
      <c r="AA446">
        <v>2030</v>
      </c>
      <c r="AB446">
        <v>0</v>
      </c>
      <c r="AC446">
        <v>0</v>
      </c>
      <c r="AD446">
        <v>0</v>
      </c>
      <c r="AE446" t="s">
        <v>6542</v>
      </c>
      <c r="AF446">
        <v>0</v>
      </c>
      <c r="AG446">
        <v>0</v>
      </c>
      <c r="AH446">
        <v>0</v>
      </c>
      <c r="AI446">
        <v>0</v>
      </c>
      <c r="AL446">
        <v>0</v>
      </c>
      <c r="AM446" t="s">
        <v>6543</v>
      </c>
    </row>
    <row r="447" spans="1:48">
      <c r="A447" s="1">
        <v>431</v>
      </c>
      <c r="B447" t="s">
        <v>478</v>
      </c>
      <c r="C447" t="s">
        <v>634</v>
      </c>
      <c r="D447" t="str">
        <f>IF(G447="n","-",MIN(X447,AI447,AN447))</f>
        <v>-</v>
      </c>
      <c r="E447" t="s">
        <v>3395</v>
      </c>
      <c r="F447" t="str">
        <f t="shared" si="50"/>
        <v/>
      </c>
      <c r="G447" t="str">
        <f t="shared" si="56"/>
        <v>n</v>
      </c>
      <c r="H447" t="str">
        <f t="shared" si="54"/>
        <v>None</v>
      </c>
      <c r="I447" t="s">
        <v>1281</v>
      </c>
      <c r="J447" t="s">
        <v>1281</v>
      </c>
      <c r="M447">
        <v>29098.2</v>
      </c>
      <c r="N447">
        <v>0.02</v>
      </c>
      <c r="O447">
        <v>511.3</v>
      </c>
      <c r="P447" t="s">
        <v>6544</v>
      </c>
      <c r="Q447">
        <v>-2.5000000000000001E-2</v>
      </c>
      <c r="R447">
        <v>79913</v>
      </c>
      <c r="S447">
        <v>-16</v>
      </c>
      <c r="T447">
        <v>0</v>
      </c>
      <c r="U447" t="s">
        <v>639</v>
      </c>
      <c r="V447" t="s">
        <v>634</v>
      </c>
      <c r="W447" t="s">
        <v>3395</v>
      </c>
      <c r="X447" t="s">
        <v>3395</v>
      </c>
      <c r="Y447" t="s">
        <v>3395</v>
      </c>
      <c r="Z447" t="s">
        <v>3395</v>
      </c>
      <c r="AA447" t="s">
        <v>3395</v>
      </c>
      <c r="AB447">
        <v>0</v>
      </c>
      <c r="AC447">
        <v>0</v>
      </c>
      <c r="AD447">
        <v>0</v>
      </c>
      <c r="AE447">
        <v>0</v>
      </c>
      <c r="AF447">
        <v>0</v>
      </c>
      <c r="AG447">
        <v>0</v>
      </c>
      <c r="AH447">
        <v>0</v>
      </c>
      <c r="AI447">
        <v>0</v>
      </c>
      <c r="AL447">
        <v>0</v>
      </c>
      <c r="AM447" t="s">
        <v>478</v>
      </c>
    </row>
    <row r="448" spans="1:48">
      <c r="A448" s="1">
        <v>432</v>
      </c>
      <c r="B448" t="s">
        <v>2987</v>
      </c>
      <c r="C448" t="s">
        <v>634</v>
      </c>
      <c r="D448">
        <f>IF(G448="n","",MIN(X448,AI448,AN448))</f>
        <v>2017</v>
      </c>
      <c r="F448">
        <f t="shared" si="50"/>
        <v>2017</v>
      </c>
      <c r="G448" t="str">
        <f t="shared" si="56"/>
        <v>y</v>
      </c>
      <c r="H448" t="str">
        <f t="shared" si="54"/>
        <v>CN, SBT &amp; RE100</v>
      </c>
      <c r="I448" t="s">
        <v>5704</v>
      </c>
      <c r="J448" t="s">
        <v>5705</v>
      </c>
      <c r="K448" s="7" t="s">
        <v>6545</v>
      </c>
      <c r="M448">
        <v>29092.3</v>
      </c>
      <c r="N448">
        <v>4.5999999999999999E-2</v>
      </c>
      <c r="O448">
        <v>2772.2</v>
      </c>
      <c r="P448" t="s">
        <v>6546</v>
      </c>
      <c r="Q448">
        <v>3.0000000000000001E-3</v>
      </c>
      <c r="R448">
        <v>105783</v>
      </c>
      <c r="S448">
        <v>-6</v>
      </c>
      <c r="T448">
        <v>0</v>
      </c>
      <c r="U448" t="s">
        <v>692</v>
      </c>
      <c r="V448" t="s">
        <v>5521</v>
      </c>
      <c r="W448" t="s">
        <v>3395</v>
      </c>
      <c r="X448">
        <v>2018</v>
      </c>
      <c r="Y448" t="s">
        <v>3395</v>
      </c>
      <c r="Z448" t="s">
        <v>3395</v>
      </c>
      <c r="AA448">
        <v>2050</v>
      </c>
      <c r="AB448" t="s">
        <v>6547</v>
      </c>
      <c r="AC448">
        <v>0</v>
      </c>
      <c r="AD448" t="s">
        <v>6548</v>
      </c>
      <c r="AE448" t="s">
        <v>6549</v>
      </c>
      <c r="AF448" t="s">
        <v>3528</v>
      </c>
      <c r="AG448" t="s">
        <v>641</v>
      </c>
      <c r="AH448" t="s">
        <v>4068</v>
      </c>
      <c r="AI448">
        <v>2017</v>
      </c>
      <c r="AJ448">
        <v>2030</v>
      </c>
      <c r="AK448" t="s">
        <v>6550</v>
      </c>
      <c r="AL448" t="s">
        <v>4069</v>
      </c>
      <c r="AM448" t="s">
        <v>2987</v>
      </c>
      <c r="AN448">
        <v>2018</v>
      </c>
      <c r="AO448">
        <v>2030</v>
      </c>
      <c r="AP448" t="s">
        <v>4070</v>
      </c>
      <c r="AQ448">
        <v>0.18</v>
      </c>
      <c r="AR448">
        <v>7.0000000000000007E-2</v>
      </c>
      <c r="AS448" t="s">
        <v>3338</v>
      </c>
      <c r="AT448" t="s">
        <v>3338</v>
      </c>
      <c r="AU448" t="s">
        <v>6551</v>
      </c>
    </row>
    <row r="449" spans="1:39">
      <c r="A449" s="1">
        <v>433</v>
      </c>
      <c r="B449" t="s">
        <v>463</v>
      </c>
      <c r="C449" t="s">
        <v>634</v>
      </c>
      <c r="D449" t="str">
        <f t="shared" ref="D449:D456" si="57">IF(G449="n","-",MIN(X449,AI449,AN449))</f>
        <v>-</v>
      </c>
      <c r="E449" t="s">
        <v>3395</v>
      </c>
      <c r="F449" t="str">
        <f t="shared" si="50"/>
        <v/>
      </c>
      <c r="G449" t="str">
        <f t="shared" si="56"/>
        <v>n</v>
      </c>
      <c r="H449" t="str">
        <f t="shared" si="54"/>
        <v>None</v>
      </c>
      <c r="I449" t="s">
        <v>1145</v>
      </c>
      <c r="J449" t="s">
        <v>6552</v>
      </c>
      <c r="M449">
        <v>29027.9</v>
      </c>
      <c r="N449">
        <v>1.6E-2</v>
      </c>
      <c r="O449">
        <v>6151.5</v>
      </c>
      <c r="P449" t="s">
        <v>6553</v>
      </c>
      <c r="Q449">
        <v>1.0999999999999999E-2</v>
      </c>
      <c r="R449">
        <v>35029</v>
      </c>
      <c r="S449">
        <v>-19</v>
      </c>
      <c r="T449">
        <v>0</v>
      </c>
      <c r="U449" t="s">
        <v>723</v>
      </c>
      <c r="V449" t="s">
        <v>634</v>
      </c>
      <c r="W449" t="s">
        <v>3395</v>
      </c>
      <c r="X449" t="s">
        <v>3395</v>
      </c>
      <c r="Y449" t="s">
        <v>3395</v>
      </c>
      <c r="Z449" t="s">
        <v>3395</v>
      </c>
      <c r="AA449" t="s">
        <v>3395</v>
      </c>
      <c r="AB449">
        <v>0</v>
      </c>
      <c r="AC449">
        <v>0</v>
      </c>
      <c r="AD449" t="s">
        <v>6554</v>
      </c>
      <c r="AE449">
        <v>0</v>
      </c>
      <c r="AF449">
        <v>0</v>
      </c>
      <c r="AG449">
        <v>0</v>
      </c>
      <c r="AH449">
        <v>0</v>
      </c>
      <c r="AI449">
        <v>0</v>
      </c>
      <c r="AL449">
        <v>0</v>
      </c>
      <c r="AM449" t="s">
        <v>463</v>
      </c>
    </row>
    <row r="450" spans="1:39">
      <c r="A450" s="1">
        <v>434</v>
      </c>
      <c r="B450" t="s">
        <v>427</v>
      </c>
      <c r="C450" t="s">
        <v>634</v>
      </c>
      <c r="D450" t="str">
        <f t="shared" si="57"/>
        <v>-</v>
      </c>
      <c r="E450" t="s">
        <v>3395</v>
      </c>
      <c r="F450" t="str">
        <f t="shared" si="50"/>
        <v/>
      </c>
      <c r="G450" t="str">
        <f t="shared" si="56"/>
        <v>n</v>
      </c>
      <c r="H450" t="str">
        <f>IF((OR(V450="Carbon Neutral",V450="No - but have a post-2030 commitment")),           IF((OR(AG450="Committed",AG450="Targets Set")),                    IF(AN450&gt;1, "CN, SBT &amp; RE100", "CN &amp; SBT"),                   IF(AN450&gt;1, "CN &amp; RE100", "CN")      ),                                                                                             IF((OR(AG450="Committed",AG450="Targets Set")),                IF(AN450&gt;1, "SBT &amp; RE100", " SBT"),                                 IF(AN450&gt;1, "RE100", "None")           )                         )</f>
        <v>None</v>
      </c>
      <c r="I450" t="s">
        <v>1145</v>
      </c>
      <c r="J450" t="s">
        <v>5580</v>
      </c>
      <c r="M450">
        <v>29000.9</v>
      </c>
      <c r="N450">
        <v>0.158</v>
      </c>
      <c r="O450">
        <v>2782.5</v>
      </c>
      <c r="P450" t="s">
        <v>6555</v>
      </c>
      <c r="Q450">
        <v>-0.05</v>
      </c>
      <c r="R450">
        <v>27040</v>
      </c>
      <c r="S450">
        <v>37</v>
      </c>
      <c r="T450">
        <v>0</v>
      </c>
      <c r="U450" t="s">
        <v>876</v>
      </c>
      <c r="V450" t="s">
        <v>634</v>
      </c>
      <c r="W450" t="s">
        <v>3395</v>
      </c>
      <c r="X450" t="s">
        <v>3395</v>
      </c>
      <c r="Y450" t="s">
        <v>3395</v>
      </c>
      <c r="Z450" t="s">
        <v>3395</v>
      </c>
      <c r="AA450" t="s">
        <v>3395</v>
      </c>
      <c r="AB450">
        <v>0</v>
      </c>
      <c r="AC450">
        <v>0</v>
      </c>
      <c r="AD450">
        <v>0</v>
      </c>
      <c r="AE450">
        <v>0</v>
      </c>
      <c r="AF450">
        <v>0</v>
      </c>
      <c r="AG450">
        <v>0</v>
      </c>
      <c r="AH450">
        <v>0</v>
      </c>
      <c r="AI450">
        <v>0</v>
      </c>
      <c r="AL450">
        <v>0</v>
      </c>
      <c r="AM450" t="s">
        <v>427</v>
      </c>
    </row>
    <row r="451" spans="1:39">
      <c r="A451" s="1">
        <v>435</v>
      </c>
      <c r="B451" t="s">
        <v>514</v>
      </c>
      <c r="C451" t="s">
        <v>634</v>
      </c>
      <c r="D451" t="str">
        <f t="shared" si="57"/>
        <v>-</v>
      </c>
      <c r="E451" t="s">
        <v>3395</v>
      </c>
      <c r="F451" t="str">
        <f t="shared" si="50"/>
        <v/>
      </c>
      <c r="G451" t="str">
        <f t="shared" si="56"/>
        <v>n</v>
      </c>
      <c r="H451" t="str">
        <f t="shared" ref="H451:H482" si="58">IF((OR(V451="Carbon Neutral",V451="No - but have a post-2030 commitment")), IF((OR(AG451="Committed",AG451="Targets Set")), IF(AN451&gt;1, "CN, SBT &amp; RE100", "CN &amp; SBT"), IF(AN451&gt;1, "CN &amp; RE100", "CN") ), IF((OR(AG451="Committed",AG451="Targets Set")), IF(AN451&gt;1, "SBT &amp; RE100", " SBT"), IF(AN451&gt;1, "RE100", "None") ) )</f>
        <v>None</v>
      </c>
      <c r="I451" t="s">
        <v>1370</v>
      </c>
      <c r="J451" t="s">
        <v>6177</v>
      </c>
      <c r="M451">
        <v>28803.200000000001</v>
      </c>
      <c r="N451">
        <v>0.112</v>
      </c>
      <c r="O451">
        <v>3404.8</v>
      </c>
      <c r="P451" t="s">
        <v>6556</v>
      </c>
      <c r="Q451">
        <v>0.51</v>
      </c>
      <c r="R451">
        <v>64734</v>
      </c>
      <c r="S451">
        <v>25</v>
      </c>
      <c r="T451">
        <v>0</v>
      </c>
      <c r="U451" t="s">
        <v>5515</v>
      </c>
      <c r="V451" t="s">
        <v>634</v>
      </c>
      <c r="W451" t="s">
        <v>3395</v>
      </c>
      <c r="X451" t="s">
        <v>3395</v>
      </c>
      <c r="Y451" t="s">
        <v>3395</v>
      </c>
      <c r="Z451" t="s">
        <v>3395</v>
      </c>
      <c r="AA451" t="s">
        <v>3395</v>
      </c>
      <c r="AB451">
        <v>0</v>
      </c>
      <c r="AC451">
        <v>0</v>
      </c>
      <c r="AD451">
        <v>0</v>
      </c>
      <c r="AE451">
        <v>0</v>
      </c>
      <c r="AF451">
        <v>0</v>
      </c>
      <c r="AG451">
        <v>0</v>
      </c>
      <c r="AH451">
        <v>0</v>
      </c>
      <c r="AI451">
        <v>0</v>
      </c>
      <c r="AL451">
        <v>0</v>
      </c>
      <c r="AM451" t="s">
        <v>514</v>
      </c>
    </row>
    <row r="452" spans="1:39">
      <c r="A452" s="1">
        <v>436</v>
      </c>
      <c r="B452" t="s">
        <v>2977</v>
      </c>
      <c r="C452" t="s">
        <v>634</v>
      </c>
      <c r="D452" t="str">
        <f t="shared" si="57"/>
        <v>-</v>
      </c>
      <c r="E452" t="s">
        <v>3395</v>
      </c>
      <c r="F452" t="str">
        <f t="shared" si="50"/>
        <v/>
      </c>
      <c r="G452" t="str">
        <f t="shared" si="56"/>
        <v>n</v>
      </c>
      <c r="H452" t="str">
        <f t="shared" si="58"/>
        <v>None</v>
      </c>
      <c r="I452" t="s">
        <v>1130</v>
      </c>
      <c r="J452" t="s">
        <v>5558</v>
      </c>
      <c r="M452">
        <v>28698.5</v>
      </c>
      <c r="N452">
        <v>1.0999999999999999E-2</v>
      </c>
      <c r="O452">
        <v>309.89999999999998</v>
      </c>
      <c r="P452" t="s">
        <v>6557</v>
      </c>
      <c r="Q452">
        <v>-1.2999999999999999E-2</v>
      </c>
      <c r="R452">
        <v>15623</v>
      </c>
      <c r="S452">
        <v>-18</v>
      </c>
      <c r="T452">
        <v>0</v>
      </c>
      <c r="U452" t="s">
        <v>676</v>
      </c>
      <c r="V452" t="s">
        <v>634</v>
      </c>
      <c r="W452" t="s">
        <v>3395</v>
      </c>
      <c r="X452" t="s">
        <v>3395</v>
      </c>
      <c r="Y452" t="s">
        <v>3395</v>
      </c>
      <c r="Z452" t="s">
        <v>3395</v>
      </c>
      <c r="AA452" t="s">
        <v>3395</v>
      </c>
      <c r="AB452">
        <v>0</v>
      </c>
      <c r="AC452">
        <v>0</v>
      </c>
      <c r="AD452">
        <v>0</v>
      </c>
      <c r="AE452">
        <v>0</v>
      </c>
      <c r="AF452">
        <v>0</v>
      </c>
      <c r="AG452">
        <v>0</v>
      </c>
      <c r="AH452">
        <v>0</v>
      </c>
      <c r="AI452">
        <v>0</v>
      </c>
      <c r="AL452">
        <v>0</v>
      </c>
      <c r="AM452" t="s">
        <v>2977</v>
      </c>
    </row>
    <row r="453" spans="1:39">
      <c r="A453" s="1">
        <v>437</v>
      </c>
      <c r="B453" t="s">
        <v>2965</v>
      </c>
      <c r="C453" t="s">
        <v>634</v>
      </c>
      <c r="D453" t="str">
        <f t="shared" si="57"/>
        <v>-</v>
      </c>
      <c r="E453" t="s">
        <v>3395</v>
      </c>
      <c r="F453" t="str">
        <f t="shared" si="50"/>
        <v/>
      </c>
      <c r="G453" t="str">
        <f t="shared" si="56"/>
        <v>n</v>
      </c>
      <c r="H453" t="str">
        <f t="shared" si="58"/>
        <v>None</v>
      </c>
      <c r="I453" t="s">
        <v>1148</v>
      </c>
      <c r="J453" t="s">
        <v>1148</v>
      </c>
      <c r="M453">
        <v>28662.9</v>
      </c>
      <c r="N453">
        <v>0.03</v>
      </c>
      <c r="O453">
        <v>1064.8</v>
      </c>
      <c r="P453" t="s">
        <v>6558</v>
      </c>
      <c r="Q453">
        <v>-0.02</v>
      </c>
      <c r="R453">
        <v>272796</v>
      </c>
      <c r="S453">
        <v>-12</v>
      </c>
      <c r="T453">
        <v>0</v>
      </c>
      <c r="U453" t="s">
        <v>676</v>
      </c>
      <c r="V453" t="s">
        <v>634</v>
      </c>
      <c r="W453" t="s">
        <v>3395</v>
      </c>
      <c r="X453" t="s">
        <v>3395</v>
      </c>
      <c r="Y453" t="s">
        <v>3395</v>
      </c>
      <c r="Z453" t="s">
        <v>3395</v>
      </c>
      <c r="AA453" t="s">
        <v>3395</v>
      </c>
      <c r="AB453">
        <v>0</v>
      </c>
      <c r="AC453">
        <v>0</v>
      </c>
      <c r="AD453">
        <v>0</v>
      </c>
      <c r="AE453">
        <v>0</v>
      </c>
      <c r="AF453">
        <v>0</v>
      </c>
      <c r="AG453">
        <v>0</v>
      </c>
      <c r="AH453">
        <v>0</v>
      </c>
      <c r="AI453">
        <v>0</v>
      </c>
      <c r="AL453">
        <v>0</v>
      </c>
      <c r="AM453" t="s">
        <v>2965</v>
      </c>
    </row>
    <row r="454" spans="1:39">
      <c r="A454" s="1">
        <v>438</v>
      </c>
      <c r="B454" t="s">
        <v>495</v>
      </c>
      <c r="C454" t="s">
        <v>634</v>
      </c>
      <c r="D454" t="str">
        <f t="shared" si="57"/>
        <v>-</v>
      </c>
      <c r="E454" t="s">
        <v>3395</v>
      </c>
      <c r="F454" t="str">
        <f t="shared" si="50"/>
        <v/>
      </c>
      <c r="G454" t="str">
        <f t="shared" si="56"/>
        <v>n</v>
      </c>
      <c r="H454" t="str">
        <f t="shared" si="58"/>
        <v>None</v>
      </c>
      <c r="I454" t="s">
        <v>1101</v>
      </c>
      <c r="J454" t="s">
        <v>1101</v>
      </c>
      <c r="M454">
        <v>28654.9</v>
      </c>
      <c r="N454">
        <v>0.13300000000000001</v>
      </c>
      <c r="O454">
        <v>323.39999999999998</v>
      </c>
      <c r="P454" t="s">
        <v>6559</v>
      </c>
      <c r="Q454">
        <v>-5.3999999999999999E-2</v>
      </c>
      <c r="R454">
        <v>93800</v>
      </c>
      <c r="S454">
        <v>30</v>
      </c>
      <c r="T454">
        <v>0</v>
      </c>
      <c r="U454" t="s">
        <v>680</v>
      </c>
      <c r="V454" t="s">
        <v>634</v>
      </c>
      <c r="W454" t="s">
        <v>3395</v>
      </c>
      <c r="X454" t="s">
        <v>3395</v>
      </c>
      <c r="Y454" t="s">
        <v>3395</v>
      </c>
      <c r="Z454" t="s">
        <v>3395</v>
      </c>
      <c r="AA454" t="s">
        <v>3395</v>
      </c>
      <c r="AB454">
        <v>0</v>
      </c>
      <c r="AC454">
        <v>0</v>
      </c>
      <c r="AD454">
        <v>0</v>
      </c>
      <c r="AE454">
        <v>0</v>
      </c>
      <c r="AF454">
        <v>0</v>
      </c>
      <c r="AG454">
        <v>0</v>
      </c>
      <c r="AH454">
        <v>0</v>
      </c>
      <c r="AI454">
        <v>0</v>
      </c>
      <c r="AL454">
        <v>0</v>
      </c>
      <c r="AM454" t="s">
        <v>495</v>
      </c>
    </row>
    <row r="455" spans="1:39">
      <c r="A455" s="1">
        <v>439</v>
      </c>
      <c r="B455" t="s">
        <v>2574</v>
      </c>
      <c r="C455" t="s">
        <v>634</v>
      </c>
      <c r="D455" t="str">
        <f t="shared" si="57"/>
        <v>-</v>
      </c>
      <c r="E455" t="s">
        <v>3395</v>
      </c>
      <c r="F455" t="str">
        <f t="shared" si="50"/>
        <v/>
      </c>
      <c r="G455" t="str">
        <f t="shared" si="56"/>
        <v>n</v>
      </c>
      <c r="H455" t="str">
        <f t="shared" si="58"/>
        <v>None</v>
      </c>
      <c r="I455" t="s">
        <v>1137</v>
      </c>
      <c r="J455" t="s">
        <v>2520</v>
      </c>
      <c r="M455">
        <v>28564</v>
      </c>
      <c r="N455">
        <v>9.4E-2</v>
      </c>
      <c r="O455">
        <v>137</v>
      </c>
      <c r="P455" t="s">
        <v>6560</v>
      </c>
      <c r="Q455">
        <v>3.218</v>
      </c>
      <c r="R455">
        <v>82175</v>
      </c>
      <c r="S455">
        <v>17</v>
      </c>
      <c r="T455">
        <v>0</v>
      </c>
      <c r="U455" t="s">
        <v>680</v>
      </c>
      <c r="V455" t="s">
        <v>634</v>
      </c>
      <c r="W455" t="s">
        <v>3395</v>
      </c>
      <c r="X455" t="s">
        <v>3395</v>
      </c>
      <c r="Y455" t="s">
        <v>3395</v>
      </c>
      <c r="Z455" t="s">
        <v>3395</v>
      </c>
      <c r="AA455" t="s">
        <v>3395</v>
      </c>
      <c r="AB455">
        <v>0</v>
      </c>
      <c r="AC455">
        <v>0</v>
      </c>
      <c r="AD455">
        <v>0</v>
      </c>
      <c r="AE455">
        <v>0</v>
      </c>
      <c r="AF455">
        <v>0</v>
      </c>
      <c r="AG455">
        <v>0</v>
      </c>
      <c r="AH455">
        <v>0</v>
      </c>
      <c r="AI455">
        <v>0</v>
      </c>
      <c r="AL455">
        <v>0</v>
      </c>
      <c r="AM455" t="s">
        <v>2574</v>
      </c>
    </row>
    <row r="456" spans="1:39">
      <c r="A456" s="1">
        <v>440</v>
      </c>
      <c r="B456" t="s">
        <v>1009</v>
      </c>
      <c r="C456" t="s">
        <v>634</v>
      </c>
      <c r="D456" t="str">
        <f t="shared" si="57"/>
        <v>-</v>
      </c>
      <c r="E456" t="s">
        <v>3395</v>
      </c>
      <c r="F456" t="str">
        <f t="shared" si="50"/>
        <v/>
      </c>
      <c r="G456" t="str">
        <f t="shared" si="56"/>
        <v>n</v>
      </c>
      <c r="H456" t="str">
        <f t="shared" si="58"/>
        <v>None</v>
      </c>
      <c r="I456" t="s">
        <v>1148</v>
      </c>
      <c r="J456" t="s">
        <v>1148</v>
      </c>
      <c r="M456">
        <v>28505.4</v>
      </c>
      <c r="N456">
        <v>-7.2999999999999995E-2</v>
      </c>
      <c r="O456">
        <v>1333.1</v>
      </c>
      <c r="P456" t="s">
        <v>6561</v>
      </c>
      <c r="Q456">
        <v>-0.33</v>
      </c>
      <c r="R456">
        <v>34200</v>
      </c>
      <c r="S456">
        <v>-56</v>
      </c>
      <c r="T456" t="s">
        <v>5493</v>
      </c>
      <c r="U456" t="s">
        <v>676</v>
      </c>
      <c r="V456" t="s">
        <v>634</v>
      </c>
      <c r="W456" t="s">
        <v>3395</v>
      </c>
      <c r="X456" t="s">
        <v>3395</v>
      </c>
      <c r="Y456" t="s">
        <v>3395</v>
      </c>
      <c r="Z456" t="s">
        <v>3395</v>
      </c>
      <c r="AA456" t="s">
        <v>3395</v>
      </c>
      <c r="AB456">
        <v>0</v>
      </c>
      <c r="AC456">
        <v>0</v>
      </c>
      <c r="AD456">
        <v>0</v>
      </c>
      <c r="AE456">
        <v>0</v>
      </c>
      <c r="AF456">
        <v>0</v>
      </c>
      <c r="AG456">
        <v>0</v>
      </c>
      <c r="AH456">
        <v>0</v>
      </c>
      <c r="AI456">
        <v>0</v>
      </c>
      <c r="AL456">
        <v>0</v>
      </c>
      <c r="AM456" t="s">
        <v>1009</v>
      </c>
    </row>
    <row r="457" spans="1:39">
      <c r="A457" s="6">
        <v>441</v>
      </c>
      <c r="B457" t="s">
        <v>2465</v>
      </c>
      <c r="C457" t="s">
        <v>634</v>
      </c>
      <c r="D457" t="str">
        <f>IF(G457="n","",MIN(X457,-I457,-N457))</f>
        <v/>
      </c>
      <c r="F457" t="str">
        <f t="shared" si="50"/>
        <v/>
      </c>
      <c r="G457" t="str">
        <f t="shared" si="56"/>
        <v>n</v>
      </c>
      <c r="H457" t="str">
        <f t="shared" si="58"/>
        <v>None</v>
      </c>
      <c r="I457" t="s">
        <v>1236</v>
      </c>
      <c r="J457" t="s">
        <v>1850</v>
      </c>
      <c r="M457">
        <v>28499</v>
      </c>
      <c r="N457">
        <v>1.4410000000000001</v>
      </c>
      <c r="O457">
        <v>1628.9</v>
      </c>
      <c r="P457" t="s">
        <v>6562</v>
      </c>
      <c r="Q457">
        <v>0.92100000000000004</v>
      </c>
      <c r="R457">
        <v>55380</v>
      </c>
      <c r="S457" t="s">
        <v>5513</v>
      </c>
      <c r="T457" t="e">
        <v>#N/A</v>
      </c>
      <c r="U457" t="s">
        <v>680</v>
      </c>
      <c r="V457" t="s">
        <v>634</v>
      </c>
      <c r="W457" t="s">
        <v>3395</v>
      </c>
      <c r="X457" t="s">
        <v>3395</v>
      </c>
      <c r="Y457" t="s">
        <v>3395</v>
      </c>
      <c r="Z457" t="s">
        <v>3395</v>
      </c>
      <c r="AM457" t="s">
        <v>2465</v>
      </c>
    </row>
    <row r="458" spans="1:39">
      <c r="A458" s="6">
        <v>442</v>
      </c>
      <c r="B458" t="s">
        <v>4369</v>
      </c>
      <c r="C458" t="s">
        <v>634</v>
      </c>
      <c r="D458" t="str">
        <f>IF(G458="n","",MIN(X458,-I458,-N458))</f>
        <v/>
      </c>
      <c r="F458" t="str">
        <f t="shared" si="50"/>
        <v/>
      </c>
      <c r="G458" t="str">
        <f t="shared" si="56"/>
        <v>n</v>
      </c>
      <c r="H458" t="str">
        <f t="shared" si="58"/>
        <v>None</v>
      </c>
      <c r="I458" t="s">
        <v>1145</v>
      </c>
      <c r="J458" t="s">
        <v>5866</v>
      </c>
      <c r="M458">
        <v>28492.799999999999</v>
      </c>
      <c r="N458">
        <v>0.874</v>
      </c>
      <c r="O458">
        <v>398.8</v>
      </c>
      <c r="P458" t="s">
        <v>6563</v>
      </c>
      <c r="Q458">
        <v>-0.33900000000000002</v>
      </c>
      <c r="R458">
        <v>500000</v>
      </c>
      <c r="S458" t="s">
        <v>5513</v>
      </c>
      <c r="T458" t="e">
        <v>#N/A</v>
      </c>
      <c r="U458" t="s">
        <v>680</v>
      </c>
      <c r="V458" t="s">
        <v>634</v>
      </c>
      <c r="W458" t="s">
        <v>3395</v>
      </c>
      <c r="X458" t="s">
        <v>3395</v>
      </c>
      <c r="Y458" t="s">
        <v>3395</v>
      </c>
      <c r="Z458" t="s">
        <v>3395</v>
      </c>
      <c r="AM458" t="s">
        <v>4369</v>
      </c>
    </row>
    <row r="459" spans="1:39">
      <c r="A459" s="1">
        <v>443</v>
      </c>
      <c r="B459" t="s">
        <v>483</v>
      </c>
      <c r="C459" t="s">
        <v>634</v>
      </c>
      <c r="D459" t="str">
        <f t="shared" ref="D459:D469" si="59">IF(G459="n","-",MIN(X459,AI459,AN459))</f>
        <v>-</v>
      </c>
      <c r="E459" t="s">
        <v>3395</v>
      </c>
      <c r="F459" t="str">
        <f t="shared" si="50"/>
        <v/>
      </c>
      <c r="G459" t="str">
        <f t="shared" si="56"/>
        <v>n</v>
      </c>
      <c r="H459" t="str">
        <f t="shared" si="58"/>
        <v>None</v>
      </c>
      <c r="I459" t="s">
        <v>1101</v>
      </c>
      <c r="J459" t="s">
        <v>5510</v>
      </c>
      <c r="M459">
        <v>28457.1</v>
      </c>
      <c r="N459">
        <v>0.09</v>
      </c>
      <c r="O459">
        <v>2322.3000000000002</v>
      </c>
      <c r="P459" t="s">
        <v>6564</v>
      </c>
      <c r="Q459">
        <v>-0.59299999999999997</v>
      </c>
      <c r="R459">
        <v>91369</v>
      </c>
      <c r="S459">
        <v>11</v>
      </c>
      <c r="T459">
        <v>0</v>
      </c>
      <c r="U459" t="s">
        <v>797</v>
      </c>
      <c r="V459" t="s">
        <v>634</v>
      </c>
      <c r="W459" t="s">
        <v>3395</v>
      </c>
      <c r="X459" t="s">
        <v>3395</v>
      </c>
      <c r="Y459" t="s">
        <v>3395</v>
      </c>
      <c r="Z459" t="s">
        <v>3395</v>
      </c>
      <c r="AA459" t="s">
        <v>3395</v>
      </c>
      <c r="AB459">
        <v>0</v>
      </c>
      <c r="AC459">
        <v>0</v>
      </c>
      <c r="AD459">
        <v>0</v>
      </c>
      <c r="AE459">
        <v>0</v>
      </c>
      <c r="AF459">
        <v>0</v>
      </c>
      <c r="AG459">
        <v>0</v>
      </c>
      <c r="AH459">
        <v>0</v>
      </c>
      <c r="AI459">
        <v>0</v>
      </c>
      <c r="AL459">
        <v>0</v>
      </c>
      <c r="AM459" t="s">
        <v>483</v>
      </c>
    </row>
    <row r="460" spans="1:39">
      <c r="A460" s="1">
        <v>444</v>
      </c>
      <c r="B460" t="s">
        <v>983</v>
      </c>
      <c r="C460" t="s">
        <v>634</v>
      </c>
      <c r="D460" t="str">
        <f t="shared" si="59"/>
        <v>-</v>
      </c>
      <c r="E460" t="s">
        <v>3395</v>
      </c>
      <c r="F460" t="str">
        <f t="shared" si="50"/>
        <v/>
      </c>
      <c r="G460" t="str">
        <f t="shared" si="56"/>
        <v>n</v>
      </c>
      <c r="H460" t="str">
        <f t="shared" si="58"/>
        <v>None</v>
      </c>
      <c r="I460" t="s">
        <v>1137</v>
      </c>
      <c r="J460" t="s">
        <v>2520</v>
      </c>
      <c r="M460">
        <v>28319.4</v>
      </c>
      <c r="N460">
        <v>9.2999999999999999E-2</v>
      </c>
      <c r="O460">
        <v>1556.9</v>
      </c>
      <c r="P460" t="s">
        <v>6565</v>
      </c>
      <c r="Q460">
        <v>1.7509999999999999</v>
      </c>
      <c r="R460">
        <v>17274</v>
      </c>
      <c r="S460">
        <v>14</v>
      </c>
      <c r="T460">
        <v>0</v>
      </c>
      <c r="U460" t="s">
        <v>876</v>
      </c>
      <c r="V460" t="s">
        <v>634</v>
      </c>
      <c r="W460" t="s">
        <v>3395</v>
      </c>
      <c r="X460" t="s">
        <v>3395</v>
      </c>
      <c r="Y460" t="s">
        <v>3395</v>
      </c>
      <c r="Z460" t="s">
        <v>3395</v>
      </c>
      <c r="AA460" t="s">
        <v>3395</v>
      </c>
      <c r="AB460">
        <v>0</v>
      </c>
      <c r="AC460">
        <v>0</v>
      </c>
      <c r="AD460">
        <v>0</v>
      </c>
      <c r="AE460">
        <v>0</v>
      </c>
      <c r="AF460">
        <v>0</v>
      </c>
      <c r="AG460">
        <v>0</v>
      </c>
      <c r="AH460">
        <v>0</v>
      </c>
      <c r="AI460">
        <v>0</v>
      </c>
      <c r="AL460">
        <v>0</v>
      </c>
      <c r="AM460" t="s">
        <v>983</v>
      </c>
    </row>
    <row r="461" spans="1:39">
      <c r="A461" s="1">
        <v>445</v>
      </c>
      <c r="B461" t="s">
        <v>3379</v>
      </c>
      <c r="C461" t="s">
        <v>634</v>
      </c>
      <c r="D461" t="str">
        <f t="shared" si="59"/>
        <v>-</v>
      </c>
      <c r="E461" t="s">
        <v>3395</v>
      </c>
      <c r="F461" t="str">
        <f t="shared" si="50"/>
        <v/>
      </c>
      <c r="G461" t="str">
        <f t="shared" si="56"/>
        <v>n</v>
      </c>
      <c r="H461" t="str">
        <f t="shared" si="58"/>
        <v>None</v>
      </c>
      <c r="I461" t="s">
        <v>6464</v>
      </c>
      <c r="J461" t="s">
        <v>6566</v>
      </c>
      <c r="M461">
        <v>28167.1</v>
      </c>
      <c r="N461">
        <v>5.6000000000000001E-2</v>
      </c>
      <c r="O461">
        <v>540.5</v>
      </c>
      <c r="P461" t="s">
        <v>6567</v>
      </c>
      <c r="Q461">
        <v>-0.39100000000000001</v>
      </c>
      <c r="R461">
        <v>34000</v>
      </c>
      <c r="S461">
        <v>-4</v>
      </c>
      <c r="T461">
        <v>0</v>
      </c>
      <c r="U461" t="s">
        <v>639</v>
      </c>
      <c r="V461" t="s">
        <v>634</v>
      </c>
      <c r="W461" t="s">
        <v>6568</v>
      </c>
      <c r="X461" t="s">
        <v>3395</v>
      </c>
      <c r="Y461" t="s">
        <v>3395</v>
      </c>
      <c r="Z461" t="s">
        <v>3395</v>
      </c>
      <c r="AA461">
        <v>2022</v>
      </c>
      <c r="AB461" t="s">
        <v>6569</v>
      </c>
      <c r="AC461">
        <v>0</v>
      </c>
      <c r="AD461">
        <v>0</v>
      </c>
      <c r="AE461" t="s">
        <v>6570</v>
      </c>
      <c r="AF461">
        <v>0</v>
      </c>
      <c r="AG461">
        <v>0</v>
      </c>
      <c r="AH461">
        <v>0</v>
      </c>
      <c r="AI461">
        <v>0</v>
      </c>
      <c r="AL461">
        <v>0</v>
      </c>
      <c r="AM461" t="s">
        <v>3379</v>
      </c>
    </row>
    <row r="462" spans="1:39">
      <c r="A462" s="1">
        <v>446</v>
      </c>
      <c r="B462" t="s">
        <v>2979</v>
      </c>
      <c r="C462" t="s">
        <v>634</v>
      </c>
      <c r="D462" t="str">
        <f t="shared" si="59"/>
        <v>-</v>
      </c>
      <c r="E462" t="s">
        <v>3395</v>
      </c>
      <c r="F462" t="str">
        <f t="shared" si="50"/>
        <v/>
      </c>
      <c r="G462" t="str">
        <f t="shared" si="56"/>
        <v>n</v>
      </c>
      <c r="H462" t="str">
        <f t="shared" si="58"/>
        <v>None</v>
      </c>
      <c r="I462" t="s">
        <v>6464</v>
      </c>
      <c r="J462" t="s">
        <v>6566</v>
      </c>
      <c r="M462">
        <v>28102.2</v>
      </c>
      <c r="N462">
        <v>7.0999999999999994E-2</v>
      </c>
      <c r="O462">
        <v>830.8</v>
      </c>
      <c r="P462" t="s">
        <v>6571</v>
      </c>
      <c r="Q462">
        <v>0.16700000000000001</v>
      </c>
      <c r="R462">
        <v>38820</v>
      </c>
      <c r="S462">
        <v>4</v>
      </c>
      <c r="T462">
        <v>0</v>
      </c>
      <c r="U462" t="s">
        <v>697</v>
      </c>
      <c r="V462" t="s">
        <v>634</v>
      </c>
      <c r="W462" t="s">
        <v>3395</v>
      </c>
      <c r="X462" t="s">
        <v>3395</v>
      </c>
      <c r="Y462" t="s">
        <v>3395</v>
      </c>
      <c r="Z462" t="s">
        <v>3395</v>
      </c>
      <c r="AA462" t="s">
        <v>3395</v>
      </c>
      <c r="AB462">
        <v>0</v>
      </c>
      <c r="AC462">
        <v>0</v>
      </c>
      <c r="AD462">
        <v>0</v>
      </c>
      <c r="AE462">
        <v>0</v>
      </c>
      <c r="AF462">
        <v>0</v>
      </c>
      <c r="AG462">
        <v>0</v>
      </c>
      <c r="AH462">
        <v>0</v>
      </c>
      <c r="AI462">
        <v>0</v>
      </c>
      <c r="AL462">
        <v>0</v>
      </c>
      <c r="AM462" t="s">
        <v>6572</v>
      </c>
    </row>
    <row r="463" spans="1:39">
      <c r="A463" s="1">
        <v>447</v>
      </c>
      <c r="B463" t="s">
        <v>4526</v>
      </c>
      <c r="C463" t="s">
        <v>634</v>
      </c>
      <c r="D463" t="str">
        <f t="shared" si="59"/>
        <v>-</v>
      </c>
      <c r="E463" t="s">
        <v>3395</v>
      </c>
      <c r="F463" t="str">
        <f t="shared" si="50"/>
        <v/>
      </c>
      <c r="G463" t="str">
        <f t="shared" si="56"/>
        <v>n</v>
      </c>
      <c r="H463" t="str">
        <f t="shared" si="58"/>
        <v>None</v>
      </c>
      <c r="I463" t="s">
        <v>1236</v>
      </c>
      <c r="J463" t="s">
        <v>1850</v>
      </c>
      <c r="M463">
        <v>28088.799999999999</v>
      </c>
      <c r="N463">
        <v>5.8000000000000003E-2</v>
      </c>
      <c r="O463">
        <v>1536.1</v>
      </c>
      <c r="P463" t="s">
        <v>6573</v>
      </c>
      <c r="Q463" t="s">
        <v>3395</v>
      </c>
      <c r="R463">
        <v>77055</v>
      </c>
      <c r="S463">
        <v>-3</v>
      </c>
      <c r="T463">
        <v>0</v>
      </c>
      <c r="U463" t="s">
        <v>639</v>
      </c>
      <c r="V463" t="s">
        <v>634</v>
      </c>
      <c r="W463" t="s">
        <v>3395</v>
      </c>
      <c r="X463" t="s">
        <v>3395</v>
      </c>
      <c r="Y463" t="s">
        <v>3395</v>
      </c>
      <c r="Z463" t="s">
        <v>3395</v>
      </c>
      <c r="AA463" t="s">
        <v>3395</v>
      </c>
      <c r="AB463">
        <v>0</v>
      </c>
      <c r="AC463">
        <v>0</v>
      </c>
      <c r="AD463" t="s">
        <v>6574</v>
      </c>
      <c r="AE463">
        <v>0</v>
      </c>
      <c r="AF463">
        <v>0</v>
      </c>
      <c r="AG463">
        <v>0</v>
      </c>
      <c r="AH463">
        <v>0</v>
      </c>
      <c r="AI463">
        <v>0</v>
      </c>
      <c r="AL463">
        <v>0</v>
      </c>
      <c r="AM463" t="s">
        <v>4526</v>
      </c>
    </row>
    <row r="464" spans="1:39">
      <c r="A464" s="1">
        <v>448</v>
      </c>
      <c r="B464" t="s">
        <v>438</v>
      </c>
      <c r="C464" t="s">
        <v>634</v>
      </c>
      <c r="D464" t="str">
        <f t="shared" si="59"/>
        <v>-</v>
      </c>
      <c r="E464" t="s">
        <v>3395</v>
      </c>
      <c r="F464" t="str">
        <f t="shared" ref="F464:F516" si="60">IF(G464="n","",MIN(IF(V464="Carbon Neutral",X464,"3000"),AI464,IF(AO464&gt;2030,"3000",AN464)))</f>
        <v/>
      </c>
      <c r="G464" t="str">
        <f>IF( V464="Carbon Neutral", "y",   IF(AI464&gt;1, "y", IF(AND(AO464&lt;=2030, AO464&gt;0),"y","n" )    )       )</f>
        <v>n</v>
      </c>
      <c r="H464" t="str">
        <f t="shared" si="58"/>
        <v>None</v>
      </c>
      <c r="I464" t="s">
        <v>1489</v>
      </c>
      <c r="J464" t="s">
        <v>5551</v>
      </c>
      <c r="M464">
        <v>27713.599999999999</v>
      </c>
      <c r="N464">
        <v>0.17599999999999999</v>
      </c>
      <c r="O464">
        <v>1124.8</v>
      </c>
      <c r="P464" t="s">
        <v>6575</v>
      </c>
      <c r="Q464">
        <v>9.8000000000000004E-2</v>
      </c>
      <c r="R464">
        <v>87447</v>
      </c>
      <c r="S464">
        <v>51</v>
      </c>
      <c r="T464">
        <v>0</v>
      </c>
      <c r="U464" t="s">
        <v>680</v>
      </c>
      <c r="V464" t="s">
        <v>634</v>
      </c>
      <c r="W464" t="s">
        <v>3395</v>
      </c>
      <c r="X464" t="s">
        <v>3395</v>
      </c>
      <c r="Y464" t="s">
        <v>3395</v>
      </c>
      <c r="Z464" t="s">
        <v>3395</v>
      </c>
      <c r="AA464" t="s">
        <v>3395</v>
      </c>
      <c r="AB464">
        <v>0</v>
      </c>
      <c r="AC464">
        <v>0</v>
      </c>
      <c r="AD464">
        <v>0</v>
      </c>
      <c r="AE464">
        <v>0</v>
      </c>
      <c r="AF464">
        <v>0</v>
      </c>
      <c r="AG464">
        <v>0</v>
      </c>
      <c r="AH464">
        <v>0</v>
      </c>
      <c r="AI464">
        <v>0</v>
      </c>
      <c r="AL464">
        <v>0</v>
      </c>
      <c r="AM464" t="s">
        <v>6576</v>
      </c>
    </row>
    <row r="465" spans="1:39">
      <c r="A465" s="1">
        <v>449</v>
      </c>
      <c r="B465" t="s">
        <v>6577</v>
      </c>
      <c r="C465" t="s">
        <v>634</v>
      </c>
      <c r="D465" t="str">
        <f t="shared" si="59"/>
        <v>-</v>
      </c>
      <c r="E465" t="s">
        <v>3395</v>
      </c>
      <c r="F465" t="str">
        <f t="shared" si="60"/>
        <v/>
      </c>
      <c r="G465" t="str">
        <f t="shared" ref="G465:G496" si="61">IF( V465="Carbon Neutral", "y", IF(AI465&gt;1, "y", IF(AND(AO465&lt;=2030, AO465&gt;0),"y","n" ) ) )</f>
        <v>n</v>
      </c>
      <c r="H465" t="str">
        <f t="shared" si="58"/>
        <v>None</v>
      </c>
      <c r="I465" t="s">
        <v>1145</v>
      </c>
      <c r="J465" t="s">
        <v>5575</v>
      </c>
      <c r="M465">
        <v>27622.7</v>
      </c>
      <c r="N465">
        <v>-6.0999999999999999E-2</v>
      </c>
      <c r="O465">
        <v>55.5</v>
      </c>
      <c r="P465" t="s">
        <v>6578</v>
      </c>
      <c r="Q465">
        <v>7.6719999999999997</v>
      </c>
      <c r="R465">
        <v>1701</v>
      </c>
      <c r="S465">
        <v>-49</v>
      </c>
      <c r="T465" t="s">
        <v>5493</v>
      </c>
      <c r="U465" t="s">
        <v>3332</v>
      </c>
      <c r="V465" t="s">
        <v>634</v>
      </c>
      <c r="W465" t="s">
        <v>3395</v>
      </c>
      <c r="X465" t="s">
        <v>3395</v>
      </c>
      <c r="Y465" t="s">
        <v>3395</v>
      </c>
      <c r="Z465" t="s">
        <v>3395</v>
      </c>
      <c r="AA465" t="s">
        <v>3395</v>
      </c>
      <c r="AB465">
        <v>0</v>
      </c>
      <c r="AC465">
        <v>0</v>
      </c>
      <c r="AD465">
        <v>0</v>
      </c>
      <c r="AE465">
        <v>0</v>
      </c>
      <c r="AF465">
        <v>0</v>
      </c>
      <c r="AG465">
        <v>0</v>
      </c>
      <c r="AH465">
        <v>0</v>
      </c>
      <c r="AI465">
        <v>0</v>
      </c>
      <c r="AL465">
        <v>0</v>
      </c>
      <c r="AM465" t="s">
        <v>6577</v>
      </c>
    </row>
    <row r="466" spans="1:39">
      <c r="A466" s="1">
        <v>450</v>
      </c>
      <c r="B466" t="s">
        <v>2374</v>
      </c>
      <c r="C466" t="s">
        <v>634</v>
      </c>
      <c r="D466" t="str">
        <f t="shared" si="59"/>
        <v>-</v>
      </c>
      <c r="E466" t="s">
        <v>3395</v>
      </c>
      <c r="F466" t="str">
        <f t="shared" si="60"/>
        <v/>
      </c>
      <c r="G466" t="str">
        <f t="shared" si="61"/>
        <v>n</v>
      </c>
      <c r="H466" t="str">
        <f t="shared" si="58"/>
        <v>None</v>
      </c>
      <c r="I466" t="s">
        <v>1101</v>
      </c>
      <c r="J466" t="s">
        <v>1229</v>
      </c>
      <c r="K466" s="7" t="s">
        <v>6579</v>
      </c>
      <c r="M466">
        <v>27610</v>
      </c>
      <c r="N466">
        <v>5.1999999999999998E-2</v>
      </c>
      <c r="O466">
        <v>3549</v>
      </c>
      <c r="P466" t="s">
        <v>6580</v>
      </c>
      <c r="Q466">
        <v>0.121</v>
      </c>
      <c r="R466">
        <v>64000</v>
      </c>
      <c r="S466">
        <v>-1</v>
      </c>
      <c r="T466">
        <v>0</v>
      </c>
      <c r="U466" t="s">
        <v>5515</v>
      </c>
      <c r="V466" t="s">
        <v>634</v>
      </c>
      <c r="W466" t="s">
        <v>6581</v>
      </c>
      <c r="X466" t="s">
        <v>3395</v>
      </c>
      <c r="Y466" t="s">
        <v>3395</v>
      </c>
      <c r="Z466" t="s">
        <v>3395</v>
      </c>
      <c r="AA466">
        <v>2020</v>
      </c>
      <c r="AB466">
        <v>0</v>
      </c>
      <c r="AC466">
        <v>0</v>
      </c>
      <c r="AD466">
        <v>0</v>
      </c>
      <c r="AE466" t="s">
        <v>6582</v>
      </c>
      <c r="AF466">
        <v>0</v>
      </c>
      <c r="AG466">
        <v>0</v>
      </c>
      <c r="AH466">
        <v>0</v>
      </c>
      <c r="AI466">
        <v>0</v>
      </c>
      <c r="AL466">
        <v>0</v>
      </c>
      <c r="AM466" t="s">
        <v>2374</v>
      </c>
    </row>
    <row r="467" spans="1:39">
      <c r="A467" s="1">
        <v>451</v>
      </c>
      <c r="B467" t="s">
        <v>2249</v>
      </c>
      <c r="C467" t="s">
        <v>634</v>
      </c>
      <c r="D467" t="str">
        <f t="shared" si="59"/>
        <v>-</v>
      </c>
      <c r="E467" t="s">
        <v>3395</v>
      </c>
      <c r="F467" t="str">
        <f t="shared" si="60"/>
        <v/>
      </c>
      <c r="G467" t="str">
        <f t="shared" si="61"/>
        <v>n</v>
      </c>
      <c r="H467" t="str">
        <f t="shared" si="58"/>
        <v>None</v>
      </c>
      <c r="I467" t="s">
        <v>1145</v>
      </c>
      <c r="J467" t="s">
        <v>5866</v>
      </c>
      <c r="M467">
        <v>27485.8</v>
      </c>
      <c r="N467">
        <v>7.3999999999999996E-2</v>
      </c>
      <c r="O467">
        <v>434</v>
      </c>
      <c r="P467" t="s">
        <v>6583</v>
      </c>
      <c r="Q467">
        <v>-3.4000000000000002E-2</v>
      </c>
      <c r="R467">
        <v>75341</v>
      </c>
      <c r="S467">
        <v>14</v>
      </c>
      <c r="T467">
        <v>0</v>
      </c>
      <c r="U467" t="s">
        <v>680</v>
      </c>
      <c r="V467" t="s">
        <v>634</v>
      </c>
      <c r="W467" t="s">
        <v>3395</v>
      </c>
      <c r="X467" t="s">
        <v>3395</v>
      </c>
      <c r="Y467" t="s">
        <v>3395</v>
      </c>
      <c r="Z467" t="s">
        <v>3395</v>
      </c>
      <c r="AA467" t="s">
        <v>3395</v>
      </c>
      <c r="AB467">
        <v>0</v>
      </c>
      <c r="AC467">
        <v>0</v>
      </c>
      <c r="AD467">
        <v>0</v>
      </c>
      <c r="AE467">
        <v>0</v>
      </c>
      <c r="AF467">
        <v>0</v>
      </c>
      <c r="AG467">
        <v>0</v>
      </c>
      <c r="AH467">
        <v>0</v>
      </c>
      <c r="AI467">
        <v>0</v>
      </c>
      <c r="AL467">
        <v>0</v>
      </c>
      <c r="AM467" t="s">
        <v>2249</v>
      </c>
    </row>
    <row r="468" spans="1:39">
      <c r="A468" s="1">
        <v>452</v>
      </c>
      <c r="B468" t="s">
        <v>491</v>
      </c>
      <c r="C468" t="s">
        <v>634</v>
      </c>
      <c r="D468" t="str">
        <f t="shared" si="59"/>
        <v>-</v>
      </c>
      <c r="E468" t="s">
        <v>3395</v>
      </c>
      <c r="F468" t="str">
        <f t="shared" si="60"/>
        <v/>
      </c>
      <c r="G468" t="str">
        <f t="shared" si="61"/>
        <v>n</v>
      </c>
      <c r="H468" t="str">
        <f t="shared" si="58"/>
        <v>None</v>
      </c>
      <c r="I468" t="s">
        <v>1145</v>
      </c>
      <c r="J468" t="s">
        <v>6092</v>
      </c>
      <c r="M468">
        <v>27423.5</v>
      </c>
      <c r="N468">
        <v>2.3E-2</v>
      </c>
      <c r="O468">
        <v>624.1</v>
      </c>
      <c r="P468" t="s">
        <v>6584</v>
      </c>
      <c r="Q468">
        <v>-0.21</v>
      </c>
      <c r="R468">
        <v>35390</v>
      </c>
      <c r="S468">
        <v>-13</v>
      </c>
      <c r="T468">
        <v>0</v>
      </c>
      <c r="U468" t="s">
        <v>671</v>
      </c>
      <c r="V468" t="s">
        <v>634</v>
      </c>
      <c r="W468" t="s">
        <v>3395</v>
      </c>
      <c r="X468" t="s">
        <v>3395</v>
      </c>
      <c r="Y468" t="s">
        <v>3395</v>
      </c>
      <c r="Z468" t="s">
        <v>3395</v>
      </c>
      <c r="AA468" t="s">
        <v>3395</v>
      </c>
      <c r="AB468">
        <v>0</v>
      </c>
      <c r="AC468">
        <v>0</v>
      </c>
      <c r="AD468">
        <v>0</v>
      </c>
      <c r="AE468">
        <v>0</v>
      </c>
      <c r="AF468">
        <v>0</v>
      </c>
      <c r="AG468">
        <v>0</v>
      </c>
      <c r="AH468">
        <v>0</v>
      </c>
      <c r="AI468">
        <v>0</v>
      </c>
      <c r="AL468">
        <v>0</v>
      </c>
      <c r="AM468" t="s">
        <v>491</v>
      </c>
    </row>
    <row r="469" spans="1:39">
      <c r="A469" s="1">
        <v>453</v>
      </c>
      <c r="B469" t="s">
        <v>3079</v>
      </c>
      <c r="C469" t="s">
        <v>634</v>
      </c>
      <c r="D469" t="str">
        <f t="shared" si="59"/>
        <v>-</v>
      </c>
      <c r="E469" t="s">
        <v>3395</v>
      </c>
      <c r="F469" t="str">
        <f t="shared" si="60"/>
        <v/>
      </c>
      <c r="G469" t="str">
        <f t="shared" si="61"/>
        <v>n</v>
      </c>
      <c r="H469" t="str">
        <f t="shared" si="58"/>
        <v>None</v>
      </c>
      <c r="I469" t="s">
        <v>1101</v>
      </c>
      <c r="J469" t="s">
        <v>5510</v>
      </c>
      <c r="M469">
        <v>27374.1</v>
      </c>
      <c r="N469">
        <v>6.3E-2</v>
      </c>
      <c r="O469">
        <v>716.3</v>
      </c>
      <c r="P469" t="s">
        <v>6585</v>
      </c>
      <c r="Q469">
        <v>6.7000000000000004E-2</v>
      </c>
      <c r="R469">
        <v>30321</v>
      </c>
      <c r="S469">
        <v>9</v>
      </c>
      <c r="T469">
        <v>0</v>
      </c>
      <c r="U469" t="s">
        <v>676</v>
      </c>
      <c r="V469" t="s">
        <v>634</v>
      </c>
      <c r="W469" t="s">
        <v>3395</v>
      </c>
      <c r="X469" t="s">
        <v>3395</v>
      </c>
      <c r="Y469" t="s">
        <v>3395</v>
      </c>
      <c r="Z469" t="s">
        <v>3395</v>
      </c>
      <c r="AA469" t="s">
        <v>3395</v>
      </c>
      <c r="AB469">
        <v>0</v>
      </c>
      <c r="AC469">
        <v>0</v>
      </c>
      <c r="AD469">
        <v>0</v>
      </c>
      <c r="AE469">
        <v>0</v>
      </c>
      <c r="AF469">
        <v>0</v>
      </c>
      <c r="AG469">
        <v>0</v>
      </c>
      <c r="AH469">
        <v>0</v>
      </c>
      <c r="AI469">
        <v>0</v>
      </c>
      <c r="AL469">
        <v>0</v>
      </c>
      <c r="AM469" t="s">
        <v>3079</v>
      </c>
    </row>
    <row r="470" spans="1:39">
      <c r="A470" s="6">
        <v>454</v>
      </c>
      <c r="B470" t="s">
        <v>533</v>
      </c>
      <c r="C470" t="s">
        <v>634</v>
      </c>
      <c r="D470" t="str">
        <f>IF(G470="n","",MIN(X470,-I470,-N470))</f>
        <v/>
      </c>
      <c r="F470" t="str">
        <f t="shared" si="60"/>
        <v/>
      </c>
      <c r="G470" t="str">
        <f t="shared" si="61"/>
        <v>n</v>
      </c>
      <c r="H470" t="str">
        <f t="shared" si="58"/>
        <v>None</v>
      </c>
      <c r="I470" t="s">
        <v>1101</v>
      </c>
      <c r="J470" t="s">
        <v>1111</v>
      </c>
      <c r="M470">
        <v>27186.1</v>
      </c>
      <c r="N470">
        <v>0.248</v>
      </c>
      <c r="O470">
        <v>128.30000000000001</v>
      </c>
      <c r="P470" t="s">
        <v>6586</v>
      </c>
      <c r="Q470">
        <v>-0.69099999999999995</v>
      </c>
      <c r="R470">
        <v>3266</v>
      </c>
      <c r="S470" t="s">
        <v>5513</v>
      </c>
      <c r="T470" t="e">
        <v>#N/A</v>
      </c>
      <c r="U470" t="s">
        <v>3017</v>
      </c>
      <c r="V470" t="s">
        <v>634</v>
      </c>
      <c r="W470" t="s">
        <v>3395</v>
      </c>
      <c r="X470" t="s">
        <v>3395</v>
      </c>
      <c r="Y470" t="s">
        <v>3395</v>
      </c>
      <c r="Z470" t="s">
        <v>3395</v>
      </c>
      <c r="AM470" t="s">
        <v>533</v>
      </c>
    </row>
    <row r="471" spans="1:39">
      <c r="A471" s="1">
        <v>455</v>
      </c>
      <c r="B471" t="s">
        <v>6587</v>
      </c>
      <c r="C471" t="s">
        <v>634</v>
      </c>
      <c r="D471" t="str">
        <f>IF(G471="n","-",MIN(X471,AI471,AN471))</f>
        <v>-</v>
      </c>
      <c r="E471" t="s">
        <v>3395</v>
      </c>
      <c r="F471" t="str">
        <f t="shared" si="60"/>
        <v/>
      </c>
      <c r="G471" t="str">
        <f t="shared" si="61"/>
        <v>n</v>
      </c>
      <c r="H471" t="str">
        <f t="shared" si="58"/>
        <v>None</v>
      </c>
      <c r="I471" t="s">
        <v>1145</v>
      </c>
      <c r="J471" t="s">
        <v>5585</v>
      </c>
      <c r="M471">
        <v>27183.4</v>
      </c>
      <c r="N471">
        <v>-5.6000000000000001E-2</v>
      </c>
      <c r="O471">
        <v>1001.5</v>
      </c>
      <c r="P471" t="s">
        <v>6588</v>
      </c>
      <c r="Q471">
        <v>-0.16</v>
      </c>
      <c r="R471">
        <v>38694</v>
      </c>
      <c r="S471">
        <v>-45</v>
      </c>
      <c r="T471" t="s">
        <v>5493</v>
      </c>
      <c r="U471" t="s">
        <v>4004</v>
      </c>
      <c r="V471" t="s">
        <v>634</v>
      </c>
      <c r="W471" t="s">
        <v>3395</v>
      </c>
      <c r="X471" t="s">
        <v>3395</v>
      </c>
      <c r="Y471" t="s">
        <v>3395</v>
      </c>
      <c r="Z471" t="s">
        <v>3395</v>
      </c>
      <c r="AA471" t="s">
        <v>3395</v>
      </c>
      <c r="AB471">
        <v>0</v>
      </c>
      <c r="AC471">
        <v>0</v>
      </c>
      <c r="AD471">
        <v>0</v>
      </c>
      <c r="AE471">
        <v>0</v>
      </c>
      <c r="AF471">
        <v>0</v>
      </c>
      <c r="AG471">
        <v>0</v>
      </c>
      <c r="AH471">
        <v>0</v>
      </c>
      <c r="AI471">
        <v>0</v>
      </c>
      <c r="AL471">
        <v>0</v>
      </c>
      <c r="AM471" t="s">
        <v>6587</v>
      </c>
    </row>
    <row r="472" spans="1:39">
      <c r="A472" s="6">
        <v>456</v>
      </c>
      <c r="B472" t="s">
        <v>3114</v>
      </c>
      <c r="C472" t="s">
        <v>634</v>
      </c>
      <c r="D472" t="str">
        <f>IF(G472="n","",MIN(X472,-I472,-N472))</f>
        <v/>
      </c>
      <c r="F472" t="str">
        <f t="shared" si="60"/>
        <v/>
      </c>
      <c r="G472" t="str">
        <f t="shared" si="61"/>
        <v>n</v>
      </c>
      <c r="H472" t="str">
        <f t="shared" si="58"/>
        <v>None</v>
      </c>
      <c r="I472" t="s">
        <v>1554</v>
      </c>
      <c r="J472" t="s">
        <v>5976</v>
      </c>
      <c r="M472">
        <v>27172.7</v>
      </c>
      <c r="N472">
        <v>0.315</v>
      </c>
      <c r="O472">
        <v>144.1</v>
      </c>
      <c r="P472" t="s">
        <v>6589</v>
      </c>
      <c r="Q472">
        <v>-0.65400000000000003</v>
      </c>
      <c r="R472">
        <v>81003</v>
      </c>
      <c r="S472" t="s">
        <v>5513</v>
      </c>
      <c r="T472" t="e">
        <v>#N/A</v>
      </c>
      <c r="U472" t="s">
        <v>692</v>
      </c>
      <c r="V472" t="s">
        <v>634</v>
      </c>
      <c r="W472" t="s">
        <v>3395</v>
      </c>
      <c r="X472" t="s">
        <v>3395</v>
      </c>
      <c r="Y472" t="s">
        <v>3395</v>
      </c>
      <c r="Z472" t="s">
        <v>3395</v>
      </c>
      <c r="AM472" t="s">
        <v>3114</v>
      </c>
    </row>
    <row r="473" spans="1:39">
      <c r="A473" s="1">
        <v>457</v>
      </c>
      <c r="B473" t="s">
        <v>6590</v>
      </c>
      <c r="C473" t="s">
        <v>634</v>
      </c>
      <c r="D473">
        <f>IF(G473="n","",MIN(X473,AI473,AN473))</f>
        <v>2010</v>
      </c>
      <c r="F473">
        <f t="shared" si="60"/>
        <v>2010</v>
      </c>
      <c r="G473" t="str">
        <f t="shared" si="61"/>
        <v>y</v>
      </c>
      <c r="H473" t="str">
        <f t="shared" si="58"/>
        <v>CN</v>
      </c>
      <c r="I473" t="s">
        <v>1145</v>
      </c>
      <c r="J473" t="s">
        <v>5580</v>
      </c>
      <c r="M473">
        <v>27147.9</v>
      </c>
      <c r="N473">
        <v>3.3000000000000002E-2</v>
      </c>
      <c r="O473">
        <v>4863.3999999999996</v>
      </c>
      <c r="P473" t="s">
        <v>6591</v>
      </c>
      <c r="Q473">
        <v>-3.0000000000000001E-3</v>
      </c>
      <c r="R473">
        <v>39924</v>
      </c>
      <c r="S473">
        <v>-9</v>
      </c>
      <c r="T473">
        <v>0</v>
      </c>
      <c r="U473" t="s">
        <v>723</v>
      </c>
      <c r="V473" t="s">
        <v>651</v>
      </c>
      <c r="W473" t="s">
        <v>3395</v>
      </c>
      <c r="X473">
        <v>2010</v>
      </c>
      <c r="Y473" t="s">
        <v>3395</v>
      </c>
      <c r="Z473" t="s">
        <v>3395</v>
      </c>
      <c r="AA473" t="s">
        <v>3395</v>
      </c>
      <c r="AB473" t="s">
        <v>995</v>
      </c>
      <c r="AC473">
        <v>0</v>
      </c>
      <c r="AD473" t="s">
        <v>6592</v>
      </c>
      <c r="AE473" t="s">
        <v>6593</v>
      </c>
      <c r="AF473">
        <v>0</v>
      </c>
      <c r="AG473">
        <v>0</v>
      </c>
      <c r="AH473">
        <v>0</v>
      </c>
      <c r="AL473">
        <v>0</v>
      </c>
      <c r="AM473" t="s">
        <v>6590</v>
      </c>
    </row>
    <row r="474" spans="1:39">
      <c r="A474" s="1">
        <v>458</v>
      </c>
      <c r="B474" t="s">
        <v>4143</v>
      </c>
      <c r="C474" t="s">
        <v>634</v>
      </c>
      <c r="D474" t="str">
        <f>IF(G474="n","-",MIN(X474,AI474,AN474))</f>
        <v>-</v>
      </c>
      <c r="E474" t="s">
        <v>3395</v>
      </c>
      <c r="F474" t="str">
        <f t="shared" si="60"/>
        <v/>
      </c>
      <c r="G474" t="str">
        <f t="shared" si="61"/>
        <v>n</v>
      </c>
      <c r="H474" t="str">
        <f t="shared" si="58"/>
        <v>None</v>
      </c>
      <c r="I474" t="s">
        <v>1370</v>
      </c>
      <c r="J474" t="s">
        <v>6064</v>
      </c>
      <c r="M474">
        <v>27076.1</v>
      </c>
      <c r="N474">
        <v>1.7000000000000001E-2</v>
      </c>
      <c r="O474">
        <v>2662.6</v>
      </c>
      <c r="P474" t="s">
        <v>6594</v>
      </c>
      <c r="Q474">
        <v>2.1000000000000001E-2</v>
      </c>
      <c r="R474">
        <v>85718</v>
      </c>
      <c r="S474">
        <v>-15</v>
      </c>
      <c r="T474">
        <v>0</v>
      </c>
      <c r="U474" t="s">
        <v>676</v>
      </c>
      <c r="V474" t="s">
        <v>634</v>
      </c>
      <c r="W474" t="s">
        <v>3395</v>
      </c>
      <c r="X474" t="s">
        <v>3395</v>
      </c>
      <c r="Y474" t="s">
        <v>3395</v>
      </c>
      <c r="Z474" t="s">
        <v>3395</v>
      </c>
      <c r="AA474" t="s">
        <v>3395</v>
      </c>
      <c r="AB474">
        <v>0</v>
      </c>
      <c r="AC474">
        <v>0</v>
      </c>
      <c r="AD474">
        <v>0</v>
      </c>
      <c r="AE474">
        <v>0</v>
      </c>
      <c r="AF474">
        <v>0</v>
      </c>
      <c r="AG474">
        <v>0</v>
      </c>
      <c r="AH474">
        <v>0</v>
      </c>
      <c r="AI474">
        <v>0</v>
      </c>
      <c r="AL474">
        <v>0</v>
      </c>
      <c r="AM474" t="s">
        <v>4143</v>
      </c>
    </row>
    <row r="475" spans="1:39">
      <c r="A475" s="6">
        <v>459</v>
      </c>
      <c r="B475" t="s">
        <v>481</v>
      </c>
      <c r="C475" t="s">
        <v>634</v>
      </c>
      <c r="D475" t="str">
        <f>IF(G475="n","",MIN(X475,-I475,-N475))</f>
        <v/>
      </c>
      <c r="F475" t="str">
        <f t="shared" si="60"/>
        <v/>
      </c>
      <c r="G475" t="str">
        <f t="shared" si="61"/>
        <v>n</v>
      </c>
      <c r="H475" t="str">
        <f t="shared" si="58"/>
        <v>None</v>
      </c>
      <c r="I475" t="s">
        <v>1101</v>
      </c>
      <c r="J475" t="s">
        <v>1111</v>
      </c>
      <c r="M475">
        <v>27061.3</v>
      </c>
      <c r="N475">
        <v>0.187</v>
      </c>
      <c r="O475">
        <v>1789.1</v>
      </c>
      <c r="P475" t="s">
        <v>6595</v>
      </c>
      <c r="Q475">
        <v>1.95</v>
      </c>
      <c r="R475">
        <v>20231</v>
      </c>
      <c r="S475" t="s">
        <v>5513</v>
      </c>
      <c r="T475" t="e">
        <v>#N/A</v>
      </c>
      <c r="U475" t="s">
        <v>953</v>
      </c>
      <c r="V475" t="s">
        <v>634</v>
      </c>
      <c r="W475" t="s">
        <v>3395</v>
      </c>
      <c r="X475" t="s">
        <v>3395</v>
      </c>
      <c r="Y475" t="s">
        <v>3395</v>
      </c>
      <c r="Z475" t="s">
        <v>3395</v>
      </c>
      <c r="AM475" t="s">
        <v>481</v>
      </c>
    </row>
    <row r="476" spans="1:39">
      <c r="A476" s="1">
        <v>460</v>
      </c>
      <c r="B476" t="s">
        <v>6596</v>
      </c>
      <c r="C476" t="s">
        <v>634</v>
      </c>
      <c r="D476" t="str">
        <f>IF(G476="n","-",MIN(X476,AI476,AN476))</f>
        <v>-</v>
      </c>
      <c r="E476" t="s">
        <v>3395</v>
      </c>
      <c r="F476" t="str">
        <f t="shared" si="60"/>
        <v/>
      </c>
      <c r="G476" t="str">
        <f t="shared" si="61"/>
        <v>n</v>
      </c>
      <c r="H476" t="str">
        <f t="shared" si="58"/>
        <v>None</v>
      </c>
      <c r="I476" t="s">
        <v>5687</v>
      </c>
      <c r="J476" t="s">
        <v>5687</v>
      </c>
      <c r="M476">
        <v>27058</v>
      </c>
      <c r="N476">
        <v>6.7000000000000004E-2</v>
      </c>
      <c r="O476">
        <v>2909</v>
      </c>
      <c r="P476" t="s">
        <v>6597</v>
      </c>
      <c r="Q476">
        <v>0.437</v>
      </c>
      <c r="R476">
        <v>67000</v>
      </c>
      <c r="S476">
        <v>7</v>
      </c>
      <c r="T476">
        <v>0</v>
      </c>
      <c r="U476" t="s">
        <v>3332</v>
      </c>
      <c r="V476" t="s">
        <v>634</v>
      </c>
      <c r="W476" t="s">
        <v>6598</v>
      </c>
      <c r="X476" t="s">
        <v>3395</v>
      </c>
      <c r="Y476" t="s">
        <v>3395</v>
      </c>
      <c r="Z476">
        <v>2015</v>
      </c>
      <c r="AA476">
        <v>2020</v>
      </c>
      <c r="AB476" t="s">
        <v>2990</v>
      </c>
      <c r="AC476">
        <v>0</v>
      </c>
      <c r="AD476">
        <v>0</v>
      </c>
      <c r="AE476" t="s">
        <v>6599</v>
      </c>
      <c r="AF476">
        <v>0</v>
      </c>
      <c r="AG476">
        <v>0</v>
      </c>
      <c r="AH476">
        <v>0</v>
      </c>
      <c r="AI476">
        <v>0</v>
      </c>
      <c r="AL476">
        <v>0</v>
      </c>
      <c r="AM476" t="s">
        <v>6596</v>
      </c>
    </row>
    <row r="477" spans="1:39">
      <c r="A477" s="6">
        <v>461</v>
      </c>
      <c r="B477" t="s">
        <v>499</v>
      </c>
      <c r="C477" t="s">
        <v>634</v>
      </c>
      <c r="D477" t="str">
        <f>IF(G477="n","",MIN(X477,-I477,-N477))</f>
        <v/>
      </c>
      <c r="F477" t="str">
        <f t="shared" si="60"/>
        <v/>
      </c>
      <c r="G477" t="str">
        <f t="shared" si="61"/>
        <v>n</v>
      </c>
      <c r="H477" t="str">
        <f t="shared" si="58"/>
        <v>None</v>
      </c>
      <c r="I477" t="s">
        <v>1236</v>
      </c>
      <c r="J477" t="s">
        <v>5820</v>
      </c>
      <c r="M477">
        <v>26846.7</v>
      </c>
      <c r="N477">
        <v>0.153</v>
      </c>
      <c r="O477">
        <v>-70.2</v>
      </c>
      <c r="P477" t="s">
        <v>6600</v>
      </c>
      <c r="Q477" t="s">
        <v>3395</v>
      </c>
      <c r="R477">
        <v>24848</v>
      </c>
      <c r="S477" t="s">
        <v>5513</v>
      </c>
      <c r="T477" t="e">
        <v>#N/A</v>
      </c>
      <c r="U477" t="s">
        <v>680</v>
      </c>
      <c r="V477" t="s">
        <v>634</v>
      </c>
      <c r="W477" t="s">
        <v>3395</v>
      </c>
      <c r="X477" t="s">
        <v>3395</v>
      </c>
      <c r="Y477" t="s">
        <v>3395</v>
      </c>
      <c r="Z477" t="s">
        <v>3395</v>
      </c>
      <c r="AM477" t="s">
        <v>499</v>
      </c>
    </row>
    <row r="478" spans="1:39">
      <c r="A478" s="1">
        <v>462</v>
      </c>
      <c r="B478" t="s">
        <v>5057</v>
      </c>
      <c r="C478" t="s">
        <v>634</v>
      </c>
      <c r="D478" t="str">
        <f>IF(G478="n","-",MIN(X478,AI478,AN478))</f>
        <v>-</v>
      </c>
      <c r="E478" t="s">
        <v>3395</v>
      </c>
      <c r="F478" t="str">
        <f t="shared" si="60"/>
        <v/>
      </c>
      <c r="G478" t="str">
        <f t="shared" si="61"/>
        <v>n</v>
      </c>
      <c r="H478" t="str">
        <f t="shared" si="58"/>
        <v>None</v>
      </c>
      <c r="I478" t="s">
        <v>1101</v>
      </c>
      <c r="J478" t="s">
        <v>1229</v>
      </c>
      <c r="M478">
        <v>26840.5</v>
      </c>
      <c r="N478">
        <v>0.128</v>
      </c>
      <c r="O478">
        <v>1.2</v>
      </c>
      <c r="P478" t="s">
        <v>6601</v>
      </c>
      <c r="Q478">
        <v>1.39</v>
      </c>
      <c r="R478">
        <v>100637</v>
      </c>
      <c r="S478">
        <v>33</v>
      </c>
      <c r="T478">
        <v>0</v>
      </c>
      <c r="U478" t="s">
        <v>680</v>
      </c>
      <c r="V478" t="s">
        <v>634</v>
      </c>
      <c r="W478" t="s">
        <v>3395</v>
      </c>
      <c r="X478" t="s">
        <v>3395</v>
      </c>
      <c r="Y478" t="s">
        <v>3395</v>
      </c>
      <c r="Z478" t="s">
        <v>3395</v>
      </c>
      <c r="AA478" t="s">
        <v>3395</v>
      </c>
      <c r="AB478">
        <v>0</v>
      </c>
      <c r="AC478">
        <v>0</v>
      </c>
      <c r="AD478">
        <v>0</v>
      </c>
      <c r="AE478">
        <v>0</v>
      </c>
      <c r="AF478">
        <v>0</v>
      </c>
      <c r="AG478">
        <v>0</v>
      </c>
      <c r="AH478">
        <v>0</v>
      </c>
      <c r="AI478">
        <v>0</v>
      </c>
      <c r="AL478">
        <v>0</v>
      </c>
      <c r="AM478" t="s">
        <v>5057</v>
      </c>
    </row>
    <row r="479" spans="1:39">
      <c r="A479" s="1">
        <v>463</v>
      </c>
      <c r="B479" t="s">
        <v>2513</v>
      </c>
      <c r="C479" t="s">
        <v>634</v>
      </c>
      <c r="D479" t="str">
        <f>IF(G479="n","-",MIN(X479,AI479,AN479))</f>
        <v>-</v>
      </c>
      <c r="E479" t="s">
        <v>3395</v>
      </c>
      <c r="F479" t="str">
        <f t="shared" si="60"/>
        <v/>
      </c>
      <c r="G479" t="str">
        <f t="shared" si="61"/>
        <v>n</v>
      </c>
      <c r="H479" t="str">
        <f t="shared" si="58"/>
        <v>None</v>
      </c>
      <c r="I479" t="s">
        <v>5490</v>
      </c>
      <c r="J479" t="s">
        <v>6207</v>
      </c>
      <c r="M479">
        <v>26835.7</v>
      </c>
      <c r="N479">
        <v>0.128</v>
      </c>
      <c r="O479">
        <v>250.9</v>
      </c>
      <c r="P479" t="s">
        <v>6602</v>
      </c>
      <c r="Q479">
        <v>-0.38800000000000001</v>
      </c>
      <c r="R479">
        <v>64832</v>
      </c>
      <c r="S479">
        <v>30</v>
      </c>
      <c r="T479">
        <v>0</v>
      </c>
      <c r="U479" t="s">
        <v>876</v>
      </c>
      <c r="V479" t="s">
        <v>634</v>
      </c>
      <c r="W479" t="s">
        <v>3395</v>
      </c>
      <c r="X479" t="s">
        <v>3395</v>
      </c>
      <c r="Y479" t="s">
        <v>3395</v>
      </c>
      <c r="Z479" t="s">
        <v>3395</v>
      </c>
      <c r="AA479" t="s">
        <v>3395</v>
      </c>
      <c r="AB479">
        <v>0</v>
      </c>
      <c r="AC479">
        <v>0</v>
      </c>
      <c r="AD479">
        <v>0</v>
      </c>
      <c r="AE479">
        <v>0</v>
      </c>
      <c r="AF479">
        <v>0</v>
      </c>
      <c r="AG479">
        <v>0</v>
      </c>
      <c r="AH479">
        <v>0</v>
      </c>
      <c r="AI479">
        <v>0</v>
      </c>
      <c r="AL479">
        <v>0</v>
      </c>
      <c r="AM479" t="s">
        <v>2513</v>
      </c>
    </row>
    <row r="480" spans="1:39">
      <c r="A480" s="1">
        <v>464</v>
      </c>
      <c r="B480" t="s">
        <v>4072</v>
      </c>
      <c r="C480" t="s">
        <v>634</v>
      </c>
      <c r="D480" t="str">
        <f>IF(G480="n","-",MIN(X480,AI480,AN480))</f>
        <v>-</v>
      </c>
      <c r="E480" t="s">
        <v>3395</v>
      </c>
      <c r="F480" t="str">
        <f t="shared" si="60"/>
        <v/>
      </c>
      <c r="G480" t="str">
        <f t="shared" si="61"/>
        <v>n</v>
      </c>
      <c r="H480" t="str">
        <f t="shared" si="58"/>
        <v>None</v>
      </c>
      <c r="I480" t="s">
        <v>1101</v>
      </c>
      <c r="J480" t="s">
        <v>1229</v>
      </c>
      <c r="M480">
        <v>26697.599999999999</v>
      </c>
      <c r="N480">
        <v>0.127</v>
      </c>
      <c r="O480">
        <v>-181.8</v>
      </c>
      <c r="P480" t="s">
        <v>6603</v>
      </c>
      <c r="Q480">
        <v>-3.72</v>
      </c>
      <c r="R480">
        <v>156268</v>
      </c>
      <c r="S480">
        <v>33</v>
      </c>
      <c r="T480">
        <v>0</v>
      </c>
      <c r="U480" t="s">
        <v>680</v>
      </c>
      <c r="V480" t="s">
        <v>634</v>
      </c>
      <c r="W480" t="s">
        <v>3395</v>
      </c>
      <c r="X480" t="s">
        <v>3395</v>
      </c>
      <c r="Y480" t="s">
        <v>3395</v>
      </c>
      <c r="Z480" t="s">
        <v>3395</v>
      </c>
      <c r="AA480" t="s">
        <v>3395</v>
      </c>
      <c r="AB480">
        <v>0</v>
      </c>
      <c r="AC480">
        <v>0</v>
      </c>
      <c r="AD480">
        <v>0</v>
      </c>
      <c r="AE480">
        <v>0</v>
      </c>
      <c r="AF480">
        <v>0</v>
      </c>
      <c r="AG480">
        <v>0</v>
      </c>
      <c r="AH480">
        <v>0</v>
      </c>
      <c r="AI480">
        <v>0</v>
      </c>
      <c r="AL480">
        <v>0</v>
      </c>
      <c r="AM480" t="s">
        <v>4072</v>
      </c>
    </row>
    <row r="481" spans="1:39">
      <c r="A481" s="6">
        <v>465</v>
      </c>
      <c r="B481" t="s">
        <v>991</v>
      </c>
      <c r="C481" t="s">
        <v>634</v>
      </c>
      <c r="D481" t="str">
        <f>IF(G481="n","",MIN(X481,-I481,-N481))</f>
        <v/>
      </c>
      <c r="F481" t="str">
        <f t="shared" si="60"/>
        <v/>
      </c>
      <c r="G481" t="str">
        <f t="shared" si="61"/>
        <v>n</v>
      </c>
      <c r="H481" t="str">
        <f t="shared" si="58"/>
        <v>None</v>
      </c>
      <c r="I481" t="s">
        <v>1101</v>
      </c>
      <c r="J481" t="s">
        <v>1229</v>
      </c>
      <c r="M481">
        <v>26692.799999999999</v>
      </c>
      <c r="N481">
        <v>0.182</v>
      </c>
      <c r="O481">
        <v>141.6</v>
      </c>
      <c r="P481" t="s">
        <v>6604</v>
      </c>
      <c r="Q481">
        <v>0.193</v>
      </c>
      <c r="R481">
        <v>199872</v>
      </c>
      <c r="S481" t="s">
        <v>5513</v>
      </c>
      <c r="T481" t="e">
        <v>#N/A</v>
      </c>
      <c r="U481" t="s">
        <v>680</v>
      </c>
      <c r="V481" t="s">
        <v>634</v>
      </c>
      <c r="W481" t="s">
        <v>3395</v>
      </c>
      <c r="X481" t="s">
        <v>3395</v>
      </c>
      <c r="Y481" t="s">
        <v>3395</v>
      </c>
      <c r="Z481" t="s">
        <v>3395</v>
      </c>
      <c r="AM481" t="s">
        <v>991</v>
      </c>
    </row>
    <row r="482" spans="1:39">
      <c r="A482" s="1">
        <v>466</v>
      </c>
      <c r="B482" t="s">
        <v>3177</v>
      </c>
      <c r="C482" t="s">
        <v>634</v>
      </c>
      <c r="D482">
        <f>IF(G482="n","",MIN(X482,AI482,AN482))</f>
        <v>2017</v>
      </c>
      <c r="F482">
        <f t="shared" si="60"/>
        <v>2017</v>
      </c>
      <c r="G482" t="str">
        <f t="shared" si="61"/>
        <v>y</v>
      </c>
      <c r="H482" t="str">
        <f t="shared" si="58"/>
        <v xml:space="preserve"> SBT</v>
      </c>
      <c r="I482" t="s">
        <v>713</v>
      </c>
      <c r="J482" t="s">
        <v>6605</v>
      </c>
      <c r="M482">
        <v>26628.1</v>
      </c>
      <c r="N482">
        <v>2.1000000000000001E-2</v>
      </c>
      <c r="O482">
        <v>-401.3</v>
      </c>
      <c r="P482" t="s">
        <v>6606</v>
      </c>
      <c r="Q482" t="s">
        <v>3395</v>
      </c>
      <c r="R482">
        <v>103083</v>
      </c>
      <c r="S482">
        <v>-9</v>
      </c>
      <c r="T482">
        <v>0</v>
      </c>
      <c r="U482" t="s">
        <v>2642</v>
      </c>
      <c r="V482" t="s">
        <v>634</v>
      </c>
      <c r="W482" t="s">
        <v>6607</v>
      </c>
      <c r="X482" t="s">
        <v>3395</v>
      </c>
      <c r="Y482" t="s">
        <v>3395</v>
      </c>
      <c r="Z482">
        <v>2014</v>
      </c>
      <c r="AA482">
        <v>2030</v>
      </c>
      <c r="AB482" t="s">
        <v>6608</v>
      </c>
      <c r="AC482">
        <v>0</v>
      </c>
      <c r="AD482">
        <v>0</v>
      </c>
      <c r="AE482" t="s">
        <v>6609</v>
      </c>
      <c r="AF482" t="s">
        <v>3549</v>
      </c>
      <c r="AG482" t="s">
        <v>641</v>
      </c>
      <c r="AH482" t="s">
        <v>4777</v>
      </c>
      <c r="AI482">
        <v>2017</v>
      </c>
      <c r="AJ482">
        <v>2030</v>
      </c>
      <c r="AK482" t="s">
        <v>5498</v>
      </c>
      <c r="AL482" t="s">
        <v>4778</v>
      </c>
      <c r="AM482" t="s">
        <v>3177</v>
      </c>
    </row>
    <row r="483" spans="1:39">
      <c r="A483" s="1">
        <v>467</v>
      </c>
      <c r="B483" t="s">
        <v>4312</v>
      </c>
      <c r="C483" t="s">
        <v>634</v>
      </c>
      <c r="D483" t="str">
        <f>IF(G483="n","-",MIN(X483,AI483,AN483))</f>
        <v>-</v>
      </c>
      <c r="E483" t="s">
        <v>3395</v>
      </c>
      <c r="F483" t="str">
        <f t="shared" si="60"/>
        <v/>
      </c>
      <c r="G483" t="str">
        <f t="shared" si="61"/>
        <v>n</v>
      </c>
      <c r="H483" t="str">
        <f t="shared" ref="H483:H516" si="62">IF((OR(V483="Carbon Neutral",V483="No - but have a post-2030 commitment")), IF((OR(AG483="Committed",AG483="Targets Set")), IF(AN483&gt;1, "CN, SBT &amp; RE100", "CN &amp; SBT"), IF(AN483&gt;1, "CN &amp; RE100", "CN") ), IF((OR(AG483="Committed",AG483="Targets Set")), IF(AN483&gt;1, "SBT &amp; RE100", " SBT"), IF(AN483&gt;1, "RE100", "None") ) )</f>
        <v>None</v>
      </c>
      <c r="I483" t="s">
        <v>5704</v>
      </c>
      <c r="J483" t="s">
        <v>6028</v>
      </c>
      <c r="M483">
        <v>26608.1</v>
      </c>
      <c r="N483">
        <v>7.1999999999999995E-2</v>
      </c>
      <c r="O483">
        <v>1134.0999999999999</v>
      </c>
      <c r="P483" t="s">
        <v>6610</v>
      </c>
      <c r="Q483">
        <v>0.03</v>
      </c>
      <c r="R483">
        <v>85610</v>
      </c>
      <c r="S483">
        <v>8</v>
      </c>
      <c r="T483">
        <v>0</v>
      </c>
      <c r="U483" t="s">
        <v>697</v>
      </c>
      <c r="V483" t="s">
        <v>634</v>
      </c>
      <c r="W483" t="s">
        <v>5684</v>
      </c>
      <c r="X483" t="s">
        <v>3395</v>
      </c>
      <c r="Y483">
        <v>2018</v>
      </c>
      <c r="Z483" t="s">
        <v>3395</v>
      </c>
      <c r="AA483">
        <v>2030</v>
      </c>
      <c r="AB483" t="s">
        <v>6611</v>
      </c>
      <c r="AC483">
        <v>0</v>
      </c>
      <c r="AD483" t="s">
        <v>6612</v>
      </c>
      <c r="AE483" t="s">
        <v>6613</v>
      </c>
      <c r="AF483">
        <v>0</v>
      </c>
      <c r="AG483">
        <v>0</v>
      </c>
      <c r="AH483">
        <v>0</v>
      </c>
      <c r="AI483">
        <v>0</v>
      </c>
      <c r="AL483">
        <v>0</v>
      </c>
      <c r="AM483" t="s">
        <v>4312</v>
      </c>
    </row>
    <row r="484" spans="1:39">
      <c r="A484" s="6">
        <v>468</v>
      </c>
      <c r="B484" t="s">
        <v>345</v>
      </c>
      <c r="C484" t="s">
        <v>634</v>
      </c>
      <c r="D484" t="str">
        <f>IF(G484="n","",MIN(X484,-I484,-N484))</f>
        <v/>
      </c>
      <c r="F484" t="str">
        <f t="shared" si="60"/>
        <v/>
      </c>
      <c r="G484" t="str">
        <f t="shared" si="61"/>
        <v>n</v>
      </c>
      <c r="H484" t="str">
        <f t="shared" si="62"/>
        <v>None</v>
      </c>
      <c r="I484" t="s">
        <v>713</v>
      </c>
      <c r="J484" t="s">
        <v>6008</v>
      </c>
      <c r="M484">
        <v>26443.5</v>
      </c>
      <c r="N484">
        <v>0.55900000000000005</v>
      </c>
      <c r="O484">
        <v>2049.1</v>
      </c>
      <c r="P484" t="s">
        <v>6614</v>
      </c>
      <c r="Q484" t="s">
        <v>3395</v>
      </c>
      <c r="R484">
        <v>16683</v>
      </c>
      <c r="S484" t="s">
        <v>5513</v>
      </c>
      <c r="T484" t="e">
        <v>#N/A</v>
      </c>
      <c r="U484" t="s">
        <v>680</v>
      </c>
      <c r="V484" t="s">
        <v>634</v>
      </c>
      <c r="W484" t="s">
        <v>3395</v>
      </c>
      <c r="X484" t="s">
        <v>3395</v>
      </c>
      <c r="Y484" t="s">
        <v>3395</v>
      </c>
      <c r="Z484" t="s">
        <v>3395</v>
      </c>
      <c r="AM484" t="s">
        <v>345</v>
      </c>
    </row>
    <row r="485" spans="1:39">
      <c r="A485" s="1">
        <v>469</v>
      </c>
      <c r="B485" t="s">
        <v>5452</v>
      </c>
      <c r="C485" t="s">
        <v>634</v>
      </c>
      <c r="D485" t="str">
        <f>IF(G485="n","-",MIN(X485,AI485,AN485))</f>
        <v>-</v>
      </c>
      <c r="E485" t="s">
        <v>3395</v>
      </c>
      <c r="F485" t="str">
        <f t="shared" si="60"/>
        <v/>
      </c>
      <c r="G485" t="str">
        <f t="shared" si="61"/>
        <v>n</v>
      </c>
      <c r="H485" t="str">
        <f t="shared" si="62"/>
        <v>None</v>
      </c>
      <c r="I485" t="s">
        <v>1101</v>
      </c>
      <c r="J485" t="s">
        <v>6615</v>
      </c>
      <c r="M485">
        <v>26290.1</v>
      </c>
      <c r="N485">
        <v>0.105</v>
      </c>
      <c r="O485">
        <v>-131.1</v>
      </c>
      <c r="P485" t="s">
        <v>6616</v>
      </c>
      <c r="Q485" t="s">
        <v>3395</v>
      </c>
      <c r="R485">
        <v>129150</v>
      </c>
      <c r="S485">
        <v>25</v>
      </c>
      <c r="T485">
        <v>0</v>
      </c>
      <c r="U485" t="s">
        <v>680</v>
      </c>
      <c r="V485" t="s">
        <v>634</v>
      </c>
      <c r="W485" t="s">
        <v>3395</v>
      </c>
      <c r="X485" t="s">
        <v>3395</v>
      </c>
      <c r="Y485" t="s">
        <v>3395</v>
      </c>
      <c r="Z485" t="s">
        <v>3395</v>
      </c>
      <c r="AA485" t="s">
        <v>3395</v>
      </c>
      <c r="AB485">
        <v>0</v>
      </c>
      <c r="AC485">
        <v>0</v>
      </c>
      <c r="AD485">
        <v>0</v>
      </c>
      <c r="AE485">
        <v>0</v>
      </c>
      <c r="AF485">
        <v>0</v>
      </c>
      <c r="AG485">
        <v>0</v>
      </c>
      <c r="AH485">
        <v>0</v>
      </c>
      <c r="AI485">
        <v>0</v>
      </c>
      <c r="AL485">
        <v>0</v>
      </c>
      <c r="AM485" t="s">
        <v>5452</v>
      </c>
    </row>
    <row r="486" spans="1:39">
      <c r="A486" s="1">
        <v>470</v>
      </c>
      <c r="B486" t="s">
        <v>3171</v>
      </c>
      <c r="C486" t="s">
        <v>634</v>
      </c>
      <c r="D486">
        <f>IF(G486="n","",MIN(X486,AI486,AN486))</f>
        <v>2018</v>
      </c>
      <c r="F486">
        <f t="shared" si="60"/>
        <v>2018</v>
      </c>
      <c r="G486" t="str">
        <f t="shared" si="61"/>
        <v>y</v>
      </c>
      <c r="H486" t="str">
        <f t="shared" si="62"/>
        <v xml:space="preserve"> SBT</v>
      </c>
      <c r="I486" t="s">
        <v>713</v>
      </c>
      <c r="J486" t="s">
        <v>5825</v>
      </c>
      <c r="M486">
        <v>26277</v>
      </c>
      <c r="N486">
        <v>2.4E-2</v>
      </c>
      <c r="O486">
        <v>362.5</v>
      </c>
      <c r="P486" t="s">
        <v>6617</v>
      </c>
      <c r="Q486">
        <v>-0.124</v>
      </c>
      <c r="R486">
        <v>110595</v>
      </c>
      <c r="S486">
        <v>-7</v>
      </c>
      <c r="T486">
        <v>0</v>
      </c>
      <c r="U486" t="s">
        <v>676</v>
      </c>
      <c r="V486" t="s">
        <v>634</v>
      </c>
      <c r="W486" t="s">
        <v>3395</v>
      </c>
      <c r="X486" t="s">
        <v>3395</v>
      </c>
      <c r="Y486" t="s">
        <v>3395</v>
      </c>
      <c r="Z486" t="s">
        <v>3395</v>
      </c>
      <c r="AA486" t="s">
        <v>3395</v>
      </c>
      <c r="AB486">
        <v>0</v>
      </c>
      <c r="AC486">
        <v>0</v>
      </c>
      <c r="AD486" t="s">
        <v>6618</v>
      </c>
      <c r="AE486" t="s">
        <v>6619</v>
      </c>
      <c r="AF486" t="s">
        <v>3549</v>
      </c>
      <c r="AG486" t="s">
        <v>641</v>
      </c>
      <c r="AH486" t="s">
        <v>4741</v>
      </c>
      <c r="AI486">
        <v>2018</v>
      </c>
      <c r="AJ486">
        <v>2030</v>
      </c>
      <c r="AK486" t="s">
        <v>5881</v>
      </c>
      <c r="AL486" t="s">
        <v>4742</v>
      </c>
      <c r="AM486" t="s">
        <v>3171</v>
      </c>
    </row>
    <row r="487" spans="1:39">
      <c r="A487" s="1">
        <v>471</v>
      </c>
      <c r="B487" t="s">
        <v>2940</v>
      </c>
      <c r="C487" t="s">
        <v>634</v>
      </c>
      <c r="D487">
        <f>IF(G487="n","",MIN(X487,AI487,AN487))</f>
        <v>2016</v>
      </c>
      <c r="F487">
        <f t="shared" si="60"/>
        <v>2016</v>
      </c>
      <c r="G487" t="str">
        <f t="shared" si="61"/>
        <v>y</v>
      </c>
      <c r="H487" t="str">
        <f t="shared" si="62"/>
        <v xml:space="preserve"> SBT</v>
      </c>
      <c r="I487" t="s">
        <v>1145</v>
      </c>
      <c r="J487" t="s">
        <v>5585</v>
      </c>
      <c r="M487">
        <v>26276.5</v>
      </c>
      <c r="N487">
        <v>6.4000000000000001E-2</v>
      </c>
      <c r="O487">
        <v>1583.4</v>
      </c>
      <c r="P487" t="s">
        <v>6620</v>
      </c>
      <c r="Q487">
        <v>-0.11</v>
      </c>
      <c r="R487">
        <v>45174</v>
      </c>
      <c r="S487">
        <v>8</v>
      </c>
      <c r="T487">
        <v>0</v>
      </c>
      <c r="U487" t="s">
        <v>4004</v>
      </c>
      <c r="V487" t="s">
        <v>634</v>
      </c>
      <c r="W487" t="s">
        <v>3395</v>
      </c>
      <c r="X487" t="s">
        <v>3395</v>
      </c>
      <c r="Y487" t="s">
        <v>3395</v>
      </c>
      <c r="Z487" t="s">
        <v>3395</v>
      </c>
      <c r="AA487" t="s">
        <v>3395</v>
      </c>
      <c r="AB487">
        <v>0</v>
      </c>
      <c r="AC487">
        <v>0</v>
      </c>
      <c r="AD487">
        <v>0</v>
      </c>
      <c r="AE487">
        <v>0</v>
      </c>
      <c r="AF487" t="s">
        <v>3371</v>
      </c>
      <c r="AG487" t="s">
        <v>633</v>
      </c>
      <c r="AH487" t="s">
        <v>4236</v>
      </c>
      <c r="AI487">
        <v>2016</v>
      </c>
      <c r="AL487">
        <v>0</v>
      </c>
      <c r="AM487" t="s">
        <v>2940</v>
      </c>
    </row>
    <row r="488" spans="1:39">
      <c r="A488" s="1">
        <v>472</v>
      </c>
      <c r="B488" t="s">
        <v>3148</v>
      </c>
      <c r="C488" t="s">
        <v>634</v>
      </c>
      <c r="D488">
        <f>IF(G488="n","",MIN(X488,AI488,AN488))</f>
        <v>2018</v>
      </c>
      <c r="F488">
        <f t="shared" si="60"/>
        <v>2018</v>
      </c>
      <c r="G488" t="str">
        <f t="shared" si="61"/>
        <v>y</v>
      </c>
      <c r="H488" t="str">
        <f t="shared" si="62"/>
        <v xml:space="preserve"> SBT</v>
      </c>
      <c r="I488" t="s">
        <v>5704</v>
      </c>
      <c r="J488" t="s">
        <v>5705</v>
      </c>
      <c r="M488">
        <v>26268</v>
      </c>
      <c r="N488">
        <v>7.0000000000000001E-3</v>
      </c>
      <c r="O488">
        <v>-10192</v>
      </c>
      <c r="P488" t="s">
        <v>6621</v>
      </c>
      <c r="Q488">
        <v>-1.9319999999999999</v>
      </c>
      <c r="R488">
        <v>38000</v>
      </c>
      <c r="S488">
        <v>-21</v>
      </c>
      <c r="T488">
        <v>0</v>
      </c>
      <c r="U488" t="s">
        <v>3332</v>
      </c>
      <c r="V488" t="s">
        <v>634</v>
      </c>
      <c r="W488" t="s">
        <v>5758</v>
      </c>
      <c r="X488" t="s">
        <v>3395</v>
      </c>
      <c r="Y488" t="s">
        <v>3395</v>
      </c>
      <c r="Z488">
        <v>2015</v>
      </c>
      <c r="AA488">
        <v>2020</v>
      </c>
      <c r="AB488" t="s">
        <v>6622</v>
      </c>
      <c r="AC488">
        <v>0</v>
      </c>
      <c r="AD488" t="s">
        <v>6623</v>
      </c>
      <c r="AE488" t="s">
        <v>6624</v>
      </c>
      <c r="AF488" t="s">
        <v>3528</v>
      </c>
      <c r="AG488" t="s">
        <v>633</v>
      </c>
      <c r="AH488" t="s">
        <v>6625</v>
      </c>
      <c r="AI488">
        <v>2018</v>
      </c>
      <c r="AL488">
        <v>0</v>
      </c>
      <c r="AM488" t="s">
        <v>3148</v>
      </c>
    </row>
    <row r="489" spans="1:39">
      <c r="A489" s="6">
        <v>473</v>
      </c>
      <c r="B489" t="s">
        <v>490</v>
      </c>
      <c r="C489" t="s">
        <v>634</v>
      </c>
      <c r="D489" t="str">
        <f>IF(G489="n","",MIN(X489,-I489,-N489))</f>
        <v/>
      </c>
      <c r="F489" t="str">
        <f t="shared" si="60"/>
        <v/>
      </c>
      <c r="G489" t="str">
        <f t="shared" si="61"/>
        <v>n</v>
      </c>
      <c r="H489" t="str">
        <f t="shared" si="62"/>
        <v>None</v>
      </c>
      <c r="I489" t="s">
        <v>1137</v>
      </c>
      <c r="J489" t="s">
        <v>2520</v>
      </c>
      <c r="M489">
        <v>26251</v>
      </c>
      <c r="N489">
        <v>9.0999999999999998E-2</v>
      </c>
      <c r="O489">
        <v>237.6</v>
      </c>
      <c r="P489" t="s">
        <v>6626</v>
      </c>
      <c r="Q489">
        <v>-0.115</v>
      </c>
      <c r="R489">
        <v>19510</v>
      </c>
      <c r="S489" t="s">
        <v>5513</v>
      </c>
      <c r="T489" t="e">
        <v>#N/A</v>
      </c>
      <c r="U489" t="s">
        <v>680</v>
      </c>
      <c r="V489" t="s">
        <v>634</v>
      </c>
      <c r="W489" t="s">
        <v>3395</v>
      </c>
      <c r="X489" t="s">
        <v>3395</v>
      </c>
      <c r="Y489" t="s">
        <v>3395</v>
      </c>
      <c r="Z489" t="s">
        <v>3395</v>
      </c>
      <c r="AM489" t="s">
        <v>490</v>
      </c>
    </row>
    <row r="490" spans="1:39">
      <c r="A490" s="1">
        <v>474</v>
      </c>
      <c r="B490" t="s">
        <v>3116</v>
      </c>
      <c r="C490" t="s">
        <v>634</v>
      </c>
      <c r="D490" t="str">
        <f>IF(G490="n","-",MIN(X490,AI490,AN490))</f>
        <v>-</v>
      </c>
      <c r="E490" t="s">
        <v>3395</v>
      </c>
      <c r="F490" t="str">
        <f t="shared" si="60"/>
        <v/>
      </c>
      <c r="G490" t="str">
        <f t="shared" si="61"/>
        <v>n</v>
      </c>
      <c r="H490" t="str">
        <f t="shared" si="62"/>
        <v>None</v>
      </c>
      <c r="I490" t="s">
        <v>713</v>
      </c>
      <c r="J490" t="s">
        <v>5882</v>
      </c>
      <c r="M490">
        <v>26210.5</v>
      </c>
      <c r="N490">
        <v>0.03</v>
      </c>
      <c r="O490">
        <v>93.4</v>
      </c>
      <c r="P490" t="s">
        <v>6627</v>
      </c>
      <c r="Q490">
        <v>-0.78200000000000003</v>
      </c>
      <c r="R490">
        <v>200000</v>
      </c>
      <c r="S490">
        <v>-8</v>
      </c>
      <c r="T490">
        <v>0</v>
      </c>
      <c r="U490" t="s">
        <v>951</v>
      </c>
      <c r="V490" t="s">
        <v>634</v>
      </c>
      <c r="W490" t="s">
        <v>3395</v>
      </c>
      <c r="X490" t="s">
        <v>3395</v>
      </c>
      <c r="Y490" t="s">
        <v>3395</v>
      </c>
      <c r="Z490" t="s">
        <v>3395</v>
      </c>
      <c r="AA490" t="s">
        <v>3395</v>
      </c>
      <c r="AB490">
        <v>0</v>
      </c>
      <c r="AC490">
        <v>0</v>
      </c>
      <c r="AD490">
        <v>0</v>
      </c>
      <c r="AE490">
        <v>0</v>
      </c>
      <c r="AF490">
        <v>0</v>
      </c>
      <c r="AG490">
        <v>0</v>
      </c>
      <c r="AH490">
        <v>0</v>
      </c>
      <c r="AI490">
        <v>0</v>
      </c>
      <c r="AL490">
        <v>0</v>
      </c>
      <c r="AM490" t="s">
        <v>3116</v>
      </c>
    </row>
    <row r="491" spans="1:39">
      <c r="A491" s="1">
        <v>475</v>
      </c>
      <c r="B491" t="s">
        <v>6628</v>
      </c>
      <c r="C491" t="s">
        <v>634</v>
      </c>
      <c r="D491" t="str">
        <f>IF(G491="n","-",MIN(X491,AI491,AN491))</f>
        <v>-</v>
      </c>
      <c r="E491" t="s">
        <v>3395</v>
      </c>
      <c r="F491" t="str">
        <f t="shared" si="60"/>
        <v/>
      </c>
      <c r="G491" t="str">
        <f t="shared" si="61"/>
        <v>n</v>
      </c>
      <c r="H491" t="str">
        <f t="shared" si="62"/>
        <v>None</v>
      </c>
      <c r="I491" t="s">
        <v>1236</v>
      </c>
      <c r="J491" t="s">
        <v>5820</v>
      </c>
      <c r="M491">
        <v>26207.9</v>
      </c>
      <c r="N491">
        <v>-0.157</v>
      </c>
      <c r="O491">
        <v>103.6</v>
      </c>
      <c r="P491" t="s">
        <v>6629</v>
      </c>
      <c r="Q491">
        <v>-0.76400000000000001</v>
      </c>
      <c r="R491">
        <v>52024</v>
      </c>
      <c r="S491">
        <v>-94</v>
      </c>
      <c r="T491" t="s">
        <v>5509</v>
      </c>
      <c r="U491" t="s">
        <v>680</v>
      </c>
      <c r="V491" t="s">
        <v>634</v>
      </c>
      <c r="W491" t="s">
        <v>3395</v>
      </c>
      <c r="X491" t="s">
        <v>3395</v>
      </c>
      <c r="Y491" t="s">
        <v>3395</v>
      </c>
      <c r="Z491" t="s">
        <v>3395</v>
      </c>
      <c r="AA491" t="s">
        <v>3395</v>
      </c>
      <c r="AB491">
        <v>0</v>
      </c>
      <c r="AC491">
        <v>0</v>
      </c>
      <c r="AD491">
        <v>0</v>
      </c>
      <c r="AE491">
        <v>0</v>
      </c>
      <c r="AF491">
        <v>0</v>
      </c>
      <c r="AG491">
        <v>0</v>
      </c>
      <c r="AH491">
        <v>0</v>
      </c>
      <c r="AI491">
        <v>0</v>
      </c>
      <c r="AL491">
        <v>0</v>
      </c>
      <c r="AM491" t="s">
        <v>6628</v>
      </c>
    </row>
    <row r="492" spans="1:39">
      <c r="A492" s="1">
        <v>476</v>
      </c>
      <c r="B492" t="s">
        <v>518</v>
      </c>
      <c r="C492" t="s">
        <v>634</v>
      </c>
      <c r="D492" t="str">
        <f>IF(G492="n","-",MIN(X492,AI492,AN492))</f>
        <v>-</v>
      </c>
      <c r="E492" t="s">
        <v>3395</v>
      </c>
      <c r="F492" t="str">
        <f t="shared" si="60"/>
        <v/>
      </c>
      <c r="G492" t="str">
        <f t="shared" si="61"/>
        <v>n</v>
      </c>
      <c r="H492" t="str">
        <f t="shared" si="62"/>
        <v>None</v>
      </c>
      <c r="I492" t="s">
        <v>1370</v>
      </c>
      <c r="J492" t="s">
        <v>6177</v>
      </c>
      <c r="M492">
        <v>26147.7</v>
      </c>
      <c r="N492">
        <v>5.2999999999999999E-2</v>
      </c>
      <c r="O492">
        <v>237.1</v>
      </c>
      <c r="P492" t="s">
        <v>6630</v>
      </c>
      <c r="Q492">
        <v>-0.68799999999999994</v>
      </c>
      <c r="R492">
        <v>60282</v>
      </c>
      <c r="S492">
        <v>-2</v>
      </c>
      <c r="T492">
        <v>0</v>
      </c>
      <c r="U492" t="s">
        <v>6631</v>
      </c>
      <c r="V492" t="s">
        <v>634</v>
      </c>
      <c r="W492" t="s">
        <v>3395</v>
      </c>
      <c r="X492" t="s">
        <v>3395</v>
      </c>
      <c r="Y492" t="s">
        <v>3395</v>
      </c>
      <c r="Z492" t="s">
        <v>3395</v>
      </c>
      <c r="AA492" t="s">
        <v>3395</v>
      </c>
      <c r="AB492">
        <v>0</v>
      </c>
      <c r="AC492">
        <v>0</v>
      </c>
      <c r="AD492">
        <v>0</v>
      </c>
      <c r="AE492">
        <v>0</v>
      </c>
      <c r="AF492">
        <v>0</v>
      </c>
      <c r="AG492">
        <v>0</v>
      </c>
      <c r="AH492">
        <v>0</v>
      </c>
      <c r="AI492">
        <v>0</v>
      </c>
      <c r="AL492">
        <v>0</v>
      </c>
      <c r="AM492" t="s">
        <v>518</v>
      </c>
    </row>
    <row r="493" spans="1:39">
      <c r="A493" s="1">
        <v>477</v>
      </c>
      <c r="B493" t="s">
        <v>6632</v>
      </c>
      <c r="C493" t="s">
        <v>634</v>
      </c>
      <c r="D493" t="str">
        <f>IF(G493="n","-",MIN(X493,AI493,AN493))</f>
        <v>-</v>
      </c>
      <c r="E493" t="s">
        <v>3395</v>
      </c>
      <c r="F493" t="str">
        <f t="shared" si="60"/>
        <v/>
      </c>
      <c r="G493" t="str">
        <f t="shared" si="61"/>
        <v>n</v>
      </c>
      <c r="H493" t="str">
        <f t="shared" si="62"/>
        <v>None</v>
      </c>
      <c r="I493" t="s">
        <v>5490</v>
      </c>
      <c r="J493" t="s">
        <v>6207</v>
      </c>
      <c r="M493">
        <v>26129.4</v>
      </c>
      <c r="N493">
        <v>6.9000000000000006E-2</v>
      </c>
      <c r="O493">
        <v>-252.2</v>
      </c>
      <c r="P493" t="s">
        <v>6633</v>
      </c>
      <c r="Q493">
        <v>-1.208</v>
      </c>
      <c r="R493">
        <v>53954</v>
      </c>
      <c r="S493">
        <v>9</v>
      </c>
      <c r="T493">
        <v>0</v>
      </c>
      <c r="U493" t="s">
        <v>709</v>
      </c>
      <c r="V493" t="s">
        <v>634</v>
      </c>
      <c r="W493" t="s">
        <v>3395</v>
      </c>
      <c r="X493" t="s">
        <v>3395</v>
      </c>
      <c r="Y493" t="s">
        <v>3395</v>
      </c>
      <c r="Z493" t="s">
        <v>3395</v>
      </c>
      <c r="AA493" t="s">
        <v>3395</v>
      </c>
      <c r="AB493">
        <v>0</v>
      </c>
      <c r="AC493">
        <v>0</v>
      </c>
      <c r="AD493">
        <v>0</v>
      </c>
      <c r="AE493">
        <v>0</v>
      </c>
      <c r="AF493">
        <v>0</v>
      </c>
      <c r="AG493">
        <v>0</v>
      </c>
      <c r="AH493">
        <v>0</v>
      </c>
      <c r="AI493">
        <v>0</v>
      </c>
      <c r="AL493">
        <v>0</v>
      </c>
      <c r="AM493" t="s">
        <v>6632</v>
      </c>
    </row>
    <row r="494" spans="1:39">
      <c r="A494" s="1">
        <v>478</v>
      </c>
      <c r="B494" t="s">
        <v>4655</v>
      </c>
      <c r="C494" t="s">
        <v>634</v>
      </c>
      <c r="D494">
        <f>IF(G494="n","",MIN(X494,AI494,AN494))</f>
        <v>2018</v>
      </c>
      <c r="F494">
        <f t="shared" si="60"/>
        <v>2018</v>
      </c>
      <c r="G494" t="str">
        <f t="shared" si="61"/>
        <v>y</v>
      </c>
      <c r="H494" t="str">
        <f t="shared" si="62"/>
        <v xml:space="preserve"> SBT</v>
      </c>
      <c r="I494" t="s">
        <v>1148</v>
      </c>
      <c r="J494" t="s">
        <v>1148</v>
      </c>
      <c r="M494">
        <v>25996.7</v>
      </c>
      <c r="N494">
        <v>0.05</v>
      </c>
      <c r="O494">
        <v>1979.1</v>
      </c>
      <c r="P494" t="s">
        <v>6634</v>
      </c>
      <c r="Q494">
        <v>3.3000000000000002E-2</v>
      </c>
      <c r="R494">
        <v>111117</v>
      </c>
      <c r="S494" t="s">
        <v>3395</v>
      </c>
      <c r="T494">
        <v>0</v>
      </c>
      <c r="U494" t="s">
        <v>692</v>
      </c>
      <c r="V494" t="s">
        <v>634</v>
      </c>
      <c r="W494" t="s">
        <v>6635</v>
      </c>
      <c r="X494" t="s">
        <v>3395</v>
      </c>
      <c r="Y494" t="s">
        <v>3395</v>
      </c>
      <c r="Z494" t="s">
        <v>3395</v>
      </c>
      <c r="AA494" t="s">
        <v>3395</v>
      </c>
      <c r="AB494" t="s">
        <v>6636</v>
      </c>
      <c r="AC494">
        <v>0</v>
      </c>
      <c r="AD494">
        <v>0</v>
      </c>
      <c r="AE494" t="s">
        <v>6637</v>
      </c>
      <c r="AF494" t="s">
        <v>3434</v>
      </c>
      <c r="AG494" t="s">
        <v>633</v>
      </c>
      <c r="AH494" t="s">
        <v>3450</v>
      </c>
      <c r="AI494">
        <v>2018</v>
      </c>
      <c r="AL494">
        <v>0</v>
      </c>
      <c r="AM494" t="s">
        <v>4655</v>
      </c>
    </row>
    <row r="495" spans="1:39">
      <c r="A495" s="1">
        <v>479</v>
      </c>
      <c r="B495" t="s">
        <v>429</v>
      </c>
      <c r="C495" t="s">
        <v>634</v>
      </c>
      <c r="D495">
        <f>IF(G495="n","",MIN(X495,AI495,AN495))</f>
        <v>2010</v>
      </c>
      <c r="F495">
        <f t="shared" si="60"/>
        <v>2010</v>
      </c>
      <c r="G495" t="str">
        <f t="shared" si="61"/>
        <v>y</v>
      </c>
      <c r="H495" t="str">
        <f t="shared" si="62"/>
        <v>CN</v>
      </c>
      <c r="I495" t="s">
        <v>1145</v>
      </c>
      <c r="J495" t="s">
        <v>5580</v>
      </c>
      <c r="M495">
        <v>25942.7</v>
      </c>
      <c r="N495">
        <v>5.7000000000000002E-2</v>
      </c>
      <c r="O495">
        <v>4220.6000000000004</v>
      </c>
      <c r="P495" t="s">
        <v>6638</v>
      </c>
      <c r="Q495">
        <v>4.9000000000000002E-2</v>
      </c>
      <c r="R495">
        <v>33283</v>
      </c>
      <c r="S495">
        <v>6</v>
      </c>
      <c r="T495">
        <v>0</v>
      </c>
      <c r="U495" t="s">
        <v>723</v>
      </c>
      <c r="V495" t="s">
        <v>651</v>
      </c>
      <c r="W495" t="s">
        <v>3395</v>
      </c>
      <c r="X495">
        <v>2010</v>
      </c>
      <c r="Y495" t="s">
        <v>3395</v>
      </c>
      <c r="Z495" t="s">
        <v>3395</v>
      </c>
      <c r="AA495" t="s">
        <v>3395</v>
      </c>
      <c r="AB495" t="s">
        <v>837</v>
      </c>
      <c r="AC495" t="s">
        <v>6639</v>
      </c>
      <c r="AD495" t="s">
        <v>6640</v>
      </c>
      <c r="AE495" t="s">
        <v>6641</v>
      </c>
      <c r="AF495">
        <v>0</v>
      </c>
      <c r="AG495">
        <v>0</v>
      </c>
      <c r="AH495">
        <v>0</v>
      </c>
      <c r="AL495">
        <v>0</v>
      </c>
      <c r="AM495" t="s">
        <v>429</v>
      </c>
    </row>
    <row r="496" spans="1:39">
      <c r="A496" s="1">
        <v>480</v>
      </c>
      <c r="B496" t="s">
        <v>484</v>
      </c>
      <c r="C496" t="s">
        <v>634</v>
      </c>
      <c r="D496" t="str">
        <f>IF(G496="n","-",MIN(X496,AI496,AN496))</f>
        <v>-</v>
      </c>
      <c r="E496" t="s">
        <v>3395</v>
      </c>
      <c r="F496" t="str">
        <f t="shared" si="60"/>
        <v/>
      </c>
      <c r="G496" t="str">
        <f t="shared" si="61"/>
        <v>n</v>
      </c>
      <c r="H496" t="str">
        <f t="shared" si="62"/>
        <v>None</v>
      </c>
      <c r="I496" t="s">
        <v>5704</v>
      </c>
      <c r="J496" t="s">
        <v>5705</v>
      </c>
      <c r="M496">
        <v>25938</v>
      </c>
      <c r="N496">
        <v>2E-3</v>
      </c>
      <c r="O496">
        <v>3381</v>
      </c>
      <c r="P496" t="s">
        <v>6642</v>
      </c>
      <c r="Q496">
        <v>0.157</v>
      </c>
      <c r="R496">
        <v>80000</v>
      </c>
      <c r="S496">
        <v>-21</v>
      </c>
      <c r="T496">
        <v>0</v>
      </c>
      <c r="U496" t="s">
        <v>3332</v>
      </c>
      <c r="V496" t="s">
        <v>634</v>
      </c>
      <c r="W496" t="s">
        <v>6643</v>
      </c>
      <c r="X496" t="s">
        <v>3395</v>
      </c>
      <c r="Y496" t="s">
        <v>3395</v>
      </c>
      <c r="Z496" t="s">
        <v>3395</v>
      </c>
      <c r="AA496" t="s">
        <v>3395</v>
      </c>
      <c r="AB496">
        <v>0</v>
      </c>
      <c r="AC496">
        <v>0</v>
      </c>
      <c r="AD496" t="s">
        <v>6644</v>
      </c>
      <c r="AE496" t="s">
        <v>6645</v>
      </c>
      <c r="AF496">
        <v>0</v>
      </c>
      <c r="AG496">
        <v>0</v>
      </c>
      <c r="AH496">
        <v>0</v>
      </c>
      <c r="AI496">
        <v>0</v>
      </c>
      <c r="AL496">
        <v>0</v>
      </c>
      <c r="AM496" t="s">
        <v>484</v>
      </c>
    </row>
    <row r="497" spans="1:39">
      <c r="A497" s="1">
        <v>481</v>
      </c>
      <c r="B497" t="s">
        <v>3384</v>
      </c>
      <c r="C497" t="s">
        <v>634</v>
      </c>
      <c r="D497" t="str">
        <f>IF(G497="n","-",MIN(X497,AI497,AN497))</f>
        <v>-</v>
      </c>
      <c r="E497" t="s">
        <v>3395</v>
      </c>
      <c r="F497" t="str">
        <f t="shared" si="60"/>
        <v/>
      </c>
      <c r="G497" t="str">
        <f t="shared" ref="G497:G516" si="63">IF( V497="Carbon Neutral", "y", IF(AI497&gt;1, "y", IF(AND(AO497&lt;=2030, AO497&gt;0),"y","n" ) ) )</f>
        <v>n</v>
      </c>
      <c r="H497" t="str">
        <f t="shared" si="62"/>
        <v>None</v>
      </c>
      <c r="I497" t="s">
        <v>1547</v>
      </c>
      <c r="J497" t="s">
        <v>6646</v>
      </c>
      <c r="M497">
        <v>25920</v>
      </c>
      <c r="N497">
        <v>5.0999999999999997E-2</v>
      </c>
      <c r="O497">
        <v>2008.6</v>
      </c>
      <c r="P497" t="s">
        <v>6647</v>
      </c>
      <c r="Q497">
        <v>0.624</v>
      </c>
      <c r="R497">
        <v>57016</v>
      </c>
      <c r="S497">
        <v>-1</v>
      </c>
      <c r="T497">
        <v>0</v>
      </c>
      <c r="U497" t="s">
        <v>709</v>
      </c>
      <c r="V497" t="s">
        <v>634</v>
      </c>
      <c r="W497" t="s">
        <v>3395</v>
      </c>
      <c r="X497" t="s">
        <v>3395</v>
      </c>
      <c r="Y497" t="s">
        <v>3395</v>
      </c>
      <c r="Z497" t="s">
        <v>3395</v>
      </c>
      <c r="AA497" t="s">
        <v>3395</v>
      </c>
      <c r="AB497">
        <v>0</v>
      </c>
      <c r="AC497">
        <v>0</v>
      </c>
      <c r="AD497" t="s">
        <v>6648</v>
      </c>
      <c r="AE497" t="s">
        <v>6649</v>
      </c>
      <c r="AF497">
        <v>0</v>
      </c>
      <c r="AG497">
        <v>0</v>
      </c>
      <c r="AH497">
        <v>0</v>
      </c>
      <c r="AI497">
        <v>0</v>
      </c>
      <c r="AL497">
        <v>0</v>
      </c>
      <c r="AM497" t="s">
        <v>3384</v>
      </c>
    </row>
    <row r="498" spans="1:39">
      <c r="A498" s="1">
        <v>482</v>
      </c>
      <c r="B498" t="s">
        <v>5054</v>
      </c>
      <c r="C498" t="s">
        <v>634</v>
      </c>
      <c r="D498" t="str">
        <f>IF(G498="n","-",MIN(X498,AI498,AN498))</f>
        <v>-</v>
      </c>
      <c r="E498" t="s">
        <v>3395</v>
      </c>
      <c r="F498" t="str">
        <f t="shared" si="60"/>
        <v/>
      </c>
      <c r="G498" t="str">
        <f t="shared" si="63"/>
        <v>n</v>
      </c>
      <c r="H498" t="str">
        <f t="shared" si="62"/>
        <v>None</v>
      </c>
      <c r="I498" t="s">
        <v>1101</v>
      </c>
      <c r="J498" t="s">
        <v>1229</v>
      </c>
      <c r="M498">
        <v>25844.7</v>
      </c>
      <c r="N498">
        <v>4.8000000000000001E-2</v>
      </c>
      <c r="O498">
        <v>52.6</v>
      </c>
      <c r="P498" t="s">
        <v>6650</v>
      </c>
      <c r="Q498">
        <v>-8.2000000000000003E-2</v>
      </c>
      <c r="R498">
        <v>128795</v>
      </c>
      <c r="S498">
        <v>-1</v>
      </c>
      <c r="T498">
        <v>0</v>
      </c>
      <c r="U498" t="s">
        <v>680</v>
      </c>
      <c r="V498" t="s">
        <v>634</v>
      </c>
      <c r="W498" t="s">
        <v>3395</v>
      </c>
      <c r="X498" t="s">
        <v>3395</v>
      </c>
      <c r="Y498" t="s">
        <v>3395</v>
      </c>
      <c r="Z498" t="s">
        <v>3395</v>
      </c>
      <c r="AA498" t="s">
        <v>3395</v>
      </c>
      <c r="AB498">
        <v>0</v>
      </c>
      <c r="AC498">
        <v>0</v>
      </c>
      <c r="AD498">
        <v>0</v>
      </c>
      <c r="AE498">
        <v>0</v>
      </c>
      <c r="AF498">
        <v>0</v>
      </c>
      <c r="AG498">
        <v>0</v>
      </c>
      <c r="AH498">
        <v>0</v>
      </c>
      <c r="AI498">
        <v>0</v>
      </c>
      <c r="AL498">
        <v>0</v>
      </c>
      <c r="AM498" t="s">
        <v>5054</v>
      </c>
    </row>
    <row r="499" spans="1:39">
      <c r="A499" s="1">
        <v>483</v>
      </c>
      <c r="B499" t="s">
        <v>501</v>
      </c>
      <c r="C499" t="s">
        <v>634</v>
      </c>
      <c r="D499" t="str">
        <f>IF(G499="n","-",MIN(X499,AI499,AN499))</f>
        <v>-</v>
      </c>
      <c r="E499" t="s">
        <v>3395</v>
      </c>
      <c r="F499" t="str">
        <f t="shared" si="60"/>
        <v/>
      </c>
      <c r="G499" t="str">
        <f t="shared" si="63"/>
        <v>n</v>
      </c>
      <c r="H499" t="str">
        <f t="shared" si="62"/>
        <v>None</v>
      </c>
      <c r="I499" t="s">
        <v>1145</v>
      </c>
      <c r="J499" t="s">
        <v>5580</v>
      </c>
      <c r="M499">
        <v>25823.3</v>
      </c>
      <c r="N499">
        <v>8.4000000000000005E-2</v>
      </c>
      <c r="O499">
        <v>2235.1999999999998</v>
      </c>
      <c r="P499" t="s">
        <v>6651</v>
      </c>
      <c r="Q499">
        <v>0.314</v>
      </c>
      <c r="R499">
        <v>41861</v>
      </c>
      <c r="S499">
        <v>9</v>
      </c>
      <c r="T499">
        <v>0</v>
      </c>
      <c r="U499" t="s">
        <v>697</v>
      </c>
      <c r="V499" t="s">
        <v>634</v>
      </c>
      <c r="W499" t="s">
        <v>3395</v>
      </c>
      <c r="X499" t="s">
        <v>3395</v>
      </c>
      <c r="Y499" t="s">
        <v>3395</v>
      </c>
      <c r="Z499" t="s">
        <v>3395</v>
      </c>
      <c r="AA499" t="s">
        <v>3395</v>
      </c>
      <c r="AB499">
        <v>0</v>
      </c>
      <c r="AC499">
        <v>0</v>
      </c>
      <c r="AD499">
        <v>0</v>
      </c>
      <c r="AE499">
        <v>0</v>
      </c>
      <c r="AF499">
        <v>0</v>
      </c>
      <c r="AG499">
        <v>0</v>
      </c>
      <c r="AH499">
        <v>0</v>
      </c>
      <c r="AI499">
        <v>0</v>
      </c>
      <c r="AL499">
        <v>0</v>
      </c>
      <c r="AM499" t="s">
        <v>501</v>
      </c>
    </row>
    <row r="500" spans="1:39">
      <c r="A500" s="1">
        <v>484</v>
      </c>
      <c r="B500" t="s">
        <v>4317</v>
      </c>
      <c r="C500" t="s">
        <v>634</v>
      </c>
      <c r="D500" t="str">
        <f>IF(G500="n","-",MIN(X500,AI500,AN500))</f>
        <v>-</v>
      </c>
      <c r="E500" t="s">
        <v>3395</v>
      </c>
      <c r="F500" t="str">
        <f t="shared" si="60"/>
        <v/>
      </c>
      <c r="G500" t="str">
        <f t="shared" si="63"/>
        <v>n</v>
      </c>
      <c r="H500" t="str">
        <f t="shared" si="62"/>
        <v>None</v>
      </c>
      <c r="I500" t="s">
        <v>1101</v>
      </c>
      <c r="J500" t="s">
        <v>1229</v>
      </c>
      <c r="M500">
        <v>25781.9</v>
      </c>
      <c r="N500">
        <v>8.7999999999999995E-2</v>
      </c>
      <c r="O500">
        <v>-133.30000000000001</v>
      </c>
      <c r="P500" t="s">
        <v>6652</v>
      </c>
      <c r="Q500" t="s">
        <v>3395</v>
      </c>
      <c r="R500">
        <v>171334</v>
      </c>
      <c r="S500">
        <v>12</v>
      </c>
      <c r="T500">
        <v>0</v>
      </c>
      <c r="U500" t="s">
        <v>680</v>
      </c>
      <c r="V500" t="s">
        <v>634</v>
      </c>
      <c r="W500" t="s">
        <v>3395</v>
      </c>
      <c r="X500" t="s">
        <v>3395</v>
      </c>
      <c r="Y500" t="s">
        <v>3395</v>
      </c>
      <c r="Z500" t="s">
        <v>3395</v>
      </c>
      <c r="AA500" t="s">
        <v>3395</v>
      </c>
      <c r="AB500">
        <v>0</v>
      </c>
      <c r="AC500">
        <v>0</v>
      </c>
      <c r="AD500">
        <v>0</v>
      </c>
      <c r="AE500">
        <v>0</v>
      </c>
      <c r="AF500">
        <v>0</v>
      </c>
      <c r="AG500">
        <v>0</v>
      </c>
      <c r="AH500">
        <v>0</v>
      </c>
      <c r="AI500">
        <v>0</v>
      </c>
      <c r="AL500">
        <v>0</v>
      </c>
      <c r="AM500" t="s">
        <v>4317</v>
      </c>
    </row>
    <row r="501" spans="1:39">
      <c r="A501" s="6">
        <v>485</v>
      </c>
      <c r="B501" t="s">
        <v>547</v>
      </c>
      <c r="C501" t="s">
        <v>634</v>
      </c>
      <c r="D501" t="str">
        <f>IF(G501="n","",MIN(X501,-I501,-N501))</f>
        <v/>
      </c>
      <c r="F501" t="str">
        <f t="shared" si="60"/>
        <v/>
      </c>
      <c r="G501" t="str">
        <f t="shared" si="63"/>
        <v>n</v>
      </c>
      <c r="H501" t="str">
        <f t="shared" si="62"/>
        <v>None</v>
      </c>
      <c r="I501" t="s">
        <v>1141</v>
      </c>
      <c r="J501" t="s">
        <v>1141</v>
      </c>
      <c r="M501">
        <v>25779.1</v>
      </c>
      <c r="N501">
        <v>0.11</v>
      </c>
      <c r="O501">
        <v>442.7</v>
      </c>
      <c r="P501" t="s">
        <v>6653</v>
      </c>
      <c r="Q501">
        <v>7.8E-2</v>
      </c>
      <c r="R501">
        <v>34752</v>
      </c>
      <c r="S501" t="s">
        <v>5513</v>
      </c>
      <c r="T501" t="e">
        <v>#N/A</v>
      </c>
      <c r="U501" t="s">
        <v>680</v>
      </c>
      <c r="V501" t="s">
        <v>634</v>
      </c>
      <c r="W501" t="s">
        <v>3395</v>
      </c>
      <c r="X501" t="s">
        <v>3395</v>
      </c>
      <c r="Y501" t="s">
        <v>3395</v>
      </c>
      <c r="Z501" t="s">
        <v>3395</v>
      </c>
      <c r="AM501" t="s">
        <v>547</v>
      </c>
    </row>
    <row r="502" spans="1:39">
      <c r="A502" s="1">
        <v>486</v>
      </c>
      <c r="B502" t="s">
        <v>409</v>
      </c>
      <c r="C502" t="s">
        <v>634</v>
      </c>
      <c r="D502" t="str">
        <f>IF(G502="n","-",MIN(X502,AI502,AN502))</f>
        <v>-</v>
      </c>
      <c r="E502" t="s">
        <v>3395</v>
      </c>
      <c r="F502" t="str">
        <f t="shared" si="60"/>
        <v/>
      </c>
      <c r="G502" t="str">
        <f t="shared" si="63"/>
        <v>n</v>
      </c>
      <c r="H502" t="str">
        <f t="shared" si="62"/>
        <v>None</v>
      </c>
      <c r="I502" t="s">
        <v>1145</v>
      </c>
      <c r="J502" t="s">
        <v>5580</v>
      </c>
      <c r="M502">
        <v>25775</v>
      </c>
      <c r="N502">
        <v>7.3999999999999996E-2</v>
      </c>
      <c r="O502">
        <v>7096</v>
      </c>
      <c r="P502" t="s">
        <v>6654</v>
      </c>
      <c r="Q502">
        <v>0.14099999999999999</v>
      </c>
      <c r="R502">
        <v>75772</v>
      </c>
      <c r="S502">
        <v>4</v>
      </c>
      <c r="T502">
        <v>0</v>
      </c>
      <c r="U502" t="s">
        <v>3332</v>
      </c>
      <c r="V502" t="s">
        <v>634</v>
      </c>
      <c r="W502" t="s">
        <v>3395</v>
      </c>
      <c r="X502" t="s">
        <v>3395</v>
      </c>
      <c r="Y502" t="s">
        <v>3395</v>
      </c>
      <c r="Z502" t="s">
        <v>3395</v>
      </c>
      <c r="AA502" t="s">
        <v>3395</v>
      </c>
      <c r="AB502">
        <v>0</v>
      </c>
      <c r="AC502">
        <v>0</v>
      </c>
      <c r="AD502">
        <v>0</v>
      </c>
      <c r="AE502">
        <v>0</v>
      </c>
      <c r="AF502">
        <v>0</v>
      </c>
      <c r="AG502">
        <v>0</v>
      </c>
      <c r="AH502">
        <v>0</v>
      </c>
      <c r="AI502">
        <v>0</v>
      </c>
      <c r="AL502">
        <v>0</v>
      </c>
      <c r="AM502" t="s">
        <v>409</v>
      </c>
    </row>
    <row r="503" spans="1:39">
      <c r="A503" s="1">
        <v>487</v>
      </c>
      <c r="B503" t="s">
        <v>6655</v>
      </c>
      <c r="C503" t="s">
        <v>634</v>
      </c>
      <c r="D503" t="str">
        <f>IF(G503="n","-",MIN(X503,AI503,AN503))</f>
        <v>-</v>
      </c>
      <c r="E503" t="s">
        <v>3395</v>
      </c>
      <c r="F503" t="str">
        <f t="shared" si="60"/>
        <v/>
      </c>
      <c r="G503" t="str">
        <f t="shared" si="63"/>
        <v>n</v>
      </c>
      <c r="H503" t="str">
        <f t="shared" si="62"/>
        <v>None</v>
      </c>
      <c r="I503" t="s">
        <v>5490</v>
      </c>
      <c r="J503" t="s">
        <v>5491</v>
      </c>
      <c r="M503">
        <v>25739</v>
      </c>
      <c r="N503">
        <v>3.5999999999999997E-2</v>
      </c>
      <c r="O503">
        <v>1108</v>
      </c>
      <c r="P503" t="s">
        <v>6656</v>
      </c>
      <c r="Q503">
        <v>-0.28399999999999997</v>
      </c>
      <c r="R503">
        <v>130000</v>
      </c>
      <c r="S503">
        <v>-14</v>
      </c>
      <c r="T503">
        <v>0</v>
      </c>
      <c r="U503" t="s">
        <v>3332</v>
      </c>
      <c r="V503" t="s">
        <v>634</v>
      </c>
      <c r="W503" t="s">
        <v>3395</v>
      </c>
      <c r="X503" t="s">
        <v>3395</v>
      </c>
      <c r="Y503" t="s">
        <v>3395</v>
      </c>
      <c r="Z503" t="s">
        <v>3395</v>
      </c>
      <c r="AA503" t="s">
        <v>3395</v>
      </c>
      <c r="AB503">
        <v>0</v>
      </c>
      <c r="AC503">
        <v>0</v>
      </c>
      <c r="AD503">
        <v>0</v>
      </c>
      <c r="AE503">
        <v>0</v>
      </c>
      <c r="AF503">
        <v>0</v>
      </c>
      <c r="AG503">
        <v>0</v>
      </c>
      <c r="AH503">
        <v>0</v>
      </c>
      <c r="AI503">
        <v>0</v>
      </c>
      <c r="AL503">
        <v>0</v>
      </c>
      <c r="AM503" t="s">
        <v>6657</v>
      </c>
    </row>
    <row r="504" spans="1:39">
      <c r="A504" s="1">
        <v>488</v>
      </c>
      <c r="B504" t="s">
        <v>397</v>
      </c>
      <c r="C504" t="s">
        <v>634</v>
      </c>
      <c r="D504" t="str">
        <f>IF(G504="n","-",MIN(X504,AI504,AN504))</f>
        <v>-</v>
      </c>
      <c r="E504" t="s">
        <v>3395</v>
      </c>
      <c r="F504" t="str">
        <f t="shared" si="60"/>
        <v/>
      </c>
      <c r="G504" t="str">
        <f t="shared" si="63"/>
        <v>n</v>
      </c>
      <c r="H504" t="str">
        <f t="shared" si="62"/>
        <v>None</v>
      </c>
      <c r="I504" t="s">
        <v>5704</v>
      </c>
      <c r="J504" t="s">
        <v>6028</v>
      </c>
      <c r="M504">
        <v>25679</v>
      </c>
      <c r="N504">
        <v>5.5E-2</v>
      </c>
      <c r="O504">
        <v>1247.3</v>
      </c>
      <c r="P504" t="s">
        <v>6658</v>
      </c>
      <c r="Q504">
        <v>-0.44400000000000001</v>
      </c>
      <c r="R504">
        <v>297073</v>
      </c>
      <c r="S504">
        <v>-1</v>
      </c>
      <c r="T504">
        <v>0</v>
      </c>
      <c r="U504" t="s">
        <v>797</v>
      </c>
      <c r="V504" t="s">
        <v>634</v>
      </c>
      <c r="W504" t="s">
        <v>3395</v>
      </c>
      <c r="X504" t="s">
        <v>3395</v>
      </c>
      <c r="Y504" t="s">
        <v>3395</v>
      </c>
      <c r="Z504" t="s">
        <v>3395</v>
      </c>
      <c r="AA504" t="s">
        <v>3395</v>
      </c>
      <c r="AB504">
        <v>0</v>
      </c>
      <c r="AC504">
        <v>0</v>
      </c>
      <c r="AD504">
        <v>0</v>
      </c>
      <c r="AE504">
        <v>0</v>
      </c>
      <c r="AF504">
        <v>0</v>
      </c>
      <c r="AG504">
        <v>0</v>
      </c>
      <c r="AH504">
        <v>0</v>
      </c>
      <c r="AI504">
        <v>0</v>
      </c>
      <c r="AL504">
        <v>0</v>
      </c>
      <c r="AM504" t="s">
        <v>865</v>
      </c>
    </row>
    <row r="505" spans="1:39">
      <c r="A505" s="6">
        <v>489</v>
      </c>
      <c r="B505" t="s">
        <v>433</v>
      </c>
      <c r="C505" t="s">
        <v>634</v>
      </c>
      <c r="D505" t="str">
        <f>IF(G505="n","",MIN(X505,-I505,-N505))</f>
        <v/>
      </c>
      <c r="F505" t="str">
        <f t="shared" si="60"/>
        <v/>
      </c>
      <c r="G505" t="str">
        <f t="shared" si="63"/>
        <v>n</v>
      </c>
      <c r="H505" t="str">
        <f t="shared" si="62"/>
        <v>None</v>
      </c>
      <c r="I505" t="s">
        <v>5490</v>
      </c>
      <c r="J505" t="s">
        <v>6207</v>
      </c>
      <c r="M505">
        <v>25625</v>
      </c>
      <c r="N505">
        <v>9.1999999999999998E-2</v>
      </c>
      <c r="O505">
        <v>1589.5</v>
      </c>
      <c r="P505" t="s">
        <v>6659</v>
      </c>
      <c r="Q505">
        <v>3.3000000000000002E-2</v>
      </c>
      <c r="R505">
        <v>135000</v>
      </c>
      <c r="S505" t="s">
        <v>5513</v>
      </c>
      <c r="T505" t="e">
        <v>#N/A</v>
      </c>
      <c r="U505" t="s">
        <v>3017</v>
      </c>
      <c r="V505" t="s">
        <v>634</v>
      </c>
      <c r="W505" t="s">
        <v>3395</v>
      </c>
      <c r="X505" t="s">
        <v>3395</v>
      </c>
      <c r="Y505" t="s">
        <v>3395</v>
      </c>
      <c r="Z505" t="s">
        <v>3395</v>
      </c>
      <c r="AM505" t="s">
        <v>433</v>
      </c>
    </row>
    <row r="506" spans="1:39">
      <c r="A506" s="6">
        <v>490</v>
      </c>
      <c r="B506" t="s">
        <v>476</v>
      </c>
      <c r="C506" t="s">
        <v>634</v>
      </c>
      <c r="D506" t="str">
        <f>IF(G506="n","",MIN(X506,-I506,-N506))</f>
        <v/>
      </c>
      <c r="F506" t="str">
        <f t="shared" si="60"/>
        <v/>
      </c>
      <c r="G506" t="str">
        <f t="shared" si="63"/>
        <v>n</v>
      </c>
      <c r="H506" t="str">
        <f t="shared" si="62"/>
        <v>None</v>
      </c>
      <c r="I506" t="s">
        <v>628</v>
      </c>
      <c r="J506" t="s">
        <v>628</v>
      </c>
      <c r="M506">
        <v>25617.3</v>
      </c>
      <c r="N506">
        <v>0.127</v>
      </c>
      <c r="O506">
        <v>1338.5</v>
      </c>
      <c r="P506" t="s">
        <v>6660</v>
      </c>
      <c r="Q506">
        <v>-0.222</v>
      </c>
      <c r="R506">
        <v>33694</v>
      </c>
      <c r="S506" t="s">
        <v>5513</v>
      </c>
      <c r="T506" t="e">
        <v>#N/A</v>
      </c>
      <c r="U506" t="s">
        <v>876</v>
      </c>
      <c r="V506" t="s">
        <v>634</v>
      </c>
      <c r="W506" t="s">
        <v>3395</v>
      </c>
      <c r="X506" t="s">
        <v>3395</v>
      </c>
      <c r="Y506" t="s">
        <v>3395</v>
      </c>
      <c r="Z506" t="s">
        <v>3395</v>
      </c>
      <c r="AM506" t="s">
        <v>476</v>
      </c>
    </row>
    <row r="507" spans="1:39">
      <c r="A507" s="1">
        <v>491</v>
      </c>
      <c r="B507" t="s">
        <v>6661</v>
      </c>
      <c r="C507" t="s">
        <v>634</v>
      </c>
      <c r="D507" t="str">
        <f>IF(G507="n","-",MIN(X507,AI507,AN507))</f>
        <v>-</v>
      </c>
      <c r="E507" t="s">
        <v>3395</v>
      </c>
      <c r="F507" t="str">
        <f t="shared" si="60"/>
        <v/>
      </c>
      <c r="G507" t="str">
        <f t="shared" si="63"/>
        <v>n</v>
      </c>
      <c r="H507" t="str">
        <f t="shared" si="62"/>
        <v>None</v>
      </c>
      <c r="I507" t="s">
        <v>1145</v>
      </c>
      <c r="J507" t="s">
        <v>5575</v>
      </c>
      <c r="M507">
        <v>25606</v>
      </c>
      <c r="N507">
        <v>-2.5999999999999999E-2</v>
      </c>
      <c r="O507">
        <v>-663</v>
      </c>
      <c r="P507" t="s">
        <v>6662</v>
      </c>
      <c r="Q507">
        <v>-1.2769999999999999</v>
      </c>
      <c r="R507">
        <v>217000</v>
      </c>
      <c r="S507">
        <v>-44</v>
      </c>
      <c r="T507">
        <v>0</v>
      </c>
      <c r="U507" t="s">
        <v>706</v>
      </c>
      <c r="V507" t="s">
        <v>634</v>
      </c>
      <c r="W507" t="s">
        <v>6081</v>
      </c>
      <c r="X507" t="s">
        <v>3395</v>
      </c>
      <c r="Y507" t="s">
        <v>3395</v>
      </c>
      <c r="Z507">
        <v>2016</v>
      </c>
      <c r="AA507">
        <v>2030</v>
      </c>
      <c r="AB507" t="s">
        <v>663</v>
      </c>
      <c r="AC507">
        <v>0</v>
      </c>
      <c r="AD507" t="s">
        <v>6663</v>
      </c>
      <c r="AE507" t="s">
        <v>6664</v>
      </c>
      <c r="AF507">
        <v>0</v>
      </c>
      <c r="AG507">
        <v>0</v>
      </c>
      <c r="AH507">
        <v>0</v>
      </c>
      <c r="AI507">
        <v>0</v>
      </c>
      <c r="AL507">
        <v>0</v>
      </c>
      <c r="AM507" t="s">
        <v>6661</v>
      </c>
    </row>
    <row r="508" spans="1:39">
      <c r="A508" s="6">
        <v>492</v>
      </c>
      <c r="B508" t="s">
        <v>6665</v>
      </c>
      <c r="C508" t="s">
        <v>634</v>
      </c>
      <c r="D508" t="str">
        <f>IF(G508="n","",MIN(X508,-I508,-N508))</f>
        <v/>
      </c>
      <c r="F508" t="str">
        <f t="shared" si="60"/>
        <v/>
      </c>
      <c r="G508" t="str">
        <f t="shared" si="63"/>
        <v>n</v>
      </c>
      <c r="H508" t="str">
        <f t="shared" si="62"/>
        <v>None</v>
      </c>
      <c r="I508" t="s">
        <v>1101</v>
      </c>
      <c r="J508" t="s">
        <v>1111</v>
      </c>
      <c r="M508">
        <v>25462.799999999999</v>
      </c>
      <c r="N508">
        <v>0.24099999999999999</v>
      </c>
      <c r="O508">
        <v>1993.4</v>
      </c>
      <c r="P508" t="s">
        <v>6666</v>
      </c>
      <c r="Q508">
        <v>-0.24299999999999999</v>
      </c>
      <c r="R508">
        <v>5285</v>
      </c>
      <c r="S508" t="s">
        <v>5513</v>
      </c>
      <c r="T508" t="e">
        <v>#N/A</v>
      </c>
      <c r="U508" t="s">
        <v>4004</v>
      </c>
      <c r="V508" t="s">
        <v>634</v>
      </c>
      <c r="W508" t="s">
        <v>3395</v>
      </c>
      <c r="X508" t="s">
        <v>3395</v>
      </c>
      <c r="Y508" t="s">
        <v>3395</v>
      </c>
      <c r="Z508" t="s">
        <v>3395</v>
      </c>
      <c r="AM508" t="s">
        <v>6665</v>
      </c>
    </row>
    <row r="509" spans="1:39">
      <c r="A509" s="6">
        <v>493</v>
      </c>
      <c r="B509" t="s">
        <v>4974</v>
      </c>
      <c r="C509" t="s">
        <v>634</v>
      </c>
      <c r="D509" t="str">
        <f>IF(G509="n","",MIN(X509,-I509,-N509))</f>
        <v/>
      </c>
      <c r="F509" t="str">
        <f t="shared" si="60"/>
        <v/>
      </c>
      <c r="G509" t="str">
        <f t="shared" si="63"/>
        <v>n</v>
      </c>
      <c r="H509" t="str">
        <f t="shared" si="62"/>
        <v>None</v>
      </c>
      <c r="I509" t="s">
        <v>5687</v>
      </c>
      <c r="J509" t="s">
        <v>5687</v>
      </c>
      <c r="M509">
        <v>25191.9</v>
      </c>
      <c r="N509">
        <v>0.24399999999999999</v>
      </c>
      <c r="O509">
        <v>1514.2</v>
      </c>
      <c r="P509" t="s">
        <v>6667</v>
      </c>
      <c r="Q509">
        <v>-0.72</v>
      </c>
      <c r="R509">
        <v>92639</v>
      </c>
      <c r="S509" t="s">
        <v>5513</v>
      </c>
      <c r="T509" t="e">
        <v>#N/A</v>
      </c>
      <c r="U509" t="s">
        <v>692</v>
      </c>
      <c r="V509" t="s">
        <v>634</v>
      </c>
      <c r="W509" t="s">
        <v>3395</v>
      </c>
      <c r="X509" t="s">
        <v>3395</v>
      </c>
      <c r="Y509" t="s">
        <v>3395</v>
      </c>
      <c r="Z509" t="s">
        <v>3395</v>
      </c>
      <c r="AM509" t="s">
        <v>4974</v>
      </c>
    </row>
    <row r="510" spans="1:39">
      <c r="A510" s="1">
        <v>494</v>
      </c>
      <c r="B510" t="s">
        <v>3019</v>
      </c>
      <c r="C510" t="s">
        <v>634</v>
      </c>
      <c r="D510">
        <f>IF(G510="n","",MIN(X510,AI510,AN510))</f>
        <v>2011</v>
      </c>
      <c r="F510">
        <f t="shared" si="60"/>
        <v>2011</v>
      </c>
      <c r="G510" t="str">
        <f t="shared" si="63"/>
        <v>y</v>
      </c>
      <c r="H510" t="str">
        <f t="shared" si="62"/>
        <v>CN</v>
      </c>
      <c r="I510" t="s">
        <v>1145</v>
      </c>
      <c r="J510" t="s">
        <v>6193</v>
      </c>
      <c r="M510">
        <v>25180.1</v>
      </c>
      <c r="N510">
        <v>1.2E-2</v>
      </c>
      <c r="O510">
        <v>370.6</v>
      </c>
      <c r="P510" t="s">
        <v>6668</v>
      </c>
      <c r="Q510">
        <v>0.52900000000000003</v>
      </c>
      <c r="R510">
        <v>13714</v>
      </c>
      <c r="S510">
        <v>-22</v>
      </c>
      <c r="T510">
        <v>0</v>
      </c>
      <c r="U510" t="s">
        <v>697</v>
      </c>
      <c r="V510" t="s">
        <v>651</v>
      </c>
      <c r="W510" t="s">
        <v>3395</v>
      </c>
      <c r="X510">
        <v>2011</v>
      </c>
      <c r="Y510" t="s">
        <v>3395</v>
      </c>
      <c r="Z510" t="s">
        <v>3395</v>
      </c>
      <c r="AA510" t="s">
        <v>3395</v>
      </c>
      <c r="AB510" t="s">
        <v>2990</v>
      </c>
      <c r="AC510">
        <v>0</v>
      </c>
      <c r="AD510" t="s">
        <v>6669</v>
      </c>
      <c r="AE510" t="s">
        <v>6670</v>
      </c>
      <c r="AF510" t="s">
        <v>3371</v>
      </c>
      <c r="AG510">
        <v>0</v>
      </c>
      <c r="AH510">
        <v>0</v>
      </c>
      <c r="AL510">
        <v>0</v>
      </c>
      <c r="AM510" t="s">
        <v>3019</v>
      </c>
    </row>
    <row r="511" spans="1:39">
      <c r="A511" s="1">
        <v>495</v>
      </c>
      <c r="B511" t="s">
        <v>970</v>
      </c>
      <c r="C511" t="s">
        <v>634</v>
      </c>
      <c r="D511" t="str">
        <f>IF(G511="n","-",MIN(X511,AI511,AN511))</f>
        <v>-</v>
      </c>
      <c r="E511" t="s">
        <v>3395</v>
      </c>
      <c r="F511" t="str">
        <f t="shared" si="60"/>
        <v/>
      </c>
      <c r="G511" t="str">
        <f t="shared" si="63"/>
        <v>n</v>
      </c>
      <c r="H511" t="str">
        <f t="shared" si="62"/>
        <v>None</v>
      </c>
      <c r="I511" t="s">
        <v>1137</v>
      </c>
      <c r="J511" t="s">
        <v>2520</v>
      </c>
      <c r="M511">
        <v>25142.6</v>
      </c>
      <c r="N511">
        <v>-0.13700000000000001</v>
      </c>
      <c r="O511">
        <v>184.8</v>
      </c>
      <c r="P511" t="s">
        <v>6671</v>
      </c>
      <c r="Q511">
        <v>-5.8999999999999997E-2</v>
      </c>
      <c r="R511">
        <v>383</v>
      </c>
      <c r="S511">
        <v>-90</v>
      </c>
      <c r="T511" t="s">
        <v>5493</v>
      </c>
      <c r="U511" t="s">
        <v>774</v>
      </c>
      <c r="V511" t="s">
        <v>634</v>
      </c>
      <c r="W511" t="s">
        <v>3395</v>
      </c>
      <c r="X511" t="s">
        <v>3395</v>
      </c>
      <c r="Y511" t="s">
        <v>3395</v>
      </c>
      <c r="Z511" t="s">
        <v>3395</v>
      </c>
      <c r="AA511" t="s">
        <v>3395</v>
      </c>
      <c r="AB511">
        <v>0</v>
      </c>
      <c r="AC511">
        <v>0</v>
      </c>
      <c r="AD511">
        <v>0</v>
      </c>
      <c r="AE511">
        <v>0</v>
      </c>
      <c r="AF511">
        <v>0</v>
      </c>
      <c r="AG511">
        <v>0</v>
      </c>
      <c r="AH511">
        <v>0</v>
      </c>
      <c r="AI511">
        <v>0</v>
      </c>
      <c r="AL511">
        <v>0</v>
      </c>
      <c r="AM511" t="s">
        <v>970</v>
      </c>
    </row>
    <row r="512" spans="1:39">
      <c r="A512" s="6">
        <v>496</v>
      </c>
      <c r="B512" t="s">
        <v>950</v>
      </c>
      <c r="C512" t="s">
        <v>634</v>
      </c>
      <c r="D512" t="str">
        <f>IF(G512="n","",MIN(X512,-I512,-N512))</f>
        <v/>
      </c>
      <c r="F512" t="str">
        <f t="shared" si="60"/>
        <v/>
      </c>
      <c r="G512" t="str">
        <f t="shared" si="63"/>
        <v>n</v>
      </c>
      <c r="H512" t="str">
        <f t="shared" si="62"/>
        <v>None</v>
      </c>
      <c r="I512" t="s">
        <v>1236</v>
      </c>
      <c r="J512" t="s">
        <v>5820</v>
      </c>
      <c r="M512">
        <v>25067.3</v>
      </c>
      <c r="N512">
        <v>0.23799999999999999</v>
      </c>
      <c r="O512">
        <v>2360.8000000000002</v>
      </c>
      <c r="P512" t="s">
        <v>6672</v>
      </c>
      <c r="Q512">
        <v>0.79</v>
      </c>
      <c r="R512">
        <v>26300</v>
      </c>
      <c r="S512" t="s">
        <v>5513</v>
      </c>
      <c r="T512" t="e">
        <v>#N/A</v>
      </c>
      <c r="U512" t="s">
        <v>3017</v>
      </c>
      <c r="V512" t="s">
        <v>634</v>
      </c>
      <c r="W512" t="s">
        <v>3395</v>
      </c>
      <c r="X512" t="s">
        <v>3395</v>
      </c>
      <c r="Y512" t="s">
        <v>3395</v>
      </c>
      <c r="Z512" t="s">
        <v>3395</v>
      </c>
      <c r="AM512" t="s">
        <v>950</v>
      </c>
    </row>
    <row r="513" spans="1:39">
      <c r="A513" s="6">
        <v>497</v>
      </c>
      <c r="B513" t="s">
        <v>288</v>
      </c>
      <c r="C513" t="s">
        <v>634</v>
      </c>
      <c r="D513" t="str">
        <f>IF(G513="n","",MIN(X513,-I513,-N513))</f>
        <v/>
      </c>
      <c r="F513" t="str">
        <f t="shared" si="60"/>
        <v/>
      </c>
      <c r="G513" t="str">
        <f t="shared" si="63"/>
        <v>n</v>
      </c>
      <c r="H513" t="str">
        <f t="shared" si="62"/>
        <v>None</v>
      </c>
      <c r="I513" t="s">
        <v>1145</v>
      </c>
      <c r="J513" t="s">
        <v>5580</v>
      </c>
      <c r="K513" s="7">
        <v>16.079999999999998</v>
      </c>
      <c r="M513">
        <v>25002.7</v>
      </c>
      <c r="N513">
        <v>0.16500000000000001</v>
      </c>
      <c r="O513">
        <v>4235.1000000000004</v>
      </c>
      <c r="P513" t="s">
        <v>6673</v>
      </c>
      <c r="Q513">
        <v>3.5999999999999997E-2</v>
      </c>
      <c r="R513">
        <v>45454</v>
      </c>
      <c r="S513" t="s">
        <v>5513</v>
      </c>
      <c r="T513" t="e">
        <v>#N/A</v>
      </c>
      <c r="U513" t="s">
        <v>706</v>
      </c>
      <c r="V513" t="s">
        <v>634</v>
      </c>
      <c r="W513" t="s">
        <v>3395</v>
      </c>
      <c r="X513" t="s">
        <v>3395</v>
      </c>
      <c r="Y513" t="s">
        <v>3395</v>
      </c>
      <c r="Z513" t="s">
        <v>3395</v>
      </c>
      <c r="AM513" t="s">
        <v>288</v>
      </c>
    </row>
    <row r="514" spans="1:39">
      <c r="A514" s="1">
        <v>498</v>
      </c>
      <c r="B514" t="s">
        <v>382</v>
      </c>
      <c r="C514" t="s">
        <v>634</v>
      </c>
      <c r="D514" t="str">
        <f>IF(G514="n","-",MIN(X514,AI514,AN514))</f>
        <v>-</v>
      </c>
      <c r="E514" t="s">
        <v>3395</v>
      </c>
      <c r="F514" t="str">
        <f t="shared" si="60"/>
        <v/>
      </c>
      <c r="G514" t="str">
        <f t="shared" si="63"/>
        <v>n</v>
      </c>
      <c r="H514" t="str">
        <f t="shared" si="62"/>
        <v>None</v>
      </c>
      <c r="I514" t="s">
        <v>1145</v>
      </c>
      <c r="J514" t="s">
        <v>5866</v>
      </c>
      <c r="M514">
        <v>24931.7</v>
      </c>
      <c r="N514">
        <v>3.5999999999999997E-2</v>
      </c>
      <c r="O514">
        <v>1794.6</v>
      </c>
      <c r="P514" t="s">
        <v>6674</v>
      </c>
      <c r="Q514">
        <v>6.6000000000000003E-2</v>
      </c>
      <c r="R514">
        <v>57406</v>
      </c>
      <c r="S514">
        <v>-9</v>
      </c>
      <c r="T514">
        <v>0</v>
      </c>
      <c r="U514" t="s">
        <v>680</v>
      </c>
      <c r="V514" t="s">
        <v>634</v>
      </c>
      <c r="W514" t="s">
        <v>3395</v>
      </c>
      <c r="X514" t="s">
        <v>3395</v>
      </c>
      <c r="Y514" t="s">
        <v>3395</v>
      </c>
      <c r="Z514" t="s">
        <v>3395</v>
      </c>
      <c r="AA514" t="s">
        <v>3395</v>
      </c>
      <c r="AB514">
        <v>0</v>
      </c>
      <c r="AC514">
        <v>0</v>
      </c>
      <c r="AD514">
        <v>0</v>
      </c>
      <c r="AE514">
        <v>0</v>
      </c>
      <c r="AF514">
        <v>0</v>
      </c>
      <c r="AG514">
        <v>0</v>
      </c>
      <c r="AH514">
        <v>0</v>
      </c>
      <c r="AI514">
        <v>0</v>
      </c>
      <c r="AL514">
        <v>0</v>
      </c>
      <c r="AM514" t="s">
        <v>382</v>
      </c>
    </row>
    <row r="515" spans="1:39">
      <c r="A515" s="1">
        <v>499</v>
      </c>
      <c r="B515" t="s">
        <v>6675</v>
      </c>
      <c r="C515" t="s">
        <v>634</v>
      </c>
      <c r="D515" t="str">
        <f>IF(G515="n","-",MIN(X515,AI515,AN515))</f>
        <v>-</v>
      </c>
      <c r="E515" t="s">
        <v>3395</v>
      </c>
      <c r="F515" t="str">
        <f t="shared" si="60"/>
        <v/>
      </c>
      <c r="G515" t="str">
        <f t="shared" si="63"/>
        <v>n</v>
      </c>
      <c r="H515" t="str">
        <f t="shared" si="62"/>
        <v>None</v>
      </c>
      <c r="I515" t="s">
        <v>1101</v>
      </c>
      <c r="J515" t="s">
        <v>6035</v>
      </c>
      <c r="M515">
        <v>24816</v>
      </c>
      <c r="N515">
        <v>-0.01</v>
      </c>
      <c r="O515">
        <v>314.8</v>
      </c>
      <c r="P515" t="s">
        <v>6676</v>
      </c>
      <c r="Q515">
        <v>-0.36199999999999999</v>
      </c>
      <c r="R515">
        <v>17034</v>
      </c>
      <c r="S515">
        <v>-29</v>
      </c>
      <c r="T515">
        <v>0</v>
      </c>
      <c r="U515" t="s">
        <v>751</v>
      </c>
      <c r="V515" t="s">
        <v>634</v>
      </c>
      <c r="W515" t="s">
        <v>3395</v>
      </c>
      <c r="X515" t="s">
        <v>3395</v>
      </c>
      <c r="Y515" t="s">
        <v>3395</v>
      </c>
      <c r="Z515" t="s">
        <v>3395</v>
      </c>
      <c r="AA515" t="s">
        <v>3395</v>
      </c>
      <c r="AB515">
        <v>0</v>
      </c>
      <c r="AC515">
        <v>0</v>
      </c>
      <c r="AD515">
        <v>0</v>
      </c>
      <c r="AE515">
        <v>0</v>
      </c>
      <c r="AF515">
        <v>0</v>
      </c>
      <c r="AG515">
        <v>0</v>
      </c>
      <c r="AH515">
        <v>0</v>
      </c>
      <c r="AI515">
        <v>0</v>
      </c>
      <c r="AL515">
        <v>0</v>
      </c>
      <c r="AM515" t="s">
        <v>6675</v>
      </c>
    </row>
    <row r="516" spans="1:39">
      <c r="A516" s="6">
        <v>500</v>
      </c>
      <c r="B516" t="s">
        <v>2537</v>
      </c>
      <c r="C516" t="s">
        <v>634</v>
      </c>
      <c r="D516" t="str">
        <f>IF(G516="n","",MIN(X516,-I516,-N516))</f>
        <v/>
      </c>
      <c r="F516" t="str">
        <f t="shared" si="60"/>
        <v/>
      </c>
      <c r="G516" t="str">
        <f t="shared" si="63"/>
        <v>n</v>
      </c>
      <c r="H516" t="str">
        <f t="shared" si="62"/>
        <v>None</v>
      </c>
      <c r="I516" t="s">
        <v>628</v>
      </c>
      <c r="J516" t="s">
        <v>628</v>
      </c>
      <c r="M516">
        <v>24796.6</v>
      </c>
      <c r="N516">
        <v>7.0999999999999994E-2</v>
      </c>
      <c r="O516">
        <v>2494.1999999999998</v>
      </c>
      <c r="P516" t="s">
        <v>6677</v>
      </c>
      <c r="Q516">
        <v>6.0000000000000001E-3</v>
      </c>
      <c r="R516">
        <v>66000</v>
      </c>
      <c r="S516" t="s">
        <v>5513</v>
      </c>
      <c r="T516" t="e">
        <v>#N/A</v>
      </c>
      <c r="U516" t="s">
        <v>692</v>
      </c>
      <c r="V516" t="s">
        <v>634</v>
      </c>
      <c r="W516" t="s">
        <v>3395</v>
      </c>
      <c r="X516" t="s">
        <v>3395</v>
      </c>
      <c r="Y516" t="s">
        <v>3395</v>
      </c>
      <c r="Z516" t="s">
        <v>3395</v>
      </c>
      <c r="AM516" t="s">
        <v>2537</v>
      </c>
    </row>
    <row r="518" spans="1:39">
      <c r="A518" s="389" t="s">
        <v>6678</v>
      </c>
      <c r="B518" s="388"/>
    </row>
    <row r="519" spans="1:39">
      <c r="A519" s="1" t="s">
        <v>6679</v>
      </c>
      <c r="B519" s="1" t="s">
        <v>6680</v>
      </c>
      <c r="C519" s="1" t="s">
        <v>634</v>
      </c>
      <c r="F519" s="1">
        <f t="shared" ref="F519:F540" si="64">IF(G519="n","",MIN(IF(V519="Carbon Neutral",X519,"3000"),AI519,IF(AO519&gt;2030,"3000",AN519)))</f>
        <v>0</v>
      </c>
      <c r="M519" s="4">
        <v>99800</v>
      </c>
      <c r="V519" s="1" t="s">
        <v>651</v>
      </c>
      <c r="X519" s="1">
        <v>2019</v>
      </c>
      <c r="Z519" s="1" t="s">
        <v>3395</v>
      </c>
      <c r="AA519" s="1" t="s">
        <v>3395</v>
      </c>
      <c r="AB519" s="1" t="s">
        <v>6681</v>
      </c>
      <c r="AE519" s="1" t="s">
        <v>6682</v>
      </c>
      <c r="AI519" s="1">
        <v>0</v>
      </c>
    </row>
    <row r="520" spans="1:39">
      <c r="A520" s="1" t="s">
        <v>6679</v>
      </c>
      <c r="B520" s="1" t="s">
        <v>6683</v>
      </c>
      <c r="C520" s="1" t="s">
        <v>634</v>
      </c>
      <c r="F520" s="1">
        <f t="shared" si="64"/>
        <v>0</v>
      </c>
      <c r="M520" s="4">
        <v>25900</v>
      </c>
      <c r="V520" s="1" t="s">
        <v>634</v>
      </c>
      <c r="AI520" s="1">
        <v>0</v>
      </c>
    </row>
    <row r="521" spans="1:39">
      <c r="A521" s="1" t="s">
        <v>6679</v>
      </c>
      <c r="B521" s="1" t="s">
        <v>6684</v>
      </c>
      <c r="C521" s="1" t="s">
        <v>634</v>
      </c>
      <c r="F521" s="1">
        <f t="shared" si="64"/>
        <v>0</v>
      </c>
      <c r="M521" s="4" t="s">
        <v>6685</v>
      </c>
      <c r="V521" s="1" t="s">
        <v>634</v>
      </c>
      <c r="AI521" s="1">
        <v>0</v>
      </c>
    </row>
    <row r="522" spans="1:39">
      <c r="A522" s="1" t="s">
        <v>6679</v>
      </c>
      <c r="B522" s="1" t="s">
        <v>6686</v>
      </c>
      <c r="C522" s="1" t="s">
        <v>634</v>
      </c>
      <c r="F522" s="1">
        <f t="shared" si="64"/>
        <v>0</v>
      </c>
      <c r="M522" s="4">
        <v>114000</v>
      </c>
      <c r="W522" s="1" t="s">
        <v>6687</v>
      </c>
      <c r="X522" s="1" t="s">
        <v>3395</v>
      </c>
      <c r="Z522" s="1">
        <v>2017</v>
      </c>
      <c r="AA522" s="1">
        <v>2025</v>
      </c>
      <c r="AB522" s="1" t="s">
        <v>995</v>
      </c>
      <c r="AE522" s="1" t="s">
        <v>6688</v>
      </c>
      <c r="AI522" s="1">
        <v>0</v>
      </c>
    </row>
    <row r="523" spans="1:39">
      <c r="A523" s="1" t="s">
        <v>6679</v>
      </c>
      <c r="B523" s="1" t="s">
        <v>6689</v>
      </c>
      <c r="C523" s="1" t="s">
        <v>634</v>
      </c>
      <c r="F523" s="1">
        <f t="shared" si="64"/>
        <v>0</v>
      </c>
      <c r="M523" s="4">
        <v>24718</v>
      </c>
      <c r="V523" s="1" t="s">
        <v>634</v>
      </c>
      <c r="AI523" s="1">
        <v>0</v>
      </c>
    </row>
    <row r="524" spans="1:39">
      <c r="A524" s="1" t="s">
        <v>6679</v>
      </c>
      <c r="B524" s="1" t="s">
        <v>6690</v>
      </c>
      <c r="C524" s="1" t="s">
        <v>634</v>
      </c>
      <c r="F524" s="1">
        <f t="shared" si="64"/>
        <v>0</v>
      </c>
      <c r="M524" s="4">
        <v>43200</v>
      </c>
      <c r="V524" s="1" t="s">
        <v>634</v>
      </c>
      <c r="AI524" s="1">
        <v>0</v>
      </c>
    </row>
    <row r="525" spans="1:39">
      <c r="A525" s="1" t="s">
        <v>6679</v>
      </c>
      <c r="B525" s="1" t="s">
        <v>6691</v>
      </c>
      <c r="C525" s="1" t="s">
        <v>634</v>
      </c>
      <c r="F525" s="1">
        <f t="shared" si="64"/>
        <v>0</v>
      </c>
      <c r="M525" s="4">
        <v>24100</v>
      </c>
      <c r="V525" s="1" t="s">
        <v>634</v>
      </c>
      <c r="AI525" s="1">
        <v>0</v>
      </c>
    </row>
    <row r="526" spans="1:39">
      <c r="A526" s="1" t="s">
        <v>6679</v>
      </c>
      <c r="B526" s="1" t="s">
        <v>6692</v>
      </c>
      <c r="C526" s="1" t="s">
        <v>634</v>
      </c>
      <c r="F526" s="1">
        <f t="shared" si="64"/>
        <v>0</v>
      </c>
      <c r="M526" s="4">
        <v>34800</v>
      </c>
      <c r="V526" s="1" t="s">
        <v>634</v>
      </c>
      <c r="AI526" s="1">
        <v>0</v>
      </c>
    </row>
    <row r="527" spans="1:39">
      <c r="A527" s="1" t="s">
        <v>6679</v>
      </c>
      <c r="B527" s="1" t="s">
        <v>6693</v>
      </c>
      <c r="C527" s="1" t="s">
        <v>634</v>
      </c>
      <c r="F527" s="1">
        <f t="shared" si="64"/>
        <v>0</v>
      </c>
      <c r="M527" s="4">
        <v>44976</v>
      </c>
      <c r="V527" s="1" t="s">
        <v>634</v>
      </c>
      <c r="AI527" s="1">
        <v>0</v>
      </c>
    </row>
    <row r="528" spans="1:39">
      <c r="A528" s="1" t="s">
        <v>6679</v>
      </c>
      <c r="B528" s="1" t="s">
        <v>6694</v>
      </c>
      <c r="C528" s="1" t="s">
        <v>634</v>
      </c>
      <c r="F528" s="1">
        <f t="shared" si="64"/>
        <v>0</v>
      </c>
      <c r="M528" s="4">
        <v>25000</v>
      </c>
      <c r="V528" s="1" t="s">
        <v>634</v>
      </c>
      <c r="AI528" s="1">
        <v>0</v>
      </c>
    </row>
    <row r="529" spans="1:47">
      <c r="A529" s="1" t="s">
        <v>6679</v>
      </c>
      <c r="B529" s="1" t="s">
        <v>6695</v>
      </c>
      <c r="C529" s="1" t="s">
        <v>634</v>
      </c>
      <c r="F529" s="1">
        <f t="shared" si="64"/>
        <v>2014</v>
      </c>
      <c r="M529" s="4">
        <v>42106</v>
      </c>
      <c r="V529" s="1" t="s">
        <v>651</v>
      </c>
      <c r="W529" s="1" t="s">
        <v>6696</v>
      </c>
      <c r="Z529" s="1">
        <v>2016</v>
      </c>
      <c r="AA529" s="1">
        <v>2030</v>
      </c>
      <c r="AB529" s="1" t="s">
        <v>786</v>
      </c>
      <c r="AD529" s="1" t="s">
        <v>6697</v>
      </c>
      <c r="AE529" s="1" t="s">
        <v>6698</v>
      </c>
      <c r="AF529" s="1" t="s">
        <v>4549</v>
      </c>
      <c r="AG529" s="1" t="s">
        <v>641</v>
      </c>
      <c r="AH529" s="1" t="s">
        <v>4811</v>
      </c>
      <c r="AI529" s="1">
        <v>2018</v>
      </c>
      <c r="AJ529" s="1">
        <v>2030</v>
      </c>
      <c r="AK529" s="1" t="s">
        <v>5498</v>
      </c>
      <c r="AL529" s="1" t="s">
        <v>6699</v>
      </c>
      <c r="AN529" s="1">
        <v>2014</v>
      </c>
      <c r="AO529" s="1">
        <v>2020</v>
      </c>
      <c r="AP529" s="1" t="s">
        <v>3338</v>
      </c>
      <c r="AQ529" s="2" t="s">
        <v>6700</v>
      </c>
      <c r="AR529" s="2">
        <v>0.71</v>
      </c>
      <c r="AS529" s="2">
        <v>0.53</v>
      </c>
      <c r="AT529" s="2">
        <v>0.42</v>
      </c>
      <c r="AU529" s="1" t="s">
        <v>6701</v>
      </c>
    </row>
    <row r="530" spans="1:47">
      <c r="A530" s="1" t="s">
        <v>6679</v>
      </c>
      <c r="B530" s="1" t="s">
        <v>6702</v>
      </c>
      <c r="C530" s="1" t="s">
        <v>634</v>
      </c>
      <c r="F530" s="1">
        <f t="shared" si="64"/>
        <v>0</v>
      </c>
      <c r="M530" s="4">
        <v>85000</v>
      </c>
      <c r="AI530" s="1">
        <v>0</v>
      </c>
    </row>
    <row r="531" spans="1:47">
      <c r="A531" s="1" t="s">
        <v>6679</v>
      </c>
      <c r="B531" s="1" t="s">
        <v>6703</v>
      </c>
      <c r="C531" s="1" t="s">
        <v>634</v>
      </c>
      <c r="F531" s="1">
        <f t="shared" si="64"/>
        <v>0</v>
      </c>
      <c r="M531" s="4">
        <v>79700</v>
      </c>
      <c r="V531" s="1" t="s">
        <v>651</v>
      </c>
      <c r="X531" s="1">
        <v>2018</v>
      </c>
      <c r="Z531" s="1" t="s">
        <v>3395</v>
      </c>
      <c r="AA531" s="1">
        <v>2020</v>
      </c>
      <c r="AB531" s="1" t="s">
        <v>2990</v>
      </c>
      <c r="AE531" s="1" t="s">
        <v>6704</v>
      </c>
      <c r="AI531" s="1">
        <v>0</v>
      </c>
    </row>
    <row r="532" spans="1:47">
      <c r="A532" s="1" t="s">
        <v>6679</v>
      </c>
      <c r="B532" s="1" t="s">
        <v>6705</v>
      </c>
      <c r="C532" s="1" t="s">
        <v>634</v>
      </c>
      <c r="F532" s="1">
        <f t="shared" si="64"/>
        <v>0</v>
      </c>
      <c r="M532" s="4" t="s">
        <v>6706</v>
      </c>
      <c r="V532" s="1" t="s">
        <v>634</v>
      </c>
      <c r="AI532" s="1">
        <v>0</v>
      </c>
    </row>
    <row r="533" spans="1:47">
      <c r="A533" s="1" t="s">
        <v>6679</v>
      </c>
      <c r="B533" s="1" t="s">
        <v>6707</v>
      </c>
      <c r="C533" s="1" t="s">
        <v>634</v>
      </c>
      <c r="F533" s="1">
        <f t="shared" si="64"/>
        <v>2017</v>
      </c>
      <c r="M533" s="4">
        <v>35000</v>
      </c>
      <c r="W533" s="1" t="s">
        <v>6708</v>
      </c>
      <c r="X533" s="1" t="s">
        <v>3395</v>
      </c>
      <c r="Z533" s="1">
        <v>2015</v>
      </c>
      <c r="AA533" s="1">
        <v>2025</v>
      </c>
      <c r="AB533" s="1" t="s">
        <v>2786</v>
      </c>
      <c r="AE533" s="1" t="s">
        <v>6709</v>
      </c>
      <c r="AF533" s="1" t="s">
        <v>3528</v>
      </c>
      <c r="AG533" s="1" t="s">
        <v>641</v>
      </c>
      <c r="AH533" s="1" t="s">
        <v>3740</v>
      </c>
      <c r="AI533" s="1">
        <v>2017</v>
      </c>
      <c r="AJ533" s="1">
        <v>2025</v>
      </c>
      <c r="AK533" s="1" t="s">
        <v>5498</v>
      </c>
      <c r="AL533" s="1" t="s">
        <v>6710</v>
      </c>
      <c r="AN533" s="1">
        <v>2014</v>
      </c>
      <c r="AO533" s="1">
        <v>2040</v>
      </c>
      <c r="AP533" s="1" t="s">
        <v>3338</v>
      </c>
      <c r="AQ533" s="2">
        <v>0.36</v>
      </c>
      <c r="AR533" s="2">
        <v>0.36</v>
      </c>
      <c r="AS533" s="2">
        <v>0.37</v>
      </c>
      <c r="AT533" s="2">
        <v>0.06</v>
      </c>
      <c r="AU533" s="1" t="s">
        <v>6711</v>
      </c>
    </row>
    <row r="534" spans="1:47">
      <c r="A534" s="1" t="s">
        <v>6679</v>
      </c>
      <c r="B534" s="1" t="s">
        <v>6712</v>
      </c>
      <c r="C534" s="1" t="s">
        <v>634</v>
      </c>
      <c r="F534" s="1">
        <f t="shared" si="64"/>
        <v>0</v>
      </c>
      <c r="M534" s="4">
        <v>41300</v>
      </c>
      <c r="W534" s="1" t="s">
        <v>6713</v>
      </c>
      <c r="X534" s="1">
        <v>2017</v>
      </c>
      <c r="Z534" s="1">
        <v>2007</v>
      </c>
      <c r="AA534" s="1">
        <v>2022</v>
      </c>
      <c r="AE534" s="1" t="s">
        <v>6714</v>
      </c>
      <c r="AI534" s="1">
        <v>0</v>
      </c>
      <c r="AN534" s="1">
        <v>2018</v>
      </c>
      <c r="AO534" s="1">
        <v>2050</v>
      </c>
      <c r="AP534" s="1" t="s">
        <v>6715</v>
      </c>
      <c r="AQ534" s="2">
        <v>0.37</v>
      </c>
      <c r="AR534" s="2" t="s">
        <v>3338</v>
      </c>
      <c r="AS534" s="2" t="s">
        <v>3338</v>
      </c>
      <c r="AT534" s="2" t="s">
        <v>3338</v>
      </c>
      <c r="AU534" s="1" t="s">
        <v>5839</v>
      </c>
    </row>
    <row r="535" spans="1:47">
      <c r="A535" s="1" t="s">
        <v>6679</v>
      </c>
      <c r="B535" s="1" t="s">
        <v>160</v>
      </c>
      <c r="C535" s="1" t="s">
        <v>634</v>
      </c>
      <c r="F535" s="1">
        <f t="shared" si="64"/>
        <v>0</v>
      </c>
      <c r="M535" s="4">
        <v>65865</v>
      </c>
      <c r="W535" s="1" t="s">
        <v>6716</v>
      </c>
      <c r="X535" s="1" t="s">
        <v>3395</v>
      </c>
      <c r="Z535" s="1">
        <v>2006</v>
      </c>
      <c r="AA535" s="1">
        <v>2022</v>
      </c>
      <c r="AE535" s="1" t="s">
        <v>6717</v>
      </c>
      <c r="AI535" s="1">
        <v>0</v>
      </c>
    </row>
    <row r="536" spans="1:47">
      <c r="A536" s="1" t="s">
        <v>6679</v>
      </c>
      <c r="B536" s="1" t="s">
        <v>6718</v>
      </c>
      <c r="C536" s="1" t="s">
        <v>634</v>
      </c>
      <c r="F536" s="1">
        <f t="shared" si="64"/>
        <v>0</v>
      </c>
      <c r="M536" s="4">
        <v>27800</v>
      </c>
      <c r="V536" s="1" t="s">
        <v>634</v>
      </c>
      <c r="AI536" s="1">
        <v>0</v>
      </c>
    </row>
    <row r="537" spans="1:47">
      <c r="A537" s="1" t="s">
        <v>6679</v>
      </c>
      <c r="B537" s="1" t="s">
        <v>6719</v>
      </c>
      <c r="C537" s="1" t="s">
        <v>634</v>
      </c>
      <c r="F537" s="1">
        <f t="shared" si="64"/>
        <v>0</v>
      </c>
      <c r="M537" s="4">
        <v>112000</v>
      </c>
      <c r="V537" s="1" t="s">
        <v>634</v>
      </c>
      <c r="AI537" s="1">
        <v>0</v>
      </c>
    </row>
    <row r="538" spans="1:47">
      <c r="A538" s="1" t="s">
        <v>6679</v>
      </c>
      <c r="B538" s="1" t="s">
        <v>6720</v>
      </c>
      <c r="C538" s="1" t="s">
        <v>634</v>
      </c>
      <c r="F538" s="1">
        <f t="shared" si="64"/>
        <v>0</v>
      </c>
      <c r="M538" s="4">
        <v>56000</v>
      </c>
      <c r="V538" s="1" t="s">
        <v>634</v>
      </c>
      <c r="AI538" s="1">
        <v>0</v>
      </c>
      <c r="AQ538" s="5"/>
      <c r="AR538" s="5"/>
      <c r="AS538" s="5"/>
      <c r="AT538" s="5"/>
    </row>
    <row r="539" spans="1:47">
      <c r="A539" s="1" t="s">
        <v>6679</v>
      </c>
      <c r="B539" s="1" t="s">
        <v>6721</v>
      </c>
      <c r="C539" s="1" t="s">
        <v>634</v>
      </c>
      <c r="F539" s="1">
        <f t="shared" si="64"/>
        <v>0</v>
      </c>
      <c r="M539" s="4">
        <v>231000</v>
      </c>
      <c r="V539" s="1" t="s">
        <v>634</v>
      </c>
      <c r="AI539" s="1">
        <v>0</v>
      </c>
    </row>
    <row r="540" spans="1:47">
      <c r="A540" s="1" t="s">
        <v>6679</v>
      </c>
      <c r="B540" s="1" t="s">
        <v>6722</v>
      </c>
      <c r="C540" s="1" t="s">
        <v>634</v>
      </c>
      <c r="F540" s="1">
        <f t="shared" si="64"/>
        <v>0</v>
      </c>
      <c r="M540" s="4">
        <v>39470</v>
      </c>
      <c r="V540" s="1" t="s">
        <v>634</v>
      </c>
      <c r="AI540" s="1">
        <v>0</v>
      </c>
    </row>
    <row r="549" spans="5:24">
      <c r="X549" s="1">
        <v>35</v>
      </c>
    </row>
    <row r="550" spans="5:24">
      <c r="X550" s="1">
        <v>32</v>
      </c>
    </row>
    <row r="553" spans="5:24">
      <c r="E553" s="387" t="s">
        <v>6723</v>
      </c>
      <c r="F553" s="388"/>
      <c r="G553" s="1">
        <f>SUBTOTAL(3,B2:B516)</f>
        <v>515</v>
      </c>
    </row>
  </sheetData>
  <autoFilter ref="A1:AV546" xr:uid="{00000000-0009-0000-0000-000009000000}"/>
  <mergeCells count="2">
    <mergeCell ref="E553:F553"/>
    <mergeCell ref="A518:B518"/>
  </mergeCells>
  <hyperlinks>
    <hyperlink ref="AE11" r:id="rId1" xr:uid="{00000000-0004-0000-0900-000000000000}"/>
    <hyperlink ref="AE14" r:id="rId2" xr:uid="{00000000-0004-0000-0900-000001000000}"/>
    <hyperlink ref="AE22" r:id="rId3" xr:uid="{00000000-0004-0000-0900-000002000000}"/>
    <hyperlink ref="AE47" r:id="rId4" xr:uid="{00000000-0004-0000-0900-000003000000}"/>
    <hyperlink ref="AE49" r:id="rId5" xr:uid="{00000000-0004-0000-0900-000004000000}"/>
    <hyperlink ref="AE62" r:id="rId6" xr:uid="{00000000-0004-0000-0900-000005000000}"/>
    <hyperlink ref="AE64" r:id="rId7" xr:uid="{00000000-0004-0000-0900-000006000000}"/>
    <hyperlink ref="AE75" r:id="rId8" xr:uid="{00000000-0004-0000-0900-000007000000}"/>
    <hyperlink ref="AE82" r:id="rId9" xr:uid="{00000000-0004-0000-0900-000008000000}"/>
    <hyperlink ref="AE88" r:id="rId10" display="https://www.eni.com/en_IT/sustainability/decarbonization/strategy-investments.page" xr:uid="{00000000-0004-0000-0900-000009000000}"/>
    <hyperlink ref="AE94" r:id="rId11" display="https://www.enel.com/aboutus/vision" xr:uid="{00000000-0004-0000-0900-00000A000000}"/>
    <hyperlink ref="AE117" r:id="rId12" xr:uid="{00000000-0004-0000-0900-00000B000000}"/>
    <hyperlink ref="AE122" r:id="rId13" xr:uid="{00000000-0004-0000-0900-00000C000000}"/>
    <hyperlink ref="AE124" r:id="rId14" xr:uid="{00000000-0004-0000-0900-00000D000000}"/>
    <hyperlink ref="AE133" r:id="rId15" xr:uid="{00000000-0004-0000-0900-00000E000000}"/>
    <hyperlink ref="AE151" r:id="rId16" xr:uid="{00000000-0004-0000-0900-00000F000000}"/>
    <hyperlink ref="AE154" r:id="rId17" xr:uid="{00000000-0004-0000-0900-000010000000}"/>
    <hyperlink ref="AE176" r:id="rId18" xr:uid="{00000000-0004-0000-0900-000011000000}"/>
    <hyperlink ref="AE182" r:id="rId19" display="https://press.ext.hp.com/us/en/press-releases/2019/hp-pledges-to-making-every-page-printed-forest-positive.html" xr:uid="{00000000-0004-0000-0900-000012000000}"/>
    <hyperlink ref="AE183" r:id="rId20" display="https://press.ext.hp.com/us/en/press-releases/2019/hp-pledges-to-making-every-page-printed-forest-positive.html" xr:uid="{00000000-0004-0000-0900-000013000000}"/>
    <hyperlink ref="AE195" r:id="rId21" xr:uid="{00000000-0004-0000-0900-000014000000}"/>
    <hyperlink ref="AE211" r:id="rId22" xr:uid="{00000000-0004-0000-0900-000015000000}"/>
    <hyperlink ref="AE214" r:id="rId23" xr:uid="{00000000-0004-0000-0900-000016000000}"/>
    <hyperlink ref="AE228" r:id="rId24" xr:uid="{00000000-0004-0000-0900-000017000000}"/>
    <hyperlink ref="AE248" r:id="rId25" xr:uid="{00000000-0004-0000-0900-000018000000}"/>
    <hyperlink ref="AE249" r:id="rId26" xr:uid="{00000000-0004-0000-0900-000019000000}"/>
    <hyperlink ref="AE302" r:id="rId27" xr:uid="{00000000-0004-0000-0900-00001A000000}"/>
    <hyperlink ref="AE304" r:id="rId28" xr:uid="{00000000-0004-0000-0900-00001B000000}"/>
    <hyperlink ref="AE305" r:id="rId29" display="https://www.td.com/corporate-responsibility/environment/operational-footprint/energy-and-emissions.jsp" xr:uid="{00000000-0004-0000-0900-00001C000000}"/>
    <hyperlink ref="AE306" r:id="rId30" xr:uid="{00000000-0004-0000-0900-00001D000000}"/>
    <hyperlink ref="AE321" r:id="rId31" xr:uid="{00000000-0004-0000-0900-00001E000000}"/>
    <hyperlink ref="AE322" r:id="rId32" display="https://www.centrica.com/responsibility/our-focus-areas/climate-change" xr:uid="{00000000-0004-0000-0900-00001F000000}"/>
    <hyperlink ref="AE323" r:id="rId33" display="https://www.centrica.com/responsibility/our-focus-areas/climate-change" xr:uid="{00000000-0004-0000-0900-000020000000}"/>
    <hyperlink ref="AE344" r:id="rId34" xr:uid="{00000000-0004-0000-0900-000021000000}"/>
    <hyperlink ref="AE360" r:id="rId35" xr:uid="{00000000-0004-0000-0900-000022000000}"/>
    <hyperlink ref="AE361" r:id="rId36" xr:uid="{00000000-0004-0000-0900-000023000000}"/>
    <hyperlink ref="AE372" r:id="rId37" xr:uid="{00000000-0004-0000-0900-000024000000}"/>
    <hyperlink ref="AE383" r:id="rId38" display="https://www.toshiba-business.com.au/News/2017/May/Carbon-Zero" xr:uid="{00000000-0004-0000-0900-000025000000}"/>
    <hyperlink ref="AE400" r:id="rId39" xr:uid="{00000000-0004-0000-0900-000026000000}"/>
    <hyperlink ref="AE410" r:id="rId40" xr:uid="{00000000-0004-0000-0900-000027000000}"/>
    <hyperlink ref="AE419" r:id="rId41" xr:uid="{00000000-0004-0000-0900-000028000000}"/>
    <hyperlink ref="AE426" r:id="rId42" xr:uid="{00000000-0004-0000-0900-000029000000}"/>
    <hyperlink ref="AE431" r:id="rId43" xr:uid="{00000000-0004-0000-0900-00002A000000}"/>
    <hyperlink ref="AE443" r:id="rId44" xr:uid="{00000000-0004-0000-0900-00002B000000}"/>
    <hyperlink ref="AE444" r:id="rId45" display="https://postandparcel.info/45592/news/la-poste-to-be-first-major-postal-operator-to-go-carbon-neutral/" xr:uid="{00000000-0004-0000-0900-00002C000000}"/>
    <hyperlink ref="AE448" r:id="rId46" xr:uid="{00000000-0004-0000-0900-00002D000000}"/>
    <hyperlink ref="AE495" r:id="rId47" xr:uid="{00000000-0004-0000-0900-00002E000000}"/>
    <hyperlink ref="AE510" r:id="rId48" xr:uid="{00000000-0004-0000-0900-00002F000000}"/>
  </hyperlink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503"/>
  <sheetViews>
    <sheetView zoomScale="72" workbookViewId="0">
      <selection activeCell="E12" sqref="E12"/>
    </sheetView>
  </sheetViews>
  <sheetFormatPr defaultColWidth="21" defaultRowHeight="14.5"/>
  <cols>
    <col min="6" max="11" width="21" style="224" customWidth="1"/>
    <col min="12" max="17" width="21" style="225" customWidth="1"/>
    <col min="18" max="22" width="21" style="192" customWidth="1"/>
    <col min="23" max="26" width="21" style="190" customWidth="1"/>
  </cols>
  <sheetData>
    <row r="1" spans="1:26">
      <c r="A1">
        <v>2025</v>
      </c>
      <c r="F1" s="217">
        <v>2024</v>
      </c>
      <c r="G1" s="217"/>
      <c r="H1" s="217"/>
      <c r="I1" s="217"/>
      <c r="J1" s="217"/>
      <c r="K1" s="217"/>
      <c r="L1" s="218">
        <v>2023</v>
      </c>
      <c r="M1" s="218"/>
      <c r="N1" s="218"/>
      <c r="O1" s="218"/>
      <c r="P1" s="218"/>
      <c r="Q1" s="218"/>
      <c r="R1" s="196">
        <v>2022</v>
      </c>
      <c r="S1" s="196"/>
      <c r="T1" s="196"/>
      <c r="U1" s="196"/>
      <c r="V1" s="196"/>
      <c r="W1" s="202">
        <v>2021</v>
      </c>
      <c r="X1" s="202"/>
      <c r="Y1" s="202"/>
      <c r="Z1" s="202"/>
    </row>
    <row r="2" spans="1:26" ht="29.15" customHeight="1">
      <c r="A2" s="216" t="s">
        <v>685</v>
      </c>
      <c r="B2" s="216" t="s">
        <v>6724</v>
      </c>
      <c r="C2" s="216" t="s">
        <v>6725</v>
      </c>
      <c r="D2" s="216" t="s">
        <v>6726</v>
      </c>
      <c r="E2" s="216" t="s">
        <v>6725</v>
      </c>
      <c r="F2" s="219" t="s">
        <v>685</v>
      </c>
      <c r="G2" s="219" t="s">
        <v>6724</v>
      </c>
      <c r="H2" s="219" t="s">
        <v>6725</v>
      </c>
      <c r="I2" s="219" t="s">
        <v>6726</v>
      </c>
      <c r="J2" s="219" t="s">
        <v>6725</v>
      </c>
      <c r="K2" s="219" t="s">
        <v>6727</v>
      </c>
      <c r="L2" s="220" t="s">
        <v>0</v>
      </c>
      <c r="M2" s="221" t="s">
        <v>6724</v>
      </c>
      <c r="N2" s="220" t="s">
        <v>6725</v>
      </c>
      <c r="O2" s="221" t="s">
        <v>6726</v>
      </c>
      <c r="P2" s="220" t="s">
        <v>6725</v>
      </c>
      <c r="Q2" s="220" t="s">
        <v>6728</v>
      </c>
      <c r="R2" s="193" t="s">
        <v>0</v>
      </c>
      <c r="S2" s="191" t="s">
        <v>6724</v>
      </c>
      <c r="T2" s="193" t="s">
        <v>6725</v>
      </c>
      <c r="U2" s="191" t="s">
        <v>6729</v>
      </c>
      <c r="V2" s="193" t="s">
        <v>6728</v>
      </c>
      <c r="W2" s="194" t="s">
        <v>0</v>
      </c>
      <c r="X2" s="189" t="s">
        <v>6724</v>
      </c>
      <c r="Y2" s="194" t="s">
        <v>6725</v>
      </c>
      <c r="Z2" s="194" t="s">
        <v>6728</v>
      </c>
    </row>
    <row r="3" spans="1:26" ht="15.65" customHeight="1">
      <c r="A3" s="206" t="s">
        <v>49</v>
      </c>
      <c r="B3" s="209" t="s">
        <v>6730</v>
      </c>
      <c r="C3" s="209">
        <v>2030</v>
      </c>
      <c r="D3" s="209" t="s">
        <v>6731</v>
      </c>
      <c r="E3" s="206"/>
      <c r="F3" s="217" t="s">
        <v>627</v>
      </c>
      <c r="G3" s="217" t="s">
        <v>633</v>
      </c>
      <c r="H3" s="217">
        <v>2030</v>
      </c>
      <c r="I3" s="217" t="s">
        <v>634</v>
      </c>
      <c r="J3" s="217"/>
      <c r="K3" s="217">
        <v>2023</v>
      </c>
      <c r="L3" s="222" t="s">
        <v>49</v>
      </c>
      <c r="M3" s="223" t="s">
        <v>1096</v>
      </c>
      <c r="N3" s="223">
        <v>2025</v>
      </c>
      <c r="O3" s="223" t="s">
        <v>1097</v>
      </c>
      <c r="P3" s="223"/>
      <c r="Q3" s="223">
        <v>2016</v>
      </c>
      <c r="R3" s="195" t="s">
        <v>49</v>
      </c>
      <c r="S3" s="196" t="s">
        <v>1096</v>
      </c>
      <c r="T3" s="196">
        <v>2025</v>
      </c>
      <c r="U3" s="196"/>
      <c r="V3" s="196">
        <v>2030</v>
      </c>
      <c r="W3" s="197" t="s">
        <v>627</v>
      </c>
      <c r="X3" s="197"/>
      <c r="Y3" s="197"/>
      <c r="Z3" s="197"/>
    </row>
    <row r="4" spans="1:26" ht="15.65" customHeight="1">
      <c r="A4" s="206" t="s">
        <v>50</v>
      </c>
      <c r="B4" s="209" t="s">
        <v>6731</v>
      </c>
      <c r="C4" s="209"/>
      <c r="D4" s="209"/>
      <c r="E4" s="206"/>
      <c r="F4" s="217" t="s">
        <v>540</v>
      </c>
      <c r="G4" s="217" t="s">
        <v>641</v>
      </c>
      <c r="H4" s="217">
        <v>2030</v>
      </c>
      <c r="I4" s="217" t="s">
        <v>643</v>
      </c>
      <c r="J4" s="217">
        <v>2050</v>
      </c>
      <c r="K4" s="217">
        <v>2021</v>
      </c>
      <c r="L4" s="222" t="s">
        <v>52</v>
      </c>
      <c r="M4" s="223"/>
      <c r="N4" s="223"/>
      <c r="O4" s="223"/>
      <c r="P4" s="223"/>
      <c r="Q4" s="223" t="s">
        <v>39</v>
      </c>
      <c r="R4" s="195" t="s">
        <v>50</v>
      </c>
      <c r="S4" s="196" t="s">
        <v>635</v>
      </c>
      <c r="T4" s="196">
        <v>2030</v>
      </c>
      <c r="U4" s="196"/>
      <c r="V4" s="198"/>
      <c r="W4" s="199" t="s">
        <v>540</v>
      </c>
      <c r="X4" s="199" t="s">
        <v>1096</v>
      </c>
      <c r="Y4" s="199">
        <v>2030</v>
      </c>
      <c r="Z4" s="199">
        <v>2021</v>
      </c>
    </row>
    <row r="5" spans="1:26" ht="15.65" customHeight="1">
      <c r="A5" s="206" t="s">
        <v>51</v>
      </c>
      <c r="B5" s="209"/>
      <c r="C5" s="209"/>
      <c r="D5" s="209"/>
      <c r="E5" s="206"/>
      <c r="F5" s="217" t="s">
        <v>420</v>
      </c>
      <c r="G5" s="217" t="s">
        <v>641</v>
      </c>
      <c r="H5" s="217">
        <v>2030</v>
      </c>
      <c r="I5" s="217" t="s">
        <v>634</v>
      </c>
      <c r="J5" s="217"/>
      <c r="K5" s="217">
        <v>2022</v>
      </c>
      <c r="L5" s="222" t="s">
        <v>51</v>
      </c>
      <c r="M5" s="223"/>
      <c r="N5" s="223"/>
      <c r="O5" s="223"/>
      <c r="P5" s="223"/>
      <c r="Q5" s="223" t="s">
        <v>39</v>
      </c>
      <c r="R5" s="195" t="s">
        <v>51</v>
      </c>
      <c r="S5" s="196"/>
      <c r="T5" s="196"/>
      <c r="U5" s="196"/>
      <c r="V5" s="196"/>
      <c r="W5" s="197" t="s">
        <v>420</v>
      </c>
      <c r="X5" s="197"/>
      <c r="Y5" s="197"/>
      <c r="Z5" s="197"/>
    </row>
    <row r="6" spans="1:26" ht="15.65" customHeight="1">
      <c r="A6" s="206" t="s">
        <v>52</v>
      </c>
      <c r="B6" s="209"/>
      <c r="C6" s="209"/>
      <c r="D6" s="209"/>
      <c r="E6" s="206"/>
      <c r="F6" s="217" t="s">
        <v>297</v>
      </c>
      <c r="G6" s="217" t="s">
        <v>641</v>
      </c>
      <c r="H6" s="217">
        <v>2030</v>
      </c>
      <c r="I6" s="217" t="s">
        <v>634</v>
      </c>
      <c r="J6" s="217"/>
      <c r="K6" s="217">
        <v>2023</v>
      </c>
      <c r="L6" s="222" t="s">
        <v>50</v>
      </c>
      <c r="M6" s="223" t="s">
        <v>648</v>
      </c>
      <c r="N6" s="223"/>
      <c r="O6" s="223"/>
      <c r="P6" s="223"/>
      <c r="Q6" s="223" t="s">
        <v>39</v>
      </c>
      <c r="R6" s="195" t="s">
        <v>53</v>
      </c>
      <c r="S6" s="196"/>
      <c r="T6" s="196"/>
      <c r="U6" s="196"/>
      <c r="V6" s="196"/>
      <c r="W6" s="199" t="s">
        <v>297</v>
      </c>
      <c r="X6" s="199" t="s">
        <v>635</v>
      </c>
      <c r="Y6" s="199"/>
      <c r="Z6" s="199">
        <v>2021</v>
      </c>
    </row>
    <row r="7" spans="1:26" ht="15.65" customHeight="1">
      <c r="A7" s="206" t="s">
        <v>53</v>
      </c>
      <c r="B7" s="209"/>
      <c r="C7" s="209"/>
      <c r="D7" s="209"/>
      <c r="E7" s="206"/>
      <c r="F7" s="217" t="s">
        <v>259</v>
      </c>
      <c r="G7" s="217" t="s">
        <v>641</v>
      </c>
      <c r="H7" s="217">
        <v>2030</v>
      </c>
      <c r="I7" s="217" t="s">
        <v>643</v>
      </c>
      <c r="J7" s="217">
        <v>2040</v>
      </c>
      <c r="K7" s="217">
        <v>2024</v>
      </c>
      <c r="L7" s="222" t="s">
        <v>53</v>
      </c>
      <c r="M7" s="223"/>
      <c r="N7" s="223"/>
      <c r="O7" s="223"/>
      <c r="P7" s="223"/>
      <c r="Q7" s="223" t="s">
        <v>39</v>
      </c>
      <c r="R7" s="195" t="s">
        <v>54</v>
      </c>
      <c r="S7" s="196"/>
      <c r="T7" s="196"/>
      <c r="U7" s="196"/>
      <c r="V7" s="196"/>
      <c r="W7" s="197" t="s">
        <v>259</v>
      </c>
      <c r="X7" s="197" t="s">
        <v>1096</v>
      </c>
      <c r="Y7" s="197">
        <v>2025</v>
      </c>
      <c r="Z7" s="197">
        <v>2018</v>
      </c>
    </row>
    <row r="8" spans="1:26" ht="15.65" customHeight="1">
      <c r="A8" s="206" t="s">
        <v>54</v>
      </c>
      <c r="B8" s="209"/>
      <c r="C8" s="209"/>
      <c r="D8" s="209"/>
      <c r="E8" s="206"/>
      <c r="F8" s="217" t="s">
        <v>385</v>
      </c>
      <c r="G8" s="217"/>
      <c r="H8" s="217"/>
      <c r="I8" s="217"/>
      <c r="J8" s="217"/>
      <c r="K8" s="217"/>
      <c r="L8" s="222" t="s">
        <v>54</v>
      </c>
      <c r="M8" s="223"/>
      <c r="N8" s="223"/>
      <c r="O8" s="223"/>
      <c r="P8" s="223"/>
      <c r="Q8" s="223" t="s">
        <v>39</v>
      </c>
      <c r="R8" s="200" t="s">
        <v>52</v>
      </c>
      <c r="S8" s="196"/>
      <c r="T8" s="196"/>
      <c r="U8" s="196"/>
      <c r="V8" s="196"/>
      <c r="W8" s="199" t="s">
        <v>3019</v>
      </c>
      <c r="X8" s="199"/>
      <c r="Y8" s="199"/>
      <c r="Z8" s="199"/>
    </row>
    <row r="9" spans="1:26" ht="15.65" customHeight="1">
      <c r="A9" s="207" t="s">
        <v>55</v>
      </c>
      <c r="B9" s="209" t="s">
        <v>6730</v>
      </c>
      <c r="C9" s="209">
        <v>2030</v>
      </c>
      <c r="D9" s="213" t="s">
        <v>633</v>
      </c>
      <c r="E9" s="207"/>
      <c r="F9" s="217" t="s">
        <v>255</v>
      </c>
      <c r="G9" s="217" t="s">
        <v>641</v>
      </c>
      <c r="H9" s="217">
        <v>2030</v>
      </c>
      <c r="I9" s="217" t="s">
        <v>643</v>
      </c>
      <c r="J9" s="217"/>
      <c r="K9" s="217">
        <v>2021</v>
      </c>
      <c r="L9" s="222" t="s">
        <v>62</v>
      </c>
      <c r="M9" s="223"/>
      <c r="N9" s="223"/>
      <c r="O9" s="223"/>
      <c r="P9" s="223"/>
      <c r="Q9" s="223" t="s">
        <v>39</v>
      </c>
      <c r="R9" s="195" t="s">
        <v>56</v>
      </c>
      <c r="S9" s="196" t="s">
        <v>1096</v>
      </c>
      <c r="T9" s="196">
        <v>2030</v>
      </c>
      <c r="U9" s="196"/>
      <c r="V9" s="196">
        <v>2030</v>
      </c>
      <c r="W9" s="197" t="s">
        <v>385</v>
      </c>
      <c r="X9" s="197"/>
      <c r="Y9" s="197"/>
      <c r="Z9" s="197"/>
    </row>
    <row r="10" spans="1:26" ht="15.65" customHeight="1">
      <c r="A10" s="206" t="s">
        <v>56</v>
      </c>
      <c r="B10" s="209" t="s">
        <v>6730</v>
      </c>
      <c r="C10" s="209">
        <v>2030</v>
      </c>
      <c r="D10" s="209"/>
      <c r="E10" s="206"/>
      <c r="F10" s="217" t="s">
        <v>78</v>
      </c>
      <c r="G10" s="217"/>
      <c r="H10" s="217"/>
      <c r="I10" s="217"/>
      <c r="J10" s="217"/>
      <c r="K10" s="217"/>
      <c r="L10" s="222" t="s">
        <v>56</v>
      </c>
      <c r="M10" s="223" t="s">
        <v>1096</v>
      </c>
      <c r="N10" s="223">
        <v>2030</v>
      </c>
      <c r="O10" s="223"/>
      <c r="P10" s="223"/>
      <c r="Q10" s="223">
        <v>2021</v>
      </c>
      <c r="R10" s="195" t="s">
        <v>60</v>
      </c>
      <c r="S10" s="196" t="s">
        <v>1096</v>
      </c>
      <c r="T10" s="196">
        <v>2025</v>
      </c>
      <c r="U10" s="196"/>
      <c r="V10" s="196">
        <v>2030</v>
      </c>
      <c r="W10" s="199" t="s">
        <v>2751</v>
      </c>
      <c r="X10" s="199"/>
      <c r="Y10" s="199"/>
      <c r="Z10" s="199"/>
    </row>
    <row r="11" spans="1:26" ht="15.65" customHeight="1">
      <c r="A11" s="206" t="s">
        <v>57</v>
      </c>
      <c r="B11" s="209" t="s">
        <v>6730</v>
      </c>
      <c r="C11" s="209">
        <v>2030</v>
      </c>
      <c r="D11" s="209" t="s">
        <v>6730</v>
      </c>
      <c r="E11" s="206">
        <v>2050</v>
      </c>
      <c r="F11" s="217" t="s">
        <v>465</v>
      </c>
      <c r="G11" s="217" t="s">
        <v>641</v>
      </c>
      <c r="H11" s="217">
        <v>2030</v>
      </c>
      <c r="I11" s="217" t="s">
        <v>634</v>
      </c>
      <c r="J11" s="217"/>
      <c r="K11" s="217">
        <v>2023</v>
      </c>
      <c r="L11" s="222" t="s">
        <v>66</v>
      </c>
      <c r="M11" s="223"/>
      <c r="N11" s="223"/>
      <c r="O11" s="223"/>
      <c r="P11" s="223"/>
      <c r="Q11" s="223" t="s">
        <v>39</v>
      </c>
      <c r="R11" s="195" t="s">
        <v>64</v>
      </c>
      <c r="S11" s="196"/>
      <c r="T11" s="196"/>
      <c r="U11" s="196"/>
      <c r="V11" s="196"/>
      <c r="W11" s="197" t="s">
        <v>255</v>
      </c>
      <c r="X11" s="197" t="s">
        <v>1096</v>
      </c>
      <c r="Y11" s="197">
        <v>2030</v>
      </c>
      <c r="Z11" s="197">
        <v>2019</v>
      </c>
    </row>
    <row r="12" spans="1:26" ht="15.65" customHeight="1">
      <c r="A12" s="206" t="s">
        <v>58</v>
      </c>
      <c r="B12" s="209"/>
      <c r="C12" s="209"/>
      <c r="D12" s="209"/>
      <c r="E12" s="206"/>
      <c r="F12" s="217" t="s">
        <v>686</v>
      </c>
      <c r="G12" s="217"/>
      <c r="H12" s="217"/>
      <c r="I12" s="217"/>
      <c r="J12" s="217"/>
      <c r="K12" s="217"/>
      <c r="L12" s="222" t="s">
        <v>55</v>
      </c>
      <c r="M12" s="223" t="s">
        <v>635</v>
      </c>
      <c r="N12" s="223">
        <v>2030</v>
      </c>
      <c r="O12" s="223" t="s">
        <v>1097</v>
      </c>
      <c r="P12" s="223"/>
      <c r="Q12" s="223">
        <v>2022</v>
      </c>
      <c r="R12" s="195" t="s">
        <v>57</v>
      </c>
      <c r="S12" s="196" t="s">
        <v>1096</v>
      </c>
      <c r="T12" s="196">
        <v>2030</v>
      </c>
      <c r="U12" s="196">
        <v>2050</v>
      </c>
      <c r="V12" s="196">
        <v>2050</v>
      </c>
      <c r="W12" s="199" t="s">
        <v>78</v>
      </c>
      <c r="X12" s="199"/>
      <c r="Y12" s="199"/>
      <c r="Z12" s="199"/>
    </row>
    <row r="13" spans="1:26" ht="15.65" customHeight="1">
      <c r="A13" s="206" t="s">
        <v>59</v>
      </c>
      <c r="B13" s="209" t="s">
        <v>6730</v>
      </c>
      <c r="C13" s="209">
        <v>2032</v>
      </c>
      <c r="D13" s="209"/>
      <c r="E13" s="206"/>
      <c r="F13" s="217" t="s">
        <v>522</v>
      </c>
      <c r="G13" s="217" t="s">
        <v>641</v>
      </c>
      <c r="H13" s="217">
        <v>2030</v>
      </c>
      <c r="I13" s="217" t="s">
        <v>634</v>
      </c>
      <c r="J13" s="217"/>
      <c r="K13" s="217">
        <v>2023</v>
      </c>
      <c r="L13" s="222" t="s">
        <v>57</v>
      </c>
      <c r="M13" s="223" t="s">
        <v>1096</v>
      </c>
      <c r="N13" s="223">
        <v>2030</v>
      </c>
      <c r="O13" s="223" t="s">
        <v>1135</v>
      </c>
      <c r="P13" s="223">
        <v>2050</v>
      </c>
      <c r="Q13" s="223">
        <v>2021</v>
      </c>
      <c r="R13" s="195" t="s">
        <v>55</v>
      </c>
      <c r="S13" s="196"/>
      <c r="T13" s="196"/>
      <c r="U13" s="196"/>
      <c r="V13" s="196"/>
      <c r="W13" s="197" t="s">
        <v>465</v>
      </c>
      <c r="X13" s="197"/>
      <c r="Y13" s="197"/>
      <c r="Z13" s="197"/>
    </row>
    <row r="14" spans="1:26" ht="15.65" customHeight="1">
      <c r="A14" s="206" t="s">
        <v>60</v>
      </c>
      <c r="B14" s="209" t="s">
        <v>6730</v>
      </c>
      <c r="C14" s="209">
        <v>2030</v>
      </c>
      <c r="D14" s="209"/>
      <c r="E14" s="206"/>
      <c r="F14" s="217" t="s">
        <v>222</v>
      </c>
      <c r="G14" s="217" t="s">
        <v>641</v>
      </c>
      <c r="H14" s="217">
        <v>2030</v>
      </c>
      <c r="I14" s="217" t="s">
        <v>634</v>
      </c>
      <c r="J14" s="217"/>
      <c r="K14" s="217">
        <v>2023</v>
      </c>
      <c r="L14" s="222" t="s">
        <v>71</v>
      </c>
      <c r="M14" s="223"/>
      <c r="N14" s="223"/>
      <c r="O14" s="223"/>
      <c r="P14" s="223"/>
      <c r="Q14" s="223" t="s">
        <v>39</v>
      </c>
      <c r="R14" s="195" t="s">
        <v>62</v>
      </c>
      <c r="S14" s="196"/>
      <c r="T14" s="196"/>
      <c r="U14" s="196"/>
      <c r="V14" s="196"/>
      <c r="W14" s="199" t="s">
        <v>222</v>
      </c>
      <c r="X14" s="199"/>
      <c r="Y14" s="199"/>
      <c r="Z14" s="199"/>
    </row>
    <row r="15" spans="1:26" ht="15.65" customHeight="1">
      <c r="A15" s="206" t="s">
        <v>61</v>
      </c>
      <c r="B15" s="209" t="s">
        <v>6730</v>
      </c>
      <c r="C15" s="209">
        <v>2030</v>
      </c>
      <c r="D15" s="209"/>
      <c r="E15" s="206"/>
      <c r="F15" s="217" t="s">
        <v>700</v>
      </c>
      <c r="G15" s="217" t="s">
        <v>641</v>
      </c>
      <c r="H15" s="217">
        <v>2031</v>
      </c>
      <c r="I15" s="217" t="s">
        <v>634</v>
      </c>
      <c r="J15" s="217"/>
      <c r="K15" s="217">
        <v>2023</v>
      </c>
      <c r="L15" s="222" t="s">
        <v>64</v>
      </c>
      <c r="M15" s="223"/>
      <c r="N15" s="223"/>
      <c r="O15" s="223"/>
      <c r="P15" s="223"/>
      <c r="Q15" s="223" t="s">
        <v>39</v>
      </c>
      <c r="R15" s="195" t="s">
        <v>63</v>
      </c>
      <c r="S15" s="196"/>
      <c r="T15" s="196"/>
      <c r="U15" s="196"/>
      <c r="V15" s="196"/>
      <c r="W15" s="197" t="s">
        <v>700</v>
      </c>
      <c r="X15" s="197"/>
      <c r="Y15" s="197"/>
      <c r="Z15" s="197"/>
    </row>
    <row r="16" spans="1:26" ht="15.65" customHeight="1">
      <c r="A16" s="206" t="s">
        <v>62</v>
      </c>
      <c r="B16" s="209"/>
      <c r="C16" s="209"/>
      <c r="D16" s="209"/>
      <c r="E16" s="206"/>
      <c r="F16" s="217" t="s">
        <v>202</v>
      </c>
      <c r="G16" s="217" t="s">
        <v>641</v>
      </c>
      <c r="H16" s="217">
        <v>2030</v>
      </c>
      <c r="I16" s="217" t="s">
        <v>634</v>
      </c>
      <c r="J16" s="217"/>
      <c r="K16" s="217">
        <v>2022</v>
      </c>
      <c r="L16" s="222" t="s">
        <v>58</v>
      </c>
      <c r="M16" s="223"/>
      <c r="N16" s="223"/>
      <c r="O16" s="223"/>
      <c r="P16" s="223"/>
      <c r="Q16" s="223" t="s">
        <v>39</v>
      </c>
      <c r="R16" s="195" t="s">
        <v>58</v>
      </c>
      <c r="S16" s="196"/>
      <c r="T16" s="196"/>
      <c r="U16" s="196"/>
      <c r="V16" s="196"/>
      <c r="W16" s="199" t="s">
        <v>202</v>
      </c>
      <c r="X16" s="199" t="s">
        <v>635</v>
      </c>
      <c r="Y16" s="199"/>
      <c r="Z16" s="199">
        <v>2021</v>
      </c>
    </row>
    <row r="17" spans="1:26" ht="15.65" customHeight="1">
      <c r="A17" s="206" t="s">
        <v>63</v>
      </c>
      <c r="B17" s="209" t="s">
        <v>6730</v>
      </c>
      <c r="C17" s="209">
        <v>2035</v>
      </c>
      <c r="D17" s="209"/>
      <c r="E17" s="206"/>
      <c r="F17" s="217" t="s">
        <v>111</v>
      </c>
      <c r="G17" s="217" t="s">
        <v>633</v>
      </c>
      <c r="H17" s="217">
        <v>2030</v>
      </c>
      <c r="I17" s="217" t="s">
        <v>643</v>
      </c>
      <c r="J17" s="217"/>
      <c r="K17" s="217">
        <v>2021</v>
      </c>
      <c r="L17" s="222" t="s">
        <v>60</v>
      </c>
      <c r="M17" s="223" t="s">
        <v>1096</v>
      </c>
      <c r="N17" s="223">
        <v>2030</v>
      </c>
      <c r="O17" s="223"/>
      <c r="P17" s="223"/>
      <c r="Q17" s="223">
        <v>2022</v>
      </c>
      <c r="R17" s="195" t="s">
        <v>66</v>
      </c>
      <c r="S17" s="196"/>
      <c r="T17" s="196"/>
      <c r="U17" s="196"/>
      <c r="V17" s="196"/>
      <c r="W17" s="197" t="s">
        <v>3027</v>
      </c>
      <c r="X17" s="197"/>
      <c r="Y17" s="197"/>
      <c r="Z17" s="197"/>
    </row>
    <row r="18" spans="1:26" ht="15.65" customHeight="1">
      <c r="A18" s="206" t="s">
        <v>64</v>
      </c>
      <c r="B18" s="209"/>
      <c r="C18" s="209"/>
      <c r="D18" s="209"/>
      <c r="E18" s="206"/>
      <c r="F18" s="217" t="s">
        <v>243</v>
      </c>
      <c r="G18" s="217"/>
      <c r="H18" s="217"/>
      <c r="I18" s="217"/>
      <c r="J18" s="217"/>
      <c r="K18" s="217"/>
      <c r="L18" s="222" t="s">
        <v>220</v>
      </c>
      <c r="M18" s="223"/>
      <c r="N18" s="223"/>
      <c r="O18" s="223"/>
      <c r="P18" s="223"/>
      <c r="Q18" s="223" t="s">
        <v>39</v>
      </c>
      <c r="R18" s="195" t="s">
        <v>59</v>
      </c>
      <c r="S18" s="196" t="s">
        <v>635</v>
      </c>
      <c r="T18" s="196">
        <v>2030</v>
      </c>
      <c r="U18" s="196"/>
      <c r="V18" s="196"/>
      <c r="W18" s="199" t="s">
        <v>111</v>
      </c>
      <c r="X18" s="199"/>
      <c r="Y18" s="199"/>
      <c r="Z18" s="199"/>
    </row>
    <row r="19" spans="1:26" ht="15.65" customHeight="1">
      <c r="A19" s="206" t="s">
        <v>65</v>
      </c>
      <c r="B19" s="209" t="s">
        <v>6730</v>
      </c>
      <c r="C19" s="209">
        <v>2032</v>
      </c>
      <c r="D19" s="209"/>
      <c r="E19" s="206"/>
      <c r="F19" s="217" t="s">
        <v>124</v>
      </c>
      <c r="G19" s="217"/>
      <c r="H19" s="217"/>
      <c r="I19" s="217"/>
      <c r="J19" s="217"/>
      <c r="K19" s="217"/>
      <c r="L19" s="222" t="s">
        <v>61</v>
      </c>
      <c r="M19" s="223" t="s">
        <v>635</v>
      </c>
      <c r="N19" s="223">
        <v>2030</v>
      </c>
      <c r="O19" s="223"/>
      <c r="P19" s="223"/>
      <c r="Q19" s="223">
        <v>2022</v>
      </c>
      <c r="R19" s="195" t="s">
        <v>61</v>
      </c>
      <c r="S19" s="196"/>
      <c r="T19" s="196">
        <v>2025</v>
      </c>
      <c r="U19" s="196"/>
      <c r="V19" s="201">
        <v>2025</v>
      </c>
      <c r="W19" s="197" t="s">
        <v>243</v>
      </c>
      <c r="X19" s="197"/>
      <c r="Y19" s="197"/>
      <c r="Z19" s="197"/>
    </row>
    <row r="20" spans="1:26" ht="15.65" customHeight="1">
      <c r="A20" s="206" t="s">
        <v>66</v>
      </c>
      <c r="B20" s="209"/>
      <c r="C20" s="209"/>
      <c r="D20" s="209"/>
      <c r="E20" s="206"/>
      <c r="F20" s="217" t="s">
        <v>266</v>
      </c>
      <c r="G20" s="217"/>
      <c r="H20" s="217"/>
      <c r="I20" s="217"/>
      <c r="J20" s="217"/>
      <c r="K20" s="217"/>
      <c r="L20" s="222" t="s">
        <v>59</v>
      </c>
      <c r="M20" s="223" t="s">
        <v>1096</v>
      </c>
      <c r="N20" s="223">
        <v>2032</v>
      </c>
      <c r="O20" s="223"/>
      <c r="P20" s="223"/>
      <c r="Q20" s="223">
        <v>2023</v>
      </c>
      <c r="R20" s="195" t="s">
        <v>75</v>
      </c>
      <c r="S20" s="196"/>
      <c r="T20" s="196"/>
      <c r="U20" s="196"/>
      <c r="V20" s="196"/>
      <c r="W20" s="199" t="s">
        <v>124</v>
      </c>
      <c r="X20" s="199" t="s">
        <v>635</v>
      </c>
      <c r="Y20" s="199"/>
      <c r="Z20" s="199">
        <v>2018</v>
      </c>
    </row>
    <row r="21" spans="1:26" ht="15.65" customHeight="1">
      <c r="A21" s="206" t="s">
        <v>67</v>
      </c>
      <c r="B21" s="209"/>
      <c r="C21" s="209"/>
      <c r="D21" s="209"/>
      <c r="E21" s="206"/>
      <c r="F21" s="217" t="s">
        <v>61</v>
      </c>
      <c r="G21" s="217" t="s">
        <v>633</v>
      </c>
      <c r="H21" s="217">
        <v>2030</v>
      </c>
      <c r="I21" s="217" t="s">
        <v>634</v>
      </c>
      <c r="J21" s="217"/>
      <c r="K21" s="217">
        <v>2022</v>
      </c>
      <c r="L21" s="222" t="s">
        <v>63</v>
      </c>
      <c r="M21" s="223" t="s">
        <v>1096</v>
      </c>
      <c r="N21" s="223">
        <v>2035</v>
      </c>
      <c r="O21" s="223"/>
      <c r="P21" s="223"/>
      <c r="Q21" s="223">
        <v>2022</v>
      </c>
      <c r="R21" s="195" t="s">
        <v>71</v>
      </c>
      <c r="S21" s="198"/>
      <c r="T21" s="198"/>
      <c r="U21" s="198"/>
      <c r="V21" s="201">
        <v>2023</v>
      </c>
      <c r="W21" s="197" t="s">
        <v>266</v>
      </c>
      <c r="X21" s="197"/>
      <c r="Y21" s="197"/>
      <c r="Z21" s="197"/>
    </row>
    <row r="22" spans="1:26" ht="15.65" customHeight="1">
      <c r="A22" s="206" t="s">
        <v>68</v>
      </c>
      <c r="B22" s="209"/>
      <c r="C22" s="209"/>
      <c r="D22" s="209"/>
      <c r="E22" s="206"/>
      <c r="F22" s="217" t="s">
        <v>251</v>
      </c>
      <c r="G22" s="217"/>
      <c r="H22" s="217"/>
      <c r="I22" s="217"/>
      <c r="J22" s="217"/>
      <c r="K22" s="217"/>
      <c r="L22" s="222" t="s">
        <v>80</v>
      </c>
      <c r="M22" s="223"/>
      <c r="N22" s="223"/>
      <c r="O22" s="223"/>
      <c r="P22" s="223"/>
      <c r="Q22" s="223" t="s">
        <v>39</v>
      </c>
      <c r="R22" s="195" t="s">
        <v>76</v>
      </c>
      <c r="S22" s="196" t="s">
        <v>635</v>
      </c>
      <c r="T22" s="196">
        <v>2030</v>
      </c>
      <c r="U22" s="196"/>
      <c r="V22" s="196"/>
      <c r="W22" s="199" t="s">
        <v>61</v>
      </c>
      <c r="X22" s="199"/>
      <c r="Y22" s="199"/>
      <c r="Z22" s="199"/>
    </row>
    <row r="23" spans="1:26" ht="15.65" customHeight="1">
      <c r="A23" s="206" t="s">
        <v>69</v>
      </c>
      <c r="B23" s="209" t="s">
        <v>633</v>
      </c>
      <c r="C23" s="209">
        <v>2030</v>
      </c>
      <c r="D23" s="209"/>
      <c r="E23" s="206"/>
      <c r="F23" s="217" t="s">
        <v>50</v>
      </c>
      <c r="G23" s="217" t="s">
        <v>716</v>
      </c>
      <c r="H23" s="217"/>
      <c r="I23" s="217" t="s">
        <v>634</v>
      </c>
      <c r="J23" s="217"/>
      <c r="K23" s="217">
        <v>2020</v>
      </c>
      <c r="L23" s="222" t="s">
        <v>72</v>
      </c>
      <c r="M23" s="223"/>
      <c r="N23" s="223"/>
      <c r="O23" s="223"/>
      <c r="P23" s="223"/>
      <c r="Q23" s="223" t="s">
        <v>39</v>
      </c>
      <c r="R23" s="195" t="s">
        <v>65</v>
      </c>
      <c r="S23" s="196" t="s">
        <v>635</v>
      </c>
      <c r="T23" s="196">
        <v>2035</v>
      </c>
      <c r="U23" s="196"/>
      <c r="V23" s="196">
        <v>2023</v>
      </c>
      <c r="W23" s="197" t="s">
        <v>251</v>
      </c>
      <c r="X23" s="197"/>
      <c r="Y23" s="197"/>
      <c r="Z23" s="197"/>
    </row>
    <row r="24" spans="1:26" ht="15.65" customHeight="1">
      <c r="A24" s="206" t="s">
        <v>70</v>
      </c>
      <c r="B24" s="209" t="s">
        <v>6730</v>
      </c>
      <c r="C24" s="209">
        <v>2030</v>
      </c>
      <c r="D24" s="209" t="s">
        <v>6731</v>
      </c>
      <c r="E24" s="206"/>
      <c r="F24" s="217" t="s">
        <v>369</v>
      </c>
      <c r="G24" s="217" t="s">
        <v>641</v>
      </c>
      <c r="H24" s="217">
        <v>2030</v>
      </c>
      <c r="I24" s="217" t="s">
        <v>634</v>
      </c>
      <c r="J24" s="217"/>
      <c r="K24" s="217">
        <v>2020</v>
      </c>
      <c r="L24" s="222" t="s">
        <v>81</v>
      </c>
      <c r="M24" s="223"/>
      <c r="N24" s="223"/>
      <c r="O24" s="223"/>
      <c r="P24" s="223"/>
      <c r="Q24" s="223" t="s">
        <v>39</v>
      </c>
      <c r="R24" s="195" t="s">
        <v>74</v>
      </c>
      <c r="S24" s="196"/>
      <c r="T24" s="196"/>
      <c r="U24" s="196"/>
      <c r="V24" s="196"/>
      <c r="W24" s="199" t="s">
        <v>50</v>
      </c>
      <c r="X24" s="199" t="s">
        <v>635</v>
      </c>
      <c r="Y24" s="199"/>
      <c r="Z24" s="199">
        <v>2020</v>
      </c>
    </row>
    <row r="25" spans="1:26" ht="15.65" customHeight="1">
      <c r="A25" s="206" t="s">
        <v>71</v>
      </c>
      <c r="B25" s="209"/>
      <c r="C25" s="209"/>
      <c r="D25" s="209"/>
      <c r="E25" s="206"/>
      <c r="F25" s="217" t="s">
        <v>316</v>
      </c>
      <c r="G25" s="217" t="s">
        <v>641</v>
      </c>
      <c r="H25" s="217">
        <v>2035</v>
      </c>
      <c r="I25" s="217" t="s">
        <v>634</v>
      </c>
      <c r="J25" s="217"/>
      <c r="K25" s="217">
        <v>2022</v>
      </c>
      <c r="L25" s="222" t="s">
        <v>77</v>
      </c>
      <c r="M25" s="223"/>
      <c r="N25" s="223"/>
      <c r="O25" s="223"/>
      <c r="P25" s="223"/>
      <c r="Q25" s="223" t="s">
        <v>39</v>
      </c>
      <c r="R25" s="195" t="s">
        <v>72</v>
      </c>
      <c r="S25" s="196"/>
      <c r="T25" s="196"/>
      <c r="U25" s="196"/>
      <c r="V25" s="196"/>
      <c r="W25" s="197" t="s">
        <v>65</v>
      </c>
      <c r="X25" s="197"/>
      <c r="Y25" s="197"/>
      <c r="Z25" s="197"/>
    </row>
    <row r="26" spans="1:26" ht="15.65" customHeight="1">
      <c r="A26" s="206" t="s">
        <v>72</v>
      </c>
      <c r="B26" s="209"/>
      <c r="C26" s="209"/>
      <c r="D26" s="209"/>
      <c r="E26" s="206"/>
      <c r="F26" s="217" t="s">
        <v>223</v>
      </c>
      <c r="G26" s="217" t="s">
        <v>633</v>
      </c>
      <c r="H26" s="217">
        <v>2030</v>
      </c>
      <c r="I26" s="217" t="s">
        <v>634</v>
      </c>
      <c r="J26" s="217"/>
      <c r="K26" s="217">
        <v>2021</v>
      </c>
      <c r="L26" s="222" t="s">
        <v>65</v>
      </c>
      <c r="M26" s="223" t="s">
        <v>1096</v>
      </c>
      <c r="N26" s="223">
        <v>2032</v>
      </c>
      <c r="O26" s="223"/>
      <c r="P26" s="223"/>
      <c r="Q26" s="223">
        <v>2023</v>
      </c>
      <c r="R26" s="195" t="s">
        <v>79</v>
      </c>
      <c r="S26" s="196"/>
      <c r="T26" s="196"/>
      <c r="U26" s="196"/>
      <c r="V26" s="196"/>
      <c r="W26" s="199" t="s">
        <v>369</v>
      </c>
      <c r="X26" s="199" t="s">
        <v>1096</v>
      </c>
      <c r="Y26" s="199">
        <v>2030</v>
      </c>
      <c r="Z26" s="199">
        <v>2020</v>
      </c>
    </row>
    <row r="27" spans="1:26" ht="15.65" customHeight="1">
      <c r="A27" s="206" t="s">
        <v>73</v>
      </c>
      <c r="B27" s="209" t="s">
        <v>6730</v>
      </c>
      <c r="C27" s="209">
        <v>2030</v>
      </c>
      <c r="D27" s="209"/>
      <c r="E27" s="206"/>
      <c r="F27" s="217" t="s">
        <v>280</v>
      </c>
      <c r="G27" s="217" t="s">
        <v>641</v>
      </c>
      <c r="H27" s="217">
        <v>2025</v>
      </c>
      <c r="I27" s="217" t="s">
        <v>643</v>
      </c>
      <c r="J27" s="217"/>
      <c r="K27" s="217">
        <v>2018</v>
      </c>
      <c r="L27" s="222" t="s">
        <v>75</v>
      </c>
      <c r="M27" s="223"/>
      <c r="N27" s="223"/>
      <c r="O27" s="223"/>
      <c r="P27" s="223"/>
      <c r="Q27" s="223" t="s">
        <v>39</v>
      </c>
      <c r="R27" s="195" t="s">
        <v>95</v>
      </c>
      <c r="S27" s="198"/>
      <c r="T27" s="198"/>
      <c r="U27" s="198"/>
      <c r="V27" s="198"/>
      <c r="W27" s="197" t="s">
        <v>223</v>
      </c>
      <c r="X27" s="197"/>
      <c r="Y27" s="197"/>
      <c r="Z27" s="197"/>
    </row>
    <row r="28" spans="1:26" ht="15.65" customHeight="1">
      <c r="A28" s="206" t="s">
        <v>74</v>
      </c>
      <c r="B28" s="209"/>
      <c r="C28" s="209"/>
      <c r="D28" s="209"/>
      <c r="E28" s="206"/>
      <c r="F28" s="217" t="s">
        <v>486</v>
      </c>
      <c r="G28" s="217"/>
      <c r="H28" s="217"/>
      <c r="I28" s="217"/>
      <c r="J28" s="217"/>
      <c r="K28" s="217"/>
      <c r="L28" s="222" t="s">
        <v>68</v>
      </c>
      <c r="M28" s="223"/>
      <c r="N28" s="223"/>
      <c r="O28" s="223"/>
      <c r="P28" s="223"/>
      <c r="Q28" s="223" t="s">
        <v>39</v>
      </c>
      <c r="R28" s="195" t="s">
        <v>68</v>
      </c>
      <c r="S28" s="196"/>
      <c r="T28" s="196"/>
      <c r="U28" s="196"/>
      <c r="V28" s="196"/>
      <c r="W28" s="199" t="s">
        <v>1854</v>
      </c>
      <c r="X28" s="199"/>
      <c r="Y28" s="199"/>
      <c r="Z28" s="199"/>
    </row>
    <row r="29" spans="1:26" ht="15.65" customHeight="1">
      <c r="A29" s="206" t="s">
        <v>75</v>
      </c>
      <c r="B29" s="209"/>
      <c r="C29" s="209"/>
      <c r="D29" s="209"/>
      <c r="E29" s="206"/>
      <c r="F29" s="217" t="s">
        <v>404</v>
      </c>
      <c r="G29" s="217"/>
      <c r="H29" s="217"/>
      <c r="I29" s="217"/>
      <c r="J29" s="217"/>
      <c r="K29" s="217"/>
      <c r="L29" s="222" t="s">
        <v>76</v>
      </c>
      <c r="M29" s="223" t="s">
        <v>1096</v>
      </c>
      <c r="N29" s="223">
        <v>2030</v>
      </c>
      <c r="O29" s="223" t="s">
        <v>1097</v>
      </c>
      <c r="P29" s="223"/>
      <c r="Q29" s="223">
        <v>2023</v>
      </c>
      <c r="R29" s="195" t="s">
        <v>80</v>
      </c>
      <c r="S29" s="196"/>
      <c r="T29" s="196"/>
      <c r="U29" s="196"/>
      <c r="V29" s="196">
        <v>2030</v>
      </c>
      <c r="W29" s="197" t="s">
        <v>65</v>
      </c>
      <c r="X29" s="197" t="s">
        <v>635</v>
      </c>
      <c r="Y29" s="197"/>
      <c r="Z29" s="197">
        <v>2021</v>
      </c>
    </row>
    <row r="30" spans="1:26" ht="15.65" customHeight="1">
      <c r="A30" s="206" t="s">
        <v>76</v>
      </c>
      <c r="B30" s="209" t="s">
        <v>6730</v>
      </c>
      <c r="C30" s="209">
        <v>2030</v>
      </c>
      <c r="D30" s="209" t="s">
        <v>6730</v>
      </c>
      <c r="E30" s="206">
        <v>2050</v>
      </c>
      <c r="F30" s="217" t="s">
        <v>727</v>
      </c>
      <c r="G30" s="217"/>
      <c r="H30" s="217"/>
      <c r="I30" s="217"/>
      <c r="J30" s="217"/>
      <c r="K30" s="217"/>
      <c r="L30" s="222" t="s">
        <v>74</v>
      </c>
      <c r="M30" s="223"/>
      <c r="N30" s="223"/>
      <c r="O30" s="223"/>
      <c r="P30" s="223"/>
      <c r="Q30" s="223" t="s">
        <v>39</v>
      </c>
      <c r="R30" s="195" t="s">
        <v>78</v>
      </c>
      <c r="S30" s="196"/>
      <c r="T30" s="196"/>
      <c r="U30" s="196"/>
      <c r="V30" s="196"/>
      <c r="W30" s="199" t="s">
        <v>530</v>
      </c>
      <c r="X30" s="199"/>
      <c r="Y30" s="199"/>
      <c r="Z30" s="199"/>
    </row>
    <row r="31" spans="1:26" ht="15.65" customHeight="1">
      <c r="A31" s="206" t="s">
        <v>77</v>
      </c>
      <c r="B31" s="209"/>
      <c r="C31" s="209"/>
      <c r="D31" s="209"/>
      <c r="E31" s="206"/>
      <c r="F31" s="217" t="s">
        <v>56</v>
      </c>
      <c r="G31" s="217" t="s">
        <v>641</v>
      </c>
      <c r="H31" s="217">
        <v>2030</v>
      </c>
      <c r="I31" s="217" t="s">
        <v>634</v>
      </c>
      <c r="J31" s="217"/>
      <c r="K31" s="217">
        <v>2021</v>
      </c>
      <c r="L31" s="222" t="s">
        <v>79</v>
      </c>
      <c r="M31" s="223"/>
      <c r="N31" s="223"/>
      <c r="O31" s="223"/>
      <c r="P31" s="223"/>
      <c r="Q31" s="223" t="s">
        <v>39</v>
      </c>
      <c r="R31" s="195" t="s">
        <v>88</v>
      </c>
      <c r="S31" s="196"/>
      <c r="T31" s="196"/>
      <c r="U31" s="196"/>
      <c r="V31" s="196"/>
      <c r="W31" s="197" t="s">
        <v>2374</v>
      </c>
      <c r="X31" s="197"/>
      <c r="Y31" s="197"/>
      <c r="Z31" s="197"/>
    </row>
    <row r="32" spans="1:26" ht="15.65" customHeight="1">
      <c r="A32" s="206" t="s">
        <v>78</v>
      </c>
      <c r="B32" s="209"/>
      <c r="C32" s="209"/>
      <c r="D32" s="209"/>
      <c r="E32" s="206"/>
      <c r="F32" s="217" t="s">
        <v>271</v>
      </c>
      <c r="G32" s="217" t="s">
        <v>716</v>
      </c>
      <c r="H32" s="217"/>
      <c r="I32" s="217" t="s">
        <v>634</v>
      </c>
      <c r="J32" s="217"/>
      <c r="K32" s="217">
        <v>2022</v>
      </c>
      <c r="L32" s="222" t="s">
        <v>70</v>
      </c>
      <c r="M32" s="223" t="s">
        <v>1096</v>
      </c>
      <c r="N32" s="223">
        <v>2030</v>
      </c>
      <c r="O32" s="223" t="s">
        <v>1097</v>
      </c>
      <c r="P32" s="223"/>
      <c r="Q32" s="223">
        <v>2019</v>
      </c>
      <c r="R32" s="195" t="s">
        <v>69</v>
      </c>
      <c r="S32" s="196"/>
      <c r="T32" s="196"/>
      <c r="U32" s="196"/>
      <c r="V32" s="196"/>
      <c r="W32" s="199" t="s">
        <v>280</v>
      </c>
      <c r="X32" s="199" t="s">
        <v>1096</v>
      </c>
      <c r="Y32" s="199">
        <v>2025</v>
      </c>
      <c r="Z32" s="199">
        <v>2018</v>
      </c>
    </row>
    <row r="33" spans="1:26" ht="15.65" customHeight="1">
      <c r="A33" s="206" t="s">
        <v>79</v>
      </c>
      <c r="B33" s="209"/>
      <c r="C33" s="209"/>
      <c r="D33" s="209"/>
      <c r="E33" s="206"/>
      <c r="F33" s="217" t="s">
        <v>191</v>
      </c>
      <c r="G33" s="217" t="s">
        <v>633</v>
      </c>
      <c r="H33" s="217">
        <v>2030</v>
      </c>
      <c r="I33" s="217" t="s">
        <v>634</v>
      </c>
      <c r="J33" s="217"/>
      <c r="K33" s="217">
        <v>2022</v>
      </c>
      <c r="L33" s="222" t="s">
        <v>88</v>
      </c>
      <c r="M33" s="223"/>
      <c r="N33" s="223"/>
      <c r="O33" s="223"/>
      <c r="P33" s="223"/>
      <c r="Q33" s="223" t="s">
        <v>39</v>
      </c>
      <c r="R33" s="195" t="s">
        <v>997</v>
      </c>
      <c r="S33" s="196"/>
      <c r="T33" s="196"/>
      <c r="U33" s="196"/>
      <c r="V33" s="196"/>
      <c r="W33" s="197" t="s">
        <v>2465</v>
      </c>
      <c r="X33" s="197"/>
      <c r="Y33" s="197"/>
      <c r="Z33" s="197"/>
    </row>
    <row r="34" spans="1:26" ht="15.65" customHeight="1">
      <c r="A34" s="206" t="s">
        <v>80</v>
      </c>
      <c r="B34" s="209"/>
      <c r="C34" s="209"/>
      <c r="D34" s="209"/>
      <c r="E34" s="206"/>
      <c r="F34" s="217" t="s">
        <v>734</v>
      </c>
      <c r="G34" s="217" t="s">
        <v>633</v>
      </c>
      <c r="H34" s="217">
        <v>2030</v>
      </c>
      <c r="I34" s="217" t="s">
        <v>634</v>
      </c>
      <c r="J34" s="217"/>
      <c r="K34" s="217">
        <v>2023</v>
      </c>
      <c r="L34" s="222" t="s">
        <v>78</v>
      </c>
      <c r="M34" s="223"/>
      <c r="N34" s="223"/>
      <c r="O34" s="223"/>
      <c r="P34" s="223"/>
      <c r="Q34" s="223" t="s">
        <v>39</v>
      </c>
      <c r="R34" s="195" t="s">
        <v>126</v>
      </c>
      <c r="S34" s="196" t="s">
        <v>1096</v>
      </c>
      <c r="T34" s="196">
        <v>2030</v>
      </c>
      <c r="U34" s="196"/>
      <c r="V34" s="196">
        <v>2030</v>
      </c>
      <c r="W34" s="199" t="s">
        <v>486</v>
      </c>
      <c r="X34" s="199"/>
      <c r="Y34" s="199"/>
      <c r="Z34" s="199"/>
    </row>
    <row r="35" spans="1:26" ht="15.65" customHeight="1">
      <c r="A35" s="206" t="s">
        <v>81</v>
      </c>
      <c r="B35" s="209"/>
      <c r="C35" s="209"/>
      <c r="D35" s="209"/>
      <c r="E35" s="206"/>
      <c r="F35" s="217" t="s">
        <v>272</v>
      </c>
      <c r="G35" s="217"/>
      <c r="H35" s="217"/>
      <c r="I35" s="217"/>
      <c r="J35" s="217"/>
      <c r="K35" s="217"/>
      <c r="L35" s="222" t="s">
        <v>95</v>
      </c>
      <c r="M35" s="223"/>
      <c r="N35" s="223"/>
      <c r="O35" s="223"/>
      <c r="P35" s="223"/>
      <c r="Q35" s="223" t="s">
        <v>39</v>
      </c>
      <c r="R35" s="195" t="s">
        <v>70</v>
      </c>
      <c r="S35" s="196" t="s">
        <v>1096</v>
      </c>
      <c r="T35" s="196"/>
      <c r="U35" s="196"/>
      <c r="V35" s="196"/>
      <c r="W35" s="197" t="s">
        <v>85</v>
      </c>
      <c r="X35" s="197" t="s">
        <v>635</v>
      </c>
      <c r="Y35" s="197"/>
      <c r="Z35" s="197">
        <v>2018</v>
      </c>
    </row>
    <row r="36" spans="1:26" ht="15.65" customHeight="1">
      <c r="A36" s="206" t="s">
        <v>82</v>
      </c>
      <c r="B36" s="209"/>
      <c r="C36" s="209"/>
      <c r="D36" s="209"/>
      <c r="E36" s="206"/>
      <c r="F36" s="217" t="s">
        <v>318</v>
      </c>
      <c r="G36" s="217" t="s">
        <v>641</v>
      </c>
      <c r="H36" s="217">
        <v>2026</v>
      </c>
      <c r="I36" s="217" t="s">
        <v>643</v>
      </c>
      <c r="J36" s="217">
        <v>2045</v>
      </c>
      <c r="K36" s="217">
        <v>2021</v>
      </c>
      <c r="L36" s="222" t="s">
        <v>73</v>
      </c>
      <c r="M36" s="223" t="s">
        <v>635</v>
      </c>
      <c r="N36" s="223">
        <v>2030</v>
      </c>
      <c r="O36" s="223"/>
      <c r="P36" s="223"/>
      <c r="Q36" s="223">
        <v>2021</v>
      </c>
      <c r="R36" s="195" t="s">
        <v>91</v>
      </c>
      <c r="S36" s="201"/>
      <c r="T36" s="201"/>
      <c r="U36" s="201"/>
      <c r="V36" s="201"/>
      <c r="W36" s="199" t="s">
        <v>56</v>
      </c>
      <c r="X36" s="199" t="s">
        <v>1096</v>
      </c>
      <c r="Y36" s="199">
        <v>2030</v>
      </c>
      <c r="Z36" s="199">
        <v>2021</v>
      </c>
    </row>
    <row r="37" spans="1:26" ht="15.65" customHeight="1">
      <c r="A37" s="206" t="s">
        <v>83</v>
      </c>
      <c r="B37" s="209" t="s">
        <v>6730</v>
      </c>
      <c r="C37" s="209">
        <v>2035</v>
      </c>
      <c r="D37" s="209" t="s">
        <v>6731</v>
      </c>
      <c r="E37" s="206"/>
      <c r="F37" s="217" t="s">
        <v>126</v>
      </c>
      <c r="G37" s="217" t="s">
        <v>641</v>
      </c>
      <c r="H37" s="217">
        <v>2024</v>
      </c>
      <c r="I37" s="217" t="s">
        <v>634</v>
      </c>
      <c r="J37" s="217"/>
      <c r="K37" s="217">
        <v>2020</v>
      </c>
      <c r="L37" s="222" t="s">
        <v>69</v>
      </c>
      <c r="M37" s="223"/>
      <c r="N37" s="223"/>
      <c r="O37" s="223"/>
      <c r="P37" s="223"/>
      <c r="Q37" s="223" t="s">
        <v>39</v>
      </c>
      <c r="R37" s="195" t="s">
        <v>81</v>
      </c>
      <c r="S37" s="198"/>
      <c r="T37" s="201"/>
      <c r="U37" s="198"/>
      <c r="V37" s="201">
        <v>2030</v>
      </c>
      <c r="W37" s="197" t="s">
        <v>271</v>
      </c>
      <c r="X37" s="197"/>
      <c r="Y37" s="197"/>
      <c r="Z37" s="197"/>
    </row>
    <row r="38" spans="1:26" ht="15.65" customHeight="1">
      <c r="A38" s="206" t="s">
        <v>84</v>
      </c>
      <c r="B38" s="209" t="s">
        <v>6730</v>
      </c>
      <c r="C38" s="209">
        <v>2035</v>
      </c>
      <c r="D38" s="209" t="s">
        <v>6731</v>
      </c>
      <c r="E38" s="206"/>
      <c r="F38" s="217" t="s">
        <v>744</v>
      </c>
      <c r="G38" s="217"/>
      <c r="H38" s="217"/>
      <c r="I38" s="217"/>
      <c r="J38" s="217"/>
      <c r="K38" s="217"/>
      <c r="L38" s="222" t="s">
        <v>108</v>
      </c>
      <c r="M38" s="223"/>
      <c r="N38" s="223"/>
      <c r="O38" s="223"/>
      <c r="P38" s="223"/>
      <c r="Q38" s="223" t="s">
        <v>39</v>
      </c>
      <c r="R38" s="195" t="s">
        <v>73</v>
      </c>
      <c r="S38" s="196" t="s">
        <v>635</v>
      </c>
      <c r="T38" s="196">
        <v>2030</v>
      </c>
      <c r="U38" s="196"/>
      <c r="V38" s="196"/>
      <c r="W38" s="199" t="s">
        <v>191</v>
      </c>
      <c r="X38" s="199"/>
      <c r="Y38" s="199"/>
      <c r="Z38" s="199"/>
    </row>
    <row r="39" spans="1:26" ht="15.65" customHeight="1">
      <c r="A39" s="206" t="s">
        <v>85</v>
      </c>
      <c r="B39" s="209" t="s">
        <v>6730</v>
      </c>
      <c r="C39" s="209">
        <v>2030</v>
      </c>
      <c r="D39" s="209"/>
      <c r="E39" s="206"/>
      <c r="F39" s="217" t="s">
        <v>151</v>
      </c>
      <c r="G39" s="217" t="s">
        <v>633</v>
      </c>
      <c r="H39" s="217">
        <v>2030</v>
      </c>
      <c r="I39" s="217" t="s">
        <v>634</v>
      </c>
      <c r="J39" s="217"/>
      <c r="K39" s="217">
        <v>2015</v>
      </c>
      <c r="L39" s="222" t="s">
        <v>105</v>
      </c>
      <c r="M39" s="223"/>
      <c r="N39" s="223"/>
      <c r="O39" s="223"/>
      <c r="P39" s="223"/>
      <c r="Q39" s="223" t="s">
        <v>39</v>
      </c>
      <c r="R39" s="195" t="s">
        <v>77</v>
      </c>
      <c r="S39" s="196"/>
      <c r="T39" s="196"/>
      <c r="U39" s="196"/>
      <c r="V39" s="196"/>
      <c r="W39" s="197" t="s">
        <v>734</v>
      </c>
      <c r="X39" s="197"/>
      <c r="Y39" s="197"/>
      <c r="Z39" s="197"/>
    </row>
    <row r="40" spans="1:26" ht="15.65" customHeight="1">
      <c r="A40" s="206" t="s">
        <v>86</v>
      </c>
      <c r="B40" s="209"/>
      <c r="C40" s="209"/>
      <c r="D40" s="209"/>
      <c r="E40" s="206"/>
      <c r="F40" s="217" t="s">
        <v>185</v>
      </c>
      <c r="G40" s="217" t="s">
        <v>633</v>
      </c>
      <c r="H40" s="217">
        <v>2030</v>
      </c>
      <c r="I40" s="217" t="s">
        <v>634</v>
      </c>
      <c r="J40" s="217"/>
      <c r="K40" s="217">
        <v>2018</v>
      </c>
      <c r="L40" s="222" t="s">
        <v>997</v>
      </c>
      <c r="M40" s="223"/>
      <c r="N40" s="223"/>
      <c r="O40" s="223"/>
      <c r="P40" s="223"/>
      <c r="Q40" s="223" t="s">
        <v>39</v>
      </c>
      <c r="R40" s="195" t="s">
        <v>96</v>
      </c>
      <c r="S40" s="196"/>
      <c r="T40" s="196"/>
      <c r="U40" s="196"/>
      <c r="V40" s="196"/>
      <c r="W40" s="199" t="s">
        <v>272</v>
      </c>
      <c r="X40" s="199"/>
      <c r="Y40" s="199"/>
      <c r="Z40" s="199"/>
    </row>
    <row r="41" spans="1:26" ht="15.65" customHeight="1">
      <c r="A41" s="206" t="s">
        <v>87</v>
      </c>
      <c r="B41" s="209"/>
      <c r="C41" s="209"/>
      <c r="D41" s="209"/>
      <c r="E41" s="206"/>
      <c r="F41" s="217" t="s">
        <v>341</v>
      </c>
      <c r="G41" s="217"/>
      <c r="H41" s="217"/>
      <c r="I41" s="217"/>
      <c r="J41" s="217"/>
      <c r="K41" s="217"/>
      <c r="L41" s="222" t="s">
        <v>91</v>
      </c>
      <c r="M41" s="223"/>
      <c r="N41" s="223"/>
      <c r="O41" s="223"/>
      <c r="P41" s="223"/>
      <c r="Q41" s="223" t="s">
        <v>39</v>
      </c>
      <c r="R41" s="195" t="s">
        <v>99</v>
      </c>
      <c r="S41" s="198"/>
      <c r="T41" s="198"/>
      <c r="U41" s="198"/>
      <c r="V41" s="198"/>
      <c r="W41" s="197" t="s">
        <v>318</v>
      </c>
      <c r="X41" s="197"/>
      <c r="Y41" s="197"/>
      <c r="Z41" s="197"/>
    </row>
    <row r="42" spans="1:26" ht="15.65" customHeight="1">
      <c r="A42" s="206" t="s">
        <v>88</v>
      </c>
      <c r="B42" s="209"/>
      <c r="C42" s="209"/>
      <c r="D42" s="209"/>
      <c r="E42" s="206"/>
      <c r="F42" s="217" t="s">
        <v>278</v>
      </c>
      <c r="G42" s="217" t="s">
        <v>633</v>
      </c>
      <c r="H42" s="217">
        <v>2030</v>
      </c>
      <c r="I42" s="217" t="s">
        <v>643</v>
      </c>
      <c r="J42" s="217"/>
      <c r="K42" s="217">
        <v>2021</v>
      </c>
      <c r="L42" s="222" t="s">
        <v>122</v>
      </c>
      <c r="M42" s="223"/>
      <c r="N42" s="223"/>
      <c r="O42" s="223"/>
      <c r="P42" s="223"/>
      <c r="Q42" s="223" t="s">
        <v>39</v>
      </c>
      <c r="R42" s="195" t="s">
        <v>93</v>
      </c>
      <c r="S42" s="196"/>
      <c r="T42" s="196"/>
      <c r="U42" s="196"/>
      <c r="V42" s="196"/>
      <c r="W42" s="199" t="s">
        <v>126</v>
      </c>
      <c r="X42" s="199" t="s">
        <v>1096</v>
      </c>
      <c r="Y42" s="199">
        <v>2030</v>
      </c>
      <c r="Z42" s="199">
        <v>2020</v>
      </c>
    </row>
    <row r="43" spans="1:26" ht="15.65" customHeight="1">
      <c r="A43" s="207" t="s">
        <v>89</v>
      </c>
      <c r="B43" s="209" t="s">
        <v>6730</v>
      </c>
      <c r="C43" s="209">
        <v>2031</v>
      </c>
      <c r="D43" s="213" t="s">
        <v>633</v>
      </c>
      <c r="E43" s="207"/>
      <c r="F43" s="217" t="s">
        <v>103</v>
      </c>
      <c r="G43" s="217"/>
      <c r="H43" s="217"/>
      <c r="I43" s="217"/>
      <c r="J43" s="217"/>
      <c r="K43" s="217"/>
      <c r="L43" s="222" t="s">
        <v>135</v>
      </c>
      <c r="M43" s="223"/>
      <c r="N43" s="223"/>
      <c r="O43" s="223"/>
      <c r="P43" s="223"/>
      <c r="Q43" s="223" t="s">
        <v>39</v>
      </c>
      <c r="R43" s="195" t="s">
        <v>2408</v>
      </c>
      <c r="S43" s="196"/>
      <c r="T43" s="196"/>
      <c r="U43" s="196"/>
      <c r="V43" s="196"/>
      <c r="W43" s="197" t="s">
        <v>744</v>
      </c>
      <c r="X43" s="197"/>
      <c r="Y43" s="197"/>
      <c r="Z43" s="197"/>
    </row>
    <row r="44" spans="1:26" ht="15.65" customHeight="1">
      <c r="A44" s="206" t="s">
        <v>90</v>
      </c>
      <c r="B44" s="209"/>
      <c r="C44" s="209"/>
      <c r="D44" s="209"/>
      <c r="E44" s="206"/>
      <c r="F44" s="217" t="s">
        <v>82</v>
      </c>
      <c r="G44" s="217"/>
      <c r="H44" s="217"/>
      <c r="I44" s="217"/>
      <c r="J44" s="217"/>
      <c r="K44" s="217"/>
      <c r="L44" s="222" t="s">
        <v>113</v>
      </c>
      <c r="M44" s="223"/>
      <c r="N44" s="223"/>
      <c r="O44" s="223"/>
      <c r="P44" s="223"/>
      <c r="Q44" s="223" t="s">
        <v>39</v>
      </c>
      <c r="R44" s="195" t="s">
        <v>86</v>
      </c>
      <c r="S44" s="196"/>
      <c r="T44" s="196"/>
      <c r="U44" s="196"/>
      <c r="V44" s="196"/>
      <c r="W44" s="199" t="s">
        <v>2749</v>
      </c>
      <c r="X44" s="199" t="s">
        <v>635</v>
      </c>
      <c r="Y44" s="199"/>
      <c r="Z44" s="199">
        <v>2021</v>
      </c>
    </row>
    <row r="45" spans="1:26" ht="15.65" customHeight="1">
      <c r="A45" s="206" t="s">
        <v>91</v>
      </c>
      <c r="B45" s="209"/>
      <c r="C45" s="209"/>
      <c r="D45" s="209"/>
      <c r="E45" s="206"/>
      <c r="F45" s="217" t="s">
        <v>86</v>
      </c>
      <c r="G45" s="217"/>
      <c r="H45" s="217"/>
      <c r="I45" s="217"/>
      <c r="J45" s="217"/>
      <c r="K45" s="217"/>
      <c r="L45" s="222" t="s">
        <v>99</v>
      </c>
      <c r="M45" s="223"/>
      <c r="N45" s="223"/>
      <c r="O45" s="223"/>
      <c r="P45" s="223"/>
      <c r="Q45" s="223" t="s">
        <v>39</v>
      </c>
      <c r="R45" s="195" t="s">
        <v>94</v>
      </c>
      <c r="S45" s="196" t="s">
        <v>635</v>
      </c>
      <c r="T45" s="196">
        <v>2030</v>
      </c>
      <c r="U45" s="196"/>
      <c r="V45" s="196">
        <v>2035</v>
      </c>
      <c r="W45" s="197" t="s">
        <v>151</v>
      </c>
      <c r="X45" s="197" t="s">
        <v>635</v>
      </c>
      <c r="Y45" s="197"/>
      <c r="Z45" s="197">
        <v>2015</v>
      </c>
    </row>
    <row r="46" spans="1:26" ht="15.65" customHeight="1">
      <c r="A46" s="206" t="s">
        <v>92</v>
      </c>
      <c r="B46" s="209"/>
      <c r="C46" s="209"/>
      <c r="D46" s="209"/>
      <c r="E46" s="215"/>
      <c r="F46" s="217" t="s">
        <v>216</v>
      </c>
      <c r="G46" s="217"/>
      <c r="H46" s="217"/>
      <c r="I46" s="217"/>
      <c r="J46" s="217"/>
      <c r="K46" s="217"/>
      <c r="L46" s="222" t="s">
        <v>121</v>
      </c>
      <c r="M46" s="223"/>
      <c r="N46" s="223"/>
      <c r="O46" s="223"/>
      <c r="P46" s="223"/>
      <c r="Q46" s="223" t="s">
        <v>39</v>
      </c>
      <c r="R46" s="195" t="s">
        <v>121</v>
      </c>
      <c r="S46" s="196"/>
      <c r="T46" s="196"/>
      <c r="U46" s="196"/>
      <c r="V46" s="196"/>
      <c r="W46" s="199" t="s">
        <v>526</v>
      </c>
      <c r="X46" s="199"/>
      <c r="Y46" s="199"/>
      <c r="Z46" s="199"/>
    </row>
    <row r="47" spans="1:26" ht="15.65" customHeight="1">
      <c r="A47" s="206" t="s">
        <v>93</v>
      </c>
      <c r="B47" s="209"/>
      <c r="C47" s="209"/>
      <c r="D47" s="209"/>
      <c r="E47" s="206"/>
      <c r="F47" s="217" t="s">
        <v>288</v>
      </c>
      <c r="G47" s="217"/>
      <c r="H47" s="217"/>
      <c r="I47" s="217"/>
      <c r="J47" s="217"/>
      <c r="K47" s="217"/>
      <c r="L47" s="222" t="s">
        <v>127</v>
      </c>
      <c r="M47" s="223"/>
      <c r="N47" s="223"/>
      <c r="O47" s="223"/>
      <c r="P47" s="223"/>
      <c r="Q47" s="223" t="s">
        <v>39</v>
      </c>
      <c r="R47" s="195" t="s">
        <v>100</v>
      </c>
      <c r="S47" s="201"/>
      <c r="T47" s="201"/>
      <c r="U47" s="201"/>
      <c r="V47" s="201">
        <v>2030</v>
      </c>
      <c r="W47" s="197" t="s">
        <v>185</v>
      </c>
      <c r="X47" s="197" t="s">
        <v>635</v>
      </c>
      <c r="Y47" s="197"/>
      <c r="Z47" s="197">
        <v>2018</v>
      </c>
    </row>
    <row r="48" spans="1:26" ht="15.65" customHeight="1">
      <c r="A48" s="206" t="s">
        <v>94</v>
      </c>
      <c r="B48" s="209" t="s">
        <v>6730</v>
      </c>
      <c r="C48" s="209">
        <v>2030</v>
      </c>
      <c r="D48" s="209"/>
      <c r="E48" s="206"/>
      <c r="F48" s="217" t="s">
        <v>763</v>
      </c>
      <c r="G48" s="217"/>
      <c r="H48" s="217"/>
      <c r="I48" s="217"/>
      <c r="J48" s="217"/>
      <c r="K48" s="217"/>
      <c r="L48" s="222" t="s">
        <v>84</v>
      </c>
      <c r="M48" s="223" t="s">
        <v>1096</v>
      </c>
      <c r="N48" s="223">
        <v>2035</v>
      </c>
      <c r="O48" s="223" t="s">
        <v>1097</v>
      </c>
      <c r="P48" s="223"/>
      <c r="Q48" s="223">
        <v>2021</v>
      </c>
      <c r="R48" s="195" t="s">
        <v>92</v>
      </c>
      <c r="S48" s="196"/>
      <c r="T48" s="196"/>
      <c r="U48" s="196"/>
      <c r="V48" s="196"/>
      <c r="W48" s="199" t="s">
        <v>341</v>
      </c>
      <c r="X48" s="199"/>
      <c r="Y48" s="199"/>
      <c r="Z48" s="199"/>
    </row>
    <row r="49" spans="1:26" ht="15.65" customHeight="1">
      <c r="A49" s="206" t="s">
        <v>95</v>
      </c>
      <c r="B49" s="209"/>
      <c r="C49" s="209"/>
      <c r="D49" s="209"/>
      <c r="E49" s="206"/>
      <c r="F49" s="217" t="s">
        <v>301</v>
      </c>
      <c r="G49" s="217"/>
      <c r="H49" s="217"/>
      <c r="I49" s="217"/>
      <c r="J49" s="217"/>
      <c r="K49" s="217"/>
      <c r="L49" s="222" t="s">
        <v>96</v>
      </c>
      <c r="M49" s="223"/>
      <c r="N49" s="223"/>
      <c r="O49" s="223"/>
      <c r="P49" s="223"/>
      <c r="Q49" s="223" t="s">
        <v>39</v>
      </c>
      <c r="R49" s="195" t="s">
        <v>124</v>
      </c>
      <c r="S49" s="196" t="s">
        <v>635</v>
      </c>
      <c r="T49" s="196">
        <v>2030</v>
      </c>
      <c r="U49" s="196"/>
      <c r="V49" s="196"/>
      <c r="W49" s="197" t="s">
        <v>278</v>
      </c>
      <c r="X49" s="197" t="s">
        <v>635</v>
      </c>
      <c r="Y49" s="197"/>
      <c r="Z49" s="197">
        <v>2021</v>
      </c>
    </row>
    <row r="50" spans="1:26" ht="15.65" customHeight="1">
      <c r="A50" s="206" t="s">
        <v>96</v>
      </c>
      <c r="B50" s="209" t="s">
        <v>6730</v>
      </c>
      <c r="C50" s="209">
        <v>2030</v>
      </c>
      <c r="D50" s="209"/>
      <c r="E50" s="206"/>
      <c r="F50" s="217" t="s">
        <v>233</v>
      </c>
      <c r="G50" s="217"/>
      <c r="H50" s="217"/>
      <c r="I50" s="217"/>
      <c r="J50" s="217"/>
      <c r="K50" s="217"/>
      <c r="L50" s="222" t="s">
        <v>94</v>
      </c>
      <c r="M50" s="223" t="s">
        <v>635</v>
      </c>
      <c r="N50" s="223">
        <v>2030</v>
      </c>
      <c r="O50" s="223"/>
      <c r="P50" s="223"/>
      <c r="Q50" s="223">
        <v>2021</v>
      </c>
      <c r="R50" s="195" t="s">
        <v>151</v>
      </c>
      <c r="S50" s="196" t="s">
        <v>635</v>
      </c>
      <c r="T50" s="196">
        <v>2025</v>
      </c>
      <c r="U50" s="196"/>
      <c r="V50" s="196">
        <v>2025</v>
      </c>
      <c r="W50" s="199" t="s">
        <v>103</v>
      </c>
      <c r="X50" s="199"/>
      <c r="Y50" s="199"/>
      <c r="Z50" s="199"/>
    </row>
    <row r="51" spans="1:26" ht="15.65" customHeight="1">
      <c r="A51" s="206" t="s">
        <v>97</v>
      </c>
      <c r="B51" s="209" t="s">
        <v>6730</v>
      </c>
      <c r="C51" s="209">
        <v>2030</v>
      </c>
      <c r="D51" s="209" t="s">
        <v>6731</v>
      </c>
      <c r="E51" s="206"/>
      <c r="F51" s="217" t="s">
        <v>238</v>
      </c>
      <c r="G51" s="217"/>
      <c r="H51" s="217"/>
      <c r="I51" s="217"/>
      <c r="J51" s="217"/>
      <c r="K51" s="217"/>
      <c r="L51" s="222" t="s">
        <v>86</v>
      </c>
      <c r="M51" s="223"/>
      <c r="N51" s="223"/>
      <c r="O51" s="223"/>
      <c r="P51" s="223"/>
      <c r="Q51" s="223" t="s">
        <v>39</v>
      </c>
      <c r="R51" s="195" t="s">
        <v>108</v>
      </c>
      <c r="S51" s="196"/>
      <c r="T51" s="196"/>
      <c r="U51" s="196"/>
      <c r="V51" s="196"/>
      <c r="W51" s="197" t="s">
        <v>82</v>
      </c>
      <c r="X51" s="197"/>
      <c r="Y51" s="197"/>
      <c r="Z51" s="197"/>
    </row>
    <row r="52" spans="1:26" ht="15.65" customHeight="1">
      <c r="A52" s="206" t="s">
        <v>98</v>
      </c>
      <c r="B52" s="209"/>
      <c r="C52" s="209"/>
      <c r="D52" s="209"/>
      <c r="E52" s="206"/>
      <c r="F52" s="217" t="s">
        <v>349</v>
      </c>
      <c r="G52" s="217" t="s">
        <v>641</v>
      </c>
      <c r="H52" s="217">
        <v>2029</v>
      </c>
      <c r="I52" s="217" t="s">
        <v>643</v>
      </c>
      <c r="J52" s="217"/>
      <c r="K52" s="217">
        <v>2020</v>
      </c>
      <c r="L52" s="222" t="s">
        <v>83</v>
      </c>
      <c r="M52" s="223" t="s">
        <v>1096</v>
      </c>
      <c r="N52" s="223">
        <v>2035</v>
      </c>
      <c r="O52" s="223" t="s">
        <v>1097</v>
      </c>
      <c r="P52" s="223"/>
      <c r="Q52" s="223">
        <v>2021</v>
      </c>
      <c r="R52" s="195" t="s">
        <v>85</v>
      </c>
      <c r="S52" s="196" t="s">
        <v>635</v>
      </c>
      <c r="T52" s="196">
        <v>2030</v>
      </c>
      <c r="U52" s="196"/>
      <c r="V52" s="196">
        <v>2030</v>
      </c>
      <c r="W52" s="199" t="s">
        <v>86</v>
      </c>
      <c r="X52" s="199"/>
      <c r="Y52" s="199"/>
      <c r="Z52" s="199"/>
    </row>
    <row r="53" spans="1:26" ht="15.65" customHeight="1">
      <c r="A53" s="206" t="s">
        <v>99</v>
      </c>
      <c r="B53" s="209"/>
      <c r="C53" s="209"/>
      <c r="D53" s="209"/>
      <c r="E53" s="206"/>
      <c r="F53" s="217" t="s">
        <v>249</v>
      </c>
      <c r="G53" s="217"/>
      <c r="H53" s="217"/>
      <c r="I53" s="217"/>
      <c r="J53" s="217"/>
      <c r="K53" s="217"/>
      <c r="L53" s="222" t="s">
        <v>85</v>
      </c>
      <c r="M53" s="223"/>
      <c r="N53" s="223"/>
      <c r="O53" s="223"/>
      <c r="P53" s="223"/>
      <c r="Q53" s="223" t="s">
        <v>39</v>
      </c>
      <c r="R53" s="195" t="s">
        <v>101</v>
      </c>
      <c r="S53" s="196"/>
      <c r="T53" s="196"/>
      <c r="U53" s="196"/>
      <c r="V53" s="196">
        <v>2030</v>
      </c>
      <c r="W53" s="197" t="s">
        <v>216</v>
      </c>
      <c r="X53" s="197"/>
      <c r="Y53" s="197"/>
      <c r="Z53" s="197"/>
    </row>
    <row r="54" spans="1:26" ht="15.65" customHeight="1">
      <c r="A54" s="206" t="s">
        <v>100</v>
      </c>
      <c r="B54" s="209"/>
      <c r="C54" s="209"/>
      <c r="D54" s="209"/>
      <c r="E54" s="206"/>
      <c r="F54" s="217" t="s">
        <v>519</v>
      </c>
      <c r="G54" s="217"/>
      <c r="H54" s="217"/>
      <c r="I54" s="217"/>
      <c r="J54" s="217"/>
      <c r="K54" s="217"/>
      <c r="L54" s="222" t="s">
        <v>92</v>
      </c>
      <c r="M54" s="223"/>
      <c r="N54" s="223"/>
      <c r="O54" s="223"/>
      <c r="P54" s="223"/>
      <c r="Q54" s="223" t="s">
        <v>39</v>
      </c>
      <c r="R54" s="195" t="s">
        <v>135</v>
      </c>
      <c r="S54" s="196"/>
      <c r="T54" s="196"/>
      <c r="U54" s="196"/>
      <c r="V54" s="196"/>
      <c r="W54" s="199" t="s">
        <v>288</v>
      </c>
      <c r="X54" s="199"/>
      <c r="Y54" s="199"/>
      <c r="Z54" s="199"/>
    </row>
    <row r="55" spans="1:26" ht="15.65" customHeight="1">
      <c r="A55" s="206" t="s">
        <v>101</v>
      </c>
      <c r="B55" s="209" t="s">
        <v>6731</v>
      </c>
      <c r="C55" s="209"/>
      <c r="D55" s="209"/>
      <c r="E55" s="206"/>
      <c r="F55" s="217" t="s">
        <v>58</v>
      </c>
      <c r="G55" s="217"/>
      <c r="H55" s="217"/>
      <c r="I55" s="217"/>
      <c r="J55" s="217"/>
      <c r="K55" s="217"/>
      <c r="L55" s="222" t="s">
        <v>67</v>
      </c>
      <c r="M55" s="223"/>
      <c r="N55" s="223"/>
      <c r="O55" s="223"/>
      <c r="P55" s="223"/>
      <c r="Q55" s="223" t="s">
        <v>39</v>
      </c>
      <c r="R55" s="195" t="s">
        <v>84</v>
      </c>
      <c r="S55" s="196" t="s">
        <v>1096</v>
      </c>
      <c r="T55" s="196">
        <v>2035</v>
      </c>
      <c r="U55" s="196"/>
      <c r="V55" s="196">
        <v>2035</v>
      </c>
      <c r="W55" s="197" t="s">
        <v>301</v>
      </c>
      <c r="X55" s="197"/>
      <c r="Y55" s="197"/>
      <c r="Z55" s="197"/>
    </row>
    <row r="56" spans="1:26" ht="15.65" customHeight="1">
      <c r="A56" s="206" t="s">
        <v>102</v>
      </c>
      <c r="B56" s="209" t="s">
        <v>633</v>
      </c>
      <c r="C56" s="209">
        <v>2030</v>
      </c>
      <c r="D56" s="209"/>
      <c r="E56" s="206"/>
      <c r="F56" s="217" t="s">
        <v>424</v>
      </c>
      <c r="G56" s="217" t="s">
        <v>641</v>
      </c>
      <c r="H56" s="217">
        <v>2030</v>
      </c>
      <c r="I56" s="217" t="s">
        <v>634</v>
      </c>
      <c r="J56" s="217"/>
      <c r="K56" s="217">
        <v>2019</v>
      </c>
      <c r="L56" s="222" t="s">
        <v>93</v>
      </c>
      <c r="M56" s="223"/>
      <c r="N56" s="223"/>
      <c r="O56" s="223"/>
      <c r="P56" s="223"/>
      <c r="Q56" s="223" t="s">
        <v>39</v>
      </c>
      <c r="R56" s="195" t="s">
        <v>112</v>
      </c>
      <c r="S56" s="196" t="s">
        <v>1096</v>
      </c>
      <c r="T56" s="196">
        <v>2030</v>
      </c>
      <c r="U56" s="196"/>
      <c r="V56" s="196">
        <v>2035</v>
      </c>
      <c r="W56" s="199" t="s">
        <v>233</v>
      </c>
      <c r="X56" s="199"/>
      <c r="Y56" s="199"/>
      <c r="Z56" s="199"/>
    </row>
    <row r="57" spans="1:26" ht="15.65" customHeight="1">
      <c r="A57" s="206" t="s">
        <v>103</v>
      </c>
      <c r="B57" s="209"/>
      <c r="C57" s="209"/>
      <c r="D57" s="209"/>
      <c r="E57" s="206"/>
      <c r="F57" s="217" t="s">
        <v>333</v>
      </c>
      <c r="G57" s="217"/>
      <c r="H57" s="217"/>
      <c r="I57" s="217"/>
      <c r="J57" s="217"/>
      <c r="K57" s="217"/>
      <c r="L57" s="222" t="s">
        <v>117</v>
      </c>
      <c r="M57" s="223" t="s">
        <v>1096</v>
      </c>
      <c r="N57" s="223">
        <v>2030</v>
      </c>
      <c r="O57" s="223" t="s">
        <v>1097</v>
      </c>
      <c r="P57" s="223">
        <v>2020</v>
      </c>
      <c r="Q57" s="223">
        <v>2020</v>
      </c>
      <c r="R57" s="195" t="s">
        <v>111</v>
      </c>
      <c r="S57" s="196" t="s">
        <v>635</v>
      </c>
      <c r="T57" s="196">
        <v>2030</v>
      </c>
      <c r="U57" s="196"/>
      <c r="V57" s="196"/>
      <c r="W57" s="197" t="s">
        <v>238</v>
      </c>
      <c r="X57" s="197"/>
      <c r="Y57" s="197"/>
      <c r="Z57" s="197"/>
    </row>
    <row r="58" spans="1:26" ht="15.65" customHeight="1">
      <c r="A58" s="206" t="s">
        <v>104</v>
      </c>
      <c r="B58" s="209"/>
      <c r="C58" s="209"/>
      <c r="D58" s="209"/>
      <c r="E58" s="206"/>
      <c r="F58" s="217" t="s">
        <v>307</v>
      </c>
      <c r="G58" s="217"/>
      <c r="H58" s="217"/>
      <c r="I58" s="217"/>
      <c r="J58" s="217"/>
      <c r="K58" s="217"/>
      <c r="L58" s="222" t="s">
        <v>144</v>
      </c>
      <c r="M58" s="223"/>
      <c r="N58" s="223"/>
      <c r="O58" s="223"/>
      <c r="P58" s="223"/>
      <c r="Q58" s="223" t="s">
        <v>39</v>
      </c>
      <c r="R58" s="195" t="s">
        <v>2641</v>
      </c>
      <c r="S58" s="196"/>
      <c r="T58" s="196"/>
      <c r="U58" s="196"/>
      <c r="V58" s="196"/>
      <c r="W58" s="199" t="s">
        <v>349</v>
      </c>
      <c r="X58" s="199" t="s">
        <v>1096</v>
      </c>
      <c r="Y58" s="199">
        <v>2029</v>
      </c>
      <c r="Z58" s="199">
        <v>2020</v>
      </c>
    </row>
    <row r="59" spans="1:26" ht="15.65" customHeight="1">
      <c r="A59" s="206" t="s">
        <v>105</v>
      </c>
      <c r="B59" s="209"/>
      <c r="C59" s="209"/>
      <c r="D59" s="209"/>
      <c r="E59" s="206"/>
      <c r="F59" s="217" t="s">
        <v>97</v>
      </c>
      <c r="G59" s="217" t="s">
        <v>641</v>
      </c>
      <c r="H59" s="217">
        <v>2030</v>
      </c>
      <c r="I59" s="217" t="s">
        <v>643</v>
      </c>
      <c r="J59" s="217"/>
      <c r="K59" s="217">
        <v>2022</v>
      </c>
      <c r="L59" s="222" t="s">
        <v>97</v>
      </c>
      <c r="M59" s="223" t="s">
        <v>1096</v>
      </c>
      <c r="N59" s="223">
        <v>2030</v>
      </c>
      <c r="O59" s="223" t="s">
        <v>1097</v>
      </c>
      <c r="P59" s="223"/>
      <c r="Q59" s="223">
        <v>2022</v>
      </c>
      <c r="R59" s="195" t="s">
        <v>106</v>
      </c>
      <c r="S59" s="196"/>
      <c r="T59" s="196"/>
      <c r="U59" s="196"/>
      <c r="V59" s="196"/>
      <c r="W59" s="197" t="s">
        <v>249</v>
      </c>
      <c r="X59" s="197"/>
      <c r="Y59" s="197"/>
      <c r="Z59" s="197"/>
    </row>
    <row r="60" spans="1:26" ht="15.65" customHeight="1">
      <c r="A60" s="206" t="s">
        <v>106</v>
      </c>
      <c r="B60" s="209"/>
      <c r="C60" s="209"/>
      <c r="D60" s="209"/>
      <c r="E60" s="206"/>
      <c r="F60" s="217" t="s">
        <v>102</v>
      </c>
      <c r="G60" s="217" t="s">
        <v>633</v>
      </c>
      <c r="H60" s="217">
        <v>2030</v>
      </c>
      <c r="I60" s="217" t="s">
        <v>634</v>
      </c>
      <c r="J60" s="217"/>
      <c r="K60" s="217">
        <v>2016</v>
      </c>
      <c r="L60" s="222" t="s">
        <v>101</v>
      </c>
      <c r="M60" s="223" t="s">
        <v>635</v>
      </c>
      <c r="N60" s="223">
        <v>2030</v>
      </c>
      <c r="O60" s="223"/>
      <c r="P60" s="223"/>
      <c r="Q60" s="223">
        <v>2022</v>
      </c>
      <c r="R60" s="195" t="s">
        <v>134</v>
      </c>
      <c r="S60" s="196"/>
      <c r="T60" s="196"/>
      <c r="U60" s="196"/>
      <c r="V60" s="196"/>
      <c r="W60" s="199" t="s">
        <v>519</v>
      </c>
      <c r="X60" s="199"/>
      <c r="Y60" s="199"/>
      <c r="Z60" s="199"/>
    </row>
    <row r="61" spans="1:26" ht="15.65" customHeight="1">
      <c r="A61" s="206" t="s">
        <v>107</v>
      </c>
      <c r="B61" s="209"/>
      <c r="C61" s="209"/>
      <c r="D61" s="209"/>
      <c r="E61" s="206"/>
      <c r="F61" s="217" t="s">
        <v>254</v>
      </c>
      <c r="G61" s="217"/>
      <c r="H61" s="217"/>
      <c r="I61" s="217"/>
      <c r="J61" s="217"/>
      <c r="K61" s="217"/>
      <c r="L61" s="222" t="s">
        <v>193</v>
      </c>
      <c r="M61" s="223" t="s">
        <v>1096</v>
      </c>
      <c r="N61" s="223">
        <v>2030</v>
      </c>
      <c r="O61" s="223" t="s">
        <v>1135</v>
      </c>
      <c r="P61" s="223">
        <v>2040</v>
      </c>
      <c r="Q61" s="223">
        <v>2023</v>
      </c>
      <c r="R61" s="195" t="s">
        <v>97</v>
      </c>
      <c r="S61" s="196" t="s">
        <v>1096</v>
      </c>
      <c r="T61" s="196">
        <v>2030</v>
      </c>
      <c r="U61" s="196"/>
      <c r="V61" s="196">
        <v>2030</v>
      </c>
      <c r="W61" s="197" t="s">
        <v>58</v>
      </c>
      <c r="X61" s="197"/>
      <c r="Y61" s="197"/>
      <c r="Z61" s="197"/>
    </row>
    <row r="62" spans="1:26" ht="15.65" customHeight="1">
      <c r="A62" s="206" t="s">
        <v>108</v>
      </c>
      <c r="B62" s="209"/>
      <c r="C62" s="209"/>
      <c r="D62" s="209"/>
      <c r="E62" s="206"/>
      <c r="F62" s="217" t="s">
        <v>153</v>
      </c>
      <c r="G62" s="217"/>
      <c r="H62" s="217"/>
      <c r="I62" s="217"/>
      <c r="J62" s="217"/>
      <c r="K62" s="217"/>
      <c r="L62" s="222" t="s">
        <v>90</v>
      </c>
      <c r="M62" s="223"/>
      <c r="N62" s="223"/>
      <c r="O62" s="223"/>
      <c r="P62" s="223"/>
      <c r="Q62" s="223" t="s">
        <v>39</v>
      </c>
      <c r="R62" s="195" t="s">
        <v>109</v>
      </c>
      <c r="S62" s="196"/>
      <c r="T62" s="196"/>
      <c r="U62" s="196"/>
      <c r="V62" s="196"/>
      <c r="W62" s="199" t="s">
        <v>424</v>
      </c>
      <c r="X62" s="199" t="s">
        <v>1096</v>
      </c>
      <c r="Y62" s="199">
        <v>2030</v>
      </c>
      <c r="Z62" s="199">
        <v>2019</v>
      </c>
    </row>
    <row r="63" spans="1:26" ht="15.65" customHeight="1">
      <c r="A63" s="206" t="s">
        <v>109</v>
      </c>
      <c r="B63" s="209"/>
      <c r="C63" s="209"/>
      <c r="D63" s="209"/>
      <c r="E63" s="206"/>
      <c r="F63" s="217" t="s">
        <v>275</v>
      </c>
      <c r="G63" s="217" t="s">
        <v>641</v>
      </c>
      <c r="H63" s="217">
        <v>2030</v>
      </c>
      <c r="I63" s="217" t="s">
        <v>634</v>
      </c>
      <c r="J63" s="217"/>
      <c r="K63" s="217">
        <v>2022</v>
      </c>
      <c r="L63" s="222" t="s">
        <v>152</v>
      </c>
      <c r="M63" s="223"/>
      <c r="N63" s="223"/>
      <c r="O63" s="223"/>
      <c r="P63" s="223"/>
      <c r="Q63" s="223" t="s">
        <v>39</v>
      </c>
      <c r="R63" s="195" t="s">
        <v>107</v>
      </c>
      <c r="S63" s="196"/>
      <c r="T63" s="196"/>
      <c r="U63" s="196"/>
      <c r="V63" s="196">
        <v>2030</v>
      </c>
      <c r="W63" s="197" t="s">
        <v>333</v>
      </c>
      <c r="X63" s="197"/>
      <c r="Y63" s="197"/>
      <c r="Z63" s="197"/>
    </row>
    <row r="64" spans="1:26" ht="15.65" customHeight="1">
      <c r="A64" s="206" t="s">
        <v>110</v>
      </c>
      <c r="B64" s="209"/>
      <c r="C64" s="209"/>
      <c r="D64" s="209"/>
      <c r="E64" s="206"/>
      <c r="F64" s="217" t="s">
        <v>81</v>
      </c>
      <c r="G64" s="217"/>
      <c r="H64" s="217"/>
      <c r="I64" s="217"/>
      <c r="J64" s="217"/>
      <c r="K64" s="217"/>
      <c r="L64" s="222" t="s">
        <v>106</v>
      </c>
      <c r="M64" s="223"/>
      <c r="N64" s="223"/>
      <c r="O64" s="223"/>
      <c r="P64" s="223"/>
      <c r="Q64" s="223" t="s">
        <v>39</v>
      </c>
      <c r="R64" s="195" t="s">
        <v>120</v>
      </c>
      <c r="S64" s="196" t="s">
        <v>1096</v>
      </c>
      <c r="T64" s="196">
        <v>2021</v>
      </c>
      <c r="U64" s="196"/>
      <c r="V64" s="196">
        <v>2030</v>
      </c>
      <c r="W64" s="199" t="s">
        <v>307</v>
      </c>
      <c r="X64" s="199"/>
      <c r="Y64" s="199"/>
      <c r="Z64" s="199"/>
    </row>
    <row r="65" spans="1:26" ht="15.65" customHeight="1">
      <c r="A65" s="206" t="s">
        <v>111</v>
      </c>
      <c r="B65" s="209" t="s">
        <v>6731</v>
      </c>
      <c r="C65" s="209"/>
      <c r="D65" s="209" t="s">
        <v>6731</v>
      </c>
      <c r="E65" s="206"/>
      <c r="F65" s="217" t="s">
        <v>362</v>
      </c>
      <c r="G65" s="217" t="s">
        <v>641</v>
      </c>
      <c r="H65" s="217">
        <v>2028</v>
      </c>
      <c r="I65" s="217" t="s">
        <v>643</v>
      </c>
      <c r="J65" s="217">
        <v>2050</v>
      </c>
      <c r="K65" s="217">
        <v>2024</v>
      </c>
      <c r="L65" s="222" t="s">
        <v>109</v>
      </c>
      <c r="M65" s="223"/>
      <c r="N65" s="223"/>
      <c r="O65" s="223"/>
      <c r="P65" s="223"/>
      <c r="Q65" s="223" t="s">
        <v>39</v>
      </c>
      <c r="R65" s="195" t="s">
        <v>67</v>
      </c>
      <c r="S65" s="196"/>
      <c r="T65" s="196"/>
      <c r="U65" s="196"/>
      <c r="V65" s="196">
        <v>2030</v>
      </c>
      <c r="W65" s="197" t="s">
        <v>97</v>
      </c>
      <c r="X65" s="197" t="s">
        <v>1096</v>
      </c>
      <c r="Y65" s="197">
        <v>2030</v>
      </c>
      <c r="Z65" s="197">
        <v>2021</v>
      </c>
    </row>
    <row r="66" spans="1:26" ht="15.65" customHeight="1">
      <c r="A66" s="206" t="s">
        <v>112</v>
      </c>
      <c r="B66" s="209"/>
      <c r="C66" s="209"/>
      <c r="D66" s="209"/>
      <c r="E66" s="206"/>
      <c r="F66" s="217" t="s">
        <v>534</v>
      </c>
      <c r="G66" s="217" t="s">
        <v>641</v>
      </c>
      <c r="H66" s="217">
        <v>2030</v>
      </c>
      <c r="I66" s="217" t="s">
        <v>634</v>
      </c>
      <c r="J66" s="217"/>
      <c r="K66" s="217">
        <v>2022</v>
      </c>
      <c r="L66" s="222" t="s">
        <v>112</v>
      </c>
      <c r="M66" s="223" t="s">
        <v>1096</v>
      </c>
      <c r="N66" s="223">
        <v>2030</v>
      </c>
      <c r="O66" s="223"/>
      <c r="P66" s="223"/>
      <c r="Q66" s="223">
        <v>2021</v>
      </c>
      <c r="R66" s="195" t="s">
        <v>83</v>
      </c>
      <c r="S66" s="196" t="s">
        <v>1096</v>
      </c>
      <c r="T66" s="196">
        <v>2035</v>
      </c>
      <c r="U66" s="196"/>
      <c r="V66" s="196">
        <v>2035</v>
      </c>
      <c r="W66" s="199" t="s">
        <v>102</v>
      </c>
      <c r="X66" s="199" t="s">
        <v>635</v>
      </c>
      <c r="Y66" s="199"/>
      <c r="Z66" s="199">
        <v>2016</v>
      </c>
    </row>
    <row r="67" spans="1:26" ht="15.65" customHeight="1">
      <c r="A67" s="206" t="s">
        <v>113</v>
      </c>
      <c r="B67" s="209"/>
      <c r="C67" s="209"/>
      <c r="D67" s="209"/>
      <c r="E67" s="206"/>
      <c r="F67" s="217" t="s">
        <v>332</v>
      </c>
      <c r="G67" s="217" t="s">
        <v>633</v>
      </c>
      <c r="H67" s="217">
        <v>2030</v>
      </c>
      <c r="I67" s="217" t="s">
        <v>634</v>
      </c>
      <c r="J67" s="217"/>
      <c r="K67" s="217">
        <v>2024</v>
      </c>
      <c r="L67" s="222" t="s">
        <v>134</v>
      </c>
      <c r="M67" s="223"/>
      <c r="N67" s="223"/>
      <c r="O67" s="223"/>
      <c r="P67" s="223"/>
      <c r="Q67" s="223" t="s">
        <v>39</v>
      </c>
      <c r="R67" s="195" t="s">
        <v>113</v>
      </c>
      <c r="S67" s="196"/>
      <c r="T67" s="196"/>
      <c r="U67" s="196"/>
      <c r="V67" s="196"/>
      <c r="W67" s="197" t="s">
        <v>3057</v>
      </c>
      <c r="X67" s="197"/>
      <c r="Y67" s="197"/>
      <c r="Z67" s="197"/>
    </row>
    <row r="68" spans="1:26" ht="15.65" customHeight="1">
      <c r="A68" s="206" t="s">
        <v>114</v>
      </c>
      <c r="B68" s="209" t="s">
        <v>6730</v>
      </c>
      <c r="C68" s="209">
        <v>2030</v>
      </c>
      <c r="D68" s="209"/>
      <c r="E68" s="206"/>
      <c r="F68" s="217" t="s">
        <v>190</v>
      </c>
      <c r="G68" s="217"/>
      <c r="H68" s="217"/>
      <c r="I68" s="217"/>
      <c r="J68" s="217"/>
      <c r="K68" s="217"/>
      <c r="L68" s="222" t="s">
        <v>100</v>
      </c>
      <c r="M68" s="223"/>
      <c r="N68" s="223"/>
      <c r="O68" s="223"/>
      <c r="P68" s="223"/>
      <c r="Q68" s="223" t="s">
        <v>39</v>
      </c>
      <c r="R68" s="195" t="s">
        <v>90</v>
      </c>
      <c r="S68" s="196"/>
      <c r="T68" s="196"/>
      <c r="U68" s="196"/>
      <c r="V68" s="196"/>
      <c r="W68" s="199" t="s">
        <v>254</v>
      </c>
      <c r="X68" s="199"/>
      <c r="Y68" s="199"/>
      <c r="Z68" s="199"/>
    </row>
    <row r="69" spans="1:26" ht="15.65" customHeight="1">
      <c r="A69" s="206" t="s">
        <v>115</v>
      </c>
      <c r="B69" s="209"/>
      <c r="C69" s="209"/>
      <c r="D69" s="209"/>
      <c r="E69" s="206"/>
      <c r="F69" s="217" t="s">
        <v>327</v>
      </c>
      <c r="G69" s="217" t="s">
        <v>641</v>
      </c>
      <c r="H69" s="217">
        <v>2030</v>
      </c>
      <c r="I69" s="217" t="s">
        <v>634</v>
      </c>
      <c r="J69" s="217"/>
      <c r="K69" s="217">
        <v>2021</v>
      </c>
      <c r="L69" s="222" t="s">
        <v>124</v>
      </c>
      <c r="M69" s="223" t="s">
        <v>635</v>
      </c>
      <c r="N69" s="223">
        <v>2030</v>
      </c>
      <c r="O69" s="223"/>
      <c r="P69" s="223"/>
      <c r="Q69" s="223">
        <v>2018</v>
      </c>
      <c r="R69" s="195" t="s">
        <v>230</v>
      </c>
      <c r="S69" s="196"/>
      <c r="T69" s="196"/>
      <c r="U69" s="196"/>
      <c r="V69" s="196">
        <v>2030</v>
      </c>
      <c r="W69" s="197" t="s">
        <v>153</v>
      </c>
      <c r="X69" s="197"/>
      <c r="Y69" s="197"/>
      <c r="Z69" s="197"/>
    </row>
    <row r="70" spans="1:26" ht="15.65" customHeight="1">
      <c r="A70" s="206" t="s">
        <v>116</v>
      </c>
      <c r="B70" s="209" t="s">
        <v>633</v>
      </c>
      <c r="C70" s="209">
        <v>2030</v>
      </c>
      <c r="D70" s="209"/>
      <c r="E70" s="206"/>
      <c r="F70" s="217" t="s">
        <v>139</v>
      </c>
      <c r="G70" s="217" t="s">
        <v>633</v>
      </c>
      <c r="H70" s="217">
        <v>2030</v>
      </c>
      <c r="I70" s="217" t="s">
        <v>643</v>
      </c>
      <c r="J70" s="217"/>
      <c r="K70" s="217">
        <v>2024</v>
      </c>
      <c r="L70" s="222" t="s">
        <v>111</v>
      </c>
      <c r="M70" s="223" t="s">
        <v>635</v>
      </c>
      <c r="N70" s="223">
        <v>2030</v>
      </c>
      <c r="O70" s="223" t="s">
        <v>1097</v>
      </c>
      <c r="P70" s="223"/>
      <c r="Q70" s="223">
        <v>2021</v>
      </c>
      <c r="R70" s="195" t="s">
        <v>186</v>
      </c>
      <c r="S70" s="196"/>
      <c r="T70" s="196"/>
      <c r="U70" s="196"/>
      <c r="V70" s="196"/>
      <c r="W70" s="199" t="s">
        <v>275</v>
      </c>
      <c r="X70" s="199"/>
      <c r="Y70" s="199"/>
      <c r="Z70" s="199"/>
    </row>
    <row r="71" spans="1:26" ht="15.65" customHeight="1">
      <c r="A71" s="206" t="s">
        <v>117</v>
      </c>
      <c r="B71" s="209" t="s">
        <v>6730</v>
      </c>
      <c r="C71" s="209">
        <v>2030</v>
      </c>
      <c r="D71" s="209" t="s">
        <v>6731</v>
      </c>
      <c r="E71" s="206"/>
      <c r="F71" s="217" t="s">
        <v>791</v>
      </c>
      <c r="G71" s="217"/>
      <c r="H71" s="217"/>
      <c r="I71" s="217"/>
      <c r="J71" s="217"/>
      <c r="K71" s="217"/>
      <c r="L71" s="222" t="s">
        <v>146</v>
      </c>
      <c r="M71" s="223"/>
      <c r="N71" s="223"/>
      <c r="O71" s="223"/>
      <c r="P71" s="223"/>
      <c r="Q71" s="223" t="s">
        <v>39</v>
      </c>
      <c r="R71" s="195" t="s">
        <v>130</v>
      </c>
      <c r="S71" s="196"/>
      <c r="T71" s="196"/>
      <c r="U71" s="196"/>
      <c r="V71" s="196"/>
      <c r="W71" s="197" t="s">
        <v>81</v>
      </c>
      <c r="X71" s="197"/>
      <c r="Y71" s="197"/>
      <c r="Z71" s="197"/>
    </row>
    <row r="72" spans="1:26" ht="15.65" customHeight="1">
      <c r="A72" s="206" t="s">
        <v>118</v>
      </c>
      <c r="B72" s="209"/>
      <c r="C72" s="209"/>
      <c r="D72" s="209"/>
      <c r="E72" s="206"/>
      <c r="F72" s="217" t="s">
        <v>370</v>
      </c>
      <c r="G72" s="217"/>
      <c r="H72" s="217"/>
      <c r="I72" s="217"/>
      <c r="J72" s="217"/>
      <c r="K72" s="217"/>
      <c r="L72" s="222" t="s">
        <v>107</v>
      </c>
      <c r="M72" s="223"/>
      <c r="N72" s="223"/>
      <c r="O72" s="223"/>
      <c r="P72" s="223"/>
      <c r="Q72" s="223" t="s">
        <v>39</v>
      </c>
      <c r="R72" s="195" t="s">
        <v>115</v>
      </c>
      <c r="S72" s="196"/>
      <c r="T72" s="196"/>
      <c r="U72" s="196"/>
      <c r="V72" s="196"/>
      <c r="W72" s="199" t="s">
        <v>2555</v>
      </c>
      <c r="X72" s="199"/>
      <c r="Y72" s="199"/>
      <c r="Z72" s="199"/>
    </row>
    <row r="73" spans="1:26" ht="15.65" customHeight="1">
      <c r="A73" s="206" t="s">
        <v>119</v>
      </c>
      <c r="B73" s="209"/>
      <c r="C73" s="209"/>
      <c r="D73" s="209"/>
      <c r="E73" s="206"/>
      <c r="F73" s="217" t="s">
        <v>319</v>
      </c>
      <c r="G73" s="217"/>
      <c r="H73" s="217"/>
      <c r="I73" s="217"/>
      <c r="J73" s="217"/>
      <c r="K73" s="217"/>
      <c r="L73" s="222" t="s">
        <v>168</v>
      </c>
      <c r="M73" s="223"/>
      <c r="N73" s="223"/>
      <c r="O73" s="223"/>
      <c r="P73" s="223"/>
      <c r="Q73" s="223" t="s">
        <v>39</v>
      </c>
      <c r="R73" s="195" t="s">
        <v>89</v>
      </c>
      <c r="S73" s="196" t="s">
        <v>635</v>
      </c>
      <c r="T73" s="196">
        <v>2030</v>
      </c>
      <c r="U73" s="196"/>
      <c r="V73" s="196"/>
      <c r="W73" s="197" t="s">
        <v>362</v>
      </c>
      <c r="X73" s="197"/>
      <c r="Y73" s="197"/>
      <c r="Z73" s="197"/>
    </row>
    <row r="74" spans="1:26" ht="15.65" customHeight="1">
      <c r="A74" s="206" t="s">
        <v>120</v>
      </c>
      <c r="B74" s="209" t="s">
        <v>6730</v>
      </c>
      <c r="C74" s="209">
        <v>2030</v>
      </c>
      <c r="D74" s="209" t="s">
        <v>6730</v>
      </c>
      <c r="E74" s="206">
        <v>2040</v>
      </c>
      <c r="F74" s="217" t="s">
        <v>73</v>
      </c>
      <c r="G74" s="217" t="s">
        <v>641</v>
      </c>
      <c r="H74" s="217">
        <v>2030</v>
      </c>
      <c r="I74" s="217" t="s">
        <v>634</v>
      </c>
      <c r="J74" s="217"/>
      <c r="K74" s="217">
        <v>2024</v>
      </c>
      <c r="L74" s="222" t="s">
        <v>130</v>
      </c>
      <c r="M74" s="223"/>
      <c r="N74" s="223"/>
      <c r="O74" s="223"/>
      <c r="P74" s="223"/>
      <c r="Q74" s="223" t="s">
        <v>39</v>
      </c>
      <c r="R74" s="195" t="s">
        <v>272</v>
      </c>
      <c r="S74" s="196"/>
      <c r="T74" s="196"/>
      <c r="U74" s="196"/>
      <c r="V74" s="196"/>
      <c r="W74" s="199" t="s">
        <v>534</v>
      </c>
      <c r="X74" s="199" t="s">
        <v>1096</v>
      </c>
      <c r="Y74" s="199">
        <v>2030</v>
      </c>
      <c r="Z74" s="199">
        <v>2019</v>
      </c>
    </row>
    <row r="75" spans="1:26" ht="15.65" customHeight="1">
      <c r="A75" s="206" t="s">
        <v>121</v>
      </c>
      <c r="B75" s="209"/>
      <c r="C75" s="209"/>
      <c r="D75" s="209"/>
      <c r="E75" s="206"/>
      <c r="F75" s="217" t="s">
        <v>161</v>
      </c>
      <c r="G75" s="217" t="s">
        <v>641</v>
      </c>
      <c r="H75" s="217">
        <v>2030</v>
      </c>
      <c r="I75" s="217" t="s">
        <v>634</v>
      </c>
      <c r="J75" s="217"/>
      <c r="K75" s="217">
        <v>2020</v>
      </c>
      <c r="L75" s="222" t="s">
        <v>188</v>
      </c>
      <c r="M75" s="223" t="s">
        <v>1096</v>
      </c>
      <c r="N75" s="223">
        <v>2030</v>
      </c>
      <c r="O75" s="223"/>
      <c r="P75" s="223"/>
      <c r="Q75" s="223">
        <v>2022</v>
      </c>
      <c r="R75" s="195" t="s">
        <v>123</v>
      </c>
      <c r="S75" s="196"/>
      <c r="T75" s="196"/>
      <c r="U75" s="196"/>
      <c r="V75" s="196"/>
      <c r="W75" s="197" t="s">
        <v>190</v>
      </c>
      <c r="X75" s="197"/>
      <c r="Y75" s="197"/>
      <c r="Z75" s="197"/>
    </row>
    <row r="76" spans="1:26" ht="15.65" customHeight="1">
      <c r="A76" s="206" t="s">
        <v>122</v>
      </c>
      <c r="B76" s="209"/>
      <c r="C76" s="209"/>
      <c r="D76" s="209"/>
      <c r="E76" s="206"/>
      <c r="F76" s="217" t="s">
        <v>261</v>
      </c>
      <c r="G76" s="217"/>
      <c r="H76" s="217"/>
      <c r="I76" s="217"/>
      <c r="J76" s="217"/>
      <c r="K76" s="217"/>
      <c r="L76" s="222" t="s">
        <v>115</v>
      </c>
      <c r="M76" s="223"/>
      <c r="N76" s="223"/>
      <c r="O76" s="223"/>
      <c r="P76" s="223"/>
      <c r="Q76" s="223" t="s">
        <v>39</v>
      </c>
      <c r="R76" s="195" t="s">
        <v>105</v>
      </c>
      <c r="S76" s="198"/>
      <c r="T76" s="198"/>
      <c r="U76" s="198"/>
      <c r="V76" s="198"/>
      <c r="W76" s="199" t="s">
        <v>3067</v>
      </c>
      <c r="X76" s="199" t="s">
        <v>1096</v>
      </c>
      <c r="Y76" s="199">
        <v>2030</v>
      </c>
      <c r="Z76" s="199">
        <v>2017</v>
      </c>
    </row>
    <row r="77" spans="1:26" ht="15.65" customHeight="1">
      <c r="A77" s="206" t="s">
        <v>123</v>
      </c>
      <c r="B77" s="209" t="s">
        <v>6730</v>
      </c>
      <c r="C77" s="209">
        <v>2030</v>
      </c>
      <c r="D77" s="209"/>
      <c r="E77" s="206"/>
      <c r="F77" s="217" t="s">
        <v>65</v>
      </c>
      <c r="G77" s="217" t="s">
        <v>641</v>
      </c>
      <c r="H77" s="217">
        <v>2026</v>
      </c>
      <c r="I77" s="217" t="s">
        <v>634</v>
      </c>
      <c r="J77" s="217"/>
      <c r="K77" s="217">
        <v>2023</v>
      </c>
      <c r="L77" s="222" t="s">
        <v>98</v>
      </c>
      <c r="M77" s="223"/>
      <c r="N77" s="223"/>
      <c r="O77" s="223"/>
      <c r="P77" s="223"/>
      <c r="Q77" s="223" t="s">
        <v>39</v>
      </c>
      <c r="R77" s="195" t="s">
        <v>129</v>
      </c>
      <c r="S77" s="196"/>
      <c r="T77" s="196"/>
      <c r="U77" s="196"/>
      <c r="V77" s="196"/>
      <c r="W77" s="197" t="s">
        <v>327</v>
      </c>
      <c r="X77" s="197"/>
      <c r="Y77" s="197"/>
      <c r="Z77" s="197"/>
    </row>
    <row r="78" spans="1:26" ht="15.65" customHeight="1">
      <c r="A78" s="206" t="s">
        <v>124</v>
      </c>
      <c r="B78" s="209" t="s">
        <v>6731</v>
      </c>
      <c r="C78" s="209"/>
      <c r="D78" s="209"/>
      <c r="E78" s="206"/>
      <c r="F78" s="217" t="s">
        <v>439</v>
      </c>
      <c r="G78" s="217"/>
      <c r="H78" s="217"/>
      <c r="I78" s="217"/>
      <c r="J78" s="217"/>
      <c r="K78" s="217"/>
      <c r="L78" s="222" t="s">
        <v>140</v>
      </c>
      <c r="M78" s="223"/>
      <c r="N78" s="223"/>
      <c r="O78" s="223"/>
      <c r="P78" s="223"/>
      <c r="Q78" s="223" t="s">
        <v>39</v>
      </c>
      <c r="R78" s="195" t="s">
        <v>65</v>
      </c>
      <c r="S78" s="196"/>
      <c r="T78" s="196"/>
      <c r="U78" s="196"/>
      <c r="V78" s="196"/>
      <c r="W78" s="199" t="s">
        <v>2943</v>
      </c>
      <c r="X78" s="199"/>
      <c r="Y78" s="199"/>
      <c r="Z78" s="199"/>
    </row>
    <row r="79" spans="1:26" ht="15.65" customHeight="1">
      <c r="A79" s="206" t="s">
        <v>125</v>
      </c>
      <c r="B79" s="209"/>
      <c r="C79" s="209"/>
      <c r="D79" s="209"/>
      <c r="E79" s="206"/>
      <c r="F79" s="217" t="s">
        <v>90</v>
      </c>
      <c r="G79" s="217"/>
      <c r="H79" s="217"/>
      <c r="I79" s="217"/>
      <c r="J79" s="217"/>
      <c r="K79" s="217"/>
      <c r="L79" s="222" t="s">
        <v>123</v>
      </c>
      <c r="M79" s="223" t="s">
        <v>635</v>
      </c>
      <c r="N79" s="223">
        <v>2030</v>
      </c>
      <c r="O79" s="223"/>
      <c r="P79" s="223"/>
      <c r="Q79" s="223">
        <v>2023</v>
      </c>
      <c r="R79" s="195" t="s">
        <v>146</v>
      </c>
      <c r="S79" s="196"/>
      <c r="T79" s="196"/>
      <c r="U79" s="196"/>
      <c r="V79" s="196"/>
      <c r="W79" s="197" t="s">
        <v>319</v>
      </c>
      <c r="X79" s="197"/>
      <c r="Y79" s="197"/>
      <c r="Z79" s="197"/>
    </row>
    <row r="80" spans="1:26" ht="15.65" customHeight="1">
      <c r="A80" s="206" t="s">
        <v>126</v>
      </c>
      <c r="B80" s="209" t="s">
        <v>6730</v>
      </c>
      <c r="C80" s="209">
        <v>2030</v>
      </c>
      <c r="D80" s="209"/>
      <c r="E80" s="206"/>
      <c r="F80" s="217" t="s">
        <v>795</v>
      </c>
      <c r="G80" s="217"/>
      <c r="H80" s="217"/>
      <c r="I80" s="217"/>
      <c r="J80" s="217"/>
      <c r="K80" s="217"/>
      <c r="L80" s="222" t="s">
        <v>126</v>
      </c>
      <c r="M80" s="223" t="s">
        <v>1096</v>
      </c>
      <c r="N80" s="223">
        <v>2030</v>
      </c>
      <c r="O80" s="223"/>
      <c r="P80" s="223"/>
      <c r="Q80" s="223">
        <v>2020</v>
      </c>
      <c r="R80" s="195" t="s">
        <v>157</v>
      </c>
      <c r="S80" s="196"/>
      <c r="T80" s="196"/>
      <c r="U80" s="196"/>
      <c r="V80" s="196"/>
      <c r="W80" s="199" t="s">
        <v>73</v>
      </c>
      <c r="X80" s="199"/>
      <c r="Y80" s="199"/>
      <c r="Z80" s="199"/>
    </row>
    <row r="81" spans="1:26" ht="15.65" customHeight="1">
      <c r="A81" s="206" t="s">
        <v>127</v>
      </c>
      <c r="B81" s="209"/>
      <c r="C81" s="209"/>
      <c r="D81" s="209"/>
      <c r="E81" s="206"/>
      <c r="F81" s="217" t="s">
        <v>483</v>
      </c>
      <c r="G81" s="217"/>
      <c r="H81" s="217"/>
      <c r="I81" s="217"/>
      <c r="J81" s="217"/>
      <c r="K81" s="217"/>
      <c r="L81" s="222" t="s">
        <v>120</v>
      </c>
      <c r="M81" s="223" t="s">
        <v>1096</v>
      </c>
      <c r="N81" s="223">
        <v>2030</v>
      </c>
      <c r="O81" s="223" t="s">
        <v>1135</v>
      </c>
      <c r="P81" s="223"/>
      <c r="Q81" s="223">
        <v>2019</v>
      </c>
      <c r="R81" s="195" t="s">
        <v>212</v>
      </c>
      <c r="S81" s="196"/>
      <c r="T81" s="196"/>
      <c r="U81" s="196"/>
      <c r="V81" s="196"/>
      <c r="W81" s="197" t="s">
        <v>161</v>
      </c>
      <c r="X81" s="197" t="s">
        <v>1096</v>
      </c>
      <c r="Y81" s="197">
        <v>2030</v>
      </c>
      <c r="Z81" s="197">
        <v>2020</v>
      </c>
    </row>
    <row r="82" spans="1:26" ht="15.65" customHeight="1">
      <c r="A82" s="206" t="s">
        <v>128</v>
      </c>
      <c r="B82" s="209"/>
      <c r="C82" s="209"/>
      <c r="D82" s="209"/>
      <c r="E82" s="206"/>
      <c r="F82" s="217" t="s">
        <v>312</v>
      </c>
      <c r="G82" s="217"/>
      <c r="H82" s="217"/>
      <c r="I82" s="217"/>
      <c r="J82" s="217"/>
      <c r="K82" s="217"/>
      <c r="L82" s="222" t="s">
        <v>169</v>
      </c>
      <c r="M82" s="223"/>
      <c r="N82" s="223"/>
      <c r="O82" s="223"/>
      <c r="P82" s="223"/>
      <c r="Q82" s="223" t="s">
        <v>39</v>
      </c>
      <c r="R82" s="195" t="s">
        <v>167</v>
      </c>
      <c r="S82" s="196"/>
      <c r="T82" s="196"/>
      <c r="U82" s="196"/>
      <c r="V82" s="196"/>
      <c r="W82" s="199" t="s">
        <v>261</v>
      </c>
      <c r="X82" s="199"/>
      <c r="Y82" s="199"/>
      <c r="Z82" s="199"/>
    </row>
    <row r="83" spans="1:26" ht="15.65" customHeight="1">
      <c r="A83" s="206" t="s">
        <v>129</v>
      </c>
      <c r="B83" s="209"/>
      <c r="C83" s="209"/>
      <c r="D83" s="209"/>
      <c r="E83" s="206"/>
      <c r="F83" s="217" t="s">
        <v>281</v>
      </c>
      <c r="G83" s="217"/>
      <c r="H83" s="217"/>
      <c r="I83" s="217"/>
      <c r="J83" s="217"/>
      <c r="K83" s="217"/>
      <c r="L83" s="222" t="s">
        <v>89</v>
      </c>
      <c r="M83" s="223" t="s">
        <v>635</v>
      </c>
      <c r="N83" s="223">
        <v>2030</v>
      </c>
      <c r="O83" s="223" t="s">
        <v>1097</v>
      </c>
      <c r="P83" s="223"/>
      <c r="Q83" s="223">
        <v>2020</v>
      </c>
      <c r="R83" s="195" t="s">
        <v>155</v>
      </c>
      <c r="S83" s="196"/>
      <c r="T83" s="196"/>
      <c r="U83" s="196"/>
      <c r="V83" s="196"/>
      <c r="W83" s="197" t="s">
        <v>2884</v>
      </c>
      <c r="X83" s="197"/>
      <c r="Y83" s="197"/>
      <c r="Z83" s="197"/>
    </row>
    <row r="84" spans="1:26" ht="15.65" customHeight="1">
      <c r="A84" s="206" t="s">
        <v>130</v>
      </c>
      <c r="B84" s="209"/>
      <c r="C84" s="209"/>
      <c r="D84" s="209"/>
      <c r="E84" s="206"/>
      <c r="F84" s="217" t="s">
        <v>77</v>
      </c>
      <c r="G84" s="217"/>
      <c r="H84" s="217"/>
      <c r="I84" s="217"/>
      <c r="J84" s="217"/>
      <c r="K84" s="217"/>
      <c r="L84" s="222" t="s">
        <v>82</v>
      </c>
      <c r="M84" s="223"/>
      <c r="N84" s="223"/>
      <c r="O84" s="223"/>
      <c r="P84" s="223"/>
      <c r="Q84" s="223" t="s">
        <v>39</v>
      </c>
      <c r="R84" s="195" t="s">
        <v>122</v>
      </c>
      <c r="S84" s="198"/>
      <c r="T84" s="198"/>
      <c r="U84" s="198"/>
      <c r="V84" s="198"/>
      <c r="W84" s="199" t="s">
        <v>3070</v>
      </c>
      <c r="X84" s="199"/>
      <c r="Y84" s="199"/>
      <c r="Z84" s="199"/>
    </row>
    <row r="85" spans="1:26" ht="15.65" customHeight="1">
      <c r="A85" s="206" t="s">
        <v>131</v>
      </c>
      <c r="B85" s="209"/>
      <c r="C85" s="209"/>
      <c r="D85" s="209"/>
      <c r="E85" s="206"/>
      <c r="F85" s="217" t="s">
        <v>121</v>
      </c>
      <c r="G85" s="217"/>
      <c r="H85" s="217"/>
      <c r="I85" s="217"/>
      <c r="J85" s="217"/>
      <c r="K85" s="217"/>
      <c r="L85" s="222" t="s">
        <v>132</v>
      </c>
      <c r="M85" s="223"/>
      <c r="N85" s="223"/>
      <c r="O85" s="223"/>
      <c r="P85" s="223"/>
      <c r="Q85" s="223" t="s">
        <v>39</v>
      </c>
      <c r="R85" s="195" t="s">
        <v>176</v>
      </c>
      <c r="S85" s="196"/>
      <c r="T85" s="196"/>
      <c r="U85" s="196"/>
      <c r="V85" s="196"/>
      <c r="W85" s="197" t="s">
        <v>90</v>
      </c>
      <c r="X85" s="197"/>
      <c r="Y85" s="197"/>
      <c r="Z85" s="197"/>
    </row>
    <row r="86" spans="1:26" ht="15.65" customHeight="1">
      <c r="A86" s="206" t="s">
        <v>132</v>
      </c>
      <c r="B86" s="209" t="s">
        <v>633</v>
      </c>
      <c r="C86" s="209">
        <v>2030</v>
      </c>
      <c r="D86" s="209"/>
      <c r="E86" s="206"/>
      <c r="F86" s="217" t="s">
        <v>109</v>
      </c>
      <c r="G86" s="217"/>
      <c r="H86" s="217"/>
      <c r="I86" s="217"/>
      <c r="J86" s="217"/>
      <c r="K86" s="217"/>
      <c r="L86" s="222" t="s">
        <v>186</v>
      </c>
      <c r="M86" s="223"/>
      <c r="N86" s="223"/>
      <c r="O86" s="223"/>
      <c r="P86" s="223"/>
      <c r="Q86" s="223" t="s">
        <v>39</v>
      </c>
      <c r="R86" s="195" t="s">
        <v>1520</v>
      </c>
      <c r="S86" s="196" t="s">
        <v>635</v>
      </c>
      <c r="T86" s="196">
        <v>2030</v>
      </c>
      <c r="U86" s="196"/>
      <c r="V86" s="196"/>
      <c r="W86" s="199" t="s">
        <v>795</v>
      </c>
      <c r="X86" s="199"/>
      <c r="Y86" s="199"/>
      <c r="Z86" s="199"/>
    </row>
    <row r="87" spans="1:26" ht="15.65" customHeight="1">
      <c r="A87" s="206" t="s">
        <v>133</v>
      </c>
      <c r="B87" s="209" t="s">
        <v>6730</v>
      </c>
      <c r="C87" s="209">
        <v>2029</v>
      </c>
      <c r="D87" s="209"/>
      <c r="E87" s="206"/>
      <c r="F87" s="217" t="s">
        <v>79</v>
      </c>
      <c r="G87" s="217"/>
      <c r="H87" s="217"/>
      <c r="I87" s="217"/>
      <c r="J87" s="217"/>
      <c r="K87" s="217"/>
      <c r="L87" s="222" t="s">
        <v>116</v>
      </c>
      <c r="M87" s="223"/>
      <c r="N87" s="223"/>
      <c r="O87" s="223"/>
      <c r="P87" s="223"/>
      <c r="Q87" s="223" t="s">
        <v>39</v>
      </c>
      <c r="R87" s="195" t="s">
        <v>140</v>
      </c>
      <c r="S87" s="196"/>
      <c r="T87" s="196"/>
      <c r="U87" s="196"/>
      <c r="V87" s="196"/>
      <c r="W87" s="197" t="s">
        <v>312</v>
      </c>
      <c r="X87" s="197"/>
      <c r="Y87" s="197"/>
      <c r="Z87" s="197"/>
    </row>
    <row r="88" spans="1:26" ht="15.65" customHeight="1">
      <c r="A88" s="206" t="s">
        <v>134</v>
      </c>
      <c r="B88" s="209"/>
      <c r="C88" s="209"/>
      <c r="D88" s="209"/>
      <c r="E88" s="206"/>
      <c r="F88" s="217" t="s">
        <v>495</v>
      </c>
      <c r="G88" s="217"/>
      <c r="H88" s="217"/>
      <c r="I88" s="217"/>
      <c r="J88" s="217"/>
      <c r="K88" s="217"/>
      <c r="L88" s="222" t="s">
        <v>155</v>
      </c>
      <c r="M88" s="223"/>
      <c r="N88" s="223"/>
      <c r="O88" s="223"/>
      <c r="P88" s="223"/>
      <c r="Q88" s="223" t="s">
        <v>39</v>
      </c>
      <c r="R88" s="195" t="s">
        <v>159</v>
      </c>
      <c r="S88" s="196" t="s">
        <v>1096</v>
      </c>
      <c r="T88" s="196">
        <v>2020</v>
      </c>
      <c r="U88" s="196"/>
      <c r="V88" s="196">
        <v>2030</v>
      </c>
      <c r="W88" s="199" t="s">
        <v>3073</v>
      </c>
      <c r="X88" s="199"/>
      <c r="Y88" s="199"/>
      <c r="Z88" s="199"/>
    </row>
    <row r="89" spans="1:26" ht="15.65" customHeight="1">
      <c r="A89" s="206" t="s">
        <v>135</v>
      </c>
      <c r="B89" s="209"/>
      <c r="C89" s="209"/>
      <c r="D89" s="209"/>
      <c r="E89" s="206"/>
      <c r="F89" s="217" t="s">
        <v>475</v>
      </c>
      <c r="G89" s="217"/>
      <c r="H89" s="217"/>
      <c r="I89" s="217"/>
      <c r="J89" s="217"/>
      <c r="K89" s="217"/>
      <c r="L89" s="222" t="s">
        <v>181</v>
      </c>
      <c r="M89" s="223"/>
      <c r="N89" s="223"/>
      <c r="O89" s="223"/>
      <c r="P89" s="223"/>
      <c r="Q89" s="223" t="s">
        <v>39</v>
      </c>
      <c r="R89" s="195" t="s">
        <v>142</v>
      </c>
      <c r="S89" s="196" t="s">
        <v>1096</v>
      </c>
      <c r="T89" s="196">
        <v>2023</v>
      </c>
      <c r="U89" s="196"/>
      <c r="V89" s="196">
        <v>2030</v>
      </c>
      <c r="W89" s="197" t="s">
        <v>77</v>
      </c>
      <c r="X89" s="197"/>
      <c r="Y89" s="197"/>
      <c r="Z89" s="197"/>
    </row>
    <row r="90" spans="1:26" ht="15.65" customHeight="1">
      <c r="A90" s="206" t="s">
        <v>136</v>
      </c>
      <c r="B90" s="209"/>
      <c r="C90" s="209"/>
      <c r="D90" s="209"/>
      <c r="E90" s="206"/>
      <c r="F90" s="217" t="s">
        <v>800</v>
      </c>
      <c r="G90" s="217"/>
      <c r="H90" s="217"/>
      <c r="I90" s="217"/>
      <c r="J90" s="217"/>
      <c r="K90" s="217"/>
      <c r="L90" s="222" t="s">
        <v>136</v>
      </c>
      <c r="M90" s="223"/>
      <c r="N90" s="223"/>
      <c r="O90" s="223"/>
      <c r="P90" s="223"/>
      <c r="Q90" s="223" t="s">
        <v>39</v>
      </c>
      <c r="R90" s="195" t="s">
        <v>158</v>
      </c>
      <c r="S90" s="196" t="s">
        <v>1096</v>
      </c>
      <c r="T90" s="196">
        <v>2030</v>
      </c>
      <c r="U90" s="196"/>
      <c r="V90" s="196">
        <v>2030</v>
      </c>
      <c r="W90" s="199" t="s">
        <v>2290</v>
      </c>
      <c r="X90" s="199"/>
      <c r="Y90" s="199"/>
      <c r="Z90" s="199"/>
    </row>
    <row r="91" spans="1:26" ht="15.65" customHeight="1">
      <c r="A91" s="206" t="s">
        <v>137</v>
      </c>
      <c r="B91" s="209"/>
      <c r="C91" s="209"/>
      <c r="D91" s="209"/>
      <c r="E91" s="206"/>
      <c r="F91" s="217" t="s">
        <v>276</v>
      </c>
      <c r="G91" s="217"/>
      <c r="H91" s="217"/>
      <c r="I91" s="217"/>
      <c r="J91" s="217"/>
      <c r="K91" s="217"/>
      <c r="L91" s="222" t="s">
        <v>204</v>
      </c>
      <c r="M91" s="223" t="s">
        <v>1096</v>
      </c>
      <c r="N91" s="223">
        <v>2030</v>
      </c>
      <c r="O91" s="223" t="s">
        <v>1097</v>
      </c>
      <c r="P91" s="223"/>
      <c r="Q91" s="223">
        <v>2023</v>
      </c>
      <c r="R91" s="195" t="s">
        <v>132</v>
      </c>
      <c r="S91" s="196"/>
      <c r="T91" s="196"/>
      <c r="U91" s="196"/>
      <c r="V91" s="196"/>
      <c r="W91" s="197" t="s">
        <v>2838</v>
      </c>
      <c r="X91" s="197"/>
      <c r="Y91" s="197"/>
      <c r="Z91" s="197"/>
    </row>
    <row r="92" spans="1:26" ht="15.65" customHeight="1">
      <c r="A92" s="206" t="s">
        <v>138</v>
      </c>
      <c r="B92" s="209"/>
      <c r="C92" s="209"/>
      <c r="D92" s="209"/>
      <c r="E92" s="206"/>
      <c r="F92" s="217" t="s">
        <v>140</v>
      </c>
      <c r="G92" s="217"/>
      <c r="H92" s="217"/>
      <c r="I92" s="217"/>
      <c r="J92" s="217"/>
      <c r="K92" s="217"/>
      <c r="L92" s="222" t="s">
        <v>142</v>
      </c>
      <c r="M92" s="223" t="s">
        <v>1096</v>
      </c>
      <c r="N92" s="223">
        <v>2030</v>
      </c>
      <c r="O92" s="223" t="s">
        <v>1097</v>
      </c>
      <c r="P92" s="223"/>
      <c r="Q92" s="223">
        <v>2019</v>
      </c>
      <c r="R92" s="195" t="s">
        <v>193</v>
      </c>
      <c r="S92" s="196" t="s">
        <v>1096</v>
      </c>
      <c r="T92" s="196">
        <v>2030</v>
      </c>
      <c r="U92" s="196"/>
      <c r="V92" s="196">
        <v>2030</v>
      </c>
      <c r="W92" s="199" t="s">
        <v>121</v>
      </c>
      <c r="X92" s="199"/>
      <c r="Y92" s="199"/>
      <c r="Z92" s="199"/>
    </row>
    <row r="93" spans="1:26" ht="15.65" customHeight="1">
      <c r="A93" s="206" t="s">
        <v>139</v>
      </c>
      <c r="B93" s="209"/>
      <c r="C93" s="209"/>
      <c r="D93" s="209"/>
      <c r="E93" s="206"/>
      <c r="F93" s="217" t="s">
        <v>212</v>
      </c>
      <c r="G93" s="217"/>
      <c r="H93" s="217"/>
      <c r="I93" s="217"/>
      <c r="J93" s="217"/>
      <c r="K93" s="217"/>
      <c r="L93" s="222" t="s">
        <v>151</v>
      </c>
      <c r="M93" s="223" t="s">
        <v>635</v>
      </c>
      <c r="N93" s="223">
        <v>2030</v>
      </c>
      <c r="O93" s="223"/>
      <c r="P93" s="223"/>
      <c r="Q93" s="223">
        <v>2015</v>
      </c>
      <c r="R93" s="195" t="s">
        <v>181</v>
      </c>
      <c r="S93" s="196"/>
      <c r="T93" s="196"/>
      <c r="U93" s="196"/>
      <c r="V93" s="196"/>
      <c r="W93" s="197" t="s">
        <v>109</v>
      </c>
      <c r="X93" s="197"/>
      <c r="Y93" s="197"/>
      <c r="Z93" s="197"/>
    </row>
    <row r="94" spans="1:26" ht="15.65" customHeight="1">
      <c r="A94" s="206" t="s">
        <v>140</v>
      </c>
      <c r="B94" s="209"/>
      <c r="C94" s="209"/>
      <c r="D94" s="209"/>
      <c r="E94" s="206"/>
      <c r="F94" s="217" t="s">
        <v>387</v>
      </c>
      <c r="G94" s="217"/>
      <c r="H94" s="217"/>
      <c r="I94" s="217"/>
      <c r="J94" s="217"/>
      <c r="K94" s="217"/>
      <c r="L94" s="222" t="s">
        <v>162</v>
      </c>
      <c r="M94" s="223"/>
      <c r="N94" s="223"/>
      <c r="O94" s="223"/>
      <c r="P94" s="223"/>
      <c r="Q94" s="223" t="s">
        <v>39</v>
      </c>
      <c r="R94" s="195" t="s">
        <v>116</v>
      </c>
      <c r="S94" s="196"/>
      <c r="T94" s="196"/>
      <c r="U94" s="196"/>
      <c r="V94" s="196"/>
      <c r="W94" s="199" t="s">
        <v>79</v>
      </c>
      <c r="X94" s="199"/>
      <c r="Y94" s="199"/>
      <c r="Z94" s="199"/>
    </row>
    <row r="95" spans="1:26" ht="15.65" customHeight="1">
      <c r="A95" s="206" t="s">
        <v>141</v>
      </c>
      <c r="B95" s="209"/>
      <c r="C95" s="209"/>
      <c r="D95" s="209"/>
      <c r="E95" s="206"/>
      <c r="F95" s="217" t="s">
        <v>304</v>
      </c>
      <c r="G95" s="217"/>
      <c r="H95" s="217"/>
      <c r="I95" s="217"/>
      <c r="J95" s="217"/>
      <c r="K95" s="217"/>
      <c r="L95" s="222" t="s">
        <v>158</v>
      </c>
      <c r="M95" s="223"/>
      <c r="N95" s="223"/>
      <c r="O95" s="223"/>
      <c r="P95" s="223"/>
      <c r="Q95" s="223" t="s">
        <v>39</v>
      </c>
      <c r="R95" s="195" t="s">
        <v>98</v>
      </c>
      <c r="S95" s="196"/>
      <c r="T95" s="196"/>
      <c r="U95" s="196"/>
      <c r="V95" s="196"/>
      <c r="W95" s="197" t="s">
        <v>3074</v>
      </c>
      <c r="X95" s="197"/>
      <c r="Y95" s="197"/>
      <c r="Z95" s="197"/>
    </row>
    <row r="96" spans="1:26" ht="15.65" customHeight="1">
      <c r="A96" s="207" t="s">
        <v>142</v>
      </c>
      <c r="B96" s="209" t="s">
        <v>6730</v>
      </c>
      <c r="C96" s="209">
        <v>2030</v>
      </c>
      <c r="D96" s="213" t="s">
        <v>633</v>
      </c>
      <c r="E96" s="207"/>
      <c r="F96" s="217" t="s">
        <v>93</v>
      </c>
      <c r="G96" s="217"/>
      <c r="H96" s="217"/>
      <c r="I96" s="217"/>
      <c r="J96" s="217"/>
      <c r="K96" s="217"/>
      <c r="L96" s="222" t="s">
        <v>175</v>
      </c>
      <c r="M96" s="223"/>
      <c r="N96" s="223"/>
      <c r="O96" s="223"/>
      <c r="P96" s="223"/>
      <c r="Q96" s="223" t="s">
        <v>39</v>
      </c>
      <c r="R96" s="195" t="s">
        <v>221</v>
      </c>
      <c r="S96" s="196"/>
      <c r="T96" s="196"/>
      <c r="U96" s="196"/>
      <c r="V96" s="196"/>
      <c r="W96" s="199" t="s">
        <v>495</v>
      </c>
      <c r="X96" s="199"/>
      <c r="Y96" s="199"/>
      <c r="Z96" s="199"/>
    </row>
    <row r="97" spans="1:26" ht="15.65" customHeight="1">
      <c r="A97" s="206" t="s">
        <v>143</v>
      </c>
      <c r="B97" s="209"/>
      <c r="C97" s="209"/>
      <c r="D97" s="209"/>
      <c r="E97" s="206"/>
      <c r="F97" s="217" t="s">
        <v>241</v>
      </c>
      <c r="G97" s="217"/>
      <c r="H97" s="217"/>
      <c r="I97" s="217"/>
      <c r="J97" s="217"/>
      <c r="K97" s="217"/>
      <c r="L97" s="222" t="s">
        <v>256</v>
      </c>
      <c r="M97" s="223"/>
      <c r="N97" s="223"/>
      <c r="O97" s="223"/>
      <c r="P97" s="223"/>
      <c r="Q97" s="223" t="s">
        <v>39</v>
      </c>
      <c r="R97" s="195" t="s">
        <v>117</v>
      </c>
      <c r="S97" s="196" t="s">
        <v>1096</v>
      </c>
      <c r="T97" s="196">
        <v>2030</v>
      </c>
      <c r="U97" s="196"/>
      <c r="V97" s="196">
        <v>2030</v>
      </c>
      <c r="W97" s="197" t="s">
        <v>475</v>
      </c>
      <c r="X97" s="197"/>
      <c r="Y97" s="197"/>
      <c r="Z97" s="197"/>
    </row>
    <row r="98" spans="1:26" ht="15.65" customHeight="1">
      <c r="A98" s="206" t="s">
        <v>144</v>
      </c>
      <c r="B98" s="209"/>
      <c r="C98" s="209"/>
      <c r="D98" s="209"/>
      <c r="E98" s="206"/>
      <c r="F98" s="217" t="s">
        <v>134</v>
      </c>
      <c r="G98" s="217"/>
      <c r="H98" s="217"/>
      <c r="I98" s="217"/>
      <c r="J98" s="217"/>
      <c r="K98" s="217"/>
      <c r="L98" s="222" t="s">
        <v>157</v>
      </c>
      <c r="M98" s="223" t="s">
        <v>635</v>
      </c>
      <c r="N98" s="223">
        <v>2030</v>
      </c>
      <c r="O98" s="223" t="s">
        <v>1097</v>
      </c>
      <c r="P98" s="223"/>
      <c r="Q98" s="223">
        <v>2022</v>
      </c>
      <c r="R98" s="195" t="s">
        <v>131</v>
      </c>
      <c r="S98" s="196"/>
      <c r="T98" s="196"/>
      <c r="U98" s="196"/>
      <c r="V98" s="196"/>
      <c r="W98" s="199" t="s">
        <v>800</v>
      </c>
      <c r="X98" s="199"/>
      <c r="Y98" s="199"/>
      <c r="Z98" s="199"/>
    </row>
    <row r="99" spans="1:26" ht="15.65" customHeight="1">
      <c r="A99" s="206" t="s">
        <v>145</v>
      </c>
      <c r="B99" s="209" t="s">
        <v>6730</v>
      </c>
      <c r="C99" s="209">
        <v>2030</v>
      </c>
      <c r="D99" s="209" t="s">
        <v>6730</v>
      </c>
      <c r="E99" s="206">
        <v>2050</v>
      </c>
      <c r="F99" s="217" t="s">
        <v>435</v>
      </c>
      <c r="G99" s="217"/>
      <c r="H99" s="217"/>
      <c r="I99" s="217"/>
      <c r="J99" s="217"/>
      <c r="K99" s="217"/>
      <c r="L99" s="222" t="s">
        <v>159</v>
      </c>
      <c r="M99" s="223" t="s">
        <v>1096</v>
      </c>
      <c r="N99" s="223">
        <v>2031</v>
      </c>
      <c r="O99" s="223" t="s">
        <v>1097</v>
      </c>
      <c r="P99" s="223"/>
      <c r="Q99" s="223">
        <v>2023</v>
      </c>
      <c r="R99" s="195" t="s">
        <v>171</v>
      </c>
      <c r="S99" s="196"/>
      <c r="T99" s="196"/>
      <c r="U99" s="196"/>
      <c r="V99" s="196"/>
      <c r="W99" s="197" t="s">
        <v>276</v>
      </c>
      <c r="X99" s="197"/>
      <c r="Y99" s="197"/>
      <c r="Z99" s="197"/>
    </row>
    <row r="100" spans="1:26" ht="15.65" customHeight="1">
      <c r="A100" s="206" t="s">
        <v>146</v>
      </c>
      <c r="B100" s="209"/>
      <c r="C100" s="209"/>
      <c r="D100" s="209"/>
      <c r="E100" s="206"/>
      <c r="F100" s="217" t="s">
        <v>106</v>
      </c>
      <c r="G100" s="217"/>
      <c r="H100" s="217"/>
      <c r="I100" s="217"/>
      <c r="J100" s="217"/>
      <c r="K100" s="217"/>
      <c r="L100" s="222" t="s">
        <v>191</v>
      </c>
      <c r="M100" s="223"/>
      <c r="N100" s="223"/>
      <c r="O100" s="223"/>
      <c r="P100" s="223"/>
      <c r="Q100" s="223" t="s">
        <v>39</v>
      </c>
      <c r="R100" s="195" t="s">
        <v>143</v>
      </c>
      <c r="S100" s="196"/>
      <c r="T100" s="196"/>
      <c r="U100" s="196"/>
      <c r="V100" s="196"/>
      <c r="W100" s="199" t="s">
        <v>140</v>
      </c>
      <c r="X100" s="199"/>
      <c r="Y100" s="199"/>
      <c r="Z100" s="199"/>
    </row>
    <row r="101" spans="1:26" ht="15.65" customHeight="1">
      <c r="A101" s="206" t="s">
        <v>147</v>
      </c>
      <c r="B101" s="209"/>
      <c r="C101" s="209"/>
      <c r="D101" s="209"/>
      <c r="E101" s="206"/>
      <c r="F101" s="217" t="s">
        <v>529</v>
      </c>
      <c r="G101" s="217"/>
      <c r="H101" s="217"/>
      <c r="I101" s="217"/>
      <c r="J101" s="217"/>
      <c r="K101" s="217"/>
      <c r="L101" s="222" t="s">
        <v>87</v>
      </c>
      <c r="M101" s="223"/>
      <c r="N101" s="223"/>
      <c r="O101" s="223"/>
      <c r="P101" s="223"/>
      <c r="Q101" s="223" t="s">
        <v>39</v>
      </c>
      <c r="R101" s="195" t="s">
        <v>172</v>
      </c>
      <c r="S101" s="196" t="s">
        <v>635</v>
      </c>
      <c r="T101" s="196">
        <v>2030</v>
      </c>
      <c r="U101" s="196"/>
      <c r="V101" s="196"/>
      <c r="W101" s="197" t="s">
        <v>2760</v>
      </c>
      <c r="X101" s="197"/>
      <c r="Y101" s="197"/>
      <c r="Z101" s="197"/>
    </row>
    <row r="102" spans="1:26" ht="15.65" customHeight="1">
      <c r="A102" s="206" t="s">
        <v>148</v>
      </c>
      <c r="B102" s="209"/>
      <c r="C102" s="209"/>
      <c r="D102" s="209"/>
      <c r="E102" s="206"/>
      <c r="F102" s="217" t="s">
        <v>399</v>
      </c>
      <c r="G102" s="217"/>
      <c r="H102" s="217"/>
      <c r="I102" s="217"/>
      <c r="J102" s="217"/>
      <c r="K102" s="217"/>
      <c r="L102" s="222" t="s">
        <v>110</v>
      </c>
      <c r="M102" s="223"/>
      <c r="N102" s="223"/>
      <c r="O102" s="223"/>
      <c r="P102" s="223"/>
      <c r="Q102" s="223" t="s">
        <v>39</v>
      </c>
      <c r="R102" s="195" t="s">
        <v>148</v>
      </c>
      <c r="S102" s="196"/>
      <c r="T102" s="196"/>
      <c r="U102" s="196"/>
      <c r="V102" s="196"/>
      <c r="W102" s="199" t="s">
        <v>3075</v>
      </c>
      <c r="X102" s="199"/>
      <c r="Y102" s="199"/>
      <c r="Z102" s="199"/>
    </row>
    <row r="103" spans="1:26" ht="15.65" customHeight="1">
      <c r="A103" s="206" t="s">
        <v>149</v>
      </c>
      <c r="B103" s="209"/>
      <c r="C103" s="209"/>
      <c r="D103" s="209"/>
      <c r="E103" s="206"/>
      <c r="F103" s="217" t="s">
        <v>521</v>
      </c>
      <c r="G103" s="217"/>
      <c r="H103" s="217"/>
      <c r="I103" s="217"/>
      <c r="J103" s="217"/>
      <c r="K103" s="217"/>
      <c r="L103" s="222" t="s">
        <v>171</v>
      </c>
      <c r="M103" s="223"/>
      <c r="N103" s="223"/>
      <c r="O103" s="223"/>
      <c r="P103" s="223"/>
      <c r="Q103" s="223" t="s">
        <v>39</v>
      </c>
      <c r="R103" s="195" t="s">
        <v>196</v>
      </c>
      <c r="S103" s="196" t="s">
        <v>635</v>
      </c>
      <c r="T103" s="196">
        <v>2030</v>
      </c>
      <c r="U103" s="196"/>
      <c r="V103" s="196"/>
      <c r="W103" s="197" t="s">
        <v>212</v>
      </c>
      <c r="X103" s="197"/>
      <c r="Y103" s="197"/>
      <c r="Z103" s="197"/>
    </row>
    <row r="104" spans="1:26" ht="15.65" customHeight="1">
      <c r="A104" s="206" t="s">
        <v>150</v>
      </c>
      <c r="B104" s="209"/>
      <c r="C104" s="209"/>
      <c r="D104" s="209"/>
      <c r="E104" s="206"/>
      <c r="F104" s="217" t="s">
        <v>801</v>
      </c>
      <c r="G104" s="217"/>
      <c r="H104" s="217"/>
      <c r="I104" s="217"/>
      <c r="J104" s="217"/>
      <c r="K104" s="217"/>
      <c r="L104" s="222" t="s">
        <v>267</v>
      </c>
      <c r="M104" s="223" t="s">
        <v>1096</v>
      </c>
      <c r="N104" s="223">
        <v>2030</v>
      </c>
      <c r="O104" s="223" t="s">
        <v>1097</v>
      </c>
      <c r="P104" s="223"/>
      <c r="Q104" s="223">
        <v>2021</v>
      </c>
      <c r="R104" s="195" t="s">
        <v>110</v>
      </c>
      <c r="S104" s="196"/>
      <c r="T104" s="196"/>
      <c r="U104" s="196"/>
      <c r="V104" s="196"/>
      <c r="W104" s="199" t="s">
        <v>547</v>
      </c>
      <c r="X104" s="199"/>
      <c r="Y104" s="199"/>
      <c r="Z104" s="199"/>
    </row>
    <row r="105" spans="1:26" ht="15.65" customHeight="1">
      <c r="A105" s="206" t="s">
        <v>151</v>
      </c>
      <c r="B105" s="209" t="s">
        <v>633</v>
      </c>
      <c r="C105" s="209">
        <v>2030</v>
      </c>
      <c r="D105" s="209"/>
      <c r="E105" s="206"/>
      <c r="F105" s="217" t="s">
        <v>113</v>
      </c>
      <c r="G105" s="217"/>
      <c r="H105" s="217"/>
      <c r="I105" s="217"/>
      <c r="J105" s="217"/>
      <c r="K105" s="217"/>
      <c r="L105" s="222" t="s">
        <v>172</v>
      </c>
      <c r="M105" s="223" t="s">
        <v>1096</v>
      </c>
      <c r="N105" s="223">
        <v>2030</v>
      </c>
      <c r="O105" s="223" t="s">
        <v>1097</v>
      </c>
      <c r="P105" s="223"/>
      <c r="Q105" s="223">
        <v>2022</v>
      </c>
      <c r="R105" s="195" t="s">
        <v>145</v>
      </c>
      <c r="S105" s="196" t="s">
        <v>1096</v>
      </c>
      <c r="T105" s="196">
        <v>2025</v>
      </c>
      <c r="U105" s="196"/>
      <c r="V105" s="196">
        <v>2030</v>
      </c>
      <c r="W105" s="197" t="s">
        <v>387</v>
      </c>
      <c r="X105" s="197"/>
      <c r="Y105" s="197"/>
      <c r="Z105" s="197"/>
    </row>
    <row r="106" spans="1:26" ht="15.65" customHeight="1">
      <c r="A106" s="206" t="s">
        <v>152</v>
      </c>
      <c r="B106" s="209"/>
      <c r="C106" s="209"/>
      <c r="D106" s="209"/>
      <c r="E106" s="206"/>
      <c r="F106" s="217" t="s">
        <v>53</v>
      </c>
      <c r="G106" s="217"/>
      <c r="H106" s="217"/>
      <c r="I106" s="217"/>
      <c r="J106" s="217"/>
      <c r="K106" s="217"/>
      <c r="L106" s="222" t="s">
        <v>103</v>
      </c>
      <c r="M106" s="223"/>
      <c r="N106" s="223"/>
      <c r="O106" s="223"/>
      <c r="P106" s="223"/>
      <c r="Q106" s="223" t="s">
        <v>39</v>
      </c>
      <c r="R106" s="195" t="s">
        <v>136</v>
      </c>
      <c r="S106" s="196"/>
      <c r="T106" s="196"/>
      <c r="U106" s="196"/>
      <c r="V106" s="196"/>
      <c r="W106" s="199" t="s">
        <v>304</v>
      </c>
      <c r="X106" s="199"/>
      <c r="Y106" s="199"/>
      <c r="Z106" s="199"/>
    </row>
    <row r="107" spans="1:26" ht="15.65" customHeight="1">
      <c r="A107" s="206" t="s">
        <v>153</v>
      </c>
      <c r="B107" s="209" t="s">
        <v>6730</v>
      </c>
      <c r="C107" s="209">
        <v>2030</v>
      </c>
      <c r="D107" s="209"/>
      <c r="E107" s="206"/>
      <c r="F107" s="217" t="s">
        <v>274</v>
      </c>
      <c r="G107" s="217"/>
      <c r="H107" s="217"/>
      <c r="I107" s="217"/>
      <c r="J107" s="217"/>
      <c r="K107" s="217"/>
      <c r="L107" s="222" t="s">
        <v>148</v>
      </c>
      <c r="M107" s="223"/>
      <c r="N107" s="223"/>
      <c r="O107" s="223"/>
      <c r="P107" s="223"/>
      <c r="Q107" s="223" t="s">
        <v>39</v>
      </c>
      <c r="R107" s="195" t="s">
        <v>82</v>
      </c>
      <c r="S107" s="196"/>
      <c r="T107" s="196"/>
      <c r="U107" s="196"/>
      <c r="V107" s="196"/>
      <c r="W107" s="197" t="s">
        <v>93</v>
      </c>
      <c r="X107" s="197"/>
      <c r="Y107" s="197"/>
      <c r="Z107" s="197"/>
    </row>
    <row r="108" spans="1:26" ht="15.65" customHeight="1">
      <c r="A108" s="206" t="s">
        <v>154</v>
      </c>
      <c r="B108" s="209" t="s">
        <v>6731</v>
      </c>
      <c r="C108" s="209"/>
      <c r="D108" s="209"/>
      <c r="E108" s="206"/>
      <c r="F108" s="217" t="s">
        <v>299</v>
      </c>
      <c r="G108" s="217"/>
      <c r="H108" s="217"/>
      <c r="I108" s="217"/>
      <c r="J108" s="217"/>
      <c r="K108" s="217"/>
      <c r="L108" s="222" t="s">
        <v>145</v>
      </c>
      <c r="M108" s="223" t="s">
        <v>1096</v>
      </c>
      <c r="N108" s="223">
        <v>2025</v>
      </c>
      <c r="O108" s="223" t="s">
        <v>1135</v>
      </c>
      <c r="P108" s="223"/>
      <c r="Q108" s="223">
        <v>2020</v>
      </c>
      <c r="R108" s="195" t="s">
        <v>256</v>
      </c>
      <c r="S108" s="196"/>
      <c r="T108" s="196"/>
      <c r="U108" s="196"/>
      <c r="V108" s="196"/>
      <c r="W108" s="199" t="s">
        <v>241</v>
      </c>
      <c r="X108" s="199"/>
      <c r="Y108" s="199"/>
      <c r="Z108" s="199"/>
    </row>
    <row r="109" spans="1:26" ht="15.65" customHeight="1">
      <c r="A109" s="206" t="s">
        <v>155</v>
      </c>
      <c r="B109" s="209"/>
      <c r="C109" s="209"/>
      <c r="D109" s="209"/>
      <c r="E109" s="206"/>
      <c r="F109" s="217" t="s">
        <v>247</v>
      </c>
      <c r="G109" s="217"/>
      <c r="H109" s="217"/>
      <c r="I109" s="217"/>
      <c r="J109" s="217"/>
      <c r="K109" s="217"/>
      <c r="L109" s="222" t="s">
        <v>143</v>
      </c>
      <c r="M109" s="223"/>
      <c r="N109" s="223"/>
      <c r="O109" s="223"/>
      <c r="P109" s="223"/>
      <c r="Q109" s="223" t="s">
        <v>39</v>
      </c>
      <c r="R109" s="195" t="s">
        <v>179</v>
      </c>
      <c r="S109" s="196" t="s">
        <v>1096</v>
      </c>
      <c r="T109" s="196">
        <v>2030</v>
      </c>
      <c r="U109" s="196"/>
      <c r="V109" s="196">
        <v>2030</v>
      </c>
      <c r="W109" s="197" t="s">
        <v>1647</v>
      </c>
      <c r="X109" s="197"/>
      <c r="Y109" s="197"/>
      <c r="Z109" s="197"/>
    </row>
    <row r="110" spans="1:26" ht="15.65" customHeight="1">
      <c r="A110" s="206" t="s">
        <v>156</v>
      </c>
      <c r="B110" s="209" t="s">
        <v>6730</v>
      </c>
      <c r="C110" s="209">
        <v>2030</v>
      </c>
      <c r="D110" s="209" t="s">
        <v>6730</v>
      </c>
      <c r="E110" s="206">
        <v>2050</v>
      </c>
      <c r="F110" s="217" t="s">
        <v>155</v>
      </c>
      <c r="G110" s="217"/>
      <c r="H110" s="217"/>
      <c r="I110" s="217"/>
      <c r="J110" s="217"/>
      <c r="K110" s="217"/>
      <c r="L110" s="222" t="s">
        <v>196</v>
      </c>
      <c r="M110" s="223" t="s">
        <v>635</v>
      </c>
      <c r="N110" s="223">
        <v>2030</v>
      </c>
      <c r="O110" s="223" t="s">
        <v>1097</v>
      </c>
      <c r="P110" s="223"/>
      <c r="Q110" s="223">
        <v>2022</v>
      </c>
      <c r="R110" s="195" t="s">
        <v>153</v>
      </c>
      <c r="S110" s="196"/>
      <c r="T110" s="196"/>
      <c r="U110" s="196"/>
      <c r="V110" s="196"/>
      <c r="W110" s="199" t="s">
        <v>134</v>
      </c>
      <c r="X110" s="199"/>
      <c r="Y110" s="199"/>
      <c r="Z110" s="199"/>
    </row>
    <row r="111" spans="1:26" ht="15.65" customHeight="1">
      <c r="A111" s="206" t="s">
        <v>157</v>
      </c>
      <c r="B111" s="209"/>
      <c r="C111" s="209"/>
      <c r="D111" s="209"/>
      <c r="E111" s="206"/>
      <c r="F111" s="217" t="s">
        <v>99</v>
      </c>
      <c r="G111" s="217"/>
      <c r="H111" s="217"/>
      <c r="I111" s="217"/>
      <c r="J111" s="217"/>
      <c r="K111" s="217"/>
      <c r="L111" s="222" t="s">
        <v>176</v>
      </c>
      <c r="M111" s="223" t="s">
        <v>1096</v>
      </c>
      <c r="N111" s="223">
        <v>2031</v>
      </c>
      <c r="O111" s="223"/>
      <c r="P111" s="223"/>
      <c r="Q111" s="223">
        <v>2021</v>
      </c>
      <c r="R111" s="195" t="s">
        <v>238</v>
      </c>
      <c r="S111" s="196"/>
      <c r="T111" s="196"/>
      <c r="U111" s="196"/>
      <c r="V111" s="196"/>
      <c r="W111" s="197" t="s">
        <v>435</v>
      </c>
      <c r="X111" s="197"/>
      <c r="Y111" s="197"/>
      <c r="Z111" s="197"/>
    </row>
    <row r="112" spans="1:26" ht="15.65" customHeight="1">
      <c r="A112" s="206" t="s">
        <v>158</v>
      </c>
      <c r="B112" s="209"/>
      <c r="C112" s="209"/>
      <c r="D112" s="209"/>
      <c r="E112" s="206"/>
      <c r="F112" s="217" t="s">
        <v>91</v>
      </c>
      <c r="G112" s="217"/>
      <c r="H112" s="217"/>
      <c r="I112" s="217"/>
      <c r="J112" s="217"/>
      <c r="K112" s="217"/>
      <c r="L112" s="222" t="s">
        <v>184</v>
      </c>
      <c r="M112" s="223"/>
      <c r="N112" s="223"/>
      <c r="O112" s="223"/>
      <c r="P112" s="223"/>
      <c r="Q112" s="223" t="s">
        <v>39</v>
      </c>
      <c r="R112" s="195" t="s">
        <v>189</v>
      </c>
      <c r="S112" s="196"/>
      <c r="T112" s="196"/>
      <c r="U112" s="196"/>
      <c r="V112" s="196"/>
      <c r="W112" s="199" t="s">
        <v>106</v>
      </c>
      <c r="X112" s="199"/>
      <c r="Y112" s="199"/>
      <c r="Z112" s="199"/>
    </row>
    <row r="113" spans="1:26" ht="15.65" customHeight="1">
      <c r="A113" s="206" t="s">
        <v>159</v>
      </c>
      <c r="B113" s="209" t="s">
        <v>6730</v>
      </c>
      <c r="C113" s="209">
        <v>2031</v>
      </c>
      <c r="D113" s="209" t="s">
        <v>6730</v>
      </c>
      <c r="E113" s="206">
        <v>2051</v>
      </c>
      <c r="F113" s="217" t="s">
        <v>115</v>
      </c>
      <c r="G113" s="217"/>
      <c r="H113" s="217"/>
      <c r="I113" s="217"/>
      <c r="J113" s="217"/>
      <c r="K113" s="217"/>
      <c r="L113" s="222" t="s">
        <v>131</v>
      </c>
      <c r="M113" s="223"/>
      <c r="N113" s="223"/>
      <c r="O113" s="223"/>
      <c r="P113" s="223"/>
      <c r="Q113" s="223" t="s">
        <v>39</v>
      </c>
      <c r="R113" s="195" t="s">
        <v>152</v>
      </c>
      <c r="S113" s="196"/>
      <c r="T113" s="196"/>
      <c r="U113" s="196"/>
      <c r="V113" s="196"/>
      <c r="W113" s="197" t="s">
        <v>399</v>
      </c>
      <c r="X113" s="197"/>
      <c r="Y113" s="197"/>
      <c r="Z113" s="197"/>
    </row>
    <row r="114" spans="1:26" ht="15.65" customHeight="1">
      <c r="A114" s="206" t="s">
        <v>160</v>
      </c>
      <c r="B114" s="209"/>
      <c r="C114" s="209"/>
      <c r="D114" s="209"/>
      <c r="E114" s="206"/>
      <c r="F114" s="217" t="s">
        <v>380</v>
      </c>
      <c r="G114" s="217"/>
      <c r="H114" s="217"/>
      <c r="I114" s="217"/>
      <c r="J114" s="217"/>
      <c r="K114" s="217"/>
      <c r="L114" s="222" t="s">
        <v>179</v>
      </c>
      <c r="M114" s="223" t="s">
        <v>1096</v>
      </c>
      <c r="N114" s="223">
        <v>2030</v>
      </c>
      <c r="O114" s="223" t="s">
        <v>1097</v>
      </c>
      <c r="P114" s="223"/>
      <c r="Q114" s="223">
        <v>2020</v>
      </c>
      <c r="R114" s="195" t="s">
        <v>188</v>
      </c>
      <c r="S114" s="196" t="s">
        <v>1096</v>
      </c>
      <c r="T114" s="196">
        <v>2030</v>
      </c>
      <c r="U114" s="196"/>
      <c r="V114" s="196">
        <v>2030</v>
      </c>
      <c r="W114" s="199" t="s">
        <v>521</v>
      </c>
      <c r="X114" s="199"/>
      <c r="Y114" s="199"/>
      <c r="Z114" s="199"/>
    </row>
    <row r="115" spans="1:26" ht="15.65" customHeight="1">
      <c r="A115" s="206" t="s">
        <v>161</v>
      </c>
      <c r="B115" s="209" t="s">
        <v>6730</v>
      </c>
      <c r="C115" s="209">
        <v>2030</v>
      </c>
      <c r="D115" s="209" t="s">
        <v>6731</v>
      </c>
      <c r="E115" s="206"/>
      <c r="F115" s="217" t="s">
        <v>132</v>
      </c>
      <c r="G115" s="217"/>
      <c r="H115" s="217"/>
      <c r="I115" s="217"/>
      <c r="J115" s="217"/>
      <c r="K115" s="217"/>
      <c r="L115" s="222" t="s">
        <v>167</v>
      </c>
      <c r="M115" s="223"/>
      <c r="N115" s="223"/>
      <c r="O115" s="223"/>
      <c r="P115" s="223"/>
      <c r="Q115" s="223" t="s">
        <v>39</v>
      </c>
      <c r="R115" s="195" t="s">
        <v>264</v>
      </c>
      <c r="S115" s="196" t="s">
        <v>1096</v>
      </c>
      <c r="T115" s="196">
        <v>2030</v>
      </c>
      <c r="U115" s="196"/>
      <c r="V115" s="196">
        <v>2030</v>
      </c>
      <c r="W115" s="197" t="s">
        <v>801</v>
      </c>
      <c r="X115" s="197"/>
      <c r="Y115" s="197"/>
      <c r="Z115" s="197"/>
    </row>
    <row r="116" spans="1:26" ht="15.65" customHeight="1">
      <c r="A116" s="206" t="s">
        <v>162</v>
      </c>
      <c r="B116" s="209" t="s">
        <v>6731</v>
      </c>
      <c r="C116" s="209"/>
      <c r="D116" s="209"/>
      <c r="E116" s="206"/>
      <c r="F116" s="217" t="s">
        <v>64</v>
      </c>
      <c r="G116" s="217"/>
      <c r="H116" s="217"/>
      <c r="I116" s="217"/>
      <c r="J116" s="217"/>
      <c r="K116" s="217"/>
      <c r="L116" s="222" t="s">
        <v>183</v>
      </c>
      <c r="M116" s="223"/>
      <c r="N116" s="223"/>
      <c r="O116" s="223"/>
      <c r="P116" s="223"/>
      <c r="Q116" s="223" t="s">
        <v>39</v>
      </c>
      <c r="R116" s="195" t="s">
        <v>144</v>
      </c>
      <c r="S116" s="196"/>
      <c r="T116" s="196"/>
      <c r="U116" s="196"/>
      <c r="V116" s="196"/>
      <c r="W116" s="199" t="s">
        <v>113</v>
      </c>
      <c r="X116" s="199"/>
      <c r="Y116" s="199"/>
      <c r="Z116" s="199"/>
    </row>
    <row r="117" spans="1:26" ht="15.65" customHeight="1">
      <c r="A117" s="206" t="s">
        <v>163</v>
      </c>
      <c r="B117" s="209" t="s">
        <v>6730</v>
      </c>
      <c r="C117" s="209">
        <v>2030</v>
      </c>
      <c r="D117" s="209" t="s">
        <v>6730</v>
      </c>
      <c r="E117" s="206">
        <v>2050</v>
      </c>
      <c r="F117" s="217" t="s">
        <v>804</v>
      </c>
      <c r="G117" s="217"/>
      <c r="H117" s="217"/>
      <c r="I117" s="217"/>
      <c r="J117" s="217"/>
      <c r="K117" s="217"/>
      <c r="L117" s="222" t="s">
        <v>260</v>
      </c>
      <c r="M117" s="223" t="s">
        <v>1096</v>
      </c>
      <c r="N117" s="223">
        <v>2030</v>
      </c>
      <c r="O117" s="223" t="s">
        <v>1135</v>
      </c>
      <c r="P117" s="223">
        <v>2050</v>
      </c>
      <c r="Q117" s="223">
        <v>2023</v>
      </c>
      <c r="R117" s="195" t="s">
        <v>156</v>
      </c>
      <c r="S117" s="196" t="s">
        <v>1096</v>
      </c>
      <c r="T117" s="196">
        <v>2030</v>
      </c>
      <c r="U117" s="196"/>
      <c r="V117" s="196">
        <v>2030</v>
      </c>
      <c r="W117" s="197" t="s">
        <v>53</v>
      </c>
      <c r="X117" s="197"/>
      <c r="Y117" s="197"/>
      <c r="Z117" s="197"/>
    </row>
    <row r="118" spans="1:26" ht="15.65" customHeight="1">
      <c r="A118" s="206" t="s">
        <v>164</v>
      </c>
      <c r="B118" s="209" t="s">
        <v>6730</v>
      </c>
      <c r="C118" s="209">
        <v>2030</v>
      </c>
      <c r="D118" s="209" t="s">
        <v>6730</v>
      </c>
      <c r="E118" s="206">
        <v>2050</v>
      </c>
      <c r="F118" s="217" t="s">
        <v>182</v>
      </c>
      <c r="G118" s="217"/>
      <c r="H118" s="217"/>
      <c r="I118" s="217"/>
      <c r="J118" s="217"/>
      <c r="K118" s="217"/>
      <c r="L118" s="222" t="s">
        <v>133</v>
      </c>
      <c r="M118" s="223" t="s">
        <v>635</v>
      </c>
      <c r="N118" s="223">
        <v>2030</v>
      </c>
      <c r="O118" s="223"/>
      <c r="P118" s="223"/>
      <c r="Q118" s="223">
        <v>2021</v>
      </c>
      <c r="R118" s="195" t="s">
        <v>194</v>
      </c>
      <c r="S118" s="196" t="s">
        <v>1096</v>
      </c>
      <c r="T118" s="196">
        <v>2025</v>
      </c>
      <c r="U118" s="196"/>
      <c r="V118" s="196">
        <v>2035</v>
      </c>
      <c r="W118" s="199" t="s">
        <v>274</v>
      </c>
      <c r="X118" s="199"/>
      <c r="Y118" s="199"/>
      <c r="Z118" s="199"/>
    </row>
    <row r="119" spans="1:26" ht="15.65" customHeight="1">
      <c r="A119" s="206" t="s">
        <v>165</v>
      </c>
      <c r="B119" s="209" t="s">
        <v>6730</v>
      </c>
      <c r="C119" s="209">
        <v>2030</v>
      </c>
      <c r="D119" s="209"/>
      <c r="E119" s="206"/>
      <c r="F119" s="217" t="s">
        <v>317</v>
      </c>
      <c r="G119" s="217"/>
      <c r="H119" s="217"/>
      <c r="I119" s="217"/>
      <c r="J119" s="217"/>
      <c r="K119" s="217"/>
      <c r="L119" s="222" t="s">
        <v>190</v>
      </c>
      <c r="M119" s="223"/>
      <c r="N119" s="223"/>
      <c r="O119" s="223"/>
      <c r="P119" s="223"/>
      <c r="Q119" s="223" t="s">
        <v>39</v>
      </c>
      <c r="R119" s="195" t="s">
        <v>162</v>
      </c>
      <c r="S119" s="196"/>
      <c r="T119" s="196"/>
      <c r="U119" s="196"/>
      <c r="V119" s="196"/>
      <c r="W119" s="197" t="s">
        <v>299</v>
      </c>
      <c r="X119" s="197"/>
      <c r="Y119" s="197"/>
      <c r="Z119" s="197"/>
    </row>
    <row r="120" spans="1:26" ht="15.65" customHeight="1">
      <c r="A120" s="206" t="s">
        <v>166</v>
      </c>
      <c r="B120" s="209"/>
      <c r="C120" s="209"/>
      <c r="D120" s="209"/>
      <c r="E120" s="206"/>
      <c r="F120" s="217" t="s">
        <v>367</v>
      </c>
      <c r="G120" s="217"/>
      <c r="H120" s="217"/>
      <c r="I120" s="217"/>
      <c r="J120" s="217"/>
      <c r="K120" s="217"/>
      <c r="L120" s="222" t="s">
        <v>153</v>
      </c>
      <c r="M120" s="223"/>
      <c r="N120" s="223"/>
      <c r="O120" s="223"/>
      <c r="P120" s="223"/>
      <c r="Q120" s="223" t="s">
        <v>39</v>
      </c>
      <c r="R120" s="195" t="s">
        <v>138</v>
      </c>
      <c r="S120" s="196"/>
      <c r="T120" s="196"/>
      <c r="U120" s="196"/>
      <c r="V120" s="196"/>
      <c r="W120" s="199" t="s">
        <v>247</v>
      </c>
      <c r="X120" s="199"/>
      <c r="Y120" s="199"/>
      <c r="Z120" s="199"/>
    </row>
    <row r="121" spans="1:26" ht="15.65" customHeight="1">
      <c r="A121" s="206" t="s">
        <v>167</v>
      </c>
      <c r="B121" s="209"/>
      <c r="C121" s="209"/>
      <c r="D121" s="209"/>
      <c r="E121" s="206"/>
      <c r="F121" s="217" t="s">
        <v>165</v>
      </c>
      <c r="G121" s="217"/>
      <c r="H121" s="217"/>
      <c r="I121" s="217"/>
      <c r="J121" s="217"/>
      <c r="K121" s="217"/>
      <c r="L121" s="222" t="s">
        <v>238</v>
      </c>
      <c r="M121" s="223"/>
      <c r="N121" s="223"/>
      <c r="O121" s="223"/>
      <c r="P121" s="223"/>
      <c r="Q121" s="223" t="s">
        <v>39</v>
      </c>
      <c r="R121" s="195" t="s">
        <v>161</v>
      </c>
      <c r="S121" s="196" t="s">
        <v>1096</v>
      </c>
      <c r="T121" s="196">
        <v>2030</v>
      </c>
      <c r="U121" s="196"/>
      <c r="V121" s="201">
        <v>2040</v>
      </c>
      <c r="W121" s="197" t="s">
        <v>155</v>
      </c>
      <c r="X121" s="197"/>
      <c r="Y121" s="197"/>
      <c r="Z121" s="197"/>
    </row>
    <row r="122" spans="1:26" ht="15.65" customHeight="1">
      <c r="A122" s="206" t="s">
        <v>168</v>
      </c>
      <c r="B122" s="209"/>
      <c r="C122" s="209"/>
      <c r="D122" s="209"/>
      <c r="E122" s="206"/>
      <c r="F122" s="217" t="s">
        <v>444</v>
      </c>
      <c r="G122" s="217"/>
      <c r="H122" s="217"/>
      <c r="I122" s="217"/>
      <c r="J122" s="217"/>
      <c r="K122" s="217"/>
      <c r="L122" s="222" t="s">
        <v>189</v>
      </c>
      <c r="M122" s="223"/>
      <c r="N122" s="223"/>
      <c r="O122" s="223"/>
      <c r="P122" s="223"/>
      <c r="Q122" s="223" t="s">
        <v>39</v>
      </c>
      <c r="R122" s="195" t="s">
        <v>197</v>
      </c>
      <c r="S122" s="196"/>
      <c r="T122" s="196"/>
      <c r="U122" s="196"/>
      <c r="V122" s="196"/>
      <c r="W122" s="199" t="s">
        <v>99</v>
      </c>
      <c r="X122" s="199"/>
      <c r="Y122" s="199"/>
      <c r="Z122" s="199"/>
    </row>
    <row r="123" spans="1:26" ht="15.65" customHeight="1">
      <c r="A123" s="206" t="s">
        <v>169</v>
      </c>
      <c r="B123" s="209"/>
      <c r="C123" s="209"/>
      <c r="D123" s="209"/>
      <c r="E123" s="206"/>
      <c r="F123" s="217" t="s">
        <v>305</v>
      </c>
      <c r="G123" s="217"/>
      <c r="H123" s="217"/>
      <c r="I123" s="217"/>
      <c r="J123" s="217"/>
      <c r="K123" s="217"/>
      <c r="L123" s="222" t="s">
        <v>156</v>
      </c>
      <c r="M123" s="223" t="s">
        <v>1096</v>
      </c>
      <c r="N123" s="223">
        <v>2030</v>
      </c>
      <c r="O123" s="223" t="s">
        <v>1097</v>
      </c>
      <c r="P123" s="223"/>
      <c r="Q123" s="223">
        <v>2020</v>
      </c>
      <c r="R123" s="195" t="s">
        <v>164</v>
      </c>
      <c r="S123" s="196" t="s">
        <v>635</v>
      </c>
      <c r="T123" s="196">
        <v>2030</v>
      </c>
      <c r="U123" s="196"/>
      <c r="V123" s="196"/>
      <c r="W123" s="197" t="s">
        <v>91</v>
      </c>
      <c r="X123" s="197"/>
      <c r="Y123" s="197"/>
      <c r="Z123" s="197"/>
    </row>
    <row r="124" spans="1:26" ht="15.65" customHeight="1">
      <c r="A124" s="206" t="s">
        <v>170</v>
      </c>
      <c r="B124" s="209" t="s">
        <v>6730</v>
      </c>
      <c r="C124" s="209">
        <v>2030</v>
      </c>
      <c r="D124" s="209"/>
      <c r="E124" s="206"/>
      <c r="F124" s="217" t="s">
        <v>69</v>
      </c>
      <c r="G124" s="217" t="s">
        <v>633</v>
      </c>
      <c r="H124" s="217">
        <v>2030</v>
      </c>
      <c r="I124" s="217" t="s">
        <v>634</v>
      </c>
      <c r="J124" s="217"/>
      <c r="K124" s="217">
        <v>2024</v>
      </c>
      <c r="L124" s="222" t="s">
        <v>228</v>
      </c>
      <c r="M124" s="223"/>
      <c r="N124" s="223"/>
      <c r="O124" s="223"/>
      <c r="P124" s="223"/>
      <c r="Q124" s="223" t="s">
        <v>39</v>
      </c>
      <c r="R124" s="195" t="s">
        <v>339</v>
      </c>
      <c r="S124" s="196"/>
      <c r="T124" s="196"/>
      <c r="U124" s="196"/>
      <c r="V124" s="196"/>
      <c r="W124" s="199" t="s">
        <v>3076</v>
      </c>
      <c r="X124" s="199"/>
      <c r="Y124" s="199"/>
      <c r="Z124" s="199"/>
    </row>
    <row r="125" spans="1:26" ht="15.65" customHeight="1">
      <c r="A125" s="206" t="s">
        <v>171</v>
      </c>
      <c r="B125" s="209"/>
      <c r="C125" s="209"/>
      <c r="D125" s="209"/>
      <c r="E125" s="206"/>
      <c r="F125" s="217" t="s">
        <v>321</v>
      </c>
      <c r="G125" s="217" t="s">
        <v>641</v>
      </c>
      <c r="H125" s="217">
        <v>2030</v>
      </c>
      <c r="I125" s="217" t="s">
        <v>643</v>
      </c>
      <c r="J125" s="217">
        <v>2040</v>
      </c>
      <c r="K125" s="217">
        <v>2022</v>
      </c>
      <c r="L125" s="222" t="s">
        <v>129</v>
      </c>
      <c r="M125" s="223"/>
      <c r="N125" s="223"/>
      <c r="O125" s="223"/>
      <c r="P125" s="223"/>
      <c r="Q125" s="223" t="s">
        <v>39</v>
      </c>
      <c r="R125" s="195" t="s">
        <v>102</v>
      </c>
      <c r="S125" s="196" t="s">
        <v>635</v>
      </c>
      <c r="T125" s="196">
        <v>2030</v>
      </c>
      <c r="U125" s="196"/>
      <c r="V125" s="196"/>
      <c r="W125" s="197" t="s">
        <v>115</v>
      </c>
      <c r="X125" s="197"/>
      <c r="Y125" s="197"/>
      <c r="Z125" s="197"/>
    </row>
    <row r="126" spans="1:26" ht="15.65" customHeight="1">
      <c r="A126" s="206" t="s">
        <v>172</v>
      </c>
      <c r="B126" s="209" t="s">
        <v>6730</v>
      </c>
      <c r="C126" s="209">
        <v>2030</v>
      </c>
      <c r="D126" s="209" t="s">
        <v>6730</v>
      </c>
      <c r="E126" s="206">
        <v>2050</v>
      </c>
      <c r="F126" s="217" t="s">
        <v>110</v>
      </c>
      <c r="G126" s="217"/>
      <c r="H126" s="217"/>
      <c r="I126" s="217"/>
      <c r="J126" s="217"/>
      <c r="K126" s="217"/>
      <c r="L126" s="222" t="s">
        <v>65</v>
      </c>
      <c r="M126" s="223"/>
      <c r="N126" s="223"/>
      <c r="O126" s="223"/>
      <c r="P126" s="223"/>
      <c r="Q126" s="223" t="s">
        <v>39</v>
      </c>
      <c r="R126" s="195" t="s">
        <v>191</v>
      </c>
      <c r="S126" s="196"/>
      <c r="T126" s="196"/>
      <c r="U126" s="196"/>
      <c r="V126" s="196">
        <v>2035</v>
      </c>
      <c r="W126" s="199" t="s">
        <v>3077</v>
      </c>
      <c r="X126" s="199"/>
      <c r="Y126" s="199"/>
      <c r="Z126" s="199"/>
    </row>
    <row r="127" spans="1:26" ht="15.65" customHeight="1">
      <c r="A127" s="206" t="s">
        <v>173</v>
      </c>
      <c r="B127" s="209" t="s">
        <v>633</v>
      </c>
      <c r="C127" s="209">
        <v>2030</v>
      </c>
      <c r="D127" s="209"/>
      <c r="E127" s="206"/>
      <c r="F127" s="217" t="s">
        <v>87</v>
      </c>
      <c r="G127" s="217"/>
      <c r="H127" s="217"/>
      <c r="I127" s="217"/>
      <c r="J127" s="217"/>
      <c r="K127" s="217"/>
      <c r="L127" s="222" t="s">
        <v>161</v>
      </c>
      <c r="M127" s="223" t="s">
        <v>1096</v>
      </c>
      <c r="N127" s="223">
        <v>2030</v>
      </c>
      <c r="O127" s="223" t="s">
        <v>1097</v>
      </c>
      <c r="P127" s="223"/>
      <c r="Q127" s="223">
        <v>2020</v>
      </c>
      <c r="R127" s="195" t="s">
        <v>528</v>
      </c>
      <c r="S127" s="196"/>
      <c r="T127" s="196"/>
      <c r="U127" s="196"/>
      <c r="V127" s="196"/>
      <c r="W127" s="197" t="s">
        <v>380</v>
      </c>
      <c r="X127" s="197"/>
      <c r="Y127" s="197"/>
      <c r="Z127" s="197"/>
    </row>
    <row r="128" spans="1:26" ht="15.65" customHeight="1">
      <c r="A128" s="206" t="s">
        <v>174</v>
      </c>
      <c r="B128" s="209"/>
      <c r="C128" s="209"/>
      <c r="D128" s="209"/>
      <c r="E128" s="206"/>
      <c r="F128" s="217" t="s">
        <v>492</v>
      </c>
      <c r="G128" s="217" t="s">
        <v>641</v>
      </c>
      <c r="H128" s="217">
        <v>2030</v>
      </c>
      <c r="I128" s="217" t="s">
        <v>643</v>
      </c>
      <c r="J128" s="217"/>
      <c r="K128" s="217">
        <v>2021</v>
      </c>
      <c r="L128" s="222" t="s">
        <v>199</v>
      </c>
      <c r="M128" s="223"/>
      <c r="N128" s="223"/>
      <c r="O128" s="223"/>
      <c r="P128" s="223"/>
      <c r="Q128" s="223" t="s">
        <v>39</v>
      </c>
      <c r="R128" s="195" t="s">
        <v>177</v>
      </c>
      <c r="S128" s="196" t="s">
        <v>1096</v>
      </c>
      <c r="T128" s="196">
        <v>2025</v>
      </c>
      <c r="U128" s="196"/>
      <c r="V128" s="196">
        <v>2025</v>
      </c>
      <c r="W128" s="199" t="s">
        <v>132</v>
      </c>
      <c r="X128" s="199"/>
      <c r="Y128" s="199"/>
      <c r="Z128" s="199"/>
    </row>
    <row r="129" spans="1:26" ht="15.65" customHeight="1">
      <c r="A129" s="206" t="s">
        <v>175</v>
      </c>
      <c r="B129" s="209"/>
      <c r="C129" s="209"/>
      <c r="D129" s="209"/>
      <c r="E129" s="206"/>
      <c r="F129" s="217" t="s">
        <v>371</v>
      </c>
      <c r="G129" s="217" t="s">
        <v>641</v>
      </c>
      <c r="H129" s="217">
        <v>2030</v>
      </c>
      <c r="I129" s="217" t="s">
        <v>634</v>
      </c>
      <c r="J129" s="217"/>
      <c r="K129" s="217">
        <v>2019</v>
      </c>
      <c r="L129" s="222" t="s">
        <v>102</v>
      </c>
      <c r="M129" s="223" t="s">
        <v>635</v>
      </c>
      <c r="N129" s="223">
        <v>2030</v>
      </c>
      <c r="O129" s="223"/>
      <c r="P129" s="223"/>
      <c r="Q129" s="223">
        <v>2016</v>
      </c>
      <c r="R129" s="195" t="s">
        <v>260</v>
      </c>
      <c r="S129" s="196"/>
      <c r="T129" s="196"/>
      <c r="U129" s="196"/>
      <c r="V129" s="196"/>
      <c r="W129" s="197" t="s">
        <v>64</v>
      </c>
      <c r="X129" s="197"/>
      <c r="Y129" s="197"/>
      <c r="Z129" s="197"/>
    </row>
    <row r="130" spans="1:26" ht="15.65" customHeight="1">
      <c r="A130" s="206" t="s">
        <v>176</v>
      </c>
      <c r="B130" s="209" t="s">
        <v>6730</v>
      </c>
      <c r="C130" s="209">
        <v>2030</v>
      </c>
      <c r="D130" s="209" t="s">
        <v>6730</v>
      </c>
      <c r="E130" s="206">
        <v>2040</v>
      </c>
      <c r="F130" s="217" t="s">
        <v>181</v>
      </c>
      <c r="G130" s="217" t="s">
        <v>641</v>
      </c>
      <c r="H130" s="217">
        <v>2033</v>
      </c>
      <c r="I130" s="217" t="s">
        <v>634</v>
      </c>
      <c r="J130" s="217"/>
      <c r="K130" s="217">
        <v>2024</v>
      </c>
      <c r="L130" s="222" t="s">
        <v>125</v>
      </c>
      <c r="M130" s="223"/>
      <c r="N130" s="223"/>
      <c r="O130" s="223"/>
      <c r="P130" s="223"/>
      <c r="Q130" s="223" t="s">
        <v>39</v>
      </c>
      <c r="R130" s="195" t="s">
        <v>168</v>
      </c>
      <c r="S130" s="196"/>
      <c r="T130" s="196"/>
      <c r="U130" s="196"/>
      <c r="V130" s="196">
        <v>2030</v>
      </c>
      <c r="W130" s="199" t="s">
        <v>804</v>
      </c>
      <c r="X130" s="199"/>
      <c r="Y130" s="199"/>
      <c r="Z130" s="199"/>
    </row>
    <row r="131" spans="1:26" ht="15.65" customHeight="1">
      <c r="A131" s="206" t="s">
        <v>177</v>
      </c>
      <c r="B131" s="209" t="s">
        <v>6730</v>
      </c>
      <c r="C131" s="209">
        <v>2032</v>
      </c>
      <c r="D131" s="209" t="s">
        <v>6730</v>
      </c>
      <c r="E131" s="206">
        <v>2050</v>
      </c>
      <c r="F131" s="217" t="s">
        <v>123</v>
      </c>
      <c r="G131" s="217" t="s">
        <v>633</v>
      </c>
      <c r="H131" s="217">
        <v>2030</v>
      </c>
      <c r="I131" s="217" t="s">
        <v>634</v>
      </c>
      <c r="J131" s="217"/>
      <c r="K131" s="217">
        <v>2023</v>
      </c>
      <c r="L131" s="222" t="s">
        <v>210</v>
      </c>
      <c r="M131" s="223" t="s">
        <v>635</v>
      </c>
      <c r="N131" s="223">
        <v>2030</v>
      </c>
      <c r="O131" s="223"/>
      <c r="P131" s="223"/>
      <c r="Q131" s="223">
        <v>2021</v>
      </c>
      <c r="R131" s="195" t="s">
        <v>183</v>
      </c>
      <c r="S131" s="196"/>
      <c r="T131" s="196"/>
      <c r="U131" s="196"/>
      <c r="V131" s="196"/>
      <c r="W131" s="197" t="s">
        <v>2249</v>
      </c>
      <c r="X131" s="197"/>
      <c r="Y131" s="197"/>
      <c r="Z131" s="197"/>
    </row>
    <row r="132" spans="1:26" ht="15.65" customHeight="1">
      <c r="A132" s="206" t="s">
        <v>178</v>
      </c>
      <c r="B132" s="209"/>
      <c r="C132" s="209"/>
      <c r="D132" s="209"/>
      <c r="E132" s="206"/>
      <c r="F132" s="217" t="s">
        <v>406</v>
      </c>
      <c r="G132" s="217"/>
      <c r="H132" s="217"/>
      <c r="I132" s="217"/>
      <c r="J132" s="217"/>
      <c r="K132" s="217"/>
      <c r="L132" s="222" t="s">
        <v>104</v>
      </c>
      <c r="M132" s="223"/>
      <c r="N132" s="223"/>
      <c r="O132" s="223"/>
      <c r="P132" s="223"/>
      <c r="Q132" s="223" t="s">
        <v>39</v>
      </c>
      <c r="R132" s="195" t="s">
        <v>204</v>
      </c>
      <c r="S132" s="196" t="s">
        <v>1096</v>
      </c>
      <c r="T132" s="196">
        <v>2030</v>
      </c>
      <c r="U132" s="196"/>
      <c r="V132" s="201">
        <v>2030</v>
      </c>
      <c r="W132" s="199" t="s">
        <v>182</v>
      </c>
      <c r="X132" s="199"/>
      <c r="Y132" s="199"/>
      <c r="Z132" s="199"/>
    </row>
    <row r="133" spans="1:26" ht="15.65" customHeight="1">
      <c r="A133" s="206" t="s">
        <v>179</v>
      </c>
      <c r="B133" s="209" t="s">
        <v>6730</v>
      </c>
      <c r="C133" s="209">
        <v>2030</v>
      </c>
      <c r="D133" s="209" t="s">
        <v>6731</v>
      </c>
      <c r="E133" s="206"/>
      <c r="F133" s="217" t="s">
        <v>418</v>
      </c>
      <c r="G133" s="217" t="s">
        <v>641</v>
      </c>
      <c r="H133" s="217">
        <v>2030</v>
      </c>
      <c r="I133" s="217" t="s">
        <v>634</v>
      </c>
      <c r="J133" s="217"/>
      <c r="K133" s="217">
        <v>2021</v>
      </c>
      <c r="L133" s="222" t="s">
        <v>212</v>
      </c>
      <c r="M133" s="223"/>
      <c r="N133" s="223"/>
      <c r="O133" s="223"/>
      <c r="P133" s="223"/>
      <c r="Q133" s="223" t="s">
        <v>39</v>
      </c>
      <c r="R133" s="195" t="s">
        <v>182</v>
      </c>
      <c r="S133" s="196"/>
      <c r="T133" s="196"/>
      <c r="U133" s="196"/>
      <c r="V133" s="196"/>
      <c r="W133" s="197" t="s">
        <v>317</v>
      </c>
      <c r="X133" s="197"/>
      <c r="Y133" s="197"/>
      <c r="Z133" s="197"/>
    </row>
    <row r="134" spans="1:26" ht="15.65" customHeight="1">
      <c r="A134" s="206" t="s">
        <v>180</v>
      </c>
      <c r="B134" s="209"/>
      <c r="C134" s="209"/>
      <c r="D134" s="209"/>
      <c r="E134" s="206"/>
      <c r="F134" s="217" t="s">
        <v>293</v>
      </c>
      <c r="G134" s="217"/>
      <c r="H134" s="217"/>
      <c r="I134" s="217"/>
      <c r="J134" s="217"/>
      <c r="K134" s="217"/>
      <c r="L134" s="222" t="s">
        <v>182</v>
      </c>
      <c r="M134" s="223"/>
      <c r="N134" s="223"/>
      <c r="O134" s="223"/>
      <c r="P134" s="223"/>
      <c r="Q134" s="223" t="s">
        <v>39</v>
      </c>
      <c r="R134" s="195" t="s">
        <v>133</v>
      </c>
      <c r="S134" s="196" t="s">
        <v>635</v>
      </c>
      <c r="T134" s="196">
        <v>2030</v>
      </c>
      <c r="U134" s="196"/>
      <c r="V134" s="196"/>
      <c r="W134" s="199" t="s">
        <v>367</v>
      </c>
      <c r="X134" s="199"/>
      <c r="Y134" s="199"/>
      <c r="Z134" s="199"/>
    </row>
    <row r="135" spans="1:26" ht="15.65" customHeight="1">
      <c r="A135" s="206" t="s">
        <v>181</v>
      </c>
      <c r="B135" s="209" t="s">
        <v>6730</v>
      </c>
      <c r="C135" s="209">
        <v>2033</v>
      </c>
      <c r="D135" s="209"/>
      <c r="E135" s="206"/>
      <c r="F135" s="217" t="s">
        <v>351</v>
      </c>
      <c r="G135" s="217"/>
      <c r="H135" s="217"/>
      <c r="I135" s="217"/>
      <c r="J135" s="217"/>
      <c r="K135" s="217"/>
      <c r="L135" s="222" t="s">
        <v>128</v>
      </c>
      <c r="M135" s="223"/>
      <c r="N135" s="223"/>
      <c r="O135" s="223"/>
      <c r="P135" s="223"/>
      <c r="Q135" s="223" t="s">
        <v>39</v>
      </c>
      <c r="R135" s="195" t="s">
        <v>250</v>
      </c>
      <c r="S135" s="196"/>
      <c r="T135" s="196"/>
      <c r="U135" s="196"/>
      <c r="V135" s="196"/>
      <c r="W135" s="197" t="s">
        <v>165</v>
      </c>
      <c r="X135" s="197"/>
      <c r="Y135" s="197"/>
      <c r="Z135" s="197"/>
    </row>
    <row r="136" spans="1:26" ht="15.65" customHeight="1">
      <c r="A136" s="206" t="s">
        <v>182</v>
      </c>
      <c r="B136" s="209"/>
      <c r="C136" s="209"/>
      <c r="D136" s="209"/>
      <c r="E136" s="206"/>
      <c r="F136" s="217" t="s">
        <v>405</v>
      </c>
      <c r="G136" s="217" t="s">
        <v>641</v>
      </c>
      <c r="H136" s="217">
        <v>2030</v>
      </c>
      <c r="I136" s="217" t="s">
        <v>634</v>
      </c>
      <c r="J136" s="217"/>
      <c r="K136" s="217">
        <v>2020</v>
      </c>
      <c r="L136" s="222" t="s">
        <v>1520</v>
      </c>
      <c r="M136" s="223" t="s">
        <v>635</v>
      </c>
      <c r="N136" s="223">
        <v>2030</v>
      </c>
      <c r="O136" s="223"/>
      <c r="P136" s="223"/>
      <c r="Q136" s="223">
        <v>2016</v>
      </c>
      <c r="R136" s="195" t="s">
        <v>119</v>
      </c>
      <c r="S136" s="196"/>
      <c r="T136" s="196"/>
      <c r="U136" s="196"/>
      <c r="V136" s="196"/>
      <c r="W136" s="199" t="s">
        <v>444</v>
      </c>
      <c r="X136" s="199"/>
      <c r="Y136" s="199"/>
      <c r="Z136" s="199"/>
    </row>
    <row r="137" spans="1:26" ht="15.65" customHeight="1">
      <c r="A137" s="206" t="s">
        <v>183</v>
      </c>
      <c r="B137" s="209" t="s">
        <v>633</v>
      </c>
      <c r="C137" s="209">
        <v>2030</v>
      </c>
      <c r="D137" s="209"/>
      <c r="E137" s="206"/>
      <c r="F137" s="217" t="s">
        <v>440</v>
      </c>
      <c r="G137" s="217"/>
      <c r="H137" s="217"/>
      <c r="I137" s="217"/>
      <c r="J137" s="217"/>
      <c r="K137" s="217"/>
      <c r="L137" s="222" t="s">
        <v>163</v>
      </c>
      <c r="M137" s="223" t="s">
        <v>1096</v>
      </c>
      <c r="N137" s="223">
        <v>2030</v>
      </c>
      <c r="O137" s="223" t="s">
        <v>1097</v>
      </c>
      <c r="P137" s="223"/>
      <c r="Q137" s="223">
        <v>2021</v>
      </c>
      <c r="R137" s="195" t="s">
        <v>125</v>
      </c>
      <c r="S137" s="196"/>
      <c r="T137" s="196"/>
      <c r="U137" s="196"/>
      <c r="V137" s="196"/>
      <c r="W137" s="197" t="s">
        <v>305</v>
      </c>
      <c r="X137" s="197"/>
      <c r="Y137" s="197"/>
      <c r="Z137" s="197"/>
    </row>
    <row r="138" spans="1:26" ht="15.65" customHeight="1">
      <c r="A138" s="206" t="s">
        <v>184</v>
      </c>
      <c r="B138" s="209"/>
      <c r="C138" s="209"/>
      <c r="D138" s="209"/>
      <c r="E138" s="206"/>
      <c r="F138" s="217" t="s">
        <v>260</v>
      </c>
      <c r="G138" s="217" t="s">
        <v>641</v>
      </c>
      <c r="H138" s="217">
        <v>2030</v>
      </c>
      <c r="I138" s="217" t="s">
        <v>643</v>
      </c>
      <c r="J138" s="217">
        <v>2050</v>
      </c>
      <c r="K138" s="217">
        <v>2023</v>
      </c>
      <c r="L138" s="222" t="s">
        <v>166</v>
      </c>
      <c r="M138" s="223"/>
      <c r="N138" s="223"/>
      <c r="O138" s="223"/>
      <c r="P138" s="223"/>
      <c r="Q138" s="223" t="s">
        <v>39</v>
      </c>
      <c r="R138" s="195" t="s">
        <v>274</v>
      </c>
      <c r="S138" s="196"/>
      <c r="T138" s="196"/>
      <c r="U138" s="196"/>
      <c r="V138" s="196"/>
      <c r="W138" s="199" t="s">
        <v>3079</v>
      </c>
      <c r="X138" s="199"/>
      <c r="Y138" s="199"/>
      <c r="Z138" s="199"/>
    </row>
    <row r="139" spans="1:26" ht="15.65" customHeight="1">
      <c r="A139" s="206" t="s">
        <v>185</v>
      </c>
      <c r="B139" s="209" t="s">
        <v>6731</v>
      </c>
      <c r="C139" s="209"/>
      <c r="D139" s="209"/>
      <c r="E139" s="206"/>
      <c r="F139" s="217" t="s">
        <v>68</v>
      </c>
      <c r="G139" s="217"/>
      <c r="H139" s="217"/>
      <c r="I139" s="217"/>
      <c r="J139" s="217"/>
      <c r="K139" s="217"/>
      <c r="L139" s="222" t="s">
        <v>272</v>
      </c>
      <c r="M139" s="223"/>
      <c r="N139" s="223"/>
      <c r="O139" s="223"/>
      <c r="P139" s="223"/>
      <c r="Q139" s="223" t="s">
        <v>39</v>
      </c>
      <c r="R139" s="195" t="s">
        <v>267</v>
      </c>
      <c r="S139" s="196" t="s">
        <v>1096</v>
      </c>
      <c r="T139" s="196">
        <v>2025</v>
      </c>
      <c r="U139" s="196"/>
      <c r="V139" s="196">
        <v>2030</v>
      </c>
      <c r="W139" s="197" t="s">
        <v>69</v>
      </c>
      <c r="X139" s="197"/>
      <c r="Y139" s="197"/>
      <c r="Z139" s="197"/>
    </row>
    <row r="140" spans="1:26" ht="15.65" customHeight="1">
      <c r="A140" s="206" t="s">
        <v>186</v>
      </c>
      <c r="B140" s="209"/>
      <c r="C140" s="209"/>
      <c r="D140" s="209"/>
      <c r="E140" s="206"/>
      <c r="F140" s="217" t="s">
        <v>542</v>
      </c>
      <c r="G140" s="217"/>
      <c r="H140" s="217"/>
      <c r="I140" s="217"/>
      <c r="J140" s="217"/>
      <c r="K140" s="217"/>
      <c r="L140" s="222" t="s">
        <v>197</v>
      </c>
      <c r="M140" s="223"/>
      <c r="N140" s="223"/>
      <c r="O140" s="223"/>
      <c r="P140" s="223"/>
      <c r="Q140" s="223" t="s">
        <v>39</v>
      </c>
      <c r="R140" s="195" t="s">
        <v>508</v>
      </c>
      <c r="S140" s="196"/>
      <c r="T140" s="196"/>
      <c r="U140" s="196"/>
      <c r="V140" s="196"/>
      <c r="W140" s="199" t="s">
        <v>321</v>
      </c>
      <c r="X140" s="199" t="s">
        <v>1096</v>
      </c>
      <c r="Y140" s="199">
        <v>2022</v>
      </c>
      <c r="Z140" s="199">
        <v>2018</v>
      </c>
    </row>
    <row r="141" spans="1:26" ht="15.65" customHeight="1">
      <c r="A141" s="206" t="s">
        <v>187</v>
      </c>
      <c r="B141" s="209"/>
      <c r="C141" s="209"/>
      <c r="D141" s="209"/>
      <c r="E141" s="206"/>
      <c r="F141" s="217" t="s">
        <v>173</v>
      </c>
      <c r="G141" s="217" t="s">
        <v>633</v>
      </c>
      <c r="H141" s="217">
        <v>2030</v>
      </c>
      <c r="I141" s="217" t="s">
        <v>634</v>
      </c>
      <c r="J141" s="217"/>
      <c r="K141" s="217">
        <v>2016</v>
      </c>
      <c r="L141" s="222" t="s">
        <v>242</v>
      </c>
      <c r="M141" s="223"/>
      <c r="N141" s="223"/>
      <c r="O141" s="223"/>
      <c r="P141" s="223"/>
      <c r="Q141" s="223" t="s">
        <v>39</v>
      </c>
      <c r="R141" s="195" t="s">
        <v>251</v>
      </c>
      <c r="S141" s="198"/>
      <c r="T141" s="198"/>
      <c r="U141" s="198"/>
      <c r="V141" s="198"/>
      <c r="W141" s="197" t="s">
        <v>110</v>
      </c>
      <c r="X141" s="197"/>
      <c r="Y141" s="197"/>
      <c r="Z141" s="197"/>
    </row>
    <row r="142" spans="1:26" ht="15.65" customHeight="1">
      <c r="A142" s="206" t="s">
        <v>188</v>
      </c>
      <c r="B142" s="209" t="s">
        <v>6730</v>
      </c>
      <c r="C142" s="209">
        <v>2030</v>
      </c>
      <c r="D142" s="209"/>
      <c r="E142" s="206"/>
      <c r="F142" s="217" t="s">
        <v>820</v>
      </c>
      <c r="G142" s="217"/>
      <c r="H142" s="217"/>
      <c r="I142" s="217"/>
      <c r="J142" s="217"/>
      <c r="K142" s="217"/>
      <c r="L142" s="222" t="s">
        <v>194</v>
      </c>
      <c r="M142" s="223" t="s">
        <v>1096</v>
      </c>
      <c r="N142" s="223">
        <v>2035</v>
      </c>
      <c r="O142" s="223" t="s">
        <v>1135</v>
      </c>
      <c r="P142" s="223">
        <v>2040</v>
      </c>
      <c r="Q142" s="223">
        <v>2022</v>
      </c>
      <c r="R142" s="195" t="s">
        <v>228</v>
      </c>
      <c r="S142" s="196"/>
      <c r="T142" s="196"/>
      <c r="U142" s="196"/>
      <c r="V142" s="196"/>
      <c r="W142" s="199" t="s">
        <v>87</v>
      </c>
      <c r="X142" s="199"/>
      <c r="Y142" s="199"/>
      <c r="Z142" s="199"/>
    </row>
    <row r="143" spans="1:26" ht="15.65" customHeight="1">
      <c r="A143" s="206" t="s">
        <v>189</v>
      </c>
      <c r="B143" s="209"/>
      <c r="C143" s="209"/>
      <c r="D143" s="209"/>
      <c r="E143" s="206"/>
      <c r="F143" s="217" t="s">
        <v>505</v>
      </c>
      <c r="G143" s="217" t="s">
        <v>641</v>
      </c>
      <c r="H143" s="217">
        <v>2030</v>
      </c>
      <c r="I143" s="217" t="s">
        <v>634</v>
      </c>
      <c r="J143" s="217"/>
      <c r="K143" s="217">
        <v>2023</v>
      </c>
      <c r="L143" s="222" t="s">
        <v>219</v>
      </c>
      <c r="M143" s="223"/>
      <c r="N143" s="223"/>
      <c r="O143" s="223"/>
      <c r="P143" s="223"/>
      <c r="Q143" s="223" t="s">
        <v>39</v>
      </c>
      <c r="R143" s="195" t="s">
        <v>87</v>
      </c>
      <c r="S143" s="196"/>
      <c r="T143" s="196"/>
      <c r="U143" s="196"/>
      <c r="V143" s="196">
        <v>2025</v>
      </c>
      <c r="W143" s="197" t="s">
        <v>2513</v>
      </c>
      <c r="X143" s="197"/>
      <c r="Y143" s="197"/>
      <c r="Z143" s="197"/>
    </row>
    <row r="144" spans="1:26" ht="15.65" customHeight="1">
      <c r="A144" s="206" t="s">
        <v>190</v>
      </c>
      <c r="B144" s="209"/>
      <c r="C144" s="209"/>
      <c r="D144" s="209"/>
      <c r="E144" s="206"/>
      <c r="F144" s="217" t="s">
        <v>496</v>
      </c>
      <c r="G144" s="217"/>
      <c r="H144" s="217"/>
      <c r="I144" s="217"/>
      <c r="J144" s="217"/>
      <c r="K144" s="217"/>
      <c r="L144" s="222" t="s">
        <v>289</v>
      </c>
      <c r="M144" s="223"/>
      <c r="N144" s="223"/>
      <c r="O144" s="223"/>
      <c r="P144" s="223"/>
      <c r="Q144" s="223" t="s">
        <v>39</v>
      </c>
      <c r="R144" s="195" t="s">
        <v>175</v>
      </c>
      <c r="S144" s="196"/>
      <c r="T144" s="196"/>
      <c r="U144" s="196"/>
      <c r="V144" s="196"/>
      <c r="W144" s="199" t="s">
        <v>492</v>
      </c>
      <c r="X144" s="199"/>
      <c r="Y144" s="199"/>
      <c r="Z144" s="199"/>
    </row>
    <row r="145" spans="1:26" ht="15.65" customHeight="1">
      <c r="A145" s="206" t="s">
        <v>191</v>
      </c>
      <c r="B145" s="209" t="s">
        <v>6731</v>
      </c>
      <c r="C145" s="209"/>
      <c r="D145" s="209"/>
      <c r="E145" s="206"/>
      <c r="F145" s="217" t="s">
        <v>520</v>
      </c>
      <c r="G145" s="217" t="s">
        <v>641</v>
      </c>
      <c r="H145" s="217">
        <v>2030</v>
      </c>
      <c r="I145" s="217" t="s">
        <v>634</v>
      </c>
      <c r="J145" s="217"/>
      <c r="K145" s="217">
        <v>2021</v>
      </c>
      <c r="L145" s="222" t="s">
        <v>165</v>
      </c>
      <c r="M145" s="223"/>
      <c r="N145" s="223"/>
      <c r="O145" s="223"/>
      <c r="P145" s="223"/>
      <c r="Q145" s="223" t="s">
        <v>39</v>
      </c>
      <c r="R145" s="195" t="s">
        <v>163</v>
      </c>
      <c r="S145" s="196" t="s">
        <v>1096</v>
      </c>
      <c r="T145" s="196">
        <v>2030</v>
      </c>
      <c r="U145" s="196"/>
      <c r="V145" s="196">
        <v>2030</v>
      </c>
      <c r="W145" s="197" t="s">
        <v>2777</v>
      </c>
      <c r="X145" s="197" t="s">
        <v>635</v>
      </c>
      <c r="Y145" s="197"/>
      <c r="Z145" s="197">
        <v>2018</v>
      </c>
    </row>
    <row r="146" spans="1:26" ht="15.65" customHeight="1">
      <c r="A146" s="206" t="s">
        <v>192</v>
      </c>
      <c r="B146" s="209" t="s">
        <v>6730</v>
      </c>
      <c r="C146" s="209">
        <v>2030</v>
      </c>
      <c r="D146" s="209" t="s">
        <v>6730</v>
      </c>
      <c r="E146" s="206">
        <v>2050</v>
      </c>
      <c r="F146" s="217" t="s">
        <v>57</v>
      </c>
      <c r="G146" s="217" t="s">
        <v>641</v>
      </c>
      <c r="H146" s="217">
        <v>2030</v>
      </c>
      <c r="I146" s="217" t="s">
        <v>643</v>
      </c>
      <c r="J146" s="217">
        <v>2050</v>
      </c>
      <c r="K146" s="217">
        <v>2021</v>
      </c>
      <c r="L146" s="222" t="s">
        <v>119</v>
      </c>
      <c r="M146" s="223"/>
      <c r="N146" s="223"/>
      <c r="O146" s="223"/>
      <c r="P146" s="223"/>
      <c r="Q146" s="223" t="s">
        <v>39</v>
      </c>
      <c r="R146" s="195" t="s">
        <v>744</v>
      </c>
      <c r="S146" s="196"/>
      <c r="T146" s="196"/>
      <c r="U146" s="196"/>
      <c r="V146" s="196"/>
      <c r="W146" s="199" t="s">
        <v>371</v>
      </c>
      <c r="X146" s="199" t="s">
        <v>1096</v>
      </c>
      <c r="Y146" s="199">
        <v>2030</v>
      </c>
      <c r="Z146" s="199">
        <v>2019</v>
      </c>
    </row>
    <row r="147" spans="1:26" ht="15.65" customHeight="1">
      <c r="A147" s="206" t="s">
        <v>193</v>
      </c>
      <c r="B147" s="209" t="s">
        <v>6730</v>
      </c>
      <c r="C147" s="209">
        <v>2030</v>
      </c>
      <c r="D147" s="209" t="s">
        <v>6730</v>
      </c>
      <c r="E147" s="206">
        <v>2040</v>
      </c>
      <c r="F147" s="217" t="s">
        <v>480</v>
      </c>
      <c r="G147" s="217"/>
      <c r="H147" s="217"/>
      <c r="I147" s="217"/>
      <c r="J147" s="217"/>
      <c r="K147" s="217"/>
      <c r="L147" s="222" t="s">
        <v>170</v>
      </c>
      <c r="M147" s="223"/>
      <c r="N147" s="223"/>
      <c r="O147" s="223"/>
      <c r="P147" s="223"/>
      <c r="Q147" s="223" t="s">
        <v>39</v>
      </c>
      <c r="R147" s="195" t="s">
        <v>328</v>
      </c>
      <c r="S147" s="196"/>
      <c r="T147" s="196"/>
      <c r="U147" s="196"/>
      <c r="V147" s="196"/>
      <c r="W147" s="197" t="s">
        <v>181</v>
      </c>
      <c r="X147" s="197"/>
      <c r="Y147" s="197"/>
      <c r="Z147" s="197"/>
    </row>
    <row r="148" spans="1:26" ht="15.65" customHeight="1">
      <c r="A148" s="206" t="s">
        <v>194</v>
      </c>
      <c r="B148" s="209" t="s">
        <v>6730</v>
      </c>
      <c r="C148" s="209">
        <v>2035</v>
      </c>
      <c r="D148" s="209" t="s">
        <v>6730</v>
      </c>
      <c r="E148" s="206">
        <v>2040</v>
      </c>
      <c r="F148" s="217" t="s">
        <v>262</v>
      </c>
      <c r="G148" s="217"/>
      <c r="H148" s="217"/>
      <c r="I148" s="217"/>
      <c r="J148" s="217"/>
      <c r="K148" s="217"/>
      <c r="L148" s="222" t="s">
        <v>274</v>
      </c>
      <c r="M148" s="223"/>
      <c r="N148" s="223"/>
      <c r="O148" s="223"/>
      <c r="P148" s="223"/>
      <c r="Q148" s="223" t="s">
        <v>39</v>
      </c>
      <c r="R148" s="195" t="s">
        <v>103</v>
      </c>
      <c r="S148" s="196"/>
      <c r="T148" s="196"/>
      <c r="U148" s="196"/>
      <c r="V148" s="196"/>
      <c r="W148" s="199" t="s">
        <v>2980</v>
      </c>
      <c r="X148" s="199"/>
      <c r="Y148" s="199"/>
      <c r="Z148" s="199"/>
    </row>
    <row r="149" spans="1:26" ht="15.65" customHeight="1">
      <c r="A149" s="206" t="s">
        <v>195</v>
      </c>
      <c r="B149" s="209" t="s">
        <v>6730</v>
      </c>
      <c r="C149" s="209">
        <v>2030</v>
      </c>
      <c r="D149" s="209" t="s">
        <v>6731</v>
      </c>
      <c r="E149" s="206"/>
      <c r="F149" s="217" t="s">
        <v>286</v>
      </c>
      <c r="G149" s="217"/>
      <c r="H149" s="217"/>
      <c r="I149" s="217"/>
      <c r="J149" s="217"/>
      <c r="K149" s="217"/>
      <c r="L149" s="222" t="s">
        <v>164</v>
      </c>
      <c r="M149" s="223" t="s">
        <v>1096</v>
      </c>
      <c r="N149" s="223">
        <v>2030</v>
      </c>
      <c r="O149" s="223" t="s">
        <v>1097</v>
      </c>
      <c r="P149" s="223">
        <v>2050</v>
      </c>
      <c r="Q149" s="223">
        <v>2023</v>
      </c>
      <c r="R149" s="195" t="s">
        <v>210</v>
      </c>
      <c r="S149" s="196" t="s">
        <v>635</v>
      </c>
      <c r="T149" s="196">
        <v>2031</v>
      </c>
      <c r="U149" s="196"/>
      <c r="V149" s="201">
        <v>2031</v>
      </c>
      <c r="W149" s="197" t="s">
        <v>123</v>
      </c>
      <c r="X149" s="197"/>
      <c r="Y149" s="197"/>
      <c r="Z149" s="197"/>
    </row>
    <row r="150" spans="1:26" ht="15.65" customHeight="1">
      <c r="A150" s="208" t="s">
        <v>196</v>
      </c>
      <c r="B150" s="209" t="s">
        <v>6731</v>
      </c>
      <c r="C150" s="209"/>
      <c r="D150" s="209" t="s">
        <v>6731</v>
      </c>
      <c r="E150" s="206"/>
      <c r="F150" s="217" t="s">
        <v>504</v>
      </c>
      <c r="G150" s="217" t="s">
        <v>641</v>
      </c>
      <c r="H150" s="217">
        <v>2026</v>
      </c>
      <c r="I150" s="217" t="s">
        <v>643</v>
      </c>
      <c r="J150" s="217">
        <v>2050</v>
      </c>
      <c r="K150" s="217">
        <v>2023</v>
      </c>
      <c r="L150" s="222" t="s">
        <v>221</v>
      </c>
      <c r="M150" s="223"/>
      <c r="N150" s="223"/>
      <c r="O150" s="223"/>
      <c r="P150" s="223"/>
      <c r="Q150" s="223" t="s">
        <v>39</v>
      </c>
      <c r="R150" s="195" t="s">
        <v>255</v>
      </c>
      <c r="S150" s="196" t="s">
        <v>1096</v>
      </c>
      <c r="T150" s="196">
        <v>2030</v>
      </c>
      <c r="U150" s="196"/>
      <c r="V150" s="196">
        <v>2030</v>
      </c>
      <c r="W150" s="199" t="s">
        <v>406</v>
      </c>
      <c r="X150" s="199"/>
      <c r="Y150" s="199"/>
      <c r="Z150" s="199"/>
    </row>
    <row r="151" spans="1:26" ht="15.65" customHeight="1">
      <c r="A151" s="206" t="s">
        <v>197</v>
      </c>
      <c r="B151" s="209"/>
      <c r="C151" s="209"/>
      <c r="D151" s="209"/>
      <c r="E151" s="206"/>
      <c r="F151" s="217" t="s">
        <v>336</v>
      </c>
      <c r="G151" s="217" t="s">
        <v>641</v>
      </c>
      <c r="H151" s="217">
        <v>2030</v>
      </c>
      <c r="I151" s="217" t="s">
        <v>634</v>
      </c>
      <c r="J151" s="217"/>
      <c r="K151" s="217">
        <v>2022</v>
      </c>
      <c r="L151" s="222" t="s">
        <v>293</v>
      </c>
      <c r="M151" s="223"/>
      <c r="N151" s="223"/>
      <c r="O151" s="223"/>
      <c r="P151" s="223"/>
      <c r="Q151" s="223" t="s">
        <v>39</v>
      </c>
      <c r="R151" s="195" t="s">
        <v>104</v>
      </c>
      <c r="S151" s="196" t="s">
        <v>635</v>
      </c>
      <c r="T151" s="196">
        <v>2030</v>
      </c>
      <c r="U151" s="196"/>
      <c r="V151" s="196"/>
      <c r="W151" s="197" t="s">
        <v>2347</v>
      </c>
      <c r="X151" s="197"/>
      <c r="Y151" s="197"/>
      <c r="Z151" s="197"/>
    </row>
    <row r="152" spans="1:26" ht="15.65" customHeight="1">
      <c r="A152" s="206" t="s">
        <v>198</v>
      </c>
      <c r="B152" s="209" t="s">
        <v>6730</v>
      </c>
      <c r="C152" s="209">
        <v>2030</v>
      </c>
      <c r="D152" s="209" t="s">
        <v>6731</v>
      </c>
      <c r="E152" s="206"/>
      <c r="F152" s="217" t="s">
        <v>159</v>
      </c>
      <c r="G152" s="217" t="s">
        <v>641</v>
      </c>
      <c r="H152" s="217">
        <v>2031</v>
      </c>
      <c r="I152" s="217" t="s">
        <v>643</v>
      </c>
      <c r="J152" s="217"/>
      <c r="K152" s="217">
        <v>2023</v>
      </c>
      <c r="L152" s="222" t="s">
        <v>744</v>
      </c>
      <c r="M152" s="223"/>
      <c r="N152" s="223"/>
      <c r="O152" s="223"/>
      <c r="P152" s="223"/>
      <c r="Q152" s="223" t="s">
        <v>39</v>
      </c>
      <c r="R152" s="195" t="s">
        <v>218</v>
      </c>
      <c r="S152" s="196"/>
      <c r="T152" s="196"/>
      <c r="U152" s="196"/>
      <c r="V152" s="196"/>
      <c r="W152" s="199" t="s">
        <v>418</v>
      </c>
      <c r="X152" s="199" t="s">
        <v>635</v>
      </c>
      <c r="Y152" s="199"/>
      <c r="Z152" s="199">
        <v>2019</v>
      </c>
    </row>
    <row r="153" spans="1:26" ht="15.65" customHeight="1">
      <c r="A153" s="206" t="s">
        <v>199</v>
      </c>
      <c r="B153" s="209"/>
      <c r="C153" s="209"/>
      <c r="D153" s="209"/>
      <c r="E153" s="206"/>
      <c r="F153" s="217" t="s">
        <v>273</v>
      </c>
      <c r="G153" s="217" t="s">
        <v>641</v>
      </c>
      <c r="H153" s="217">
        <v>2035</v>
      </c>
      <c r="I153" s="217" t="s">
        <v>643</v>
      </c>
      <c r="J153" s="217"/>
      <c r="K153" s="217">
        <v>2022</v>
      </c>
      <c r="L153" s="222" t="s">
        <v>310</v>
      </c>
      <c r="M153" s="223" t="s">
        <v>635</v>
      </c>
      <c r="N153" s="223">
        <v>2030</v>
      </c>
      <c r="O153" s="223"/>
      <c r="P153" s="223"/>
      <c r="Q153" s="223">
        <v>2019</v>
      </c>
      <c r="R153" s="195" t="s">
        <v>205</v>
      </c>
      <c r="S153" s="196"/>
      <c r="T153" s="196"/>
      <c r="U153" s="196"/>
      <c r="V153" s="196"/>
      <c r="W153" s="197" t="s">
        <v>405</v>
      </c>
      <c r="X153" s="197" t="s">
        <v>1096</v>
      </c>
      <c r="Y153" s="197">
        <v>2030</v>
      </c>
      <c r="Z153" s="197">
        <v>2020</v>
      </c>
    </row>
    <row r="154" spans="1:26" ht="15.65" customHeight="1">
      <c r="A154" s="206" t="s">
        <v>200</v>
      </c>
      <c r="B154" s="209"/>
      <c r="C154" s="209"/>
      <c r="D154" s="209"/>
      <c r="E154" s="206"/>
      <c r="F154" s="217" t="s">
        <v>373</v>
      </c>
      <c r="G154" s="217" t="s">
        <v>641</v>
      </c>
      <c r="H154" s="217">
        <v>2025</v>
      </c>
      <c r="I154" s="217" t="s">
        <v>634</v>
      </c>
      <c r="J154" s="217"/>
      <c r="K154" s="217">
        <v>2023</v>
      </c>
      <c r="L154" s="222" t="s">
        <v>154</v>
      </c>
      <c r="M154" s="223" t="s">
        <v>635</v>
      </c>
      <c r="N154" s="223">
        <v>2030</v>
      </c>
      <c r="O154" s="223"/>
      <c r="P154" s="223"/>
      <c r="Q154" s="223">
        <v>2021</v>
      </c>
      <c r="R154" s="195" t="s">
        <v>1647</v>
      </c>
      <c r="S154" s="196"/>
      <c r="T154" s="196"/>
      <c r="U154" s="196"/>
      <c r="V154" s="196"/>
      <c r="W154" s="199" t="s">
        <v>440</v>
      </c>
      <c r="X154" s="199"/>
      <c r="Y154" s="199"/>
      <c r="Z154" s="199"/>
    </row>
    <row r="155" spans="1:26" ht="15.65" customHeight="1">
      <c r="A155" s="206" t="s">
        <v>201</v>
      </c>
      <c r="B155" s="209"/>
      <c r="C155" s="209"/>
      <c r="D155" s="209"/>
      <c r="E155" s="206"/>
      <c r="F155" s="217" t="s">
        <v>344</v>
      </c>
      <c r="G155" s="217" t="s">
        <v>641</v>
      </c>
      <c r="H155" s="217">
        <v>2030</v>
      </c>
      <c r="I155" s="217" t="s">
        <v>643</v>
      </c>
      <c r="J155" s="217"/>
      <c r="K155" s="217">
        <v>2020</v>
      </c>
      <c r="L155" s="222" t="s">
        <v>264</v>
      </c>
      <c r="M155" s="223" t="s">
        <v>1096</v>
      </c>
      <c r="N155" s="223">
        <v>2030</v>
      </c>
      <c r="O155" s="223" t="s">
        <v>1097</v>
      </c>
      <c r="P155" s="223"/>
      <c r="Q155" s="223">
        <v>2020</v>
      </c>
      <c r="R155" s="195" t="s">
        <v>271</v>
      </c>
      <c r="S155" s="198"/>
      <c r="T155" s="198"/>
      <c r="U155" s="198"/>
      <c r="V155" s="198"/>
      <c r="W155" s="197" t="s">
        <v>68</v>
      </c>
      <c r="X155" s="197"/>
      <c r="Y155" s="197"/>
      <c r="Z155" s="197"/>
    </row>
    <row r="156" spans="1:26" ht="15.65" customHeight="1">
      <c r="A156" s="206" t="s">
        <v>202</v>
      </c>
      <c r="B156" s="209" t="s">
        <v>6730</v>
      </c>
      <c r="C156" s="209">
        <v>2030</v>
      </c>
      <c r="D156" s="209"/>
      <c r="E156" s="206"/>
      <c r="F156" s="217" t="s">
        <v>225</v>
      </c>
      <c r="G156" s="217"/>
      <c r="H156" s="217"/>
      <c r="I156" s="217"/>
      <c r="J156" s="217"/>
      <c r="K156" s="217"/>
      <c r="L156" s="222" t="s">
        <v>195</v>
      </c>
      <c r="M156" s="223" t="s">
        <v>1096</v>
      </c>
      <c r="N156" s="223">
        <v>2030</v>
      </c>
      <c r="O156" s="223" t="s">
        <v>1097</v>
      </c>
      <c r="P156" s="223"/>
      <c r="Q156" s="223">
        <v>2022</v>
      </c>
      <c r="R156" s="195" t="s">
        <v>195</v>
      </c>
      <c r="S156" s="196" t="s">
        <v>1096</v>
      </c>
      <c r="T156" s="196">
        <v>2030</v>
      </c>
      <c r="U156" s="196"/>
      <c r="V156" s="196">
        <v>2030</v>
      </c>
      <c r="W156" s="199" t="s">
        <v>508</v>
      </c>
      <c r="X156" s="199"/>
      <c r="Y156" s="199"/>
      <c r="Z156" s="199"/>
    </row>
    <row r="157" spans="1:26" ht="15.65" customHeight="1">
      <c r="A157" s="206" t="s">
        <v>203</v>
      </c>
      <c r="B157" s="209" t="s">
        <v>6731</v>
      </c>
      <c r="C157" s="209"/>
      <c r="D157" s="209" t="s">
        <v>6731</v>
      </c>
      <c r="E157" s="206"/>
      <c r="F157" s="217" t="s">
        <v>120</v>
      </c>
      <c r="G157" s="217" t="s">
        <v>641</v>
      </c>
      <c r="H157" s="217">
        <v>2030</v>
      </c>
      <c r="I157" s="217" t="s">
        <v>643</v>
      </c>
      <c r="J157" s="217">
        <v>2040</v>
      </c>
      <c r="K157" s="217">
        <v>2024</v>
      </c>
      <c r="L157" s="222" t="s">
        <v>271</v>
      </c>
      <c r="M157" s="223" t="s">
        <v>635</v>
      </c>
      <c r="N157" s="223">
        <v>2030</v>
      </c>
      <c r="O157" s="223"/>
      <c r="P157" s="223"/>
      <c r="Q157" s="223">
        <v>2022</v>
      </c>
      <c r="R157" s="195" t="s">
        <v>216</v>
      </c>
      <c r="S157" s="196"/>
      <c r="T157" s="196"/>
      <c r="U157" s="196"/>
      <c r="V157" s="196"/>
      <c r="W157" s="197" t="s">
        <v>1520</v>
      </c>
      <c r="X157" s="197" t="s">
        <v>635</v>
      </c>
      <c r="Y157" s="197"/>
      <c r="Z157" s="197">
        <v>2016</v>
      </c>
    </row>
    <row r="158" spans="1:26" ht="15.65" customHeight="1">
      <c r="A158" s="206" t="s">
        <v>204</v>
      </c>
      <c r="B158" s="209" t="s">
        <v>6730</v>
      </c>
      <c r="C158" s="209">
        <v>2030</v>
      </c>
      <c r="D158" s="209"/>
      <c r="E158" s="206"/>
      <c r="F158" s="217" t="s">
        <v>172</v>
      </c>
      <c r="G158" s="217" t="s">
        <v>641</v>
      </c>
      <c r="H158" s="217">
        <v>2030</v>
      </c>
      <c r="I158" s="217" t="s">
        <v>643</v>
      </c>
      <c r="J158" s="217"/>
      <c r="K158" s="217">
        <v>2021</v>
      </c>
      <c r="L158" s="222" t="s">
        <v>177</v>
      </c>
      <c r="M158" s="223" t="s">
        <v>1096</v>
      </c>
      <c r="N158" s="223">
        <v>2025</v>
      </c>
      <c r="O158" s="223" t="s">
        <v>1135</v>
      </c>
      <c r="P158" s="223"/>
      <c r="Q158" s="223">
        <v>2017</v>
      </c>
      <c r="R158" s="195" t="s">
        <v>165</v>
      </c>
      <c r="S158" s="196"/>
      <c r="T158" s="196"/>
      <c r="U158" s="196"/>
      <c r="V158" s="196"/>
      <c r="W158" s="199" t="s">
        <v>2981</v>
      </c>
      <c r="X158" s="199" t="s">
        <v>635</v>
      </c>
      <c r="Y158" s="199"/>
      <c r="Z158" s="199">
        <v>2021</v>
      </c>
    </row>
    <row r="159" spans="1:26" ht="15.65" customHeight="1">
      <c r="A159" s="206" t="s">
        <v>205</v>
      </c>
      <c r="B159" s="209"/>
      <c r="C159" s="209"/>
      <c r="D159" s="209"/>
      <c r="E159" s="206"/>
      <c r="F159" s="217" t="s">
        <v>433</v>
      </c>
      <c r="G159" s="217"/>
      <c r="H159" s="217"/>
      <c r="I159" s="217"/>
      <c r="J159" s="217"/>
      <c r="K159" s="217"/>
      <c r="L159" s="222" t="s">
        <v>218</v>
      </c>
      <c r="M159" s="223"/>
      <c r="N159" s="223"/>
      <c r="O159" s="223"/>
      <c r="P159" s="223"/>
      <c r="Q159" s="223" t="s">
        <v>39</v>
      </c>
      <c r="R159" s="195" t="s">
        <v>342</v>
      </c>
      <c r="S159" s="196"/>
      <c r="T159" s="196"/>
      <c r="U159" s="196"/>
      <c r="V159" s="196"/>
      <c r="W159" s="197" t="s">
        <v>505</v>
      </c>
      <c r="X159" s="197"/>
      <c r="Y159" s="197"/>
      <c r="Z159" s="197"/>
    </row>
    <row r="160" spans="1:26" ht="15.65" customHeight="1">
      <c r="A160" s="206" t="s">
        <v>206</v>
      </c>
      <c r="B160" s="209" t="s">
        <v>6730</v>
      </c>
      <c r="C160" s="209">
        <v>2030</v>
      </c>
      <c r="D160" s="209"/>
      <c r="E160" s="206"/>
      <c r="F160" s="217" t="s">
        <v>339</v>
      </c>
      <c r="G160" s="217"/>
      <c r="H160" s="217"/>
      <c r="I160" s="217"/>
      <c r="J160" s="217"/>
      <c r="K160" s="217"/>
      <c r="L160" s="222" t="s">
        <v>229</v>
      </c>
      <c r="M160" s="223"/>
      <c r="N160" s="223"/>
      <c r="O160" s="223"/>
      <c r="P160" s="223"/>
      <c r="Q160" s="223" t="s">
        <v>39</v>
      </c>
      <c r="R160" s="195" t="s">
        <v>190</v>
      </c>
      <c r="S160" s="196"/>
      <c r="T160" s="196"/>
      <c r="U160" s="196"/>
      <c r="V160" s="196"/>
      <c r="W160" s="199" t="s">
        <v>496</v>
      </c>
      <c r="X160" s="199"/>
      <c r="Y160" s="199"/>
      <c r="Z160" s="199"/>
    </row>
    <row r="161" spans="1:26" ht="15.65" customHeight="1">
      <c r="A161" s="206" t="s">
        <v>207</v>
      </c>
      <c r="B161" s="209" t="s">
        <v>633</v>
      </c>
      <c r="C161" s="209">
        <v>2030</v>
      </c>
      <c r="D161" s="209"/>
      <c r="E161" s="206"/>
      <c r="F161" s="217" t="s">
        <v>403</v>
      </c>
      <c r="G161" s="217"/>
      <c r="H161" s="217"/>
      <c r="I161" s="217"/>
      <c r="J161" s="217"/>
      <c r="K161" s="217"/>
      <c r="L161" s="222" t="s">
        <v>205</v>
      </c>
      <c r="M161" s="223"/>
      <c r="N161" s="223"/>
      <c r="O161" s="223"/>
      <c r="P161" s="223"/>
      <c r="Q161" s="223" t="s">
        <v>39</v>
      </c>
      <c r="R161" s="195" t="s">
        <v>192</v>
      </c>
      <c r="S161" s="196" t="s">
        <v>1096</v>
      </c>
      <c r="T161" s="196">
        <v>2030</v>
      </c>
      <c r="U161" s="196"/>
      <c r="V161" s="196">
        <v>2030</v>
      </c>
      <c r="W161" s="197" t="s">
        <v>57</v>
      </c>
      <c r="X161" s="197" t="s">
        <v>1096</v>
      </c>
      <c r="Y161" s="197">
        <v>2030</v>
      </c>
      <c r="Z161" s="197">
        <v>2018</v>
      </c>
    </row>
    <row r="162" spans="1:26" ht="15.65" customHeight="1">
      <c r="A162" s="206" t="s">
        <v>208</v>
      </c>
      <c r="B162" s="209" t="s">
        <v>6730</v>
      </c>
      <c r="C162" s="209">
        <v>2030</v>
      </c>
      <c r="D162" s="209"/>
      <c r="E162" s="206"/>
      <c r="F162" s="217" t="s">
        <v>401</v>
      </c>
      <c r="G162" s="217"/>
      <c r="H162" s="217"/>
      <c r="I162" s="217"/>
      <c r="J162" s="217"/>
      <c r="K162" s="217"/>
      <c r="L162" s="222" t="s">
        <v>198</v>
      </c>
      <c r="M162" s="223" t="s">
        <v>1096</v>
      </c>
      <c r="N162" s="223">
        <v>2030</v>
      </c>
      <c r="O162" s="223" t="s">
        <v>1097</v>
      </c>
      <c r="P162" s="223"/>
      <c r="Q162" s="223">
        <v>2021</v>
      </c>
      <c r="R162" s="195" t="s">
        <v>289</v>
      </c>
      <c r="S162" s="196"/>
      <c r="T162" s="196"/>
      <c r="U162" s="196"/>
      <c r="V162" s="196"/>
      <c r="W162" s="199" t="s">
        <v>262</v>
      </c>
      <c r="X162" s="199"/>
      <c r="Y162" s="199"/>
      <c r="Z162" s="199"/>
    </row>
    <row r="163" spans="1:26" ht="15.65" customHeight="1">
      <c r="A163" s="206" t="s">
        <v>209</v>
      </c>
      <c r="B163" s="209"/>
      <c r="C163" s="209"/>
      <c r="D163" s="209"/>
      <c r="E163" s="206"/>
      <c r="F163" s="217" t="s">
        <v>188</v>
      </c>
      <c r="G163" s="217" t="s">
        <v>641</v>
      </c>
      <c r="H163" s="217">
        <v>2030</v>
      </c>
      <c r="I163" s="217" t="s">
        <v>634</v>
      </c>
      <c r="J163" s="217"/>
      <c r="K163" s="217">
        <v>2022</v>
      </c>
      <c r="L163" s="222" t="s">
        <v>216</v>
      </c>
      <c r="M163" s="223"/>
      <c r="N163" s="223"/>
      <c r="O163" s="223"/>
      <c r="P163" s="223"/>
      <c r="Q163" s="223" t="s">
        <v>39</v>
      </c>
      <c r="R163" s="195" t="s">
        <v>198</v>
      </c>
      <c r="S163" s="196" t="s">
        <v>1096</v>
      </c>
      <c r="T163" s="196">
        <v>2030</v>
      </c>
      <c r="U163" s="196"/>
      <c r="V163" s="196">
        <v>2030</v>
      </c>
      <c r="W163" s="197" t="s">
        <v>96</v>
      </c>
      <c r="X163" s="197"/>
      <c r="Y163" s="197"/>
      <c r="Z163" s="197"/>
    </row>
    <row r="164" spans="1:26" ht="15.65" customHeight="1">
      <c r="A164" s="206" t="s">
        <v>210</v>
      </c>
      <c r="B164" s="209" t="s">
        <v>6731</v>
      </c>
      <c r="C164" s="209"/>
      <c r="D164" s="209"/>
      <c r="E164" s="206"/>
      <c r="F164" s="217" t="s">
        <v>543</v>
      </c>
      <c r="G164" s="217"/>
      <c r="H164" s="217"/>
      <c r="I164" s="217"/>
      <c r="J164" s="217"/>
      <c r="K164" s="217"/>
      <c r="L164" s="222" t="s">
        <v>192</v>
      </c>
      <c r="M164" s="223" t="s">
        <v>1096</v>
      </c>
      <c r="N164" s="223">
        <v>2030</v>
      </c>
      <c r="O164" s="223" t="s">
        <v>1097</v>
      </c>
      <c r="P164" s="223"/>
      <c r="Q164" s="223">
        <v>2021</v>
      </c>
      <c r="R164" s="195" t="s">
        <v>249</v>
      </c>
      <c r="S164" s="196"/>
      <c r="T164" s="196"/>
      <c r="U164" s="196"/>
      <c r="V164" s="196"/>
      <c r="W164" s="199" t="s">
        <v>504</v>
      </c>
      <c r="X164" s="199" t="s">
        <v>1096</v>
      </c>
      <c r="Y164" s="199">
        <v>2030</v>
      </c>
      <c r="Z164" s="199">
        <v>2021</v>
      </c>
    </row>
    <row r="165" spans="1:26" ht="15.65" customHeight="1">
      <c r="A165" s="206" t="s">
        <v>211</v>
      </c>
      <c r="B165" s="209"/>
      <c r="C165" s="209"/>
      <c r="D165" s="209"/>
      <c r="E165" s="206"/>
      <c r="F165" s="217" t="s">
        <v>285</v>
      </c>
      <c r="G165" s="217" t="s">
        <v>633</v>
      </c>
      <c r="H165" s="217">
        <v>2030</v>
      </c>
      <c r="I165" s="217" t="s">
        <v>643</v>
      </c>
      <c r="J165" s="217"/>
      <c r="K165" s="217">
        <v>2022</v>
      </c>
      <c r="L165" s="222" t="s">
        <v>337</v>
      </c>
      <c r="M165" s="223"/>
      <c r="N165" s="223"/>
      <c r="O165" s="223"/>
      <c r="P165" s="223"/>
      <c r="Q165" s="223" t="s">
        <v>39</v>
      </c>
      <c r="R165" s="195" t="s">
        <v>337</v>
      </c>
      <c r="S165" s="196"/>
      <c r="T165" s="196"/>
      <c r="U165" s="196"/>
      <c r="V165" s="196"/>
      <c r="W165" s="197" t="s">
        <v>2987</v>
      </c>
      <c r="X165" s="197" t="s">
        <v>1096</v>
      </c>
      <c r="Y165" s="197">
        <v>2030</v>
      </c>
      <c r="Z165" s="197">
        <v>2017</v>
      </c>
    </row>
    <row r="166" spans="1:26" ht="15.65" customHeight="1">
      <c r="A166" s="206" t="s">
        <v>212</v>
      </c>
      <c r="B166" s="209"/>
      <c r="C166" s="209"/>
      <c r="D166" s="209"/>
      <c r="E166" s="206"/>
      <c r="F166" s="217" t="s">
        <v>117</v>
      </c>
      <c r="G166" s="217" t="s">
        <v>641</v>
      </c>
      <c r="H166" s="217">
        <v>2030</v>
      </c>
      <c r="I166" s="217" t="s">
        <v>634</v>
      </c>
      <c r="J166" s="217"/>
      <c r="K166" s="217">
        <v>2020</v>
      </c>
      <c r="L166" s="222" t="s">
        <v>202</v>
      </c>
      <c r="M166" s="223" t="s">
        <v>1096</v>
      </c>
      <c r="N166" s="223">
        <v>2030</v>
      </c>
      <c r="O166" s="223"/>
      <c r="P166" s="223"/>
      <c r="Q166" s="223">
        <v>2022</v>
      </c>
      <c r="R166" s="195" t="s">
        <v>231</v>
      </c>
      <c r="S166" s="196"/>
      <c r="T166" s="196"/>
      <c r="U166" s="196"/>
      <c r="V166" s="196"/>
      <c r="W166" s="199" t="s">
        <v>336</v>
      </c>
      <c r="X166" s="199"/>
      <c r="Y166" s="199"/>
      <c r="Z166" s="199"/>
    </row>
    <row r="167" spans="1:26" ht="15.65" customHeight="1">
      <c r="A167" s="206" t="s">
        <v>213</v>
      </c>
      <c r="B167" s="209"/>
      <c r="C167" s="209"/>
      <c r="D167" s="209"/>
      <c r="E167" s="206"/>
      <c r="F167" s="217" t="s">
        <v>85</v>
      </c>
      <c r="G167" s="217"/>
      <c r="H167" s="217"/>
      <c r="I167" s="217"/>
      <c r="J167" s="217"/>
      <c r="K167" s="217"/>
      <c r="L167" s="222" t="s">
        <v>300</v>
      </c>
      <c r="M167" s="223"/>
      <c r="N167" s="223"/>
      <c r="O167" s="223"/>
      <c r="P167" s="223"/>
      <c r="Q167" s="223" t="s">
        <v>39</v>
      </c>
      <c r="R167" s="195" t="s">
        <v>450</v>
      </c>
      <c r="S167" s="196"/>
      <c r="T167" s="196"/>
      <c r="U167" s="196"/>
      <c r="V167" s="196"/>
      <c r="W167" s="197" t="s">
        <v>159</v>
      </c>
      <c r="X167" s="197" t="s">
        <v>1096</v>
      </c>
      <c r="Y167" s="197">
        <v>2030</v>
      </c>
      <c r="Z167" s="197">
        <v>2021</v>
      </c>
    </row>
    <row r="168" spans="1:26" ht="15.65" customHeight="1">
      <c r="A168" s="206" t="s">
        <v>214</v>
      </c>
      <c r="B168" s="209"/>
      <c r="C168" s="209"/>
      <c r="D168" s="209"/>
      <c r="E168" s="206"/>
      <c r="F168" s="217" t="s">
        <v>384</v>
      </c>
      <c r="G168" s="217"/>
      <c r="H168" s="217"/>
      <c r="I168" s="217"/>
      <c r="J168" s="217"/>
      <c r="K168" s="217"/>
      <c r="L168" s="222" t="s">
        <v>251</v>
      </c>
      <c r="M168" s="223"/>
      <c r="N168" s="223"/>
      <c r="O168" s="223"/>
      <c r="P168" s="223"/>
      <c r="Q168" s="223" t="s">
        <v>39</v>
      </c>
      <c r="R168" s="195" t="s">
        <v>169</v>
      </c>
      <c r="S168" s="196"/>
      <c r="T168" s="196"/>
      <c r="U168" s="196"/>
      <c r="V168" s="196"/>
      <c r="W168" s="199" t="s">
        <v>373</v>
      </c>
      <c r="X168" s="199"/>
      <c r="Y168" s="199"/>
      <c r="Z168" s="199"/>
    </row>
    <row r="169" spans="1:26" ht="15.65" customHeight="1">
      <c r="A169" s="206" t="s">
        <v>215</v>
      </c>
      <c r="B169" s="209" t="s">
        <v>6731</v>
      </c>
      <c r="C169" s="209"/>
      <c r="D169" s="209" t="s">
        <v>6731</v>
      </c>
      <c r="E169" s="206"/>
      <c r="F169" s="217" t="s">
        <v>493</v>
      </c>
      <c r="G169" s="217"/>
      <c r="H169" s="217"/>
      <c r="I169" s="217"/>
      <c r="J169" s="217"/>
      <c r="K169" s="217"/>
      <c r="L169" s="222" t="s">
        <v>450</v>
      </c>
      <c r="M169" s="223"/>
      <c r="N169" s="223"/>
      <c r="O169" s="223"/>
      <c r="P169" s="223"/>
      <c r="Q169" s="223" t="s">
        <v>39</v>
      </c>
      <c r="R169" s="195" t="s">
        <v>262</v>
      </c>
      <c r="S169" s="196"/>
      <c r="T169" s="196"/>
      <c r="U169" s="196"/>
      <c r="V169" s="196"/>
      <c r="W169" s="197" t="s">
        <v>344</v>
      </c>
      <c r="X169" s="197" t="s">
        <v>1096</v>
      </c>
      <c r="Y169" s="197">
        <v>2030</v>
      </c>
      <c r="Z169" s="197">
        <v>2020</v>
      </c>
    </row>
    <row r="170" spans="1:26" ht="15.65" customHeight="1">
      <c r="A170" s="206" t="s">
        <v>216</v>
      </c>
      <c r="B170" s="209"/>
      <c r="C170" s="209"/>
      <c r="D170" s="209"/>
      <c r="E170" s="206"/>
      <c r="F170" s="217" t="s">
        <v>518</v>
      </c>
      <c r="G170" s="217"/>
      <c r="H170" s="217"/>
      <c r="I170" s="217"/>
      <c r="J170" s="217"/>
      <c r="K170" s="217"/>
      <c r="L170" s="222" t="s">
        <v>174</v>
      </c>
      <c r="M170" s="223"/>
      <c r="N170" s="223"/>
      <c r="O170" s="223"/>
      <c r="P170" s="223"/>
      <c r="Q170" s="223" t="s">
        <v>39</v>
      </c>
      <c r="R170" s="195" t="s">
        <v>269</v>
      </c>
      <c r="S170" s="196"/>
      <c r="T170" s="196"/>
      <c r="U170" s="196"/>
      <c r="V170" s="196"/>
      <c r="W170" s="199" t="s">
        <v>225</v>
      </c>
      <c r="X170" s="199"/>
      <c r="Y170" s="199"/>
      <c r="Z170" s="199"/>
    </row>
    <row r="171" spans="1:26" ht="15.65" customHeight="1">
      <c r="A171" s="206" t="s">
        <v>217</v>
      </c>
      <c r="B171" s="209"/>
      <c r="C171" s="209"/>
      <c r="D171" s="209"/>
      <c r="E171" s="206"/>
      <c r="F171" s="217" t="s">
        <v>445</v>
      </c>
      <c r="G171" s="217"/>
      <c r="H171" s="217"/>
      <c r="I171" s="217"/>
      <c r="J171" s="217"/>
      <c r="K171" s="217"/>
      <c r="L171" s="222" t="s">
        <v>226</v>
      </c>
      <c r="M171" s="223"/>
      <c r="N171" s="223"/>
      <c r="O171" s="223"/>
      <c r="P171" s="223"/>
      <c r="Q171" s="223" t="s">
        <v>39</v>
      </c>
      <c r="R171" s="195" t="s">
        <v>236</v>
      </c>
      <c r="S171" s="198"/>
      <c r="T171" s="198"/>
      <c r="U171" s="198"/>
      <c r="V171" s="198"/>
      <c r="W171" s="197" t="s">
        <v>172</v>
      </c>
      <c r="X171" s="197" t="s">
        <v>635</v>
      </c>
      <c r="Y171" s="197"/>
      <c r="Z171" s="197">
        <v>2017</v>
      </c>
    </row>
    <row r="172" spans="1:26" ht="15.65" customHeight="1">
      <c r="A172" s="206" t="s">
        <v>218</v>
      </c>
      <c r="B172" s="209"/>
      <c r="C172" s="209"/>
      <c r="D172" s="209"/>
      <c r="E172" s="206"/>
      <c r="F172" s="217" t="s">
        <v>193</v>
      </c>
      <c r="G172" s="217" t="s">
        <v>641</v>
      </c>
      <c r="H172" s="217">
        <v>2030</v>
      </c>
      <c r="I172" s="217" t="s">
        <v>643</v>
      </c>
      <c r="J172" s="217">
        <v>2040</v>
      </c>
      <c r="K172" s="217">
        <v>2023</v>
      </c>
      <c r="L172" s="222" t="s">
        <v>250</v>
      </c>
      <c r="M172" s="223"/>
      <c r="N172" s="223"/>
      <c r="O172" s="223"/>
      <c r="P172" s="223"/>
      <c r="Q172" s="223" t="s">
        <v>39</v>
      </c>
      <c r="R172" s="195" t="s">
        <v>202</v>
      </c>
      <c r="S172" s="196" t="s">
        <v>1096</v>
      </c>
      <c r="T172" s="196">
        <v>2030</v>
      </c>
      <c r="U172" s="196"/>
      <c r="V172" s="201">
        <v>2030</v>
      </c>
      <c r="W172" s="199" t="s">
        <v>120</v>
      </c>
      <c r="X172" s="199" t="s">
        <v>1096</v>
      </c>
      <c r="Y172" s="199">
        <v>2030</v>
      </c>
      <c r="Z172" s="199">
        <v>2019</v>
      </c>
    </row>
    <row r="173" spans="1:26" ht="15.65" customHeight="1">
      <c r="A173" s="206" t="s">
        <v>219</v>
      </c>
      <c r="B173" s="209"/>
      <c r="C173" s="209"/>
      <c r="D173" s="209"/>
      <c r="E173" s="206"/>
      <c r="F173" s="217" t="s">
        <v>228</v>
      </c>
      <c r="G173" s="217"/>
      <c r="H173" s="217"/>
      <c r="I173" s="217"/>
      <c r="J173" s="217"/>
      <c r="K173" s="217"/>
      <c r="L173" s="222" t="s">
        <v>213</v>
      </c>
      <c r="M173" s="223"/>
      <c r="N173" s="223"/>
      <c r="O173" s="223"/>
      <c r="P173" s="223"/>
      <c r="Q173" s="223" t="s">
        <v>39</v>
      </c>
      <c r="R173" s="195" t="s">
        <v>244</v>
      </c>
      <c r="S173" s="196" t="s">
        <v>1096</v>
      </c>
      <c r="T173" s="196">
        <v>2030</v>
      </c>
      <c r="U173" s="196"/>
      <c r="V173" s="201">
        <v>2029</v>
      </c>
      <c r="W173" s="197" t="s">
        <v>433</v>
      </c>
      <c r="X173" s="197"/>
      <c r="Y173" s="197"/>
      <c r="Z173" s="197"/>
    </row>
    <row r="174" spans="1:26" ht="15.65" customHeight="1">
      <c r="A174" s="206" t="s">
        <v>220</v>
      </c>
      <c r="B174" s="209"/>
      <c r="C174" s="209"/>
      <c r="D174" s="209"/>
      <c r="E174" s="206"/>
      <c r="F174" s="217" t="s">
        <v>472</v>
      </c>
      <c r="G174" s="217" t="s">
        <v>641</v>
      </c>
      <c r="H174" s="217">
        <v>2035</v>
      </c>
      <c r="I174" s="217" t="s">
        <v>634</v>
      </c>
      <c r="J174" s="217"/>
      <c r="K174" s="217">
        <v>2023</v>
      </c>
      <c r="L174" s="222" t="s">
        <v>214</v>
      </c>
      <c r="M174" s="223"/>
      <c r="N174" s="223"/>
      <c r="O174" s="223"/>
      <c r="P174" s="223"/>
      <c r="Q174" s="223" t="s">
        <v>39</v>
      </c>
      <c r="R174" s="195" t="s">
        <v>246</v>
      </c>
      <c r="S174" s="196"/>
      <c r="T174" s="196"/>
      <c r="U174" s="196"/>
      <c r="V174" s="196"/>
      <c r="W174" s="199" t="s">
        <v>3100</v>
      </c>
      <c r="X174" s="199"/>
      <c r="Y174" s="199"/>
      <c r="Z174" s="199"/>
    </row>
    <row r="175" spans="1:26" ht="15.65" customHeight="1">
      <c r="A175" s="206" t="s">
        <v>221</v>
      </c>
      <c r="B175" s="209" t="s">
        <v>633</v>
      </c>
      <c r="C175" s="209">
        <v>2030</v>
      </c>
      <c r="D175" s="209"/>
      <c r="E175" s="206"/>
      <c r="F175" s="217" t="s">
        <v>199</v>
      </c>
      <c r="G175" s="217"/>
      <c r="H175" s="217"/>
      <c r="I175" s="217"/>
      <c r="J175" s="217"/>
      <c r="K175" s="217"/>
      <c r="L175" s="222" t="s">
        <v>367</v>
      </c>
      <c r="M175" s="223"/>
      <c r="N175" s="223"/>
      <c r="O175" s="223"/>
      <c r="P175" s="223"/>
      <c r="Q175" s="223" t="s">
        <v>39</v>
      </c>
      <c r="R175" s="195" t="s">
        <v>235</v>
      </c>
      <c r="S175" s="196" t="s">
        <v>635</v>
      </c>
      <c r="T175" s="196">
        <v>2030</v>
      </c>
      <c r="U175" s="196"/>
      <c r="V175" s="196"/>
      <c r="W175" s="197" t="s">
        <v>339</v>
      </c>
      <c r="X175" s="197"/>
      <c r="Y175" s="197"/>
      <c r="Z175" s="197"/>
    </row>
    <row r="176" spans="1:26" ht="15.65" customHeight="1">
      <c r="A176" s="206" t="s">
        <v>222</v>
      </c>
      <c r="B176" s="209" t="s">
        <v>6730</v>
      </c>
      <c r="C176" s="209">
        <v>2035</v>
      </c>
      <c r="D176" s="209"/>
      <c r="E176" s="206"/>
      <c r="F176" s="217" t="s">
        <v>204</v>
      </c>
      <c r="G176" s="217" t="s">
        <v>641</v>
      </c>
      <c r="H176" s="217">
        <v>2030</v>
      </c>
      <c r="I176" s="217" t="s">
        <v>634</v>
      </c>
      <c r="J176" s="217"/>
      <c r="K176" s="217">
        <v>2023</v>
      </c>
      <c r="L176" s="222" t="s">
        <v>248</v>
      </c>
      <c r="M176" s="223" t="s">
        <v>635</v>
      </c>
      <c r="N176" s="223">
        <v>2030</v>
      </c>
      <c r="O176" s="223"/>
      <c r="P176" s="223"/>
      <c r="Q176" s="223">
        <v>2022</v>
      </c>
      <c r="R176" s="195" t="s">
        <v>241</v>
      </c>
      <c r="S176" s="196"/>
      <c r="T176" s="196"/>
      <c r="U176" s="196"/>
      <c r="V176" s="196"/>
      <c r="W176" s="199" t="s">
        <v>403</v>
      </c>
      <c r="X176" s="199"/>
      <c r="Y176" s="199"/>
      <c r="Z176" s="199"/>
    </row>
    <row r="177" spans="1:26" ht="15.65" customHeight="1">
      <c r="A177" s="206" t="s">
        <v>223</v>
      </c>
      <c r="B177" s="209" t="s">
        <v>6730</v>
      </c>
      <c r="C177" s="209">
        <v>2033</v>
      </c>
      <c r="D177" s="209" t="s">
        <v>6730</v>
      </c>
      <c r="E177" s="206">
        <v>2050</v>
      </c>
      <c r="F177" s="217" t="s">
        <v>152</v>
      </c>
      <c r="G177" s="217"/>
      <c r="H177" s="217"/>
      <c r="I177" s="217"/>
      <c r="J177" s="217"/>
      <c r="K177" s="217"/>
      <c r="L177" s="222" t="s">
        <v>1647</v>
      </c>
      <c r="M177" s="223"/>
      <c r="N177" s="223"/>
      <c r="O177" s="223"/>
      <c r="P177" s="223"/>
      <c r="Q177" s="223" t="s">
        <v>39</v>
      </c>
      <c r="R177" s="195" t="s">
        <v>240</v>
      </c>
      <c r="S177" s="196"/>
      <c r="T177" s="196"/>
      <c r="U177" s="196"/>
      <c r="V177" s="196"/>
      <c r="W177" s="197" t="s">
        <v>401</v>
      </c>
      <c r="X177" s="197"/>
      <c r="Y177" s="197"/>
      <c r="Z177" s="197"/>
    </row>
    <row r="178" spans="1:26" ht="15.65" customHeight="1">
      <c r="A178" s="206" t="s">
        <v>224</v>
      </c>
      <c r="B178" s="209"/>
      <c r="C178" s="209"/>
      <c r="D178" s="209"/>
      <c r="E178" s="206"/>
      <c r="F178" s="217" t="s">
        <v>298</v>
      </c>
      <c r="G178" s="217"/>
      <c r="H178" s="217"/>
      <c r="I178" s="217"/>
      <c r="J178" s="217"/>
      <c r="K178" s="217"/>
      <c r="L178" s="222" t="s">
        <v>246</v>
      </c>
      <c r="M178" s="223"/>
      <c r="N178" s="223"/>
      <c r="O178" s="223"/>
      <c r="P178" s="223"/>
      <c r="Q178" s="223" t="s">
        <v>39</v>
      </c>
      <c r="R178" s="195" t="s">
        <v>213</v>
      </c>
      <c r="S178" s="196"/>
      <c r="T178" s="196"/>
      <c r="U178" s="196"/>
      <c r="V178" s="196"/>
      <c r="W178" s="199" t="s">
        <v>188</v>
      </c>
      <c r="X178" s="199" t="s">
        <v>635</v>
      </c>
      <c r="Y178" s="199"/>
      <c r="Z178" s="199">
        <v>2021</v>
      </c>
    </row>
    <row r="179" spans="1:26" ht="15.65" customHeight="1">
      <c r="A179" s="206" t="s">
        <v>225</v>
      </c>
      <c r="B179" s="209"/>
      <c r="C179" s="209"/>
      <c r="D179" s="209"/>
      <c r="E179" s="206"/>
      <c r="F179" s="217" t="s">
        <v>144</v>
      </c>
      <c r="G179" s="217"/>
      <c r="H179" s="217"/>
      <c r="I179" s="217"/>
      <c r="J179" s="217"/>
      <c r="K179" s="217"/>
      <c r="L179" s="222" t="s">
        <v>215</v>
      </c>
      <c r="M179" s="223" t="s">
        <v>635</v>
      </c>
      <c r="N179" s="223">
        <v>2030</v>
      </c>
      <c r="O179" s="223" t="s">
        <v>1097</v>
      </c>
      <c r="P179" s="223"/>
      <c r="Q179" s="223">
        <v>2021</v>
      </c>
      <c r="R179" s="195" t="s">
        <v>184</v>
      </c>
      <c r="S179" s="196"/>
      <c r="T179" s="196"/>
      <c r="U179" s="196"/>
      <c r="V179" s="196"/>
      <c r="W179" s="197" t="s">
        <v>285</v>
      </c>
      <c r="X179" s="197"/>
      <c r="Y179" s="197"/>
      <c r="Z179" s="197"/>
    </row>
    <row r="180" spans="1:26" ht="15.65" customHeight="1">
      <c r="A180" s="206" t="s">
        <v>226</v>
      </c>
      <c r="B180" s="209"/>
      <c r="C180" s="209"/>
      <c r="D180" s="209"/>
      <c r="E180" s="206"/>
      <c r="F180" s="217" t="s">
        <v>864</v>
      </c>
      <c r="G180" s="217"/>
      <c r="H180" s="217"/>
      <c r="I180" s="217"/>
      <c r="J180" s="217"/>
      <c r="K180" s="217"/>
      <c r="L180" s="222" t="s">
        <v>308</v>
      </c>
      <c r="M180" s="223"/>
      <c r="N180" s="223"/>
      <c r="O180" s="223"/>
      <c r="P180" s="223"/>
      <c r="Q180" s="223" t="s">
        <v>39</v>
      </c>
      <c r="R180" s="195" t="s">
        <v>367</v>
      </c>
      <c r="S180" s="196"/>
      <c r="T180" s="196"/>
      <c r="U180" s="196"/>
      <c r="V180" s="196"/>
      <c r="W180" s="199" t="s">
        <v>117</v>
      </c>
      <c r="X180" s="199" t="s">
        <v>1096</v>
      </c>
      <c r="Y180" s="199">
        <v>2030</v>
      </c>
      <c r="Z180" s="199">
        <v>2020</v>
      </c>
    </row>
    <row r="181" spans="1:26" ht="15.65" customHeight="1">
      <c r="A181" s="206" t="s">
        <v>227</v>
      </c>
      <c r="B181" s="209"/>
      <c r="C181" s="209"/>
      <c r="D181" s="209"/>
      <c r="E181" s="206"/>
      <c r="F181" s="217" t="s">
        <v>62</v>
      </c>
      <c r="G181" s="217"/>
      <c r="H181" s="217"/>
      <c r="I181" s="217"/>
      <c r="J181" s="217"/>
      <c r="K181" s="217"/>
      <c r="L181" s="222" t="s">
        <v>241</v>
      </c>
      <c r="M181" s="223"/>
      <c r="N181" s="223"/>
      <c r="O181" s="223"/>
      <c r="P181" s="223"/>
      <c r="Q181" s="223" t="s">
        <v>39</v>
      </c>
      <c r="R181" s="195" t="s">
        <v>257</v>
      </c>
      <c r="S181" s="196" t="s">
        <v>635</v>
      </c>
      <c r="T181" s="196">
        <v>2030</v>
      </c>
      <c r="U181" s="196"/>
      <c r="V181" s="196"/>
      <c r="W181" s="197" t="s">
        <v>384</v>
      </c>
      <c r="X181" s="197"/>
      <c r="Y181" s="197"/>
      <c r="Z181" s="197"/>
    </row>
    <row r="182" spans="1:26" ht="15.65" customHeight="1">
      <c r="A182" s="206" t="s">
        <v>228</v>
      </c>
      <c r="B182" s="209"/>
      <c r="C182" s="209"/>
      <c r="D182" s="209"/>
      <c r="E182" s="206"/>
      <c r="F182" s="217" t="s">
        <v>411</v>
      </c>
      <c r="G182" s="217"/>
      <c r="H182" s="217"/>
      <c r="I182" s="217"/>
      <c r="J182" s="217"/>
      <c r="K182" s="217"/>
      <c r="L182" s="222" t="s">
        <v>307</v>
      </c>
      <c r="M182" s="223"/>
      <c r="N182" s="223"/>
      <c r="O182" s="223"/>
      <c r="P182" s="223"/>
      <c r="Q182" s="223" t="s">
        <v>39</v>
      </c>
      <c r="R182" s="195" t="s">
        <v>166</v>
      </c>
      <c r="S182" s="196"/>
      <c r="T182" s="196"/>
      <c r="U182" s="196"/>
      <c r="V182" s="196"/>
      <c r="W182" s="199" t="s">
        <v>493</v>
      </c>
      <c r="X182" s="199"/>
      <c r="Y182" s="199"/>
      <c r="Z182" s="199"/>
    </row>
    <row r="183" spans="1:26" ht="15.65" customHeight="1">
      <c r="A183" s="206" t="s">
        <v>229</v>
      </c>
      <c r="B183" s="209"/>
      <c r="C183" s="209"/>
      <c r="D183" s="209"/>
      <c r="E183" s="206"/>
      <c r="F183" s="217" t="s">
        <v>98</v>
      </c>
      <c r="G183" s="217"/>
      <c r="H183" s="217"/>
      <c r="I183" s="217"/>
      <c r="J183" s="217"/>
      <c r="K183" s="217"/>
      <c r="L183" s="222" t="s">
        <v>231</v>
      </c>
      <c r="M183" s="223"/>
      <c r="N183" s="223"/>
      <c r="O183" s="223"/>
      <c r="P183" s="223"/>
      <c r="Q183" s="223" t="s">
        <v>39</v>
      </c>
      <c r="R183" s="195" t="s">
        <v>247</v>
      </c>
      <c r="S183" s="196"/>
      <c r="T183" s="196"/>
      <c r="U183" s="196"/>
      <c r="V183" s="196"/>
      <c r="W183" s="197" t="s">
        <v>445</v>
      </c>
      <c r="X183" s="197"/>
      <c r="Y183" s="197"/>
      <c r="Z183" s="197"/>
    </row>
    <row r="184" spans="1:26" ht="15.65" customHeight="1">
      <c r="A184" s="206" t="s">
        <v>230</v>
      </c>
      <c r="B184" s="209"/>
      <c r="C184" s="209"/>
      <c r="D184" s="209"/>
      <c r="E184" s="206"/>
      <c r="F184" s="217" t="s">
        <v>183</v>
      </c>
      <c r="G184" s="217"/>
      <c r="H184" s="217"/>
      <c r="I184" s="217"/>
      <c r="J184" s="217"/>
      <c r="K184" s="217"/>
      <c r="L184" s="222" t="s">
        <v>262</v>
      </c>
      <c r="M184" s="223"/>
      <c r="N184" s="223"/>
      <c r="O184" s="223"/>
      <c r="P184" s="223"/>
      <c r="Q184" s="223" t="s">
        <v>39</v>
      </c>
      <c r="R184" s="195" t="s">
        <v>299</v>
      </c>
      <c r="S184" s="196"/>
      <c r="T184" s="196"/>
      <c r="U184" s="196"/>
      <c r="V184" s="196"/>
      <c r="W184" s="199" t="s">
        <v>193</v>
      </c>
      <c r="X184" s="199" t="s">
        <v>1096</v>
      </c>
      <c r="Y184" s="199">
        <v>2030</v>
      </c>
      <c r="Z184" s="199">
        <v>2020</v>
      </c>
    </row>
    <row r="185" spans="1:26" ht="15.65" customHeight="1">
      <c r="A185" s="206" t="s">
        <v>231</v>
      </c>
      <c r="B185" s="209"/>
      <c r="C185" s="209"/>
      <c r="D185" s="209"/>
      <c r="E185" s="206"/>
      <c r="F185" s="217" t="s">
        <v>865</v>
      </c>
      <c r="G185" s="217"/>
      <c r="H185" s="217"/>
      <c r="I185" s="217"/>
      <c r="J185" s="217"/>
      <c r="K185" s="217"/>
      <c r="L185" s="222" t="s">
        <v>235</v>
      </c>
      <c r="M185" s="223" t="s">
        <v>635</v>
      </c>
      <c r="N185" s="223">
        <v>2030</v>
      </c>
      <c r="O185" s="223"/>
      <c r="P185" s="223"/>
      <c r="Q185" s="223">
        <v>2016</v>
      </c>
      <c r="R185" s="195" t="s">
        <v>170</v>
      </c>
      <c r="S185" s="196"/>
      <c r="T185" s="196"/>
      <c r="U185" s="196"/>
      <c r="V185" s="196"/>
      <c r="W185" s="197" t="s">
        <v>228</v>
      </c>
      <c r="X185" s="197"/>
      <c r="Y185" s="197"/>
      <c r="Z185" s="197"/>
    </row>
    <row r="186" spans="1:26" ht="15.65" customHeight="1">
      <c r="A186" s="206" t="s">
        <v>232</v>
      </c>
      <c r="B186" s="209" t="s">
        <v>6730</v>
      </c>
      <c r="C186" s="209">
        <v>2025</v>
      </c>
      <c r="D186" s="209"/>
      <c r="E186" s="206"/>
      <c r="F186" s="217" t="s">
        <v>84</v>
      </c>
      <c r="G186" s="217" t="s">
        <v>641</v>
      </c>
      <c r="H186" s="217">
        <v>2035</v>
      </c>
      <c r="I186" s="217" t="s">
        <v>643</v>
      </c>
      <c r="J186" s="217"/>
      <c r="K186" s="217">
        <v>2021</v>
      </c>
      <c r="L186" s="222" t="s">
        <v>236</v>
      </c>
      <c r="M186" s="223"/>
      <c r="N186" s="223"/>
      <c r="O186" s="223"/>
      <c r="P186" s="223"/>
      <c r="Q186" s="223" t="s">
        <v>39</v>
      </c>
      <c r="R186" s="195" t="s">
        <v>199</v>
      </c>
      <c r="S186" s="196"/>
      <c r="T186" s="196"/>
      <c r="U186" s="196"/>
      <c r="V186" s="196"/>
      <c r="W186" s="199" t="s">
        <v>199</v>
      </c>
      <c r="X186" s="199"/>
      <c r="Y186" s="199"/>
      <c r="Z186" s="199"/>
    </row>
    <row r="187" spans="1:26" ht="15.65" customHeight="1">
      <c r="A187" s="209" t="s">
        <v>233</v>
      </c>
      <c r="B187" s="209"/>
      <c r="C187" s="209"/>
      <c r="D187" s="209"/>
      <c r="E187" s="206"/>
      <c r="F187" s="217" t="s">
        <v>128</v>
      </c>
      <c r="G187" s="217"/>
      <c r="H187" s="217"/>
      <c r="I187" s="217"/>
      <c r="J187" s="217"/>
      <c r="K187" s="217"/>
      <c r="L187" s="222" t="s">
        <v>118</v>
      </c>
      <c r="M187" s="223"/>
      <c r="N187" s="223"/>
      <c r="O187" s="223"/>
      <c r="P187" s="223"/>
      <c r="Q187" s="223" t="s">
        <v>39</v>
      </c>
      <c r="R187" s="195" t="s">
        <v>234</v>
      </c>
      <c r="S187" s="196"/>
      <c r="T187" s="196"/>
      <c r="U187" s="196"/>
      <c r="V187" s="196"/>
      <c r="W187" s="197" t="s">
        <v>204</v>
      </c>
      <c r="X187" s="197" t="s">
        <v>1096</v>
      </c>
      <c r="Y187" s="197">
        <v>2030</v>
      </c>
      <c r="Z187" s="197">
        <v>2020</v>
      </c>
    </row>
    <row r="188" spans="1:26" ht="15.65" customHeight="1">
      <c r="A188" s="206" t="s">
        <v>234</v>
      </c>
      <c r="B188" s="209"/>
      <c r="C188" s="209"/>
      <c r="D188" s="209"/>
      <c r="E188" s="206"/>
      <c r="F188" s="217" t="s">
        <v>135</v>
      </c>
      <c r="G188" s="217"/>
      <c r="H188" s="217"/>
      <c r="I188" s="217"/>
      <c r="J188" s="217"/>
      <c r="K188" s="217"/>
      <c r="L188" s="222" t="s">
        <v>206</v>
      </c>
      <c r="M188" s="223" t="s">
        <v>1096</v>
      </c>
      <c r="N188" s="223">
        <v>2030</v>
      </c>
      <c r="O188" s="223"/>
      <c r="P188" s="223"/>
      <c r="Q188" s="223">
        <v>2022</v>
      </c>
      <c r="R188" s="195" t="s">
        <v>300</v>
      </c>
      <c r="S188" s="196"/>
      <c r="T188" s="196"/>
      <c r="U188" s="196"/>
      <c r="V188" s="196"/>
      <c r="W188" s="199" t="s">
        <v>152</v>
      </c>
      <c r="X188" s="199"/>
      <c r="Y188" s="199"/>
      <c r="Z188" s="199"/>
    </row>
    <row r="189" spans="1:26" ht="15.65" customHeight="1">
      <c r="A189" s="206" t="s">
        <v>235</v>
      </c>
      <c r="B189" s="209" t="s">
        <v>633</v>
      </c>
      <c r="C189" s="209">
        <v>2030</v>
      </c>
      <c r="D189" s="209"/>
      <c r="E189" s="206"/>
      <c r="F189" s="217" t="s">
        <v>366</v>
      </c>
      <c r="G189" s="217"/>
      <c r="H189" s="217"/>
      <c r="I189" s="217"/>
      <c r="J189" s="217"/>
      <c r="K189" s="217"/>
      <c r="L189" s="222" t="s">
        <v>178</v>
      </c>
      <c r="M189" s="223"/>
      <c r="N189" s="223"/>
      <c r="O189" s="223"/>
      <c r="P189" s="223"/>
      <c r="Q189" s="223" t="s">
        <v>39</v>
      </c>
      <c r="R189" s="195" t="s">
        <v>263</v>
      </c>
      <c r="S189" s="196" t="s">
        <v>1096</v>
      </c>
      <c r="T189" s="196">
        <v>2030</v>
      </c>
      <c r="U189" s="196"/>
      <c r="V189" s="201">
        <v>2030</v>
      </c>
      <c r="W189" s="197" t="s">
        <v>298</v>
      </c>
      <c r="X189" s="197"/>
      <c r="Y189" s="197"/>
      <c r="Z189" s="197"/>
    </row>
    <row r="190" spans="1:26" ht="15.65" customHeight="1">
      <c r="A190" s="206" t="s">
        <v>236</v>
      </c>
      <c r="B190" s="209" t="s">
        <v>6730</v>
      </c>
      <c r="C190" s="209">
        <v>2029</v>
      </c>
      <c r="D190" s="209" t="s">
        <v>6730</v>
      </c>
      <c r="E190" s="206">
        <v>2045</v>
      </c>
      <c r="F190" s="217" t="s">
        <v>450</v>
      </c>
      <c r="G190" s="217"/>
      <c r="H190" s="217"/>
      <c r="I190" s="217"/>
      <c r="J190" s="217"/>
      <c r="K190" s="217"/>
      <c r="L190" s="222" t="s">
        <v>339</v>
      </c>
      <c r="M190" s="223"/>
      <c r="N190" s="223"/>
      <c r="O190" s="223"/>
      <c r="P190" s="223"/>
      <c r="Q190" s="223" t="s">
        <v>39</v>
      </c>
      <c r="R190" s="195" t="s">
        <v>320</v>
      </c>
      <c r="S190" s="196"/>
      <c r="T190" s="196"/>
      <c r="U190" s="196"/>
      <c r="V190" s="196"/>
      <c r="W190" s="199" t="s">
        <v>144</v>
      </c>
      <c r="X190" s="199"/>
      <c r="Y190" s="199"/>
      <c r="Z190" s="199"/>
    </row>
    <row r="191" spans="1:26" ht="15.65" customHeight="1">
      <c r="A191" s="206" t="s">
        <v>237</v>
      </c>
      <c r="B191" s="209"/>
      <c r="C191" s="209"/>
      <c r="D191" s="209"/>
      <c r="E191" s="206"/>
      <c r="F191" s="217" t="s">
        <v>83</v>
      </c>
      <c r="G191" s="217" t="s">
        <v>641</v>
      </c>
      <c r="H191" s="217">
        <v>2035</v>
      </c>
      <c r="I191" s="217" t="s">
        <v>643</v>
      </c>
      <c r="J191" s="217"/>
      <c r="K191" s="217">
        <v>2021</v>
      </c>
      <c r="L191" s="222" t="s">
        <v>255</v>
      </c>
      <c r="M191" s="223" t="s">
        <v>1096</v>
      </c>
      <c r="N191" s="223">
        <v>2030</v>
      </c>
      <c r="O191" s="223" t="s">
        <v>1097</v>
      </c>
      <c r="P191" s="223"/>
      <c r="Q191" s="223">
        <v>2021</v>
      </c>
      <c r="R191" s="195" t="s">
        <v>302</v>
      </c>
      <c r="S191" s="196"/>
      <c r="T191" s="196"/>
      <c r="U191" s="196"/>
      <c r="V191" s="196"/>
      <c r="W191" s="197" t="s">
        <v>3108</v>
      </c>
      <c r="X191" s="197" t="s">
        <v>1096</v>
      </c>
      <c r="Y191" s="197">
        <v>2022</v>
      </c>
      <c r="Z191" s="197">
        <v>2018</v>
      </c>
    </row>
    <row r="192" spans="1:26" ht="15.65" customHeight="1">
      <c r="A192" s="206" t="s">
        <v>238</v>
      </c>
      <c r="B192" s="209"/>
      <c r="C192" s="209"/>
      <c r="D192" s="209"/>
      <c r="E192" s="206"/>
      <c r="F192" s="217" t="s">
        <v>388</v>
      </c>
      <c r="G192" s="217"/>
      <c r="H192" s="217"/>
      <c r="I192" s="217"/>
      <c r="J192" s="217"/>
      <c r="K192" s="217"/>
      <c r="L192" s="222" t="s">
        <v>342</v>
      </c>
      <c r="M192" s="223"/>
      <c r="N192" s="223"/>
      <c r="O192" s="223"/>
      <c r="P192" s="223"/>
      <c r="Q192" s="223" t="s">
        <v>39</v>
      </c>
      <c r="R192" s="195" t="s">
        <v>229</v>
      </c>
      <c r="S192" s="196"/>
      <c r="T192" s="196"/>
      <c r="U192" s="196"/>
      <c r="V192" s="196"/>
      <c r="W192" s="199" t="s">
        <v>2893</v>
      </c>
      <c r="X192" s="199"/>
      <c r="Y192" s="199"/>
      <c r="Z192" s="199"/>
    </row>
    <row r="193" spans="1:26" ht="15.65" customHeight="1">
      <c r="A193" s="206" t="s">
        <v>239</v>
      </c>
      <c r="B193" s="209"/>
      <c r="C193" s="209"/>
      <c r="D193" s="209"/>
      <c r="E193" s="206"/>
      <c r="F193" s="217" t="s">
        <v>72</v>
      </c>
      <c r="G193" s="217"/>
      <c r="H193" s="217"/>
      <c r="I193" s="217"/>
      <c r="J193" s="217"/>
      <c r="K193" s="217"/>
      <c r="L193" s="222" t="s">
        <v>247</v>
      </c>
      <c r="M193" s="223"/>
      <c r="N193" s="223"/>
      <c r="O193" s="223"/>
      <c r="P193" s="223"/>
      <c r="Q193" s="223" t="s">
        <v>39</v>
      </c>
      <c r="R193" s="195" t="s">
        <v>128</v>
      </c>
      <c r="S193" s="198"/>
      <c r="T193" s="198"/>
      <c r="U193" s="198"/>
      <c r="V193" s="198"/>
      <c r="W193" s="197" t="s">
        <v>864</v>
      </c>
      <c r="X193" s="197"/>
      <c r="Y193" s="197"/>
      <c r="Z193" s="197"/>
    </row>
    <row r="194" spans="1:26" ht="15.65" customHeight="1">
      <c r="A194" s="206" t="s">
        <v>240</v>
      </c>
      <c r="B194" s="209" t="s">
        <v>6731</v>
      </c>
      <c r="C194" s="209"/>
      <c r="D194" s="209"/>
      <c r="E194" s="206"/>
      <c r="F194" s="217" t="s">
        <v>118</v>
      </c>
      <c r="G194" s="217"/>
      <c r="H194" s="217"/>
      <c r="I194" s="217"/>
      <c r="J194" s="217"/>
      <c r="K194" s="217"/>
      <c r="L194" s="222" t="s">
        <v>299</v>
      </c>
      <c r="M194" s="223"/>
      <c r="N194" s="223"/>
      <c r="O194" s="223"/>
      <c r="P194" s="223"/>
      <c r="Q194" s="223" t="s">
        <v>39</v>
      </c>
      <c r="R194" s="195" t="s">
        <v>248</v>
      </c>
      <c r="S194" s="201"/>
      <c r="T194" s="201"/>
      <c r="U194" s="201"/>
      <c r="V194" s="198"/>
      <c r="W194" s="199" t="s">
        <v>62</v>
      </c>
      <c r="X194" s="199"/>
      <c r="Y194" s="199"/>
      <c r="Z194" s="199"/>
    </row>
    <row r="195" spans="1:26" ht="15.65" customHeight="1">
      <c r="A195" s="206" t="s">
        <v>241</v>
      </c>
      <c r="B195" s="209"/>
      <c r="C195" s="209"/>
      <c r="D195" s="209"/>
      <c r="E195" s="206"/>
      <c r="F195" s="217" t="s">
        <v>528</v>
      </c>
      <c r="G195" s="217"/>
      <c r="H195" s="217"/>
      <c r="I195" s="217"/>
      <c r="J195" s="217"/>
      <c r="K195" s="217"/>
      <c r="L195" s="222" t="s">
        <v>249</v>
      </c>
      <c r="M195" s="223"/>
      <c r="N195" s="223"/>
      <c r="O195" s="223"/>
      <c r="P195" s="223"/>
      <c r="Q195" s="223" t="s">
        <v>39</v>
      </c>
      <c r="R195" s="195" t="s">
        <v>309</v>
      </c>
      <c r="S195" s="196" t="s">
        <v>1096</v>
      </c>
      <c r="T195" s="196">
        <v>2030</v>
      </c>
      <c r="U195" s="196"/>
      <c r="V195" s="201">
        <v>2050</v>
      </c>
      <c r="W195" s="197" t="s">
        <v>89</v>
      </c>
      <c r="X195" s="197" t="s">
        <v>635</v>
      </c>
      <c r="Y195" s="197"/>
      <c r="Z195" s="197">
        <v>2020</v>
      </c>
    </row>
    <row r="196" spans="1:26" ht="15.65" customHeight="1">
      <c r="A196" s="206" t="s">
        <v>242</v>
      </c>
      <c r="B196" s="209"/>
      <c r="C196" s="209"/>
      <c r="D196" s="209"/>
      <c r="E196" s="206"/>
      <c r="F196" s="217" t="s">
        <v>200</v>
      </c>
      <c r="G196" s="217"/>
      <c r="H196" s="217"/>
      <c r="I196" s="217"/>
      <c r="J196" s="217"/>
      <c r="K196" s="217"/>
      <c r="L196" s="222" t="s">
        <v>327</v>
      </c>
      <c r="M196" s="223" t="s">
        <v>1096</v>
      </c>
      <c r="N196" s="223">
        <v>2030</v>
      </c>
      <c r="O196" s="223"/>
      <c r="P196" s="223"/>
      <c r="Q196" s="223">
        <v>2021</v>
      </c>
      <c r="R196" s="195" t="s">
        <v>215</v>
      </c>
      <c r="S196" s="196" t="s">
        <v>635</v>
      </c>
      <c r="T196" s="196">
        <v>2030</v>
      </c>
      <c r="U196" s="196"/>
      <c r="V196" s="196"/>
      <c r="W196" s="199" t="s">
        <v>98</v>
      </c>
      <c r="X196" s="199"/>
      <c r="Y196" s="199"/>
      <c r="Z196" s="199"/>
    </row>
    <row r="197" spans="1:26" ht="15.65" customHeight="1">
      <c r="A197" s="206" t="s">
        <v>243</v>
      </c>
      <c r="B197" s="209"/>
      <c r="C197" s="209"/>
      <c r="D197" s="209"/>
      <c r="E197" s="206"/>
      <c r="F197" s="217" t="s">
        <v>511</v>
      </c>
      <c r="G197" s="217"/>
      <c r="H197" s="217"/>
      <c r="I197" s="217"/>
      <c r="J197" s="217"/>
      <c r="K197" s="217"/>
      <c r="L197" s="222" t="s">
        <v>201</v>
      </c>
      <c r="M197" s="223"/>
      <c r="N197" s="223"/>
      <c r="O197" s="223"/>
      <c r="P197" s="223"/>
      <c r="Q197" s="223" t="s">
        <v>39</v>
      </c>
      <c r="R197" s="195" t="s">
        <v>118</v>
      </c>
      <c r="S197" s="196"/>
      <c r="T197" s="196">
        <v>2026</v>
      </c>
      <c r="U197" s="196">
        <v>2045</v>
      </c>
      <c r="V197" s="196">
        <v>2045</v>
      </c>
      <c r="W197" s="197" t="s">
        <v>183</v>
      </c>
      <c r="X197" s="197"/>
      <c r="Y197" s="197"/>
      <c r="Z197" s="197"/>
    </row>
    <row r="198" spans="1:26" ht="15.65" customHeight="1">
      <c r="A198" s="206" t="s">
        <v>244</v>
      </c>
      <c r="B198" s="209" t="s">
        <v>6730</v>
      </c>
      <c r="C198" s="209">
        <v>2030</v>
      </c>
      <c r="D198" s="209" t="s">
        <v>6730</v>
      </c>
      <c r="E198" s="206">
        <v>2050</v>
      </c>
      <c r="F198" s="217" t="s">
        <v>436</v>
      </c>
      <c r="G198" s="217" t="s">
        <v>641</v>
      </c>
      <c r="H198" s="217">
        <v>2030</v>
      </c>
      <c r="I198" s="217" t="s">
        <v>643</v>
      </c>
      <c r="J198" s="217">
        <v>2045</v>
      </c>
      <c r="K198" s="217">
        <v>2023</v>
      </c>
      <c r="L198" s="222" t="s">
        <v>207</v>
      </c>
      <c r="M198" s="223"/>
      <c r="N198" s="223"/>
      <c r="O198" s="223"/>
      <c r="P198" s="223"/>
      <c r="Q198" s="223" t="s">
        <v>39</v>
      </c>
      <c r="R198" s="195" t="s">
        <v>399</v>
      </c>
      <c r="S198" s="198"/>
      <c r="T198" s="198"/>
      <c r="U198" s="198"/>
      <c r="V198" s="198"/>
      <c r="W198" s="199" t="s">
        <v>3114</v>
      </c>
      <c r="X198" s="199"/>
      <c r="Y198" s="199"/>
      <c r="Z198" s="199"/>
    </row>
    <row r="199" spans="1:26" ht="15.65" customHeight="1">
      <c r="A199" s="206" t="s">
        <v>245</v>
      </c>
      <c r="B199" s="209"/>
      <c r="C199" s="209"/>
      <c r="D199" s="209"/>
      <c r="E199" s="206"/>
      <c r="F199" s="217" t="s">
        <v>466</v>
      </c>
      <c r="G199" s="217"/>
      <c r="H199" s="217"/>
      <c r="I199" s="217"/>
      <c r="J199" s="217"/>
      <c r="K199" s="217"/>
      <c r="L199" s="222" t="s">
        <v>254</v>
      </c>
      <c r="M199" s="223"/>
      <c r="N199" s="223"/>
      <c r="O199" s="223"/>
      <c r="P199" s="223"/>
      <c r="Q199" s="223" t="s">
        <v>39</v>
      </c>
      <c r="R199" s="195" t="s">
        <v>201</v>
      </c>
      <c r="S199" s="196"/>
      <c r="T199" s="196"/>
      <c r="U199" s="196"/>
      <c r="V199" s="196"/>
      <c r="W199" s="197" t="s">
        <v>2353</v>
      </c>
      <c r="X199" s="197"/>
      <c r="Y199" s="197"/>
      <c r="Z199" s="197"/>
    </row>
    <row r="200" spans="1:26" ht="15.65" customHeight="1">
      <c r="A200" s="206" t="s">
        <v>246</v>
      </c>
      <c r="B200" s="209" t="s">
        <v>6730</v>
      </c>
      <c r="C200" s="209">
        <v>2030</v>
      </c>
      <c r="D200" s="209" t="s">
        <v>6730</v>
      </c>
      <c r="E200" s="206">
        <v>2050</v>
      </c>
      <c r="F200" s="217" t="s">
        <v>537</v>
      </c>
      <c r="G200" s="217"/>
      <c r="H200" s="217"/>
      <c r="I200" s="217"/>
      <c r="J200" s="217"/>
      <c r="K200" s="217"/>
      <c r="L200" s="222" t="s">
        <v>147</v>
      </c>
      <c r="M200" s="223"/>
      <c r="N200" s="223"/>
      <c r="O200" s="223"/>
      <c r="P200" s="223"/>
      <c r="Q200" s="223" t="s">
        <v>39</v>
      </c>
      <c r="R200" s="195" t="s">
        <v>2749</v>
      </c>
      <c r="S200" s="196" t="s">
        <v>635</v>
      </c>
      <c r="T200" s="196">
        <v>2030</v>
      </c>
      <c r="U200" s="196"/>
      <c r="V200" s="196"/>
      <c r="W200" s="199" t="s">
        <v>3116</v>
      </c>
      <c r="X200" s="199" t="s">
        <v>1096</v>
      </c>
      <c r="Y200" s="199">
        <v>2030</v>
      </c>
      <c r="Z200" s="199">
        <v>2021</v>
      </c>
    </row>
    <row r="201" spans="1:26" ht="15.65" customHeight="1">
      <c r="A201" s="206" t="s">
        <v>247</v>
      </c>
      <c r="B201" s="209"/>
      <c r="C201" s="209"/>
      <c r="D201" s="209"/>
      <c r="E201" s="206"/>
      <c r="F201" s="217" t="s">
        <v>300</v>
      </c>
      <c r="G201" s="217"/>
      <c r="H201" s="217"/>
      <c r="I201" s="217"/>
      <c r="J201" s="217"/>
      <c r="K201" s="217"/>
      <c r="L201" s="222" t="s">
        <v>234</v>
      </c>
      <c r="M201" s="223"/>
      <c r="N201" s="223"/>
      <c r="O201" s="223"/>
      <c r="P201" s="223"/>
      <c r="Q201" s="223" t="s">
        <v>39</v>
      </c>
      <c r="R201" s="195" t="s">
        <v>214</v>
      </c>
      <c r="S201" s="196"/>
      <c r="T201" s="196"/>
      <c r="U201" s="196"/>
      <c r="V201" s="196"/>
      <c r="W201" s="197" t="s">
        <v>84</v>
      </c>
      <c r="X201" s="197" t="s">
        <v>1096</v>
      </c>
      <c r="Y201" s="197">
        <v>2035</v>
      </c>
      <c r="Z201" s="197">
        <v>2021</v>
      </c>
    </row>
    <row r="202" spans="1:26" ht="15.65" customHeight="1">
      <c r="A202" s="206" t="s">
        <v>248</v>
      </c>
      <c r="B202" s="209" t="s">
        <v>6730</v>
      </c>
      <c r="C202" s="209">
        <v>2032</v>
      </c>
      <c r="D202" s="209" t="s">
        <v>6730</v>
      </c>
      <c r="E202" s="206">
        <v>2050</v>
      </c>
      <c r="F202" s="217" t="s">
        <v>454</v>
      </c>
      <c r="G202" s="217"/>
      <c r="H202" s="217"/>
      <c r="I202" s="217"/>
      <c r="J202" s="217"/>
      <c r="K202" s="217"/>
      <c r="L202" s="222" t="s">
        <v>141</v>
      </c>
      <c r="M202" s="223"/>
      <c r="N202" s="223"/>
      <c r="O202" s="223"/>
      <c r="P202" s="223"/>
      <c r="Q202" s="223" t="s">
        <v>39</v>
      </c>
      <c r="R202" s="195" t="s">
        <v>2751</v>
      </c>
      <c r="S202" s="196" t="s">
        <v>635</v>
      </c>
      <c r="T202" s="196">
        <v>2025</v>
      </c>
      <c r="U202" s="196"/>
      <c r="V202" s="196">
        <v>2025</v>
      </c>
      <c r="W202" s="199" t="s">
        <v>2641</v>
      </c>
      <c r="X202" s="199"/>
      <c r="Y202" s="199"/>
      <c r="Z202" s="199"/>
    </row>
    <row r="203" spans="1:26" ht="15.65" customHeight="1">
      <c r="A203" s="206" t="s">
        <v>249</v>
      </c>
      <c r="B203" s="209"/>
      <c r="C203" s="209"/>
      <c r="D203" s="209"/>
      <c r="E203" s="206"/>
      <c r="F203" s="217" t="s">
        <v>503</v>
      </c>
      <c r="G203" s="217"/>
      <c r="H203" s="217"/>
      <c r="I203" s="217"/>
      <c r="J203" s="217"/>
      <c r="K203" s="217"/>
      <c r="L203" s="222" t="s">
        <v>320</v>
      </c>
      <c r="M203" s="223" t="s">
        <v>635</v>
      </c>
      <c r="N203" s="223">
        <v>2030</v>
      </c>
      <c r="O203" s="223"/>
      <c r="P203" s="223"/>
      <c r="Q203" s="223">
        <v>2023</v>
      </c>
      <c r="R203" s="195" t="s">
        <v>322</v>
      </c>
      <c r="S203" s="196"/>
      <c r="T203" s="196"/>
      <c r="U203" s="196"/>
      <c r="V203" s="196"/>
      <c r="W203" s="197" t="s">
        <v>128</v>
      </c>
      <c r="X203" s="197"/>
      <c r="Y203" s="197"/>
      <c r="Z203" s="197"/>
    </row>
    <row r="204" spans="1:26" ht="15.65" customHeight="1">
      <c r="A204" s="206" t="s">
        <v>250</v>
      </c>
      <c r="B204" s="209"/>
      <c r="C204" s="209"/>
      <c r="D204" s="209"/>
      <c r="E204" s="206"/>
      <c r="F204" s="217" t="s">
        <v>507</v>
      </c>
      <c r="G204" s="217"/>
      <c r="H204" s="217"/>
      <c r="I204" s="217"/>
      <c r="J204" s="217"/>
      <c r="K204" s="217"/>
      <c r="L204" s="222" t="s">
        <v>208</v>
      </c>
      <c r="M204" s="223" t="s">
        <v>1096</v>
      </c>
      <c r="N204" s="223">
        <v>2030</v>
      </c>
      <c r="O204" s="223"/>
      <c r="P204" s="223"/>
      <c r="Q204" s="223">
        <v>2022</v>
      </c>
      <c r="R204" s="195" t="s">
        <v>323</v>
      </c>
      <c r="S204" s="196" t="s">
        <v>1096</v>
      </c>
      <c r="T204" s="196">
        <v>2025</v>
      </c>
      <c r="U204" s="196"/>
      <c r="V204" s="201">
        <v>2025</v>
      </c>
      <c r="W204" s="199" t="s">
        <v>2141</v>
      </c>
      <c r="X204" s="199"/>
      <c r="Y204" s="199"/>
      <c r="Z204" s="199"/>
    </row>
    <row r="205" spans="1:26" ht="15.65" customHeight="1">
      <c r="A205" s="206" t="s">
        <v>251</v>
      </c>
      <c r="B205" s="209"/>
      <c r="C205" s="209"/>
      <c r="D205" s="209"/>
      <c r="E205" s="206"/>
      <c r="F205" s="217" t="s">
        <v>438</v>
      </c>
      <c r="G205" s="217"/>
      <c r="H205" s="217"/>
      <c r="I205" s="217"/>
      <c r="J205" s="217"/>
      <c r="K205" s="217"/>
      <c r="L205" s="222" t="s">
        <v>481</v>
      </c>
      <c r="M205" s="223"/>
      <c r="N205" s="223"/>
      <c r="O205" s="223"/>
      <c r="P205" s="223"/>
      <c r="Q205" s="223" t="s">
        <v>39</v>
      </c>
      <c r="R205" s="195" t="s">
        <v>2755</v>
      </c>
      <c r="S205" s="196" t="s">
        <v>635</v>
      </c>
      <c r="T205" s="196">
        <v>2030</v>
      </c>
      <c r="U205" s="196"/>
      <c r="V205" s="196"/>
      <c r="W205" s="197" t="s">
        <v>2940</v>
      </c>
      <c r="X205" s="197" t="s">
        <v>635</v>
      </c>
      <c r="Y205" s="197"/>
      <c r="Z205" s="197">
        <v>2016</v>
      </c>
    </row>
    <row r="206" spans="1:26" ht="15.65" customHeight="1">
      <c r="A206" s="206" t="s">
        <v>252</v>
      </c>
      <c r="B206" s="209"/>
      <c r="C206" s="209"/>
      <c r="D206" s="209"/>
      <c r="E206" s="206"/>
      <c r="F206" s="217" t="s">
        <v>490</v>
      </c>
      <c r="G206" s="217"/>
      <c r="H206" s="217"/>
      <c r="I206" s="217"/>
      <c r="J206" s="217"/>
      <c r="K206" s="217"/>
      <c r="L206" s="222" t="s">
        <v>263</v>
      </c>
      <c r="M206" s="223" t="s">
        <v>1096</v>
      </c>
      <c r="N206" s="223">
        <v>2030</v>
      </c>
      <c r="O206" s="223"/>
      <c r="P206" s="223"/>
      <c r="Q206" s="223">
        <v>2023</v>
      </c>
      <c r="R206" s="195" t="s">
        <v>254</v>
      </c>
      <c r="S206" s="196"/>
      <c r="T206" s="196"/>
      <c r="U206" s="196"/>
      <c r="V206" s="196">
        <v>2030</v>
      </c>
      <c r="W206" s="199" t="s">
        <v>2944</v>
      </c>
      <c r="X206" s="199" t="s">
        <v>1096</v>
      </c>
      <c r="Y206" s="199">
        <v>2030</v>
      </c>
      <c r="Z206" s="199">
        <v>2017</v>
      </c>
    </row>
    <row r="207" spans="1:26" ht="15.65" customHeight="1">
      <c r="A207" s="206" t="s">
        <v>253</v>
      </c>
      <c r="B207" s="209"/>
      <c r="C207" s="209"/>
      <c r="D207" s="209"/>
      <c r="E207" s="206"/>
      <c r="F207" s="217" t="s">
        <v>442</v>
      </c>
      <c r="G207" s="217"/>
      <c r="H207" s="217"/>
      <c r="I207" s="217"/>
      <c r="J207" s="217"/>
      <c r="K207" s="217"/>
      <c r="L207" s="222" t="s">
        <v>528</v>
      </c>
      <c r="M207" s="223"/>
      <c r="N207" s="223"/>
      <c r="O207" s="223"/>
      <c r="P207" s="223"/>
      <c r="Q207" s="223" t="s">
        <v>39</v>
      </c>
      <c r="R207" s="195" t="s">
        <v>258</v>
      </c>
      <c r="S207" s="196" t="s">
        <v>1096</v>
      </c>
      <c r="T207" s="196">
        <v>2030</v>
      </c>
      <c r="U207" s="196"/>
      <c r="V207" s="201">
        <v>2030</v>
      </c>
      <c r="W207" s="197" t="s">
        <v>135</v>
      </c>
      <c r="X207" s="197"/>
      <c r="Y207" s="197"/>
      <c r="Z207" s="197"/>
    </row>
    <row r="208" spans="1:26" ht="15.65" customHeight="1">
      <c r="A208" s="206" t="s">
        <v>254</v>
      </c>
      <c r="B208" s="209"/>
      <c r="C208" s="209"/>
      <c r="D208" s="209"/>
      <c r="E208" s="206"/>
      <c r="F208" s="217" t="s">
        <v>453</v>
      </c>
      <c r="G208" s="217"/>
      <c r="H208" s="217"/>
      <c r="I208" s="217"/>
      <c r="J208" s="217"/>
      <c r="K208" s="217"/>
      <c r="L208" s="222" t="s">
        <v>508</v>
      </c>
      <c r="M208" s="223"/>
      <c r="N208" s="223"/>
      <c r="O208" s="223"/>
      <c r="P208" s="223"/>
      <c r="Q208" s="223" t="s">
        <v>39</v>
      </c>
      <c r="R208" s="195" t="s">
        <v>310</v>
      </c>
      <c r="S208" s="196" t="s">
        <v>635</v>
      </c>
      <c r="T208" s="196">
        <v>2030</v>
      </c>
      <c r="U208" s="196"/>
      <c r="V208" s="196"/>
      <c r="W208" s="199" t="s">
        <v>366</v>
      </c>
      <c r="X208" s="199"/>
      <c r="Y208" s="199"/>
      <c r="Z208" s="199"/>
    </row>
    <row r="209" spans="1:26" ht="15.65" customHeight="1">
      <c r="A209" s="206" t="s">
        <v>255</v>
      </c>
      <c r="B209" s="209" t="s">
        <v>6730</v>
      </c>
      <c r="C209" s="209">
        <v>2030</v>
      </c>
      <c r="D209" s="209" t="s">
        <v>6731</v>
      </c>
      <c r="E209" s="206"/>
      <c r="F209" s="217" t="s">
        <v>430</v>
      </c>
      <c r="G209" s="217"/>
      <c r="H209" s="217"/>
      <c r="I209" s="217"/>
      <c r="J209" s="217"/>
      <c r="K209" s="217"/>
      <c r="L209" s="222" t="s">
        <v>1736</v>
      </c>
      <c r="M209" s="223"/>
      <c r="N209" s="223"/>
      <c r="O209" s="223"/>
      <c r="P209" s="223"/>
      <c r="Q209" s="223" t="s">
        <v>39</v>
      </c>
      <c r="R209" s="195" t="s">
        <v>222</v>
      </c>
      <c r="S209" s="196" t="s">
        <v>635</v>
      </c>
      <c r="T209" s="196">
        <v>2030</v>
      </c>
      <c r="U209" s="196"/>
      <c r="V209" s="196">
        <v>2030</v>
      </c>
      <c r="W209" s="197" t="s">
        <v>450</v>
      </c>
      <c r="X209" s="197"/>
      <c r="Y209" s="197"/>
      <c r="Z209" s="197"/>
    </row>
    <row r="210" spans="1:26" ht="15.65" customHeight="1">
      <c r="A210" s="206" t="s">
        <v>256</v>
      </c>
      <c r="B210" s="209"/>
      <c r="C210" s="209"/>
      <c r="D210" s="209"/>
      <c r="E210" s="206"/>
      <c r="F210" s="217" t="s">
        <v>302</v>
      </c>
      <c r="G210" s="217"/>
      <c r="H210" s="217"/>
      <c r="I210" s="217"/>
      <c r="J210" s="217"/>
      <c r="K210" s="217"/>
      <c r="L210" s="222" t="s">
        <v>1741</v>
      </c>
      <c r="M210" s="223"/>
      <c r="N210" s="223"/>
      <c r="O210" s="223"/>
      <c r="P210" s="223"/>
      <c r="Q210" s="223" t="s">
        <v>39</v>
      </c>
      <c r="R210" s="195" t="s">
        <v>290</v>
      </c>
      <c r="S210" s="196"/>
      <c r="T210" s="196"/>
      <c r="U210" s="196"/>
      <c r="V210" s="196"/>
      <c r="W210" s="199" t="s">
        <v>83</v>
      </c>
      <c r="X210" s="199" t="s">
        <v>1096</v>
      </c>
      <c r="Y210" s="199">
        <v>2035</v>
      </c>
      <c r="Z210" s="199">
        <v>2021</v>
      </c>
    </row>
    <row r="211" spans="1:26" ht="15.65" customHeight="1">
      <c r="A211" s="206" t="s">
        <v>257</v>
      </c>
      <c r="B211" s="209" t="s">
        <v>6731</v>
      </c>
      <c r="C211" s="209"/>
      <c r="D211" s="209"/>
      <c r="E211" s="206"/>
      <c r="F211" s="217" t="s">
        <v>237</v>
      </c>
      <c r="G211" s="217"/>
      <c r="H211" s="217"/>
      <c r="I211" s="217"/>
      <c r="J211" s="217"/>
      <c r="K211" s="217"/>
      <c r="L211" s="222" t="s">
        <v>304</v>
      </c>
      <c r="M211" s="223"/>
      <c r="N211" s="223"/>
      <c r="O211" s="223"/>
      <c r="P211" s="223"/>
      <c r="Q211" s="223" t="s">
        <v>39</v>
      </c>
      <c r="R211" s="195" t="s">
        <v>226</v>
      </c>
      <c r="S211" s="196"/>
      <c r="T211" s="196"/>
      <c r="U211" s="196"/>
      <c r="V211" s="196"/>
      <c r="W211" s="197" t="s">
        <v>388</v>
      </c>
      <c r="X211" s="197"/>
      <c r="Y211" s="197"/>
      <c r="Z211" s="197"/>
    </row>
    <row r="212" spans="1:26" ht="15.65" customHeight="1">
      <c r="A212" s="206" t="s">
        <v>258</v>
      </c>
      <c r="B212" s="209" t="s">
        <v>6730</v>
      </c>
      <c r="C212" s="209">
        <v>2030</v>
      </c>
      <c r="D212" s="209" t="s">
        <v>6731</v>
      </c>
      <c r="E212" s="206"/>
      <c r="F212" s="217" t="s">
        <v>356</v>
      </c>
      <c r="G212" s="217"/>
      <c r="H212" s="217"/>
      <c r="I212" s="217"/>
      <c r="J212" s="217"/>
      <c r="K212" s="217"/>
      <c r="L212" s="222" t="s">
        <v>258</v>
      </c>
      <c r="M212" s="223" t="s">
        <v>1096</v>
      </c>
      <c r="N212" s="223">
        <v>2030</v>
      </c>
      <c r="O212" s="223" t="s">
        <v>1097</v>
      </c>
      <c r="P212" s="223"/>
      <c r="Q212" s="223">
        <v>2017</v>
      </c>
      <c r="R212" s="195" t="s">
        <v>2760</v>
      </c>
      <c r="S212" s="196"/>
      <c r="T212" s="196"/>
      <c r="U212" s="196"/>
      <c r="V212" s="196"/>
      <c r="W212" s="199" t="s">
        <v>3120</v>
      </c>
      <c r="X212" s="199" t="s">
        <v>1096</v>
      </c>
      <c r="Y212" s="199">
        <v>2030</v>
      </c>
      <c r="Z212" s="199">
        <v>2021</v>
      </c>
    </row>
    <row r="213" spans="1:26" ht="15.65" customHeight="1">
      <c r="A213" s="206" t="s">
        <v>259</v>
      </c>
      <c r="B213" s="209" t="s">
        <v>6730</v>
      </c>
      <c r="C213" s="209">
        <v>2030</v>
      </c>
      <c r="D213" s="209" t="s">
        <v>6730</v>
      </c>
      <c r="E213" s="206">
        <v>2040</v>
      </c>
      <c r="F213" s="217" t="s">
        <v>306</v>
      </c>
      <c r="G213" s="217"/>
      <c r="H213" s="217"/>
      <c r="I213" s="217"/>
      <c r="J213" s="217"/>
      <c r="K213" s="217"/>
      <c r="L213" s="222" t="s">
        <v>328</v>
      </c>
      <c r="M213" s="223"/>
      <c r="N213" s="223"/>
      <c r="O213" s="223"/>
      <c r="P213" s="223"/>
      <c r="Q213" s="223" t="s">
        <v>39</v>
      </c>
      <c r="R213" s="195" t="s">
        <v>141</v>
      </c>
      <c r="S213" s="196"/>
      <c r="T213" s="196"/>
      <c r="U213" s="196"/>
      <c r="V213" s="196"/>
      <c r="W213" s="197" t="s">
        <v>436</v>
      </c>
      <c r="X213" s="197" t="s">
        <v>1096</v>
      </c>
      <c r="Y213" s="197">
        <v>2025</v>
      </c>
      <c r="Z213" s="197">
        <v>2019</v>
      </c>
    </row>
    <row r="214" spans="1:26" ht="15.65" customHeight="1">
      <c r="A214" s="206" t="s">
        <v>260</v>
      </c>
      <c r="B214" s="209" t="s">
        <v>6730</v>
      </c>
      <c r="C214" s="209">
        <v>2030</v>
      </c>
      <c r="D214" s="209" t="s">
        <v>6730</v>
      </c>
      <c r="E214" s="206">
        <v>2050</v>
      </c>
      <c r="F214" s="217" t="s">
        <v>548</v>
      </c>
      <c r="G214" s="217" t="s">
        <v>641</v>
      </c>
      <c r="H214" s="217">
        <v>2030</v>
      </c>
      <c r="I214" s="217" t="s">
        <v>643</v>
      </c>
      <c r="J214" s="217">
        <v>2040</v>
      </c>
      <c r="K214" s="217">
        <v>2021</v>
      </c>
      <c r="L214" s="222" t="s">
        <v>139</v>
      </c>
      <c r="M214" s="223"/>
      <c r="N214" s="223"/>
      <c r="O214" s="223"/>
      <c r="P214" s="223"/>
      <c r="Q214" s="223" t="s">
        <v>39</v>
      </c>
      <c r="R214" s="195" t="s">
        <v>207</v>
      </c>
      <c r="S214" s="196"/>
      <c r="T214" s="196"/>
      <c r="U214" s="196"/>
      <c r="V214" s="196"/>
      <c r="W214" s="199" t="s">
        <v>72</v>
      </c>
      <c r="X214" s="199"/>
      <c r="Y214" s="199"/>
      <c r="Z214" s="199"/>
    </row>
    <row r="215" spans="1:26" ht="15.65" customHeight="1">
      <c r="A215" s="206" t="s">
        <v>261</v>
      </c>
      <c r="B215" s="209"/>
      <c r="C215" s="209"/>
      <c r="D215" s="209"/>
      <c r="E215" s="206"/>
      <c r="F215" s="217" t="s">
        <v>129</v>
      </c>
      <c r="G215" s="217"/>
      <c r="H215" s="217"/>
      <c r="I215" s="217"/>
      <c r="J215" s="217"/>
      <c r="K215" s="217"/>
      <c r="L215" s="222" t="s">
        <v>323</v>
      </c>
      <c r="M215" s="223" t="s">
        <v>1096</v>
      </c>
      <c r="N215" s="223">
        <v>2025</v>
      </c>
      <c r="O215" s="223" t="s">
        <v>1097</v>
      </c>
      <c r="P215" s="223"/>
      <c r="Q215" s="223">
        <v>2022</v>
      </c>
      <c r="R215" s="195" t="s">
        <v>307</v>
      </c>
      <c r="S215" s="196"/>
      <c r="T215" s="196"/>
      <c r="U215" s="196"/>
      <c r="V215" s="196"/>
      <c r="W215" s="197" t="s">
        <v>118</v>
      </c>
      <c r="X215" s="197"/>
      <c r="Y215" s="197"/>
      <c r="Z215" s="197"/>
    </row>
    <row r="216" spans="1:26" ht="15.65" customHeight="1">
      <c r="A216" s="206" t="s">
        <v>262</v>
      </c>
      <c r="B216" s="209"/>
      <c r="C216" s="209"/>
      <c r="D216" s="209"/>
      <c r="E216" s="206"/>
      <c r="F216" s="217" t="s">
        <v>264</v>
      </c>
      <c r="G216" s="217" t="s">
        <v>641</v>
      </c>
      <c r="H216" s="217">
        <v>2030</v>
      </c>
      <c r="I216" s="217" t="s">
        <v>643</v>
      </c>
      <c r="J216" s="217"/>
      <c r="K216" s="217">
        <v>2020</v>
      </c>
      <c r="L216" s="222" t="s">
        <v>243</v>
      </c>
      <c r="M216" s="223"/>
      <c r="N216" s="223"/>
      <c r="O216" s="223"/>
      <c r="P216" s="223"/>
      <c r="Q216" s="223" t="s">
        <v>39</v>
      </c>
      <c r="R216" s="195" t="s">
        <v>945</v>
      </c>
      <c r="S216" s="196"/>
      <c r="T216" s="196"/>
      <c r="U216" s="196"/>
      <c r="V216" s="196"/>
      <c r="W216" s="199" t="s">
        <v>2975</v>
      </c>
      <c r="X216" s="199"/>
      <c r="Y216" s="199"/>
      <c r="Z216" s="199"/>
    </row>
    <row r="217" spans="1:26" ht="15.65" customHeight="1">
      <c r="A217" s="206" t="s">
        <v>263</v>
      </c>
      <c r="B217" s="209" t="s">
        <v>6730</v>
      </c>
      <c r="C217" s="209">
        <v>2030</v>
      </c>
      <c r="D217" s="209"/>
      <c r="E217" s="206"/>
      <c r="F217" s="217" t="s">
        <v>94</v>
      </c>
      <c r="G217" s="217" t="s">
        <v>641</v>
      </c>
      <c r="H217" s="217">
        <v>2030</v>
      </c>
      <c r="I217" s="217" t="s">
        <v>634</v>
      </c>
      <c r="J217" s="217"/>
      <c r="K217" s="217">
        <v>2024</v>
      </c>
      <c r="L217" s="222" t="s">
        <v>287</v>
      </c>
      <c r="M217" s="223" t="s">
        <v>635</v>
      </c>
      <c r="N217" s="223">
        <v>2030</v>
      </c>
      <c r="O217" s="223" t="s">
        <v>1097</v>
      </c>
      <c r="P217" s="223"/>
      <c r="Q217" s="223">
        <v>2021</v>
      </c>
      <c r="R217" s="195" t="s">
        <v>304</v>
      </c>
      <c r="S217" s="196"/>
      <c r="T217" s="196"/>
      <c r="U217" s="196"/>
      <c r="V217" s="196"/>
      <c r="W217" s="197" t="s">
        <v>528</v>
      </c>
      <c r="X217" s="197"/>
      <c r="Y217" s="197"/>
      <c r="Z217" s="197"/>
    </row>
    <row r="218" spans="1:26" ht="15.65" customHeight="1">
      <c r="A218" s="206" t="s">
        <v>264</v>
      </c>
      <c r="B218" s="209" t="s">
        <v>6730</v>
      </c>
      <c r="C218" s="209">
        <v>2030</v>
      </c>
      <c r="D218" s="209" t="s">
        <v>6730</v>
      </c>
      <c r="E218" s="206">
        <v>2050</v>
      </c>
      <c r="F218" s="217" t="s">
        <v>76</v>
      </c>
      <c r="G218" s="217" t="s">
        <v>641</v>
      </c>
      <c r="H218" s="217">
        <v>2030</v>
      </c>
      <c r="I218" s="217" t="s">
        <v>643</v>
      </c>
      <c r="J218" s="217">
        <v>2050</v>
      </c>
      <c r="K218" s="217">
        <v>2024</v>
      </c>
      <c r="L218" s="222" t="s">
        <v>224</v>
      </c>
      <c r="M218" s="223"/>
      <c r="N218" s="223"/>
      <c r="O218" s="223"/>
      <c r="P218" s="223"/>
      <c r="Q218" s="223" t="s">
        <v>39</v>
      </c>
      <c r="R218" s="195" t="s">
        <v>242</v>
      </c>
      <c r="S218" s="196"/>
      <c r="T218" s="196"/>
      <c r="U218" s="196"/>
      <c r="V218" s="196"/>
      <c r="W218" s="199" t="s">
        <v>200</v>
      </c>
      <c r="X218" s="199"/>
      <c r="Y218" s="199"/>
      <c r="Z218" s="199"/>
    </row>
    <row r="219" spans="1:26" ht="15.65" customHeight="1">
      <c r="A219" s="206" t="s">
        <v>265</v>
      </c>
      <c r="B219" s="209" t="s">
        <v>6730</v>
      </c>
      <c r="C219" s="209">
        <v>2030</v>
      </c>
      <c r="D219" s="209" t="s">
        <v>6730</v>
      </c>
      <c r="E219" s="206">
        <v>2045</v>
      </c>
      <c r="F219" s="217" t="s">
        <v>107</v>
      </c>
      <c r="G219" s="217"/>
      <c r="H219" s="217"/>
      <c r="I219" s="217"/>
      <c r="J219" s="217"/>
      <c r="K219" s="217"/>
      <c r="L219" s="222" t="s">
        <v>244</v>
      </c>
      <c r="M219" s="223" t="s">
        <v>1096</v>
      </c>
      <c r="N219" s="223">
        <v>2030</v>
      </c>
      <c r="O219" s="223" t="s">
        <v>1135</v>
      </c>
      <c r="P219" s="223" t="s">
        <v>1771</v>
      </c>
      <c r="Q219" s="223">
        <v>2023</v>
      </c>
      <c r="R219" s="195" t="s">
        <v>486</v>
      </c>
      <c r="S219" s="196"/>
      <c r="T219" s="196"/>
      <c r="U219" s="196"/>
      <c r="V219" s="196"/>
      <c r="W219" s="197" t="s">
        <v>537</v>
      </c>
      <c r="X219" s="197"/>
      <c r="Y219" s="197"/>
      <c r="Z219" s="197"/>
    </row>
    <row r="220" spans="1:26" ht="15.65" customHeight="1">
      <c r="A220" s="206" t="s">
        <v>266</v>
      </c>
      <c r="B220" s="209"/>
      <c r="C220" s="209"/>
      <c r="D220" s="209"/>
      <c r="E220" s="206"/>
      <c r="F220" s="217" t="s">
        <v>452</v>
      </c>
      <c r="G220" s="217" t="s">
        <v>641</v>
      </c>
      <c r="H220" s="217">
        <v>2037</v>
      </c>
      <c r="I220" s="217" t="s">
        <v>634</v>
      </c>
      <c r="J220" s="217"/>
      <c r="K220" s="217">
        <v>2023</v>
      </c>
      <c r="L220" s="222" t="s">
        <v>309</v>
      </c>
      <c r="M220" s="223" t="s">
        <v>1096</v>
      </c>
      <c r="N220" s="223">
        <v>2030</v>
      </c>
      <c r="O220" s="223" t="s">
        <v>1097</v>
      </c>
      <c r="P220" s="223"/>
      <c r="Q220" s="223">
        <v>2023</v>
      </c>
      <c r="R220" s="195" t="s">
        <v>208</v>
      </c>
      <c r="S220" s="196" t="s">
        <v>1096</v>
      </c>
      <c r="T220" s="196">
        <v>2030</v>
      </c>
      <c r="U220" s="196"/>
      <c r="V220" s="201">
        <v>2030</v>
      </c>
      <c r="W220" s="199" t="s">
        <v>300</v>
      </c>
      <c r="X220" s="199"/>
      <c r="Y220" s="199"/>
      <c r="Z220" s="199"/>
    </row>
    <row r="221" spans="1:26" ht="15.65" customHeight="1">
      <c r="A221" s="206" t="s">
        <v>267</v>
      </c>
      <c r="B221" s="209" t="s">
        <v>6730</v>
      </c>
      <c r="C221" s="209">
        <v>2030</v>
      </c>
      <c r="D221" s="209" t="s">
        <v>6731</v>
      </c>
      <c r="E221" s="206"/>
      <c r="F221" s="217" t="s">
        <v>323</v>
      </c>
      <c r="G221" s="217" t="s">
        <v>641</v>
      </c>
      <c r="H221" s="217">
        <v>2025</v>
      </c>
      <c r="I221" s="217" t="s">
        <v>643</v>
      </c>
      <c r="J221" s="217"/>
      <c r="K221" s="217">
        <v>2022</v>
      </c>
      <c r="L221" s="222" t="s">
        <v>222</v>
      </c>
      <c r="M221" s="223" t="s">
        <v>1096</v>
      </c>
      <c r="N221" s="223">
        <v>2030</v>
      </c>
      <c r="O221" s="223"/>
      <c r="P221" s="223"/>
      <c r="Q221" s="223">
        <v>2023</v>
      </c>
      <c r="R221" s="195" t="s">
        <v>327</v>
      </c>
      <c r="S221" s="196"/>
      <c r="T221" s="196"/>
      <c r="U221" s="196"/>
      <c r="V221" s="196"/>
      <c r="W221" s="197" t="s">
        <v>503</v>
      </c>
      <c r="X221" s="197"/>
      <c r="Y221" s="197"/>
      <c r="Z221" s="197"/>
    </row>
    <row r="222" spans="1:26" ht="15.65" customHeight="1">
      <c r="A222" s="206" t="s">
        <v>268</v>
      </c>
      <c r="B222" s="209"/>
      <c r="C222" s="209"/>
      <c r="D222" s="209"/>
      <c r="E222" s="206"/>
      <c r="F222" s="217" t="s">
        <v>104</v>
      </c>
      <c r="G222" s="217"/>
      <c r="H222" s="217"/>
      <c r="I222" s="217"/>
      <c r="J222" s="217"/>
      <c r="K222" s="217"/>
      <c r="L222" s="222" t="s">
        <v>259</v>
      </c>
      <c r="M222" s="223" t="s">
        <v>1096</v>
      </c>
      <c r="N222" s="223">
        <v>2025</v>
      </c>
      <c r="O222" s="223" t="s">
        <v>1097</v>
      </c>
      <c r="P222" s="223"/>
      <c r="Q222" s="223">
        <v>2018</v>
      </c>
      <c r="R222" s="195" t="s">
        <v>1741</v>
      </c>
      <c r="S222" s="196" t="s">
        <v>635</v>
      </c>
      <c r="T222" s="196">
        <v>2030</v>
      </c>
      <c r="U222" s="196"/>
      <c r="V222" s="196"/>
      <c r="W222" s="199" t="s">
        <v>507</v>
      </c>
      <c r="X222" s="199"/>
      <c r="Y222" s="199"/>
      <c r="Z222" s="199"/>
    </row>
    <row r="223" spans="1:26" ht="15.65" customHeight="1">
      <c r="A223" s="206" t="s">
        <v>269</v>
      </c>
      <c r="B223" s="209"/>
      <c r="C223" s="209"/>
      <c r="D223" s="209"/>
      <c r="E223" s="206"/>
      <c r="F223" s="217" t="s">
        <v>131</v>
      </c>
      <c r="G223" s="217"/>
      <c r="H223" s="217"/>
      <c r="I223" s="217"/>
      <c r="J223" s="217"/>
      <c r="K223" s="217"/>
      <c r="L223" s="222" t="s">
        <v>329</v>
      </c>
      <c r="M223" s="223"/>
      <c r="N223" s="223"/>
      <c r="O223" s="223"/>
      <c r="P223" s="223"/>
      <c r="Q223" s="223" t="s">
        <v>39</v>
      </c>
      <c r="R223" s="195" t="s">
        <v>237</v>
      </c>
      <c r="S223" s="196"/>
      <c r="T223" s="196"/>
      <c r="U223" s="196"/>
      <c r="V223" s="196"/>
      <c r="W223" s="197" t="s">
        <v>438</v>
      </c>
      <c r="X223" s="197"/>
      <c r="Y223" s="197"/>
      <c r="Z223" s="197"/>
    </row>
    <row r="224" spans="1:26" ht="15.65" customHeight="1">
      <c r="A224" s="206" t="s">
        <v>270</v>
      </c>
      <c r="B224" s="209"/>
      <c r="C224" s="209"/>
      <c r="D224" s="209"/>
      <c r="E224" s="206"/>
      <c r="F224" s="217" t="s">
        <v>133</v>
      </c>
      <c r="G224" s="217" t="s">
        <v>641</v>
      </c>
      <c r="H224" s="217">
        <v>2032</v>
      </c>
      <c r="I224" s="217" t="s">
        <v>634</v>
      </c>
      <c r="J224" s="217"/>
      <c r="K224" s="217">
        <v>2023</v>
      </c>
      <c r="L224" s="222" t="s">
        <v>209</v>
      </c>
      <c r="M224" s="223"/>
      <c r="N224" s="223"/>
      <c r="O224" s="223"/>
      <c r="P224" s="223"/>
      <c r="Q224" s="223" t="s">
        <v>39</v>
      </c>
      <c r="R224" s="195" t="s">
        <v>227</v>
      </c>
      <c r="S224" s="201"/>
      <c r="T224" s="201"/>
      <c r="U224" s="201"/>
      <c r="V224" s="201"/>
      <c r="W224" s="199" t="s">
        <v>490</v>
      </c>
      <c r="X224" s="199"/>
      <c r="Y224" s="199"/>
      <c r="Z224" s="199"/>
    </row>
    <row r="225" spans="1:26" ht="15.65" customHeight="1">
      <c r="A225" s="206" t="s">
        <v>271</v>
      </c>
      <c r="B225" s="209" t="s">
        <v>6731</v>
      </c>
      <c r="C225" s="209"/>
      <c r="D225" s="209"/>
      <c r="E225" s="206"/>
      <c r="F225" s="217" t="s">
        <v>531</v>
      </c>
      <c r="G225" s="217"/>
      <c r="H225" s="217"/>
      <c r="I225" s="217"/>
      <c r="J225" s="217"/>
      <c r="K225" s="217"/>
      <c r="L225" s="222" t="s">
        <v>290</v>
      </c>
      <c r="M225" s="223"/>
      <c r="N225" s="223"/>
      <c r="O225" s="223"/>
      <c r="P225" s="223"/>
      <c r="Q225" s="223" t="s">
        <v>39</v>
      </c>
      <c r="R225" s="195" t="s">
        <v>219</v>
      </c>
      <c r="S225" s="196"/>
      <c r="T225" s="196"/>
      <c r="U225" s="196"/>
      <c r="V225" s="196"/>
      <c r="W225" s="197" t="s">
        <v>430</v>
      </c>
      <c r="X225" s="197"/>
      <c r="Y225" s="197"/>
      <c r="Z225" s="197"/>
    </row>
    <row r="226" spans="1:26" ht="15.65" customHeight="1">
      <c r="A226" s="206" t="s">
        <v>272</v>
      </c>
      <c r="B226" s="209"/>
      <c r="C226" s="209"/>
      <c r="D226" s="209"/>
      <c r="E226" s="206"/>
      <c r="F226" s="217" t="s">
        <v>419</v>
      </c>
      <c r="G226" s="217" t="s">
        <v>633</v>
      </c>
      <c r="H226" s="217">
        <v>2030</v>
      </c>
      <c r="I226" s="217" t="s">
        <v>643</v>
      </c>
      <c r="J226" s="217"/>
      <c r="K226" s="217">
        <v>2021</v>
      </c>
      <c r="L226" s="222" t="s">
        <v>269</v>
      </c>
      <c r="M226" s="223"/>
      <c r="N226" s="223"/>
      <c r="O226" s="223"/>
      <c r="P226" s="223"/>
      <c r="Q226" s="223" t="s">
        <v>39</v>
      </c>
      <c r="R226" s="195" t="s">
        <v>400</v>
      </c>
      <c r="S226" s="196"/>
      <c r="T226" s="196"/>
      <c r="U226" s="196"/>
      <c r="V226" s="196"/>
      <c r="W226" s="199" t="s">
        <v>302</v>
      </c>
      <c r="X226" s="199"/>
      <c r="Y226" s="199"/>
      <c r="Z226" s="199"/>
    </row>
    <row r="227" spans="1:26" ht="15.65" customHeight="1">
      <c r="A227" s="206" t="s">
        <v>273</v>
      </c>
      <c r="B227" s="209" t="s">
        <v>6730</v>
      </c>
      <c r="C227" s="209">
        <v>2035</v>
      </c>
      <c r="D227" s="213" t="s">
        <v>633</v>
      </c>
      <c r="E227" s="206"/>
      <c r="F227" s="217" t="s">
        <v>116</v>
      </c>
      <c r="G227" s="217"/>
      <c r="H227" s="217"/>
      <c r="I227" s="217"/>
      <c r="J227" s="217"/>
      <c r="K227" s="217"/>
      <c r="L227" s="222" t="s">
        <v>203</v>
      </c>
      <c r="M227" s="223"/>
      <c r="N227" s="223"/>
      <c r="O227" s="223"/>
      <c r="P227" s="223"/>
      <c r="Q227" s="223" t="s">
        <v>39</v>
      </c>
      <c r="R227" s="195" t="s">
        <v>174</v>
      </c>
      <c r="S227" s="196"/>
      <c r="T227" s="196"/>
      <c r="U227" s="196"/>
      <c r="V227" s="196"/>
      <c r="W227" s="197" t="s">
        <v>237</v>
      </c>
      <c r="X227" s="197"/>
      <c r="Y227" s="197"/>
      <c r="Z227" s="197"/>
    </row>
    <row r="228" spans="1:26" ht="15.65" customHeight="1">
      <c r="A228" s="206" t="s">
        <v>274</v>
      </c>
      <c r="B228" s="209"/>
      <c r="C228" s="209"/>
      <c r="D228" s="209"/>
      <c r="E228" s="206"/>
      <c r="F228" s="217" t="s">
        <v>360</v>
      </c>
      <c r="G228" s="217" t="s">
        <v>641</v>
      </c>
      <c r="H228" s="217">
        <v>2030</v>
      </c>
      <c r="I228" s="217" t="s">
        <v>643</v>
      </c>
      <c r="J228" s="217">
        <v>2039</v>
      </c>
      <c r="K228" s="217">
        <v>2022</v>
      </c>
      <c r="L228" s="222" t="s">
        <v>237</v>
      </c>
      <c r="M228" s="223"/>
      <c r="N228" s="223"/>
      <c r="O228" s="223"/>
      <c r="P228" s="223"/>
      <c r="Q228" s="223" t="s">
        <v>39</v>
      </c>
      <c r="R228" s="195" t="s">
        <v>357</v>
      </c>
      <c r="S228" s="196"/>
      <c r="T228" s="196"/>
      <c r="U228" s="196"/>
      <c r="V228" s="196"/>
      <c r="W228" s="199" t="s">
        <v>129</v>
      </c>
      <c r="X228" s="199"/>
      <c r="Y228" s="199"/>
      <c r="Z228" s="199"/>
    </row>
    <row r="229" spans="1:26" ht="15.65" customHeight="1">
      <c r="A229" s="206" t="s">
        <v>275</v>
      </c>
      <c r="B229" s="209"/>
      <c r="C229" s="209"/>
      <c r="D229" s="209"/>
      <c r="E229" s="206"/>
      <c r="F229" s="217" t="s">
        <v>269</v>
      </c>
      <c r="G229" s="217"/>
      <c r="H229" s="217"/>
      <c r="I229" s="217"/>
      <c r="J229" s="217"/>
      <c r="K229" s="217"/>
      <c r="L229" s="222" t="s">
        <v>240</v>
      </c>
      <c r="M229" s="223"/>
      <c r="N229" s="223"/>
      <c r="O229" s="223"/>
      <c r="P229" s="223"/>
      <c r="Q229" s="223" t="s">
        <v>39</v>
      </c>
      <c r="R229" s="195" t="s">
        <v>297</v>
      </c>
      <c r="S229" s="196" t="s">
        <v>635</v>
      </c>
      <c r="T229" s="196">
        <v>2030</v>
      </c>
      <c r="U229" s="196"/>
      <c r="V229" s="196">
        <v>2035</v>
      </c>
      <c r="W229" s="197" t="s">
        <v>2907</v>
      </c>
      <c r="X229" s="197"/>
      <c r="Y229" s="197"/>
      <c r="Z229" s="197"/>
    </row>
    <row r="230" spans="1:26" ht="15.65" customHeight="1">
      <c r="A230" s="206" t="s">
        <v>276</v>
      </c>
      <c r="B230" s="209"/>
      <c r="C230" s="209"/>
      <c r="D230" s="209"/>
      <c r="E230" s="206"/>
      <c r="F230" s="217" t="s">
        <v>329</v>
      </c>
      <c r="G230" s="217"/>
      <c r="H230" s="217"/>
      <c r="I230" s="217"/>
      <c r="J230" s="217"/>
      <c r="K230" s="217"/>
      <c r="L230" s="222" t="s">
        <v>347</v>
      </c>
      <c r="M230" s="223"/>
      <c r="N230" s="223"/>
      <c r="O230" s="223"/>
      <c r="P230" s="223"/>
      <c r="Q230" s="223" t="s">
        <v>39</v>
      </c>
      <c r="R230" s="195" t="s">
        <v>2777</v>
      </c>
      <c r="S230" s="198"/>
      <c r="T230" s="198"/>
      <c r="U230" s="198"/>
      <c r="V230" s="198"/>
      <c r="W230" s="199" t="s">
        <v>3127</v>
      </c>
      <c r="X230" s="199" t="s">
        <v>1096</v>
      </c>
      <c r="Y230" s="199">
        <v>2025</v>
      </c>
      <c r="Z230" s="199">
        <v>2019</v>
      </c>
    </row>
    <row r="231" spans="1:26" ht="15.65" customHeight="1">
      <c r="A231" s="206" t="s">
        <v>277</v>
      </c>
      <c r="B231" s="209" t="s">
        <v>6730</v>
      </c>
      <c r="C231" s="209">
        <v>2030</v>
      </c>
      <c r="D231" s="209"/>
      <c r="E231" s="206"/>
      <c r="F231" s="217" t="s">
        <v>175</v>
      </c>
      <c r="G231" s="217"/>
      <c r="H231" s="217"/>
      <c r="I231" s="217"/>
      <c r="J231" s="217"/>
      <c r="K231" s="217"/>
      <c r="L231" s="222" t="s">
        <v>302</v>
      </c>
      <c r="M231" s="223"/>
      <c r="N231" s="223"/>
      <c r="O231" s="223"/>
      <c r="P231" s="223"/>
      <c r="Q231" s="223" t="s">
        <v>39</v>
      </c>
      <c r="R231" s="195" t="s">
        <v>203</v>
      </c>
      <c r="S231" s="196"/>
      <c r="T231" s="196"/>
      <c r="U231" s="196"/>
      <c r="V231" s="196"/>
      <c r="W231" s="197" t="s">
        <v>264</v>
      </c>
      <c r="X231" s="197" t="s">
        <v>1096</v>
      </c>
      <c r="Y231" s="197">
        <v>2030</v>
      </c>
      <c r="Z231" s="197">
        <v>2020</v>
      </c>
    </row>
    <row r="232" spans="1:26" ht="15.65" customHeight="1">
      <c r="A232" s="207" t="s">
        <v>278</v>
      </c>
      <c r="B232" s="209" t="s">
        <v>633</v>
      </c>
      <c r="C232" s="209">
        <v>2030</v>
      </c>
      <c r="D232" s="213" t="s">
        <v>633</v>
      </c>
      <c r="E232" s="207"/>
      <c r="F232" s="217" t="s">
        <v>423</v>
      </c>
      <c r="G232" s="217" t="s">
        <v>641</v>
      </c>
      <c r="H232" s="217">
        <v>2030</v>
      </c>
      <c r="I232" s="217" t="s">
        <v>643</v>
      </c>
      <c r="J232" s="217"/>
      <c r="K232" s="217">
        <v>2020</v>
      </c>
      <c r="L232" s="222" t="s">
        <v>261</v>
      </c>
      <c r="M232" s="223"/>
      <c r="N232" s="223"/>
      <c r="O232" s="223"/>
      <c r="P232" s="223"/>
      <c r="Q232" s="223" t="s">
        <v>39</v>
      </c>
      <c r="R232" s="195" t="s">
        <v>344</v>
      </c>
      <c r="S232" s="196" t="s">
        <v>1096</v>
      </c>
      <c r="T232" s="196">
        <v>2030</v>
      </c>
      <c r="U232" s="196"/>
      <c r="V232" s="201">
        <v>2050</v>
      </c>
      <c r="W232" s="199" t="s">
        <v>2976</v>
      </c>
      <c r="X232" s="199"/>
      <c r="Y232" s="199"/>
      <c r="Z232" s="199"/>
    </row>
    <row r="233" spans="1:26" ht="15.65" customHeight="1">
      <c r="A233" s="206" t="s">
        <v>279</v>
      </c>
      <c r="B233" s="209"/>
      <c r="C233" s="209"/>
      <c r="D233" s="209"/>
      <c r="E233" s="206"/>
      <c r="F233" s="217" t="s">
        <v>74</v>
      </c>
      <c r="G233" s="217"/>
      <c r="H233" s="217"/>
      <c r="I233" s="217"/>
      <c r="J233" s="217"/>
      <c r="K233" s="217"/>
      <c r="L233" s="222" t="s">
        <v>265</v>
      </c>
      <c r="M233" s="223" t="s">
        <v>1096</v>
      </c>
      <c r="N233" s="223">
        <v>2030</v>
      </c>
      <c r="O233" s="223" t="s">
        <v>1097</v>
      </c>
      <c r="P233" s="223"/>
      <c r="Q233" s="223">
        <v>2021</v>
      </c>
      <c r="R233" s="195" t="s">
        <v>457</v>
      </c>
      <c r="S233" s="196" t="s">
        <v>635</v>
      </c>
      <c r="T233" s="196">
        <v>2030</v>
      </c>
      <c r="U233" s="196"/>
      <c r="V233" s="196"/>
      <c r="W233" s="197" t="s">
        <v>94</v>
      </c>
      <c r="X233" s="197" t="s">
        <v>635</v>
      </c>
      <c r="Y233" s="197"/>
      <c r="Z233" s="197">
        <v>2021</v>
      </c>
    </row>
    <row r="234" spans="1:26" ht="15.65" customHeight="1">
      <c r="A234" s="206" t="s">
        <v>280</v>
      </c>
      <c r="B234" s="209" t="s">
        <v>6730</v>
      </c>
      <c r="C234" s="209">
        <v>2025</v>
      </c>
      <c r="D234" s="209" t="s">
        <v>6731</v>
      </c>
      <c r="E234" s="206"/>
      <c r="F234" s="217" t="s">
        <v>290</v>
      </c>
      <c r="G234" s="217"/>
      <c r="H234" s="217"/>
      <c r="I234" s="217"/>
      <c r="J234" s="217"/>
      <c r="K234" s="217"/>
      <c r="L234" s="222" t="s">
        <v>344</v>
      </c>
      <c r="M234" s="223" t="s">
        <v>1096</v>
      </c>
      <c r="N234" s="223">
        <v>2030</v>
      </c>
      <c r="O234" s="223" t="s">
        <v>1097</v>
      </c>
      <c r="P234" s="223"/>
      <c r="Q234" s="223">
        <v>2020</v>
      </c>
      <c r="R234" s="195" t="s">
        <v>968</v>
      </c>
      <c r="S234" s="196"/>
      <c r="T234" s="196"/>
      <c r="U234" s="196"/>
      <c r="V234" s="196"/>
      <c r="W234" s="199" t="s">
        <v>76</v>
      </c>
      <c r="X234" s="199" t="s">
        <v>635</v>
      </c>
      <c r="Y234" s="199"/>
      <c r="Z234" s="199">
        <v>2021</v>
      </c>
    </row>
    <row r="235" spans="1:26" ht="15.65" customHeight="1">
      <c r="A235" s="206" t="s">
        <v>281</v>
      </c>
      <c r="B235" s="209"/>
      <c r="C235" s="209"/>
      <c r="D235" s="209"/>
      <c r="E235" s="206"/>
      <c r="F235" s="217" t="s">
        <v>232</v>
      </c>
      <c r="G235" s="217" t="s">
        <v>633</v>
      </c>
      <c r="H235" s="217">
        <v>2030</v>
      </c>
      <c r="I235" s="217" t="s">
        <v>634</v>
      </c>
      <c r="J235" s="217"/>
      <c r="K235" s="217">
        <v>2015</v>
      </c>
      <c r="L235" s="222" t="s">
        <v>333</v>
      </c>
      <c r="M235" s="223"/>
      <c r="N235" s="223"/>
      <c r="O235" s="223"/>
      <c r="P235" s="223"/>
      <c r="Q235" s="223" t="s">
        <v>39</v>
      </c>
      <c r="R235" s="195" t="s">
        <v>800</v>
      </c>
      <c r="S235" s="196"/>
      <c r="T235" s="196"/>
      <c r="U235" s="196"/>
      <c r="V235" s="196"/>
      <c r="W235" s="197" t="s">
        <v>107</v>
      </c>
      <c r="X235" s="197"/>
      <c r="Y235" s="197"/>
      <c r="Z235" s="197"/>
    </row>
    <row r="236" spans="1:26" ht="15.65" customHeight="1">
      <c r="A236" s="206" t="s">
        <v>282</v>
      </c>
      <c r="B236" s="209"/>
      <c r="C236" s="209"/>
      <c r="D236" s="209"/>
      <c r="E236" s="206"/>
      <c r="F236" s="217" t="s">
        <v>383</v>
      </c>
      <c r="G236" s="217" t="s">
        <v>641</v>
      </c>
      <c r="H236" s="217">
        <v>2030</v>
      </c>
      <c r="I236" s="217" t="s">
        <v>643</v>
      </c>
      <c r="J236" s="217">
        <v>2050</v>
      </c>
      <c r="K236" s="217">
        <v>2024</v>
      </c>
      <c r="L236" s="222" t="s">
        <v>414</v>
      </c>
      <c r="M236" s="223"/>
      <c r="N236" s="223"/>
      <c r="O236" s="223"/>
      <c r="P236" s="223"/>
      <c r="Q236" s="223" t="s">
        <v>39</v>
      </c>
      <c r="R236" s="195" t="s">
        <v>368</v>
      </c>
      <c r="S236" s="196" t="s">
        <v>1096</v>
      </c>
      <c r="T236" s="196">
        <v>2031</v>
      </c>
      <c r="U236" s="196"/>
      <c r="V236" s="201">
        <v>2030</v>
      </c>
      <c r="W236" s="199" t="s">
        <v>452</v>
      </c>
      <c r="X236" s="199"/>
      <c r="Y236" s="199"/>
      <c r="Z236" s="199"/>
    </row>
    <row r="237" spans="1:26" ht="15.65" customHeight="1">
      <c r="A237" s="206" t="s">
        <v>283</v>
      </c>
      <c r="B237" s="209"/>
      <c r="C237" s="209"/>
      <c r="D237" s="209"/>
      <c r="E237" s="206"/>
      <c r="F237" s="217" t="s">
        <v>328</v>
      </c>
      <c r="G237" s="217"/>
      <c r="H237" s="217"/>
      <c r="I237" s="217"/>
      <c r="J237" s="217"/>
      <c r="K237" s="217"/>
      <c r="L237" s="222" t="s">
        <v>211</v>
      </c>
      <c r="M237" s="223"/>
      <c r="N237" s="223"/>
      <c r="O237" s="223"/>
      <c r="P237" s="223"/>
      <c r="Q237" s="223" t="s">
        <v>39</v>
      </c>
      <c r="R237" s="195" t="s">
        <v>403</v>
      </c>
      <c r="S237" s="198"/>
      <c r="T237" s="198"/>
      <c r="U237" s="198"/>
      <c r="V237" s="198"/>
      <c r="W237" s="197" t="s">
        <v>323</v>
      </c>
      <c r="X237" s="197" t="s">
        <v>1096</v>
      </c>
      <c r="Y237" s="197">
        <v>2025</v>
      </c>
      <c r="Z237" s="197">
        <v>2017</v>
      </c>
    </row>
    <row r="238" spans="1:26" ht="15.65" customHeight="1">
      <c r="A238" s="206" t="s">
        <v>284</v>
      </c>
      <c r="B238" s="209"/>
      <c r="C238" s="209"/>
      <c r="D238" s="209"/>
      <c r="E238" s="206"/>
      <c r="F238" s="217" t="s">
        <v>303</v>
      </c>
      <c r="G238" s="217" t="s">
        <v>633</v>
      </c>
      <c r="H238" s="217">
        <v>2030</v>
      </c>
      <c r="I238" s="217" t="s">
        <v>643</v>
      </c>
      <c r="J238" s="217"/>
      <c r="K238" s="217">
        <v>2022</v>
      </c>
      <c r="L238" s="222" t="s">
        <v>945</v>
      </c>
      <c r="M238" s="223"/>
      <c r="N238" s="223"/>
      <c r="O238" s="223"/>
      <c r="P238" s="223"/>
      <c r="Q238" s="223" t="s">
        <v>39</v>
      </c>
      <c r="R238" s="195" t="s">
        <v>211</v>
      </c>
      <c r="S238" s="196"/>
      <c r="T238" s="196"/>
      <c r="U238" s="196"/>
      <c r="V238" s="196"/>
      <c r="W238" s="199" t="s">
        <v>104</v>
      </c>
      <c r="X238" s="199" t="s">
        <v>635</v>
      </c>
      <c r="Y238" s="199"/>
      <c r="Z238" s="199">
        <v>2016</v>
      </c>
    </row>
    <row r="239" spans="1:26" ht="15.65" customHeight="1">
      <c r="A239" s="206" t="s">
        <v>285</v>
      </c>
      <c r="B239" s="209" t="s">
        <v>6730</v>
      </c>
      <c r="C239" s="209">
        <v>2032</v>
      </c>
      <c r="D239" s="209" t="s">
        <v>6730</v>
      </c>
      <c r="E239" s="206">
        <v>2045</v>
      </c>
      <c r="F239" s="217" t="s">
        <v>253</v>
      </c>
      <c r="G239" s="217"/>
      <c r="H239" s="217"/>
      <c r="I239" s="217"/>
      <c r="J239" s="217"/>
      <c r="K239" s="217"/>
      <c r="L239" s="222" t="s">
        <v>472</v>
      </c>
      <c r="M239" s="223" t="s">
        <v>1096</v>
      </c>
      <c r="N239" s="223">
        <v>2035</v>
      </c>
      <c r="O239" s="223"/>
      <c r="P239" s="223"/>
      <c r="Q239" s="223">
        <v>2023</v>
      </c>
      <c r="R239" s="195" t="s">
        <v>277</v>
      </c>
      <c r="S239" s="196" t="s">
        <v>1096</v>
      </c>
      <c r="T239" s="196">
        <v>2030</v>
      </c>
      <c r="U239" s="196"/>
      <c r="V239" s="201">
        <v>2030</v>
      </c>
      <c r="W239" s="197" t="s">
        <v>131</v>
      </c>
      <c r="X239" s="197"/>
      <c r="Y239" s="197"/>
      <c r="Z239" s="197"/>
    </row>
    <row r="240" spans="1:26" ht="15.65" customHeight="1">
      <c r="A240" s="206" t="s">
        <v>286</v>
      </c>
      <c r="B240" s="209"/>
      <c r="C240" s="209"/>
      <c r="D240" s="209"/>
      <c r="E240" s="206"/>
      <c r="F240" s="217" t="s">
        <v>157</v>
      </c>
      <c r="G240" s="217"/>
      <c r="H240" s="217"/>
      <c r="I240" s="217"/>
      <c r="J240" s="217"/>
      <c r="K240" s="217"/>
      <c r="L240" s="222" t="s">
        <v>270</v>
      </c>
      <c r="M240" s="223"/>
      <c r="N240" s="223"/>
      <c r="O240" s="223"/>
      <c r="P240" s="223"/>
      <c r="Q240" s="223" t="s">
        <v>39</v>
      </c>
      <c r="R240" s="195" t="s">
        <v>295</v>
      </c>
      <c r="S240" s="198"/>
      <c r="T240" s="198"/>
      <c r="U240" s="198"/>
      <c r="V240" s="198"/>
      <c r="W240" s="199" t="s">
        <v>3134</v>
      </c>
      <c r="X240" s="199"/>
      <c r="Y240" s="199"/>
      <c r="Z240" s="199"/>
    </row>
    <row r="241" spans="1:26" ht="15.65" customHeight="1">
      <c r="A241" s="206" t="s">
        <v>287</v>
      </c>
      <c r="B241" s="209" t="s">
        <v>6730</v>
      </c>
      <c r="C241" s="209">
        <v>2030</v>
      </c>
      <c r="D241" s="209" t="s">
        <v>6730</v>
      </c>
      <c r="E241" s="206">
        <v>2045</v>
      </c>
      <c r="F241" s="217" t="s">
        <v>412</v>
      </c>
      <c r="G241" s="217" t="s">
        <v>641</v>
      </c>
      <c r="H241" s="217">
        <v>2030</v>
      </c>
      <c r="I241" s="217" t="s">
        <v>643</v>
      </c>
      <c r="J241" s="217">
        <v>2050</v>
      </c>
      <c r="K241" s="217">
        <v>2024</v>
      </c>
      <c r="L241" s="222" t="s">
        <v>298</v>
      </c>
      <c r="M241" s="223"/>
      <c r="N241" s="223"/>
      <c r="O241" s="223"/>
      <c r="P241" s="223"/>
      <c r="Q241" s="223" t="s">
        <v>39</v>
      </c>
      <c r="R241" s="195" t="s">
        <v>280</v>
      </c>
      <c r="S241" s="196" t="s">
        <v>1096</v>
      </c>
      <c r="T241" s="196">
        <v>2025</v>
      </c>
      <c r="U241" s="196"/>
      <c r="V241" s="201">
        <v>2025</v>
      </c>
      <c r="W241" s="197" t="s">
        <v>133</v>
      </c>
      <c r="X241" s="197"/>
      <c r="Y241" s="197"/>
      <c r="Z241" s="197"/>
    </row>
    <row r="242" spans="1:26" ht="15.65" customHeight="1">
      <c r="A242" s="206" t="s">
        <v>288</v>
      </c>
      <c r="B242" s="209"/>
      <c r="C242" s="209"/>
      <c r="D242" s="209"/>
      <c r="E242" s="206"/>
      <c r="F242" s="217" t="s">
        <v>897</v>
      </c>
      <c r="G242" s="217" t="s">
        <v>633</v>
      </c>
      <c r="H242" s="217">
        <v>2030</v>
      </c>
      <c r="I242" s="217" t="s">
        <v>643</v>
      </c>
      <c r="J242" s="217"/>
      <c r="K242" s="217">
        <v>2022</v>
      </c>
      <c r="L242" s="222" t="s">
        <v>297</v>
      </c>
      <c r="M242" s="223" t="s">
        <v>1096</v>
      </c>
      <c r="N242" s="223">
        <v>2030</v>
      </c>
      <c r="O242" s="223"/>
      <c r="P242" s="223"/>
      <c r="Q242" s="223">
        <v>2023</v>
      </c>
      <c r="R242" s="195" t="s">
        <v>178</v>
      </c>
      <c r="S242" s="196"/>
      <c r="T242" s="196"/>
      <c r="U242" s="196"/>
      <c r="V242" s="196"/>
      <c r="W242" s="199" t="s">
        <v>419</v>
      </c>
      <c r="X242" s="199"/>
      <c r="Y242" s="199"/>
      <c r="Z242" s="199"/>
    </row>
    <row r="243" spans="1:26" ht="15.65" customHeight="1">
      <c r="A243" s="206" t="s">
        <v>289</v>
      </c>
      <c r="B243" s="209"/>
      <c r="C243" s="209"/>
      <c r="D243" s="209"/>
      <c r="E243" s="206"/>
      <c r="F243" s="217" t="s">
        <v>221</v>
      </c>
      <c r="G243" s="217"/>
      <c r="H243" s="217"/>
      <c r="I243" s="217"/>
      <c r="J243" s="217"/>
      <c r="K243" s="217"/>
      <c r="L243" s="222" t="s">
        <v>280</v>
      </c>
      <c r="M243" s="223" t="s">
        <v>1096</v>
      </c>
      <c r="N243" s="223">
        <v>2025</v>
      </c>
      <c r="O243" s="223" t="s">
        <v>1097</v>
      </c>
      <c r="P243" s="223"/>
      <c r="Q243" s="223">
        <v>2018</v>
      </c>
      <c r="R243" s="195" t="s">
        <v>209</v>
      </c>
      <c r="S243" s="196"/>
      <c r="T243" s="196"/>
      <c r="U243" s="196"/>
      <c r="V243" s="196"/>
      <c r="W243" s="197" t="s">
        <v>116</v>
      </c>
      <c r="X243" s="197"/>
      <c r="Y243" s="197"/>
      <c r="Z243" s="197"/>
    </row>
    <row r="244" spans="1:26" ht="15.65" customHeight="1">
      <c r="A244" s="206" t="s">
        <v>290</v>
      </c>
      <c r="B244" s="209"/>
      <c r="C244" s="209"/>
      <c r="D244" s="209"/>
      <c r="E244" s="206"/>
      <c r="F244" s="217" t="s">
        <v>497</v>
      </c>
      <c r="G244" s="217"/>
      <c r="H244" s="217"/>
      <c r="I244" s="217"/>
      <c r="J244" s="217"/>
      <c r="K244" s="217"/>
      <c r="L244" s="222" t="s">
        <v>392</v>
      </c>
      <c r="M244" s="223"/>
      <c r="N244" s="223"/>
      <c r="O244" s="223"/>
      <c r="P244" s="223"/>
      <c r="Q244" s="223" t="s">
        <v>39</v>
      </c>
      <c r="R244" s="195" t="s">
        <v>154</v>
      </c>
      <c r="S244" s="196" t="s">
        <v>635</v>
      </c>
      <c r="T244" s="196">
        <v>2030</v>
      </c>
      <c r="U244" s="196"/>
      <c r="V244" s="196"/>
      <c r="W244" s="199" t="s">
        <v>360</v>
      </c>
      <c r="X244" s="199" t="s">
        <v>1096</v>
      </c>
      <c r="Y244" s="199">
        <v>2030</v>
      </c>
      <c r="Z244" s="199">
        <v>2020</v>
      </c>
    </row>
    <row r="245" spans="1:26" ht="15.65" customHeight="1">
      <c r="A245" s="206" t="s">
        <v>291</v>
      </c>
      <c r="B245" s="209" t="s">
        <v>6730</v>
      </c>
      <c r="C245" s="209">
        <v>2035</v>
      </c>
      <c r="D245" s="209" t="s">
        <v>6731</v>
      </c>
      <c r="E245" s="206"/>
      <c r="F245" s="217" t="s">
        <v>215</v>
      </c>
      <c r="G245" s="217" t="s">
        <v>716</v>
      </c>
      <c r="H245" s="217"/>
      <c r="I245" s="217" t="s">
        <v>634</v>
      </c>
      <c r="J245" s="217"/>
      <c r="K245" s="217">
        <v>2021</v>
      </c>
      <c r="L245" s="222" t="s">
        <v>352</v>
      </c>
      <c r="M245" s="223"/>
      <c r="N245" s="223"/>
      <c r="O245" s="223"/>
      <c r="P245" s="223"/>
      <c r="Q245" s="223" t="s">
        <v>39</v>
      </c>
      <c r="R245" s="195" t="s">
        <v>804</v>
      </c>
      <c r="S245" s="196"/>
      <c r="T245" s="196"/>
      <c r="U245" s="196"/>
      <c r="V245" s="196"/>
      <c r="W245" s="197" t="s">
        <v>329</v>
      </c>
      <c r="X245" s="197"/>
      <c r="Y245" s="197"/>
      <c r="Z245" s="197"/>
    </row>
    <row r="246" spans="1:26" ht="15.65" customHeight="1">
      <c r="A246" s="206" t="s">
        <v>292</v>
      </c>
      <c r="B246" s="209"/>
      <c r="C246" s="209"/>
      <c r="D246" s="209"/>
      <c r="E246" s="206"/>
      <c r="F246" s="217" t="s">
        <v>92</v>
      </c>
      <c r="G246" s="217"/>
      <c r="H246" s="217"/>
      <c r="I246" s="217"/>
      <c r="J246" s="217"/>
      <c r="K246" s="217"/>
      <c r="L246" s="222" t="s">
        <v>268</v>
      </c>
      <c r="M246" s="223"/>
      <c r="N246" s="223"/>
      <c r="O246" s="223"/>
      <c r="P246" s="223"/>
      <c r="Q246" s="223" t="s">
        <v>39</v>
      </c>
      <c r="R246" s="195" t="s">
        <v>353</v>
      </c>
      <c r="S246" s="196"/>
      <c r="T246" s="196"/>
      <c r="U246" s="196"/>
      <c r="V246" s="196"/>
      <c r="W246" s="199" t="s">
        <v>175</v>
      </c>
      <c r="X246" s="199"/>
      <c r="Y246" s="199"/>
      <c r="Z246" s="199"/>
    </row>
    <row r="247" spans="1:26" ht="15.65" customHeight="1">
      <c r="A247" s="206" t="s">
        <v>293</v>
      </c>
      <c r="B247" s="209"/>
      <c r="C247" s="209"/>
      <c r="D247" s="209"/>
      <c r="E247" s="206"/>
      <c r="F247" s="217" t="s">
        <v>902</v>
      </c>
      <c r="G247" s="217" t="s">
        <v>641</v>
      </c>
      <c r="H247" s="217">
        <v>2033</v>
      </c>
      <c r="I247" s="217" t="s">
        <v>643</v>
      </c>
      <c r="J247" s="217">
        <v>2050</v>
      </c>
      <c r="K247" s="217">
        <v>2024</v>
      </c>
      <c r="L247" s="222" t="s">
        <v>403</v>
      </c>
      <c r="M247" s="223"/>
      <c r="N247" s="223"/>
      <c r="O247" s="223"/>
      <c r="P247" s="223"/>
      <c r="Q247" s="223" t="s">
        <v>39</v>
      </c>
      <c r="R247" s="195" t="s">
        <v>294</v>
      </c>
      <c r="S247" s="196"/>
      <c r="T247" s="196"/>
      <c r="U247" s="196"/>
      <c r="V247" s="196"/>
      <c r="W247" s="197" t="s">
        <v>74</v>
      </c>
      <c r="X247" s="197"/>
      <c r="Y247" s="197"/>
      <c r="Z247" s="197"/>
    </row>
    <row r="248" spans="1:26" ht="15.65" customHeight="1">
      <c r="A248" s="206" t="s">
        <v>294</v>
      </c>
      <c r="B248" s="209"/>
      <c r="C248" s="209"/>
      <c r="D248" s="209"/>
      <c r="E248" s="206"/>
      <c r="F248" s="217" t="s">
        <v>905</v>
      </c>
      <c r="G248" s="217"/>
      <c r="H248" s="217"/>
      <c r="I248" s="217"/>
      <c r="J248" s="217"/>
      <c r="K248" s="217"/>
      <c r="L248" s="222" t="s">
        <v>360</v>
      </c>
      <c r="M248" s="223" t="s">
        <v>1096</v>
      </c>
      <c r="N248" s="223">
        <v>2030</v>
      </c>
      <c r="O248" s="223" t="s">
        <v>1135</v>
      </c>
      <c r="P248" s="223">
        <v>2039</v>
      </c>
      <c r="Q248" s="223">
        <v>2022</v>
      </c>
      <c r="R248" s="195" t="s">
        <v>266</v>
      </c>
      <c r="S248" s="196"/>
      <c r="T248" s="196"/>
      <c r="U248" s="196"/>
      <c r="V248" s="196"/>
      <c r="W248" s="199" t="s">
        <v>290</v>
      </c>
      <c r="X248" s="199"/>
      <c r="Y248" s="199"/>
      <c r="Z248" s="199"/>
    </row>
    <row r="249" spans="1:26" ht="15.65" customHeight="1">
      <c r="A249" s="206" t="s">
        <v>295</v>
      </c>
      <c r="B249" s="209"/>
      <c r="C249" s="209"/>
      <c r="D249" s="209"/>
      <c r="E249" s="206"/>
      <c r="F249" s="217" t="s">
        <v>464</v>
      </c>
      <c r="G249" s="217"/>
      <c r="H249" s="217"/>
      <c r="I249" s="217"/>
      <c r="J249" s="217"/>
      <c r="K249" s="217"/>
      <c r="L249" s="222" t="s">
        <v>399</v>
      </c>
      <c r="M249" s="223"/>
      <c r="N249" s="223"/>
      <c r="O249" s="223"/>
      <c r="P249" s="223"/>
      <c r="Q249" s="223" t="s">
        <v>39</v>
      </c>
      <c r="R249" s="195" t="s">
        <v>394</v>
      </c>
      <c r="S249" s="196" t="s">
        <v>1096</v>
      </c>
      <c r="T249" s="196">
        <v>2025</v>
      </c>
      <c r="U249" s="196"/>
      <c r="V249" s="201">
        <v>2030</v>
      </c>
      <c r="W249" s="197" t="s">
        <v>232</v>
      </c>
      <c r="X249" s="197" t="s">
        <v>635</v>
      </c>
      <c r="Y249" s="197"/>
      <c r="Z249" s="197">
        <v>2015</v>
      </c>
    </row>
    <row r="250" spans="1:26" ht="15.65" customHeight="1">
      <c r="A250" s="206" t="s">
        <v>296</v>
      </c>
      <c r="B250" s="209"/>
      <c r="C250" s="209"/>
      <c r="D250" s="209"/>
      <c r="E250" s="206"/>
      <c r="F250" s="217" t="s">
        <v>213</v>
      </c>
      <c r="G250" s="217"/>
      <c r="H250" s="217"/>
      <c r="I250" s="217"/>
      <c r="J250" s="217"/>
      <c r="K250" s="217"/>
      <c r="L250" s="222" t="s">
        <v>1854</v>
      </c>
      <c r="M250" s="223"/>
      <c r="N250" s="223"/>
      <c r="O250" s="223"/>
      <c r="P250" s="223"/>
      <c r="Q250" s="223" t="s">
        <v>39</v>
      </c>
      <c r="R250" s="195" t="s">
        <v>335</v>
      </c>
      <c r="S250" s="196" t="s">
        <v>1096</v>
      </c>
      <c r="T250" s="196">
        <v>2030</v>
      </c>
      <c r="U250" s="196"/>
      <c r="V250" s="201">
        <v>2030</v>
      </c>
      <c r="W250" s="199" t="s">
        <v>383</v>
      </c>
      <c r="X250" s="199" t="s">
        <v>1096</v>
      </c>
      <c r="Y250" s="199">
        <v>2030</v>
      </c>
      <c r="Z250" s="199">
        <v>2020</v>
      </c>
    </row>
    <row r="251" spans="1:26" ht="15.65" customHeight="1">
      <c r="A251" s="206" t="s">
        <v>297</v>
      </c>
      <c r="B251" s="209" t="s">
        <v>6730</v>
      </c>
      <c r="C251" s="209">
        <v>2030</v>
      </c>
      <c r="D251" s="209"/>
      <c r="E251" s="206"/>
      <c r="F251" s="217" t="s">
        <v>283</v>
      </c>
      <c r="G251" s="217"/>
      <c r="H251" s="217"/>
      <c r="I251" s="217"/>
      <c r="J251" s="217"/>
      <c r="K251" s="217"/>
      <c r="L251" s="222" t="s">
        <v>353</v>
      </c>
      <c r="M251" s="223"/>
      <c r="N251" s="223"/>
      <c r="O251" s="223"/>
      <c r="P251" s="223"/>
      <c r="Q251" s="223" t="s">
        <v>39</v>
      </c>
      <c r="R251" s="195" t="s">
        <v>245</v>
      </c>
      <c r="S251" s="196"/>
      <c r="T251" s="196"/>
      <c r="U251" s="196"/>
      <c r="V251" s="196"/>
      <c r="W251" s="197" t="s">
        <v>328</v>
      </c>
      <c r="X251" s="197"/>
      <c r="Y251" s="197"/>
      <c r="Z251" s="197"/>
    </row>
    <row r="252" spans="1:26" ht="15.65" customHeight="1">
      <c r="A252" s="206" t="s">
        <v>298</v>
      </c>
      <c r="B252" s="209"/>
      <c r="C252" s="209"/>
      <c r="D252" s="209"/>
      <c r="E252" s="206"/>
      <c r="F252" s="217" t="s">
        <v>340</v>
      </c>
      <c r="G252" s="217"/>
      <c r="H252" s="217"/>
      <c r="I252" s="217"/>
      <c r="J252" s="217"/>
      <c r="K252" s="217"/>
      <c r="L252" s="222" t="s">
        <v>150</v>
      </c>
      <c r="M252" s="223"/>
      <c r="N252" s="223"/>
      <c r="O252" s="223"/>
      <c r="P252" s="223"/>
      <c r="Q252" s="223" t="s">
        <v>39</v>
      </c>
      <c r="R252" s="195" t="s">
        <v>329</v>
      </c>
      <c r="S252" s="196"/>
      <c r="T252" s="196"/>
      <c r="U252" s="196"/>
      <c r="V252" s="196"/>
      <c r="W252" s="199" t="s">
        <v>269</v>
      </c>
      <c r="X252" s="199"/>
      <c r="Y252" s="199"/>
      <c r="Z252" s="199"/>
    </row>
    <row r="253" spans="1:26" ht="15.65" customHeight="1">
      <c r="A253" s="206" t="s">
        <v>299</v>
      </c>
      <c r="B253" s="209"/>
      <c r="C253" s="209"/>
      <c r="D253" s="209"/>
      <c r="E253" s="206"/>
      <c r="F253" s="217" t="s">
        <v>337</v>
      </c>
      <c r="G253" s="217"/>
      <c r="H253" s="217"/>
      <c r="I253" s="217"/>
      <c r="J253" s="217"/>
      <c r="K253" s="217"/>
      <c r="L253" s="222" t="s">
        <v>278</v>
      </c>
      <c r="M253" s="223" t="s">
        <v>635</v>
      </c>
      <c r="N253" s="223">
        <v>2030</v>
      </c>
      <c r="O253" s="223" t="s">
        <v>1097</v>
      </c>
      <c r="P253" s="223"/>
      <c r="Q253" s="223">
        <v>2021</v>
      </c>
      <c r="R253" s="195" t="s">
        <v>308</v>
      </c>
      <c r="S253" s="196"/>
      <c r="T253" s="196"/>
      <c r="U253" s="196"/>
      <c r="V253" s="196"/>
      <c r="W253" s="197" t="s">
        <v>303</v>
      </c>
      <c r="X253" s="197"/>
      <c r="Y253" s="197"/>
      <c r="Z253" s="197"/>
    </row>
    <row r="254" spans="1:26" ht="15.65" customHeight="1">
      <c r="A254" s="206" t="s">
        <v>300</v>
      </c>
      <c r="B254" s="209"/>
      <c r="C254" s="209"/>
      <c r="D254" s="209"/>
      <c r="E254" s="206"/>
      <c r="F254" s="217" t="s">
        <v>179</v>
      </c>
      <c r="G254" s="217" t="s">
        <v>641</v>
      </c>
      <c r="H254" s="217">
        <v>2030</v>
      </c>
      <c r="I254" s="217" t="s">
        <v>634</v>
      </c>
      <c r="J254" s="217"/>
      <c r="K254" s="217">
        <v>2024</v>
      </c>
      <c r="L254" s="222" t="s">
        <v>800</v>
      </c>
      <c r="M254" s="223"/>
      <c r="N254" s="223"/>
      <c r="O254" s="223"/>
      <c r="P254" s="223"/>
      <c r="Q254" s="223" t="s">
        <v>39</v>
      </c>
      <c r="R254" s="195" t="s">
        <v>350</v>
      </c>
      <c r="S254" s="196" t="s">
        <v>1096</v>
      </c>
      <c r="T254" s="196">
        <v>2030</v>
      </c>
      <c r="U254" s="196"/>
      <c r="V254" s="201">
        <v>2030</v>
      </c>
      <c r="W254" s="199" t="s">
        <v>1736</v>
      </c>
      <c r="X254" s="199"/>
      <c r="Y254" s="199"/>
      <c r="Z254" s="199"/>
    </row>
    <row r="255" spans="1:26" ht="15.65" customHeight="1">
      <c r="A255" s="206" t="s">
        <v>301</v>
      </c>
      <c r="B255" s="209"/>
      <c r="C255" s="209"/>
      <c r="D255" s="209"/>
      <c r="E255" s="206"/>
      <c r="F255" s="217" t="s">
        <v>67</v>
      </c>
      <c r="G255" s="217"/>
      <c r="H255" s="217"/>
      <c r="I255" s="217"/>
      <c r="J255" s="217"/>
      <c r="K255" s="217"/>
      <c r="L255" s="222" t="s">
        <v>223</v>
      </c>
      <c r="M255" s="223" t="s">
        <v>635</v>
      </c>
      <c r="N255" s="223">
        <v>2030</v>
      </c>
      <c r="O255" s="223"/>
      <c r="P255" s="223"/>
      <c r="Q255" s="223">
        <v>2021</v>
      </c>
      <c r="R255" s="195" t="s">
        <v>311</v>
      </c>
      <c r="S255" s="196" t="s">
        <v>635</v>
      </c>
      <c r="T255" s="196">
        <v>2030</v>
      </c>
      <c r="U255" s="196"/>
      <c r="V255" s="196">
        <v>2030</v>
      </c>
      <c r="W255" s="197" t="s">
        <v>157</v>
      </c>
      <c r="X255" s="197"/>
      <c r="Y255" s="197"/>
      <c r="Z255" s="197"/>
    </row>
    <row r="256" spans="1:26" ht="15.65" customHeight="1">
      <c r="A256" s="206" t="s">
        <v>302</v>
      </c>
      <c r="B256" s="209"/>
      <c r="C256" s="209"/>
      <c r="D256" s="209"/>
      <c r="E256" s="206"/>
      <c r="F256" s="217" t="s">
        <v>427</v>
      </c>
      <c r="G256" s="217" t="s">
        <v>641</v>
      </c>
      <c r="H256" s="217">
        <v>2030</v>
      </c>
      <c r="I256" s="217" t="s">
        <v>634</v>
      </c>
      <c r="J256" s="217"/>
      <c r="K256" s="217">
        <v>2021</v>
      </c>
      <c r="L256" s="222" t="s">
        <v>322</v>
      </c>
      <c r="M256" s="223"/>
      <c r="N256" s="223"/>
      <c r="O256" s="223"/>
      <c r="P256" s="223"/>
      <c r="Q256" s="223" t="s">
        <v>39</v>
      </c>
      <c r="R256" s="195" t="s">
        <v>349</v>
      </c>
      <c r="S256" s="196" t="s">
        <v>1096</v>
      </c>
      <c r="T256" s="196">
        <v>2029</v>
      </c>
      <c r="U256" s="196"/>
      <c r="V256" s="201">
        <v>2029</v>
      </c>
      <c r="W256" s="199" t="s">
        <v>412</v>
      </c>
      <c r="X256" s="199" t="s">
        <v>1096</v>
      </c>
      <c r="Y256" s="199">
        <v>2030</v>
      </c>
      <c r="Z256" s="199">
        <v>2020</v>
      </c>
    </row>
    <row r="257" spans="1:26" ht="15.65" customHeight="1">
      <c r="A257" s="206" t="s">
        <v>303</v>
      </c>
      <c r="B257" s="209" t="s">
        <v>6730</v>
      </c>
      <c r="C257" s="209">
        <v>2028</v>
      </c>
      <c r="D257" s="213" t="s">
        <v>633</v>
      </c>
      <c r="E257" s="206"/>
      <c r="F257" s="217" t="s">
        <v>448</v>
      </c>
      <c r="G257" s="217" t="s">
        <v>641</v>
      </c>
      <c r="H257" s="217">
        <v>2030</v>
      </c>
      <c r="I257" s="217" t="s">
        <v>634</v>
      </c>
      <c r="J257" s="217"/>
      <c r="K257" s="217">
        <v>2022</v>
      </c>
      <c r="L257" s="222" t="s">
        <v>279</v>
      </c>
      <c r="M257" s="223"/>
      <c r="N257" s="223"/>
      <c r="O257" s="223"/>
      <c r="P257" s="223"/>
      <c r="Q257" s="223" t="s">
        <v>39</v>
      </c>
      <c r="R257" s="195" t="s">
        <v>1854</v>
      </c>
      <c r="S257" s="196"/>
      <c r="T257" s="196"/>
      <c r="U257" s="196"/>
      <c r="V257" s="196"/>
      <c r="W257" s="197" t="s">
        <v>897</v>
      </c>
      <c r="X257" s="197"/>
      <c r="Y257" s="197"/>
      <c r="Z257" s="197"/>
    </row>
    <row r="258" spans="1:26" ht="15.65" customHeight="1">
      <c r="A258" s="206" t="s">
        <v>304</v>
      </c>
      <c r="B258" s="209"/>
      <c r="C258" s="209"/>
      <c r="D258" s="209"/>
      <c r="E258" s="206"/>
      <c r="F258" s="217" t="s">
        <v>207</v>
      </c>
      <c r="G258" s="217"/>
      <c r="H258" s="217"/>
      <c r="I258" s="217"/>
      <c r="J258" s="217"/>
      <c r="K258" s="217"/>
      <c r="L258" s="222" t="s">
        <v>276</v>
      </c>
      <c r="M258" s="223"/>
      <c r="N258" s="223"/>
      <c r="O258" s="223"/>
      <c r="P258" s="223"/>
      <c r="Q258" s="223" t="s">
        <v>39</v>
      </c>
      <c r="R258" s="195" t="s">
        <v>285</v>
      </c>
      <c r="S258" s="196" t="s">
        <v>635</v>
      </c>
      <c r="T258" s="196">
        <v>2030</v>
      </c>
      <c r="U258" s="196"/>
      <c r="V258" s="196"/>
      <c r="W258" s="199" t="s">
        <v>221</v>
      </c>
      <c r="X258" s="199"/>
      <c r="Y258" s="199"/>
      <c r="Z258" s="199"/>
    </row>
    <row r="259" spans="1:26" ht="15.65" customHeight="1">
      <c r="A259" s="206" t="s">
        <v>305</v>
      </c>
      <c r="B259" s="209"/>
      <c r="C259" s="209"/>
      <c r="D259" s="209"/>
      <c r="E259" s="206"/>
      <c r="F259" s="217" t="s">
        <v>239</v>
      </c>
      <c r="G259" s="217"/>
      <c r="H259" s="217"/>
      <c r="I259" s="217"/>
      <c r="J259" s="217"/>
      <c r="K259" s="217"/>
      <c r="L259" s="222" t="s">
        <v>295</v>
      </c>
      <c r="M259" s="223"/>
      <c r="N259" s="223"/>
      <c r="O259" s="223"/>
      <c r="P259" s="223"/>
      <c r="Q259" s="223" t="s">
        <v>39</v>
      </c>
      <c r="R259" s="195" t="s">
        <v>343</v>
      </c>
      <c r="S259" s="196"/>
      <c r="T259" s="196"/>
      <c r="U259" s="196"/>
      <c r="V259" s="196"/>
      <c r="W259" s="197" t="s">
        <v>497</v>
      </c>
      <c r="X259" s="197"/>
      <c r="Y259" s="197"/>
      <c r="Z259" s="197"/>
    </row>
    <row r="260" spans="1:26" ht="15.65" customHeight="1">
      <c r="A260" s="206" t="s">
        <v>306</v>
      </c>
      <c r="B260" s="209"/>
      <c r="C260" s="209"/>
      <c r="D260" s="209"/>
      <c r="E260" s="206"/>
      <c r="F260" s="217" t="s">
        <v>245</v>
      </c>
      <c r="G260" s="217"/>
      <c r="H260" s="217"/>
      <c r="I260" s="217"/>
      <c r="J260" s="217"/>
      <c r="K260" s="217"/>
      <c r="L260" s="222" t="s">
        <v>245</v>
      </c>
      <c r="M260" s="223"/>
      <c r="N260" s="223"/>
      <c r="O260" s="223"/>
      <c r="P260" s="223"/>
      <c r="Q260" s="223" t="s">
        <v>39</v>
      </c>
      <c r="R260" s="195" t="s">
        <v>424</v>
      </c>
      <c r="S260" s="196" t="s">
        <v>1096</v>
      </c>
      <c r="T260" s="196">
        <v>2030</v>
      </c>
      <c r="U260" s="196"/>
      <c r="V260" s="201">
        <v>2030</v>
      </c>
      <c r="W260" s="199" t="s">
        <v>215</v>
      </c>
      <c r="X260" s="199" t="s">
        <v>635</v>
      </c>
      <c r="Y260" s="199"/>
      <c r="Z260" s="199">
        <v>2021</v>
      </c>
    </row>
    <row r="261" spans="1:26" ht="15.65" customHeight="1">
      <c r="A261" s="206" t="s">
        <v>307</v>
      </c>
      <c r="B261" s="209"/>
      <c r="C261" s="209"/>
      <c r="D261" s="209"/>
      <c r="E261" s="206"/>
      <c r="F261" s="217" t="s">
        <v>912</v>
      </c>
      <c r="G261" s="217"/>
      <c r="H261" s="217"/>
      <c r="I261" s="217"/>
      <c r="J261" s="217"/>
      <c r="K261" s="217"/>
      <c r="L261" s="222" t="s">
        <v>1888</v>
      </c>
      <c r="M261" s="223"/>
      <c r="N261" s="223"/>
      <c r="O261" s="223"/>
      <c r="P261" s="223"/>
      <c r="Q261" s="223" t="s">
        <v>39</v>
      </c>
      <c r="R261" s="195" t="s">
        <v>312</v>
      </c>
      <c r="S261" s="196"/>
      <c r="T261" s="196"/>
      <c r="U261" s="196"/>
      <c r="V261" s="196"/>
      <c r="W261" s="197" t="s">
        <v>92</v>
      </c>
      <c r="X261" s="197"/>
      <c r="Y261" s="197"/>
      <c r="Z261" s="197"/>
    </row>
    <row r="262" spans="1:26" ht="15.65" customHeight="1">
      <c r="A262" s="206" t="s">
        <v>308</v>
      </c>
      <c r="B262" s="209"/>
      <c r="C262" s="209"/>
      <c r="D262" s="209"/>
      <c r="E262" s="206"/>
      <c r="F262" s="217" t="s">
        <v>101</v>
      </c>
      <c r="G262" s="217" t="s">
        <v>716</v>
      </c>
      <c r="H262" s="217"/>
      <c r="I262" s="217" t="s">
        <v>634</v>
      </c>
      <c r="J262" s="217"/>
      <c r="K262" s="217">
        <v>2022</v>
      </c>
      <c r="L262" s="222" t="s">
        <v>357</v>
      </c>
      <c r="M262" s="223"/>
      <c r="N262" s="223"/>
      <c r="O262" s="223"/>
      <c r="P262" s="223"/>
      <c r="Q262" s="223" t="s">
        <v>39</v>
      </c>
      <c r="R262" s="195" t="s">
        <v>313</v>
      </c>
      <c r="S262" s="196"/>
      <c r="T262" s="196"/>
      <c r="U262" s="196"/>
      <c r="V262" s="196"/>
      <c r="W262" s="199" t="s">
        <v>905</v>
      </c>
      <c r="X262" s="199"/>
      <c r="Y262" s="199"/>
      <c r="Z262" s="199"/>
    </row>
    <row r="263" spans="1:26" ht="15.65" customHeight="1">
      <c r="A263" s="206" t="s">
        <v>309</v>
      </c>
      <c r="B263" s="209" t="s">
        <v>6730</v>
      </c>
      <c r="C263" s="209">
        <v>2030</v>
      </c>
      <c r="D263" s="209" t="s">
        <v>6730</v>
      </c>
      <c r="E263" s="206">
        <v>2050</v>
      </c>
      <c r="F263" s="217" t="s">
        <v>469</v>
      </c>
      <c r="G263" s="217" t="s">
        <v>641</v>
      </c>
      <c r="H263" s="217">
        <v>2027</v>
      </c>
      <c r="I263" s="217" t="s">
        <v>643</v>
      </c>
      <c r="J263" s="217">
        <v>2040</v>
      </c>
      <c r="K263" s="217">
        <v>2024</v>
      </c>
      <c r="L263" s="222" t="s">
        <v>312</v>
      </c>
      <c r="M263" s="223"/>
      <c r="N263" s="223"/>
      <c r="O263" s="223"/>
      <c r="P263" s="223"/>
      <c r="Q263" s="223" t="s">
        <v>39</v>
      </c>
      <c r="R263" s="195" t="s">
        <v>206</v>
      </c>
      <c r="S263" s="196"/>
      <c r="T263" s="196"/>
      <c r="U263" s="196"/>
      <c r="V263" s="196"/>
      <c r="W263" s="197" t="s">
        <v>464</v>
      </c>
      <c r="X263" s="197"/>
      <c r="Y263" s="197"/>
      <c r="Z263" s="197"/>
    </row>
    <row r="264" spans="1:26" ht="15.65" customHeight="1">
      <c r="A264" s="206" t="s">
        <v>310</v>
      </c>
      <c r="B264" s="209" t="s">
        <v>6730</v>
      </c>
      <c r="C264" s="209">
        <v>2030</v>
      </c>
      <c r="D264" s="209" t="s">
        <v>6730</v>
      </c>
      <c r="E264" s="206">
        <v>2040</v>
      </c>
      <c r="F264" s="217" t="s">
        <v>363</v>
      </c>
      <c r="G264" s="217"/>
      <c r="H264" s="217"/>
      <c r="I264" s="217"/>
      <c r="J264" s="217"/>
      <c r="K264" s="217"/>
      <c r="L264" s="222" t="s">
        <v>313</v>
      </c>
      <c r="M264" s="223"/>
      <c r="N264" s="223"/>
      <c r="O264" s="223"/>
      <c r="P264" s="223"/>
      <c r="Q264" s="223" t="s">
        <v>39</v>
      </c>
      <c r="R264" s="195" t="s">
        <v>265</v>
      </c>
      <c r="S264" s="196" t="s">
        <v>1096</v>
      </c>
      <c r="T264" s="196">
        <v>2030</v>
      </c>
      <c r="U264" s="196"/>
      <c r="V264" s="201">
        <v>2030</v>
      </c>
      <c r="W264" s="199" t="s">
        <v>213</v>
      </c>
      <c r="X264" s="199"/>
      <c r="Y264" s="199"/>
      <c r="Z264" s="199"/>
    </row>
    <row r="265" spans="1:26" ht="15.65" customHeight="1">
      <c r="A265" s="206" t="s">
        <v>311</v>
      </c>
      <c r="B265" s="209" t="s">
        <v>6731</v>
      </c>
      <c r="C265" s="209"/>
      <c r="D265" s="209"/>
      <c r="E265" s="206"/>
      <c r="F265" s="217" t="s">
        <v>506</v>
      </c>
      <c r="G265" s="217"/>
      <c r="H265" s="217"/>
      <c r="I265" s="217"/>
      <c r="J265" s="217"/>
      <c r="K265" s="217"/>
      <c r="L265" s="222" t="s">
        <v>350</v>
      </c>
      <c r="M265" s="223" t="s">
        <v>1096</v>
      </c>
      <c r="N265" s="223">
        <v>2030</v>
      </c>
      <c r="O265" s="223" t="s">
        <v>1135</v>
      </c>
      <c r="P265" s="223">
        <v>2050</v>
      </c>
      <c r="Q265" s="223">
        <v>2022</v>
      </c>
      <c r="R265" s="195" t="s">
        <v>270</v>
      </c>
      <c r="S265" s="196"/>
      <c r="T265" s="196"/>
      <c r="U265" s="196"/>
      <c r="V265" s="196"/>
      <c r="W265" s="197" t="s">
        <v>283</v>
      </c>
      <c r="X265" s="197"/>
      <c r="Y265" s="197"/>
      <c r="Z265" s="197"/>
    </row>
    <row r="266" spans="1:26" ht="15.65" customHeight="1">
      <c r="A266" s="206" t="s">
        <v>312</v>
      </c>
      <c r="B266" s="209"/>
      <c r="C266" s="209"/>
      <c r="D266" s="209"/>
      <c r="E266" s="206"/>
      <c r="F266" s="217" t="s">
        <v>244</v>
      </c>
      <c r="G266" s="217" t="s">
        <v>641</v>
      </c>
      <c r="H266" s="217">
        <v>2030</v>
      </c>
      <c r="I266" s="217" t="s">
        <v>643</v>
      </c>
      <c r="J266" s="217">
        <v>2050</v>
      </c>
      <c r="K266" s="217">
        <v>2023</v>
      </c>
      <c r="L266" s="222" t="s">
        <v>286</v>
      </c>
      <c r="M266" s="223"/>
      <c r="N266" s="223"/>
      <c r="O266" s="223"/>
      <c r="P266" s="223"/>
      <c r="Q266" s="223" t="s">
        <v>39</v>
      </c>
      <c r="R266" s="195" t="s">
        <v>268</v>
      </c>
      <c r="S266" s="196"/>
      <c r="T266" s="196"/>
      <c r="U266" s="196"/>
      <c r="V266" s="196"/>
      <c r="W266" s="199" t="s">
        <v>340</v>
      </c>
      <c r="X266" s="199"/>
      <c r="Y266" s="199"/>
      <c r="Z266" s="199"/>
    </row>
    <row r="267" spans="1:26" ht="15.65" customHeight="1">
      <c r="A267" s="206" t="s">
        <v>313</v>
      </c>
      <c r="B267" s="209"/>
      <c r="C267" s="209"/>
      <c r="D267" s="209"/>
      <c r="E267" s="206"/>
      <c r="F267" s="217" t="s">
        <v>476</v>
      </c>
      <c r="G267" s="217" t="s">
        <v>716</v>
      </c>
      <c r="H267" s="217"/>
      <c r="I267" s="217" t="s">
        <v>634</v>
      </c>
      <c r="J267" s="217"/>
      <c r="K267" s="217">
        <v>2022</v>
      </c>
      <c r="L267" s="222" t="s">
        <v>349</v>
      </c>
      <c r="M267" s="223" t="s">
        <v>1096</v>
      </c>
      <c r="N267" s="223">
        <v>2029</v>
      </c>
      <c r="O267" s="223" t="s">
        <v>1097</v>
      </c>
      <c r="P267" s="223"/>
      <c r="Q267" s="223">
        <v>2020</v>
      </c>
      <c r="R267" s="195" t="s">
        <v>261</v>
      </c>
      <c r="S267" s="196"/>
      <c r="T267" s="196"/>
      <c r="U267" s="196"/>
      <c r="V267" s="196">
        <v>2030</v>
      </c>
      <c r="W267" s="197" t="s">
        <v>337</v>
      </c>
      <c r="X267" s="197"/>
      <c r="Y267" s="197"/>
      <c r="Z267" s="197"/>
    </row>
    <row r="268" spans="1:26" ht="15.65" customHeight="1">
      <c r="A268" s="206" t="s">
        <v>314</v>
      </c>
      <c r="B268" s="209"/>
      <c r="C268" s="209"/>
      <c r="D268" s="209"/>
      <c r="E268" s="206"/>
      <c r="F268" s="217" t="s">
        <v>263</v>
      </c>
      <c r="G268" s="217" t="s">
        <v>641</v>
      </c>
      <c r="H268" s="217">
        <v>2030</v>
      </c>
      <c r="I268" s="217" t="s">
        <v>634</v>
      </c>
      <c r="J268" s="217"/>
      <c r="K268" s="217">
        <v>2023</v>
      </c>
      <c r="L268" s="222" t="s">
        <v>326</v>
      </c>
      <c r="M268" s="223" t="s">
        <v>1096</v>
      </c>
      <c r="N268" s="223">
        <v>2030</v>
      </c>
      <c r="O268" s="223"/>
      <c r="P268" s="223"/>
      <c r="Q268" s="223">
        <v>2018</v>
      </c>
      <c r="R268" s="195" t="s">
        <v>345</v>
      </c>
      <c r="S268" s="196"/>
      <c r="T268" s="196"/>
      <c r="U268" s="196"/>
      <c r="V268" s="196"/>
      <c r="W268" s="199" t="s">
        <v>179</v>
      </c>
      <c r="X268" s="199" t="s">
        <v>1096</v>
      </c>
      <c r="Y268" s="199">
        <v>2030</v>
      </c>
      <c r="Z268" s="199">
        <v>2020</v>
      </c>
    </row>
    <row r="269" spans="1:26" ht="15.65" customHeight="1">
      <c r="A269" s="206" t="s">
        <v>315</v>
      </c>
      <c r="B269" s="209"/>
      <c r="C269" s="209"/>
      <c r="D269" s="209"/>
      <c r="E269" s="206"/>
      <c r="F269" s="217" t="s">
        <v>348</v>
      </c>
      <c r="G269" s="217"/>
      <c r="H269" s="217"/>
      <c r="I269" s="217"/>
      <c r="J269" s="217"/>
      <c r="K269" s="217"/>
      <c r="L269" s="222" t="s">
        <v>317</v>
      </c>
      <c r="M269" s="223"/>
      <c r="N269" s="223"/>
      <c r="O269" s="223"/>
      <c r="P269" s="223"/>
      <c r="Q269" s="223" t="s">
        <v>39</v>
      </c>
      <c r="R269" s="195" t="s">
        <v>317</v>
      </c>
      <c r="S269" s="196"/>
      <c r="T269" s="196"/>
      <c r="U269" s="196"/>
      <c r="V269" s="196"/>
      <c r="W269" s="197" t="s">
        <v>67</v>
      </c>
      <c r="X269" s="197"/>
      <c r="Y269" s="197"/>
      <c r="Z269" s="197"/>
    </row>
    <row r="270" spans="1:26" ht="15.65" customHeight="1">
      <c r="A270" s="206" t="s">
        <v>316</v>
      </c>
      <c r="B270" s="209" t="s">
        <v>6730</v>
      </c>
      <c r="C270" s="209">
        <v>2035</v>
      </c>
      <c r="D270" s="209"/>
      <c r="E270" s="206"/>
      <c r="F270" s="217" t="s">
        <v>143</v>
      </c>
      <c r="G270" s="217"/>
      <c r="H270" s="217"/>
      <c r="I270" s="217"/>
      <c r="J270" s="217"/>
      <c r="K270" s="217"/>
      <c r="L270" s="222" t="s">
        <v>336</v>
      </c>
      <c r="M270" s="223" t="s">
        <v>1096</v>
      </c>
      <c r="N270" s="223">
        <v>2030</v>
      </c>
      <c r="O270" s="223"/>
      <c r="P270" s="223"/>
      <c r="Q270" s="223">
        <v>2022</v>
      </c>
      <c r="R270" s="195" t="s">
        <v>259</v>
      </c>
      <c r="S270" s="196" t="s">
        <v>1096</v>
      </c>
      <c r="T270" s="196"/>
      <c r="U270" s="196"/>
      <c r="V270" s="196"/>
      <c r="W270" s="199" t="s">
        <v>3146</v>
      </c>
      <c r="X270" s="199"/>
      <c r="Y270" s="199"/>
      <c r="Z270" s="199"/>
    </row>
    <row r="271" spans="1:26" ht="15.65" customHeight="1">
      <c r="A271" s="206" t="s">
        <v>317</v>
      </c>
      <c r="B271" s="209"/>
      <c r="C271" s="209"/>
      <c r="D271" s="209"/>
      <c r="E271" s="206"/>
      <c r="F271" s="217" t="s">
        <v>535</v>
      </c>
      <c r="G271" s="217" t="s">
        <v>641</v>
      </c>
      <c r="H271" s="217">
        <v>2035</v>
      </c>
      <c r="I271" s="217" t="s">
        <v>634</v>
      </c>
      <c r="J271" s="217"/>
      <c r="K271" s="217">
        <v>2022</v>
      </c>
      <c r="L271" s="222" t="s">
        <v>343</v>
      </c>
      <c r="M271" s="223"/>
      <c r="N271" s="223"/>
      <c r="O271" s="223"/>
      <c r="P271" s="223"/>
      <c r="Q271" s="223" t="s">
        <v>39</v>
      </c>
      <c r="R271" s="195" t="s">
        <v>276</v>
      </c>
      <c r="S271" s="198"/>
      <c r="T271" s="198"/>
      <c r="U271" s="198"/>
      <c r="V271" s="198"/>
      <c r="W271" s="197" t="s">
        <v>427</v>
      </c>
      <c r="X271" s="197" t="s">
        <v>635</v>
      </c>
      <c r="Y271" s="197"/>
      <c r="Z271" s="197">
        <v>2021</v>
      </c>
    </row>
    <row r="272" spans="1:26" ht="15.65" customHeight="1">
      <c r="A272" s="206" t="s">
        <v>318</v>
      </c>
      <c r="B272" s="209" t="s">
        <v>6730</v>
      </c>
      <c r="C272" s="209">
        <v>2030</v>
      </c>
      <c r="D272" s="209" t="s">
        <v>6730</v>
      </c>
      <c r="E272" s="206">
        <v>2045</v>
      </c>
      <c r="F272" s="217" t="s">
        <v>227</v>
      </c>
      <c r="G272" s="217"/>
      <c r="H272" s="217"/>
      <c r="I272" s="217"/>
      <c r="J272" s="217"/>
      <c r="K272" s="217"/>
      <c r="L272" s="222" t="s">
        <v>149</v>
      </c>
      <c r="M272" s="223"/>
      <c r="N272" s="223"/>
      <c r="O272" s="223"/>
      <c r="P272" s="223"/>
      <c r="Q272" s="223" t="s">
        <v>39</v>
      </c>
      <c r="R272" s="195" t="s">
        <v>150</v>
      </c>
      <c r="S272" s="196"/>
      <c r="T272" s="196"/>
      <c r="U272" s="196"/>
      <c r="V272" s="196"/>
      <c r="W272" s="199" t="s">
        <v>448</v>
      </c>
      <c r="X272" s="199"/>
      <c r="Y272" s="199"/>
      <c r="Z272" s="199"/>
    </row>
    <row r="273" spans="1:26" ht="15.65" customHeight="1">
      <c r="A273" s="206" t="s">
        <v>319</v>
      </c>
      <c r="B273" s="209"/>
      <c r="C273" s="209"/>
      <c r="D273" s="209"/>
      <c r="E273" s="206"/>
      <c r="F273" s="217" t="s">
        <v>234</v>
      </c>
      <c r="G273" s="217"/>
      <c r="H273" s="217"/>
      <c r="I273" s="217"/>
      <c r="J273" s="217"/>
      <c r="K273" s="217"/>
      <c r="L273" s="222" t="s">
        <v>335</v>
      </c>
      <c r="M273" s="223" t="s">
        <v>1096</v>
      </c>
      <c r="N273" s="223">
        <v>2030</v>
      </c>
      <c r="O273" s="223"/>
      <c r="P273" s="223"/>
      <c r="Q273" s="223">
        <v>2023</v>
      </c>
      <c r="R273" s="195" t="s">
        <v>389</v>
      </c>
      <c r="S273" s="196" t="s">
        <v>1096</v>
      </c>
      <c r="T273" s="196">
        <v>2025</v>
      </c>
      <c r="U273" s="196"/>
      <c r="V273" s="201">
        <v>2025</v>
      </c>
      <c r="W273" s="197" t="s">
        <v>207</v>
      </c>
      <c r="X273" s="197"/>
      <c r="Y273" s="197"/>
      <c r="Z273" s="197"/>
    </row>
    <row r="274" spans="1:26" ht="15.65" customHeight="1">
      <c r="A274" s="206" t="s">
        <v>320</v>
      </c>
      <c r="B274" s="209"/>
      <c r="C274" s="209"/>
      <c r="D274" s="209"/>
      <c r="E274" s="206"/>
      <c r="F274" s="217" t="s">
        <v>916</v>
      </c>
      <c r="G274" s="217" t="s">
        <v>641</v>
      </c>
      <c r="H274" s="217">
        <v>2030</v>
      </c>
      <c r="I274" s="217" t="s">
        <v>643</v>
      </c>
      <c r="J274" s="217">
        <v>2050</v>
      </c>
      <c r="K274" s="217">
        <v>2024</v>
      </c>
      <c r="L274" s="222" t="s">
        <v>804</v>
      </c>
      <c r="M274" s="223"/>
      <c r="N274" s="223"/>
      <c r="O274" s="223"/>
      <c r="P274" s="223"/>
      <c r="Q274" s="223" t="s">
        <v>39</v>
      </c>
      <c r="R274" s="195" t="s">
        <v>393</v>
      </c>
      <c r="S274" s="196" t="s">
        <v>1096</v>
      </c>
      <c r="T274" s="196">
        <v>2030</v>
      </c>
      <c r="U274" s="196"/>
      <c r="V274" s="196">
        <v>2030</v>
      </c>
      <c r="W274" s="199" t="s">
        <v>1888</v>
      </c>
      <c r="X274" s="199"/>
      <c r="Y274" s="199"/>
      <c r="Z274" s="199"/>
    </row>
    <row r="275" spans="1:26" ht="15.65" customHeight="1">
      <c r="A275" s="206" t="s">
        <v>321</v>
      </c>
      <c r="B275" s="209" t="s">
        <v>6730</v>
      </c>
      <c r="C275" s="209">
        <v>2030</v>
      </c>
      <c r="D275" s="209" t="s">
        <v>6730</v>
      </c>
      <c r="E275" s="206">
        <v>2040</v>
      </c>
      <c r="F275" s="217" t="s">
        <v>347</v>
      </c>
      <c r="G275" s="217"/>
      <c r="H275" s="217"/>
      <c r="I275" s="217"/>
      <c r="J275" s="217"/>
      <c r="K275" s="217"/>
      <c r="L275" s="222" t="s">
        <v>341</v>
      </c>
      <c r="M275" s="223"/>
      <c r="N275" s="223"/>
      <c r="O275" s="223"/>
      <c r="P275" s="223"/>
      <c r="Q275" s="223" t="s">
        <v>39</v>
      </c>
      <c r="R275" s="195" t="s">
        <v>435</v>
      </c>
      <c r="S275" s="196"/>
      <c r="T275" s="196"/>
      <c r="U275" s="196"/>
      <c r="V275" s="196"/>
      <c r="W275" s="197" t="s">
        <v>245</v>
      </c>
      <c r="X275" s="197"/>
      <c r="Y275" s="197"/>
      <c r="Z275" s="197"/>
    </row>
    <row r="276" spans="1:26" ht="15.65" customHeight="1">
      <c r="A276" s="206" t="s">
        <v>322</v>
      </c>
      <c r="B276" s="209"/>
      <c r="C276" s="209"/>
      <c r="D276" s="209"/>
      <c r="E276" s="206"/>
      <c r="F276" s="217" t="s">
        <v>196</v>
      </c>
      <c r="G276" s="217" t="s">
        <v>633</v>
      </c>
      <c r="H276" s="217">
        <v>2030</v>
      </c>
      <c r="I276" s="217" t="s">
        <v>643</v>
      </c>
      <c r="J276" s="217"/>
      <c r="K276" s="217">
        <v>2022</v>
      </c>
      <c r="L276" s="222" t="s">
        <v>321</v>
      </c>
      <c r="M276" s="223" t="s">
        <v>1096</v>
      </c>
      <c r="N276" s="223">
        <v>2030</v>
      </c>
      <c r="O276" s="223" t="s">
        <v>1135</v>
      </c>
      <c r="P276" s="223" t="s">
        <v>1540</v>
      </c>
      <c r="Q276" s="223">
        <v>2022</v>
      </c>
      <c r="R276" s="195" t="s">
        <v>321</v>
      </c>
      <c r="S276" s="196" t="s">
        <v>1096</v>
      </c>
      <c r="T276" s="196">
        <v>2022</v>
      </c>
      <c r="U276" s="196"/>
      <c r="V276" s="201">
        <v>2022</v>
      </c>
      <c r="W276" s="199" t="s">
        <v>3148</v>
      </c>
      <c r="X276" s="199" t="s">
        <v>635</v>
      </c>
      <c r="Y276" s="199"/>
      <c r="Z276" s="199">
        <v>2018</v>
      </c>
    </row>
    <row r="277" spans="1:26" ht="15.65" customHeight="1">
      <c r="A277" s="206" t="s">
        <v>323</v>
      </c>
      <c r="B277" s="209" t="s">
        <v>6730</v>
      </c>
      <c r="C277" s="209">
        <v>2030</v>
      </c>
      <c r="D277" s="209" t="s">
        <v>6730</v>
      </c>
      <c r="E277" s="206">
        <v>2040</v>
      </c>
      <c r="F277" s="217" t="s">
        <v>432</v>
      </c>
      <c r="G277" s="217" t="s">
        <v>641</v>
      </c>
      <c r="H277" s="217">
        <v>2030</v>
      </c>
      <c r="I277" s="217" t="s">
        <v>634</v>
      </c>
      <c r="J277" s="217"/>
      <c r="K277" s="217">
        <v>2022</v>
      </c>
      <c r="L277" s="222" t="s">
        <v>284</v>
      </c>
      <c r="M277" s="223"/>
      <c r="N277" s="223"/>
      <c r="O277" s="223"/>
      <c r="P277" s="223"/>
      <c r="Q277" s="223" t="s">
        <v>39</v>
      </c>
      <c r="R277" s="195" t="s">
        <v>369</v>
      </c>
      <c r="S277" s="196" t="s">
        <v>1096</v>
      </c>
      <c r="T277" s="196">
        <v>2030</v>
      </c>
      <c r="U277" s="196"/>
      <c r="V277" s="201">
        <v>2030</v>
      </c>
      <c r="W277" s="197" t="s">
        <v>101</v>
      </c>
      <c r="X277" s="197"/>
      <c r="Y277" s="197"/>
      <c r="Z277" s="197"/>
    </row>
    <row r="278" spans="1:26" ht="15.65" customHeight="1">
      <c r="A278" s="206" t="s">
        <v>324</v>
      </c>
      <c r="B278" s="209" t="s">
        <v>633</v>
      </c>
      <c r="C278" s="209">
        <v>2030</v>
      </c>
      <c r="D278" s="209"/>
      <c r="E278" s="206"/>
      <c r="F278" s="217" t="s">
        <v>230</v>
      </c>
      <c r="G278" s="217"/>
      <c r="H278" s="217"/>
      <c r="I278" s="217"/>
      <c r="J278" s="217"/>
      <c r="K278" s="217"/>
      <c r="L278" s="222" t="s">
        <v>266</v>
      </c>
      <c r="M278" s="223"/>
      <c r="N278" s="223"/>
      <c r="O278" s="223"/>
      <c r="P278" s="223"/>
      <c r="Q278" s="223" t="s">
        <v>39</v>
      </c>
      <c r="R278" s="195" t="s">
        <v>347</v>
      </c>
      <c r="S278" s="196"/>
      <c r="T278" s="196"/>
      <c r="U278" s="196"/>
      <c r="V278" s="196"/>
      <c r="W278" s="199" t="s">
        <v>469</v>
      </c>
      <c r="X278" s="199" t="s">
        <v>1096</v>
      </c>
      <c r="Y278" s="199">
        <v>2025</v>
      </c>
      <c r="Z278" s="199">
        <v>2019</v>
      </c>
    </row>
    <row r="279" spans="1:26" ht="15.65" customHeight="1">
      <c r="A279" s="206" t="s">
        <v>325</v>
      </c>
      <c r="B279" s="209" t="s">
        <v>6730</v>
      </c>
      <c r="C279" s="209">
        <v>2030</v>
      </c>
      <c r="D279" s="209" t="s">
        <v>6730</v>
      </c>
      <c r="E279" s="206">
        <v>2045</v>
      </c>
      <c r="F279" s="217" t="s">
        <v>471</v>
      </c>
      <c r="G279" s="217" t="s">
        <v>641</v>
      </c>
      <c r="H279" s="217">
        <v>2032</v>
      </c>
      <c r="I279" s="217" t="s">
        <v>634</v>
      </c>
      <c r="J279" s="217"/>
      <c r="K279" s="217">
        <v>2024</v>
      </c>
      <c r="L279" s="222" t="s">
        <v>439</v>
      </c>
      <c r="M279" s="223"/>
      <c r="N279" s="223"/>
      <c r="O279" s="223"/>
      <c r="P279" s="223"/>
      <c r="Q279" s="223" t="s">
        <v>39</v>
      </c>
      <c r="R279" s="195" t="s">
        <v>2807</v>
      </c>
      <c r="S279" s="196" t="s">
        <v>635</v>
      </c>
      <c r="T279" s="196">
        <v>2030</v>
      </c>
      <c r="U279" s="196"/>
      <c r="V279" s="198"/>
      <c r="W279" s="197" t="s">
        <v>2755</v>
      </c>
      <c r="X279" s="197" t="s">
        <v>635</v>
      </c>
      <c r="Y279" s="197"/>
      <c r="Z279" s="197">
        <v>2021</v>
      </c>
    </row>
    <row r="280" spans="1:26" ht="15.65" customHeight="1">
      <c r="A280" s="206" t="s">
        <v>326</v>
      </c>
      <c r="B280" s="209" t="s">
        <v>6730</v>
      </c>
      <c r="C280" s="209">
        <v>2030</v>
      </c>
      <c r="D280" s="209"/>
      <c r="E280" s="206"/>
      <c r="F280" s="217" t="s">
        <v>434</v>
      </c>
      <c r="G280" s="217" t="s">
        <v>633</v>
      </c>
      <c r="H280" s="217">
        <v>2030</v>
      </c>
      <c r="I280" s="217" t="s">
        <v>634</v>
      </c>
      <c r="J280" s="217"/>
      <c r="K280" s="217">
        <v>2023</v>
      </c>
      <c r="L280" s="222" t="s">
        <v>294</v>
      </c>
      <c r="M280" s="223"/>
      <c r="N280" s="223"/>
      <c r="O280" s="223"/>
      <c r="P280" s="223"/>
      <c r="Q280" s="223" t="s">
        <v>39</v>
      </c>
      <c r="R280" s="195" t="s">
        <v>373</v>
      </c>
      <c r="S280" s="196"/>
      <c r="T280" s="196"/>
      <c r="U280" s="196"/>
      <c r="V280" s="196"/>
      <c r="W280" s="199" t="s">
        <v>244</v>
      </c>
      <c r="X280" s="199" t="s">
        <v>1096</v>
      </c>
      <c r="Y280" s="199">
        <v>2029</v>
      </c>
      <c r="Z280" s="199">
        <v>2020</v>
      </c>
    </row>
    <row r="281" spans="1:26" ht="15.65" customHeight="1">
      <c r="A281" s="206" t="s">
        <v>327</v>
      </c>
      <c r="B281" s="209" t="s">
        <v>6730</v>
      </c>
      <c r="C281" s="209">
        <v>2030</v>
      </c>
      <c r="D281" s="209"/>
      <c r="E281" s="206"/>
      <c r="F281" s="217" t="s">
        <v>310</v>
      </c>
      <c r="G281" s="217" t="s">
        <v>641</v>
      </c>
      <c r="H281" s="217">
        <v>2030</v>
      </c>
      <c r="I281" s="217" t="s">
        <v>643</v>
      </c>
      <c r="J281" s="217">
        <v>2040</v>
      </c>
      <c r="K281" s="217">
        <v>2024</v>
      </c>
      <c r="L281" s="222" t="s">
        <v>400</v>
      </c>
      <c r="M281" s="223"/>
      <c r="N281" s="223"/>
      <c r="O281" s="223"/>
      <c r="P281" s="223"/>
      <c r="Q281" s="223" t="s">
        <v>39</v>
      </c>
      <c r="R281" s="195" t="s">
        <v>365</v>
      </c>
      <c r="S281" s="196"/>
      <c r="T281" s="196"/>
      <c r="U281" s="196"/>
      <c r="V281" s="196"/>
      <c r="W281" s="197" t="s">
        <v>476</v>
      </c>
      <c r="X281" s="197"/>
      <c r="Y281" s="197"/>
      <c r="Z281" s="197"/>
    </row>
    <row r="282" spans="1:26" ht="15.65" customHeight="1">
      <c r="A282" s="206" t="s">
        <v>328</v>
      </c>
      <c r="B282" s="209"/>
      <c r="C282" s="209"/>
      <c r="D282" s="209"/>
      <c r="E282" s="206"/>
      <c r="F282" s="217" t="s">
        <v>408</v>
      </c>
      <c r="G282" s="217" t="s">
        <v>641</v>
      </c>
      <c r="H282" s="217">
        <v>2030</v>
      </c>
      <c r="I282" s="217" t="s">
        <v>643</v>
      </c>
      <c r="J282" s="217">
        <v>2050</v>
      </c>
      <c r="K282" s="217">
        <v>2024</v>
      </c>
      <c r="L282" s="222" t="s">
        <v>273</v>
      </c>
      <c r="M282" s="223" t="s">
        <v>1096</v>
      </c>
      <c r="N282" s="223">
        <v>2035</v>
      </c>
      <c r="O282" s="223" t="s">
        <v>1097</v>
      </c>
      <c r="P282" s="223"/>
      <c r="Q282" s="223">
        <v>2022</v>
      </c>
      <c r="R282" s="195" t="s">
        <v>296</v>
      </c>
      <c r="S282" s="196"/>
      <c r="T282" s="196"/>
      <c r="U282" s="196"/>
      <c r="V282" s="196"/>
      <c r="W282" s="199" t="s">
        <v>263</v>
      </c>
      <c r="X282" s="199"/>
      <c r="Y282" s="199"/>
      <c r="Z282" s="199"/>
    </row>
    <row r="283" spans="1:26" ht="15.65" customHeight="1">
      <c r="A283" s="206" t="s">
        <v>329</v>
      </c>
      <c r="B283" s="209"/>
      <c r="C283" s="209"/>
      <c r="D283" s="209"/>
      <c r="E283" s="206"/>
      <c r="F283" s="217" t="s">
        <v>491</v>
      </c>
      <c r="G283" s="217"/>
      <c r="H283" s="217"/>
      <c r="I283" s="217"/>
      <c r="J283" s="217"/>
      <c r="K283" s="217"/>
      <c r="L283" s="222" t="s">
        <v>434</v>
      </c>
      <c r="M283" s="223" t="s">
        <v>635</v>
      </c>
      <c r="N283" s="223">
        <v>2030</v>
      </c>
      <c r="O283" s="223"/>
      <c r="P283" s="223"/>
      <c r="Q283" s="223">
        <v>2023</v>
      </c>
      <c r="R283" s="195" t="s">
        <v>448</v>
      </c>
      <c r="S283" s="196" t="s">
        <v>1096</v>
      </c>
      <c r="T283" s="196">
        <v>2025</v>
      </c>
      <c r="U283" s="196"/>
      <c r="V283" s="196">
        <v>2025</v>
      </c>
      <c r="W283" s="197" t="s">
        <v>348</v>
      </c>
      <c r="X283" s="197"/>
      <c r="Y283" s="197"/>
      <c r="Z283" s="197"/>
    </row>
    <row r="284" spans="1:26" ht="15.65" customHeight="1">
      <c r="A284" s="206" t="s">
        <v>330</v>
      </c>
      <c r="B284" s="209"/>
      <c r="C284" s="209"/>
      <c r="D284" s="209"/>
      <c r="E284" s="206"/>
      <c r="F284" s="217" t="s">
        <v>108</v>
      </c>
      <c r="G284" s="217"/>
      <c r="H284" s="217"/>
      <c r="I284" s="217"/>
      <c r="J284" s="217"/>
      <c r="K284" s="217"/>
      <c r="L284" s="222" t="s">
        <v>365</v>
      </c>
      <c r="M284" s="223"/>
      <c r="N284" s="223"/>
      <c r="O284" s="223"/>
      <c r="P284" s="223"/>
      <c r="Q284" s="223" t="s">
        <v>39</v>
      </c>
      <c r="R284" s="195" t="s">
        <v>200</v>
      </c>
      <c r="S284" s="196"/>
      <c r="T284" s="196"/>
      <c r="U284" s="196"/>
      <c r="V284" s="196"/>
      <c r="W284" s="199" t="s">
        <v>535</v>
      </c>
      <c r="X284" s="199" t="s">
        <v>635</v>
      </c>
      <c r="Y284" s="199"/>
      <c r="Z284" s="199">
        <v>2020</v>
      </c>
    </row>
    <row r="285" spans="1:26" ht="15.65" customHeight="1">
      <c r="A285" s="206" t="s">
        <v>331</v>
      </c>
      <c r="B285" s="209" t="s">
        <v>6731</v>
      </c>
      <c r="C285" s="209"/>
      <c r="D285" s="209"/>
      <c r="E285" s="206"/>
      <c r="F285" s="217" t="s">
        <v>342</v>
      </c>
      <c r="G285" s="217"/>
      <c r="H285" s="217"/>
      <c r="I285" s="217"/>
      <c r="J285" s="217"/>
      <c r="K285" s="217"/>
      <c r="L285" s="222" t="s">
        <v>486</v>
      </c>
      <c r="M285" s="223"/>
      <c r="N285" s="223"/>
      <c r="O285" s="223"/>
      <c r="P285" s="223"/>
      <c r="Q285" s="223" t="s">
        <v>39</v>
      </c>
      <c r="R285" s="195" t="s">
        <v>279</v>
      </c>
      <c r="S285" s="196"/>
      <c r="T285" s="196"/>
      <c r="U285" s="196"/>
      <c r="V285" s="196"/>
      <c r="W285" s="197" t="s">
        <v>227</v>
      </c>
      <c r="X285" s="197"/>
      <c r="Y285" s="197"/>
      <c r="Z285" s="197"/>
    </row>
    <row r="286" spans="1:26" ht="15.65" customHeight="1">
      <c r="A286" s="206" t="s">
        <v>332</v>
      </c>
      <c r="B286" s="209" t="s">
        <v>633</v>
      </c>
      <c r="C286" s="209">
        <v>2030</v>
      </c>
      <c r="D286" s="209"/>
      <c r="E286" s="206"/>
      <c r="F286" s="217" t="s">
        <v>402</v>
      </c>
      <c r="G286" s="217"/>
      <c r="H286" s="217"/>
      <c r="I286" s="217"/>
      <c r="J286" s="217"/>
      <c r="K286" s="217"/>
      <c r="L286" s="222" t="s">
        <v>348</v>
      </c>
      <c r="M286" s="223"/>
      <c r="N286" s="223"/>
      <c r="O286" s="223"/>
      <c r="P286" s="223"/>
      <c r="Q286" s="223" t="s">
        <v>39</v>
      </c>
      <c r="R286" s="195" t="s">
        <v>293</v>
      </c>
      <c r="S286" s="196"/>
      <c r="T286" s="196"/>
      <c r="U286" s="196"/>
      <c r="V286" s="196"/>
      <c r="W286" s="199" t="s">
        <v>234</v>
      </c>
      <c r="X286" s="199"/>
      <c r="Y286" s="199"/>
      <c r="Z286" s="199"/>
    </row>
    <row r="287" spans="1:26" ht="15.65" customHeight="1">
      <c r="A287" s="206" t="s">
        <v>333</v>
      </c>
      <c r="B287" s="209"/>
      <c r="C287" s="209"/>
      <c r="D287" s="209"/>
      <c r="E287" s="206"/>
      <c r="F287" s="217" t="s">
        <v>539</v>
      </c>
      <c r="G287" s="217"/>
      <c r="H287" s="217"/>
      <c r="I287" s="217"/>
      <c r="J287" s="217"/>
      <c r="K287" s="217"/>
      <c r="L287" s="222" t="s">
        <v>296</v>
      </c>
      <c r="M287" s="223"/>
      <c r="N287" s="223"/>
      <c r="O287" s="223"/>
      <c r="P287" s="223"/>
      <c r="Q287" s="223" t="s">
        <v>39</v>
      </c>
      <c r="R287" s="195" t="s">
        <v>348</v>
      </c>
      <c r="S287" s="196"/>
      <c r="T287" s="196"/>
      <c r="U287" s="196"/>
      <c r="V287" s="196"/>
      <c r="W287" s="197" t="s">
        <v>2297</v>
      </c>
      <c r="X287" s="197"/>
      <c r="Y287" s="197"/>
      <c r="Z287" s="197"/>
    </row>
    <row r="288" spans="1:26" ht="15.65" customHeight="1">
      <c r="A288" s="206" t="s">
        <v>334</v>
      </c>
      <c r="B288" s="209"/>
      <c r="C288" s="209"/>
      <c r="D288" s="209"/>
      <c r="E288" s="206"/>
      <c r="F288" s="217" t="s">
        <v>59</v>
      </c>
      <c r="G288" s="217" t="s">
        <v>641</v>
      </c>
      <c r="H288" s="217">
        <v>2032</v>
      </c>
      <c r="I288" s="217" t="s">
        <v>634</v>
      </c>
      <c r="J288" s="217"/>
      <c r="K288" s="217">
        <v>2023</v>
      </c>
      <c r="L288" s="222" t="s">
        <v>277</v>
      </c>
      <c r="M288" s="223" t="s">
        <v>1096</v>
      </c>
      <c r="N288" s="223">
        <v>2030</v>
      </c>
      <c r="O288" s="223"/>
      <c r="P288" s="223"/>
      <c r="Q288" s="223">
        <v>2019</v>
      </c>
      <c r="R288" s="195" t="s">
        <v>217</v>
      </c>
      <c r="S288" s="196"/>
      <c r="T288" s="196"/>
      <c r="U288" s="196"/>
      <c r="V288" s="196"/>
      <c r="W288" s="199" t="s">
        <v>372</v>
      </c>
      <c r="X288" s="199" t="s">
        <v>1096</v>
      </c>
      <c r="Y288" s="199">
        <v>2030</v>
      </c>
      <c r="Z288" s="199">
        <v>2018</v>
      </c>
    </row>
    <row r="289" spans="1:26" ht="15.65" customHeight="1">
      <c r="A289" s="206" t="s">
        <v>335</v>
      </c>
      <c r="B289" s="209" t="s">
        <v>6730</v>
      </c>
      <c r="C289" s="209">
        <v>2030</v>
      </c>
      <c r="D289" s="209" t="s">
        <v>6730</v>
      </c>
      <c r="E289" s="206">
        <v>2040</v>
      </c>
      <c r="F289" s="217" t="s">
        <v>479</v>
      </c>
      <c r="G289" s="217"/>
      <c r="H289" s="217"/>
      <c r="I289" s="217"/>
      <c r="J289" s="217"/>
      <c r="K289" s="217"/>
      <c r="L289" s="222" t="s">
        <v>217</v>
      </c>
      <c r="M289" s="223"/>
      <c r="N289" s="223"/>
      <c r="O289" s="223"/>
      <c r="P289" s="223"/>
      <c r="Q289" s="223" t="s">
        <v>39</v>
      </c>
      <c r="R289" s="195" t="s">
        <v>383</v>
      </c>
      <c r="S289" s="196" t="s">
        <v>1096</v>
      </c>
      <c r="T289" s="196">
        <v>2030</v>
      </c>
      <c r="U289" s="196"/>
      <c r="V289" s="196">
        <v>2030</v>
      </c>
      <c r="W289" s="197" t="s">
        <v>347</v>
      </c>
      <c r="X289" s="197"/>
      <c r="Y289" s="197"/>
      <c r="Z289" s="197"/>
    </row>
    <row r="290" spans="1:26" ht="15.65" customHeight="1">
      <c r="A290" s="206" t="s">
        <v>336</v>
      </c>
      <c r="B290" s="209" t="s">
        <v>6730</v>
      </c>
      <c r="C290" s="209">
        <v>2030</v>
      </c>
      <c r="D290" s="209"/>
      <c r="E290" s="206"/>
      <c r="F290" s="217" t="s">
        <v>375</v>
      </c>
      <c r="G290" s="217"/>
      <c r="H290" s="217"/>
      <c r="I290" s="217"/>
      <c r="J290" s="217"/>
      <c r="K290" s="217"/>
      <c r="L290" s="222" t="s">
        <v>285</v>
      </c>
      <c r="M290" s="223" t="s">
        <v>635</v>
      </c>
      <c r="N290" s="223">
        <v>2030</v>
      </c>
      <c r="O290" s="223" t="s">
        <v>1097</v>
      </c>
      <c r="P290" s="223"/>
      <c r="Q290" s="223">
        <v>2022</v>
      </c>
      <c r="R290" s="195" t="s">
        <v>465</v>
      </c>
      <c r="S290" s="196" t="s">
        <v>635</v>
      </c>
      <c r="T290" s="196">
        <v>2030</v>
      </c>
      <c r="U290" s="196"/>
      <c r="V290" s="196"/>
      <c r="W290" s="199" t="s">
        <v>196</v>
      </c>
      <c r="X290" s="199"/>
      <c r="Y290" s="199"/>
      <c r="Z290" s="199"/>
    </row>
    <row r="291" spans="1:26" ht="15.65" customHeight="1">
      <c r="A291" s="206" t="s">
        <v>337</v>
      </c>
      <c r="B291" s="209"/>
      <c r="C291" s="209"/>
      <c r="D291" s="209"/>
      <c r="E291" s="206"/>
      <c r="F291" s="217" t="s">
        <v>451</v>
      </c>
      <c r="G291" s="217" t="s">
        <v>633</v>
      </c>
      <c r="H291" s="217">
        <v>2030</v>
      </c>
      <c r="I291" s="217" t="s">
        <v>643</v>
      </c>
      <c r="J291" s="217"/>
      <c r="K291" s="217">
        <v>2023</v>
      </c>
      <c r="L291" s="222" t="s">
        <v>283</v>
      </c>
      <c r="M291" s="223"/>
      <c r="N291" s="223"/>
      <c r="O291" s="223"/>
      <c r="P291" s="223"/>
      <c r="Q291" s="223" t="s">
        <v>39</v>
      </c>
      <c r="R291" s="195" t="s">
        <v>284</v>
      </c>
      <c r="S291" s="196"/>
      <c r="T291" s="196"/>
      <c r="U291" s="196"/>
      <c r="V291" s="196"/>
      <c r="W291" s="197" t="s">
        <v>230</v>
      </c>
      <c r="X291" s="197"/>
      <c r="Y291" s="197"/>
      <c r="Z291" s="197"/>
    </row>
    <row r="292" spans="1:26" ht="15.65" customHeight="1">
      <c r="A292" s="206" t="s">
        <v>338</v>
      </c>
      <c r="B292" s="209" t="s">
        <v>6730</v>
      </c>
      <c r="C292" s="209">
        <v>2030</v>
      </c>
      <c r="D292" s="209"/>
      <c r="E292" s="206"/>
      <c r="F292" s="217" t="s">
        <v>96</v>
      </c>
      <c r="G292" s="217" t="s">
        <v>641</v>
      </c>
      <c r="H292" s="217">
        <v>2030</v>
      </c>
      <c r="I292" s="217" t="s">
        <v>643</v>
      </c>
      <c r="J292" s="217"/>
      <c r="K292" s="217">
        <v>2019</v>
      </c>
      <c r="L292" s="222" t="s">
        <v>311</v>
      </c>
      <c r="M292" s="223" t="s">
        <v>648</v>
      </c>
      <c r="N292" s="223"/>
      <c r="O292" s="223"/>
      <c r="P292" s="223"/>
      <c r="Q292" s="223" t="s">
        <v>39</v>
      </c>
      <c r="R292" s="195" t="s">
        <v>392</v>
      </c>
      <c r="S292" s="198"/>
      <c r="T292" s="198"/>
      <c r="U292" s="198"/>
      <c r="V292" s="198"/>
      <c r="W292" s="199" t="s">
        <v>434</v>
      </c>
      <c r="X292" s="199"/>
      <c r="Y292" s="199"/>
      <c r="Z292" s="199"/>
    </row>
    <row r="293" spans="1:26" ht="15.65" customHeight="1">
      <c r="A293" s="206" t="s">
        <v>339</v>
      </c>
      <c r="B293" s="209"/>
      <c r="C293" s="209"/>
      <c r="D293" s="209"/>
      <c r="E293" s="206"/>
      <c r="F293" s="217" t="s">
        <v>265</v>
      </c>
      <c r="G293" s="217" t="s">
        <v>641</v>
      </c>
      <c r="H293" s="217">
        <v>2030</v>
      </c>
      <c r="I293" s="217" t="s">
        <v>643</v>
      </c>
      <c r="J293" s="217"/>
      <c r="K293" s="217">
        <v>2021</v>
      </c>
      <c r="L293" s="222" t="s">
        <v>316</v>
      </c>
      <c r="M293" s="223" t="s">
        <v>1096</v>
      </c>
      <c r="N293" s="223">
        <v>2035</v>
      </c>
      <c r="O293" s="223"/>
      <c r="P293" s="223"/>
      <c r="Q293" s="223">
        <v>2022</v>
      </c>
      <c r="R293" s="195" t="s">
        <v>464</v>
      </c>
      <c r="S293" s="196"/>
      <c r="T293" s="196"/>
      <c r="U293" s="196"/>
      <c r="V293" s="196"/>
      <c r="W293" s="197" t="s">
        <v>310</v>
      </c>
      <c r="X293" s="197" t="s">
        <v>635</v>
      </c>
      <c r="Y293" s="197"/>
      <c r="Z293" s="197">
        <v>2019</v>
      </c>
    </row>
    <row r="294" spans="1:26" ht="15.65" customHeight="1">
      <c r="A294" s="206" t="s">
        <v>340</v>
      </c>
      <c r="B294" s="209"/>
      <c r="C294" s="209"/>
      <c r="D294" s="209"/>
      <c r="E294" s="206"/>
      <c r="F294" s="217" t="s">
        <v>89</v>
      </c>
      <c r="G294" s="217" t="s">
        <v>641</v>
      </c>
      <c r="H294" s="217">
        <v>2031</v>
      </c>
      <c r="I294" s="217" t="s">
        <v>643</v>
      </c>
      <c r="J294" s="217"/>
      <c r="K294" s="217">
        <v>2024</v>
      </c>
      <c r="L294" s="222" t="s">
        <v>351</v>
      </c>
      <c r="M294" s="223"/>
      <c r="N294" s="223"/>
      <c r="O294" s="223"/>
      <c r="P294" s="223"/>
      <c r="Q294" s="223" t="s">
        <v>39</v>
      </c>
      <c r="R294" s="195" t="s">
        <v>326</v>
      </c>
      <c r="S294" s="196" t="s">
        <v>1096</v>
      </c>
      <c r="T294" s="196">
        <v>2030</v>
      </c>
      <c r="U294" s="196"/>
      <c r="V294" s="201">
        <v>2030</v>
      </c>
      <c r="W294" s="199" t="s">
        <v>408</v>
      </c>
      <c r="X294" s="199" t="s">
        <v>635</v>
      </c>
      <c r="Y294" s="199"/>
      <c r="Z294" s="199">
        <v>2021</v>
      </c>
    </row>
    <row r="295" spans="1:26" ht="15.65" customHeight="1">
      <c r="A295" s="206" t="s">
        <v>341</v>
      </c>
      <c r="B295" s="209"/>
      <c r="C295" s="209"/>
      <c r="D295" s="209"/>
      <c r="E295" s="206"/>
      <c r="F295" s="217" t="s">
        <v>235</v>
      </c>
      <c r="G295" s="217" t="s">
        <v>633</v>
      </c>
      <c r="H295" s="217">
        <v>2030</v>
      </c>
      <c r="I295" s="217" t="s">
        <v>634</v>
      </c>
      <c r="J295" s="217"/>
      <c r="K295" s="217">
        <v>2016</v>
      </c>
      <c r="L295" s="222" t="s">
        <v>1989</v>
      </c>
      <c r="M295" s="223"/>
      <c r="N295" s="223"/>
      <c r="O295" s="223"/>
      <c r="P295" s="223"/>
      <c r="Q295" s="223" t="s">
        <v>39</v>
      </c>
      <c r="R295" s="195" t="s">
        <v>864</v>
      </c>
      <c r="S295" s="196"/>
      <c r="T295" s="196"/>
      <c r="U295" s="196"/>
      <c r="V295" s="196"/>
      <c r="W295" s="197" t="s">
        <v>2807</v>
      </c>
      <c r="X295" s="197" t="s">
        <v>635</v>
      </c>
      <c r="Y295" s="197"/>
      <c r="Z295" s="197">
        <v>2021</v>
      </c>
    </row>
    <row r="296" spans="1:26" ht="15.65" customHeight="1">
      <c r="A296" s="206" t="s">
        <v>342</v>
      </c>
      <c r="B296" s="209"/>
      <c r="C296" s="209"/>
      <c r="D296" s="209"/>
      <c r="E296" s="206"/>
      <c r="F296" s="217" t="s">
        <v>525</v>
      </c>
      <c r="G296" s="217" t="s">
        <v>641</v>
      </c>
      <c r="H296" s="217">
        <v>2030</v>
      </c>
      <c r="I296" s="217" t="s">
        <v>634</v>
      </c>
      <c r="J296" s="217"/>
      <c r="K296" s="217">
        <v>2019</v>
      </c>
      <c r="L296" s="222" t="s">
        <v>180</v>
      </c>
      <c r="M296" s="223"/>
      <c r="N296" s="223"/>
      <c r="O296" s="223"/>
      <c r="P296" s="223"/>
      <c r="Q296" s="223" t="s">
        <v>39</v>
      </c>
      <c r="R296" s="195" t="s">
        <v>436</v>
      </c>
      <c r="S296" s="196" t="s">
        <v>1096</v>
      </c>
      <c r="T296" s="196">
        <v>2031</v>
      </c>
      <c r="U296" s="196"/>
      <c r="V296" s="201">
        <v>2030</v>
      </c>
      <c r="W296" s="199" t="s">
        <v>491</v>
      </c>
      <c r="X296" s="199"/>
      <c r="Y296" s="199"/>
      <c r="Z296" s="199"/>
    </row>
    <row r="297" spans="1:26" ht="15.65" customHeight="1">
      <c r="A297" s="206" t="s">
        <v>343</v>
      </c>
      <c r="B297" s="209"/>
      <c r="C297" s="209"/>
      <c r="D297" s="209"/>
      <c r="E297" s="206"/>
      <c r="F297" s="217" t="s">
        <v>70</v>
      </c>
      <c r="G297" s="217" t="s">
        <v>641</v>
      </c>
      <c r="H297" s="217">
        <v>2030</v>
      </c>
      <c r="I297" s="217" t="s">
        <v>634</v>
      </c>
      <c r="J297" s="217"/>
      <c r="K297" s="217">
        <v>2019</v>
      </c>
      <c r="L297" s="222" t="s">
        <v>368</v>
      </c>
      <c r="M297" s="223" t="s">
        <v>1096</v>
      </c>
      <c r="N297" s="223">
        <v>2031</v>
      </c>
      <c r="O297" s="223" t="s">
        <v>1097</v>
      </c>
      <c r="P297" s="223"/>
      <c r="Q297" s="223">
        <v>2021</v>
      </c>
      <c r="R297" s="195" t="s">
        <v>333</v>
      </c>
      <c r="S297" s="196"/>
      <c r="T297" s="196"/>
      <c r="U297" s="196"/>
      <c r="V297" s="196"/>
      <c r="W297" s="197" t="s">
        <v>108</v>
      </c>
      <c r="X297" s="197"/>
      <c r="Y297" s="197"/>
      <c r="Z297" s="197"/>
    </row>
    <row r="298" spans="1:26" ht="15.65" customHeight="1">
      <c r="A298" s="206" t="s">
        <v>344</v>
      </c>
      <c r="B298" s="209" t="s">
        <v>6730</v>
      </c>
      <c r="C298" s="209">
        <v>2034</v>
      </c>
      <c r="D298" s="209" t="s">
        <v>6730</v>
      </c>
      <c r="E298" s="206">
        <v>2040</v>
      </c>
      <c r="F298" s="217" t="s">
        <v>294</v>
      </c>
      <c r="G298" s="217"/>
      <c r="H298" s="217"/>
      <c r="I298" s="217"/>
      <c r="J298" s="217"/>
      <c r="K298" s="217"/>
      <c r="L298" s="222" t="s">
        <v>430</v>
      </c>
      <c r="M298" s="223"/>
      <c r="N298" s="223"/>
      <c r="O298" s="223"/>
      <c r="P298" s="223"/>
      <c r="Q298" s="223" t="s">
        <v>39</v>
      </c>
      <c r="R298" s="195" t="s">
        <v>379</v>
      </c>
      <c r="S298" s="196" t="s">
        <v>635</v>
      </c>
      <c r="T298" s="196">
        <v>2030</v>
      </c>
      <c r="U298" s="196"/>
      <c r="V298" s="196"/>
      <c r="W298" s="199" t="s">
        <v>342</v>
      </c>
      <c r="X298" s="199"/>
      <c r="Y298" s="199"/>
      <c r="Z298" s="199"/>
    </row>
    <row r="299" spans="1:26" ht="15.65" customHeight="1">
      <c r="A299" s="206" t="s">
        <v>345</v>
      </c>
      <c r="B299" s="209"/>
      <c r="C299" s="209"/>
      <c r="D299" s="209"/>
      <c r="E299" s="206"/>
      <c r="F299" s="217" t="s">
        <v>478</v>
      </c>
      <c r="G299" s="217" t="s">
        <v>641</v>
      </c>
      <c r="H299" s="217">
        <v>2030</v>
      </c>
      <c r="I299" s="217" t="s">
        <v>643</v>
      </c>
      <c r="J299" s="217"/>
      <c r="K299" s="217">
        <v>2022</v>
      </c>
      <c r="L299" s="222" t="s">
        <v>232</v>
      </c>
      <c r="M299" s="223" t="s">
        <v>635</v>
      </c>
      <c r="N299" s="223">
        <v>2030</v>
      </c>
      <c r="O299" s="223"/>
      <c r="P299" s="223"/>
      <c r="Q299" s="223">
        <v>2015</v>
      </c>
      <c r="R299" s="195" t="s">
        <v>521</v>
      </c>
      <c r="S299" s="196"/>
      <c r="T299" s="196"/>
      <c r="U299" s="196"/>
      <c r="V299" s="196"/>
      <c r="W299" s="197" t="s">
        <v>539</v>
      </c>
      <c r="X299" s="197"/>
      <c r="Y299" s="197"/>
      <c r="Z299" s="197"/>
    </row>
    <row r="300" spans="1:26" ht="15.65" customHeight="1">
      <c r="A300" s="206" t="s">
        <v>346</v>
      </c>
      <c r="B300" s="209"/>
      <c r="C300" s="209"/>
      <c r="D300" s="209"/>
      <c r="E300" s="206"/>
      <c r="F300" s="217" t="s">
        <v>127</v>
      </c>
      <c r="G300" s="217"/>
      <c r="H300" s="217"/>
      <c r="I300" s="217"/>
      <c r="J300" s="217"/>
      <c r="K300" s="217"/>
      <c r="L300" s="222" t="s">
        <v>444</v>
      </c>
      <c r="M300" s="223"/>
      <c r="N300" s="223"/>
      <c r="O300" s="223"/>
      <c r="P300" s="223"/>
      <c r="Q300" s="223" t="s">
        <v>39</v>
      </c>
      <c r="R300" s="195" t="s">
        <v>303</v>
      </c>
      <c r="S300" s="196" t="s">
        <v>635</v>
      </c>
      <c r="T300" s="196">
        <v>2030</v>
      </c>
      <c r="U300" s="196"/>
      <c r="V300" s="196"/>
      <c r="W300" s="199" t="s">
        <v>59</v>
      </c>
      <c r="X300" s="199" t="s">
        <v>635</v>
      </c>
      <c r="Y300" s="199"/>
      <c r="Z300" s="199">
        <v>2021</v>
      </c>
    </row>
    <row r="301" spans="1:26" ht="15.65" customHeight="1">
      <c r="A301" s="206" t="s">
        <v>347</v>
      </c>
      <c r="B301" s="209"/>
      <c r="C301" s="209"/>
      <c r="D301" s="209"/>
      <c r="E301" s="206"/>
      <c r="F301" s="217" t="s">
        <v>487</v>
      </c>
      <c r="G301" s="217" t="s">
        <v>641</v>
      </c>
      <c r="H301" s="217">
        <v>2031</v>
      </c>
      <c r="I301" s="217" t="s">
        <v>634</v>
      </c>
      <c r="J301" s="217"/>
      <c r="K301" s="217">
        <v>2024</v>
      </c>
      <c r="L301" s="222" t="s">
        <v>325</v>
      </c>
      <c r="M301" s="223" t="s">
        <v>1096</v>
      </c>
      <c r="N301" s="223">
        <v>2030</v>
      </c>
      <c r="O301" s="223" t="s">
        <v>1135</v>
      </c>
      <c r="P301" s="223" t="s">
        <v>2011</v>
      </c>
      <c r="Q301" s="223">
        <v>2023</v>
      </c>
      <c r="R301" s="195" t="s">
        <v>386</v>
      </c>
      <c r="S301" s="196"/>
      <c r="T301" s="196"/>
      <c r="U301" s="196"/>
      <c r="V301" s="196"/>
      <c r="W301" s="197" t="s">
        <v>2977</v>
      </c>
      <c r="X301" s="197"/>
      <c r="Y301" s="197"/>
      <c r="Z301" s="197"/>
    </row>
    <row r="302" spans="1:26" ht="15.65" customHeight="1">
      <c r="A302" s="206" t="s">
        <v>348</v>
      </c>
      <c r="B302" s="209"/>
      <c r="C302" s="209"/>
      <c r="D302" s="209"/>
      <c r="E302" s="206"/>
      <c r="F302" s="217" t="s">
        <v>536</v>
      </c>
      <c r="G302" s="217"/>
      <c r="H302" s="217"/>
      <c r="I302" s="217"/>
      <c r="J302" s="217"/>
      <c r="K302" s="217"/>
      <c r="L302" s="222" t="s">
        <v>200</v>
      </c>
      <c r="M302" s="223"/>
      <c r="N302" s="223"/>
      <c r="O302" s="223"/>
      <c r="P302" s="223"/>
      <c r="Q302" s="223" t="s">
        <v>39</v>
      </c>
      <c r="R302" s="195" t="s">
        <v>2167</v>
      </c>
      <c r="S302" s="196" t="s">
        <v>1096</v>
      </c>
      <c r="T302" s="196">
        <v>2025</v>
      </c>
      <c r="U302" s="196"/>
      <c r="V302" s="201">
        <v>2030</v>
      </c>
      <c r="W302" s="199" t="s">
        <v>545</v>
      </c>
      <c r="X302" s="199"/>
      <c r="Y302" s="199"/>
      <c r="Z302" s="199"/>
    </row>
    <row r="303" spans="1:26" ht="15.65" customHeight="1">
      <c r="A303" s="206" t="s">
        <v>349</v>
      </c>
      <c r="B303" s="209" t="s">
        <v>6730</v>
      </c>
      <c r="C303" s="209">
        <v>2029</v>
      </c>
      <c r="D303" s="209" t="s">
        <v>6730</v>
      </c>
      <c r="E303" s="206">
        <v>2050</v>
      </c>
      <c r="F303" s="217" t="s">
        <v>178</v>
      </c>
      <c r="G303" s="217"/>
      <c r="H303" s="217"/>
      <c r="I303" s="217"/>
      <c r="J303" s="217"/>
      <c r="K303" s="217"/>
      <c r="L303" s="222" t="s">
        <v>381</v>
      </c>
      <c r="M303" s="223"/>
      <c r="N303" s="223"/>
      <c r="O303" s="223"/>
      <c r="P303" s="223"/>
      <c r="Q303" s="223" t="s">
        <v>39</v>
      </c>
      <c r="R303" s="195" t="s">
        <v>362</v>
      </c>
      <c r="S303" s="196" t="s">
        <v>635</v>
      </c>
      <c r="T303" s="196">
        <v>2030</v>
      </c>
      <c r="U303" s="196"/>
      <c r="V303" s="196"/>
      <c r="W303" s="197" t="s">
        <v>479</v>
      </c>
      <c r="X303" s="197"/>
      <c r="Y303" s="197"/>
      <c r="Z303" s="197"/>
    </row>
    <row r="304" spans="1:26" ht="15.65" customHeight="1">
      <c r="A304" s="206" t="s">
        <v>350</v>
      </c>
      <c r="B304" s="209" t="s">
        <v>6730</v>
      </c>
      <c r="C304" s="209">
        <v>2030</v>
      </c>
      <c r="D304" s="209" t="s">
        <v>6730</v>
      </c>
      <c r="E304" s="206">
        <v>2050</v>
      </c>
      <c r="F304" s="217" t="s">
        <v>158</v>
      </c>
      <c r="G304" s="217"/>
      <c r="H304" s="217"/>
      <c r="I304" s="217"/>
      <c r="J304" s="217"/>
      <c r="K304" s="217"/>
      <c r="L304" s="222" t="s">
        <v>394</v>
      </c>
      <c r="M304" s="223" t="s">
        <v>1096</v>
      </c>
      <c r="N304" s="223">
        <v>2030</v>
      </c>
      <c r="O304" s="223"/>
      <c r="P304" s="223"/>
      <c r="Q304" s="223">
        <v>2020</v>
      </c>
      <c r="R304" s="195" t="s">
        <v>378</v>
      </c>
      <c r="S304" s="196"/>
      <c r="T304" s="196"/>
      <c r="U304" s="196"/>
      <c r="V304" s="196"/>
      <c r="W304" s="199" t="s">
        <v>265</v>
      </c>
      <c r="X304" s="199"/>
      <c r="Y304" s="199"/>
      <c r="Z304" s="199"/>
    </row>
    <row r="305" spans="1:26" ht="15.65" customHeight="1">
      <c r="A305" s="206" t="s">
        <v>351</v>
      </c>
      <c r="B305" s="209"/>
      <c r="C305" s="209"/>
      <c r="D305" s="209"/>
      <c r="E305" s="206"/>
      <c r="F305" s="217" t="s">
        <v>282</v>
      </c>
      <c r="G305" s="217"/>
      <c r="H305" s="217"/>
      <c r="I305" s="217"/>
      <c r="J305" s="217"/>
      <c r="K305" s="217"/>
      <c r="L305" s="222" t="s">
        <v>373</v>
      </c>
      <c r="M305" s="223"/>
      <c r="N305" s="223"/>
      <c r="O305" s="223"/>
      <c r="P305" s="223"/>
      <c r="Q305" s="223" t="s">
        <v>39</v>
      </c>
      <c r="R305" s="195" t="s">
        <v>325</v>
      </c>
      <c r="S305" s="196" t="s">
        <v>1096</v>
      </c>
      <c r="T305" s="196">
        <v>2030</v>
      </c>
      <c r="U305" s="196"/>
      <c r="V305" s="196">
        <v>2030</v>
      </c>
      <c r="W305" s="197" t="s">
        <v>235</v>
      </c>
      <c r="X305" s="197" t="s">
        <v>635</v>
      </c>
      <c r="Y305" s="197"/>
      <c r="Z305" s="197">
        <v>2016</v>
      </c>
    </row>
    <row r="306" spans="1:26" ht="15.65" customHeight="1">
      <c r="A306" s="206" t="s">
        <v>352</v>
      </c>
      <c r="B306" s="209"/>
      <c r="C306" s="209"/>
      <c r="D306" s="209"/>
      <c r="E306" s="206"/>
      <c r="F306" s="217" t="s">
        <v>431</v>
      </c>
      <c r="G306" s="217"/>
      <c r="H306" s="217"/>
      <c r="I306" s="217"/>
      <c r="J306" s="217"/>
      <c r="K306" s="217"/>
      <c r="L306" s="222" t="s">
        <v>315</v>
      </c>
      <c r="M306" s="223"/>
      <c r="N306" s="223"/>
      <c r="O306" s="223"/>
      <c r="P306" s="223"/>
      <c r="Q306" s="223" t="s">
        <v>39</v>
      </c>
      <c r="R306" s="195" t="s">
        <v>360</v>
      </c>
      <c r="S306" s="196" t="s">
        <v>1096</v>
      </c>
      <c r="T306" s="196">
        <v>2030</v>
      </c>
      <c r="U306" s="196"/>
      <c r="V306" s="196">
        <v>2030</v>
      </c>
      <c r="W306" s="199" t="s">
        <v>525</v>
      </c>
      <c r="X306" s="199" t="s">
        <v>1096</v>
      </c>
      <c r="Y306" s="199">
        <v>2030</v>
      </c>
      <c r="Z306" s="199">
        <v>2019</v>
      </c>
    </row>
    <row r="307" spans="1:26" ht="15.65" customHeight="1">
      <c r="A307" s="206" t="s">
        <v>353</v>
      </c>
      <c r="B307" s="209"/>
      <c r="C307" s="209"/>
      <c r="D307" s="209"/>
      <c r="E307" s="206"/>
      <c r="F307" s="217" t="s">
        <v>484</v>
      </c>
      <c r="G307" s="217" t="s">
        <v>641</v>
      </c>
      <c r="H307" s="217">
        <v>2030</v>
      </c>
      <c r="I307" s="217" t="s">
        <v>643</v>
      </c>
      <c r="J307" s="217">
        <v>2050</v>
      </c>
      <c r="K307" s="217">
        <v>2024</v>
      </c>
      <c r="L307" s="222" t="s">
        <v>356</v>
      </c>
      <c r="M307" s="223"/>
      <c r="N307" s="223"/>
      <c r="O307" s="223"/>
      <c r="P307" s="223"/>
      <c r="Q307" s="223" t="s">
        <v>39</v>
      </c>
      <c r="R307" s="195" t="s">
        <v>434</v>
      </c>
      <c r="S307" s="196"/>
      <c r="T307" s="196"/>
      <c r="U307" s="196"/>
      <c r="V307" s="196"/>
      <c r="W307" s="197" t="s">
        <v>70</v>
      </c>
      <c r="X307" s="197" t="s">
        <v>1096</v>
      </c>
      <c r="Y307" s="197">
        <v>2030</v>
      </c>
      <c r="Z307" s="197">
        <v>2019</v>
      </c>
    </row>
    <row r="308" spans="1:26" ht="15.65" customHeight="1">
      <c r="A308" s="206" t="s">
        <v>354</v>
      </c>
      <c r="B308" s="209"/>
      <c r="C308" s="209"/>
      <c r="D308" s="209"/>
      <c r="E308" s="206"/>
      <c r="F308" s="217" t="s">
        <v>141</v>
      </c>
      <c r="G308" s="217"/>
      <c r="H308" s="217"/>
      <c r="I308" s="217"/>
      <c r="J308" s="217"/>
      <c r="K308" s="217"/>
      <c r="L308" s="222" t="s">
        <v>533</v>
      </c>
      <c r="M308" s="223"/>
      <c r="N308" s="223"/>
      <c r="O308" s="223"/>
      <c r="P308" s="223"/>
      <c r="Q308" s="223" t="s">
        <v>39</v>
      </c>
      <c r="R308" s="195" t="s">
        <v>430</v>
      </c>
      <c r="S308" s="196"/>
      <c r="T308" s="196"/>
      <c r="U308" s="196"/>
      <c r="V308" s="196"/>
      <c r="W308" s="199" t="s">
        <v>294</v>
      </c>
      <c r="X308" s="199"/>
      <c r="Y308" s="199"/>
      <c r="Z308" s="199"/>
    </row>
    <row r="309" spans="1:26" ht="15.65" customHeight="1">
      <c r="A309" s="206" t="s">
        <v>355</v>
      </c>
      <c r="B309" s="209" t="s">
        <v>6730</v>
      </c>
      <c r="C309" s="209">
        <v>2034</v>
      </c>
      <c r="D309" s="213" t="s">
        <v>633</v>
      </c>
      <c r="E309" s="206"/>
      <c r="F309" s="217" t="s">
        <v>398</v>
      </c>
      <c r="G309" s="217" t="s">
        <v>716</v>
      </c>
      <c r="H309" s="217"/>
      <c r="I309" s="217" t="s">
        <v>634</v>
      </c>
      <c r="J309" s="217"/>
      <c r="K309" s="217">
        <v>2016</v>
      </c>
      <c r="L309" s="222" t="s">
        <v>355</v>
      </c>
      <c r="M309" s="223" t="s">
        <v>1096</v>
      </c>
      <c r="N309" s="223">
        <v>2030</v>
      </c>
      <c r="O309" s="223"/>
      <c r="P309" s="223"/>
      <c r="Q309" s="223">
        <v>2020</v>
      </c>
      <c r="R309" s="195" t="s">
        <v>149</v>
      </c>
      <c r="S309" s="196"/>
      <c r="T309" s="196"/>
      <c r="U309" s="196"/>
      <c r="V309" s="196"/>
      <c r="W309" s="197" t="s">
        <v>478</v>
      </c>
      <c r="X309" s="197" t="s">
        <v>635</v>
      </c>
      <c r="Y309" s="197"/>
      <c r="Z309" s="197">
        <v>2020</v>
      </c>
    </row>
    <row r="310" spans="1:26" ht="15.65" customHeight="1">
      <c r="A310" s="206" t="s">
        <v>356</v>
      </c>
      <c r="B310" s="209"/>
      <c r="C310" s="209"/>
      <c r="D310" s="209"/>
      <c r="E310" s="206"/>
      <c r="F310" s="217" t="s">
        <v>250</v>
      </c>
      <c r="G310" s="217"/>
      <c r="H310" s="217"/>
      <c r="I310" s="217"/>
      <c r="J310" s="217"/>
      <c r="K310" s="217"/>
      <c r="L310" s="222" t="s">
        <v>338</v>
      </c>
      <c r="M310" s="223" t="s">
        <v>1096</v>
      </c>
      <c r="N310" s="223">
        <v>2030</v>
      </c>
      <c r="O310" s="223"/>
      <c r="P310" s="223"/>
      <c r="Q310" s="223">
        <v>2019</v>
      </c>
      <c r="R310" s="195" t="s">
        <v>243</v>
      </c>
      <c r="S310" s="201"/>
      <c r="T310" s="201"/>
      <c r="U310" s="201"/>
      <c r="V310" s="201"/>
      <c r="W310" s="199" t="s">
        <v>127</v>
      </c>
      <c r="X310" s="199"/>
      <c r="Y310" s="199"/>
      <c r="Z310" s="199"/>
    </row>
    <row r="311" spans="1:26" ht="15.65" customHeight="1">
      <c r="A311" s="206" t="s">
        <v>357</v>
      </c>
      <c r="B311" s="209"/>
      <c r="C311" s="209"/>
      <c r="D311" s="209"/>
      <c r="E311" s="206"/>
      <c r="F311" s="217" t="s">
        <v>429</v>
      </c>
      <c r="G311" s="217"/>
      <c r="H311" s="217"/>
      <c r="I311" s="217"/>
      <c r="J311" s="217"/>
      <c r="K311" s="217"/>
      <c r="L311" s="222" t="s">
        <v>275</v>
      </c>
      <c r="M311" s="223" t="s">
        <v>635</v>
      </c>
      <c r="N311" s="223">
        <v>2030</v>
      </c>
      <c r="O311" s="223" t="s">
        <v>1097</v>
      </c>
      <c r="P311" s="223"/>
      <c r="Q311" s="223">
        <v>2022</v>
      </c>
      <c r="R311" s="195" t="s">
        <v>398</v>
      </c>
      <c r="S311" s="196" t="s">
        <v>635</v>
      </c>
      <c r="T311" s="196">
        <v>2030</v>
      </c>
      <c r="U311" s="196"/>
      <c r="V311" s="201">
        <v>2030</v>
      </c>
      <c r="W311" s="197" t="s">
        <v>2408</v>
      </c>
      <c r="X311" s="197"/>
      <c r="Y311" s="197"/>
      <c r="Z311" s="197"/>
    </row>
    <row r="312" spans="1:26" ht="15.65" customHeight="1">
      <c r="A312" s="206" t="s">
        <v>358</v>
      </c>
      <c r="B312" s="209"/>
      <c r="C312" s="209"/>
      <c r="D312" s="209"/>
      <c r="E312" s="206"/>
      <c r="F312" s="217" t="s">
        <v>284</v>
      </c>
      <c r="G312" s="217"/>
      <c r="H312" s="217"/>
      <c r="I312" s="217"/>
      <c r="J312" s="217"/>
      <c r="K312" s="217"/>
      <c r="L312" s="222" t="s">
        <v>378</v>
      </c>
      <c r="M312" s="223"/>
      <c r="N312" s="223"/>
      <c r="O312" s="223"/>
      <c r="P312" s="223"/>
      <c r="Q312" s="223" t="s">
        <v>39</v>
      </c>
      <c r="R312" s="195" t="s">
        <v>390</v>
      </c>
      <c r="S312" s="196" t="s">
        <v>1096</v>
      </c>
      <c r="T312" s="196">
        <v>2030</v>
      </c>
      <c r="U312" s="196"/>
      <c r="V312" s="196">
        <v>2030</v>
      </c>
      <c r="W312" s="199" t="s">
        <v>487</v>
      </c>
      <c r="X312" s="199" t="s">
        <v>1096</v>
      </c>
      <c r="Y312" s="199">
        <v>2030</v>
      </c>
      <c r="Z312" s="199">
        <v>2020</v>
      </c>
    </row>
    <row r="313" spans="1:26" ht="15.65" customHeight="1">
      <c r="A313" s="206" t="s">
        <v>359</v>
      </c>
      <c r="B313" s="209"/>
      <c r="C313" s="209"/>
      <c r="D313" s="209"/>
      <c r="E313" s="206"/>
      <c r="F313" s="217" t="s">
        <v>940</v>
      </c>
      <c r="G313" s="217" t="s">
        <v>641</v>
      </c>
      <c r="H313" s="217">
        <v>2030</v>
      </c>
      <c r="I313" s="217" t="s">
        <v>643</v>
      </c>
      <c r="J313" s="217">
        <v>2050</v>
      </c>
      <c r="K313" s="217">
        <v>2023</v>
      </c>
      <c r="L313" s="222" t="s">
        <v>424</v>
      </c>
      <c r="M313" s="223" t="s">
        <v>1096</v>
      </c>
      <c r="N313" s="223">
        <v>2030</v>
      </c>
      <c r="O313" s="223"/>
      <c r="P313" s="223"/>
      <c r="Q313" s="223">
        <v>2019</v>
      </c>
      <c r="R313" s="195" t="s">
        <v>509</v>
      </c>
      <c r="S313" s="196"/>
      <c r="T313" s="196"/>
      <c r="U313" s="196"/>
      <c r="V313" s="196"/>
      <c r="W313" s="197" t="s">
        <v>536</v>
      </c>
      <c r="X313" s="197"/>
      <c r="Y313" s="197"/>
      <c r="Z313" s="197"/>
    </row>
    <row r="314" spans="1:26" ht="15.65" customHeight="1">
      <c r="A314" s="206" t="s">
        <v>360</v>
      </c>
      <c r="B314" s="209" t="s">
        <v>6730</v>
      </c>
      <c r="C314" s="209">
        <v>2030</v>
      </c>
      <c r="D314" s="209" t="s">
        <v>6730</v>
      </c>
      <c r="E314" s="206">
        <v>2039</v>
      </c>
      <c r="F314" s="217" t="s">
        <v>446</v>
      </c>
      <c r="G314" s="217" t="s">
        <v>641</v>
      </c>
      <c r="H314" s="217">
        <v>2030</v>
      </c>
      <c r="I314" s="217" t="s">
        <v>634</v>
      </c>
      <c r="J314" s="217"/>
      <c r="K314" s="217">
        <v>2023</v>
      </c>
      <c r="L314" s="222" t="s">
        <v>362</v>
      </c>
      <c r="M314" s="223" t="s">
        <v>635</v>
      </c>
      <c r="N314" s="223">
        <v>2030</v>
      </c>
      <c r="O314" s="223" t="s">
        <v>1097</v>
      </c>
      <c r="P314" s="223"/>
      <c r="Q314" s="223">
        <v>2022</v>
      </c>
      <c r="R314" s="195" t="s">
        <v>405</v>
      </c>
      <c r="S314" s="196" t="s">
        <v>1096</v>
      </c>
      <c r="T314" s="196">
        <v>2030</v>
      </c>
      <c r="U314" s="196"/>
      <c r="V314" s="201">
        <v>2030</v>
      </c>
      <c r="W314" s="199" t="s">
        <v>178</v>
      </c>
      <c r="X314" s="199"/>
      <c r="Y314" s="199"/>
      <c r="Z314" s="199"/>
    </row>
    <row r="315" spans="1:26" ht="15.65" customHeight="1">
      <c r="A315" s="206" t="s">
        <v>361</v>
      </c>
      <c r="B315" s="209" t="s">
        <v>6730</v>
      </c>
      <c r="C315" s="209">
        <v>2032</v>
      </c>
      <c r="D315" s="209" t="s">
        <v>6730</v>
      </c>
      <c r="E315" s="206">
        <v>2050</v>
      </c>
      <c r="F315" s="217" t="s">
        <v>474</v>
      </c>
      <c r="G315" s="217"/>
      <c r="H315" s="217"/>
      <c r="I315" s="217"/>
      <c r="J315" s="217"/>
      <c r="K315" s="217"/>
      <c r="L315" s="222" t="s">
        <v>386</v>
      </c>
      <c r="M315" s="223"/>
      <c r="N315" s="223"/>
      <c r="O315" s="223"/>
      <c r="P315" s="223"/>
      <c r="Q315" s="223" t="s">
        <v>39</v>
      </c>
      <c r="R315" s="195" t="s">
        <v>338</v>
      </c>
      <c r="S315" s="196" t="s">
        <v>1096</v>
      </c>
      <c r="T315" s="196">
        <v>2030</v>
      </c>
      <c r="U315" s="196"/>
      <c r="V315" s="196">
        <v>2030</v>
      </c>
      <c r="W315" s="197" t="s">
        <v>158</v>
      </c>
      <c r="X315" s="197"/>
      <c r="Y315" s="197"/>
      <c r="Z315" s="197"/>
    </row>
    <row r="316" spans="1:26" ht="15.65" customHeight="1">
      <c r="A316" s="206" t="s">
        <v>362</v>
      </c>
      <c r="B316" s="209" t="s">
        <v>6730</v>
      </c>
      <c r="C316" s="209">
        <v>2033</v>
      </c>
      <c r="D316" s="209" t="s">
        <v>6730</v>
      </c>
      <c r="E316" s="206">
        <v>2050</v>
      </c>
      <c r="F316" s="217" t="s">
        <v>270</v>
      </c>
      <c r="G316" s="217"/>
      <c r="H316" s="217"/>
      <c r="I316" s="217"/>
      <c r="J316" s="217"/>
      <c r="K316" s="217"/>
      <c r="L316" s="222" t="s">
        <v>383</v>
      </c>
      <c r="M316" s="223" t="s">
        <v>1096</v>
      </c>
      <c r="N316" s="223">
        <v>2030</v>
      </c>
      <c r="O316" s="223"/>
      <c r="P316" s="223"/>
      <c r="Q316" s="223">
        <v>2020</v>
      </c>
      <c r="R316" s="195" t="s">
        <v>275</v>
      </c>
      <c r="S316" s="196" t="s">
        <v>635</v>
      </c>
      <c r="T316" s="196">
        <v>2030</v>
      </c>
      <c r="U316" s="196"/>
      <c r="V316" s="196"/>
      <c r="W316" s="199" t="s">
        <v>282</v>
      </c>
      <c r="X316" s="199"/>
      <c r="Y316" s="199"/>
      <c r="Z316" s="199"/>
    </row>
    <row r="317" spans="1:26" ht="15.65" customHeight="1">
      <c r="A317" s="206" t="s">
        <v>363</v>
      </c>
      <c r="B317" s="209"/>
      <c r="C317" s="209"/>
      <c r="D317" s="209"/>
      <c r="E317" s="206"/>
      <c r="F317" s="217" t="s">
        <v>338</v>
      </c>
      <c r="G317" s="217" t="s">
        <v>641</v>
      </c>
      <c r="H317" s="217">
        <v>2030</v>
      </c>
      <c r="I317" s="217" t="s">
        <v>634</v>
      </c>
      <c r="J317" s="217"/>
      <c r="K317" s="217">
        <v>2019</v>
      </c>
      <c r="L317" s="222" t="s">
        <v>390</v>
      </c>
      <c r="M317" s="223" t="s">
        <v>1096</v>
      </c>
      <c r="N317" s="223">
        <v>2030</v>
      </c>
      <c r="O317" s="223"/>
      <c r="P317" s="223"/>
      <c r="Q317" s="223">
        <v>2022</v>
      </c>
      <c r="R317" s="195" t="s">
        <v>380</v>
      </c>
      <c r="S317" s="196"/>
      <c r="T317" s="196"/>
      <c r="U317" s="196"/>
      <c r="V317" s="196"/>
      <c r="W317" s="197" t="s">
        <v>484</v>
      </c>
      <c r="X317" s="197" t="s">
        <v>1096</v>
      </c>
      <c r="Y317" s="197">
        <v>2025</v>
      </c>
      <c r="Z317" s="197">
        <v>2020</v>
      </c>
    </row>
    <row r="318" spans="1:26" ht="15.65" customHeight="1">
      <c r="A318" s="206" t="s">
        <v>364</v>
      </c>
      <c r="B318" s="209" t="s">
        <v>6730</v>
      </c>
      <c r="C318" s="209">
        <v>2030</v>
      </c>
      <c r="D318" s="209" t="s">
        <v>6731</v>
      </c>
      <c r="E318" s="206"/>
      <c r="F318" s="217" t="s">
        <v>231</v>
      </c>
      <c r="G318" s="217"/>
      <c r="H318" s="217"/>
      <c r="I318" s="217"/>
      <c r="J318" s="217"/>
      <c r="K318" s="217"/>
      <c r="L318" s="222" t="s">
        <v>379</v>
      </c>
      <c r="M318" s="223" t="s">
        <v>635</v>
      </c>
      <c r="N318" s="223">
        <v>2030</v>
      </c>
      <c r="O318" s="223" t="s">
        <v>1097</v>
      </c>
      <c r="P318" s="223"/>
      <c r="Q318" s="223">
        <v>2019</v>
      </c>
      <c r="R318" s="195" t="s">
        <v>2141</v>
      </c>
      <c r="S318" s="196"/>
      <c r="T318" s="196"/>
      <c r="U318" s="196"/>
      <c r="V318" s="196"/>
      <c r="W318" s="199" t="s">
        <v>141</v>
      </c>
      <c r="X318" s="199"/>
      <c r="Y318" s="199"/>
      <c r="Z318" s="199"/>
    </row>
    <row r="319" spans="1:26" ht="15.65" customHeight="1">
      <c r="A319" s="206" t="s">
        <v>365</v>
      </c>
      <c r="B319" s="209"/>
      <c r="C319" s="209"/>
      <c r="D319" s="209"/>
      <c r="E319" s="206"/>
      <c r="F319" s="217" t="s">
        <v>945</v>
      </c>
      <c r="G319" s="217"/>
      <c r="H319" s="217"/>
      <c r="I319" s="217"/>
      <c r="J319" s="217"/>
      <c r="K319" s="217"/>
      <c r="L319" s="222" t="s">
        <v>864</v>
      </c>
      <c r="M319" s="223"/>
      <c r="N319" s="223"/>
      <c r="O319" s="223"/>
      <c r="P319" s="223"/>
      <c r="Q319" s="223" t="s">
        <v>39</v>
      </c>
      <c r="R319" s="195" t="s">
        <v>2347</v>
      </c>
      <c r="S319" s="196" t="s">
        <v>635</v>
      </c>
      <c r="T319" s="196">
        <v>2030</v>
      </c>
      <c r="U319" s="196"/>
      <c r="V319" s="196">
        <v>2030</v>
      </c>
      <c r="W319" s="197" t="s">
        <v>398</v>
      </c>
      <c r="X319" s="197" t="s">
        <v>635</v>
      </c>
      <c r="Y319" s="197"/>
      <c r="Z319" s="197">
        <v>2016</v>
      </c>
    </row>
    <row r="320" spans="1:26" ht="15.65" customHeight="1">
      <c r="A320" s="206" t="s">
        <v>366</v>
      </c>
      <c r="B320" s="209"/>
      <c r="C320" s="209"/>
      <c r="D320" s="209"/>
      <c r="E320" s="206"/>
      <c r="F320" s="217" t="s">
        <v>176</v>
      </c>
      <c r="G320" s="217"/>
      <c r="H320" s="217"/>
      <c r="I320" s="217"/>
      <c r="J320" s="217"/>
      <c r="K320" s="217"/>
      <c r="L320" s="222" t="s">
        <v>185</v>
      </c>
      <c r="M320" s="223" t="s">
        <v>635</v>
      </c>
      <c r="N320" s="223">
        <v>2030</v>
      </c>
      <c r="O320" s="223"/>
      <c r="P320" s="223"/>
      <c r="Q320" s="223">
        <v>2018</v>
      </c>
      <c r="R320" s="195" t="s">
        <v>336</v>
      </c>
      <c r="S320" s="196" t="s">
        <v>635</v>
      </c>
      <c r="T320" s="196">
        <v>2030</v>
      </c>
      <c r="U320" s="196"/>
      <c r="V320" s="196"/>
      <c r="W320" s="199" t="s">
        <v>250</v>
      </c>
      <c r="X320" s="199"/>
      <c r="Y320" s="199"/>
      <c r="Z320" s="199"/>
    </row>
    <row r="321" spans="1:26" ht="15.65" customHeight="1">
      <c r="A321" s="206" t="s">
        <v>367</v>
      </c>
      <c r="B321" s="209"/>
      <c r="C321" s="209"/>
      <c r="D321" s="209"/>
      <c r="E321" s="206"/>
      <c r="F321" s="217" t="s">
        <v>198</v>
      </c>
      <c r="G321" s="217" t="s">
        <v>641</v>
      </c>
      <c r="H321" s="217">
        <v>2030</v>
      </c>
      <c r="I321" s="217" t="s">
        <v>643</v>
      </c>
      <c r="J321" s="217"/>
      <c r="K321" s="217">
        <v>2021</v>
      </c>
      <c r="L321" s="222" t="s">
        <v>389</v>
      </c>
      <c r="M321" s="223" t="s">
        <v>1096</v>
      </c>
      <c r="N321" s="223">
        <v>2025</v>
      </c>
      <c r="O321" s="223" t="s">
        <v>1097</v>
      </c>
      <c r="P321" s="223"/>
      <c r="Q321" s="223">
        <v>2021</v>
      </c>
      <c r="R321" s="195" t="s">
        <v>388</v>
      </c>
      <c r="S321" s="196" t="s">
        <v>635</v>
      </c>
      <c r="T321" s="196">
        <v>2030</v>
      </c>
      <c r="U321" s="196"/>
      <c r="V321" s="196">
        <v>2030</v>
      </c>
      <c r="W321" s="197" t="s">
        <v>284</v>
      </c>
      <c r="X321" s="197"/>
      <c r="Y321" s="197"/>
      <c r="Z321" s="197"/>
    </row>
    <row r="322" spans="1:26" ht="15.65" customHeight="1">
      <c r="A322" s="206" t="s">
        <v>368</v>
      </c>
      <c r="B322" s="209" t="s">
        <v>6730</v>
      </c>
      <c r="C322" s="209">
        <v>2030</v>
      </c>
      <c r="D322" s="209" t="s">
        <v>6730</v>
      </c>
      <c r="E322" s="206">
        <v>2050</v>
      </c>
      <c r="F322" s="217" t="s">
        <v>428</v>
      </c>
      <c r="G322" s="217"/>
      <c r="H322" s="217"/>
      <c r="I322" s="217"/>
      <c r="J322" s="217"/>
      <c r="K322" s="217"/>
      <c r="L322" s="222" t="s">
        <v>340</v>
      </c>
      <c r="M322" s="223"/>
      <c r="N322" s="223"/>
      <c r="O322" s="223"/>
      <c r="P322" s="223"/>
      <c r="Q322" s="223" t="s">
        <v>39</v>
      </c>
      <c r="R322" s="195" t="s">
        <v>223</v>
      </c>
      <c r="S322" s="196" t="s">
        <v>635</v>
      </c>
      <c r="T322" s="196">
        <v>2030</v>
      </c>
      <c r="U322" s="196"/>
      <c r="V322" s="196"/>
      <c r="W322" s="199" t="s">
        <v>3171</v>
      </c>
      <c r="X322" s="199" t="s">
        <v>1096</v>
      </c>
      <c r="Y322" s="199">
        <v>2030</v>
      </c>
      <c r="Z322" s="199">
        <v>2021</v>
      </c>
    </row>
    <row r="323" spans="1:26" ht="15.65" customHeight="1">
      <c r="A323" s="206" t="s">
        <v>369</v>
      </c>
      <c r="B323" s="209"/>
      <c r="C323" s="209"/>
      <c r="D323" s="209" t="s">
        <v>6731</v>
      </c>
      <c r="E323" s="206"/>
      <c r="F323" s="217" t="s">
        <v>425</v>
      </c>
      <c r="G323" s="217"/>
      <c r="H323" s="217"/>
      <c r="I323" s="217"/>
      <c r="J323" s="217"/>
      <c r="K323" s="217"/>
      <c r="L323" s="222" t="s">
        <v>252</v>
      </c>
      <c r="M323" s="223"/>
      <c r="N323" s="223"/>
      <c r="O323" s="223"/>
      <c r="P323" s="223"/>
      <c r="Q323" s="223" t="s">
        <v>39</v>
      </c>
      <c r="R323" s="195" t="s">
        <v>422</v>
      </c>
      <c r="S323" s="196"/>
      <c r="T323" s="196"/>
      <c r="U323" s="196"/>
      <c r="V323" s="196"/>
      <c r="W323" s="197" t="s">
        <v>145</v>
      </c>
      <c r="X323" s="197" t="s">
        <v>1096</v>
      </c>
      <c r="Y323" s="197">
        <v>2025</v>
      </c>
      <c r="Z323" s="197">
        <v>2020</v>
      </c>
    </row>
    <row r="324" spans="1:26" ht="15.65" customHeight="1">
      <c r="A324" s="206" t="s">
        <v>370</v>
      </c>
      <c r="B324" s="209"/>
      <c r="C324" s="209"/>
      <c r="D324" s="209"/>
      <c r="E324" s="206"/>
      <c r="F324" s="217" t="s">
        <v>335</v>
      </c>
      <c r="G324" s="217" t="s">
        <v>641</v>
      </c>
      <c r="H324" s="217">
        <v>2030</v>
      </c>
      <c r="I324" s="217" t="s">
        <v>643</v>
      </c>
      <c r="J324" s="217">
        <v>2040</v>
      </c>
      <c r="K324" s="217">
        <v>2022</v>
      </c>
      <c r="L324" s="222" t="s">
        <v>511</v>
      </c>
      <c r="M324" s="223"/>
      <c r="N324" s="223"/>
      <c r="O324" s="223"/>
      <c r="P324" s="223"/>
      <c r="Q324" s="223" t="s">
        <v>39</v>
      </c>
      <c r="R324" s="195" t="s">
        <v>2838</v>
      </c>
      <c r="S324" s="196"/>
      <c r="T324" s="196"/>
      <c r="U324" s="196"/>
      <c r="V324" s="196"/>
      <c r="W324" s="199" t="s">
        <v>446</v>
      </c>
      <c r="X324" s="199" t="s">
        <v>1096</v>
      </c>
      <c r="Y324" s="199">
        <v>2030</v>
      </c>
      <c r="Z324" s="199">
        <v>2021</v>
      </c>
    </row>
    <row r="325" spans="1:26" ht="15.65" customHeight="1">
      <c r="A325" s="206" t="s">
        <v>371</v>
      </c>
      <c r="B325" s="209" t="s">
        <v>6730</v>
      </c>
      <c r="C325" s="209">
        <v>2030</v>
      </c>
      <c r="D325" s="209"/>
      <c r="E325" s="206"/>
      <c r="F325" s="217" t="s">
        <v>416</v>
      </c>
      <c r="G325" s="217" t="s">
        <v>641</v>
      </c>
      <c r="H325" s="217">
        <v>2030</v>
      </c>
      <c r="I325" s="217" t="s">
        <v>643</v>
      </c>
      <c r="J325" s="217"/>
      <c r="K325" s="217">
        <v>2021</v>
      </c>
      <c r="L325" s="222" t="s">
        <v>387</v>
      </c>
      <c r="M325" s="223"/>
      <c r="N325" s="223"/>
      <c r="O325" s="223"/>
      <c r="P325" s="223"/>
      <c r="Q325" s="223" t="s">
        <v>39</v>
      </c>
      <c r="R325" s="195" t="s">
        <v>355</v>
      </c>
      <c r="S325" s="196" t="s">
        <v>1096</v>
      </c>
      <c r="T325" s="196">
        <v>2030</v>
      </c>
      <c r="U325" s="196"/>
      <c r="V325" s="196">
        <v>2030</v>
      </c>
      <c r="W325" s="197" t="s">
        <v>546</v>
      </c>
      <c r="X325" s="197"/>
      <c r="Y325" s="197"/>
      <c r="Z325" s="197"/>
    </row>
    <row r="326" spans="1:26" ht="15.65" customHeight="1">
      <c r="A326" s="206" t="s">
        <v>372</v>
      </c>
      <c r="B326" s="209" t="s">
        <v>6730</v>
      </c>
      <c r="C326" s="209">
        <v>2030</v>
      </c>
      <c r="D326" s="209" t="s">
        <v>6730</v>
      </c>
      <c r="E326" s="206">
        <v>2050</v>
      </c>
      <c r="F326" s="217" t="s">
        <v>950</v>
      </c>
      <c r="G326" s="217"/>
      <c r="H326" s="217"/>
      <c r="I326" s="217"/>
      <c r="J326" s="217"/>
      <c r="K326" s="217"/>
      <c r="L326" s="222" t="s">
        <v>361</v>
      </c>
      <c r="M326" s="223" t="s">
        <v>1096</v>
      </c>
      <c r="N326" s="223">
        <v>2034</v>
      </c>
      <c r="O326" s="223" t="s">
        <v>1097</v>
      </c>
      <c r="P326" s="223"/>
      <c r="Q326" s="223">
        <v>2021</v>
      </c>
      <c r="R326" s="195" t="s">
        <v>475</v>
      </c>
      <c r="S326" s="196"/>
      <c r="T326" s="196"/>
      <c r="U326" s="196"/>
      <c r="V326" s="196"/>
      <c r="W326" s="199" t="s">
        <v>474</v>
      </c>
      <c r="X326" s="199"/>
      <c r="Y326" s="199"/>
      <c r="Z326" s="199"/>
    </row>
    <row r="327" spans="1:26" ht="15.65" customHeight="1">
      <c r="A327" s="206" t="s">
        <v>373</v>
      </c>
      <c r="B327" s="209" t="s">
        <v>6730</v>
      </c>
      <c r="C327" s="209">
        <v>2030</v>
      </c>
      <c r="D327" s="209"/>
      <c r="E327" s="206"/>
      <c r="F327" s="217" t="s">
        <v>114</v>
      </c>
      <c r="G327" s="217"/>
      <c r="H327" s="217"/>
      <c r="I327" s="217"/>
      <c r="J327" s="217"/>
      <c r="K327" s="217"/>
      <c r="L327" s="222" t="s">
        <v>233</v>
      </c>
      <c r="M327" s="223"/>
      <c r="N327" s="223"/>
      <c r="O327" s="223"/>
      <c r="P327" s="223"/>
      <c r="Q327" s="223" t="s">
        <v>39</v>
      </c>
      <c r="R327" s="195" t="s">
        <v>420</v>
      </c>
      <c r="S327" s="196" t="s">
        <v>635</v>
      </c>
      <c r="T327" s="196">
        <v>2030</v>
      </c>
      <c r="U327" s="196"/>
      <c r="V327" s="196">
        <v>2030</v>
      </c>
      <c r="W327" s="197" t="s">
        <v>270</v>
      </c>
      <c r="X327" s="197"/>
      <c r="Y327" s="197"/>
      <c r="Z327" s="197"/>
    </row>
    <row r="328" spans="1:26" ht="15.65" customHeight="1">
      <c r="A328" s="206" t="s">
        <v>374</v>
      </c>
      <c r="B328" s="209"/>
      <c r="C328" s="209"/>
      <c r="D328" s="209"/>
      <c r="E328" s="206"/>
      <c r="F328" s="217" t="s">
        <v>229</v>
      </c>
      <c r="G328" s="217"/>
      <c r="H328" s="217"/>
      <c r="I328" s="217"/>
      <c r="J328" s="217"/>
      <c r="K328" s="217"/>
      <c r="L328" s="222" t="s">
        <v>291</v>
      </c>
      <c r="M328" s="223"/>
      <c r="N328" s="223"/>
      <c r="O328" s="223"/>
      <c r="P328" s="223"/>
      <c r="Q328" s="223" t="s">
        <v>39</v>
      </c>
      <c r="R328" s="195" t="s">
        <v>387</v>
      </c>
      <c r="S328" s="196"/>
      <c r="T328" s="196"/>
      <c r="U328" s="196"/>
      <c r="V328" s="196"/>
      <c r="W328" s="199" t="s">
        <v>338</v>
      </c>
      <c r="X328" s="199" t="s">
        <v>1096</v>
      </c>
      <c r="Y328" s="199">
        <v>2030</v>
      </c>
      <c r="Z328" s="199">
        <v>2019</v>
      </c>
    </row>
    <row r="329" spans="1:26" ht="15.65" customHeight="1">
      <c r="A329" s="206" t="s">
        <v>375</v>
      </c>
      <c r="B329" s="209"/>
      <c r="C329" s="209"/>
      <c r="D329" s="209"/>
      <c r="E329" s="206"/>
      <c r="F329" s="217" t="s">
        <v>417</v>
      </c>
      <c r="G329" s="217" t="s">
        <v>641</v>
      </c>
      <c r="H329" s="217">
        <v>2030</v>
      </c>
      <c r="I329" s="217" t="s">
        <v>634</v>
      </c>
      <c r="J329" s="217"/>
      <c r="K329" s="217">
        <v>2019</v>
      </c>
      <c r="L329" s="222" t="s">
        <v>473</v>
      </c>
      <c r="M329" s="223"/>
      <c r="N329" s="223"/>
      <c r="O329" s="223"/>
      <c r="P329" s="223"/>
      <c r="Q329" s="223" t="s">
        <v>39</v>
      </c>
      <c r="R329" s="195" t="s">
        <v>147</v>
      </c>
      <c r="S329" s="196"/>
      <c r="T329" s="196"/>
      <c r="U329" s="196"/>
      <c r="V329" s="196"/>
      <c r="W329" s="197" t="s">
        <v>231</v>
      </c>
      <c r="X329" s="197"/>
      <c r="Y329" s="197"/>
      <c r="Z329" s="197"/>
    </row>
    <row r="330" spans="1:26" ht="15.65" customHeight="1">
      <c r="A330" s="206" t="s">
        <v>376</v>
      </c>
      <c r="B330" s="209" t="s">
        <v>6730</v>
      </c>
      <c r="C330" s="209">
        <v>2030</v>
      </c>
      <c r="D330" s="209"/>
      <c r="E330" s="206"/>
      <c r="F330" s="217" t="s">
        <v>481</v>
      </c>
      <c r="G330" s="217"/>
      <c r="H330" s="217"/>
      <c r="I330" s="217"/>
      <c r="J330" s="217"/>
      <c r="K330" s="217"/>
      <c r="L330" s="222" t="s">
        <v>407</v>
      </c>
      <c r="M330" s="223" t="s">
        <v>1096</v>
      </c>
      <c r="N330" s="223">
        <v>2030</v>
      </c>
      <c r="O330" s="223" t="s">
        <v>1135</v>
      </c>
      <c r="P330" s="223">
        <v>2050</v>
      </c>
      <c r="Q330" s="223">
        <v>2023</v>
      </c>
      <c r="R330" s="195" t="s">
        <v>993</v>
      </c>
      <c r="S330" s="196"/>
      <c r="T330" s="196"/>
      <c r="U330" s="196"/>
      <c r="V330" s="196"/>
      <c r="W330" s="199" t="s">
        <v>945</v>
      </c>
      <c r="X330" s="199"/>
      <c r="Y330" s="199"/>
      <c r="Z330" s="199"/>
    </row>
    <row r="331" spans="1:26" ht="15.65" customHeight="1">
      <c r="A331" s="206" t="s">
        <v>377</v>
      </c>
      <c r="B331" s="209"/>
      <c r="C331" s="209"/>
      <c r="D331" s="209"/>
      <c r="E331" s="206"/>
      <c r="F331" s="217" t="s">
        <v>330</v>
      </c>
      <c r="G331" s="217"/>
      <c r="H331" s="217"/>
      <c r="I331" s="217"/>
      <c r="J331" s="217"/>
      <c r="K331" s="217"/>
      <c r="L331" s="222" t="s">
        <v>435</v>
      </c>
      <c r="M331" s="223"/>
      <c r="N331" s="223"/>
      <c r="O331" s="223"/>
      <c r="P331" s="223"/>
      <c r="Q331" s="223" t="s">
        <v>39</v>
      </c>
      <c r="R331" s="195" t="s">
        <v>352</v>
      </c>
      <c r="S331" s="196"/>
      <c r="T331" s="196"/>
      <c r="U331" s="196"/>
      <c r="V331" s="196"/>
      <c r="W331" s="197" t="s">
        <v>176</v>
      </c>
      <c r="X331" s="197"/>
      <c r="Y331" s="197"/>
      <c r="Z331" s="197"/>
    </row>
    <row r="332" spans="1:26" ht="15.65" customHeight="1">
      <c r="A332" s="206" t="s">
        <v>378</v>
      </c>
      <c r="B332" s="209"/>
      <c r="C332" s="209"/>
      <c r="D332" s="209"/>
      <c r="E332" s="206"/>
      <c r="F332" s="217" t="s">
        <v>389</v>
      </c>
      <c r="G332" s="217" t="s">
        <v>641</v>
      </c>
      <c r="H332" s="217">
        <v>2030</v>
      </c>
      <c r="I332" s="217" t="s">
        <v>643</v>
      </c>
      <c r="J332" s="217">
        <v>2040</v>
      </c>
      <c r="K332" s="217">
        <v>2024</v>
      </c>
      <c r="L332" s="222" t="s">
        <v>458</v>
      </c>
      <c r="M332" s="223" t="s">
        <v>1096</v>
      </c>
      <c r="N332" s="223">
        <v>2030</v>
      </c>
      <c r="O332" s="223"/>
      <c r="P332" s="223"/>
      <c r="Q332" s="223">
        <v>2019</v>
      </c>
      <c r="R332" s="195" t="s">
        <v>481</v>
      </c>
      <c r="S332" s="196"/>
      <c r="T332" s="196"/>
      <c r="U332" s="196"/>
      <c r="V332" s="196">
        <v>2030</v>
      </c>
      <c r="W332" s="199" t="s">
        <v>198</v>
      </c>
      <c r="X332" s="199" t="s">
        <v>1096</v>
      </c>
      <c r="Y332" s="199">
        <v>2030</v>
      </c>
      <c r="Z332" s="199">
        <v>2021</v>
      </c>
    </row>
    <row r="333" spans="1:26" ht="15.65" customHeight="1">
      <c r="A333" s="206" t="s">
        <v>379</v>
      </c>
      <c r="B333" s="209" t="s">
        <v>6731</v>
      </c>
      <c r="C333" s="209"/>
      <c r="D333" s="209" t="s">
        <v>6731</v>
      </c>
      <c r="E333" s="206"/>
      <c r="F333" s="217" t="s">
        <v>224</v>
      </c>
      <c r="G333" s="217"/>
      <c r="H333" s="217"/>
      <c r="I333" s="217"/>
      <c r="J333" s="217"/>
      <c r="K333" s="217"/>
      <c r="L333" s="222" t="s">
        <v>318</v>
      </c>
      <c r="M333" s="223" t="s">
        <v>1096</v>
      </c>
      <c r="N333" s="223">
        <v>2026</v>
      </c>
      <c r="O333" s="223" t="s">
        <v>1135</v>
      </c>
      <c r="P333" s="223" t="s">
        <v>2011</v>
      </c>
      <c r="Q333" s="223">
        <v>2021</v>
      </c>
      <c r="R333" s="195" t="s">
        <v>2374</v>
      </c>
      <c r="S333" s="196"/>
      <c r="T333" s="196"/>
      <c r="U333" s="196"/>
      <c r="V333" s="196"/>
      <c r="W333" s="197" t="s">
        <v>3177</v>
      </c>
      <c r="X333" s="197" t="s">
        <v>1096</v>
      </c>
      <c r="Y333" s="197">
        <v>2030</v>
      </c>
      <c r="Z333" s="197">
        <v>2017</v>
      </c>
    </row>
    <row r="334" spans="1:26" ht="15.65" customHeight="1">
      <c r="A334" s="206" t="s">
        <v>380</v>
      </c>
      <c r="B334" s="209"/>
      <c r="C334" s="209"/>
      <c r="D334" s="209"/>
      <c r="E334" s="206"/>
      <c r="F334" s="217" t="s">
        <v>524</v>
      </c>
      <c r="G334" s="217" t="s">
        <v>641</v>
      </c>
      <c r="H334" s="217">
        <v>2030</v>
      </c>
      <c r="I334" s="217" t="s">
        <v>634</v>
      </c>
      <c r="J334" s="217"/>
      <c r="K334" s="217">
        <v>2021</v>
      </c>
      <c r="L334" s="222" t="s">
        <v>457</v>
      </c>
      <c r="M334" s="223" t="s">
        <v>648</v>
      </c>
      <c r="N334" s="223"/>
      <c r="O334" s="223"/>
      <c r="P334" s="223"/>
      <c r="Q334" s="223">
        <v>2019</v>
      </c>
      <c r="R334" s="195" t="s">
        <v>2846</v>
      </c>
      <c r="S334" s="196"/>
      <c r="T334" s="196"/>
      <c r="U334" s="196"/>
      <c r="V334" s="196"/>
      <c r="W334" s="199" t="s">
        <v>428</v>
      </c>
      <c r="X334" s="199"/>
      <c r="Y334" s="199"/>
      <c r="Z334" s="199"/>
    </row>
    <row r="335" spans="1:26" ht="15.65" customHeight="1">
      <c r="A335" s="206" t="s">
        <v>381</v>
      </c>
      <c r="B335" s="209"/>
      <c r="C335" s="209"/>
      <c r="D335" s="209"/>
      <c r="E335" s="206"/>
      <c r="F335" s="217" t="s">
        <v>218</v>
      </c>
      <c r="G335" s="217"/>
      <c r="H335" s="217"/>
      <c r="I335" s="217"/>
      <c r="J335" s="217"/>
      <c r="K335" s="217"/>
      <c r="L335" s="222" t="s">
        <v>509</v>
      </c>
      <c r="M335" s="223" t="s">
        <v>635</v>
      </c>
      <c r="N335" s="223">
        <v>2030</v>
      </c>
      <c r="O335" s="223"/>
      <c r="P335" s="223"/>
      <c r="Q335" s="223">
        <v>2022</v>
      </c>
      <c r="R335" s="195" t="s">
        <v>1736</v>
      </c>
      <c r="S335" s="201"/>
      <c r="T335" s="201"/>
      <c r="U335" s="201"/>
      <c r="V335" s="201">
        <v>2030</v>
      </c>
      <c r="W335" s="197" t="s">
        <v>425</v>
      </c>
      <c r="X335" s="197"/>
      <c r="Y335" s="197"/>
      <c r="Z335" s="197"/>
    </row>
    <row r="336" spans="1:26" ht="15.65" customHeight="1">
      <c r="A336" s="206" t="s">
        <v>382</v>
      </c>
      <c r="B336" s="209"/>
      <c r="C336" s="209"/>
      <c r="D336" s="209"/>
      <c r="E336" s="206"/>
      <c r="F336" s="217" t="s">
        <v>309</v>
      </c>
      <c r="G336" s="217" t="s">
        <v>641</v>
      </c>
      <c r="H336" s="217">
        <v>2030</v>
      </c>
      <c r="I336" s="217" t="s">
        <v>643</v>
      </c>
      <c r="J336" s="217"/>
      <c r="K336" s="217">
        <v>2023</v>
      </c>
      <c r="L336" s="222" t="s">
        <v>447</v>
      </c>
      <c r="M336" s="223" t="s">
        <v>635</v>
      </c>
      <c r="N336" s="223">
        <v>2030</v>
      </c>
      <c r="O336" s="223" t="s">
        <v>1135</v>
      </c>
      <c r="P336" s="223"/>
      <c r="Q336" s="223">
        <v>2021</v>
      </c>
      <c r="R336" s="195" t="s">
        <v>2249</v>
      </c>
      <c r="S336" s="196"/>
      <c r="T336" s="196"/>
      <c r="U336" s="196"/>
      <c r="V336" s="196"/>
      <c r="W336" s="199" t="s">
        <v>335</v>
      </c>
      <c r="X336" s="199" t="s">
        <v>1096</v>
      </c>
      <c r="Y336" s="199">
        <v>2030</v>
      </c>
      <c r="Z336" s="199">
        <v>2019</v>
      </c>
    </row>
    <row r="337" spans="1:26" ht="15.65" customHeight="1">
      <c r="A337" s="206" t="s">
        <v>383</v>
      </c>
      <c r="B337" s="209" t="s">
        <v>6730</v>
      </c>
      <c r="C337" s="209">
        <v>2030</v>
      </c>
      <c r="D337" s="209" t="s">
        <v>6730</v>
      </c>
      <c r="E337" s="206">
        <v>2050</v>
      </c>
      <c r="F337" s="217" t="s">
        <v>533</v>
      </c>
      <c r="G337" s="217"/>
      <c r="H337" s="217"/>
      <c r="I337" s="217"/>
      <c r="J337" s="217"/>
      <c r="K337" s="217"/>
      <c r="L337" s="222" t="s">
        <v>393</v>
      </c>
      <c r="M337" s="223" t="s">
        <v>1096</v>
      </c>
      <c r="N337" s="223">
        <v>2030</v>
      </c>
      <c r="O337" s="223"/>
      <c r="P337" s="223"/>
      <c r="Q337" s="223">
        <v>2020</v>
      </c>
      <c r="R337" s="195" t="s">
        <v>376</v>
      </c>
      <c r="S337" s="196"/>
      <c r="T337" s="196">
        <v>2030</v>
      </c>
      <c r="U337" s="196"/>
      <c r="V337" s="196"/>
      <c r="W337" s="197" t="s">
        <v>229</v>
      </c>
      <c r="X337" s="197"/>
      <c r="Y337" s="197"/>
      <c r="Z337" s="197"/>
    </row>
    <row r="338" spans="1:26" ht="15.65" customHeight="1">
      <c r="A338" s="206" t="s">
        <v>384</v>
      </c>
      <c r="B338" s="209"/>
      <c r="C338" s="209"/>
      <c r="D338" s="209"/>
      <c r="E338" s="206"/>
      <c r="F338" s="217" t="s">
        <v>314</v>
      </c>
      <c r="G338" s="217"/>
      <c r="H338" s="217"/>
      <c r="I338" s="217"/>
      <c r="J338" s="217"/>
      <c r="K338" s="217"/>
      <c r="L338" s="222" t="s">
        <v>388</v>
      </c>
      <c r="M338" s="223" t="s">
        <v>635</v>
      </c>
      <c r="N338" s="223">
        <v>2030</v>
      </c>
      <c r="O338" s="223"/>
      <c r="P338" s="223"/>
      <c r="Q338" s="223">
        <v>2022</v>
      </c>
      <c r="R338" s="195" t="s">
        <v>453</v>
      </c>
      <c r="S338" s="196"/>
      <c r="T338" s="196"/>
      <c r="U338" s="196"/>
      <c r="V338" s="196"/>
      <c r="W338" s="199" t="s">
        <v>3180</v>
      </c>
      <c r="X338" s="199" t="s">
        <v>1096</v>
      </c>
      <c r="Y338" s="199">
        <v>2030</v>
      </c>
      <c r="Z338" s="199">
        <v>2019</v>
      </c>
    </row>
    <row r="339" spans="1:26" ht="15.65" customHeight="1">
      <c r="A339" s="206" t="s">
        <v>385</v>
      </c>
      <c r="B339" s="209"/>
      <c r="C339" s="209"/>
      <c r="D339" s="209"/>
      <c r="E339" s="206"/>
      <c r="F339" s="217" t="s">
        <v>509</v>
      </c>
      <c r="G339" s="217" t="s">
        <v>633</v>
      </c>
      <c r="H339" s="217">
        <v>2030</v>
      </c>
      <c r="I339" s="217" t="s">
        <v>643</v>
      </c>
      <c r="J339" s="217"/>
      <c r="K339" s="217">
        <v>2022</v>
      </c>
      <c r="L339" s="222" t="s">
        <v>331</v>
      </c>
      <c r="M339" s="223" t="s">
        <v>635</v>
      </c>
      <c r="N339" s="223">
        <v>2030</v>
      </c>
      <c r="O339" s="223"/>
      <c r="P339" s="223"/>
      <c r="Q339" s="223">
        <v>2022</v>
      </c>
      <c r="R339" s="195" t="s">
        <v>401</v>
      </c>
      <c r="S339" s="196"/>
      <c r="T339" s="196"/>
      <c r="U339" s="196"/>
      <c r="V339" s="196"/>
      <c r="W339" s="197" t="s">
        <v>330</v>
      </c>
      <c r="X339" s="197"/>
      <c r="Y339" s="197"/>
      <c r="Z339" s="197"/>
    </row>
    <row r="340" spans="1:26" ht="15.65" customHeight="1">
      <c r="A340" s="206" t="s">
        <v>386</v>
      </c>
      <c r="B340" s="209"/>
      <c r="C340" s="209"/>
      <c r="D340" s="209"/>
      <c r="E340" s="206"/>
      <c r="F340" s="217" t="s">
        <v>169</v>
      </c>
      <c r="G340" s="217"/>
      <c r="H340" s="217"/>
      <c r="I340" s="217"/>
      <c r="J340" s="217"/>
      <c r="K340" s="217"/>
      <c r="L340" s="222" t="s">
        <v>420</v>
      </c>
      <c r="M340" s="223" t="s">
        <v>1096</v>
      </c>
      <c r="N340" s="223">
        <v>2030</v>
      </c>
      <c r="O340" s="223"/>
      <c r="P340" s="223"/>
      <c r="Q340" s="223">
        <v>2022</v>
      </c>
      <c r="R340" s="195" t="s">
        <v>305</v>
      </c>
      <c r="S340" s="196"/>
      <c r="T340" s="196"/>
      <c r="U340" s="196"/>
      <c r="V340" s="196"/>
      <c r="W340" s="199" t="s">
        <v>389</v>
      </c>
      <c r="X340" s="199" t="s">
        <v>1096</v>
      </c>
      <c r="Y340" s="199">
        <v>2025</v>
      </c>
      <c r="Z340" s="199">
        <v>2021</v>
      </c>
    </row>
    <row r="341" spans="1:26" ht="15.65" customHeight="1">
      <c r="A341" s="206" t="s">
        <v>387</v>
      </c>
      <c r="B341" s="209"/>
      <c r="C341" s="209"/>
      <c r="D341" s="209"/>
      <c r="E341" s="206"/>
      <c r="F341" s="217" t="s">
        <v>189</v>
      </c>
      <c r="G341" s="217"/>
      <c r="H341" s="217"/>
      <c r="I341" s="217"/>
      <c r="J341" s="217"/>
      <c r="K341" s="217"/>
      <c r="L341" s="222" t="s">
        <v>427</v>
      </c>
      <c r="M341" s="223" t="s">
        <v>1096</v>
      </c>
      <c r="N341" s="223">
        <v>2030</v>
      </c>
      <c r="O341" s="223"/>
      <c r="P341" s="223"/>
      <c r="Q341" s="223">
        <v>2021</v>
      </c>
      <c r="R341" s="195" t="s">
        <v>283</v>
      </c>
      <c r="S341" s="196"/>
      <c r="T341" s="196"/>
      <c r="U341" s="196"/>
      <c r="V341" s="196"/>
      <c r="W341" s="197" t="s">
        <v>218</v>
      </c>
      <c r="X341" s="197"/>
      <c r="Y341" s="197"/>
      <c r="Z341" s="197"/>
    </row>
    <row r="342" spans="1:26" ht="15.65" customHeight="1">
      <c r="A342" s="206" t="s">
        <v>388</v>
      </c>
      <c r="B342" s="209"/>
      <c r="C342" s="209"/>
      <c r="D342" s="209"/>
      <c r="E342" s="206"/>
      <c r="F342" s="217" t="s">
        <v>163</v>
      </c>
      <c r="G342" s="217" t="s">
        <v>641</v>
      </c>
      <c r="H342" s="217">
        <v>2030</v>
      </c>
      <c r="I342" s="217" t="s">
        <v>643</v>
      </c>
      <c r="J342" s="217"/>
      <c r="K342" s="217">
        <v>2021</v>
      </c>
      <c r="L342" s="222" t="s">
        <v>376</v>
      </c>
      <c r="M342" s="223" t="s">
        <v>1096</v>
      </c>
      <c r="N342" s="223">
        <v>2030</v>
      </c>
      <c r="O342" s="223"/>
      <c r="P342" s="223"/>
      <c r="Q342" s="223">
        <v>2019</v>
      </c>
      <c r="R342" s="195" t="s">
        <v>469</v>
      </c>
      <c r="S342" s="196" t="s">
        <v>1096</v>
      </c>
      <c r="T342" s="196">
        <v>2025</v>
      </c>
      <c r="U342" s="196"/>
      <c r="V342" s="196">
        <v>2025</v>
      </c>
      <c r="W342" s="199" t="s">
        <v>309</v>
      </c>
      <c r="X342" s="199" t="s">
        <v>1096</v>
      </c>
      <c r="Y342" s="199">
        <v>2030</v>
      </c>
      <c r="Z342" s="199">
        <v>2017</v>
      </c>
    </row>
    <row r="343" spans="1:26" ht="15.65" customHeight="1">
      <c r="A343" s="206" t="s">
        <v>389</v>
      </c>
      <c r="B343" s="209" t="s">
        <v>6730</v>
      </c>
      <c r="C343" s="209">
        <v>2030</v>
      </c>
      <c r="D343" s="209" t="s">
        <v>6730</v>
      </c>
      <c r="E343" s="206">
        <v>2040</v>
      </c>
      <c r="F343" s="217" t="s">
        <v>315</v>
      </c>
      <c r="G343" s="217"/>
      <c r="H343" s="217"/>
      <c r="I343" s="217"/>
      <c r="J343" s="217"/>
      <c r="K343" s="217"/>
      <c r="L343" s="222" t="s">
        <v>380</v>
      </c>
      <c r="M343" s="223"/>
      <c r="N343" s="223"/>
      <c r="O343" s="223"/>
      <c r="P343" s="223"/>
      <c r="Q343" s="223" t="s">
        <v>39</v>
      </c>
      <c r="R343" s="195" t="s">
        <v>2290</v>
      </c>
      <c r="S343" s="196"/>
      <c r="T343" s="196"/>
      <c r="U343" s="196"/>
      <c r="V343" s="196"/>
      <c r="W343" s="197" t="s">
        <v>509</v>
      </c>
      <c r="X343" s="197"/>
      <c r="Y343" s="197"/>
      <c r="Z343" s="197"/>
    </row>
    <row r="344" spans="1:26" ht="15.65" customHeight="1">
      <c r="A344" s="206" t="s">
        <v>390</v>
      </c>
      <c r="B344" s="209" t="s">
        <v>6730</v>
      </c>
      <c r="C344" s="209">
        <v>2030</v>
      </c>
      <c r="D344" s="209" t="s">
        <v>6731</v>
      </c>
      <c r="E344" s="206"/>
      <c r="F344" s="217" t="s">
        <v>219</v>
      </c>
      <c r="G344" s="217"/>
      <c r="H344" s="217"/>
      <c r="I344" s="217"/>
      <c r="J344" s="217"/>
      <c r="K344" s="217"/>
      <c r="L344" s="222" t="s">
        <v>305</v>
      </c>
      <c r="M344" s="223"/>
      <c r="N344" s="223"/>
      <c r="O344" s="223"/>
      <c r="P344" s="223"/>
      <c r="Q344" s="223" t="s">
        <v>39</v>
      </c>
      <c r="R344" s="195" t="s">
        <v>412</v>
      </c>
      <c r="S344" s="196" t="s">
        <v>1096</v>
      </c>
      <c r="T344" s="196">
        <v>2030</v>
      </c>
      <c r="U344" s="196"/>
      <c r="V344" s="201">
        <v>2040</v>
      </c>
      <c r="W344" s="199" t="s">
        <v>169</v>
      </c>
      <c r="X344" s="199"/>
      <c r="Y344" s="199"/>
      <c r="Z344" s="199"/>
    </row>
    <row r="345" spans="1:26" ht="15.65" customHeight="1">
      <c r="A345" s="206" t="s">
        <v>391</v>
      </c>
      <c r="B345" s="209" t="s">
        <v>6730</v>
      </c>
      <c r="C345" s="209">
        <v>2030</v>
      </c>
      <c r="D345" s="209" t="s">
        <v>6730</v>
      </c>
      <c r="E345" s="206">
        <v>2040</v>
      </c>
      <c r="F345" s="217" t="s">
        <v>168</v>
      </c>
      <c r="G345" s="217"/>
      <c r="H345" s="217"/>
      <c r="I345" s="217"/>
      <c r="J345" s="217"/>
      <c r="K345" s="217"/>
      <c r="L345" s="222" t="s">
        <v>436</v>
      </c>
      <c r="M345" s="223" t="s">
        <v>1096</v>
      </c>
      <c r="N345" s="223">
        <v>2025</v>
      </c>
      <c r="O345" s="223" t="s">
        <v>1135</v>
      </c>
      <c r="P345" s="223"/>
      <c r="Q345" s="223">
        <v>2019</v>
      </c>
      <c r="R345" s="195" t="s">
        <v>298</v>
      </c>
      <c r="S345" s="196"/>
      <c r="T345" s="196"/>
      <c r="U345" s="196"/>
      <c r="V345" s="196"/>
      <c r="W345" s="197" t="s">
        <v>189</v>
      </c>
      <c r="X345" s="197"/>
      <c r="Y345" s="197"/>
      <c r="Z345" s="197"/>
    </row>
    <row r="346" spans="1:26" ht="15.65" customHeight="1">
      <c r="A346" s="206" t="s">
        <v>392</v>
      </c>
      <c r="B346" s="209"/>
      <c r="C346" s="209"/>
      <c r="D346" s="209"/>
      <c r="E346" s="206"/>
      <c r="F346" s="217" t="s">
        <v>242</v>
      </c>
      <c r="G346" s="217"/>
      <c r="H346" s="217"/>
      <c r="I346" s="217"/>
      <c r="J346" s="217"/>
      <c r="K346" s="217"/>
      <c r="L346" s="222" t="s">
        <v>371</v>
      </c>
      <c r="M346" s="223" t="s">
        <v>1096</v>
      </c>
      <c r="N346" s="223">
        <v>2030</v>
      </c>
      <c r="O346" s="223"/>
      <c r="P346" s="223"/>
      <c r="Q346" s="223">
        <v>2019</v>
      </c>
      <c r="R346" s="195" t="s">
        <v>458</v>
      </c>
      <c r="S346" s="196" t="s">
        <v>1096</v>
      </c>
      <c r="T346" s="196">
        <v>2030</v>
      </c>
      <c r="U346" s="196"/>
      <c r="V346" s="196">
        <v>2030</v>
      </c>
      <c r="W346" s="199" t="s">
        <v>163</v>
      </c>
      <c r="X346" s="199" t="s">
        <v>1096</v>
      </c>
      <c r="Y346" s="199">
        <v>2030</v>
      </c>
      <c r="Z346" s="199">
        <v>2016</v>
      </c>
    </row>
    <row r="347" spans="1:26" ht="15.65" customHeight="1">
      <c r="A347" s="206" t="s">
        <v>393</v>
      </c>
      <c r="B347" s="209" t="s">
        <v>6730</v>
      </c>
      <c r="C347" s="209">
        <v>2033</v>
      </c>
      <c r="D347" s="209" t="s">
        <v>6730</v>
      </c>
      <c r="E347" s="206">
        <v>2050</v>
      </c>
      <c r="F347" s="217" t="s">
        <v>267</v>
      </c>
      <c r="G347" s="217" t="s">
        <v>641</v>
      </c>
      <c r="H347" s="217">
        <v>2025</v>
      </c>
      <c r="I347" s="217" t="s">
        <v>634</v>
      </c>
      <c r="J347" s="217"/>
      <c r="K347" s="217">
        <v>2021</v>
      </c>
      <c r="L347" s="222" t="s">
        <v>396</v>
      </c>
      <c r="M347" s="223" t="s">
        <v>635</v>
      </c>
      <c r="N347" s="223">
        <v>2030</v>
      </c>
      <c r="O347" s="223" t="s">
        <v>1097</v>
      </c>
      <c r="P347" s="223"/>
      <c r="Q347" s="223">
        <v>2022</v>
      </c>
      <c r="R347" s="195" t="s">
        <v>187</v>
      </c>
      <c r="S347" s="196"/>
      <c r="T347" s="196"/>
      <c r="U347" s="196"/>
      <c r="V347" s="196"/>
      <c r="W347" s="197" t="s">
        <v>315</v>
      </c>
      <c r="X347" s="197"/>
      <c r="Y347" s="197"/>
      <c r="Z347" s="197"/>
    </row>
    <row r="348" spans="1:26" ht="15.65" customHeight="1">
      <c r="A348" s="206" t="s">
        <v>394</v>
      </c>
      <c r="B348" s="209" t="s">
        <v>6730</v>
      </c>
      <c r="C348" s="209">
        <v>2030</v>
      </c>
      <c r="D348" s="209" t="s">
        <v>6730</v>
      </c>
      <c r="E348" s="206">
        <v>2040</v>
      </c>
      <c r="F348" s="217" t="s">
        <v>460</v>
      </c>
      <c r="G348" s="217" t="s">
        <v>641</v>
      </c>
      <c r="H348" s="217">
        <v>2030</v>
      </c>
      <c r="I348" s="217" t="s">
        <v>643</v>
      </c>
      <c r="J348" s="217">
        <v>2040</v>
      </c>
      <c r="K348" s="217">
        <v>2023</v>
      </c>
      <c r="L348" s="222" t="s">
        <v>2141</v>
      </c>
      <c r="M348" s="223"/>
      <c r="N348" s="223"/>
      <c r="O348" s="223"/>
      <c r="P348" s="223"/>
      <c r="Q348" s="223" t="s">
        <v>39</v>
      </c>
      <c r="R348" s="195" t="s">
        <v>382</v>
      </c>
      <c r="S348" s="196"/>
      <c r="T348" s="196"/>
      <c r="U348" s="196"/>
      <c r="V348" s="196"/>
      <c r="W348" s="199" t="s">
        <v>219</v>
      </c>
      <c r="X348" s="199"/>
      <c r="Y348" s="199"/>
      <c r="Z348" s="199"/>
    </row>
    <row r="349" spans="1:26" ht="15.65" customHeight="1">
      <c r="A349" s="206" t="s">
        <v>395</v>
      </c>
      <c r="B349" s="209" t="s">
        <v>6730</v>
      </c>
      <c r="C349" s="209">
        <v>2030</v>
      </c>
      <c r="D349" s="209" t="s">
        <v>6730</v>
      </c>
      <c r="E349" s="206">
        <v>2040</v>
      </c>
      <c r="F349" s="217" t="s">
        <v>105</v>
      </c>
      <c r="G349" s="217"/>
      <c r="H349" s="217"/>
      <c r="I349" s="217"/>
      <c r="J349" s="217"/>
      <c r="K349" s="217"/>
      <c r="L349" s="222" t="s">
        <v>187</v>
      </c>
      <c r="M349" s="223"/>
      <c r="N349" s="223"/>
      <c r="O349" s="223"/>
      <c r="P349" s="223"/>
      <c r="Q349" s="223" t="s">
        <v>39</v>
      </c>
      <c r="R349" s="195" t="s">
        <v>374</v>
      </c>
      <c r="S349" s="196"/>
      <c r="T349" s="196"/>
      <c r="U349" s="196"/>
      <c r="V349" s="196"/>
      <c r="W349" s="197" t="s">
        <v>168</v>
      </c>
      <c r="X349" s="197"/>
      <c r="Y349" s="197"/>
      <c r="Z349" s="197"/>
    </row>
    <row r="350" spans="1:26" ht="15.65" customHeight="1">
      <c r="A350" s="206" t="s">
        <v>396</v>
      </c>
      <c r="B350" s="209" t="s">
        <v>6730</v>
      </c>
      <c r="C350" s="209">
        <v>2030</v>
      </c>
      <c r="D350" s="209" t="s">
        <v>6730</v>
      </c>
      <c r="E350" s="206">
        <v>2050</v>
      </c>
      <c r="F350" s="217" t="s">
        <v>324</v>
      </c>
      <c r="G350" s="217"/>
      <c r="H350" s="217"/>
      <c r="I350" s="217"/>
      <c r="J350" s="217"/>
      <c r="K350" s="217"/>
      <c r="L350" s="222" t="s">
        <v>464</v>
      </c>
      <c r="M350" s="223"/>
      <c r="N350" s="223"/>
      <c r="O350" s="223"/>
      <c r="P350" s="223"/>
      <c r="Q350" s="223" t="s">
        <v>39</v>
      </c>
      <c r="R350" s="195" t="s">
        <v>330</v>
      </c>
      <c r="S350" s="196"/>
      <c r="T350" s="196"/>
      <c r="U350" s="196"/>
      <c r="V350" s="196"/>
      <c r="W350" s="199" t="s">
        <v>242</v>
      </c>
      <c r="X350" s="199"/>
      <c r="Y350" s="199"/>
      <c r="Z350" s="199"/>
    </row>
    <row r="351" spans="1:26" ht="15.65" customHeight="1">
      <c r="A351" s="206" t="s">
        <v>397</v>
      </c>
      <c r="B351" s="209"/>
      <c r="C351" s="209"/>
      <c r="D351" s="209"/>
      <c r="E351" s="206"/>
      <c r="F351" s="217" t="s">
        <v>95</v>
      </c>
      <c r="G351" s="217"/>
      <c r="H351" s="217"/>
      <c r="I351" s="217"/>
      <c r="J351" s="217"/>
      <c r="K351" s="217"/>
      <c r="L351" s="222" t="s">
        <v>369</v>
      </c>
      <c r="M351" s="223" t="s">
        <v>1096</v>
      </c>
      <c r="N351" s="223">
        <v>2030</v>
      </c>
      <c r="O351" s="223" t="s">
        <v>1097</v>
      </c>
      <c r="P351" s="223"/>
      <c r="Q351" s="223">
        <v>2020</v>
      </c>
      <c r="R351" s="195" t="s">
        <v>396</v>
      </c>
      <c r="S351" s="196"/>
      <c r="T351" s="196"/>
      <c r="U351" s="196"/>
      <c r="V351" s="196"/>
      <c r="W351" s="197" t="s">
        <v>267</v>
      </c>
      <c r="X351" s="197" t="s">
        <v>1096</v>
      </c>
      <c r="Y351" s="197">
        <v>2025</v>
      </c>
      <c r="Z351" s="197">
        <v>2015</v>
      </c>
    </row>
    <row r="352" spans="1:26" ht="15.65" customHeight="1">
      <c r="A352" s="206" t="s">
        <v>398</v>
      </c>
      <c r="B352" s="209" t="s">
        <v>6731</v>
      </c>
      <c r="C352" s="209"/>
      <c r="D352" s="209"/>
      <c r="E352" s="206"/>
      <c r="F352" s="217" t="s">
        <v>352</v>
      </c>
      <c r="G352" s="217"/>
      <c r="H352" s="217"/>
      <c r="I352" s="217"/>
      <c r="J352" s="217"/>
      <c r="K352" s="217"/>
      <c r="L352" s="222" t="s">
        <v>282</v>
      </c>
      <c r="M352" s="223"/>
      <c r="N352" s="223"/>
      <c r="O352" s="223"/>
      <c r="P352" s="223"/>
      <c r="Q352" s="223" t="s">
        <v>39</v>
      </c>
      <c r="R352" s="195" t="s">
        <v>225</v>
      </c>
      <c r="S352" s="196"/>
      <c r="T352" s="196"/>
      <c r="U352" s="196"/>
      <c r="V352" s="196"/>
      <c r="W352" s="199" t="s">
        <v>460</v>
      </c>
      <c r="X352" s="199" t="s">
        <v>1096</v>
      </c>
      <c r="Y352" s="199">
        <v>2030</v>
      </c>
      <c r="Z352" s="199">
        <v>2021</v>
      </c>
    </row>
    <row r="353" spans="1:26" ht="15.65" customHeight="1">
      <c r="A353" s="206" t="s">
        <v>399</v>
      </c>
      <c r="B353" s="209"/>
      <c r="C353" s="209"/>
      <c r="D353" s="209"/>
      <c r="E353" s="206"/>
      <c r="F353" s="217" t="s">
        <v>320</v>
      </c>
      <c r="G353" s="217"/>
      <c r="H353" s="217"/>
      <c r="I353" s="217"/>
      <c r="J353" s="217"/>
      <c r="K353" s="217"/>
      <c r="L353" s="222" t="s">
        <v>422</v>
      </c>
      <c r="M353" s="223"/>
      <c r="N353" s="223"/>
      <c r="O353" s="223"/>
      <c r="P353" s="223"/>
      <c r="Q353" s="223" t="s">
        <v>39</v>
      </c>
      <c r="R353" s="195" t="s">
        <v>487</v>
      </c>
      <c r="S353" s="196" t="s">
        <v>1096</v>
      </c>
      <c r="T353" s="196">
        <v>2030</v>
      </c>
      <c r="U353" s="196"/>
      <c r="V353" s="196">
        <v>2030</v>
      </c>
      <c r="W353" s="197" t="s">
        <v>105</v>
      </c>
      <c r="X353" s="197"/>
      <c r="Y353" s="197"/>
      <c r="Z353" s="197"/>
    </row>
    <row r="354" spans="1:26" ht="15.65" customHeight="1">
      <c r="A354" s="206" t="s">
        <v>400</v>
      </c>
      <c r="B354" s="209"/>
      <c r="C354" s="209"/>
      <c r="D354" s="209"/>
      <c r="E354" s="206"/>
      <c r="F354" s="217" t="s">
        <v>968</v>
      </c>
      <c r="G354" s="217"/>
      <c r="H354" s="217"/>
      <c r="I354" s="217"/>
      <c r="J354" s="217"/>
      <c r="K354" s="217"/>
      <c r="L354" s="222" t="s">
        <v>330</v>
      </c>
      <c r="M354" s="223"/>
      <c r="N354" s="223"/>
      <c r="O354" s="223"/>
      <c r="P354" s="223"/>
      <c r="Q354" s="223" t="s">
        <v>39</v>
      </c>
      <c r="R354" s="195" t="s">
        <v>185</v>
      </c>
      <c r="S354" s="196" t="s">
        <v>635</v>
      </c>
      <c r="T354" s="196">
        <v>2030</v>
      </c>
      <c r="U354" s="196"/>
      <c r="V354" s="196"/>
      <c r="W354" s="199" t="s">
        <v>2926</v>
      </c>
      <c r="X354" s="199" t="s">
        <v>635</v>
      </c>
      <c r="Y354" s="199"/>
      <c r="Z354" s="199">
        <v>2020</v>
      </c>
    </row>
    <row r="355" spans="1:26" ht="15.65" customHeight="1">
      <c r="A355" s="206" t="s">
        <v>401</v>
      </c>
      <c r="B355" s="209"/>
      <c r="C355" s="209"/>
      <c r="D355" s="209"/>
      <c r="E355" s="206"/>
      <c r="F355" s="217" t="s">
        <v>148</v>
      </c>
      <c r="G355" s="217"/>
      <c r="H355" s="217"/>
      <c r="I355" s="217"/>
      <c r="J355" s="217"/>
      <c r="K355" s="217"/>
      <c r="L355" s="222" t="s">
        <v>970</v>
      </c>
      <c r="M355" s="223"/>
      <c r="N355" s="223"/>
      <c r="O355" s="223"/>
      <c r="P355" s="223"/>
      <c r="Q355" s="223" t="s">
        <v>39</v>
      </c>
      <c r="R355" s="195" t="s">
        <v>2465</v>
      </c>
      <c r="S355" s="196"/>
      <c r="T355" s="196"/>
      <c r="U355" s="196"/>
      <c r="V355" s="196"/>
      <c r="W355" s="197" t="s">
        <v>324</v>
      </c>
      <c r="X355" s="197"/>
      <c r="Y355" s="197"/>
      <c r="Z355" s="197"/>
    </row>
    <row r="356" spans="1:26" ht="15.65" customHeight="1">
      <c r="A356" s="206" t="s">
        <v>402</v>
      </c>
      <c r="B356" s="209"/>
      <c r="C356" s="209"/>
      <c r="D356" s="209"/>
      <c r="E356" s="206"/>
      <c r="F356" s="217" t="s">
        <v>195</v>
      </c>
      <c r="G356" s="217" t="s">
        <v>641</v>
      </c>
      <c r="H356" s="217">
        <v>2030</v>
      </c>
      <c r="I356" s="217" t="s">
        <v>634</v>
      </c>
      <c r="J356" s="217"/>
      <c r="K356" s="217">
        <v>2023</v>
      </c>
      <c r="L356" s="222" t="s">
        <v>225</v>
      </c>
      <c r="M356" s="223"/>
      <c r="N356" s="223"/>
      <c r="O356" s="223"/>
      <c r="P356" s="223"/>
      <c r="Q356" s="223" t="s">
        <v>39</v>
      </c>
      <c r="R356" s="195" t="s">
        <v>504</v>
      </c>
      <c r="S356" s="196" t="s">
        <v>1096</v>
      </c>
      <c r="T356" s="196">
        <v>2026</v>
      </c>
      <c r="U356" s="196"/>
      <c r="V356" s="196">
        <v>2030</v>
      </c>
      <c r="W356" s="199" t="s">
        <v>95</v>
      </c>
      <c r="X356" s="199"/>
      <c r="Y356" s="199"/>
      <c r="Z356" s="199"/>
    </row>
    <row r="357" spans="1:26" ht="15.65" customHeight="1">
      <c r="A357" s="206" t="s">
        <v>403</v>
      </c>
      <c r="B357" s="209"/>
      <c r="C357" s="209"/>
      <c r="D357" s="209"/>
      <c r="E357" s="206"/>
      <c r="F357" s="217" t="s">
        <v>217</v>
      </c>
      <c r="G357" s="217"/>
      <c r="H357" s="217"/>
      <c r="I357" s="217"/>
      <c r="J357" s="217"/>
      <c r="K357" s="217"/>
      <c r="L357" s="222" t="s">
        <v>2167</v>
      </c>
      <c r="M357" s="223" t="s">
        <v>1096</v>
      </c>
      <c r="N357" s="223">
        <v>2030</v>
      </c>
      <c r="O357" s="223" t="s">
        <v>1135</v>
      </c>
      <c r="P357" s="223">
        <v>2040</v>
      </c>
      <c r="Q357" s="223">
        <v>2022</v>
      </c>
      <c r="R357" s="195" t="s">
        <v>407</v>
      </c>
      <c r="S357" s="196" t="s">
        <v>635</v>
      </c>
      <c r="T357" s="196">
        <v>2030</v>
      </c>
      <c r="U357" s="196"/>
      <c r="V357" s="196"/>
      <c r="W357" s="197" t="s">
        <v>320</v>
      </c>
      <c r="X357" s="197"/>
      <c r="Y357" s="197"/>
      <c r="Z357" s="197"/>
    </row>
    <row r="358" spans="1:26" ht="15.65" customHeight="1">
      <c r="A358" s="206" t="s">
        <v>404</v>
      </c>
      <c r="B358" s="209"/>
      <c r="C358" s="209"/>
      <c r="D358" s="209"/>
      <c r="E358" s="206"/>
      <c r="F358" s="217" t="s">
        <v>240</v>
      </c>
      <c r="G358" s="217"/>
      <c r="H358" s="217"/>
      <c r="I358" s="217"/>
      <c r="J358" s="217"/>
      <c r="K358" s="217"/>
      <c r="L358" s="222" t="s">
        <v>521</v>
      </c>
      <c r="M358" s="223"/>
      <c r="N358" s="223"/>
      <c r="O358" s="223"/>
      <c r="P358" s="223"/>
      <c r="Q358" s="223" t="s">
        <v>39</v>
      </c>
      <c r="R358" s="195" t="s">
        <v>474</v>
      </c>
      <c r="S358" s="196"/>
      <c r="T358" s="196"/>
      <c r="U358" s="196"/>
      <c r="V358" s="196"/>
      <c r="W358" s="199" t="s">
        <v>2432</v>
      </c>
      <c r="X358" s="199" t="s">
        <v>635</v>
      </c>
      <c r="Y358" s="199"/>
      <c r="Z358" s="199">
        <v>2021</v>
      </c>
    </row>
    <row r="359" spans="1:26" ht="15.65" customHeight="1">
      <c r="A359" s="206" t="s">
        <v>405</v>
      </c>
      <c r="B359" s="209" t="s">
        <v>6730</v>
      </c>
      <c r="C359" s="209">
        <v>2030</v>
      </c>
      <c r="D359" s="209"/>
      <c r="E359" s="206"/>
      <c r="F359" s="217" t="s">
        <v>184</v>
      </c>
      <c r="G359" s="217"/>
      <c r="H359" s="217"/>
      <c r="I359" s="217"/>
      <c r="J359" s="217"/>
      <c r="K359" s="217"/>
      <c r="L359" s="222" t="s">
        <v>448</v>
      </c>
      <c r="M359" s="223" t="s">
        <v>1096</v>
      </c>
      <c r="N359" s="223">
        <v>2030</v>
      </c>
      <c r="O359" s="223" t="s">
        <v>1097</v>
      </c>
      <c r="P359" s="223"/>
      <c r="Q359" s="223">
        <v>2022</v>
      </c>
      <c r="R359" s="195" t="s">
        <v>1888</v>
      </c>
      <c r="S359" s="196"/>
      <c r="T359" s="196"/>
      <c r="U359" s="196"/>
      <c r="V359" s="196">
        <v>2040</v>
      </c>
      <c r="W359" s="197" t="s">
        <v>968</v>
      </c>
      <c r="X359" s="197"/>
      <c r="Y359" s="197"/>
      <c r="Z359" s="197"/>
    </row>
    <row r="360" spans="1:26" ht="15.65" customHeight="1">
      <c r="A360" s="206" t="s">
        <v>406</v>
      </c>
      <c r="B360" s="209"/>
      <c r="C360" s="209"/>
      <c r="D360" s="209"/>
      <c r="E360" s="206"/>
      <c r="F360" s="217" t="s">
        <v>279</v>
      </c>
      <c r="G360" s="217"/>
      <c r="H360" s="217"/>
      <c r="I360" s="217"/>
      <c r="J360" s="217"/>
      <c r="K360" s="217"/>
      <c r="L360" s="222" t="s">
        <v>257</v>
      </c>
      <c r="M360" s="223" t="s">
        <v>635</v>
      </c>
      <c r="N360" s="223">
        <v>2030</v>
      </c>
      <c r="O360" s="223"/>
      <c r="P360" s="223"/>
      <c r="Q360" s="223">
        <v>2019</v>
      </c>
      <c r="R360" s="195" t="s">
        <v>905</v>
      </c>
      <c r="S360" s="196"/>
      <c r="T360" s="196"/>
      <c r="U360" s="196"/>
      <c r="V360" s="196"/>
      <c r="W360" s="199" t="s">
        <v>148</v>
      </c>
      <c r="X360" s="199"/>
      <c r="Y360" s="199"/>
      <c r="Z360" s="199"/>
    </row>
    <row r="361" spans="1:26" ht="15.65" customHeight="1">
      <c r="A361" s="206" t="s">
        <v>407</v>
      </c>
      <c r="B361" s="209" t="s">
        <v>6730</v>
      </c>
      <c r="C361" s="209">
        <v>2030</v>
      </c>
      <c r="D361" s="209" t="s">
        <v>6730</v>
      </c>
      <c r="E361" s="206">
        <v>2050</v>
      </c>
      <c r="F361" s="217" t="s">
        <v>447</v>
      </c>
      <c r="G361" s="217" t="s">
        <v>641</v>
      </c>
      <c r="H361" s="217">
        <v>2030</v>
      </c>
      <c r="I361" s="217" t="s">
        <v>643</v>
      </c>
      <c r="J361" s="217">
        <v>2040</v>
      </c>
      <c r="K361" s="217">
        <v>2023</v>
      </c>
      <c r="L361" s="222" t="s">
        <v>991</v>
      </c>
      <c r="M361" s="223"/>
      <c r="N361" s="223"/>
      <c r="O361" s="223"/>
      <c r="P361" s="223"/>
      <c r="Q361" s="223" t="s">
        <v>39</v>
      </c>
      <c r="R361" s="195" t="s">
        <v>371</v>
      </c>
      <c r="S361" s="196" t="s">
        <v>1096</v>
      </c>
      <c r="T361" s="196">
        <v>2030</v>
      </c>
      <c r="U361" s="196"/>
      <c r="V361" s="196">
        <v>2030</v>
      </c>
      <c r="W361" s="197" t="s">
        <v>195</v>
      </c>
      <c r="X361" s="197" t="s">
        <v>1096</v>
      </c>
      <c r="Y361" s="197">
        <v>2030</v>
      </c>
      <c r="Z361" s="197">
        <v>2018</v>
      </c>
    </row>
    <row r="362" spans="1:26" ht="15.65" customHeight="1">
      <c r="A362" s="206" t="s">
        <v>408</v>
      </c>
      <c r="B362" s="209" t="s">
        <v>6730</v>
      </c>
      <c r="C362" s="209">
        <v>2030</v>
      </c>
      <c r="D362" s="209" t="s">
        <v>6730</v>
      </c>
      <c r="E362" s="206">
        <v>2050</v>
      </c>
      <c r="F362" s="217" t="s">
        <v>396</v>
      </c>
      <c r="G362" s="217" t="s">
        <v>633</v>
      </c>
      <c r="H362" s="217">
        <v>2030</v>
      </c>
      <c r="I362" s="217" t="s">
        <v>643</v>
      </c>
      <c r="J362" s="217"/>
      <c r="K362" s="217">
        <v>2022</v>
      </c>
      <c r="L362" s="222" t="s">
        <v>345</v>
      </c>
      <c r="M362" s="223"/>
      <c r="N362" s="223"/>
      <c r="O362" s="223"/>
      <c r="P362" s="223"/>
      <c r="Q362" s="223" t="s">
        <v>39</v>
      </c>
      <c r="R362" s="195" t="s">
        <v>503</v>
      </c>
      <c r="S362" s="196"/>
      <c r="T362" s="196"/>
      <c r="U362" s="196"/>
      <c r="V362" s="196"/>
      <c r="W362" s="199" t="s">
        <v>217</v>
      </c>
      <c r="X362" s="199"/>
      <c r="Y362" s="199"/>
      <c r="Z362" s="199"/>
    </row>
    <row r="363" spans="1:26" ht="15.65" customHeight="1">
      <c r="A363" s="206" t="s">
        <v>409</v>
      </c>
      <c r="B363" s="209"/>
      <c r="C363" s="209"/>
      <c r="D363" s="209"/>
      <c r="E363" s="206"/>
      <c r="F363" s="217" t="s">
        <v>501</v>
      </c>
      <c r="G363" s="217"/>
      <c r="H363" s="217"/>
      <c r="I363" s="217"/>
      <c r="J363" s="217"/>
      <c r="K363" s="217"/>
      <c r="L363" s="222" t="s">
        <v>950</v>
      </c>
      <c r="M363" s="223"/>
      <c r="N363" s="223"/>
      <c r="O363" s="223"/>
      <c r="P363" s="223"/>
      <c r="Q363" s="223" t="s">
        <v>39</v>
      </c>
      <c r="R363" s="195" t="s">
        <v>366</v>
      </c>
      <c r="S363" s="196"/>
      <c r="T363" s="196"/>
      <c r="U363" s="196"/>
      <c r="V363" s="196"/>
      <c r="W363" s="197" t="s">
        <v>3186</v>
      </c>
      <c r="X363" s="197"/>
      <c r="Y363" s="197"/>
      <c r="Z363" s="197"/>
    </row>
    <row r="364" spans="1:26" ht="15.65" customHeight="1">
      <c r="A364" s="206" t="s">
        <v>410</v>
      </c>
      <c r="B364" s="209"/>
      <c r="C364" s="209"/>
      <c r="D364" s="209"/>
      <c r="E364" s="206"/>
      <c r="F364" s="217" t="s">
        <v>381</v>
      </c>
      <c r="G364" s="217"/>
      <c r="H364" s="217"/>
      <c r="I364" s="217"/>
      <c r="J364" s="217"/>
      <c r="K364" s="217"/>
      <c r="L364" s="222" t="s">
        <v>405</v>
      </c>
      <c r="M364" s="223" t="s">
        <v>1096</v>
      </c>
      <c r="N364" s="223">
        <v>2030</v>
      </c>
      <c r="O364" s="223"/>
      <c r="P364" s="223"/>
      <c r="Q364" s="223">
        <v>2020</v>
      </c>
      <c r="R364" s="195" t="s">
        <v>444</v>
      </c>
      <c r="S364" s="196"/>
      <c r="T364" s="196"/>
      <c r="U364" s="196"/>
      <c r="V364" s="196"/>
      <c r="W364" s="199" t="s">
        <v>240</v>
      </c>
      <c r="X364" s="199"/>
      <c r="Y364" s="199"/>
      <c r="Z364" s="199"/>
    </row>
    <row r="365" spans="1:26" ht="15.65" customHeight="1">
      <c r="A365" s="206" t="s">
        <v>411</v>
      </c>
      <c r="B365" s="209"/>
      <c r="C365" s="209"/>
      <c r="D365" s="209"/>
      <c r="E365" s="206"/>
      <c r="F365" s="217" t="s">
        <v>970</v>
      </c>
      <c r="G365" s="217"/>
      <c r="H365" s="217"/>
      <c r="I365" s="217"/>
      <c r="J365" s="217"/>
      <c r="K365" s="217"/>
      <c r="L365" s="222" t="s">
        <v>474</v>
      </c>
      <c r="M365" s="223"/>
      <c r="N365" s="223"/>
      <c r="O365" s="223"/>
      <c r="P365" s="223"/>
      <c r="Q365" s="223" t="s">
        <v>39</v>
      </c>
      <c r="R365" s="195" t="s">
        <v>519</v>
      </c>
      <c r="S365" s="196"/>
      <c r="T365" s="196"/>
      <c r="U365" s="196"/>
      <c r="V365" s="196"/>
      <c r="W365" s="197" t="s">
        <v>184</v>
      </c>
      <c r="X365" s="197"/>
      <c r="Y365" s="197"/>
      <c r="Z365" s="197"/>
    </row>
    <row r="366" spans="1:26" ht="15.65" customHeight="1">
      <c r="A366" s="206" t="s">
        <v>412</v>
      </c>
      <c r="B366" s="209" t="s">
        <v>6730</v>
      </c>
      <c r="C366" s="209">
        <v>2030</v>
      </c>
      <c r="D366" s="209" t="s">
        <v>6730</v>
      </c>
      <c r="E366" s="206">
        <v>2050</v>
      </c>
      <c r="F366" s="217" t="s">
        <v>136</v>
      </c>
      <c r="G366" s="217"/>
      <c r="H366" s="217"/>
      <c r="I366" s="217"/>
      <c r="J366" s="217"/>
      <c r="K366" s="217"/>
      <c r="L366" s="222" t="s">
        <v>2191</v>
      </c>
      <c r="M366" s="223" t="s">
        <v>1096</v>
      </c>
      <c r="N366" s="223">
        <v>2030</v>
      </c>
      <c r="O366" s="223"/>
      <c r="P366" s="223"/>
      <c r="Q366" s="223">
        <v>2021</v>
      </c>
      <c r="R366" s="195" t="s">
        <v>801</v>
      </c>
      <c r="S366" s="196"/>
      <c r="T366" s="196"/>
      <c r="U366" s="196"/>
      <c r="V366" s="196"/>
      <c r="W366" s="199" t="s">
        <v>279</v>
      </c>
      <c r="X366" s="199"/>
      <c r="Y366" s="199"/>
      <c r="Z366" s="199"/>
    </row>
    <row r="367" spans="1:26" ht="15.65" customHeight="1">
      <c r="A367" s="206" t="s">
        <v>413</v>
      </c>
      <c r="B367" s="209"/>
      <c r="C367" s="209"/>
      <c r="D367" s="209"/>
      <c r="E367" s="206"/>
      <c r="F367" s="217" t="s">
        <v>277</v>
      </c>
      <c r="G367" s="217" t="s">
        <v>641</v>
      </c>
      <c r="H367" s="217">
        <v>2030</v>
      </c>
      <c r="I367" s="217" t="s">
        <v>634</v>
      </c>
      <c r="J367" s="217"/>
      <c r="K367" s="217">
        <v>2021</v>
      </c>
      <c r="L367" s="222" t="s">
        <v>445</v>
      </c>
      <c r="M367" s="223"/>
      <c r="N367" s="223"/>
      <c r="O367" s="223"/>
      <c r="P367" s="223"/>
      <c r="Q367" s="223" t="s">
        <v>39</v>
      </c>
      <c r="R367" s="195" t="s">
        <v>385</v>
      </c>
      <c r="S367" s="196"/>
      <c r="T367" s="196"/>
      <c r="U367" s="196"/>
      <c r="V367" s="196"/>
      <c r="W367" s="197" t="s">
        <v>396</v>
      </c>
      <c r="X367" s="197"/>
      <c r="Y367" s="197"/>
      <c r="Z367" s="197"/>
    </row>
    <row r="368" spans="1:26" ht="15.65" customHeight="1">
      <c r="A368" s="206" t="s">
        <v>414</v>
      </c>
      <c r="B368" s="209"/>
      <c r="C368" s="209"/>
      <c r="D368" s="209"/>
      <c r="E368" s="206"/>
      <c r="F368" s="217" t="s">
        <v>308</v>
      </c>
      <c r="G368" s="217"/>
      <c r="H368" s="217"/>
      <c r="I368" s="217"/>
      <c r="J368" s="217"/>
      <c r="K368" s="217"/>
      <c r="L368" s="222" t="s">
        <v>374</v>
      </c>
      <c r="M368" s="223"/>
      <c r="N368" s="223"/>
      <c r="O368" s="223"/>
      <c r="P368" s="223"/>
      <c r="Q368" s="223" t="s">
        <v>39</v>
      </c>
      <c r="R368" s="195" t="s">
        <v>180</v>
      </c>
      <c r="S368" s="196"/>
      <c r="T368" s="196"/>
      <c r="U368" s="196"/>
      <c r="V368" s="196"/>
      <c r="W368" s="199" t="s">
        <v>970</v>
      </c>
      <c r="X368" s="199"/>
      <c r="Y368" s="199"/>
      <c r="Z368" s="199"/>
    </row>
    <row r="369" spans="1:26" ht="15.65" customHeight="1">
      <c r="A369" s="206" t="s">
        <v>415</v>
      </c>
      <c r="B369" s="209" t="s">
        <v>633</v>
      </c>
      <c r="C369" s="209">
        <v>2030</v>
      </c>
      <c r="D369" s="209"/>
      <c r="E369" s="206"/>
      <c r="F369" s="217" t="s">
        <v>322</v>
      </c>
      <c r="G369" s="217"/>
      <c r="H369" s="217"/>
      <c r="I369" s="217"/>
      <c r="J369" s="217"/>
      <c r="K369" s="217"/>
      <c r="L369" s="222" t="s">
        <v>2200</v>
      </c>
      <c r="M369" s="223" t="s">
        <v>1096</v>
      </c>
      <c r="N369" s="223">
        <v>2030</v>
      </c>
      <c r="O369" s="223" t="s">
        <v>1097</v>
      </c>
      <c r="P369" s="223"/>
      <c r="Q369" s="223">
        <v>2020</v>
      </c>
      <c r="R369" s="195" t="s">
        <v>372</v>
      </c>
      <c r="S369" s="196" t="s">
        <v>1096</v>
      </c>
      <c r="T369" s="196">
        <v>2025</v>
      </c>
      <c r="U369" s="196"/>
      <c r="V369" s="196">
        <v>2030</v>
      </c>
      <c r="W369" s="197" t="s">
        <v>201</v>
      </c>
      <c r="X369" s="197"/>
      <c r="Y369" s="197"/>
      <c r="Z369" s="197"/>
    </row>
    <row r="370" spans="1:26" ht="15.65" customHeight="1">
      <c r="A370" s="206" t="s">
        <v>416</v>
      </c>
      <c r="B370" s="209"/>
      <c r="C370" s="209"/>
      <c r="D370" s="209"/>
      <c r="E370" s="206"/>
      <c r="F370" s="217" t="s">
        <v>236</v>
      </c>
      <c r="G370" s="217"/>
      <c r="H370" s="217"/>
      <c r="I370" s="217"/>
      <c r="J370" s="217"/>
      <c r="K370" s="217"/>
      <c r="L370" s="222" t="s">
        <v>475</v>
      </c>
      <c r="M370" s="223"/>
      <c r="N370" s="223"/>
      <c r="O370" s="223"/>
      <c r="P370" s="223"/>
      <c r="Q370" s="223" t="s">
        <v>39</v>
      </c>
      <c r="R370" s="195" t="s">
        <v>472</v>
      </c>
      <c r="S370" s="196" t="s">
        <v>635</v>
      </c>
      <c r="T370" s="196">
        <v>2030</v>
      </c>
      <c r="U370" s="196"/>
      <c r="V370" s="196">
        <v>2030</v>
      </c>
      <c r="W370" s="199" t="s">
        <v>136</v>
      </c>
      <c r="X370" s="199"/>
      <c r="Y370" s="199"/>
      <c r="Z370" s="199"/>
    </row>
    <row r="371" spans="1:26" ht="15.65" customHeight="1">
      <c r="A371" s="206" t="s">
        <v>417</v>
      </c>
      <c r="B371" s="209" t="s">
        <v>6730</v>
      </c>
      <c r="C371" s="209">
        <v>2030</v>
      </c>
      <c r="D371" s="209"/>
      <c r="E371" s="206"/>
      <c r="F371" s="217" t="s">
        <v>138</v>
      </c>
      <c r="G371" s="217"/>
      <c r="H371" s="217"/>
      <c r="I371" s="217"/>
      <c r="J371" s="217"/>
      <c r="K371" s="217"/>
      <c r="L371" s="222" t="s">
        <v>402</v>
      </c>
      <c r="M371" s="223"/>
      <c r="N371" s="223"/>
      <c r="O371" s="223"/>
      <c r="P371" s="223"/>
      <c r="Q371" s="223" t="s">
        <v>39</v>
      </c>
      <c r="R371" s="195" t="s">
        <v>476</v>
      </c>
      <c r="S371" s="196" t="s">
        <v>635</v>
      </c>
      <c r="T371" s="196">
        <v>2030</v>
      </c>
      <c r="U371" s="196"/>
      <c r="V371" s="196"/>
      <c r="W371" s="197" t="s">
        <v>277</v>
      </c>
      <c r="X371" s="197" t="s">
        <v>1096</v>
      </c>
      <c r="Y371" s="197">
        <v>2030</v>
      </c>
      <c r="Z371" s="197">
        <v>2019</v>
      </c>
    </row>
    <row r="372" spans="1:26" ht="15.65" customHeight="1">
      <c r="A372" s="210" t="s">
        <v>418</v>
      </c>
      <c r="B372" s="212" t="s">
        <v>6730</v>
      </c>
      <c r="C372" s="209">
        <v>2030</v>
      </c>
      <c r="D372" s="212" t="s">
        <v>6730</v>
      </c>
      <c r="E372" s="210">
        <v>2050</v>
      </c>
      <c r="F372" s="217" t="s">
        <v>156</v>
      </c>
      <c r="G372" s="217" t="s">
        <v>641</v>
      </c>
      <c r="H372" s="217">
        <v>2030</v>
      </c>
      <c r="I372" s="217" t="s">
        <v>643</v>
      </c>
      <c r="J372" s="217"/>
      <c r="K372" s="217">
        <v>2020</v>
      </c>
      <c r="L372" s="222" t="s">
        <v>372</v>
      </c>
      <c r="M372" s="223" t="s">
        <v>1096</v>
      </c>
      <c r="N372" s="223">
        <v>2025</v>
      </c>
      <c r="O372" s="223" t="s">
        <v>1097</v>
      </c>
      <c r="P372" s="223"/>
      <c r="Q372" s="223">
        <v>2018</v>
      </c>
      <c r="R372" s="195" t="s">
        <v>331</v>
      </c>
      <c r="S372" s="196" t="s">
        <v>1096</v>
      </c>
      <c r="T372" s="196">
        <v>2031</v>
      </c>
      <c r="U372" s="196"/>
      <c r="V372" s="196">
        <v>2030</v>
      </c>
      <c r="W372" s="199" t="s">
        <v>308</v>
      </c>
      <c r="X372" s="199"/>
      <c r="Y372" s="199"/>
      <c r="Z372" s="199"/>
    </row>
    <row r="373" spans="1:26" ht="15.65" customHeight="1">
      <c r="A373" s="210" t="s">
        <v>419</v>
      </c>
      <c r="B373" s="212" t="s">
        <v>6730</v>
      </c>
      <c r="C373" s="209">
        <v>2030</v>
      </c>
      <c r="D373" s="214" t="s">
        <v>633</v>
      </c>
      <c r="E373" s="210"/>
      <c r="F373" s="217" t="s">
        <v>149</v>
      </c>
      <c r="G373" s="217"/>
      <c r="H373" s="217"/>
      <c r="I373" s="217"/>
      <c r="J373" s="217"/>
      <c r="K373" s="217"/>
      <c r="L373" s="222" t="s">
        <v>476</v>
      </c>
      <c r="M373" s="223" t="s">
        <v>635</v>
      </c>
      <c r="N373" s="223">
        <v>2030</v>
      </c>
      <c r="O373" s="223" t="s">
        <v>1097</v>
      </c>
      <c r="P373" s="223"/>
      <c r="Q373" s="223">
        <v>2022</v>
      </c>
      <c r="R373" s="195" t="s">
        <v>493</v>
      </c>
      <c r="S373" s="196" t="s">
        <v>635</v>
      </c>
      <c r="T373" s="196">
        <v>2030</v>
      </c>
      <c r="U373" s="196"/>
      <c r="V373" s="196">
        <v>2030</v>
      </c>
      <c r="W373" s="197" t="s">
        <v>322</v>
      </c>
      <c r="X373" s="197"/>
      <c r="Y373" s="197"/>
      <c r="Z373" s="197"/>
    </row>
    <row r="374" spans="1:26" ht="15.65" customHeight="1">
      <c r="A374" s="206" t="s">
        <v>420</v>
      </c>
      <c r="B374" s="209"/>
      <c r="C374" s="209"/>
      <c r="D374" s="209"/>
      <c r="E374" s="206"/>
      <c r="F374" s="217" t="s">
        <v>201</v>
      </c>
      <c r="G374" s="217"/>
      <c r="H374" s="217"/>
      <c r="I374" s="217"/>
      <c r="J374" s="217"/>
      <c r="K374" s="217"/>
      <c r="L374" s="222" t="s">
        <v>419</v>
      </c>
      <c r="M374" s="223" t="s">
        <v>635</v>
      </c>
      <c r="N374" s="223">
        <v>2030</v>
      </c>
      <c r="O374" s="223" t="s">
        <v>1097</v>
      </c>
      <c r="P374" s="223"/>
      <c r="Q374" s="223">
        <v>2021</v>
      </c>
      <c r="R374" s="195" t="s">
        <v>462</v>
      </c>
      <c r="S374" s="196"/>
      <c r="T374" s="196"/>
      <c r="U374" s="196"/>
      <c r="V374" s="196"/>
      <c r="W374" s="199" t="s">
        <v>3190</v>
      </c>
      <c r="X374" s="199"/>
      <c r="Y374" s="199"/>
      <c r="Z374" s="199"/>
    </row>
    <row r="375" spans="1:26" ht="15.65" customHeight="1">
      <c r="A375" s="210" t="s">
        <v>421</v>
      </c>
      <c r="B375" s="212"/>
      <c r="C375" s="212"/>
      <c r="D375" s="212"/>
      <c r="E375" s="210"/>
      <c r="F375" s="217" t="s">
        <v>441</v>
      </c>
      <c r="G375" s="217" t="s">
        <v>633</v>
      </c>
      <c r="H375" s="217">
        <v>2030</v>
      </c>
      <c r="I375" s="217" t="s">
        <v>643</v>
      </c>
      <c r="J375" s="217"/>
      <c r="K375" s="217">
        <v>2023</v>
      </c>
      <c r="L375" s="222" t="s">
        <v>413</v>
      </c>
      <c r="M375" s="223"/>
      <c r="N375" s="223"/>
      <c r="O375" s="223"/>
      <c r="P375" s="223"/>
      <c r="Q375" s="223" t="s">
        <v>39</v>
      </c>
      <c r="R375" s="195" t="s">
        <v>359</v>
      </c>
      <c r="S375" s="196"/>
      <c r="T375" s="196"/>
      <c r="U375" s="196"/>
      <c r="V375" s="196"/>
      <c r="W375" s="197" t="s">
        <v>236</v>
      </c>
      <c r="X375" s="197"/>
      <c r="Y375" s="197"/>
      <c r="Z375" s="197"/>
    </row>
    <row r="376" spans="1:26" ht="15.65" customHeight="1">
      <c r="A376" s="210" t="s">
        <v>422</v>
      </c>
      <c r="B376" s="212"/>
      <c r="C376" s="212"/>
      <c r="D376" s="212"/>
      <c r="E376" s="210"/>
      <c r="F376" s="217" t="s">
        <v>186</v>
      </c>
      <c r="G376" s="217"/>
      <c r="H376" s="217"/>
      <c r="I376" s="217"/>
      <c r="J376" s="217"/>
      <c r="K376" s="217"/>
      <c r="L376" s="222" t="s">
        <v>912</v>
      </c>
      <c r="M376" s="223"/>
      <c r="N376" s="223"/>
      <c r="O376" s="223"/>
      <c r="P376" s="223"/>
      <c r="Q376" s="223" t="s">
        <v>39</v>
      </c>
      <c r="R376" s="195" t="s">
        <v>233</v>
      </c>
      <c r="S376" s="196"/>
      <c r="T376" s="196"/>
      <c r="U376" s="196"/>
      <c r="V376" s="196"/>
      <c r="W376" s="199" t="s">
        <v>138</v>
      </c>
      <c r="X376" s="199"/>
      <c r="Y376" s="199"/>
      <c r="Z376" s="199"/>
    </row>
    <row r="377" spans="1:26" ht="15.65" customHeight="1">
      <c r="A377" s="210" t="s">
        <v>423</v>
      </c>
      <c r="B377" s="212" t="s">
        <v>6730</v>
      </c>
      <c r="C377" s="209">
        <v>2030</v>
      </c>
      <c r="D377" s="212" t="s">
        <v>6730</v>
      </c>
      <c r="E377" s="210">
        <v>2040</v>
      </c>
      <c r="F377" s="217" t="s">
        <v>350</v>
      </c>
      <c r="G377" s="217" t="s">
        <v>641</v>
      </c>
      <c r="H377" s="217">
        <v>2030</v>
      </c>
      <c r="I377" s="217" t="s">
        <v>643</v>
      </c>
      <c r="J377" s="217">
        <v>2050</v>
      </c>
      <c r="K377" s="217">
        <v>2022</v>
      </c>
      <c r="L377" s="222" t="s">
        <v>479</v>
      </c>
      <c r="M377" s="223"/>
      <c r="N377" s="223"/>
      <c r="O377" s="223"/>
      <c r="P377" s="223"/>
      <c r="Q377" s="223" t="s">
        <v>39</v>
      </c>
      <c r="R377" s="195" t="s">
        <v>445</v>
      </c>
      <c r="S377" s="196"/>
      <c r="T377" s="196"/>
      <c r="U377" s="196"/>
      <c r="V377" s="196"/>
      <c r="W377" s="197" t="s">
        <v>156</v>
      </c>
      <c r="X377" s="197" t="s">
        <v>1096</v>
      </c>
      <c r="Y377" s="197">
        <v>2030</v>
      </c>
      <c r="Z377" s="197">
        <v>2020</v>
      </c>
    </row>
    <row r="378" spans="1:26" ht="15.65" customHeight="1">
      <c r="A378" s="210" t="s">
        <v>424</v>
      </c>
      <c r="B378" s="212" t="s">
        <v>6730</v>
      </c>
      <c r="C378" s="212">
        <v>2030</v>
      </c>
      <c r="D378" s="212"/>
      <c r="E378" s="210"/>
      <c r="F378" s="217" t="s">
        <v>459</v>
      </c>
      <c r="G378" s="217" t="s">
        <v>641</v>
      </c>
      <c r="H378" s="217">
        <v>2024</v>
      </c>
      <c r="I378" s="217" t="s">
        <v>634</v>
      </c>
      <c r="J378" s="217"/>
      <c r="K378" s="217">
        <v>2019</v>
      </c>
      <c r="L378" s="222" t="s">
        <v>417</v>
      </c>
      <c r="M378" s="223" t="s">
        <v>1096</v>
      </c>
      <c r="N378" s="223">
        <v>2030</v>
      </c>
      <c r="O378" s="223"/>
      <c r="P378" s="223"/>
      <c r="Q378" s="223">
        <v>2019</v>
      </c>
      <c r="R378" s="195" t="s">
        <v>2884</v>
      </c>
      <c r="S378" s="196" t="s">
        <v>635</v>
      </c>
      <c r="T378" s="196">
        <v>2030</v>
      </c>
      <c r="U378" s="196"/>
      <c r="V378" s="196"/>
      <c r="W378" s="199" t="s">
        <v>149</v>
      </c>
      <c r="X378" s="199"/>
      <c r="Y378" s="199"/>
      <c r="Z378" s="199"/>
    </row>
    <row r="379" spans="1:26" ht="15.65" customHeight="1">
      <c r="A379" s="210" t="s">
        <v>425</v>
      </c>
      <c r="B379" s="212"/>
      <c r="C379" s="212"/>
      <c r="D379" s="212"/>
      <c r="E379" s="210"/>
      <c r="F379" s="217" t="s">
        <v>983</v>
      </c>
      <c r="G379" s="217"/>
      <c r="H379" s="217"/>
      <c r="I379" s="217"/>
      <c r="J379" s="217"/>
      <c r="K379" s="217"/>
      <c r="L379" s="222" t="s">
        <v>441</v>
      </c>
      <c r="M379" s="223"/>
      <c r="N379" s="223"/>
      <c r="O379" s="223"/>
      <c r="P379" s="223"/>
      <c r="Q379" s="223" t="s">
        <v>39</v>
      </c>
      <c r="R379" s="195" t="s">
        <v>479</v>
      </c>
      <c r="S379" s="196"/>
      <c r="T379" s="196"/>
      <c r="U379" s="196"/>
      <c r="V379" s="196"/>
      <c r="W379" s="197" t="s">
        <v>66</v>
      </c>
      <c r="X379" s="197"/>
      <c r="Y379" s="197"/>
      <c r="Z379" s="197"/>
    </row>
    <row r="380" spans="1:26" ht="15.65" customHeight="1">
      <c r="A380" s="210" t="s">
        <v>426</v>
      </c>
      <c r="B380" s="212" t="s">
        <v>6730</v>
      </c>
      <c r="C380" s="212">
        <v>2030</v>
      </c>
      <c r="D380" s="212" t="s">
        <v>6730</v>
      </c>
      <c r="E380" s="210">
        <v>2050</v>
      </c>
      <c r="F380" s="217" t="s">
        <v>75</v>
      </c>
      <c r="G380" s="217"/>
      <c r="H380" s="217"/>
      <c r="I380" s="217"/>
      <c r="J380" s="217"/>
      <c r="K380" s="217"/>
      <c r="L380" s="222" t="s">
        <v>542</v>
      </c>
      <c r="M380" s="223"/>
      <c r="N380" s="223"/>
      <c r="O380" s="223"/>
      <c r="P380" s="223"/>
      <c r="Q380" s="223" t="s">
        <v>39</v>
      </c>
      <c r="R380" s="195" t="s">
        <v>2432</v>
      </c>
      <c r="S380" s="196" t="s">
        <v>635</v>
      </c>
      <c r="T380" s="196">
        <v>2030</v>
      </c>
      <c r="U380" s="196"/>
      <c r="V380" s="196"/>
      <c r="W380" s="199" t="s">
        <v>186</v>
      </c>
      <c r="X380" s="199"/>
      <c r="Y380" s="199"/>
      <c r="Z380" s="199"/>
    </row>
    <row r="381" spans="1:26" ht="15.65" customHeight="1">
      <c r="A381" s="210" t="s">
        <v>427</v>
      </c>
      <c r="B381" s="212" t="s">
        <v>6730</v>
      </c>
      <c r="C381" s="212">
        <v>2025</v>
      </c>
      <c r="D381" s="212"/>
      <c r="E381" s="210"/>
      <c r="F381" s="217" t="s">
        <v>325</v>
      </c>
      <c r="G381" s="217" t="s">
        <v>641</v>
      </c>
      <c r="H381" s="217">
        <v>2030</v>
      </c>
      <c r="I381" s="217" t="s">
        <v>643</v>
      </c>
      <c r="J381" s="217">
        <v>2045</v>
      </c>
      <c r="K381" s="217">
        <v>2023</v>
      </c>
      <c r="L381" s="222" t="s">
        <v>366</v>
      </c>
      <c r="M381" s="223"/>
      <c r="N381" s="223"/>
      <c r="O381" s="223"/>
      <c r="P381" s="223"/>
      <c r="Q381" s="223" t="s">
        <v>39</v>
      </c>
      <c r="R381" s="195" t="s">
        <v>358</v>
      </c>
      <c r="S381" s="196"/>
      <c r="T381" s="196"/>
      <c r="U381" s="196"/>
      <c r="V381" s="196"/>
      <c r="W381" s="197" t="s">
        <v>350</v>
      </c>
      <c r="X381" s="197" t="s">
        <v>1096</v>
      </c>
      <c r="Y381" s="197">
        <v>2030</v>
      </c>
      <c r="Z381" s="197">
        <v>2020</v>
      </c>
    </row>
    <row r="382" spans="1:26" ht="15.65" customHeight="1">
      <c r="A382" s="210" t="s">
        <v>428</v>
      </c>
      <c r="B382" s="212"/>
      <c r="C382" s="212"/>
      <c r="D382" s="212"/>
      <c r="E382" s="210"/>
      <c r="F382" s="217" t="s">
        <v>477</v>
      </c>
      <c r="G382" s="217" t="s">
        <v>641</v>
      </c>
      <c r="H382" s="217">
        <v>2025</v>
      </c>
      <c r="I382" s="217" t="s">
        <v>643</v>
      </c>
      <c r="J382" s="217"/>
      <c r="K382" s="217">
        <v>2019</v>
      </c>
      <c r="L382" s="222" t="s">
        <v>503</v>
      </c>
      <c r="M382" s="223"/>
      <c r="N382" s="223"/>
      <c r="O382" s="223"/>
      <c r="P382" s="223"/>
      <c r="Q382" s="223" t="s">
        <v>39</v>
      </c>
      <c r="R382" s="195" t="s">
        <v>2353</v>
      </c>
      <c r="S382" s="196"/>
      <c r="T382" s="196"/>
      <c r="U382" s="196"/>
      <c r="V382" s="196"/>
      <c r="W382" s="199" t="s">
        <v>983</v>
      </c>
      <c r="X382" s="199"/>
      <c r="Y382" s="199"/>
      <c r="Z382" s="199"/>
    </row>
    <row r="383" spans="1:26" ht="15.65" customHeight="1">
      <c r="A383" s="210" t="s">
        <v>429</v>
      </c>
      <c r="B383" s="212"/>
      <c r="C383" s="212"/>
      <c r="D383" s="212"/>
      <c r="E383" s="210"/>
      <c r="F383" s="217" t="s">
        <v>52</v>
      </c>
      <c r="G383" s="217"/>
      <c r="H383" s="217"/>
      <c r="I383" s="217"/>
      <c r="J383" s="217"/>
      <c r="K383" s="217"/>
      <c r="L383" s="222" t="s">
        <v>801</v>
      </c>
      <c r="M383" s="223"/>
      <c r="N383" s="223"/>
      <c r="O383" s="223"/>
      <c r="P383" s="223"/>
      <c r="Q383" s="223" t="s">
        <v>39</v>
      </c>
      <c r="R383" s="195" t="s">
        <v>318</v>
      </c>
      <c r="S383" s="196" t="s">
        <v>1096</v>
      </c>
      <c r="T383" s="196">
        <v>2030</v>
      </c>
      <c r="U383" s="196"/>
      <c r="V383" s="196">
        <v>2030</v>
      </c>
      <c r="W383" s="197" t="s">
        <v>75</v>
      </c>
      <c r="X383" s="197"/>
      <c r="Y383" s="197"/>
      <c r="Z383" s="197"/>
    </row>
    <row r="384" spans="1:26" ht="15.65" customHeight="1">
      <c r="A384" s="210" t="s">
        <v>430</v>
      </c>
      <c r="B384" s="212"/>
      <c r="C384" s="212"/>
      <c r="D384" s="212"/>
      <c r="E384" s="210"/>
      <c r="F384" s="217" t="s">
        <v>150</v>
      </c>
      <c r="G384" s="217"/>
      <c r="H384" s="217"/>
      <c r="I384" s="217"/>
      <c r="J384" s="217"/>
      <c r="K384" s="217"/>
      <c r="L384" s="222" t="s">
        <v>905</v>
      </c>
      <c r="M384" s="223"/>
      <c r="N384" s="223"/>
      <c r="O384" s="223"/>
      <c r="P384" s="223"/>
      <c r="Q384" s="223" t="s">
        <v>39</v>
      </c>
      <c r="R384" s="195" t="s">
        <v>427</v>
      </c>
      <c r="S384" s="196" t="s">
        <v>1096</v>
      </c>
      <c r="T384" s="196">
        <v>2030</v>
      </c>
      <c r="U384" s="196"/>
      <c r="V384" s="196"/>
      <c r="W384" s="199" t="s">
        <v>2561</v>
      </c>
      <c r="X384" s="199"/>
      <c r="Y384" s="199"/>
      <c r="Z384" s="199"/>
    </row>
    <row r="385" spans="1:26" ht="15.65" customHeight="1">
      <c r="A385" s="210" t="s">
        <v>431</v>
      </c>
      <c r="B385" s="212"/>
      <c r="C385" s="212"/>
      <c r="D385" s="212"/>
      <c r="E385" s="210"/>
      <c r="F385" s="217" t="s">
        <v>485</v>
      </c>
      <c r="G385" s="217"/>
      <c r="H385" s="217"/>
      <c r="I385" s="217"/>
      <c r="J385" s="217"/>
      <c r="K385" s="217"/>
      <c r="L385" s="222" t="s">
        <v>303</v>
      </c>
      <c r="M385" s="223" t="s">
        <v>635</v>
      </c>
      <c r="N385" s="223">
        <v>2030</v>
      </c>
      <c r="O385" s="223" t="s">
        <v>1097</v>
      </c>
      <c r="P385" s="223"/>
      <c r="Q385" s="223">
        <v>2022</v>
      </c>
      <c r="R385" s="195" t="s">
        <v>498</v>
      </c>
      <c r="S385" s="196" t="s">
        <v>635</v>
      </c>
      <c r="T385" s="196">
        <v>2030</v>
      </c>
      <c r="U385" s="196"/>
      <c r="V385" s="196"/>
      <c r="W385" s="197" t="s">
        <v>325</v>
      </c>
      <c r="X385" s="197" t="s">
        <v>1096</v>
      </c>
      <c r="Y385" s="197">
        <v>2030</v>
      </c>
      <c r="Z385" s="197">
        <v>2020</v>
      </c>
    </row>
    <row r="386" spans="1:26" ht="15.65" customHeight="1">
      <c r="A386" s="210" t="s">
        <v>432</v>
      </c>
      <c r="B386" s="212" t="s">
        <v>6730</v>
      </c>
      <c r="C386" s="212">
        <v>2030</v>
      </c>
      <c r="D386" s="212" t="s">
        <v>6731</v>
      </c>
      <c r="E386" s="210"/>
      <c r="F386" s="217" t="s">
        <v>426</v>
      </c>
      <c r="G386" s="217" t="s">
        <v>641</v>
      </c>
      <c r="H386" s="217">
        <v>2030</v>
      </c>
      <c r="I386" s="217" t="s">
        <v>643</v>
      </c>
      <c r="J386" s="217">
        <v>2050</v>
      </c>
      <c r="K386" s="217">
        <v>2019</v>
      </c>
      <c r="L386" s="222" t="s">
        <v>398</v>
      </c>
      <c r="M386" s="223" t="s">
        <v>635</v>
      </c>
      <c r="N386" s="223">
        <v>2030</v>
      </c>
      <c r="O386" s="223"/>
      <c r="P386" s="223"/>
      <c r="Q386" s="223">
        <v>2016</v>
      </c>
      <c r="R386" s="195" t="s">
        <v>439</v>
      </c>
      <c r="S386" s="196"/>
      <c r="T386" s="196"/>
      <c r="U386" s="196"/>
      <c r="V386" s="196">
        <v>2035</v>
      </c>
      <c r="W386" s="199" t="s">
        <v>477</v>
      </c>
      <c r="X386" s="199" t="s">
        <v>1096</v>
      </c>
      <c r="Y386" s="199">
        <v>2025</v>
      </c>
      <c r="Z386" s="199">
        <v>2019</v>
      </c>
    </row>
    <row r="387" spans="1:26" ht="15.65" customHeight="1">
      <c r="A387" s="210" t="s">
        <v>433</v>
      </c>
      <c r="B387" s="212"/>
      <c r="C387" s="212"/>
      <c r="D387" s="212"/>
      <c r="E387" s="210"/>
      <c r="F387" s="217" t="s">
        <v>210</v>
      </c>
      <c r="G387" s="217" t="s">
        <v>716</v>
      </c>
      <c r="H387" s="217"/>
      <c r="I387" s="217" t="s">
        <v>634</v>
      </c>
      <c r="J387" s="217"/>
      <c r="K387" s="217">
        <v>2021</v>
      </c>
      <c r="L387" s="222" t="s">
        <v>2249</v>
      </c>
      <c r="M387" s="223"/>
      <c r="N387" s="223"/>
      <c r="O387" s="223"/>
      <c r="P387" s="223"/>
      <c r="Q387" s="223" t="s">
        <v>39</v>
      </c>
      <c r="R387" s="195" t="s">
        <v>496</v>
      </c>
      <c r="S387" s="196"/>
      <c r="T387" s="196"/>
      <c r="U387" s="196"/>
      <c r="V387" s="196"/>
      <c r="W387" s="197" t="s">
        <v>52</v>
      </c>
      <c r="X387" s="197"/>
      <c r="Y387" s="197"/>
      <c r="Z387" s="197"/>
    </row>
    <row r="388" spans="1:26" ht="15.65" customHeight="1">
      <c r="A388" s="210" t="s">
        <v>434</v>
      </c>
      <c r="B388" s="212"/>
      <c r="C388" s="212"/>
      <c r="D388" s="212"/>
      <c r="E388" s="210"/>
      <c r="F388" s="217" t="s">
        <v>226</v>
      </c>
      <c r="G388" s="217"/>
      <c r="H388" s="217"/>
      <c r="I388" s="217"/>
      <c r="J388" s="217"/>
      <c r="K388" s="217"/>
      <c r="L388" s="222" t="s">
        <v>319</v>
      </c>
      <c r="M388" s="223"/>
      <c r="N388" s="223"/>
      <c r="O388" s="223"/>
      <c r="P388" s="223"/>
      <c r="Q388" s="223" t="s">
        <v>39</v>
      </c>
      <c r="R388" s="195" t="s">
        <v>340</v>
      </c>
      <c r="S388" s="196"/>
      <c r="T388" s="196"/>
      <c r="U388" s="196"/>
      <c r="V388" s="196"/>
      <c r="W388" s="199" t="s">
        <v>150</v>
      </c>
      <c r="X388" s="199"/>
      <c r="Y388" s="199"/>
      <c r="Z388" s="199"/>
    </row>
    <row r="389" spans="1:26" ht="15.65" customHeight="1">
      <c r="A389" s="206" t="s">
        <v>435</v>
      </c>
      <c r="B389" s="209"/>
      <c r="C389" s="209"/>
      <c r="D389" s="209"/>
      <c r="E389" s="206"/>
      <c r="F389" s="217" t="s">
        <v>989</v>
      </c>
      <c r="G389" s="217"/>
      <c r="H389" s="217"/>
      <c r="I389" s="217"/>
      <c r="J389" s="217"/>
      <c r="K389" s="217"/>
      <c r="L389" s="222" t="s">
        <v>2257</v>
      </c>
      <c r="M389" s="223"/>
      <c r="N389" s="223"/>
      <c r="O389" s="223"/>
      <c r="P389" s="223"/>
      <c r="Q389" s="223" t="s">
        <v>39</v>
      </c>
      <c r="R389" s="195" t="s">
        <v>425</v>
      </c>
      <c r="S389" s="196"/>
      <c r="T389" s="196"/>
      <c r="U389" s="196"/>
      <c r="V389" s="196"/>
      <c r="W389" s="197" t="s">
        <v>426</v>
      </c>
      <c r="X389" s="197" t="s">
        <v>1096</v>
      </c>
      <c r="Y389" s="197">
        <v>2030</v>
      </c>
      <c r="Z389" s="197">
        <v>2019</v>
      </c>
    </row>
    <row r="390" spans="1:26" ht="15.65" customHeight="1">
      <c r="A390" s="206" t="s">
        <v>436</v>
      </c>
      <c r="B390" s="209" t="s">
        <v>6730</v>
      </c>
      <c r="C390" s="209">
        <v>2030</v>
      </c>
      <c r="D390" s="209" t="s">
        <v>6730</v>
      </c>
      <c r="E390" s="206">
        <v>2045</v>
      </c>
      <c r="F390" s="217" t="s">
        <v>343</v>
      </c>
      <c r="G390" s="217"/>
      <c r="H390" s="217"/>
      <c r="I390" s="217"/>
      <c r="J390" s="217"/>
      <c r="K390" s="217"/>
      <c r="L390" s="222" t="s">
        <v>324</v>
      </c>
      <c r="M390" s="223"/>
      <c r="N390" s="223"/>
      <c r="O390" s="223"/>
      <c r="P390" s="223"/>
      <c r="Q390" s="223" t="s">
        <v>39</v>
      </c>
      <c r="R390" s="195" t="s">
        <v>252</v>
      </c>
      <c r="S390" s="196"/>
      <c r="T390" s="196"/>
      <c r="U390" s="196"/>
      <c r="V390" s="196"/>
      <c r="W390" s="199" t="s">
        <v>210</v>
      </c>
      <c r="X390" s="199" t="s">
        <v>635</v>
      </c>
      <c r="Y390" s="199"/>
      <c r="Z390" s="199">
        <v>2021</v>
      </c>
    </row>
    <row r="391" spans="1:26" ht="15.65" customHeight="1">
      <c r="A391" s="210" t="s">
        <v>437</v>
      </c>
      <c r="B391" s="212"/>
      <c r="C391" s="212"/>
      <c r="D391" s="212"/>
      <c r="E391" s="210"/>
      <c r="F391" s="217" t="s">
        <v>130</v>
      </c>
      <c r="G391" s="217"/>
      <c r="H391" s="217"/>
      <c r="I391" s="217"/>
      <c r="J391" s="217"/>
      <c r="K391" s="217"/>
      <c r="L391" s="222" t="s">
        <v>502</v>
      </c>
      <c r="M391" s="223"/>
      <c r="N391" s="223"/>
      <c r="O391" s="223"/>
      <c r="P391" s="223"/>
      <c r="Q391" s="223" t="s">
        <v>39</v>
      </c>
      <c r="R391" s="195" t="s">
        <v>950</v>
      </c>
      <c r="S391" s="196"/>
      <c r="T391" s="196"/>
      <c r="U391" s="196"/>
      <c r="V391" s="196"/>
      <c r="W391" s="197" t="s">
        <v>226</v>
      </c>
      <c r="X391" s="197"/>
      <c r="Y391" s="197"/>
      <c r="Z391" s="197"/>
    </row>
    <row r="392" spans="1:26" ht="15.65" customHeight="1">
      <c r="A392" s="210" t="s">
        <v>438</v>
      </c>
      <c r="B392" s="212"/>
      <c r="C392" s="212"/>
      <c r="D392" s="212"/>
      <c r="E392" s="210"/>
      <c r="F392" s="217" t="s">
        <v>449</v>
      </c>
      <c r="G392" s="217"/>
      <c r="H392" s="217"/>
      <c r="I392" s="217"/>
      <c r="J392" s="217"/>
      <c r="K392" s="217"/>
      <c r="L392" s="222" t="s">
        <v>412</v>
      </c>
      <c r="M392" s="223" t="s">
        <v>1096</v>
      </c>
      <c r="N392" s="223">
        <v>2030</v>
      </c>
      <c r="O392" s="223" t="s">
        <v>1135</v>
      </c>
      <c r="P392" s="223"/>
      <c r="Q392" s="223">
        <v>2020</v>
      </c>
      <c r="R392" s="195" t="s">
        <v>419</v>
      </c>
      <c r="S392" s="198"/>
      <c r="T392" s="198"/>
      <c r="U392" s="198"/>
      <c r="V392" s="198"/>
      <c r="W392" s="199" t="s">
        <v>343</v>
      </c>
      <c r="X392" s="199"/>
      <c r="Y392" s="199"/>
      <c r="Z392" s="199"/>
    </row>
    <row r="393" spans="1:26" ht="15.65" customHeight="1">
      <c r="A393" s="206" t="s">
        <v>439</v>
      </c>
      <c r="B393" s="209"/>
      <c r="C393" s="209"/>
      <c r="D393" s="209"/>
      <c r="E393" s="206"/>
      <c r="F393" s="217" t="s">
        <v>214</v>
      </c>
      <c r="G393" s="217"/>
      <c r="H393" s="217"/>
      <c r="I393" s="217"/>
      <c r="J393" s="217"/>
      <c r="K393" s="217"/>
      <c r="L393" s="222" t="s">
        <v>462</v>
      </c>
      <c r="M393" s="223"/>
      <c r="N393" s="223"/>
      <c r="O393" s="223"/>
      <c r="P393" s="223"/>
      <c r="Q393" s="223" t="s">
        <v>39</v>
      </c>
      <c r="R393" s="195" t="s">
        <v>2893</v>
      </c>
      <c r="S393" s="196"/>
      <c r="T393" s="196"/>
      <c r="U393" s="196"/>
      <c r="V393" s="196"/>
      <c r="W393" s="197" t="s">
        <v>130</v>
      </c>
      <c r="X393" s="197"/>
      <c r="Y393" s="197"/>
      <c r="Z393" s="197"/>
    </row>
    <row r="394" spans="1:26" ht="15.65" customHeight="1">
      <c r="A394" s="210" t="s">
        <v>440</v>
      </c>
      <c r="B394" s="212"/>
      <c r="C394" s="212"/>
      <c r="D394" s="212"/>
      <c r="E394" s="210"/>
      <c r="F394" s="217" t="s">
        <v>422</v>
      </c>
      <c r="G394" s="217"/>
      <c r="H394" s="217"/>
      <c r="I394" s="217"/>
      <c r="J394" s="217"/>
      <c r="K394" s="217"/>
      <c r="L394" s="222" t="s">
        <v>2269</v>
      </c>
      <c r="M394" s="223" t="s">
        <v>648</v>
      </c>
      <c r="N394" s="223"/>
      <c r="O394" s="223"/>
      <c r="P394" s="223"/>
      <c r="Q394" s="223" t="s">
        <v>39</v>
      </c>
      <c r="R394" s="195" t="s">
        <v>408</v>
      </c>
      <c r="S394" s="196" t="s">
        <v>635</v>
      </c>
      <c r="T394" s="196">
        <v>2030</v>
      </c>
      <c r="U394" s="196"/>
      <c r="V394" s="196"/>
      <c r="W394" s="199" t="s">
        <v>2846</v>
      </c>
      <c r="X394" s="199"/>
      <c r="Y394" s="199"/>
      <c r="Z394" s="199"/>
    </row>
    <row r="395" spans="1:26" ht="15.65" customHeight="1">
      <c r="A395" s="210" t="s">
        <v>441</v>
      </c>
      <c r="B395" s="212" t="s">
        <v>6730</v>
      </c>
      <c r="C395" s="212">
        <v>2030</v>
      </c>
      <c r="D395" s="212" t="s">
        <v>6730</v>
      </c>
      <c r="E395" s="210">
        <v>2050</v>
      </c>
      <c r="F395" s="217" t="s">
        <v>515</v>
      </c>
      <c r="G395" s="217"/>
      <c r="H395" s="217"/>
      <c r="I395" s="217"/>
      <c r="J395" s="217"/>
      <c r="K395" s="217"/>
      <c r="L395" s="222" t="s">
        <v>433</v>
      </c>
      <c r="M395" s="223"/>
      <c r="N395" s="223"/>
      <c r="O395" s="223"/>
      <c r="P395" s="223"/>
      <c r="Q395" s="223" t="s">
        <v>39</v>
      </c>
      <c r="R395" s="195" t="s">
        <v>492</v>
      </c>
      <c r="S395" s="196" t="s">
        <v>635</v>
      </c>
      <c r="T395" s="196">
        <v>2030</v>
      </c>
      <c r="U395" s="196"/>
      <c r="V395" s="196"/>
      <c r="W395" s="197" t="s">
        <v>214</v>
      </c>
      <c r="X395" s="197"/>
      <c r="Y395" s="197"/>
      <c r="Z395" s="197"/>
    </row>
    <row r="396" spans="1:26" ht="15.65" customHeight="1">
      <c r="A396" s="210" t="s">
        <v>442</v>
      </c>
      <c r="B396" s="212"/>
      <c r="C396" s="212"/>
      <c r="D396" s="212"/>
      <c r="E396" s="210"/>
      <c r="F396" s="217" t="s">
        <v>455</v>
      </c>
      <c r="G396" s="217"/>
      <c r="H396" s="217"/>
      <c r="I396" s="217"/>
      <c r="J396" s="217"/>
      <c r="K396" s="217"/>
      <c r="L396" s="222" t="s">
        <v>408</v>
      </c>
      <c r="M396" s="223" t="s">
        <v>648</v>
      </c>
      <c r="N396" s="223"/>
      <c r="O396" s="223"/>
      <c r="P396" s="223"/>
      <c r="Q396" s="223">
        <v>2021</v>
      </c>
      <c r="R396" s="195" t="s">
        <v>324</v>
      </c>
      <c r="S396" s="196"/>
      <c r="T396" s="196"/>
      <c r="U396" s="196"/>
      <c r="V396" s="196"/>
      <c r="W396" s="199" t="s">
        <v>422</v>
      </c>
      <c r="X396" s="199"/>
      <c r="Y396" s="199"/>
      <c r="Z396" s="199"/>
    </row>
    <row r="397" spans="1:26" ht="15.65" customHeight="1">
      <c r="A397" s="210" t="s">
        <v>443</v>
      </c>
      <c r="B397" s="212"/>
      <c r="C397" s="212"/>
      <c r="D397" s="212"/>
      <c r="E397" s="210"/>
      <c r="F397" s="217" t="s">
        <v>357</v>
      </c>
      <c r="G397" s="217"/>
      <c r="H397" s="217"/>
      <c r="I397" s="217"/>
      <c r="J397" s="217"/>
      <c r="K397" s="217"/>
      <c r="L397" s="222" t="s">
        <v>497</v>
      </c>
      <c r="M397" s="223"/>
      <c r="N397" s="223"/>
      <c r="O397" s="223"/>
      <c r="P397" s="223"/>
      <c r="Q397" s="223" t="s">
        <v>39</v>
      </c>
      <c r="R397" s="195" t="s">
        <v>402</v>
      </c>
      <c r="S397" s="196"/>
      <c r="T397" s="196"/>
      <c r="U397" s="196"/>
      <c r="V397" s="196"/>
      <c r="W397" s="197" t="s">
        <v>455</v>
      </c>
      <c r="X397" s="197"/>
      <c r="Y397" s="197"/>
      <c r="Z397" s="197"/>
    </row>
    <row r="398" spans="1:26" ht="15.65" customHeight="1">
      <c r="A398" s="210" t="s">
        <v>444</v>
      </c>
      <c r="B398" s="212"/>
      <c r="C398" s="212"/>
      <c r="D398" s="212"/>
      <c r="E398" s="210"/>
      <c r="F398" s="217" t="s">
        <v>991</v>
      </c>
      <c r="G398" s="217"/>
      <c r="H398" s="217"/>
      <c r="I398" s="217"/>
      <c r="J398" s="217"/>
      <c r="K398" s="217"/>
      <c r="L398" s="222" t="s">
        <v>495</v>
      </c>
      <c r="M398" s="223"/>
      <c r="N398" s="223"/>
      <c r="O398" s="223"/>
      <c r="P398" s="223"/>
      <c r="Q398" s="223" t="s">
        <v>39</v>
      </c>
      <c r="R398" s="195" t="s">
        <v>2191</v>
      </c>
      <c r="S398" s="196" t="s">
        <v>1096</v>
      </c>
      <c r="T398" s="196">
        <v>2030</v>
      </c>
      <c r="U398" s="196"/>
      <c r="V398" s="196">
        <v>2030</v>
      </c>
      <c r="W398" s="199" t="s">
        <v>357</v>
      </c>
      <c r="X398" s="199"/>
      <c r="Y398" s="199"/>
      <c r="Z398" s="199"/>
    </row>
    <row r="399" spans="1:26" ht="15.65" customHeight="1">
      <c r="A399" s="206" t="s">
        <v>445</v>
      </c>
      <c r="B399" s="209"/>
      <c r="C399" s="209"/>
      <c r="D399" s="209"/>
      <c r="E399" s="206"/>
      <c r="F399" s="217" t="s">
        <v>66</v>
      </c>
      <c r="G399" s="217"/>
      <c r="H399" s="217"/>
      <c r="I399" s="217"/>
      <c r="J399" s="217"/>
      <c r="K399" s="217"/>
      <c r="L399" s="222" t="s">
        <v>543</v>
      </c>
      <c r="M399" s="223"/>
      <c r="N399" s="223"/>
      <c r="O399" s="223"/>
      <c r="P399" s="223"/>
      <c r="Q399" s="223" t="s">
        <v>39</v>
      </c>
      <c r="R399" s="195" t="s">
        <v>497</v>
      </c>
      <c r="S399" s="196"/>
      <c r="T399" s="196"/>
      <c r="U399" s="196"/>
      <c r="V399" s="196"/>
      <c r="W399" s="197" t="s">
        <v>991</v>
      </c>
      <c r="X399" s="197"/>
      <c r="Y399" s="197"/>
      <c r="Z399" s="197"/>
    </row>
    <row r="400" spans="1:26" ht="15.65" customHeight="1">
      <c r="A400" s="210" t="s">
        <v>446</v>
      </c>
      <c r="B400" s="212" t="s">
        <v>6730</v>
      </c>
      <c r="C400" s="212">
        <v>2030</v>
      </c>
      <c r="D400" s="212" t="s">
        <v>6731</v>
      </c>
      <c r="E400" s="210"/>
      <c r="F400" s="217" t="s">
        <v>209</v>
      </c>
      <c r="G400" s="217"/>
      <c r="H400" s="217"/>
      <c r="I400" s="217"/>
      <c r="J400" s="217"/>
      <c r="K400" s="217"/>
      <c r="L400" s="222" t="s">
        <v>415</v>
      </c>
      <c r="M400" s="223" t="s">
        <v>635</v>
      </c>
      <c r="N400" s="223">
        <v>2030</v>
      </c>
      <c r="O400" s="223"/>
      <c r="P400" s="223"/>
      <c r="Q400" s="223">
        <v>2020</v>
      </c>
      <c r="R400" s="195" t="s">
        <v>381</v>
      </c>
      <c r="S400" s="196"/>
      <c r="T400" s="196"/>
      <c r="U400" s="196"/>
      <c r="V400" s="196"/>
      <c r="W400" s="199" t="s">
        <v>209</v>
      </c>
      <c r="X400" s="199"/>
      <c r="Y400" s="199"/>
      <c r="Z400" s="199"/>
    </row>
    <row r="401" spans="1:26" ht="15.65" customHeight="1">
      <c r="A401" s="210" t="s">
        <v>447</v>
      </c>
      <c r="B401" s="212" t="s">
        <v>6730</v>
      </c>
      <c r="C401" s="209">
        <v>2030</v>
      </c>
      <c r="D401" s="212" t="s">
        <v>6730</v>
      </c>
      <c r="E401" s="210">
        <v>2040</v>
      </c>
      <c r="F401" s="217" t="s">
        <v>462</v>
      </c>
      <c r="G401" s="217"/>
      <c r="H401" s="217"/>
      <c r="I401" s="217"/>
      <c r="J401" s="217"/>
      <c r="K401" s="217"/>
      <c r="L401" s="222" t="s">
        <v>968</v>
      </c>
      <c r="M401" s="223"/>
      <c r="N401" s="223"/>
      <c r="O401" s="223"/>
      <c r="P401" s="223"/>
      <c r="Q401" s="223" t="s">
        <v>39</v>
      </c>
      <c r="R401" s="195" t="s">
        <v>428</v>
      </c>
      <c r="S401" s="196"/>
      <c r="T401" s="196"/>
      <c r="U401" s="196"/>
      <c r="V401" s="196"/>
      <c r="W401" s="197" t="s">
        <v>462</v>
      </c>
      <c r="X401" s="197"/>
      <c r="Y401" s="197"/>
      <c r="Z401" s="197"/>
    </row>
    <row r="402" spans="1:26" ht="15.65" customHeight="1">
      <c r="A402" s="210" t="s">
        <v>448</v>
      </c>
      <c r="B402" s="212" t="s">
        <v>6730</v>
      </c>
      <c r="C402" s="209">
        <v>2030</v>
      </c>
      <c r="D402" s="212" t="s">
        <v>6730</v>
      </c>
      <c r="E402" s="210">
        <v>2040</v>
      </c>
      <c r="F402" s="217" t="s">
        <v>993</v>
      </c>
      <c r="G402" s="217"/>
      <c r="H402" s="217"/>
      <c r="I402" s="217"/>
      <c r="J402" s="217"/>
      <c r="K402" s="217"/>
      <c r="L402" s="222" t="s">
        <v>2290</v>
      </c>
      <c r="M402" s="223"/>
      <c r="N402" s="223"/>
      <c r="O402" s="223"/>
      <c r="P402" s="223"/>
      <c r="Q402" s="223" t="s">
        <v>39</v>
      </c>
      <c r="R402" s="195" t="s">
        <v>499</v>
      </c>
      <c r="S402" s="196"/>
      <c r="T402" s="196"/>
      <c r="U402" s="196"/>
      <c r="V402" s="196"/>
      <c r="W402" s="199" t="s">
        <v>993</v>
      </c>
      <c r="X402" s="199"/>
      <c r="Y402" s="199"/>
      <c r="Z402" s="199"/>
    </row>
    <row r="403" spans="1:26" ht="15.65" customHeight="1">
      <c r="A403" s="206" t="s">
        <v>449</v>
      </c>
      <c r="B403" s="209"/>
      <c r="C403" s="209"/>
      <c r="D403" s="209"/>
      <c r="E403" s="206"/>
      <c r="F403" s="217" t="s">
        <v>502</v>
      </c>
      <c r="G403" s="217"/>
      <c r="H403" s="217"/>
      <c r="I403" s="217"/>
      <c r="J403" s="217"/>
      <c r="K403" s="217"/>
      <c r="L403" s="222" t="s">
        <v>2293</v>
      </c>
      <c r="M403" s="223"/>
      <c r="N403" s="223"/>
      <c r="O403" s="223"/>
      <c r="P403" s="223"/>
      <c r="Q403" s="223" t="s">
        <v>39</v>
      </c>
      <c r="R403" s="195" t="s">
        <v>127</v>
      </c>
      <c r="S403" s="196"/>
      <c r="T403" s="196"/>
      <c r="U403" s="196"/>
      <c r="V403" s="196">
        <v>2031</v>
      </c>
      <c r="W403" s="197" t="s">
        <v>192</v>
      </c>
      <c r="X403" s="197" t="s">
        <v>1096</v>
      </c>
      <c r="Y403" s="197">
        <v>2030</v>
      </c>
      <c r="Z403" s="197">
        <v>2021</v>
      </c>
    </row>
    <row r="404" spans="1:26" ht="15.65" customHeight="1">
      <c r="A404" s="206" t="s">
        <v>450</v>
      </c>
      <c r="B404" s="209"/>
      <c r="C404" s="209"/>
      <c r="D404" s="209"/>
      <c r="E404" s="206"/>
      <c r="F404" s="217" t="s">
        <v>192</v>
      </c>
      <c r="G404" s="217" t="s">
        <v>641</v>
      </c>
      <c r="H404" s="217">
        <v>2030</v>
      </c>
      <c r="I404" s="217" t="s">
        <v>643</v>
      </c>
      <c r="J404" s="217"/>
      <c r="K404" s="217">
        <v>2021</v>
      </c>
      <c r="L404" s="222" t="s">
        <v>2297</v>
      </c>
      <c r="M404" s="223"/>
      <c r="N404" s="223"/>
      <c r="O404" s="223"/>
      <c r="P404" s="223"/>
      <c r="Q404" s="223" t="s">
        <v>39</v>
      </c>
      <c r="R404" s="195" t="s">
        <v>627</v>
      </c>
      <c r="S404" s="196"/>
      <c r="T404" s="196"/>
      <c r="U404" s="196"/>
      <c r="V404" s="196">
        <v>2040</v>
      </c>
      <c r="W404" s="199" t="s">
        <v>470</v>
      </c>
      <c r="X404" s="199"/>
      <c r="Y404" s="199"/>
      <c r="Z404" s="199"/>
    </row>
    <row r="405" spans="1:26" ht="15.65" customHeight="1">
      <c r="A405" s="210" t="s">
        <v>451</v>
      </c>
      <c r="B405" s="212" t="s">
        <v>6731</v>
      </c>
      <c r="C405" s="212"/>
      <c r="D405" s="212" t="s">
        <v>6731</v>
      </c>
      <c r="E405" s="210"/>
      <c r="F405" s="217" t="s">
        <v>470</v>
      </c>
      <c r="G405" s="217" t="s">
        <v>641</v>
      </c>
      <c r="H405" s="217">
        <v>2023</v>
      </c>
      <c r="I405" s="217" t="s">
        <v>634</v>
      </c>
      <c r="J405" s="217"/>
      <c r="K405" s="217">
        <v>2021</v>
      </c>
      <c r="L405" s="222" t="s">
        <v>469</v>
      </c>
      <c r="M405" s="223" t="s">
        <v>1096</v>
      </c>
      <c r="N405" s="223">
        <v>2025</v>
      </c>
      <c r="O405" s="223" t="s">
        <v>1097</v>
      </c>
      <c r="P405" s="223"/>
      <c r="Q405" s="223">
        <v>2019</v>
      </c>
      <c r="R405" s="195" t="s">
        <v>534</v>
      </c>
      <c r="S405" s="196" t="s">
        <v>1096</v>
      </c>
      <c r="T405" s="196">
        <v>2030</v>
      </c>
      <c r="U405" s="196"/>
      <c r="V405" s="196">
        <v>2030</v>
      </c>
      <c r="W405" s="197" t="s">
        <v>997</v>
      </c>
      <c r="X405" s="197"/>
      <c r="Y405" s="197"/>
      <c r="Z405" s="197"/>
    </row>
    <row r="406" spans="1:26" ht="15.65" customHeight="1">
      <c r="A406" s="210" t="s">
        <v>452</v>
      </c>
      <c r="B406" s="212" t="s">
        <v>6730</v>
      </c>
      <c r="C406" s="212">
        <v>2037</v>
      </c>
      <c r="D406" s="212"/>
      <c r="E406" s="210"/>
      <c r="F406" s="217" t="s">
        <v>997</v>
      </c>
      <c r="G406" s="217"/>
      <c r="H406" s="217"/>
      <c r="I406" s="217"/>
      <c r="J406" s="217"/>
      <c r="K406" s="217"/>
      <c r="L406" s="222" t="s">
        <v>734</v>
      </c>
      <c r="M406" s="223"/>
      <c r="N406" s="223"/>
      <c r="O406" s="223"/>
      <c r="P406" s="223"/>
      <c r="Q406" s="223" t="s">
        <v>39</v>
      </c>
      <c r="R406" s="195" t="s">
        <v>282</v>
      </c>
      <c r="S406" s="196"/>
      <c r="T406" s="196"/>
      <c r="U406" s="196"/>
      <c r="V406" s="196"/>
      <c r="W406" s="199" t="s">
        <v>400</v>
      </c>
      <c r="X406" s="199"/>
      <c r="Y406" s="199"/>
      <c r="Z406" s="199"/>
    </row>
    <row r="407" spans="1:26" ht="15.65" customHeight="1">
      <c r="A407" s="210" t="s">
        <v>453</v>
      </c>
      <c r="B407" s="212"/>
      <c r="C407" s="212"/>
      <c r="D407" s="212"/>
      <c r="E407" s="210"/>
      <c r="F407" s="217" t="s">
        <v>400</v>
      </c>
      <c r="G407" s="217"/>
      <c r="H407" s="217"/>
      <c r="I407" s="217"/>
      <c r="J407" s="217"/>
      <c r="K407" s="217"/>
      <c r="L407" s="222" t="s">
        <v>2306</v>
      </c>
      <c r="M407" s="223"/>
      <c r="N407" s="223"/>
      <c r="O407" s="223"/>
      <c r="P407" s="223"/>
      <c r="Q407" s="223" t="s">
        <v>39</v>
      </c>
      <c r="R407" s="195" t="s">
        <v>438</v>
      </c>
      <c r="S407" s="196"/>
      <c r="T407" s="196"/>
      <c r="U407" s="196"/>
      <c r="V407" s="196"/>
      <c r="W407" s="197" t="s">
        <v>54</v>
      </c>
      <c r="X407" s="197"/>
      <c r="Y407" s="197"/>
      <c r="Z407" s="197"/>
    </row>
    <row r="408" spans="1:26" ht="15.65" customHeight="1">
      <c r="A408" s="206" t="s">
        <v>454</v>
      </c>
      <c r="B408" s="209"/>
      <c r="C408" s="209"/>
      <c r="D408" s="209"/>
      <c r="E408" s="206"/>
      <c r="F408" s="217" t="s">
        <v>54</v>
      </c>
      <c r="G408" s="217"/>
      <c r="H408" s="217"/>
      <c r="I408" s="217"/>
      <c r="J408" s="217"/>
      <c r="K408" s="217"/>
      <c r="L408" s="222" t="s">
        <v>410</v>
      </c>
      <c r="M408" s="223"/>
      <c r="N408" s="223"/>
      <c r="O408" s="223"/>
      <c r="P408" s="223"/>
      <c r="Q408" s="223" t="s">
        <v>39</v>
      </c>
      <c r="R408" s="195" t="s">
        <v>417</v>
      </c>
      <c r="S408" s="196" t="s">
        <v>1096</v>
      </c>
      <c r="T408" s="196">
        <v>2030</v>
      </c>
      <c r="U408" s="196"/>
      <c r="V408" s="196">
        <v>2030</v>
      </c>
      <c r="W408" s="199" t="s">
        <v>167</v>
      </c>
      <c r="X408" s="199"/>
      <c r="Y408" s="199"/>
      <c r="Z408" s="199"/>
    </row>
    <row r="409" spans="1:26" ht="15.65" customHeight="1">
      <c r="A409" s="210" t="s">
        <v>455</v>
      </c>
      <c r="B409" s="212"/>
      <c r="C409" s="212"/>
      <c r="D409" s="212"/>
      <c r="E409" s="210"/>
      <c r="F409" s="217" t="s">
        <v>167</v>
      </c>
      <c r="G409" s="217"/>
      <c r="H409" s="217"/>
      <c r="I409" s="217"/>
      <c r="J409" s="217"/>
      <c r="K409" s="217"/>
      <c r="L409" s="222" t="s">
        <v>487</v>
      </c>
      <c r="M409" s="223" t="s">
        <v>1096</v>
      </c>
      <c r="N409" s="223">
        <v>2030</v>
      </c>
      <c r="O409" s="223"/>
      <c r="P409" s="223"/>
      <c r="Q409" s="223">
        <v>2020</v>
      </c>
      <c r="R409" s="195" t="s">
        <v>413</v>
      </c>
      <c r="S409" s="196"/>
      <c r="T409" s="196"/>
      <c r="U409" s="196"/>
      <c r="V409" s="196"/>
      <c r="W409" s="197" t="s">
        <v>162</v>
      </c>
      <c r="X409" s="197"/>
      <c r="Y409" s="197"/>
      <c r="Z409" s="197"/>
    </row>
    <row r="410" spans="1:26" ht="15.65" customHeight="1">
      <c r="A410" s="210" t="s">
        <v>456</v>
      </c>
      <c r="B410" s="212"/>
      <c r="C410" s="212"/>
      <c r="D410" s="212"/>
      <c r="E410" s="210"/>
      <c r="F410" s="217" t="s">
        <v>162</v>
      </c>
      <c r="G410" s="217"/>
      <c r="H410" s="217"/>
      <c r="I410" s="217"/>
      <c r="J410" s="217"/>
      <c r="K410" s="217"/>
      <c r="L410" s="222" t="s">
        <v>425</v>
      </c>
      <c r="M410" s="223"/>
      <c r="N410" s="223"/>
      <c r="O410" s="223"/>
      <c r="P410" s="223"/>
      <c r="Q410" s="223" t="s">
        <v>39</v>
      </c>
      <c r="R410" s="195" t="s">
        <v>2907</v>
      </c>
      <c r="S410" s="196"/>
      <c r="T410" s="196"/>
      <c r="U410" s="196"/>
      <c r="V410" s="196"/>
      <c r="W410" s="199" t="s">
        <v>359</v>
      </c>
      <c r="X410" s="199"/>
      <c r="Y410" s="199"/>
      <c r="Z410" s="199"/>
    </row>
    <row r="411" spans="1:26" ht="15.65" customHeight="1">
      <c r="A411" s="210" t="s">
        <v>457</v>
      </c>
      <c r="B411" s="212" t="s">
        <v>6731</v>
      </c>
      <c r="C411" s="212"/>
      <c r="D411" s="212"/>
      <c r="E411" s="210"/>
      <c r="F411" s="217" t="s">
        <v>376</v>
      </c>
      <c r="G411" s="217"/>
      <c r="H411" s="217"/>
      <c r="I411" s="217"/>
      <c r="J411" s="217"/>
      <c r="K411" s="217"/>
      <c r="L411" s="222" t="s">
        <v>377</v>
      </c>
      <c r="M411" s="223"/>
      <c r="N411" s="223"/>
      <c r="O411" s="223"/>
      <c r="P411" s="223"/>
      <c r="Q411" s="223" t="s">
        <v>39</v>
      </c>
      <c r="R411" s="195" t="s">
        <v>700</v>
      </c>
      <c r="S411" s="196"/>
      <c r="T411" s="196"/>
      <c r="U411" s="196"/>
      <c r="V411" s="196"/>
      <c r="W411" s="197" t="s">
        <v>376</v>
      </c>
      <c r="X411" s="197" t="s">
        <v>1096</v>
      </c>
      <c r="Y411" s="197">
        <v>2030</v>
      </c>
      <c r="Z411" s="197">
        <v>2019</v>
      </c>
    </row>
    <row r="412" spans="1:26" ht="15.65" customHeight="1">
      <c r="A412" s="210" t="s">
        <v>458</v>
      </c>
      <c r="B412" s="212" t="s">
        <v>6730</v>
      </c>
      <c r="C412" s="209">
        <v>2030</v>
      </c>
      <c r="D412" s="212" t="s">
        <v>6730</v>
      </c>
      <c r="E412" s="210">
        <v>2050</v>
      </c>
      <c r="F412" s="217" t="s">
        <v>137</v>
      </c>
      <c r="G412" s="217"/>
      <c r="H412" s="217"/>
      <c r="I412" s="217"/>
      <c r="J412" s="217"/>
      <c r="K412" s="217"/>
      <c r="L412" s="222" t="s">
        <v>993</v>
      </c>
      <c r="M412" s="223"/>
      <c r="N412" s="223"/>
      <c r="O412" s="223"/>
      <c r="P412" s="223"/>
      <c r="Q412" s="223" t="s">
        <v>39</v>
      </c>
      <c r="R412" s="195" t="s">
        <v>377</v>
      </c>
      <c r="S412" s="196"/>
      <c r="T412" s="196"/>
      <c r="U412" s="196"/>
      <c r="V412" s="196"/>
      <c r="W412" s="199" t="s">
        <v>1741</v>
      </c>
      <c r="X412" s="199" t="s">
        <v>635</v>
      </c>
      <c r="Y412" s="199"/>
      <c r="Z412" s="199">
        <v>2016</v>
      </c>
    </row>
    <row r="413" spans="1:26" ht="15.65" customHeight="1">
      <c r="A413" s="210" t="s">
        <v>459</v>
      </c>
      <c r="B413" s="212" t="s">
        <v>6730</v>
      </c>
      <c r="C413" s="212">
        <v>2031</v>
      </c>
      <c r="D413" s="212" t="s">
        <v>6730</v>
      </c>
      <c r="E413" s="210">
        <v>2041</v>
      </c>
      <c r="F413" s="217" t="s">
        <v>368</v>
      </c>
      <c r="G413" s="217" t="s">
        <v>641</v>
      </c>
      <c r="H413" s="217">
        <v>2030</v>
      </c>
      <c r="I413" s="217" t="s">
        <v>643</v>
      </c>
      <c r="J413" s="217">
        <v>2050</v>
      </c>
      <c r="K413" s="217">
        <v>2024</v>
      </c>
      <c r="L413" s="222" t="s">
        <v>453</v>
      </c>
      <c r="M413" s="223"/>
      <c r="N413" s="223"/>
      <c r="O413" s="223"/>
      <c r="P413" s="223"/>
      <c r="Q413" s="223" t="s">
        <v>39</v>
      </c>
      <c r="R413" s="195" t="s">
        <v>495</v>
      </c>
      <c r="S413" s="196"/>
      <c r="T413" s="196"/>
      <c r="U413" s="196"/>
      <c r="V413" s="196"/>
      <c r="W413" s="197" t="s">
        <v>368</v>
      </c>
      <c r="X413" s="197" t="s">
        <v>1096</v>
      </c>
      <c r="Y413" s="197">
        <v>2030</v>
      </c>
      <c r="Z413" s="197">
        <v>2021</v>
      </c>
    </row>
    <row r="414" spans="1:26" ht="15.65" customHeight="1">
      <c r="A414" s="210" t="s">
        <v>460</v>
      </c>
      <c r="B414" s="212" t="s">
        <v>6730</v>
      </c>
      <c r="C414" s="212">
        <v>2030</v>
      </c>
      <c r="D414" s="212" t="s">
        <v>6730</v>
      </c>
      <c r="E414" s="210">
        <v>2040</v>
      </c>
      <c r="F414" s="217" t="s">
        <v>498</v>
      </c>
      <c r="G414" s="217" t="s">
        <v>633</v>
      </c>
      <c r="H414" s="217">
        <v>2030</v>
      </c>
      <c r="I414" s="217" t="s">
        <v>634</v>
      </c>
      <c r="J414" s="217"/>
      <c r="K414" s="217">
        <v>2018</v>
      </c>
      <c r="L414" s="222" t="s">
        <v>2324</v>
      </c>
      <c r="M414" s="223"/>
      <c r="N414" s="223"/>
      <c r="O414" s="223"/>
      <c r="P414" s="223"/>
      <c r="Q414" s="223" t="s">
        <v>39</v>
      </c>
      <c r="R414" s="195" t="s">
        <v>2297</v>
      </c>
      <c r="S414" s="196"/>
      <c r="T414" s="196"/>
      <c r="U414" s="196"/>
      <c r="V414" s="196"/>
      <c r="W414" s="199" t="s">
        <v>498</v>
      </c>
      <c r="X414" s="199" t="s">
        <v>635</v>
      </c>
      <c r="Y414" s="199"/>
      <c r="Z414" s="199">
        <v>2018</v>
      </c>
    </row>
    <row r="415" spans="1:26" ht="15.65" customHeight="1">
      <c r="A415" s="210" t="s">
        <v>461</v>
      </c>
      <c r="B415" s="212" t="s">
        <v>6730</v>
      </c>
      <c r="C415" s="212">
        <v>2032</v>
      </c>
      <c r="D415" s="212"/>
      <c r="E415" s="210"/>
      <c r="F415" s="217" t="s">
        <v>194</v>
      </c>
      <c r="G415" s="217" t="s">
        <v>641</v>
      </c>
      <c r="H415" s="217">
        <v>2025</v>
      </c>
      <c r="I415" s="217" t="s">
        <v>643</v>
      </c>
      <c r="J415" s="217">
        <v>2040</v>
      </c>
      <c r="K415" s="217">
        <v>2022</v>
      </c>
      <c r="L415" s="222" t="s">
        <v>428</v>
      </c>
      <c r="M415" s="223"/>
      <c r="N415" s="223"/>
      <c r="O415" s="223"/>
      <c r="P415" s="223"/>
      <c r="Q415" s="223" t="s">
        <v>39</v>
      </c>
      <c r="R415" s="195" t="s">
        <v>502</v>
      </c>
      <c r="S415" s="196"/>
      <c r="T415" s="196"/>
      <c r="U415" s="196"/>
      <c r="V415" s="196"/>
      <c r="W415" s="197" t="s">
        <v>194</v>
      </c>
      <c r="X415" s="197" t="s">
        <v>1096</v>
      </c>
      <c r="Y415" s="197">
        <v>2035</v>
      </c>
      <c r="Z415" s="197">
        <v>2020</v>
      </c>
    </row>
    <row r="416" spans="1:26" ht="15.65" customHeight="1">
      <c r="A416" s="206" t="s">
        <v>462</v>
      </c>
      <c r="B416" s="209"/>
      <c r="C416" s="209"/>
      <c r="D416" s="209"/>
      <c r="E416" s="206"/>
      <c r="F416" s="217" t="s">
        <v>421</v>
      </c>
      <c r="G416" s="217" t="s">
        <v>716</v>
      </c>
      <c r="H416" s="217"/>
      <c r="I416" s="217" t="s">
        <v>634</v>
      </c>
      <c r="J416" s="217"/>
      <c r="K416" s="217">
        <v>2018</v>
      </c>
      <c r="L416" s="222" t="s">
        <v>454</v>
      </c>
      <c r="M416" s="223"/>
      <c r="N416" s="223"/>
      <c r="O416" s="223"/>
      <c r="P416" s="223"/>
      <c r="Q416" s="223" t="s">
        <v>39</v>
      </c>
      <c r="R416" s="195" t="s">
        <v>529</v>
      </c>
      <c r="S416" s="196"/>
      <c r="T416" s="196"/>
      <c r="U416" s="196"/>
      <c r="V416" s="196"/>
      <c r="W416" s="199" t="s">
        <v>211</v>
      </c>
      <c r="X416" s="199"/>
      <c r="Y416" s="199"/>
      <c r="Z416" s="199"/>
    </row>
    <row r="417" spans="1:26" ht="15.65" customHeight="1">
      <c r="A417" s="210" t="s">
        <v>463</v>
      </c>
      <c r="B417" s="212"/>
      <c r="C417" s="212"/>
      <c r="D417" s="212"/>
      <c r="E417" s="210"/>
      <c r="F417" s="217" t="s">
        <v>489</v>
      </c>
      <c r="G417" s="217" t="s">
        <v>641</v>
      </c>
      <c r="H417" s="217">
        <v>2030</v>
      </c>
      <c r="I417" s="217" t="s">
        <v>634</v>
      </c>
      <c r="J417" s="217"/>
      <c r="K417" s="217">
        <v>2021</v>
      </c>
      <c r="L417" s="222" t="s">
        <v>301</v>
      </c>
      <c r="M417" s="223"/>
      <c r="N417" s="223"/>
      <c r="O417" s="223"/>
      <c r="P417" s="223"/>
      <c r="Q417" s="223" t="s">
        <v>39</v>
      </c>
      <c r="R417" s="195" t="s">
        <v>734</v>
      </c>
      <c r="S417" s="196"/>
      <c r="T417" s="196"/>
      <c r="U417" s="196"/>
      <c r="V417" s="196"/>
      <c r="W417" s="197" t="s">
        <v>125</v>
      </c>
      <c r="X417" s="197"/>
      <c r="Y417" s="197"/>
      <c r="Z417" s="197"/>
    </row>
    <row r="418" spans="1:26" ht="15.65" customHeight="1">
      <c r="A418" s="210" t="s">
        <v>464</v>
      </c>
      <c r="B418" s="212"/>
      <c r="C418" s="212"/>
      <c r="D418" s="212"/>
      <c r="E418" s="210"/>
      <c r="F418" s="217" t="s">
        <v>211</v>
      </c>
      <c r="G418" s="217"/>
      <c r="H418" s="217"/>
      <c r="I418" s="217"/>
      <c r="J418" s="217"/>
      <c r="K418" s="217"/>
      <c r="L418" s="222" t="s">
        <v>2333</v>
      </c>
      <c r="M418" s="223"/>
      <c r="N418" s="223"/>
      <c r="O418" s="223"/>
      <c r="P418" s="223"/>
      <c r="Q418" s="223" t="s">
        <v>39</v>
      </c>
      <c r="R418" s="195" t="s">
        <v>546</v>
      </c>
      <c r="S418" s="196"/>
      <c r="T418" s="196"/>
      <c r="U418" s="196"/>
      <c r="V418" s="196"/>
      <c r="W418" s="199" t="s">
        <v>51</v>
      </c>
      <c r="X418" s="199"/>
      <c r="Y418" s="199"/>
      <c r="Z418" s="199"/>
    </row>
    <row r="419" spans="1:26" ht="15.65" customHeight="1">
      <c r="A419" s="206" t="s">
        <v>465</v>
      </c>
      <c r="B419" s="209" t="s">
        <v>6730</v>
      </c>
      <c r="C419" s="209">
        <v>2025</v>
      </c>
      <c r="D419" s="209"/>
      <c r="E419" s="206"/>
      <c r="F419" s="217" t="s">
        <v>125</v>
      </c>
      <c r="G419" s="217"/>
      <c r="H419" s="217"/>
      <c r="I419" s="217"/>
      <c r="J419" s="217"/>
      <c r="K419" s="217"/>
      <c r="L419" s="222" t="s">
        <v>358</v>
      </c>
      <c r="M419" s="223"/>
      <c r="N419" s="223"/>
      <c r="O419" s="223"/>
      <c r="P419" s="223"/>
      <c r="Q419" s="223" t="s">
        <v>39</v>
      </c>
      <c r="R419" s="195" t="s">
        <v>452</v>
      </c>
      <c r="S419" s="196" t="s">
        <v>635</v>
      </c>
      <c r="T419" s="196">
        <v>2030</v>
      </c>
      <c r="U419" s="196"/>
      <c r="V419" s="196"/>
      <c r="W419" s="197" t="s">
        <v>313</v>
      </c>
      <c r="X419" s="197"/>
      <c r="Y419" s="197"/>
      <c r="Z419" s="197"/>
    </row>
    <row r="420" spans="1:26" ht="15.65" customHeight="1">
      <c r="A420" s="206" t="s">
        <v>466</v>
      </c>
      <c r="B420" s="209"/>
      <c r="C420" s="209"/>
      <c r="D420" s="209"/>
      <c r="E420" s="206"/>
      <c r="F420" s="217" t="s">
        <v>51</v>
      </c>
      <c r="G420" s="217"/>
      <c r="H420" s="217"/>
      <c r="I420" s="217"/>
      <c r="J420" s="217"/>
      <c r="K420" s="217"/>
      <c r="L420" s="222" t="s">
        <v>504</v>
      </c>
      <c r="M420" s="223" t="s">
        <v>1096</v>
      </c>
      <c r="N420" s="223">
        <v>2031</v>
      </c>
      <c r="O420" s="223" t="s">
        <v>1135</v>
      </c>
      <c r="P420" s="223" t="s">
        <v>1771</v>
      </c>
      <c r="Q420" s="223">
        <v>2023</v>
      </c>
      <c r="R420" s="195" t="s">
        <v>536</v>
      </c>
      <c r="S420" s="196"/>
      <c r="T420" s="196"/>
      <c r="U420" s="196"/>
      <c r="V420" s="196"/>
      <c r="W420" s="199" t="s">
        <v>147</v>
      </c>
      <c r="X420" s="199"/>
      <c r="Y420" s="199"/>
      <c r="Z420" s="199"/>
    </row>
    <row r="421" spans="1:26" ht="15.65" customHeight="1">
      <c r="A421" s="210" t="s">
        <v>467</v>
      </c>
      <c r="B421" s="212"/>
      <c r="C421" s="212"/>
      <c r="D421" s="212"/>
      <c r="E421" s="210"/>
      <c r="F421" s="217" t="s">
        <v>313</v>
      </c>
      <c r="G421" s="217"/>
      <c r="H421" s="217"/>
      <c r="I421" s="217"/>
      <c r="J421" s="217"/>
      <c r="K421" s="217"/>
      <c r="L421" s="222" t="s">
        <v>438</v>
      </c>
      <c r="M421" s="223"/>
      <c r="N421" s="223"/>
      <c r="O421" s="223"/>
      <c r="P421" s="223"/>
      <c r="Q421" s="223" t="s">
        <v>39</v>
      </c>
      <c r="R421" s="195" t="s">
        <v>433</v>
      </c>
      <c r="S421" s="196"/>
      <c r="T421" s="196"/>
      <c r="U421" s="196"/>
      <c r="V421" s="196"/>
      <c r="W421" s="197" t="s">
        <v>1009</v>
      </c>
      <c r="X421" s="197"/>
      <c r="Y421" s="197"/>
      <c r="Z421" s="197"/>
    </row>
    <row r="422" spans="1:26" ht="15.65" customHeight="1">
      <c r="A422" s="210" t="s">
        <v>468</v>
      </c>
      <c r="B422" s="212" t="s">
        <v>6730</v>
      </c>
      <c r="C422" s="212">
        <v>2025</v>
      </c>
      <c r="D422" s="214" t="s">
        <v>633</v>
      </c>
      <c r="E422" s="210"/>
      <c r="F422" s="217" t="s">
        <v>88</v>
      </c>
      <c r="G422" s="217"/>
      <c r="H422" s="217"/>
      <c r="I422" s="217"/>
      <c r="J422" s="217"/>
      <c r="K422" s="217"/>
      <c r="L422" s="222" t="s">
        <v>2347</v>
      </c>
      <c r="M422" s="223" t="s">
        <v>635</v>
      </c>
      <c r="N422" s="223">
        <v>2030</v>
      </c>
      <c r="O422" s="223" t="s">
        <v>1097</v>
      </c>
      <c r="P422" s="223"/>
      <c r="Q422" s="223">
        <v>2022</v>
      </c>
      <c r="R422" s="195" t="s">
        <v>426</v>
      </c>
      <c r="S422" s="196" t="s">
        <v>1096</v>
      </c>
      <c r="T422" s="196">
        <v>2030</v>
      </c>
      <c r="U422" s="196"/>
      <c r="V422" s="196">
        <v>2030</v>
      </c>
      <c r="W422" s="199" t="s">
        <v>365</v>
      </c>
      <c r="X422" s="199"/>
      <c r="Y422" s="199"/>
      <c r="Z422" s="199"/>
    </row>
    <row r="423" spans="1:26" ht="15.65" customHeight="1">
      <c r="A423" s="210" t="s">
        <v>469</v>
      </c>
      <c r="B423" s="212" t="s">
        <v>6730</v>
      </c>
      <c r="C423" s="212">
        <v>2030</v>
      </c>
      <c r="D423" s="212" t="s">
        <v>6730</v>
      </c>
      <c r="E423" s="210">
        <v>2040</v>
      </c>
      <c r="F423" s="217" t="s">
        <v>147</v>
      </c>
      <c r="G423" s="217"/>
      <c r="H423" s="217"/>
      <c r="I423" s="217"/>
      <c r="J423" s="217"/>
      <c r="K423" s="217"/>
      <c r="L423" s="222" t="s">
        <v>426</v>
      </c>
      <c r="M423" s="223" t="s">
        <v>1096</v>
      </c>
      <c r="N423" s="223">
        <v>2030</v>
      </c>
      <c r="O423" s="223" t="s">
        <v>1135</v>
      </c>
      <c r="P423" s="223">
        <v>2050</v>
      </c>
      <c r="Q423" s="223">
        <v>2019</v>
      </c>
      <c r="R423" s="195" t="s">
        <v>531</v>
      </c>
      <c r="S423" s="196"/>
      <c r="T423" s="196"/>
      <c r="U423" s="196"/>
      <c r="V423" s="196"/>
      <c r="W423" s="197" t="s">
        <v>2965</v>
      </c>
      <c r="X423" s="197" t="s">
        <v>1096</v>
      </c>
      <c r="Y423" s="197">
        <v>2030</v>
      </c>
      <c r="Z423" s="197">
        <v>2021</v>
      </c>
    </row>
    <row r="424" spans="1:26" ht="15.65" customHeight="1">
      <c r="A424" s="210" t="s">
        <v>470</v>
      </c>
      <c r="B424" s="212" t="s">
        <v>6730</v>
      </c>
      <c r="C424" s="212">
        <v>2030</v>
      </c>
      <c r="D424" s="212"/>
      <c r="E424" s="210"/>
      <c r="F424" s="217" t="s">
        <v>1009</v>
      </c>
      <c r="G424" s="217"/>
      <c r="H424" s="217"/>
      <c r="I424" s="217"/>
      <c r="J424" s="217"/>
      <c r="K424" s="217"/>
      <c r="L424" s="222" t="s">
        <v>2353</v>
      </c>
      <c r="M424" s="223"/>
      <c r="N424" s="223"/>
      <c r="O424" s="223"/>
      <c r="P424" s="223"/>
      <c r="Q424" s="223" t="s">
        <v>39</v>
      </c>
      <c r="R424" s="195" t="s">
        <v>2476</v>
      </c>
      <c r="S424" s="196"/>
      <c r="T424" s="196"/>
      <c r="U424" s="196"/>
      <c r="V424" s="196"/>
      <c r="W424" s="199" t="s">
        <v>523</v>
      </c>
      <c r="X424" s="199"/>
      <c r="Y424" s="199"/>
      <c r="Z424" s="199"/>
    </row>
    <row r="425" spans="1:26" ht="15.65" customHeight="1">
      <c r="A425" s="210" t="s">
        <v>471</v>
      </c>
      <c r="B425" s="212" t="s">
        <v>6730</v>
      </c>
      <c r="C425" s="212">
        <v>2032</v>
      </c>
      <c r="D425" s="212" t="s">
        <v>6731</v>
      </c>
      <c r="E425" s="210"/>
      <c r="F425" s="217" t="s">
        <v>365</v>
      </c>
      <c r="G425" s="217"/>
      <c r="H425" s="217"/>
      <c r="I425" s="217"/>
      <c r="J425" s="217"/>
      <c r="K425" s="217"/>
      <c r="L425" s="222" t="s">
        <v>493</v>
      </c>
      <c r="M425" s="223" t="s">
        <v>1096</v>
      </c>
      <c r="N425" s="223">
        <v>2030</v>
      </c>
      <c r="O425" s="223"/>
      <c r="P425" s="223"/>
      <c r="Q425" s="223">
        <v>2023</v>
      </c>
      <c r="R425" s="195" t="s">
        <v>470</v>
      </c>
      <c r="S425" s="196" t="s">
        <v>1096</v>
      </c>
      <c r="T425" s="196">
        <v>2023</v>
      </c>
      <c r="U425" s="196"/>
      <c r="V425" s="196">
        <v>2030</v>
      </c>
      <c r="W425" s="197" t="s">
        <v>252</v>
      </c>
      <c r="X425" s="197"/>
      <c r="Y425" s="197"/>
      <c r="Z425" s="197"/>
    </row>
    <row r="426" spans="1:26" ht="15.65" customHeight="1">
      <c r="A426" s="210" t="s">
        <v>472</v>
      </c>
      <c r="B426" s="212" t="s">
        <v>6730</v>
      </c>
      <c r="C426" s="212">
        <v>2035</v>
      </c>
      <c r="D426" s="212"/>
      <c r="E426" s="210"/>
      <c r="F426" s="217" t="s">
        <v>252</v>
      </c>
      <c r="G426" s="217"/>
      <c r="H426" s="217"/>
      <c r="I426" s="217"/>
      <c r="J426" s="217"/>
      <c r="K426" s="217"/>
      <c r="L426" s="222" t="s">
        <v>2358</v>
      </c>
      <c r="M426" s="223"/>
      <c r="N426" s="223"/>
      <c r="O426" s="223"/>
      <c r="P426" s="223"/>
      <c r="Q426" s="223" t="s">
        <v>39</v>
      </c>
      <c r="R426" s="195" t="s">
        <v>224</v>
      </c>
      <c r="S426" s="196"/>
      <c r="T426" s="196"/>
      <c r="U426" s="196"/>
      <c r="V426" s="196"/>
      <c r="W426" s="199" t="s">
        <v>3206</v>
      </c>
      <c r="X426" s="199"/>
      <c r="Y426" s="199"/>
      <c r="Z426" s="199"/>
    </row>
    <row r="427" spans="1:26" ht="15.65" customHeight="1">
      <c r="A427" s="210" t="s">
        <v>473</v>
      </c>
      <c r="B427" s="212"/>
      <c r="C427" s="212"/>
      <c r="D427" s="212"/>
      <c r="E427" s="210"/>
      <c r="F427" s="217" t="s">
        <v>473</v>
      </c>
      <c r="G427" s="217"/>
      <c r="H427" s="217"/>
      <c r="I427" s="217"/>
      <c r="J427" s="217"/>
      <c r="K427" s="217"/>
      <c r="L427" s="222" t="s">
        <v>452</v>
      </c>
      <c r="M427" s="223" t="s">
        <v>1096</v>
      </c>
      <c r="N427" s="223">
        <v>2037</v>
      </c>
      <c r="O427" s="223"/>
      <c r="P427" s="223"/>
      <c r="Q427" s="223">
        <v>2023</v>
      </c>
      <c r="R427" s="195" t="s">
        <v>232</v>
      </c>
      <c r="S427" s="196" t="s">
        <v>635</v>
      </c>
      <c r="T427" s="196">
        <v>2030</v>
      </c>
      <c r="U427" s="196"/>
      <c r="V427" s="196"/>
      <c r="W427" s="197" t="s">
        <v>3208</v>
      </c>
      <c r="X427" s="197"/>
      <c r="Y427" s="197"/>
      <c r="Z427" s="197"/>
    </row>
    <row r="428" spans="1:26" ht="15.65" customHeight="1">
      <c r="A428" s="210" t="s">
        <v>474</v>
      </c>
      <c r="B428" s="212"/>
      <c r="C428" s="212"/>
      <c r="D428" s="212"/>
      <c r="E428" s="210"/>
      <c r="F428" s="217" t="s">
        <v>386</v>
      </c>
      <c r="G428" s="217"/>
      <c r="H428" s="217"/>
      <c r="I428" s="217"/>
      <c r="J428" s="217"/>
      <c r="K428" s="217"/>
      <c r="L428" s="222" t="s">
        <v>507</v>
      </c>
      <c r="M428" s="223"/>
      <c r="N428" s="223"/>
      <c r="O428" s="223"/>
      <c r="P428" s="223"/>
      <c r="Q428" s="223" t="s">
        <v>39</v>
      </c>
      <c r="R428" s="195" t="s">
        <v>2926</v>
      </c>
      <c r="S428" s="196" t="s">
        <v>635</v>
      </c>
      <c r="T428" s="196">
        <v>2030</v>
      </c>
      <c r="U428" s="196"/>
      <c r="V428" s="196"/>
      <c r="W428" s="199" t="s">
        <v>3209</v>
      </c>
      <c r="X428" s="199"/>
      <c r="Y428" s="199"/>
      <c r="Z428" s="199"/>
    </row>
    <row r="429" spans="1:26" ht="15.65" customHeight="1">
      <c r="A429" s="210" t="s">
        <v>475</v>
      </c>
      <c r="B429" s="212"/>
      <c r="C429" s="212"/>
      <c r="D429" s="212"/>
      <c r="E429" s="210"/>
      <c r="F429" s="217" t="s">
        <v>456</v>
      </c>
      <c r="G429" s="217"/>
      <c r="H429" s="217"/>
      <c r="I429" s="217"/>
      <c r="J429" s="217"/>
      <c r="K429" s="217"/>
      <c r="L429" s="222" t="s">
        <v>466</v>
      </c>
      <c r="M429" s="223"/>
      <c r="N429" s="223"/>
      <c r="O429" s="223"/>
      <c r="P429" s="223"/>
      <c r="Q429" s="223" t="s">
        <v>39</v>
      </c>
      <c r="R429" s="195" t="s">
        <v>361</v>
      </c>
      <c r="S429" s="196" t="s">
        <v>1096</v>
      </c>
      <c r="T429" s="196">
        <v>2034</v>
      </c>
      <c r="U429" s="196"/>
      <c r="V429" s="196">
        <v>2034</v>
      </c>
      <c r="W429" s="197" t="s">
        <v>456</v>
      </c>
      <c r="X429" s="197"/>
      <c r="Y429" s="197"/>
      <c r="Z429" s="197"/>
    </row>
    <row r="430" spans="1:26" ht="15.65" customHeight="1">
      <c r="A430" s="210" t="s">
        <v>476</v>
      </c>
      <c r="B430" s="212" t="s">
        <v>6731</v>
      </c>
      <c r="C430" s="212"/>
      <c r="D430" s="212" t="s">
        <v>6731</v>
      </c>
      <c r="E430" s="210"/>
      <c r="F430" s="217" t="s">
        <v>379</v>
      </c>
      <c r="G430" s="217" t="s">
        <v>633</v>
      </c>
      <c r="H430" s="217">
        <v>2030</v>
      </c>
      <c r="I430" s="217" t="s">
        <v>643</v>
      </c>
      <c r="J430" s="217"/>
      <c r="K430" s="217">
        <v>2019</v>
      </c>
      <c r="L430" s="222" t="s">
        <v>385</v>
      </c>
      <c r="M430" s="223"/>
      <c r="N430" s="223"/>
      <c r="O430" s="223"/>
      <c r="P430" s="223"/>
      <c r="Q430" s="223" t="s">
        <v>39</v>
      </c>
      <c r="R430" s="195" t="s">
        <v>440</v>
      </c>
      <c r="S430" s="196"/>
      <c r="T430" s="196"/>
      <c r="U430" s="196"/>
      <c r="V430" s="196"/>
      <c r="W430" s="199" t="s">
        <v>379</v>
      </c>
      <c r="X430" s="199" t="s">
        <v>635</v>
      </c>
      <c r="Y430" s="199"/>
      <c r="Z430" s="199">
        <v>2019</v>
      </c>
    </row>
    <row r="431" spans="1:26" ht="15.65" customHeight="1">
      <c r="A431" s="210" t="s">
        <v>477</v>
      </c>
      <c r="B431" s="212" t="s">
        <v>6730</v>
      </c>
      <c r="C431" s="212">
        <v>2030</v>
      </c>
      <c r="D431" s="212" t="s">
        <v>6730</v>
      </c>
      <c r="E431" s="210">
        <v>2030</v>
      </c>
      <c r="F431" s="217" t="s">
        <v>206</v>
      </c>
      <c r="G431" s="217" t="s">
        <v>641</v>
      </c>
      <c r="H431" s="217">
        <v>2030</v>
      </c>
      <c r="I431" s="217" t="s">
        <v>634</v>
      </c>
      <c r="J431" s="217"/>
      <c r="K431" s="217">
        <v>2022</v>
      </c>
      <c r="L431" s="222" t="s">
        <v>1039</v>
      </c>
      <c r="M431" s="223"/>
      <c r="N431" s="223"/>
      <c r="O431" s="223"/>
      <c r="P431" s="223"/>
      <c r="Q431" s="223" t="s">
        <v>39</v>
      </c>
      <c r="R431" s="195" t="s">
        <v>447</v>
      </c>
      <c r="S431" s="196" t="s">
        <v>635</v>
      </c>
      <c r="T431" s="196">
        <v>2030</v>
      </c>
      <c r="U431" s="196"/>
      <c r="V431" s="196">
        <v>2025</v>
      </c>
      <c r="W431" s="197" t="s">
        <v>287</v>
      </c>
      <c r="X431" s="197"/>
      <c r="Y431" s="197"/>
      <c r="Z431" s="197"/>
    </row>
    <row r="432" spans="1:26" ht="15.65" customHeight="1">
      <c r="A432" s="210" t="s">
        <v>478</v>
      </c>
      <c r="B432" s="212" t="s">
        <v>6730</v>
      </c>
      <c r="C432" s="212">
        <v>2030</v>
      </c>
      <c r="D432" s="212" t="s">
        <v>6730</v>
      </c>
      <c r="E432" s="210">
        <v>2050</v>
      </c>
      <c r="F432" s="217" t="s">
        <v>382</v>
      </c>
      <c r="G432" s="217"/>
      <c r="H432" s="217"/>
      <c r="I432" s="217"/>
      <c r="J432" s="217"/>
      <c r="K432" s="217"/>
      <c r="L432" s="222" t="s">
        <v>2374</v>
      </c>
      <c r="M432" s="223"/>
      <c r="N432" s="223"/>
      <c r="O432" s="223"/>
      <c r="P432" s="223"/>
      <c r="Q432" s="223" t="s">
        <v>39</v>
      </c>
      <c r="R432" s="195" t="s">
        <v>455</v>
      </c>
      <c r="S432" s="196"/>
      <c r="T432" s="196"/>
      <c r="U432" s="196"/>
      <c r="V432" s="196"/>
      <c r="W432" s="199" t="s">
        <v>206</v>
      </c>
      <c r="X432" s="199"/>
      <c r="Y432" s="199"/>
      <c r="Z432" s="199"/>
    </row>
    <row r="433" spans="1:26" ht="15.65" customHeight="1">
      <c r="A433" s="210" t="s">
        <v>479</v>
      </c>
      <c r="B433" s="212"/>
      <c r="C433" s="212"/>
      <c r="D433" s="212"/>
      <c r="E433" s="210"/>
      <c r="F433" s="217" t="s">
        <v>174</v>
      </c>
      <c r="G433" s="217"/>
      <c r="H433" s="217"/>
      <c r="I433" s="217"/>
      <c r="J433" s="217"/>
      <c r="K433" s="217"/>
      <c r="L433" s="222" t="s">
        <v>382</v>
      </c>
      <c r="M433" s="223"/>
      <c r="N433" s="223"/>
      <c r="O433" s="223"/>
      <c r="P433" s="223"/>
      <c r="Q433" s="223" t="s">
        <v>39</v>
      </c>
      <c r="R433" s="195" t="s">
        <v>991</v>
      </c>
      <c r="S433" s="196"/>
      <c r="T433" s="196"/>
      <c r="U433" s="196"/>
      <c r="V433" s="196"/>
      <c r="W433" s="197" t="s">
        <v>382</v>
      </c>
      <c r="X433" s="197"/>
      <c r="Y433" s="197"/>
      <c r="Z433" s="197"/>
    </row>
    <row r="434" spans="1:26" ht="15.65" customHeight="1">
      <c r="A434" s="210" t="s">
        <v>480</v>
      </c>
      <c r="B434" s="212"/>
      <c r="C434" s="212"/>
      <c r="D434" s="212"/>
      <c r="E434" s="210"/>
      <c r="F434" s="217" t="s">
        <v>353</v>
      </c>
      <c r="G434" s="217"/>
      <c r="H434" s="217"/>
      <c r="I434" s="217"/>
      <c r="J434" s="217"/>
      <c r="K434" s="217"/>
      <c r="L434" s="222" t="s">
        <v>989</v>
      </c>
      <c r="M434" s="223"/>
      <c r="N434" s="223"/>
      <c r="O434" s="223"/>
      <c r="P434" s="223"/>
      <c r="Q434" s="223" t="s">
        <v>39</v>
      </c>
      <c r="R434" s="195" t="s">
        <v>2567</v>
      </c>
      <c r="S434" s="196"/>
      <c r="T434" s="196"/>
      <c r="U434" s="196"/>
      <c r="V434" s="196">
        <v>2025</v>
      </c>
      <c r="W434" s="199" t="s">
        <v>174</v>
      </c>
      <c r="X434" s="199"/>
      <c r="Y434" s="199"/>
      <c r="Z434" s="199"/>
    </row>
    <row r="435" spans="1:26" ht="15.65" customHeight="1">
      <c r="A435" s="210" t="s">
        <v>481</v>
      </c>
      <c r="B435" s="212"/>
      <c r="C435" s="212"/>
      <c r="D435" s="212"/>
      <c r="E435" s="210"/>
      <c r="F435" s="217" t="s">
        <v>142</v>
      </c>
      <c r="G435" s="217" t="s">
        <v>641</v>
      </c>
      <c r="H435" s="217">
        <v>2023</v>
      </c>
      <c r="I435" s="217" t="s">
        <v>643</v>
      </c>
      <c r="J435" s="217"/>
      <c r="K435" s="217">
        <v>2019</v>
      </c>
      <c r="L435" s="222" t="s">
        <v>288</v>
      </c>
      <c r="M435" s="223"/>
      <c r="N435" s="223"/>
      <c r="O435" s="223"/>
      <c r="P435" s="223"/>
      <c r="Q435" s="223" t="s">
        <v>39</v>
      </c>
      <c r="R435" s="195" t="s">
        <v>477</v>
      </c>
      <c r="S435" s="196" t="s">
        <v>1096</v>
      </c>
      <c r="T435" s="196">
        <v>2025</v>
      </c>
      <c r="U435" s="196"/>
      <c r="V435" s="196">
        <v>2030</v>
      </c>
      <c r="W435" s="197" t="s">
        <v>2946</v>
      </c>
      <c r="X435" s="197" t="s">
        <v>1096</v>
      </c>
      <c r="Y435" s="197">
        <v>2025</v>
      </c>
      <c r="Z435" s="197">
        <v>2020</v>
      </c>
    </row>
    <row r="436" spans="1:26" ht="15.65" customHeight="1">
      <c r="A436" s="206" t="s">
        <v>482</v>
      </c>
      <c r="B436" s="209"/>
      <c r="C436" s="209"/>
      <c r="D436" s="209"/>
      <c r="E436" s="206"/>
      <c r="F436" s="217" t="s">
        <v>331</v>
      </c>
      <c r="G436" s="217" t="s">
        <v>633</v>
      </c>
      <c r="H436" s="217">
        <v>2030</v>
      </c>
      <c r="I436" s="217" t="s">
        <v>634</v>
      </c>
      <c r="J436" s="217"/>
      <c r="K436" s="217">
        <v>2022</v>
      </c>
      <c r="L436" s="222" t="s">
        <v>496</v>
      </c>
      <c r="M436" s="223"/>
      <c r="N436" s="223"/>
      <c r="O436" s="223"/>
      <c r="P436" s="223"/>
      <c r="Q436" s="223" t="s">
        <v>39</v>
      </c>
      <c r="R436" s="195" t="s">
        <v>2324</v>
      </c>
      <c r="S436" s="196"/>
      <c r="T436" s="196"/>
      <c r="U436" s="196"/>
      <c r="V436" s="196"/>
      <c r="W436" s="199" t="s">
        <v>353</v>
      </c>
      <c r="X436" s="199"/>
      <c r="Y436" s="199"/>
      <c r="Z436" s="199"/>
    </row>
    <row r="437" spans="1:26" ht="15.65" customHeight="1">
      <c r="A437" s="206" t="s">
        <v>483</v>
      </c>
      <c r="B437" s="209"/>
      <c r="C437" s="209"/>
      <c r="D437" s="209"/>
      <c r="E437" s="206"/>
      <c r="F437" s="217" t="s">
        <v>287</v>
      </c>
      <c r="G437" s="217" t="s">
        <v>641</v>
      </c>
      <c r="H437" s="217">
        <v>2030</v>
      </c>
      <c r="I437" s="217" t="s">
        <v>643</v>
      </c>
      <c r="J437" s="217">
        <v>2045</v>
      </c>
      <c r="K437" s="217">
        <v>2024</v>
      </c>
      <c r="L437" s="222" t="s">
        <v>440</v>
      </c>
      <c r="M437" s="223" t="s">
        <v>635</v>
      </c>
      <c r="N437" s="223">
        <v>2030</v>
      </c>
      <c r="O437" s="223" t="s">
        <v>1135</v>
      </c>
      <c r="P437" s="223"/>
      <c r="Q437" s="223">
        <v>2022</v>
      </c>
      <c r="R437" s="195" t="s">
        <v>2936</v>
      </c>
      <c r="S437" s="196"/>
      <c r="T437" s="196"/>
      <c r="U437" s="196"/>
      <c r="V437" s="196"/>
      <c r="W437" s="197" t="s">
        <v>142</v>
      </c>
      <c r="X437" s="197" t="s">
        <v>1096</v>
      </c>
      <c r="Y437" s="197">
        <v>2030</v>
      </c>
      <c r="Z437" s="197">
        <v>2019</v>
      </c>
    </row>
    <row r="438" spans="1:26" ht="15.65" customHeight="1">
      <c r="A438" s="210" t="s">
        <v>484</v>
      </c>
      <c r="B438" s="212" t="s">
        <v>6730</v>
      </c>
      <c r="C438" s="212">
        <v>2030</v>
      </c>
      <c r="D438" s="212" t="s">
        <v>6730</v>
      </c>
      <c r="E438" s="210">
        <v>2050</v>
      </c>
      <c r="F438" s="217" t="s">
        <v>391</v>
      </c>
      <c r="G438" s="217" t="s">
        <v>641</v>
      </c>
      <c r="H438" s="217">
        <v>2030</v>
      </c>
      <c r="I438" s="217" t="s">
        <v>643</v>
      </c>
      <c r="J438" s="217">
        <v>2040</v>
      </c>
      <c r="K438" s="217">
        <v>2022</v>
      </c>
      <c r="L438" s="222" t="s">
        <v>499</v>
      </c>
      <c r="M438" s="223"/>
      <c r="N438" s="223"/>
      <c r="O438" s="223"/>
      <c r="P438" s="223"/>
      <c r="Q438" s="223" t="s">
        <v>39</v>
      </c>
      <c r="R438" s="195" t="s">
        <v>139</v>
      </c>
      <c r="S438" s="196"/>
      <c r="T438" s="196"/>
      <c r="U438" s="196"/>
      <c r="V438" s="196"/>
      <c r="W438" s="199" t="s">
        <v>331</v>
      </c>
      <c r="X438" s="199"/>
      <c r="Y438" s="199"/>
      <c r="Z438" s="199"/>
    </row>
    <row r="439" spans="1:26" ht="15.65" customHeight="1">
      <c r="A439" s="210" t="s">
        <v>485</v>
      </c>
      <c r="B439" s="212"/>
      <c r="C439" s="212"/>
      <c r="D439" s="212"/>
      <c r="E439" s="210"/>
      <c r="F439" s="217" t="s">
        <v>164</v>
      </c>
      <c r="G439" s="217" t="s">
        <v>641</v>
      </c>
      <c r="H439" s="217">
        <v>2030</v>
      </c>
      <c r="I439" s="217" t="s">
        <v>643</v>
      </c>
      <c r="J439" s="217"/>
      <c r="K439" s="217">
        <v>2023</v>
      </c>
      <c r="L439" s="222" t="s">
        <v>359</v>
      </c>
      <c r="M439" s="223"/>
      <c r="N439" s="223"/>
      <c r="O439" s="223"/>
      <c r="P439" s="223"/>
      <c r="Q439" s="223" t="s">
        <v>39</v>
      </c>
      <c r="R439" s="195" t="s">
        <v>970</v>
      </c>
      <c r="S439" s="196"/>
      <c r="T439" s="196"/>
      <c r="U439" s="196"/>
      <c r="V439" s="196"/>
      <c r="W439" s="197" t="s">
        <v>2167</v>
      </c>
      <c r="X439" s="197" t="s">
        <v>1096</v>
      </c>
      <c r="Y439" s="197">
        <v>2025</v>
      </c>
      <c r="Z439" s="197">
        <v>2021</v>
      </c>
    </row>
    <row r="440" spans="1:26" ht="15.65" customHeight="1">
      <c r="A440" s="206" t="s">
        <v>486</v>
      </c>
      <c r="B440" s="209"/>
      <c r="C440" s="209"/>
      <c r="D440" s="209"/>
      <c r="E440" s="206"/>
      <c r="F440" s="217" t="s">
        <v>177</v>
      </c>
      <c r="G440" s="217" t="s">
        <v>641</v>
      </c>
      <c r="H440" s="217">
        <v>2032</v>
      </c>
      <c r="I440" s="217" t="s">
        <v>643</v>
      </c>
      <c r="J440" s="217">
        <v>2050</v>
      </c>
      <c r="K440" s="217">
        <v>2023</v>
      </c>
      <c r="L440" s="222" t="s">
        <v>455</v>
      </c>
      <c r="M440" s="223"/>
      <c r="N440" s="223"/>
      <c r="O440" s="223"/>
      <c r="P440" s="223"/>
      <c r="Q440" s="223" t="s">
        <v>39</v>
      </c>
      <c r="R440" s="195" t="s">
        <v>423</v>
      </c>
      <c r="S440" s="196" t="s">
        <v>1096</v>
      </c>
      <c r="T440" s="196">
        <v>2030</v>
      </c>
      <c r="U440" s="196"/>
      <c r="V440" s="196">
        <v>2030</v>
      </c>
      <c r="W440" s="199" t="s">
        <v>164</v>
      </c>
      <c r="X440" s="199"/>
      <c r="Y440" s="199"/>
      <c r="Z440" s="199"/>
    </row>
    <row r="441" spans="1:26" ht="15.65" customHeight="1">
      <c r="A441" s="210" t="s">
        <v>487</v>
      </c>
      <c r="B441" s="212" t="s">
        <v>6730</v>
      </c>
      <c r="C441" s="212">
        <v>2031</v>
      </c>
      <c r="D441" s="212"/>
      <c r="E441" s="210"/>
      <c r="F441" s="217" t="s">
        <v>154</v>
      </c>
      <c r="G441" s="217" t="s">
        <v>633</v>
      </c>
      <c r="H441" s="217">
        <v>2030</v>
      </c>
      <c r="I441" s="217" t="s">
        <v>634</v>
      </c>
      <c r="J441" s="217"/>
      <c r="K441" s="217">
        <v>2021</v>
      </c>
      <c r="L441" s="222" t="s">
        <v>432</v>
      </c>
      <c r="M441" s="223"/>
      <c r="N441" s="223"/>
      <c r="O441" s="223"/>
      <c r="P441" s="223"/>
      <c r="Q441" s="223" t="s">
        <v>39</v>
      </c>
      <c r="R441" s="195" t="s">
        <v>341</v>
      </c>
      <c r="S441" s="196"/>
      <c r="T441" s="196"/>
      <c r="U441" s="196"/>
      <c r="V441" s="196"/>
      <c r="W441" s="197" t="s">
        <v>177</v>
      </c>
      <c r="X441" s="197" t="s">
        <v>1096</v>
      </c>
      <c r="Y441" s="197">
        <v>2025</v>
      </c>
      <c r="Z441" s="197">
        <v>2017</v>
      </c>
    </row>
    <row r="442" spans="1:26" ht="15.65" customHeight="1">
      <c r="A442" s="206" t="s">
        <v>488</v>
      </c>
      <c r="B442" s="209" t="s">
        <v>6730</v>
      </c>
      <c r="C442" s="209">
        <v>2033</v>
      </c>
      <c r="D442" s="209" t="s">
        <v>6730</v>
      </c>
      <c r="E442" s="206">
        <v>2050</v>
      </c>
      <c r="F442" s="217" t="s">
        <v>407</v>
      </c>
      <c r="G442" s="217" t="s">
        <v>641</v>
      </c>
      <c r="H442" s="217">
        <v>2030</v>
      </c>
      <c r="I442" s="217" t="s">
        <v>643</v>
      </c>
      <c r="J442" s="217">
        <v>2050</v>
      </c>
      <c r="K442" s="217">
        <v>2023</v>
      </c>
      <c r="L442" s="222" t="s">
        <v>449</v>
      </c>
      <c r="M442" s="223"/>
      <c r="N442" s="223"/>
      <c r="O442" s="223"/>
      <c r="P442" s="223"/>
      <c r="Q442" s="223" t="s">
        <v>39</v>
      </c>
      <c r="R442" s="195" t="s">
        <v>2940</v>
      </c>
      <c r="S442" s="196" t="s">
        <v>635</v>
      </c>
      <c r="T442" s="196">
        <v>2030</v>
      </c>
      <c r="U442" s="196"/>
      <c r="V442" s="196"/>
      <c r="W442" s="199" t="s">
        <v>154</v>
      </c>
      <c r="X442" s="199"/>
      <c r="Y442" s="199"/>
      <c r="Z442" s="199"/>
    </row>
    <row r="443" spans="1:26" ht="15.65" customHeight="1">
      <c r="A443" s="210" t="s">
        <v>489</v>
      </c>
      <c r="B443" s="212" t="s">
        <v>6730</v>
      </c>
      <c r="C443" s="209">
        <v>2030</v>
      </c>
      <c r="D443" s="212"/>
      <c r="E443" s="210"/>
      <c r="F443" s="217" t="s">
        <v>458</v>
      </c>
      <c r="G443" s="217" t="s">
        <v>641</v>
      </c>
      <c r="H443" s="217">
        <v>2030</v>
      </c>
      <c r="I443" s="217" t="s">
        <v>643</v>
      </c>
      <c r="J443" s="217"/>
      <c r="K443" s="217">
        <v>2019</v>
      </c>
      <c r="L443" s="222" t="s">
        <v>456</v>
      </c>
      <c r="M443" s="223"/>
      <c r="N443" s="223"/>
      <c r="O443" s="223"/>
      <c r="P443" s="223"/>
      <c r="Q443" s="223" t="s">
        <v>39</v>
      </c>
      <c r="R443" s="195" t="s">
        <v>441</v>
      </c>
      <c r="S443" s="196"/>
      <c r="T443" s="196"/>
      <c r="U443" s="196"/>
      <c r="V443" s="196"/>
      <c r="W443" s="197" t="s">
        <v>407</v>
      </c>
      <c r="X443" s="197" t="s">
        <v>635</v>
      </c>
      <c r="Y443" s="197"/>
      <c r="Z443" s="197">
        <v>2021</v>
      </c>
    </row>
    <row r="444" spans="1:26" ht="15.65" customHeight="1">
      <c r="A444" s="210" t="s">
        <v>490</v>
      </c>
      <c r="B444" s="212"/>
      <c r="C444" s="212"/>
      <c r="D444" s="212"/>
      <c r="E444" s="210"/>
      <c r="F444" s="217" t="s">
        <v>374</v>
      </c>
      <c r="G444" s="217"/>
      <c r="H444" s="217"/>
      <c r="I444" s="217"/>
      <c r="J444" s="217"/>
      <c r="K444" s="217"/>
      <c r="L444" s="222" t="s">
        <v>2408</v>
      </c>
      <c r="M444" s="223"/>
      <c r="N444" s="223"/>
      <c r="O444" s="223"/>
      <c r="P444" s="223"/>
      <c r="Q444" s="223" t="s">
        <v>39</v>
      </c>
      <c r="R444" s="195" t="s">
        <v>523</v>
      </c>
      <c r="S444" s="196"/>
      <c r="T444" s="196"/>
      <c r="U444" s="196"/>
      <c r="V444" s="196"/>
      <c r="W444" s="199" t="s">
        <v>458</v>
      </c>
      <c r="X444" s="199" t="s">
        <v>1096</v>
      </c>
      <c r="Y444" s="199">
        <v>2030</v>
      </c>
      <c r="Z444" s="199">
        <v>2019</v>
      </c>
    </row>
    <row r="445" spans="1:26" ht="15.65" customHeight="1">
      <c r="A445" s="210" t="s">
        <v>491</v>
      </c>
      <c r="B445" s="212"/>
      <c r="C445" s="212"/>
      <c r="D445" s="212"/>
      <c r="E445" s="210"/>
      <c r="F445" s="217" t="s">
        <v>296</v>
      </c>
      <c r="G445" s="217"/>
      <c r="H445" s="217"/>
      <c r="I445" s="217"/>
      <c r="J445" s="217"/>
      <c r="K445" s="217"/>
      <c r="L445" s="222" t="s">
        <v>627</v>
      </c>
      <c r="M445" s="223"/>
      <c r="N445" s="223"/>
      <c r="O445" s="223"/>
      <c r="P445" s="223"/>
      <c r="Q445" s="223" t="s">
        <v>39</v>
      </c>
      <c r="R445" s="195" t="s">
        <v>319</v>
      </c>
      <c r="S445" s="196"/>
      <c r="T445" s="196"/>
      <c r="U445" s="196"/>
      <c r="V445" s="196">
        <v>2030</v>
      </c>
      <c r="W445" s="197" t="s">
        <v>374</v>
      </c>
      <c r="X445" s="197"/>
      <c r="Y445" s="197"/>
      <c r="Z445" s="197"/>
    </row>
    <row r="446" spans="1:26" ht="15.65" customHeight="1">
      <c r="A446" s="210" t="s">
        <v>492</v>
      </c>
      <c r="B446" s="212"/>
      <c r="C446" s="212"/>
      <c r="D446" s="212"/>
      <c r="E446" s="210"/>
      <c r="F446" s="217" t="s">
        <v>311</v>
      </c>
      <c r="G446" s="217" t="s">
        <v>716</v>
      </c>
      <c r="H446" s="217"/>
      <c r="I446" s="217" t="s">
        <v>634</v>
      </c>
      <c r="J446" s="217"/>
      <c r="K446" s="217">
        <v>2018</v>
      </c>
      <c r="L446" s="222" t="s">
        <v>423</v>
      </c>
      <c r="M446" s="223" t="s">
        <v>1096</v>
      </c>
      <c r="N446" s="223">
        <v>2030</v>
      </c>
      <c r="O446" s="223" t="s">
        <v>1097</v>
      </c>
      <c r="P446" s="223"/>
      <c r="Q446" s="223">
        <v>2020</v>
      </c>
      <c r="R446" s="195" t="s">
        <v>2943</v>
      </c>
      <c r="S446" s="196"/>
      <c r="T446" s="196"/>
      <c r="U446" s="196"/>
      <c r="V446" s="196"/>
      <c r="W446" s="199" t="s">
        <v>296</v>
      </c>
      <c r="X446" s="199"/>
      <c r="Y446" s="199"/>
      <c r="Z446" s="199"/>
    </row>
    <row r="447" spans="1:26" ht="15.65" customHeight="1">
      <c r="A447" s="206" t="s">
        <v>493</v>
      </c>
      <c r="B447" s="209"/>
      <c r="C447" s="209"/>
      <c r="D447" s="209"/>
      <c r="E447" s="206"/>
      <c r="F447" s="217" t="s">
        <v>392</v>
      </c>
      <c r="G447" s="217"/>
      <c r="H447" s="217"/>
      <c r="I447" s="217"/>
      <c r="J447" s="217"/>
      <c r="K447" s="217"/>
      <c r="L447" s="222" t="s">
        <v>534</v>
      </c>
      <c r="M447" s="223" t="s">
        <v>1096</v>
      </c>
      <c r="N447" s="223">
        <v>2030</v>
      </c>
      <c r="O447" s="223" t="s">
        <v>1097</v>
      </c>
      <c r="P447" s="223"/>
      <c r="Q447" s="223">
        <v>2022</v>
      </c>
      <c r="R447" s="195" t="s">
        <v>537</v>
      </c>
      <c r="S447" s="196"/>
      <c r="T447" s="196"/>
      <c r="U447" s="196"/>
      <c r="V447" s="196"/>
      <c r="W447" s="197" t="s">
        <v>311</v>
      </c>
      <c r="X447" s="197" t="s">
        <v>635</v>
      </c>
      <c r="Y447" s="197"/>
      <c r="Z447" s="197">
        <v>2018</v>
      </c>
    </row>
    <row r="448" spans="1:26" ht="15.65" customHeight="1">
      <c r="A448" s="210" t="s">
        <v>494</v>
      </c>
      <c r="B448" s="212" t="s">
        <v>6730</v>
      </c>
      <c r="C448" s="209">
        <v>2030</v>
      </c>
      <c r="D448" s="212" t="s">
        <v>6730</v>
      </c>
      <c r="E448" s="210">
        <v>2040</v>
      </c>
      <c r="F448" s="217" t="s">
        <v>499</v>
      </c>
      <c r="G448" s="217"/>
      <c r="H448" s="217"/>
      <c r="I448" s="217"/>
      <c r="J448" s="217"/>
      <c r="K448" s="217"/>
      <c r="L448" s="222" t="s">
        <v>461</v>
      </c>
      <c r="M448" s="223" t="s">
        <v>1096</v>
      </c>
      <c r="N448" s="223">
        <v>2032</v>
      </c>
      <c r="O448" s="223"/>
      <c r="P448" s="223"/>
      <c r="Q448" s="223">
        <v>2023</v>
      </c>
      <c r="R448" s="195" t="s">
        <v>2944</v>
      </c>
      <c r="S448" s="196" t="s">
        <v>1096</v>
      </c>
      <c r="T448" s="196">
        <v>2030</v>
      </c>
      <c r="U448" s="196"/>
      <c r="V448" s="196">
        <v>2030</v>
      </c>
      <c r="W448" s="199" t="s">
        <v>392</v>
      </c>
      <c r="X448" s="199"/>
      <c r="Y448" s="199"/>
      <c r="Z448" s="199"/>
    </row>
    <row r="449" spans="1:26" ht="15.65" customHeight="1">
      <c r="A449" s="210" t="s">
        <v>495</v>
      </c>
      <c r="B449" s="212"/>
      <c r="C449" s="212"/>
      <c r="D449" s="212"/>
      <c r="E449" s="210"/>
      <c r="F449" s="217" t="s">
        <v>527</v>
      </c>
      <c r="G449" s="217"/>
      <c r="H449" s="217"/>
      <c r="I449" s="217"/>
      <c r="J449" s="217"/>
      <c r="K449" s="217"/>
      <c r="L449" s="222" t="s">
        <v>498</v>
      </c>
      <c r="M449" s="223" t="s">
        <v>635</v>
      </c>
      <c r="N449" s="223">
        <v>2030</v>
      </c>
      <c r="O449" s="223"/>
      <c r="P449" s="223"/>
      <c r="Q449" s="223">
        <v>2018</v>
      </c>
      <c r="R449" s="195" t="s">
        <v>2945</v>
      </c>
      <c r="S449" s="196"/>
      <c r="T449" s="196"/>
      <c r="U449" s="196"/>
      <c r="V449" s="196"/>
      <c r="W449" s="197" t="s">
        <v>499</v>
      </c>
      <c r="X449" s="197"/>
      <c r="Y449" s="197"/>
      <c r="Z449" s="197"/>
    </row>
    <row r="450" spans="1:26" ht="15.65" customHeight="1">
      <c r="A450" s="210" t="s">
        <v>496</v>
      </c>
      <c r="B450" s="212"/>
      <c r="C450" s="212"/>
      <c r="D450" s="212"/>
      <c r="E450" s="210"/>
      <c r="F450" s="217" t="s">
        <v>180</v>
      </c>
      <c r="G450" s="217"/>
      <c r="H450" s="217"/>
      <c r="I450" s="217"/>
      <c r="J450" s="217"/>
      <c r="K450" s="217"/>
      <c r="L450" s="222" t="s">
        <v>541</v>
      </c>
      <c r="M450" s="223" t="s">
        <v>635</v>
      </c>
      <c r="N450" s="223">
        <v>2030</v>
      </c>
      <c r="O450" s="223" t="s">
        <v>1097</v>
      </c>
      <c r="P450" s="223"/>
      <c r="Q450" s="223">
        <v>2022</v>
      </c>
      <c r="R450" s="195" t="s">
        <v>2946</v>
      </c>
      <c r="S450" s="196" t="s">
        <v>1096</v>
      </c>
      <c r="T450" s="196">
        <v>2024</v>
      </c>
      <c r="U450" s="196"/>
      <c r="V450" s="196">
        <v>2040</v>
      </c>
      <c r="W450" s="199" t="s">
        <v>180</v>
      </c>
      <c r="X450" s="199"/>
      <c r="Y450" s="199"/>
      <c r="Z450" s="199"/>
    </row>
    <row r="451" spans="1:26" ht="15.65" customHeight="1">
      <c r="A451" s="210" t="s">
        <v>497</v>
      </c>
      <c r="B451" s="212"/>
      <c r="C451" s="212"/>
      <c r="D451" s="212"/>
      <c r="E451" s="210"/>
      <c r="F451" s="217" t="s">
        <v>80</v>
      </c>
      <c r="G451" s="217"/>
      <c r="H451" s="217"/>
      <c r="I451" s="217"/>
      <c r="J451" s="217"/>
      <c r="K451" s="217"/>
      <c r="L451" s="222" t="s">
        <v>443</v>
      </c>
      <c r="M451" s="223"/>
      <c r="N451" s="223"/>
      <c r="O451" s="223"/>
      <c r="P451" s="223"/>
      <c r="Q451" s="223" t="s">
        <v>39</v>
      </c>
      <c r="R451" s="195" t="s">
        <v>456</v>
      </c>
      <c r="S451" s="196"/>
      <c r="T451" s="196"/>
      <c r="U451" s="196"/>
      <c r="V451" s="196"/>
      <c r="W451" s="197" t="s">
        <v>2971</v>
      </c>
      <c r="X451" s="197" t="s">
        <v>1096</v>
      </c>
      <c r="Y451" s="197">
        <v>2030</v>
      </c>
      <c r="Z451" s="197">
        <v>2020</v>
      </c>
    </row>
    <row r="452" spans="1:26" ht="15.65" customHeight="1">
      <c r="A452" s="210" t="s">
        <v>498</v>
      </c>
      <c r="B452" s="212" t="s">
        <v>6731</v>
      </c>
      <c r="C452" s="212"/>
      <c r="D452" s="212"/>
      <c r="E452" s="210"/>
      <c r="F452" s="217" t="s">
        <v>63</v>
      </c>
      <c r="G452" s="217" t="s">
        <v>641</v>
      </c>
      <c r="H452" s="217">
        <v>2030</v>
      </c>
      <c r="I452" s="217" t="s">
        <v>634</v>
      </c>
      <c r="J452" s="217"/>
      <c r="K452" s="217">
        <v>2022</v>
      </c>
      <c r="L452" s="222" t="s">
        <v>506</v>
      </c>
      <c r="M452" s="223"/>
      <c r="N452" s="223"/>
      <c r="O452" s="223"/>
      <c r="P452" s="223"/>
      <c r="Q452" s="223" t="s">
        <v>39</v>
      </c>
      <c r="R452" s="195" t="s">
        <v>478</v>
      </c>
      <c r="S452" s="196" t="s">
        <v>1096</v>
      </c>
      <c r="T452" s="196">
        <v>2030</v>
      </c>
      <c r="U452" s="196"/>
      <c r="V452" s="196">
        <v>2030</v>
      </c>
      <c r="W452" s="199" t="s">
        <v>80</v>
      </c>
      <c r="X452" s="199"/>
      <c r="Y452" s="199"/>
      <c r="Z452" s="199"/>
    </row>
    <row r="453" spans="1:26" ht="15.65" customHeight="1">
      <c r="A453" s="210" t="s">
        <v>499</v>
      </c>
      <c r="B453" s="212"/>
      <c r="C453" s="212"/>
      <c r="D453" s="212"/>
      <c r="E453" s="210"/>
      <c r="F453" s="217" t="s">
        <v>246</v>
      </c>
      <c r="G453" s="217" t="s">
        <v>633</v>
      </c>
      <c r="H453" s="217">
        <v>2030</v>
      </c>
      <c r="I453" s="217" t="s">
        <v>634</v>
      </c>
      <c r="J453" s="217"/>
      <c r="K453" s="217">
        <v>2023</v>
      </c>
      <c r="L453" s="222" t="s">
        <v>515</v>
      </c>
      <c r="M453" s="223"/>
      <c r="N453" s="223"/>
      <c r="O453" s="223"/>
      <c r="P453" s="223"/>
      <c r="Q453" s="223" t="s">
        <v>39</v>
      </c>
      <c r="R453" s="195" t="s">
        <v>287</v>
      </c>
      <c r="S453" s="196" t="s">
        <v>635</v>
      </c>
      <c r="T453" s="196">
        <v>2030</v>
      </c>
      <c r="U453" s="196"/>
      <c r="V453" s="196"/>
      <c r="W453" s="197" t="s">
        <v>63</v>
      </c>
      <c r="X453" s="197"/>
      <c r="Y453" s="197"/>
      <c r="Z453" s="197"/>
    </row>
    <row r="454" spans="1:26" ht="15.65" customHeight="1">
      <c r="A454" s="206" t="s">
        <v>500</v>
      </c>
      <c r="B454" s="209" t="s">
        <v>6730</v>
      </c>
      <c r="C454" s="209">
        <v>2030</v>
      </c>
      <c r="D454" s="209" t="s">
        <v>6730</v>
      </c>
      <c r="E454" s="206">
        <v>2040</v>
      </c>
      <c r="F454" s="217" t="s">
        <v>71</v>
      </c>
      <c r="G454" s="217"/>
      <c r="H454" s="217"/>
      <c r="I454" s="217"/>
      <c r="J454" s="217"/>
      <c r="K454" s="217"/>
      <c r="L454" s="222" t="s">
        <v>2432</v>
      </c>
      <c r="M454" s="223"/>
      <c r="N454" s="223"/>
      <c r="O454" s="223"/>
      <c r="P454" s="223"/>
      <c r="Q454" s="223" t="s">
        <v>39</v>
      </c>
      <c r="R454" s="195" t="s">
        <v>2951</v>
      </c>
      <c r="S454" s="196"/>
      <c r="T454" s="196"/>
      <c r="U454" s="196"/>
      <c r="V454" s="196"/>
      <c r="W454" s="199" t="s">
        <v>246</v>
      </c>
      <c r="X454" s="199"/>
      <c r="Y454" s="199"/>
      <c r="Z454" s="199"/>
    </row>
    <row r="455" spans="1:26" ht="15.65" customHeight="1">
      <c r="A455" s="206" t="s">
        <v>501</v>
      </c>
      <c r="B455" s="209"/>
      <c r="C455" s="209"/>
      <c r="D455" s="209"/>
      <c r="E455" s="206"/>
      <c r="F455" s="217" t="s">
        <v>377</v>
      </c>
      <c r="G455" s="217"/>
      <c r="H455" s="217"/>
      <c r="I455" s="217"/>
      <c r="J455" s="217"/>
      <c r="K455" s="217"/>
      <c r="L455" s="222" t="s">
        <v>492</v>
      </c>
      <c r="M455" s="223" t="s">
        <v>1096</v>
      </c>
      <c r="N455" s="223">
        <v>2030</v>
      </c>
      <c r="O455" s="223" t="s">
        <v>1097</v>
      </c>
      <c r="P455" s="223"/>
      <c r="Q455" s="223">
        <v>2022</v>
      </c>
      <c r="R455" s="195" t="s">
        <v>2574</v>
      </c>
      <c r="S455" s="196"/>
      <c r="T455" s="196"/>
      <c r="U455" s="196"/>
      <c r="V455" s="196"/>
      <c r="W455" s="197" t="s">
        <v>71</v>
      </c>
      <c r="X455" s="197"/>
      <c r="Y455" s="197"/>
      <c r="Z455" s="197"/>
    </row>
    <row r="456" spans="1:26" ht="15.65" customHeight="1">
      <c r="A456" s="206" t="s">
        <v>502</v>
      </c>
      <c r="B456" s="209"/>
      <c r="C456" s="209"/>
      <c r="D456" s="209"/>
      <c r="E456" s="206"/>
      <c r="F456" s="217" t="s">
        <v>1030</v>
      </c>
      <c r="G456" s="217"/>
      <c r="H456" s="217"/>
      <c r="I456" s="217"/>
      <c r="J456" s="217"/>
      <c r="K456" s="217"/>
      <c r="L456" s="222" t="s">
        <v>397</v>
      </c>
      <c r="M456" s="223"/>
      <c r="N456" s="223"/>
      <c r="O456" s="223"/>
      <c r="P456" s="223"/>
      <c r="Q456" s="223" t="s">
        <v>39</v>
      </c>
      <c r="R456" s="195" t="s">
        <v>460</v>
      </c>
      <c r="S456" s="196" t="s">
        <v>1096</v>
      </c>
      <c r="T456" s="196">
        <v>2030</v>
      </c>
      <c r="U456" s="196"/>
      <c r="V456" s="196">
        <v>2030</v>
      </c>
      <c r="W456" s="199" t="s">
        <v>377</v>
      </c>
      <c r="X456" s="199"/>
      <c r="Y456" s="199"/>
      <c r="Z456" s="199"/>
    </row>
    <row r="457" spans="1:26" ht="15.65" customHeight="1">
      <c r="A457" s="206" t="s">
        <v>503</v>
      </c>
      <c r="B457" s="209"/>
      <c r="C457" s="209"/>
      <c r="D457" s="209"/>
      <c r="E457" s="206"/>
      <c r="F457" s="217" t="s">
        <v>295</v>
      </c>
      <c r="G457" s="217"/>
      <c r="H457" s="217"/>
      <c r="I457" s="217"/>
      <c r="J457" s="217"/>
      <c r="K457" s="217"/>
      <c r="L457" s="222" t="s">
        <v>480</v>
      </c>
      <c r="M457" s="223"/>
      <c r="N457" s="223"/>
      <c r="O457" s="223"/>
      <c r="P457" s="223"/>
      <c r="Q457" s="223" t="s">
        <v>39</v>
      </c>
      <c r="R457" s="195" t="s">
        <v>414</v>
      </c>
      <c r="S457" s="196"/>
      <c r="T457" s="196"/>
      <c r="U457" s="196"/>
      <c r="V457" s="196"/>
      <c r="W457" s="197" t="s">
        <v>1030</v>
      </c>
      <c r="X457" s="197"/>
      <c r="Y457" s="197"/>
      <c r="Z457" s="197"/>
    </row>
    <row r="458" spans="1:26" ht="15.65" customHeight="1">
      <c r="A458" s="210" t="s">
        <v>504</v>
      </c>
      <c r="B458" s="212" t="s">
        <v>6730</v>
      </c>
      <c r="C458" s="212">
        <v>2031</v>
      </c>
      <c r="D458" s="212" t="s">
        <v>6730</v>
      </c>
      <c r="E458" s="210">
        <v>2050</v>
      </c>
      <c r="F458" s="217" t="s">
        <v>326</v>
      </c>
      <c r="G458" s="217" t="s">
        <v>641</v>
      </c>
      <c r="H458" s="217">
        <v>2030</v>
      </c>
      <c r="I458" s="217" t="s">
        <v>634</v>
      </c>
      <c r="J458" s="217"/>
      <c r="K458" s="217">
        <v>2018</v>
      </c>
      <c r="L458" s="222" t="s">
        <v>897</v>
      </c>
      <c r="M458" s="223" t="s">
        <v>635</v>
      </c>
      <c r="N458" s="223">
        <v>2030</v>
      </c>
      <c r="O458" s="223" t="s">
        <v>1097</v>
      </c>
      <c r="P458" s="223"/>
      <c r="Q458" s="223">
        <v>2022</v>
      </c>
      <c r="R458" s="195" t="s">
        <v>301</v>
      </c>
      <c r="S458" s="196"/>
      <c r="T458" s="196"/>
      <c r="U458" s="196"/>
      <c r="V458" s="196"/>
      <c r="W458" s="199" t="s">
        <v>295</v>
      </c>
      <c r="X458" s="199"/>
      <c r="Y458" s="199"/>
      <c r="Z458" s="199"/>
    </row>
    <row r="459" spans="1:26" ht="15.65" customHeight="1">
      <c r="A459" s="210" t="s">
        <v>505</v>
      </c>
      <c r="B459" s="212" t="s">
        <v>6730</v>
      </c>
      <c r="C459" s="212">
        <v>2030</v>
      </c>
      <c r="D459" s="212"/>
      <c r="E459" s="210"/>
      <c r="F459" s="217" t="s">
        <v>409</v>
      </c>
      <c r="G459" s="217"/>
      <c r="H459" s="217"/>
      <c r="I459" s="217"/>
      <c r="J459" s="217"/>
      <c r="K459" s="217"/>
      <c r="L459" s="222" t="s">
        <v>983</v>
      </c>
      <c r="M459" s="223"/>
      <c r="N459" s="223"/>
      <c r="O459" s="223"/>
      <c r="P459" s="223"/>
      <c r="Q459" s="223" t="s">
        <v>39</v>
      </c>
      <c r="R459" s="195" t="s">
        <v>473</v>
      </c>
      <c r="S459" s="196"/>
      <c r="T459" s="196"/>
      <c r="U459" s="196"/>
      <c r="V459" s="196"/>
      <c r="W459" s="197" t="s">
        <v>326</v>
      </c>
      <c r="X459" s="197" t="s">
        <v>1096</v>
      </c>
      <c r="Y459" s="197">
        <v>2030</v>
      </c>
      <c r="Z459" s="197">
        <v>2018</v>
      </c>
    </row>
    <row r="460" spans="1:26" ht="15.65" customHeight="1">
      <c r="A460" s="210" t="s">
        <v>506</v>
      </c>
      <c r="B460" s="212"/>
      <c r="C460" s="212"/>
      <c r="D460" s="212"/>
      <c r="E460" s="210"/>
      <c r="F460" s="217" t="s">
        <v>205</v>
      </c>
      <c r="G460" s="217"/>
      <c r="H460" s="217"/>
      <c r="I460" s="217"/>
      <c r="J460" s="217"/>
      <c r="K460" s="217"/>
      <c r="L460" s="222" t="s">
        <v>2449</v>
      </c>
      <c r="M460" s="223"/>
      <c r="N460" s="223"/>
      <c r="O460" s="223"/>
      <c r="P460" s="223"/>
      <c r="Q460" s="223" t="s">
        <v>39</v>
      </c>
      <c r="R460" s="195" t="s">
        <v>449</v>
      </c>
      <c r="S460" s="196"/>
      <c r="T460" s="196"/>
      <c r="U460" s="196"/>
      <c r="V460" s="196"/>
      <c r="W460" s="199" t="s">
        <v>409</v>
      </c>
      <c r="X460" s="199"/>
      <c r="Y460" s="199"/>
      <c r="Z460" s="199"/>
    </row>
    <row r="461" spans="1:26" ht="15.65" customHeight="1">
      <c r="A461" s="206" t="s">
        <v>507</v>
      </c>
      <c r="B461" s="209"/>
      <c r="C461" s="209"/>
      <c r="D461" s="209"/>
      <c r="E461" s="206"/>
      <c r="F461" s="217" t="s">
        <v>395</v>
      </c>
      <c r="G461" s="217" t="s">
        <v>641</v>
      </c>
      <c r="H461" s="217">
        <v>2030</v>
      </c>
      <c r="I461" s="217" t="s">
        <v>643</v>
      </c>
      <c r="J461" s="217">
        <v>2040</v>
      </c>
      <c r="K461" s="217">
        <v>2023</v>
      </c>
      <c r="L461" s="222" t="s">
        <v>505</v>
      </c>
      <c r="M461" s="223" t="s">
        <v>1096</v>
      </c>
      <c r="N461" s="223">
        <v>2030</v>
      </c>
      <c r="O461" s="223"/>
      <c r="P461" s="223"/>
      <c r="Q461" s="223">
        <v>2023</v>
      </c>
      <c r="R461" s="195" t="s">
        <v>490</v>
      </c>
      <c r="S461" s="196"/>
      <c r="T461" s="196"/>
      <c r="U461" s="196"/>
      <c r="V461" s="196"/>
      <c r="W461" s="197" t="s">
        <v>205</v>
      </c>
      <c r="X461" s="197"/>
      <c r="Y461" s="197"/>
      <c r="Z461" s="197"/>
    </row>
    <row r="462" spans="1:26" ht="15.65" customHeight="1">
      <c r="A462" s="206" t="s">
        <v>508</v>
      </c>
      <c r="B462" s="212"/>
      <c r="C462" s="212"/>
      <c r="D462" s="212"/>
      <c r="E462" s="210"/>
      <c r="F462" s="217" t="s">
        <v>187</v>
      </c>
      <c r="G462" s="217"/>
      <c r="H462" s="217"/>
      <c r="I462" s="217"/>
      <c r="J462" s="217"/>
      <c r="K462" s="217"/>
      <c r="L462" s="222" t="s">
        <v>535</v>
      </c>
      <c r="M462" s="223" t="s">
        <v>1096</v>
      </c>
      <c r="N462" s="223">
        <v>2035</v>
      </c>
      <c r="O462" s="223"/>
      <c r="P462" s="223"/>
      <c r="Q462" s="223">
        <v>2022</v>
      </c>
      <c r="R462" s="195" t="s">
        <v>505</v>
      </c>
      <c r="S462" s="196" t="s">
        <v>1096</v>
      </c>
      <c r="T462" s="196">
        <v>2030</v>
      </c>
      <c r="U462" s="196"/>
      <c r="V462" s="196">
        <v>2030</v>
      </c>
      <c r="W462" s="199" t="s">
        <v>187</v>
      </c>
      <c r="X462" s="199"/>
      <c r="Y462" s="199"/>
      <c r="Z462" s="199"/>
    </row>
    <row r="463" spans="1:26" ht="15.65" customHeight="1">
      <c r="A463" s="210" t="s">
        <v>509</v>
      </c>
      <c r="B463" s="212" t="s">
        <v>6730</v>
      </c>
      <c r="C463" s="212">
        <v>2030</v>
      </c>
      <c r="D463" s="212" t="s">
        <v>6730</v>
      </c>
      <c r="E463" s="210">
        <v>2050</v>
      </c>
      <c r="F463" s="217" t="s">
        <v>354</v>
      </c>
      <c r="G463" s="217"/>
      <c r="H463" s="217"/>
      <c r="I463" s="217"/>
      <c r="J463" s="217"/>
      <c r="K463" s="217"/>
      <c r="L463" s="222" t="s">
        <v>2457</v>
      </c>
      <c r="M463" s="223" t="s">
        <v>1096</v>
      </c>
      <c r="N463" s="223">
        <v>2030</v>
      </c>
      <c r="O463" s="223" t="s">
        <v>1097</v>
      </c>
      <c r="P463" s="223"/>
      <c r="Q463" s="223">
        <v>2020</v>
      </c>
      <c r="R463" s="195" t="s">
        <v>2958</v>
      </c>
      <c r="S463" s="196"/>
      <c r="T463" s="196"/>
      <c r="U463" s="196"/>
      <c r="V463" s="196">
        <v>2030</v>
      </c>
      <c r="W463" s="197" t="s">
        <v>354</v>
      </c>
      <c r="X463" s="197"/>
      <c r="Y463" s="197"/>
      <c r="Z463" s="197"/>
    </row>
    <row r="464" spans="1:26" ht="15.65" customHeight="1">
      <c r="A464" s="210" t="s">
        <v>510</v>
      </c>
      <c r="B464" s="212"/>
      <c r="C464" s="212"/>
      <c r="D464" s="212"/>
      <c r="E464" s="210"/>
      <c r="F464" s="217" t="s">
        <v>258</v>
      </c>
      <c r="G464" s="217" t="s">
        <v>641</v>
      </c>
      <c r="H464" s="217">
        <v>2030</v>
      </c>
      <c r="I464" s="217" t="s">
        <v>634</v>
      </c>
      <c r="J464" s="217"/>
      <c r="K464" s="217">
        <v>2024</v>
      </c>
      <c r="L464" s="222" t="s">
        <v>332</v>
      </c>
      <c r="M464" s="223"/>
      <c r="N464" s="223"/>
      <c r="O464" s="223"/>
      <c r="P464" s="223"/>
      <c r="Q464" s="223" t="s">
        <v>39</v>
      </c>
      <c r="R464" s="195" t="s">
        <v>544</v>
      </c>
      <c r="S464" s="196"/>
      <c r="T464" s="196"/>
      <c r="U464" s="196"/>
      <c r="V464" s="196"/>
      <c r="W464" s="199" t="s">
        <v>258</v>
      </c>
      <c r="X464" s="199" t="s">
        <v>1096</v>
      </c>
      <c r="Y464" s="199">
        <v>2030</v>
      </c>
      <c r="Z464" s="199">
        <v>2017</v>
      </c>
    </row>
    <row r="465" spans="1:26" ht="15.65" customHeight="1">
      <c r="A465" s="206" t="s">
        <v>511</v>
      </c>
      <c r="B465" s="209"/>
      <c r="C465" s="209"/>
      <c r="D465" s="209"/>
      <c r="E465" s="206"/>
      <c r="F465" s="217" t="s">
        <v>220</v>
      </c>
      <c r="G465" s="217"/>
      <c r="H465" s="217"/>
      <c r="I465" s="217"/>
      <c r="J465" s="217"/>
      <c r="K465" s="217"/>
      <c r="L465" s="222" t="s">
        <v>544</v>
      </c>
      <c r="M465" s="223" t="s">
        <v>635</v>
      </c>
      <c r="N465" s="223">
        <v>2030</v>
      </c>
      <c r="O465" s="223"/>
      <c r="P465" s="223"/>
      <c r="Q465" s="223">
        <v>2022</v>
      </c>
      <c r="R465" s="195" t="s">
        <v>535</v>
      </c>
      <c r="S465" s="196" t="s">
        <v>635</v>
      </c>
      <c r="T465" s="196">
        <v>2030</v>
      </c>
      <c r="U465" s="196"/>
      <c r="V465" s="196"/>
      <c r="W465" s="197" t="s">
        <v>3230</v>
      </c>
      <c r="X465" s="197" t="s">
        <v>635</v>
      </c>
      <c r="Y465" s="197"/>
      <c r="Z465" s="197">
        <v>2020</v>
      </c>
    </row>
    <row r="466" spans="1:26" ht="15.65" customHeight="1">
      <c r="A466" s="210" t="s">
        <v>512</v>
      </c>
      <c r="B466" s="212"/>
      <c r="C466" s="212"/>
      <c r="D466" s="212"/>
      <c r="E466" s="210"/>
      <c r="F466" s="217" t="s">
        <v>291</v>
      </c>
      <c r="G466" s="217" t="s">
        <v>641</v>
      </c>
      <c r="H466" s="217">
        <v>2035</v>
      </c>
      <c r="I466" s="217" t="s">
        <v>634</v>
      </c>
      <c r="J466" s="217"/>
      <c r="K466" s="217">
        <v>2023</v>
      </c>
      <c r="L466" s="222" t="s">
        <v>2465</v>
      </c>
      <c r="M466" s="223" t="s">
        <v>635</v>
      </c>
      <c r="N466" s="223">
        <v>2030</v>
      </c>
      <c r="O466" s="223"/>
      <c r="P466" s="223"/>
      <c r="Q466" s="223">
        <v>2023</v>
      </c>
      <c r="R466" s="195" t="s">
        <v>2561</v>
      </c>
      <c r="S466" s="196"/>
      <c r="T466" s="196"/>
      <c r="U466" s="196"/>
      <c r="V466" s="196"/>
      <c r="W466" s="199" t="s">
        <v>171</v>
      </c>
      <c r="X466" s="199"/>
      <c r="Y466" s="199"/>
      <c r="Z466" s="199"/>
    </row>
    <row r="467" spans="1:26" ht="15.65" customHeight="1">
      <c r="A467" s="210" t="s">
        <v>513</v>
      </c>
      <c r="B467" s="212"/>
      <c r="C467" s="212"/>
      <c r="D467" s="212"/>
      <c r="E467" s="210"/>
      <c r="F467" s="217" t="s">
        <v>171</v>
      </c>
      <c r="G467" s="217"/>
      <c r="H467" s="217"/>
      <c r="I467" s="217"/>
      <c r="J467" s="217"/>
      <c r="K467" s="217"/>
      <c r="L467" s="222" t="s">
        <v>519</v>
      </c>
      <c r="M467" s="223"/>
      <c r="N467" s="223"/>
      <c r="O467" s="223"/>
      <c r="P467" s="223"/>
      <c r="Q467" s="223" t="s">
        <v>39</v>
      </c>
      <c r="R467" s="195" t="s">
        <v>278</v>
      </c>
      <c r="S467" s="196" t="s">
        <v>635</v>
      </c>
      <c r="T467" s="196">
        <v>2030</v>
      </c>
      <c r="U467" s="196"/>
      <c r="V467" s="196">
        <v>2030</v>
      </c>
      <c r="W467" s="197" t="s">
        <v>55</v>
      </c>
      <c r="X467" s="197"/>
      <c r="Y467" s="197"/>
      <c r="Z467" s="197"/>
    </row>
    <row r="468" spans="1:26" ht="15.65" customHeight="1">
      <c r="A468" s="210" t="s">
        <v>514</v>
      </c>
      <c r="B468" s="212"/>
      <c r="C468" s="212"/>
      <c r="D468" s="212"/>
      <c r="E468" s="210"/>
      <c r="F468" s="217" t="s">
        <v>55</v>
      </c>
      <c r="G468" s="217" t="s">
        <v>633</v>
      </c>
      <c r="H468" s="217">
        <v>2030</v>
      </c>
      <c r="I468" s="217" t="s">
        <v>643</v>
      </c>
      <c r="J468" s="217"/>
      <c r="K468" s="217">
        <v>2022</v>
      </c>
      <c r="L468" s="222" t="s">
        <v>531</v>
      </c>
      <c r="M468" s="223"/>
      <c r="N468" s="223"/>
      <c r="O468" s="223"/>
      <c r="P468" s="223"/>
      <c r="Q468" s="223" t="s">
        <v>39</v>
      </c>
      <c r="R468" s="195" t="s">
        <v>2552</v>
      </c>
      <c r="S468" s="196"/>
      <c r="T468" s="196"/>
      <c r="U468" s="196"/>
      <c r="V468" s="196"/>
      <c r="W468" s="199" t="s">
        <v>358</v>
      </c>
      <c r="X468" s="199"/>
      <c r="Y468" s="199"/>
      <c r="Z468" s="199"/>
    </row>
    <row r="469" spans="1:26" ht="15.65" customHeight="1">
      <c r="A469" s="210" t="s">
        <v>515</v>
      </c>
      <c r="B469" s="212"/>
      <c r="C469" s="212"/>
      <c r="D469" s="212"/>
      <c r="E469" s="210"/>
      <c r="F469" s="217" t="s">
        <v>461</v>
      </c>
      <c r="G469" s="217" t="s">
        <v>641</v>
      </c>
      <c r="H469" s="217">
        <v>2032</v>
      </c>
      <c r="I469" s="217" t="s">
        <v>634</v>
      </c>
      <c r="J469" s="217"/>
      <c r="K469" s="217">
        <v>2023</v>
      </c>
      <c r="L469" s="222" t="s">
        <v>375</v>
      </c>
      <c r="M469" s="223"/>
      <c r="N469" s="223"/>
      <c r="O469" s="223"/>
      <c r="P469" s="223"/>
      <c r="Q469" s="223" t="s">
        <v>39</v>
      </c>
      <c r="R469" s="195" t="s">
        <v>507</v>
      </c>
      <c r="S469" s="196"/>
      <c r="T469" s="196"/>
      <c r="U469" s="196"/>
      <c r="V469" s="196"/>
      <c r="W469" s="197" t="s">
        <v>457</v>
      </c>
      <c r="X469" s="197" t="s">
        <v>635</v>
      </c>
      <c r="Y469" s="197"/>
      <c r="Z469" s="197">
        <v>2019</v>
      </c>
    </row>
    <row r="470" spans="1:26" ht="15.65" customHeight="1">
      <c r="A470" s="210" t="s">
        <v>516</v>
      </c>
      <c r="B470" s="212"/>
      <c r="C470" s="212"/>
      <c r="D470" s="212"/>
      <c r="E470" s="210"/>
      <c r="F470" s="217" t="s">
        <v>358</v>
      </c>
      <c r="G470" s="217"/>
      <c r="H470" s="217"/>
      <c r="I470" s="217"/>
      <c r="J470" s="217"/>
      <c r="K470" s="217"/>
      <c r="L470" s="222" t="s">
        <v>2476</v>
      </c>
      <c r="M470" s="223"/>
      <c r="N470" s="223"/>
      <c r="O470" s="223"/>
      <c r="P470" s="223"/>
      <c r="Q470" s="223" t="s">
        <v>39</v>
      </c>
      <c r="R470" s="195" t="s">
        <v>315</v>
      </c>
      <c r="S470" s="196"/>
      <c r="T470" s="196"/>
      <c r="U470" s="196"/>
      <c r="V470" s="196"/>
      <c r="W470" s="199" t="s">
        <v>122</v>
      </c>
      <c r="X470" s="199"/>
      <c r="Y470" s="199"/>
      <c r="Z470" s="199"/>
    </row>
    <row r="471" spans="1:26" ht="15.65" customHeight="1">
      <c r="A471" s="206" t="s">
        <v>517</v>
      </c>
      <c r="B471" s="209"/>
      <c r="C471" s="209"/>
      <c r="D471" s="209"/>
      <c r="E471" s="206"/>
      <c r="F471" s="217" t="s">
        <v>457</v>
      </c>
      <c r="G471" s="217" t="s">
        <v>716</v>
      </c>
      <c r="H471" s="217"/>
      <c r="I471" s="217" t="s">
        <v>634</v>
      </c>
      <c r="J471" s="217"/>
      <c r="K471" s="217">
        <v>2019</v>
      </c>
      <c r="L471" s="222" t="s">
        <v>418</v>
      </c>
      <c r="M471" s="223" t="s">
        <v>1096</v>
      </c>
      <c r="N471" s="223">
        <v>2030</v>
      </c>
      <c r="O471" s="223"/>
      <c r="P471" s="223"/>
      <c r="Q471" s="223">
        <v>2021</v>
      </c>
      <c r="R471" s="195" t="s">
        <v>515</v>
      </c>
      <c r="S471" s="196"/>
      <c r="T471" s="196"/>
      <c r="U471" s="196"/>
      <c r="V471" s="196"/>
      <c r="W471" s="197" t="s">
        <v>361</v>
      </c>
      <c r="X471" s="197" t="s">
        <v>1096</v>
      </c>
      <c r="Y471" s="197">
        <v>2034</v>
      </c>
      <c r="Z471" s="197">
        <v>2019</v>
      </c>
    </row>
    <row r="472" spans="1:26" ht="15.65" customHeight="1">
      <c r="A472" s="206" t="s">
        <v>518</v>
      </c>
      <c r="B472" s="209"/>
      <c r="C472" s="209"/>
      <c r="D472" s="209"/>
      <c r="E472" s="206"/>
      <c r="F472" s="217" t="s">
        <v>122</v>
      </c>
      <c r="G472" s="217"/>
      <c r="H472" s="217"/>
      <c r="I472" s="217"/>
      <c r="J472" s="217"/>
      <c r="K472" s="217"/>
      <c r="L472" s="222" t="s">
        <v>700</v>
      </c>
      <c r="M472" s="223" t="s">
        <v>635</v>
      </c>
      <c r="N472" s="223">
        <v>2030</v>
      </c>
      <c r="O472" s="223"/>
      <c r="P472" s="223"/>
      <c r="Q472" s="223">
        <v>2022</v>
      </c>
      <c r="R472" s="195" t="s">
        <v>511</v>
      </c>
      <c r="S472" s="196"/>
      <c r="T472" s="196"/>
      <c r="U472" s="196"/>
      <c r="V472" s="196"/>
      <c r="W472" s="199" t="s">
        <v>112</v>
      </c>
      <c r="X472" s="199" t="s">
        <v>1096</v>
      </c>
      <c r="Y472" s="199">
        <v>2030</v>
      </c>
      <c r="Z472" s="199">
        <v>2021</v>
      </c>
    </row>
    <row r="473" spans="1:26" ht="15.65" customHeight="1">
      <c r="A473" s="210" t="s">
        <v>519</v>
      </c>
      <c r="B473" s="212"/>
      <c r="C473" s="212"/>
      <c r="D473" s="212"/>
      <c r="E473" s="210"/>
      <c r="F473" s="217" t="s">
        <v>361</v>
      </c>
      <c r="G473" s="217" t="s">
        <v>641</v>
      </c>
      <c r="H473" s="217">
        <v>2034</v>
      </c>
      <c r="I473" s="217" t="s">
        <v>643</v>
      </c>
      <c r="J473" s="217"/>
      <c r="K473" s="217">
        <v>2021</v>
      </c>
      <c r="L473" s="222" t="s">
        <v>2485</v>
      </c>
      <c r="M473" s="223"/>
      <c r="N473" s="223"/>
      <c r="O473" s="223"/>
      <c r="P473" s="223"/>
      <c r="Q473" s="223" t="s">
        <v>39</v>
      </c>
      <c r="R473" s="195" t="s">
        <v>451</v>
      </c>
      <c r="S473" s="196"/>
      <c r="T473" s="196"/>
      <c r="U473" s="196"/>
      <c r="V473" s="196"/>
      <c r="W473" s="197" t="s">
        <v>2549</v>
      </c>
      <c r="X473" s="197"/>
      <c r="Y473" s="197"/>
      <c r="Z473" s="197"/>
    </row>
    <row r="474" spans="1:26" ht="15.65" customHeight="1">
      <c r="A474" s="210" t="s">
        <v>520</v>
      </c>
      <c r="B474" s="212" t="s">
        <v>6730</v>
      </c>
      <c r="C474" s="212">
        <v>2030</v>
      </c>
      <c r="D474" s="212"/>
      <c r="E474" s="210"/>
      <c r="F474" s="217" t="s">
        <v>112</v>
      </c>
      <c r="G474" s="217" t="s">
        <v>641</v>
      </c>
      <c r="H474" s="217">
        <v>2035</v>
      </c>
      <c r="I474" s="217" t="s">
        <v>634</v>
      </c>
      <c r="J474" s="217"/>
      <c r="K474" s="217">
        <v>2021</v>
      </c>
      <c r="L474" s="222" t="s">
        <v>477</v>
      </c>
      <c r="M474" s="223" t="s">
        <v>1096</v>
      </c>
      <c r="N474" s="223">
        <v>2025</v>
      </c>
      <c r="O474" s="223"/>
      <c r="P474" s="223"/>
      <c r="Q474" s="223">
        <v>2019</v>
      </c>
      <c r="R474" s="195" t="s">
        <v>2513</v>
      </c>
      <c r="S474" s="196"/>
      <c r="T474" s="196"/>
      <c r="U474" s="196"/>
      <c r="V474" s="196"/>
      <c r="W474" s="199" t="s">
        <v>208</v>
      </c>
      <c r="X474" s="199"/>
      <c r="Y474" s="199"/>
      <c r="Z474" s="199"/>
    </row>
    <row r="475" spans="1:26" ht="15.65" customHeight="1">
      <c r="A475" s="206" t="s">
        <v>521</v>
      </c>
      <c r="B475" s="209"/>
      <c r="C475" s="209"/>
      <c r="D475" s="209"/>
      <c r="E475" s="206"/>
      <c r="F475" s="217" t="s">
        <v>1039</v>
      </c>
      <c r="G475" s="217"/>
      <c r="H475" s="217"/>
      <c r="I475" s="217"/>
      <c r="J475" s="217"/>
      <c r="K475" s="217"/>
      <c r="L475" s="222" t="s">
        <v>489</v>
      </c>
      <c r="M475" s="223" t="s">
        <v>1096</v>
      </c>
      <c r="N475" s="223">
        <v>2030</v>
      </c>
      <c r="O475" s="223"/>
      <c r="P475" s="223"/>
      <c r="Q475" s="223">
        <v>2021</v>
      </c>
      <c r="R475" s="195" t="s">
        <v>545</v>
      </c>
      <c r="S475" s="196"/>
      <c r="T475" s="196"/>
      <c r="U475" s="196"/>
      <c r="V475" s="196"/>
      <c r="W475" s="197" t="s">
        <v>394</v>
      </c>
      <c r="X475" s="197" t="s">
        <v>1096</v>
      </c>
      <c r="Y475" s="197">
        <v>2030</v>
      </c>
      <c r="Z475" s="197">
        <v>2020</v>
      </c>
    </row>
    <row r="476" spans="1:26" ht="15.65" customHeight="1">
      <c r="A476" s="210" t="s">
        <v>522</v>
      </c>
      <c r="B476" s="212" t="s">
        <v>6730</v>
      </c>
      <c r="C476" s="209">
        <v>2030</v>
      </c>
      <c r="D476" s="212"/>
      <c r="E476" s="210"/>
      <c r="F476" s="217" t="s">
        <v>208</v>
      </c>
      <c r="G476" s="217" t="s">
        <v>641</v>
      </c>
      <c r="H476" s="217">
        <v>2030</v>
      </c>
      <c r="I476" s="217" t="s">
        <v>634</v>
      </c>
      <c r="J476" s="217"/>
      <c r="K476" s="217">
        <v>2022</v>
      </c>
      <c r="L476" s="222" t="s">
        <v>525</v>
      </c>
      <c r="M476" s="223" t="s">
        <v>1096</v>
      </c>
      <c r="N476" s="223">
        <v>2030</v>
      </c>
      <c r="O476" s="223"/>
      <c r="P476" s="223"/>
      <c r="Q476" s="223">
        <v>2019</v>
      </c>
      <c r="R476" s="195" t="s">
        <v>983</v>
      </c>
      <c r="S476" s="196"/>
      <c r="T476" s="196"/>
      <c r="U476" s="196"/>
      <c r="V476" s="196"/>
      <c r="W476" s="199" t="s">
        <v>60</v>
      </c>
      <c r="X476" s="199" t="s">
        <v>1096</v>
      </c>
      <c r="Y476" s="199">
        <v>2030</v>
      </c>
      <c r="Z476" s="199">
        <v>2020</v>
      </c>
    </row>
    <row r="477" spans="1:26" ht="15.65" customHeight="1">
      <c r="A477" s="210" t="s">
        <v>523</v>
      </c>
      <c r="B477" s="212"/>
      <c r="C477" s="212"/>
      <c r="D477" s="212"/>
      <c r="E477" s="210"/>
      <c r="F477" s="217" t="s">
        <v>494</v>
      </c>
      <c r="G477" s="217" t="s">
        <v>641</v>
      </c>
      <c r="H477" s="217">
        <v>2030</v>
      </c>
      <c r="I477" s="217" t="s">
        <v>643</v>
      </c>
      <c r="J477" s="217"/>
      <c r="K477" s="217">
        <v>2022</v>
      </c>
      <c r="L477" s="222" t="s">
        <v>431</v>
      </c>
      <c r="M477" s="223"/>
      <c r="N477" s="223"/>
      <c r="O477" s="223"/>
      <c r="P477" s="223"/>
      <c r="Q477" s="223" t="s">
        <v>39</v>
      </c>
      <c r="R477" s="195" t="s">
        <v>542</v>
      </c>
      <c r="S477" s="196"/>
      <c r="T477" s="196"/>
      <c r="U477" s="196"/>
      <c r="V477" s="196"/>
      <c r="W477" s="197" t="s">
        <v>355</v>
      </c>
      <c r="X477" s="197" t="s">
        <v>1096</v>
      </c>
      <c r="Y477" s="197">
        <v>2030</v>
      </c>
      <c r="Z477" s="197">
        <v>2021</v>
      </c>
    </row>
    <row r="478" spans="1:26" ht="15.65" customHeight="1">
      <c r="A478" s="210" t="s">
        <v>524</v>
      </c>
      <c r="B478" s="212" t="s">
        <v>6730</v>
      </c>
      <c r="C478" s="212">
        <v>2030</v>
      </c>
      <c r="D478" s="212"/>
      <c r="E478" s="210"/>
      <c r="F478" s="217" t="s">
        <v>394</v>
      </c>
      <c r="G478" s="217" t="s">
        <v>641</v>
      </c>
      <c r="H478" s="217">
        <v>2030</v>
      </c>
      <c r="I478" s="217" t="s">
        <v>643</v>
      </c>
      <c r="J478" s="217">
        <v>2040</v>
      </c>
      <c r="K478" s="217">
        <v>2024</v>
      </c>
      <c r="L478" s="222" t="s">
        <v>527</v>
      </c>
      <c r="M478" s="223"/>
      <c r="N478" s="223"/>
      <c r="O478" s="223"/>
      <c r="P478" s="223"/>
      <c r="Q478" s="223" t="s">
        <v>39</v>
      </c>
      <c r="R478" s="195" t="s">
        <v>2965</v>
      </c>
      <c r="S478" s="196" t="s">
        <v>1096</v>
      </c>
      <c r="T478" s="196">
        <v>2031</v>
      </c>
      <c r="U478" s="196"/>
      <c r="V478" s="196">
        <v>2030</v>
      </c>
      <c r="W478" s="199" t="s">
        <v>100</v>
      </c>
      <c r="X478" s="199"/>
      <c r="Y478" s="199"/>
      <c r="Z478" s="199"/>
    </row>
    <row r="479" spans="1:26" ht="15.65" customHeight="1">
      <c r="A479" s="210" t="s">
        <v>525</v>
      </c>
      <c r="B479" s="212" t="s">
        <v>633</v>
      </c>
      <c r="C479" s="212">
        <v>2030</v>
      </c>
      <c r="D479" s="212"/>
      <c r="E479" s="210"/>
      <c r="F479" s="217" t="s">
        <v>60</v>
      </c>
      <c r="G479" s="217" t="s">
        <v>641</v>
      </c>
      <c r="H479" s="217">
        <v>2025</v>
      </c>
      <c r="I479" s="217" t="s">
        <v>634</v>
      </c>
      <c r="J479" s="217"/>
      <c r="K479" s="217">
        <v>2022</v>
      </c>
      <c r="L479" s="222" t="s">
        <v>395</v>
      </c>
      <c r="M479" s="223"/>
      <c r="N479" s="223"/>
      <c r="O479" s="223"/>
      <c r="P479" s="223"/>
      <c r="Q479" s="223" t="s">
        <v>39</v>
      </c>
      <c r="R479" s="195" t="s">
        <v>415</v>
      </c>
      <c r="S479" s="196" t="s">
        <v>635</v>
      </c>
      <c r="T479" s="196">
        <v>2030</v>
      </c>
      <c r="U479" s="196"/>
      <c r="V479" s="196"/>
      <c r="W479" s="197" t="s">
        <v>49</v>
      </c>
      <c r="X479" s="197" t="s">
        <v>1096</v>
      </c>
      <c r="Y479" s="197">
        <v>2025</v>
      </c>
      <c r="Z479" s="197">
        <v>2016</v>
      </c>
    </row>
    <row r="480" spans="1:26" ht="15.65" customHeight="1">
      <c r="A480" s="211" t="s">
        <v>526</v>
      </c>
      <c r="B480" s="212" t="s">
        <v>6730</v>
      </c>
      <c r="C480" s="212">
        <v>2030</v>
      </c>
      <c r="D480" s="212" t="s">
        <v>6730</v>
      </c>
      <c r="E480" s="210">
        <v>2050</v>
      </c>
      <c r="F480" s="217" t="s">
        <v>355</v>
      </c>
      <c r="G480" s="217" t="s">
        <v>641</v>
      </c>
      <c r="H480" s="217">
        <v>2030</v>
      </c>
      <c r="I480" s="217" t="s">
        <v>634</v>
      </c>
      <c r="J480" s="217"/>
      <c r="K480" s="217">
        <v>2020</v>
      </c>
      <c r="L480" s="222" t="s">
        <v>546</v>
      </c>
      <c r="M480" s="223"/>
      <c r="N480" s="223"/>
      <c r="O480" s="223"/>
      <c r="P480" s="223"/>
      <c r="Q480" s="223" t="s">
        <v>39</v>
      </c>
      <c r="R480" s="195" t="s">
        <v>273</v>
      </c>
      <c r="S480" s="196" t="s">
        <v>635</v>
      </c>
      <c r="T480" s="196">
        <v>2030</v>
      </c>
      <c r="U480" s="196"/>
      <c r="V480" s="196"/>
      <c r="W480" s="199" t="s">
        <v>170</v>
      </c>
      <c r="X480" s="199"/>
      <c r="Y480" s="199"/>
      <c r="Z480" s="199"/>
    </row>
    <row r="481" spans="1:26" ht="15.65" customHeight="1">
      <c r="A481" s="210" t="s">
        <v>527</v>
      </c>
      <c r="B481" s="212"/>
      <c r="C481" s="212"/>
      <c r="D481" s="212"/>
      <c r="E481" s="210"/>
      <c r="F481" s="217" t="s">
        <v>334</v>
      </c>
      <c r="G481" s="217"/>
      <c r="H481" s="217"/>
      <c r="I481" s="217"/>
      <c r="J481" s="217"/>
      <c r="K481" s="217"/>
      <c r="L481" s="222" t="s">
        <v>471</v>
      </c>
      <c r="M481" s="223" t="s">
        <v>635</v>
      </c>
      <c r="N481" s="223">
        <v>2030</v>
      </c>
      <c r="O481" s="223"/>
      <c r="P481" s="223"/>
      <c r="Q481" s="223" t="s">
        <v>39</v>
      </c>
      <c r="R481" s="195" t="s">
        <v>316</v>
      </c>
      <c r="S481" s="196" t="s">
        <v>1096</v>
      </c>
      <c r="T481" s="196">
        <v>2035</v>
      </c>
      <c r="U481" s="196"/>
      <c r="V481" s="196">
        <v>2035</v>
      </c>
      <c r="W481" s="197" t="s">
        <v>2951</v>
      </c>
      <c r="X481" s="197"/>
      <c r="Y481" s="197"/>
      <c r="Z481" s="197"/>
    </row>
    <row r="482" spans="1:26" ht="15.65" customHeight="1">
      <c r="A482" s="206" t="s">
        <v>528</v>
      </c>
      <c r="B482" s="209"/>
      <c r="C482" s="209"/>
      <c r="D482" s="209"/>
      <c r="E482" s="206"/>
      <c r="F482" s="217" t="s">
        <v>100</v>
      </c>
      <c r="G482" s="217"/>
      <c r="H482" s="217"/>
      <c r="I482" s="217"/>
      <c r="J482" s="217"/>
      <c r="K482" s="217"/>
      <c r="L482" s="222" t="s">
        <v>460</v>
      </c>
      <c r="M482" s="223" t="s">
        <v>1096</v>
      </c>
      <c r="N482" s="223">
        <v>2030</v>
      </c>
      <c r="O482" s="223" t="s">
        <v>1135</v>
      </c>
      <c r="P482" s="223">
        <v>2040</v>
      </c>
      <c r="Q482" s="223">
        <v>2022</v>
      </c>
      <c r="R482" s="195" t="s">
        <v>2971</v>
      </c>
      <c r="S482" s="196" t="s">
        <v>1096</v>
      </c>
      <c r="T482" s="196">
        <v>2030</v>
      </c>
      <c r="U482" s="196"/>
      <c r="V482" s="196">
        <v>2030</v>
      </c>
      <c r="W482" s="199" t="s">
        <v>119</v>
      </c>
      <c r="X482" s="199"/>
      <c r="Y482" s="199"/>
      <c r="Z482" s="199"/>
    </row>
    <row r="483" spans="1:26" ht="15.65" customHeight="1">
      <c r="A483" s="206" t="s">
        <v>529</v>
      </c>
      <c r="B483" s="209"/>
      <c r="C483" s="209"/>
      <c r="D483" s="209"/>
      <c r="E483" s="206"/>
      <c r="F483" s="217" t="s">
        <v>49</v>
      </c>
      <c r="G483" s="217" t="s">
        <v>641</v>
      </c>
      <c r="H483" s="217">
        <v>2025</v>
      </c>
      <c r="I483" s="217" t="s">
        <v>634</v>
      </c>
      <c r="J483" s="217"/>
      <c r="K483" s="217">
        <v>2016</v>
      </c>
      <c r="L483" s="222" t="s">
        <v>2513</v>
      </c>
      <c r="M483" s="223"/>
      <c r="N483" s="223"/>
      <c r="O483" s="223"/>
      <c r="P483" s="223"/>
      <c r="Q483" s="223" t="s">
        <v>39</v>
      </c>
      <c r="R483" s="195" t="s">
        <v>446</v>
      </c>
      <c r="S483" s="196" t="s">
        <v>1096</v>
      </c>
      <c r="T483" s="196">
        <v>2025</v>
      </c>
      <c r="U483" s="196"/>
      <c r="V483" s="196">
        <v>2050</v>
      </c>
      <c r="W483" s="197" t="s">
        <v>3239</v>
      </c>
      <c r="X483" s="197"/>
      <c r="Y483" s="197"/>
      <c r="Z483" s="197"/>
    </row>
    <row r="484" spans="1:26" ht="15.65" customHeight="1">
      <c r="A484" s="208" t="s">
        <v>530</v>
      </c>
      <c r="B484" s="209" t="s">
        <v>6730</v>
      </c>
      <c r="C484" s="209">
        <v>2030</v>
      </c>
      <c r="D484" s="209"/>
      <c r="E484" s="206"/>
      <c r="F484" s="217" t="s">
        <v>170</v>
      </c>
      <c r="G484" s="217" t="s">
        <v>641</v>
      </c>
      <c r="H484" s="217">
        <v>2030</v>
      </c>
      <c r="I484" s="217" t="s">
        <v>634</v>
      </c>
      <c r="J484" s="217"/>
      <c r="K484" s="217">
        <v>2023</v>
      </c>
      <c r="L484" s="222" t="s">
        <v>545</v>
      </c>
      <c r="M484" s="223" t="s">
        <v>635</v>
      </c>
      <c r="N484" s="223">
        <v>2030</v>
      </c>
      <c r="O484" s="223" t="s">
        <v>1097</v>
      </c>
      <c r="P484" s="223"/>
      <c r="Q484" s="223">
        <v>2023</v>
      </c>
      <c r="R484" s="195" t="s">
        <v>525</v>
      </c>
      <c r="S484" s="196" t="s">
        <v>1096</v>
      </c>
      <c r="T484" s="196">
        <v>2030</v>
      </c>
      <c r="U484" s="196"/>
      <c r="V484" s="196">
        <v>2030</v>
      </c>
      <c r="W484" s="199" t="s">
        <v>248</v>
      </c>
      <c r="X484" s="199"/>
      <c r="Y484" s="199"/>
      <c r="Z484" s="199"/>
    </row>
    <row r="485" spans="1:26" ht="15.65" customHeight="1">
      <c r="A485" s="210" t="s">
        <v>531</v>
      </c>
      <c r="B485" s="212"/>
      <c r="C485" s="212"/>
      <c r="D485" s="212"/>
      <c r="E485" s="210"/>
      <c r="F485" s="217" t="s">
        <v>443</v>
      </c>
      <c r="G485" s="217"/>
      <c r="H485" s="217"/>
      <c r="I485" s="217"/>
      <c r="J485" s="217"/>
      <c r="K485" s="217"/>
      <c r="L485" s="222" t="s">
        <v>529</v>
      </c>
      <c r="M485" s="223"/>
      <c r="N485" s="223"/>
      <c r="O485" s="223"/>
      <c r="P485" s="223"/>
      <c r="Q485" s="223" t="s">
        <v>39</v>
      </c>
      <c r="R485" s="195" t="s">
        <v>2549</v>
      </c>
      <c r="S485" s="196" t="s">
        <v>635</v>
      </c>
      <c r="T485" s="196">
        <v>2030</v>
      </c>
      <c r="U485" s="196"/>
      <c r="V485" s="201"/>
      <c r="W485" s="197" t="s">
        <v>544</v>
      </c>
      <c r="X485" s="197"/>
      <c r="Y485" s="197"/>
      <c r="Z485" s="197"/>
    </row>
    <row r="486" spans="1:26" ht="15.65" customHeight="1">
      <c r="A486" s="210" t="s">
        <v>532</v>
      </c>
      <c r="B486" s="212" t="s">
        <v>633</v>
      </c>
      <c r="C486" s="212">
        <v>2030</v>
      </c>
      <c r="D486" s="214" t="s">
        <v>633</v>
      </c>
      <c r="E486" s="210"/>
      <c r="F486" s="217" t="s">
        <v>119</v>
      </c>
      <c r="G486" s="217"/>
      <c r="H486" s="217"/>
      <c r="I486" s="217"/>
      <c r="J486" s="217"/>
      <c r="K486" s="217"/>
      <c r="L486" s="222" t="s">
        <v>446</v>
      </c>
      <c r="M486" s="223" t="s">
        <v>1096</v>
      </c>
      <c r="N486" s="223">
        <v>2030</v>
      </c>
      <c r="O486" s="223" t="s">
        <v>1097</v>
      </c>
      <c r="P486" s="223"/>
      <c r="Q486" s="223">
        <v>2023</v>
      </c>
      <c r="R486" s="195" t="s">
        <v>2555</v>
      </c>
      <c r="S486" s="196" t="s">
        <v>635</v>
      </c>
      <c r="T486" s="196">
        <v>2030</v>
      </c>
      <c r="U486" s="196"/>
      <c r="V486" s="196">
        <v>2030</v>
      </c>
      <c r="W486" s="199" t="s">
        <v>393</v>
      </c>
      <c r="X486" s="199" t="s">
        <v>1096</v>
      </c>
      <c r="Y486" s="199">
        <v>2030</v>
      </c>
      <c r="Z486" s="199">
        <v>2020</v>
      </c>
    </row>
    <row r="487" spans="1:26" ht="15.65" customHeight="1">
      <c r="A487" s="210" t="s">
        <v>533</v>
      </c>
      <c r="B487" s="212"/>
      <c r="C487" s="212"/>
      <c r="D487" s="212"/>
      <c r="E487" s="210"/>
      <c r="F487" s="217" t="s">
        <v>248</v>
      </c>
      <c r="G487" s="217" t="s">
        <v>633</v>
      </c>
      <c r="H487" s="217">
        <v>2030</v>
      </c>
      <c r="I487" s="217" t="s">
        <v>643</v>
      </c>
      <c r="J487" s="217"/>
      <c r="K487" s="217">
        <v>2022</v>
      </c>
      <c r="L487" s="222" t="s">
        <v>478</v>
      </c>
      <c r="M487" s="223" t="s">
        <v>1096</v>
      </c>
      <c r="N487" s="223">
        <v>2030</v>
      </c>
      <c r="O487" s="223" t="s">
        <v>1097</v>
      </c>
      <c r="P487" s="223"/>
      <c r="Q487" s="223">
        <v>2022</v>
      </c>
      <c r="R487" s="195" t="s">
        <v>461</v>
      </c>
      <c r="S487" s="196"/>
      <c r="T487" s="196"/>
      <c r="U487" s="196"/>
      <c r="V487" s="196">
        <v>2032</v>
      </c>
      <c r="W487" s="197" t="s">
        <v>197</v>
      </c>
      <c r="X487" s="197"/>
      <c r="Y487" s="197"/>
      <c r="Z487" s="197"/>
    </row>
    <row r="488" spans="1:26" ht="15.65" customHeight="1">
      <c r="A488" s="210" t="s">
        <v>534</v>
      </c>
      <c r="B488" s="212" t="s">
        <v>6730</v>
      </c>
      <c r="C488" s="209">
        <v>2030</v>
      </c>
      <c r="D488" s="212" t="s">
        <v>6730</v>
      </c>
      <c r="E488" s="210">
        <v>2050</v>
      </c>
      <c r="F488" s="217" t="s">
        <v>393</v>
      </c>
      <c r="G488" s="217" t="s">
        <v>641</v>
      </c>
      <c r="H488" s="217">
        <v>2030</v>
      </c>
      <c r="I488" s="217" t="s">
        <v>643</v>
      </c>
      <c r="J488" s="217"/>
      <c r="K488" s="217">
        <v>2020</v>
      </c>
      <c r="L488" s="222" t="s">
        <v>2531</v>
      </c>
      <c r="M488" s="223" t="s">
        <v>1096</v>
      </c>
      <c r="N488" s="223">
        <v>2025</v>
      </c>
      <c r="O488" s="223" t="s">
        <v>1097</v>
      </c>
      <c r="P488" s="223"/>
      <c r="Q488" s="223">
        <v>2021</v>
      </c>
      <c r="R488" s="195" t="s">
        <v>2541</v>
      </c>
      <c r="S488" s="196"/>
      <c r="T488" s="196"/>
      <c r="U488" s="196"/>
      <c r="V488" s="196"/>
      <c r="W488" s="199" t="s">
        <v>415</v>
      </c>
      <c r="X488" s="199" t="s">
        <v>635</v>
      </c>
      <c r="Y488" s="199"/>
      <c r="Z488" s="199">
        <v>2020</v>
      </c>
    </row>
    <row r="489" spans="1:26" ht="15.65" customHeight="1">
      <c r="A489" s="210" t="s">
        <v>535</v>
      </c>
      <c r="B489" s="212" t="s">
        <v>6730</v>
      </c>
      <c r="C489" s="212">
        <v>2035</v>
      </c>
      <c r="D489" s="212"/>
      <c r="E489" s="210"/>
      <c r="F489" s="217" t="s">
        <v>414</v>
      </c>
      <c r="G489" s="217"/>
      <c r="H489" s="217"/>
      <c r="I489" s="217"/>
      <c r="J489" s="217"/>
      <c r="K489" s="217"/>
      <c r="L489" s="222" t="s">
        <v>484</v>
      </c>
      <c r="M489" s="223" t="s">
        <v>1096</v>
      </c>
      <c r="N489" s="223">
        <v>2025</v>
      </c>
      <c r="O489" s="223" t="s">
        <v>1097</v>
      </c>
      <c r="P489" s="223"/>
      <c r="Q489" s="223">
        <v>2020</v>
      </c>
      <c r="R489" s="195" t="s">
        <v>2975</v>
      </c>
      <c r="S489" s="196"/>
      <c r="T489" s="196"/>
      <c r="U489" s="196"/>
      <c r="V489" s="196"/>
      <c r="W489" s="197" t="s">
        <v>146</v>
      </c>
      <c r="X489" s="197"/>
      <c r="Y489" s="197"/>
      <c r="Z489" s="197"/>
    </row>
    <row r="490" spans="1:26" ht="15.65" customHeight="1">
      <c r="A490" s="210" t="s">
        <v>536</v>
      </c>
      <c r="B490" s="212"/>
      <c r="C490" s="212"/>
      <c r="D490" s="212"/>
      <c r="E490" s="210"/>
      <c r="F490" s="217" t="s">
        <v>197</v>
      </c>
      <c r="G490" s="217"/>
      <c r="H490" s="217"/>
      <c r="I490" s="217"/>
      <c r="J490" s="217"/>
      <c r="K490" s="217"/>
      <c r="L490" s="222" t="s">
        <v>2537</v>
      </c>
      <c r="M490" s="223" t="s">
        <v>1096</v>
      </c>
      <c r="N490" s="223">
        <v>2035</v>
      </c>
      <c r="O490" s="223"/>
      <c r="P490" s="223"/>
      <c r="Q490" s="223">
        <v>2022</v>
      </c>
      <c r="R490" s="195" t="s">
        <v>2976</v>
      </c>
      <c r="S490" s="196" t="s">
        <v>1096</v>
      </c>
      <c r="T490" s="196">
        <v>2025</v>
      </c>
      <c r="U490" s="196">
        <v>2050</v>
      </c>
      <c r="V490" s="196">
        <v>2050</v>
      </c>
      <c r="W490" s="199" t="s">
        <v>256</v>
      </c>
      <c r="X490" s="199"/>
      <c r="Y490" s="199"/>
      <c r="Z490" s="199"/>
    </row>
    <row r="491" spans="1:26" ht="15.65" customHeight="1">
      <c r="A491" s="206" t="s">
        <v>537</v>
      </c>
      <c r="B491" s="209"/>
      <c r="C491" s="209"/>
      <c r="D491" s="209"/>
      <c r="E491" s="206"/>
      <c r="F491" s="217" t="s">
        <v>415</v>
      </c>
      <c r="G491" s="217" t="s">
        <v>633</v>
      </c>
      <c r="H491" s="217">
        <v>2030</v>
      </c>
      <c r="I491" s="217" t="s">
        <v>634</v>
      </c>
      <c r="J491" s="217"/>
      <c r="K491" s="217">
        <v>2020</v>
      </c>
      <c r="L491" s="222" t="s">
        <v>2541</v>
      </c>
      <c r="M491" s="223"/>
      <c r="N491" s="223"/>
      <c r="O491" s="223"/>
      <c r="P491" s="223"/>
      <c r="Q491" s="223" t="s">
        <v>39</v>
      </c>
      <c r="R491" s="195" t="s">
        <v>2977</v>
      </c>
      <c r="S491" s="196"/>
      <c r="T491" s="196"/>
      <c r="U491" s="196"/>
      <c r="V491" s="196"/>
      <c r="W491" s="197" t="s">
        <v>345</v>
      </c>
      <c r="X491" s="197"/>
      <c r="Y491" s="197"/>
      <c r="Z491" s="197"/>
    </row>
    <row r="492" spans="1:26" ht="15.65" customHeight="1">
      <c r="A492" s="206" t="s">
        <v>538</v>
      </c>
      <c r="B492" s="209"/>
      <c r="C492" s="209"/>
      <c r="D492" s="209"/>
      <c r="E492" s="206"/>
      <c r="F492" s="217" t="s">
        <v>146</v>
      </c>
      <c r="G492" s="217"/>
      <c r="H492" s="217"/>
      <c r="I492" s="217"/>
      <c r="J492" s="217"/>
      <c r="K492" s="217"/>
      <c r="L492" s="222" t="s">
        <v>470</v>
      </c>
      <c r="M492" s="223" t="s">
        <v>1096</v>
      </c>
      <c r="N492" s="223">
        <v>2030</v>
      </c>
      <c r="O492" s="223"/>
      <c r="P492" s="223"/>
      <c r="Q492" s="223">
        <v>2021</v>
      </c>
      <c r="R492" s="195" t="s">
        <v>897</v>
      </c>
      <c r="S492" s="196"/>
      <c r="T492" s="196"/>
      <c r="U492" s="196"/>
      <c r="V492" s="196"/>
      <c r="W492" s="199" t="s">
        <v>2574</v>
      </c>
      <c r="X492" s="199"/>
      <c r="Y492" s="199"/>
      <c r="Z492" s="199"/>
    </row>
    <row r="493" spans="1:26" ht="15.65" customHeight="1">
      <c r="A493" s="210" t="s">
        <v>539</v>
      </c>
      <c r="B493" s="212"/>
      <c r="C493" s="212"/>
      <c r="D493" s="212"/>
      <c r="E493" s="210"/>
      <c r="F493" s="217" t="s">
        <v>256</v>
      </c>
      <c r="G493" s="217"/>
      <c r="H493" s="217"/>
      <c r="I493" s="217"/>
      <c r="J493" s="217"/>
      <c r="K493" s="217"/>
      <c r="L493" s="222" t="s">
        <v>459</v>
      </c>
      <c r="M493" s="223"/>
      <c r="N493" s="223"/>
      <c r="O493" s="223"/>
      <c r="P493" s="223"/>
      <c r="Q493" s="223" t="s">
        <v>39</v>
      </c>
      <c r="R493" s="195" t="s">
        <v>2979</v>
      </c>
      <c r="S493" s="196" t="s">
        <v>635</v>
      </c>
      <c r="T493" s="196">
        <v>2030</v>
      </c>
      <c r="U493" s="196"/>
      <c r="V493" s="196">
        <v>2030</v>
      </c>
      <c r="W493" s="197" t="s">
        <v>289</v>
      </c>
      <c r="X493" s="197"/>
      <c r="Y493" s="197"/>
      <c r="Z493" s="197"/>
    </row>
    <row r="494" spans="1:26" ht="15.65" customHeight="1">
      <c r="A494" s="210" t="s">
        <v>540</v>
      </c>
      <c r="B494" s="212" t="s">
        <v>6730</v>
      </c>
      <c r="C494" s="212">
        <v>2030</v>
      </c>
      <c r="D494" s="212" t="s">
        <v>6730</v>
      </c>
      <c r="E494" s="210">
        <v>2050</v>
      </c>
      <c r="F494" s="217" t="s">
        <v>345</v>
      </c>
      <c r="G494" s="217"/>
      <c r="H494" s="217"/>
      <c r="I494" s="217"/>
      <c r="J494" s="217"/>
      <c r="K494" s="217"/>
      <c r="L494" s="222" t="s">
        <v>2549</v>
      </c>
      <c r="M494" s="223" t="s">
        <v>635</v>
      </c>
      <c r="N494" s="223">
        <v>2030</v>
      </c>
      <c r="O494" s="223" t="s">
        <v>1097</v>
      </c>
      <c r="P494" s="223"/>
      <c r="Q494" s="223">
        <v>2021</v>
      </c>
      <c r="R494" s="195" t="s">
        <v>489</v>
      </c>
      <c r="S494" s="196" t="s">
        <v>1096</v>
      </c>
      <c r="T494" s="196">
        <v>2030</v>
      </c>
      <c r="U494" s="196"/>
      <c r="V494" s="196">
        <v>2030</v>
      </c>
      <c r="W494" s="199" t="s">
        <v>3240</v>
      </c>
      <c r="X494" s="199"/>
      <c r="Y494" s="199"/>
      <c r="Z494" s="199"/>
    </row>
    <row r="495" spans="1:26" ht="15.65" customHeight="1">
      <c r="A495" s="206" t="s">
        <v>541</v>
      </c>
      <c r="B495" s="212" t="s">
        <v>6730</v>
      </c>
      <c r="C495" s="212">
        <v>2030</v>
      </c>
      <c r="D495" s="212" t="s">
        <v>6731</v>
      </c>
      <c r="E495" s="210"/>
      <c r="F495" s="217" t="s">
        <v>289</v>
      </c>
      <c r="G495" s="217"/>
      <c r="H495" s="217"/>
      <c r="I495" s="217"/>
      <c r="J495" s="217"/>
      <c r="K495" s="217"/>
      <c r="L495" s="222" t="s">
        <v>2552</v>
      </c>
      <c r="M495" s="223"/>
      <c r="N495" s="223"/>
      <c r="O495" s="223"/>
      <c r="P495" s="223"/>
      <c r="Q495" s="223" t="s">
        <v>39</v>
      </c>
      <c r="R495" s="195" t="s">
        <v>2980</v>
      </c>
      <c r="S495" s="196"/>
      <c r="T495" s="196"/>
      <c r="U495" s="196"/>
      <c r="V495" s="196">
        <v>2030</v>
      </c>
      <c r="W495" s="197" t="s">
        <v>2945</v>
      </c>
      <c r="X495" s="197"/>
      <c r="Y495" s="197"/>
      <c r="Z495" s="197"/>
    </row>
    <row r="496" spans="1:26" ht="15.65" customHeight="1">
      <c r="A496" s="206" t="s">
        <v>542</v>
      </c>
      <c r="B496" s="209"/>
      <c r="C496" s="209"/>
      <c r="D496" s="209"/>
      <c r="E496" s="206"/>
      <c r="F496" s="217" t="s">
        <v>390</v>
      </c>
      <c r="G496" s="217" t="s">
        <v>641</v>
      </c>
      <c r="H496" s="217">
        <v>2030</v>
      </c>
      <c r="I496" s="217" t="s">
        <v>634</v>
      </c>
      <c r="J496" s="217"/>
      <c r="K496" s="217">
        <v>2022</v>
      </c>
      <c r="L496" s="222" t="s">
        <v>2555</v>
      </c>
      <c r="M496" s="223" t="s">
        <v>1096</v>
      </c>
      <c r="N496" s="223">
        <v>2030</v>
      </c>
      <c r="O496" s="223"/>
      <c r="P496" s="223"/>
      <c r="Q496" s="223">
        <v>2023</v>
      </c>
      <c r="R496" s="195" t="s">
        <v>2981</v>
      </c>
      <c r="S496" s="196" t="s">
        <v>635</v>
      </c>
      <c r="T496" s="196">
        <v>2030</v>
      </c>
      <c r="U496" s="196"/>
      <c r="V496" s="196"/>
      <c r="W496" s="199" t="s">
        <v>390</v>
      </c>
      <c r="X496" s="199" t="s">
        <v>635</v>
      </c>
      <c r="Y496" s="199"/>
      <c r="Z496" s="199">
        <v>2021</v>
      </c>
    </row>
    <row r="497" spans="1:26" ht="15.65" customHeight="1">
      <c r="A497" s="210" t="s">
        <v>543</v>
      </c>
      <c r="B497" s="212"/>
      <c r="C497" s="212"/>
      <c r="D497" s="212"/>
      <c r="E497" s="210"/>
      <c r="F497" s="217" t="s">
        <v>378</v>
      </c>
      <c r="G497" s="217"/>
      <c r="H497" s="217"/>
      <c r="I497" s="217"/>
      <c r="J497" s="217"/>
      <c r="K497" s="217"/>
      <c r="L497" s="222" t="s">
        <v>537</v>
      </c>
      <c r="M497" s="223"/>
      <c r="N497" s="223"/>
      <c r="O497" s="223"/>
      <c r="P497" s="223"/>
      <c r="Q497" s="223" t="s">
        <v>39</v>
      </c>
      <c r="R497" s="195" t="s">
        <v>2200</v>
      </c>
      <c r="S497" s="196" t="s">
        <v>1096</v>
      </c>
      <c r="T497" s="196">
        <v>2030</v>
      </c>
      <c r="U497" s="196"/>
      <c r="V497" s="196">
        <v>2030</v>
      </c>
      <c r="W497" s="197" t="s">
        <v>378</v>
      </c>
      <c r="X497" s="197"/>
      <c r="Y497" s="197"/>
      <c r="Z497" s="197"/>
    </row>
    <row r="498" spans="1:26" ht="15.65" customHeight="1">
      <c r="A498" s="210" t="s">
        <v>544</v>
      </c>
      <c r="B498" s="212" t="s">
        <v>6730</v>
      </c>
      <c r="C498" s="212">
        <v>2030</v>
      </c>
      <c r="D498" s="212" t="s">
        <v>6730</v>
      </c>
      <c r="E498" s="210">
        <v>2050</v>
      </c>
      <c r="F498" s="217" t="s">
        <v>203</v>
      </c>
      <c r="G498" s="217"/>
      <c r="H498" s="217"/>
      <c r="I498" s="217"/>
      <c r="J498" s="217"/>
      <c r="K498" s="217"/>
      <c r="L498" s="222" t="s">
        <v>2561</v>
      </c>
      <c r="M498" s="223"/>
      <c r="N498" s="223"/>
      <c r="O498" s="223"/>
      <c r="P498" s="223"/>
      <c r="Q498" s="223" t="s">
        <v>39</v>
      </c>
      <c r="R498" s="195" t="s">
        <v>2457</v>
      </c>
      <c r="S498" s="196" t="s">
        <v>1096</v>
      </c>
      <c r="T498" s="196">
        <v>2030</v>
      </c>
      <c r="U498" s="196"/>
      <c r="V498" s="196">
        <v>2030</v>
      </c>
      <c r="W498" s="199" t="s">
        <v>203</v>
      </c>
      <c r="X498" s="199"/>
      <c r="Y498" s="199"/>
      <c r="Z498" s="199"/>
    </row>
    <row r="499" spans="1:26" ht="15.65" customHeight="1">
      <c r="A499" s="210" t="s">
        <v>545</v>
      </c>
      <c r="B499" s="212" t="s">
        <v>6730</v>
      </c>
      <c r="C499" s="212">
        <v>2034</v>
      </c>
      <c r="D499" s="212" t="s">
        <v>6731</v>
      </c>
      <c r="E499" s="210"/>
      <c r="F499" s="217" t="s">
        <v>268</v>
      </c>
      <c r="G499" s="217"/>
      <c r="H499" s="217"/>
      <c r="I499" s="217"/>
      <c r="J499" s="217"/>
      <c r="K499" s="217"/>
      <c r="L499" s="222" t="s">
        <v>523</v>
      </c>
      <c r="M499" s="223"/>
      <c r="N499" s="223"/>
      <c r="O499" s="223"/>
      <c r="P499" s="223"/>
      <c r="Q499" s="223" t="s">
        <v>39</v>
      </c>
      <c r="R499" s="195" t="s">
        <v>540</v>
      </c>
      <c r="S499" s="196" t="s">
        <v>1096</v>
      </c>
      <c r="T499" s="196">
        <v>2030</v>
      </c>
      <c r="U499" s="196"/>
      <c r="V499" s="196">
        <v>2030</v>
      </c>
      <c r="W499" s="197" t="s">
        <v>268</v>
      </c>
      <c r="X499" s="197"/>
      <c r="Y499" s="197"/>
      <c r="Z499" s="197"/>
    </row>
    <row r="500" spans="1:26" ht="15.65" customHeight="1">
      <c r="A500" s="210" t="s">
        <v>546</v>
      </c>
      <c r="B500" s="212"/>
      <c r="C500" s="212"/>
      <c r="D500" s="212"/>
      <c r="E500" s="210"/>
      <c r="F500" s="217" t="s">
        <v>166</v>
      </c>
      <c r="G500" s="217"/>
      <c r="H500" s="217"/>
      <c r="I500" s="217"/>
      <c r="J500" s="217"/>
      <c r="K500" s="217"/>
      <c r="L500" s="222" t="s">
        <v>2567</v>
      </c>
      <c r="M500" s="223"/>
      <c r="N500" s="223"/>
      <c r="O500" s="223"/>
      <c r="P500" s="223"/>
      <c r="Q500" s="223" t="s">
        <v>39</v>
      </c>
      <c r="R500" s="195" t="s">
        <v>484</v>
      </c>
      <c r="S500" s="196" t="s">
        <v>1096</v>
      </c>
      <c r="T500" s="196">
        <v>2025</v>
      </c>
      <c r="U500" s="196"/>
      <c r="V500" s="196">
        <v>2025</v>
      </c>
      <c r="W500" s="199" t="s">
        <v>166</v>
      </c>
      <c r="X500" s="199"/>
      <c r="Y500" s="199"/>
      <c r="Z500" s="199"/>
    </row>
    <row r="501" spans="1:26" ht="15.65" customHeight="1">
      <c r="A501" s="206" t="s">
        <v>547</v>
      </c>
      <c r="B501" s="209"/>
      <c r="C501" s="209"/>
      <c r="D501" s="209"/>
      <c r="E501" s="206"/>
      <c r="F501" s="217" t="s">
        <v>413</v>
      </c>
      <c r="G501" s="217"/>
      <c r="H501" s="217"/>
      <c r="I501" s="217"/>
      <c r="J501" s="217"/>
      <c r="K501" s="217"/>
      <c r="L501" s="222" t="s">
        <v>536</v>
      </c>
      <c r="M501" s="223"/>
      <c r="N501" s="223"/>
      <c r="O501" s="223"/>
      <c r="P501" s="223"/>
      <c r="Q501" s="223" t="s">
        <v>39</v>
      </c>
      <c r="R501" s="195" t="s">
        <v>2987</v>
      </c>
      <c r="S501" s="196" t="s">
        <v>1096</v>
      </c>
      <c r="T501" s="196">
        <v>2030</v>
      </c>
      <c r="U501" s="196"/>
      <c r="V501" s="196">
        <v>2030</v>
      </c>
      <c r="W501" s="197" t="s">
        <v>413</v>
      </c>
      <c r="X501" s="197"/>
      <c r="Y501" s="197"/>
      <c r="Z501" s="197"/>
    </row>
    <row r="502" spans="1:26" ht="15.65" customHeight="1">
      <c r="A502" s="210" t="s">
        <v>548</v>
      </c>
      <c r="B502" s="212" t="s">
        <v>6730</v>
      </c>
      <c r="C502" s="212">
        <v>2030</v>
      </c>
      <c r="D502" s="212" t="s">
        <v>6730</v>
      </c>
      <c r="E502" s="210">
        <v>2040</v>
      </c>
      <c r="F502" s="217" t="s">
        <v>257</v>
      </c>
      <c r="G502" s="217" t="s">
        <v>633</v>
      </c>
      <c r="H502" s="217">
        <v>2030</v>
      </c>
      <c r="I502" s="217" t="s">
        <v>634</v>
      </c>
      <c r="J502" s="217"/>
      <c r="K502" s="217">
        <v>2019</v>
      </c>
      <c r="L502" s="222" t="s">
        <v>2574</v>
      </c>
      <c r="M502" s="223"/>
      <c r="N502" s="223"/>
      <c r="O502" s="223"/>
      <c r="P502" s="223"/>
      <c r="Q502" s="223" t="s">
        <v>39</v>
      </c>
      <c r="R502" s="195" t="s">
        <v>2989</v>
      </c>
      <c r="S502" s="196"/>
      <c r="T502" s="196"/>
      <c r="U502" s="196"/>
      <c r="V502" s="196">
        <v>2030</v>
      </c>
      <c r="W502" s="199" t="s">
        <v>257</v>
      </c>
      <c r="X502" s="199" t="s">
        <v>635</v>
      </c>
      <c r="Y502" s="199"/>
      <c r="Z502" s="199">
        <v>2019</v>
      </c>
    </row>
    <row r="503" spans="1:26">
      <c r="F503" s="217"/>
      <c r="G503" s="217">
        <f>COUNTIF(G3:G502, "Targets Set")</f>
        <v>137</v>
      </c>
      <c r="H503" s="217"/>
      <c r="I503" s="217">
        <f>COUNTIF(I3:I502, "Yes")</f>
        <v>85</v>
      </c>
      <c r="J503" s="217">
        <f>COUNT(J3:J502)</f>
        <v>39</v>
      </c>
      <c r="K503" s="217"/>
      <c r="L503" s="218"/>
      <c r="M503" s="218"/>
      <c r="N503" s="218"/>
      <c r="O503" s="218"/>
      <c r="P503" s="218"/>
      <c r="Q503" s="218"/>
      <c r="R503" s="196"/>
      <c r="S503" s="196"/>
      <c r="T503" s="196"/>
      <c r="U503" s="196"/>
      <c r="V503" s="196"/>
      <c r="W503" s="202"/>
      <c r="X503" s="202"/>
      <c r="Y503" s="202"/>
      <c r="Z503" s="20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664"/>
  <sheetViews>
    <sheetView topLeftCell="A50" zoomScale="96" workbookViewId="0">
      <selection activeCell="C12" sqref="A1:U664"/>
    </sheetView>
  </sheetViews>
  <sheetFormatPr defaultColWidth="12" defaultRowHeight="14.5"/>
  <sheetData>
    <row r="1" spans="1:21">
      <c r="A1" t="s">
        <v>0</v>
      </c>
      <c r="B1" t="s">
        <v>6732</v>
      </c>
      <c r="C1" t="s">
        <v>6733</v>
      </c>
      <c r="D1" t="s">
        <v>6734</v>
      </c>
      <c r="E1" t="s">
        <v>6735</v>
      </c>
      <c r="F1" t="s">
        <v>6736</v>
      </c>
      <c r="G1" t="s">
        <v>6737</v>
      </c>
      <c r="H1" t="s">
        <v>6738</v>
      </c>
      <c r="I1" t="s">
        <v>6739</v>
      </c>
      <c r="J1" t="s">
        <v>6740</v>
      </c>
      <c r="K1" t="s">
        <v>6741</v>
      </c>
      <c r="L1" t="s">
        <v>6742</v>
      </c>
      <c r="M1" t="s">
        <v>6743</v>
      </c>
      <c r="N1" t="s">
        <v>6744</v>
      </c>
      <c r="O1" t="s">
        <v>6745</v>
      </c>
      <c r="P1" t="s">
        <v>6746</v>
      </c>
      <c r="Q1" t="s">
        <v>6747</v>
      </c>
      <c r="R1" t="s">
        <v>6748</v>
      </c>
      <c r="S1" t="s">
        <v>6749</v>
      </c>
      <c r="T1" t="s">
        <v>6750</v>
      </c>
      <c r="U1" t="s">
        <v>6751</v>
      </c>
    </row>
    <row r="2" spans="1:21">
      <c r="A2" t="str">
        <f t="array" ref="A2:A664">_xlfn.UNIQUE(_xlfn.VSTACK(sbti!A3:A502,sbti!F3:F503,sbti!L3:L502,sbti!R3:R502,sbti!W3:W502))</f>
        <v>Walmart</v>
      </c>
      <c r="B2" t="str">
        <f>IF(_xlfn.XLOOKUP(A2, sbti!A:A,sbti!B:B, "")="Targets Set","T",
IF(_xlfn.XLOOKUP(A2, sbti!A:A, sbti!B:B, "")="Committed","C",""))</f>
        <v>T</v>
      </c>
      <c r="C2">
        <f>IF(OR(B2="T", B2="C"),
    _xlfn.XLOOKUP(A2, sbti!A:A, sbti!C:C, ""),
    ""
)</f>
        <v>2030</v>
      </c>
      <c r="D2" t="str">
        <f>IF(_xlfn.XLOOKUP(A2, sbti!A:A,sbti!D:D, "")="Targets Set","T",
IF(_xlfn.XLOOKUP(A2, sbti!A:A, sbti!D:D, "")="Committed","C",""))</f>
        <v/>
      </c>
      <c r="E2" t="str">
        <f>IF(OR(D2="T", D2="C"),
    _xlfn.XLOOKUP(A2, sbti!A:A, sbti!E:E, ""),
    ""
)</f>
        <v/>
      </c>
      <c r="F2" t="str">
        <f>IF(_xlfn.XLOOKUP(A2, sbti!F:F, sbti!G:G, "")="Targets Set","T",
IF(_xlfn.XLOOKUP(A2, sbti!F:F, sbti!G:G, "")="Committed","C",""))</f>
        <v>T</v>
      </c>
      <c r="G2">
        <f>IF(OR('sbti evolution '!F2="T", 'sbti evolution '!F2="C"),
    _xlfn.XLOOKUP('sbti evolution '!A2, sbti!F:F, sbti!H:H, ""),
    ""
)</f>
        <v>2025</v>
      </c>
      <c r="H2" t="str">
        <f>IFERROR(
    IF(INDEX(sbti!J:J, MATCH(A2, sbti!F:F, 0))&lt;&gt;"", "T",
        IF(INDEX(sbti!K:K, MATCH(A2, sbti!F:F, 0))&lt;&gt;"", "C", "")
    ),
"")</f>
        <v>C</v>
      </c>
      <c r="I2">
        <f>IFERROR(
    IF(INDEX(sbti!J:J, MATCH(A2, sbti!F:F, 0))&lt;&gt;"", INDEX(sbti!J:J, MATCH(A2, sbti!F:F, 0)),
        IF(INDEX(sbti!K:K, MATCH(A2, sbti!F:F, 0))&lt;&gt;"", INDEX(sbti!K:K, MATCH(A2, sbti!F:F, 0)), "")
    ),
"")</f>
        <v>2016</v>
      </c>
      <c r="J2" t="str">
        <f>IF(_xlfn.XLOOKUP(A2, sbti!L:L,sbti!M:M, "")="T","T",
IF(_xlfn.XLOOKUP(A2, sbti!L:L, sbti!M:M, "")="C","C",""))</f>
        <v>T</v>
      </c>
      <c r="K2">
        <f>IF(OR(J2="T", J2="C"),
    _xlfn.XLOOKUP(A2, sbti!L:L,sbti!N:N),
    ""
)</f>
        <v>2025</v>
      </c>
      <c r="L2" t="str">
        <f>IF(_xlfn.XLOOKUP(A2, sbti!L:L,sbti!O:O, "")="s","T",
IF(_xlfn.XLOOKUP(A2, sbti!L:L, sbti!O:O, "")="c","C",""))</f>
        <v>C</v>
      </c>
      <c r="M2">
        <f>IF(L2="T",_xlfn.XLOOKUP(A2,sbti!L:L,sbti!P:P,""),
IF(L2="C",_xlfn.XLOOKUP(A2,sbti!L:L,sbti!Q:Q,""),
""))</f>
        <v>2016</v>
      </c>
      <c r="N2" t="str">
        <f>IF(_xlfn.XLOOKUP(A2, sbti!R:R,sbti!S:S, "")="T","T",
IF(_xlfn.XLOOKUP(A2, sbti!R:R, sbti!S:S, "")="C","C",""))</f>
        <v>T</v>
      </c>
      <c r="O2">
        <f>IF(OR(N2="T", N2="C"),
    _xlfn.XLOOKUP(A2, sbti!R:R,sbti!T:T),
    ""
)</f>
        <v>2025</v>
      </c>
      <c r="P2" t="str">
        <f>IFERROR(
    IF(INDEX(sbti!U:U, MATCH(A2, sbti!R:R, 0))&lt;&gt;"", "T",
        IF(INDEX(sbti!V:V, MATCH(A2, sbti!R:R, 0))&lt;&gt;"", "C", "")
    ),
"")</f>
        <v>C</v>
      </c>
      <c r="Q2">
        <f>IFERROR(
    IF(INDEX(sbti!U:U, MATCH(A2, sbti!R:R, 0))&lt;&gt;"",
       INDEX(sbti!U:U, MATCH(A2, sbti!R:R, 0)),
       IF(INDEX(sbti!V:V, MATCH(A2, sbti!R:R, 0))&lt;&gt;"",
          INDEX(sbti!V:V, MATCH(A2, sbti!R:R, 0)),
          "")
    ),
"")</f>
        <v>2030</v>
      </c>
      <c r="R2" t="str">
        <f>IF(_xlfn.XLOOKUP(A2, sbti!W:W,sbti!X:X, "")="T","T",
IF(_xlfn.XLOOKUP(A2, sbti!W:W, sbti!X:X, "")="C","C",""))</f>
        <v>T</v>
      </c>
      <c r="S2">
        <f>IF(R2="T",_xlfn.XLOOKUP(A2,sbti!W:W,sbti!Y:Y,""),
IF(R2="C",_xlfn.XLOOKUP(A2,sbti!W:W,sbti!Z:Z,""),
""))</f>
        <v>2025</v>
      </c>
    </row>
    <row r="3" spans="1:21">
      <c r="A3" t="str">
        <v>Amazon</v>
      </c>
      <c r="B3" t="str">
        <f>IF(_xlfn.XLOOKUP(A3, sbti!A:A,sbti!B:B, "")="Targets Set","T",
IF(_xlfn.XLOOKUP(A3, sbti!A:A, sbti!B:B, "")="Committed","C",""))</f>
        <v/>
      </c>
      <c r="C3" t="str">
        <f>IF(OR(B3="T", B3="C"),
    _xlfn.XLOOKUP(A3, sbti!A:A, sbti!C:C, ""),
    ""
)</f>
        <v/>
      </c>
      <c r="D3" t="str">
        <f>IF(_xlfn.XLOOKUP(A3, sbti!A:A,sbti!D:D, "")="Targets Set","T",
IF(_xlfn.XLOOKUP(A3, sbti!A:A, sbti!D:D, "")="Committed","C",""))</f>
        <v/>
      </c>
      <c r="E3" t="str">
        <f>IF(OR(D3="T", D3="C"),
    _xlfn.XLOOKUP(A3, sbti!A:A, sbti!E:E, ""),
    ""
)</f>
        <v/>
      </c>
      <c r="F3" t="str">
        <f>IF(_xlfn.XLOOKUP(A3, sbti!F:F, sbti!G:G, "")="Targets Set","T",
IF(_xlfn.XLOOKUP(A3, sbti!F:F, sbti!G:G, "")="Committed","C",""))</f>
        <v/>
      </c>
      <c r="G3" t="str">
        <f>IF(OR('sbti evolution '!F3="T", 'sbti evolution '!F3="C"),
    _xlfn.XLOOKUP('sbti evolution '!A3, sbti!F:F, sbti!H:H, ""),
    ""
)</f>
        <v/>
      </c>
      <c r="H3" t="str">
        <f>IFERROR(
    IF(INDEX(sbti!J:J, MATCH(A3, sbti!F:F, 0))&lt;&gt;"", "T",
        IF(INDEX(sbti!K:K, MATCH(A3, sbti!F:F, 0))&lt;&gt;"", "C", "")
    ),
"")</f>
        <v>C</v>
      </c>
      <c r="I3">
        <f>IFERROR(
    IF(INDEX(sbti!J:J, MATCH(A3, sbti!F:F, 0))&lt;&gt;"", INDEX(sbti!J:J, MATCH(A3, sbti!F:F, 0)),
        IF(INDEX(sbti!K:K, MATCH(A3, sbti!F:F, 0))&lt;&gt;"", INDEX(sbti!K:K, MATCH(A3, sbti!F:F, 0)), "")
    ),
"")</f>
        <v>2020</v>
      </c>
      <c r="J3" t="str">
        <f>IF(_xlfn.XLOOKUP(A3, sbti!L:L,sbti!M:M, "")="T","T",
IF(_xlfn.XLOOKUP(A3, sbti!L:L, sbti!M:M, "")="C","C",""))</f>
        <v/>
      </c>
      <c r="K3" t="str">
        <f>IF(OR(J3="T", J3="C"),
    _xlfn.XLOOKUP(A3, sbti!L:L,sbti!N:N),
    ""
)</f>
        <v/>
      </c>
      <c r="L3" t="str">
        <f>IF(_xlfn.XLOOKUP(A3, sbti!L:L,sbti!O:O, "")="s","T",
IF(_xlfn.XLOOKUP(A3, sbti!L:L, sbti!O:O, "")="c","C",""))</f>
        <v/>
      </c>
      <c r="M3" t="str">
        <f>IF(L3="T",_xlfn.XLOOKUP(A3,sbti!L:L,sbti!P:P,""),
IF(L3="C",_xlfn.XLOOKUP(A3,sbti!L:L,sbti!Q:Q,""),
""))</f>
        <v/>
      </c>
      <c r="N3" t="str">
        <f>IF(_xlfn.XLOOKUP(A3, sbti!R:R,sbti!S:S, "")="T","T",
IF(_xlfn.XLOOKUP(A3, sbti!R:R, sbti!S:S, "")="C","C",""))</f>
        <v>C</v>
      </c>
      <c r="O3">
        <f>IF(OR(N3="T", N3="C"),
    _xlfn.XLOOKUP(A3, sbti!R:R,sbti!T:T),
    ""
)</f>
        <v>2030</v>
      </c>
      <c r="P3" t="str">
        <f>IFERROR(
    IF(INDEX(sbti!U:U, MATCH(A3, sbti!R:R, 0))&lt;&gt;"", "T",
        IF(INDEX(sbti!V:V, MATCH(A3, sbti!R:R, 0))&lt;&gt;"", "C", "")
    ),
"")</f>
        <v/>
      </c>
      <c r="Q3" t="str">
        <f>IFERROR(
    IF(INDEX(sbti!U:U, MATCH(A3, sbti!R:R, 0))&lt;&gt;"",
       INDEX(sbti!U:U, MATCH(A3, sbti!R:R, 0)),
       IF(INDEX(sbti!V:V, MATCH(A3, sbti!R:R, 0))&lt;&gt;"",
          INDEX(sbti!V:V, MATCH(A3, sbti!R:R, 0)),
          "")
    ),
"")</f>
        <v/>
      </c>
      <c r="R3" t="str">
        <f>IF(_xlfn.XLOOKUP(A3, sbti!W:W,sbti!X:X, "")="T","T",
IF(_xlfn.XLOOKUP(A3, sbti!W:W, sbti!X:X, "")="C","C",""))</f>
        <v>C</v>
      </c>
      <c r="S3">
        <f>IF(R3="T",_xlfn.XLOOKUP(A3,sbti!W:W,sbti!Y:Y,""),
IF(R3="C",_xlfn.XLOOKUP(A3,sbti!W:W,sbti!Z:Z,""),
""))</f>
        <v>2020</v>
      </c>
    </row>
    <row r="4" spans="1:21">
      <c r="A4" t="str">
        <v>State Grid</v>
      </c>
      <c r="B4" t="str">
        <f>IF(_xlfn.XLOOKUP(A4, sbti!A:A,sbti!B:B, "")="Targets Set","T",
IF(_xlfn.XLOOKUP(A4, sbti!A:A, sbti!B:B, "")="Committed","C",""))</f>
        <v/>
      </c>
      <c r="C4" t="str">
        <f>IF(OR(B4="T", B4="C"),
    _xlfn.XLOOKUP(A4, sbti!A:A, sbti!C:C, ""),
    ""
)</f>
        <v/>
      </c>
      <c r="D4" t="str">
        <f>IF(_xlfn.XLOOKUP(A4, sbti!A:A,sbti!D:D, "")="Targets Set","T",
IF(_xlfn.XLOOKUP(A4, sbti!A:A, sbti!D:D, "")="Committed","C",""))</f>
        <v/>
      </c>
      <c r="E4" t="str">
        <f>IF(OR(D4="T", D4="C"),
    _xlfn.XLOOKUP(A4, sbti!A:A, sbti!E:E, ""),
    ""
)</f>
        <v/>
      </c>
      <c r="F4" t="str">
        <f>IF(_xlfn.XLOOKUP(A4, sbti!F:F, sbti!G:G, "")="Targets Set","T",
IF(_xlfn.XLOOKUP(A4, sbti!F:F, sbti!G:G, "")="Committed","C",""))</f>
        <v/>
      </c>
      <c r="G4" t="str">
        <f>IF(OR('sbti evolution '!F4="T", 'sbti evolution '!F4="C"),
    _xlfn.XLOOKUP('sbti evolution '!A4, sbti!F:F, sbti!H:H, ""),
    ""
)</f>
        <v/>
      </c>
      <c r="H4" t="str">
        <f>IFERROR(
    IF(INDEX(sbti!J:J, MATCH(A4, sbti!F:F, 0))&lt;&gt;"", "T",
        IF(INDEX(sbti!K:K, MATCH(A4, sbti!F:F, 0))&lt;&gt;"", "C", "")
    ),
"")</f>
        <v/>
      </c>
      <c r="I4" t="str">
        <f>IFERROR(
    IF(INDEX(sbti!J:J, MATCH(A4, sbti!F:F, 0))&lt;&gt;"", INDEX(sbti!J:J, MATCH(A4, sbti!F:F, 0)),
        IF(INDEX(sbti!K:K, MATCH(A4, sbti!F:F, 0))&lt;&gt;"", INDEX(sbti!K:K, MATCH(A4, sbti!F:F, 0)), "")
    ),
"")</f>
        <v/>
      </c>
      <c r="J4" t="str">
        <f>IF(_xlfn.XLOOKUP(A4, sbti!L:L,sbti!M:M, "")="T","T",
IF(_xlfn.XLOOKUP(A4, sbti!L:L, sbti!M:M, "")="C","C",""))</f>
        <v/>
      </c>
      <c r="K4" t="str">
        <f>IF(OR(J4="T", J4="C"),
    _xlfn.XLOOKUP(A4, sbti!L:L,sbti!N:N),
    ""
)</f>
        <v/>
      </c>
      <c r="L4" t="str">
        <f>IF(_xlfn.XLOOKUP(A4, sbti!L:L,sbti!O:O, "")="s","T",
IF(_xlfn.XLOOKUP(A4, sbti!L:L, sbti!O:O, "")="c","C",""))</f>
        <v/>
      </c>
      <c r="M4" t="str">
        <f>IF(L4="T",_xlfn.XLOOKUP(A4,sbti!L:L,sbti!P:P,""),
IF(L4="C",_xlfn.XLOOKUP(A4,sbti!L:L,sbti!Q:Q,""),
""))</f>
        <v/>
      </c>
      <c r="N4" t="str">
        <f>IF(_xlfn.XLOOKUP(A4, sbti!R:R,sbti!S:S, "")="T","T",
IF(_xlfn.XLOOKUP(A4, sbti!R:R, sbti!S:S, "")="C","C",""))</f>
        <v/>
      </c>
      <c r="O4" t="str">
        <f>IF(OR(N4="T", N4="C"),
    _xlfn.XLOOKUP(A4, sbti!R:R,sbti!T:T),
    ""
)</f>
        <v/>
      </c>
      <c r="P4" t="str">
        <f>IFERROR(
    IF(INDEX(sbti!U:U, MATCH(A4, sbti!R:R, 0))&lt;&gt;"", "T",
        IF(INDEX(sbti!V:V, MATCH(A4, sbti!R:R, 0))&lt;&gt;"", "C", "")
    ),
"")</f>
        <v/>
      </c>
      <c r="Q4" t="str">
        <f>IFERROR(
    IF(INDEX(sbti!U:U, MATCH(A4, sbti!R:R, 0))&lt;&gt;"",
       INDEX(sbti!U:U, MATCH(A4, sbti!R:R, 0)),
       IF(INDEX(sbti!V:V, MATCH(A4, sbti!R:R, 0))&lt;&gt;"",
          INDEX(sbti!V:V, MATCH(A4, sbti!R:R, 0)),
          "")
    ),
"")</f>
        <v/>
      </c>
      <c r="R4" t="str">
        <f>IF(_xlfn.XLOOKUP(A4, sbti!W:W,sbti!X:X, "")="T","T",
IF(_xlfn.XLOOKUP(A4, sbti!W:W, sbti!X:X, "")="C","C",""))</f>
        <v/>
      </c>
      <c r="S4" t="str">
        <f>IF(R4="T",_xlfn.XLOOKUP(A4,sbti!W:W,sbti!Y:Y,""),
IF(R4="C",_xlfn.XLOOKUP(A4,sbti!W:W,sbti!Z:Z,""),
""))</f>
        <v/>
      </c>
    </row>
    <row r="5" spans="1:21">
      <c r="A5" t="str">
        <v>Saudi Aramco</v>
      </c>
      <c r="B5" t="str">
        <f>IF(_xlfn.XLOOKUP(A5, sbti!A:A,sbti!B:B, "")="Targets Set","T",
IF(_xlfn.XLOOKUP(A5, sbti!A:A, sbti!B:B, "")="Committed","C",""))</f>
        <v/>
      </c>
      <c r="C5" t="str">
        <f>IF(OR(B5="T", B5="C"),
    _xlfn.XLOOKUP(A5, sbti!A:A, sbti!C:C, ""),
    ""
)</f>
        <v/>
      </c>
      <c r="D5" t="str">
        <f>IF(_xlfn.XLOOKUP(A5, sbti!A:A,sbti!D:D, "")="Targets Set","T",
IF(_xlfn.XLOOKUP(A5, sbti!A:A, sbti!D:D, "")="Committed","C",""))</f>
        <v/>
      </c>
      <c r="E5" t="str">
        <f>IF(OR(D5="T", D5="C"),
    _xlfn.XLOOKUP(A5, sbti!A:A, sbti!E:E, ""),
    ""
)</f>
        <v/>
      </c>
      <c r="F5" t="str">
        <f>IF(_xlfn.XLOOKUP(A5, sbti!F:F, sbti!G:G, "")="Targets Set","T",
IF(_xlfn.XLOOKUP(A5, sbti!F:F, sbti!G:G, "")="Committed","C",""))</f>
        <v/>
      </c>
      <c r="G5" t="str">
        <f>IF(OR('sbti evolution '!F5="T", 'sbti evolution '!F5="C"),
    _xlfn.XLOOKUP('sbti evolution '!A5, sbti!F:F, sbti!H:H, ""),
    ""
)</f>
        <v/>
      </c>
      <c r="H5" t="str">
        <f>IFERROR(
    IF(INDEX(sbti!J:J, MATCH(A5, sbti!F:F, 0))&lt;&gt;"", "T",
        IF(INDEX(sbti!K:K, MATCH(A5, sbti!F:F, 0))&lt;&gt;"", "C", "")
    ),
"")</f>
        <v/>
      </c>
      <c r="I5" t="str">
        <f>IFERROR(
    IF(INDEX(sbti!J:J, MATCH(A5, sbti!F:F, 0))&lt;&gt;"", INDEX(sbti!J:J, MATCH(A5, sbti!F:F, 0)),
        IF(INDEX(sbti!K:K, MATCH(A5, sbti!F:F, 0))&lt;&gt;"", INDEX(sbti!K:K, MATCH(A5, sbti!F:F, 0)), "")
    ),
"")</f>
        <v/>
      </c>
      <c r="J5" t="str">
        <f>IF(_xlfn.XLOOKUP(A5, sbti!L:L,sbti!M:M, "")="T","T",
IF(_xlfn.XLOOKUP(A5, sbti!L:L, sbti!M:M, "")="C","C",""))</f>
        <v/>
      </c>
      <c r="K5" t="str">
        <f>IF(OR(J5="T", J5="C"),
    _xlfn.XLOOKUP(A5, sbti!L:L,sbti!N:N),
    ""
)</f>
        <v/>
      </c>
      <c r="L5" t="str">
        <f>IF(_xlfn.XLOOKUP(A5, sbti!L:L,sbti!O:O, "")="s","T",
IF(_xlfn.XLOOKUP(A5, sbti!L:L, sbti!O:O, "")="c","C",""))</f>
        <v/>
      </c>
      <c r="M5" t="str">
        <f>IF(L5="T",_xlfn.XLOOKUP(A5,sbti!L:L,sbti!P:P,""),
IF(L5="C",_xlfn.XLOOKUP(A5,sbti!L:L,sbti!Q:Q,""),
""))</f>
        <v/>
      </c>
      <c r="N5" t="str">
        <f>IF(_xlfn.XLOOKUP(A5, sbti!R:R,sbti!S:S, "")="T","T",
IF(_xlfn.XLOOKUP(A5, sbti!R:R, sbti!S:S, "")="C","C",""))</f>
        <v/>
      </c>
      <c r="O5" t="str">
        <f>IF(OR(N5="T", N5="C"),
    _xlfn.XLOOKUP(A5, sbti!R:R,sbti!T:T),
    ""
)</f>
        <v/>
      </c>
      <c r="P5" t="str">
        <f>IFERROR(
    IF(INDEX(sbti!U:U, MATCH(A5, sbti!R:R, 0))&lt;&gt;"", "T",
        IF(INDEX(sbti!V:V, MATCH(A5, sbti!R:R, 0))&lt;&gt;"", "C", "")
    ),
"")</f>
        <v/>
      </c>
      <c r="Q5" t="str">
        <f>IFERROR(
    IF(INDEX(sbti!U:U, MATCH(A5, sbti!R:R, 0))&lt;&gt;"",
       INDEX(sbti!U:U, MATCH(A5, sbti!R:R, 0)),
       IF(INDEX(sbti!V:V, MATCH(A5, sbti!R:R, 0))&lt;&gt;"",
          INDEX(sbti!V:V, MATCH(A5, sbti!R:R, 0)),
          "")
    ),
"")</f>
        <v/>
      </c>
      <c r="R5" t="str">
        <f>IF(_xlfn.XLOOKUP(A5, sbti!W:W,sbti!X:X, "")="T","T",
IF(_xlfn.XLOOKUP(A5, sbti!W:W, sbti!X:X, "")="C","C",""))</f>
        <v/>
      </c>
      <c r="S5" t="str">
        <f>IF(R5="T",_xlfn.XLOOKUP(A5,sbti!W:W,sbti!Y:Y,""),
IF(R5="C",_xlfn.XLOOKUP(A5,sbti!W:W,sbti!Z:Z,""),
""))</f>
        <v/>
      </c>
    </row>
    <row r="6" spans="1:21">
      <c r="A6" t="str">
        <v>China National Petroleum</v>
      </c>
      <c r="B6" t="str">
        <f>IF(_xlfn.XLOOKUP(A6, sbti!A:A,sbti!B:B, "")="Targets Set","T",
IF(_xlfn.XLOOKUP(A6, sbti!A:A, sbti!B:B, "")="Committed","C",""))</f>
        <v/>
      </c>
      <c r="C6" t="str">
        <f>IF(OR(B6="T", B6="C"),
    _xlfn.XLOOKUP(A6, sbti!A:A, sbti!C:C, ""),
    ""
)</f>
        <v/>
      </c>
      <c r="D6" t="str">
        <f>IF(_xlfn.XLOOKUP(A6, sbti!A:A,sbti!D:D, "")="Targets Set","T",
IF(_xlfn.XLOOKUP(A6, sbti!A:A, sbti!D:D, "")="Committed","C",""))</f>
        <v/>
      </c>
      <c r="E6" t="str">
        <f>IF(OR(D6="T", D6="C"),
    _xlfn.XLOOKUP(A6, sbti!A:A, sbti!E:E, ""),
    ""
)</f>
        <v/>
      </c>
      <c r="F6" t="str">
        <f>IF(_xlfn.XLOOKUP(A6, sbti!F:F, sbti!G:G, "")="Targets Set","T",
IF(_xlfn.XLOOKUP(A6, sbti!F:F, sbti!G:G, "")="Committed","C",""))</f>
        <v/>
      </c>
      <c r="G6" t="str">
        <f>IF(OR('sbti evolution '!F6="T", 'sbti evolution '!F6="C"),
    _xlfn.XLOOKUP('sbti evolution '!A6, sbti!F:F, sbti!H:H, ""),
    ""
)</f>
        <v/>
      </c>
      <c r="H6" t="str">
        <f>IFERROR(
    IF(INDEX(sbti!J:J, MATCH(A6, sbti!F:F, 0))&lt;&gt;"", "T",
        IF(INDEX(sbti!K:K, MATCH(A6, sbti!F:F, 0))&lt;&gt;"", "C", "")
    ),
"")</f>
        <v/>
      </c>
      <c r="I6" t="str">
        <f>IFERROR(
    IF(INDEX(sbti!J:J, MATCH(A6, sbti!F:F, 0))&lt;&gt;"", INDEX(sbti!J:J, MATCH(A6, sbti!F:F, 0)),
        IF(INDEX(sbti!K:K, MATCH(A6, sbti!F:F, 0))&lt;&gt;"", INDEX(sbti!K:K, MATCH(A6, sbti!F:F, 0)), "")
    ),
"")</f>
        <v/>
      </c>
      <c r="J6" t="str">
        <f>IF(_xlfn.XLOOKUP(A6, sbti!L:L,sbti!M:M, "")="T","T",
IF(_xlfn.XLOOKUP(A6, sbti!L:L, sbti!M:M, "")="C","C",""))</f>
        <v/>
      </c>
      <c r="K6" t="str">
        <f>IF(OR(J6="T", J6="C"),
    _xlfn.XLOOKUP(A6, sbti!L:L,sbti!N:N),
    ""
)</f>
        <v/>
      </c>
      <c r="L6" t="str">
        <f>IF(_xlfn.XLOOKUP(A6, sbti!L:L,sbti!O:O, "")="s","T",
IF(_xlfn.XLOOKUP(A6, sbti!L:L, sbti!O:O, "")="c","C",""))</f>
        <v/>
      </c>
      <c r="M6" t="str">
        <f>IF(L6="T",_xlfn.XLOOKUP(A6,sbti!L:L,sbti!P:P,""),
IF(L6="C",_xlfn.XLOOKUP(A6,sbti!L:L,sbti!Q:Q,""),
""))</f>
        <v/>
      </c>
      <c r="N6" t="str">
        <f>IF(_xlfn.XLOOKUP(A6, sbti!R:R,sbti!S:S, "")="T","T",
IF(_xlfn.XLOOKUP(A6, sbti!R:R, sbti!S:S, "")="C","C",""))</f>
        <v/>
      </c>
      <c r="O6" t="str">
        <f>IF(OR(N6="T", N6="C"),
    _xlfn.XLOOKUP(A6, sbti!R:R,sbti!T:T),
    ""
)</f>
        <v/>
      </c>
      <c r="P6" t="str">
        <f>IFERROR(
    IF(INDEX(sbti!U:U, MATCH(A6, sbti!R:R, 0))&lt;&gt;"", "T",
        IF(INDEX(sbti!V:V, MATCH(A6, sbti!R:R, 0))&lt;&gt;"", "C", "")
    ),
"")</f>
        <v/>
      </c>
      <c r="Q6" t="str">
        <f>IFERROR(
    IF(INDEX(sbti!U:U, MATCH(A6, sbti!R:R, 0))&lt;&gt;"",
       INDEX(sbti!U:U, MATCH(A6, sbti!R:R, 0)),
       IF(INDEX(sbti!V:V, MATCH(A6, sbti!R:R, 0))&lt;&gt;"",
          INDEX(sbti!V:V, MATCH(A6, sbti!R:R, 0)),
          "")
    ),
"")</f>
        <v/>
      </c>
      <c r="R6" t="str">
        <f>IF(_xlfn.XLOOKUP(A6, sbti!W:W,sbti!X:X, "")="T","T",
IF(_xlfn.XLOOKUP(A6, sbti!W:W, sbti!X:X, "")="C","C",""))</f>
        <v/>
      </c>
      <c r="S6" t="str">
        <f>IF(R6="T",_xlfn.XLOOKUP(A6,sbti!W:W,sbti!Y:Y,""),
IF(R6="C",_xlfn.XLOOKUP(A6,sbti!W:W,sbti!Z:Z,""),
""))</f>
        <v/>
      </c>
    </row>
    <row r="7" spans="1:21">
      <c r="A7" t="str">
        <v>Sinopec Group</v>
      </c>
      <c r="B7" t="str">
        <f>IF(_xlfn.XLOOKUP(A7, sbti!A:A,sbti!B:B, "")="Targets Set","T",
IF(_xlfn.XLOOKUP(A7, sbti!A:A, sbti!B:B, "")="Committed","C",""))</f>
        <v/>
      </c>
      <c r="C7" t="str">
        <f>IF(OR(B7="T", B7="C"),
    _xlfn.XLOOKUP(A7, sbti!A:A, sbti!C:C, ""),
    ""
)</f>
        <v/>
      </c>
      <c r="D7" t="str">
        <f>IF(_xlfn.XLOOKUP(A7, sbti!A:A,sbti!D:D, "")="Targets Set","T",
IF(_xlfn.XLOOKUP(A7, sbti!A:A, sbti!D:D, "")="Committed","C",""))</f>
        <v/>
      </c>
      <c r="E7" t="str">
        <f>IF(OR(D7="T", D7="C"),
    _xlfn.XLOOKUP(A7, sbti!A:A, sbti!E:E, ""),
    ""
)</f>
        <v/>
      </c>
      <c r="F7" t="str">
        <f>IF(_xlfn.XLOOKUP(A7, sbti!F:F, sbti!G:G, "")="Targets Set","T",
IF(_xlfn.XLOOKUP(A7, sbti!F:F, sbti!G:G, "")="Committed","C",""))</f>
        <v/>
      </c>
      <c r="G7" t="str">
        <f>IF(OR('sbti evolution '!F7="T", 'sbti evolution '!F7="C"),
    _xlfn.XLOOKUP('sbti evolution '!A7, sbti!F:F, sbti!H:H, ""),
    ""
)</f>
        <v/>
      </c>
      <c r="H7" t="str">
        <f>IFERROR(
    IF(INDEX(sbti!J:J, MATCH(A7, sbti!F:F, 0))&lt;&gt;"", "T",
        IF(INDEX(sbti!K:K, MATCH(A7, sbti!F:F, 0))&lt;&gt;"", "C", "")
    ),
"")</f>
        <v/>
      </c>
      <c r="I7" t="str">
        <f>IFERROR(
    IF(INDEX(sbti!J:J, MATCH(A7, sbti!F:F, 0))&lt;&gt;"", INDEX(sbti!J:J, MATCH(A7, sbti!F:F, 0)),
        IF(INDEX(sbti!K:K, MATCH(A7, sbti!F:F, 0))&lt;&gt;"", INDEX(sbti!K:K, MATCH(A7, sbti!F:F, 0)), "")
    ),
"")</f>
        <v/>
      </c>
      <c r="J7" t="str">
        <f>IF(_xlfn.XLOOKUP(A7, sbti!L:L,sbti!M:M, "")="T","T",
IF(_xlfn.XLOOKUP(A7, sbti!L:L, sbti!M:M, "")="C","C",""))</f>
        <v/>
      </c>
      <c r="K7" t="str">
        <f>IF(OR(J7="T", J7="C"),
    _xlfn.XLOOKUP(A7, sbti!L:L,sbti!N:N),
    ""
)</f>
        <v/>
      </c>
      <c r="L7" t="str">
        <f>IF(_xlfn.XLOOKUP(A7, sbti!L:L,sbti!O:O, "")="s","T",
IF(_xlfn.XLOOKUP(A7, sbti!L:L, sbti!O:O, "")="c","C",""))</f>
        <v/>
      </c>
      <c r="M7" t="str">
        <f>IF(L7="T",_xlfn.XLOOKUP(A7,sbti!L:L,sbti!P:P,""),
IF(L7="C",_xlfn.XLOOKUP(A7,sbti!L:L,sbti!Q:Q,""),
""))</f>
        <v/>
      </c>
      <c r="N7" t="str">
        <f>IF(_xlfn.XLOOKUP(A7, sbti!R:R,sbti!S:S, "")="T","T",
IF(_xlfn.XLOOKUP(A7, sbti!R:R, sbti!S:S, "")="C","C",""))</f>
        <v/>
      </c>
      <c r="O7" t="str">
        <f>IF(OR(N7="T", N7="C"),
    _xlfn.XLOOKUP(A7, sbti!R:R,sbti!T:T),
    ""
)</f>
        <v/>
      </c>
      <c r="P7" t="str">
        <f>IFERROR(
    IF(INDEX(sbti!U:U, MATCH(A7, sbti!R:R, 0))&lt;&gt;"", "T",
        IF(INDEX(sbti!V:V, MATCH(A7, sbti!R:R, 0))&lt;&gt;"", "C", "")
    ),
"")</f>
        <v/>
      </c>
      <c r="Q7" t="str">
        <f>IFERROR(
    IF(INDEX(sbti!U:U, MATCH(A7, sbti!R:R, 0))&lt;&gt;"",
       INDEX(sbti!U:U, MATCH(A7, sbti!R:R, 0)),
       IF(INDEX(sbti!V:V, MATCH(A7, sbti!R:R, 0))&lt;&gt;"",
          INDEX(sbti!V:V, MATCH(A7, sbti!R:R, 0)),
          "")
    ),
"")</f>
        <v/>
      </c>
      <c r="R7" t="str">
        <f>IF(_xlfn.XLOOKUP(A7, sbti!W:W,sbti!X:X, "")="T","T",
IF(_xlfn.XLOOKUP(A7, sbti!W:W, sbti!X:X, "")="C","C",""))</f>
        <v/>
      </c>
      <c r="S7" t="str">
        <f>IF(R7="T",_xlfn.XLOOKUP(A7,sbti!W:W,sbti!Y:Y,""),
IF(R7="C",_xlfn.XLOOKUP(A7,sbti!W:W,sbti!Z:Z,""),
""))</f>
        <v/>
      </c>
    </row>
    <row r="8" spans="1:21">
      <c r="A8" t="str">
        <v>UnitedHealth Group</v>
      </c>
      <c r="B8" t="str">
        <f>IF(_xlfn.XLOOKUP(A8, sbti!A:A,sbti!B:B, "")="Targets Set","T",
IF(_xlfn.XLOOKUP(A8, sbti!A:A, sbti!B:B, "")="Committed","C",""))</f>
        <v>T</v>
      </c>
      <c r="C8">
        <f>IF(OR(B8="T", B8="C"),
    _xlfn.XLOOKUP(A8, sbti!A:A, sbti!C:C, ""),
    ""
)</f>
        <v>2030</v>
      </c>
      <c r="D8" t="str">
        <f>IF(_xlfn.XLOOKUP(A8, sbti!A:A,sbti!D:D, "")="Targets Set","T",
IF(_xlfn.XLOOKUP(A8, sbti!A:A, sbti!D:D, "")="Committed","C",""))</f>
        <v>C</v>
      </c>
      <c r="E8">
        <f>IF(OR(D8="T", D8="C"),
    _xlfn.XLOOKUP(A8, sbti!A:A, sbti!E:E, ""),
    ""
)</f>
        <v>0</v>
      </c>
      <c r="F8" t="str">
        <f>IF(_xlfn.XLOOKUP(A8, sbti!F:F, sbti!G:G, "")="Targets Set","T",
IF(_xlfn.XLOOKUP(A8, sbti!F:F, sbti!G:G, "")="Committed","C",""))</f>
        <v>C</v>
      </c>
      <c r="G8">
        <f>IF(OR('sbti evolution '!F8="T", 'sbti evolution '!F8="C"),
    _xlfn.XLOOKUP('sbti evolution '!A8, sbti!F:F, sbti!H:H, ""),
    ""
)</f>
        <v>2030</v>
      </c>
      <c r="H8" t="str">
        <f>IFERROR(
    IF(INDEX(sbti!J:J, MATCH(A8, sbti!F:F, 0))&lt;&gt;"", "T",
        IF(INDEX(sbti!K:K, MATCH(A8, sbti!F:F, 0))&lt;&gt;"", "C", "")
    ),
"")</f>
        <v>C</v>
      </c>
      <c r="I8">
        <f>IFERROR(
    IF(INDEX(sbti!J:J, MATCH(A8, sbti!F:F, 0))&lt;&gt;"", INDEX(sbti!J:J, MATCH(A8, sbti!F:F, 0)),
        IF(INDEX(sbti!K:K, MATCH(A8, sbti!F:F, 0))&lt;&gt;"", INDEX(sbti!K:K, MATCH(A8, sbti!F:F, 0)), "")
    ),
"")</f>
        <v>2022</v>
      </c>
      <c r="J8" t="str">
        <f>IF(_xlfn.XLOOKUP(A8, sbti!L:L,sbti!M:M, "")="T","T",
IF(_xlfn.XLOOKUP(A8, sbti!L:L, sbti!M:M, "")="C","C",""))</f>
        <v>C</v>
      </c>
      <c r="K8">
        <f>IF(OR(J8="T", J8="C"),
    _xlfn.XLOOKUP(A8, sbti!L:L,sbti!N:N),
    ""
)</f>
        <v>2030</v>
      </c>
      <c r="L8" t="str">
        <f>IF(_xlfn.XLOOKUP(A8, sbti!L:L,sbti!O:O, "")="s","T",
IF(_xlfn.XLOOKUP(A8, sbti!L:L, sbti!O:O, "")="c","C",""))</f>
        <v>C</v>
      </c>
      <c r="M8">
        <f>IF(L8="T",_xlfn.XLOOKUP(A8,sbti!L:L,sbti!P:P,""),
IF(L8="C",_xlfn.XLOOKUP(A8,sbti!L:L,sbti!Q:Q,""),
""))</f>
        <v>2022</v>
      </c>
      <c r="N8" t="str">
        <f>IF(_xlfn.XLOOKUP(A8, sbti!R:R,sbti!S:S, "")="T","T",
IF(_xlfn.XLOOKUP(A8, sbti!R:R, sbti!S:S, "")="C","C",""))</f>
        <v/>
      </c>
      <c r="O8" t="str">
        <f>IF(OR(N8="T", N8="C"),
    _xlfn.XLOOKUP(A8, sbti!R:R,sbti!T:T),
    ""
)</f>
        <v/>
      </c>
      <c r="P8" t="str">
        <f>IFERROR(
    IF(INDEX(sbti!U:U, MATCH(A8, sbti!R:R, 0))&lt;&gt;"", "T",
        IF(INDEX(sbti!V:V, MATCH(A8, sbti!R:R, 0))&lt;&gt;"", "C", "")
    ),
"")</f>
        <v/>
      </c>
      <c r="Q8" t="str">
        <f>IFERROR(
    IF(INDEX(sbti!U:U, MATCH(A8, sbti!R:R, 0))&lt;&gt;"",
       INDEX(sbti!U:U, MATCH(A8, sbti!R:R, 0)),
       IF(INDEX(sbti!V:V, MATCH(A8, sbti!R:R, 0))&lt;&gt;"",
          INDEX(sbti!V:V, MATCH(A8, sbti!R:R, 0)),
          "")
    ),
"")</f>
        <v/>
      </c>
      <c r="R8" t="str">
        <f>IF(_xlfn.XLOOKUP(A8, sbti!W:W,sbti!X:X, "")="T","T",
IF(_xlfn.XLOOKUP(A8, sbti!W:W, sbti!X:X, "")="C","C",""))</f>
        <v/>
      </c>
      <c r="S8" t="str">
        <f>IF(R8="T",_xlfn.XLOOKUP(A8,sbti!W:W,sbti!Y:Y,""),
IF(R8="C",_xlfn.XLOOKUP(A8,sbti!W:W,sbti!Z:Z,""),
""))</f>
        <v/>
      </c>
    </row>
    <row r="9" spans="1:21">
      <c r="A9" t="str">
        <v>Apple</v>
      </c>
      <c r="B9" t="str">
        <f>IF(_xlfn.XLOOKUP(A9, sbti!A:A,sbti!B:B, "")="Targets Set","T",
IF(_xlfn.XLOOKUP(A9, sbti!A:A, sbti!B:B, "")="Committed","C",""))</f>
        <v>T</v>
      </c>
      <c r="C9">
        <f>IF(OR(B9="T", B9="C"),
    _xlfn.XLOOKUP(A9, sbti!A:A, sbti!C:C, ""),
    ""
)</f>
        <v>2030</v>
      </c>
      <c r="D9" t="str">
        <f>IF(_xlfn.XLOOKUP(A9, sbti!A:A,sbti!D:D, "")="Targets Set","T",
IF(_xlfn.XLOOKUP(A9, sbti!A:A, sbti!D:D, "")="Committed","C",""))</f>
        <v/>
      </c>
      <c r="E9" t="str">
        <f>IF(OR(D9="T", D9="C"),
    _xlfn.XLOOKUP(A9, sbti!A:A, sbti!E:E, ""),
    ""
)</f>
        <v/>
      </c>
      <c r="F9" t="str">
        <f>IF(_xlfn.XLOOKUP(A9, sbti!F:F, sbti!G:G, "")="Targets Set","T",
IF(_xlfn.XLOOKUP(A9, sbti!F:F, sbti!G:G, "")="Committed","C",""))</f>
        <v>T</v>
      </c>
      <c r="G9">
        <f>IF(OR('sbti evolution '!F9="T", 'sbti evolution '!F9="C"),
    _xlfn.XLOOKUP('sbti evolution '!A9, sbti!F:F, sbti!H:H, ""),
    ""
)</f>
        <v>2030</v>
      </c>
      <c r="H9" t="str">
        <f>IFERROR(
    IF(INDEX(sbti!J:J, MATCH(A9, sbti!F:F, 0))&lt;&gt;"", "T",
        IF(INDEX(sbti!K:K, MATCH(A9, sbti!F:F, 0))&lt;&gt;"", "C", "")
    ),
"")</f>
        <v>C</v>
      </c>
      <c r="I9">
        <f>IFERROR(
    IF(INDEX(sbti!J:J, MATCH(A9, sbti!F:F, 0))&lt;&gt;"", INDEX(sbti!J:J, MATCH(A9, sbti!F:F, 0)),
        IF(INDEX(sbti!K:K, MATCH(A9, sbti!F:F, 0))&lt;&gt;"", INDEX(sbti!K:K, MATCH(A9, sbti!F:F, 0)), "")
    ),
"")</f>
        <v>2021</v>
      </c>
      <c r="J9" t="str">
        <f>IF(_xlfn.XLOOKUP(A9, sbti!L:L,sbti!M:M, "")="T","T",
IF(_xlfn.XLOOKUP(A9, sbti!L:L, sbti!M:M, "")="C","C",""))</f>
        <v>T</v>
      </c>
      <c r="K9">
        <f>IF(OR(J9="T", J9="C"),
    _xlfn.XLOOKUP(A9, sbti!L:L,sbti!N:N),
    ""
)</f>
        <v>2030</v>
      </c>
      <c r="L9" t="str">
        <f>IF(_xlfn.XLOOKUP(A9, sbti!L:L,sbti!O:O, "")="s","T",
IF(_xlfn.XLOOKUP(A9, sbti!L:L, sbti!O:O, "")="c","C",""))</f>
        <v/>
      </c>
      <c r="M9" t="str">
        <f>IF(L9="T",_xlfn.XLOOKUP(A9,sbti!L:L,sbti!P:P,""),
IF(L9="C",_xlfn.XLOOKUP(A9,sbti!L:L,sbti!Q:Q,""),
""))</f>
        <v/>
      </c>
      <c r="N9" t="str">
        <f>IF(_xlfn.XLOOKUP(A9, sbti!R:R,sbti!S:S, "")="T","T",
IF(_xlfn.XLOOKUP(A9, sbti!R:R, sbti!S:S, "")="C","C",""))</f>
        <v>T</v>
      </c>
      <c r="O9">
        <f>IF(OR(N9="T", N9="C"),
    _xlfn.XLOOKUP(A9, sbti!R:R,sbti!T:T),
    ""
)</f>
        <v>2030</v>
      </c>
      <c r="P9" t="str">
        <f>IFERROR(
    IF(INDEX(sbti!U:U, MATCH(A9, sbti!R:R, 0))&lt;&gt;"", "T",
        IF(INDEX(sbti!V:V, MATCH(A9, sbti!R:R, 0))&lt;&gt;"", "C", "")
    ),
"")</f>
        <v>C</v>
      </c>
      <c r="Q9">
        <f>IFERROR(
    IF(INDEX(sbti!U:U, MATCH(A9, sbti!R:R, 0))&lt;&gt;"",
       INDEX(sbti!U:U, MATCH(A9, sbti!R:R, 0)),
       IF(INDEX(sbti!V:V, MATCH(A9, sbti!R:R, 0))&lt;&gt;"",
          INDEX(sbti!V:V, MATCH(A9, sbti!R:R, 0)),
          "")
    ),
"")</f>
        <v>2030</v>
      </c>
      <c r="R9" t="str">
        <f>IF(_xlfn.XLOOKUP(A9, sbti!W:W,sbti!X:X, "")="T","T",
IF(_xlfn.XLOOKUP(A9, sbti!W:W, sbti!X:X, "")="C","C",""))</f>
        <v>T</v>
      </c>
      <c r="S9">
        <f>IF(R9="T",_xlfn.XLOOKUP(A9,sbti!W:W,sbti!Y:Y,""),
IF(R9="C",_xlfn.XLOOKUP(A9,sbti!W:W,sbti!Z:Z,""),
""))</f>
        <v>2030</v>
      </c>
    </row>
    <row r="10" spans="1:21">
      <c r="A10" t="str">
        <v>CVS Health</v>
      </c>
      <c r="B10" t="str">
        <f>IF(_xlfn.XLOOKUP(A10, sbti!A:A,sbti!B:B, "")="Targets Set","T",
IF(_xlfn.XLOOKUP(A10, sbti!A:A, sbti!B:B, "")="Committed","C",""))</f>
        <v>T</v>
      </c>
      <c r="C10">
        <f>IF(OR(B10="T", B10="C"),
    _xlfn.XLOOKUP(A10, sbti!A:A, sbti!C:C, ""),
    ""
)</f>
        <v>2030</v>
      </c>
      <c r="D10" t="str">
        <f>IF(_xlfn.XLOOKUP(A10, sbti!A:A,sbti!D:D, "")="Targets Set","T",
IF(_xlfn.XLOOKUP(A10, sbti!A:A, sbti!D:D, "")="Committed","C",""))</f>
        <v>T</v>
      </c>
      <c r="E10">
        <f>IF(OR(D10="T", D10="C"),
    _xlfn.XLOOKUP(A10, sbti!A:A, sbti!E:E, ""),
    ""
)</f>
        <v>2050</v>
      </c>
      <c r="F10" t="str">
        <f>IF(_xlfn.XLOOKUP(A10, sbti!F:F, sbti!G:G, "")="Targets Set","T",
IF(_xlfn.XLOOKUP(A10, sbti!F:F, sbti!G:G, "")="Committed","C",""))</f>
        <v>T</v>
      </c>
      <c r="G10">
        <f>IF(OR('sbti evolution '!F10="T", 'sbti evolution '!F10="C"),
    _xlfn.XLOOKUP('sbti evolution '!A10, sbti!F:F, sbti!H:H, ""),
    ""
)</f>
        <v>2030</v>
      </c>
      <c r="H10" t="str">
        <f>IFERROR(
    IF(INDEX(sbti!J:J, MATCH(A10, sbti!F:F, 0))&lt;&gt;"", "T",
        IF(INDEX(sbti!K:K, MATCH(A10, sbti!F:F, 0))&lt;&gt;"", "C", "")
    ),
"")</f>
        <v>T</v>
      </c>
      <c r="I10">
        <f>IFERROR(
    IF(INDEX(sbti!J:J, MATCH(A10, sbti!F:F, 0))&lt;&gt;"", INDEX(sbti!J:J, MATCH(A10, sbti!F:F, 0)),
        IF(INDEX(sbti!K:K, MATCH(A10, sbti!F:F, 0))&lt;&gt;"", INDEX(sbti!K:K, MATCH(A10, sbti!F:F, 0)), "")
    ),
"")</f>
        <v>2050</v>
      </c>
      <c r="J10" t="str">
        <f>IF(_xlfn.XLOOKUP(A10, sbti!L:L,sbti!M:M, "")="T","T",
IF(_xlfn.XLOOKUP(A10, sbti!L:L, sbti!M:M, "")="C","C",""))</f>
        <v>T</v>
      </c>
      <c r="K10">
        <f>IF(OR(J10="T", J10="C"),
    _xlfn.XLOOKUP(A10, sbti!L:L,sbti!N:N),
    ""
)</f>
        <v>2030</v>
      </c>
      <c r="L10" t="str">
        <f>IF(_xlfn.XLOOKUP(A10, sbti!L:L,sbti!O:O, "")="s","T",
IF(_xlfn.XLOOKUP(A10, sbti!L:L, sbti!O:O, "")="c","C",""))</f>
        <v>T</v>
      </c>
      <c r="M10">
        <f>IF(L10="T",_xlfn.XLOOKUP(A10,sbti!L:L,sbti!P:P,""),
IF(L10="C",_xlfn.XLOOKUP(A10,sbti!L:L,sbti!Q:Q,""),
""))</f>
        <v>2050</v>
      </c>
      <c r="N10" t="str">
        <f>IF(_xlfn.XLOOKUP(A10, sbti!R:R,sbti!S:S, "")="T","T",
IF(_xlfn.XLOOKUP(A10, sbti!R:R, sbti!S:S, "")="C","C",""))</f>
        <v>T</v>
      </c>
      <c r="O10">
        <f>IF(OR(N10="T", N10="C"),
    _xlfn.XLOOKUP(A10, sbti!R:R,sbti!T:T),
    ""
)</f>
        <v>2030</v>
      </c>
      <c r="P10" t="str">
        <f>IFERROR(
    IF(INDEX(sbti!U:U, MATCH(A10, sbti!R:R, 0))&lt;&gt;"", "T",
        IF(INDEX(sbti!V:V, MATCH(A10, sbti!R:R, 0))&lt;&gt;"", "C", "")
    ),
"")</f>
        <v>T</v>
      </c>
      <c r="Q10">
        <f>IFERROR(
    IF(INDEX(sbti!U:U, MATCH(A10, sbti!R:R, 0))&lt;&gt;"",
       INDEX(sbti!U:U, MATCH(A10, sbti!R:R, 0)),
       IF(INDEX(sbti!V:V, MATCH(A10, sbti!R:R, 0))&lt;&gt;"",
          INDEX(sbti!V:V, MATCH(A10, sbti!R:R, 0)),
          "")
    ),
"")</f>
        <v>2050</v>
      </c>
      <c r="R10" t="str">
        <f>IF(_xlfn.XLOOKUP(A10, sbti!W:W,sbti!X:X, "")="T","T",
IF(_xlfn.XLOOKUP(A10, sbti!W:W, sbti!X:X, "")="C","C",""))</f>
        <v>T</v>
      </c>
      <c r="S10">
        <f>IF(R10="T",_xlfn.XLOOKUP(A10,sbti!W:W,sbti!Y:Y,""),
IF(R10="C",_xlfn.XLOOKUP(A10,sbti!W:W,sbti!Z:Z,""),
""))</f>
        <v>2030</v>
      </c>
    </row>
    <row r="11" spans="1:21">
      <c r="A11" t="str">
        <v>Berkshire Hathaway</v>
      </c>
      <c r="B11" t="str">
        <f>IF(_xlfn.XLOOKUP(A11, sbti!A:A,sbti!B:B, "")="Targets Set","T",
IF(_xlfn.XLOOKUP(A11, sbti!A:A, sbti!B:B, "")="Committed","C",""))</f>
        <v/>
      </c>
      <c r="C11" t="str">
        <f>IF(OR(B11="T", B11="C"),
    _xlfn.XLOOKUP(A11, sbti!A:A, sbti!C:C, ""),
    ""
)</f>
        <v/>
      </c>
      <c r="D11" t="str">
        <f>IF(_xlfn.XLOOKUP(A11, sbti!A:A,sbti!D:D, "")="Targets Set","T",
IF(_xlfn.XLOOKUP(A11, sbti!A:A, sbti!D:D, "")="Committed","C",""))</f>
        <v/>
      </c>
      <c r="E11" t="str">
        <f>IF(OR(D11="T", D11="C"),
    _xlfn.XLOOKUP(A11, sbti!A:A, sbti!E:E, ""),
    ""
)</f>
        <v/>
      </c>
      <c r="F11" t="str">
        <f>IF(_xlfn.XLOOKUP(A11, sbti!F:F, sbti!G:G, "")="Targets Set","T",
IF(_xlfn.XLOOKUP(A11, sbti!F:F, sbti!G:G, "")="Committed","C",""))</f>
        <v/>
      </c>
      <c r="G11" t="str">
        <f>IF(OR('sbti evolution '!F11="T", 'sbti evolution '!F11="C"),
    _xlfn.XLOOKUP('sbti evolution '!A11, sbti!F:F, sbti!H:H, ""),
    ""
)</f>
        <v/>
      </c>
      <c r="H11" t="str">
        <f>IFERROR(
    IF(INDEX(sbti!J:J, MATCH(A11, sbti!F:F, 0))&lt;&gt;"", "T",
        IF(INDEX(sbti!K:K, MATCH(A11, sbti!F:F, 0))&lt;&gt;"", "C", "")
    ),
"")</f>
        <v/>
      </c>
      <c r="I11" t="str">
        <f>IFERROR(
    IF(INDEX(sbti!J:J, MATCH(A11, sbti!F:F, 0))&lt;&gt;"", INDEX(sbti!J:J, MATCH(A11, sbti!F:F, 0)),
        IF(INDEX(sbti!K:K, MATCH(A11, sbti!F:F, 0))&lt;&gt;"", INDEX(sbti!K:K, MATCH(A11, sbti!F:F, 0)), "")
    ),
"")</f>
        <v/>
      </c>
      <c r="J11" t="str">
        <f>IF(_xlfn.XLOOKUP(A11, sbti!L:L,sbti!M:M, "")="T","T",
IF(_xlfn.XLOOKUP(A11, sbti!L:L, sbti!M:M, "")="C","C",""))</f>
        <v/>
      </c>
      <c r="K11" t="str">
        <f>IF(OR(J11="T", J11="C"),
    _xlfn.XLOOKUP(A11, sbti!L:L,sbti!N:N),
    ""
)</f>
        <v/>
      </c>
      <c r="L11" t="str">
        <f>IF(_xlfn.XLOOKUP(A11, sbti!L:L,sbti!O:O, "")="s","T",
IF(_xlfn.XLOOKUP(A11, sbti!L:L, sbti!O:O, "")="c","C",""))</f>
        <v/>
      </c>
      <c r="M11" t="str">
        <f>IF(L11="T",_xlfn.XLOOKUP(A11,sbti!L:L,sbti!P:P,""),
IF(L11="C",_xlfn.XLOOKUP(A11,sbti!L:L,sbti!Q:Q,""),
""))</f>
        <v/>
      </c>
      <c r="N11" t="str">
        <f>IF(_xlfn.XLOOKUP(A11, sbti!R:R,sbti!S:S, "")="T","T",
IF(_xlfn.XLOOKUP(A11, sbti!R:R, sbti!S:S, "")="C","C",""))</f>
        <v/>
      </c>
      <c r="O11" t="str">
        <f>IF(OR(N11="T", N11="C"),
    _xlfn.XLOOKUP(A11, sbti!R:R,sbti!T:T),
    ""
)</f>
        <v/>
      </c>
      <c r="P11" t="str">
        <f>IFERROR(
    IF(INDEX(sbti!U:U, MATCH(A11, sbti!R:R, 0))&lt;&gt;"", "T",
        IF(INDEX(sbti!V:V, MATCH(A11, sbti!R:R, 0))&lt;&gt;"", "C", "")
    ),
"")</f>
        <v/>
      </c>
      <c r="Q11" t="str">
        <f>IFERROR(
    IF(INDEX(sbti!U:U, MATCH(A11, sbti!R:R, 0))&lt;&gt;"",
       INDEX(sbti!U:U, MATCH(A11, sbti!R:R, 0)),
       IF(INDEX(sbti!V:V, MATCH(A11, sbti!R:R, 0))&lt;&gt;"",
          INDEX(sbti!V:V, MATCH(A11, sbti!R:R, 0)),
          "")
    ),
"")</f>
        <v/>
      </c>
      <c r="R11" t="str">
        <f>IF(_xlfn.XLOOKUP(A11, sbti!W:W,sbti!X:X, "")="T","T",
IF(_xlfn.XLOOKUP(A11, sbti!W:W, sbti!X:X, "")="C","C",""))</f>
        <v/>
      </c>
      <c r="S11" t="str">
        <f>IF(R11="T",_xlfn.XLOOKUP(A11,sbti!W:W,sbti!Y:Y,""),
IF(R11="C",_xlfn.XLOOKUP(A11,sbti!W:W,sbti!Z:Z,""),
""))</f>
        <v/>
      </c>
    </row>
    <row r="12" spans="1:21">
      <c r="A12" t="str">
        <v>McKesson</v>
      </c>
      <c r="B12" t="str">
        <f>IF(_xlfn.XLOOKUP(A12, sbti!A:A,sbti!B:B, "")="Targets Set","T",
IF(_xlfn.XLOOKUP(A12, sbti!A:A, sbti!B:B, "")="Committed","C",""))</f>
        <v>T</v>
      </c>
      <c r="C12">
        <f>IF(OR(B12="T", B12="C"),
    _xlfn.XLOOKUP(A12, sbti!A:A, sbti!C:C, ""),
    ""
)</f>
        <v>2032</v>
      </c>
      <c r="D12" t="str">
        <f>IF(_xlfn.XLOOKUP(A12, sbti!A:A,sbti!D:D, "")="Targets Set","T",
IF(_xlfn.XLOOKUP(A12, sbti!A:A, sbti!D:D, "")="Committed","C",""))</f>
        <v/>
      </c>
      <c r="E12" t="str">
        <f>IF(OR(D12="T", D12="C"),
    _xlfn.XLOOKUP(A12, sbti!A:A, sbti!E:E, ""),
    ""
)</f>
        <v/>
      </c>
      <c r="F12" t="str">
        <f>IF(_xlfn.XLOOKUP(A12, sbti!F:F, sbti!G:G, "")="Targets Set","T",
IF(_xlfn.XLOOKUP(A12, sbti!F:F, sbti!G:G, "")="Committed","C",""))</f>
        <v>T</v>
      </c>
      <c r="G12">
        <f>IF(OR('sbti evolution '!F12="T", 'sbti evolution '!F12="C"),
    _xlfn.XLOOKUP('sbti evolution '!A12, sbti!F:F, sbti!H:H, ""),
    ""
)</f>
        <v>2032</v>
      </c>
      <c r="H12" t="str">
        <f>IFERROR(
    IF(INDEX(sbti!J:J, MATCH(A12, sbti!F:F, 0))&lt;&gt;"", "T",
        IF(INDEX(sbti!K:K, MATCH(A12, sbti!F:F, 0))&lt;&gt;"", "C", "")
    ),
"")</f>
        <v>C</v>
      </c>
      <c r="I12">
        <f>IFERROR(
    IF(INDEX(sbti!J:J, MATCH(A12, sbti!F:F, 0))&lt;&gt;"", INDEX(sbti!J:J, MATCH(A12, sbti!F:F, 0)),
        IF(INDEX(sbti!K:K, MATCH(A12, sbti!F:F, 0))&lt;&gt;"", INDEX(sbti!K:K, MATCH(A12, sbti!F:F, 0)), "")
    ),
"")</f>
        <v>2023</v>
      </c>
      <c r="J12" t="str">
        <f>IF(_xlfn.XLOOKUP(A12, sbti!L:L,sbti!M:M, "")="T","T",
IF(_xlfn.XLOOKUP(A12, sbti!L:L, sbti!M:M, "")="C","C",""))</f>
        <v>T</v>
      </c>
      <c r="K12">
        <f>IF(OR(J12="T", J12="C"),
    _xlfn.XLOOKUP(A12, sbti!L:L,sbti!N:N),
    ""
)</f>
        <v>2032</v>
      </c>
      <c r="L12" t="str">
        <f>IF(_xlfn.XLOOKUP(A12, sbti!L:L,sbti!O:O, "")="s","T",
IF(_xlfn.XLOOKUP(A12, sbti!L:L, sbti!O:O, "")="c","C",""))</f>
        <v/>
      </c>
      <c r="M12" t="str">
        <f>IF(L12="T",_xlfn.XLOOKUP(A12,sbti!L:L,sbti!P:P,""),
IF(L12="C",_xlfn.XLOOKUP(A12,sbti!L:L,sbti!Q:Q,""),
""))</f>
        <v/>
      </c>
      <c r="N12" t="str">
        <f>IF(_xlfn.XLOOKUP(A12, sbti!R:R,sbti!S:S, "")="T","T",
IF(_xlfn.XLOOKUP(A12, sbti!R:R, sbti!S:S, "")="C","C",""))</f>
        <v>C</v>
      </c>
      <c r="O12">
        <f>IF(OR(N12="T", N12="C"),
    _xlfn.XLOOKUP(A12, sbti!R:R,sbti!T:T),
    ""
)</f>
        <v>2030</v>
      </c>
      <c r="P12" t="str">
        <f>IFERROR(
    IF(INDEX(sbti!U:U, MATCH(A12, sbti!R:R, 0))&lt;&gt;"", "T",
        IF(INDEX(sbti!V:V, MATCH(A12, sbti!R:R, 0))&lt;&gt;"", "C", "")
    ),
"")</f>
        <v/>
      </c>
      <c r="Q12" t="str">
        <f>IFERROR(
    IF(INDEX(sbti!U:U, MATCH(A12, sbti!R:R, 0))&lt;&gt;"",
       INDEX(sbti!U:U, MATCH(A12, sbti!R:R, 0)),
       IF(INDEX(sbti!V:V, MATCH(A12, sbti!R:R, 0))&lt;&gt;"",
          INDEX(sbti!V:V, MATCH(A12, sbti!R:R, 0)),
          "")
    ),
"")</f>
        <v/>
      </c>
      <c r="R12" t="str">
        <f>IF(_xlfn.XLOOKUP(A12, sbti!W:W,sbti!X:X, "")="T","T",
IF(_xlfn.XLOOKUP(A12, sbti!W:W, sbti!X:X, "")="C","C",""))</f>
        <v>C</v>
      </c>
      <c r="S12">
        <f>IF(R12="T",_xlfn.XLOOKUP(A12,sbti!W:W,sbti!Y:Y,""),
IF(R12="C",_xlfn.XLOOKUP(A12,sbti!W:W,sbti!Z:Z,""),
""))</f>
        <v>2021</v>
      </c>
    </row>
    <row r="13" spans="1:21">
      <c r="A13" t="str">
        <v>Volkswagen</v>
      </c>
      <c r="B13" t="str">
        <f>IF(_xlfn.XLOOKUP(A13, sbti!A:A,sbti!B:B, "")="Targets Set","T",
IF(_xlfn.XLOOKUP(A13, sbti!A:A, sbti!B:B, "")="Committed","C",""))</f>
        <v>T</v>
      </c>
      <c r="C13">
        <f>IF(OR(B13="T", B13="C"),
    _xlfn.XLOOKUP(A13, sbti!A:A, sbti!C:C, ""),
    ""
)</f>
        <v>2030</v>
      </c>
      <c r="D13" t="str">
        <f>IF(_xlfn.XLOOKUP(A13, sbti!A:A,sbti!D:D, "")="Targets Set","T",
IF(_xlfn.XLOOKUP(A13, sbti!A:A, sbti!D:D, "")="Committed","C",""))</f>
        <v/>
      </c>
      <c r="E13" t="str">
        <f>IF(OR(D13="T", D13="C"),
    _xlfn.XLOOKUP(A13, sbti!A:A, sbti!E:E, ""),
    ""
)</f>
        <v/>
      </c>
      <c r="F13" t="str">
        <f>IF(_xlfn.XLOOKUP(A13, sbti!F:F, sbti!G:G, "")="Targets Set","T",
IF(_xlfn.XLOOKUP(A13, sbti!F:F, sbti!G:G, "")="Committed","C",""))</f>
        <v>T</v>
      </c>
      <c r="G13">
        <f>IF(OR('sbti evolution '!F13="T", 'sbti evolution '!F13="C"),
    _xlfn.XLOOKUP('sbti evolution '!A13, sbti!F:F, sbti!H:H, ""),
    ""
)</f>
        <v>2025</v>
      </c>
      <c r="H13" t="str">
        <f>IFERROR(
    IF(INDEX(sbti!J:J, MATCH(A13, sbti!F:F, 0))&lt;&gt;"", "T",
        IF(INDEX(sbti!K:K, MATCH(A13, sbti!F:F, 0))&lt;&gt;"", "C", "")
    ),
"")</f>
        <v>C</v>
      </c>
      <c r="I13">
        <f>IFERROR(
    IF(INDEX(sbti!J:J, MATCH(A13, sbti!F:F, 0))&lt;&gt;"", INDEX(sbti!J:J, MATCH(A13, sbti!F:F, 0)),
        IF(INDEX(sbti!K:K, MATCH(A13, sbti!F:F, 0))&lt;&gt;"", INDEX(sbti!K:K, MATCH(A13, sbti!F:F, 0)), "")
    ),
"")</f>
        <v>2022</v>
      </c>
      <c r="J13" t="str">
        <f>IF(_xlfn.XLOOKUP(A13, sbti!L:L,sbti!M:M, "")="T","T",
IF(_xlfn.XLOOKUP(A13, sbti!L:L, sbti!M:M, "")="C","C",""))</f>
        <v>T</v>
      </c>
      <c r="K13">
        <f>IF(OR(J13="T", J13="C"),
    _xlfn.XLOOKUP(A13, sbti!L:L,sbti!N:N),
    ""
)</f>
        <v>2030</v>
      </c>
      <c r="L13" t="str">
        <f>IF(_xlfn.XLOOKUP(A13, sbti!L:L,sbti!O:O, "")="s","T",
IF(_xlfn.XLOOKUP(A13, sbti!L:L, sbti!O:O, "")="c","C",""))</f>
        <v/>
      </c>
      <c r="M13" t="str">
        <f>IF(L13="T",_xlfn.XLOOKUP(A13,sbti!L:L,sbti!P:P,""),
IF(L13="C",_xlfn.XLOOKUP(A13,sbti!L:L,sbti!Q:Q,""),
""))</f>
        <v/>
      </c>
      <c r="N13" t="str">
        <f>IF(_xlfn.XLOOKUP(A13, sbti!R:R,sbti!S:S, "")="T","T",
IF(_xlfn.XLOOKUP(A13, sbti!R:R, sbti!S:S, "")="C","C",""))</f>
        <v>T</v>
      </c>
      <c r="O13">
        <f>IF(OR(N13="T", N13="C"),
    _xlfn.XLOOKUP(A13, sbti!R:R,sbti!T:T),
    ""
)</f>
        <v>2025</v>
      </c>
      <c r="P13" t="str">
        <f>IFERROR(
    IF(INDEX(sbti!U:U, MATCH(A13, sbti!R:R, 0))&lt;&gt;"", "T",
        IF(INDEX(sbti!V:V, MATCH(A13, sbti!R:R, 0))&lt;&gt;"", "C", "")
    ),
"")</f>
        <v>C</v>
      </c>
      <c r="Q13">
        <f>IFERROR(
    IF(INDEX(sbti!U:U, MATCH(A13, sbti!R:R, 0))&lt;&gt;"",
       INDEX(sbti!U:U, MATCH(A13, sbti!R:R, 0)),
       IF(INDEX(sbti!V:V, MATCH(A13, sbti!R:R, 0))&lt;&gt;"",
          INDEX(sbti!V:V, MATCH(A13, sbti!R:R, 0)),
          "")
    ),
"")</f>
        <v>2030</v>
      </c>
      <c r="R13" t="str">
        <f>IF(_xlfn.XLOOKUP(A13, sbti!W:W,sbti!X:X, "")="T","T",
IF(_xlfn.XLOOKUP(A13, sbti!W:W, sbti!X:X, "")="C","C",""))</f>
        <v>T</v>
      </c>
      <c r="S13">
        <f>IF(R13="T",_xlfn.XLOOKUP(A13,sbti!W:W,sbti!Y:Y,""),
IF(R13="C",_xlfn.XLOOKUP(A13,sbti!W:W,sbti!Z:Z,""),
""))</f>
        <v>2030</v>
      </c>
    </row>
    <row r="14" spans="1:21">
      <c r="A14" t="str">
        <v>Alphabet</v>
      </c>
      <c r="B14" t="str">
        <f>IF(_xlfn.XLOOKUP(A14, sbti!A:A,sbti!B:B, "")="Targets Set","T",
IF(_xlfn.XLOOKUP(A14, sbti!A:A, sbti!B:B, "")="Committed","C",""))</f>
        <v>T</v>
      </c>
      <c r="C14">
        <f>IF(OR(B14="T", B14="C"),
    _xlfn.XLOOKUP(A14, sbti!A:A, sbti!C:C, ""),
    ""
)</f>
        <v>2030</v>
      </c>
      <c r="D14" t="str">
        <f>IF(_xlfn.XLOOKUP(A14, sbti!A:A,sbti!D:D, "")="Targets Set","T",
IF(_xlfn.XLOOKUP(A14, sbti!A:A, sbti!D:D, "")="Committed","C",""))</f>
        <v/>
      </c>
      <c r="E14" t="str">
        <f>IF(OR(D14="T", D14="C"),
    _xlfn.XLOOKUP(A14, sbti!A:A, sbti!E:E, ""),
    ""
)</f>
        <v/>
      </c>
      <c r="F14" t="str">
        <f>IF(_xlfn.XLOOKUP(A14, sbti!F:F, sbti!G:G, "")="Targets Set","T",
IF(_xlfn.XLOOKUP(A14, sbti!F:F, sbti!G:G, "")="Committed","C",""))</f>
        <v>C</v>
      </c>
      <c r="G14">
        <f>IF(OR('sbti evolution '!F14="T", 'sbti evolution '!F14="C"),
    _xlfn.XLOOKUP('sbti evolution '!A14, sbti!F:F, sbti!H:H, ""),
    ""
)</f>
        <v>2030</v>
      </c>
      <c r="H14" t="str">
        <f>IFERROR(
    IF(INDEX(sbti!J:J, MATCH(A14, sbti!F:F, 0))&lt;&gt;"", "T",
        IF(INDEX(sbti!K:K, MATCH(A14, sbti!F:F, 0))&lt;&gt;"", "C", "")
    ),
"")</f>
        <v>C</v>
      </c>
      <c r="I14">
        <f>IFERROR(
    IF(INDEX(sbti!J:J, MATCH(A14, sbti!F:F, 0))&lt;&gt;"", INDEX(sbti!J:J, MATCH(A14, sbti!F:F, 0)),
        IF(INDEX(sbti!K:K, MATCH(A14, sbti!F:F, 0))&lt;&gt;"", INDEX(sbti!K:K, MATCH(A14, sbti!F:F, 0)), "")
    ),
"")</f>
        <v>2022</v>
      </c>
      <c r="J14" t="str">
        <f>IF(_xlfn.XLOOKUP(A14, sbti!L:L,sbti!M:M, "")="T","T",
IF(_xlfn.XLOOKUP(A14, sbti!L:L, sbti!M:M, "")="C","C",""))</f>
        <v>C</v>
      </c>
      <c r="K14">
        <f>IF(OR(J14="T", J14="C"),
    _xlfn.XLOOKUP(A14, sbti!L:L,sbti!N:N),
    ""
)</f>
        <v>2030</v>
      </c>
      <c r="L14" t="str">
        <f>IF(_xlfn.XLOOKUP(A14, sbti!L:L,sbti!O:O, "")="s","T",
IF(_xlfn.XLOOKUP(A14, sbti!L:L, sbti!O:O, "")="c","C",""))</f>
        <v/>
      </c>
      <c r="M14" t="str">
        <f>IF(L14="T",_xlfn.XLOOKUP(A14,sbti!L:L,sbti!P:P,""),
IF(L14="C",_xlfn.XLOOKUP(A14,sbti!L:L,sbti!Q:Q,""),
""))</f>
        <v/>
      </c>
      <c r="N14" t="str">
        <f>IF(_xlfn.XLOOKUP(A14, sbti!R:R,sbti!S:S, "")="T","T",
IF(_xlfn.XLOOKUP(A14, sbti!R:R, sbti!S:S, "")="C","C",""))</f>
        <v/>
      </c>
      <c r="O14" t="str">
        <f>IF(OR(N14="T", N14="C"),
    _xlfn.XLOOKUP(A14, sbti!R:R,sbti!T:T),
    ""
)</f>
        <v/>
      </c>
      <c r="P14" t="str">
        <f>IFERROR(
    IF(INDEX(sbti!U:U, MATCH(A14, sbti!R:R, 0))&lt;&gt;"", "T",
        IF(INDEX(sbti!V:V, MATCH(A14, sbti!R:R, 0))&lt;&gt;"", "C", "")
    ),
"")</f>
        <v>C</v>
      </c>
      <c r="Q14">
        <f>IFERROR(
    IF(INDEX(sbti!U:U, MATCH(A14, sbti!R:R, 0))&lt;&gt;"",
       INDEX(sbti!U:U, MATCH(A14, sbti!R:R, 0)),
       IF(INDEX(sbti!V:V, MATCH(A14, sbti!R:R, 0))&lt;&gt;"",
          INDEX(sbti!V:V, MATCH(A14, sbti!R:R, 0)),
          "")
    ),
"")</f>
        <v>2025</v>
      </c>
      <c r="R14" t="str">
        <f>IF(_xlfn.XLOOKUP(A14, sbti!W:W,sbti!X:X, "")="T","T",
IF(_xlfn.XLOOKUP(A14, sbti!W:W, sbti!X:X, "")="C","C",""))</f>
        <v/>
      </c>
      <c r="S14" t="str">
        <f>IF(R14="T",_xlfn.XLOOKUP(A14,sbti!W:W,sbti!Y:Y,""),
IF(R14="C",_xlfn.XLOOKUP(A14,sbti!W:W,sbti!Z:Z,""),
""))</f>
        <v/>
      </c>
    </row>
    <row r="15" spans="1:21">
      <c r="A15" t="str">
        <v>Exxon Mobil</v>
      </c>
      <c r="B15" t="str">
        <f>IF(_xlfn.XLOOKUP(A15, sbti!A:A,sbti!B:B, "")="Targets Set","T",
IF(_xlfn.XLOOKUP(A15, sbti!A:A, sbti!B:B, "")="Committed","C",""))</f>
        <v/>
      </c>
      <c r="C15" t="str">
        <f>IF(OR(B15="T", B15="C"),
    _xlfn.XLOOKUP(A15, sbti!A:A, sbti!C:C, ""),
    ""
)</f>
        <v/>
      </c>
      <c r="D15" t="str">
        <f>IF(_xlfn.XLOOKUP(A15, sbti!A:A,sbti!D:D, "")="Targets Set","T",
IF(_xlfn.XLOOKUP(A15, sbti!A:A, sbti!D:D, "")="Committed","C",""))</f>
        <v/>
      </c>
      <c r="E15" t="str">
        <f>IF(OR(D15="T", D15="C"),
    _xlfn.XLOOKUP(A15, sbti!A:A, sbti!E:E, ""),
    ""
)</f>
        <v/>
      </c>
      <c r="F15" t="str">
        <f>IF(_xlfn.XLOOKUP(A15, sbti!F:F, sbti!G:G, "")="Targets Set","T",
IF(_xlfn.XLOOKUP(A15, sbti!F:F, sbti!G:G, "")="Committed","C",""))</f>
        <v/>
      </c>
      <c r="G15" t="str">
        <f>IF(OR('sbti evolution '!F15="T", 'sbti evolution '!F15="C"),
    _xlfn.XLOOKUP('sbti evolution '!A15, sbti!F:F, sbti!H:H, ""),
    ""
)</f>
        <v/>
      </c>
      <c r="H15" t="str">
        <f>IFERROR(
    IF(INDEX(sbti!J:J, MATCH(A15, sbti!F:F, 0))&lt;&gt;"", "T",
        IF(INDEX(sbti!K:K, MATCH(A15, sbti!F:F, 0))&lt;&gt;"", "C", "")
    ),
"")</f>
        <v/>
      </c>
      <c r="I15" t="str">
        <f>IFERROR(
    IF(INDEX(sbti!J:J, MATCH(A15, sbti!F:F, 0))&lt;&gt;"", INDEX(sbti!J:J, MATCH(A15, sbti!F:F, 0)),
        IF(INDEX(sbti!K:K, MATCH(A15, sbti!F:F, 0))&lt;&gt;"", INDEX(sbti!K:K, MATCH(A15, sbti!F:F, 0)), "")
    ),
"")</f>
        <v/>
      </c>
      <c r="J15" t="str">
        <f>IF(_xlfn.XLOOKUP(A15, sbti!L:L,sbti!M:M, "")="T","T",
IF(_xlfn.XLOOKUP(A15, sbti!L:L, sbti!M:M, "")="C","C",""))</f>
        <v/>
      </c>
      <c r="K15" t="str">
        <f>IF(OR(J15="T", J15="C"),
    _xlfn.XLOOKUP(A15, sbti!L:L,sbti!N:N),
    ""
)</f>
        <v/>
      </c>
      <c r="L15" t="str">
        <f>IF(_xlfn.XLOOKUP(A15, sbti!L:L,sbti!O:O, "")="s","T",
IF(_xlfn.XLOOKUP(A15, sbti!L:L, sbti!O:O, "")="c","C",""))</f>
        <v/>
      </c>
      <c r="M15" t="str">
        <f>IF(L15="T",_xlfn.XLOOKUP(A15,sbti!L:L,sbti!P:P,""),
IF(L15="C",_xlfn.XLOOKUP(A15,sbti!L:L,sbti!Q:Q,""),
""))</f>
        <v/>
      </c>
      <c r="N15" t="str">
        <f>IF(_xlfn.XLOOKUP(A15, sbti!R:R,sbti!S:S, "")="T","T",
IF(_xlfn.XLOOKUP(A15, sbti!R:R, sbti!S:S, "")="C","C",""))</f>
        <v/>
      </c>
      <c r="O15" t="str">
        <f>IF(OR(N15="T", N15="C"),
    _xlfn.XLOOKUP(A15, sbti!R:R,sbti!T:T),
    ""
)</f>
        <v/>
      </c>
      <c r="P15" t="str">
        <f>IFERROR(
    IF(INDEX(sbti!U:U, MATCH(A15, sbti!R:R, 0))&lt;&gt;"", "T",
        IF(INDEX(sbti!V:V, MATCH(A15, sbti!R:R, 0))&lt;&gt;"", "C", "")
    ),
"")</f>
        <v/>
      </c>
      <c r="Q15" t="str">
        <f>IFERROR(
    IF(INDEX(sbti!U:U, MATCH(A15, sbti!R:R, 0))&lt;&gt;"",
       INDEX(sbti!U:U, MATCH(A15, sbti!R:R, 0)),
       IF(INDEX(sbti!V:V, MATCH(A15, sbti!R:R, 0))&lt;&gt;"",
          INDEX(sbti!V:V, MATCH(A15, sbti!R:R, 0)),
          "")
    ),
"")</f>
        <v/>
      </c>
      <c r="R15" t="str">
        <f>IF(_xlfn.XLOOKUP(A15, sbti!W:W,sbti!X:X, "")="T","T",
IF(_xlfn.XLOOKUP(A15, sbti!W:W, sbti!X:X, "")="C","C",""))</f>
        <v/>
      </c>
      <c r="S15" t="str">
        <f>IF(R15="T",_xlfn.XLOOKUP(A15,sbti!W:W,sbti!Y:Y,""),
IF(R15="C",_xlfn.XLOOKUP(A15,sbti!W:W,sbti!Z:Z,""),
""))</f>
        <v/>
      </c>
    </row>
    <row r="16" spans="1:21">
      <c r="A16" t="str">
        <v>Toyota Motor</v>
      </c>
      <c r="B16" t="str">
        <f>IF(_xlfn.XLOOKUP(A16, sbti!A:A,sbti!B:B, "")="Targets Set","T",
IF(_xlfn.XLOOKUP(A16, sbti!A:A, sbti!B:B, "")="Committed","C",""))</f>
        <v>T</v>
      </c>
      <c r="C16">
        <f>IF(OR(B16="T", B16="C"),
    _xlfn.XLOOKUP(A16, sbti!A:A, sbti!C:C, ""),
    ""
)</f>
        <v>2035</v>
      </c>
      <c r="D16" t="str">
        <f>IF(_xlfn.XLOOKUP(A16, sbti!A:A,sbti!D:D, "")="Targets Set","T",
IF(_xlfn.XLOOKUP(A16, sbti!A:A, sbti!D:D, "")="Committed","C",""))</f>
        <v/>
      </c>
      <c r="E16" t="str">
        <f>IF(OR(D16="T", D16="C"),
    _xlfn.XLOOKUP(A16, sbti!A:A, sbti!E:E, ""),
    ""
)</f>
        <v/>
      </c>
      <c r="F16" t="str">
        <f>IF(_xlfn.XLOOKUP(A16, sbti!F:F, sbti!G:G, "")="Targets Set","T",
IF(_xlfn.XLOOKUP(A16, sbti!F:F, sbti!G:G, "")="Committed","C",""))</f>
        <v>T</v>
      </c>
      <c r="G16">
        <f>IF(OR('sbti evolution '!F16="T", 'sbti evolution '!F16="C"),
    _xlfn.XLOOKUP('sbti evolution '!A16, sbti!F:F, sbti!H:H, ""),
    ""
)</f>
        <v>2030</v>
      </c>
      <c r="H16" t="str">
        <f>IFERROR(
    IF(INDEX(sbti!J:J, MATCH(A16, sbti!F:F, 0))&lt;&gt;"", "T",
        IF(INDEX(sbti!K:K, MATCH(A16, sbti!F:F, 0))&lt;&gt;"", "C", "")
    ),
"")</f>
        <v>C</v>
      </c>
      <c r="I16">
        <f>IFERROR(
    IF(INDEX(sbti!J:J, MATCH(A16, sbti!F:F, 0))&lt;&gt;"", INDEX(sbti!J:J, MATCH(A16, sbti!F:F, 0)),
        IF(INDEX(sbti!K:K, MATCH(A16, sbti!F:F, 0))&lt;&gt;"", INDEX(sbti!K:K, MATCH(A16, sbti!F:F, 0)), "")
    ),
"")</f>
        <v>2022</v>
      </c>
      <c r="J16" t="str">
        <f>IF(_xlfn.XLOOKUP(A16, sbti!L:L,sbti!M:M, "")="T","T",
IF(_xlfn.XLOOKUP(A16, sbti!L:L, sbti!M:M, "")="C","C",""))</f>
        <v>T</v>
      </c>
      <c r="K16">
        <f>IF(OR(J16="T", J16="C"),
    _xlfn.XLOOKUP(A16, sbti!L:L,sbti!N:N),
    ""
)</f>
        <v>2035</v>
      </c>
      <c r="L16" t="str">
        <f>IF(_xlfn.XLOOKUP(A16, sbti!L:L,sbti!O:O, "")="s","T",
IF(_xlfn.XLOOKUP(A16, sbti!L:L, sbti!O:O, "")="c","C",""))</f>
        <v/>
      </c>
      <c r="M16" t="str">
        <f>IF(L16="T",_xlfn.XLOOKUP(A16,sbti!L:L,sbti!P:P,""),
IF(L16="C",_xlfn.XLOOKUP(A16,sbti!L:L,sbti!Q:Q,""),
""))</f>
        <v/>
      </c>
      <c r="N16" t="str">
        <f>IF(_xlfn.XLOOKUP(A16, sbti!R:R,sbti!S:S, "")="T","T",
IF(_xlfn.XLOOKUP(A16, sbti!R:R, sbti!S:S, "")="C","C",""))</f>
        <v/>
      </c>
      <c r="O16" t="str">
        <f>IF(OR(N16="T", N16="C"),
    _xlfn.XLOOKUP(A16, sbti!R:R,sbti!T:T),
    ""
)</f>
        <v/>
      </c>
      <c r="P16" t="str">
        <f>IFERROR(
    IF(INDEX(sbti!U:U, MATCH(A16, sbti!R:R, 0))&lt;&gt;"", "T",
        IF(INDEX(sbti!V:V, MATCH(A16, sbti!R:R, 0))&lt;&gt;"", "C", "")
    ),
"")</f>
        <v/>
      </c>
      <c r="Q16" t="str">
        <f>IFERROR(
    IF(INDEX(sbti!U:U, MATCH(A16, sbti!R:R, 0))&lt;&gt;"",
       INDEX(sbti!U:U, MATCH(A16, sbti!R:R, 0)),
       IF(INDEX(sbti!V:V, MATCH(A16, sbti!R:R, 0))&lt;&gt;"",
          INDEX(sbti!V:V, MATCH(A16, sbti!R:R, 0)),
          "")
    ),
"")</f>
        <v/>
      </c>
      <c r="R16" t="str">
        <f>IF(_xlfn.XLOOKUP(A16, sbti!W:W,sbti!X:X, "")="T","T",
IF(_xlfn.XLOOKUP(A16, sbti!W:W, sbti!X:X, "")="C","C",""))</f>
        <v/>
      </c>
      <c r="S16" t="str">
        <f>IF(R16="T",_xlfn.XLOOKUP(A16,sbti!W:W,sbti!Y:Y,""),
IF(R16="C",_xlfn.XLOOKUP(A16,sbti!W:W,sbti!Z:Z,""),
""))</f>
        <v/>
      </c>
    </row>
    <row r="17" spans="1:19">
      <c r="A17" t="str">
        <v>China State Construction Engineering</v>
      </c>
      <c r="B17" t="str">
        <f>IF(_xlfn.XLOOKUP(A17, sbti!A:A,sbti!B:B, "")="Targets Set","T",
IF(_xlfn.XLOOKUP(A17, sbti!A:A, sbti!B:B, "")="Committed","C",""))</f>
        <v/>
      </c>
      <c r="C17" t="str">
        <f>IF(OR(B17="T", B17="C"),
    _xlfn.XLOOKUP(A17, sbti!A:A, sbti!C:C, ""),
    ""
)</f>
        <v/>
      </c>
      <c r="D17" t="str">
        <f>IF(_xlfn.XLOOKUP(A17, sbti!A:A,sbti!D:D, "")="Targets Set","T",
IF(_xlfn.XLOOKUP(A17, sbti!A:A, sbti!D:D, "")="Committed","C",""))</f>
        <v/>
      </c>
      <c r="E17" t="str">
        <f>IF(OR(D17="T", D17="C"),
    _xlfn.XLOOKUP(A17, sbti!A:A, sbti!E:E, ""),
    ""
)</f>
        <v/>
      </c>
      <c r="F17" t="str">
        <f>IF(_xlfn.XLOOKUP(A17, sbti!F:F, sbti!G:G, "")="Targets Set","T",
IF(_xlfn.XLOOKUP(A17, sbti!F:F, sbti!G:G, "")="Committed","C",""))</f>
        <v/>
      </c>
      <c r="G17" t="str">
        <f>IF(OR('sbti evolution '!F17="T", 'sbti evolution '!F17="C"),
    _xlfn.XLOOKUP('sbti evolution '!A17, sbti!F:F, sbti!H:H, ""),
    ""
)</f>
        <v/>
      </c>
      <c r="H17" t="str">
        <f>IFERROR(
    IF(INDEX(sbti!J:J, MATCH(A17, sbti!F:F, 0))&lt;&gt;"", "T",
        IF(INDEX(sbti!K:K, MATCH(A17, sbti!F:F, 0))&lt;&gt;"", "C", "")
    ),
"")</f>
        <v/>
      </c>
      <c r="I17" t="str">
        <f>IFERROR(
    IF(INDEX(sbti!J:J, MATCH(A17, sbti!F:F, 0))&lt;&gt;"", INDEX(sbti!J:J, MATCH(A17, sbti!F:F, 0)),
        IF(INDEX(sbti!K:K, MATCH(A17, sbti!F:F, 0))&lt;&gt;"", INDEX(sbti!K:K, MATCH(A17, sbti!F:F, 0)), "")
    ),
"")</f>
        <v/>
      </c>
      <c r="J17" t="str">
        <f>IF(_xlfn.XLOOKUP(A17, sbti!L:L,sbti!M:M, "")="T","T",
IF(_xlfn.XLOOKUP(A17, sbti!L:L, sbti!M:M, "")="C","C",""))</f>
        <v/>
      </c>
      <c r="K17" t="str">
        <f>IF(OR(J17="T", J17="C"),
    _xlfn.XLOOKUP(A17, sbti!L:L,sbti!N:N),
    ""
)</f>
        <v/>
      </c>
      <c r="L17" t="str">
        <f>IF(_xlfn.XLOOKUP(A17, sbti!L:L,sbti!O:O, "")="s","T",
IF(_xlfn.XLOOKUP(A17, sbti!L:L, sbti!O:O, "")="c","C",""))</f>
        <v/>
      </c>
      <c r="M17" t="str">
        <f>IF(L17="T",_xlfn.XLOOKUP(A17,sbti!L:L,sbti!P:P,""),
IF(L17="C",_xlfn.XLOOKUP(A17,sbti!L:L,sbti!Q:Q,""),
""))</f>
        <v/>
      </c>
      <c r="N17" t="str">
        <f>IF(_xlfn.XLOOKUP(A17, sbti!R:R,sbti!S:S, "")="T","T",
IF(_xlfn.XLOOKUP(A17, sbti!R:R, sbti!S:S, "")="C","C",""))</f>
        <v/>
      </c>
      <c r="O17" t="str">
        <f>IF(OR(N17="T", N17="C"),
    _xlfn.XLOOKUP(A17, sbti!R:R,sbti!T:T),
    ""
)</f>
        <v/>
      </c>
      <c r="P17" t="str">
        <f>IFERROR(
    IF(INDEX(sbti!U:U, MATCH(A17, sbti!R:R, 0))&lt;&gt;"", "T",
        IF(INDEX(sbti!V:V, MATCH(A17, sbti!R:R, 0))&lt;&gt;"", "C", "")
    ),
"")</f>
        <v/>
      </c>
      <c r="Q17" t="str">
        <f>IFERROR(
    IF(INDEX(sbti!U:U, MATCH(A17, sbti!R:R, 0))&lt;&gt;"",
       INDEX(sbti!U:U, MATCH(A17, sbti!R:R, 0)),
       IF(INDEX(sbti!V:V, MATCH(A17, sbti!R:R, 0))&lt;&gt;"",
          INDEX(sbti!V:V, MATCH(A17, sbti!R:R, 0)),
          "")
    ),
"")</f>
        <v/>
      </c>
      <c r="R17" t="str">
        <f>IF(_xlfn.XLOOKUP(A17, sbti!W:W,sbti!X:X, "")="T","T",
IF(_xlfn.XLOOKUP(A17, sbti!W:W, sbti!X:X, "")="C","C",""))</f>
        <v/>
      </c>
      <c r="S17" t="str">
        <f>IF(R17="T",_xlfn.XLOOKUP(A17,sbti!W:W,sbti!Y:Y,""),
IF(R17="C",_xlfn.XLOOKUP(A17,sbti!W:W,sbti!Z:Z,""),
""))</f>
        <v/>
      </c>
    </row>
    <row r="18" spans="1:19">
      <c r="A18" t="str">
        <v>Cencora</v>
      </c>
      <c r="B18" t="str">
        <f>IF(_xlfn.XLOOKUP(A18, sbti!A:A,sbti!B:B, "")="Targets Set","T",
IF(_xlfn.XLOOKUP(A18, sbti!A:A, sbti!B:B, "")="Committed","C",""))</f>
        <v>T</v>
      </c>
      <c r="C18">
        <f>IF(OR(B18="T", B18="C"),
    _xlfn.XLOOKUP(A18, sbti!A:A, sbti!C:C, ""),
    ""
)</f>
        <v>2032</v>
      </c>
      <c r="D18" t="str">
        <f>IF(_xlfn.XLOOKUP(A18, sbti!A:A,sbti!D:D, "")="Targets Set","T",
IF(_xlfn.XLOOKUP(A18, sbti!A:A, sbti!D:D, "")="Committed","C",""))</f>
        <v/>
      </c>
      <c r="E18" t="str">
        <f>IF(OR(D18="T", D18="C"),
    _xlfn.XLOOKUP(A18, sbti!A:A, sbti!E:E, ""),
    ""
)</f>
        <v/>
      </c>
      <c r="F18" t="str">
        <f>IF(_xlfn.XLOOKUP(A18, sbti!F:F, sbti!G:G, "")="Targets Set","T",
IF(_xlfn.XLOOKUP(A18, sbti!F:F, sbti!G:G, "")="Committed","C",""))</f>
        <v>T</v>
      </c>
      <c r="G18">
        <f>IF(OR('sbti evolution '!F18="T", 'sbti evolution '!F18="C"),
    _xlfn.XLOOKUP('sbti evolution '!A18, sbti!F:F, sbti!H:H, ""),
    ""
)</f>
        <v>2026</v>
      </c>
      <c r="H18" t="str">
        <f>IFERROR(
    IF(INDEX(sbti!J:J, MATCH(A18, sbti!F:F, 0))&lt;&gt;"", "T",
        IF(INDEX(sbti!K:K, MATCH(A18, sbti!F:F, 0))&lt;&gt;"", "C", "")
    ),
"")</f>
        <v>C</v>
      </c>
      <c r="I18">
        <f>IFERROR(
    IF(INDEX(sbti!J:J, MATCH(A18, sbti!F:F, 0))&lt;&gt;"", INDEX(sbti!J:J, MATCH(A18, sbti!F:F, 0)),
        IF(INDEX(sbti!K:K, MATCH(A18, sbti!F:F, 0))&lt;&gt;"", INDEX(sbti!K:K, MATCH(A18, sbti!F:F, 0)), "")
    ),
"")</f>
        <v>2023</v>
      </c>
      <c r="J18" t="str">
        <f>IF(_xlfn.XLOOKUP(A18, sbti!L:L,sbti!M:M, "")="T","T",
IF(_xlfn.XLOOKUP(A18, sbti!L:L, sbti!M:M, "")="C","C",""))</f>
        <v>T</v>
      </c>
      <c r="K18">
        <f>IF(OR(J18="T", J18="C"),
    _xlfn.XLOOKUP(A18, sbti!L:L,sbti!N:N),
    ""
)</f>
        <v>2032</v>
      </c>
      <c r="L18" t="str">
        <f>IF(_xlfn.XLOOKUP(A18, sbti!L:L,sbti!O:O, "")="s","T",
IF(_xlfn.XLOOKUP(A18, sbti!L:L, sbti!O:O, "")="c","C",""))</f>
        <v/>
      </c>
      <c r="M18" t="str">
        <f>IF(L18="T",_xlfn.XLOOKUP(A18,sbti!L:L,sbti!P:P,""),
IF(L18="C",_xlfn.XLOOKUP(A18,sbti!L:L,sbti!Q:Q,""),
""))</f>
        <v/>
      </c>
      <c r="N18" t="str">
        <f>IF(_xlfn.XLOOKUP(A18, sbti!R:R,sbti!S:S, "")="T","T",
IF(_xlfn.XLOOKUP(A18, sbti!R:R, sbti!S:S, "")="C","C",""))</f>
        <v>C</v>
      </c>
      <c r="O18">
        <f>IF(OR(N18="T", N18="C"),
    _xlfn.XLOOKUP(A18, sbti!R:R,sbti!T:T),
    ""
)</f>
        <v>2035</v>
      </c>
      <c r="P18" t="str">
        <f>IFERROR(
    IF(INDEX(sbti!U:U, MATCH(A18, sbti!R:R, 0))&lt;&gt;"", "T",
        IF(INDEX(sbti!V:V, MATCH(A18, sbti!R:R, 0))&lt;&gt;"", "C", "")
    ),
"")</f>
        <v>C</v>
      </c>
      <c r="Q18">
        <f>IFERROR(
    IF(INDEX(sbti!U:U, MATCH(A18, sbti!R:R, 0))&lt;&gt;"",
       INDEX(sbti!U:U, MATCH(A18, sbti!R:R, 0)),
       IF(INDEX(sbti!V:V, MATCH(A18, sbti!R:R, 0))&lt;&gt;"",
          INDEX(sbti!V:V, MATCH(A18, sbti!R:R, 0)),
          "")
    ),
"")</f>
        <v>2023</v>
      </c>
      <c r="R18" t="str">
        <f>IF(_xlfn.XLOOKUP(A18, sbti!W:W,sbti!X:X, "")="T","T",
IF(_xlfn.XLOOKUP(A18, sbti!W:W, sbti!X:X, "")="C","C",""))</f>
        <v/>
      </c>
      <c r="S18" t="str">
        <f>IF(R18="T",_xlfn.XLOOKUP(A18,sbti!W:W,sbti!Y:Y,""),
IF(R18="C",_xlfn.XLOOKUP(A18,sbti!W:W,sbti!Z:Z,""),
""))</f>
        <v/>
      </c>
    </row>
    <row r="19" spans="1:19">
      <c r="A19" t="str">
        <v>Shell</v>
      </c>
      <c r="B19" t="str">
        <f>IF(_xlfn.XLOOKUP(A19, sbti!A:A,sbti!B:B, "")="Targets Set","T",
IF(_xlfn.XLOOKUP(A19, sbti!A:A, sbti!B:B, "")="Committed","C",""))</f>
        <v/>
      </c>
      <c r="C19" t="str">
        <f>IF(OR(B19="T", B19="C"),
    _xlfn.XLOOKUP(A19, sbti!A:A, sbti!C:C, ""),
    ""
)</f>
        <v/>
      </c>
      <c r="D19" t="str">
        <f>IF(_xlfn.XLOOKUP(A19, sbti!A:A,sbti!D:D, "")="Targets Set","T",
IF(_xlfn.XLOOKUP(A19, sbti!A:A, sbti!D:D, "")="Committed","C",""))</f>
        <v/>
      </c>
      <c r="E19" t="str">
        <f>IF(OR(D19="T", D19="C"),
    _xlfn.XLOOKUP(A19, sbti!A:A, sbti!E:E, ""),
    ""
)</f>
        <v/>
      </c>
      <c r="F19" t="str">
        <f>IF(_xlfn.XLOOKUP(A19, sbti!F:F, sbti!G:G, "")="Targets Set","T",
IF(_xlfn.XLOOKUP(A19, sbti!F:F, sbti!G:G, "")="Committed","C",""))</f>
        <v/>
      </c>
      <c r="G19" t="str">
        <f>IF(OR('sbti evolution '!F19="T", 'sbti evolution '!F19="C"),
    _xlfn.XLOOKUP('sbti evolution '!A19, sbti!F:F, sbti!H:H, ""),
    ""
)</f>
        <v/>
      </c>
      <c r="H19" t="str">
        <f>IFERROR(
    IF(INDEX(sbti!J:J, MATCH(A19, sbti!F:F, 0))&lt;&gt;"", "T",
        IF(INDEX(sbti!K:K, MATCH(A19, sbti!F:F, 0))&lt;&gt;"", "C", "")
    ),
"")</f>
        <v/>
      </c>
      <c r="I19" t="str">
        <f>IFERROR(
    IF(INDEX(sbti!J:J, MATCH(A19, sbti!F:F, 0))&lt;&gt;"", INDEX(sbti!J:J, MATCH(A19, sbti!F:F, 0)),
        IF(INDEX(sbti!K:K, MATCH(A19, sbti!F:F, 0))&lt;&gt;"", INDEX(sbti!K:K, MATCH(A19, sbti!F:F, 0)), "")
    ),
"")</f>
        <v/>
      </c>
      <c r="J19" t="str">
        <f>IF(_xlfn.XLOOKUP(A19, sbti!L:L,sbti!M:M, "")="T","T",
IF(_xlfn.XLOOKUP(A19, sbti!L:L, sbti!M:M, "")="C","C",""))</f>
        <v/>
      </c>
      <c r="K19" t="str">
        <f>IF(OR(J19="T", J19="C"),
    _xlfn.XLOOKUP(A19, sbti!L:L,sbti!N:N),
    ""
)</f>
        <v/>
      </c>
      <c r="L19" t="str">
        <f>IF(_xlfn.XLOOKUP(A19, sbti!L:L,sbti!O:O, "")="s","T",
IF(_xlfn.XLOOKUP(A19, sbti!L:L, sbti!O:O, "")="c","C",""))</f>
        <v/>
      </c>
      <c r="M19" t="str">
        <f>IF(L19="T",_xlfn.XLOOKUP(A19,sbti!L:L,sbti!P:P,""),
IF(L19="C",_xlfn.XLOOKUP(A19,sbti!L:L,sbti!Q:Q,""),
""))</f>
        <v/>
      </c>
      <c r="N19" t="str">
        <f>IF(_xlfn.XLOOKUP(A19, sbti!R:R,sbti!S:S, "")="T","T",
IF(_xlfn.XLOOKUP(A19, sbti!R:R, sbti!S:S, "")="C","C",""))</f>
        <v/>
      </c>
      <c r="O19" t="str">
        <f>IF(OR(N19="T", N19="C"),
    _xlfn.XLOOKUP(A19, sbti!R:R,sbti!T:T),
    ""
)</f>
        <v/>
      </c>
      <c r="P19" t="str">
        <f>IFERROR(
    IF(INDEX(sbti!U:U, MATCH(A19, sbti!R:R, 0))&lt;&gt;"", "T",
        IF(INDEX(sbti!V:V, MATCH(A19, sbti!R:R, 0))&lt;&gt;"", "C", "")
    ),
"")</f>
        <v/>
      </c>
      <c r="Q19" t="str">
        <f>IFERROR(
    IF(INDEX(sbti!U:U, MATCH(A19, sbti!R:R, 0))&lt;&gt;"",
       INDEX(sbti!U:U, MATCH(A19, sbti!R:R, 0)),
       IF(INDEX(sbti!V:V, MATCH(A19, sbti!R:R, 0))&lt;&gt;"",
          INDEX(sbti!V:V, MATCH(A19, sbti!R:R, 0)),
          "")
    ),
"")</f>
        <v/>
      </c>
      <c r="R19" t="str">
        <f>IF(_xlfn.XLOOKUP(A19, sbti!W:W,sbti!X:X, "")="T","T",
IF(_xlfn.XLOOKUP(A19, sbti!W:W, sbti!X:X, "")="C","C",""))</f>
        <v/>
      </c>
      <c r="S19" t="str">
        <f>IF(R19="T",_xlfn.XLOOKUP(A19,sbti!W:W,sbti!Y:Y,""),
IF(R19="C",_xlfn.XLOOKUP(A19,sbti!W:W,sbti!Z:Z,""),
""))</f>
        <v/>
      </c>
    </row>
    <row r="20" spans="1:19">
      <c r="A20" t="str">
        <v>JPMorgan Chase</v>
      </c>
      <c r="B20" t="str">
        <f>IF(_xlfn.XLOOKUP(A20, sbti!A:A,sbti!B:B, "")="Targets Set","T",
IF(_xlfn.XLOOKUP(A20, sbti!A:A, sbti!B:B, "")="Committed","C",""))</f>
        <v/>
      </c>
      <c r="C20" t="str">
        <f>IF(OR(B20="T", B20="C"),
    _xlfn.XLOOKUP(A20, sbti!A:A, sbti!C:C, ""),
    ""
)</f>
        <v/>
      </c>
      <c r="D20" t="str">
        <f>IF(_xlfn.XLOOKUP(A20, sbti!A:A,sbti!D:D, "")="Targets Set","T",
IF(_xlfn.XLOOKUP(A20, sbti!A:A, sbti!D:D, "")="Committed","C",""))</f>
        <v/>
      </c>
      <c r="E20" t="str">
        <f>IF(OR(D20="T", D20="C"),
    _xlfn.XLOOKUP(A20, sbti!A:A, sbti!E:E, ""),
    ""
)</f>
        <v/>
      </c>
      <c r="F20" t="str">
        <f>IF(_xlfn.XLOOKUP(A20, sbti!F:F, sbti!G:G, "")="Targets Set","T",
IF(_xlfn.XLOOKUP(A20, sbti!F:F, sbti!G:G, "")="Committed","C",""))</f>
        <v/>
      </c>
      <c r="G20" t="str">
        <f>IF(OR('sbti evolution '!F20="T", 'sbti evolution '!F20="C"),
    _xlfn.XLOOKUP('sbti evolution '!A20, sbti!F:F, sbti!H:H, ""),
    ""
)</f>
        <v/>
      </c>
      <c r="H20" t="str">
        <f>IFERROR(
    IF(INDEX(sbti!J:J, MATCH(A20, sbti!F:F, 0))&lt;&gt;"", "T",
        IF(INDEX(sbti!K:K, MATCH(A20, sbti!F:F, 0))&lt;&gt;"", "C", "")
    ),
"")</f>
        <v/>
      </c>
      <c r="I20" t="str">
        <f>IFERROR(
    IF(INDEX(sbti!J:J, MATCH(A20, sbti!F:F, 0))&lt;&gt;"", INDEX(sbti!J:J, MATCH(A20, sbti!F:F, 0)),
        IF(INDEX(sbti!K:K, MATCH(A20, sbti!F:F, 0))&lt;&gt;"", INDEX(sbti!K:K, MATCH(A20, sbti!F:F, 0)), "")
    ),
"")</f>
        <v/>
      </c>
      <c r="J20" t="str">
        <f>IF(_xlfn.XLOOKUP(A20, sbti!L:L,sbti!M:M, "")="T","T",
IF(_xlfn.XLOOKUP(A20, sbti!L:L, sbti!M:M, "")="C","C",""))</f>
        <v/>
      </c>
      <c r="K20" t="str">
        <f>IF(OR(J20="T", J20="C"),
    _xlfn.XLOOKUP(A20, sbti!L:L,sbti!N:N),
    ""
)</f>
        <v/>
      </c>
      <c r="L20" t="str">
        <f>IF(_xlfn.XLOOKUP(A20, sbti!L:L,sbti!O:O, "")="s","T",
IF(_xlfn.XLOOKUP(A20, sbti!L:L, sbti!O:O, "")="c","C",""))</f>
        <v/>
      </c>
      <c r="M20" t="str">
        <f>IF(L20="T",_xlfn.XLOOKUP(A20,sbti!L:L,sbti!P:P,""),
IF(L20="C",_xlfn.XLOOKUP(A20,sbti!L:L,sbti!Q:Q,""),
""))</f>
        <v/>
      </c>
      <c r="N20" t="str">
        <f>IF(_xlfn.XLOOKUP(A20, sbti!R:R,sbti!S:S, "")="T","T",
IF(_xlfn.XLOOKUP(A20, sbti!R:R, sbti!S:S, "")="C","C",""))</f>
        <v/>
      </c>
      <c r="O20" t="str">
        <f>IF(OR(N20="T", N20="C"),
    _xlfn.XLOOKUP(A20, sbti!R:R,sbti!T:T),
    ""
)</f>
        <v/>
      </c>
      <c r="P20" t="str">
        <f>IFERROR(
    IF(INDEX(sbti!U:U, MATCH(A20, sbti!R:R, 0))&lt;&gt;"", "T",
        IF(INDEX(sbti!V:V, MATCH(A20, sbti!R:R, 0))&lt;&gt;"", "C", "")
    ),
"")</f>
        <v>C</v>
      </c>
      <c r="Q20">
        <f>IFERROR(
    IF(INDEX(sbti!U:U, MATCH(A20, sbti!R:R, 0))&lt;&gt;"",
       INDEX(sbti!U:U, MATCH(A20, sbti!R:R, 0)),
       IF(INDEX(sbti!V:V, MATCH(A20, sbti!R:R, 0))&lt;&gt;"",
          INDEX(sbti!V:V, MATCH(A20, sbti!R:R, 0)),
          "")
    ),
"")</f>
        <v>2030</v>
      </c>
      <c r="R20" t="str">
        <f>IF(_xlfn.XLOOKUP(A20, sbti!W:W,sbti!X:X, "")="T","T",
IF(_xlfn.XLOOKUP(A20, sbti!W:W, sbti!X:X, "")="C","C",""))</f>
        <v/>
      </c>
      <c r="S20" t="str">
        <f>IF(R20="T",_xlfn.XLOOKUP(A20,sbti!W:W,sbti!Y:Y,""),
IF(R20="C",_xlfn.XLOOKUP(A20,sbti!W:W,sbti!Z:Z,""),
""))</f>
        <v/>
      </c>
    </row>
    <row r="21" spans="1:19">
      <c r="A21" t="str">
        <v>Costco Wholesale</v>
      </c>
      <c r="B21" t="str">
        <f>IF(_xlfn.XLOOKUP(A21, sbti!A:A,sbti!B:B, "")="Targets Set","T",
IF(_xlfn.XLOOKUP(A21, sbti!A:A, sbti!B:B, "")="Committed","C",""))</f>
        <v/>
      </c>
      <c r="C21" t="str">
        <f>IF(OR(B21="T", B21="C"),
    _xlfn.XLOOKUP(A21, sbti!A:A, sbti!C:C, ""),
    ""
)</f>
        <v/>
      </c>
      <c r="D21" t="str">
        <f>IF(_xlfn.XLOOKUP(A21, sbti!A:A,sbti!D:D, "")="Targets Set","T",
IF(_xlfn.XLOOKUP(A21, sbti!A:A, sbti!D:D, "")="Committed","C",""))</f>
        <v/>
      </c>
      <c r="E21" t="str">
        <f>IF(OR(D21="T", D21="C"),
    _xlfn.XLOOKUP(A21, sbti!A:A, sbti!E:E, ""),
    ""
)</f>
        <v/>
      </c>
      <c r="F21" t="str">
        <f>IF(_xlfn.XLOOKUP(A21, sbti!F:F, sbti!G:G, "")="Targets Set","T",
IF(_xlfn.XLOOKUP(A21, sbti!F:F, sbti!G:G, "")="Committed","C",""))</f>
        <v/>
      </c>
      <c r="G21" t="str">
        <f>IF(OR('sbti evolution '!F21="T", 'sbti evolution '!F21="C"),
    _xlfn.XLOOKUP('sbti evolution '!A21, sbti!F:F, sbti!H:H, ""),
    ""
)</f>
        <v/>
      </c>
      <c r="H21" t="str">
        <f>IFERROR(
    IF(INDEX(sbti!J:J, MATCH(A21, sbti!F:F, 0))&lt;&gt;"", "T",
        IF(INDEX(sbti!K:K, MATCH(A21, sbti!F:F, 0))&lt;&gt;"", "C", "")
    ),
"")</f>
        <v/>
      </c>
      <c r="I21" t="str">
        <f>IFERROR(
    IF(INDEX(sbti!J:J, MATCH(A21, sbti!F:F, 0))&lt;&gt;"", INDEX(sbti!J:J, MATCH(A21, sbti!F:F, 0)),
        IF(INDEX(sbti!K:K, MATCH(A21, sbti!F:F, 0))&lt;&gt;"", INDEX(sbti!K:K, MATCH(A21, sbti!F:F, 0)), "")
    ),
"")</f>
        <v/>
      </c>
      <c r="J21" t="str">
        <f>IF(_xlfn.XLOOKUP(A21, sbti!L:L,sbti!M:M, "")="T","T",
IF(_xlfn.XLOOKUP(A21, sbti!L:L, sbti!M:M, "")="C","C",""))</f>
        <v/>
      </c>
      <c r="K21" t="str">
        <f>IF(OR(J21="T", J21="C"),
    _xlfn.XLOOKUP(A21, sbti!L:L,sbti!N:N),
    ""
)</f>
        <v/>
      </c>
      <c r="L21" t="str">
        <f>IF(_xlfn.XLOOKUP(A21, sbti!L:L,sbti!O:O, "")="s","T",
IF(_xlfn.XLOOKUP(A21, sbti!L:L, sbti!O:O, "")="c","C",""))</f>
        <v/>
      </c>
      <c r="M21" t="str">
        <f>IF(L21="T",_xlfn.XLOOKUP(A21,sbti!L:L,sbti!P:P,""),
IF(L21="C",_xlfn.XLOOKUP(A21,sbti!L:L,sbti!Q:Q,""),
""))</f>
        <v/>
      </c>
      <c r="N21" t="str">
        <f>IF(_xlfn.XLOOKUP(A21, sbti!R:R,sbti!S:S, "")="T","T",
IF(_xlfn.XLOOKUP(A21, sbti!R:R, sbti!S:S, "")="C","C",""))</f>
        <v/>
      </c>
      <c r="O21" t="str">
        <f>IF(OR(N21="T", N21="C"),
    _xlfn.XLOOKUP(A21, sbti!R:R,sbti!T:T),
    ""
)</f>
        <v/>
      </c>
      <c r="P21" t="str">
        <f>IFERROR(
    IF(INDEX(sbti!U:U, MATCH(A21, sbti!R:R, 0))&lt;&gt;"", "T",
        IF(INDEX(sbti!V:V, MATCH(A21, sbti!R:R, 0))&lt;&gt;"", "C", "")
    ),
"")</f>
        <v/>
      </c>
      <c r="Q21" t="str">
        <f>IFERROR(
    IF(INDEX(sbti!U:U, MATCH(A21, sbti!R:R, 0))&lt;&gt;"",
       INDEX(sbti!U:U, MATCH(A21, sbti!R:R, 0)),
       IF(INDEX(sbti!V:V, MATCH(A21, sbti!R:R, 0))&lt;&gt;"",
          INDEX(sbti!V:V, MATCH(A21, sbti!R:R, 0)),
          "")
    ),
"")</f>
        <v/>
      </c>
      <c r="R21" t="str">
        <f>IF(_xlfn.XLOOKUP(A21, sbti!W:W,sbti!X:X, "")="T","T",
IF(_xlfn.XLOOKUP(A21, sbti!W:W, sbti!X:X, "")="C","C",""))</f>
        <v/>
      </c>
      <c r="S21" t="str">
        <f>IF(R21="T",_xlfn.XLOOKUP(A21,sbti!W:W,sbti!Y:Y,""),
IF(R21="C",_xlfn.XLOOKUP(A21,sbti!W:W,sbti!Z:Z,""),
""))</f>
        <v/>
      </c>
    </row>
    <row r="22" spans="1:19">
      <c r="A22" t="str">
        <v>Cigna</v>
      </c>
      <c r="B22" t="str">
        <f>IF(_xlfn.XLOOKUP(A22, sbti!A:A,sbti!B:B, "")="Targets Set","T",
IF(_xlfn.XLOOKUP(A22, sbti!A:A, sbti!B:B, "")="Committed","C",""))</f>
        <v>C</v>
      </c>
      <c r="C22">
        <f>IF(OR(B22="T", B22="C"),
    _xlfn.XLOOKUP(A22, sbti!A:A, sbti!C:C, ""),
    ""
)</f>
        <v>2030</v>
      </c>
      <c r="D22" t="str">
        <f>IF(_xlfn.XLOOKUP(A22, sbti!A:A,sbti!D:D, "")="Targets Set","T",
IF(_xlfn.XLOOKUP(A22, sbti!A:A, sbti!D:D, "")="Committed","C",""))</f>
        <v/>
      </c>
      <c r="E22" t="str">
        <f>IF(OR(D22="T", D22="C"),
    _xlfn.XLOOKUP(A22, sbti!A:A, sbti!E:E, ""),
    ""
)</f>
        <v/>
      </c>
      <c r="F22" t="str">
        <f>IF(_xlfn.XLOOKUP(A22, sbti!F:F, sbti!G:G, "")="Targets Set","T",
IF(_xlfn.XLOOKUP(A22, sbti!F:F, sbti!G:G, "")="Committed","C",""))</f>
        <v>C</v>
      </c>
      <c r="G22">
        <f>IF(OR('sbti evolution '!F22="T", 'sbti evolution '!F22="C"),
    _xlfn.XLOOKUP('sbti evolution '!A22, sbti!F:F, sbti!H:H, ""),
    ""
)</f>
        <v>2030</v>
      </c>
      <c r="H22" t="str">
        <f>IFERROR(
    IF(INDEX(sbti!J:J, MATCH(A22, sbti!F:F, 0))&lt;&gt;"", "T",
        IF(INDEX(sbti!K:K, MATCH(A22, sbti!F:F, 0))&lt;&gt;"", "C", "")
    ),
"")</f>
        <v>C</v>
      </c>
      <c r="I22">
        <f>IFERROR(
    IF(INDEX(sbti!J:J, MATCH(A22, sbti!F:F, 0))&lt;&gt;"", INDEX(sbti!J:J, MATCH(A22, sbti!F:F, 0)),
        IF(INDEX(sbti!K:K, MATCH(A22, sbti!F:F, 0))&lt;&gt;"", INDEX(sbti!K:K, MATCH(A22, sbti!F:F, 0)), "")
    ),
"")</f>
        <v>2024</v>
      </c>
      <c r="J22" t="str">
        <f>IF(_xlfn.XLOOKUP(A22, sbti!L:L,sbti!M:M, "")="T","T",
IF(_xlfn.XLOOKUP(A22, sbti!L:L, sbti!M:M, "")="C","C",""))</f>
        <v/>
      </c>
      <c r="K22" t="str">
        <f>IF(OR(J22="T", J22="C"),
    _xlfn.XLOOKUP(A22, sbti!L:L,sbti!N:N),
    ""
)</f>
        <v/>
      </c>
      <c r="L22" t="str">
        <f>IF(_xlfn.XLOOKUP(A22, sbti!L:L,sbti!O:O, "")="s","T",
IF(_xlfn.XLOOKUP(A22, sbti!L:L, sbti!O:O, "")="c","C",""))</f>
        <v/>
      </c>
      <c r="M22" t="str">
        <f>IF(L22="T",_xlfn.XLOOKUP(A22,sbti!L:L,sbti!P:P,""),
IF(L22="C",_xlfn.XLOOKUP(A22,sbti!L:L,sbti!Q:Q,""),
""))</f>
        <v/>
      </c>
      <c r="N22" t="str">
        <f>IF(_xlfn.XLOOKUP(A22, sbti!R:R,sbti!S:S, "")="T","T",
IF(_xlfn.XLOOKUP(A22, sbti!R:R, sbti!S:S, "")="C","C",""))</f>
        <v/>
      </c>
      <c r="O22" t="str">
        <f>IF(OR(N22="T", N22="C"),
    _xlfn.XLOOKUP(A22, sbti!R:R,sbti!T:T),
    ""
)</f>
        <v/>
      </c>
      <c r="P22" t="str">
        <f>IFERROR(
    IF(INDEX(sbti!U:U, MATCH(A22, sbti!R:R, 0))&lt;&gt;"", "T",
        IF(INDEX(sbti!V:V, MATCH(A22, sbti!R:R, 0))&lt;&gt;"", "C", "")
    ),
"")</f>
        <v/>
      </c>
      <c r="Q22" t="str">
        <f>IFERROR(
    IF(INDEX(sbti!U:U, MATCH(A22, sbti!R:R, 0))&lt;&gt;"",
       INDEX(sbti!U:U, MATCH(A22, sbti!R:R, 0)),
       IF(INDEX(sbti!V:V, MATCH(A22, sbti!R:R, 0))&lt;&gt;"",
          INDEX(sbti!V:V, MATCH(A22, sbti!R:R, 0)),
          "")
    ),
"")</f>
        <v/>
      </c>
      <c r="R22" t="str">
        <f>IF(_xlfn.XLOOKUP(A22, sbti!W:W,sbti!X:X, "")="T","T",
IF(_xlfn.XLOOKUP(A22, sbti!W:W, sbti!X:X, "")="C","C",""))</f>
        <v/>
      </c>
      <c r="S22" t="str">
        <f>IF(R22="T",_xlfn.XLOOKUP(A22,sbti!W:W,sbti!Y:Y,""),
IF(R22="C",_xlfn.XLOOKUP(A22,sbti!W:W,sbti!Z:Z,""),
""))</f>
        <v/>
      </c>
    </row>
    <row r="23" spans="1:19">
      <c r="A23" t="str">
        <v>Microsoft</v>
      </c>
      <c r="B23" t="str">
        <f>IF(_xlfn.XLOOKUP(A23, sbti!A:A,sbti!B:B, "")="Targets Set","T",
IF(_xlfn.XLOOKUP(A23, sbti!A:A, sbti!B:B, "")="Committed","C",""))</f>
        <v>T</v>
      </c>
      <c r="C23">
        <f>IF(OR(B23="T", B23="C"),
    _xlfn.XLOOKUP(A23, sbti!A:A, sbti!C:C, ""),
    ""
)</f>
        <v>2030</v>
      </c>
      <c r="D23" t="str">
        <f>IF(_xlfn.XLOOKUP(A23, sbti!A:A,sbti!D:D, "")="Targets Set","T",
IF(_xlfn.XLOOKUP(A23, sbti!A:A, sbti!D:D, "")="Committed","C",""))</f>
        <v/>
      </c>
      <c r="E23" t="str">
        <f>IF(OR(D23="T", D23="C"),
    _xlfn.XLOOKUP(A23, sbti!A:A, sbti!E:E, ""),
    ""
)</f>
        <v/>
      </c>
      <c r="F23" t="str">
        <f>IF(_xlfn.XLOOKUP(A23, sbti!F:F, sbti!G:G, "")="Targets Set","T",
IF(_xlfn.XLOOKUP(A23, sbti!F:F, sbti!G:G, "")="Committed","C",""))</f>
        <v>T</v>
      </c>
      <c r="G23">
        <f>IF(OR('sbti evolution '!F23="T", 'sbti evolution '!F23="C"),
    _xlfn.XLOOKUP('sbti evolution '!A23, sbti!F:F, sbti!H:H, ""),
    ""
)</f>
        <v>2030</v>
      </c>
      <c r="H23" t="str">
        <f>IFERROR(
    IF(INDEX(sbti!J:J, MATCH(A23, sbti!F:F, 0))&lt;&gt;"", "T",
        IF(INDEX(sbti!K:K, MATCH(A23, sbti!F:F, 0))&lt;&gt;"", "C", "")
    ),
"")</f>
        <v>C</v>
      </c>
      <c r="I23">
        <f>IFERROR(
    IF(INDEX(sbti!J:J, MATCH(A23, sbti!F:F, 0))&lt;&gt;"", INDEX(sbti!J:J, MATCH(A23, sbti!F:F, 0)),
        IF(INDEX(sbti!K:K, MATCH(A23, sbti!F:F, 0))&lt;&gt;"", INDEX(sbti!K:K, MATCH(A23, sbti!F:F, 0)), "")
    ),
"")</f>
        <v>2019</v>
      </c>
      <c r="J23" t="str">
        <f>IF(_xlfn.XLOOKUP(A23, sbti!L:L,sbti!M:M, "")="T","T",
IF(_xlfn.XLOOKUP(A23, sbti!L:L, sbti!M:M, "")="C","C",""))</f>
        <v>T</v>
      </c>
      <c r="K23">
        <f>IF(OR(J23="T", J23="C"),
    _xlfn.XLOOKUP(A23, sbti!L:L,sbti!N:N),
    ""
)</f>
        <v>2030</v>
      </c>
      <c r="L23" t="str">
        <f>IF(_xlfn.XLOOKUP(A23, sbti!L:L,sbti!O:O, "")="s","T",
IF(_xlfn.XLOOKUP(A23, sbti!L:L, sbti!O:O, "")="c","C",""))</f>
        <v>C</v>
      </c>
      <c r="M23">
        <f>IF(L23="T",_xlfn.XLOOKUP(A23,sbti!L:L,sbti!P:P,""),
IF(L23="C",_xlfn.XLOOKUP(A23,sbti!L:L,sbti!Q:Q,""),
""))</f>
        <v>2019</v>
      </c>
      <c r="N23" t="str">
        <f>IF(_xlfn.XLOOKUP(A23, sbti!R:R,sbti!S:S, "")="T","T",
IF(_xlfn.XLOOKUP(A23, sbti!R:R, sbti!S:S, "")="C","C",""))</f>
        <v>T</v>
      </c>
      <c r="O23">
        <f>IF(OR(N23="T", N23="C"),
    _xlfn.XLOOKUP(A23, sbti!R:R,sbti!T:T),
    ""
)</f>
        <v>0</v>
      </c>
      <c r="P23" t="str">
        <f>IFERROR(
    IF(INDEX(sbti!U:U, MATCH(A23, sbti!R:R, 0))&lt;&gt;"", "T",
        IF(INDEX(sbti!V:V, MATCH(A23, sbti!R:R, 0))&lt;&gt;"", "C", "")
    ),
"")</f>
        <v/>
      </c>
      <c r="Q23" t="str">
        <f>IFERROR(
    IF(INDEX(sbti!U:U, MATCH(A23, sbti!R:R, 0))&lt;&gt;"",
       INDEX(sbti!U:U, MATCH(A23, sbti!R:R, 0)),
       IF(INDEX(sbti!V:V, MATCH(A23, sbti!R:R, 0))&lt;&gt;"",
          INDEX(sbti!V:V, MATCH(A23, sbti!R:R, 0)),
          "")
    ),
"")</f>
        <v/>
      </c>
      <c r="R23" t="str">
        <f>IF(_xlfn.XLOOKUP(A23, sbti!W:W,sbti!X:X, "")="T","T",
IF(_xlfn.XLOOKUP(A23, sbti!W:W, sbti!X:X, "")="C","C",""))</f>
        <v>T</v>
      </c>
      <c r="S23">
        <f>IF(R23="T",_xlfn.XLOOKUP(A23,sbti!W:W,sbti!Y:Y,""),
IF(R23="C",_xlfn.XLOOKUP(A23,sbti!W:W,sbti!Z:Z,""),
""))</f>
        <v>2030</v>
      </c>
    </row>
    <row r="24" spans="1:19">
      <c r="A24" t="str">
        <v>Trafigura Group</v>
      </c>
      <c r="B24" t="str">
        <f>IF(_xlfn.XLOOKUP(A24, sbti!A:A,sbti!B:B, "")="Targets Set","T",
IF(_xlfn.XLOOKUP(A24, sbti!A:A, sbti!B:B, "")="Committed","C",""))</f>
        <v/>
      </c>
      <c r="C24" t="str">
        <f>IF(OR(B24="T", B24="C"),
    _xlfn.XLOOKUP(A24, sbti!A:A, sbti!C:C, ""),
    ""
)</f>
        <v/>
      </c>
      <c r="D24" t="str">
        <f>IF(_xlfn.XLOOKUP(A24, sbti!A:A,sbti!D:D, "")="Targets Set","T",
IF(_xlfn.XLOOKUP(A24, sbti!A:A, sbti!D:D, "")="Committed","C",""))</f>
        <v/>
      </c>
      <c r="E24" t="str">
        <f>IF(OR(D24="T", D24="C"),
    _xlfn.XLOOKUP(A24, sbti!A:A, sbti!E:E, ""),
    ""
)</f>
        <v/>
      </c>
      <c r="F24" t="str">
        <f>IF(_xlfn.XLOOKUP(A24, sbti!F:F, sbti!G:G, "")="Targets Set","T",
IF(_xlfn.XLOOKUP(A24, sbti!F:F, sbti!G:G, "")="Committed","C",""))</f>
        <v/>
      </c>
      <c r="G24" t="str">
        <f>IF(OR('sbti evolution '!F24="T", 'sbti evolution '!F24="C"),
    _xlfn.XLOOKUP('sbti evolution '!A24, sbti!F:F, sbti!H:H, ""),
    ""
)</f>
        <v/>
      </c>
      <c r="H24" t="str">
        <f>IFERROR(
    IF(INDEX(sbti!J:J, MATCH(A24, sbti!F:F, 0))&lt;&gt;"", "T",
        IF(INDEX(sbti!K:K, MATCH(A24, sbti!F:F, 0))&lt;&gt;"", "C", "")
    ),
"")</f>
        <v/>
      </c>
      <c r="I24" t="str">
        <f>IFERROR(
    IF(INDEX(sbti!J:J, MATCH(A24, sbti!F:F, 0))&lt;&gt;"", INDEX(sbti!J:J, MATCH(A24, sbti!F:F, 0)),
        IF(INDEX(sbti!K:K, MATCH(A24, sbti!F:F, 0))&lt;&gt;"", INDEX(sbti!K:K, MATCH(A24, sbti!F:F, 0)), "")
    ),
"")</f>
        <v/>
      </c>
      <c r="J24" t="str">
        <f>IF(_xlfn.XLOOKUP(A24, sbti!L:L,sbti!M:M, "")="T","T",
IF(_xlfn.XLOOKUP(A24, sbti!L:L, sbti!M:M, "")="C","C",""))</f>
        <v/>
      </c>
      <c r="K24" t="str">
        <f>IF(OR(J24="T", J24="C"),
    _xlfn.XLOOKUP(A24, sbti!L:L,sbti!N:N),
    ""
)</f>
        <v/>
      </c>
      <c r="L24" t="str">
        <f>IF(_xlfn.XLOOKUP(A24, sbti!L:L,sbti!O:O, "")="s","T",
IF(_xlfn.XLOOKUP(A24, sbti!L:L, sbti!O:O, "")="c","C",""))</f>
        <v/>
      </c>
      <c r="M24" t="str">
        <f>IF(L24="T",_xlfn.XLOOKUP(A24,sbti!L:L,sbti!P:P,""),
IF(L24="C",_xlfn.XLOOKUP(A24,sbti!L:L,sbti!Q:Q,""),
""))</f>
        <v/>
      </c>
      <c r="N24" t="str">
        <f>IF(_xlfn.XLOOKUP(A24, sbti!R:R,sbti!S:S, "")="T","T",
IF(_xlfn.XLOOKUP(A24, sbti!R:R, sbti!S:S, "")="C","C",""))</f>
        <v/>
      </c>
      <c r="O24" t="str">
        <f>IF(OR(N24="T", N24="C"),
    _xlfn.XLOOKUP(A24, sbti!R:R,sbti!T:T),
    ""
)</f>
        <v/>
      </c>
      <c r="P24" t="str">
        <f>IFERROR(
    IF(INDEX(sbti!U:U, MATCH(A24, sbti!R:R, 0))&lt;&gt;"", "T",
        IF(INDEX(sbti!V:V, MATCH(A24, sbti!R:R, 0))&lt;&gt;"", "C", "")
    ),
"")</f>
        <v>C</v>
      </c>
      <c r="Q24">
        <f>IFERROR(
    IF(INDEX(sbti!U:U, MATCH(A24, sbti!R:R, 0))&lt;&gt;"",
       INDEX(sbti!U:U, MATCH(A24, sbti!R:R, 0)),
       IF(INDEX(sbti!V:V, MATCH(A24, sbti!R:R, 0))&lt;&gt;"",
          INDEX(sbti!V:V, MATCH(A24, sbti!R:R, 0)),
          "")
    ),
"")</f>
        <v>2023</v>
      </c>
      <c r="R24" t="str">
        <f>IF(_xlfn.XLOOKUP(A24, sbti!W:W,sbti!X:X, "")="T","T",
IF(_xlfn.XLOOKUP(A24, sbti!W:W, sbti!X:X, "")="C","C",""))</f>
        <v/>
      </c>
      <c r="S24" t="str">
        <f>IF(R24="T",_xlfn.XLOOKUP(A24,sbti!W:W,sbti!Y:Y,""),
IF(R24="C",_xlfn.XLOOKUP(A24,sbti!W:W,sbti!Z:Z,""),
""))</f>
        <v/>
      </c>
    </row>
    <row r="25" spans="1:19">
      <c r="A25" t="str">
        <v>Glencore</v>
      </c>
      <c r="B25" t="str">
        <f>IF(_xlfn.XLOOKUP(A25, sbti!A:A,sbti!B:B, "")="Targets Set","T",
IF(_xlfn.XLOOKUP(A25, sbti!A:A, sbti!B:B, "")="Committed","C",""))</f>
        <v/>
      </c>
      <c r="C25" t="str">
        <f>IF(OR(B25="T", B25="C"),
    _xlfn.XLOOKUP(A25, sbti!A:A, sbti!C:C, ""),
    ""
)</f>
        <v/>
      </c>
      <c r="D25" t="str">
        <f>IF(_xlfn.XLOOKUP(A25, sbti!A:A,sbti!D:D, "")="Targets Set","T",
IF(_xlfn.XLOOKUP(A25, sbti!A:A, sbti!D:D, "")="Committed","C",""))</f>
        <v/>
      </c>
      <c r="E25" t="str">
        <f>IF(OR(D25="T", D25="C"),
    _xlfn.XLOOKUP(A25, sbti!A:A, sbti!E:E, ""),
    ""
)</f>
        <v/>
      </c>
      <c r="F25" t="str">
        <f>IF(_xlfn.XLOOKUP(A25, sbti!F:F, sbti!G:G, "")="Targets Set","T",
IF(_xlfn.XLOOKUP(A25, sbti!F:F, sbti!G:G, "")="Committed","C",""))</f>
        <v/>
      </c>
      <c r="G25" t="str">
        <f>IF(OR('sbti evolution '!F25="T", 'sbti evolution '!F25="C"),
    _xlfn.XLOOKUP('sbti evolution '!A25, sbti!F:F, sbti!H:H, ""),
    ""
)</f>
        <v/>
      </c>
      <c r="H25" t="str">
        <f>IFERROR(
    IF(INDEX(sbti!J:J, MATCH(A25, sbti!F:F, 0))&lt;&gt;"", "T",
        IF(INDEX(sbti!K:K, MATCH(A25, sbti!F:F, 0))&lt;&gt;"", "C", "")
    ),
"")</f>
        <v/>
      </c>
      <c r="I25" t="str">
        <f>IFERROR(
    IF(INDEX(sbti!J:J, MATCH(A25, sbti!F:F, 0))&lt;&gt;"", INDEX(sbti!J:J, MATCH(A25, sbti!F:F, 0)),
        IF(INDEX(sbti!K:K, MATCH(A25, sbti!F:F, 0))&lt;&gt;"", INDEX(sbti!K:K, MATCH(A25, sbti!F:F, 0)), "")
    ),
"")</f>
        <v/>
      </c>
      <c r="J25" t="str">
        <f>IF(_xlfn.XLOOKUP(A25, sbti!L:L,sbti!M:M, "")="T","T",
IF(_xlfn.XLOOKUP(A25, sbti!L:L, sbti!M:M, "")="C","C",""))</f>
        <v/>
      </c>
      <c r="K25" t="str">
        <f>IF(OR(J25="T", J25="C"),
    _xlfn.XLOOKUP(A25, sbti!L:L,sbti!N:N),
    ""
)</f>
        <v/>
      </c>
      <c r="L25" t="str">
        <f>IF(_xlfn.XLOOKUP(A25, sbti!L:L,sbti!O:O, "")="s","T",
IF(_xlfn.XLOOKUP(A25, sbti!L:L, sbti!O:O, "")="c","C",""))</f>
        <v/>
      </c>
      <c r="M25" t="str">
        <f>IF(L25="T",_xlfn.XLOOKUP(A25,sbti!L:L,sbti!P:P,""),
IF(L25="C",_xlfn.XLOOKUP(A25,sbti!L:L,sbti!Q:Q,""),
""))</f>
        <v/>
      </c>
      <c r="N25" t="str">
        <f>IF(_xlfn.XLOOKUP(A25, sbti!R:R,sbti!S:S, "")="T","T",
IF(_xlfn.XLOOKUP(A25, sbti!R:R, sbti!S:S, "")="C","C",""))</f>
        <v/>
      </c>
      <c r="O25" t="str">
        <f>IF(OR(N25="T", N25="C"),
    _xlfn.XLOOKUP(A25, sbti!R:R,sbti!T:T),
    ""
)</f>
        <v/>
      </c>
      <c r="P25" t="str">
        <f>IFERROR(
    IF(INDEX(sbti!U:U, MATCH(A25, sbti!R:R, 0))&lt;&gt;"", "T",
        IF(INDEX(sbti!V:V, MATCH(A25, sbti!R:R, 0))&lt;&gt;"", "C", "")
    ),
"")</f>
        <v/>
      </c>
      <c r="Q25" t="str">
        <f>IFERROR(
    IF(INDEX(sbti!U:U, MATCH(A25, sbti!R:R, 0))&lt;&gt;"",
       INDEX(sbti!U:U, MATCH(A25, sbti!R:R, 0)),
       IF(INDEX(sbti!V:V, MATCH(A25, sbti!R:R, 0))&lt;&gt;"",
          INDEX(sbti!V:V, MATCH(A25, sbti!R:R, 0)),
          "")
    ),
"")</f>
        <v/>
      </c>
      <c r="R25" t="str">
        <f>IF(_xlfn.XLOOKUP(A25, sbti!W:W,sbti!X:X, "")="T","T",
IF(_xlfn.XLOOKUP(A25, sbti!W:W, sbti!X:X, "")="C","C",""))</f>
        <v/>
      </c>
      <c r="S25" t="str">
        <f>IF(R25="T",_xlfn.XLOOKUP(A25,sbti!W:W,sbti!Y:Y,""),
IF(R25="C",_xlfn.XLOOKUP(A25,sbti!W:W,sbti!Z:Z,""),
""))</f>
        <v/>
      </c>
    </row>
    <row r="26" spans="1:19">
      <c r="A26" t="str">
        <v>Cardinal Health</v>
      </c>
      <c r="B26" t="str">
        <f>IF(_xlfn.XLOOKUP(A26, sbti!A:A,sbti!B:B, "")="Targets Set","T",
IF(_xlfn.XLOOKUP(A26, sbti!A:A, sbti!B:B, "")="Committed","C",""))</f>
        <v>T</v>
      </c>
      <c r="C26">
        <f>IF(OR(B26="T", B26="C"),
    _xlfn.XLOOKUP(A26, sbti!A:A, sbti!C:C, ""),
    ""
)</f>
        <v>2030</v>
      </c>
      <c r="D26" t="str">
        <f>IF(_xlfn.XLOOKUP(A26, sbti!A:A,sbti!D:D, "")="Targets Set","T",
IF(_xlfn.XLOOKUP(A26, sbti!A:A, sbti!D:D, "")="Committed","C",""))</f>
        <v/>
      </c>
      <c r="E26" t="str">
        <f>IF(OR(D26="T", D26="C"),
    _xlfn.XLOOKUP(A26, sbti!A:A, sbti!E:E, ""),
    ""
)</f>
        <v/>
      </c>
      <c r="F26" t="str">
        <f>IF(_xlfn.XLOOKUP(A26, sbti!F:F, sbti!G:G, "")="Targets Set","T",
IF(_xlfn.XLOOKUP(A26, sbti!F:F, sbti!G:G, "")="Committed","C",""))</f>
        <v>T</v>
      </c>
      <c r="G26">
        <f>IF(OR('sbti evolution '!F26="T", 'sbti evolution '!F26="C"),
    _xlfn.XLOOKUP('sbti evolution '!A26, sbti!F:F, sbti!H:H, ""),
    ""
)</f>
        <v>2030</v>
      </c>
      <c r="H26" t="str">
        <f>IFERROR(
    IF(INDEX(sbti!J:J, MATCH(A26, sbti!F:F, 0))&lt;&gt;"", "T",
        IF(INDEX(sbti!K:K, MATCH(A26, sbti!F:F, 0))&lt;&gt;"", "C", "")
    ),
"")</f>
        <v>C</v>
      </c>
      <c r="I26">
        <f>IFERROR(
    IF(INDEX(sbti!J:J, MATCH(A26, sbti!F:F, 0))&lt;&gt;"", INDEX(sbti!J:J, MATCH(A26, sbti!F:F, 0)),
        IF(INDEX(sbti!K:K, MATCH(A26, sbti!F:F, 0))&lt;&gt;"", INDEX(sbti!K:K, MATCH(A26, sbti!F:F, 0)), "")
    ),
"")</f>
        <v>2024</v>
      </c>
      <c r="J26" t="str">
        <f>IF(_xlfn.XLOOKUP(A26, sbti!L:L,sbti!M:M, "")="T","T",
IF(_xlfn.XLOOKUP(A26, sbti!L:L, sbti!M:M, "")="C","C",""))</f>
        <v>C</v>
      </c>
      <c r="K26">
        <f>IF(OR(J26="T", J26="C"),
    _xlfn.XLOOKUP(A26, sbti!L:L,sbti!N:N),
    ""
)</f>
        <v>2030</v>
      </c>
      <c r="L26" t="str">
        <f>IF(_xlfn.XLOOKUP(A26, sbti!L:L,sbti!O:O, "")="s","T",
IF(_xlfn.XLOOKUP(A26, sbti!L:L, sbti!O:O, "")="c","C",""))</f>
        <v/>
      </c>
      <c r="M26" t="str">
        <f>IF(L26="T",_xlfn.XLOOKUP(A26,sbti!L:L,sbti!P:P,""),
IF(L26="C",_xlfn.XLOOKUP(A26,sbti!L:L,sbti!Q:Q,""),
""))</f>
        <v/>
      </c>
      <c r="N26" t="str">
        <f>IF(_xlfn.XLOOKUP(A26, sbti!R:R,sbti!S:S, "")="T","T",
IF(_xlfn.XLOOKUP(A26, sbti!R:R, sbti!S:S, "")="C","C",""))</f>
        <v>C</v>
      </c>
      <c r="O26">
        <f>IF(OR(N26="T", N26="C"),
    _xlfn.XLOOKUP(A26, sbti!R:R,sbti!T:T),
    ""
)</f>
        <v>2030</v>
      </c>
      <c r="P26" t="str">
        <f>IFERROR(
    IF(INDEX(sbti!U:U, MATCH(A26, sbti!R:R, 0))&lt;&gt;"", "T",
        IF(INDEX(sbti!V:V, MATCH(A26, sbti!R:R, 0))&lt;&gt;"", "C", "")
    ),
"")</f>
        <v/>
      </c>
      <c r="Q26" t="str">
        <f>IFERROR(
    IF(INDEX(sbti!U:U, MATCH(A26, sbti!R:R, 0))&lt;&gt;"",
       INDEX(sbti!U:U, MATCH(A26, sbti!R:R, 0)),
       IF(INDEX(sbti!V:V, MATCH(A26, sbti!R:R, 0))&lt;&gt;"",
          INDEX(sbti!V:V, MATCH(A26, sbti!R:R, 0)),
          "")
    ),
"")</f>
        <v/>
      </c>
      <c r="R26" t="str">
        <f>IF(_xlfn.XLOOKUP(A26, sbti!W:W,sbti!X:X, "")="T","T",
IF(_xlfn.XLOOKUP(A26, sbti!W:W, sbti!X:X, "")="C","C",""))</f>
        <v/>
      </c>
      <c r="S26" t="str">
        <f>IF(R26="T",_xlfn.XLOOKUP(A26,sbti!W:W,sbti!Y:Y,""),
IF(R26="C",_xlfn.XLOOKUP(A26,sbti!W:W,sbti!Z:Z,""),
""))</f>
        <v/>
      </c>
    </row>
    <row r="27" spans="1:19">
      <c r="A27" t="str">
        <v>Industrial &amp; Commercial Bank of China</v>
      </c>
      <c r="B27" t="str">
        <f>IF(_xlfn.XLOOKUP(A27, sbti!A:A,sbti!B:B, "")="Targets Set","T",
IF(_xlfn.XLOOKUP(A27, sbti!A:A, sbti!B:B, "")="Committed","C",""))</f>
        <v/>
      </c>
      <c r="C27" t="str">
        <f>IF(OR(B27="T", B27="C"),
    _xlfn.XLOOKUP(A27, sbti!A:A, sbti!C:C, ""),
    ""
)</f>
        <v/>
      </c>
      <c r="D27" t="str">
        <f>IF(_xlfn.XLOOKUP(A27, sbti!A:A,sbti!D:D, "")="Targets Set","T",
IF(_xlfn.XLOOKUP(A27, sbti!A:A, sbti!D:D, "")="Committed","C",""))</f>
        <v/>
      </c>
      <c r="E27" t="str">
        <f>IF(OR(D27="T", D27="C"),
    _xlfn.XLOOKUP(A27, sbti!A:A, sbti!E:E, ""),
    ""
)</f>
        <v/>
      </c>
      <c r="F27" t="str">
        <f>IF(_xlfn.XLOOKUP(A27, sbti!F:F, sbti!G:G, "")="Targets Set","T",
IF(_xlfn.XLOOKUP(A27, sbti!F:F, sbti!G:G, "")="Committed","C",""))</f>
        <v/>
      </c>
      <c r="G27" t="str">
        <f>IF(OR('sbti evolution '!F27="T", 'sbti evolution '!F27="C"),
    _xlfn.XLOOKUP('sbti evolution '!A27, sbti!F:F, sbti!H:H, ""),
    ""
)</f>
        <v/>
      </c>
      <c r="H27" t="str">
        <f>IFERROR(
    IF(INDEX(sbti!J:J, MATCH(A27, sbti!F:F, 0))&lt;&gt;"", "T",
        IF(INDEX(sbti!K:K, MATCH(A27, sbti!F:F, 0))&lt;&gt;"", "C", "")
    ),
"")</f>
        <v/>
      </c>
      <c r="I27" t="str">
        <f>IFERROR(
    IF(INDEX(sbti!J:J, MATCH(A27, sbti!F:F, 0))&lt;&gt;"", INDEX(sbti!J:J, MATCH(A27, sbti!F:F, 0)),
        IF(INDEX(sbti!K:K, MATCH(A27, sbti!F:F, 0))&lt;&gt;"", INDEX(sbti!K:K, MATCH(A27, sbti!F:F, 0)), "")
    ),
"")</f>
        <v/>
      </c>
      <c r="J27" t="str">
        <f>IF(_xlfn.XLOOKUP(A27, sbti!L:L,sbti!M:M, "")="T","T",
IF(_xlfn.XLOOKUP(A27, sbti!L:L, sbti!M:M, "")="C","C",""))</f>
        <v/>
      </c>
      <c r="K27" t="str">
        <f>IF(OR(J27="T", J27="C"),
    _xlfn.XLOOKUP(A27, sbti!L:L,sbti!N:N),
    ""
)</f>
        <v/>
      </c>
      <c r="L27" t="str">
        <f>IF(_xlfn.XLOOKUP(A27, sbti!L:L,sbti!O:O, "")="s","T",
IF(_xlfn.XLOOKUP(A27, sbti!L:L, sbti!O:O, "")="c","C",""))</f>
        <v/>
      </c>
      <c r="M27" t="str">
        <f>IF(L27="T",_xlfn.XLOOKUP(A27,sbti!L:L,sbti!P:P,""),
IF(L27="C",_xlfn.XLOOKUP(A27,sbti!L:L,sbti!Q:Q,""),
""))</f>
        <v/>
      </c>
      <c r="N27" t="str">
        <f>IF(_xlfn.XLOOKUP(A27, sbti!R:R,sbti!S:S, "")="T","T",
IF(_xlfn.XLOOKUP(A27, sbti!R:R, sbti!S:S, "")="C","C",""))</f>
        <v/>
      </c>
      <c r="O27" t="str">
        <f>IF(OR(N27="T", N27="C"),
    _xlfn.XLOOKUP(A27, sbti!R:R,sbti!T:T),
    ""
)</f>
        <v/>
      </c>
      <c r="P27" t="str">
        <f>IFERROR(
    IF(INDEX(sbti!U:U, MATCH(A27, sbti!R:R, 0))&lt;&gt;"", "T",
        IF(INDEX(sbti!V:V, MATCH(A27, sbti!R:R, 0))&lt;&gt;"", "C", "")
    ),
"")</f>
        <v/>
      </c>
      <c r="Q27" t="str">
        <f>IFERROR(
    IF(INDEX(sbti!U:U, MATCH(A27, sbti!R:R, 0))&lt;&gt;"",
       INDEX(sbti!U:U, MATCH(A27, sbti!R:R, 0)),
       IF(INDEX(sbti!V:V, MATCH(A27, sbti!R:R, 0))&lt;&gt;"",
          INDEX(sbti!V:V, MATCH(A27, sbti!R:R, 0)),
          "")
    ),
"")</f>
        <v/>
      </c>
      <c r="R27" t="str">
        <f>IF(_xlfn.XLOOKUP(A27, sbti!W:W,sbti!X:X, "")="T","T",
IF(_xlfn.XLOOKUP(A27, sbti!W:W, sbti!X:X, "")="C","C",""))</f>
        <v/>
      </c>
      <c r="S27" t="str">
        <f>IF(R27="T",_xlfn.XLOOKUP(A27,sbti!W:W,sbti!Y:Y,""),
IF(R27="C",_xlfn.XLOOKUP(A27,sbti!W:W,sbti!Z:Z,""),
""))</f>
        <v/>
      </c>
    </row>
    <row r="28" spans="1:19">
      <c r="A28" t="str">
        <v>Samsung Electronics</v>
      </c>
      <c r="B28" t="str">
        <f>IF(_xlfn.XLOOKUP(A28, sbti!A:A,sbti!B:B, "")="Targets Set","T",
IF(_xlfn.XLOOKUP(A28, sbti!A:A, sbti!B:B, "")="Committed","C",""))</f>
        <v/>
      </c>
      <c r="C28" t="str">
        <f>IF(OR(B28="T", B28="C"),
    _xlfn.XLOOKUP(A28, sbti!A:A, sbti!C:C, ""),
    ""
)</f>
        <v/>
      </c>
      <c r="D28" t="str">
        <f>IF(_xlfn.XLOOKUP(A28, sbti!A:A,sbti!D:D, "")="Targets Set","T",
IF(_xlfn.XLOOKUP(A28, sbti!A:A, sbti!D:D, "")="Committed","C",""))</f>
        <v/>
      </c>
      <c r="E28" t="str">
        <f>IF(OR(D28="T", D28="C"),
    _xlfn.XLOOKUP(A28, sbti!A:A, sbti!E:E, ""),
    ""
)</f>
        <v/>
      </c>
      <c r="F28" t="str">
        <f>IF(_xlfn.XLOOKUP(A28, sbti!F:F, sbti!G:G, "")="Targets Set","T",
IF(_xlfn.XLOOKUP(A28, sbti!F:F, sbti!G:G, "")="Committed","C",""))</f>
        <v/>
      </c>
      <c r="G28" t="str">
        <f>IF(OR('sbti evolution '!F28="T", 'sbti evolution '!F28="C"),
    _xlfn.XLOOKUP('sbti evolution '!A28, sbti!F:F, sbti!H:H, ""),
    ""
)</f>
        <v/>
      </c>
      <c r="H28" t="str">
        <f>IFERROR(
    IF(INDEX(sbti!J:J, MATCH(A28, sbti!F:F, 0))&lt;&gt;"", "T",
        IF(INDEX(sbti!K:K, MATCH(A28, sbti!F:F, 0))&lt;&gt;"", "C", "")
    ),
"")</f>
        <v/>
      </c>
      <c r="I28" t="str">
        <f>IFERROR(
    IF(INDEX(sbti!J:J, MATCH(A28, sbti!F:F, 0))&lt;&gt;"", INDEX(sbti!J:J, MATCH(A28, sbti!F:F, 0)),
        IF(INDEX(sbti!K:K, MATCH(A28, sbti!F:F, 0))&lt;&gt;"", INDEX(sbti!K:K, MATCH(A28, sbti!F:F, 0)), "")
    ),
"")</f>
        <v/>
      </c>
      <c r="J28" t="str">
        <f>IF(_xlfn.XLOOKUP(A28, sbti!L:L,sbti!M:M, "")="T","T",
IF(_xlfn.XLOOKUP(A28, sbti!L:L, sbti!M:M, "")="C","C",""))</f>
        <v/>
      </c>
      <c r="K28" t="str">
        <f>IF(OR(J28="T", J28="C"),
    _xlfn.XLOOKUP(A28, sbti!L:L,sbti!N:N),
    ""
)</f>
        <v/>
      </c>
      <c r="L28" t="str">
        <f>IF(_xlfn.XLOOKUP(A28, sbti!L:L,sbti!O:O, "")="s","T",
IF(_xlfn.XLOOKUP(A28, sbti!L:L, sbti!O:O, "")="c","C",""))</f>
        <v/>
      </c>
      <c r="M28" t="str">
        <f>IF(L28="T",_xlfn.XLOOKUP(A28,sbti!L:L,sbti!P:P,""),
IF(L28="C",_xlfn.XLOOKUP(A28,sbti!L:L,sbti!Q:Q,""),
""))</f>
        <v/>
      </c>
      <c r="N28" t="str">
        <f>IF(_xlfn.XLOOKUP(A28, sbti!R:R,sbti!S:S, "")="T","T",
IF(_xlfn.XLOOKUP(A28, sbti!R:R, sbti!S:S, "")="C","C",""))</f>
        <v/>
      </c>
      <c r="O28" t="str">
        <f>IF(OR(N28="T", N28="C"),
    _xlfn.XLOOKUP(A28, sbti!R:R,sbti!T:T),
    ""
)</f>
        <v/>
      </c>
      <c r="P28" t="str">
        <f>IFERROR(
    IF(INDEX(sbti!U:U, MATCH(A28, sbti!R:R, 0))&lt;&gt;"", "T",
        IF(INDEX(sbti!V:V, MATCH(A28, sbti!R:R, 0))&lt;&gt;"", "C", "")
    ),
"")</f>
        <v/>
      </c>
      <c r="Q28" t="str">
        <f>IFERROR(
    IF(INDEX(sbti!U:U, MATCH(A28, sbti!R:R, 0))&lt;&gt;"",
       INDEX(sbti!U:U, MATCH(A28, sbti!R:R, 0)),
       IF(INDEX(sbti!V:V, MATCH(A28, sbti!R:R, 0))&lt;&gt;"",
          INDEX(sbti!V:V, MATCH(A28, sbti!R:R, 0)),
          "")
    ),
"")</f>
        <v/>
      </c>
      <c r="R28" t="str">
        <f>IF(_xlfn.XLOOKUP(A28, sbti!W:W,sbti!X:X, "")="T","T",
IF(_xlfn.XLOOKUP(A28, sbti!W:W, sbti!X:X, "")="C","C",""))</f>
        <v/>
      </c>
      <c r="S28" t="str">
        <f>IF(R28="T",_xlfn.XLOOKUP(A28,sbti!W:W,sbti!Y:Y,""),
IF(R28="C",_xlfn.XLOOKUP(A28,sbti!W:W,sbti!Z:Z,""),
""))</f>
        <v/>
      </c>
    </row>
    <row r="29" spans="1:19">
      <c r="A29" t="str">
        <v>Hon Hai Precision Industry</v>
      </c>
      <c r="B29" t="str">
        <f>IF(_xlfn.XLOOKUP(A29, sbti!A:A,sbti!B:B, "")="Targets Set","T",
IF(_xlfn.XLOOKUP(A29, sbti!A:A, sbti!B:B, "")="Committed","C",""))</f>
        <v>T</v>
      </c>
      <c r="C29">
        <f>IF(OR(B29="T", B29="C"),
    _xlfn.XLOOKUP(A29, sbti!A:A, sbti!C:C, ""),
    ""
)</f>
        <v>2030</v>
      </c>
      <c r="D29" t="str">
        <f>IF(_xlfn.XLOOKUP(A29, sbti!A:A,sbti!D:D, "")="Targets Set","T",
IF(_xlfn.XLOOKUP(A29, sbti!A:A, sbti!D:D, "")="Committed","C",""))</f>
        <v>T</v>
      </c>
      <c r="E29">
        <f>IF(OR(D29="T", D29="C"),
    _xlfn.XLOOKUP(A29, sbti!A:A, sbti!E:E, ""),
    ""
)</f>
        <v>2050</v>
      </c>
      <c r="F29" t="str">
        <f>IF(_xlfn.XLOOKUP(A29, sbti!F:F, sbti!G:G, "")="Targets Set","T",
IF(_xlfn.XLOOKUP(A29, sbti!F:F, sbti!G:G, "")="Committed","C",""))</f>
        <v>T</v>
      </c>
      <c r="G29">
        <f>IF(OR('sbti evolution '!F29="T", 'sbti evolution '!F29="C"),
    _xlfn.XLOOKUP('sbti evolution '!A29, sbti!F:F, sbti!H:H, ""),
    ""
)</f>
        <v>2030</v>
      </c>
      <c r="H29" t="str">
        <f>IFERROR(
    IF(INDEX(sbti!J:J, MATCH(A29, sbti!F:F, 0))&lt;&gt;"", "T",
        IF(INDEX(sbti!K:K, MATCH(A29, sbti!F:F, 0))&lt;&gt;"", "C", "")
    ),
"")</f>
        <v>T</v>
      </c>
      <c r="I29">
        <f>IFERROR(
    IF(INDEX(sbti!J:J, MATCH(A29, sbti!F:F, 0))&lt;&gt;"", INDEX(sbti!J:J, MATCH(A29, sbti!F:F, 0)),
        IF(INDEX(sbti!K:K, MATCH(A29, sbti!F:F, 0))&lt;&gt;"", INDEX(sbti!K:K, MATCH(A29, sbti!F:F, 0)), "")
    ),
"")</f>
        <v>2050</v>
      </c>
      <c r="J29" t="str">
        <f>IF(_xlfn.XLOOKUP(A29, sbti!L:L,sbti!M:M, "")="T","T",
IF(_xlfn.XLOOKUP(A29, sbti!L:L, sbti!M:M, "")="C","C",""))</f>
        <v>T</v>
      </c>
      <c r="K29">
        <f>IF(OR(J29="T", J29="C"),
    _xlfn.XLOOKUP(A29, sbti!L:L,sbti!N:N),
    ""
)</f>
        <v>2030</v>
      </c>
      <c r="L29" t="str">
        <f>IF(_xlfn.XLOOKUP(A29, sbti!L:L,sbti!O:O, "")="s","T",
IF(_xlfn.XLOOKUP(A29, sbti!L:L, sbti!O:O, "")="c","C",""))</f>
        <v>C</v>
      </c>
      <c r="M29">
        <f>IF(L29="T",_xlfn.XLOOKUP(A29,sbti!L:L,sbti!P:P,""),
IF(L29="C",_xlfn.XLOOKUP(A29,sbti!L:L,sbti!Q:Q,""),
""))</f>
        <v>2023</v>
      </c>
      <c r="N29" t="str">
        <f>IF(_xlfn.XLOOKUP(A29, sbti!R:R,sbti!S:S, "")="T","T",
IF(_xlfn.XLOOKUP(A29, sbti!R:R, sbti!S:S, "")="C","C",""))</f>
        <v>C</v>
      </c>
      <c r="O29">
        <f>IF(OR(N29="T", N29="C"),
    _xlfn.XLOOKUP(A29, sbti!R:R,sbti!T:T),
    ""
)</f>
        <v>2030</v>
      </c>
      <c r="P29" t="str">
        <f>IFERROR(
    IF(INDEX(sbti!U:U, MATCH(A29, sbti!R:R, 0))&lt;&gt;"", "T",
        IF(INDEX(sbti!V:V, MATCH(A29, sbti!R:R, 0))&lt;&gt;"", "C", "")
    ),
"")</f>
        <v/>
      </c>
      <c r="Q29" t="str">
        <f>IFERROR(
    IF(INDEX(sbti!U:U, MATCH(A29, sbti!R:R, 0))&lt;&gt;"",
       INDEX(sbti!U:U, MATCH(A29, sbti!R:R, 0)),
       IF(INDEX(sbti!V:V, MATCH(A29, sbti!R:R, 0))&lt;&gt;"",
          INDEX(sbti!V:V, MATCH(A29, sbti!R:R, 0)),
          "")
    ),
"")</f>
        <v/>
      </c>
      <c r="R29" t="str">
        <f>IF(_xlfn.XLOOKUP(A29, sbti!W:W,sbti!X:X, "")="T","T",
IF(_xlfn.XLOOKUP(A29, sbti!W:W, sbti!X:X, "")="C","C",""))</f>
        <v>C</v>
      </c>
      <c r="S29">
        <f>IF(R29="T",_xlfn.XLOOKUP(A29,sbti!W:W,sbti!Y:Y,""),
IF(R29="C",_xlfn.XLOOKUP(A29,sbti!W:W,sbti!Z:Z,""),
""))</f>
        <v>2021</v>
      </c>
    </row>
    <row r="30" spans="1:19">
      <c r="A30" t="str">
        <v>Chevron</v>
      </c>
      <c r="B30" t="str">
        <f>IF(_xlfn.XLOOKUP(A30, sbti!A:A,sbti!B:B, "")="Targets Set","T",
IF(_xlfn.XLOOKUP(A30, sbti!A:A, sbti!B:B, "")="Committed","C",""))</f>
        <v/>
      </c>
      <c r="C30" t="str">
        <f>IF(OR(B30="T", B30="C"),
    _xlfn.XLOOKUP(A30, sbti!A:A, sbti!C:C, ""),
    ""
)</f>
        <v/>
      </c>
      <c r="D30" t="str">
        <f>IF(_xlfn.XLOOKUP(A30, sbti!A:A,sbti!D:D, "")="Targets Set","T",
IF(_xlfn.XLOOKUP(A30, sbti!A:A, sbti!D:D, "")="Committed","C",""))</f>
        <v/>
      </c>
      <c r="E30" t="str">
        <f>IF(OR(D30="T", D30="C"),
    _xlfn.XLOOKUP(A30, sbti!A:A, sbti!E:E, ""),
    ""
)</f>
        <v/>
      </c>
      <c r="F30" t="str">
        <f>IF(_xlfn.XLOOKUP(A30, sbti!F:F, sbti!G:G, "")="Targets Set","T",
IF(_xlfn.XLOOKUP(A30, sbti!F:F, sbti!G:G, "")="Committed","C",""))</f>
        <v/>
      </c>
      <c r="G30" t="str">
        <f>IF(OR('sbti evolution '!F30="T", 'sbti evolution '!F30="C"),
    _xlfn.XLOOKUP('sbti evolution '!A30, sbti!F:F, sbti!H:H, ""),
    ""
)</f>
        <v/>
      </c>
      <c r="H30" t="str">
        <f>IFERROR(
    IF(INDEX(sbti!J:J, MATCH(A30, sbti!F:F, 0))&lt;&gt;"", "T",
        IF(INDEX(sbti!K:K, MATCH(A30, sbti!F:F, 0))&lt;&gt;"", "C", "")
    ),
"")</f>
        <v/>
      </c>
      <c r="I30" t="str">
        <f>IFERROR(
    IF(INDEX(sbti!J:J, MATCH(A30, sbti!F:F, 0))&lt;&gt;"", INDEX(sbti!J:J, MATCH(A30, sbti!F:F, 0)),
        IF(INDEX(sbti!K:K, MATCH(A30, sbti!F:F, 0))&lt;&gt;"", INDEX(sbti!K:K, MATCH(A30, sbti!F:F, 0)), "")
    ),
"")</f>
        <v/>
      </c>
      <c r="J30" t="str">
        <f>IF(_xlfn.XLOOKUP(A30, sbti!L:L,sbti!M:M, "")="T","T",
IF(_xlfn.XLOOKUP(A30, sbti!L:L, sbti!M:M, "")="C","C",""))</f>
        <v/>
      </c>
      <c r="K30" t="str">
        <f>IF(OR(J30="T", J30="C"),
    _xlfn.XLOOKUP(A30, sbti!L:L,sbti!N:N),
    ""
)</f>
        <v/>
      </c>
      <c r="L30" t="str">
        <f>IF(_xlfn.XLOOKUP(A30, sbti!L:L,sbti!O:O, "")="s","T",
IF(_xlfn.XLOOKUP(A30, sbti!L:L, sbti!O:O, "")="c","C",""))</f>
        <v/>
      </c>
      <c r="M30" t="str">
        <f>IF(L30="T",_xlfn.XLOOKUP(A30,sbti!L:L,sbti!P:P,""),
IF(L30="C",_xlfn.XLOOKUP(A30,sbti!L:L,sbti!Q:Q,""),
""))</f>
        <v/>
      </c>
      <c r="N30" t="str">
        <f>IF(_xlfn.XLOOKUP(A30, sbti!R:R,sbti!S:S, "")="T","T",
IF(_xlfn.XLOOKUP(A30, sbti!R:R, sbti!S:S, "")="C","C",""))</f>
        <v/>
      </c>
      <c r="O30" t="str">
        <f>IF(OR(N30="T", N30="C"),
    _xlfn.XLOOKUP(A30, sbti!R:R,sbti!T:T),
    ""
)</f>
        <v/>
      </c>
      <c r="P30" t="str">
        <f>IFERROR(
    IF(INDEX(sbti!U:U, MATCH(A30, sbti!R:R, 0))&lt;&gt;"", "T",
        IF(INDEX(sbti!V:V, MATCH(A30, sbti!R:R, 0))&lt;&gt;"", "C", "")
    ),
"")</f>
        <v/>
      </c>
      <c r="Q30" t="str">
        <f>IFERROR(
    IF(INDEX(sbti!U:U, MATCH(A30, sbti!R:R, 0))&lt;&gt;"",
       INDEX(sbti!U:U, MATCH(A30, sbti!R:R, 0)),
       IF(INDEX(sbti!V:V, MATCH(A30, sbti!R:R, 0))&lt;&gt;"",
          INDEX(sbti!V:V, MATCH(A30, sbti!R:R, 0)),
          "")
    ),
"")</f>
        <v/>
      </c>
      <c r="R30" t="str">
        <f>IF(_xlfn.XLOOKUP(A30, sbti!W:W,sbti!X:X, "")="T","T",
IF(_xlfn.XLOOKUP(A30, sbti!W:W, sbti!X:X, "")="C","C",""))</f>
        <v/>
      </c>
      <c r="S30" t="str">
        <f>IF(R30="T",_xlfn.XLOOKUP(A30,sbti!W:W,sbti!Y:Y,""),
IF(R30="C",_xlfn.XLOOKUP(A30,sbti!W:W,sbti!Z:Z,""),
""))</f>
        <v/>
      </c>
    </row>
    <row r="31" spans="1:19">
      <c r="A31" t="str">
        <v>Agricultural Bank of China</v>
      </c>
      <c r="B31" t="str">
        <f>IF(_xlfn.XLOOKUP(A31, sbti!A:A,sbti!B:B, "")="Targets Set","T",
IF(_xlfn.XLOOKUP(A31, sbti!A:A, sbti!B:B, "")="Committed","C",""))</f>
        <v/>
      </c>
      <c r="C31" t="str">
        <f>IF(OR(B31="T", B31="C"),
    _xlfn.XLOOKUP(A31, sbti!A:A, sbti!C:C, ""),
    ""
)</f>
        <v/>
      </c>
      <c r="D31" t="str">
        <f>IF(_xlfn.XLOOKUP(A31, sbti!A:A,sbti!D:D, "")="Targets Set","T",
IF(_xlfn.XLOOKUP(A31, sbti!A:A, sbti!D:D, "")="Committed","C",""))</f>
        <v/>
      </c>
      <c r="E31" t="str">
        <f>IF(OR(D31="T", D31="C"),
    _xlfn.XLOOKUP(A31, sbti!A:A, sbti!E:E, ""),
    ""
)</f>
        <v/>
      </c>
      <c r="F31" t="str">
        <f>IF(_xlfn.XLOOKUP(A31, sbti!F:F, sbti!G:G, "")="Targets Set","T",
IF(_xlfn.XLOOKUP(A31, sbti!F:F, sbti!G:G, "")="Committed","C",""))</f>
        <v/>
      </c>
      <c r="G31" t="str">
        <f>IF(OR('sbti evolution '!F31="T", 'sbti evolution '!F31="C"),
    _xlfn.XLOOKUP('sbti evolution '!A31, sbti!F:F, sbti!H:H, ""),
    ""
)</f>
        <v/>
      </c>
      <c r="H31" t="str">
        <f>IFERROR(
    IF(INDEX(sbti!J:J, MATCH(A31, sbti!F:F, 0))&lt;&gt;"", "T",
        IF(INDEX(sbti!K:K, MATCH(A31, sbti!F:F, 0))&lt;&gt;"", "C", "")
    ),
"")</f>
        <v/>
      </c>
      <c r="I31" t="str">
        <f>IFERROR(
    IF(INDEX(sbti!J:J, MATCH(A31, sbti!F:F, 0))&lt;&gt;"", INDEX(sbti!J:J, MATCH(A31, sbti!F:F, 0)),
        IF(INDEX(sbti!K:K, MATCH(A31, sbti!F:F, 0))&lt;&gt;"", INDEX(sbti!K:K, MATCH(A31, sbti!F:F, 0)), "")
    ),
"")</f>
        <v/>
      </c>
      <c r="J31" t="str">
        <f>IF(_xlfn.XLOOKUP(A31, sbti!L:L,sbti!M:M, "")="T","T",
IF(_xlfn.XLOOKUP(A31, sbti!L:L, sbti!M:M, "")="C","C",""))</f>
        <v/>
      </c>
      <c r="K31" t="str">
        <f>IF(OR(J31="T", J31="C"),
    _xlfn.XLOOKUP(A31, sbti!L:L,sbti!N:N),
    ""
)</f>
        <v/>
      </c>
      <c r="L31" t="str">
        <f>IF(_xlfn.XLOOKUP(A31, sbti!L:L,sbti!O:O, "")="s","T",
IF(_xlfn.XLOOKUP(A31, sbti!L:L, sbti!O:O, "")="c","C",""))</f>
        <v/>
      </c>
      <c r="M31" t="str">
        <f>IF(L31="T",_xlfn.XLOOKUP(A31,sbti!L:L,sbti!P:P,""),
IF(L31="C",_xlfn.XLOOKUP(A31,sbti!L:L,sbti!Q:Q,""),
""))</f>
        <v/>
      </c>
      <c r="N31" t="str">
        <f>IF(_xlfn.XLOOKUP(A31, sbti!R:R,sbti!S:S, "")="T","T",
IF(_xlfn.XLOOKUP(A31, sbti!R:R, sbti!S:S, "")="C","C",""))</f>
        <v/>
      </c>
      <c r="O31" t="str">
        <f>IF(OR(N31="T", N31="C"),
    _xlfn.XLOOKUP(A31, sbti!R:R,sbti!T:T),
    ""
)</f>
        <v/>
      </c>
      <c r="P31" t="str">
        <f>IFERROR(
    IF(INDEX(sbti!U:U, MATCH(A31, sbti!R:R, 0))&lt;&gt;"", "T",
        IF(INDEX(sbti!V:V, MATCH(A31, sbti!R:R, 0))&lt;&gt;"", "C", "")
    ),
"")</f>
        <v/>
      </c>
      <c r="Q31" t="str">
        <f>IFERROR(
    IF(INDEX(sbti!U:U, MATCH(A31, sbti!R:R, 0))&lt;&gt;"",
       INDEX(sbti!U:U, MATCH(A31, sbti!R:R, 0)),
       IF(INDEX(sbti!V:V, MATCH(A31, sbti!R:R, 0))&lt;&gt;"",
          INDEX(sbti!V:V, MATCH(A31, sbti!R:R, 0)),
          "")
    ),
"")</f>
        <v/>
      </c>
      <c r="R31" t="str">
        <f>IF(_xlfn.XLOOKUP(A31, sbti!W:W,sbti!X:X, "")="T","T",
IF(_xlfn.XLOOKUP(A31, sbti!W:W, sbti!X:X, "")="C","C",""))</f>
        <v/>
      </c>
      <c r="S31" t="str">
        <f>IF(R31="T",_xlfn.XLOOKUP(A31,sbti!W:W,sbti!Y:Y,""),
IF(R31="C",_xlfn.XLOOKUP(A31,sbti!W:W,sbti!Z:Z,""),
""))</f>
        <v/>
      </c>
    </row>
    <row r="32" spans="1:19">
      <c r="A32" t="str">
        <v>China Construction Bank</v>
      </c>
      <c r="B32" t="str">
        <f>IF(_xlfn.XLOOKUP(A32, sbti!A:A,sbti!B:B, "")="Targets Set","T",
IF(_xlfn.XLOOKUP(A32, sbti!A:A, sbti!B:B, "")="Committed","C",""))</f>
        <v/>
      </c>
      <c r="C32" t="str">
        <f>IF(OR(B32="T", B32="C"),
    _xlfn.XLOOKUP(A32, sbti!A:A, sbti!C:C, ""),
    ""
)</f>
        <v/>
      </c>
      <c r="D32" t="str">
        <f>IF(_xlfn.XLOOKUP(A32, sbti!A:A,sbti!D:D, "")="Targets Set","T",
IF(_xlfn.XLOOKUP(A32, sbti!A:A, sbti!D:D, "")="Committed","C",""))</f>
        <v/>
      </c>
      <c r="E32" t="str">
        <f>IF(OR(D32="T", D32="C"),
    _xlfn.XLOOKUP(A32, sbti!A:A, sbti!E:E, ""),
    ""
)</f>
        <v/>
      </c>
      <c r="F32" t="str">
        <f>IF(_xlfn.XLOOKUP(A32, sbti!F:F, sbti!G:G, "")="Targets Set","T",
IF(_xlfn.XLOOKUP(A32, sbti!F:F, sbti!G:G, "")="Committed","C",""))</f>
        <v/>
      </c>
      <c r="G32" t="str">
        <f>IF(OR('sbti evolution '!F32="T", 'sbti evolution '!F32="C"),
    _xlfn.XLOOKUP('sbti evolution '!A32, sbti!F:F, sbti!H:H, ""),
    ""
)</f>
        <v/>
      </c>
      <c r="H32" t="str">
        <f>IFERROR(
    IF(INDEX(sbti!J:J, MATCH(A32, sbti!F:F, 0))&lt;&gt;"", "T",
        IF(INDEX(sbti!K:K, MATCH(A32, sbti!F:F, 0))&lt;&gt;"", "C", "")
    ),
"")</f>
        <v/>
      </c>
      <c r="I32" t="str">
        <f>IFERROR(
    IF(INDEX(sbti!J:J, MATCH(A32, sbti!F:F, 0))&lt;&gt;"", INDEX(sbti!J:J, MATCH(A32, sbti!F:F, 0)),
        IF(INDEX(sbti!K:K, MATCH(A32, sbti!F:F, 0))&lt;&gt;"", INDEX(sbti!K:K, MATCH(A32, sbti!F:F, 0)), "")
    ),
"")</f>
        <v/>
      </c>
      <c r="J32" t="str">
        <f>IF(_xlfn.XLOOKUP(A32, sbti!L:L,sbti!M:M, "")="T","T",
IF(_xlfn.XLOOKUP(A32, sbti!L:L, sbti!M:M, "")="C","C",""))</f>
        <v/>
      </c>
      <c r="K32" t="str">
        <f>IF(OR(J32="T", J32="C"),
    _xlfn.XLOOKUP(A32, sbti!L:L,sbti!N:N),
    ""
)</f>
        <v/>
      </c>
      <c r="L32" t="str">
        <f>IF(_xlfn.XLOOKUP(A32, sbti!L:L,sbti!O:O, "")="s","T",
IF(_xlfn.XLOOKUP(A32, sbti!L:L, sbti!O:O, "")="c","C",""))</f>
        <v/>
      </c>
      <c r="M32" t="str">
        <f>IF(L32="T",_xlfn.XLOOKUP(A32,sbti!L:L,sbti!P:P,""),
IF(L32="C",_xlfn.XLOOKUP(A32,sbti!L:L,sbti!Q:Q,""),
""))</f>
        <v/>
      </c>
      <c r="N32" t="str">
        <f>IF(_xlfn.XLOOKUP(A32, sbti!R:R,sbti!S:S, "")="T","T",
IF(_xlfn.XLOOKUP(A32, sbti!R:R, sbti!S:S, "")="C","C",""))</f>
        <v/>
      </c>
      <c r="O32" t="str">
        <f>IF(OR(N32="T", N32="C"),
    _xlfn.XLOOKUP(A32, sbti!R:R,sbti!T:T),
    ""
)</f>
        <v/>
      </c>
      <c r="P32" t="str">
        <f>IFERROR(
    IF(INDEX(sbti!U:U, MATCH(A32, sbti!R:R, 0))&lt;&gt;"", "T",
        IF(INDEX(sbti!V:V, MATCH(A32, sbti!R:R, 0))&lt;&gt;"", "C", "")
    ),
"")</f>
        <v/>
      </c>
      <c r="Q32" t="str">
        <f>IFERROR(
    IF(INDEX(sbti!U:U, MATCH(A32, sbti!R:R, 0))&lt;&gt;"",
       INDEX(sbti!U:U, MATCH(A32, sbti!R:R, 0)),
       IF(INDEX(sbti!V:V, MATCH(A32, sbti!R:R, 0))&lt;&gt;"",
          INDEX(sbti!V:V, MATCH(A32, sbti!R:R, 0)),
          "")
    ),
"")</f>
        <v/>
      </c>
      <c r="R32" t="str">
        <f>IF(_xlfn.XLOOKUP(A32, sbti!W:W,sbti!X:X, "")="T","T",
IF(_xlfn.XLOOKUP(A32, sbti!W:W, sbti!X:X, "")="C","C",""))</f>
        <v/>
      </c>
      <c r="S32" t="str">
        <f>IF(R32="T",_xlfn.XLOOKUP(A32,sbti!W:W,sbti!Y:Y,""),
IF(R32="C",_xlfn.XLOOKUP(A32,sbti!W:W,sbti!Z:Z,""),
""))</f>
        <v/>
      </c>
    </row>
    <row r="33" spans="1:19">
      <c r="A33" t="str">
        <v>TotalEnergies</v>
      </c>
      <c r="B33" t="str">
        <f>IF(_xlfn.XLOOKUP(A33, sbti!A:A,sbti!B:B, "")="Targets Set","T",
IF(_xlfn.XLOOKUP(A33, sbti!A:A, sbti!B:B, "")="Committed","C",""))</f>
        <v/>
      </c>
      <c r="C33" t="str">
        <f>IF(OR(B33="T", B33="C"),
    _xlfn.XLOOKUP(A33, sbti!A:A, sbti!C:C, ""),
    ""
)</f>
        <v/>
      </c>
      <c r="D33" t="str">
        <f>IF(_xlfn.XLOOKUP(A33, sbti!A:A,sbti!D:D, "")="Targets Set","T",
IF(_xlfn.XLOOKUP(A33, sbti!A:A, sbti!D:D, "")="Committed","C",""))</f>
        <v/>
      </c>
      <c r="E33" t="str">
        <f>IF(OR(D33="T", D33="C"),
    _xlfn.XLOOKUP(A33, sbti!A:A, sbti!E:E, ""),
    ""
)</f>
        <v/>
      </c>
      <c r="F33" t="str">
        <f>IF(_xlfn.XLOOKUP(A33, sbti!F:F, sbti!G:G, "")="Targets Set","T",
IF(_xlfn.XLOOKUP(A33, sbti!F:F, sbti!G:G, "")="Committed","C",""))</f>
        <v/>
      </c>
      <c r="G33" t="str">
        <f>IF(OR('sbti evolution '!F33="T", 'sbti evolution '!F33="C"),
    _xlfn.XLOOKUP('sbti evolution '!A33, sbti!F:F, sbti!H:H, ""),
    ""
)</f>
        <v/>
      </c>
      <c r="H33" t="str">
        <f>IFERROR(
    IF(INDEX(sbti!J:J, MATCH(A33, sbti!F:F, 0))&lt;&gt;"", "T",
        IF(INDEX(sbti!K:K, MATCH(A33, sbti!F:F, 0))&lt;&gt;"", "C", "")
    ),
"")</f>
        <v/>
      </c>
      <c r="I33" t="str">
        <f>IFERROR(
    IF(INDEX(sbti!J:J, MATCH(A33, sbti!F:F, 0))&lt;&gt;"", INDEX(sbti!J:J, MATCH(A33, sbti!F:F, 0)),
        IF(INDEX(sbti!K:K, MATCH(A33, sbti!F:F, 0))&lt;&gt;"", INDEX(sbti!K:K, MATCH(A33, sbti!F:F, 0)), "")
    ),
"")</f>
        <v/>
      </c>
      <c r="J33" t="str">
        <f>IF(_xlfn.XLOOKUP(A33, sbti!L:L,sbti!M:M, "")="T","T",
IF(_xlfn.XLOOKUP(A33, sbti!L:L, sbti!M:M, "")="C","C",""))</f>
        <v/>
      </c>
      <c r="K33" t="str">
        <f>IF(OR(J33="T", J33="C"),
    _xlfn.XLOOKUP(A33, sbti!L:L,sbti!N:N),
    ""
)</f>
        <v/>
      </c>
      <c r="L33" t="str">
        <f>IF(_xlfn.XLOOKUP(A33, sbti!L:L,sbti!O:O, "")="s","T",
IF(_xlfn.XLOOKUP(A33, sbti!L:L, sbti!O:O, "")="c","C",""))</f>
        <v/>
      </c>
      <c r="M33" t="str">
        <f>IF(L33="T",_xlfn.XLOOKUP(A33,sbti!L:L,sbti!P:P,""),
IF(L33="C",_xlfn.XLOOKUP(A33,sbti!L:L,sbti!Q:Q,""),
""))</f>
        <v/>
      </c>
      <c r="N33" t="str">
        <f>IF(_xlfn.XLOOKUP(A33, sbti!R:R,sbti!S:S, "")="T","T",
IF(_xlfn.XLOOKUP(A33, sbti!R:R, sbti!S:S, "")="C","C",""))</f>
        <v/>
      </c>
      <c r="O33" t="str">
        <f>IF(OR(N33="T", N33="C"),
    _xlfn.XLOOKUP(A33, sbti!R:R,sbti!T:T),
    ""
)</f>
        <v/>
      </c>
      <c r="P33" t="str">
        <f>IFERROR(
    IF(INDEX(sbti!U:U, MATCH(A33, sbti!R:R, 0))&lt;&gt;"", "T",
        IF(INDEX(sbti!V:V, MATCH(A33, sbti!R:R, 0))&lt;&gt;"", "C", "")
    ),
"")</f>
        <v>C</v>
      </c>
      <c r="Q33">
        <f>IFERROR(
    IF(INDEX(sbti!U:U, MATCH(A33, sbti!R:R, 0))&lt;&gt;"",
       INDEX(sbti!U:U, MATCH(A33, sbti!R:R, 0)),
       IF(INDEX(sbti!V:V, MATCH(A33, sbti!R:R, 0))&lt;&gt;"",
          INDEX(sbti!V:V, MATCH(A33, sbti!R:R, 0)),
          "")
    ),
"")</f>
        <v>2030</v>
      </c>
      <c r="R33" t="str">
        <f>IF(_xlfn.XLOOKUP(A33, sbti!W:W,sbti!X:X, "")="T","T",
IF(_xlfn.XLOOKUP(A33, sbti!W:W, sbti!X:X, "")="C","C",""))</f>
        <v/>
      </c>
      <c r="S33" t="str">
        <f>IF(R33="T",_xlfn.XLOOKUP(A33,sbti!W:W,sbti!Y:Y,""),
IF(R33="C",_xlfn.XLOOKUP(A33,sbti!W:W,sbti!Z:Z,""),
""))</f>
        <v/>
      </c>
    </row>
    <row r="34" spans="1:19">
      <c r="A34" t="str">
        <v>BP</v>
      </c>
      <c r="B34" t="str">
        <f>IF(_xlfn.XLOOKUP(A34, sbti!A:A,sbti!B:B, "")="Targets Set","T",
IF(_xlfn.XLOOKUP(A34, sbti!A:A, sbti!B:B, "")="Committed","C",""))</f>
        <v/>
      </c>
      <c r="C34" t="str">
        <f>IF(OR(B34="T", B34="C"),
    _xlfn.XLOOKUP(A34, sbti!A:A, sbti!C:C, ""),
    ""
)</f>
        <v/>
      </c>
      <c r="D34" t="str">
        <f>IF(_xlfn.XLOOKUP(A34, sbti!A:A,sbti!D:D, "")="Targets Set","T",
IF(_xlfn.XLOOKUP(A34, sbti!A:A, sbti!D:D, "")="Committed","C",""))</f>
        <v/>
      </c>
      <c r="E34" t="str">
        <f>IF(OR(D34="T", D34="C"),
    _xlfn.XLOOKUP(A34, sbti!A:A, sbti!E:E, ""),
    ""
)</f>
        <v/>
      </c>
      <c r="F34" t="str">
        <f>IF(_xlfn.XLOOKUP(A34, sbti!F:F, sbti!G:G, "")="Targets Set","T",
IF(_xlfn.XLOOKUP(A34, sbti!F:F, sbti!G:G, "")="Committed","C",""))</f>
        <v/>
      </c>
      <c r="G34" t="str">
        <f>IF(OR('sbti evolution '!F34="T", 'sbti evolution '!F34="C"),
    _xlfn.XLOOKUP('sbti evolution '!A34, sbti!F:F, sbti!H:H, ""),
    ""
)</f>
        <v/>
      </c>
      <c r="H34" t="str">
        <f>IFERROR(
    IF(INDEX(sbti!J:J, MATCH(A34, sbti!F:F, 0))&lt;&gt;"", "T",
        IF(INDEX(sbti!K:K, MATCH(A34, sbti!F:F, 0))&lt;&gt;"", "C", "")
    ),
"")</f>
        <v/>
      </c>
      <c r="I34" t="str">
        <f>IFERROR(
    IF(INDEX(sbti!J:J, MATCH(A34, sbti!F:F, 0))&lt;&gt;"", INDEX(sbti!J:J, MATCH(A34, sbti!F:F, 0)),
        IF(INDEX(sbti!K:K, MATCH(A34, sbti!F:F, 0))&lt;&gt;"", INDEX(sbti!K:K, MATCH(A34, sbti!F:F, 0)), "")
    ),
"")</f>
        <v/>
      </c>
      <c r="J34" t="str">
        <f>IF(_xlfn.XLOOKUP(A34, sbti!L:L,sbti!M:M, "")="T","T",
IF(_xlfn.XLOOKUP(A34, sbti!L:L, sbti!M:M, "")="C","C",""))</f>
        <v/>
      </c>
      <c r="K34" t="str">
        <f>IF(OR(J34="T", J34="C"),
    _xlfn.XLOOKUP(A34, sbti!L:L,sbti!N:N),
    ""
)</f>
        <v/>
      </c>
      <c r="L34" t="str">
        <f>IF(_xlfn.XLOOKUP(A34, sbti!L:L,sbti!O:O, "")="s","T",
IF(_xlfn.XLOOKUP(A34, sbti!L:L, sbti!O:O, "")="c","C",""))</f>
        <v/>
      </c>
      <c r="M34" t="str">
        <f>IF(L34="T",_xlfn.XLOOKUP(A34,sbti!L:L,sbti!P:P,""),
IF(L34="C",_xlfn.XLOOKUP(A34,sbti!L:L,sbti!Q:Q,""),
""))</f>
        <v/>
      </c>
      <c r="N34" t="str">
        <f>IF(_xlfn.XLOOKUP(A34, sbti!R:R,sbti!S:S, "")="T","T",
IF(_xlfn.XLOOKUP(A34, sbti!R:R, sbti!S:S, "")="C","C",""))</f>
        <v/>
      </c>
      <c r="O34" t="str">
        <f>IF(OR(N34="T", N34="C"),
    _xlfn.XLOOKUP(A34, sbti!R:R,sbti!T:T),
    ""
)</f>
        <v/>
      </c>
      <c r="P34" t="str">
        <f>IFERROR(
    IF(INDEX(sbti!U:U, MATCH(A34, sbti!R:R, 0))&lt;&gt;"", "T",
        IF(INDEX(sbti!V:V, MATCH(A34, sbti!R:R, 0))&lt;&gt;"", "C", "")
    ),
"")</f>
        <v>C</v>
      </c>
      <c r="Q34">
        <f>IFERROR(
    IF(INDEX(sbti!U:U, MATCH(A34, sbti!R:R, 0))&lt;&gt;"",
       INDEX(sbti!U:U, MATCH(A34, sbti!R:R, 0)),
       IF(INDEX(sbti!V:V, MATCH(A34, sbti!R:R, 0))&lt;&gt;"",
          INDEX(sbti!V:V, MATCH(A34, sbti!R:R, 0)),
          "")
    ),
"")</f>
        <v>2030</v>
      </c>
      <c r="R34" t="str">
        <f>IF(_xlfn.XLOOKUP(A34, sbti!W:W,sbti!X:X, "")="T","T",
IF(_xlfn.XLOOKUP(A34, sbti!W:W, sbti!X:X, "")="C","C",""))</f>
        <v/>
      </c>
      <c r="S34" t="str">
        <f>IF(R34="T",_xlfn.XLOOKUP(A34,sbti!W:W,sbti!Y:Y,""),
IF(R34="C",_xlfn.XLOOKUP(A34,sbti!W:W,sbti!Z:Z,""),
""))</f>
        <v/>
      </c>
    </row>
    <row r="35" spans="1:19">
      <c r="A35" t="str">
        <v>Bank of America</v>
      </c>
      <c r="B35" t="str">
        <f>IF(_xlfn.XLOOKUP(A35, sbti!A:A,sbti!B:B, "")="Targets Set","T",
IF(_xlfn.XLOOKUP(A35, sbti!A:A, sbti!B:B, "")="Committed","C",""))</f>
        <v/>
      </c>
      <c r="C35" t="str">
        <f>IF(OR(B35="T", B35="C"),
    _xlfn.XLOOKUP(A35, sbti!A:A, sbti!C:C, ""),
    ""
)</f>
        <v/>
      </c>
      <c r="D35" t="str">
        <f>IF(_xlfn.XLOOKUP(A35, sbti!A:A,sbti!D:D, "")="Targets Set","T",
IF(_xlfn.XLOOKUP(A35, sbti!A:A, sbti!D:D, "")="Committed","C",""))</f>
        <v/>
      </c>
      <c r="E35" t="str">
        <f>IF(OR(D35="T", D35="C"),
    _xlfn.XLOOKUP(A35, sbti!A:A, sbti!E:E, ""),
    ""
)</f>
        <v/>
      </c>
      <c r="F35" t="str">
        <f>IF(_xlfn.XLOOKUP(A35, sbti!F:F, sbti!G:G, "")="Targets Set","T",
IF(_xlfn.XLOOKUP(A35, sbti!F:F, sbti!G:G, "")="Committed","C",""))</f>
        <v/>
      </c>
      <c r="G35" t="str">
        <f>IF(OR('sbti evolution '!F35="T", 'sbti evolution '!F35="C"),
    _xlfn.XLOOKUP('sbti evolution '!A35, sbti!F:F, sbti!H:H, ""),
    ""
)</f>
        <v/>
      </c>
      <c r="H35" t="str">
        <f>IFERROR(
    IF(INDEX(sbti!J:J, MATCH(A35, sbti!F:F, 0))&lt;&gt;"", "T",
        IF(INDEX(sbti!K:K, MATCH(A35, sbti!F:F, 0))&lt;&gt;"", "C", "")
    ),
"")</f>
        <v/>
      </c>
      <c r="I35" t="str">
        <f>IFERROR(
    IF(INDEX(sbti!J:J, MATCH(A35, sbti!F:F, 0))&lt;&gt;"", INDEX(sbti!J:J, MATCH(A35, sbti!F:F, 0)),
        IF(INDEX(sbti!K:K, MATCH(A35, sbti!F:F, 0))&lt;&gt;"", INDEX(sbti!K:K, MATCH(A35, sbti!F:F, 0)), "")
    ),
"")</f>
        <v/>
      </c>
      <c r="J35" t="str">
        <f>IF(_xlfn.XLOOKUP(A35, sbti!L:L,sbti!M:M, "")="T","T",
IF(_xlfn.XLOOKUP(A35, sbti!L:L, sbti!M:M, "")="C","C",""))</f>
        <v/>
      </c>
      <c r="K35" t="str">
        <f>IF(OR(J35="T", J35="C"),
    _xlfn.XLOOKUP(A35, sbti!L:L,sbti!N:N),
    ""
)</f>
        <v/>
      </c>
      <c r="L35" t="str">
        <f>IF(_xlfn.XLOOKUP(A35, sbti!L:L,sbti!O:O, "")="s","T",
IF(_xlfn.XLOOKUP(A35, sbti!L:L, sbti!O:O, "")="c","C",""))</f>
        <v/>
      </c>
      <c r="M35" t="str">
        <f>IF(L35="T",_xlfn.XLOOKUP(A35,sbti!L:L,sbti!P:P,""),
IF(L35="C",_xlfn.XLOOKUP(A35,sbti!L:L,sbti!Q:Q,""),
""))</f>
        <v/>
      </c>
      <c r="N35" t="str">
        <f>IF(_xlfn.XLOOKUP(A35, sbti!R:R,sbti!S:S, "")="T","T",
IF(_xlfn.XLOOKUP(A35, sbti!R:R, sbti!S:S, "")="C","C",""))</f>
        <v/>
      </c>
      <c r="O35" t="str">
        <f>IF(OR(N35="T", N35="C"),
    _xlfn.XLOOKUP(A35, sbti!R:R,sbti!T:T),
    ""
)</f>
        <v/>
      </c>
      <c r="P35" t="str">
        <f>IFERROR(
    IF(INDEX(sbti!U:U, MATCH(A35, sbti!R:R, 0))&lt;&gt;"", "T",
        IF(INDEX(sbti!V:V, MATCH(A35, sbti!R:R, 0))&lt;&gt;"", "C", "")
    ),
"")</f>
        <v/>
      </c>
      <c r="Q35" t="str">
        <f>IFERROR(
    IF(INDEX(sbti!U:U, MATCH(A35, sbti!R:R, 0))&lt;&gt;"",
       INDEX(sbti!U:U, MATCH(A35, sbti!R:R, 0)),
       IF(INDEX(sbti!V:V, MATCH(A35, sbti!R:R, 0))&lt;&gt;"",
          INDEX(sbti!V:V, MATCH(A35, sbti!R:R, 0)),
          "")
    ),
"")</f>
        <v/>
      </c>
      <c r="R35" t="str">
        <f>IF(_xlfn.XLOOKUP(A35, sbti!W:W,sbti!X:X, "")="T","T",
IF(_xlfn.XLOOKUP(A35, sbti!W:W, sbti!X:X, "")="C","C",""))</f>
        <v/>
      </c>
      <c r="S35" t="str">
        <f>IF(R35="T",_xlfn.XLOOKUP(A35,sbti!W:W,sbti!Y:Y,""),
IF(R35="C",_xlfn.XLOOKUP(A35,sbti!W:W,sbti!Z:Z,""),
""))</f>
        <v/>
      </c>
    </row>
    <row r="36" spans="1:19">
      <c r="A36" t="str">
        <v>General Motors</v>
      </c>
      <c r="B36" t="str">
        <f>IF(_xlfn.XLOOKUP(A36, sbti!A:A,sbti!B:B, "")="Targets Set","T",
IF(_xlfn.XLOOKUP(A36, sbti!A:A, sbti!B:B, "")="Committed","C",""))</f>
        <v>T</v>
      </c>
      <c r="C36">
        <f>IF(OR(B36="T", B36="C"),
    _xlfn.XLOOKUP(A36, sbti!A:A, sbti!C:C, ""),
    ""
)</f>
        <v>2035</v>
      </c>
      <c r="D36" t="str">
        <f>IF(_xlfn.XLOOKUP(A36, sbti!A:A,sbti!D:D, "")="Targets Set","T",
IF(_xlfn.XLOOKUP(A36, sbti!A:A, sbti!D:D, "")="Committed","C",""))</f>
        <v/>
      </c>
      <c r="E36" t="str">
        <f>IF(OR(D36="T", D36="C"),
    _xlfn.XLOOKUP(A36, sbti!A:A, sbti!E:E, ""),
    ""
)</f>
        <v/>
      </c>
      <c r="F36" t="str">
        <f>IF(_xlfn.XLOOKUP(A36, sbti!F:F, sbti!G:G, "")="Targets Set","T",
IF(_xlfn.XLOOKUP(A36, sbti!F:F, sbti!G:G, "")="Committed","C",""))</f>
        <v>T</v>
      </c>
      <c r="G36">
        <f>IF(OR('sbti evolution '!F36="T", 'sbti evolution '!F36="C"),
    _xlfn.XLOOKUP('sbti evolution '!A36, sbti!F:F, sbti!H:H, ""),
    ""
)</f>
        <v>2035</v>
      </c>
      <c r="H36" t="str">
        <f>IFERROR(
    IF(INDEX(sbti!J:J, MATCH(A36, sbti!F:F, 0))&lt;&gt;"", "T",
        IF(INDEX(sbti!K:K, MATCH(A36, sbti!F:F, 0))&lt;&gt;"", "C", "")
    ),
"")</f>
        <v>C</v>
      </c>
      <c r="I36">
        <f>IFERROR(
    IF(INDEX(sbti!J:J, MATCH(A36, sbti!F:F, 0))&lt;&gt;"", INDEX(sbti!J:J, MATCH(A36, sbti!F:F, 0)),
        IF(INDEX(sbti!K:K, MATCH(A36, sbti!F:F, 0))&lt;&gt;"", INDEX(sbti!K:K, MATCH(A36, sbti!F:F, 0)), "")
    ),
"")</f>
        <v>2021</v>
      </c>
      <c r="J36" t="str">
        <f>IF(_xlfn.XLOOKUP(A36, sbti!L:L,sbti!M:M, "")="T","T",
IF(_xlfn.XLOOKUP(A36, sbti!L:L, sbti!M:M, "")="C","C",""))</f>
        <v>T</v>
      </c>
      <c r="K36">
        <f>IF(OR(J36="T", J36="C"),
    _xlfn.XLOOKUP(A36, sbti!L:L,sbti!N:N),
    ""
)</f>
        <v>2035</v>
      </c>
      <c r="L36" t="str">
        <f>IF(_xlfn.XLOOKUP(A36, sbti!L:L,sbti!O:O, "")="s","T",
IF(_xlfn.XLOOKUP(A36, sbti!L:L, sbti!O:O, "")="c","C",""))</f>
        <v>C</v>
      </c>
      <c r="M36">
        <f>IF(L36="T",_xlfn.XLOOKUP(A36,sbti!L:L,sbti!P:P,""),
IF(L36="C",_xlfn.XLOOKUP(A36,sbti!L:L,sbti!Q:Q,""),
""))</f>
        <v>2021</v>
      </c>
      <c r="N36" t="str">
        <f>IF(_xlfn.XLOOKUP(A36, sbti!R:R,sbti!S:S, "")="T","T",
IF(_xlfn.XLOOKUP(A36, sbti!R:R, sbti!S:S, "")="C","C",""))</f>
        <v>T</v>
      </c>
      <c r="O36">
        <f>IF(OR(N36="T", N36="C"),
    _xlfn.XLOOKUP(A36, sbti!R:R,sbti!T:T),
    ""
)</f>
        <v>2035</v>
      </c>
      <c r="P36" t="str">
        <f>IFERROR(
    IF(INDEX(sbti!U:U, MATCH(A36, sbti!R:R, 0))&lt;&gt;"", "T",
        IF(INDEX(sbti!V:V, MATCH(A36, sbti!R:R, 0))&lt;&gt;"", "C", "")
    ),
"")</f>
        <v>C</v>
      </c>
      <c r="Q36">
        <f>IFERROR(
    IF(INDEX(sbti!U:U, MATCH(A36, sbti!R:R, 0))&lt;&gt;"",
       INDEX(sbti!U:U, MATCH(A36, sbti!R:R, 0)),
       IF(INDEX(sbti!V:V, MATCH(A36, sbti!R:R, 0))&lt;&gt;"",
          INDEX(sbti!V:V, MATCH(A36, sbti!R:R, 0)),
          "")
    ),
"")</f>
        <v>2035</v>
      </c>
      <c r="R36" t="str">
        <f>IF(_xlfn.XLOOKUP(A36, sbti!W:W,sbti!X:X, "")="T","T",
IF(_xlfn.XLOOKUP(A36, sbti!W:W, sbti!X:X, "")="C","C",""))</f>
        <v>T</v>
      </c>
      <c r="S36">
        <f>IF(R36="T",_xlfn.XLOOKUP(A36,sbti!W:W,sbti!Y:Y,""),
IF(R36="C",_xlfn.XLOOKUP(A36,sbti!W:W,sbti!Z:Z,""),
""))</f>
        <v>2035</v>
      </c>
    </row>
    <row r="37" spans="1:19">
      <c r="A37" t="str">
        <v>Ford Motor</v>
      </c>
      <c r="B37" t="str">
        <f>IF(_xlfn.XLOOKUP(A37, sbti!A:A,sbti!B:B, "")="Targets Set","T",
IF(_xlfn.XLOOKUP(A37, sbti!A:A, sbti!B:B, "")="Committed","C",""))</f>
        <v>T</v>
      </c>
      <c r="C37">
        <f>IF(OR(B37="T", B37="C"),
    _xlfn.XLOOKUP(A37, sbti!A:A, sbti!C:C, ""),
    ""
)</f>
        <v>2035</v>
      </c>
      <c r="D37" t="str">
        <f>IF(_xlfn.XLOOKUP(A37, sbti!A:A,sbti!D:D, "")="Targets Set","T",
IF(_xlfn.XLOOKUP(A37, sbti!A:A, sbti!D:D, "")="Committed","C",""))</f>
        <v/>
      </c>
      <c r="E37" t="str">
        <f>IF(OR(D37="T", D37="C"),
    _xlfn.XLOOKUP(A37, sbti!A:A, sbti!E:E, ""),
    ""
)</f>
        <v/>
      </c>
      <c r="F37" t="str">
        <f>IF(_xlfn.XLOOKUP(A37, sbti!F:F, sbti!G:G, "")="Targets Set","T",
IF(_xlfn.XLOOKUP(A37, sbti!F:F, sbti!G:G, "")="Committed","C",""))</f>
        <v>T</v>
      </c>
      <c r="G37">
        <f>IF(OR('sbti evolution '!F37="T", 'sbti evolution '!F37="C"),
    _xlfn.XLOOKUP('sbti evolution '!A37, sbti!F:F, sbti!H:H, ""),
    ""
)</f>
        <v>2035</v>
      </c>
      <c r="H37" t="str">
        <f>IFERROR(
    IF(INDEX(sbti!J:J, MATCH(A37, sbti!F:F, 0))&lt;&gt;"", "T",
        IF(INDEX(sbti!K:K, MATCH(A37, sbti!F:F, 0))&lt;&gt;"", "C", "")
    ),
"")</f>
        <v>C</v>
      </c>
      <c r="I37">
        <f>IFERROR(
    IF(INDEX(sbti!J:J, MATCH(A37, sbti!F:F, 0))&lt;&gt;"", INDEX(sbti!J:J, MATCH(A37, sbti!F:F, 0)),
        IF(INDEX(sbti!K:K, MATCH(A37, sbti!F:F, 0))&lt;&gt;"", INDEX(sbti!K:K, MATCH(A37, sbti!F:F, 0)), "")
    ),
"")</f>
        <v>2021</v>
      </c>
      <c r="J37" t="str">
        <f>IF(_xlfn.XLOOKUP(A37, sbti!L:L,sbti!M:M, "")="T","T",
IF(_xlfn.XLOOKUP(A37, sbti!L:L, sbti!M:M, "")="C","C",""))</f>
        <v>T</v>
      </c>
      <c r="K37">
        <f>IF(OR(J37="T", J37="C"),
    _xlfn.XLOOKUP(A37, sbti!L:L,sbti!N:N),
    ""
)</f>
        <v>2035</v>
      </c>
      <c r="L37" t="str">
        <f>IF(_xlfn.XLOOKUP(A37, sbti!L:L,sbti!O:O, "")="s","T",
IF(_xlfn.XLOOKUP(A37, sbti!L:L, sbti!O:O, "")="c","C",""))</f>
        <v>C</v>
      </c>
      <c r="M37">
        <f>IF(L37="T",_xlfn.XLOOKUP(A37,sbti!L:L,sbti!P:P,""),
IF(L37="C",_xlfn.XLOOKUP(A37,sbti!L:L,sbti!Q:Q,""),
""))</f>
        <v>2021</v>
      </c>
      <c r="N37" t="str">
        <f>IF(_xlfn.XLOOKUP(A37, sbti!R:R,sbti!S:S, "")="T","T",
IF(_xlfn.XLOOKUP(A37, sbti!R:R, sbti!S:S, "")="C","C",""))</f>
        <v>T</v>
      </c>
      <c r="O37">
        <f>IF(OR(N37="T", N37="C"),
    _xlfn.XLOOKUP(A37, sbti!R:R,sbti!T:T),
    ""
)</f>
        <v>2035</v>
      </c>
      <c r="P37" t="str">
        <f>IFERROR(
    IF(INDEX(sbti!U:U, MATCH(A37, sbti!R:R, 0))&lt;&gt;"", "T",
        IF(INDEX(sbti!V:V, MATCH(A37, sbti!R:R, 0))&lt;&gt;"", "C", "")
    ),
"")</f>
        <v>C</v>
      </c>
      <c r="Q37">
        <f>IFERROR(
    IF(INDEX(sbti!U:U, MATCH(A37, sbti!R:R, 0))&lt;&gt;"",
       INDEX(sbti!U:U, MATCH(A37, sbti!R:R, 0)),
       IF(INDEX(sbti!V:V, MATCH(A37, sbti!R:R, 0))&lt;&gt;"",
          INDEX(sbti!V:V, MATCH(A37, sbti!R:R, 0)),
          "")
    ),
"")</f>
        <v>2035</v>
      </c>
      <c r="R37" t="str">
        <f>IF(_xlfn.XLOOKUP(A37, sbti!W:W,sbti!X:X, "")="T","T",
IF(_xlfn.XLOOKUP(A37, sbti!W:W, sbti!X:X, "")="C","C",""))</f>
        <v>T</v>
      </c>
      <c r="S37">
        <f>IF(R37="T",_xlfn.XLOOKUP(A37,sbti!W:W,sbti!Y:Y,""),
IF(R37="C",_xlfn.XLOOKUP(A37,sbti!W:W,sbti!Z:Z,""),
""))</f>
        <v>2035</v>
      </c>
    </row>
    <row r="38" spans="1:19">
      <c r="A38" t="str">
        <v>Elevance Health</v>
      </c>
      <c r="B38" t="str">
        <f>IF(_xlfn.XLOOKUP(A38, sbti!A:A,sbti!B:B, "")="Targets Set","T",
IF(_xlfn.XLOOKUP(A38, sbti!A:A, sbti!B:B, "")="Committed","C",""))</f>
        <v>T</v>
      </c>
      <c r="C38">
        <f>IF(OR(B38="T", B38="C"),
    _xlfn.XLOOKUP(A38, sbti!A:A, sbti!C:C, ""),
    ""
)</f>
        <v>2030</v>
      </c>
      <c r="D38" t="str">
        <f>IF(_xlfn.XLOOKUP(A38, sbti!A:A,sbti!D:D, "")="Targets Set","T",
IF(_xlfn.XLOOKUP(A38, sbti!A:A, sbti!D:D, "")="Committed","C",""))</f>
        <v/>
      </c>
      <c r="E38" t="str">
        <f>IF(OR(D38="T", D38="C"),
    _xlfn.XLOOKUP(A38, sbti!A:A, sbti!E:E, ""),
    ""
)</f>
        <v/>
      </c>
      <c r="F38" t="str">
        <f>IF(_xlfn.XLOOKUP(A38, sbti!F:F, sbti!G:G, "")="Targets Set","T",
IF(_xlfn.XLOOKUP(A38, sbti!F:F, sbti!G:G, "")="Committed","C",""))</f>
        <v/>
      </c>
      <c r="G38" t="str">
        <f>IF(OR('sbti evolution '!F38="T", 'sbti evolution '!F38="C"),
    _xlfn.XLOOKUP('sbti evolution '!A38, sbti!F:F, sbti!H:H, ""),
    ""
)</f>
        <v/>
      </c>
      <c r="H38" t="str">
        <f>IFERROR(
    IF(INDEX(sbti!J:J, MATCH(A38, sbti!F:F, 0))&lt;&gt;"", "T",
        IF(INDEX(sbti!K:K, MATCH(A38, sbti!F:F, 0))&lt;&gt;"", "C", "")
    ),
"")</f>
        <v/>
      </c>
      <c r="I38" t="str">
        <f>IFERROR(
    IF(INDEX(sbti!J:J, MATCH(A38, sbti!F:F, 0))&lt;&gt;"", INDEX(sbti!J:J, MATCH(A38, sbti!F:F, 0)),
        IF(INDEX(sbti!K:K, MATCH(A38, sbti!F:F, 0))&lt;&gt;"", INDEX(sbti!K:K, MATCH(A38, sbti!F:F, 0)), "")
    ),
"")</f>
        <v/>
      </c>
      <c r="J38" t="str">
        <f>IF(_xlfn.XLOOKUP(A38, sbti!L:L,sbti!M:M, "")="T","T",
IF(_xlfn.XLOOKUP(A38, sbti!L:L, sbti!M:M, "")="C","C",""))</f>
        <v/>
      </c>
      <c r="K38" t="str">
        <f>IF(OR(J38="T", J38="C"),
    _xlfn.XLOOKUP(A38, sbti!L:L,sbti!N:N),
    ""
)</f>
        <v/>
      </c>
      <c r="L38" t="str">
        <f>IF(_xlfn.XLOOKUP(A38, sbti!L:L,sbti!O:O, "")="s","T",
IF(_xlfn.XLOOKUP(A38, sbti!L:L, sbti!O:O, "")="c","C",""))</f>
        <v/>
      </c>
      <c r="M38" t="str">
        <f>IF(L38="T",_xlfn.XLOOKUP(A38,sbti!L:L,sbti!P:P,""),
IF(L38="C",_xlfn.XLOOKUP(A38,sbti!L:L,sbti!Q:Q,""),
""))</f>
        <v/>
      </c>
      <c r="N38" t="str">
        <f>IF(_xlfn.XLOOKUP(A38, sbti!R:R,sbti!S:S, "")="T","T",
IF(_xlfn.XLOOKUP(A38, sbti!R:R, sbti!S:S, "")="C","C",""))</f>
        <v>C</v>
      </c>
      <c r="O38">
        <f>IF(OR(N38="T", N38="C"),
    _xlfn.XLOOKUP(A38, sbti!R:R,sbti!T:T),
    ""
)</f>
        <v>2030</v>
      </c>
      <c r="P38" t="str">
        <f>IFERROR(
    IF(INDEX(sbti!U:U, MATCH(A38, sbti!R:R, 0))&lt;&gt;"", "T",
        IF(INDEX(sbti!V:V, MATCH(A38, sbti!R:R, 0))&lt;&gt;"", "C", "")
    ),
"")</f>
        <v>C</v>
      </c>
      <c r="Q38">
        <f>IFERROR(
    IF(INDEX(sbti!U:U, MATCH(A38, sbti!R:R, 0))&lt;&gt;"",
       INDEX(sbti!U:U, MATCH(A38, sbti!R:R, 0)),
       IF(INDEX(sbti!V:V, MATCH(A38, sbti!R:R, 0))&lt;&gt;"",
          INDEX(sbti!V:V, MATCH(A38, sbti!R:R, 0)),
          "")
    ),
"")</f>
        <v>2030</v>
      </c>
      <c r="R38" t="str">
        <f>IF(_xlfn.XLOOKUP(A38, sbti!W:W,sbti!X:X, "")="T","T",
IF(_xlfn.XLOOKUP(A38, sbti!W:W, sbti!X:X, "")="C","C",""))</f>
        <v>C</v>
      </c>
      <c r="S38">
        <f>IF(R38="T",_xlfn.XLOOKUP(A38,sbti!W:W,sbti!Y:Y,""),
IF(R38="C",_xlfn.XLOOKUP(A38,sbti!W:W,sbti!Z:Z,""),
""))</f>
        <v>2018</v>
      </c>
    </row>
    <row r="39" spans="1:19">
      <c r="A39" t="str">
        <v>Bank of China</v>
      </c>
      <c r="B39" t="str">
        <f>IF(_xlfn.XLOOKUP(A39, sbti!A:A,sbti!B:B, "")="Targets Set","T",
IF(_xlfn.XLOOKUP(A39, sbti!A:A, sbti!B:B, "")="Committed","C",""))</f>
        <v/>
      </c>
      <c r="C39" t="str">
        <f>IF(OR(B39="T", B39="C"),
    _xlfn.XLOOKUP(A39, sbti!A:A, sbti!C:C, ""),
    ""
)</f>
        <v/>
      </c>
      <c r="D39" t="str">
        <f>IF(_xlfn.XLOOKUP(A39, sbti!A:A,sbti!D:D, "")="Targets Set","T",
IF(_xlfn.XLOOKUP(A39, sbti!A:A, sbti!D:D, "")="Committed","C",""))</f>
        <v/>
      </c>
      <c r="E39" t="str">
        <f>IF(OR(D39="T", D39="C"),
    _xlfn.XLOOKUP(A39, sbti!A:A, sbti!E:E, ""),
    ""
)</f>
        <v/>
      </c>
      <c r="F39" t="str">
        <f>IF(_xlfn.XLOOKUP(A39, sbti!F:F, sbti!G:G, "")="Targets Set","T",
IF(_xlfn.XLOOKUP(A39, sbti!F:F, sbti!G:G, "")="Committed","C",""))</f>
        <v/>
      </c>
      <c r="G39" t="str">
        <f>IF(OR('sbti evolution '!F39="T", 'sbti evolution '!F39="C"),
    _xlfn.XLOOKUP('sbti evolution '!A39, sbti!F:F, sbti!H:H, ""),
    ""
)</f>
        <v/>
      </c>
      <c r="H39" t="str">
        <f>IFERROR(
    IF(INDEX(sbti!J:J, MATCH(A39, sbti!F:F, 0))&lt;&gt;"", "T",
        IF(INDEX(sbti!K:K, MATCH(A39, sbti!F:F, 0))&lt;&gt;"", "C", "")
    ),
"")</f>
        <v/>
      </c>
      <c r="I39" t="str">
        <f>IFERROR(
    IF(INDEX(sbti!J:J, MATCH(A39, sbti!F:F, 0))&lt;&gt;"", INDEX(sbti!J:J, MATCH(A39, sbti!F:F, 0)),
        IF(INDEX(sbti!K:K, MATCH(A39, sbti!F:F, 0))&lt;&gt;"", INDEX(sbti!K:K, MATCH(A39, sbti!F:F, 0)), "")
    ),
"")</f>
        <v/>
      </c>
      <c r="J39" t="str">
        <f>IF(_xlfn.XLOOKUP(A39, sbti!L:L,sbti!M:M, "")="T","T",
IF(_xlfn.XLOOKUP(A39, sbti!L:L, sbti!M:M, "")="C","C",""))</f>
        <v/>
      </c>
      <c r="K39" t="str">
        <f>IF(OR(J39="T", J39="C"),
    _xlfn.XLOOKUP(A39, sbti!L:L,sbti!N:N),
    ""
)</f>
        <v/>
      </c>
      <c r="L39" t="str">
        <f>IF(_xlfn.XLOOKUP(A39, sbti!L:L,sbti!O:O, "")="s","T",
IF(_xlfn.XLOOKUP(A39, sbti!L:L, sbti!O:O, "")="c","C",""))</f>
        <v/>
      </c>
      <c r="M39" t="str">
        <f>IF(L39="T",_xlfn.XLOOKUP(A39,sbti!L:L,sbti!P:P,""),
IF(L39="C",_xlfn.XLOOKUP(A39,sbti!L:L,sbti!Q:Q,""),
""))</f>
        <v/>
      </c>
      <c r="N39" t="str">
        <f>IF(_xlfn.XLOOKUP(A39, sbti!R:R,sbti!S:S, "")="T","T",
IF(_xlfn.XLOOKUP(A39, sbti!R:R, sbti!S:S, "")="C","C",""))</f>
        <v/>
      </c>
      <c r="O39" t="str">
        <f>IF(OR(N39="T", N39="C"),
    _xlfn.XLOOKUP(A39, sbti!R:R,sbti!T:T),
    ""
)</f>
        <v/>
      </c>
      <c r="P39" t="str">
        <f>IFERROR(
    IF(INDEX(sbti!U:U, MATCH(A39, sbti!R:R, 0))&lt;&gt;"", "T",
        IF(INDEX(sbti!V:V, MATCH(A39, sbti!R:R, 0))&lt;&gt;"", "C", "")
    ),
"")</f>
        <v/>
      </c>
      <c r="Q39" t="str">
        <f>IFERROR(
    IF(INDEX(sbti!U:U, MATCH(A39, sbti!R:R, 0))&lt;&gt;"",
       INDEX(sbti!U:U, MATCH(A39, sbti!R:R, 0)),
       IF(INDEX(sbti!V:V, MATCH(A39, sbti!R:R, 0))&lt;&gt;"",
          INDEX(sbti!V:V, MATCH(A39, sbti!R:R, 0)),
          "")
    ),
"")</f>
        <v/>
      </c>
      <c r="R39" t="str">
        <f>IF(_xlfn.XLOOKUP(A39, sbti!W:W,sbti!X:X, "")="T","T",
IF(_xlfn.XLOOKUP(A39, sbti!W:W, sbti!X:X, "")="C","C",""))</f>
        <v/>
      </c>
      <c r="S39" t="str">
        <f>IF(R39="T",_xlfn.XLOOKUP(A39,sbti!W:W,sbti!Y:Y,""),
IF(R39="C",_xlfn.XLOOKUP(A39,sbti!W:W,sbti!Z:Z,""),
""))</f>
        <v/>
      </c>
    </row>
    <row r="40" spans="1:19">
      <c r="A40" t="str">
        <v>Citigroup</v>
      </c>
      <c r="B40" t="str">
        <f>IF(_xlfn.XLOOKUP(A40, sbti!A:A,sbti!B:B, "")="Targets Set","T",
IF(_xlfn.XLOOKUP(A40, sbti!A:A, sbti!B:B, "")="Committed","C",""))</f>
        <v/>
      </c>
      <c r="C40" t="str">
        <f>IF(OR(B40="T", B40="C"),
    _xlfn.XLOOKUP(A40, sbti!A:A, sbti!C:C, ""),
    ""
)</f>
        <v/>
      </c>
      <c r="D40" t="str">
        <f>IF(_xlfn.XLOOKUP(A40, sbti!A:A,sbti!D:D, "")="Targets Set","T",
IF(_xlfn.XLOOKUP(A40, sbti!A:A, sbti!D:D, "")="Committed","C",""))</f>
        <v/>
      </c>
      <c r="E40" t="str">
        <f>IF(OR(D40="T", D40="C"),
    _xlfn.XLOOKUP(A40, sbti!A:A, sbti!E:E, ""),
    ""
)</f>
        <v/>
      </c>
      <c r="F40" t="str">
        <f>IF(_xlfn.XLOOKUP(A40, sbti!F:F, sbti!G:G, "")="Targets Set","T",
IF(_xlfn.XLOOKUP(A40, sbti!F:F, sbti!G:G, "")="Committed","C",""))</f>
        <v/>
      </c>
      <c r="G40" t="str">
        <f>IF(OR('sbti evolution '!F40="T", 'sbti evolution '!F40="C"),
    _xlfn.XLOOKUP('sbti evolution '!A40, sbti!F:F, sbti!H:H, ""),
    ""
)</f>
        <v/>
      </c>
      <c r="H40" t="str">
        <f>IFERROR(
    IF(INDEX(sbti!J:J, MATCH(A40, sbti!F:F, 0))&lt;&gt;"", "T",
        IF(INDEX(sbti!K:K, MATCH(A40, sbti!F:F, 0))&lt;&gt;"", "C", "")
    ),
"")</f>
        <v/>
      </c>
      <c r="I40" t="str">
        <f>IFERROR(
    IF(INDEX(sbti!J:J, MATCH(A40, sbti!F:F, 0))&lt;&gt;"", INDEX(sbti!J:J, MATCH(A40, sbti!F:F, 0)),
        IF(INDEX(sbti!K:K, MATCH(A40, sbti!F:F, 0))&lt;&gt;"", INDEX(sbti!K:K, MATCH(A40, sbti!F:F, 0)), "")
    ),
"")</f>
        <v/>
      </c>
      <c r="J40" t="str">
        <f>IF(_xlfn.XLOOKUP(A40, sbti!L:L,sbti!M:M, "")="T","T",
IF(_xlfn.XLOOKUP(A40, sbti!L:L, sbti!M:M, "")="C","C",""))</f>
        <v/>
      </c>
      <c r="K40" t="str">
        <f>IF(OR(J40="T", J40="C"),
    _xlfn.XLOOKUP(A40, sbti!L:L,sbti!N:N),
    ""
)</f>
        <v/>
      </c>
      <c r="L40" t="str">
        <f>IF(_xlfn.XLOOKUP(A40, sbti!L:L,sbti!O:O, "")="s","T",
IF(_xlfn.XLOOKUP(A40, sbti!L:L, sbti!O:O, "")="c","C",""))</f>
        <v/>
      </c>
      <c r="M40" t="str">
        <f>IF(L40="T",_xlfn.XLOOKUP(A40,sbti!L:L,sbti!P:P,""),
IF(L40="C",_xlfn.XLOOKUP(A40,sbti!L:L,sbti!Q:Q,""),
""))</f>
        <v/>
      </c>
      <c r="N40" t="str">
        <f>IF(_xlfn.XLOOKUP(A40, sbti!R:R,sbti!S:S, "")="T","T",
IF(_xlfn.XLOOKUP(A40, sbti!R:R, sbti!S:S, "")="C","C",""))</f>
        <v/>
      </c>
      <c r="O40" t="str">
        <f>IF(OR(N40="T", N40="C"),
    _xlfn.XLOOKUP(A40, sbti!R:R,sbti!T:T),
    ""
)</f>
        <v/>
      </c>
      <c r="P40" t="str">
        <f>IFERROR(
    IF(INDEX(sbti!U:U, MATCH(A40, sbti!R:R, 0))&lt;&gt;"", "T",
        IF(INDEX(sbti!V:V, MATCH(A40, sbti!R:R, 0))&lt;&gt;"", "C", "")
    ),
"")</f>
        <v>C</v>
      </c>
      <c r="Q40">
        <f>IFERROR(
    IF(INDEX(sbti!U:U, MATCH(A40, sbti!R:R, 0))&lt;&gt;"",
       INDEX(sbti!U:U, MATCH(A40, sbti!R:R, 0)),
       IF(INDEX(sbti!V:V, MATCH(A40, sbti!R:R, 0))&lt;&gt;"",
          INDEX(sbti!V:V, MATCH(A40, sbti!R:R, 0)),
          "")
    ),
"")</f>
        <v>2025</v>
      </c>
      <c r="R40" t="str">
        <f>IF(_xlfn.XLOOKUP(A40, sbti!W:W,sbti!X:X, "")="T","T",
IF(_xlfn.XLOOKUP(A40, sbti!W:W, sbti!X:X, "")="C","C",""))</f>
        <v/>
      </c>
      <c r="S40" t="str">
        <f>IF(R40="T",_xlfn.XLOOKUP(A40,sbti!W:W,sbti!Y:Y,""),
IF(R40="C",_xlfn.XLOOKUP(A40,sbti!W:W,sbti!Z:Z,""),
""))</f>
        <v/>
      </c>
    </row>
    <row r="41" spans="1:19">
      <c r="A41" t="str">
        <v>Stellantis</v>
      </c>
      <c r="B41" t="str">
        <f>IF(_xlfn.XLOOKUP(A41, sbti!A:A,sbti!B:B, "")="Targets Set","T",
IF(_xlfn.XLOOKUP(A41, sbti!A:A, sbti!B:B, "")="Committed","C",""))</f>
        <v/>
      </c>
      <c r="C41" t="str">
        <f>IF(OR(B41="T", B41="C"),
    _xlfn.XLOOKUP(A41, sbti!A:A, sbti!C:C, ""),
    ""
)</f>
        <v/>
      </c>
      <c r="D41" t="str">
        <f>IF(_xlfn.XLOOKUP(A41, sbti!A:A,sbti!D:D, "")="Targets Set","T",
IF(_xlfn.XLOOKUP(A41, sbti!A:A, sbti!D:D, "")="Committed","C",""))</f>
        <v/>
      </c>
      <c r="E41" t="str">
        <f>IF(OR(D41="T", D41="C"),
    _xlfn.XLOOKUP(A41, sbti!A:A, sbti!E:E, ""),
    ""
)</f>
        <v/>
      </c>
      <c r="F41" t="str">
        <f>IF(_xlfn.XLOOKUP(A41, sbti!F:F, sbti!G:G, "")="Targets Set","T",
IF(_xlfn.XLOOKUP(A41, sbti!F:F, sbti!G:G, "")="Committed","C",""))</f>
        <v/>
      </c>
      <c r="G41" t="str">
        <f>IF(OR('sbti evolution '!F41="T", 'sbti evolution '!F41="C"),
    _xlfn.XLOOKUP('sbti evolution '!A41, sbti!F:F, sbti!H:H, ""),
    ""
)</f>
        <v/>
      </c>
      <c r="H41" t="str">
        <f>IFERROR(
    IF(INDEX(sbti!J:J, MATCH(A41, sbti!F:F, 0))&lt;&gt;"", "T",
        IF(INDEX(sbti!K:K, MATCH(A41, sbti!F:F, 0))&lt;&gt;"", "C", "")
    ),
"")</f>
        <v/>
      </c>
      <c r="I41" t="str">
        <f>IFERROR(
    IF(INDEX(sbti!J:J, MATCH(A41, sbti!F:F, 0))&lt;&gt;"", INDEX(sbti!J:J, MATCH(A41, sbti!F:F, 0)),
        IF(INDEX(sbti!K:K, MATCH(A41, sbti!F:F, 0))&lt;&gt;"", INDEX(sbti!K:K, MATCH(A41, sbti!F:F, 0)), "")
    ),
"")</f>
        <v/>
      </c>
      <c r="J41" t="str">
        <f>IF(_xlfn.XLOOKUP(A41, sbti!L:L,sbti!M:M, "")="T","T",
IF(_xlfn.XLOOKUP(A41, sbti!L:L, sbti!M:M, "")="C","C",""))</f>
        <v/>
      </c>
      <c r="K41" t="str">
        <f>IF(OR(J41="T", J41="C"),
    _xlfn.XLOOKUP(A41, sbti!L:L,sbti!N:N),
    ""
)</f>
        <v/>
      </c>
      <c r="L41" t="str">
        <f>IF(_xlfn.XLOOKUP(A41, sbti!L:L,sbti!O:O, "")="s","T",
IF(_xlfn.XLOOKUP(A41, sbti!L:L, sbti!O:O, "")="c","C",""))</f>
        <v/>
      </c>
      <c r="M41" t="str">
        <f>IF(L41="T",_xlfn.XLOOKUP(A41,sbti!L:L,sbti!P:P,""),
IF(L41="C",_xlfn.XLOOKUP(A41,sbti!L:L,sbti!Q:Q,""),
""))</f>
        <v/>
      </c>
      <c r="N41" t="str">
        <f>IF(_xlfn.XLOOKUP(A41, sbti!R:R,sbti!S:S, "")="T","T",
IF(_xlfn.XLOOKUP(A41, sbti!R:R, sbti!S:S, "")="C","C",""))</f>
        <v/>
      </c>
      <c r="O41" t="str">
        <f>IF(OR(N41="T", N41="C"),
    _xlfn.XLOOKUP(A41, sbti!R:R,sbti!T:T),
    ""
)</f>
        <v/>
      </c>
      <c r="P41" t="str">
        <f>IFERROR(
    IF(INDEX(sbti!U:U, MATCH(A41, sbti!R:R, 0))&lt;&gt;"", "T",
        IF(INDEX(sbti!V:V, MATCH(A41, sbti!R:R, 0))&lt;&gt;"", "C", "")
    ),
"")</f>
        <v/>
      </c>
      <c r="Q41" t="str">
        <f>IFERROR(
    IF(INDEX(sbti!U:U, MATCH(A41, sbti!R:R, 0))&lt;&gt;"",
       INDEX(sbti!U:U, MATCH(A41, sbti!R:R, 0)),
       IF(INDEX(sbti!V:V, MATCH(A41, sbti!R:R, 0))&lt;&gt;"",
          INDEX(sbti!V:V, MATCH(A41, sbti!R:R, 0)),
          "")
    ),
"")</f>
        <v/>
      </c>
      <c r="R41" t="str">
        <f>IF(_xlfn.XLOOKUP(A41, sbti!W:W,sbti!X:X, "")="T","T",
IF(_xlfn.XLOOKUP(A41, sbti!W:W, sbti!X:X, "")="C","C",""))</f>
        <v/>
      </c>
      <c r="S41" t="str">
        <f>IF(R41="T",_xlfn.XLOOKUP(A41,sbti!W:W,sbti!Y:Y,""),
IF(R41="C",_xlfn.XLOOKUP(A41,sbti!W:W,sbti!Z:Z,""),
""))</f>
        <v/>
      </c>
    </row>
    <row r="42" spans="1:19">
      <c r="A42" t="str">
        <v>Meta Platforms</v>
      </c>
      <c r="B42" t="str">
        <f>IF(_xlfn.XLOOKUP(A42, sbti!A:A,sbti!B:B, "")="Targets Set","T",
IF(_xlfn.XLOOKUP(A42, sbti!A:A, sbti!B:B, "")="Committed","C",""))</f>
        <v>T</v>
      </c>
      <c r="C42">
        <f>IF(OR(B42="T", B42="C"),
    _xlfn.XLOOKUP(A42, sbti!A:A, sbti!C:C, ""),
    ""
)</f>
        <v>2031</v>
      </c>
      <c r="D42" t="str">
        <f>IF(_xlfn.XLOOKUP(A42, sbti!A:A,sbti!D:D, "")="Targets Set","T",
IF(_xlfn.XLOOKUP(A42, sbti!A:A, sbti!D:D, "")="Committed","C",""))</f>
        <v>C</v>
      </c>
      <c r="E42">
        <f>IF(OR(D42="T", D42="C"),
    _xlfn.XLOOKUP(A42, sbti!A:A, sbti!E:E, ""),
    ""
)</f>
        <v>0</v>
      </c>
      <c r="F42" t="str">
        <f>IF(_xlfn.XLOOKUP(A42, sbti!F:F, sbti!G:G, "")="Targets Set","T",
IF(_xlfn.XLOOKUP(A42, sbti!F:F, sbti!G:G, "")="Committed","C",""))</f>
        <v>T</v>
      </c>
      <c r="G42">
        <f>IF(OR('sbti evolution '!F42="T", 'sbti evolution '!F42="C"),
    _xlfn.XLOOKUP('sbti evolution '!A42, sbti!F:F, sbti!H:H, ""),
    ""
)</f>
        <v>2031</v>
      </c>
      <c r="H42" t="str">
        <f>IFERROR(
    IF(INDEX(sbti!J:J, MATCH(A42, sbti!F:F, 0))&lt;&gt;"", "T",
        IF(INDEX(sbti!K:K, MATCH(A42, sbti!F:F, 0))&lt;&gt;"", "C", "")
    ),
"")</f>
        <v>C</v>
      </c>
      <c r="I42">
        <f>IFERROR(
    IF(INDEX(sbti!J:J, MATCH(A42, sbti!F:F, 0))&lt;&gt;"", INDEX(sbti!J:J, MATCH(A42, sbti!F:F, 0)),
        IF(INDEX(sbti!K:K, MATCH(A42, sbti!F:F, 0))&lt;&gt;"", INDEX(sbti!K:K, MATCH(A42, sbti!F:F, 0)), "")
    ),
"")</f>
        <v>2024</v>
      </c>
      <c r="J42" t="str">
        <f>IF(_xlfn.XLOOKUP(A42, sbti!L:L,sbti!M:M, "")="T","T",
IF(_xlfn.XLOOKUP(A42, sbti!L:L, sbti!M:M, "")="C","C",""))</f>
        <v>C</v>
      </c>
      <c r="K42">
        <f>IF(OR(J42="T", J42="C"),
    _xlfn.XLOOKUP(A42, sbti!L:L,sbti!N:N),
    ""
)</f>
        <v>2030</v>
      </c>
      <c r="L42" t="str">
        <f>IF(_xlfn.XLOOKUP(A42, sbti!L:L,sbti!O:O, "")="s","T",
IF(_xlfn.XLOOKUP(A42, sbti!L:L, sbti!O:O, "")="c","C",""))</f>
        <v>C</v>
      </c>
      <c r="M42">
        <f>IF(L42="T",_xlfn.XLOOKUP(A42,sbti!L:L,sbti!P:P,""),
IF(L42="C",_xlfn.XLOOKUP(A42,sbti!L:L,sbti!Q:Q,""),
""))</f>
        <v>2020</v>
      </c>
      <c r="N42" t="str">
        <f>IF(_xlfn.XLOOKUP(A42, sbti!R:R,sbti!S:S, "")="T","T",
IF(_xlfn.XLOOKUP(A42, sbti!R:R, sbti!S:S, "")="C","C",""))</f>
        <v>C</v>
      </c>
      <c r="O42">
        <f>IF(OR(N42="T", N42="C"),
    _xlfn.XLOOKUP(A42, sbti!R:R,sbti!T:T),
    ""
)</f>
        <v>2030</v>
      </c>
      <c r="P42" t="str">
        <f>IFERROR(
    IF(INDEX(sbti!U:U, MATCH(A42, sbti!R:R, 0))&lt;&gt;"", "T",
        IF(INDEX(sbti!V:V, MATCH(A42, sbti!R:R, 0))&lt;&gt;"", "C", "")
    ),
"")</f>
        <v/>
      </c>
      <c r="Q42" t="str">
        <f>IFERROR(
    IF(INDEX(sbti!U:U, MATCH(A42, sbti!R:R, 0))&lt;&gt;"",
       INDEX(sbti!U:U, MATCH(A42, sbti!R:R, 0)),
       IF(INDEX(sbti!V:V, MATCH(A42, sbti!R:R, 0))&lt;&gt;"",
          INDEX(sbti!V:V, MATCH(A42, sbti!R:R, 0)),
          "")
    ),
"")</f>
        <v/>
      </c>
      <c r="R42" t="str">
        <f>IF(_xlfn.XLOOKUP(A42, sbti!W:W,sbti!X:X, "")="T","T",
IF(_xlfn.XLOOKUP(A42, sbti!W:W, sbti!X:X, "")="C","C",""))</f>
        <v>C</v>
      </c>
      <c r="S42">
        <f>IF(R42="T",_xlfn.XLOOKUP(A42,sbti!W:W,sbti!Y:Y,""),
IF(R42="C",_xlfn.XLOOKUP(A42,sbti!W:W,sbti!Z:Z,""),
""))</f>
        <v>2020</v>
      </c>
    </row>
    <row r="43" spans="1:19">
      <c r="A43" t="str">
        <v>Centene</v>
      </c>
      <c r="B43" t="str">
        <f>IF(_xlfn.XLOOKUP(A43, sbti!A:A,sbti!B:B, "")="Targets Set","T",
IF(_xlfn.XLOOKUP(A43, sbti!A:A, sbti!B:B, "")="Committed","C",""))</f>
        <v/>
      </c>
      <c r="C43" t="str">
        <f>IF(OR(B43="T", B43="C"),
    _xlfn.XLOOKUP(A43, sbti!A:A, sbti!C:C, ""),
    ""
)</f>
        <v/>
      </c>
      <c r="D43" t="str">
        <f>IF(_xlfn.XLOOKUP(A43, sbti!A:A,sbti!D:D, "")="Targets Set","T",
IF(_xlfn.XLOOKUP(A43, sbti!A:A, sbti!D:D, "")="Committed","C",""))</f>
        <v/>
      </c>
      <c r="E43" t="str">
        <f>IF(OR(D43="T", D43="C"),
    _xlfn.XLOOKUP(A43, sbti!A:A, sbti!E:E, ""),
    ""
)</f>
        <v/>
      </c>
      <c r="F43" t="str">
        <f>IF(_xlfn.XLOOKUP(A43, sbti!F:F, sbti!G:G, "")="Targets Set","T",
IF(_xlfn.XLOOKUP(A43, sbti!F:F, sbti!G:G, "")="Committed","C",""))</f>
        <v/>
      </c>
      <c r="G43" t="str">
        <f>IF(OR('sbti evolution '!F43="T", 'sbti evolution '!F43="C"),
    _xlfn.XLOOKUP('sbti evolution '!A43, sbti!F:F, sbti!H:H, ""),
    ""
)</f>
        <v/>
      </c>
      <c r="H43" t="str">
        <f>IFERROR(
    IF(INDEX(sbti!J:J, MATCH(A43, sbti!F:F, 0))&lt;&gt;"", "T",
        IF(INDEX(sbti!K:K, MATCH(A43, sbti!F:F, 0))&lt;&gt;"", "C", "")
    ),
"")</f>
        <v/>
      </c>
      <c r="I43" t="str">
        <f>IFERROR(
    IF(INDEX(sbti!J:J, MATCH(A43, sbti!F:F, 0))&lt;&gt;"", INDEX(sbti!J:J, MATCH(A43, sbti!F:F, 0)),
        IF(INDEX(sbti!K:K, MATCH(A43, sbti!F:F, 0))&lt;&gt;"", INDEX(sbti!K:K, MATCH(A43, sbti!F:F, 0)), "")
    ),
"")</f>
        <v/>
      </c>
      <c r="J43" t="str">
        <f>IF(_xlfn.XLOOKUP(A43, sbti!L:L,sbti!M:M, "")="T","T",
IF(_xlfn.XLOOKUP(A43, sbti!L:L, sbti!M:M, "")="C","C",""))</f>
        <v/>
      </c>
      <c r="K43" t="str">
        <f>IF(OR(J43="T", J43="C"),
    _xlfn.XLOOKUP(A43, sbti!L:L,sbti!N:N),
    ""
)</f>
        <v/>
      </c>
      <c r="L43" t="str">
        <f>IF(_xlfn.XLOOKUP(A43, sbti!L:L,sbti!O:O, "")="s","T",
IF(_xlfn.XLOOKUP(A43, sbti!L:L, sbti!O:O, "")="c","C",""))</f>
        <v/>
      </c>
      <c r="M43" t="str">
        <f>IF(L43="T",_xlfn.XLOOKUP(A43,sbti!L:L,sbti!P:P,""),
IF(L43="C",_xlfn.XLOOKUP(A43,sbti!L:L,sbti!Q:Q,""),
""))</f>
        <v/>
      </c>
      <c r="N43" t="str">
        <f>IF(_xlfn.XLOOKUP(A43, sbti!R:R,sbti!S:S, "")="T","T",
IF(_xlfn.XLOOKUP(A43, sbti!R:R, sbti!S:S, "")="C","C",""))</f>
        <v/>
      </c>
      <c r="O43" t="str">
        <f>IF(OR(N43="T", N43="C"),
    _xlfn.XLOOKUP(A43, sbti!R:R,sbti!T:T),
    ""
)</f>
        <v/>
      </c>
      <c r="P43" t="str">
        <f>IFERROR(
    IF(INDEX(sbti!U:U, MATCH(A43, sbti!R:R, 0))&lt;&gt;"", "T",
        IF(INDEX(sbti!V:V, MATCH(A43, sbti!R:R, 0))&lt;&gt;"", "C", "")
    ),
"")</f>
        <v/>
      </c>
      <c r="Q43" t="str">
        <f>IFERROR(
    IF(INDEX(sbti!U:U, MATCH(A43, sbti!R:R, 0))&lt;&gt;"",
       INDEX(sbti!U:U, MATCH(A43, sbti!R:R, 0)),
       IF(INDEX(sbti!V:V, MATCH(A43, sbti!R:R, 0))&lt;&gt;"",
          INDEX(sbti!V:V, MATCH(A43, sbti!R:R, 0)),
          "")
    ),
"")</f>
        <v/>
      </c>
      <c r="R43" t="str">
        <f>IF(_xlfn.XLOOKUP(A43, sbti!W:W,sbti!X:X, "")="T","T",
IF(_xlfn.XLOOKUP(A43, sbti!W:W, sbti!X:X, "")="C","C",""))</f>
        <v/>
      </c>
      <c r="S43" t="str">
        <f>IF(R43="T",_xlfn.XLOOKUP(A43,sbti!W:W,sbti!Y:Y,""),
IF(R43="C",_xlfn.XLOOKUP(A43,sbti!W:W,sbti!Z:Z,""),
""))</f>
        <v/>
      </c>
    </row>
    <row r="44" spans="1:19">
      <c r="A44" t="str">
        <v>China Railway Engineering Group</v>
      </c>
      <c r="B44" t="str">
        <f>IF(_xlfn.XLOOKUP(A44, sbti!A:A,sbti!B:B, "")="Targets Set","T",
IF(_xlfn.XLOOKUP(A44, sbti!A:A, sbti!B:B, "")="Committed","C",""))</f>
        <v/>
      </c>
      <c r="C44" t="str">
        <f>IF(OR(B44="T", B44="C"),
    _xlfn.XLOOKUP(A44, sbti!A:A, sbti!C:C, ""),
    ""
)</f>
        <v/>
      </c>
      <c r="D44" t="str">
        <f>IF(_xlfn.XLOOKUP(A44, sbti!A:A,sbti!D:D, "")="Targets Set","T",
IF(_xlfn.XLOOKUP(A44, sbti!A:A, sbti!D:D, "")="Committed","C",""))</f>
        <v/>
      </c>
      <c r="E44" t="str">
        <f>IF(OR(D44="T", D44="C"),
    _xlfn.XLOOKUP(A44, sbti!A:A, sbti!E:E, ""),
    ""
)</f>
        <v/>
      </c>
      <c r="F44" t="str">
        <f>IF(_xlfn.XLOOKUP(A44, sbti!F:F, sbti!G:G, "")="Targets Set","T",
IF(_xlfn.XLOOKUP(A44, sbti!F:F, sbti!G:G, "")="Committed","C",""))</f>
        <v/>
      </c>
      <c r="G44" t="str">
        <f>IF(OR('sbti evolution '!F44="T", 'sbti evolution '!F44="C"),
    _xlfn.XLOOKUP('sbti evolution '!A44, sbti!F:F, sbti!H:H, ""),
    ""
)</f>
        <v/>
      </c>
      <c r="H44" t="str">
        <f>IFERROR(
    IF(INDEX(sbti!J:J, MATCH(A44, sbti!F:F, 0))&lt;&gt;"", "T",
        IF(INDEX(sbti!K:K, MATCH(A44, sbti!F:F, 0))&lt;&gt;"", "C", "")
    ),
"")</f>
        <v/>
      </c>
      <c r="I44" t="str">
        <f>IFERROR(
    IF(INDEX(sbti!J:J, MATCH(A44, sbti!F:F, 0))&lt;&gt;"", INDEX(sbti!J:J, MATCH(A44, sbti!F:F, 0)),
        IF(INDEX(sbti!K:K, MATCH(A44, sbti!F:F, 0))&lt;&gt;"", INDEX(sbti!K:K, MATCH(A44, sbti!F:F, 0)), "")
    ),
"")</f>
        <v/>
      </c>
      <c r="J44" t="str">
        <f>IF(_xlfn.XLOOKUP(A44, sbti!L:L,sbti!M:M, "")="T","T",
IF(_xlfn.XLOOKUP(A44, sbti!L:L, sbti!M:M, "")="C","C",""))</f>
        <v/>
      </c>
      <c r="K44" t="str">
        <f>IF(OR(J44="T", J44="C"),
    _xlfn.XLOOKUP(A44, sbti!L:L,sbti!N:N),
    ""
)</f>
        <v/>
      </c>
      <c r="L44" t="str">
        <f>IF(_xlfn.XLOOKUP(A44, sbti!L:L,sbti!O:O, "")="s","T",
IF(_xlfn.XLOOKUP(A44, sbti!L:L, sbti!O:O, "")="c","C",""))</f>
        <v/>
      </c>
      <c r="M44" t="str">
        <f>IF(L44="T",_xlfn.XLOOKUP(A44,sbti!L:L,sbti!P:P,""),
IF(L44="C",_xlfn.XLOOKUP(A44,sbti!L:L,sbti!Q:Q,""),
""))</f>
        <v/>
      </c>
      <c r="N44" t="str">
        <f>IF(_xlfn.XLOOKUP(A44, sbti!R:R,sbti!S:S, "")="T","T",
IF(_xlfn.XLOOKUP(A44, sbti!R:R, sbti!S:S, "")="C","C",""))</f>
        <v/>
      </c>
      <c r="O44" t="str">
        <f>IF(OR(N44="T", N44="C"),
    _xlfn.XLOOKUP(A44, sbti!R:R,sbti!T:T),
    ""
)</f>
        <v/>
      </c>
      <c r="P44" t="str">
        <f>IFERROR(
    IF(INDEX(sbti!U:U, MATCH(A44, sbti!R:R, 0))&lt;&gt;"", "T",
        IF(INDEX(sbti!V:V, MATCH(A44, sbti!R:R, 0))&lt;&gt;"", "C", "")
    ),
"")</f>
        <v/>
      </c>
      <c r="Q44" t="str">
        <f>IFERROR(
    IF(INDEX(sbti!U:U, MATCH(A44, sbti!R:R, 0))&lt;&gt;"",
       INDEX(sbti!U:U, MATCH(A44, sbti!R:R, 0)),
       IF(INDEX(sbti!V:V, MATCH(A44, sbti!R:R, 0))&lt;&gt;"",
          INDEX(sbti!V:V, MATCH(A44, sbti!R:R, 0)),
          "")
    ),
"")</f>
        <v/>
      </c>
      <c r="R44" t="str">
        <f>IF(_xlfn.XLOOKUP(A44, sbti!W:W,sbti!X:X, "")="T","T",
IF(_xlfn.XLOOKUP(A44, sbti!W:W, sbti!X:X, "")="C","C",""))</f>
        <v/>
      </c>
      <c r="S44" t="str">
        <f>IF(R44="T",_xlfn.XLOOKUP(A44,sbti!W:W,sbti!Y:Y,""),
IF(R44="C",_xlfn.XLOOKUP(A44,sbti!W:W,sbti!Z:Z,""),
""))</f>
        <v/>
      </c>
    </row>
    <row r="45" spans="1:19">
      <c r="A45" t="str">
        <v>JD.com</v>
      </c>
      <c r="B45" t="str">
        <f>IF(_xlfn.XLOOKUP(A45, sbti!A:A,sbti!B:B, "")="Targets Set","T",
IF(_xlfn.XLOOKUP(A45, sbti!A:A, sbti!B:B, "")="Committed","C",""))</f>
        <v/>
      </c>
      <c r="C45" t="str">
        <f>IF(OR(B45="T", B45="C"),
    _xlfn.XLOOKUP(A45, sbti!A:A, sbti!C:C, ""),
    ""
)</f>
        <v/>
      </c>
      <c r="D45" t="str">
        <f>IF(_xlfn.XLOOKUP(A45, sbti!A:A,sbti!D:D, "")="Targets Set","T",
IF(_xlfn.XLOOKUP(A45, sbti!A:A, sbti!D:D, "")="Committed","C",""))</f>
        <v/>
      </c>
      <c r="E45" t="str">
        <f>IF(OR(D45="T", D45="C"),
    _xlfn.XLOOKUP(A45, sbti!A:A, sbti!E:E, ""),
    ""
)</f>
        <v/>
      </c>
      <c r="F45" t="str">
        <f>IF(_xlfn.XLOOKUP(A45, sbti!F:F, sbti!G:G, "")="Targets Set","T",
IF(_xlfn.XLOOKUP(A45, sbti!F:F, sbti!G:G, "")="Committed","C",""))</f>
        <v/>
      </c>
      <c r="G45" t="str">
        <f>IF(OR('sbti evolution '!F45="T", 'sbti evolution '!F45="C"),
    _xlfn.XLOOKUP('sbti evolution '!A45, sbti!F:F, sbti!H:H, ""),
    ""
)</f>
        <v/>
      </c>
      <c r="H45" t="str">
        <f>IFERROR(
    IF(INDEX(sbti!J:J, MATCH(A45, sbti!F:F, 0))&lt;&gt;"", "T",
        IF(INDEX(sbti!K:K, MATCH(A45, sbti!F:F, 0))&lt;&gt;"", "C", "")
    ),
"")</f>
        <v/>
      </c>
      <c r="I45" t="str">
        <f>IFERROR(
    IF(INDEX(sbti!J:J, MATCH(A45, sbti!F:F, 0))&lt;&gt;"", INDEX(sbti!J:J, MATCH(A45, sbti!F:F, 0)),
        IF(INDEX(sbti!K:K, MATCH(A45, sbti!F:F, 0))&lt;&gt;"", INDEX(sbti!K:K, MATCH(A45, sbti!F:F, 0)), "")
    ),
"")</f>
        <v/>
      </c>
      <c r="J45" t="str">
        <f>IF(_xlfn.XLOOKUP(A45, sbti!L:L,sbti!M:M, "")="T","T",
IF(_xlfn.XLOOKUP(A45, sbti!L:L, sbti!M:M, "")="C","C",""))</f>
        <v/>
      </c>
      <c r="K45" t="str">
        <f>IF(OR(J45="T", J45="C"),
    _xlfn.XLOOKUP(A45, sbti!L:L,sbti!N:N),
    ""
)</f>
        <v/>
      </c>
      <c r="L45" t="str">
        <f>IF(_xlfn.XLOOKUP(A45, sbti!L:L,sbti!O:O, "")="s","T",
IF(_xlfn.XLOOKUP(A45, sbti!L:L, sbti!O:O, "")="c","C",""))</f>
        <v/>
      </c>
      <c r="M45" t="str">
        <f>IF(L45="T",_xlfn.XLOOKUP(A45,sbti!L:L,sbti!P:P,""),
IF(L45="C",_xlfn.XLOOKUP(A45,sbti!L:L,sbti!Q:Q,""),
""))</f>
        <v/>
      </c>
      <c r="N45" t="str">
        <f>IF(_xlfn.XLOOKUP(A45, sbti!R:R,sbti!S:S, "")="T","T",
IF(_xlfn.XLOOKUP(A45, sbti!R:R, sbti!S:S, "")="C","C",""))</f>
        <v/>
      </c>
      <c r="O45" t="str">
        <f>IF(OR(N45="T", N45="C"),
    _xlfn.XLOOKUP(A45, sbti!R:R,sbti!T:T),
    ""
)</f>
        <v/>
      </c>
      <c r="P45" t="str">
        <f>IFERROR(
    IF(INDEX(sbti!U:U, MATCH(A45, sbti!R:R, 0))&lt;&gt;"", "T",
        IF(INDEX(sbti!V:V, MATCH(A45, sbti!R:R, 0))&lt;&gt;"", "C", "")
    ),
"")</f>
        <v/>
      </c>
      <c r="Q45" t="str">
        <f>IFERROR(
    IF(INDEX(sbti!U:U, MATCH(A45, sbti!R:R, 0))&lt;&gt;"",
       INDEX(sbti!U:U, MATCH(A45, sbti!R:R, 0)),
       IF(INDEX(sbti!V:V, MATCH(A45, sbti!R:R, 0))&lt;&gt;"",
          INDEX(sbti!V:V, MATCH(A45, sbti!R:R, 0)),
          "")
    ),
"")</f>
        <v/>
      </c>
      <c r="R45" t="str">
        <f>IF(_xlfn.XLOOKUP(A45, sbti!W:W,sbti!X:X, "")="T","T",
IF(_xlfn.XLOOKUP(A45, sbti!W:W, sbti!X:X, "")="C","C",""))</f>
        <v/>
      </c>
      <c r="S45" t="str">
        <f>IF(R45="T",_xlfn.XLOOKUP(A45,sbti!W:W,sbti!Y:Y,""),
IF(R45="C",_xlfn.XLOOKUP(A45,sbti!W:W,sbti!Z:Z,""),
""))</f>
        <v/>
      </c>
    </row>
    <row r="46" spans="1:19">
      <c r="A46" t="str">
        <v>China Life Insurance</v>
      </c>
      <c r="B46" t="str">
        <f>IF(_xlfn.XLOOKUP(A46, sbti!A:A,sbti!B:B, "")="Targets Set","T",
IF(_xlfn.XLOOKUP(A46, sbti!A:A, sbti!B:B, "")="Committed","C",""))</f>
        <v/>
      </c>
      <c r="C46" t="str">
        <f>IF(OR(B46="T", B46="C"),
    _xlfn.XLOOKUP(A46, sbti!A:A, sbti!C:C, ""),
    ""
)</f>
        <v/>
      </c>
      <c r="D46" t="str">
        <f>IF(_xlfn.XLOOKUP(A46, sbti!A:A,sbti!D:D, "")="Targets Set","T",
IF(_xlfn.XLOOKUP(A46, sbti!A:A, sbti!D:D, "")="Committed","C",""))</f>
        <v/>
      </c>
      <c r="E46" t="str">
        <f>IF(OR(D46="T", D46="C"),
    _xlfn.XLOOKUP(A46, sbti!A:A, sbti!E:E, ""),
    ""
)</f>
        <v/>
      </c>
      <c r="F46" t="str">
        <f>IF(_xlfn.XLOOKUP(A46, sbti!F:F, sbti!G:G, "")="Targets Set","T",
IF(_xlfn.XLOOKUP(A46, sbti!F:F, sbti!G:G, "")="Committed","C",""))</f>
        <v/>
      </c>
      <c r="G46" t="str">
        <f>IF(OR('sbti evolution '!F46="T", 'sbti evolution '!F46="C"),
    _xlfn.XLOOKUP('sbti evolution '!A46, sbti!F:F, sbti!H:H, ""),
    ""
)</f>
        <v/>
      </c>
      <c r="H46" t="str">
        <f>IFERROR(
    IF(INDEX(sbti!J:J, MATCH(A46, sbti!F:F, 0))&lt;&gt;"", "T",
        IF(INDEX(sbti!K:K, MATCH(A46, sbti!F:F, 0))&lt;&gt;"", "C", "")
    ),
"")</f>
        <v/>
      </c>
      <c r="I46" t="str">
        <f>IFERROR(
    IF(INDEX(sbti!J:J, MATCH(A46, sbti!F:F, 0))&lt;&gt;"", INDEX(sbti!J:J, MATCH(A46, sbti!F:F, 0)),
        IF(INDEX(sbti!K:K, MATCH(A46, sbti!F:F, 0))&lt;&gt;"", INDEX(sbti!K:K, MATCH(A46, sbti!F:F, 0)), "")
    ),
"")</f>
        <v/>
      </c>
      <c r="J46" t="str">
        <f>IF(_xlfn.XLOOKUP(A46, sbti!L:L,sbti!M:M, "")="T","T",
IF(_xlfn.XLOOKUP(A46, sbti!L:L, sbti!M:M, "")="C","C",""))</f>
        <v/>
      </c>
      <c r="K46" t="str">
        <f>IF(OR(J46="T", J46="C"),
    _xlfn.XLOOKUP(A46, sbti!L:L,sbti!N:N),
    ""
)</f>
        <v/>
      </c>
      <c r="L46" t="str">
        <f>IF(_xlfn.XLOOKUP(A46, sbti!L:L,sbti!O:O, "")="s","T",
IF(_xlfn.XLOOKUP(A46, sbti!L:L, sbti!O:O, "")="c","C",""))</f>
        <v/>
      </c>
      <c r="M46" t="str">
        <f>IF(L46="T",_xlfn.XLOOKUP(A46,sbti!L:L,sbti!P:P,""),
IF(L46="C",_xlfn.XLOOKUP(A46,sbti!L:L,sbti!Q:Q,""),
""))</f>
        <v/>
      </c>
      <c r="N46" t="str">
        <f>IF(_xlfn.XLOOKUP(A46, sbti!R:R,sbti!S:S, "")="T","T",
IF(_xlfn.XLOOKUP(A46, sbti!R:R, sbti!S:S, "")="C","C",""))</f>
        <v/>
      </c>
      <c r="O46" t="str">
        <f>IF(OR(N46="T", N46="C"),
    _xlfn.XLOOKUP(A46, sbti!R:R,sbti!T:T),
    ""
)</f>
        <v/>
      </c>
      <c r="P46" t="str">
        <f>IFERROR(
    IF(INDEX(sbti!U:U, MATCH(A46, sbti!R:R, 0))&lt;&gt;"", "T",
        IF(INDEX(sbti!V:V, MATCH(A46, sbti!R:R, 0))&lt;&gt;"", "C", "")
    ),
"")</f>
        <v/>
      </c>
      <c r="Q46" t="str">
        <f>IFERROR(
    IF(INDEX(sbti!U:U, MATCH(A46, sbti!R:R, 0))&lt;&gt;"",
       INDEX(sbti!U:U, MATCH(A46, sbti!R:R, 0)),
       IF(INDEX(sbti!V:V, MATCH(A46, sbti!R:R, 0))&lt;&gt;"",
          INDEX(sbti!V:V, MATCH(A46, sbti!R:R, 0)),
          "")
    ),
"")</f>
        <v/>
      </c>
      <c r="R46" t="str">
        <f>IF(_xlfn.XLOOKUP(A46, sbti!W:W,sbti!X:X, "")="T","T",
IF(_xlfn.XLOOKUP(A46, sbti!W:W, sbti!X:X, "")="C","C",""))</f>
        <v/>
      </c>
      <c r="S46" t="str">
        <f>IF(R46="T",_xlfn.XLOOKUP(A46,sbti!W:W,sbti!Y:Y,""),
IF(R46="C",_xlfn.XLOOKUP(A46,sbti!W:W,sbti!Z:Z,""),
""))</f>
        <v/>
      </c>
    </row>
    <row r="47" spans="1:19">
      <c r="A47" t="str">
        <v>Home Depot</v>
      </c>
      <c r="B47" t="str">
        <f>IF(_xlfn.XLOOKUP(A47, sbti!A:A,sbti!B:B, "")="Targets Set","T",
IF(_xlfn.XLOOKUP(A47, sbti!A:A, sbti!B:B, "")="Committed","C",""))</f>
        <v>T</v>
      </c>
      <c r="C47">
        <f>IF(OR(B47="T", B47="C"),
    _xlfn.XLOOKUP(A47, sbti!A:A, sbti!C:C, ""),
    ""
)</f>
        <v>2030</v>
      </c>
      <c r="D47" t="str">
        <f>IF(_xlfn.XLOOKUP(A47, sbti!A:A,sbti!D:D, "")="Targets Set","T",
IF(_xlfn.XLOOKUP(A47, sbti!A:A, sbti!D:D, "")="Committed","C",""))</f>
        <v/>
      </c>
      <c r="E47" t="str">
        <f>IF(OR(D47="T", D47="C"),
    _xlfn.XLOOKUP(A47, sbti!A:A, sbti!E:E, ""),
    ""
)</f>
        <v/>
      </c>
      <c r="F47" t="str">
        <f>IF(_xlfn.XLOOKUP(A47, sbti!F:F, sbti!G:G, "")="Targets Set","T",
IF(_xlfn.XLOOKUP(A47, sbti!F:F, sbti!G:G, "")="Committed","C",""))</f>
        <v>T</v>
      </c>
      <c r="G47">
        <f>IF(OR('sbti evolution '!F47="T", 'sbti evolution '!F47="C"),
    _xlfn.XLOOKUP('sbti evolution '!A47, sbti!F:F, sbti!H:H, ""),
    ""
)</f>
        <v>2030</v>
      </c>
      <c r="H47" t="str">
        <f>IFERROR(
    IF(INDEX(sbti!J:J, MATCH(A47, sbti!F:F, 0))&lt;&gt;"", "T",
        IF(INDEX(sbti!K:K, MATCH(A47, sbti!F:F, 0))&lt;&gt;"", "C", "")
    ),
"")</f>
        <v>C</v>
      </c>
      <c r="I47">
        <f>IFERROR(
    IF(INDEX(sbti!J:J, MATCH(A47, sbti!F:F, 0))&lt;&gt;"", INDEX(sbti!J:J, MATCH(A47, sbti!F:F, 0)),
        IF(INDEX(sbti!K:K, MATCH(A47, sbti!F:F, 0))&lt;&gt;"", INDEX(sbti!K:K, MATCH(A47, sbti!F:F, 0)), "")
    ),
"")</f>
        <v>2024</v>
      </c>
      <c r="J47" t="str">
        <f>IF(_xlfn.XLOOKUP(A47, sbti!L:L,sbti!M:M, "")="T","T",
IF(_xlfn.XLOOKUP(A47, sbti!L:L, sbti!M:M, "")="C","C",""))</f>
        <v>C</v>
      </c>
      <c r="K47">
        <f>IF(OR(J47="T", J47="C"),
    _xlfn.XLOOKUP(A47, sbti!L:L,sbti!N:N),
    ""
)</f>
        <v>2030</v>
      </c>
      <c r="L47" t="str">
        <f>IF(_xlfn.XLOOKUP(A47, sbti!L:L,sbti!O:O, "")="s","T",
IF(_xlfn.XLOOKUP(A47, sbti!L:L, sbti!O:O, "")="c","C",""))</f>
        <v/>
      </c>
      <c r="M47" t="str">
        <f>IF(L47="T",_xlfn.XLOOKUP(A47,sbti!L:L,sbti!P:P,""),
IF(L47="C",_xlfn.XLOOKUP(A47,sbti!L:L,sbti!Q:Q,""),
""))</f>
        <v/>
      </c>
      <c r="N47" t="str">
        <f>IF(_xlfn.XLOOKUP(A47, sbti!R:R,sbti!S:S, "")="T","T",
IF(_xlfn.XLOOKUP(A47, sbti!R:R, sbti!S:S, "")="C","C",""))</f>
        <v>C</v>
      </c>
      <c r="O47">
        <f>IF(OR(N47="T", N47="C"),
    _xlfn.XLOOKUP(A47, sbti!R:R,sbti!T:T),
    ""
)</f>
        <v>2030</v>
      </c>
      <c r="P47" t="str">
        <f>IFERROR(
    IF(INDEX(sbti!U:U, MATCH(A47, sbti!R:R, 0))&lt;&gt;"", "T",
        IF(INDEX(sbti!V:V, MATCH(A47, sbti!R:R, 0))&lt;&gt;"", "C", "")
    ),
"")</f>
        <v>C</v>
      </c>
      <c r="Q47">
        <f>IFERROR(
    IF(INDEX(sbti!U:U, MATCH(A47, sbti!R:R, 0))&lt;&gt;"",
       INDEX(sbti!U:U, MATCH(A47, sbti!R:R, 0)),
       IF(INDEX(sbti!V:V, MATCH(A47, sbti!R:R, 0))&lt;&gt;"",
          INDEX(sbti!V:V, MATCH(A47, sbti!R:R, 0)),
          "")
    ),
"")</f>
        <v>2035</v>
      </c>
      <c r="R47" t="str">
        <f>IF(_xlfn.XLOOKUP(A47, sbti!W:W,sbti!X:X, "")="T","T",
IF(_xlfn.XLOOKUP(A47, sbti!W:W, sbti!X:X, "")="C","C",""))</f>
        <v>C</v>
      </c>
      <c r="S47">
        <f>IF(R47="T",_xlfn.XLOOKUP(A47,sbti!W:W,sbti!Y:Y,""),
IF(R47="C",_xlfn.XLOOKUP(A47,sbti!W:W,sbti!Z:Z,""),
""))</f>
        <v>2021</v>
      </c>
    </row>
    <row r="48" spans="1:19">
      <c r="A48" t="str">
        <v>Ping An Insurance</v>
      </c>
      <c r="B48" t="str">
        <f>IF(_xlfn.XLOOKUP(A48, sbti!A:A,sbti!B:B, "")="Targets Set","T",
IF(_xlfn.XLOOKUP(A48, sbti!A:A, sbti!B:B, "")="Committed","C",""))</f>
        <v/>
      </c>
      <c r="C48" t="str">
        <f>IF(OR(B48="T", B48="C"),
    _xlfn.XLOOKUP(A48, sbti!A:A, sbti!C:C, ""),
    ""
)</f>
        <v/>
      </c>
      <c r="D48" t="str">
        <f>IF(_xlfn.XLOOKUP(A48, sbti!A:A,sbti!D:D, "")="Targets Set","T",
IF(_xlfn.XLOOKUP(A48, sbti!A:A, sbti!D:D, "")="Committed","C",""))</f>
        <v/>
      </c>
      <c r="E48" t="str">
        <f>IF(OR(D48="T", D48="C"),
    _xlfn.XLOOKUP(A48, sbti!A:A, sbti!E:E, ""),
    ""
)</f>
        <v/>
      </c>
      <c r="F48" t="str">
        <f>IF(_xlfn.XLOOKUP(A48, sbti!F:F, sbti!G:G, "")="Targets Set","T",
IF(_xlfn.XLOOKUP(A48, sbti!F:F, sbti!G:G, "")="Committed","C",""))</f>
        <v/>
      </c>
      <c r="G48" t="str">
        <f>IF(OR('sbti evolution '!F48="T", 'sbti evolution '!F48="C"),
    _xlfn.XLOOKUP('sbti evolution '!A48, sbti!F:F, sbti!H:H, ""),
    ""
)</f>
        <v/>
      </c>
      <c r="H48" t="str">
        <f>IFERROR(
    IF(INDEX(sbti!J:J, MATCH(A48, sbti!F:F, 0))&lt;&gt;"", "T",
        IF(INDEX(sbti!K:K, MATCH(A48, sbti!F:F, 0))&lt;&gt;"", "C", "")
    ),
"")</f>
        <v/>
      </c>
      <c r="I48" t="str">
        <f>IFERROR(
    IF(INDEX(sbti!J:J, MATCH(A48, sbti!F:F, 0))&lt;&gt;"", INDEX(sbti!J:J, MATCH(A48, sbti!F:F, 0)),
        IF(INDEX(sbti!K:K, MATCH(A48, sbti!F:F, 0))&lt;&gt;"", INDEX(sbti!K:K, MATCH(A48, sbti!F:F, 0)), "")
    ),
"")</f>
        <v/>
      </c>
      <c r="J48" t="str">
        <f>IF(_xlfn.XLOOKUP(A48, sbti!L:L,sbti!M:M, "")="T","T",
IF(_xlfn.XLOOKUP(A48, sbti!L:L, sbti!M:M, "")="C","C",""))</f>
        <v/>
      </c>
      <c r="K48" t="str">
        <f>IF(OR(J48="T", J48="C"),
    _xlfn.XLOOKUP(A48, sbti!L:L,sbti!N:N),
    ""
)</f>
        <v/>
      </c>
      <c r="L48" t="str">
        <f>IF(_xlfn.XLOOKUP(A48, sbti!L:L,sbti!O:O, "")="s","T",
IF(_xlfn.XLOOKUP(A48, sbti!L:L, sbti!O:O, "")="c","C",""))</f>
        <v/>
      </c>
      <c r="M48" t="str">
        <f>IF(L48="T",_xlfn.XLOOKUP(A48,sbti!L:L,sbti!P:P,""),
IF(L48="C",_xlfn.XLOOKUP(A48,sbti!L:L,sbti!Q:Q,""),
""))</f>
        <v/>
      </c>
      <c r="N48" t="str">
        <f>IF(_xlfn.XLOOKUP(A48, sbti!R:R,sbti!S:S, "")="T","T",
IF(_xlfn.XLOOKUP(A48, sbti!R:R, sbti!S:S, "")="C","C",""))</f>
        <v/>
      </c>
      <c r="O48" t="str">
        <f>IF(OR(N48="T", N48="C"),
    _xlfn.XLOOKUP(A48, sbti!R:R,sbti!T:T),
    ""
)</f>
        <v/>
      </c>
      <c r="P48" t="str">
        <f>IFERROR(
    IF(INDEX(sbti!U:U, MATCH(A48, sbti!R:R, 0))&lt;&gt;"", "T",
        IF(INDEX(sbti!V:V, MATCH(A48, sbti!R:R, 0))&lt;&gt;"", "C", "")
    ),
"")</f>
        <v/>
      </c>
      <c r="Q48" t="str">
        <f>IFERROR(
    IF(INDEX(sbti!U:U, MATCH(A48, sbti!R:R, 0))&lt;&gt;"",
       INDEX(sbti!U:U, MATCH(A48, sbti!R:R, 0)),
       IF(INDEX(sbti!V:V, MATCH(A48, sbti!R:R, 0))&lt;&gt;"",
          INDEX(sbti!V:V, MATCH(A48, sbti!R:R, 0)),
          "")
    ),
"")</f>
        <v/>
      </c>
      <c r="R48" t="str">
        <f>IF(_xlfn.XLOOKUP(A48, sbti!W:W,sbti!X:X, "")="T","T",
IF(_xlfn.XLOOKUP(A48, sbti!W:W, sbti!X:X, "")="C","C",""))</f>
        <v/>
      </c>
      <c r="S48" t="str">
        <f>IF(R48="T",_xlfn.XLOOKUP(A48,sbti!W:W,sbti!Y:Y,""),
IF(R48="C",_xlfn.XLOOKUP(A48,sbti!W:W,sbti!Z:Z,""),
""))</f>
        <v/>
      </c>
    </row>
    <row r="49" spans="1:19">
      <c r="A49" t="str">
        <v>Mercedes-Benz Group</v>
      </c>
      <c r="B49" t="str">
        <f>IF(_xlfn.XLOOKUP(A49, sbti!A:A,sbti!B:B, "")="Targets Set","T",
IF(_xlfn.XLOOKUP(A49, sbti!A:A, sbti!B:B, "")="Committed","C",""))</f>
        <v>T</v>
      </c>
      <c r="C49">
        <f>IF(OR(B49="T", B49="C"),
    _xlfn.XLOOKUP(A49, sbti!A:A, sbti!C:C, ""),
    ""
)</f>
        <v>2030</v>
      </c>
      <c r="D49" t="str">
        <f>IF(_xlfn.XLOOKUP(A49, sbti!A:A,sbti!D:D, "")="Targets Set","T",
IF(_xlfn.XLOOKUP(A49, sbti!A:A, sbti!D:D, "")="Committed","C",""))</f>
        <v/>
      </c>
      <c r="E49" t="str">
        <f>IF(OR(D49="T", D49="C"),
    _xlfn.XLOOKUP(A49, sbti!A:A, sbti!E:E, ""),
    ""
)</f>
        <v/>
      </c>
      <c r="F49" t="str">
        <f>IF(_xlfn.XLOOKUP(A49, sbti!F:F, sbti!G:G, "")="Targets Set","T",
IF(_xlfn.XLOOKUP(A49, sbti!F:F, sbti!G:G, "")="Committed","C",""))</f>
        <v>T</v>
      </c>
      <c r="G49">
        <f>IF(OR('sbti evolution '!F49="T", 'sbti evolution '!F49="C"),
    _xlfn.XLOOKUP('sbti evolution '!A49, sbti!F:F, sbti!H:H, ""),
    ""
)</f>
        <v>2030</v>
      </c>
      <c r="H49" t="str">
        <f>IFERROR(
    IF(INDEX(sbti!J:J, MATCH(A49, sbti!F:F, 0))&lt;&gt;"", "T",
        IF(INDEX(sbti!K:K, MATCH(A49, sbti!F:F, 0))&lt;&gt;"", "C", "")
    ),
"")</f>
        <v>C</v>
      </c>
      <c r="I49">
        <f>IFERROR(
    IF(INDEX(sbti!J:J, MATCH(A49, sbti!F:F, 0))&lt;&gt;"", INDEX(sbti!J:J, MATCH(A49, sbti!F:F, 0)),
        IF(INDEX(sbti!K:K, MATCH(A49, sbti!F:F, 0))&lt;&gt;"", INDEX(sbti!K:K, MATCH(A49, sbti!F:F, 0)), "")
    ),
"")</f>
        <v>2019</v>
      </c>
      <c r="J49" t="str">
        <f>IF(_xlfn.XLOOKUP(A49, sbti!L:L,sbti!M:M, "")="T","T",
IF(_xlfn.XLOOKUP(A49, sbti!L:L, sbti!M:M, "")="C","C",""))</f>
        <v/>
      </c>
      <c r="K49" t="str">
        <f>IF(OR(J49="T", J49="C"),
    _xlfn.XLOOKUP(A49, sbti!L:L,sbti!N:N),
    ""
)</f>
        <v/>
      </c>
      <c r="L49" t="str">
        <f>IF(_xlfn.XLOOKUP(A49, sbti!L:L,sbti!O:O, "")="s","T",
IF(_xlfn.XLOOKUP(A49, sbti!L:L, sbti!O:O, "")="c","C",""))</f>
        <v/>
      </c>
      <c r="M49" t="str">
        <f>IF(L49="T",_xlfn.XLOOKUP(A49,sbti!L:L,sbti!P:P,""),
IF(L49="C",_xlfn.XLOOKUP(A49,sbti!L:L,sbti!Q:Q,""),
""))</f>
        <v/>
      </c>
      <c r="N49" t="str">
        <f>IF(_xlfn.XLOOKUP(A49, sbti!R:R,sbti!S:S, "")="T","T",
IF(_xlfn.XLOOKUP(A49, sbti!R:R, sbti!S:S, "")="C","C",""))</f>
        <v/>
      </c>
      <c r="O49" t="str">
        <f>IF(OR(N49="T", N49="C"),
    _xlfn.XLOOKUP(A49, sbti!R:R,sbti!T:T),
    ""
)</f>
        <v/>
      </c>
      <c r="P49" t="str">
        <f>IFERROR(
    IF(INDEX(sbti!U:U, MATCH(A49, sbti!R:R, 0))&lt;&gt;"", "T",
        IF(INDEX(sbti!V:V, MATCH(A49, sbti!R:R, 0))&lt;&gt;"", "C", "")
    ),
"")</f>
        <v/>
      </c>
      <c r="Q49" t="str">
        <f>IFERROR(
    IF(INDEX(sbti!U:U, MATCH(A49, sbti!R:R, 0))&lt;&gt;"",
       INDEX(sbti!U:U, MATCH(A49, sbti!R:R, 0)),
       IF(INDEX(sbti!V:V, MATCH(A49, sbti!R:R, 0))&lt;&gt;"",
          INDEX(sbti!V:V, MATCH(A49, sbti!R:R, 0)),
          "")
    ),
"")</f>
        <v/>
      </c>
      <c r="R49" t="str">
        <f>IF(_xlfn.XLOOKUP(A49, sbti!W:W,sbti!X:X, "")="T","T",
IF(_xlfn.XLOOKUP(A49, sbti!W:W, sbti!X:X, "")="C","C",""))</f>
        <v/>
      </c>
      <c r="S49" t="str">
        <f>IF(R49="T",_xlfn.XLOOKUP(A49,sbti!W:W,sbti!Y:Y,""),
IF(R49="C",_xlfn.XLOOKUP(A49,sbti!W:W,sbti!Z:Z,""),
""))</f>
        <v/>
      </c>
    </row>
    <row r="50" spans="1:19">
      <c r="A50" t="str">
        <v>BMW Group</v>
      </c>
      <c r="B50" t="str">
        <f>IF(_xlfn.XLOOKUP(A50, sbti!A:A,sbti!B:B, "")="Targets Set","T",
IF(_xlfn.XLOOKUP(A50, sbti!A:A, sbti!B:B, "")="Committed","C",""))</f>
        <v>T</v>
      </c>
      <c r="C50">
        <f>IF(OR(B50="T", B50="C"),
    _xlfn.XLOOKUP(A50, sbti!A:A, sbti!C:C, ""),
    ""
)</f>
        <v>2030</v>
      </c>
      <c r="D50" t="str">
        <f>IF(_xlfn.XLOOKUP(A50, sbti!A:A,sbti!D:D, "")="Targets Set","T",
IF(_xlfn.XLOOKUP(A50, sbti!A:A, sbti!D:D, "")="Committed","C",""))</f>
        <v/>
      </c>
      <c r="E50" t="str">
        <f>IF(OR(D50="T", D50="C"),
    _xlfn.XLOOKUP(A50, sbti!A:A, sbti!E:E, ""),
    ""
)</f>
        <v/>
      </c>
      <c r="F50" t="str">
        <f>IF(_xlfn.XLOOKUP(A50, sbti!F:F, sbti!G:G, "")="Targets Set","T",
IF(_xlfn.XLOOKUP(A50, sbti!F:F, sbti!G:G, "")="Committed","C",""))</f>
        <v>T</v>
      </c>
      <c r="G50">
        <f>IF(OR('sbti evolution '!F50="T", 'sbti evolution '!F50="C"),
    _xlfn.XLOOKUP('sbti evolution '!A50, sbti!F:F, sbti!H:H, ""),
    ""
)</f>
        <v>2030</v>
      </c>
      <c r="H50" t="str">
        <f>IFERROR(
    IF(INDEX(sbti!J:J, MATCH(A50, sbti!F:F, 0))&lt;&gt;"", "T",
        IF(INDEX(sbti!K:K, MATCH(A50, sbti!F:F, 0))&lt;&gt;"", "C", "")
    ),
"")</f>
        <v>C</v>
      </c>
      <c r="I50">
        <f>IFERROR(
    IF(INDEX(sbti!J:J, MATCH(A50, sbti!F:F, 0))&lt;&gt;"", INDEX(sbti!J:J, MATCH(A50, sbti!F:F, 0)),
        IF(INDEX(sbti!K:K, MATCH(A50, sbti!F:F, 0))&lt;&gt;"", INDEX(sbti!K:K, MATCH(A50, sbti!F:F, 0)), "")
    ),
"")</f>
        <v>2022</v>
      </c>
      <c r="J50" t="str">
        <f>IF(_xlfn.XLOOKUP(A50, sbti!L:L,sbti!M:M, "")="T","T",
IF(_xlfn.XLOOKUP(A50, sbti!L:L, sbti!M:M, "")="C","C",""))</f>
        <v>T</v>
      </c>
      <c r="K50">
        <f>IF(OR(J50="T", J50="C"),
    _xlfn.XLOOKUP(A50, sbti!L:L,sbti!N:N),
    ""
)</f>
        <v>2030</v>
      </c>
      <c r="L50" t="str">
        <f>IF(_xlfn.XLOOKUP(A50, sbti!L:L,sbti!O:O, "")="s","T",
IF(_xlfn.XLOOKUP(A50, sbti!L:L, sbti!O:O, "")="c","C",""))</f>
        <v>C</v>
      </c>
      <c r="M50">
        <f>IF(L50="T",_xlfn.XLOOKUP(A50,sbti!L:L,sbti!P:P,""),
IF(L50="C",_xlfn.XLOOKUP(A50,sbti!L:L,sbti!Q:Q,""),
""))</f>
        <v>2022</v>
      </c>
      <c r="N50" t="str">
        <f>IF(_xlfn.XLOOKUP(A50, sbti!R:R,sbti!S:S, "")="T","T",
IF(_xlfn.XLOOKUP(A50, sbti!R:R, sbti!S:S, "")="C","C",""))</f>
        <v>T</v>
      </c>
      <c r="O50">
        <f>IF(OR(N50="T", N50="C"),
    _xlfn.XLOOKUP(A50, sbti!R:R,sbti!T:T),
    ""
)</f>
        <v>2030</v>
      </c>
      <c r="P50" t="str">
        <f>IFERROR(
    IF(INDEX(sbti!U:U, MATCH(A50, sbti!R:R, 0))&lt;&gt;"", "T",
        IF(INDEX(sbti!V:V, MATCH(A50, sbti!R:R, 0))&lt;&gt;"", "C", "")
    ),
"")</f>
        <v>C</v>
      </c>
      <c r="Q50">
        <f>IFERROR(
    IF(INDEX(sbti!U:U, MATCH(A50, sbti!R:R, 0))&lt;&gt;"",
       INDEX(sbti!U:U, MATCH(A50, sbti!R:R, 0)),
       IF(INDEX(sbti!V:V, MATCH(A50, sbti!R:R, 0))&lt;&gt;"",
          INDEX(sbti!V:V, MATCH(A50, sbti!R:R, 0)),
          "")
    ),
"")</f>
        <v>2030</v>
      </c>
      <c r="R50" t="str">
        <f>IF(_xlfn.XLOOKUP(A50, sbti!W:W,sbti!X:X, "")="T","T",
IF(_xlfn.XLOOKUP(A50, sbti!W:W, sbti!X:X, "")="C","C",""))</f>
        <v>T</v>
      </c>
      <c r="S50">
        <f>IF(R50="T",_xlfn.XLOOKUP(A50,sbti!W:W,sbti!Y:Y,""),
IF(R50="C",_xlfn.XLOOKUP(A50,sbti!W:W,sbti!Z:Z,""),
""))</f>
        <v>2030</v>
      </c>
    </row>
    <row r="51" spans="1:19">
      <c r="A51" t="str">
        <v>Fannie Mae</v>
      </c>
      <c r="B51" t="str">
        <f>IF(_xlfn.XLOOKUP(A51, sbti!A:A,sbti!B:B, "")="Targets Set","T",
IF(_xlfn.XLOOKUP(A51, sbti!A:A, sbti!B:B, "")="Committed","C",""))</f>
        <v/>
      </c>
      <c r="C51" t="str">
        <f>IF(OR(B51="T", B51="C"),
    _xlfn.XLOOKUP(A51, sbti!A:A, sbti!C:C, ""),
    ""
)</f>
        <v/>
      </c>
      <c r="D51" t="str">
        <f>IF(_xlfn.XLOOKUP(A51, sbti!A:A,sbti!D:D, "")="Targets Set","T",
IF(_xlfn.XLOOKUP(A51, sbti!A:A, sbti!D:D, "")="Committed","C",""))</f>
        <v/>
      </c>
      <c r="E51" t="str">
        <f>IF(OR(D51="T", D51="C"),
    _xlfn.XLOOKUP(A51, sbti!A:A, sbti!E:E, ""),
    ""
)</f>
        <v/>
      </c>
      <c r="F51" t="str">
        <f>IF(_xlfn.XLOOKUP(A51, sbti!F:F, sbti!G:G, "")="Targets Set","T",
IF(_xlfn.XLOOKUP(A51, sbti!F:F, sbti!G:G, "")="Committed","C",""))</f>
        <v/>
      </c>
      <c r="G51" t="str">
        <f>IF(OR('sbti evolution '!F51="T", 'sbti evolution '!F51="C"),
    _xlfn.XLOOKUP('sbti evolution '!A51, sbti!F:F, sbti!H:H, ""),
    ""
)</f>
        <v/>
      </c>
      <c r="H51" t="str">
        <f>IFERROR(
    IF(INDEX(sbti!J:J, MATCH(A51, sbti!F:F, 0))&lt;&gt;"", "T",
        IF(INDEX(sbti!K:K, MATCH(A51, sbti!F:F, 0))&lt;&gt;"", "C", "")
    ),
"")</f>
        <v/>
      </c>
      <c r="I51" t="str">
        <f>IFERROR(
    IF(INDEX(sbti!J:J, MATCH(A51, sbti!F:F, 0))&lt;&gt;"", INDEX(sbti!J:J, MATCH(A51, sbti!F:F, 0)),
        IF(INDEX(sbti!K:K, MATCH(A51, sbti!F:F, 0))&lt;&gt;"", INDEX(sbti!K:K, MATCH(A51, sbti!F:F, 0)), "")
    ),
"")</f>
        <v/>
      </c>
      <c r="J51" t="str">
        <f>IF(_xlfn.XLOOKUP(A51, sbti!L:L,sbti!M:M, "")="T","T",
IF(_xlfn.XLOOKUP(A51, sbti!L:L, sbti!M:M, "")="C","C",""))</f>
        <v/>
      </c>
      <c r="K51" t="str">
        <f>IF(OR(J51="T", J51="C"),
    _xlfn.XLOOKUP(A51, sbti!L:L,sbti!N:N),
    ""
)</f>
        <v/>
      </c>
      <c r="L51" t="str">
        <f>IF(_xlfn.XLOOKUP(A51, sbti!L:L,sbti!O:O, "")="s","T",
IF(_xlfn.XLOOKUP(A51, sbti!L:L, sbti!O:O, "")="c","C",""))</f>
        <v/>
      </c>
      <c r="M51" t="str">
        <f>IF(L51="T",_xlfn.XLOOKUP(A51,sbti!L:L,sbti!P:P,""),
IF(L51="C",_xlfn.XLOOKUP(A51,sbti!L:L,sbti!Q:Q,""),
""))</f>
        <v/>
      </c>
      <c r="N51" t="str">
        <f>IF(_xlfn.XLOOKUP(A51, sbti!R:R,sbti!S:S, "")="T","T",
IF(_xlfn.XLOOKUP(A51, sbti!R:R, sbti!S:S, "")="C","C",""))</f>
        <v/>
      </c>
      <c r="O51" t="str">
        <f>IF(OR(N51="T", N51="C"),
    _xlfn.XLOOKUP(A51, sbti!R:R,sbti!T:T),
    ""
)</f>
        <v/>
      </c>
      <c r="P51" t="str">
        <f>IFERROR(
    IF(INDEX(sbti!U:U, MATCH(A51, sbti!R:R, 0))&lt;&gt;"", "T",
        IF(INDEX(sbti!V:V, MATCH(A51, sbti!R:R, 0))&lt;&gt;"", "C", "")
    ),
"")</f>
        <v/>
      </c>
      <c r="Q51" t="str">
        <f>IFERROR(
    IF(INDEX(sbti!U:U, MATCH(A51, sbti!R:R, 0))&lt;&gt;"",
       INDEX(sbti!U:U, MATCH(A51, sbti!R:R, 0)),
       IF(INDEX(sbti!V:V, MATCH(A51, sbti!R:R, 0))&lt;&gt;"",
          INDEX(sbti!V:V, MATCH(A51, sbti!R:R, 0)),
          "")
    ),
"")</f>
        <v/>
      </c>
      <c r="R51" t="str">
        <f>IF(_xlfn.XLOOKUP(A51, sbti!W:W,sbti!X:X, "")="T","T",
IF(_xlfn.XLOOKUP(A51, sbti!W:W, sbti!X:X, "")="C","C",""))</f>
        <v/>
      </c>
      <c r="S51" t="str">
        <f>IF(R51="T",_xlfn.XLOOKUP(A51,sbti!W:W,sbti!Y:Y,""),
IF(R51="C",_xlfn.XLOOKUP(A51,sbti!W:W,sbti!Z:Z,""),
""))</f>
        <v/>
      </c>
    </row>
    <row r="52" spans="1:19">
      <c r="A52" t="str">
        <v>China Railway Construction</v>
      </c>
      <c r="B52" t="str">
        <f>IF(_xlfn.XLOOKUP(A52, sbti!A:A,sbti!B:B, "")="Targets Set","T",
IF(_xlfn.XLOOKUP(A52, sbti!A:A, sbti!B:B, "")="Committed","C",""))</f>
        <v/>
      </c>
      <c r="C52" t="str">
        <f>IF(OR(B52="T", B52="C"),
    _xlfn.XLOOKUP(A52, sbti!A:A, sbti!C:C, ""),
    ""
)</f>
        <v/>
      </c>
      <c r="D52" t="str">
        <f>IF(_xlfn.XLOOKUP(A52, sbti!A:A,sbti!D:D, "")="Targets Set","T",
IF(_xlfn.XLOOKUP(A52, sbti!A:A, sbti!D:D, "")="Committed","C",""))</f>
        <v/>
      </c>
      <c r="E52" t="str">
        <f>IF(OR(D52="T", D52="C"),
    _xlfn.XLOOKUP(A52, sbti!A:A, sbti!E:E, ""),
    ""
)</f>
        <v/>
      </c>
      <c r="F52" t="str">
        <f>IF(_xlfn.XLOOKUP(A52, sbti!F:F, sbti!G:G, "")="Targets Set","T",
IF(_xlfn.XLOOKUP(A52, sbti!F:F, sbti!G:G, "")="Committed","C",""))</f>
        <v/>
      </c>
      <c r="G52" t="str">
        <f>IF(OR('sbti evolution '!F52="T", 'sbti evolution '!F52="C"),
    _xlfn.XLOOKUP('sbti evolution '!A52, sbti!F:F, sbti!H:H, ""),
    ""
)</f>
        <v/>
      </c>
      <c r="H52" t="str">
        <f>IFERROR(
    IF(INDEX(sbti!J:J, MATCH(A52, sbti!F:F, 0))&lt;&gt;"", "T",
        IF(INDEX(sbti!K:K, MATCH(A52, sbti!F:F, 0))&lt;&gt;"", "C", "")
    ),
"")</f>
        <v/>
      </c>
      <c r="I52" t="str">
        <f>IFERROR(
    IF(INDEX(sbti!J:J, MATCH(A52, sbti!F:F, 0))&lt;&gt;"", INDEX(sbti!J:J, MATCH(A52, sbti!F:F, 0)),
        IF(INDEX(sbti!K:K, MATCH(A52, sbti!F:F, 0))&lt;&gt;"", INDEX(sbti!K:K, MATCH(A52, sbti!F:F, 0)), "")
    ),
"")</f>
        <v/>
      </c>
      <c r="J52" t="str">
        <f>IF(_xlfn.XLOOKUP(A52, sbti!L:L,sbti!M:M, "")="T","T",
IF(_xlfn.XLOOKUP(A52, sbti!L:L, sbti!M:M, "")="C","C",""))</f>
        <v/>
      </c>
      <c r="K52" t="str">
        <f>IF(OR(J52="T", J52="C"),
    _xlfn.XLOOKUP(A52, sbti!L:L,sbti!N:N),
    ""
)</f>
        <v/>
      </c>
      <c r="L52" t="str">
        <f>IF(_xlfn.XLOOKUP(A52, sbti!L:L,sbti!O:O, "")="s","T",
IF(_xlfn.XLOOKUP(A52, sbti!L:L, sbti!O:O, "")="c","C",""))</f>
        <v/>
      </c>
      <c r="M52" t="str">
        <f>IF(L52="T",_xlfn.XLOOKUP(A52,sbti!L:L,sbti!P:P,""),
IF(L52="C",_xlfn.XLOOKUP(A52,sbti!L:L,sbti!Q:Q,""),
""))</f>
        <v/>
      </c>
      <c r="N52" t="str">
        <f>IF(_xlfn.XLOOKUP(A52, sbti!R:R,sbti!S:S, "")="T","T",
IF(_xlfn.XLOOKUP(A52, sbti!R:R, sbti!S:S, "")="C","C",""))</f>
        <v/>
      </c>
      <c r="O52" t="str">
        <f>IF(OR(N52="T", N52="C"),
    _xlfn.XLOOKUP(A52, sbti!R:R,sbti!T:T),
    ""
)</f>
        <v/>
      </c>
      <c r="P52" t="str">
        <f>IFERROR(
    IF(INDEX(sbti!U:U, MATCH(A52, sbti!R:R, 0))&lt;&gt;"", "T",
        IF(INDEX(sbti!V:V, MATCH(A52, sbti!R:R, 0))&lt;&gt;"", "C", "")
    ),
"")</f>
        <v/>
      </c>
      <c r="Q52" t="str">
        <f>IFERROR(
    IF(INDEX(sbti!U:U, MATCH(A52, sbti!R:R, 0))&lt;&gt;"",
       INDEX(sbti!U:U, MATCH(A52, sbti!R:R, 0)),
       IF(INDEX(sbti!V:V, MATCH(A52, sbti!R:R, 0))&lt;&gt;"",
          INDEX(sbti!V:V, MATCH(A52, sbti!R:R, 0)),
          "")
    ),
"")</f>
        <v/>
      </c>
      <c r="R52" t="str">
        <f>IF(_xlfn.XLOOKUP(A52, sbti!W:W,sbti!X:X, "")="T","T",
IF(_xlfn.XLOOKUP(A52, sbti!W:W, sbti!X:X, "")="C","C",""))</f>
        <v/>
      </c>
      <c r="S52" t="str">
        <f>IF(R52="T",_xlfn.XLOOKUP(A52,sbti!W:W,sbti!Y:Y,""),
IF(R52="C",_xlfn.XLOOKUP(A52,sbti!W:W,sbti!Z:Z,""),
""))</f>
        <v/>
      </c>
    </row>
    <row r="53" spans="1:19">
      <c r="A53" t="str">
        <v>Walgreens Boots Alliance</v>
      </c>
      <c r="B53" t="str">
        <f>IF(_xlfn.XLOOKUP(A53, sbti!A:A,sbti!B:B, "")="Targets Set","T",
IF(_xlfn.XLOOKUP(A53, sbti!A:A, sbti!B:B, "")="Committed","C",""))</f>
        <v/>
      </c>
      <c r="C53" t="str">
        <f>IF(OR(B53="T", B53="C"),
    _xlfn.XLOOKUP(A53, sbti!A:A, sbti!C:C, ""),
    ""
)</f>
        <v/>
      </c>
      <c r="D53" t="str">
        <f>IF(_xlfn.XLOOKUP(A53, sbti!A:A,sbti!D:D, "")="Targets Set","T",
IF(_xlfn.XLOOKUP(A53, sbti!A:A, sbti!D:D, "")="Committed","C",""))</f>
        <v/>
      </c>
      <c r="E53" t="str">
        <f>IF(OR(D53="T", D53="C"),
    _xlfn.XLOOKUP(A53, sbti!A:A, sbti!E:E, ""),
    ""
)</f>
        <v/>
      </c>
      <c r="F53" t="str">
        <f>IF(_xlfn.XLOOKUP(A53, sbti!F:F, sbti!G:G, "")="Targets Set","T",
IF(_xlfn.XLOOKUP(A53, sbti!F:F, sbti!G:G, "")="Committed","C",""))</f>
        <v/>
      </c>
      <c r="G53" t="str">
        <f>IF(OR('sbti evolution '!F53="T", 'sbti evolution '!F53="C"),
    _xlfn.XLOOKUP('sbti evolution '!A53, sbti!F:F, sbti!H:H, ""),
    ""
)</f>
        <v/>
      </c>
      <c r="H53" t="str">
        <f>IFERROR(
    IF(INDEX(sbti!J:J, MATCH(A53, sbti!F:F, 0))&lt;&gt;"", "T",
        IF(INDEX(sbti!K:K, MATCH(A53, sbti!F:F, 0))&lt;&gt;"", "C", "")
    ),
"")</f>
        <v/>
      </c>
      <c r="I53" t="str">
        <f>IFERROR(
    IF(INDEX(sbti!J:J, MATCH(A53, sbti!F:F, 0))&lt;&gt;"", INDEX(sbti!J:J, MATCH(A53, sbti!F:F, 0)),
        IF(INDEX(sbti!K:K, MATCH(A53, sbti!F:F, 0))&lt;&gt;"", INDEX(sbti!K:K, MATCH(A53, sbti!F:F, 0)), "")
    ),
"")</f>
        <v/>
      </c>
      <c r="J53" t="str">
        <f>IF(_xlfn.XLOOKUP(A53, sbti!L:L,sbti!M:M, "")="T","T",
IF(_xlfn.XLOOKUP(A53, sbti!L:L, sbti!M:M, "")="C","C",""))</f>
        <v/>
      </c>
      <c r="K53" t="str">
        <f>IF(OR(J53="T", J53="C"),
    _xlfn.XLOOKUP(A53, sbti!L:L,sbti!N:N),
    ""
)</f>
        <v/>
      </c>
      <c r="L53" t="str">
        <f>IF(_xlfn.XLOOKUP(A53, sbti!L:L,sbti!O:O, "")="s","T",
IF(_xlfn.XLOOKUP(A53, sbti!L:L, sbti!O:O, "")="c","C",""))</f>
        <v/>
      </c>
      <c r="M53" t="str">
        <f>IF(L53="T",_xlfn.XLOOKUP(A53,sbti!L:L,sbti!P:P,""),
IF(L53="C",_xlfn.XLOOKUP(A53,sbti!L:L,sbti!Q:Q,""),
""))</f>
        <v/>
      </c>
      <c r="N53" t="str">
        <f>IF(_xlfn.XLOOKUP(A53, sbti!R:R,sbti!S:S, "")="T","T",
IF(_xlfn.XLOOKUP(A53, sbti!R:R, sbti!S:S, "")="C","C",""))</f>
        <v/>
      </c>
      <c r="O53" t="str">
        <f>IF(OR(N53="T", N53="C"),
    _xlfn.XLOOKUP(A53, sbti!R:R,sbti!T:T),
    ""
)</f>
        <v/>
      </c>
      <c r="P53" t="str">
        <f>IFERROR(
    IF(INDEX(sbti!U:U, MATCH(A53, sbti!R:R, 0))&lt;&gt;"", "T",
        IF(INDEX(sbti!V:V, MATCH(A53, sbti!R:R, 0))&lt;&gt;"", "C", "")
    ),
"")</f>
        <v>C</v>
      </c>
      <c r="Q53">
        <f>IFERROR(
    IF(INDEX(sbti!U:U, MATCH(A53, sbti!R:R, 0))&lt;&gt;"",
       INDEX(sbti!U:U, MATCH(A53, sbti!R:R, 0)),
       IF(INDEX(sbti!V:V, MATCH(A53, sbti!R:R, 0))&lt;&gt;"",
          INDEX(sbti!V:V, MATCH(A53, sbti!R:R, 0)),
          "")
    ),
"")</f>
        <v>2030</v>
      </c>
      <c r="R53" t="str">
        <f>IF(_xlfn.XLOOKUP(A53, sbti!W:W,sbti!X:X, "")="T","T",
IF(_xlfn.XLOOKUP(A53, sbti!W:W, sbti!X:X, "")="C","C",""))</f>
        <v/>
      </c>
      <c r="S53" t="str">
        <f>IF(R53="T",_xlfn.XLOOKUP(A53,sbti!W:W,sbti!Y:Y,""),
IF(R53="C",_xlfn.XLOOKUP(A53,sbti!W:W,sbti!Z:Z,""),
""))</f>
        <v/>
      </c>
    </row>
    <row r="54" spans="1:19">
      <c r="A54" t="str">
        <v>Kroger</v>
      </c>
      <c r="B54" t="str">
        <f>IF(_xlfn.XLOOKUP(A54, sbti!A:A,sbti!B:B, "")="Targets Set","T",
IF(_xlfn.XLOOKUP(A54, sbti!A:A, sbti!B:B, "")="Committed","C",""))</f>
        <v/>
      </c>
      <c r="C54" t="str">
        <f>IF(OR(B54="T", B54="C"),
    _xlfn.XLOOKUP(A54, sbti!A:A, sbti!C:C, ""),
    ""
)</f>
        <v/>
      </c>
      <c r="D54" t="str">
        <f>IF(_xlfn.XLOOKUP(A54, sbti!A:A,sbti!D:D, "")="Targets Set","T",
IF(_xlfn.XLOOKUP(A54, sbti!A:A, sbti!D:D, "")="Committed","C",""))</f>
        <v/>
      </c>
      <c r="E54" t="str">
        <f>IF(OR(D54="T", D54="C"),
    _xlfn.XLOOKUP(A54, sbti!A:A, sbti!E:E, ""),
    ""
)</f>
        <v/>
      </c>
      <c r="F54" t="str">
        <f>IF(_xlfn.XLOOKUP(A54, sbti!F:F, sbti!G:G, "")="Targets Set","T",
IF(_xlfn.XLOOKUP(A54, sbti!F:F, sbti!G:G, "")="Committed","C",""))</f>
        <v/>
      </c>
      <c r="G54" t="str">
        <f>IF(OR('sbti evolution '!F54="T", 'sbti evolution '!F54="C"),
    _xlfn.XLOOKUP('sbti evolution '!A54, sbti!F:F, sbti!H:H, ""),
    ""
)</f>
        <v/>
      </c>
      <c r="H54" t="str">
        <f>IFERROR(
    IF(INDEX(sbti!J:J, MATCH(A54, sbti!F:F, 0))&lt;&gt;"", "T",
        IF(INDEX(sbti!K:K, MATCH(A54, sbti!F:F, 0))&lt;&gt;"", "C", "")
    ),
"")</f>
        <v>C</v>
      </c>
      <c r="I54">
        <f>IFERROR(
    IF(INDEX(sbti!J:J, MATCH(A54, sbti!F:F, 0))&lt;&gt;"", INDEX(sbti!J:J, MATCH(A54, sbti!F:F, 0)),
        IF(INDEX(sbti!K:K, MATCH(A54, sbti!F:F, 0))&lt;&gt;"", INDEX(sbti!K:K, MATCH(A54, sbti!F:F, 0)), "")
    ),
"")</f>
        <v>2022</v>
      </c>
      <c r="J54" t="str">
        <f>IF(_xlfn.XLOOKUP(A54, sbti!L:L,sbti!M:M, "")="T","T",
IF(_xlfn.XLOOKUP(A54, sbti!L:L, sbti!M:M, "")="C","C",""))</f>
        <v>C</v>
      </c>
      <c r="K54">
        <f>IF(OR(J54="T", J54="C"),
    _xlfn.XLOOKUP(A54, sbti!L:L,sbti!N:N),
    ""
)</f>
        <v>2030</v>
      </c>
      <c r="L54" t="str">
        <f>IF(_xlfn.XLOOKUP(A54, sbti!L:L,sbti!O:O, "")="s","T",
IF(_xlfn.XLOOKUP(A54, sbti!L:L, sbti!O:O, "")="c","C",""))</f>
        <v/>
      </c>
      <c r="M54" t="str">
        <f>IF(L54="T",_xlfn.XLOOKUP(A54,sbti!L:L,sbti!P:P,""),
IF(L54="C",_xlfn.XLOOKUP(A54,sbti!L:L,sbti!Q:Q,""),
""))</f>
        <v/>
      </c>
      <c r="N54" t="str">
        <f>IF(_xlfn.XLOOKUP(A54, sbti!R:R,sbti!S:S, "")="T","T",
IF(_xlfn.XLOOKUP(A54, sbti!R:R, sbti!S:S, "")="C","C",""))</f>
        <v/>
      </c>
      <c r="O54" t="str">
        <f>IF(OR(N54="T", N54="C"),
    _xlfn.XLOOKUP(A54, sbti!R:R,sbti!T:T),
    ""
)</f>
        <v/>
      </c>
      <c r="P54" t="str">
        <f>IFERROR(
    IF(INDEX(sbti!U:U, MATCH(A54, sbti!R:R, 0))&lt;&gt;"", "T",
        IF(INDEX(sbti!V:V, MATCH(A54, sbti!R:R, 0))&lt;&gt;"", "C", "")
    ),
"")</f>
        <v>C</v>
      </c>
      <c r="Q54">
        <f>IFERROR(
    IF(INDEX(sbti!U:U, MATCH(A54, sbti!R:R, 0))&lt;&gt;"",
       INDEX(sbti!U:U, MATCH(A54, sbti!R:R, 0)),
       IF(INDEX(sbti!V:V, MATCH(A54, sbti!R:R, 0))&lt;&gt;"",
          INDEX(sbti!V:V, MATCH(A54, sbti!R:R, 0)),
          "")
    ),
"")</f>
        <v>2030</v>
      </c>
      <c r="R54" t="str">
        <f>IF(_xlfn.XLOOKUP(A54, sbti!W:W,sbti!X:X, "")="T","T",
IF(_xlfn.XLOOKUP(A54, sbti!W:W, sbti!X:X, "")="C","C",""))</f>
        <v/>
      </c>
      <c r="S54" t="str">
        <f>IF(R54="T",_xlfn.XLOOKUP(A54,sbti!W:W,sbti!Y:Y,""),
IF(R54="C",_xlfn.XLOOKUP(A54,sbti!W:W,sbti!Z:Z,""),
""))</f>
        <v/>
      </c>
    </row>
    <row r="55" spans="1:19">
      <c r="A55" t="str">
        <v>BNP Paribas</v>
      </c>
      <c r="B55" t="str">
        <f>IF(_xlfn.XLOOKUP(A55, sbti!A:A,sbti!B:B, "")="Targets Set","T",
IF(_xlfn.XLOOKUP(A55, sbti!A:A, sbti!B:B, "")="Committed","C",""))</f>
        <v>C</v>
      </c>
      <c r="C55">
        <f>IF(OR(B55="T", B55="C"),
    _xlfn.XLOOKUP(A55, sbti!A:A, sbti!C:C, ""),
    ""
)</f>
        <v>2030</v>
      </c>
      <c r="D55" t="str">
        <f>IF(_xlfn.XLOOKUP(A55, sbti!A:A,sbti!D:D, "")="Targets Set","T",
IF(_xlfn.XLOOKUP(A55, sbti!A:A, sbti!D:D, "")="Committed","C",""))</f>
        <v/>
      </c>
      <c r="E55" t="str">
        <f>IF(OR(D55="T", D55="C"),
    _xlfn.XLOOKUP(A55, sbti!A:A, sbti!E:E, ""),
    ""
)</f>
        <v/>
      </c>
      <c r="F55" t="str">
        <f>IF(_xlfn.XLOOKUP(A55, sbti!F:F, sbti!G:G, "")="Targets Set","T",
IF(_xlfn.XLOOKUP(A55, sbti!F:F, sbti!G:G, "")="Committed","C",""))</f>
        <v>C</v>
      </c>
      <c r="G55">
        <f>IF(OR('sbti evolution '!F55="T", 'sbti evolution '!F55="C"),
    _xlfn.XLOOKUP('sbti evolution '!A55, sbti!F:F, sbti!H:H, ""),
    ""
)</f>
        <v>2030</v>
      </c>
      <c r="H55" t="str">
        <f>IFERROR(
    IF(INDEX(sbti!J:J, MATCH(A55, sbti!F:F, 0))&lt;&gt;"", "T",
        IF(INDEX(sbti!K:K, MATCH(A55, sbti!F:F, 0))&lt;&gt;"", "C", "")
    ),
"")</f>
        <v>C</v>
      </c>
      <c r="I55">
        <f>IFERROR(
    IF(INDEX(sbti!J:J, MATCH(A55, sbti!F:F, 0))&lt;&gt;"", INDEX(sbti!J:J, MATCH(A55, sbti!F:F, 0)),
        IF(INDEX(sbti!K:K, MATCH(A55, sbti!F:F, 0))&lt;&gt;"", INDEX(sbti!K:K, MATCH(A55, sbti!F:F, 0)), "")
    ),
"")</f>
        <v>2016</v>
      </c>
      <c r="J55" t="str">
        <f>IF(_xlfn.XLOOKUP(A55, sbti!L:L,sbti!M:M, "")="T","T",
IF(_xlfn.XLOOKUP(A55, sbti!L:L, sbti!M:M, "")="C","C",""))</f>
        <v>C</v>
      </c>
      <c r="K55">
        <f>IF(OR(J55="T", J55="C"),
    _xlfn.XLOOKUP(A55, sbti!L:L,sbti!N:N),
    ""
)</f>
        <v>2030</v>
      </c>
      <c r="L55" t="str">
        <f>IF(_xlfn.XLOOKUP(A55, sbti!L:L,sbti!O:O, "")="s","T",
IF(_xlfn.XLOOKUP(A55, sbti!L:L, sbti!O:O, "")="c","C",""))</f>
        <v/>
      </c>
      <c r="M55" t="str">
        <f>IF(L55="T",_xlfn.XLOOKUP(A55,sbti!L:L,sbti!P:P,""),
IF(L55="C",_xlfn.XLOOKUP(A55,sbti!L:L,sbti!Q:Q,""),
""))</f>
        <v/>
      </c>
      <c r="N55" t="str">
        <f>IF(_xlfn.XLOOKUP(A55, sbti!R:R,sbti!S:S, "")="T","T",
IF(_xlfn.XLOOKUP(A55, sbti!R:R, sbti!S:S, "")="C","C",""))</f>
        <v>C</v>
      </c>
      <c r="O55">
        <f>IF(OR(N55="T", N55="C"),
    _xlfn.XLOOKUP(A55, sbti!R:R,sbti!T:T),
    ""
)</f>
        <v>2030</v>
      </c>
      <c r="P55" t="str">
        <f>IFERROR(
    IF(INDEX(sbti!U:U, MATCH(A55, sbti!R:R, 0))&lt;&gt;"", "T",
        IF(INDEX(sbti!V:V, MATCH(A55, sbti!R:R, 0))&lt;&gt;"", "C", "")
    ),
"")</f>
        <v/>
      </c>
      <c r="Q55" t="str">
        <f>IFERROR(
    IF(INDEX(sbti!U:U, MATCH(A55, sbti!R:R, 0))&lt;&gt;"",
       INDEX(sbti!U:U, MATCH(A55, sbti!R:R, 0)),
       IF(INDEX(sbti!V:V, MATCH(A55, sbti!R:R, 0))&lt;&gt;"",
          INDEX(sbti!V:V, MATCH(A55, sbti!R:R, 0)),
          "")
    ),
"")</f>
        <v/>
      </c>
      <c r="R55" t="str">
        <f>IF(_xlfn.XLOOKUP(A55, sbti!W:W,sbti!X:X, "")="T","T",
IF(_xlfn.XLOOKUP(A55, sbti!W:W, sbti!X:X, "")="C","C",""))</f>
        <v>C</v>
      </c>
      <c r="S55">
        <f>IF(R55="T",_xlfn.XLOOKUP(A55,sbti!W:W,sbti!Y:Y,""),
IF(R55="C",_xlfn.XLOOKUP(A55,sbti!W:W,sbti!Z:Z,""),
""))</f>
        <v>2016</v>
      </c>
    </row>
    <row r="56" spans="1:19">
      <c r="A56" t="str">
        <v>Banco Santander</v>
      </c>
      <c r="B56" t="str">
        <f>IF(_xlfn.XLOOKUP(A56, sbti!A:A,sbti!B:B, "")="Targets Set","T",
IF(_xlfn.XLOOKUP(A56, sbti!A:A, sbti!B:B, "")="Committed","C",""))</f>
        <v/>
      </c>
      <c r="C56" t="str">
        <f>IF(OR(B56="T", B56="C"),
    _xlfn.XLOOKUP(A56, sbti!A:A, sbti!C:C, ""),
    ""
)</f>
        <v/>
      </c>
      <c r="D56" t="str">
        <f>IF(_xlfn.XLOOKUP(A56, sbti!A:A,sbti!D:D, "")="Targets Set","T",
IF(_xlfn.XLOOKUP(A56, sbti!A:A, sbti!D:D, "")="Committed","C",""))</f>
        <v/>
      </c>
      <c r="E56" t="str">
        <f>IF(OR(D56="T", D56="C"),
    _xlfn.XLOOKUP(A56, sbti!A:A, sbti!E:E, ""),
    ""
)</f>
        <v/>
      </c>
      <c r="F56" t="str">
        <f>IF(_xlfn.XLOOKUP(A56, sbti!F:F, sbti!G:G, "")="Targets Set","T",
IF(_xlfn.XLOOKUP(A56, sbti!F:F, sbti!G:G, "")="Committed","C",""))</f>
        <v/>
      </c>
      <c r="G56" t="str">
        <f>IF(OR('sbti evolution '!F56="T", 'sbti evolution '!F56="C"),
    _xlfn.XLOOKUP('sbti evolution '!A56, sbti!F:F, sbti!H:H, ""),
    ""
)</f>
        <v/>
      </c>
      <c r="H56" t="str">
        <f>IFERROR(
    IF(INDEX(sbti!J:J, MATCH(A56, sbti!F:F, 0))&lt;&gt;"", "T",
        IF(INDEX(sbti!K:K, MATCH(A56, sbti!F:F, 0))&lt;&gt;"", "C", "")
    ),
"")</f>
        <v/>
      </c>
      <c r="I56" t="str">
        <f>IFERROR(
    IF(INDEX(sbti!J:J, MATCH(A56, sbti!F:F, 0))&lt;&gt;"", INDEX(sbti!J:J, MATCH(A56, sbti!F:F, 0)),
        IF(INDEX(sbti!K:K, MATCH(A56, sbti!F:F, 0))&lt;&gt;"", INDEX(sbti!K:K, MATCH(A56, sbti!F:F, 0)), "")
    ),
"")</f>
        <v/>
      </c>
      <c r="J56" t="str">
        <f>IF(_xlfn.XLOOKUP(A56, sbti!L:L,sbti!M:M, "")="T","T",
IF(_xlfn.XLOOKUP(A56, sbti!L:L, sbti!M:M, "")="C","C",""))</f>
        <v/>
      </c>
      <c r="K56" t="str">
        <f>IF(OR(J56="T", J56="C"),
    _xlfn.XLOOKUP(A56, sbti!L:L,sbti!N:N),
    ""
)</f>
        <v/>
      </c>
      <c r="L56" t="str">
        <f>IF(_xlfn.XLOOKUP(A56, sbti!L:L,sbti!O:O, "")="s","T",
IF(_xlfn.XLOOKUP(A56, sbti!L:L, sbti!O:O, "")="c","C",""))</f>
        <v/>
      </c>
      <c r="M56" t="str">
        <f>IF(L56="T",_xlfn.XLOOKUP(A56,sbti!L:L,sbti!P:P,""),
IF(L56="C",_xlfn.XLOOKUP(A56,sbti!L:L,sbti!Q:Q,""),
""))</f>
        <v/>
      </c>
      <c r="N56" t="str">
        <f>IF(_xlfn.XLOOKUP(A56, sbti!R:R,sbti!S:S, "")="T","T",
IF(_xlfn.XLOOKUP(A56, sbti!R:R, sbti!S:S, "")="C","C",""))</f>
        <v/>
      </c>
      <c r="O56" t="str">
        <f>IF(OR(N56="T", N56="C"),
    _xlfn.XLOOKUP(A56, sbti!R:R,sbti!T:T),
    ""
)</f>
        <v/>
      </c>
      <c r="P56" t="str">
        <f>IFERROR(
    IF(INDEX(sbti!U:U, MATCH(A56, sbti!R:R, 0))&lt;&gt;"", "T",
        IF(INDEX(sbti!V:V, MATCH(A56, sbti!R:R, 0))&lt;&gt;"", "C", "")
    ),
"")</f>
        <v/>
      </c>
      <c r="Q56" t="str">
        <f>IFERROR(
    IF(INDEX(sbti!U:U, MATCH(A56, sbti!R:R, 0))&lt;&gt;"",
       INDEX(sbti!U:U, MATCH(A56, sbti!R:R, 0)),
       IF(INDEX(sbti!V:V, MATCH(A56, sbti!R:R, 0))&lt;&gt;"",
          INDEX(sbti!V:V, MATCH(A56, sbti!R:R, 0)),
          "")
    ),
"")</f>
        <v/>
      </c>
      <c r="R56" t="str">
        <f>IF(_xlfn.XLOOKUP(A56, sbti!W:W,sbti!X:X, "")="T","T",
IF(_xlfn.XLOOKUP(A56, sbti!W:W, sbti!X:X, "")="C","C",""))</f>
        <v/>
      </c>
      <c r="S56" t="str">
        <f>IF(R56="T",_xlfn.XLOOKUP(A56,sbti!W:W,sbti!Y:Y,""),
IF(R56="C",_xlfn.XLOOKUP(A56,sbti!W:W,sbti!Z:Z,""),
""))</f>
        <v/>
      </c>
    </row>
    <row r="57" spans="1:19">
      <c r="A57" t="str">
        <v>HSBC Holdings</v>
      </c>
      <c r="B57" t="str">
        <f>IF(_xlfn.XLOOKUP(A57, sbti!A:A,sbti!B:B, "")="Targets Set","T",
IF(_xlfn.XLOOKUP(A57, sbti!A:A, sbti!B:B, "")="Committed","C",""))</f>
        <v/>
      </c>
      <c r="C57" t="str">
        <f>IF(OR(B57="T", B57="C"),
    _xlfn.XLOOKUP(A57, sbti!A:A, sbti!C:C, ""),
    ""
)</f>
        <v/>
      </c>
      <c r="D57" t="str">
        <f>IF(_xlfn.XLOOKUP(A57, sbti!A:A,sbti!D:D, "")="Targets Set","T",
IF(_xlfn.XLOOKUP(A57, sbti!A:A, sbti!D:D, "")="Committed","C",""))</f>
        <v/>
      </c>
      <c r="E57" t="str">
        <f>IF(OR(D57="T", D57="C"),
    _xlfn.XLOOKUP(A57, sbti!A:A, sbti!E:E, ""),
    ""
)</f>
        <v/>
      </c>
      <c r="F57" t="str">
        <f>IF(_xlfn.XLOOKUP(A57, sbti!F:F, sbti!G:G, "")="Targets Set","T",
IF(_xlfn.XLOOKUP(A57, sbti!F:F, sbti!G:G, "")="Committed","C",""))</f>
        <v/>
      </c>
      <c r="G57" t="str">
        <f>IF(OR('sbti evolution '!F57="T", 'sbti evolution '!F57="C"),
    _xlfn.XLOOKUP('sbti evolution '!A57, sbti!F:F, sbti!H:H, ""),
    ""
)</f>
        <v/>
      </c>
      <c r="H57" t="str">
        <f>IFERROR(
    IF(INDEX(sbti!J:J, MATCH(A57, sbti!F:F, 0))&lt;&gt;"", "T",
        IF(INDEX(sbti!K:K, MATCH(A57, sbti!F:F, 0))&lt;&gt;"", "C", "")
    ),
"")</f>
        <v/>
      </c>
      <c r="I57" t="str">
        <f>IFERROR(
    IF(INDEX(sbti!J:J, MATCH(A57, sbti!F:F, 0))&lt;&gt;"", INDEX(sbti!J:J, MATCH(A57, sbti!F:F, 0)),
        IF(INDEX(sbti!K:K, MATCH(A57, sbti!F:F, 0))&lt;&gt;"", INDEX(sbti!K:K, MATCH(A57, sbti!F:F, 0)), "")
    ),
"")</f>
        <v/>
      </c>
      <c r="J57" t="str">
        <f>IF(_xlfn.XLOOKUP(A57, sbti!L:L,sbti!M:M, "")="T","T",
IF(_xlfn.XLOOKUP(A57, sbti!L:L, sbti!M:M, "")="C","C",""))</f>
        <v/>
      </c>
      <c r="K57" t="str">
        <f>IF(OR(J57="T", J57="C"),
    _xlfn.XLOOKUP(A57, sbti!L:L,sbti!N:N),
    ""
)</f>
        <v/>
      </c>
      <c r="L57" t="str">
        <f>IF(_xlfn.XLOOKUP(A57, sbti!L:L,sbti!O:O, "")="s","T",
IF(_xlfn.XLOOKUP(A57, sbti!L:L, sbti!O:O, "")="c","C",""))</f>
        <v/>
      </c>
      <c r="M57" t="str">
        <f>IF(L57="T",_xlfn.XLOOKUP(A57,sbti!L:L,sbti!P:P,""),
IF(L57="C",_xlfn.XLOOKUP(A57,sbti!L:L,sbti!Q:Q,""),
""))</f>
        <v/>
      </c>
      <c r="N57" t="str">
        <f>IF(_xlfn.XLOOKUP(A57, sbti!R:R,sbti!S:S, "")="T","T",
IF(_xlfn.XLOOKUP(A57, sbti!R:R, sbti!S:S, "")="C","C",""))</f>
        <v>C</v>
      </c>
      <c r="O57">
        <f>IF(OR(N57="T", N57="C"),
    _xlfn.XLOOKUP(A57, sbti!R:R,sbti!T:T),
    ""
)</f>
        <v>2030</v>
      </c>
      <c r="P57" t="str">
        <f>IFERROR(
    IF(INDEX(sbti!U:U, MATCH(A57, sbti!R:R, 0))&lt;&gt;"", "T",
        IF(INDEX(sbti!V:V, MATCH(A57, sbti!R:R, 0))&lt;&gt;"", "C", "")
    ),
"")</f>
        <v/>
      </c>
      <c r="Q57" t="str">
        <f>IFERROR(
    IF(INDEX(sbti!U:U, MATCH(A57, sbti!R:R, 0))&lt;&gt;"",
       INDEX(sbti!U:U, MATCH(A57, sbti!R:R, 0)),
       IF(INDEX(sbti!V:V, MATCH(A57, sbti!R:R, 0))&lt;&gt;"",
          INDEX(sbti!V:V, MATCH(A57, sbti!R:R, 0)),
          "")
    ),
"")</f>
        <v/>
      </c>
      <c r="R57" t="str">
        <f>IF(_xlfn.XLOOKUP(A57, sbti!W:W,sbti!X:X, "")="T","T",
IF(_xlfn.XLOOKUP(A57, sbti!W:W, sbti!X:X, "")="C","C",""))</f>
        <v>C</v>
      </c>
      <c r="S57">
        <f>IF(R57="T",_xlfn.XLOOKUP(A57,sbti!W:W,sbti!Y:Y,""),
IF(R57="C",_xlfn.XLOOKUP(A57,sbti!W:W,sbti!Z:Z,""),
""))</f>
        <v>2016</v>
      </c>
    </row>
    <row r="58" spans="1:19">
      <c r="A58" t="str">
        <v>Phillips 66</v>
      </c>
      <c r="B58" t="str">
        <f>IF(_xlfn.XLOOKUP(A58, sbti!A:A,sbti!B:B, "")="Targets Set","T",
IF(_xlfn.XLOOKUP(A58, sbti!A:A, sbti!B:B, "")="Committed","C",""))</f>
        <v/>
      </c>
      <c r="C58" t="str">
        <f>IF(OR(B58="T", B58="C"),
    _xlfn.XLOOKUP(A58, sbti!A:A, sbti!C:C, ""),
    ""
)</f>
        <v/>
      </c>
      <c r="D58" t="str">
        <f>IF(_xlfn.XLOOKUP(A58, sbti!A:A,sbti!D:D, "")="Targets Set","T",
IF(_xlfn.XLOOKUP(A58, sbti!A:A, sbti!D:D, "")="Committed","C",""))</f>
        <v/>
      </c>
      <c r="E58" t="str">
        <f>IF(OR(D58="T", D58="C"),
    _xlfn.XLOOKUP(A58, sbti!A:A, sbti!E:E, ""),
    ""
)</f>
        <v/>
      </c>
      <c r="F58" t="str">
        <f>IF(_xlfn.XLOOKUP(A58, sbti!F:F, sbti!G:G, "")="Targets Set","T",
IF(_xlfn.XLOOKUP(A58, sbti!F:F, sbti!G:G, "")="Committed","C",""))</f>
        <v/>
      </c>
      <c r="G58" t="str">
        <f>IF(OR('sbti evolution '!F58="T", 'sbti evolution '!F58="C"),
    _xlfn.XLOOKUP('sbti evolution '!A58, sbti!F:F, sbti!H:H, ""),
    ""
)</f>
        <v/>
      </c>
      <c r="H58" t="str">
        <f>IFERROR(
    IF(INDEX(sbti!J:J, MATCH(A58, sbti!F:F, 0))&lt;&gt;"", "T",
        IF(INDEX(sbti!K:K, MATCH(A58, sbti!F:F, 0))&lt;&gt;"", "C", "")
    ),
"")</f>
        <v/>
      </c>
      <c r="I58" t="str">
        <f>IFERROR(
    IF(INDEX(sbti!J:J, MATCH(A58, sbti!F:F, 0))&lt;&gt;"", INDEX(sbti!J:J, MATCH(A58, sbti!F:F, 0)),
        IF(INDEX(sbti!K:K, MATCH(A58, sbti!F:F, 0))&lt;&gt;"", INDEX(sbti!K:K, MATCH(A58, sbti!F:F, 0)), "")
    ),
"")</f>
        <v/>
      </c>
      <c r="J58" t="str">
        <f>IF(_xlfn.XLOOKUP(A58, sbti!L:L,sbti!M:M, "")="T","T",
IF(_xlfn.XLOOKUP(A58, sbti!L:L, sbti!M:M, "")="C","C",""))</f>
        <v/>
      </c>
      <c r="K58" t="str">
        <f>IF(OR(J58="T", J58="C"),
    _xlfn.XLOOKUP(A58, sbti!L:L,sbti!N:N),
    ""
)</f>
        <v/>
      </c>
      <c r="L58" t="str">
        <f>IF(_xlfn.XLOOKUP(A58, sbti!L:L,sbti!O:O, "")="s","T",
IF(_xlfn.XLOOKUP(A58, sbti!L:L, sbti!O:O, "")="c","C",""))</f>
        <v/>
      </c>
      <c r="M58" t="str">
        <f>IF(L58="T",_xlfn.XLOOKUP(A58,sbti!L:L,sbti!P:P,""),
IF(L58="C",_xlfn.XLOOKUP(A58,sbti!L:L,sbti!Q:Q,""),
""))</f>
        <v/>
      </c>
      <c r="N58" t="str">
        <f>IF(_xlfn.XLOOKUP(A58, sbti!R:R,sbti!S:S, "")="T","T",
IF(_xlfn.XLOOKUP(A58, sbti!R:R, sbti!S:S, "")="C","C",""))</f>
        <v/>
      </c>
      <c r="O58" t="str">
        <f>IF(OR(N58="T", N58="C"),
    _xlfn.XLOOKUP(A58, sbti!R:R,sbti!T:T),
    ""
)</f>
        <v/>
      </c>
      <c r="P58" t="str">
        <f>IFERROR(
    IF(INDEX(sbti!U:U, MATCH(A58, sbti!R:R, 0))&lt;&gt;"", "T",
        IF(INDEX(sbti!V:V, MATCH(A58, sbti!R:R, 0))&lt;&gt;"", "C", "")
    ),
"")</f>
        <v/>
      </c>
      <c r="Q58" t="str">
        <f>IFERROR(
    IF(INDEX(sbti!U:U, MATCH(A58, sbti!R:R, 0))&lt;&gt;"",
       INDEX(sbti!U:U, MATCH(A58, sbti!R:R, 0)),
       IF(INDEX(sbti!V:V, MATCH(A58, sbti!R:R, 0))&lt;&gt;"",
          INDEX(sbti!V:V, MATCH(A58, sbti!R:R, 0)),
          "")
    ),
"")</f>
        <v/>
      </c>
      <c r="R58" t="str">
        <f>IF(_xlfn.XLOOKUP(A58, sbti!W:W,sbti!X:X, "")="T","T",
IF(_xlfn.XLOOKUP(A58, sbti!W:W, sbti!X:X, "")="C","C",""))</f>
        <v/>
      </c>
      <c r="S58" t="str">
        <f>IF(R58="T",_xlfn.XLOOKUP(A58,sbti!W:W,sbti!Y:Y,""),
IF(R58="C",_xlfn.XLOOKUP(A58,sbti!W:W,sbti!Z:Z,""),
""))</f>
        <v/>
      </c>
    </row>
    <row r="59" spans="1:19">
      <c r="A59" t="str">
        <v>China Mobile Communications</v>
      </c>
      <c r="B59" t="str">
        <f>IF(_xlfn.XLOOKUP(A59, sbti!A:A,sbti!B:B, "")="Targets Set","T",
IF(_xlfn.XLOOKUP(A59, sbti!A:A, sbti!B:B, "")="Committed","C",""))</f>
        <v/>
      </c>
      <c r="C59" t="str">
        <f>IF(OR(B59="T", B59="C"),
    _xlfn.XLOOKUP(A59, sbti!A:A, sbti!C:C, ""),
    ""
)</f>
        <v/>
      </c>
      <c r="D59" t="str">
        <f>IF(_xlfn.XLOOKUP(A59, sbti!A:A,sbti!D:D, "")="Targets Set","T",
IF(_xlfn.XLOOKUP(A59, sbti!A:A, sbti!D:D, "")="Committed","C",""))</f>
        <v/>
      </c>
      <c r="E59" t="str">
        <f>IF(OR(D59="T", D59="C"),
    _xlfn.XLOOKUP(A59, sbti!A:A, sbti!E:E, ""),
    ""
)</f>
        <v/>
      </c>
      <c r="F59" t="str">
        <f>IF(_xlfn.XLOOKUP(A59, sbti!F:F, sbti!G:G, "")="Targets Set","T",
IF(_xlfn.XLOOKUP(A59, sbti!F:F, sbti!G:G, "")="Committed","C",""))</f>
        <v/>
      </c>
      <c r="G59" t="str">
        <f>IF(OR('sbti evolution '!F59="T", 'sbti evolution '!F59="C"),
    _xlfn.XLOOKUP('sbti evolution '!A59, sbti!F:F, sbti!H:H, ""),
    ""
)</f>
        <v/>
      </c>
      <c r="H59" t="str">
        <f>IFERROR(
    IF(INDEX(sbti!J:J, MATCH(A59, sbti!F:F, 0))&lt;&gt;"", "T",
        IF(INDEX(sbti!K:K, MATCH(A59, sbti!F:F, 0))&lt;&gt;"", "C", "")
    ),
"")</f>
        <v/>
      </c>
      <c r="I59" t="str">
        <f>IFERROR(
    IF(INDEX(sbti!J:J, MATCH(A59, sbti!F:F, 0))&lt;&gt;"", INDEX(sbti!J:J, MATCH(A59, sbti!F:F, 0)),
        IF(INDEX(sbti!K:K, MATCH(A59, sbti!F:F, 0))&lt;&gt;"", INDEX(sbti!K:K, MATCH(A59, sbti!F:F, 0)), "")
    ),
"")</f>
        <v/>
      </c>
      <c r="J59" t="str">
        <f>IF(_xlfn.XLOOKUP(A59, sbti!L:L,sbti!M:M, "")="T","T",
IF(_xlfn.XLOOKUP(A59, sbti!L:L, sbti!M:M, "")="C","C",""))</f>
        <v/>
      </c>
      <c r="K59" t="str">
        <f>IF(OR(J59="T", J59="C"),
    _xlfn.XLOOKUP(A59, sbti!L:L,sbti!N:N),
    ""
)</f>
        <v/>
      </c>
      <c r="L59" t="str">
        <f>IF(_xlfn.XLOOKUP(A59, sbti!L:L,sbti!O:O, "")="s","T",
IF(_xlfn.XLOOKUP(A59, sbti!L:L, sbti!O:O, "")="c","C",""))</f>
        <v/>
      </c>
      <c r="M59" t="str">
        <f>IF(L59="T",_xlfn.XLOOKUP(A59,sbti!L:L,sbti!P:P,""),
IF(L59="C",_xlfn.XLOOKUP(A59,sbti!L:L,sbti!Q:Q,""),
""))</f>
        <v/>
      </c>
      <c r="N59" t="str">
        <f>IF(_xlfn.XLOOKUP(A59, sbti!R:R,sbti!S:S, "")="T","T",
IF(_xlfn.XLOOKUP(A59, sbti!R:R, sbti!S:S, "")="C","C",""))</f>
        <v/>
      </c>
      <c r="O59" t="str">
        <f>IF(OR(N59="T", N59="C"),
    _xlfn.XLOOKUP(A59, sbti!R:R,sbti!T:T),
    ""
)</f>
        <v/>
      </c>
      <c r="P59" t="str">
        <f>IFERROR(
    IF(INDEX(sbti!U:U, MATCH(A59, sbti!R:R, 0))&lt;&gt;"", "T",
        IF(INDEX(sbti!V:V, MATCH(A59, sbti!R:R, 0))&lt;&gt;"", "C", "")
    ),
"")</f>
        <v/>
      </c>
      <c r="Q59" t="str">
        <f>IFERROR(
    IF(INDEX(sbti!U:U, MATCH(A59, sbti!R:R, 0))&lt;&gt;"",
       INDEX(sbti!U:U, MATCH(A59, sbti!R:R, 0)),
       IF(INDEX(sbti!V:V, MATCH(A59, sbti!R:R, 0))&lt;&gt;"",
          INDEX(sbti!V:V, MATCH(A59, sbti!R:R, 0)),
          "")
    ),
"")</f>
        <v/>
      </c>
      <c r="R59" t="str">
        <f>IF(_xlfn.XLOOKUP(A59, sbti!W:W,sbti!X:X, "")="T","T",
IF(_xlfn.XLOOKUP(A59, sbti!W:W, sbti!X:X, "")="C","C",""))</f>
        <v/>
      </c>
      <c r="S59" t="str">
        <f>IF(R59="T",_xlfn.XLOOKUP(A59,sbti!W:W,sbti!Y:Y,""),
IF(R59="C",_xlfn.XLOOKUP(A59,sbti!W:W,sbti!Z:Z,""),
""))</f>
        <v/>
      </c>
    </row>
    <row r="60" spans="1:19">
      <c r="A60" t="str">
        <v>Honda Motor</v>
      </c>
      <c r="B60" t="str">
        <f>IF(_xlfn.XLOOKUP(A60, sbti!A:A,sbti!B:B, "")="Targets Set","T",
IF(_xlfn.XLOOKUP(A60, sbti!A:A, sbti!B:B, "")="Committed","C",""))</f>
        <v/>
      </c>
      <c r="C60" t="str">
        <f>IF(OR(B60="T", B60="C"),
    _xlfn.XLOOKUP(A60, sbti!A:A, sbti!C:C, ""),
    ""
)</f>
        <v/>
      </c>
      <c r="D60" t="str">
        <f>IF(_xlfn.XLOOKUP(A60, sbti!A:A,sbti!D:D, "")="Targets Set","T",
IF(_xlfn.XLOOKUP(A60, sbti!A:A, sbti!D:D, "")="Committed","C",""))</f>
        <v/>
      </c>
      <c r="E60" t="str">
        <f>IF(OR(D60="T", D60="C"),
    _xlfn.XLOOKUP(A60, sbti!A:A, sbti!E:E, ""),
    ""
)</f>
        <v/>
      </c>
      <c r="F60" t="str">
        <f>IF(_xlfn.XLOOKUP(A60, sbti!F:F, sbti!G:G, "")="Targets Set","T",
IF(_xlfn.XLOOKUP(A60, sbti!F:F, sbti!G:G, "")="Committed","C",""))</f>
        <v/>
      </c>
      <c r="G60" t="str">
        <f>IF(OR('sbti evolution '!F60="T", 'sbti evolution '!F60="C"),
    _xlfn.XLOOKUP('sbti evolution '!A60, sbti!F:F, sbti!H:H, ""),
    ""
)</f>
        <v/>
      </c>
      <c r="H60" t="str">
        <f>IFERROR(
    IF(INDEX(sbti!J:J, MATCH(A60, sbti!F:F, 0))&lt;&gt;"", "T",
        IF(INDEX(sbti!K:K, MATCH(A60, sbti!F:F, 0))&lt;&gt;"", "C", "")
    ),
"")</f>
        <v/>
      </c>
      <c r="I60" t="str">
        <f>IFERROR(
    IF(INDEX(sbti!J:J, MATCH(A60, sbti!F:F, 0))&lt;&gt;"", INDEX(sbti!J:J, MATCH(A60, sbti!F:F, 0)),
        IF(INDEX(sbti!K:K, MATCH(A60, sbti!F:F, 0))&lt;&gt;"", INDEX(sbti!K:K, MATCH(A60, sbti!F:F, 0)), "")
    ),
"")</f>
        <v/>
      </c>
      <c r="J60" t="str">
        <f>IF(_xlfn.XLOOKUP(A60, sbti!L:L,sbti!M:M, "")="T","T",
IF(_xlfn.XLOOKUP(A60, sbti!L:L, sbti!M:M, "")="C","C",""))</f>
        <v/>
      </c>
      <c r="K60" t="str">
        <f>IF(OR(J60="T", J60="C"),
    _xlfn.XLOOKUP(A60, sbti!L:L,sbti!N:N),
    ""
)</f>
        <v/>
      </c>
      <c r="L60" t="str">
        <f>IF(_xlfn.XLOOKUP(A60, sbti!L:L,sbti!O:O, "")="s","T",
IF(_xlfn.XLOOKUP(A60, sbti!L:L, sbti!O:O, "")="c","C",""))</f>
        <v/>
      </c>
      <c r="M60" t="str">
        <f>IF(L60="T",_xlfn.XLOOKUP(A60,sbti!L:L,sbti!P:P,""),
IF(L60="C",_xlfn.XLOOKUP(A60,sbti!L:L,sbti!Q:Q,""),
""))</f>
        <v/>
      </c>
      <c r="N60" t="str">
        <f>IF(_xlfn.XLOOKUP(A60, sbti!R:R,sbti!S:S, "")="T","T",
IF(_xlfn.XLOOKUP(A60, sbti!R:R, sbti!S:S, "")="C","C",""))</f>
        <v/>
      </c>
      <c r="O60" t="str">
        <f>IF(OR(N60="T", N60="C"),
    _xlfn.XLOOKUP(A60, sbti!R:R,sbti!T:T),
    ""
)</f>
        <v/>
      </c>
      <c r="P60" t="str">
        <f>IFERROR(
    IF(INDEX(sbti!U:U, MATCH(A60, sbti!R:R, 0))&lt;&gt;"", "T",
        IF(INDEX(sbti!V:V, MATCH(A60, sbti!R:R, 0))&lt;&gt;"", "C", "")
    ),
"")</f>
        <v>C</v>
      </c>
      <c r="Q60">
        <f>IFERROR(
    IF(INDEX(sbti!U:U, MATCH(A60, sbti!R:R, 0))&lt;&gt;"",
       INDEX(sbti!U:U, MATCH(A60, sbti!R:R, 0)),
       IF(INDEX(sbti!V:V, MATCH(A60, sbti!R:R, 0))&lt;&gt;"",
          INDEX(sbti!V:V, MATCH(A60, sbti!R:R, 0)),
          "")
    ),
"")</f>
        <v>2030</v>
      </c>
      <c r="R60" t="str">
        <f>IF(_xlfn.XLOOKUP(A60, sbti!W:W,sbti!X:X, "")="T","T",
IF(_xlfn.XLOOKUP(A60, sbti!W:W, sbti!X:X, "")="C","C",""))</f>
        <v/>
      </c>
      <c r="S60" t="str">
        <f>IF(R60="T",_xlfn.XLOOKUP(A60,sbti!W:W,sbti!Y:Y,""),
IF(R60="C",_xlfn.XLOOKUP(A60,sbti!W:W,sbti!Z:Z,""),
""))</f>
        <v/>
      </c>
    </row>
    <row r="61" spans="1:19">
      <c r="A61" t="str">
        <v>Marathon Petroleum</v>
      </c>
      <c r="B61" t="str">
        <f>IF(_xlfn.XLOOKUP(A61, sbti!A:A,sbti!B:B, "")="Targets Set","T",
IF(_xlfn.XLOOKUP(A61, sbti!A:A, sbti!B:B, "")="Committed","C",""))</f>
        <v/>
      </c>
      <c r="C61" t="str">
        <f>IF(OR(B61="T", B61="C"),
    _xlfn.XLOOKUP(A61, sbti!A:A, sbti!C:C, ""),
    ""
)</f>
        <v/>
      </c>
      <c r="D61" t="str">
        <f>IF(_xlfn.XLOOKUP(A61, sbti!A:A,sbti!D:D, "")="Targets Set","T",
IF(_xlfn.XLOOKUP(A61, sbti!A:A, sbti!D:D, "")="Committed","C",""))</f>
        <v/>
      </c>
      <c r="E61" t="str">
        <f>IF(OR(D61="T", D61="C"),
    _xlfn.XLOOKUP(A61, sbti!A:A, sbti!E:E, ""),
    ""
)</f>
        <v/>
      </c>
      <c r="F61" t="str">
        <f>IF(_xlfn.XLOOKUP(A61, sbti!F:F, sbti!G:G, "")="Targets Set","T",
IF(_xlfn.XLOOKUP(A61, sbti!F:F, sbti!G:G, "")="Committed","C",""))</f>
        <v/>
      </c>
      <c r="G61" t="str">
        <f>IF(OR('sbti evolution '!F61="T", 'sbti evolution '!F61="C"),
    _xlfn.XLOOKUP('sbti evolution '!A61, sbti!F:F, sbti!H:H, ""),
    ""
)</f>
        <v/>
      </c>
      <c r="H61" t="str">
        <f>IFERROR(
    IF(INDEX(sbti!J:J, MATCH(A61, sbti!F:F, 0))&lt;&gt;"", "T",
        IF(INDEX(sbti!K:K, MATCH(A61, sbti!F:F, 0))&lt;&gt;"", "C", "")
    ),
"")</f>
        <v/>
      </c>
      <c r="I61" t="str">
        <f>IFERROR(
    IF(INDEX(sbti!J:J, MATCH(A61, sbti!F:F, 0))&lt;&gt;"", INDEX(sbti!J:J, MATCH(A61, sbti!F:F, 0)),
        IF(INDEX(sbti!K:K, MATCH(A61, sbti!F:F, 0))&lt;&gt;"", INDEX(sbti!K:K, MATCH(A61, sbti!F:F, 0)), "")
    ),
"")</f>
        <v/>
      </c>
      <c r="J61" t="str">
        <f>IF(_xlfn.XLOOKUP(A61, sbti!L:L,sbti!M:M, "")="T","T",
IF(_xlfn.XLOOKUP(A61, sbti!L:L, sbti!M:M, "")="C","C",""))</f>
        <v/>
      </c>
      <c r="K61" t="str">
        <f>IF(OR(J61="T", J61="C"),
    _xlfn.XLOOKUP(A61, sbti!L:L,sbti!N:N),
    ""
)</f>
        <v/>
      </c>
      <c r="L61" t="str">
        <f>IF(_xlfn.XLOOKUP(A61, sbti!L:L,sbti!O:O, "")="s","T",
IF(_xlfn.XLOOKUP(A61, sbti!L:L, sbti!O:O, "")="c","C",""))</f>
        <v/>
      </c>
      <c r="M61" t="str">
        <f>IF(L61="T",_xlfn.XLOOKUP(A61,sbti!L:L,sbti!P:P,""),
IF(L61="C",_xlfn.XLOOKUP(A61,sbti!L:L,sbti!Q:Q,""),
""))</f>
        <v/>
      </c>
      <c r="N61" t="str">
        <f>IF(_xlfn.XLOOKUP(A61, sbti!R:R,sbti!S:S, "")="T","T",
IF(_xlfn.XLOOKUP(A61, sbti!R:R, sbti!S:S, "")="C","C",""))</f>
        <v/>
      </c>
      <c r="O61" t="str">
        <f>IF(OR(N61="T", N61="C"),
    _xlfn.XLOOKUP(A61, sbti!R:R,sbti!T:T),
    ""
)</f>
        <v/>
      </c>
      <c r="P61" t="str">
        <f>IFERROR(
    IF(INDEX(sbti!U:U, MATCH(A61, sbti!R:R, 0))&lt;&gt;"", "T",
        IF(INDEX(sbti!V:V, MATCH(A61, sbti!R:R, 0))&lt;&gt;"", "C", "")
    ),
"")</f>
        <v/>
      </c>
      <c r="Q61" t="str">
        <f>IFERROR(
    IF(INDEX(sbti!U:U, MATCH(A61, sbti!R:R, 0))&lt;&gt;"",
       INDEX(sbti!U:U, MATCH(A61, sbti!R:R, 0)),
       IF(INDEX(sbti!V:V, MATCH(A61, sbti!R:R, 0))&lt;&gt;"",
          INDEX(sbti!V:V, MATCH(A61, sbti!R:R, 0)),
          "")
    ),
"")</f>
        <v/>
      </c>
      <c r="R61" t="str">
        <f>IF(_xlfn.XLOOKUP(A61, sbti!W:W,sbti!X:X, "")="T","T",
IF(_xlfn.XLOOKUP(A61, sbti!W:W, sbti!X:X, "")="C","C",""))</f>
        <v/>
      </c>
      <c r="S61" t="str">
        <f>IF(R61="T",_xlfn.XLOOKUP(A61,sbti!W:W,sbti!Y:Y,""),
IF(R61="C",_xlfn.XLOOKUP(A61,sbti!W:W,sbti!Z:Z,""),
""))</f>
        <v/>
      </c>
    </row>
    <row r="62" spans="1:19">
      <c r="A62" t="str">
        <v>China Communications Construction</v>
      </c>
      <c r="B62" t="str">
        <f>IF(_xlfn.XLOOKUP(A62, sbti!A:A,sbti!B:B, "")="Targets Set","T",
IF(_xlfn.XLOOKUP(A62, sbti!A:A, sbti!B:B, "")="Committed","C",""))</f>
        <v/>
      </c>
      <c r="C62" t="str">
        <f>IF(OR(B62="T", B62="C"),
    _xlfn.XLOOKUP(A62, sbti!A:A, sbti!C:C, ""),
    ""
)</f>
        <v/>
      </c>
      <c r="D62" t="str">
        <f>IF(_xlfn.XLOOKUP(A62, sbti!A:A,sbti!D:D, "")="Targets Set","T",
IF(_xlfn.XLOOKUP(A62, sbti!A:A, sbti!D:D, "")="Committed","C",""))</f>
        <v/>
      </c>
      <c r="E62" t="str">
        <f>IF(OR(D62="T", D62="C"),
    _xlfn.XLOOKUP(A62, sbti!A:A, sbti!E:E, ""),
    ""
)</f>
        <v/>
      </c>
      <c r="F62" t="str">
        <f>IF(_xlfn.XLOOKUP(A62, sbti!F:F, sbti!G:G, "")="Targets Set","T",
IF(_xlfn.XLOOKUP(A62, sbti!F:F, sbti!G:G, "")="Committed","C",""))</f>
        <v/>
      </c>
      <c r="G62" t="str">
        <f>IF(OR('sbti evolution '!F62="T", 'sbti evolution '!F62="C"),
    _xlfn.XLOOKUP('sbti evolution '!A62, sbti!F:F, sbti!H:H, ""),
    ""
)</f>
        <v/>
      </c>
      <c r="H62" t="str">
        <f>IFERROR(
    IF(INDEX(sbti!J:J, MATCH(A62, sbti!F:F, 0))&lt;&gt;"", "T",
        IF(INDEX(sbti!K:K, MATCH(A62, sbti!F:F, 0))&lt;&gt;"", "C", "")
    ),
"")</f>
        <v/>
      </c>
      <c r="I62" t="str">
        <f>IFERROR(
    IF(INDEX(sbti!J:J, MATCH(A62, sbti!F:F, 0))&lt;&gt;"", INDEX(sbti!J:J, MATCH(A62, sbti!F:F, 0)),
        IF(INDEX(sbti!K:K, MATCH(A62, sbti!F:F, 0))&lt;&gt;"", INDEX(sbti!K:K, MATCH(A62, sbti!F:F, 0)), "")
    ),
"")</f>
        <v/>
      </c>
      <c r="J62" t="str">
        <f>IF(_xlfn.XLOOKUP(A62, sbti!L:L,sbti!M:M, "")="T","T",
IF(_xlfn.XLOOKUP(A62, sbti!L:L, sbti!M:M, "")="C","C",""))</f>
        <v/>
      </c>
      <c r="K62" t="str">
        <f>IF(OR(J62="T", J62="C"),
    _xlfn.XLOOKUP(A62, sbti!L:L,sbti!N:N),
    ""
)</f>
        <v/>
      </c>
      <c r="L62" t="str">
        <f>IF(_xlfn.XLOOKUP(A62, sbti!L:L,sbti!O:O, "")="s","T",
IF(_xlfn.XLOOKUP(A62, sbti!L:L, sbti!O:O, "")="c","C",""))</f>
        <v/>
      </c>
      <c r="M62" t="str">
        <f>IF(L62="T",_xlfn.XLOOKUP(A62,sbti!L:L,sbti!P:P,""),
IF(L62="C",_xlfn.XLOOKUP(A62,sbti!L:L,sbti!Q:Q,""),
""))</f>
        <v/>
      </c>
      <c r="N62" t="str">
        <f>IF(_xlfn.XLOOKUP(A62, sbti!R:R,sbti!S:S, "")="T","T",
IF(_xlfn.XLOOKUP(A62, sbti!R:R, sbti!S:S, "")="C","C",""))</f>
        <v/>
      </c>
      <c r="O62" t="str">
        <f>IF(OR(N62="T", N62="C"),
    _xlfn.XLOOKUP(A62, sbti!R:R,sbti!T:T),
    ""
)</f>
        <v/>
      </c>
      <c r="P62" t="str">
        <f>IFERROR(
    IF(INDEX(sbti!U:U, MATCH(A62, sbti!R:R, 0))&lt;&gt;"", "T",
        IF(INDEX(sbti!V:V, MATCH(A62, sbti!R:R, 0))&lt;&gt;"", "C", "")
    ),
"")</f>
        <v/>
      </c>
      <c r="Q62" t="str">
        <f>IFERROR(
    IF(INDEX(sbti!U:U, MATCH(A62, sbti!R:R, 0))&lt;&gt;"",
       INDEX(sbti!U:U, MATCH(A62, sbti!R:R, 0)),
       IF(INDEX(sbti!V:V, MATCH(A62, sbti!R:R, 0))&lt;&gt;"",
          INDEX(sbti!V:V, MATCH(A62, sbti!R:R, 0)),
          "")
    ),
"")</f>
        <v/>
      </c>
      <c r="R62" t="str">
        <f>IF(_xlfn.XLOOKUP(A62, sbti!W:W,sbti!X:X, "")="T","T",
IF(_xlfn.XLOOKUP(A62, sbti!W:W, sbti!X:X, "")="C","C",""))</f>
        <v/>
      </c>
      <c r="S62" t="str">
        <f>IF(R62="T",_xlfn.XLOOKUP(A62,sbti!W:W,sbti!Y:Y,""),
IF(R62="C",_xlfn.XLOOKUP(A62,sbti!W:W,sbti!Z:Z,""),
""))</f>
        <v/>
      </c>
    </row>
    <row r="63" spans="1:19">
      <c r="A63" t="str">
        <v>CITIC Group</v>
      </c>
      <c r="B63" t="str">
        <f>IF(_xlfn.XLOOKUP(A63, sbti!A:A,sbti!B:B, "")="Targets Set","T",
IF(_xlfn.XLOOKUP(A63, sbti!A:A, sbti!B:B, "")="Committed","C",""))</f>
        <v/>
      </c>
      <c r="C63" t="str">
        <f>IF(OR(B63="T", B63="C"),
    _xlfn.XLOOKUP(A63, sbti!A:A, sbti!C:C, ""),
    ""
)</f>
        <v/>
      </c>
      <c r="D63" t="str">
        <f>IF(_xlfn.XLOOKUP(A63, sbti!A:A,sbti!D:D, "")="Targets Set","T",
IF(_xlfn.XLOOKUP(A63, sbti!A:A, sbti!D:D, "")="Committed","C",""))</f>
        <v/>
      </c>
      <c r="E63" t="str">
        <f>IF(OR(D63="T", D63="C"),
    _xlfn.XLOOKUP(A63, sbti!A:A, sbti!E:E, ""),
    ""
)</f>
        <v/>
      </c>
      <c r="F63" t="str">
        <f>IF(_xlfn.XLOOKUP(A63, sbti!F:F, sbti!G:G, "")="Targets Set","T",
IF(_xlfn.XLOOKUP(A63, sbti!F:F, sbti!G:G, "")="Committed","C",""))</f>
        <v/>
      </c>
      <c r="G63" t="str">
        <f>IF(OR('sbti evolution '!F63="T", 'sbti evolution '!F63="C"),
    _xlfn.XLOOKUP('sbti evolution '!A63, sbti!F:F, sbti!H:H, ""),
    ""
)</f>
        <v/>
      </c>
      <c r="H63" t="str">
        <f>IFERROR(
    IF(INDEX(sbti!J:J, MATCH(A63, sbti!F:F, 0))&lt;&gt;"", "T",
        IF(INDEX(sbti!K:K, MATCH(A63, sbti!F:F, 0))&lt;&gt;"", "C", "")
    ),
"")</f>
        <v/>
      </c>
      <c r="I63" t="str">
        <f>IFERROR(
    IF(INDEX(sbti!J:J, MATCH(A63, sbti!F:F, 0))&lt;&gt;"", INDEX(sbti!J:J, MATCH(A63, sbti!F:F, 0)),
        IF(INDEX(sbti!K:K, MATCH(A63, sbti!F:F, 0))&lt;&gt;"", INDEX(sbti!K:K, MATCH(A63, sbti!F:F, 0)), "")
    ),
"")</f>
        <v/>
      </c>
      <c r="J63" t="str">
        <f>IF(_xlfn.XLOOKUP(A63, sbti!L:L,sbti!M:M, "")="T","T",
IF(_xlfn.XLOOKUP(A63, sbti!L:L, sbti!M:M, "")="C","C",""))</f>
        <v/>
      </c>
      <c r="K63" t="str">
        <f>IF(OR(J63="T", J63="C"),
    _xlfn.XLOOKUP(A63, sbti!L:L,sbti!N:N),
    ""
)</f>
        <v/>
      </c>
      <c r="L63" t="str">
        <f>IF(_xlfn.XLOOKUP(A63, sbti!L:L,sbti!O:O, "")="s","T",
IF(_xlfn.XLOOKUP(A63, sbti!L:L, sbti!O:O, "")="c","C",""))</f>
        <v/>
      </c>
      <c r="M63" t="str">
        <f>IF(L63="T",_xlfn.XLOOKUP(A63,sbti!L:L,sbti!P:P,""),
IF(L63="C",_xlfn.XLOOKUP(A63,sbti!L:L,sbti!Q:Q,""),
""))</f>
        <v/>
      </c>
      <c r="N63" t="str">
        <f>IF(_xlfn.XLOOKUP(A63, sbti!R:R,sbti!S:S, "")="T","T",
IF(_xlfn.XLOOKUP(A63, sbti!R:R, sbti!S:S, "")="C","C",""))</f>
        <v/>
      </c>
      <c r="O63" t="str">
        <f>IF(OR(N63="T", N63="C"),
    _xlfn.XLOOKUP(A63, sbti!R:R,sbti!T:T),
    ""
)</f>
        <v/>
      </c>
      <c r="P63" t="str">
        <f>IFERROR(
    IF(INDEX(sbti!U:U, MATCH(A63, sbti!R:R, 0))&lt;&gt;"", "T",
        IF(INDEX(sbti!V:V, MATCH(A63, sbti!R:R, 0))&lt;&gt;"", "C", "")
    ),
"")</f>
        <v/>
      </c>
      <c r="Q63" t="str">
        <f>IFERROR(
    IF(INDEX(sbti!U:U, MATCH(A63, sbti!R:R, 0))&lt;&gt;"",
       INDEX(sbti!U:U, MATCH(A63, sbti!R:R, 0)),
       IF(INDEX(sbti!V:V, MATCH(A63, sbti!R:R, 0))&lt;&gt;"",
          INDEX(sbti!V:V, MATCH(A63, sbti!R:R, 0)),
          "")
    ),
"")</f>
        <v/>
      </c>
      <c r="R63" t="str">
        <f>IF(_xlfn.XLOOKUP(A63, sbti!W:W,sbti!X:X, "")="T","T",
IF(_xlfn.XLOOKUP(A63, sbti!W:W, sbti!X:X, "")="C","C",""))</f>
        <v/>
      </c>
      <c r="S63" t="str">
        <f>IF(R63="T",_xlfn.XLOOKUP(A63,sbti!W:W,sbti!Y:Y,""),
IF(R63="C",_xlfn.XLOOKUP(A63,sbti!W:W,sbti!Z:Z,""),
""))</f>
        <v/>
      </c>
    </row>
    <row r="64" spans="1:19">
      <c r="A64" t="str">
        <v>Alibaba Group Holding</v>
      </c>
      <c r="B64" t="str">
        <f>IF(_xlfn.XLOOKUP(A64, sbti!A:A,sbti!B:B, "")="Targets Set","T",
IF(_xlfn.XLOOKUP(A64, sbti!A:A, sbti!B:B, "")="Committed","C",""))</f>
        <v/>
      </c>
      <c r="C64" t="str">
        <f>IF(OR(B64="T", B64="C"),
    _xlfn.XLOOKUP(A64, sbti!A:A, sbti!C:C, ""),
    ""
)</f>
        <v/>
      </c>
      <c r="D64" t="str">
        <f>IF(_xlfn.XLOOKUP(A64, sbti!A:A,sbti!D:D, "")="Targets Set","T",
IF(_xlfn.XLOOKUP(A64, sbti!A:A, sbti!D:D, "")="Committed","C",""))</f>
        <v/>
      </c>
      <c r="E64" t="str">
        <f>IF(OR(D64="T", D64="C"),
    _xlfn.XLOOKUP(A64, sbti!A:A, sbti!E:E, ""),
    ""
)</f>
        <v/>
      </c>
      <c r="F64" t="str">
        <f>IF(_xlfn.XLOOKUP(A64, sbti!F:F, sbti!G:G, "")="Targets Set","T",
IF(_xlfn.XLOOKUP(A64, sbti!F:F, sbti!G:G, "")="Committed","C",""))</f>
        <v>C</v>
      </c>
      <c r="G64">
        <f>IF(OR('sbti evolution '!F64="T", 'sbti evolution '!F64="C"),
    _xlfn.XLOOKUP('sbti evolution '!A64, sbti!F:F, sbti!H:H, ""),
    ""
)</f>
        <v>2030</v>
      </c>
      <c r="H64" t="str">
        <f>IFERROR(
    IF(INDEX(sbti!J:J, MATCH(A64, sbti!F:F, 0))&lt;&gt;"", "T",
        IF(INDEX(sbti!K:K, MATCH(A64, sbti!F:F, 0))&lt;&gt;"", "C", "")
    ),
"")</f>
        <v>C</v>
      </c>
      <c r="I64">
        <f>IFERROR(
    IF(INDEX(sbti!J:J, MATCH(A64, sbti!F:F, 0))&lt;&gt;"", INDEX(sbti!J:J, MATCH(A64, sbti!F:F, 0)),
        IF(INDEX(sbti!K:K, MATCH(A64, sbti!F:F, 0))&lt;&gt;"", INDEX(sbti!K:K, MATCH(A64, sbti!F:F, 0)), "")
    ),
"")</f>
        <v>2021</v>
      </c>
      <c r="J64" t="str">
        <f>IF(_xlfn.XLOOKUP(A64, sbti!L:L,sbti!M:M, "")="T","T",
IF(_xlfn.XLOOKUP(A64, sbti!L:L, sbti!M:M, "")="C","C",""))</f>
        <v>C</v>
      </c>
      <c r="K64">
        <f>IF(OR(J64="T", J64="C"),
    _xlfn.XLOOKUP(A64, sbti!L:L,sbti!N:N),
    ""
)</f>
        <v>2030</v>
      </c>
      <c r="L64" t="str">
        <f>IF(_xlfn.XLOOKUP(A64, sbti!L:L,sbti!O:O, "")="s","T",
IF(_xlfn.XLOOKUP(A64, sbti!L:L, sbti!O:O, "")="c","C",""))</f>
        <v>C</v>
      </c>
      <c r="M64">
        <f>IF(L64="T",_xlfn.XLOOKUP(A64,sbti!L:L,sbti!P:P,""),
IF(L64="C",_xlfn.XLOOKUP(A64,sbti!L:L,sbti!Q:Q,""),
""))</f>
        <v>2021</v>
      </c>
      <c r="N64" t="str">
        <f>IF(_xlfn.XLOOKUP(A64, sbti!R:R,sbti!S:S, "")="T","T",
IF(_xlfn.XLOOKUP(A64, sbti!R:R, sbti!S:S, "")="C","C",""))</f>
        <v>C</v>
      </c>
      <c r="O64">
        <f>IF(OR(N64="T", N64="C"),
    _xlfn.XLOOKUP(A64, sbti!R:R,sbti!T:T),
    ""
)</f>
        <v>2030</v>
      </c>
      <c r="P64" t="str">
        <f>IFERROR(
    IF(INDEX(sbti!U:U, MATCH(A64, sbti!R:R, 0))&lt;&gt;"", "T",
        IF(INDEX(sbti!V:V, MATCH(A64, sbti!R:R, 0))&lt;&gt;"", "C", "")
    ),
"")</f>
        <v/>
      </c>
      <c r="Q64" t="str">
        <f>IFERROR(
    IF(INDEX(sbti!U:U, MATCH(A64, sbti!R:R, 0))&lt;&gt;"",
       INDEX(sbti!U:U, MATCH(A64, sbti!R:R, 0)),
       IF(INDEX(sbti!V:V, MATCH(A64, sbti!R:R, 0))&lt;&gt;"",
          INDEX(sbti!V:V, MATCH(A64, sbti!R:R, 0)),
          "")
    ),
"")</f>
        <v/>
      </c>
      <c r="R64" t="str">
        <f>IF(_xlfn.XLOOKUP(A64, sbti!W:W,sbti!X:X, "")="T","T",
IF(_xlfn.XLOOKUP(A64, sbti!W:W, sbti!X:X, "")="C","C",""))</f>
        <v/>
      </c>
      <c r="S64" t="str">
        <f>IF(R64="T",_xlfn.XLOOKUP(A64,sbti!W:W,sbti!Y:Y,""),
IF(R64="C",_xlfn.XLOOKUP(A64,sbti!W:W,sbti!Z:Z,""),
""))</f>
        <v/>
      </c>
    </row>
    <row r="65" spans="1:19">
      <c r="A65" t="str">
        <v>Verizon Communications</v>
      </c>
      <c r="B65" t="str">
        <f>IF(_xlfn.XLOOKUP(A65, sbti!A:A,sbti!B:B, "")="Targets Set","T",
IF(_xlfn.XLOOKUP(A65, sbti!A:A, sbti!B:B, "")="Committed","C",""))</f>
        <v/>
      </c>
      <c r="C65" t="str">
        <f>IF(OR(B65="T", B65="C"),
    _xlfn.XLOOKUP(A65, sbti!A:A, sbti!C:C, ""),
    ""
)</f>
        <v/>
      </c>
      <c r="D65" t="str">
        <f>IF(_xlfn.XLOOKUP(A65, sbti!A:A,sbti!D:D, "")="Targets Set","T",
IF(_xlfn.XLOOKUP(A65, sbti!A:A, sbti!D:D, "")="Committed","C",""))</f>
        <v/>
      </c>
      <c r="E65" t="str">
        <f>IF(OR(D65="T", D65="C"),
    _xlfn.XLOOKUP(A65, sbti!A:A, sbti!E:E, ""),
    ""
)</f>
        <v/>
      </c>
      <c r="F65" t="str">
        <f>IF(_xlfn.XLOOKUP(A65, sbti!F:F, sbti!G:G, "")="Targets Set","T",
IF(_xlfn.XLOOKUP(A65, sbti!F:F, sbti!G:G, "")="Committed","C",""))</f>
        <v>T</v>
      </c>
      <c r="G65">
        <f>IF(OR('sbti evolution '!F65="T", 'sbti evolution '!F65="C"),
    _xlfn.XLOOKUP('sbti evolution '!A65, sbti!F:F, sbti!H:H, ""),
    ""
)</f>
        <v>2035</v>
      </c>
      <c r="H65" t="str">
        <f>IFERROR(
    IF(INDEX(sbti!J:J, MATCH(A65, sbti!F:F, 0))&lt;&gt;"", "T",
        IF(INDEX(sbti!K:K, MATCH(A65, sbti!F:F, 0))&lt;&gt;"", "C", "")
    ),
"")</f>
        <v>C</v>
      </c>
      <c r="I65">
        <f>IFERROR(
    IF(INDEX(sbti!J:J, MATCH(A65, sbti!F:F, 0))&lt;&gt;"", INDEX(sbti!J:J, MATCH(A65, sbti!F:F, 0)),
        IF(INDEX(sbti!K:K, MATCH(A65, sbti!F:F, 0))&lt;&gt;"", INDEX(sbti!K:K, MATCH(A65, sbti!F:F, 0)), "")
    ),
"")</f>
        <v>2021</v>
      </c>
      <c r="J65" t="str">
        <f>IF(_xlfn.XLOOKUP(A65, sbti!L:L,sbti!M:M, "")="T","T",
IF(_xlfn.XLOOKUP(A65, sbti!L:L, sbti!M:M, "")="C","C",""))</f>
        <v>T</v>
      </c>
      <c r="K65">
        <f>IF(OR(J65="T", J65="C"),
    _xlfn.XLOOKUP(A65, sbti!L:L,sbti!N:N),
    ""
)</f>
        <v>2030</v>
      </c>
      <c r="L65" t="str">
        <f>IF(_xlfn.XLOOKUP(A65, sbti!L:L,sbti!O:O, "")="s","T",
IF(_xlfn.XLOOKUP(A65, sbti!L:L, sbti!O:O, "")="c","C",""))</f>
        <v/>
      </c>
      <c r="M65" t="str">
        <f>IF(L65="T",_xlfn.XLOOKUP(A65,sbti!L:L,sbti!P:P,""),
IF(L65="C",_xlfn.XLOOKUP(A65,sbti!L:L,sbti!Q:Q,""),
""))</f>
        <v/>
      </c>
      <c r="N65" t="str">
        <f>IF(_xlfn.XLOOKUP(A65, sbti!R:R,sbti!S:S, "")="T","T",
IF(_xlfn.XLOOKUP(A65, sbti!R:R, sbti!S:S, "")="C","C",""))</f>
        <v>T</v>
      </c>
      <c r="O65">
        <f>IF(OR(N65="T", N65="C"),
    _xlfn.XLOOKUP(A65, sbti!R:R,sbti!T:T),
    ""
)</f>
        <v>2030</v>
      </c>
      <c r="P65" t="str">
        <f>IFERROR(
    IF(INDEX(sbti!U:U, MATCH(A65, sbti!R:R, 0))&lt;&gt;"", "T",
        IF(INDEX(sbti!V:V, MATCH(A65, sbti!R:R, 0))&lt;&gt;"", "C", "")
    ),
"")</f>
        <v>C</v>
      </c>
      <c r="Q65">
        <f>IFERROR(
    IF(INDEX(sbti!U:U, MATCH(A65, sbti!R:R, 0))&lt;&gt;"",
       INDEX(sbti!U:U, MATCH(A65, sbti!R:R, 0)),
       IF(INDEX(sbti!V:V, MATCH(A65, sbti!R:R, 0))&lt;&gt;"",
          INDEX(sbti!V:V, MATCH(A65, sbti!R:R, 0)),
          "")
    ),
"")</f>
        <v>2035</v>
      </c>
      <c r="R65" t="str">
        <f>IF(_xlfn.XLOOKUP(A65, sbti!W:W,sbti!X:X, "")="T","T",
IF(_xlfn.XLOOKUP(A65, sbti!W:W, sbti!X:X, "")="C","C",""))</f>
        <v>T</v>
      </c>
      <c r="S65">
        <f>IF(R65="T",_xlfn.XLOOKUP(A65,sbti!W:W,sbti!Y:Y,""),
IF(R65="C",_xlfn.XLOOKUP(A65,sbti!W:W,sbti!Z:Z,""),
""))</f>
        <v>2030</v>
      </c>
    </row>
    <row r="66" spans="1:19">
      <c r="A66" t="str">
        <v>China National Offshore Oil</v>
      </c>
      <c r="B66" t="str">
        <f>IF(_xlfn.XLOOKUP(A66, sbti!A:A,sbti!B:B, "")="Targets Set","T",
IF(_xlfn.XLOOKUP(A66, sbti!A:A, sbti!B:B, "")="Committed","C",""))</f>
        <v/>
      </c>
      <c r="C66" t="str">
        <f>IF(OR(B66="T", B66="C"),
    _xlfn.XLOOKUP(A66, sbti!A:A, sbti!C:C, ""),
    ""
)</f>
        <v/>
      </c>
      <c r="D66" t="str">
        <f>IF(_xlfn.XLOOKUP(A66, sbti!A:A,sbti!D:D, "")="Targets Set","T",
IF(_xlfn.XLOOKUP(A66, sbti!A:A, sbti!D:D, "")="Committed","C",""))</f>
        <v/>
      </c>
      <c r="E66" t="str">
        <f>IF(OR(D66="T", D66="C"),
    _xlfn.XLOOKUP(A66, sbti!A:A, sbti!E:E, ""),
    ""
)</f>
        <v/>
      </c>
      <c r="F66" t="str">
        <f>IF(_xlfn.XLOOKUP(A66, sbti!F:F, sbti!G:G, "")="Targets Set","T",
IF(_xlfn.XLOOKUP(A66, sbti!F:F, sbti!G:G, "")="Committed","C",""))</f>
        <v/>
      </c>
      <c r="G66" t="str">
        <f>IF(OR('sbti evolution '!F66="T", 'sbti evolution '!F66="C"),
    _xlfn.XLOOKUP('sbti evolution '!A66, sbti!F:F, sbti!H:H, ""),
    ""
)</f>
        <v/>
      </c>
      <c r="H66" t="str">
        <f>IFERROR(
    IF(INDEX(sbti!J:J, MATCH(A66, sbti!F:F, 0))&lt;&gt;"", "T",
        IF(INDEX(sbti!K:K, MATCH(A66, sbti!F:F, 0))&lt;&gt;"", "C", "")
    ),
"")</f>
        <v/>
      </c>
      <c r="I66" t="str">
        <f>IFERROR(
    IF(INDEX(sbti!J:J, MATCH(A66, sbti!F:F, 0))&lt;&gt;"", INDEX(sbti!J:J, MATCH(A66, sbti!F:F, 0)),
        IF(INDEX(sbti!K:K, MATCH(A66, sbti!F:F, 0))&lt;&gt;"", INDEX(sbti!K:K, MATCH(A66, sbti!F:F, 0)), "")
    ),
"")</f>
        <v/>
      </c>
      <c r="J66" t="str">
        <f>IF(_xlfn.XLOOKUP(A66, sbti!L:L,sbti!M:M, "")="T","T",
IF(_xlfn.XLOOKUP(A66, sbti!L:L, sbti!M:M, "")="C","C",""))</f>
        <v/>
      </c>
      <c r="K66" t="str">
        <f>IF(OR(J66="T", J66="C"),
    _xlfn.XLOOKUP(A66, sbti!L:L,sbti!N:N),
    ""
)</f>
        <v/>
      </c>
      <c r="L66" t="str">
        <f>IF(_xlfn.XLOOKUP(A66, sbti!L:L,sbti!O:O, "")="s","T",
IF(_xlfn.XLOOKUP(A66, sbti!L:L, sbti!O:O, "")="c","C",""))</f>
        <v/>
      </c>
      <c r="M66" t="str">
        <f>IF(L66="T",_xlfn.XLOOKUP(A66,sbti!L:L,sbti!P:P,""),
IF(L66="C",_xlfn.XLOOKUP(A66,sbti!L:L,sbti!Q:Q,""),
""))</f>
        <v/>
      </c>
      <c r="N66" t="str">
        <f>IF(_xlfn.XLOOKUP(A66, sbti!R:R,sbti!S:S, "")="T","T",
IF(_xlfn.XLOOKUP(A66, sbti!R:R, sbti!S:S, "")="C","C",""))</f>
        <v/>
      </c>
      <c r="O66" t="str">
        <f>IF(OR(N66="T", N66="C"),
    _xlfn.XLOOKUP(A66, sbti!R:R,sbti!T:T),
    ""
)</f>
        <v/>
      </c>
      <c r="P66" t="str">
        <f>IFERROR(
    IF(INDEX(sbti!U:U, MATCH(A66, sbti!R:R, 0))&lt;&gt;"", "T",
        IF(INDEX(sbti!V:V, MATCH(A66, sbti!R:R, 0))&lt;&gt;"", "C", "")
    ),
"")</f>
        <v/>
      </c>
      <c r="Q66" t="str">
        <f>IFERROR(
    IF(INDEX(sbti!U:U, MATCH(A66, sbti!R:R, 0))&lt;&gt;"",
       INDEX(sbti!U:U, MATCH(A66, sbti!R:R, 0)),
       IF(INDEX(sbti!V:V, MATCH(A66, sbti!R:R, 0))&lt;&gt;"",
          INDEX(sbti!V:V, MATCH(A66, sbti!R:R, 0)),
          "")
    ),
"")</f>
        <v/>
      </c>
      <c r="R66" t="str">
        <f>IF(_xlfn.XLOOKUP(A66, sbti!W:W,sbti!X:X, "")="T","T",
IF(_xlfn.XLOOKUP(A66, sbti!W:W, sbti!X:X, "")="C","C",""))</f>
        <v/>
      </c>
      <c r="S66" t="str">
        <f>IF(R66="T",_xlfn.XLOOKUP(A66,sbti!W:W,sbti!Y:Y,""),
IF(R66="C",_xlfn.XLOOKUP(A66,sbti!W:W,sbti!Z:Z,""),
""))</f>
        <v/>
      </c>
    </row>
    <row r="67" spans="1:19">
      <c r="A67" t="str">
        <v>Nvidia</v>
      </c>
      <c r="B67" t="str">
        <f>IF(_xlfn.XLOOKUP(A67, sbti!A:A,sbti!B:B, "")="Targets Set","T",
IF(_xlfn.XLOOKUP(A67, sbti!A:A, sbti!B:B, "")="Committed","C",""))</f>
        <v>T</v>
      </c>
      <c r="C67">
        <f>IF(OR(B67="T", B67="C"),
    _xlfn.XLOOKUP(A67, sbti!A:A, sbti!C:C, ""),
    ""
)</f>
        <v>2030</v>
      </c>
      <c r="D67" t="str">
        <f>IF(_xlfn.XLOOKUP(A67, sbti!A:A,sbti!D:D, "")="Targets Set","T",
IF(_xlfn.XLOOKUP(A67, sbti!A:A, sbti!D:D, "")="Committed","C",""))</f>
        <v/>
      </c>
      <c r="E67" t="str">
        <f>IF(OR(D67="T", D67="C"),
    _xlfn.XLOOKUP(A67, sbti!A:A, sbti!E:E, ""),
    ""
)</f>
        <v/>
      </c>
      <c r="F67" t="str">
        <f>IF(_xlfn.XLOOKUP(A67, sbti!F:F, sbti!G:G, "")="Targets Set","T",
IF(_xlfn.XLOOKUP(A67, sbti!F:F, sbti!G:G, "")="Committed","C",""))</f>
        <v/>
      </c>
      <c r="G67" t="str">
        <f>IF(OR('sbti evolution '!F67="T", 'sbti evolution '!F67="C"),
    _xlfn.XLOOKUP('sbti evolution '!A67, sbti!F:F, sbti!H:H, ""),
    ""
)</f>
        <v/>
      </c>
      <c r="H67" t="str">
        <f>IFERROR(
    IF(INDEX(sbti!J:J, MATCH(A67, sbti!F:F, 0))&lt;&gt;"", "T",
        IF(INDEX(sbti!K:K, MATCH(A67, sbti!F:F, 0))&lt;&gt;"", "C", "")
    ),
"")</f>
        <v/>
      </c>
      <c r="I67" t="str">
        <f>IFERROR(
    IF(INDEX(sbti!J:J, MATCH(A67, sbti!F:F, 0))&lt;&gt;"", INDEX(sbti!J:J, MATCH(A67, sbti!F:F, 0)),
        IF(INDEX(sbti!K:K, MATCH(A67, sbti!F:F, 0))&lt;&gt;"", INDEX(sbti!K:K, MATCH(A67, sbti!F:F, 0)), "")
    ),
"")</f>
        <v/>
      </c>
      <c r="J67" t="str">
        <f>IF(_xlfn.XLOOKUP(A67, sbti!L:L,sbti!M:M, "")="T","T",
IF(_xlfn.XLOOKUP(A67, sbti!L:L, sbti!M:M, "")="C","C",""))</f>
        <v/>
      </c>
      <c r="K67" t="str">
        <f>IF(OR(J67="T", J67="C"),
    _xlfn.XLOOKUP(A67, sbti!L:L,sbti!N:N),
    ""
)</f>
        <v/>
      </c>
      <c r="L67" t="str">
        <f>IF(_xlfn.XLOOKUP(A67, sbti!L:L,sbti!O:O, "")="s","T",
IF(_xlfn.XLOOKUP(A67, sbti!L:L, sbti!O:O, "")="c","C",""))</f>
        <v/>
      </c>
      <c r="M67" t="str">
        <f>IF(L67="T",_xlfn.XLOOKUP(A67,sbti!L:L,sbti!P:P,""),
IF(L67="C",_xlfn.XLOOKUP(A67,sbti!L:L,sbti!Q:Q,""),
""))</f>
        <v/>
      </c>
      <c r="N67" t="str">
        <f>IF(_xlfn.XLOOKUP(A67, sbti!R:R,sbti!S:S, "")="T","T",
IF(_xlfn.XLOOKUP(A67, sbti!R:R, sbti!S:S, "")="C","C",""))</f>
        <v/>
      </c>
      <c r="O67" t="str">
        <f>IF(OR(N67="T", N67="C"),
    _xlfn.XLOOKUP(A67, sbti!R:R,sbti!T:T),
    ""
)</f>
        <v/>
      </c>
      <c r="P67" t="str">
        <f>IFERROR(
    IF(INDEX(sbti!U:U, MATCH(A67, sbti!R:R, 0))&lt;&gt;"", "T",
        IF(INDEX(sbti!V:V, MATCH(A67, sbti!R:R, 0))&lt;&gt;"", "C", "")
    ),
"")</f>
        <v/>
      </c>
      <c r="Q67" t="str">
        <f>IFERROR(
    IF(INDEX(sbti!U:U, MATCH(A67, sbti!R:R, 0))&lt;&gt;"",
       INDEX(sbti!U:U, MATCH(A67, sbti!R:R, 0)),
       IF(INDEX(sbti!V:V, MATCH(A67, sbti!R:R, 0))&lt;&gt;"",
          INDEX(sbti!V:V, MATCH(A67, sbti!R:R, 0)),
          "")
    ),
"")</f>
        <v/>
      </c>
      <c r="R67" t="str">
        <f>IF(_xlfn.XLOOKUP(A67, sbti!W:W,sbti!X:X, "")="T","T",
IF(_xlfn.XLOOKUP(A67, sbti!W:W, sbti!X:X, "")="C","C",""))</f>
        <v/>
      </c>
      <c r="S67" t="str">
        <f>IF(R67="T",_xlfn.XLOOKUP(A67,sbti!W:W,sbti!Y:Y,""),
IF(R67="C",_xlfn.XLOOKUP(A67,sbti!W:W,sbti!Z:Z,""),
""))</f>
        <v/>
      </c>
    </row>
    <row r="68" spans="1:19">
      <c r="A68" t="str">
        <v>China Resources</v>
      </c>
      <c r="B68" t="str">
        <f>IF(_xlfn.XLOOKUP(A68, sbti!A:A,sbti!B:B, "")="Targets Set","T",
IF(_xlfn.XLOOKUP(A68, sbti!A:A, sbti!B:B, "")="Committed","C",""))</f>
        <v/>
      </c>
      <c r="C68" t="str">
        <f>IF(OR(B68="T", B68="C"),
    _xlfn.XLOOKUP(A68, sbti!A:A, sbti!C:C, ""),
    ""
)</f>
        <v/>
      </c>
      <c r="D68" t="str">
        <f>IF(_xlfn.XLOOKUP(A68, sbti!A:A,sbti!D:D, "")="Targets Set","T",
IF(_xlfn.XLOOKUP(A68, sbti!A:A, sbti!D:D, "")="Committed","C",""))</f>
        <v/>
      </c>
      <c r="E68" t="str">
        <f>IF(OR(D68="T", D68="C"),
    _xlfn.XLOOKUP(A68, sbti!A:A, sbti!E:E, ""),
    ""
)</f>
        <v/>
      </c>
      <c r="F68" t="str">
        <f>IF(_xlfn.XLOOKUP(A68, sbti!F:F, sbti!G:G, "")="Targets Set","T",
IF(_xlfn.XLOOKUP(A68, sbti!F:F, sbti!G:G, "")="Committed","C",""))</f>
        <v/>
      </c>
      <c r="G68" t="str">
        <f>IF(OR('sbti evolution '!F68="T", 'sbti evolution '!F68="C"),
    _xlfn.XLOOKUP('sbti evolution '!A68, sbti!F:F, sbti!H:H, ""),
    ""
)</f>
        <v/>
      </c>
      <c r="H68" t="str">
        <f>IFERROR(
    IF(INDEX(sbti!J:J, MATCH(A68, sbti!F:F, 0))&lt;&gt;"", "T",
        IF(INDEX(sbti!K:K, MATCH(A68, sbti!F:F, 0))&lt;&gt;"", "C", "")
    ),
"")</f>
        <v/>
      </c>
      <c r="I68" t="str">
        <f>IFERROR(
    IF(INDEX(sbti!J:J, MATCH(A68, sbti!F:F, 0))&lt;&gt;"", INDEX(sbti!J:J, MATCH(A68, sbti!F:F, 0)),
        IF(INDEX(sbti!K:K, MATCH(A68, sbti!F:F, 0))&lt;&gt;"", INDEX(sbti!K:K, MATCH(A68, sbti!F:F, 0)), "")
    ),
"")</f>
        <v/>
      </c>
      <c r="J68" t="str">
        <f>IF(_xlfn.XLOOKUP(A68, sbti!L:L,sbti!M:M, "")="T","T",
IF(_xlfn.XLOOKUP(A68, sbti!L:L, sbti!M:M, "")="C","C",""))</f>
        <v/>
      </c>
      <c r="K68" t="str">
        <f>IF(OR(J68="T", J68="C"),
    _xlfn.XLOOKUP(A68, sbti!L:L,sbti!N:N),
    ""
)</f>
        <v/>
      </c>
      <c r="L68" t="str">
        <f>IF(_xlfn.XLOOKUP(A68, sbti!L:L,sbti!O:O, "")="s","T",
IF(_xlfn.XLOOKUP(A68, sbti!L:L, sbti!O:O, "")="c","C",""))</f>
        <v/>
      </c>
      <c r="M68" t="str">
        <f>IF(L68="T",_xlfn.XLOOKUP(A68,sbti!L:L,sbti!P:P,""),
IF(L68="C",_xlfn.XLOOKUP(A68,sbti!L:L,sbti!Q:Q,""),
""))</f>
        <v/>
      </c>
      <c r="N68" t="str">
        <f>IF(_xlfn.XLOOKUP(A68, sbti!R:R,sbti!S:S, "")="T","T",
IF(_xlfn.XLOOKUP(A68, sbti!R:R, sbti!S:S, "")="C","C",""))</f>
        <v/>
      </c>
      <c r="O68" t="str">
        <f>IF(OR(N68="T", N68="C"),
    _xlfn.XLOOKUP(A68, sbti!R:R,sbti!T:T),
    ""
)</f>
        <v/>
      </c>
      <c r="P68" t="str">
        <f>IFERROR(
    IF(INDEX(sbti!U:U, MATCH(A68, sbti!R:R, 0))&lt;&gt;"", "T",
        IF(INDEX(sbti!V:V, MATCH(A68, sbti!R:R, 0))&lt;&gt;"", "C", "")
    ),
"")</f>
        <v/>
      </c>
      <c r="Q68" t="str">
        <f>IFERROR(
    IF(INDEX(sbti!U:U, MATCH(A68, sbti!R:R, 0))&lt;&gt;"",
       INDEX(sbti!U:U, MATCH(A68, sbti!R:R, 0)),
       IF(INDEX(sbti!V:V, MATCH(A68, sbti!R:R, 0))&lt;&gt;"",
          INDEX(sbti!V:V, MATCH(A68, sbti!R:R, 0)),
          "")
    ),
"")</f>
        <v/>
      </c>
      <c r="R68" t="str">
        <f>IF(_xlfn.XLOOKUP(A68, sbti!W:W,sbti!X:X, "")="T","T",
IF(_xlfn.XLOOKUP(A68, sbti!W:W, sbti!X:X, "")="C","C",""))</f>
        <v/>
      </c>
      <c r="S68" t="str">
        <f>IF(R68="T",_xlfn.XLOOKUP(A68,sbti!W:W,sbti!Y:Y,""),
IF(R68="C",_xlfn.XLOOKUP(A68,sbti!W:W,sbti!Z:Z,""),
""))</f>
        <v/>
      </c>
    </row>
    <row r="69" spans="1:19">
      <c r="A69" t="str">
        <v>Hyundai Motor</v>
      </c>
      <c r="B69" t="str">
        <f>IF(_xlfn.XLOOKUP(A69, sbti!A:A,sbti!B:B, "")="Targets Set","T",
IF(_xlfn.XLOOKUP(A69, sbti!A:A, sbti!B:B, "")="Committed","C",""))</f>
        <v>C</v>
      </c>
      <c r="C69">
        <f>IF(OR(B69="T", B69="C"),
    _xlfn.XLOOKUP(A69, sbti!A:A, sbti!C:C, ""),
    ""
)</f>
        <v>2030</v>
      </c>
      <c r="D69" t="str">
        <f>IF(_xlfn.XLOOKUP(A69, sbti!A:A,sbti!D:D, "")="Targets Set","T",
IF(_xlfn.XLOOKUP(A69, sbti!A:A, sbti!D:D, "")="Committed","C",""))</f>
        <v/>
      </c>
      <c r="E69" t="str">
        <f>IF(OR(D69="T", D69="C"),
    _xlfn.XLOOKUP(A69, sbti!A:A, sbti!E:E, ""),
    ""
)</f>
        <v/>
      </c>
      <c r="F69" t="str">
        <f>IF(_xlfn.XLOOKUP(A69, sbti!F:F, sbti!G:G, "")="Targets Set","T",
IF(_xlfn.XLOOKUP(A69, sbti!F:F, sbti!G:G, "")="Committed","C",""))</f>
        <v/>
      </c>
      <c r="G69" t="str">
        <f>IF(OR('sbti evolution '!F69="T", 'sbti evolution '!F69="C"),
    _xlfn.XLOOKUP('sbti evolution '!A69, sbti!F:F, sbti!H:H, ""),
    ""
)</f>
        <v/>
      </c>
      <c r="H69" t="str">
        <f>IFERROR(
    IF(INDEX(sbti!J:J, MATCH(A69, sbti!F:F, 0))&lt;&gt;"", "T",
        IF(INDEX(sbti!K:K, MATCH(A69, sbti!F:F, 0))&lt;&gt;"", "C", "")
    ),
"")</f>
        <v/>
      </c>
      <c r="I69" t="str">
        <f>IFERROR(
    IF(INDEX(sbti!J:J, MATCH(A69, sbti!F:F, 0))&lt;&gt;"", INDEX(sbti!J:J, MATCH(A69, sbti!F:F, 0)),
        IF(INDEX(sbti!K:K, MATCH(A69, sbti!F:F, 0))&lt;&gt;"", INDEX(sbti!K:K, MATCH(A69, sbti!F:F, 0)), "")
    ),
"")</f>
        <v/>
      </c>
      <c r="J69" t="str">
        <f>IF(_xlfn.XLOOKUP(A69, sbti!L:L,sbti!M:M, "")="T","T",
IF(_xlfn.XLOOKUP(A69, sbti!L:L, sbti!M:M, "")="C","C",""))</f>
        <v/>
      </c>
      <c r="K69" t="str">
        <f>IF(OR(J69="T", J69="C"),
    _xlfn.XLOOKUP(A69, sbti!L:L,sbti!N:N),
    ""
)</f>
        <v/>
      </c>
      <c r="L69" t="str">
        <f>IF(_xlfn.XLOOKUP(A69, sbti!L:L,sbti!O:O, "")="s","T",
IF(_xlfn.XLOOKUP(A69, sbti!L:L, sbti!O:O, "")="c","C",""))</f>
        <v/>
      </c>
      <c r="M69" t="str">
        <f>IF(L69="T",_xlfn.XLOOKUP(A69,sbti!L:L,sbti!P:P,""),
IF(L69="C",_xlfn.XLOOKUP(A69,sbti!L:L,sbti!Q:Q,""),
""))</f>
        <v/>
      </c>
      <c r="N69" t="str">
        <f>IF(_xlfn.XLOOKUP(A69, sbti!R:R,sbti!S:S, "")="T","T",
IF(_xlfn.XLOOKUP(A69, sbti!R:R, sbti!S:S, "")="C","C",""))</f>
        <v/>
      </c>
      <c r="O69" t="str">
        <f>IF(OR(N69="T", N69="C"),
    _xlfn.XLOOKUP(A69, sbti!R:R,sbti!T:T),
    ""
)</f>
        <v/>
      </c>
      <c r="P69" t="str">
        <f>IFERROR(
    IF(INDEX(sbti!U:U, MATCH(A69, sbti!R:R, 0))&lt;&gt;"", "T",
        IF(INDEX(sbti!V:V, MATCH(A69, sbti!R:R, 0))&lt;&gt;"", "C", "")
    ),
"")</f>
        <v/>
      </c>
      <c r="Q69" t="str">
        <f>IFERROR(
    IF(INDEX(sbti!U:U, MATCH(A69, sbti!R:R, 0))&lt;&gt;"",
       INDEX(sbti!U:U, MATCH(A69, sbti!R:R, 0)),
       IF(INDEX(sbti!V:V, MATCH(A69, sbti!R:R, 0))&lt;&gt;"",
          INDEX(sbti!V:V, MATCH(A69, sbti!R:R, 0)),
          "")
    ),
"")</f>
        <v/>
      </c>
      <c r="R69" t="str">
        <f>IF(_xlfn.XLOOKUP(A69, sbti!W:W,sbti!X:X, "")="T","T",
IF(_xlfn.XLOOKUP(A69, sbti!W:W, sbti!X:X, "")="C","C",""))</f>
        <v/>
      </c>
      <c r="S69" t="str">
        <f>IF(R69="T",_xlfn.XLOOKUP(A69,sbti!W:W,sbti!Y:Y,""),
IF(R69="C",_xlfn.XLOOKUP(A69,sbti!W:W,sbti!Z:Z,""),
""))</f>
        <v/>
      </c>
    </row>
    <row r="70" spans="1:19">
      <c r="A70" t="str">
        <v>Electricite de France</v>
      </c>
      <c r="B70" t="str">
        <f>IF(_xlfn.XLOOKUP(A70, sbti!A:A,sbti!B:B, "")="Targets Set","T",
IF(_xlfn.XLOOKUP(A70, sbti!A:A, sbti!B:B, "")="Committed","C",""))</f>
        <v>T</v>
      </c>
      <c r="C70">
        <f>IF(OR(B70="T", B70="C"),
    _xlfn.XLOOKUP(A70, sbti!A:A, sbti!C:C, ""),
    ""
)</f>
        <v>2030</v>
      </c>
      <c r="D70" t="str">
        <f>IF(_xlfn.XLOOKUP(A70, sbti!A:A,sbti!D:D, "")="Targets Set","T",
IF(_xlfn.XLOOKUP(A70, sbti!A:A, sbti!D:D, "")="Committed","C",""))</f>
        <v/>
      </c>
      <c r="E70" t="str">
        <f>IF(OR(D70="T", D70="C"),
    _xlfn.XLOOKUP(A70, sbti!A:A, sbti!E:E, ""),
    ""
)</f>
        <v/>
      </c>
      <c r="F70" t="str">
        <f>IF(_xlfn.XLOOKUP(A70, sbti!F:F, sbti!G:G, "")="Targets Set","T",
IF(_xlfn.XLOOKUP(A70, sbti!F:F, sbti!G:G, "")="Committed","C",""))</f>
        <v>T</v>
      </c>
      <c r="G70">
        <f>IF(OR('sbti evolution '!F70="T", 'sbti evolution '!F70="C"),
    _xlfn.XLOOKUP('sbti evolution '!A70, sbti!F:F, sbti!H:H, ""),
    ""
)</f>
        <v>2030</v>
      </c>
      <c r="H70" t="str">
        <f>IFERROR(
    IF(INDEX(sbti!J:J, MATCH(A70, sbti!F:F, 0))&lt;&gt;"", "T",
        IF(INDEX(sbti!K:K, MATCH(A70, sbti!F:F, 0))&lt;&gt;"", "C", "")
    ),
"")</f>
        <v>C</v>
      </c>
      <c r="I70">
        <f>IFERROR(
    IF(INDEX(sbti!J:J, MATCH(A70, sbti!F:F, 0))&lt;&gt;"", INDEX(sbti!J:J, MATCH(A70, sbti!F:F, 0)),
        IF(INDEX(sbti!K:K, MATCH(A70, sbti!F:F, 0))&lt;&gt;"", INDEX(sbti!K:K, MATCH(A70, sbti!F:F, 0)), "")
    ),
"")</f>
        <v>2020</v>
      </c>
      <c r="J70" t="str">
        <f>IF(_xlfn.XLOOKUP(A70, sbti!L:L,sbti!M:M, "")="T","T",
IF(_xlfn.XLOOKUP(A70, sbti!L:L, sbti!M:M, "")="C","C",""))</f>
        <v>T</v>
      </c>
      <c r="K70">
        <f>IF(OR(J70="T", J70="C"),
    _xlfn.XLOOKUP(A70, sbti!L:L,sbti!N:N),
    ""
)</f>
        <v>2030</v>
      </c>
      <c r="L70" t="str">
        <f>IF(_xlfn.XLOOKUP(A70, sbti!L:L,sbti!O:O, "")="s","T",
IF(_xlfn.XLOOKUP(A70, sbti!L:L, sbti!O:O, "")="c","C",""))</f>
        <v>C</v>
      </c>
      <c r="M70">
        <f>IF(L70="T",_xlfn.XLOOKUP(A70,sbti!L:L,sbti!P:P,""),
IF(L70="C",_xlfn.XLOOKUP(A70,sbti!L:L,sbti!Q:Q,""),
""))</f>
        <v>2020</v>
      </c>
      <c r="N70" t="str">
        <f>IF(_xlfn.XLOOKUP(A70, sbti!R:R,sbti!S:S, "")="T","T",
IF(_xlfn.XLOOKUP(A70, sbti!R:R, sbti!S:S, "")="C","C",""))</f>
        <v>T</v>
      </c>
      <c r="O70">
        <f>IF(OR(N70="T", N70="C"),
    _xlfn.XLOOKUP(A70, sbti!R:R,sbti!T:T),
    ""
)</f>
        <v>2030</v>
      </c>
      <c r="P70" t="str">
        <f>IFERROR(
    IF(INDEX(sbti!U:U, MATCH(A70, sbti!R:R, 0))&lt;&gt;"", "T",
        IF(INDEX(sbti!V:V, MATCH(A70, sbti!R:R, 0))&lt;&gt;"", "C", "")
    ),
"")</f>
        <v>C</v>
      </c>
      <c r="Q70">
        <f>IFERROR(
    IF(INDEX(sbti!U:U, MATCH(A70, sbti!R:R, 0))&lt;&gt;"",
       INDEX(sbti!U:U, MATCH(A70, sbti!R:R, 0)),
       IF(INDEX(sbti!V:V, MATCH(A70, sbti!R:R, 0))&lt;&gt;"",
          INDEX(sbti!V:V, MATCH(A70, sbti!R:R, 0)),
          "")
    ),
"")</f>
        <v>2030</v>
      </c>
      <c r="R70" t="str">
        <f>IF(_xlfn.XLOOKUP(A70, sbti!W:W,sbti!X:X, "")="T","T",
IF(_xlfn.XLOOKUP(A70, sbti!W:W, sbti!X:X, "")="C","C",""))</f>
        <v>T</v>
      </c>
      <c r="S70">
        <f>IF(R70="T",_xlfn.XLOOKUP(A70,sbti!W:W,sbti!Y:Y,""),
IF(R70="C",_xlfn.XLOOKUP(A70,sbti!W:W,sbti!Z:Z,""),
""))</f>
        <v>2030</v>
      </c>
    </row>
    <row r="71" spans="1:19">
      <c r="A71" t="str">
        <v>Goldman Sachs Group</v>
      </c>
      <c r="B71" t="str">
        <f>IF(_xlfn.XLOOKUP(A71, sbti!A:A,sbti!B:B, "")="Targets Set","T",
IF(_xlfn.XLOOKUP(A71, sbti!A:A, sbti!B:B, "")="Committed","C",""))</f>
        <v/>
      </c>
      <c r="C71" t="str">
        <f>IF(OR(B71="T", B71="C"),
    _xlfn.XLOOKUP(A71, sbti!A:A, sbti!C:C, ""),
    ""
)</f>
        <v/>
      </c>
      <c r="D71" t="str">
        <f>IF(_xlfn.XLOOKUP(A71, sbti!A:A,sbti!D:D, "")="Targets Set","T",
IF(_xlfn.XLOOKUP(A71, sbti!A:A, sbti!D:D, "")="Committed","C",""))</f>
        <v/>
      </c>
      <c r="E71" t="str">
        <f>IF(OR(D71="T", D71="C"),
    _xlfn.XLOOKUP(A71, sbti!A:A, sbti!E:E, ""),
    ""
)</f>
        <v/>
      </c>
      <c r="F71" t="str">
        <f>IF(_xlfn.XLOOKUP(A71, sbti!F:F, sbti!G:G, "")="Targets Set","T",
IF(_xlfn.XLOOKUP(A71, sbti!F:F, sbti!G:G, "")="Committed","C",""))</f>
        <v/>
      </c>
      <c r="G71" t="str">
        <f>IF(OR('sbti evolution '!F71="T", 'sbti evolution '!F71="C"),
    _xlfn.XLOOKUP('sbti evolution '!A71, sbti!F:F, sbti!H:H, ""),
    ""
)</f>
        <v/>
      </c>
      <c r="H71" t="str">
        <f>IFERROR(
    IF(INDEX(sbti!J:J, MATCH(A71, sbti!F:F, 0))&lt;&gt;"", "T",
        IF(INDEX(sbti!K:K, MATCH(A71, sbti!F:F, 0))&lt;&gt;"", "C", "")
    ),
"")</f>
        <v/>
      </c>
      <c r="I71" t="str">
        <f>IFERROR(
    IF(INDEX(sbti!J:J, MATCH(A71, sbti!F:F, 0))&lt;&gt;"", INDEX(sbti!J:J, MATCH(A71, sbti!F:F, 0)),
        IF(INDEX(sbti!K:K, MATCH(A71, sbti!F:F, 0))&lt;&gt;"", INDEX(sbti!K:K, MATCH(A71, sbti!F:F, 0)), "")
    ),
"")</f>
        <v/>
      </c>
      <c r="J71" t="str">
        <f>IF(_xlfn.XLOOKUP(A71, sbti!L:L,sbti!M:M, "")="T","T",
IF(_xlfn.XLOOKUP(A71, sbti!L:L, sbti!M:M, "")="C","C",""))</f>
        <v/>
      </c>
      <c r="K71" t="str">
        <f>IF(OR(J71="T", J71="C"),
    _xlfn.XLOOKUP(A71, sbti!L:L,sbti!N:N),
    ""
)</f>
        <v/>
      </c>
      <c r="L71" t="str">
        <f>IF(_xlfn.XLOOKUP(A71, sbti!L:L,sbti!O:O, "")="s","T",
IF(_xlfn.XLOOKUP(A71, sbti!L:L, sbti!O:O, "")="c","C",""))</f>
        <v/>
      </c>
      <c r="M71" t="str">
        <f>IF(L71="T",_xlfn.XLOOKUP(A71,sbti!L:L,sbti!P:P,""),
IF(L71="C",_xlfn.XLOOKUP(A71,sbti!L:L,sbti!Q:Q,""),
""))</f>
        <v/>
      </c>
      <c r="N71" t="str">
        <f>IF(_xlfn.XLOOKUP(A71, sbti!R:R,sbti!S:S, "")="T","T",
IF(_xlfn.XLOOKUP(A71, sbti!R:R, sbti!S:S, "")="C","C",""))</f>
        <v/>
      </c>
      <c r="O71" t="str">
        <f>IF(OR(N71="T", N71="C"),
    _xlfn.XLOOKUP(A71, sbti!R:R,sbti!T:T),
    ""
)</f>
        <v/>
      </c>
      <c r="P71" t="str">
        <f>IFERROR(
    IF(INDEX(sbti!U:U, MATCH(A71, sbti!R:R, 0))&lt;&gt;"", "T",
        IF(INDEX(sbti!V:V, MATCH(A71, sbti!R:R, 0))&lt;&gt;"", "C", "")
    ),
"")</f>
        <v>T</v>
      </c>
      <c r="Q71">
        <f>IFERROR(
    IF(INDEX(sbti!U:U, MATCH(A71, sbti!R:R, 0))&lt;&gt;"",
       INDEX(sbti!U:U, MATCH(A71, sbti!R:R, 0)),
       IF(INDEX(sbti!V:V, MATCH(A71, sbti!R:R, 0))&lt;&gt;"",
          INDEX(sbti!V:V, MATCH(A71, sbti!R:R, 0)),
          "")
    ),
"")</f>
        <v>2045</v>
      </c>
      <c r="R71" t="str">
        <f>IF(_xlfn.XLOOKUP(A71, sbti!W:W,sbti!X:X, "")="T","T",
IF(_xlfn.XLOOKUP(A71, sbti!W:W, sbti!X:X, "")="C","C",""))</f>
        <v/>
      </c>
      <c r="S71" t="str">
        <f>IF(R71="T",_xlfn.XLOOKUP(A71,sbti!W:W,sbti!Y:Y,""),
IF(R71="C",_xlfn.XLOOKUP(A71,sbti!W:W,sbti!Z:Z,""),
""))</f>
        <v/>
      </c>
    </row>
    <row r="72" spans="1:19">
      <c r="A72" t="str">
        <v>Wells Fargo</v>
      </c>
      <c r="B72" t="str">
        <f>IF(_xlfn.XLOOKUP(A72, sbti!A:A,sbti!B:B, "")="Targets Set","T",
IF(_xlfn.XLOOKUP(A72, sbti!A:A, sbti!B:B, "")="Committed","C",""))</f>
        <v/>
      </c>
      <c r="C72" t="str">
        <f>IF(OR(B72="T", B72="C"),
    _xlfn.XLOOKUP(A72, sbti!A:A, sbti!C:C, ""),
    ""
)</f>
        <v/>
      </c>
      <c r="D72" t="str">
        <f>IF(_xlfn.XLOOKUP(A72, sbti!A:A,sbti!D:D, "")="Targets Set","T",
IF(_xlfn.XLOOKUP(A72, sbti!A:A, sbti!D:D, "")="Committed","C",""))</f>
        <v/>
      </c>
      <c r="E72" t="str">
        <f>IF(OR(D72="T", D72="C"),
    _xlfn.XLOOKUP(A72, sbti!A:A, sbti!E:E, ""),
    ""
)</f>
        <v/>
      </c>
      <c r="F72" t="str">
        <f>IF(_xlfn.XLOOKUP(A72, sbti!F:F, sbti!G:G, "")="Targets Set","T",
IF(_xlfn.XLOOKUP(A72, sbti!F:F, sbti!G:G, "")="Committed","C",""))</f>
        <v/>
      </c>
      <c r="G72" t="str">
        <f>IF(OR('sbti evolution '!F72="T", 'sbti evolution '!F72="C"),
    _xlfn.XLOOKUP('sbti evolution '!A72, sbti!F:F, sbti!H:H, ""),
    ""
)</f>
        <v/>
      </c>
      <c r="H72" t="str">
        <f>IFERROR(
    IF(INDEX(sbti!J:J, MATCH(A72, sbti!F:F, 0))&lt;&gt;"", "T",
        IF(INDEX(sbti!K:K, MATCH(A72, sbti!F:F, 0))&lt;&gt;"", "C", "")
    ),
"")</f>
        <v/>
      </c>
      <c r="I72" t="str">
        <f>IFERROR(
    IF(INDEX(sbti!J:J, MATCH(A72, sbti!F:F, 0))&lt;&gt;"", INDEX(sbti!J:J, MATCH(A72, sbti!F:F, 0)),
        IF(INDEX(sbti!K:K, MATCH(A72, sbti!F:F, 0))&lt;&gt;"", INDEX(sbti!K:K, MATCH(A72, sbti!F:F, 0)), "")
    ),
"")</f>
        <v/>
      </c>
      <c r="J72" t="str">
        <f>IF(_xlfn.XLOOKUP(A72, sbti!L:L,sbti!M:M, "")="T","T",
IF(_xlfn.XLOOKUP(A72, sbti!L:L, sbti!M:M, "")="C","C",""))</f>
        <v/>
      </c>
      <c r="K72" t="str">
        <f>IF(OR(J72="T", J72="C"),
    _xlfn.XLOOKUP(A72, sbti!L:L,sbti!N:N),
    ""
)</f>
        <v/>
      </c>
      <c r="L72" t="str">
        <f>IF(_xlfn.XLOOKUP(A72, sbti!L:L,sbti!O:O, "")="s","T",
IF(_xlfn.XLOOKUP(A72, sbti!L:L, sbti!O:O, "")="c","C",""))</f>
        <v/>
      </c>
      <c r="M72" t="str">
        <f>IF(L72="T",_xlfn.XLOOKUP(A72,sbti!L:L,sbti!P:P,""),
IF(L72="C",_xlfn.XLOOKUP(A72,sbti!L:L,sbti!Q:Q,""),
""))</f>
        <v/>
      </c>
      <c r="N72" t="str">
        <f>IF(_xlfn.XLOOKUP(A72, sbti!R:R,sbti!S:S, "")="T","T",
IF(_xlfn.XLOOKUP(A72, sbti!R:R, sbti!S:S, "")="C","C",""))</f>
        <v/>
      </c>
      <c r="O72" t="str">
        <f>IF(OR(N72="T", N72="C"),
    _xlfn.XLOOKUP(A72, sbti!R:R,sbti!T:T),
    ""
)</f>
        <v/>
      </c>
      <c r="P72" t="str">
        <f>IFERROR(
    IF(INDEX(sbti!U:U, MATCH(A72, sbti!R:R, 0))&lt;&gt;"", "T",
        IF(INDEX(sbti!V:V, MATCH(A72, sbti!R:R, 0))&lt;&gt;"", "C", "")
    ),
"")</f>
        <v/>
      </c>
      <c r="Q72" t="str">
        <f>IFERROR(
    IF(INDEX(sbti!U:U, MATCH(A72, sbti!R:R, 0))&lt;&gt;"",
       INDEX(sbti!U:U, MATCH(A72, sbti!R:R, 0)),
       IF(INDEX(sbti!V:V, MATCH(A72, sbti!R:R, 0))&lt;&gt;"",
          INDEX(sbti!V:V, MATCH(A72, sbti!R:R, 0)),
          "")
    ),
"")</f>
        <v/>
      </c>
      <c r="R72" t="str">
        <f>IF(_xlfn.XLOOKUP(A72, sbti!W:W,sbti!X:X, "")="T","T",
IF(_xlfn.XLOOKUP(A72, sbti!W:W, sbti!X:X, "")="C","C",""))</f>
        <v/>
      </c>
      <c r="S72" t="str">
        <f>IF(R72="T",_xlfn.XLOOKUP(A72,sbti!W:W,sbti!Y:Y,""),
IF(R72="C",_xlfn.XLOOKUP(A72,sbti!W:W,sbti!Z:Z,""),
""))</f>
        <v/>
      </c>
    </row>
    <row r="73" spans="1:19">
      <c r="A73" t="str">
        <v>Deutsche Telekom</v>
      </c>
      <c r="B73" t="str">
        <f>IF(_xlfn.XLOOKUP(A73, sbti!A:A,sbti!B:B, "")="Targets Set","T",
IF(_xlfn.XLOOKUP(A73, sbti!A:A, sbti!B:B, "")="Committed","C",""))</f>
        <v>T</v>
      </c>
      <c r="C73">
        <f>IF(OR(B73="T", B73="C"),
    _xlfn.XLOOKUP(A73, sbti!A:A, sbti!C:C, ""),
    ""
)</f>
        <v>2030</v>
      </c>
      <c r="D73" t="str">
        <f>IF(_xlfn.XLOOKUP(A73, sbti!A:A,sbti!D:D, "")="Targets Set","T",
IF(_xlfn.XLOOKUP(A73, sbti!A:A, sbti!D:D, "")="Committed","C",""))</f>
        <v>T</v>
      </c>
      <c r="E73">
        <f>IF(OR(D73="T", D73="C"),
    _xlfn.XLOOKUP(A73, sbti!A:A, sbti!E:E, ""),
    ""
)</f>
        <v>2040</v>
      </c>
      <c r="F73" t="str">
        <f>IF(_xlfn.XLOOKUP(A73, sbti!F:F, sbti!G:G, "")="Targets Set","T",
IF(_xlfn.XLOOKUP(A73, sbti!F:F, sbti!G:G, "")="Committed","C",""))</f>
        <v>T</v>
      </c>
      <c r="G73">
        <f>IF(OR('sbti evolution '!F73="T", 'sbti evolution '!F73="C"),
    _xlfn.XLOOKUP('sbti evolution '!A73, sbti!F:F, sbti!H:H, ""),
    ""
)</f>
        <v>2030</v>
      </c>
      <c r="H73" t="str">
        <f>IFERROR(
    IF(INDEX(sbti!J:J, MATCH(A73, sbti!F:F, 0))&lt;&gt;"", "T",
        IF(INDEX(sbti!K:K, MATCH(A73, sbti!F:F, 0))&lt;&gt;"", "C", "")
    ),
"")</f>
        <v>T</v>
      </c>
      <c r="I73">
        <f>IFERROR(
    IF(INDEX(sbti!J:J, MATCH(A73, sbti!F:F, 0))&lt;&gt;"", INDEX(sbti!J:J, MATCH(A73, sbti!F:F, 0)),
        IF(INDEX(sbti!K:K, MATCH(A73, sbti!F:F, 0))&lt;&gt;"", INDEX(sbti!K:K, MATCH(A73, sbti!F:F, 0)), "")
    ),
"")</f>
        <v>2040</v>
      </c>
      <c r="J73" t="str">
        <f>IF(_xlfn.XLOOKUP(A73, sbti!L:L,sbti!M:M, "")="T","T",
IF(_xlfn.XLOOKUP(A73, sbti!L:L, sbti!M:M, "")="C","C",""))</f>
        <v>T</v>
      </c>
      <c r="K73">
        <f>IF(OR(J73="T", J73="C"),
    _xlfn.XLOOKUP(A73, sbti!L:L,sbti!N:N),
    ""
)</f>
        <v>2030</v>
      </c>
      <c r="L73" t="str">
        <f>IF(_xlfn.XLOOKUP(A73, sbti!L:L,sbti!O:O, "")="s","T",
IF(_xlfn.XLOOKUP(A73, sbti!L:L, sbti!O:O, "")="c","C",""))</f>
        <v>T</v>
      </c>
      <c r="M73">
        <f>IF(L73="T",_xlfn.XLOOKUP(A73,sbti!L:L,sbti!P:P,""),
IF(L73="C",_xlfn.XLOOKUP(A73,sbti!L:L,sbti!Q:Q,""),
""))</f>
        <v>0</v>
      </c>
      <c r="N73" t="str">
        <f>IF(_xlfn.XLOOKUP(A73, sbti!R:R,sbti!S:S, "")="T","T",
IF(_xlfn.XLOOKUP(A73, sbti!R:R, sbti!S:S, "")="C","C",""))</f>
        <v>T</v>
      </c>
      <c r="O73">
        <f>IF(OR(N73="T", N73="C"),
    _xlfn.XLOOKUP(A73, sbti!R:R,sbti!T:T),
    ""
)</f>
        <v>2021</v>
      </c>
      <c r="P73" t="str">
        <f>IFERROR(
    IF(INDEX(sbti!U:U, MATCH(A73, sbti!R:R, 0))&lt;&gt;"", "T",
        IF(INDEX(sbti!V:V, MATCH(A73, sbti!R:R, 0))&lt;&gt;"", "C", "")
    ),
"")</f>
        <v>C</v>
      </c>
      <c r="Q73">
        <f>IFERROR(
    IF(INDEX(sbti!U:U, MATCH(A73, sbti!R:R, 0))&lt;&gt;"",
       INDEX(sbti!U:U, MATCH(A73, sbti!R:R, 0)),
       IF(INDEX(sbti!V:V, MATCH(A73, sbti!R:R, 0))&lt;&gt;"",
          INDEX(sbti!V:V, MATCH(A73, sbti!R:R, 0)),
          "")
    ),
"")</f>
        <v>2030</v>
      </c>
      <c r="R73" t="str">
        <f>IF(_xlfn.XLOOKUP(A73, sbti!W:W,sbti!X:X, "")="T","T",
IF(_xlfn.XLOOKUP(A73, sbti!W:W, sbti!X:X, "")="C","C",""))</f>
        <v>T</v>
      </c>
      <c r="S73">
        <f>IF(R73="T",_xlfn.XLOOKUP(A73,sbti!W:W,sbti!Y:Y,""),
IF(R73="C",_xlfn.XLOOKUP(A73,sbti!W:W,sbti!Z:Z,""),
""))</f>
        <v>2030</v>
      </c>
    </row>
    <row r="74" spans="1:19">
      <c r="A74" t="str">
        <v>China Baowu Steel Group</v>
      </c>
      <c r="B74" t="str">
        <f>IF(_xlfn.XLOOKUP(A74, sbti!A:A,sbti!B:B, "")="Targets Set","T",
IF(_xlfn.XLOOKUP(A74, sbti!A:A, sbti!B:B, "")="Committed","C",""))</f>
        <v/>
      </c>
      <c r="C74" t="str">
        <f>IF(OR(B74="T", B74="C"),
    _xlfn.XLOOKUP(A74, sbti!A:A, sbti!C:C, ""),
    ""
)</f>
        <v/>
      </c>
      <c r="D74" t="str">
        <f>IF(_xlfn.XLOOKUP(A74, sbti!A:A,sbti!D:D, "")="Targets Set","T",
IF(_xlfn.XLOOKUP(A74, sbti!A:A, sbti!D:D, "")="Committed","C",""))</f>
        <v/>
      </c>
      <c r="E74" t="str">
        <f>IF(OR(D74="T", D74="C"),
    _xlfn.XLOOKUP(A74, sbti!A:A, sbti!E:E, ""),
    ""
)</f>
        <v/>
      </c>
      <c r="F74" t="str">
        <f>IF(_xlfn.XLOOKUP(A74, sbti!F:F, sbti!G:G, "")="Targets Set","T",
IF(_xlfn.XLOOKUP(A74, sbti!F:F, sbti!G:G, "")="Committed","C",""))</f>
        <v/>
      </c>
      <c r="G74" t="str">
        <f>IF(OR('sbti evolution '!F74="T", 'sbti evolution '!F74="C"),
    _xlfn.XLOOKUP('sbti evolution '!A74, sbti!F:F, sbti!H:H, ""),
    ""
)</f>
        <v/>
      </c>
      <c r="H74" t="str">
        <f>IFERROR(
    IF(INDEX(sbti!J:J, MATCH(A74, sbti!F:F, 0))&lt;&gt;"", "T",
        IF(INDEX(sbti!K:K, MATCH(A74, sbti!F:F, 0))&lt;&gt;"", "C", "")
    ),
"")</f>
        <v/>
      </c>
      <c r="I74" t="str">
        <f>IFERROR(
    IF(INDEX(sbti!J:J, MATCH(A74, sbti!F:F, 0))&lt;&gt;"", INDEX(sbti!J:J, MATCH(A74, sbti!F:F, 0)),
        IF(INDEX(sbti!K:K, MATCH(A74, sbti!F:F, 0))&lt;&gt;"", INDEX(sbti!K:K, MATCH(A74, sbti!F:F, 0)), "")
    ),
"")</f>
        <v/>
      </c>
      <c r="J74" t="str">
        <f>IF(_xlfn.XLOOKUP(A74, sbti!L:L,sbti!M:M, "")="T","T",
IF(_xlfn.XLOOKUP(A74, sbti!L:L, sbti!M:M, "")="C","C",""))</f>
        <v/>
      </c>
      <c r="K74" t="str">
        <f>IF(OR(J74="T", J74="C"),
    _xlfn.XLOOKUP(A74, sbti!L:L,sbti!N:N),
    ""
)</f>
        <v/>
      </c>
      <c r="L74" t="str">
        <f>IF(_xlfn.XLOOKUP(A74, sbti!L:L,sbti!O:O, "")="s","T",
IF(_xlfn.XLOOKUP(A74, sbti!L:L, sbti!O:O, "")="c","C",""))</f>
        <v/>
      </c>
      <c r="M74" t="str">
        <f>IF(L74="T",_xlfn.XLOOKUP(A74,sbti!L:L,sbti!P:P,""),
IF(L74="C",_xlfn.XLOOKUP(A74,sbti!L:L,sbti!Q:Q,""),
""))</f>
        <v/>
      </c>
      <c r="N74" t="str">
        <f>IF(_xlfn.XLOOKUP(A74, sbti!R:R,sbti!S:S, "")="T","T",
IF(_xlfn.XLOOKUP(A74, sbti!R:R, sbti!S:S, "")="C","C",""))</f>
        <v/>
      </c>
      <c r="O74" t="str">
        <f>IF(OR(N74="T", N74="C"),
    _xlfn.XLOOKUP(A74, sbti!R:R,sbti!T:T),
    ""
)</f>
        <v/>
      </c>
      <c r="P74" t="str">
        <f>IFERROR(
    IF(INDEX(sbti!U:U, MATCH(A74, sbti!R:R, 0))&lt;&gt;"", "T",
        IF(INDEX(sbti!V:V, MATCH(A74, sbti!R:R, 0))&lt;&gt;"", "C", "")
    ),
"")</f>
        <v/>
      </c>
      <c r="Q74" t="str">
        <f>IFERROR(
    IF(INDEX(sbti!U:U, MATCH(A74, sbti!R:R, 0))&lt;&gt;"",
       INDEX(sbti!U:U, MATCH(A74, sbti!R:R, 0)),
       IF(INDEX(sbti!V:V, MATCH(A74, sbti!R:R, 0))&lt;&gt;"",
          INDEX(sbti!V:V, MATCH(A74, sbti!R:R, 0)),
          "")
    ),
"")</f>
        <v/>
      </c>
      <c r="R74" t="str">
        <f>IF(_xlfn.XLOOKUP(A74, sbti!W:W,sbti!X:X, "")="T","T",
IF(_xlfn.XLOOKUP(A74, sbti!W:W, sbti!X:X, "")="C","C",""))</f>
        <v/>
      </c>
      <c r="S74" t="str">
        <f>IF(R74="T",_xlfn.XLOOKUP(A74,sbti!W:W,sbti!Y:Y,""),
IF(R74="C",_xlfn.XLOOKUP(A74,sbti!W:W,sbti!Z:Z,""),
""))</f>
        <v/>
      </c>
    </row>
    <row r="75" spans="1:19">
      <c r="A75" t="str">
        <v>Valero Energy</v>
      </c>
      <c r="B75" t="str">
        <f>IF(_xlfn.XLOOKUP(A75, sbti!A:A,sbti!B:B, "")="Targets Set","T",
IF(_xlfn.XLOOKUP(A75, sbti!A:A, sbti!B:B, "")="Committed","C",""))</f>
        <v/>
      </c>
      <c r="C75" t="str">
        <f>IF(OR(B75="T", B75="C"),
    _xlfn.XLOOKUP(A75, sbti!A:A, sbti!C:C, ""),
    ""
)</f>
        <v/>
      </c>
      <c r="D75" t="str">
        <f>IF(_xlfn.XLOOKUP(A75, sbti!A:A,sbti!D:D, "")="Targets Set","T",
IF(_xlfn.XLOOKUP(A75, sbti!A:A, sbti!D:D, "")="Committed","C",""))</f>
        <v/>
      </c>
      <c r="E75" t="str">
        <f>IF(OR(D75="T", D75="C"),
    _xlfn.XLOOKUP(A75, sbti!A:A, sbti!E:E, ""),
    ""
)</f>
        <v/>
      </c>
      <c r="F75" t="str">
        <f>IF(_xlfn.XLOOKUP(A75, sbti!F:F, sbti!G:G, "")="Targets Set","T",
IF(_xlfn.XLOOKUP(A75, sbti!F:F, sbti!G:G, "")="Committed","C",""))</f>
        <v/>
      </c>
      <c r="G75" t="str">
        <f>IF(OR('sbti evolution '!F75="T", 'sbti evolution '!F75="C"),
    _xlfn.XLOOKUP('sbti evolution '!A75, sbti!F:F, sbti!H:H, ""),
    ""
)</f>
        <v/>
      </c>
      <c r="H75" t="str">
        <f>IFERROR(
    IF(INDEX(sbti!J:J, MATCH(A75, sbti!F:F, 0))&lt;&gt;"", "T",
        IF(INDEX(sbti!K:K, MATCH(A75, sbti!F:F, 0))&lt;&gt;"", "C", "")
    ),
"")</f>
        <v/>
      </c>
      <c r="I75" t="str">
        <f>IFERROR(
    IF(INDEX(sbti!J:J, MATCH(A75, sbti!F:F, 0))&lt;&gt;"", INDEX(sbti!J:J, MATCH(A75, sbti!F:F, 0)),
        IF(INDEX(sbti!K:K, MATCH(A75, sbti!F:F, 0))&lt;&gt;"", INDEX(sbti!K:K, MATCH(A75, sbti!F:F, 0)), "")
    ),
"")</f>
        <v/>
      </c>
      <c r="J75" t="str">
        <f>IF(_xlfn.XLOOKUP(A75, sbti!L:L,sbti!M:M, "")="T","T",
IF(_xlfn.XLOOKUP(A75, sbti!L:L, sbti!M:M, "")="C","C",""))</f>
        <v/>
      </c>
      <c r="K75" t="str">
        <f>IF(OR(J75="T", J75="C"),
    _xlfn.XLOOKUP(A75, sbti!L:L,sbti!N:N),
    ""
)</f>
        <v/>
      </c>
      <c r="L75" t="str">
        <f>IF(_xlfn.XLOOKUP(A75, sbti!L:L,sbti!O:O, "")="s","T",
IF(_xlfn.XLOOKUP(A75, sbti!L:L, sbti!O:O, "")="c","C",""))</f>
        <v/>
      </c>
      <c r="M75" t="str">
        <f>IF(L75="T",_xlfn.XLOOKUP(A75,sbti!L:L,sbti!P:P,""),
IF(L75="C",_xlfn.XLOOKUP(A75,sbti!L:L,sbti!Q:Q,""),
""))</f>
        <v/>
      </c>
      <c r="N75" t="str">
        <f>IF(_xlfn.XLOOKUP(A75, sbti!R:R,sbti!S:S, "")="T","T",
IF(_xlfn.XLOOKUP(A75, sbti!R:R, sbti!S:S, "")="C","C",""))</f>
        <v/>
      </c>
      <c r="O75" t="str">
        <f>IF(OR(N75="T", N75="C"),
    _xlfn.XLOOKUP(A75, sbti!R:R,sbti!T:T),
    ""
)</f>
        <v/>
      </c>
      <c r="P75" t="str">
        <f>IFERROR(
    IF(INDEX(sbti!U:U, MATCH(A75, sbti!R:R, 0))&lt;&gt;"", "T",
        IF(INDEX(sbti!V:V, MATCH(A75, sbti!R:R, 0))&lt;&gt;"", "C", "")
    ),
"")</f>
        <v/>
      </c>
      <c r="Q75" t="str">
        <f>IFERROR(
    IF(INDEX(sbti!U:U, MATCH(A75, sbti!R:R, 0))&lt;&gt;"",
       INDEX(sbti!U:U, MATCH(A75, sbti!R:R, 0)),
       IF(INDEX(sbti!V:V, MATCH(A75, sbti!R:R, 0))&lt;&gt;"",
          INDEX(sbti!V:V, MATCH(A75, sbti!R:R, 0)),
          "")
    ),
"")</f>
        <v/>
      </c>
      <c r="R75" t="str">
        <f>IF(_xlfn.XLOOKUP(A75, sbti!W:W,sbti!X:X, "")="T","T",
IF(_xlfn.XLOOKUP(A75, sbti!W:W, sbti!X:X, "")="C","C",""))</f>
        <v/>
      </c>
      <c r="S75" t="str">
        <f>IF(R75="T",_xlfn.XLOOKUP(A75,sbti!W:W,sbti!Y:Y,""),
IF(R75="C",_xlfn.XLOOKUP(A75,sbti!W:W,sbti!Z:Z,""),
""))</f>
        <v/>
      </c>
    </row>
    <row r="76" spans="1:19">
      <c r="A76" t="str">
        <v>Comcast</v>
      </c>
      <c r="B76" t="str">
        <f>IF(_xlfn.XLOOKUP(A76, sbti!A:A,sbti!B:B, "")="Targets Set","T",
IF(_xlfn.XLOOKUP(A76, sbti!A:A, sbti!B:B, "")="Committed","C",""))</f>
        <v>T</v>
      </c>
      <c r="C76">
        <f>IF(OR(B76="T", B76="C"),
    _xlfn.XLOOKUP(A76, sbti!A:A, sbti!C:C, ""),
    ""
)</f>
        <v>2030</v>
      </c>
      <c r="D76" t="str">
        <f>IF(_xlfn.XLOOKUP(A76, sbti!A:A,sbti!D:D, "")="Targets Set","T",
IF(_xlfn.XLOOKUP(A76, sbti!A:A, sbti!D:D, "")="Committed","C",""))</f>
        <v/>
      </c>
      <c r="E76" t="str">
        <f>IF(OR(D76="T", D76="C"),
    _xlfn.XLOOKUP(A76, sbti!A:A, sbti!E:E, ""),
    ""
)</f>
        <v/>
      </c>
      <c r="F76" t="str">
        <f>IF(_xlfn.XLOOKUP(A76, sbti!F:F, sbti!G:G, "")="Targets Set","T",
IF(_xlfn.XLOOKUP(A76, sbti!F:F, sbti!G:G, "")="Committed","C",""))</f>
        <v>C</v>
      </c>
      <c r="G76">
        <f>IF(OR('sbti evolution '!F76="T", 'sbti evolution '!F76="C"),
    _xlfn.XLOOKUP('sbti evolution '!A76, sbti!F:F, sbti!H:H, ""),
    ""
)</f>
        <v>2030</v>
      </c>
      <c r="H76" t="str">
        <f>IFERROR(
    IF(INDEX(sbti!J:J, MATCH(A76, sbti!F:F, 0))&lt;&gt;"", "T",
        IF(INDEX(sbti!K:K, MATCH(A76, sbti!F:F, 0))&lt;&gt;"", "C", "")
    ),
"")</f>
        <v>C</v>
      </c>
      <c r="I76">
        <f>IFERROR(
    IF(INDEX(sbti!J:J, MATCH(A76, sbti!F:F, 0))&lt;&gt;"", INDEX(sbti!J:J, MATCH(A76, sbti!F:F, 0)),
        IF(INDEX(sbti!K:K, MATCH(A76, sbti!F:F, 0))&lt;&gt;"", INDEX(sbti!K:K, MATCH(A76, sbti!F:F, 0)), "")
    ),
"")</f>
        <v>2023</v>
      </c>
      <c r="J76" t="str">
        <f>IF(_xlfn.XLOOKUP(A76, sbti!L:L,sbti!M:M, "")="T","T",
IF(_xlfn.XLOOKUP(A76, sbti!L:L, sbti!M:M, "")="C","C",""))</f>
        <v>C</v>
      </c>
      <c r="K76">
        <f>IF(OR(J76="T", J76="C"),
    _xlfn.XLOOKUP(A76, sbti!L:L,sbti!N:N),
    ""
)</f>
        <v>2030</v>
      </c>
      <c r="L76" t="str">
        <f>IF(_xlfn.XLOOKUP(A76, sbti!L:L,sbti!O:O, "")="s","T",
IF(_xlfn.XLOOKUP(A76, sbti!L:L, sbti!O:O, "")="c","C",""))</f>
        <v/>
      </c>
      <c r="M76" t="str">
        <f>IF(L76="T",_xlfn.XLOOKUP(A76,sbti!L:L,sbti!P:P,""),
IF(L76="C",_xlfn.XLOOKUP(A76,sbti!L:L,sbti!Q:Q,""),
""))</f>
        <v/>
      </c>
      <c r="N76" t="str">
        <f>IF(_xlfn.XLOOKUP(A76, sbti!R:R,sbti!S:S, "")="T","T",
IF(_xlfn.XLOOKUP(A76, sbti!R:R, sbti!S:S, "")="C","C",""))</f>
        <v/>
      </c>
      <c r="O76" t="str">
        <f>IF(OR(N76="T", N76="C"),
    _xlfn.XLOOKUP(A76, sbti!R:R,sbti!T:T),
    ""
)</f>
        <v/>
      </c>
      <c r="P76" t="str">
        <f>IFERROR(
    IF(INDEX(sbti!U:U, MATCH(A76, sbti!R:R, 0))&lt;&gt;"", "T",
        IF(INDEX(sbti!V:V, MATCH(A76, sbti!R:R, 0))&lt;&gt;"", "C", "")
    ),
"")</f>
        <v/>
      </c>
      <c r="Q76" t="str">
        <f>IFERROR(
    IF(INDEX(sbti!U:U, MATCH(A76, sbti!R:R, 0))&lt;&gt;"",
       INDEX(sbti!U:U, MATCH(A76, sbti!R:R, 0)),
       IF(INDEX(sbti!V:V, MATCH(A76, sbti!R:R, 0))&lt;&gt;"",
          INDEX(sbti!V:V, MATCH(A76, sbti!R:R, 0)),
          "")
    ),
"")</f>
        <v/>
      </c>
      <c r="R76" t="str">
        <f>IF(_xlfn.XLOOKUP(A76, sbti!W:W,sbti!X:X, "")="T","T",
IF(_xlfn.XLOOKUP(A76, sbti!W:W, sbti!X:X, "")="C","C",""))</f>
        <v/>
      </c>
      <c r="S76" t="str">
        <f>IF(R76="T",_xlfn.XLOOKUP(A76,sbti!W:W,sbti!Y:Y,""),
IF(R76="C",_xlfn.XLOOKUP(A76,sbti!W:W,sbti!Z:Z,""),
""))</f>
        <v/>
      </c>
    </row>
    <row r="77" spans="1:19">
      <c r="A77" t="str">
        <v>Allianz</v>
      </c>
      <c r="B77" t="str">
        <f>IF(_xlfn.XLOOKUP(A77, sbti!A:A,sbti!B:B, "")="Targets Set","T",
IF(_xlfn.XLOOKUP(A77, sbti!A:A, sbti!B:B, "")="Committed","C",""))</f>
        <v/>
      </c>
      <c r="C77" t="str">
        <f>IF(OR(B77="T", B77="C"),
    _xlfn.XLOOKUP(A77, sbti!A:A, sbti!C:C, ""),
    ""
)</f>
        <v/>
      </c>
      <c r="D77" t="str">
        <f>IF(_xlfn.XLOOKUP(A77, sbti!A:A,sbti!D:D, "")="Targets Set","T",
IF(_xlfn.XLOOKUP(A77, sbti!A:A, sbti!D:D, "")="Committed","C",""))</f>
        <v/>
      </c>
      <c r="E77" t="str">
        <f>IF(OR(D77="T", D77="C"),
    _xlfn.XLOOKUP(A77, sbti!A:A, sbti!E:E, ""),
    ""
)</f>
        <v/>
      </c>
      <c r="F77" t="str">
        <f>IF(_xlfn.XLOOKUP(A77, sbti!F:F, sbti!G:G, "")="Targets Set","T",
IF(_xlfn.XLOOKUP(A77, sbti!F:F, sbti!G:G, "")="Committed","C",""))</f>
        <v/>
      </c>
      <c r="G77" t="str">
        <f>IF(OR('sbti evolution '!F77="T", 'sbti evolution '!F77="C"),
    _xlfn.XLOOKUP('sbti evolution '!A77, sbti!F:F, sbti!H:H, ""),
    ""
)</f>
        <v/>
      </c>
      <c r="H77" t="str">
        <f>IFERROR(
    IF(INDEX(sbti!J:J, MATCH(A77, sbti!F:F, 0))&lt;&gt;"", "T",
        IF(INDEX(sbti!K:K, MATCH(A77, sbti!F:F, 0))&lt;&gt;"", "C", "")
    ),
"")</f>
        <v/>
      </c>
      <c r="I77" t="str">
        <f>IFERROR(
    IF(INDEX(sbti!J:J, MATCH(A77, sbti!F:F, 0))&lt;&gt;"", INDEX(sbti!J:J, MATCH(A77, sbti!F:F, 0)),
        IF(INDEX(sbti!K:K, MATCH(A77, sbti!F:F, 0))&lt;&gt;"", INDEX(sbti!K:K, MATCH(A77, sbti!F:F, 0)), "")
    ),
"")</f>
        <v/>
      </c>
      <c r="J77" t="str">
        <f>IF(_xlfn.XLOOKUP(A77, sbti!L:L,sbti!M:M, "")="T","T",
IF(_xlfn.XLOOKUP(A77, sbti!L:L, sbti!M:M, "")="C","C",""))</f>
        <v>C</v>
      </c>
      <c r="K77">
        <f>IF(OR(J77="T", J77="C"),
    _xlfn.XLOOKUP(A77, sbti!L:L,sbti!N:N),
    ""
)</f>
        <v>2030</v>
      </c>
      <c r="L77" t="str">
        <f>IF(_xlfn.XLOOKUP(A77, sbti!L:L,sbti!O:O, "")="s","T",
IF(_xlfn.XLOOKUP(A77, sbti!L:L, sbti!O:O, "")="c","C",""))</f>
        <v/>
      </c>
      <c r="M77" t="str">
        <f>IF(L77="T",_xlfn.XLOOKUP(A77,sbti!L:L,sbti!P:P,""),
IF(L77="C",_xlfn.XLOOKUP(A77,sbti!L:L,sbti!Q:Q,""),
""))</f>
        <v/>
      </c>
      <c r="N77" t="str">
        <f>IF(_xlfn.XLOOKUP(A77, sbti!R:R,sbti!S:S, "")="T","T",
IF(_xlfn.XLOOKUP(A77, sbti!R:R, sbti!S:S, "")="C","C",""))</f>
        <v>C</v>
      </c>
      <c r="O77">
        <f>IF(OR(N77="T", N77="C"),
    _xlfn.XLOOKUP(A77, sbti!R:R,sbti!T:T),
    ""
)</f>
        <v>2030</v>
      </c>
      <c r="P77" t="str">
        <f>IFERROR(
    IF(INDEX(sbti!U:U, MATCH(A77, sbti!R:R, 0))&lt;&gt;"", "T",
        IF(INDEX(sbti!V:V, MATCH(A77, sbti!R:R, 0))&lt;&gt;"", "C", "")
    ),
"")</f>
        <v/>
      </c>
      <c r="Q77" t="str">
        <f>IFERROR(
    IF(INDEX(sbti!U:U, MATCH(A77, sbti!R:R, 0))&lt;&gt;"",
       INDEX(sbti!U:U, MATCH(A77, sbti!R:R, 0)),
       IF(INDEX(sbti!V:V, MATCH(A77, sbti!R:R, 0))&lt;&gt;"",
          INDEX(sbti!V:V, MATCH(A77, sbti!R:R, 0)),
          "")
    ),
"")</f>
        <v/>
      </c>
      <c r="R77" t="str">
        <f>IF(_xlfn.XLOOKUP(A77, sbti!W:W,sbti!X:X, "")="T","T",
IF(_xlfn.XLOOKUP(A77, sbti!W:W, sbti!X:X, "")="C","C",""))</f>
        <v>C</v>
      </c>
      <c r="S77">
        <f>IF(R77="T",_xlfn.XLOOKUP(A77,sbti!W:W,sbti!Y:Y,""),
IF(R77="C",_xlfn.XLOOKUP(A77,sbti!W:W,sbti!Z:Z,""),
""))</f>
        <v>2018</v>
      </c>
    </row>
    <row r="78" spans="1:19">
      <c r="A78" t="str">
        <v>State Farm Insurance</v>
      </c>
      <c r="B78" t="str">
        <f>IF(_xlfn.XLOOKUP(A78, sbti!A:A,sbti!B:B, "")="Targets Set","T",
IF(_xlfn.XLOOKUP(A78, sbti!A:A, sbti!B:B, "")="Committed","C",""))</f>
        <v/>
      </c>
      <c r="C78" t="str">
        <f>IF(OR(B78="T", B78="C"),
    _xlfn.XLOOKUP(A78, sbti!A:A, sbti!C:C, ""),
    ""
)</f>
        <v/>
      </c>
      <c r="D78" t="str">
        <f>IF(_xlfn.XLOOKUP(A78, sbti!A:A,sbti!D:D, "")="Targets Set","T",
IF(_xlfn.XLOOKUP(A78, sbti!A:A, sbti!D:D, "")="Committed","C",""))</f>
        <v/>
      </c>
      <c r="E78" t="str">
        <f>IF(OR(D78="T", D78="C"),
    _xlfn.XLOOKUP(A78, sbti!A:A, sbti!E:E, ""),
    ""
)</f>
        <v/>
      </c>
      <c r="F78" t="str">
        <f>IF(_xlfn.XLOOKUP(A78, sbti!F:F, sbti!G:G, "")="Targets Set","T",
IF(_xlfn.XLOOKUP(A78, sbti!F:F, sbti!G:G, "")="Committed","C",""))</f>
        <v/>
      </c>
      <c r="G78" t="str">
        <f>IF(OR('sbti evolution '!F78="T", 'sbti evolution '!F78="C"),
    _xlfn.XLOOKUP('sbti evolution '!A78, sbti!F:F, sbti!H:H, ""),
    ""
)</f>
        <v/>
      </c>
      <c r="H78" t="str">
        <f>IFERROR(
    IF(INDEX(sbti!J:J, MATCH(A78, sbti!F:F, 0))&lt;&gt;"", "T",
        IF(INDEX(sbti!K:K, MATCH(A78, sbti!F:F, 0))&lt;&gt;"", "C", "")
    ),
"")</f>
        <v/>
      </c>
      <c r="I78" t="str">
        <f>IFERROR(
    IF(INDEX(sbti!J:J, MATCH(A78, sbti!F:F, 0))&lt;&gt;"", INDEX(sbti!J:J, MATCH(A78, sbti!F:F, 0)),
        IF(INDEX(sbti!K:K, MATCH(A78, sbti!F:F, 0))&lt;&gt;"", INDEX(sbti!K:K, MATCH(A78, sbti!F:F, 0)), "")
    ),
"")</f>
        <v/>
      </c>
      <c r="J78" t="str">
        <f>IF(_xlfn.XLOOKUP(A78, sbti!L:L,sbti!M:M, "")="T","T",
IF(_xlfn.XLOOKUP(A78, sbti!L:L, sbti!M:M, "")="C","C",""))</f>
        <v/>
      </c>
      <c r="K78" t="str">
        <f>IF(OR(J78="T", J78="C"),
    _xlfn.XLOOKUP(A78, sbti!L:L,sbti!N:N),
    ""
)</f>
        <v/>
      </c>
      <c r="L78" t="str">
        <f>IF(_xlfn.XLOOKUP(A78, sbti!L:L,sbti!O:O, "")="s","T",
IF(_xlfn.XLOOKUP(A78, sbti!L:L, sbti!O:O, "")="c","C",""))</f>
        <v/>
      </c>
      <c r="M78" t="str">
        <f>IF(L78="T",_xlfn.XLOOKUP(A78,sbti!L:L,sbti!P:P,""),
IF(L78="C",_xlfn.XLOOKUP(A78,sbti!L:L,sbti!Q:Q,""),
""))</f>
        <v/>
      </c>
      <c r="N78" t="str">
        <f>IF(_xlfn.XLOOKUP(A78, sbti!R:R,sbti!S:S, "")="T","T",
IF(_xlfn.XLOOKUP(A78, sbti!R:R, sbti!S:S, "")="C","C",""))</f>
        <v/>
      </c>
      <c r="O78" t="str">
        <f>IF(OR(N78="T", N78="C"),
    _xlfn.XLOOKUP(A78, sbti!R:R,sbti!T:T),
    ""
)</f>
        <v/>
      </c>
      <c r="P78" t="str">
        <f>IFERROR(
    IF(INDEX(sbti!U:U, MATCH(A78, sbti!R:R, 0))&lt;&gt;"", "T",
        IF(INDEX(sbti!V:V, MATCH(A78, sbti!R:R, 0))&lt;&gt;"", "C", "")
    ),
"")</f>
        <v/>
      </c>
      <c r="Q78" t="str">
        <f>IFERROR(
    IF(INDEX(sbti!U:U, MATCH(A78, sbti!R:R, 0))&lt;&gt;"",
       INDEX(sbti!U:U, MATCH(A78, sbti!R:R, 0)),
       IF(INDEX(sbti!V:V, MATCH(A78, sbti!R:R, 0))&lt;&gt;"",
          INDEX(sbti!V:V, MATCH(A78, sbti!R:R, 0)),
          "")
    ),
"")</f>
        <v/>
      </c>
      <c r="R78" t="str">
        <f>IF(_xlfn.XLOOKUP(A78, sbti!W:W,sbti!X:X, "")="T","T",
IF(_xlfn.XLOOKUP(A78, sbti!W:W, sbti!X:X, "")="C","C",""))</f>
        <v/>
      </c>
      <c r="S78" t="str">
        <f>IF(R78="T",_xlfn.XLOOKUP(A78,sbti!W:W,sbti!Y:Y,""),
IF(R78="C",_xlfn.XLOOKUP(A78,sbti!W:W,sbti!Z:Z,""),
""))</f>
        <v/>
      </c>
    </row>
    <row r="79" spans="1:19">
      <c r="A79" t="str">
        <v>AT&amp;T</v>
      </c>
      <c r="B79" t="str">
        <f>IF(_xlfn.XLOOKUP(A79, sbti!A:A,sbti!B:B, "")="Targets Set","T",
IF(_xlfn.XLOOKUP(A79, sbti!A:A, sbti!B:B, "")="Committed","C",""))</f>
        <v>T</v>
      </c>
      <c r="C79">
        <f>IF(OR(B79="T", B79="C"),
    _xlfn.XLOOKUP(A79, sbti!A:A, sbti!C:C, ""),
    ""
)</f>
        <v>2030</v>
      </c>
      <c r="D79" t="str">
        <f>IF(_xlfn.XLOOKUP(A79, sbti!A:A,sbti!D:D, "")="Targets Set","T",
IF(_xlfn.XLOOKUP(A79, sbti!A:A, sbti!D:D, "")="Committed","C",""))</f>
        <v/>
      </c>
      <c r="E79" t="str">
        <f>IF(OR(D79="T", D79="C"),
    _xlfn.XLOOKUP(A79, sbti!A:A, sbti!E:E, ""),
    ""
)</f>
        <v/>
      </c>
      <c r="F79" t="str">
        <f>IF(_xlfn.XLOOKUP(A79, sbti!F:F, sbti!G:G, "")="Targets Set","T",
IF(_xlfn.XLOOKUP(A79, sbti!F:F, sbti!G:G, "")="Committed","C",""))</f>
        <v>T</v>
      </c>
      <c r="G79">
        <f>IF(OR('sbti evolution '!F79="T", 'sbti evolution '!F79="C"),
    _xlfn.XLOOKUP('sbti evolution '!A79, sbti!F:F, sbti!H:H, ""),
    ""
)</f>
        <v>2024</v>
      </c>
      <c r="H79" t="str">
        <f>IFERROR(
    IF(INDEX(sbti!J:J, MATCH(A79, sbti!F:F, 0))&lt;&gt;"", "T",
        IF(INDEX(sbti!K:K, MATCH(A79, sbti!F:F, 0))&lt;&gt;"", "C", "")
    ),
"")</f>
        <v>C</v>
      </c>
      <c r="I79">
        <f>IFERROR(
    IF(INDEX(sbti!J:J, MATCH(A79, sbti!F:F, 0))&lt;&gt;"", INDEX(sbti!J:J, MATCH(A79, sbti!F:F, 0)),
        IF(INDEX(sbti!K:K, MATCH(A79, sbti!F:F, 0))&lt;&gt;"", INDEX(sbti!K:K, MATCH(A79, sbti!F:F, 0)), "")
    ),
"")</f>
        <v>2020</v>
      </c>
      <c r="J79" t="str">
        <f>IF(_xlfn.XLOOKUP(A79, sbti!L:L,sbti!M:M, "")="T","T",
IF(_xlfn.XLOOKUP(A79, sbti!L:L, sbti!M:M, "")="C","C",""))</f>
        <v>T</v>
      </c>
      <c r="K79">
        <f>IF(OR(J79="T", J79="C"),
    _xlfn.XLOOKUP(A79, sbti!L:L,sbti!N:N),
    ""
)</f>
        <v>2030</v>
      </c>
      <c r="L79" t="str">
        <f>IF(_xlfn.XLOOKUP(A79, sbti!L:L,sbti!O:O, "")="s","T",
IF(_xlfn.XLOOKUP(A79, sbti!L:L, sbti!O:O, "")="c","C",""))</f>
        <v/>
      </c>
      <c r="M79" t="str">
        <f>IF(L79="T",_xlfn.XLOOKUP(A79,sbti!L:L,sbti!P:P,""),
IF(L79="C",_xlfn.XLOOKUP(A79,sbti!L:L,sbti!Q:Q,""),
""))</f>
        <v/>
      </c>
      <c r="N79" t="str">
        <f>IF(_xlfn.XLOOKUP(A79, sbti!R:R,sbti!S:S, "")="T","T",
IF(_xlfn.XLOOKUP(A79, sbti!R:R, sbti!S:S, "")="C","C",""))</f>
        <v>T</v>
      </c>
      <c r="O79">
        <f>IF(OR(N79="T", N79="C"),
    _xlfn.XLOOKUP(A79, sbti!R:R,sbti!T:T),
    ""
)</f>
        <v>2030</v>
      </c>
      <c r="P79" t="str">
        <f>IFERROR(
    IF(INDEX(sbti!U:U, MATCH(A79, sbti!R:R, 0))&lt;&gt;"", "T",
        IF(INDEX(sbti!V:V, MATCH(A79, sbti!R:R, 0))&lt;&gt;"", "C", "")
    ),
"")</f>
        <v>C</v>
      </c>
      <c r="Q79">
        <f>IFERROR(
    IF(INDEX(sbti!U:U, MATCH(A79, sbti!R:R, 0))&lt;&gt;"",
       INDEX(sbti!U:U, MATCH(A79, sbti!R:R, 0)),
       IF(INDEX(sbti!V:V, MATCH(A79, sbti!R:R, 0))&lt;&gt;"",
          INDEX(sbti!V:V, MATCH(A79, sbti!R:R, 0)),
          "")
    ),
"")</f>
        <v>2030</v>
      </c>
      <c r="R79" t="str">
        <f>IF(_xlfn.XLOOKUP(A79, sbti!W:W,sbti!X:X, "")="T","T",
IF(_xlfn.XLOOKUP(A79, sbti!W:W, sbti!X:X, "")="C","C",""))</f>
        <v>T</v>
      </c>
      <c r="S79">
        <f>IF(R79="T",_xlfn.XLOOKUP(A79,sbti!W:W,sbti!Y:Y,""),
IF(R79="C",_xlfn.XLOOKUP(A79,sbti!W:W,sbti!Z:Z,""),
""))</f>
        <v>2030</v>
      </c>
    </row>
    <row r="80" spans="1:19">
      <c r="A80" t="str">
        <v>Mitsubishi</v>
      </c>
      <c r="B80" t="str">
        <f>IF(_xlfn.XLOOKUP(A80, sbti!A:A,sbti!B:B, "")="Targets Set","T",
IF(_xlfn.XLOOKUP(A80, sbti!A:A, sbti!B:B, "")="Committed","C",""))</f>
        <v/>
      </c>
      <c r="C80" t="str">
        <f>IF(OR(B80="T", B80="C"),
    _xlfn.XLOOKUP(A80, sbti!A:A, sbti!C:C, ""),
    ""
)</f>
        <v/>
      </c>
      <c r="D80" t="str">
        <f>IF(_xlfn.XLOOKUP(A80, sbti!A:A,sbti!D:D, "")="Targets Set","T",
IF(_xlfn.XLOOKUP(A80, sbti!A:A, sbti!D:D, "")="Committed","C",""))</f>
        <v/>
      </c>
      <c r="E80" t="str">
        <f>IF(OR(D80="T", D80="C"),
    _xlfn.XLOOKUP(A80, sbti!A:A, sbti!E:E, ""),
    ""
)</f>
        <v/>
      </c>
      <c r="F80" t="str">
        <f>IF(_xlfn.XLOOKUP(A80, sbti!F:F, sbti!G:G, "")="Targets Set","T",
IF(_xlfn.XLOOKUP(A80, sbti!F:F, sbti!G:G, "")="Committed","C",""))</f>
        <v/>
      </c>
      <c r="G80" t="str">
        <f>IF(OR('sbti evolution '!F80="T", 'sbti evolution '!F80="C"),
    _xlfn.XLOOKUP('sbti evolution '!A80, sbti!F:F, sbti!H:H, ""),
    ""
)</f>
        <v/>
      </c>
      <c r="H80" t="str">
        <f>IFERROR(
    IF(INDEX(sbti!J:J, MATCH(A80, sbti!F:F, 0))&lt;&gt;"", "T",
        IF(INDEX(sbti!K:K, MATCH(A80, sbti!F:F, 0))&lt;&gt;"", "C", "")
    ),
"")</f>
        <v/>
      </c>
      <c r="I80" t="str">
        <f>IFERROR(
    IF(INDEX(sbti!J:J, MATCH(A80, sbti!F:F, 0))&lt;&gt;"", INDEX(sbti!J:J, MATCH(A80, sbti!F:F, 0)),
        IF(INDEX(sbti!K:K, MATCH(A80, sbti!F:F, 0))&lt;&gt;"", INDEX(sbti!K:K, MATCH(A80, sbti!F:F, 0)), "")
    ),
"")</f>
        <v/>
      </c>
      <c r="J80" t="str">
        <f>IF(_xlfn.XLOOKUP(A80, sbti!L:L,sbti!M:M, "")="T","T",
IF(_xlfn.XLOOKUP(A80, sbti!L:L, sbti!M:M, "")="C","C",""))</f>
        <v/>
      </c>
      <c r="K80" t="str">
        <f>IF(OR(J80="T", J80="C"),
    _xlfn.XLOOKUP(A80, sbti!L:L,sbti!N:N),
    ""
)</f>
        <v/>
      </c>
      <c r="L80" t="str">
        <f>IF(_xlfn.XLOOKUP(A80, sbti!L:L,sbti!O:O, "")="s","T",
IF(_xlfn.XLOOKUP(A80, sbti!L:L, sbti!O:O, "")="c","C",""))</f>
        <v/>
      </c>
      <c r="M80" t="str">
        <f>IF(L80="T",_xlfn.XLOOKUP(A80,sbti!L:L,sbti!P:P,""),
IF(L80="C",_xlfn.XLOOKUP(A80,sbti!L:L,sbti!Q:Q,""),
""))</f>
        <v/>
      </c>
      <c r="N80" t="str">
        <f>IF(_xlfn.XLOOKUP(A80, sbti!R:R,sbti!S:S, "")="T","T",
IF(_xlfn.XLOOKUP(A80, sbti!R:R, sbti!S:S, "")="C","C",""))</f>
        <v/>
      </c>
      <c r="O80" t="str">
        <f>IF(OR(N80="T", N80="C"),
    _xlfn.XLOOKUP(A80, sbti!R:R,sbti!T:T),
    ""
)</f>
        <v/>
      </c>
      <c r="P80" t="str">
        <f>IFERROR(
    IF(INDEX(sbti!U:U, MATCH(A80, sbti!R:R, 0))&lt;&gt;"", "T",
        IF(INDEX(sbti!V:V, MATCH(A80, sbti!R:R, 0))&lt;&gt;"", "C", "")
    ),
"")</f>
        <v>C</v>
      </c>
      <c r="Q80">
        <f>IFERROR(
    IF(INDEX(sbti!U:U, MATCH(A80, sbti!R:R, 0))&lt;&gt;"",
       INDEX(sbti!U:U, MATCH(A80, sbti!R:R, 0)),
       IF(INDEX(sbti!V:V, MATCH(A80, sbti!R:R, 0))&lt;&gt;"",
          INDEX(sbti!V:V, MATCH(A80, sbti!R:R, 0)),
          "")
    ),
"")</f>
        <v>2031</v>
      </c>
      <c r="R80" t="str">
        <f>IF(_xlfn.XLOOKUP(A80, sbti!W:W,sbti!X:X, "")="T","T",
IF(_xlfn.XLOOKUP(A80, sbti!W:W, sbti!X:X, "")="C","C",""))</f>
        <v/>
      </c>
      <c r="S80" t="str">
        <f>IF(R80="T",_xlfn.XLOOKUP(A80,sbti!W:W,sbti!Y:Y,""),
IF(R80="C",_xlfn.XLOOKUP(A80,sbti!W:W,sbti!Z:Z,""),
""))</f>
        <v/>
      </c>
    </row>
    <row r="81" spans="1:19">
      <c r="A81" t="str">
        <v>Freddie Mac</v>
      </c>
      <c r="B81" t="str">
        <f>IF(_xlfn.XLOOKUP(A81, sbti!A:A,sbti!B:B, "")="Targets Set","T",
IF(_xlfn.XLOOKUP(A81, sbti!A:A, sbti!B:B, "")="Committed","C",""))</f>
        <v/>
      </c>
      <c r="C81" t="str">
        <f>IF(OR(B81="T", B81="C"),
    _xlfn.XLOOKUP(A81, sbti!A:A, sbti!C:C, ""),
    ""
)</f>
        <v/>
      </c>
      <c r="D81" t="str">
        <f>IF(_xlfn.XLOOKUP(A81, sbti!A:A,sbti!D:D, "")="Targets Set","T",
IF(_xlfn.XLOOKUP(A81, sbti!A:A, sbti!D:D, "")="Committed","C",""))</f>
        <v/>
      </c>
      <c r="E81" t="str">
        <f>IF(OR(D81="T", D81="C"),
    _xlfn.XLOOKUP(A81, sbti!A:A, sbti!E:E, ""),
    ""
)</f>
        <v/>
      </c>
      <c r="F81" t="str">
        <f>IF(_xlfn.XLOOKUP(A81, sbti!F:F, sbti!G:G, "")="Targets Set","T",
IF(_xlfn.XLOOKUP(A81, sbti!F:F, sbti!G:G, "")="Committed","C",""))</f>
        <v/>
      </c>
      <c r="G81" t="str">
        <f>IF(OR('sbti evolution '!F81="T", 'sbti evolution '!F81="C"),
    _xlfn.XLOOKUP('sbti evolution '!A81, sbti!F:F, sbti!H:H, ""),
    ""
)</f>
        <v/>
      </c>
      <c r="H81" t="str">
        <f>IFERROR(
    IF(INDEX(sbti!J:J, MATCH(A81, sbti!F:F, 0))&lt;&gt;"", "T",
        IF(INDEX(sbti!K:K, MATCH(A81, sbti!F:F, 0))&lt;&gt;"", "C", "")
    ),
"")</f>
        <v/>
      </c>
      <c r="I81" t="str">
        <f>IFERROR(
    IF(INDEX(sbti!J:J, MATCH(A81, sbti!F:F, 0))&lt;&gt;"", INDEX(sbti!J:J, MATCH(A81, sbti!F:F, 0)),
        IF(INDEX(sbti!K:K, MATCH(A81, sbti!F:F, 0))&lt;&gt;"", INDEX(sbti!K:K, MATCH(A81, sbti!F:F, 0)), "")
    ),
"")</f>
        <v/>
      </c>
      <c r="J81" t="str">
        <f>IF(_xlfn.XLOOKUP(A81, sbti!L:L,sbti!M:M, "")="T","T",
IF(_xlfn.XLOOKUP(A81, sbti!L:L, sbti!M:M, "")="C","C",""))</f>
        <v/>
      </c>
      <c r="K81" t="str">
        <f>IF(OR(J81="T", J81="C"),
    _xlfn.XLOOKUP(A81, sbti!L:L,sbti!N:N),
    ""
)</f>
        <v/>
      </c>
      <c r="L81" t="str">
        <f>IF(_xlfn.XLOOKUP(A81, sbti!L:L,sbti!O:O, "")="s","T",
IF(_xlfn.XLOOKUP(A81, sbti!L:L, sbti!O:O, "")="c","C",""))</f>
        <v/>
      </c>
      <c r="M81" t="str">
        <f>IF(L81="T",_xlfn.XLOOKUP(A81,sbti!L:L,sbti!P:P,""),
IF(L81="C",_xlfn.XLOOKUP(A81,sbti!L:L,sbti!Q:Q,""),
""))</f>
        <v/>
      </c>
      <c r="N81" t="str">
        <f>IF(_xlfn.XLOOKUP(A81, sbti!R:R,sbti!S:S, "")="T","T",
IF(_xlfn.XLOOKUP(A81, sbti!R:R, sbti!S:S, "")="C","C",""))</f>
        <v/>
      </c>
      <c r="O81" t="str">
        <f>IF(OR(N81="T", N81="C"),
    _xlfn.XLOOKUP(A81, sbti!R:R,sbti!T:T),
    ""
)</f>
        <v/>
      </c>
      <c r="P81" t="str">
        <f>IFERROR(
    IF(INDEX(sbti!U:U, MATCH(A81, sbti!R:R, 0))&lt;&gt;"", "T",
        IF(INDEX(sbti!V:V, MATCH(A81, sbti!R:R, 0))&lt;&gt;"", "C", "")
    ),
"")</f>
        <v/>
      </c>
      <c r="Q81" t="str">
        <f>IFERROR(
    IF(INDEX(sbti!U:U, MATCH(A81, sbti!R:R, 0))&lt;&gt;"",
       INDEX(sbti!U:U, MATCH(A81, sbti!R:R, 0)),
       IF(INDEX(sbti!V:V, MATCH(A81, sbti!R:R, 0))&lt;&gt;"",
          INDEX(sbti!V:V, MATCH(A81, sbti!R:R, 0)),
          "")
    ),
"")</f>
        <v/>
      </c>
      <c r="R81" t="str">
        <f>IF(_xlfn.XLOOKUP(A81, sbti!W:W,sbti!X:X, "")="T","T",
IF(_xlfn.XLOOKUP(A81, sbti!W:W, sbti!X:X, "")="C","C",""))</f>
        <v/>
      </c>
      <c r="S81" t="str">
        <f>IF(R81="T",_xlfn.XLOOKUP(A81,sbti!W:W,sbti!Y:Y,""),
IF(R81="C",_xlfn.XLOOKUP(A81,sbti!W:W,sbti!Z:Z,""),
""))</f>
        <v/>
      </c>
    </row>
    <row r="82" spans="1:19">
      <c r="A82" t="str">
        <v>Hengli Group</v>
      </c>
      <c r="B82" t="str">
        <f>IF(_xlfn.XLOOKUP(A82, sbti!A:A,sbti!B:B, "")="Targets Set","T",
IF(_xlfn.XLOOKUP(A82, sbti!A:A, sbti!B:B, "")="Committed","C",""))</f>
        <v/>
      </c>
      <c r="C82" t="str">
        <f>IF(OR(B82="T", B82="C"),
    _xlfn.XLOOKUP(A82, sbti!A:A, sbti!C:C, ""),
    ""
)</f>
        <v/>
      </c>
      <c r="D82" t="str">
        <f>IF(_xlfn.XLOOKUP(A82, sbti!A:A,sbti!D:D, "")="Targets Set","T",
IF(_xlfn.XLOOKUP(A82, sbti!A:A, sbti!D:D, "")="Committed","C",""))</f>
        <v/>
      </c>
      <c r="E82" t="str">
        <f>IF(OR(D82="T", D82="C"),
    _xlfn.XLOOKUP(A82, sbti!A:A, sbti!E:E, ""),
    ""
)</f>
        <v/>
      </c>
      <c r="F82" t="str">
        <f>IF(_xlfn.XLOOKUP(A82, sbti!F:F, sbti!G:G, "")="Targets Set","T",
IF(_xlfn.XLOOKUP(A82, sbti!F:F, sbti!G:G, "")="Committed","C",""))</f>
        <v/>
      </c>
      <c r="G82" t="str">
        <f>IF(OR('sbti evolution '!F82="T", 'sbti evolution '!F82="C"),
    _xlfn.XLOOKUP('sbti evolution '!A82, sbti!F:F, sbti!H:H, ""),
    ""
)</f>
        <v/>
      </c>
      <c r="H82" t="str">
        <f>IFERROR(
    IF(INDEX(sbti!J:J, MATCH(A82, sbti!F:F, 0))&lt;&gt;"", "T",
        IF(INDEX(sbti!K:K, MATCH(A82, sbti!F:F, 0))&lt;&gt;"", "C", "")
    ),
"")</f>
        <v/>
      </c>
      <c r="I82" t="str">
        <f>IFERROR(
    IF(INDEX(sbti!J:J, MATCH(A82, sbti!F:F, 0))&lt;&gt;"", INDEX(sbti!J:J, MATCH(A82, sbti!F:F, 0)),
        IF(INDEX(sbti!K:K, MATCH(A82, sbti!F:F, 0))&lt;&gt;"", INDEX(sbti!K:K, MATCH(A82, sbti!F:F, 0)), "")
    ),
"")</f>
        <v/>
      </c>
      <c r="J82" t="str">
        <f>IF(_xlfn.XLOOKUP(A82, sbti!L:L,sbti!M:M, "")="T","T",
IF(_xlfn.XLOOKUP(A82, sbti!L:L, sbti!M:M, "")="C","C",""))</f>
        <v/>
      </c>
      <c r="K82" t="str">
        <f>IF(OR(J82="T", J82="C"),
    _xlfn.XLOOKUP(A82, sbti!L:L,sbti!N:N),
    ""
)</f>
        <v/>
      </c>
      <c r="L82" t="str">
        <f>IF(_xlfn.XLOOKUP(A82, sbti!L:L,sbti!O:O, "")="s","T",
IF(_xlfn.XLOOKUP(A82, sbti!L:L, sbti!O:O, "")="c","C",""))</f>
        <v/>
      </c>
      <c r="M82" t="str">
        <f>IF(L82="T",_xlfn.XLOOKUP(A82,sbti!L:L,sbti!P:P,""),
IF(L82="C",_xlfn.XLOOKUP(A82,sbti!L:L,sbti!Q:Q,""),
""))</f>
        <v/>
      </c>
      <c r="N82" t="str">
        <f>IF(_xlfn.XLOOKUP(A82, sbti!R:R,sbti!S:S, "")="T","T",
IF(_xlfn.XLOOKUP(A82, sbti!R:R, sbti!S:S, "")="C","C",""))</f>
        <v/>
      </c>
      <c r="O82" t="str">
        <f>IF(OR(N82="T", N82="C"),
    _xlfn.XLOOKUP(A82, sbti!R:R,sbti!T:T),
    ""
)</f>
        <v/>
      </c>
      <c r="P82" t="str">
        <f>IFERROR(
    IF(INDEX(sbti!U:U, MATCH(A82, sbti!R:R, 0))&lt;&gt;"", "T",
        IF(INDEX(sbti!V:V, MATCH(A82, sbti!R:R, 0))&lt;&gt;"", "C", "")
    ),
"")</f>
        <v/>
      </c>
      <c r="Q82" t="str">
        <f>IFERROR(
    IF(INDEX(sbti!U:U, MATCH(A82, sbti!R:R, 0))&lt;&gt;"",
       INDEX(sbti!U:U, MATCH(A82, sbti!R:R, 0)),
       IF(INDEX(sbti!V:V, MATCH(A82, sbti!R:R, 0))&lt;&gt;"",
          INDEX(sbti!V:V, MATCH(A82, sbti!R:R, 0)),
          "")
    ),
"")</f>
        <v/>
      </c>
      <c r="R82" t="str">
        <f>IF(_xlfn.XLOOKUP(A82, sbti!W:W,sbti!X:X, "")="T","T",
IF(_xlfn.XLOOKUP(A82, sbti!W:W, sbti!X:X, "")="C","C",""))</f>
        <v/>
      </c>
      <c r="S82" t="str">
        <f>IF(R82="T",_xlfn.XLOOKUP(A82,sbti!W:W,sbti!Y:Y,""),
IF(R82="C",_xlfn.XLOOKUP(A82,sbti!W:W,sbti!Z:Z,""),
""))</f>
        <v/>
      </c>
    </row>
    <row r="83" spans="1:19">
      <c r="A83" t="str">
        <v>Shandong Energy Group</v>
      </c>
      <c r="B83" t="str">
        <f>IF(_xlfn.XLOOKUP(A83, sbti!A:A,sbti!B:B, "")="Targets Set","T",
IF(_xlfn.XLOOKUP(A83, sbti!A:A, sbti!B:B, "")="Committed","C",""))</f>
        <v/>
      </c>
      <c r="C83" t="str">
        <f>IF(OR(B83="T", B83="C"),
    _xlfn.XLOOKUP(A83, sbti!A:A, sbti!C:C, ""),
    ""
)</f>
        <v/>
      </c>
      <c r="D83" t="str">
        <f>IF(_xlfn.XLOOKUP(A83, sbti!A:A,sbti!D:D, "")="Targets Set","T",
IF(_xlfn.XLOOKUP(A83, sbti!A:A, sbti!D:D, "")="Committed","C",""))</f>
        <v/>
      </c>
      <c r="E83" t="str">
        <f>IF(OR(D83="T", D83="C"),
    _xlfn.XLOOKUP(A83, sbti!A:A, sbti!E:E, ""),
    ""
)</f>
        <v/>
      </c>
      <c r="F83" t="str">
        <f>IF(_xlfn.XLOOKUP(A83, sbti!F:F, sbti!G:G, "")="Targets Set","T",
IF(_xlfn.XLOOKUP(A83, sbti!F:F, sbti!G:G, "")="Committed","C",""))</f>
        <v/>
      </c>
      <c r="G83" t="str">
        <f>IF(OR('sbti evolution '!F83="T", 'sbti evolution '!F83="C"),
    _xlfn.XLOOKUP('sbti evolution '!A83, sbti!F:F, sbti!H:H, ""),
    ""
)</f>
        <v/>
      </c>
      <c r="H83" t="str">
        <f>IFERROR(
    IF(INDEX(sbti!J:J, MATCH(A83, sbti!F:F, 0))&lt;&gt;"", "T",
        IF(INDEX(sbti!K:K, MATCH(A83, sbti!F:F, 0))&lt;&gt;"", "C", "")
    ),
"")</f>
        <v/>
      </c>
      <c r="I83" t="str">
        <f>IFERROR(
    IF(INDEX(sbti!J:J, MATCH(A83, sbti!F:F, 0))&lt;&gt;"", INDEX(sbti!J:J, MATCH(A83, sbti!F:F, 0)),
        IF(INDEX(sbti!K:K, MATCH(A83, sbti!F:F, 0))&lt;&gt;"", INDEX(sbti!K:K, MATCH(A83, sbti!F:F, 0)), "")
    ),
"")</f>
        <v/>
      </c>
      <c r="J83" t="str">
        <f>IF(_xlfn.XLOOKUP(A83, sbti!L:L,sbti!M:M, "")="T","T",
IF(_xlfn.XLOOKUP(A83, sbti!L:L, sbti!M:M, "")="C","C",""))</f>
        <v/>
      </c>
      <c r="K83" t="str">
        <f>IF(OR(J83="T", J83="C"),
    _xlfn.XLOOKUP(A83, sbti!L:L,sbti!N:N),
    ""
)</f>
        <v/>
      </c>
      <c r="L83" t="str">
        <f>IF(_xlfn.XLOOKUP(A83, sbti!L:L,sbti!O:O, "")="s","T",
IF(_xlfn.XLOOKUP(A83, sbti!L:L, sbti!O:O, "")="c","C",""))</f>
        <v/>
      </c>
      <c r="M83" t="str">
        <f>IF(L83="T",_xlfn.XLOOKUP(A83,sbti!L:L,sbti!P:P,""),
IF(L83="C",_xlfn.XLOOKUP(A83,sbti!L:L,sbti!Q:Q,""),
""))</f>
        <v/>
      </c>
      <c r="N83" t="str">
        <f>IF(_xlfn.XLOOKUP(A83, sbti!R:R,sbti!S:S, "")="T","T",
IF(_xlfn.XLOOKUP(A83, sbti!R:R, sbti!S:S, "")="C","C",""))</f>
        <v/>
      </c>
      <c r="O83" t="str">
        <f>IF(OR(N83="T", N83="C"),
    _xlfn.XLOOKUP(A83, sbti!R:R,sbti!T:T),
    ""
)</f>
        <v/>
      </c>
      <c r="P83" t="str">
        <f>IFERROR(
    IF(INDEX(sbti!U:U, MATCH(A83, sbti!R:R, 0))&lt;&gt;"", "T",
        IF(INDEX(sbti!V:V, MATCH(A83, sbti!R:R, 0))&lt;&gt;"", "C", "")
    ),
"")</f>
        <v/>
      </c>
      <c r="Q83" t="str">
        <f>IFERROR(
    IF(INDEX(sbti!U:U, MATCH(A83, sbti!R:R, 0))&lt;&gt;"",
       INDEX(sbti!U:U, MATCH(A83, sbti!R:R, 0)),
       IF(INDEX(sbti!V:V, MATCH(A83, sbti!R:R, 0))&lt;&gt;"",
          INDEX(sbti!V:V, MATCH(A83, sbti!R:R, 0)),
          "")
    ),
"")</f>
        <v/>
      </c>
      <c r="R83" t="str">
        <f>IF(_xlfn.XLOOKUP(A83, sbti!W:W,sbti!X:X, "")="T","T",
IF(_xlfn.XLOOKUP(A83, sbti!W:W, sbti!X:X, "")="C","C",""))</f>
        <v/>
      </c>
      <c r="S83" t="str">
        <f>IF(R83="T",_xlfn.XLOOKUP(A83,sbti!W:W,sbti!Y:Y,""),
IF(R83="C",_xlfn.XLOOKUP(A83,sbti!W:W,sbti!Z:Z,""),
""))</f>
        <v/>
      </c>
    </row>
    <row r="84" spans="1:19">
      <c r="A84" t="str">
        <v>Huawei Investment &amp; Holding</v>
      </c>
      <c r="B84" t="str">
        <f>IF(_xlfn.XLOOKUP(A84, sbti!A:A,sbti!B:B, "")="Targets Set","T",
IF(_xlfn.XLOOKUP(A84, sbti!A:A, sbti!B:B, "")="Committed","C",""))</f>
        <v/>
      </c>
      <c r="C84" t="str">
        <f>IF(OR(B84="T", B84="C"),
    _xlfn.XLOOKUP(A84, sbti!A:A, sbti!C:C, ""),
    ""
)</f>
        <v/>
      </c>
      <c r="D84" t="str">
        <f>IF(_xlfn.XLOOKUP(A84, sbti!A:A,sbti!D:D, "")="Targets Set","T",
IF(_xlfn.XLOOKUP(A84, sbti!A:A, sbti!D:D, "")="Committed","C",""))</f>
        <v/>
      </c>
      <c r="E84" t="str">
        <f>IF(OR(D84="T", D84="C"),
    _xlfn.XLOOKUP(A84, sbti!A:A, sbti!E:E, ""),
    ""
)</f>
        <v/>
      </c>
      <c r="F84" t="str">
        <f>IF(_xlfn.XLOOKUP(A84, sbti!F:F, sbti!G:G, "")="Targets Set","T",
IF(_xlfn.XLOOKUP(A84, sbti!F:F, sbti!G:G, "")="Committed","C",""))</f>
        <v/>
      </c>
      <c r="G84" t="str">
        <f>IF(OR('sbti evolution '!F84="T", 'sbti evolution '!F84="C"),
    _xlfn.XLOOKUP('sbti evolution '!A84, sbti!F:F, sbti!H:H, ""),
    ""
)</f>
        <v/>
      </c>
      <c r="H84" t="str">
        <f>IFERROR(
    IF(INDEX(sbti!J:J, MATCH(A84, sbti!F:F, 0))&lt;&gt;"", "T",
        IF(INDEX(sbti!K:K, MATCH(A84, sbti!F:F, 0))&lt;&gt;"", "C", "")
    ),
"")</f>
        <v/>
      </c>
      <c r="I84" t="str">
        <f>IFERROR(
    IF(INDEX(sbti!J:J, MATCH(A84, sbti!F:F, 0))&lt;&gt;"", INDEX(sbti!J:J, MATCH(A84, sbti!F:F, 0)),
        IF(INDEX(sbti!K:K, MATCH(A84, sbti!F:F, 0))&lt;&gt;"", INDEX(sbti!K:K, MATCH(A84, sbti!F:F, 0)), "")
    ),
"")</f>
        <v/>
      </c>
      <c r="J84" t="str">
        <f>IF(_xlfn.XLOOKUP(A84, sbti!L:L,sbti!M:M, "")="T","T",
IF(_xlfn.XLOOKUP(A84, sbti!L:L, sbti!M:M, "")="C","C",""))</f>
        <v/>
      </c>
      <c r="K84" t="str">
        <f>IF(OR(J84="T", J84="C"),
    _xlfn.XLOOKUP(A84, sbti!L:L,sbti!N:N),
    ""
)</f>
        <v/>
      </c>
      <c r="L84" t="str">
        <f>IF(_xlfn.XLOOKUP(A84, sbti!L:L,sbti!O:O, "")="s","T",
IF(_xlfn.XLOOKUP(A84, sbti!L:L, sbti!O:O, "")="c","C",""))</f>
        <v/>
      </c>
      <c r="M84" t="str">
        <f>IF(L84="T",_xlfn.XLOOKUP(A84,sbti!L:L,sbti!P:P,""),
IF(L84="C",_xlfn.XLOOKUP(A84,sbti!L:L,sbti!Q:Q,""),
""))</f>
        <v/>
      </c>
      <c r="N84" t="str">
        <f>IF(_xlfn.XLOOKUP(A84, sbti!R:R,sbti!S:S, "")="T","T",
IF(_xlfn.XLOOKUP(A84, sbti!R:R, sbti!S:S, "")="C","C",""))</f>
        <v/>
      </c>
      <c r="O84" t="str">
        <f>IF(OR(N84="T", N84="C"),
    _xlfn.XLOOKUP(A84, sbti!R:R,sbti!T:T),
    ""
)</f>
        <v/>
      </c>
      <c r="P84" t="str">
        <f>IFERROR(
    IF(INDEX(sbti!U:U, MATCH(A84, sbti!R:R, 0))&lt;&gt;"", "T",
        IF(INDEX(sbti!V:V, MATCH(A84, sbti!R:R, 0))&lt;&gt;"", "C", "")
    ),
"")</f>
        <v/>
      </c>
      <c r="Q84" t="str">
        <f>IFERROR(
    IF(INDEX(sbti!U:U, MATCH(A84, sbti!R:R, 0))&lt;&gt;"",
       INDEX(sbti!U:U, MATCH(A84, sbti!R:R, 0)),
       IF(INDEX(sbti!V:V, MATCH(A84, sbti!R:R, 0))&lt;&gt;"",
          INDEX(sbti!V:V, MATCH(A84, sbti!R:R, 0)),
          "")
    ),
"")</f>
        <v/>
      </c>
      <c r="R84" t="str">
        <f>IF(_xlfn.XLOOKUP(A84, sbti!W:W,sbti!X:X, "")="T","T",
IF(_xlfn.XLOOKUP(A84, sbti!W:W, sbti!X:X, "")="C","C",""))</f>
        <v/>
      </c>
      <c r="S84" t="str">
        <f>IF(R84="T",_xlfn.XLOOKUP(A84,sbti!W:W,sbti!Y:Y,""),
IF(R84="C",_xlfn.XLOOKUP(A84,sbti!W:W,sbti!Z:Z,""),
""))</f>
        <v/>
      </c>
    </row>
    <row r="85" spans="1:19">
      <c r="A85" t="str">
        <v>China Southern Power Grid</v>
      </c>
      <c r="B85" t="str">
        <f>IF(_xlfn.XLOOKUP(A85, sbti!A:A,sbti!B:B, "")="Targets Set","T",
IF(_xlfn.XLOOKUP(A85, sbti!A:A, sbti!B:B, "")="Committed","C",""))</f>
        <v>C</v>
      </c>
      <c r="C85">
        <f>IF(OR(B85="T", B85="C"),
    _xlfn.XLOOKUP(A85, sbti!A:A, sbti!C:C, ""),
    ""
)</f>
        <v>2030</v>
      </c>
      <c r="D85" t="str">
        <f>IF(_xlfn.XLOOKUP(A85, sbti!A:A,sbti!D:D, "")="Targets Set","T",
IF(_xlfn.XLOOKUP(A85, sbti!A:A, sbti!D:D, "")="Committed","C",""))</f>
        <v/>
      </c>
      <c r="E85" t="str">
        <f>IF(OR(D85="T", D85="C"),
    _xlfn.XLOOKUP(A85, sbti!A:A, sbti!E:E, ""),
    ""
)</f>
        <v/>
      </c>
      <c r="F85" t="str">
        <f>IF(_xlfn.XLOOKUP(A85, sbti!F:F, sbti!G:G, "")="Targets Set","T",
IF(_xlfn.XLOOKUP(A85, sbti!F:F, sbti!G:G, "")="Committed","C",""))</f>
        <v/>
      </c>
      <c r="G85" t="str">
        <f>IF(OR('sbti evolution '!F85="T", 'sbti evolution '!F85="C"),
    _xlfn.XLOOKUP('sbti evolution '!A85, sbti!F:F, sbti!H:H, ""),
    ""
)</f>
        <v/>
      </c>
      <c r="H85" t="str">
        <f>IFERROR(
    IF(INDEX(sbti!J:J, MATCH(A85, sbti!F:F, 0))&lt;&gt;"", "T",
        IF(INDEX(sbti!K:K, MATCH(A85, sbti!F:F, 0))&lt;&gt;"", "C", "")
    ),
"")</f>
        <v/>
      </c>
      <c r="I85" t="str">
        <f>IFERROR(
    IF(INDEX(sbti!J:J, MATCH(A85, sbti!F:F, 0))&lt;&gt;"", INDEX(sbti!J:J, MATCH(A85, sbti!F:F, 0)),
        IF(INDEX(sbti!K:K, MATCH(A85, sbti!F:F, 0))&lt;&gt;"", INDEX(sbti!K:K, MATCH(A85, sbti!F:F, 0)), "")
    ),
"")</f>
        <v/>
      </c>
      <c r="J85" t="str">
        <f>IF(_xlfn.XLOOKUP(A85, sbti!L:L,sbti!M:M, "")="T","T",
IF(_xlfn.XLOOKUP(A85, sbti!L:L, sbti!M:M, "")="C","C",""))</f>
        <v/>
      </c>
      <c r="K85" t="str">
        <f>IF(OR(J85="T", J85="C"),
    _xlfn.XLOOKUP(A85, sbti!L:L,sbti!N:N),
    ""
)</f>
        <v/>
      </c>
      <c r="L85" t="str">
        <f>IF(_xlfn.XLOOKUP(A85, sbti!L:L,sbti!O:O, "")="s","T",
IF(_xlfn.XLOOKUP(A85, sbti!L:L, sbti!O:O, "")="c","C",""))</f>
        <v/>
      </c>
      <c r="M85" t="str">
        <f>IF(L85="T",_xlfn.XLOOKUP(A85,sbti!L:L,sbti!P:P,""),
IF(L85="C",_xlfn.XLOOKUP(A85,sbti!L:L,sbti!Q:Q,""),
""))</f>
        <v/>
      </c>
      <c r="N85" t="str">
        <f>IF(_xlfn.XLOOKUP(A85, sbti!R:R,sbti!S:S, "")="T","T",
IF(_xlfn.XLOOKUP(A85, sbti!R:R, sbti!S:S, "")="C","C",""))</f>
        <v/>
      </c>
      <c r="O85" t="str">
        <f>IF(OR(N85="T", N85="C"),
    _xlfn.XLOOKUP(A85, sbti!R:R,sbti!T:T),
    ""
)</f>
        <v/>
      </c>
      <c r="P85" t="str">
        <f>IFERROR(
    IF(INDEX(sbti!U:U, MATCH(A85, sbti!R:R, 0))&lt;&gt;"", "T",
        IF(INDEX(sbti!V:V, MATCH(A85, sbti!R:R, 0))&lt;&gt;"", "C", "")
    ),
"")</f>
        <v/>
      </c>
      <c r="Q85" t="str">
        <f>IFERROR(
    IF(INDEX(sbti!U:U, MATCH(A85, sbti!R:R, 0))&lt;&gt;"",
       INDEX(sbti!U:U, MATCH(A85, sbti!R:R, 0)),
       IF(INDEX(sbti!V:V, MATCH(A85, sbti!R:R, 0))&lt;&gt;"",
          INDEX(sbti!V:V, MATCH(A85, sbti!R:R, 0)),
          "")
    ),
"")</f>
        <v/>
      </c>
      <c r="R85" t="str">
        <f>IF(_xlfn.XLOOKUP(A85, sbti!W:W,sbti!X:X, "")="T","T",
IF(_xlfn.XLOOKUP(A85, sbti!W:W, sbti!X:X, "")="C","C",""))</f>
        <v/>
      </c>
      <c r="S85" t="str">
        <f>IF(R85="T",_xlfn.XLOOKUP(A85,sbti!W:W,sbti!Y:Y,""),
IF(R85="C",_xlfn.XLOOKUP(A85,sbti!W:W,sbti!Z:Z,""),
""))</f>
        <v/>
      </c>
    </row>
    <row r="86" spans="1:19">
      <c r="A86" t="str">
        <v>Humana</v>
      </c>
      <c r="B86" t="str">
        <f>IF(_xlfn.XLOOKUP(A86, sbti!A:A,sbti!B:B, "")="Targets Set","T",
IF(_xlfn.XLOOKUP(A86, sbti!A:A, sbti!B:B, "")="Committed","C",""))</f>
        <v>T</v>
      </c>
      <c r="C86">
        <f>IF(OR(B86="T", B86="C"),
    _xlfn.XLOOKUP(A86, sbti!A:A, sbti!C:C, ""),
    ""
)</f>
        <v>2029</v>
      </c>
      <c r="D86" t="str">
        <f>IF(_xlfn.XLOOKUP(A86, sbti!A:A,sbti!D:D, "")="Targets Set","T",
IF(_xlfn.XLOOKUP(A86, sbti!A:A, sbti!D:D, "")="Committed","C",""))</f>
        <v/>
      </c>
      <c r="E86" t="str">
        <f>IF(OR(D86="T", D86="C"),
    _xlfn.XLOOKUP(A86, sbti!A:A, sbti!E:E, ""),
    ""
)</f>
        <v/>
      </c>
      <c r="F86" t="str">
        <f>IF(_xlfn.XLOOKUP(A86, sbti!F:F, sbti!G:G, "")="Targets Set","T",
IF(_xlfn.XLOOKUP(A86, sbti!F:F, sbti!G:G, "")="Committed","C",""))</f>
        <v>T</v>
      </c>
      <c r="G86">
        <f>IF(OR('sbti evolution '!F86="T", 'sbti evolution '!F86="C"),
    _xlfn.XLOOKUP('sbti evolution '!A86, sbti!F:F, sbti!H:H, ""),
    ""
)</f>
        <v>2032</v>
      </c>
      <c r="H86" t="str">
        <f>IFERROR(
    IF(INDEX(sbti!J:J, MATCH(A86, sbti!F:F, 0))&lt;&gt;"", "T",
        IF(INDEX(sbti!K:K, MATCH(A86, sbti!F:F, 0))&lt;&gt;"", "C", "")
    ),
"")</f>
        <v>C</v>
      </c>
      <c r="I86">
        <f>IFERROR(
    IF(INDEX(sbti!J:J, MATCH(A86, sbti!F:F, 0))&lt;&gt;"", INDEX(sbti!J:J, MATCH(A86, sbti!F:F, 0)),
        IF(INDEX(sbti!K:K, MATCH(A86, sbti!F:F, 0))&lt;&gt;"", INDEX(sbti!K:K, MATCH(A86, sbti!F:F, 0)), "")
    ),
"")</f>
        <v>2023</v>
      </c>
      <c r="J86" t="str">
        <f>IF(_xlfn.XLOOKUP(A86, sbti!L:L,sbti!M:M, "")="T","T",
IF(_xlfn.XLOOKUP(A86, sbti!L:L, sbti!M:M, "")="C","C",""))</f>
        <v>C</v>
      </c>
      <c r="K86">
        <f>IF(OR(J86="T", J86="C"),
    _xlfn.XLOOKUP(A86, sbti!L:L,sbti!N:N),
    ""
)</f>
        <v>2030</v>
      </c>
      <c r="L86" t="str">
        <f>IF(_xlfn.XLOOKUP(A86, sbti!L:L,sbti!O:O, "")="s","T",
IF(_xlfn.XLOOKUP(A86, sbti!L:L, sbti!O:O, "")="c","C",""))</f>
        <v/>
      </c>
      <c r="M86" t="str">
        <f>IF(L86="T",_xlfn.XLOOKUP(A86,sbti!L:L,sbti!P:P,""),
IF(L86="C",_xlfn.XLOOKUP(A86,sbti!L:L,sbti!Q:Q,""),
""))</f>
        <v/>
      </c>
      <c r="N86" t="str">
        <f>IF(_xlfn.XLOOKUP(A86, sbti!R:R,sbti!S:S, "")="T","T",
IF(_xlfn.XLOOKUP(A86, sbti!R:R, sbti!S:S, "")="C","C",""))</f>
        <v>C</v>
      </c>
      <c r="O86">
        <f>IF(OR(N86="T", N86="C"),
    _xlfn.XLOOKUP(A86, sbti!R:R,sbti!T:T),
    ""
)</f>
        <v>2030</v>
      </c>
      <c r="P86" t="str">
        <f>IFERROR(
    IF(INDEX(sbti!U:U, MATCH(A86, sbti!R:R, 0))&lt;&gt;"", "T",
        IF(INDEX(sbti!V:V, MATCH(A86, sbti!R:R, 0))&lt;&gt;"", "C", "")
    ),
"")</f>
        <v/>
      </c>
      <c r="Q86" t="str">
        <f>IFERROR(
    IF(INDEX(sbti!U:U, MATCH(A86, sbti!R:R, 0))&lt;&gt;"",
       INDEX(sbti!U:U, MATCH(A86, sbti!R:R, 0)),
       IF(INDEX(sbti!V:V, MATCH(A86, sbti!R:R, 0))&lt;&gt;"",
          INDEX(sbti!V:V, MATCH(A86, sbti!R:R, 0)),
          "")
    ),
"")</f>
        <v/>
      </c>
      <c r="R86" t="str">
        <f>IF(_xlfn.XLOOKUP(A86, sbti!W:W,sbti!X:X, "")="T","T",
IF(_xlfn.XLOOKUP(A86, sbti!W:W, sbti!X:X, "")="C","C",""))</f>
        <v/>
      </c>
      <c r="S86" t="str">
        <f>IF(R86="T",_xlfn.XLOOKUP(A86,sbti!W:W,sbti!Y:Y,""),
IF(R86="C",_xlfn.XLOOKUP(A86,sbti!W:W,sbti!Z:Z,""),
""))</f>
        <v/>
      </c>
    </row>
    <row r="87" spans="1:19">
      <c r="A87" t="str">
        <v>China Minmetals</v>
      </c>
      <c r="B87" t="str">
        <f>IF(_xlfn.XLOOKUP(A87, sbti!A:A,sbti!B:B, "")="Targets Set","T",
IF(_xlfn.XLOOKUP(A87, sbti!A:A, sbti!B:B, "")="Committed","C",""))</f>
        <v/>
      </c>
      <c r="C87" t="str">
        <f>IF(OR(B87="T", B87="C"),
    _xlfn.XLOOKUP(A87, sbti!A:A, sbti!C:C, ""),
    ""
)</f>
        <v/>
      </c>
      <c r="D87" t="str">
        <f>IF(_xlfn.XLOOKUP(A87, sbti!A:A,sbti!D:D, "")="Targets Set","T",
IF(_xlfn.XLOOKUP(A87, sbti!A:A, sbti!D:D, "")="Committed","C",""))</f>
        <v/>
      </c>
      <c r="E87" t="str">
        <f>IF(OR(D87="T", D87="C"),
    _xlfn.XLOOKUP(A87, sbti!A:A, sbti!E:E, ""),
    ""
)</f>
        <v/>
      </c>
      <c r="F87" t="str">
        <f>IF(_xlfn.XLOOKUP(A87, sbti!F:F, sbti!G:G, "")="Targets Set","T",
IF(_xlfn.XLOOKUP(A87, sbti!F:F, sbti!G:G, "")="Committed","C",""))</f>
        <v/>
      </c>
      <c r="G87" t="str">
        <f>IF(OR('sbti evolution '!F87="T", 'sbti evolution '!F87="C"),
    _xlfn.XLOOKUP('sbti evolution '!A87, sbti!F:F, sbti!H:H, ""),
    ""
)</f>
        <v/>
      </c>
      <c r="H87" t="str">
        <f>IFERROR(
    IF(INDEX(sbti!J:J, MATCH(A87, sbti!F:F, 0))&lt;&gt;"", "T",
        IF(INDEX(sbti!K:K, MATCH(A87, sbti!F:F, 0))&lt;&gt;"", "C", "")
    ),
"")</f>
        <v/>
      </c>
      <c r="I87" t="str">
        <f>IFERROR(
    IF(INDEX(sbti!J:J, MATCH(A87, sbti!F:F, 0))&lt;&gt;"", INDEX(sbti!J:J, MATCH(A87, sbti!F:F, 0)),
        IF(INDEX(sbti!K:K, MATCH(A87, sbti!F:F, 0))&lt;&gt;"", INDEX(sbti!K:K, MATCH(A87, sbti!F:F, 0)), "")
    ),
"")</f>
        <v/>
      </c>
      <c r="J87" t="str">
        <f>IF(_xlfn.XLOOKUP(A87, sbti!L:L,sbti!M:M, "")="T","T",
IF(_xlfn.XLOOKUP(A87, sbti!L:L, sbti!M:M, "")="C","C",""))</f>
        <v/>
      </c>
      <c r="K87" t="str">
        <f>IF(OR(J87="T", J87="C"),
    _xlfn.XLOOKUP(A87, sbti!L:L,sbti!N:N),
    ""
)</f>
        <v/>
      </c>
      <c r="L87" t="str">
        <f>IF(_xlfn.XLOOKUP(A87, sbti!L:L,sbti!O:O, "")="s","T",
IF(_xlfn.XLOOKUP(A87, sbti!L:L, sbti!O:O, "")="c","C",""))</f>
        <v/>
      </c>
      <c r="M87" t="str">
        <f>IF(L87="T",_xlfn.XLOOKUP(A87,sbti!L:L,sbti!P:P,""),
IF(L87="C",_xlfn.XLOOKUP(A87,sbti!L:L,sbti!Q:Q,""),
""))</f>
        <v/>
      </c>
      <c r="N87" t="str">
        <f>IF(_xlfn.XLOOKUP(A87, sbti!R:R,sbti!S:S, "")="T","T",
IF(_xlfn.XLOOKUP(A87, sbti!R:R, sbti!S:S, "")="C","C",""))</f>
        <v/>
      </c>
      <c r="O87" t="str">
        <f>IF(OR(N87="T", N87="C"),
    _xlfn.XLOOKUP(A87, sbti!R:R,sbti!T:T),
    ""
)</f>
        <v/>
      </c>
      <c r="P87" t="str">
        <f>IFERROR(
    IF(INDEX(sbti!U:U, MATCH(A87, sbti!R:R, 0))&lt;&gt;"", "T",
        IF(INDEX(sbti!V:V, MATCH(A87, sbti!R:R, 0))&lt;&gt;"", "C", "")
    ),
"")</f>
        <v/>
      </c>
      <c r="Q87" t="str">
        <f>IFERROR(
    IF(INDEX(sbti!U:U, MATCH(A87, sbti!R:R, 0))&lt;&gt;"",
       INDEX(sbti!U:U, MATCH(A87, sbti!R:R, 0)),
       IF(INDEX(sbti!V:V, MATCH(A87, sbti!R:R, 0))&lt;&gt;"",
          INDEX(sbti!V:V, MATCH(A87, sbti!R:R, 0)),
          "")
    ),
"")</f>
        <v/>
      </c>
      <c r="R87" t="str">
        <f>IF(_xlfn.XLOOKUP(A87, sbti!W:W,sbti!X:X, "")="T","T",
IF(_xlfn.XLOOKUP(A87, sbti!W:W, sbti!X:X, "")="C","C",""))</f>
        <v/>
      </c>
      <c r="S87" t="str">
        <f>IF(R87="T",_xlfn.XLOOKUP(A87,sbti!W:W,sbti!Y:Y,""),
IF(R87="C",_xlfn.XLOOKUP(A87,sbti!W:W,sbti!Z:Z,""),
""))</f>
        <v/>
      </c>
    </row>
    <row r="88" spans="1:19">
      <c r="A88" t="str">
        <v>Gazprom</v>
      </c>
      <c r="B88" t="str">
        <f>IF(_xlfn.XLOOKUP(A88, sbti!A:A,sbti!B:B, "")="Targets Set","T",
IF(_xlfn.XLOOKUP(A88, sbti!A:A, sbti!B:B, "")="Committed","C",""))</f>
        <v/>
      </c>
      <c r="C88" t="str">
        <f>IF(OR(B88="T", B88="C"),
    _xlfn.XLOOKUP(A88, sbti!A:A, sbti!C:C, ""),
    ""
)</f>
        <v/>
      </c>
      <c r="D88" t="str">
        <f>IF(_xlfn.XLOOKUP(A88, sbti!A:A,sbti!D:D, "")="Targets Set","T",
IF(_xlfn.XLOOKUP(A88, sbti!A:A, sbti!D:D, "")="Committed","C",""))</f>
        <v/>
      </c>
      <c r="E88" t="str">
        <f>IF(OR(D88="T", D88="C"),
    _xlfn.XLOOKUP(A88, sbti!A:A, sbti!E:E, ""),
    ""
)</f>
        <v/>
      </c>
      <c r="F88" t="str">
        <f>IF(_xlfn.XLOOKUP(A88, sbti!F:F, sbti!G:G, "")="Targets Set","T",
IF(_xlfn.XLOOKUP(A88, sbti!F:F, sbti!G:G, "")="Committed","C",""))</f>
        <v/>
      </c>
      <c r="G88" t="str">
        <f>IF(OR('sbti evolution '!F88="T", 'sbti evolution '!F88="C"),
    _xlfn.XLOOKUP('sbti evolution '!A88, sbti!F:F, sbti!H:H, ""),
    ""
)</f>
        <v/>
      </c>
      <c r="H88" t="str">
        <f>IFERROR(
    IF(INDEX(sbti!J:J, MATCH(A88, sbti!F:F, 0))&lt;&gt;"", "T",
        IF(INDEX(sbti!K:K, MATCH(A88, sbti!F:F, 0))&lt;&gt;"", "C", "")
    ),
"")</f>
        <v/>
      </c>
      <c r="I88" t="str">
        <f>IFERROR(
    IF(INDEX(sbti!J:J, MATCH(A88, sbti!F:F, 0))&lt;&gt;"", INDEX(sbti!J:J, MATCH(A88, sbti!F:F, 0)),
        IF(INDEX(sbti!K:K, MATCH(A88, sbti!F:F, 0))&lt;&gt;"", INDEX(sbti!K:K, MATCH(A88, sbti!F:F, 0)), "")
    ),
"")</f>
        <v/>
      </c>
      <c r="J88" t="str">
        <f>IF(_xlfn.XLOOKUP(A88, sbti!L:L,sbti!M:M, "")="T","T",
IF(_xlfn.XLOOKUP(A88, sbti!L:L, sbti!M:M, "")="C","C",""))</f>
        <v/>
      </c>
      <c r="K88" t="str">
        <f>IF(OR(J88="T", J88="C"),
    _xlfn.XLOOKUP(A88, sbti!L:L,sbti!N:N),
    ""
)</f>
        <v/>
      </c>
      <c r="L88" t="str">
        <f>IF(_xlfn.XLOOKUP(A88, sbti!L:L,sbti!O:O, "")="s","T",
IF(_xlfn.XLOOKUP(A88, sbti!L:L, sbti!O:O, "")="c","C",""))</f>
        <v/>
      </c>
      <c r="M88" t="str">
        <f>IF(L88="T",_xlfn.XLOOKUP(A88,sbti!L:L,sbti!P:P,""),
IF(L88="C",_xlfn.XLOOKUP(A88,sbti!L:L,sbti!Q:Q,""),
""))</f>
        <v/>
      </c>
      <c r="N88" t="str">
        <f>IF(_xlfn.XLOOKUP(A88, sbti!R:R,sbti!S:S, "")="T","T",
IF(_xlfn.XLOOKUP(A88, sbti!R:R, sbti!S:S, "")="C","C",""))</f>
        <v/>
      </c>
      <c r="O88" t="str">
        <f>IF(OR(N88="T", N88="C"),
    _xlfn.XLOOKUP(A88, sbti!R:R,sbti!T:T),
    ""
)</f>
        <v/>
      </c>
      <c r="P88" t="str">
        <f>IFERROR(
    IF(INDEX(sbti!U:U, MATCH(A88, sbti!R:R, 0))&lt;&gt;"", "T",
        IF(INDEX(sbti!V:V, MATCH(A88, sbti!R:R, 0))&lt;&gt;"", "C", "")
    ),
"")</f>
        <v/>
      </c>
      <c r="Q88" t="str">
        <f>IFERROR(
    IF(INDEX(sbti!U:U, MATCH(A88, sbti!R:R, 0))&lt;&gt;"",
       INDEX(sbti!U:U, MATCH(A88, sbti!R:R, 0)),
       IF(INDEX(sbti!V:V, MATCH(A88, sbti!R:R, 0))&lt;&gt;"",
          INDEX(sbti!V:V, MATCH(A88, sbti!R:R, 0)),
          "")
    ),
"")</f>
        <v/>
      </c>
      <c r="R88" t="str">
        <f>IF(_xlfn.XLOOKUP(A88, sbti!W:W,sbti!X:X, "")="T","T",
IF(_xlfn.XLOOKUP(A88, sbti!W:W, sbti!X:X, "")="C","C",""))</f>
        <v/>
      </c>
      <c r="S88" t="str">
        <f>IF(R88="T",_xlfn.XLOOKUP(A88,sbti!W:W,sbti!Y:Y,""),
IF(R88="C",_xlfn.XLOOKUP(A88,sbti!W:W,sbti!Z:Z,""),
""))</f>
        <v/>
      </c>
    </row>
    <row r="89" spans="1:19">
      <c r="A89" t="str">
        <v>Reliance Industries</v>
      </c>
      <c r="B89" t="str">
        <f>IF(_xlfn.XLOOKUP(A89, sbti!A:A,sbti!B:B, "")="Targets Set","T",
IF(_xlfn.XLOOKUP(A89, sbti!A:A, sbti!B:B, "")="Committed","C",""))</f>
        <v/>
      </c>
      <c r="C89" t="str">
        <f>IF(OR(B89="T", B89="C"),
    _xlfn.XLOOKUP(A89, sbti!A:A, sbti!C:C, ""),
    ""
)</f>
        <v/>
      </c>
      <c r="D89" t="str">
        <f>IF(_xlfn.XLOOKUP(A89, sbti!A:A,sbti!D:D, "")="Targets Set","T",
IF(_xlfn.XLOOKUP(A89, sbti!A:A, sbti!D:D, "")="Committed","C",""))</f>
        <v/>
      </c>
      <c r="E89" t="str">
        <f>IF(OR(D89="T", D89="C"),
    _xlfn.XLOOKUP(A89, sbti!A:A, sbti!E:E, ""),
    ""
)</f>
        <v/>
      </c>
      <c r="F89" t="str">
        <f>IF(_xlfn.XLOOKUP(A89, sbti!F:F, sbti!G:G, "")="Targets Set","T",
IF(_xlfn.XLOOKUP(A89, sbti!F:F, sbti!G:G, "")="Committed","C",""))</f>
        <v/>
      </c>
      <c r="G89" t="str">
        <f>IF(OR('sbti evolution '!F89="T", 'sbti evolution '!F89="C"),
    _xlfn.XLOOKUP('sbti evolution '!A89, sbti!F:F, sbti!H:H, ""),
    ""
)</f>
        <v/>
      </c>
      <c r="H89" t="str">
        <f>IFERROR(
    IF(INDEX(sbti!J:J, MATCH(A89, sbti!F:F, 0))&lt;&gt;"", "T",
        IF(INDEX(sbti!K:K, MATCH(A89, sbti!F:F, 0))&lt;&gt;"", "C", "")
    ),
"")</f>
        <v/>
      </c>
      <c r="I89" t="str">
        <f>IFERROR(
    IF(INDEX(sbti!J:J, MATCH(A89, sbti!F:F, 0))&lt;&gt;"", INDEX(sbti!J:J, MATCH(A89, sbti!F:F, 0)),
        IF(INDEX(sbti!K:K, MATCH(A89, sbti!F:F, 0))&lt;&gt;"", INDEX(sbti!K:K, MATCH(A89, sbti!F:F, 0)), "")
    ),
"")</f>
        <v/>
      </c>
      <c r="J89" t="str">
        <f>IF(_xlfn.XLOOKUP(A89, sbti!L:L,sbti!M:M, "")="T","T",
IF(_xlfn.XLOOKUP(A89, sbti!L:L, sbti!M:M, "")="C","C",""))</f>
        <v/>
      </c>
      <c r="K89" t="str">
        <f>IF(OR(J89="T", J89="C"),
    _xlfn.XLOOKUP(A89, sbti!L:L,sbti!N:N),
    ""
)</f>
        <v/>
      </c>
      <c r="L89" t="str">
        <f>IF(_xlfn.XLOOKUP(A89, sbti!L:L,sbti!O:O, "")="s","T",
IF(_xlfn.XLOOKUP(A89, sbti!L:L, sbti!O:O, "")="c","C",""))</f>
        <v/>
      </c>
      <c r="M89" t="str">
        <f>IF(L89="T",_xlfn.XLOOKUP(A89,sbti!L:L,sbti!P:P,""),
IF(L89="C",_xlfn.XLOOKUP(A89,sbti!L:L,sbti!Q:Q,""),
""))</f>
        <v/>
      </c>
      <c r="N89" t="str">
        <f>IF(_xlfn.XLOOKUP(A89, sbti!R:R,sbti!S:S, "")="T","T",
IF(_xlfn.XLOOKUP(A89, sbti!R:R, sbti!S:S, "")="C","C",""))</f>
        <v/>
      </c>
      <c r="O89" t="str">
        <f>IF(OR(N89="T", N89="C"),
    _xlfn.XLOOKUP(A89, sbti!R:R,sbti!T:T),
    ""
)</f>
        <v/>
      </c>
      <c r="P89" t="str">
        <f>IFERROR(
    IF(INDEX(sbti!U:U, MATCH(A89, sbti!R:R, 0))&lt;&gt;"", "T",
        IF(INDEX(sbti!V:V, MATCH(A89, sbti!R:R, 0))&lt;&gt;"", "C", "")
    ),
"")</f>
        <v/>
      </c>
      <c r="Q89" t="str">
        <f>IFERROR(
    IF(INDEX(sbti!U:U, MATCH(A89, sbti!R:R, 0))&lt;&gt;"",
       INDEX(sbti!U:U, MATCH(A89, sbti!R:R, 0)),
       IF(INDEX(sbti!V:V, MATCH(A89, sbti!R:R, 0))&lt;&gt;"",
          INDEX(sbti!V:V, MATCH(A89, sbti!R:R, 0)),
          "")
    ),
"")</f>
        <v/>
      </c>
      <c r="R89" t="str">
        <f>IF(_xlfn.XLOOKUP(A89, sbti!W:W,sbti!X:X, "")="T","T",
IF(_xlfn.XLOOKUP(A89, sbti!W:W, sbti!X:X, "")="C","C",""))</f>
        <v/>
      </c>
      <c r="S89" t="str">
        <f>IF(R89="T",_xlfn.XLOOKUP(A89,sbti!W:W,sbti!Y:Y,""),
IF(R89="C",_xlfn.XLOOKUP(A89,sbti!W:W,sbti!Z:Z,""),
""))</f>
        <v/>
      </c>
    </row>
    <row r="90" spans="1:19">
      <c r="A90" t="str">
        <v>Societe Generale</v>
      </c>
      <c r="B90" t="str">
        <f>IF(_xlfn.XLOOKUP(A90, sbti!A:A,sbti!B:B, "")="Targets Set","T",
IF(_xlfn.XLOOKUP(A90, sbti!A:A, sbti!B:B, "")="Committed","C",""))</f>
        <v/>
      </c>
      <c r="C90" t="str">
        <f>IF(OR(B90="T", B90="C"),
    _xlfn.XLOOKUP(A90, sbti!A:A, sbti!C:C, ""),
    ""
)</f>
        <v/>
      </c>
      <c r="D90" t="str">
        <f>IF(_xlfn.XLOOKUP(A90, sbti!A:A,sbti!D:D, "")="Targets Set","T",
IF(_xlfn.XLOOKUP(A90, sbti!A:A, sbti!D:D, "")="Committed","C",""))</f>
        <v/>
      </c>
      <c r="E90" t="str">
        <f>IF(OR(D90="T", D90="C"),
    _xlfn.XLOOKUP(A90, sbti!A:A, sbti!E:E, ""),
    ""
)</f>
        <v/>
      </c>
      <c r="F90" t="str">
        <f>IF(_xlfn.XLOOKUP(A90, sbti!F:F, sbti!G:G, "")="Targets Set","T",
IF(_xlfn.XLOOKUP(A90, sbti!F:F, sbti!G:G, "")="Committed","C",""))</f>
        <v/>
      </c>
      <c r="G90" t="str">
        <f>IF(OR('sbti evolution '!F90="T", 'sbti evolution '!F90="C"),
    _xlfn.XLOOKUP('sbti evolution '!A90, sbti!F:F, sbti!H:H, ""),
    ""
)</f>
        <v/>
      </c>
      <c r="H90" t="str">
        <f>IFERROR(
    IF(INDEX(sbti!J:J, MATCH(A90, sbti!F:F, 0))&lt;&gt;"", "T",
        IF(INDEX(sbti!K:K, MATCH(A90, sbti!F:F, 0))&lt;&gt;"", "C", "")
    ),
"")</f>
        <v/>
      </c>
      <c r="I90" t="str">
        <f>IFERROR(
    IF(INDEX(sbti!J:J, MATCH(A90, sbti!F:F, 0))&lt;&gt;"", INDEX(sbti!J:J, MATCH(A90, sbti!F:F, 0)),
        IF(INDEX(sbti!K:K, MATCH(A90, sbti!F:F, 0))&lt;&gt;"", INDEX(sbti!K:K, MATCH(A90, sbti!F:F, 0)), "")
    ),
"")</f>
        <v/>
      </c>
      <c r="J90" t="str">
        <f>IF(_xlfn.XLOOKUP(A90, sbti!L:L,sbti!M:M, "")="T","T",
IF(_xlfn.XLOOKUP(A90, sbti!L:L, sbti!M:M, "")="C","C",""))</f>
        <v/>
      </c>
      <c r="K90" t="str">
        <f>IF(OR(J90="T", J90="C"),
    _xlfn.XLOOKUP(A90, sbti!L:L,sbti!N:N),
    ""
)</f>
        <v/>
      </c>
      <c r="L90" t="str">
        <f>IF(_xlfn.XLOOKUP(A90, sbti!L:L,sbti!O:O, "")="s","T",
IF(_xlfn.XLOOKUP(A90, sbti!L:L, sbti!O:O, "")="c","C",""))</f>
        <v/>
      </c>
      <c r="M90" t="str">
        <f>IF(L90="T",_xlfn.XLOOKUP(A90,sbti!L:L,sbti!P:P,""),
IF(L90="C",_xlfn.XLOOKUP(A90,sbti!L:L,sbti!Q:Q,""),
""))</f>
        <v/>
      </c>
      <c r="N90" t="str">
        <f>IF(_xlfn.XLOOKUP(A90, sbti!R:R,sbti!S:S, "")="T","T",
IF(_xlfn.XLOOKUP(A90, sbti!R:R, sbti!S:S, "")="C","C",""))</f>
        <v/>
      </c>
      <c r="O90" t="str">
        <f>IF(OR(N90="T", N90="C"),
    _xlfn.XLOOKUP(A90, sbti!R:R,sbti!T:T),
    ""
)</f>
        <v/>
      </c>
      <c r="P90" t="str">
        <f>IFERROR(
    IF(INDEX(sbti!U:U, MATCH(A90, sbti!R:R, 0))&lt;&gt;"", "T",
        IF(INDEX(sbti!V:V, MATCH(A90, sbti!R:R, 0))&lt;&gt;"", "C", "")
    ),
"")</f>
        <v/>
      </c>
      <c r="Q90" t="str">
        <f>IFERROR(
    IF(INDEX(sbti!U:U, MATCH(A90, sbti!R:R, 0))&lt;&gt;"",
       INDEX(sbti!U:U, MATCH(A90, sbti!R:R, 0)),
       IF(INDEX(sbti!V:V, MATCH(A90, sbti!R:R, 0))&lt;&gt;"",
          INDEX(sbti!V:V, MATCH(A90, sbti!R:R, 0)),
          "")
    ),
"")</f>
        <v/>
      </c>
      <c r="R90" t="str">
        <f>IF(_xlfn.XLOOKUP(A90, sbti!W:W,sbti!X:X, "")="T","T",
IF(_xlfn.XLOOKUP(A90, sbti!W:W, sbti!X:X, "")="C","C",""))</f>
        <v/>
      </c>
      <c r="S90" t="str">
        <f>IF(R90="T",_xlfn.XLOOKUP(A90,sbti!W:W,sbti!Y:Y,""),
IF(R90="C",_xlfn.XLOOKUP(A90,sbti!W:W,sbti!Z:Z,""),
""))</f>
        <v/>
      </c>
    </row>
    <row r="91" spans="1:19">
      <c r="A91" t="str">
        <v>Rosneft Oil</v>
      </c>
      <c r="B91" t="str">
        <f>IF(_xlfn.XLOOKUP(A91, sbti!A:A,sbti!B:B, "")="Targets Set","T",
IF(_xlfn.XLOOKUP(A91, sbti!A:A, sbti!B:B, "")="Committed","C",""))</f>
        <v/>
      </c>
      <c r="C91" t="str">
        <f>IF(OR(B91="T", B91="C"),
    _xlfn.XLOOKUP(A91, sbti!A:A, sbti!C:C, ""),
    ""
)</f>
        <v/>
      </c>
      <c r="D91" t="str">
        <f>IF(_xlfn.XLOOKUP(A91, sbti!A:A,sbti!D:D, "")="Targets Set","T",
IF(_xlfn.XLOOKUP(A91, sbti!A:A, sbti!D:D, "")="Committed","C",""))</f>
        <v/>
      </c>
      <c r="E91" t="str">
        <f>IF(OR(D91="T", D91="C"),
    _xlfn.XLOOKUP(A91, sbti!A:A, sbti!E:E, ""),
    ""
)</f>
        <v/>
      </c>
      <c r="F91" t="str">
        <f>IF(_xlfn.XLOOKUP(A91, sbti!F:F, sbti!G:G, "")="Targets Set","T",
IF(_xlfn.XLOOKUP(A91, sbti!F:F, sbti!G:G, "")="Committed","C",""))</f>
        <v/>
      </c>
      <c r="G91" t="str">
        <f>IF(OR('sbti evolution '!F91="T", 'sbti evolution '!F91="C"),
    _xlfn.XLOOKUP('sbti evolution '!A91, sbti!F:F, sbti!H:H, ""),
    ""
)</f>
        <v/>
      </c>
      <c r="H91" t="str">
        <f>IFERROR(
    IF(INDEX(sbti!J:J, MATCH(A91, sbti!F:F, 0))&lt;&gt;"", "T",
        IF(INDEX(sbti!K:K, MATCH(A91, sbti!F:F, 0))&lt;&gt;"", "C", "")
    ),
"")</f>
        <v/>
      </c>
      <c r="I91" t="str">
        <f>IFERROR(
    IF(INDEX(sbti!J:J, MATCH(A91, sbti!F:F, 0))&lt;&gt;"", INDEX(sbti!J:J, MATCH(A91, sbti!F:F, 0)),
        IF(INDEX(sbti!K:K, MATCH(A91, sbti!F:F, 0))&lt;&gt;"", INDEX(sbti!K:K, MATCH(A91, sbti!F:F, 0)), "")
    ),
"")</f>
        <v/>
      </c>
      <c r="J91" t="str">
        <f>IF(_xlfn.XLOOKUP(A91, sbti!L:L,sbti!M:M, "")="T","T",
IF(_xlfn.XLOOKUP(A91, sbti!L:L, sbti!M:M, "")="C","C",""))</f>
        <v/>
      </c>
      <c r="K91" t="str">
        <f>IF(OR(J91="T", J91="C"),
    _xlfn.XLOOKUP(A91, sbti!L:L,sbti!N:N),
    ""
)</f>
        <v/>
      </c>
      <c r="L91" t="str">
        <f>IF(_xlfn.XLOOKUP(A91, sbti!L:L,sbti!O:O, "")="s","T",
IF(_xlfn.XLOOKUP(A91, sbti!L:L, sbti!O:O, "")="c","C",""))</f>
        <v/>
      </c>
      <c r="M91" t="str">
        <f>IF(L91="T",_xlfn.XLOOKUP(A91,sbti!L:L,sbti!P:P,""),
IF(L91="C",_xlfn.XLOOKUP(A91,sbti!L:L,sbti!Q:Q,""),
""))</f>
        <v/>
      </c>
      <c r="N91" t="str">
        <f>IF(_xlfn.XLOOKUP(A91, sbti!R:R,sbti!S:S, "")="T","T",
IF(_xlfn.XLOOKUP(A91, sbti!R:R, sbti!S:S, "")="C","C",""))</f>
        <v/>
      </c>
      <c r="O91" t="str">
        <f>IF(OR(N91="T", N91="C"),
    _xlfn.XLOOKUP(A91, sbti!R:R,sbti!T:T),
    ""
)</f>
        <v/>
      </c>
      <c r="P91" t="str">
        <f>IFERROR(
    IF(INDEX(sbti!U:U, MATCH(A91, sbti!R:R, 0))&lt;&gt;"", "T",
        IF(INDEX(sbti!V:V, MATCH(A91, sbti!R:R, 0))&lt;&gt;"", "C", "")
    ),
"")</f>
        <v/>
      </c>
      <c r="Q91" t="str">
        <f>IFERROR(
    IF(INDEX(sbti!U:U, MATCH(A91, sbti!R:R, 0))&lt;&gt;"",
       INDEX(sbti!U:U, MATCH(A91, sbti!R:R, 0)),
       IF(INDEX(sbti!V:V, MATCH(A91, sbti!R:R, 0))&lt;&gt;"",
          INDEX(sbti!V:V, MATCH(A91, sbti!R:R, 0)),
          "")
    ),
"")</f>
        <v/>
      </c>
      <c r="R91" t="str">
        <f>IF(_xlfn.XLOOKUP(A91, sbti!W:W,sbti!X:X, "")="T","T",
IF(_xlfn.XLOOKUP(A91, sbti!W:W, sbti!X:X, "")="C","C",""))</f>
        <v/>
      </c>
      <c r="S91" t="str">
        <f>IF(R91="T",_xlfn.XLOOKUP(A91,sbti!W:W,sbti!Y:Y,""),
IF(R91="C",_xlfn.XLOOKUP(A91,sbti!W:W,sbti!Z:Z,""),
""))</f>
        <v/>
      </c>
    </row>
    <row r="92" spans="1:19">
      <c r="A92" t="str">
        <v>BYD</v>
      </c>
      <c r="B92" t="str">
        <f>IF(_xlfn.XLOOKUP(A92, sbti!A:A,sbti!B:B, "")="Targets Set","T",
IF(_xlfn.XLOOKUP(A92, sbti!A:A, sbti!B:B, "")="Committed","C",""))</f>
        <v/>
      </c>
      <c r="C92" t="str">
        <f>IF(OR(B92="T", B92="C"),
    _xlfn.XLOOKUP(A92, sbti!A:A, sbti!C:C, ""),
    ""
)</f>
        <v/>
      </c>
      <c r="D92" t="str">
        <f>IF(_xlfn.XLOOKUP(A92, sbti!A:A,sbti!D:D, "")="Targets Set","T",
IF(_xlfn.XLOOKUP(A92, sbti!A:A, sbti!D:D, "")="Committed","C",""))</f>
        <v/>
      </c>
      <c r="E92" t="str">
        <f>IF(OR(D92="T", D92="C"),
    _xlfn.XLOOKUP(A92, sbti!A:A, sbti!E:E, ""),
    ""
)</f>
        <v/>
      </c>
      <c r="F92" t="str">
        <f>IF(_xlfn.XLOOKUP(A92, sbti!F:F, sbti!G:G, "")="Targets Set","T",
IF(_xlfn.XLOOKUP(A92, sbti!F:F, sbti!G:G, "")="Committed","C",""))</f>
        <v>C</v>
      </c>
      <c r="G92">
        <f>IF(OR('sbti evolution '!F92="T", 'sbti evolution '!F92="C"),
    _xlfn.XLOOKUP('sbti evolution '!A92, sbti!F:F, sbti!H:H, ""),
    ""
)</f>
        <v>2030</v>
      </c>
      <c r="H92" t="str">
        <f>IFERROR(
    IF(INDEX(sbti!J:J, MATCH(A92, sbti!F:F, 0))&lt;&gt;"", "T",
        IF(INDEX(sbti!K:K, MATCH(A92, sbti!F:F, 0))&lt;&gt;"", "C", "")
    ),
"")</f>
        <v>C</v>
      </c>
      <c r="I92">
        <f>IFERROR(
    IF(INDEX(sbti!J:J, MATCH(A92, sbti!F:F, 0))&lt;&gt;"", INDEX(sbti!J:J, MATCH(A92, sbti!F:F, 0)),
        IF(INDEX(sbti!K:K, MATCH(A92, sbti!F:F, 0))&lt;&gt;"", INDEX(sbti!K:K, MATCH(A92, sbti!F:F, 0)), "")
    ),
"")</f>
        <v>2024</v>
      </c>
      <c r="J92" t="str">
        <f>IF(_xlfn.XLOOKUP(A92, sbti!L:L,sbti!M:M, "")="T","T",
IF(_xlfn.XLOOKUP(A92, sbti!L:L, sbti!M:M, "")="C","C",""))</f>
        <v/>
      </c>
      <c r="K92" t="str">
        <f>IF(OR(J92="T", J92="C"),
    _xlfn.XLOOKUP(A92, sbti!L:L,sbti!N:N),
    ""
)</f>
        <v/>
      </c>
      <c r="L92" t="str">
        <f>IF(_xlfn.XLOOKUP(A92, sbti!L:L,sbti!O:O, "")="s","T",
IF(_xlfn.XLOOKUP(A92, sbti!L:L, sbti!O:O, "")="c","C",""))</f>
        <v/>
      </c>
      <c r="M92" t="str">
        <f>IF(L92="T",_xlfn.XLOOKUP(A92,sbti!L:L,sbti!P:P,""),
IF(L92="C",_xlfn.XLOOKUP(A92,sbti!L:L,sbti!Q:Q,""),
""))</f>
        <v/>
      </c>
      <c r="N92" t="str">
        <f>IF(_xlfn.XLOOKUP(A92, sbti!R:R,sbti!S:S, "")="T","T",
IF(_xlfn.XLOOKUP(A92, sbti!R:R, sbti!S:S, "")="C","C",""))</f>
        <v/>
      </c>
      <c r="O92" t="str">
        <f>IF(OR(N92="T", N92="C"),
    _xlfn.XLOOKUP(A92, sbti!R:R,sbti!T:T),
    ""
)</f>
        <v/>
      </c>
      <c r="P92" t="str">
        <f>IFERROR(
    IF(INDEX(sbti!U:U, MATCH(A92, sbti!R:R, 0))&lt;&gt;"", "T",
        IF(INDEX(sbti!V:V, MATCH(A92, sbti!R:R, 0))&lt;&gt;"", "C", "")
    ),
"")</f>
        <v/>
      </c>
      <c r="Q92" t="str">
        <f>IFERROR(
    IF(INDEX(sbti!U:U, MATCH(A92, sbti!R:R, 0))&lt;&gt;"",
       INDEX(sbti!U:U, MATCH(A92, sbti!R:R, 0)),
       IF(INDEX(sbti!V:V, MATCH(A92, sbti!R:R, 0))&lt;&gt;"",
          INDEX(sbti!V:V, MATCH(A92, sbti!R:R, 0)),
          "")
    ),
"")</f>
        <v/>
      </c>
      <c r="R92" t="str">
        <f>IF(_xlfn.XLOOKUP(A92, sbti!W:W,sbti!X:X, "")="T","T",
IF(_xlfn.XLOOKUP(A92, sbti!W:W, sbti!X:X, "")="C","C",""))</f>
        <v/>
      </c>
      <c r="S92" t="str">
        <f>IF(R92="T",_xlfn.XLOOKUP(A92,sbti!W:W,sbti!Y:Y,""),
IF(R92="C",_xlfn.XLOOKUP(A92,sbti!W:W,sbti!Z:Z,""),
""))</f>
        <v/>
      </c>
    </row>
    <row r="93" spans="1:19">
      <c r="A93" t="str">
        <v>China Energy Investment</v>
      </c>
      <c r="B93" t="str">
        <f>IF(_xlfn.XLOOKUP(A93, sbti!A:A,sbti!B:B, "")="Targets Set","T",
IF(_xlfn.XLOOKUP(A93, sbti!A:A, sbti!B:B, "")="Committed","C",""))</f>
        <v/>
      </c>
      <c r="C93" t="str">
        <f>IF(OR(B93="T", B93="C"),
    _xlfn.XLOOKUP(A93, sbti!A:A, sbti!C:C, ""),
    ""
)</f>
        <v/>
      </c>
      <c r="D93" t="str">
        <f>IF(_xlfn.XLOOKUP(A93, sbti!A:A,sbti!D:D, "")="Targets Set","T",
IF(_xlfn.XLOOKUP(A93, sbti!A:A, sbti!D:D, "")="Committed","C",""))</f>
        <v/>
      </c>
      <c r="E93" t="str">
        <f>IF(OR(D93="T", D93="C"),
    _xlfn.XLOOKUP(A93, sbti!A:A, sbti!E:E, ""),
    ""
)</f>
        <v/>
      </c>
      <c r="F93" t="str">
        <f>IF(_xlfn.XLOOKUP(A93, sbti!F:F, sbti!G:G, "")="Targets Set","T",
IF(_xlfn.XLOOKUP(A93, sbti!F:F, sbti!G:G, "")="Committed","C",""))</f>
        <v/>
      </c>
      <c r="G93" t="str">
        <f>IF(OR('sbti evolution '!F93="T", 'sbti evolution '!F93="C"),
    _xlfn.XLOOKUP('sbti evolution '!A93, sbti!F:F, sbti!H:H, ""),
    ""
)</f>
        <v/>
      </c>
      <c r="H93" t="str">
        <f>IFERROR(
    IF(INDEX(sbti!J:J, MATCH(A93, sbti!F:F, 0))&lt;&gt;"", "T",
        IF(INDEX(sbti!K:K, MATCH(A93, sbti!F:F, 0))&lt;&gt;"", "C", "")
    ),
"")</f>
        <v/>
      </c>
      <c r="I93" t="str">
        <f>IFERROR(
    IF(INDEX(sbti!J:J, MATCH(A93, sbti!F:F, 0))&lt;&gt;"", INDEX(sbti!J:J, MATCH(A93, sbti!F:F, 0)),
        IF(INDEX(sbti!K:K, MATCH(A93, sbti!F:F, 0))&lt;&gt;"", INDEX(sbti!K:K, MATCH(A93, sbti!F:F, 0)), "")
    ),
"")</f>
        <v/>
      </c>
      <c r="J93" t="str">
        <f>IF(_xlfn.XLOOKUP(A93, sbti!L:L,sbti!M:M, "")="T","T",
IF(_xlfn.XLOOKUP(A93, sbti!L:L, sbti!M:M, "")="C","C",""))</f>
        <v/>
      </c>
      <c r="K93" t="str">
        <f>IF(OR(J93="T", J93="C"),
    _xlfn.XLOOKUP(A93, sbti!L:L,sbti!N:N),
    ""
)</f>
        <v/>
      </c>
      <c r="L93" t="str">
        <f>IF(_xlfn.XLOOKUP(A93, sbti!L:L,sbti!O:O, "")="s","T",
IF(_xlfn.XLOOKUP(A93, sbti!L:L, sbti!O:O, "")="c","C",""))</f>
        <v/>
      </c>
      <c r="M93" t="str">
        <f>IF(L93="T",_xlfn.XLOOKUP(A93,sbti!L:L,sbti!P:P,""),
IF(L93="C",_xlfn.XLOOKUP(A93,sbti!L:L,sbti!Q:Q,""),
""))</f>
        <v/>
      </c>
      <c r="N93" t="str">
        <f>IF(_xlfn.XLOOKUP(A93, sbti!R:R,sbti!S:S, "")="T","T",
IF(_xlfn.XLOOKUP(A93, sbti!R:R, sbti!S:S, "")="C","C",""))</f>
        <v/>
      </c>
      <c r="O93" t="str">
        <f>IF(OR(N93="T", N93="C"),
    _xlfn.XLOOKUP(A93, sbti!R:R,sbti!T:T),
    ""
)</f>
        <v/>
      </c>
      <c r="P93" t="str">
        <f>IFERROR(
    IF(INDEX(sbti!U:U, MATCH(A93, sbti!R:R, 0))&lt;&gt;"", "T",
        IF(INDEX(sbti!V:V, MATCH(A93, sbti!R:R, 0))&lt;&gt;"", "C", "")
    ),
"")</f>
        <v/>
      </c>
      <c r="Q93" t="str">
        <f>IFERROR(
    IF(INDEX(sbti!U:U, MATCH(A93, sbti!R:R, 0))&lt;&gt;"",
       INDEX(sbti!U:U, MATCH(A93, sbti!R:R, 0)),
       IF(INDEX(sbti!V:V, MATCH(A93, sbti!R:R, 0))&lt;&gt;"",
          INDEX(sbti!V:V, MATCH(A93, sbti!R:R, 0)),
          "")
    ),
"")</f>
        <v/>
      </c>
      <c r="R93" t="str">
        <f>IF(_xlfn.XLOOKUP(A93, sbti!W:W,sbti!X:X, "")="T","T",
IF(_xlfn.XLOOKUP(A93, sbti!W:W, sbti!X:X, "")="C","C",""))</f>
        <v/>
      </c>
      <c r="S93" t="str">
        <f>IF(R93="T",_xlfn.XLOOKUP(A93,sbti!W:W,sbti!Y:Y,""),
IF(R93="C",_xlfn.XLOOKUP(A93,sbti!W:W,sbti!Z:Z,""),
""))</f>
        <v/>
      </c>
    </row>
    <row r="94" spans="1:19">
      <c r="A94" t="str">
        <v>Morgan Stanley</v>
      </c>
      <c r="B94" t="str">
        <f>IF(_xlfn.XLOOKUP(A94, sbti!A:A,sbti!B:B, "")="Targets Set","T",
IF(_xlfn.XLOOKUP(A94, sbti!A:A, sbti!B:B, "")="Committed","C",""))</f>
        <v/>
      </c>
      <c r="C94" t="str">
        <f>IF(OR(B94="T", B94="C"),
    _xlfn.XLOOKUP(A94, sbti!A:A, sbti!C:C, ""),
    ""
)</f>
        <v/>
      </c>
      <c r="D94" t="str">
        <f>IF(_xlfn.XLOOKUP(A94, sbti!A:A,sbti!D:D, "")="Targets Set","T",
IF(_xlfn.XLOOKUP(A94, sbti!A:A, sbti!D:D, "")="Committed","C",""))</f>
        <v/>
      </c>
      <c r="E94" t="str">
        <f>IF(OR(D94="T", D94="C"),
    _xlfn.XLOOKUP(A94, sbti!A:A, sbti!E:E, ""),
    ""
)</f>
        <v/>
      </c>
      <c r="F94" t="str">
        <f>IF(_xlfn.XLOOKUP(A94, sbti!F:F, sbti!G:G, "")="Targets Set","T",
IF(_xlfn.XLOOKUP(A94, sbti!F:F, sbti!G:G, "")="Committed","C",""))</f>
        <v/>
      </c>
      <c r="G94" t="str">
        <f>IF(OR('sbti evolution '!F94="T", 'sbti evolution '!F94="C"),
    _xlfn.XLOOKUP('sbti evolution '!A94, sbti!F:F, sbti!H:H, ""),
    ""
)</f>
        <v/>
      </c>
      <c r="H94" t="str">
        <f>IFERROR(
    IF(INDEX(sbti!J:J, MATCH(A94, sbti!F:F, 0))&lt;&gt;"", "T",
        IF(INDEX(sbti!K:K, MATCH(A94, sbti!F:F, 0))&lt;&gt;"", "C", "")
    ),
"")</f>
        <v/>
      </c>
      <c r="I94" t="str">
        <f>IFERROR(
    IF(INDEX(sbti!J:J, MATCH(A94, sbti!F:F, 0))&lt;&gt;"", INDEX(sbti!J:J, MATCH(A94, sbti!F:F, 0)),
        IF(INDEX(sbti!K:K, MATCH(A94, sbti!F:F, 0))&lt;&gt;"", INDEX(sbti!K:K, MATCH(A94, sbti!F:F, 0)), "")
    ),
"")</f>
        <v/>
      </c>
      <c r="J94" t="str">
        <f>IF(_xlfn.XLOOKUP(A94, sbti!L:L,sbti!M:M, "")="T","T",
IF(_xlfn.XLOOKUP(A94, sbti!L:L, sbti!M:M, "")="C","C",""))</f>
        <v/>
      </c>
      <c r="K94" t="str">
        <f>IF(OR(J94="T", J94="C"),
    _xlfn.XLOOKUP(A94, sbti!L:L,sbti!N:N),
    ""
)</f>
        <v/>
      </c>
      <c r="L94" t="str">
        <f>IF(_xlfn.XLOOKUP(A94, sbti!L:L,sbti!O:O, "")="s","T",
IF(_xlfn.XLOOKUP(A94, sbti!L:L, sbti!O:O, "")="c","C",""))</f>
        <v/>
      </c>
      <c r="M94" t="str">
        <f>IF(L94="T",_xlfn.XLOOKUP(A94,sbti!L:L,sbti!P:P,""),
IF(L94="C",_xlfn.XLOOKUP(A94,sbti!L:L,sbti!Q:Q,""),
""))</f>
        <v/>
      </c>
      <c r="N94" t="str">
        <f>IF(_xlfn.XLOOKUP(A94, sbti!R:R,sbti!S:S, "")="T","T",
IF(_xlfn.XLOOKUP(A94, sbti!R:R, sbti!S:S, "")="C","C",""))</f>
        <v/>
      </c>
      <c r="O94" t="str">
        <f>IF(OR(N94="T", N94="C"),
    _xlfn.XLOOKUP(A94, sbti!R:R,sbti!T:T),
    ""
)</f>
        <v/>
      </c>
      <c r="P94" t="str">
        <f>IFERROR(
    IF(INDEX(sbti!U:U, MATCH(A94, sbti!R:R, 0))&lt;&gt;"", "T",
        IF(INDEX(sbti!V:V, MATCH(A94, sbti!R:R, 0))&lt;&gt;"", "C", "")
    ),
"")</f>
        <v/>
      </c>
      <c r="Q94" t="str">
        <f>IFERROR(
    IF(INDEX(sbti!U:U, MATCH(A94, sbti!R:R, 0))&lt;&gt;"",
       INDEX(sbti!U:U, MATCH(A94, sbti!R:R, 0)),
       IF(INDEX(sbti!V:V, MATCH(A94, sbti!R:R, 0))&lt;&gt;"",
          INDEX(sbti!V:V, MATCH(A94, sbti!R:R, 0)),
          "")
    ),
"")</f>
        <v/>
      </c>
      <c r="R94" t="str">
        <f>IF(_xlfn.XLOOKUP(A94, sbti!W:W,sbti!X:X, "")="T","T",
IF(_xlfn.XLOOKUP(A94, sbti!W:W, sbti!X:X, "")="C","C",""))</f>
        <v/>
      </c>
      <c r="S94" t="str">
        <f>IF(R94="T",_xlfn.XLOOKUP(A94,sbti!W:W,sbti!Y:Y,""),
IF(R94="C",_xlfn.XLOOKUP(A94,sbti!W:W,sbti!Z:Z,""),
""))</f>
        <v/>
      </c>
    </row>
    <row r="95" spans="1:19">
      <c r="A95" t="str">
        <v>Target</v>
      </c>
      <c r="B95" t="str">
        <f>IF(_xlfn.XLOOKUP(A95, sbti!A:A,sbti!B:B, "")="Targets Set","T",
IF(_xlfn.XLOOKUP(A95, sbti!A:A, sbti!B:B, "")="Committed","C",""))</f>
        <v>T</v>
      </c>
      <c r="C95">
        <f>IF(OR(B95="T", B95="C"),
    _xlfn.XLOOKUP(A95, sbti!A:A, sbti!C:C, ""),
    ""
)</f>
        <v>2030</v>
      </c>
      <c r="D95" t="str">
        <f>IF(_xlfn.XLOOKUP(A95, sbti!A:A,sbti!D:D, "")="Targets Set","T",
IF(_xlfn.XLOOKUP(A95, sbti!A:A, sbti!D:D, "")="Committed","C",""))</f>
        <v>C</v>
      </c>
      <c r="E95">
        <f>IF(OR(D95="T", D95="C"),
    _xlfn.XLOOKUP(A95, sbti!A:A, sbti!E:E, ""),
    ""
)</f>
        <v>0</v>
      </c>
      <c r="F95" t="str">
        <f>IF(_xlfn.XLOOKUP(A95, sbti!F:F, sbti!G:G, "")="Targets Set","T",
IF(_xlfn.XLOOKUP(A95, sbti!F:F, sbti!G:G, "")="Committed","C",""))</f>
        <v>T</v>
      </c>
      <c r="G95">
        <f>IF(OR('sbti evolution '!F95="T", 'sbti evolution '!F95="C"),
    _xlfn.XLOOKUP('sbti evolution '!A95, sbti!F:F, sbti!H:H, ""),
    ""
)</f>
        <v>2023</v>
      </c>
      <c r="H95" t="str">
        <f>IFERROR(
    IF(INDEX(sbti!J:J, MATCH(A95, sbti!F:F, 0))&lt;&gt;"", "T",
        IF(INDEX(sbti!K:K, MATCH(A95, sbti!F:F, 0))&lt;&gt;"", "C", "")
    ),
"")</f>
        <v>C</v>
      </c>
      <c r="I95">
        <f>IFERROR(
    IF(INDEX(sbti!J:J, MATCH(A95, sbti!F:F, 0))&lt;&gt;"", INDEX(sbti!J:J, MATCH(A95, sbti!F:F, 0)),
        IF(INDEX(sbti!K:K, MATCH(A95, sbti!F:F, 0))&lt;&gt;"", INDEX(sbti!K:K, MATCH(A95, sbti!F:F, 0)), "")
    ),
"")</f>
        <v>2019</v>
      </c>
      <c r="J95" t="str">
        <f>IF(_xlfn.XLOOKUP(A95, sbti!L:L,sbti!M:M, "")="T","T",
IF(_xlfn.XLOOKUP(A95, sbti!L:L, sbti!M:M, "")="C","C",""))</f>
        <v>T</v>
      </c>
      <c r="K95">
        <f>IF(OR(J95="T", J95="C"),
    _xlfn.XLOOKUP(A95, sbti!L:L,sbti!N:N),
    ""
)</f>
        <v>2030</v>
      </c>
      <c r="L95" t="str">
        <f>IF(_xlfn.XLOOKUP(A95, sbti!L:L,sbti!O:O, "")="s","T",
IF(_xlfn.XLOOKUP(A95, sbti!L:L, sbti!O:O, "")="c","C",""))</f>
        <v>C</v>
      </c>
      <c r="M95">
        <f>IF(L95="T",_xlfn.XLOOKUP(A95,sbti!L:L,sbti!P:P,""),
IF(L95="C",_xlfn.XLOOKUP(A95,sbti!L:L,sbti!Q:Q,""),
""))</f>
        <v>2019</v>
      </c>
      <c r="N95" t="str">
        <f>IF(_xlfn.XLOOKUP(A95, sbti!R:R,sbti!S:S, "")="T","T",
IF(_xlfn.XLOOKUP(A95, sbti!R:R, sbti!S:S, "")="C","C",""))</f>
        <v>T</v>
      </c>
      <c r="O95">
        <f>IF(OR(N95="T", N95="C"),
    _xlfn.XLOOKUP(A95, sbti!R:R,sbti!T:T),
    ""
)</f>
        <v>2023</v>
      </c>
      <c r="P95" t="str">
        <f>IFERROR(
    IF(INDEX(sbti!U:U, MATCH(A95, sbti!R:R, 0))&lt;&gt;"", "T",
        IF(INDEX(sbti!V:V, MATCH(A95, sbti!R:R, 0))&lt;&gt;"", "C", "")
    ),
"")</f>
        <v>C</v>
      </c>
      <c r="Q95">
        <f>IFERROR(
    IF(INDEX(sbti!U:U, MATCH(A95, sbti!R:R, 0))&lt;&gt;"",
       INDEX(sbti!U:U, MATCH(A95, sbti!R:R, 0)),
       IF(INDEX(sbti!V:V, MATCH(A95, sbti!R:R, 0))&lt;&gt;"",
          INDEX(sbti!V:V, MATCH(A95, sbti!R:R, 0)),
          "")
    ),
"")</f>
        <v>2030</v>
      </c>
      <c r="R95" t="str">
        <f>IF(_xlfn.XLOOKUP(A95, sbti!W:W,sbti!X:X, "")="T","T",
IF(_xlfn.XLOOKUP(A95, sbti!W:W, sbti!X:X, "")="C","C",""))</f>
        <v>T</v>
      </c>
      <c r="S95">
        <f>IF(R95="T",_xlfn.XLOOKUP(A95,sbti!W:W,sbti!Y:Y,""),
IF(R95="C",_xlfn.XLOOKUP(A95,sbti!W:W,sbti!Z:Z,""),
""))</f>
        <v>2030</v>
      </c>
    </row>
    <row r="96" spans="1:19">
      <c r="A96" t="str">
        <v>Life Insurance Corp. of India</v>
      </c>
      <c r="B96" t="str">
        <f>IF(_xlfn.XLOOKUP(A96, sbti!A:A,sbti!B:B, "")="Targets Set","T",
IF(_xlfn.XLOOKUP(A96, sbti!A:A, sbti!B:B, "")="Committed","C",""))</f>
        <v/>
      </c>
      <c r="C96" t="str">
        <f>IF(OR(B96="T", B96="C"),
    _xlfn.XLOOKUP(A96, sbti!A:A, sbti!C:C, ""),
    ""
)</f>
        <v/>
      </c>
      <c r="D96" t="str">
        <f>IF(_xlfn.XLOOKUP(A96, sbti!A:A,sbti!D:D, "")="Targets Set","T",
IF(_xlfn.XLOOKUP(A96, sbti!A:A, sbti!D:D, "")="Committed","C",""))</f>
        <v/>
      </c>
      <c r="E96" t="str">
        <f>IF(OR(D96="T", D96="C"),
    _xlfn.XLOOKUP(A96, sbti!A:A, sbti!E:E, ""),
    ""
)</f>
        <v/>
      </c>
      <c r="F96" t="str">
        <f>IF(_xlfn.XLOOKUP(A96, sbti!F:F, sbti!G:G, "")="Targets Set","T",
IF(_xlfn.XLOOKUP(A96, sbti!F:F, sbti!G:G, "")="Committed","C",""))</f>
        <v/>
      </c>
      <c r="G96" t="str">
        <f>IF(OR('sbti evolution '!F96="T", 'sbti evolution '!F96="C"),
    _xlfn.XLOOKUP('sbti evolution '!A96, sbti!F:F, sbti!H:H, ""),
    ""
)</f>
        <v/>
      </c>
      <c r="H96" t="str">
        <f>IFERROR(
    IF(INDEX(sbti!J:J, MATCH(A96, sbti!F:F, 0))&lt;&gt;"", "T",
        IF(INDEX(sbti!K:K, MATCH(A96, sbti!F:F, 0))&lt;&gt;"", "C", "")
    ),
"")</f>
        <v/>
      </c>
      <c r="I96" t="str">
        <f>IFERROR(
    IF(INDEX(sbti!J:J, MATCH(A96, sbti!F:F, 0))&lt;&gt;"", INDEX(sbti!J:J, MATCH(A96, sbti!F:F, 0)),
        IF(INDEX(sbti!K:K, MATCH(A96, sbti!F:F, 0))&lt;&gt;"", INDEX(sbti!K:K, MATCH(A96, sbti!F:F, 0)), "")
    ),
"")</f>
        <v/>
      </c>
      <c r="J96" t="str">
        <f>IF(_xlfn.XLOOKUP(A96, sbti!L:L,sbti!M:M, "")="T","T",
IF(_xlfn.XLOOKUP(A96, sbti!L:L, sbti!M:M, "")="C","C",""))</f>
        <v/>
      </c>
      <c r="K96" t="str">
        <f>IF(OR(J96="T", J96="C"),
    _xlfn.XLOOKUP(A96, sbti!L:L,sbti!N:N),
    ""
)</f>
        <v/>
      </c>
      <c r="L96" t="str">
        <f>IF(_xlfn.XLOOKUP(A96, sbti!L:L,sbti!O:O, "")="s","T",
IF(_xlfn.XLOOKUP(A96, sbti!L:L, sbti!O:O, "")="c","C",""))</f>
        <v/>
      </c>
      <c r="M96" t="str">
        <f>IF(L96="T",_xlfn.XLOOKUP(A96,sbti!L:L,sbti!P:P,""),
IF(L96="C",_xlfn.XLOOKUP(A96,sbti!L:L,sbti!Q:Q,""),
""))</f>
        <v/>
      </c>
      <c r="N96" t="str">
        <f>IF(_xlfn.XLOOKUP(A96, sbti!R:R,sbti!S:S, "")="T","T",
IF(_xlfn.XLOOKUP(A96, sbti!R:R, sbti!S:S, "")="C","C",""))</f>
        <v/>
      </c>
      <c r="O96" t="str">
        <f>IF(OR(N96="T", N96="C"),
    _xlfn.XLOOKUP(A96, sbti!R:R,sbti!T:T),
    ""
)</f>
        <v/>
      </c>
      <c r="P96" t="str">
        <f>IFERROR(
    IF(INDEX(sbti!U:U, MATCH(A96, sbti!R:R, 0))&lt;&gt;"", "T",
        IF(INDEX(sbti!V:V, MATCH(A96, sbti!R:R, 0))&lt;&gt;"", "C", "")
    ),
"")</f>
        <v/>
      </c>
      <c r="Q96" t="str">
        <f>IFERROR(
    IF(INDEX(sbti!U:U, MATCH(A96, sbti!R:R, 0))&lt;&gt;"",
       INDEX(sbti!U:U, MATCH(A96, sbti!R:R, 0)),
       IF(INDEX(sbti!V:V, MATCH(A96, sbti!R:R, 0))&lt;&gt;"",
          INDEX(sbti!V:V, MATCH(A96, sbti!R:R, 0)),
          "")
    ),
"")</f>
        <v/>
      </c>
      <c r="R96" t="str">
        <f>IF(_xlfn.XLOOKUP(A96, sbti!W:W,sbti!X:X, "")="T","T",
IF(_xlfn.XLOOKUP(A96, sbti!W:W, sbti!X:X, "")="C","C",""))</f>
        <v/>
      </c>
      <c r="S96" t="str">
        <f>IF(R96="T",_xlfn.XLOOKUP(A96,sbti!W:W,sbti!Y:Y,""),
IF(R96="C",_xlfn.XLOOKUP(A96,sbti!W:W,sbti!Z:Z,""),
""))</f>
        <v/>
      </c>
    </row>
    <row r="97" spans="1:19">
      <c r="A97" t="str">
        <v>Equinor</v>
      </c>
      <c r="B97" t="str">
        <f>IF(_xlfn.XLOOKUP(A97, sbti!A:A,sbti!B:B, "")="Targets Set","T",
IF(_xlfn.XLOOKUP(A97, sbti!A:A, sbti!B:B, "")="Committed","C",""))</f>
        <v/>
      </c>
      <c r="C97" t="str">
        <f>IF(OR(B97="T", B97="C"),
    _xlfn.XLOOKUP(A97, sbti!A:A, sbti!C:C, ""),
    ""
)</f>
        <v/>
      </c>
      <c r="D97" t="str">
        <f>IF(_xlfn.XLOOKUP(A97, sbti!A:A,sbti!D:D, "")="Targets Set","T",
IF(_xlfn.XLOOKUP(A97, sbti!A:A, sbti!D:D, "")="Committed","C",""))</f>
        <v/>
      </c>
      <c r="E97" t="str">
        <f>IF(OR(D97="T", D97="C"),
    _xlfn.XLOOKUP(A97, sbti!A:A, sbti!E:E, ""),
    ""
)</f>
        <v/>
      </c>
      <c r="F97" t="str">
        <f>IF(_xlfn.XLOOKUP(A97, sbti!F:F, sbti!G:G, "")="Targets Set","T",
IF(_xlfn.XLOOKUP(A97, sbti!F:F, sbti!G:G, "")="Committed","C",""))</f>
        <v/>
      </c>
      <c r="G97" t="str">
        <f>IF(OR('sbti evolution '!F97="T", 'sbti evolution '!F97="C"),
    _xlfn.XLOOKUP('sbti evolution '!A97, sbti!F:F, sbti!H:H, ""),
    ""
)</f>
        <v/>
      </c>
      <c r="H97" t="str">
        <f>IFERROR(
    IF(INDEX(sbti!J:J, MATCH(A97, sbti!F:F, 0))&lt;&gt;"", "T",
        IF(INDEX(sbti!K:K, MATCH(A97, sbti!F:F, 0))&lt;&gt;"", "C", "")
    ),
"")</f>
        <v/>
      </c>
      <c r="I97" t="str">
        <f>IFERROR(
    IF(INDEX(sbti!J:J, MATCH(A97, sbti!F:F, 0))&lt;&gt;"", INDEX(sbti!J:J, MATCH(A97, sbti!F:F, 0)),
        IF(INDEX(sbti!K:K, MATCH(A97, sbti!F:F, 0))&lt;&gt;"", INDEX(sbti!K:K, MATCH(A97, sbti!F:F, 0)), "")
    ),
"")</f>
        <v/>
      </c>
      <c r="J97" t="str">
        <f>IF(_xlfn.XLOOKUP(A97, sbti!L:L,sbti!M:M, "")="T","T",
IF(_xlfn.XLOOKUP(A97, sbti!L:L, sbti!M:M, "")="C","C",""))</f>
        <v/>
      </c>
      <c r="K97" t="str">
        <f>IF(OR(J97="T", J97="C"),
    _xlfn.XLOOKUP(A97, sbti!L:L,sbti!N:N),
    ""
)</f>
        <v/>
      </c>
      <c r="L97" t="str">
        <f>IF(_xlfn.XLOOKUP(A97, sbti!L:L,sbti!O:O, "")="s","T",
IF(_xlfn.XLOOKUP(A97, sbti!L:L, sbti!O:O, "")="c","C",""))</f>
        <v/>
      </c>
      <c r="M97" t="str">
        <f>IF(L97="T",_xlfn.XLOOKUP(A97,sbti!L:L,sbti!P:P,""),
IF(L97="C",_xlfn.XLOOKUP(A97,sbti!L:L,sbti!Q:Q,""),
""))</f>
        <v/>
      </c>
      <c r="N97" t="str">
        <f>IF(_xlfn.XLOOKUP(A97, sbti!R:R,sbti!S:S, "")="T","T",
IF(_xlfn.XLOOKUP(A97, sbti!R:R, sbti!S:S, "")="C","C",""))</f>
        <v/>
      </c>
      <c r="O97" t="str">
        <f>IF(OR(N97="T", N97="C"),
    _xlfn.XLOOKUP(A97, sbti!R:R,sbti!T:T),
    ""
)</f>
        <v/>
      </c>
      <c r="P97" t="str">
        <f>IFERROR(
    IF(INDEX(sbti!U:U, MATCH(A97, sbti!R:R, 0))&lt;&gt;"", "T",
        IF(INDEX(sbti!V:V, MATCH(A97, sbti!R:R, 0))&lt;&gt;"", "C", "")
    ),
"")</f>
        <v/>
      </c>
      <c r="Q97" t="str">
        <f>IFERROR(
    IF(INDEX(sbti!U:U, MATCH(A97, sbti!R:R, 0))&lt;&gt;"",
       INDEX(sbti!U:U, MATCH(A97, sbti!R:R, 0)),
       IF(INDEX(sbti!V:V, MATCH(A97, sbti!R:R, 0))&lt;&gt;"",
          INDEX(sbti!V:V, MATCH(A97, sbti!R:R, 0)),
          "")
    ),
"")</f>
        <v/>
      </c>
      <c r="R97" t="str">
        <f>IF(_xlfn.XLOOKUP(A97, sbti!W:W,sbti!X:X, "")="T","T",
IF(_xlfn.XLOOKUP(A97, sbti!W:W, sbti!X:X, "")="C","C",""))</f>
        <v/>
      </c>
      <c r="S97" t="str">
        <f>IF(R97="T",_xlfn.XLOOKUP(A97,sbti!W:W,sbti!Y:Y,""),
IF(R97="C",_xlfn.XLOOKUP(A97,sbti!W:W,sbti!Z:Z,""),
""))</f>
        <v/>
      </c>
    </row>
    <row r="98" spans="1:19">
      <c r="A98" t="str">
        <v>Nestlé</v>
      </c>
      <c r="B98" t="str">
        <f>IF(_xlfn.XLOOKUP(A98, sbti!A:A,sbti!B:B, "")="Targets Set","T",
IF(_xlfn.XLOOKUP(A98, sbti!A:A, sbti!B:B, "")="Committed","C",""))</f>
        <v>T</v>
      </c>
      <c r="C98">
        <f>IF(OR(B98="T", B98="C"),
    _xlfn.XLOOKUP(A98, sbti!A:A, sbti!C:C, ""),
    ""
)</f>
        <v>2030</v>
      </c>
      <c r="D98" t="str">
        <f>IF(_xlfn.XLOOKUP(A98, sbti!A:A,sbti!D:D, "")="Targets Set","T",
IF(_xlfn.XLOOKUP(A98, sbti!A:A, sbti!D:D, "")="Committed","C",""))</f>
        <v>T</v>
      </c>
      <c r="E98">
        <f>IF(OR(D98="T", D98="C"),
    _xlfn.XLOOKUP(A98, sbti!A:A, sbti!E:E, ""),
    ""
)</f>
        <v>2050</v>
      </c>
      <c r="F98" t="str">
        <f>IF(_xlfn.XLOOKUP(A98, sbti!F:F, sbti!G:G, "")="Targets Set","T",
IF(_xlfn.XLOOKUP(A98, sbti!F:F, sbti!G:G, "")="Committed","C",""))</f>
        <v/>
      </c>
      <c r="G98" t="str">
        <f>IF(OR('sbti evolution '!F98="T", 'sbti evolution '!F98="C"),
    _xlfn.XLOOKUP('sbti evolution '!A98, sbti!F:F, sbti!H:H, ""),
    ""
)</f>
        <v/>
      </c>
      <c r="H98" t="str">
        <f>IFERROR(
    IF(INDEX(sbti!J:J, MATCH(A98, sbti!F:F, 0))&lt;&gt;"", "T",
        IF(INDEX(sbti!K:K, MATCH(A98, sbti!F:F, 0))&lt;&gt;"", "C", "")
    ),
"")</f>
        <v/>
      </c>
      <c r="I98" t="str">
        <f>IFERROR(
    IF(INDEX(sbti!J:J, MATCH(A98, sbti!F:F, 0))&lt;&gt;"", INDEX(sbti!J:J, MATCH(A98, sbti!F:F, 0)),
        IF(INDEX(sbti!K:K, MATCH(A98, sbti!F:F, 0))&lt;&gt;"", INDEX(sbti!K:K, MATCH(A98, sbti!F:F, 0)), "")
    ),
"")</f>
        <v/>
      </c>
      <c r="J98" t="str">
        <f>IF(_xlfn.XLOOKUP(A98, sbti!L:L,sbti!M:M, "")="T","T",
IF(_xlfn.XLOOKUP(A98, sbti!L:L, sbti!M:M, "")="C","C",""))</f>
        <v>T</v>
      </c>
      <c r="K98">
        <f>IF(OR(J98="T", J98="C"),
    _xlfn.XLOOKUP(A98, sbti!L:L,sbti!N:N),
    ""
)</f>
        <v>2025</v>
      </c>
      <c r="L98" t="str">
        <f>IF(_xlfn.XLOOKUP(A98, sbti!L:L,sbti!O:O, "")="s","T",
IF(_xlfn.XLOOKUP(A98, sbti!L:L, sbti!O:O, "")="c","C",""))</f>
        <v>T</v>
      </c>
      <c r="M98">
        <f>IF(L98="T",_xlfn.XLOOKUP(A98,sbti!L:L,sbti!P:P,""),
IF(L98="C",_xlfn.XLOOKUP(A98,sbti!L:L,sbti!Q:Q,""),
""))</f>
        <v>0</v>
      </c>
      <c r="N98" t="str">
        <f>IF(_xlfn.XLOOKUP(A98, sbti!R:R,sbti!S:S, "")="T","T",
IF(_xlfn.XLOOKUP(A98, sbti!R:R, sbti!S:S, "")="C","C",""))</f>
        <v>T</v>
      </c>
      <c r="O98">
        <f>IF(OR(N98="T", N98="C"),
    _xlfn.XLOOKUP(A98, sbti!R:R,sbti!T:T),
    ""
)</f>
        <v>2025</v>
      </c>
      <c r="P98" t="str">
        <f>IFERROR(
    IF(INDEX(sbti!U:U, MATCH(A98, sbti!R:R, 0))&lt;&gt;"", "T",
        IF(INDEX(sbti!V:V, MATCH(A98, sbti!R:R, 0))&lt;&gt;"", "C", "")
    ),
"")</f>
        <v>C</v>
      </c>
      <c r="Q98">
        <f>IFERROR(
    IF(INDEX(sbti!U:U, MATCH(A98, sbti!R:R, 0))&lt;&gt;"",
       INDEX(sbti!U:U, MATCH(A98, sbti!R:R, 0)),
       IF(INDEX(sbti!V:V, MATCH(A98, sbti!R:R, 0))&lt;&gt;"",
          INDEX(sbti!V:V, MATCH(A98, sbti!R:R, 0)),
          "")
    ),
"")</f>
        <v>2030</v>
      </c>
      <c r="R98" t="str">
        <f>IF(_xlfn.XLOOKUP(A98, sbti!W:W,sbti!X:X, "")="T","T",
IF(_xlfn.XLOOKUP(A98, sbti!W:W, sbti!X:X, "")="C","C",""))</f>
        <v>T</v>
      </c>
      <c r="S98">
        <f>IF(R98="T",_xlfn.XLOOKUP(A98,sbti!W:W,sbti!Y:Y,""),
IF(R98="C",_xlfn.XLOOKUP(A98,sbti!W:W,sbti!Z:Z,""),
""))</f>
        <v>2025</v>
      </c>
    </row>
    <row r="99" spans="1:19">
      <c r="A99" t="str">
        <v>Xiamen C&amp;D</v>
      </c>
      <c r="B99" t="str">
        <f>IF(_xlfn.XLOOKUP(A99, sbti!A:A,sbti!B:B, "")="Targets Set","T",
IF(_xlfn.XLOOKUP(A99, sbti!A:A, sbti!B:B, "")="Committed","C",""))</f>
        <v/>
      </c>
      <c r="C99" t="str">
        <f>IF(OR(B99="T", B99="C"),
    _xlfn.XLOOKUP(A99, sbti!A:A, sbti!C:C, ""),
    ""
)</f>
        <v/>
      </c>
      <c r="D99" t="str">
        <f>IF(_xlfn.XLOOKUP(A99, sbti!A:A,sbti!D:D, "")="Targets Set","T",
IF(_xlfn.XLOOKUP(A99, sbti!A:A, sbti!D:D, "")="Committed","C",""))</f>
        <v/>
      </c>
      <c r="E99" t="str">
        <f>IF(OR(D99="T", D99="C"),
    _xlfn.XLOOKUP(A99, sbti!A:A, sbti!E:E, ""),
    ""
)</f>
        <v/>
      </c>
      <c r="F99" t="str">
        <f>IF(_xlfn.XLOOKUP(A99, sbti!F:F, sbti!G:G, "")="Targets Set","T",
IF(_xlfn.XLOOKUP(A99, sbti!F:F, sbti!G:G, "")="Committed","C",""))</f>
        <v/>
      </c>
      <c r="G99" t="str">
        <f>IF(OR('sbti evolution '!F99="T", 'sbti evolution '!F99="C"),
    _xlfn.XLOOKUP('sbti evolution '!A99, sbti!F:F, sbti!H:H, ""),
    ""
)</f>
        <v/>
      </c>
      <c r="H99" t="str">
        <f>IFERROR(
    IF(INDEX(sbti!J:J, MATCH(A99, sbti!F:F, 0))&lt;&gt;"", "T",
        IF(INDEX(sbti!K:K, MATCH(A99, sbti!F:F, 0))&lt;&gt;"", "C", "")
    ),
"")</f>
        <v/>
      </c>
      <c r="I99" t="str">
        <f>IFERROR(
    IF(INDEX(sbti!J:J, MATCH(A99, sbti!F:F, 0))&lt;&gt;"", INDEX(sbti!J:J, MATCH(A99, sbti!F:F, 0)),
        IF(INDEX(sbti!K:K, MATCH(A99, sbti!F:F, 0))&lt;&gt;"", INDEX(sbti!K:K, MATCH(A99, sbti!F:F, 0)), "")
    ),
"")</f>
        <v/>
      </c>
      <c r="J99" t="str">
        <f>IF(_xlfn.XLOOKUP(A99, sbti!L:L,sbti!M:M, "")="T","T",
IF(_xlfn.XLOOKUP(A99, sbti!L:L, sbti!M:M, "")="C","C",""))</f>
        <v/>
      </c>
      <c r="K99" t="str">
        <f>IF(OR(J99="T", J99="C"),
    _xlfn.XLOOKUP(A99, sbti!L:L,sbti!N:N),
    ""
)</f>
        <v/>
      </c>
      <c r="L99" t="str">
        <f>IF(_xlfn.XLOOKUP(A99, sbti!L:L,sbti!O:O, "")="s","T",
IF(_xlfn.XLOOKUP(A99, sbti!L:L, sbti!O:O, "")="c","C",""))</f>
        <v/>
      </c>
      <c r="M99" t="str">
        <f>IF(L99="T",_xlfn.XLOOKUP(A99,sbti!L:L,sbti!P:P,""),
IF(L99="C",_xlfn.XLOOKUP(A99,sbti!L:L,sbti!Q:Q,""),
""))</f>
        <v/>
      </c>
      <c r="N99" t="str">
        <f>IF(_xlfn.XLOOKUP(A99, sbti!R:R,sbti!S:S, "")="T","T",
IF(_xlfn.XLOOKUP(A99, sbti!R:R, sbti!S:S, "")="C","C",""))</f>
        <v/>
      </c>
      <c r="O99" t="str">
        <f>IF(OR(N99="T", N99="C"),
    _xlfn.XLOOKUP(A99, sbti!R:R,sbti!T:T),
    ""
)</f>
        <v/>
      </c>
      <c r="P99" t="str">
        <f>IFERROR(
    IF(INDEX(sbti!U:U, MATCH(A99, sbti!R:R, 0))&lt;&gt;"", "T",
        IF(INDEX(sbti!V:V, MATCH(A99, sbti!R:R, 0))&lt;&gt;"", "C", "")
    ),
"")</f>
        <v/>
      </c>
      <c r="Q99" t="str">
        <f>IFERROR(
    IF(INDEX(sbti!U:U, MATCH(A99, sbti!R:R, 0))&lt;&gt;"",
       INDEX(sbti!U:U, MATCH(A99, sbti!R:R, 0)),
       IF(INDEX(sbti!V:V, MATCH(A99, sbti!R:R, 0))&lt;&gt;"",
          INDEX(sbti!V:V, MATCH(A99, sbti!R:R, 0)),
          "")
    ),
"")</f>
        <v/>
      </c>
      <c r="R99" t="str">
        <f>IF(_xlfn.XLOOKUP(A99, sbti!W:W,sbti!X:X, "")="T","T",
IF(_xlfn.XLOOKUP(A99, sbti!W:W, sbti!X:X, "")="C","C",""))</f>
        <v/>
      </c>
      <c r="S99" t="str">
        <f>IF(R99="T",_xlfn.XLOOKUP(A99,sbti!W:W,sbti!Y:Y,""),
IF(R99="C",_xlfn.XLOOKUP(A99,sbti!W:W,sbti!Z:Z,""),
""))</f>
        <v/>
      </c>
    </row>
    <row r="100" spans="1:19">
      <c r="A100" t="str">
        <v>StoneX Group</v>
      </c>
      <c r="B100" t="str">
        <f>IF(_xlfn.XLOOKUP(A100, sbti!A:A,sbti!B:B, "")="Targets Set","T",
IF(_xlfn.XLOOKUP(A100, sbti!A:A, sbti!B:B, "")="Committed","C",""))</f>
        <v/>
      </c>
      <c r="C100" t="str">
        <f>IF(OR(B100="T", B100="C"),
    _xlfn.XLOOKUP(A100, sbti!A:A, sbti!C:C, ""),
    ""
)</f>
        <v/>
      </c>
      <c r="D100" t="str">
        <f>IF(_xlfn.XLOOKUP(A100, sbti!A:A,sbti!D:D, "")="Targets Set","T",
IF(_xlfn.XLOOKUP(A100, sbti!A:A, sbti!D:D, "")="Committed","C",""))</f>
        <v/>
      </c>
      <c r="E100" t="str">
        <f>IF(OR(D100="T", D100="C"),
    _xlfn.XLOOKUP(A100, sbti!A:A, sbti!E:E, ""),
    ""
)</f>
        <v/>
      </c>
      <c r="F100" t="str">
        <f>IF(_xlfn.XLOOKUP(A100, sbti!F:F, sbti!G:G, "")="Targets Set","T",
IF(_xlfn.XLOOKUP(A100, sbti!F:F, sbti!G:G, "")="Committed","C",""))</f>
        <v/>
      </c>
      <c r="G100" t="str">
        <f>IF(OR('sbti evolution '!F100="T", 'sbti evolution '!F100="C"),
    _xlfn.XLOOKUP('sbti evolution '!A100, sbti!F:F, sbti!H:H, ""),
    ""
)</f>
        <v/>
      </c>
      <c r="H100" t="str">
        <f>IFERROR(
    IF(INDEX(sbti!J:J, MATCH(A100, sbti!F:F, 0))&lt;&gt;"", "T",
        IF(INDEX(sbti!K:K, MATCH(A100, sbti!F:F, 0))&lt;&gt;"", "C", "")
    ),
"")</f>
        <v/>
      </c>
      <c r="I100" t="str">
        <f>IFERROR(
    IF(INDEX(sbti!J:J, MATCH(A100, sbti!F:F, 0))&lt;&gt;"", INDEX(sbti!J:J, MATCH(A100, sbti!F:F, 0)),
        IF(INDEX(sbti!K:K, MATCH(A100, sbti!F:F, 0))&lt;&gt;"", INDEX(sbti!K:K, MATCH(A100, sbti!F:F, 0)), "")
    ),
"")</f>
        <v/>
      </c>
      <c r="J100" t="str">
        <f>IF(_xlfn.XLOOKUP(A100, sbti!L:L,sbti!M:M, "")="T","T",
IF(_xlfn.XLOOKUP(A100, sbti!L:L, sbti!M:M, "")="C","C",""))</f>
        <v/>
      </c>
      <c r="K100" t="str">
        <f>IF(OR(J100="T", J100="C"),
    _xlfn.XLOOKUP(A100, sbti!L:L,sbti!N:N),
    ""
)</f>
        <v/>
      </c>
      <c r="L100" t="str">
        <f>IF(_xlfn.XLOOKUP(A100, sbti!L:L,sbti!O:O, "")="s","T",
IF(_xlfn.XLOOKUP(A100, sbti!L:L, sbti!O:O, "")="c","C",""))</f>
        <v/>
      </c>
      <c r="M100" t="str">
        <f>IF(L100="T",_xlfn.XLOOKUP(A100,sbti!L:L,sbti!P:P,""),
IF(L100="C",_xlfn.XLOOKUP(A100,sbti!L:L,sbti!Q:Q,""),
""))</f>
        <v/>
      </c>
      <c r="N100" t="str">
        <f>IF(_xlfn.XLOOKUP(A100, sbti!R:R,sbti!S:S, "")="T","T",
IF(_xlfn.XLOOKUP(A100, sbti!R:R, sbti!S:S, "")="C","C",""))</f>
        <v/>
      </c>
      <c r="O100" t="str">
        <f>IF(OR(N100="T", N100="C"),
    _xlfn.XLOOKUP(A100, sbti!R:R,sbti!T:T),
    ""
)</f>
        <v/>
      </c>
      <c r="P100" t="str">
        <f>IFERROR(
    IF(INDEX(sbti!U:U, MATCH(A100, sbti!R:R, 0))&lt;&gt;"", "T",
        IF(INDEX(sbti!V:V, MATCH(A100, sbti!R:R, 0))&lt;&gt;"", "C", "")
    ),
"")</f>
        <v/>
      </c>
      <c r="Q100" t="str">
        <f>IFERROR(
    IF(INDEX(sbti!U:U, MATCH(A100, sbti!R:R, 0))&lt;&gt;"",
       INDEX(sbti!U:U, MATCH(A100, sbti!R:R, 0)),
       IF(INDEX(sbti!V:V, MATCH(A100, sbti!R:R, 0))&lt;&gt;"",
          INDEX(sbti!V:V, MATCH(A100, sbti!R:R, 0)),
          "")
    ),
"")</f>
        <v/>
      </c>
      <c r="R100" t="str">
        <f>IF(_xlfn.XLOOKUP(A100, sbti!W:W,sbti!X:X, "")="T","T",
IF(_xlfn.XLOOKUP(A100, sbti!W:W, sbti!X:X, "")="C","C",""))</f>
        <v/>
      </c>
      <c r="S100" t="str">
        <f>IF(R100="T",_xlfn.XLOOKUP(A100,sbti!W:W,sbti!Y:Y,""),
IF(R100="C",_xlfn.XLOOKUP(A100,sbti!W:W,sbti!Z:Z,""),
""))</f>
        <v/>
      </c>
    </row>
    <row r="101" spans="1:19">
      <c r="A101" t="str">
        <v>PowerChina</v>
      </c>
      <c r="B101" t="str">
        <f>IF(_xlfn.XLOOKUP(A101, sbti!A:A,sbti!B:B, "")="Targets Set","T",
IF(_xlfn.XLOOKUP(A101, sbti!A:A, sbti!B:B, "")="Committed","C",""))</f>
        <v/>
      </c>
      <c r="C101" t="str">
        <f>IF(OR(B101="T", B101="C"),
    _xlfn.XLOOKUP(A101, sbti!A:A, sbti!C:C, ""),
    ""
)</f>
        <v/>
      </c>
      <c r="D101" t="str">
        <f>IF(_xlfn.XLOOKUP(A101, sbti!A:A,sbti!D:D, "")="Targets Set","T",
IF(_xlfn.XLOOKUP(A101, sbti!A:A, sbti!D:D, "")="Committed","C",""))</f>
        <v/>
      </c>
      <c r="E101" t="str">
        <f>IF(OR(D101="T", D101="C"),
    _xlfn.XLOOKUP(A101, sbti!A:A, sbti!E:E, ""),
    ""
)</f>
        <v/>
      </c>
      <c r="F101" t="str">
        <f>IF(_xlfn.XLOOKUP(A101, sbti!F:F, sbti!G:G, "")="Targets Set","T",
IF(_xlfn.XLOOKUP(A101, sbti!F:F, sbti!G:G, "")="Committed","C",""))</f>
        <v/>
      </c>
      <c r="G101" t="str">
        <f>IF(OR('sbti evolution '!F101="T", 'sbti evolution '!F101="C"),
    _xlfn.XLOOKUP('sbti evolution '!A101, sbti!F:F, sbti!H:H, ""),
    ""
)</f>
        <v/>
      </c>
      <c r="H101" t="str">
        <f>IFERROR(
    IF(INDEX(sbti!J:J, MATCH(A101, sbti!F:F, 0))&lt;&gt;"", "T",
        IF(INDEX(sbti!K:K, MATCH(A101, sbti!F:F, 0))&lt;&gt;"", "C", "")
    ),
"")</f>
        <v/>
      </c>
      <c r="I101" t="str">
        <f>IFERROR(
    IF(INDEX(sbti!J:J, MATCH(A101, sbti!F:F, 0))&lt;&gt;"", INDEX(sbti!J:J, MATCH(A101, sbti!F:F, 0)),
        IF(INDEX(sbti!K:K, MATCH(A101, sbti!F:F, 0))&lt;&gt;"", INDEX(sbti!K:K, MATCH(A101, sbti!F:F, 0)), "")
    ),
"")</f>
        <v/>
      </c>
      <c r="J101" t="str">
        <f>IF(_xlfn.XLOOKUP(A101, sbti!L:L,sbti!M:M, "")="T","T",
IF(_xlfn.XLOOKUP(A101, sbti!L:L, sbti!M:M, "")="C","C",""))</f>
        <v/>
      </c>
      <c r="K101" t="str">
        <f>IF(OR(J101="T", J101="C"),
    _xlfn.XLOOKUP(A101, sbti!L:L,sbti!N:N),
    ""
)</f>
        <v/>
      </c>
      <c r="L101" t="str">
        <f>IF(_xlfn.XLOOKUP(A101, sbti!L:L,sbti!O:O, "")="s","T",
IF(_xlfn.XLOOKUP(A101, sbti!L:L, sbti!O:O, "")="c","C",""))</f>
        <v/>
      </c>
      <c r="M101" t="str">
        <f>IF(L101="T",_xlfn.XLOOKUP(A101,sbti!L:L,sbti!P:P,""),
IF(L101="C",_xlfn.XLOOKUP(A101,sbti!L:L,sbti!Q:Q,""),
""))</f>
        <v/>
      </c>
      <c r="N101" t="str">
        <f>IF(_xlfn.XLOOKUP(A101, sbti!R:R,sbti!S:S, "")="T","T",
IF(_xlfn.XLOOKUP(A101, sbti!R:R, sbti!S:S, "")="C","C",""))</f>
        <v/>
      </c>
      <c r="O101" t="str">
        <f>IF(OR(N101="T", N101="C"),
    _xlfn.XLOOKUP(A101, sbti!R:R,sbti!T:T),
    ""
)</f>
        <v/>
      </c>
      <c r="P101" t="str">
        <f>IFERROR(
    IF(INDEX(sbti!U:U, MATCH(A101, sbti!R:R, 0))&lt;&gt;"", "T",
        IF(INDEX(sbti!V:V, MATCH(A101, sbti!R:R, 0))&lt;&gt;"", "C", "")
    ),
"")</f>
        <v/>
      </c>
      <c r="Q101" t="str">
        <f>IFERROR(
    IF(INDEX(sbti!U:U, MATCH(A101, sbti!R:R, 0))&lt;&gt;"",
       INDEX(sbti!U:U, MATCH(A101, sbti!R:R, 0)),
       IF(INDEX(sbti!V:V, MATCH(A101, sbti!R:R, 0))&lt;&gt;"",
          INDEX(sbti!V:V, MATCH(A101, sbti!R:R, 0)),
          "")
    ),
"")</f>
        <v/>
      </c>
      <c r="R101" t="str">
        <f>IF(_xlfn.XLOOKUP(A101, sbti!W:W,sbti!X:X, "")="T","T",
IF(_xlfn.XLOOKUP(A101, sbti!W:W, sbti!X:X, "")="C","C",""))</f>
        <v/>
      </c>
      <c r="S101" t="str">
        <f>IF(R101="T",_xlfn.XLOOKUP(A101,sbti!W:W,sbti!Y:Y,""),
IF(R101="C",_xlfn.XLOOKUP(A101,sbti!W:W,sbti!Z:Z,""),
""))</f>
        <v/>
      </c>
    </row>
    <row r="102" spans="1:19">
      <c r="A102" t="str">
        <v>Royal Bank of Canada</v>
      </c>
      <c r="B102" t="str">
        <f>IF(_xlfn.XLOOKUP(A102, sbti!A:A,sbti!B:B, "")="Targets Set","T",
IF(_xlfn.XLOOKUP(A102, sbti!A:A, sbti!B:B, "")="Committed","C",""))</f>
        <v/>
      </c>
      <c r="C102" t="str">
        <f>IF(OR(B102="T", B102="C"),
    _xlfn.XLOOKUP(A102, sbti!A:A, sbti!C:C, ""),
    ""
)</f>
        <v/>
      </c>
      <c r="D102" t="str">
        <f>IF(_xlfn.XLOOKUP(A102, sbti!A:A,sbti!D:D, "")="Targets Set","T",
IF(_xlfn.XLOOKUP(A102, sbti!A:A, sbti!D:D, "")="Committed","C",""))</f>
        <v/>
      </c>
      <c r="E102" t="str">
        <f>IF(OR(D102="T", D102="C"),
    _xlfn.XLOOKUP(A102, sbti!A:A, sbti!E:E, ""),
    ""
)</f>
        <v/>
      </c>
      <c r="F102" t="str">
        <f>IF(_xlfn.XLOOKUP(A102, sbti!F:F, sbti!G:G, "")="Targets Set","T",
IF(_xlfn.XLOOKUP(A102, sbti!F:F, sbti!G:G, "")="Committed","C",""))</f>
        <v/>
      </c>
      <c r="G102" t="str">
        <f>IF(OR('sbti evolution '!F102="T", 'sbti evolution '!F102="C"),
    _xlfn.XLOOKUP('sbti evolution '!A102, sbti!F:F, sbti!H:H, ""),
    ""
)</f>
        <v/>
      </c>
      <c r="H102" t="str">
        <f>IFERROR(
    IF(INDEX(sbti!J:J, MATCH(A102, sbti!F:F, 0))&lt;&gt;"", "T",
        IF(INDEX(sbti!K:K, MATCH(A102, sbti!F:F, 0))&lt;&gt;"", "C", "")
    ),
"")</f>
        <v/>
      </c>
      <c r="I102" t="str">
        <f>IFERROR(
    IF(INDEX(sbti!J:J, MATCH(A102, sbti!F:F, 0))&lt;&gt;"", INDEX(sbti!J:J, MATCH(A102, sbti!F:F, 0)),
        IF(INDEX(sbti!K:K, MATCH(A102, sbti!F:F, 0))&lt;&gt;"", INDEX(sbti!K:K, MATCH(A102, sbti!F:F, 0)), "")
    ),
"")</f>
        <v/>
      </c>
      <c r="J102" t="str">
        <f>IF(_xlfn.XLOOKUP(A102, sbti!L:L,sbti!M:M, "")="T","T",
IF(_xlfn.XLOOKUP(A102, sbti!L:L, sbti!M:M, "")="C","C",""))</f>
        <v/>
      </c>
      <c r="K102" t="str">
        <f>IF(OR(J102="T", J102="C"),
    _xlfn.XLOOKUP(A102, sbti!L:L,sbti!N:N),
    ""
)</f>
        <v/>
      </c>
      <c r="L102" t="str">
        <f>IF(_xlfn.XLOOKUP(A102, sbti!L:L,sbti!O:O, "")="s","T",
IF(_xlfn.XLOOKUP(A102, sbti!L:L, sbti!O:O, "")="c","C",""))</f>
        <v/>
      </c>
      <c r="M102" t="str">
        <f>IF(L102="T",_xlfn.XLOOKUP(A102,sbti!L:L,sbti!P:P,""),
IF(L102="C",_xlfn.XLOOKUP(A102,sbti!L:L,sbti!Q:Q,""),
""))</f>
        <v/>
      </c>
      <c r="N102" t="str">
        <f>IF(_xlfn.XLOOKUP(A102, sbti!R:R,sbti!S:S, "")="T","T",
IF(_xlfn.XLOOKUP(A102, sbti!R:R, sbti!S:S, "")="C","C",""))</f>
        <v/>
      </c>
      <c r="O102" t="str">
        <f>IF(OR(N102="T", N102="C"),
    _xlfn.XLOOKUP(A102, sbti!R:R,sbti!T:T),
    ""
)</f>
        <v/>
      </c>
      <c r="P102" t="str">
        <f>IFERROR(
    IF(INDEX(sbti!U:U, MATCH(A102, sbti!R:R, 0))&lt;&gt;"", "T",
        IF(INDEX(sbti!V:V, MATCH(A102, sbti!R:R, 0))&lt;&gt;"", "C", "")
    ),
"")</f>
        <v/>
      </c>
      <c r="Q102" t="str">
        <f>IFERROR(
    IF(INDEX(sbti!U:U, MATCH(A102, sbti!R:R, 0))&lt;&gt;"",
       INDEX(sbti!U:U, MATCH(A102, sbti!R:R, 0)),
       IF(INDEX(sbti!V:V, MATCH(A102, sbti!R:R, 0))&lt;&gt;"",
          INDEX(sbti!V:V, MATCH(A102, sbti!R:R, 0)),
          "")
    ),
"")</f>
        <v/>
      </c>
      <c r="R102" t="str">
        <f>IF(_xlfn.XLOOKUP(A102, sbti!W:W,sbti!X:X, "")="T","T",
IF(_xlfn.XLOOKUP(A102, sbti!W:W, sbti!X:X, "")="C","C",""))</f>
        <v/>
      </c>
      <c r="S102" t="str">
        <f>IF(R102="T",_xlfn.XLOOKUP(A102,sbti!W:W,sbti!Y:Y,""),
IF(R102="C",_xlfn.XLOOKUP(A102,sbti!W:W,sbti!Z:Z,""),
""))</f>
        <v/>
      </c>
    </row>
    <row r="103" spans="1:19">
      <c r="A103" t="str">
        <v>Sberbank</v>
      </c>
      <c r="B103" t="str">
        <f>IF(_xlfn.XLOOKUP(A103, sbti!A:A,sbti!B:B, "")="Targets Set","T",
IF(_xlfn.XLOOKUP(A103, sbti!A:A, sbti!B:B, "")="Committed","C",""))</f>
        <v/>
      </c>
      <c r="C103" t="str">
        <f>IF(OR(B103="T", B103="C"),
    _xlfn.XLOOKUP(A103, sbti!A:A, sbti!C:C, ""),
    ""
)</f>
        <v/>
      </c>
      <c r="D103" t="str">
        <f>IF(_xlfn.XLOOKUP(A103, sbti!A:A,sbti!D:D, "")="Targets Set","T",
IF(_xlfn.XLOOKUP(A103, sbti!A:A, sbti!D:D, "")="Committed","C",""))</f>
        <v/>
      </c>
      <c r="E103" t="str">
        <f>IF(OR(D103="T", D103="C"),
    _xlfn.XLOOKUP(A103, sbti!A:A, sbti!E:E, ""),
    ""
)</f>
        <v/>
      </c>
      <c r="F103" t="str">
        <f>IF(_xlfn.XLOOKUP(A103, sbti!F:F, sbti!G:G, "")="Targets Set","T",
IF(_xlfn.XLOOKUP(A103, sbti!F:F, sbti!G:G, "")="Committed","C",""))</f>
        <v/>
      </c>
      <c r="G103" t="str">
        <f>IF(OR('sbti evolution '!F103="T", 'sbti evolution '!F103="C"),
    _xlfn.XLOOKUP('sbti evolution '!A103, sbti!F:F, sbti!H:H, ""),
    ""
)</f>
        <v/>
      </c>
      <c r="H103" t="str">
        <f>IFERROR(
    IF(INDEX(sbti!J:J, MATCH(A103, sbti!F:F, 0))&lt;&gt;"", "T",
        IF(INDEX(sbti!K:K, MATCH(A103, sbti!F:F, 0))&lt;&gt;"", "C", "")
    ),
"")</f>
        <v/>
      </c>
      <c r="I103" t="str">
        <f>IFERROR(
    IF(INDEX(sbti!J:J, MATCH(A103, sbti!F:F, 0))&lt;&gt;"", INDEX(sbti!J:J, MATCH(A103, sbti!F:F, 0)),
        IF(INDEX(sbti!K:K, MATCH(A103, sbti!F:F, 0))&lt;&gt;"", INDEX(sbti!K:K, MATCH(A103, sbti!F:F, 0)), "")
    ),
"")</f>
        <v/>
      </c>
      <c r="J103" t="str">
        <f>IF(_xlfn.XLOOKUP(A103, sbti!L:L,sbti!M:M, "")="T","T",
IF(_xlfn.XLOOKUP(A103, sbti!L:L, sbti!M:M, "")="C","C",""))</f>
        <v/>
      </c>
      <c r="K103" t="str">
        <f>IF(OR(J103="T", J103="C"),
    _xlfn.XLOOKUP(A103, sbti!L:L,sbti!N:N),
    ""
)</f>
        <v/>
      </c>
      <c r="L103" t="str">
        <f>IF(_xlfn.XLOOKUP(A103, sbti!L:L,sbti!O:O, "")="s","T",
IF(_xlfn.XLOOKUP(A103, sbti!L:L, sbti!O:O, "")="c","C",""))</f>
        <v/>
      </c>
      <c r="M103" t="str">
        <f>IF(L103="T",_xlfn.XLOOKUP(A103,sbti!L:L,sbti!P:P,""),
IF(L103="C",_xlfn.XLOOKUP(A103,sbti!L:L,sbti!Q:Q,""),
""))</f>
        <v/>
      </c>
      <c r="N103" t="str">
        <f>IF(_xlfn.XLOOKUP(A103, sbti!R:R,sbti!S:S, "")="T","T",
IF(_xlfn.XLOOKUP(A103, sbti!R:R, sbti!S:S, "")="C","C",""))</f>
        <v/>
      </c>
      <c r="O103" t="str">
        <f>IF(OR(N103="T", N103="C"),
    _xlfn.XLOOKUP(A103, sbti!R:R,sbti!T:T),
    ""
)</f>
        <v/>
      </c>
      <c r="P103" t="str">
        <f>IFERROR(
    IF(INDEX(sbti!U:U, MATCH(A103, sbti!R:R, 0))&lt;&gt;"", "T",
        IF(INDEX(sbti!V:V, MATCH(A103, sbti!R:R, 0))&lt;&gt;"", "C", "")
    ),
"")</f>
        <v/>
      </c>
      <c r="Q103" t="str">
        <f>IFERROR(
    IF(INDEX(sbti!U:U, MATCH(A103, sbti!R:R, 0))&lt;&gt;"",
       INDEX(sbti!U:U, MATCH(A103, sbti!R:R, 0)),
       IF(INDEX(sbti!V:V, MATCH(A103, sbti!R:R, 0))&lt;&gt;"",
          INDEX(sbti!V:V, MATCH(A103, sbti!R:R, 0)),
          "")
    ),
"")</f>
        <v/>
      </c>
      <c r="R103" t="str">
        <f>IF(_xlfn.XLOOKUP(A103, sbti!W:W,sbti!X:X, "")="T","T",
IF(_xlfn.XLOOKUP(A103, sbti!W:W, sbti!X:X, "")="C","C",""))</f>
        <v/>
      </c>
      <c r="S103" t="str">
        <f>IF(R103="T",_xlfn.XLOOKUP(A103,sbti!W:W,sbti!Y:Y,""),
IF(R103="C",_xlfn.XLOOKUP(A103,sbti!W:W,sbti!Z:Z,""),
""))</f>
        <v/>
      </c>
    </row>
    <row r="104" spans="1:19">
      <c r="A104" t="str">
        <v>AXA</v>
      </c>
      <c r="B104" t="str">
        <f>IF(_xlfn.XLOOKUP(A104, sbti!A:A,sbti!B:B, "")="Targets Set","T",
IF(_xlfn.XLOOKUP(A104, sbti!A:A, sbti!B:B, "")="Committed","C",""))</f>
        <v>C</v>
      </c>
      <c r="C104">
        <f>IF(OR(B104="T", B104="C"),
    _xlfn.XLOOKUP(A104, sbti!A:A, sbti!C:C, ""),
    ""
)</f>
        <v>2030</v>
      </c>
      <c r="D104" t="str">
        <f>IF(_xlfn.XLOOKUP(A104, sbti!A:A,sbti!D:D, "")="Targets Set","T",
IF(_xlfn.XLOOKUP(A104, sbti!A:A, sbti!D:D, "")="Committed","C",""))</f>
        <v/>
      </c>
      <c r="E104" t="str">
        <f>IF(OR(D104="T", D104="C"),
    _xlfn.XLOOKUP(A104, sbti!A:A, sbti!E:E, ""),
    ""
)</f>
        <v/>
      </c>
      <c r="F104" t="str">
        <f>IF(_xlfn.XLOOKUP(A104, sbti!F:F, sbti!G:G, "")="Targets Set","T",
IF(_xlfn.XLOOKUP(A104, sbti!F:F, sbti!G:G, "")="Committed","C",""))</f>
        <v>C</v>
      </c>
      <c r="G104">
        <f>IF(OR('sbti evolution '!F104="T", 'sbti evolution '!F104="C"),
    _xlfn.XLOOKUP('sbti evolution '!A104, sbti!F:F, sbti!H:H, ""),
    ""
)</f>
        <v>2030</v>
      </c>
      <c r="H104" t="str">
        <f>IFERROR(
    IF(INDEX(sbti!J:J, MATCH(A104, sbti!F:F, 0))&lt;&gt;"", "T",
        IF(INDEX(sbti!K:K, MATCH(A104, sbti!F:F, 0))&lt;&gt;"", "C", "")
    ),
"")</f>
        <v>C</v>
      </c>
      <c r="I104">
        <f>IFERROR(
    IF(INDEX(sbti!J:J, MATCH(A104, sbti!F:F, 0))&lt;&gt;"", INDEX(sbti!J:J, MATCH(A104, sbti!F:F, 0)),
        IF(INDEX(sbti!K:K, MATCH(A104, sbti!F:F, 0))&lt;&gt;"", INDEX(sbti!K:K, MATCH(A104, sbti!F:F, 0)), "")
    ),
"")</f>
        <v>2015</v>
      </c>
      <c r="J104" t="str">
        <f>IF(_xlfn.XLOOKUP(A104, sbti!L:L,sbti!M:M, "")="T","T",
IF(_xlfn.XLOOKUP(A104, sbti!L:L, sbti!M:M, "")="C","C",""))</f>
        <v>C</v>
      </c>
      <c r="K104">
        <f>IF(OR(J104="T", J104="C"),
    _xlfn.XLOOKUP(A104, sbti!L:L,sbti!N:N),
    ""
)</f>
        <v>2030</v>
      </c>
      <c r="L104" t="str">
        <f>IF(_xlfn.XLOOKUP(A104, sbti!L:L,sbti!O:O, "")="s","T",
IF(_xlfn.XLOOKUP(A104, sbti!L:L, sbti!O:O, "")="c","C",""))</f>
        <v/>
      </c>
      <c r="M104" t="str">
        <f>IF(L104="T",_xlfn.XLOOKUP(A104,sbti!L:L,sbti!P:P,""),
IF(L104="C",_xlfn.XLOOKUP(A104,sbti!L:L,sbti!Q:Q,""),
""))</f>
        <v/>
      </c>
      <c r="N104" t="str">
        <f>IF(_xlfn.XLOOKUP(A104, sbti!R:R,sbti!S:S, "")="T","T",
IF(_xlfn.XLOOKUP(A104, sbti!R:R, sbti!S:S, "")="C","C",""))</f>
        <v>C</v>
      </c>
      <c r="O104">
        <f>IF(OR(N104="T", N104="C"),
    _xlfn.XLOOKUP(A104, sbti!R:R,sbti!T:T),
    ""
)</f>
        <v>2025</v>
      </c>
      <c r="P104" t="str">
        <f>IFERROR(
    IF(INDEX(sbti!U:U, MATCH(A104, sbti!R:R, 0))&lt;&gt;"", "T",
        IF(INDEX(sbti!V:V, MATCH(A104, sbti!R:R, 0))&lt;&gt;"", "C", "")
    ),
"")</f>
        <v>C</v>
      </c>
      <c r="Q104">
        <f>IFERROR(
    IF(INDEX(sbti!U:U, MATCH(A104, sbti!R:R, 0))&lt;&gt;"",
       INDEX(sbti!U:U, MATCH(A104, sbti!R:R, 0)),
       IF(INDEX(sbti!V:V, MATCH(A104, sbti!R:R, 0))&lt;&gt;"",
          INDEX(sbti!V:V, MATCH(A104, sbti!R:R, 0)),
          "")
    ),
"")</f>
        <v>2025</v>
      </c>
      <c r="R104" t="str">
        <f>IF(_xlfn.XLOOKUP(A104, sbti!W:W,sbti!X:X, "")="T","T",
IF(_xlfn.XLOOKUP(A104, sbti!W:W, sbti!X:X, "")="C","C",""))</f>
        <v>C</v>
      </c>
      <c r="S104">
        <f>IF(R104="T",_xlfn.XLOOKUP(A104,sbti!W:W,sbti!Y:Y,""),
IF(R104="C",_xlfn.XLOOKUP(A104,sbti!W:W,sbti!Z:Z,""),
""))</f>
        <v>2015</v>
      </c>
    </row>
    <row r="105" spans="1:19">
      <c r="A105" t="str">
        <v>ENI</v>
      </c>
      <c r="B105" t="str">
        <f>IF(_xlfn.XLOOKUP(A105, sbti!A:A,sbti!B:B, "")="Targets Set","T",
IF(_xlfn.XLOOKUP(A105, sbti!A:A, sbti!B:B, "")="Committed","C",""))</f>
        <v/>
      </c>
      <c r="C105" t="str">
        <f>IF(OR(B105="T", B105="C"),
    _xlfn.XLOOKUP(A105, sbti!A:A, sbti!C:C, ""),
    ""
)</f>
        <v/>
      </c>
      <c r="D105" t="str">
        <f>IF(_xlfn.XLOOKUP(A105, sbti!A:A,sbti!D:D, "")="Targets Set","T",
IF(_xlfn.XLOOKUP(A105, sbti!A:A, sbti!D:D, "")="Committed","C",""))</f>
        <v/>
      </c>
      <c r="E105" t="str">
        <f>IF(OR(D105="T", D105="C"),
    _xlfn.XLOOKUP(A105, sbti!A:A, sbti!E:E, ""),
    ""
)</f>
        <v/>
      </c>
      <c r="F105" t="str">
        <f>IF(_xlfn.XLOOKUP(A105, sbti!F:F, sbti!G:G, "")="Targets Set","T",
IF(_xlfn.XLOOKUP(A105, sbti!F:F, sbti!G:G, "")="Committed","C",""))</f>
        <v/>
      </c>
      <c r="G105" t="str">
        <f>IF(OR('sbti evolution '!F105="T", 'sbti evolution '!F105="C"),
    _xlfn.XLOOKUP('sbti evolution '!A105, sbti!F:F, sbti!H:H, ""),
    ""
)</f>
        <v/>
      </c>
      <c r="H105" t="str">
        <f>IFERROR(
    IF(INDEX(sbti!J:J, MATCH(A105, sbti!F:F, 0))&lt;&gt;"", "T",
        IF(INDEX(sbti!K:K, MATCH(A105, sbti!F:F, 0))&lt;&gt;"", "C", "")
    ),
"")</f>
        <v/>
      </c>
      <c r="I105" t="str">
        <f>IFERROR(
    IF(INDEX(sbti!J:J, MATCH(A105, sbti!F:F, 0))&lt;&gt;"", INDEX(sbti!J:J, MATCH(A105, sbti!F:F, 0)),
        IF(INDEX(sbti!K:K, MATCH(A105, sbti!F:F, 0))&lt;&gt;"", INDEX(sbti!K:K, MATCH(A105, sbti!F:F, 0)), "")
    ),
"")</f>
        <v/>
      </c>
      <c r="J105" t="str">
        <f>IF(_xlfn.XLOOKUP(A105, sbti!L:L,sbti!M:M, "")="T","T",
IF(_xlfn.XLOOKUP(A105, sbti!L:L, sbti!M:M, "")="C","C",""))</f>
        <v/>
      </c>
      <c r="K105" t="str">
        <f>IF(OR(J105="T", J105="C"),
    _xlfn.XLOOKUP(A105, sbti!L:L,sbti!N:N),
    ""
)</f>
        <v/>
      </c>
      <c r="L105" t="str">
        <f>IF(_xlfn.XLOOKUP(A105, sbti!L:L,sbti!O:O, "")="s","T",
IF(_xlfn.XLOOKUP(A105, sbti!L:L, sbti!O:O, "")="c","C",""))</f>
        <v/>
      </c>
      <c r="M105" t="str">
        <f>IF(L105="T",_xlfn.XLOOKUP(A105,sbti!L:L,sbti!P:P,""),
IF(L105="C",_xlfn.XLOOKUP(A105,sbti!L:L,sbti!Q:Q,""),
""))</f>
        <v/>
      </c>
      <c r="N105" t="str">
        <f>IF(_xlfn.XLOOKUP(A105, sbti!R:R,sbti!S:S, "")="T","T",
IF(_xlfn.XLOOKUP(A105, sbti!R:R, sbti!S:S, "")="C","C",""))</f>
        <v/>
      </c>
      <c r="O105" t="str">
        <f>IF(OR(N105="T", N105="C"),
    _xlfn.XLOOKUP(A105, sbti!R:R,sbti!T:T),
    ""
)</f>
        <v/>
      </c>
      <c r="P105" t="str">
        <f>IFERROR(
    IF(INDEX(sbti!U:U, MATCH(A105, sbti!R:R, 0))&lt;&gt;"", "T",
        IF(INDEX(sbti!V:V, MATCH(A105, sbti!R:R, 0))&lt;&gt;"", "C", "")
    ),
"")</f>
        <v/>
      </c>
      <c r="Q105" t="str">
        <f>IFERROR(
    IF(INDEX(sbti!U:U, MATCH(A105, sbti!R:R, 0))&lt;&gt;"",
       INDEX(sbti!U:U, MATCH(A105, sbti!R:R, 0)),
       IF(INDEX(sbti!V:V, MATCH(A105, sbti!R:R, 0))&lt;&gt;"",
          INDEX(sbti!V:V, MATCH(A105, sbti!R:R, 0)),
          "")
    ),
"")</f>
        <v/>
      </c>
      <c r="R105" t="str">
        <f>IF(_xlfn.XLOOKUP(A105, sbti!W:W,sbti!X:X, "")="T","T",
IF(_xlfn.XLOOKUP(A105, sbti!W:W, sbti!X:X, "")="C","C",""))</f>
        <v/>
      </c>
      <c r="S105" t="str">
        <f>IF(R105="T",_xlfn.XLOOKUP(A105,sbti!W:W,sbti!Y:Y,""),
IF(R105="C",_xlfn.XLOOKUP(A105,sbti!W:W,sbti!Z:Z,""),
""))</f>
        <v/>
      </c>
    </row>
    <row r="106" spans="1:19">
      <c r="A106" t="str">
        <v>Bosch Group</v>
      </c>
      <c r="B106" t="str">
        <f>IF(_xlfn.XLOOKUP(A106, sbti!A:A,sbti!B:B, "")="Targets Set","T",
IF(_xlfn.XLOOKUP(A106, sbti!A:A, sbti!B:B, "")="Committed","C",""))</f>
        <v>T</v>
      </c>
      <c r="C106">
        <f>IF(OR(B106="T", B106="C"),
    _xlfn.XLOOKUP(A106, sbti!A:A, sbti!C:C, ""),
    ""
)</f>
        <v>2030</v>
      </c>
      <c r="D106" t="str">
        <f>IF(_xlfn.XLOOKUP(A106, sbti!A:A,sbti!D:D, "")="Targets Set","T",
IF(_xlfn.XLOOKUP(A106, sbti!A:A, sbti!D:D, "")="Committed","C",""))</f>
        <v/>
      </c>
      <c r="E106" t="str">
        <f>IF(OR(D106="T", D106="C"),
    _xlfn.XLOOKUP(A106, sbti!A:A, sbti!E:E, ""),
    ""
)</f>
        <v/>
      </c>
      <c r="F106" t="str">
        <f>IF(_xlfn.XLOOKUP(A106, sbti!F:F, sbti!G:G, "")="Targets Set","T",
IF(_xlfn.XLOOKUP(A106, sbti!F:F, sbti!G:G, "")="Committed","C",""))</f>
        <v/>
      </c>
      <c r="G106" t="str">
        <f>IF(OR('sbti evolution '!F106="T", 'sbti evolution '!F106="C"),
    _xlfn.XLOOKUP('sbti evolution '!A106, sbti!F:F, sbti!H:H, ""),
    ""
)</f>
        <v/>
      </c>
      <c r="H106" t="str">
        <f>IFERROR(
    IF(INDEX(sbti!J:J, MATCH(A106, sbti!F:F, 0))&lt;&gt;"", "T",
        IF(INDEX(sbti!K:K, MATCH(A106, sbti!F:F, 0))&lt;&gt;"", "C", "")
    ),
"")</f>
        <v/>
      </c>
      <c r="I106" t="str">
        <f>IFERROR(
    IF(INDEX(sbti!J:J, MATCH(A106, sbti!F:F, 0))&lt;&gt;"", INDEX(sbti!J:J, MATCH(A106, sbti!F:F, 0)),
        IF(INDEX(sbti!K:K, MATCH(A106, sbti!F:F, 0))&lt;&gt;"", INDEX(sbti!K:K, MATCH(A106, sbti!F:F, 0)), "")
    ),
"")</f>
        <v/>
      </c>
      <c r="J106" t="str">
        <f>IF(_xlfn.XLOOKUP(A106, sbti!L:L,sbti!M:M, "")="T","T",
IF(_xlfn.XLOOKUP(A106, sbti!L:L, sbti!M:M, "")="C","C",""))</f>
        <v/>
      </c>
      <c r="K106" t="str">
        <f>IF(OR(J106="T", J106="C"),
    _xlfn.XLOOKUP(A106, sbti!L:L,sbti!N:N),
    ""
)</f>
        <v/>
      </c>
      <c r="L106" t="str">
        <f>IF(_xlfn.XLOOKUP(A106, sbti!L:L,sbti!O:O, "")="s","T",
IF(_xlfn.XLOOKUP(A106, sbti!L:L, sbti!O:O, "")="c","C",""))</f>
        <v/>
      </c>
      <c r="M106" t="str">
        <f>IF(L106="T",_xlfn.XLOOKUP(A106,sbti!L:L,sbti!P:P,""),
IF(L106="C",_xlfn.XLOOKUP(A106,sbti!L:L,sbti!Q:Q,""),
""))</f>
        <v/>
      </c>
      <c r="N106" t="str">
        <f>IF(_xlfn.XLOOKUP(A106, sbti!R:R,sbti!S:S, "")="T","T",
IF(_xlfn.XLOOKUP(A106, sbti!R:R, sbti!S:S, "")="C","C",""))</f>
        <v/>
      </c>
      <c r="O106" t="str">
        <f>IF(OR(N106="T", N106="C"),
    _xlfn.XLOOKUP(A106, sbti!R:R,sbti!T:T),
    ""
)</f>
        <v/>
      </c>
      <c r="P106" t="str">
        <f>IFERROR(
    IF(INDEX(sbti!U:U, MATCH(A106, sbti!R:R, 0))&lt;&gt;"", "T",
        IF(INDEX(sbti!V:V, MATCH(A106, sbti!R:R, 0))&lt;&gt;"", "C", "")
    ),
"")</f>
        <v/>
      </c>
      <c r="Q106" t="str">
        <f>IFERROR(
    IF(INDEX(sbti!U:U, MATCH(A106, sbti!R:R, 0))&lt;&gt;"",
       INDEX(sbti!U:U, MATCH(A106, sbti!R:R, 0)),
       IF(INDEX(sbti!V:V, MATCH(A106, sbti!R:R, 0))&lt;&gt;"",
          INDEX(sbti!V:V, MATCH(A106, sbti!R:R, 0)),
          "")
    ),
"")</f>
        <v/>
      </c>
      <c r="R106" t="str">
        <f>IF(_xlfn.XLOOKUP(A106, sbti!W:W,sbti!X:X, "")="T","T",
IF(_xlfn.XLOOKUP(A106, sbti!W:W, sbti!X:X, "")="C","C",""))</f>
        <v/>
      </c>
      <c r="S106" t="str">
        <f>IF(R106="T",_xlfn.XLOOKUP(A106,sbti!W:W,sbti!Y:Y,""),
IF(R106="C",_xlfn.XLOOKUP(A106,sbti!W:W,sbti!Z:Z,""),
""))</f>
        <v/>
      </c>
    </row>
    <row r="107" spans="1:19">
      <c r="A107" t="str">
        <v>Tesla</v>
      </c>
      <c r="B107" t="str">
        <f>IF(_xlfn.XLOOKUP(A107, sbti!A:A,sbti!B:B, "")="Targets Set","T",
IF(_xlfn.XLOOKUP(A107, sbti!A:A, sbti!B:B, "")="Committed","C",""))</f>
        <v/>
      </c>
      <c r="C107" t="str">
        <f>IF(OR(B107="T", B107="C"),
    _xlfn.XLOOKUP(A107, sbti!A:A, sbti!C:C, ""),
    ""
)</f>
        <v/>
      </c>
      <c r="D107" t="str">
        <f>IF(_xlfn.XLOOKUP(A107, sbti!A:A,sbti!D:D, "")="Targets Set","T",
IF(_xlfn.XLOOKUP(A107, sbti!A:A, sbti!D:D, "")="Committed","C",""))</f>
        <v/>
      </c>
      <c r="E107" t="str">
        <f>IF(OR(D107="T", D107="C"),
    _xlfn.XLOOKUP(A107, sbti!A:A, sbti!E:E, ""),
    ""
)</f>
        <v/>
      </c>
      <c r="F107" t="str">
        <f>IF(_xlfn.XLOOKUP(A107, sbti!F:F, sbti!G:G, "")="Targets Set","T",
IF(_xlfn.XLOOKUP(A107, sbti!F:F, sbti!G:G, "")="Committed","C",""))</f>
        <v>C</v>
      </c>
      <c r="G107">
        <f>IF(OR('sbti evolution '!F107="T", 'sbti evolution '!F107="C"),
    _xlfn.XLOOKUP('sbti evolution '!A107, sbti!F:F, sbti!H:H, ""),
    ""
)</f>
        <v>2030</v>
      </c>
      <c r="H107" t="str">
        <f>IFERROR(
    IF(INDEX(sbti!J:J, MATCH(A107, sbti!F:F, 0))&lt;&gt;"", "T",
        IF(INDEX(sbti!K:K, MATCH(A107, sbti!F:F, 0))&lt;&gt;"", "C", "")
    ),
"")</f>
        <v>C</v>
      </c>
      <c r="I107">
        <f>IFERROR(
    IF(INDEX(sbti!J:J, MATCH(A107, sbti!F:F, 0))&lt;&gt;"", INDEX(sbti!J:J, MATCH(A107, sbti!F:F, 0)),
        IF(INDEX(sbti!K:K, MATCH(A107, sbti!F:F, 0))&lt;&gt;"", INDEX(sbti!K:K, MATCH(A107, sbti!F:F, 0)), "")
    ),
"")</f>
        <v>2021</v>
      </c>
      <c r="J107" t="str">
        <f>IF(_xlfn.XLOOKUP(A107, sbti!L:L,sbti!M:M, "")="T","T",
IF(_xlfn.XLOOKUP(A107, sbti!L:L, sbti!M:M, "")="C","C",""))</f>
        <v>C</v>
      </c>
      <c r="K107">
        <f>IF(OR(J107="T", J107="C"),
    _xlfn.XLOOKUP(A107, sbti!L:L,sbti!N:N),
    ""
)</f>
        <v>2030</v>
      </c>
      <c r="L107" t="str">
        <f>IF(_xlfn.XLOOKUP(A107, sbti!L:L,sbti!O:O, "")="s","T",
IF(_xlfn.XLOOKUP(A107, sbti!L:L, sbti!O:O, "")="c","C",""))</f>
        <v/>
      </c>
      <c r="M107" t="str">
        <f>IF(L107="T",_xlfn.XLOOKUP(A107,sbti!L:L,sbti!P:P,""),
IF(L107="C",_xlfn.XLOOKUP(A107,sbti!L:L,sbti!Q:Q,""),
""))</f>
        <v/>
      </c>
      <c r="N107" t="str">
        <f>IF(_xlfn.XLOOKUP(A107, sbti!R:R,sbti!S:S, "")="T","T",
IF(_xlfn.XLOOKUP(A107, sbti!R:R, sbti!S:S, "")="C","C",""))</f>
        <v>C</v>
      </c>
      <c r="O107">
        <f>IF(OR(N107="T", N107="C"),
    _xlfn.XLOOKUP(A107, sbti!R:R,sbti!T:T),
    ""
)</f>
        <v>2030</v>
      </c>
      <c r="P107" t="str">
        <f>IFERROR(
    IF(INDEX(sbti!U:U, MATCH(A107, sbti!R:R, 0))&lt;&gt;"", "T",
        IF(INDEX(sbti!V:V, MATCH(A107, sbti!R:R, 0))&lt;&gt;"", "C", "")
    ),
"")</f>
        <v/>
      </c>
      <c r="Q107" t="str">
        <f>IFERROR(
    IF(INDEX(sbti!U:U, MATCH(A107, sbti!R:R, 0))&lt;&gt;"",
       INDEX(sbti!U:U, MATCH(A107, sbti!R:R, 0)),
       IF(INDEX(sbti!V:V, MATCH(A107, sbti!R:R, 0))&lt;&gt;"",
          INDEX(sbti!V:V, MATCH(A107, sbti!R:R, 0)),
          "")
    ),
"")</f>
        <v/>
      </c>
      <c r="R107" t="str">
        <f>IF(_xlfn.XLOOKUP(A107, sbti!W:W,sbti!X:X, "")="T","T",
IF(_xlfn.XLOOKUP(A107, sbti!W:W, sbti!X:X, "")="C","C",""))</f>
        <v/>
      </c>
      <c r="S107" t="str">
        <f>IF(R107="T",_xlfn.XLOOKUP(A107,sbti!W:W,sbti!Y:Y,""),
IF(R107="C",_xlfn.XLOOKUP(A107,sbti!W:W,sbti!Z:Z,""),
""))</f>
        <v/>
      </c>
    </row>
    <row r="108" spans="1:19">
      <c r="A108" t="str">
        <v>China Post Group</v>
      </c>
      <c r="B108" t="str">
        <f>IF(_xlfn.XLOOKUP(A108, sbti!A:A,sbti!B:B, "")="Targets Set","T",
IF(_xlfn.XLOOKUP(A108, sbti!A:A, sbti!B:B, "")="Committed","C",""))</f>
        <v/>
      </c>
      <c r="C108" t="str">
        <f>IF(OR(B108="T", B108="C"),
    _xlfn.XLOOKUP(A108, sbti!A:A, sbti!C:C, ""),
    ""
)</f>
        <v/>
      </c>
      <c r="D108" t="str">
        <f>IF(_xlfn.XLOOKUP(A108, sbti!A:A,sbti!D:D, "")="Targets Set","T",
IF(_xlfn.XLOOKUP(A108, sbti!A:A, sbti!D:D, "")="Committed","C",""))</f>
        <v/>
      </c>
      <c r="E108" t="str">
        <f>IF(OR(D108="T", D108="C"),
    _xlfn.XLOOKUP(A108, sbti!A:A, sbti!E:E, ""),
    ""
)</f>
        <v/>
      </c>
      <c r="F108" t="str">
        <f>IF(_xlfn.XLOOKUP(A108, sbti!F:F, sbti!G:G, "")="Targets Set","T",
IF(_xlfn.XLOOKUP(A108, sbti!F:F, sbti!G:G, "")="Committed","C",""))</f>
        <v/>
      </c>
      <c r="G108" t="str">
        <f>IF(OR('sbti evolution '!F108="T", 'sbti evolution '!F108="C"),
    _xlfn.XLOOKUP('sbti evolution '!A108, sbti!F:F, sbti!H:H, ""),
    ""
)</f>
        <v/>
      </c>
      <c r="H108" t="str">
        <f>IFERROR(
    IF(INDEX(sbti!J:J, MATCH(A108, sbti!F:F, 0))&lt;&gt;"", "T",
        IF(INDEX(sbti!K:K, MATCH(A108, sbti!F:F, 0))&lt;&gt;"", "C", "")
    ),
"")</f>
        <v/>
      </c>
      <c r="I108" t="str">
        <f>IFERROR(
    IF(INDEX(sbti!J:J, MATCH(A108, sbti!F:F, 0))&lt;&gt;"", INDEX(sbti!J:J, MATCH(A108, sbti!F:F, 0)),
        IF(INDEX(sbti!K:K, MATCH(A108, sbti!F:F, 0))&lt;&gt;"", INDEX(sbti!K:K, MATCH(A108, sbti!F:F, 0)), "")
    ),
"")</f>
        <v/>
      </c>
      <c r="J108" t="str">
        <f>IF(_xlfn.XLOOKUP(A108, sbti!L:L,sbti!M:M, "")="T","T",
IF(_xlfn.XLOOKUP(A108, sbti!L:L, sbti!M:M, "")="C","C",""))</f>
        <v/>
      </c>
      <c r="K108" t="str">
        <f>IF(OR(J108="T", J108="C"),
    _xlfn.XLOOKUP(A108, sbti!L:L,sbti!N:N),
    ""
)</f>
        <v/>
      </c>
      <c r="L108" t="str">
        <f>IF(_xlfn.XLOOKUP(A108, sbti!L:L,sbti!O:O, "")="s","T",
IF(_xlfn.XLOOKUP(A108, sbti!L:L, sbti!O:O, "")="c","C",""))</f>
        <v/>
      </c>
      <c r="M108" t="str">
        <f>IF(L108="T",_xlfn.XLOOKUP(A108,sbti!L:L,sbti!P:P,""),
IF(L108="C",_xlfn.XLOOKUP(A108,sbti!L:L,sbti!Q:Q,""),
""))</f>
        <v/>
      </c>
      <c r="N108" t="str">
        <f>IF(_xlfn.XLOOKUP(A108, sbti!R:R,sbti!S:S, "")="T","T",
IF(_xlfn.XLOOKUP(A108, sbti!R:R, sbti!S:S, "")="C","C",""))</f>
        <v/>
      </c>
      <c r="O108" t="str">
        <f>IF(OR(N108="T", N108="C"),
    _xlfn.XLOOKUP(A108, sbti!R:R,sbti!T:T),
    ""
)</f>
        <v/>
      </c>
      <c r="P108" t="str">
        <f>IFERROR(
    IF(INDEX(sbti!U:U, MATCH(A108, sbti!R:R, 0))&lt;&gt;"", "T",
        IF(INDEX(sbti!V:V, MATCH(A108, sbti!R:R, 0))&lt;&gt;"", "C", "")
    ),
"")</f>
        <v/>
      </c>
      <c r="Q108" t="str">
        <f>IFERROR(
    IF(INDEX(sbti!U:U, MATCH(A108, sbti!R:R, 0))&lt;&gt;"",
       INDEX(sbti!U:U, MATCH(A108, sbti!R:R, 0)),
       IF(INDEX(sbti!V:V, MATCH(A108, sbti!R:R, 0))&lt;&gt;"",
          INDEX(sbti!V:V, MATCH(A108, sbti!R:R, 0)),
          "")
    ),
"")</f>
        <v/>
      </c>
      <c r="R108" t="str">
        <f>IF(_xlfn.XLOOKUP(A108, sbti!W:W,sbti!X:X, "")="T","T",
IF(_xlfn.XLOOKUP(A108, sbti!W:W, sbti!X:X, "")="C","C",""))</f>
        <v/>
      </c>
      <c r="S108" t="str">
        <f>IF(R108="T",_xlfn.XLOOKUP(A108,sbti!W:W,sbti!Y:Y,""),
IF(R108="C",_xlfn.XLOOKUP(A108,sbti!W:W,sbti!Z:Z,""),
""))</f>
        <v/>
      </c>
    </row>
    <row r="109" spans="1:19">
      <c r="A109" t="str">
        <v>Royal Ahold Delhaize</v>
      </c>
      <c r="B109" t="str">
        <f>IF(_xlfn.XLOOKUP(A109, sbti!A:A,sbti!B:B, "")="Targets Set","T",
IF(_xlfn.XLOOKUP(A109, sbti!A:A, sbti!B:B, "")="Committed","C",""))</f>
        <v>T</v>
      </c>
      <c r="C109">
        <f>IF(OR(B109="T", B109="C"),
    _xlfn.XLOOKUP(A109, sbti!A:A, sbti!C:C, ""),
    ""
)</f>
        <v>2030</v>
      </c>
      <c r="D109" t="str">
        <f>IF(_xlfn.XLOOKUP(A109, sbti!A:A,sbti!D:D, "")="Targets Set","T",
IF(_xlfn.XLOOKUP(A109, sbti!A:A, sbti!D:D, "")="Committed","C",""))</f>
        <v>T</v>
      </c>
      <c r="E109">
        <f>IF(OR(D109="T", D109="C"),
    _xlfn.XLOOKUP(A109, sbti!A:A, sbti!E:E, ""),
    ""
)</f>
        <v>2050</v>
      </c>
      <c r="F109" t="str">
        <f>IF(_xlfn.XLOOKUP(A109, sbti!F:F, sbti!G:G, "")="Targets Set","T",
IF(_xlfn.XLOOKUP(A109, sbti!F:F, sbti!G:G, "")="Committed","C",""))</f>
        <v>T</v>
      </c>
      <c r="G109">
        <f>IF(OR('sbti evolution '!F109="T", 'sbti evolution '!F109="C"),
    _xlfn.XLOOKUP('sbti evolution '!A109, sbti!F:F, sbti!H:H, ""),
    ""
)</f>
        <v>2030</v>
      </c>
      <c r="H109" t="str">
        <f>IFERROR(
    IF(INDEX(sbti!J:J, MATCH(A109, sbti!F:F, 0))&lt;&gt;"", "T",
        IF(INDEX(sbti!K:K, MATCH(A109, sbti!F:F, 0))&lt;&gt;"", "C", "")
    ),
"")</f>
        <v>C</v>
      </c>
      <c r="I109">
        <f>IFERROR(
    IF(INDEX(sbti!J:J, MATCH(A109, sbti!F:F, 0))&lt;&gt;"", INDEX(sbti!J:J, MATCH(A109, sbti!F:F, 0)),
        IF(INDEX(sbti!K:K, MATCH(A109, sbti!F:F, 0))&lt;&gt;"", INDEX(sbti!K:K, MATCH(A109, sbti!F:F, 0)), "")
    ),
"")</f>
        <v>2020</v>
      </c>
      <c r="J109" t="str">
        <f>IF(_xlfn.XLOOKUP(A109, sbti!L:L,sbti!M:M, "")="T","T",
IF(_xlfn.XLOOKUP(A109, sbti!L:L, sbti!M:M, "")="C","C",""))</f>
        <v>T</v>
      </c>
      <c r="K109">
        <f>IF(OR(J109="T", J109="C"),
    _xlfn.XLOOKUP(A109, sbti!L:L,sbti!N:N),
    ""
)</f>
        <v>2030</v>
      </c>
      <c r="L109" t="str">
        <f>IF(_xlfn.XLOOKUP(A109, sbti!L:L,sbti!O:O, "")="s","T",
IF(_xlfn.XLOOKUP(A109, sbti!L:L, sbti!O:O, "")="c","C",""))</f>
        <v>C</v>
      </c>
      <c r="M109">
        <f>IF(L109="T",_xlfn.XLOOKUP(A109,sbti!L:L,sbti!P:P,""),
IF(L109="C",_xlfn.XLOOKUP(A109,sbti!L:L,sbti!Q:Q,""),
""))</f>
        <v>2020</v>
      </c>
      <c r="N109" t="str">
        <f>IF(_xlfn.XLOOKUP(A109, sbti!R:R,sbti!S:S, "")="T","T",
IF(_xlfn.XLOOKUP(A109, sbti!R:R, sbti!S:S, "")="C","C",""))</f>
        <v>T</v>
      </c>
      <c r="O109">
        <f>IF(OR(N109="T", N109="C"),
    _xlfn.XLOOKUP(A109, sbti!R:R,sbti!T:T),
    ""
)</f>
        <v>2030</v>
      </c>
      <c r="P109" t="str">
        <f>IFERROR(
    IF(INDEX(sbti!U:U, MATCH(A109, sbti!R:R, 0))&lt;&gt;"", "T",
        IF(INDEX(sbti!V:V, MATCH(A109, sbti!R:R, 0))&lt;&gt;"", "C", "")
    ),
"")</f>
        <v>C</v>
      </c>
      <c r="Q109">
        <f>IFERROR(
    IF(INDEX(sbti!U:U, MATCH(A109, sbti!R:R, 0))&lt;&gt;"",
       INDEX(sbti!U:U, MATCH(A109, sbti!R:R, 0)),
       IF(INDEX(sbti!V:V, MATCH(A109, sbti!R:R, 0))&lt;&gt;"",
          INDEX(sbti!V:V, MATCH(A109, sbti!R:R, 0)),
          "")
    ),
"")</f>
        <v>2030</v>
      </c>
      <c r="R109" t="str">
        <f>IF(_xlfn.XLOOKUP(A109, sbti!W:W,sbti!X:X, "")="T","T",
IF(_xlfn.XLOOKUP(A109, sbti!W:W, sbti!X:X, "")="C","C",""))</f>
        <v>T</v>
      </c>
      <c r="S109">
        <f>IF(R109="T",_xlfn.XLOOKUP(A109,sbti!W:W,sbti!Y:Y,""),
IF(R109="C",_xlfn.XLOOKUP(A109,sbti!W:W,sbti!Z:Z,""),
""))</f>
        <v>2030</v>
      </c>
    </row>
    <row r="110" spans="1:19">
      <c r="A110" t="str">
        <v>Itochu</v>
      </c>
      <c r="B110" t="str">
        <f>IF(_xlfn.XLOOKUP(A110, sbti!A:A,sbti!B:B, "")="Targets Set","T",
IF(_xlfn.XLOOKUP(A110, sbti!A:A, sbti!B:B, "")="Committed","C",""))</f>
        <v/>
      </c>
      <c r="C110" t="str">
        <f>IF(OR(B110="T", B110="C"),
    _xlfn.XLOOKUP(A110, sbti!A:A, sbti!C:C, ""),
    ""
)</f>
        <v/>
      </c>
      <c r="D110" t="str">
        <f>IF(_xlfn.XLOOKUP(A110, sbti!A:A,sbti!D:D, "")="Targets Set","T",
IF(_xlfn.XLOOKUP(A110, sbti!A:A, sbti!D:D, "")="Committed","C",""))</f>
        <v/>
      </c>
      <c r="E110" t="str">
        <f>IF(OR(D110="T", D110="C"),
    _xlfn.XLOOKUP(A110, sbti!A:A, sbti!E:E, ""),
    ""
)</f>
        <v/>
      </c>
      <c r="F110" t="str">
        <f>IF(_xlfn.XLOOKUP(A110, sbti!F:F, sbti!G:G, "")="Targets Set","T",
IF(_xlfn.XLOOKUP(A110, sbti!F:F, sbti!G:G, "")="Committed","C",""))</f>
        <v/>
      </c>
      <c r="G110" t="str">
        <f>IF(OR('sbti evolution '!F110="T", 'sbti evolution '!F110="C"),
    _xlfn.XLOOKUP('sbti evolution '!A110, sbti!F:F, sbti!H:H, ""),
    ""
)</f>
        <v/>
      </c>
      <c r="H110" t="str">
        <f>IFERROR(
    IF(INDEX(sbti!J:J, MATCH(A110, sbti!F:F, 0))&lt;&gt;"", "T",
        IF(INDEX(sbti!K:K, MATCH(A110, sbti!F:F, 0))&lt;&gt;"", "C", "")
    ),
"")</f>
        <v/>
      </c>
      <c r="I110" t="str">
        <f>IFERROR(
    IF(INDEX(sbti!J:J, MATCH(A110, sbti!F:F, 0))&lt;&gt;"", INDEX(sbti!J:J, MATCH(A110, sbti!F:F, 0)),
        IF(INDEX(sbti!K:K, MATCH(A110, sbti!F:F, 0))&lt;&gt;"", INDEX(sbti!K:K, MATCH(A110, sbti!F:F, 0)), "")
    ),
"")</f>
        <v/>
      </c>
      <c r="J110" t="str">
        <f>IF(_xlfn.XLOOKUP(A110, sbti!L:L,sbti!M:M, "")="T","T",
IF(_xlfn.XLOOKUP(A110, sbti!L:L, sbti!M:M, "")="C","C",""))</f>
        <v>C</v>
      </c>
      <c r="K110">
        <f>IF(OR(J110="T", J110="C"),
    _xlfn.XLOOKUP(A110, sbti!L:L,sbti!N:N),
    ""
)</f>
        <v>2030</v>
      </c>
      <c r="L110" t="str">
        <f>IF(_xlfn.XLOOKUP(A110, sbti!L:L,sbti!O:O, "")="s","T",
IF(_xlfn.XLOOKUP(A110, sbti!L:L, sbti!O:O, "")="c","C",""))</f>
        <v>C</v>
      </c>
      <c r="M110">
        <f>IF(L110="T",_xlfn.XLOOKUP(A110,sbti!L:L,sbti!P:P,""),
IF(L110="C",_xlfn.XLOOKUP(A110,sbti!L:L,sbti!Q:Q,""),
""))</f>
        <v>2022</v>
      </c>
      <c r="N110" t="str">
        <f>IF(_xlfn.XLOOKUP(A110, sbti!R:R,sbti!S:S, "")="T","T",
IF(_xlfn.XLOOKUP(A110, sbti!R:R, sbti!S:S, "")="C","C",""))</f>
        <v/>
      </c>
      <c r="O110" t="str">
        <f>IF(OR(N110="T", N110="C"),
    _xlfn.XLOOKUP(A110, sbti!R:R,sbti!T:T),
    ""
)</f>
        <v/>
      </c>
      <c r="P110" t="str">
        <f>IFERROR(
    IF(INDEX(sbti!U:U, MATCH(A110, sbti!R:R, 0))&lt;&gt;"", "T",
        IF(INDEX(sbti!V:V, MATCH(A110, sbti!R:R, 0))&lt;&gt;"", "C", "")
    ),
"")</f>
        <v/>
      </c>
      <c r="Q110" t="str">
        <f>IFERROR(
    IF(INDEX(sbti!U:U, MATCH(A110, sbti!R:R, 0))&lt;&gt;"",
       INDEX(sbti!U:U, MATCH(A110, sbti!R:R, 0)),
       IF(INDEX(sbti!V:V, MATCH(A110, sbti!R:R, 0))&lt;&gt;"",
          INDEX(sbti!V:V, MATCH(A110, sbti!R:R, 0)),
          "")
    ),
"")</f>
        <v/>
      </c>
      <c r="R110" t="str">
        <f>IF(_xlfn.XLOOKUP(A110, sbti!W:W,sbti!X:X, "")="T","T",
IF(_xlfn.XLOOKUP(A110, sbti!W:W, sbti!X:X, "")="C","C",""))</f>
        <v/>
      </c>
      <c r="S110" t="str">
        <f>IF(R110="T",_xlfn.XLOOKUP(A110,sbti!W:W,sbti!Y:Y,""),
IF(R110="C",_xlfn.XLOOKUP(A110,sbti!W:W,sbti!Z:Z,""),
""))</f>
        <v/>
      </c>
    </row>
    <row r="111" spans="1:19">
      <c r="A111" t="str">
        <v>Mitsui</v>
      </c>
      <c r="B111" t="str">
        <f>IF(_xlfn.XLOOKUP(A111, sbti!A:A,sbti!B:B, "")="Targets Set","T",
IF(_xlfn.XLOOKUP(A111, sbti!A:A, sbti!B:B, "")="Committed","C",""))</f>
        <v/>
      </c>
      <c r="C111" t="str">
        <f>IF(OR(B111="T", B111="C"),
    _xlfn.XLOOKUP(A111, sbti!A:A, sbti!C:C, ""),
    ""
)</f>
        <v/>
      </c>
      <c r="D111" t="str">
        <f>IF(_xlfn.XLOOKUP(A111, sbti!A:A,sbti!D:D, "")="Targets Set","T",
IF(_xlfn.XLOOKUP(A111, sbti!A:A, sbti!D:D, "")="Committed","C",""))</f>
        <v/>
      </c>
      <c r="E111" t="str">
        <f>IF(OR(D111="T", D111="C"),
    _xlfn.XLOOKUP(A111, sbti!A:A, sbti!E:E, ""),
    ""
)</f>
        <v/>
      </c>
      <c r="F111" t="str">
        <f>IF(_xlfn.XLOOKUP(A111, sbti!F:F, sbti!G:G, "")="Targets Set","T",
IF(_xlfn.XLOOKUP(A111, sbti!F:F, sbti!G:G, "")="Committed","C",""))</f>
        <v/>
      </c>
      <c r="G111" t="str">
        <f>IF(OR('sbti evolution '!F111="T", 'sbti evolution '!F111="C"),
    _xlfn.XLOOKUP('sbti evolution '!A111, sbti!F:F, sbti!H:H, ""),
    ""
)</f>
        <v/>
      </c>
      <c r="H111" t="str">
        <f>IFERROR(
    IF(INDEX(sbti!J:J, MATCH(A111, sbti!F:F, 0))&lt;&gt;"", "T",
        IF(INDEX(sbti!K:K, MATCH(A111, sbti!F:F, 0))&lt;&gt;"", "C", "")
    ),
"")</f>
        <v/>
      </c>
      <c r="I111" t="str">
        <f>IFERROR(
    IF(INDEX(sbti!J:J, MATCH(A111, sbti!F:F, 0))&lt;&gt;"", INDEX(sbti!J:J, MATCH(A111, sbti!F:F, 0)),
        IF(INDEX(sbti!K:K, MATCH(A111, sbti!F:F, 0))&lt;&gt;"", INDEX(sbti!K:K, MATCH(A111, sbti!F:F, 0)), "")
    ),
"")</f>
        <v/>
      </c>
      <c r="J111" t="str">
        <f>IF(_xlfn.XLOOKUP(A111, sbti!L:L,sbti!M:M, "")="T","T",
IF(_xlfn.XLOOKUP(A111, sbti!L:L, sbti!M:M, "")="C","C",""))</f>
        <v/>
      </c>
      <c r="K111" t="str">
        <f>IF(OR(J111="T", J111="C"),
    _xlfn.XLOOKUP(A111, sbti!L:L,sbti!N:N),
    ""
)</f>
        <v/>
      </c>
      <c r="L111" t="str">
        <f>IF(_xlfn.XLOOKUP(A111, sbti!L:L,sbti!O:O, "")="s","T",
IF(_xlfn.XLOOKUP(A111, sbti!L:L, sbti!O:O, "")="c","C",""))</f>
        <v/>
      </c>
      <c r="M111" t="str">
        <f>IF(L111="T",_xlfn.XLOOKUP(A111,sbti!L:L,sbti!P:P,""),
IF(L111="C",_xlfn.XLOOKUP(A111,sbti!L:L,sbti!Q:Q,""),
""))</f>
        <v/>
      </c>
      <c r="N111" t="str">
        <f>IF(_xlfn.XLOOKUP(A111, sbti!R:R,sbti!S:S, "")="T","T",
IF(_xlfn.XLOOKUP(A111, sbti!R:R, sbti!S:S, "")="C","C",""))</f>
        <v>T</v>
      </c>
      <c r="O111">
        <f>IF(OR(N111="T", N111="C"),
    _xlfn.XLOOKUP(A111, sbti!R:R,sbti!T:T),
    ""
)</f>
        <v>2030</v>
      </c>
      <c r="P111" t="str">
        <f>IFERROR(
    IF(INDEX(sbti!U:U, MATCH(A111, sbti!R:R, 0))&lt;&gt;"", "T",
        IF(INDEX(sbti!V:V, MATCH(A111, sbti!R:R, 0))&lt;&gt;"", "C", "")
    ),
"")</f>
        <v>C</v>
      </c>
      <c r="Q111">
        <f>IFERROR(
    IF(INDEX(sbti!U:U, MATCH(A111, sbti!R:R, 0))&lt;&gt;"",
       INDEX(sbti!U:U, MATCH(A111, sbti!R:R, 0)),
       IF(INDEX(sbti!V:V, MATCH(A111, sbti!R:R, 0))&lt;&gt;"",
          INDEX(sbti!V:V, MATCH(A111, sbti!R:R, 0)),
          "")
    ),
"")</f>
        <v>2030</v>
      </c>
      <c r="R111" t="str">
        <f>IF(_xlfn.XLOOKUP(A111, sbti!W:W,sbti!X:X, "")="T","T",
IF(_xlfn.XLOOKUP(A111, sbti!W:W, sbti!X:X, "")="C","C",""))</f>
        <v/>
      </c>
      <c r="S111" t="str">
        <f>IF(R111="T",_xlfn.XLOOKUP(A111,sbti!W:W,sbti!Y:Y,""),
IF(R111="C",_xlfn.XLOOKUP(A111,sbti!W:W,sbti!Z:Z,""),
""))</f>
        <v/>
      </c>
    </row>
    <row r="112" spans="1:19">
      <c r="A112" t="str">
        <v>Dell Technologies</v>
      </c>
      <c r="B112" t="str">
        <f>IF(_xlfn.XLOOKUP(A112, sbti!A:A,sbti!B:B, "")="Targets Set","T",
IF(_xlfn.XLOOKUP(A112, sbti!A:A, sbti!B:B, "")="Committed","C",""))</f>
        <v>T</v>
      </c>
      <c r="C112">
        <f>IF(OR(B112="T", B112="C"),
    _xlfn.XLOOKUP(A112, sbti!A:A, sbti!C:C, ""),
    ""
)</f>
        <v>2031</v>
      </c>
      <c r="D112" t="str">
        <f>IF(_xlfn.XLOOKUP(A112, sbti!A:A,sbti!D:D, "")="Targets Set","T",
IF(_xlfn.XLOOKUP(A112, sbti!A:A, sbti!D:D, "")="Committed","C",""))</f>
        <v>T</v>
      </c>
      <c r="E112">
        <f>IF(OR(D112="T", D112="C"),
    _xlfn.XLOOKUP(A112, sbti!A:A, sbti!E:E, ""),
    ""
)</f>
        <v>2051</v>
      </c>
      <c r="F112" t="str">
        <f>IF(_xlfn.XLOOKUP(A112, sbti!F:F, sbti!G:G, "")="Targets Set","T",
IF(_xlfn.XLOOKUP(A112, sbti!F:F, sbti!G:G, "")="Committed","C",""))</f>
        <v>T</v>
      </c>
      <c r="G112">
        <f>IF(OR('sbti evolution '!F112="T", 'sbti evolution '!F112="C"),
    _xlfn.XLOOKUP('sbti evolution '!A112, sbti!F:F, sbti!H:H, ""),
    ""
)</f>
        <v>2031</v>
      </c>
      <c r="H112" t="str">
        <f>IFERROR(
    IF(INDEX(sbti!J:J, MATCH(A112, sbti!F:F, 0))&lt;&gt;"", "T",
        IF(INDEX(sbti!K:K, MATCH(A112, sbti!F:F, 0))&lt;&gt;"", "C", "")
    ),
"")</f>
        <v>C</v>
      </c>
      <c r="I112">
        <f>IFERROR(
    IF(INDEX(sbti!J:J, MATCH(A112, sbti!F:F, 0))&lt;&gt;"", INDEX(sbti!J:J, MATCH(A112, sbti!F:F, 0)),
        IF(INDEX(sbti!K:K, MATCH(A112, sbti!F:F, 0))&lt;&gt;"", INDEX(sbti!K:K, MATCH(A112, sbti!F:F, 0)), "")
    ),
"")</f>
        <v>2023</v>
      </c>
      <c r="J112" t="str">
        <f>IF(_xlfn.XLOOKUP(A112, sbti!L:L,sbti!M:M, "")="T","T",
IF(_xlfn.XLOOKUP(A112, sbti!L:L, sbti!M:M, "")="C","C",""))</f>
        <v>T</v>
      </c>
      <c r="K112">
        <f>IF(OR(J112="T", J112="C"),
    _xlfn.XLOOKUP(A112, sbti!L:L,sbti!N:N),
    ""
)</f>
        <v>2031</v>
      </c>
      <c r="L112" t="str">
        <f>IF(_xlfn.XLOOKUP(A112, sbti!L:L,sbti!O:O, "")="s","T",
IF(_xlfn.XLOOKUP(A112, sbti!L:L, sbti!O:O, "")="c","C",""))</f>
        <v>C</v>
      </c>
      <c r="M112">
        <f>IF(L112="T",_xlfn.XLOOKUP(A112,sbti!L:L,sbti!P:P,""),
IF(L112="C",_xlfn.XLOOKUP(A112,sbti!L:L,sbti!Q:Q,""),
""))</f>
        <v>2023</v>
      </c>
      <c r="N112" t="str">
        <f>IF(_xlfn.XLOOKUP(A112, sbti!R:R,sbti!S:S, "")="T","T",
IF(_xlfn.XLOOKUP(A112, sbti!R:R, sbti!S:S, "")="C","C",""))</f>
        <v>T</v>
      </c>
      <c r="O112">
        <f>IF(OR(N112="T", N112="C"),
    _xlfn.XLOOKUP(A112, sbti!R:R,sbti!T:T),
    ""
)</f>
        <v>2020</v>
      </c>
      <c r="P112" t="str">
        <f>IFERROR(
    IF(INDEX(sbti!U:U, MATCH(A112, sbti!R:R, 0))&lt;&gt;"", "T",
        IF(INDEX(sbti!V:V, MATCH(A112, sbti!R:R, 0))&lt;&gt;"", "C", "")
    ),
"")</f>
        <v>C</v>
      </c>
      <c r="Q112">
        <f>IFERROR(
    IF(INDEX(sbti!U:U, MATCH(A112, sbti!R:R, 0))&lt;&gt;"",
       INDEX(sbti!U:U, MATCH(A112, sbti!R:R, 0)),
       IF(INDEX(sbti!V:V, MATCH(A112, sbti!R:R, 0))&lt;&gt;"",
          INDEX(sbti!V:V, MATCH(A112, sbti!R:R, 0)),
          "")
    ),
"")</f>
        <v>2030</v>
      </c>
      <c r="R112" t="str">
        <f>IF(_xlfn.XLOOKUP(A112, sbti!W:W,sbti!X:X, "")="T","T",
IF(_xlfn.XLOOKUP(A112, sbti!W:W, sbti!X:X, "")="C","C",""))</f>
        <v>T</v>
      </c>
      <c r="S112">
        <f>IF(R112="T",_xlfn.XLOOKUP(A112,sbti!W:W,sbti!Y:Y,""),
IF(R112="C",_xlfn.XLOOKUP(A112,sbti!W:W,sbti!Z:Z,""),
""))</f>
        <v>2030</v>
      </c>
    </row>
    <row r="113" spans="1:19">
      <c r="A113" t="str">
        <v>REWE Group</v>
      </c>
      <c r="B113" t="str">
        <f>IF(_xlfn.XLOOKUP(A113, sbti!A:A,sbti!B:B, "")="Targets Set","T",
IF(_xlfn.XLOOKUP(A113, sbti!A:A, sbti!B:B, "")="Committed","C",""))</f>
        <v/>
      </c>
      <c r="C113" t="str">
        <f>IF(OR(B113="T", B113="C"),
    _xlfn.XLOOKUP(A113, sbti!A:A, sbti!C:C, ""),
    ""
)</f>
        <v/>
      </c>
      <c r="D113" t="str">
        <f>IF(_xlfn.XLOOKUP(A113, sbti!A:A,sbti!D:D, "")="Targets Set","T",
IF(_xlfn.XLOOKUP(A113, sbti!A:A, sbti!D:D, "")="Committed","C",""))</f>
        <v/>
      </c>
      <c r="E113" t="str">
        <f>IF(OR(D113="T", D113="C"),
    _xlfn.XLOOKUP(A113, sbti!A:A, sbti!E:E, ""),
    ""
)</f>
        <v/>
      </c>
      <c r="F113" t="str">
        <f>IF(_xlfn.XLOOKUP(A113, sbti!F:F, sbti!G:G, "")="Targets Set","T",
IF(_xlfn.XLOOKUP(A113, sbti!F:F, sbti!G:G, "")="Committed","C",""))</f>
        <v/>
      </c>
      <c r="G113" t="str">
        <f>IF(OR('sbti evolution '!F113="T", 'sbti evolution '!F113="C"),
    _xlfn.XLOOKUP('sbti evolution '!A113, sbti!F:F, sbti!H:H, ""),
    ""
)</f>
        <v/>
      </c>
      <c r="H113" t="str">
        <f>IFERROR(
    IF(INDEX(sbti!J:J, MATCH(A113, sbti!F:F, 0))&lt;&gt;"", "T",
        IF(INDEX(sbti!K:K, MATCH(A113, sbti!F:F, 0))&lt;&gt;"", "C", "")
    ),
"")</f>
        <v/>
      </c>
      <c r="I113" t="str">
        <f>IFERROR(
    IF(INDEX(sbti!J:J, MATCH(A113, sbti!F:F, 0))&lt;&gt;"", INDEX(sbti!J:J, MATCH(A113, sbti!F:F, 0)),
        IF(INDEX(sbti!K:K, MATCH(A113, sbti!F:F, 0))&lt;&gt;"", INDEX(sbti!K:K, MATCH(A113, sbti!F:F, 0)), "")
    ),
"")</f>
        <v/>
      </c>
      <c r="J113" t="str">
        <f>IF(_xlfn.XLOOKUP(A113, sbti!L:L,sbti!M:M, "")="T","T",
IF(_xlfn.XLOOKUP(A113, sbti!L:L, sbti!M:M, "")="C","C",""))</f>
        <v/>
      </c>
      <c r="K113" t="str">
        <f>IF(OR(J113="T", J113="C"),
    _xlfn.XLOOKUP(A113, sbti!L:L,sbti!N:N),
    ""
)</f>
        <v/>
      </c>
      <c r="L113" t="str">
        <f>IF(_xlfn.XLOOKUP(A113, sbti!L:L,sbti!O:O, "")="s","T",
IF(_xlfn.XLOOKUP(A113, sbti!L:L, sbti!O:O, "")="c","C",""))</f>
        <v/>
      </c>
      <c r="M113" t="str">
        <f>IF(L113="T",_xlfn.XLOOKUP(A113,sbti!L:L,sbti!P:P,""),
IF(L113="C",_xlfn.XLOOKUP(A113,sbti!L:L,sbti!Q:Q,""),
""))</f>
        <v/>
      </c>
      <c r="N113" t="str">
        <f>IF(_xlfn.XLOOKUP(A113, sbti!R:R,sbti!S:S, "")="T","T",
IF(_xlfn.XLOOKUP(A113, sbti!R:R, sbti!S:S, "")="C","C",""))</f>
        <v/>
      </c>
      <c r="O113" t="str">
        <f>IF(OR(N113="T", N113="C"),
    _xlfn.XLOOKUP(A113, sbti!R:R,sbti!T:T),
    ""
)</f>
        <v/>
      </c>
      <c r="P113" t="str">
        <f>IFERROR(
    IF(INDEX(sbti!U:U, MATCH(A113, sbti!R:R, 0))&lt;&gt;"", "T",
        IF(INDEX(sbti!V:V, MATCH(A113, sbti!R:R, 0))&lt;&gt;"", "C", "")
    ),
"")</f>
        <v/>
      </c>
      <c r="Q113" t="str">
        <f>IFERROR(
    IF(INDEX(sbti!U:U, MATCH(A113, sbti!R:R, 0))&lt;&gt;"",
       INDEX(sbti!U:U, MATCH(A113, sbti!R:R, 0)),
       IF(INDEX(sbti!V:V, MATCH(A113, sbti!R:R, 0))&lt;&gt;"",
          INDEX(sbti!V:V, MATCH(A113, sbti!R:R, 0)),
          "")
    ),
"")</f>
        <v/>
      </c>
      <c r="R113" t="str">
        <f>IF(_xlfn.XLOOKUP(A113, sbti!W:W,sbti!X:X, "")="T","T",
IF(_xlfn.XLOOKUP(A113, sbti!W:W, sbti!X:X, "")="C","C",""))</f>
        <v/>
      </c>
      <c r="S113" t="str">
        <f>IF(R113="T",_xlfn.XLOOKUP(A113,sbti!W:W,sbti!Y:Y,""),
IF(R113="C",_xlfn.XLOOKUP(A113,sbti!W:W,sbti!Z:Z,""),
""))</f>
        <v/>
      </c>
    </row>
    <row r="114" spans="1:19">
      <c r="A114" t="str">
        <v>Carrefour</v>
      </c>
      <c r="B114" t="str">
        <f>IF(_xlfn.XLOOKUP(A114, sbti!A:A,sbti!B:B, "")="Targets Set","T",
IF(_xlfn.XLOOKUP(A114, sbti!A:A, sbti!B:B, "")="Committed","C",""))</f>
        <v>T</v>
      </c>
      <c r="C114">
        <f>IF(OR(B114="T", B114="C"),
    _xlfn.XLOOKUP(A114, sbti!A:A, sbti!C:C, ""),
    ""
)</f>
        <v>2030</v>
      </c>
      <c r="D114" t="str">
        <f>IF(_xlfn.XLOOKUP(A114, sbti!A:A,sbti!D:D, "")="Targets Set","T",
IF(_xlfn.XLOOKUP(A114, sbti!A:A, sbti!D:D, "")="Committed","C",""))</f>
        <v/>
      </c>
      <c r="E114" t="str">
        <f>IF(OR(D114="T", D114="C"),
    _xlfn.XLOOKUP(A114, sbti!A:A, sbti!E:E, ""),
    ""
)</f>
        <v/>
      </c>
      <c r="F114" t="str">
        <f>IF(_xlfn.XLOOKUP(A114, sbti!F:F, sbti!G:G, "")="Targets Set","T",
IF(_xlfn.XLOOKUP(A114, sbti!F:F, sbti!G:G, "")="Committed","C",""))</f>
        <v>T</v>
      </c>
      <c r="G114">
        <f>IF(OR('sbti evolution '!F114="T", 'sbti evolution '!F114="C"),
    _xlfn.XLOOKUP('sbti evolution '!A114, sbti!F:F, sbti!H:H, ""),
    ""
)</f>
        <v>2030</v>
      </c>
      <c r="H114" t="str">
        <f>IFERROR(
    IF(INDEX(sbti!J:J, MATCH(A114, sbti!F:F, 0))&lt;&gt;"", "T",
        IF(INDEX(sbti!K:K, MATCH(A114, sbti!F:F, 0))&lt;&gt;"", "C", "")
    ),
"")</f>
        <v>C</v>
      </c>
      <c r="I114">
        <f>IFERROR(
    IF(INDEX(sbti!J:J, MATCH(A114, sbti!F:F, 0))&lt;&gt;"", INDEX(sbti!J:J, MATCH(A114, sbti!F:F, 0)),
        IF(INDEX(sbti!K:K, MATCH(A114, sbti!F:F, 0))&lt;&gt;"", INDEX(sbti!K:K, MATCH(A114, sbti!F:F, 0)), "")
    ),
"")</f>
        <v>2020</v>
      </c>
      <c r="J114" t="str">
        <f>IF(_xlfn.XLOOKUP(A114, sbti!L:L,sbti!M:M, "")="T","T",
IF(_xlfn.XLOOKUP(A114, sbti!L:L, sbti!M:M, "")="C","C",""))</f>
        <v>T</v>
      </c>
      <c r="K114">
        <f>IF(OR(J114="T", J114="C"),
    _xlfn.XLOOKUP(A114, sbti!L:L,sbti!N:N),
    ""
)</f>
        <v>2030</v>
      </c>
      <c r="L114" t="str">
        <f>IF(_xlfn.XLOOKUP(A114, sbti!L:L,sbti!O:O, "")="s","T",
IF(_xlfn.XLOOKUP(A114, sbti!L:L, sbti!O:O, "")="c","C",""))</f>
        <v>C</v>
      </c>
      <c r="M114">
        <f>IF(L114="T",_xlfn.XLOOKUP(A114,sbti!L:L,sbti!P:P,""),
IF(L114="C",_xlfn.XLOOKUP(A114,sbti!L:L,sbti!Q:Q,""),
""))</f>
        <v>2020</v>
      </c>
      <c r="N114" t="str">
        <f>IF(_xlfn.XLOOKUP(A114, sbti!R:R,sbti!S:S, "")="T","T",
IF(_xlfn.XLOOKUP(A114, sbti!R:R, sbti!S:S, "")="C","C",""))</f>
        <v>T</v>
      </c>
      <c r="O114">
        <f>IF(OR(N114="T", N114="C"),
    _xlfn.XLOOKUP(A114, sbti!R:R,sbti!T:T),
    ""
)</f>
        <v>2030</v>
      </c>
      <c r="P114" t="str">
        <f>IFERROR(
    IF(INDEX(sbti!U:U, MATCH(A114, sbti!R:R, 0))&lt;&gt;"", "T",
        IF(INDEX(sbti!V:V, MATCH(A114, sbti!R:R, 0))&lt;&gt;"", "C", "")
    ),
"")</f>
        <v>C</v>
      </c>
      <c r="Q114">
        <f>IFERROR(
    IF(INDEX(sbti!U:U, MATCH(A114, sbti!R:R, 0))&lt;&gt;"",
       INDEX(sbti!U:U, MATCH(A114, sbti!R:R, 0)),
       IF(INDEX(sbti!V:V, MATCH(A114, sbti!R:R, 0))&lt;&gt;"",
          INDEX(sbti!V:V, MATCH(A114, sbti!R:R, 0)),
          "")
    ),
"")</f>
        <v>2040</v>
      </c>
      <c r="R114" t="str">
        <f>IF(_xlfn.XLOOKUP(A114, sbti!W:W,sbti!X:X, "")="T","T",
IF(_xlfn.XLOOKUP(A114, sbti!W:W, sbti!X:X, "")="C","C",""))</f>
        <v>T</v>
      </c>
      <c r="S114">
        <f>IF(R114="T",_xlfn.XLOOKUP(A114,sbti!W:W,sbti!Y:Y,""),
IF(R114="C",_xlfn.XLOOKUP(A114,sbti!W:W,sbti!Z:Z,""),
""))</f>
        <v>2030</v>
      </c>
    </row>
    <row r="115" spans="1:19">
      <c r="A115" t="str">
        <v>SK</v>
      </c>
      <c r="B115" t="str">
        <f>IF(_xlfn.XLOOKUP(A115, sbti!A:A,sbti!B:B, "")="Targets Set","T",
IF(_xlfn.XLOOKUP(A115, sbti!A:A, sbti!B:B, "")="Committed","C",""))</f>
        <v/>
      </c>
      <c r="C115" t="str">
        <f>IF(OR(B115="T", B115="C"),
    _xlfn.XLOOKUP(A115, sbti!A:A, sbti!C:C, ""),
    ""
)</f>
        <v/>
      </c>
      <c r="D115" t="str">
        <f>IF(_xlfn.XLOOKUP(A115, sbti!A:A,sbti!D:D, "")="Targets Set","T",
IF(_xlfn.XLOOKUP(A115, sbti!A:A, sbti!D:D, "")="Committed","C",""))</f>
        <v/>
      </c>
      <c r="E115" t="str">
        <f>IF(OR(D115="T", D115="C"),
    _xlfn.XLOOKUP(A115, sbti!A:A, sbti!E:E, ""),
    ""
)</f>
        <v/>
      </c>
      <c r="F115" t="str">
        <f>IF(_xlfn.XLOOKUP(A115, sbti!F:F, sbti!G:G, "")="Targets Set","T",
IF(_xlfn.XLOOKUP(A115, sbti!F:F, sbti!G:G, "")="Committed","C",""))</f>
        <v/>
      </c>
      <c r="G115" t="str">
        <f>IF(OR('sbti evolution '!F115="T", 'sbti evolution '!F115="C"),
    _xlfn.XLOOKUP('sbti evolution '!A115, sbti!F:F, sbti!H:H, ""),
    ""
)</f>
        <v/>
      </c>
      <c r="H115" t="str">
        <f>IFERROR(
    IF(INDEX(sbti!J:J, MATCH(A115, sbti!F:F, 0))&lt;&gt;"", "T",
        IF(INDEX(sbti!K:K, MATCH(A115, sbti!F:F, 0))&lt;&gt;"", "C", "")
    ),
"")</f>
        <v/>
      </c>
      <c r="I115" t="str">
        <f>IFERROR(
    IF(INDEX(sbti!J:J, MATCH(A115, sbti!F:F, 0))&lt;&gt;"", INDEX(sbti!J:J, MATCH(A115, sbti!F:F, 0)),
        IF(INDEX(sbti!K:K, MATCH(A115, sbti!F:F, 0))&lt;&gt;"", INDEX(sbti!K:K, MATCH(A115, sbti!F:F, 0)), "")
    ),
"")</f>
        <v/>
      </c>
      <c r="J115" t="str">
        <f>IF(_xlfn.XLOOKUP(A115, sbti!L:L,sbti!M:M, "")="T","T",
IF(_xlfn.XLOOKUP(A115, sbti!L:L, sbti!M:M, "")="C","C",""))</f>
        <v/>
      </c>
      <c r="K115" t="str">
        <f>IF(OR(J115="T", J115="C"),
    _xlfn.XLOOKUP(A115, sbti!L:L,sbti!N:N),
    ""
)</f>
        <v/>
      </c>
      <c r="L115" t="str">
        <f>IF(_xlfn.XLOOKUP(A115, sbti!L:L,sbti!O:O, "")="s","T",
IF(_xlfn.XLOOKUP(A115, sbti!L:L, sbti!O:O, "")="c","C",""))</f>
        <v/>
      </c>
      <c r="M115" t="str">
        <f>IF(L115="T",_xlfn.XLOOKUP(A115,sbti!L:L,sbti!P:P,""),
IF(L115="C",_xlfn.XLOOKUP(A115,sbti!L:L,sbti!Q:Q,""),
""))</f>
        <v/>
      </c>
      <c r="N115" t="str">
        <f>IF(_xlfn.XLOOKUP(A115, sbti!R:R,sbti!S:S, "")="T","T",
IF(_xlfn.XLOOKUP(A115, sbti!R:R, sbti!S:S, "")="C","C",""))</f>
        <v/>
      </c>
      <c r="O115" t="str">
        <f>IF(OR(N115="T", N115="C"),
    _xlfn.XLOOKUP(A115, sbti!R:R,sbti!T:T),
    ""
)</f>
        <v/>
      </c>
      <c r="P115" t="str">
        <f>IFERROR(
    IF(INDEX(sbti!U:U, MATCH(A115, sbti!R:R, 0))&lt;&gt;"", "T",
        IF(INDEX(sbti!V:V, MATCH(A115, sbti!R:R, 0))&lt;&gt;"", "C", "")
    ),
"")</f>
        <v/>
      </c>
      <c r="Q115" t="str">
        <f>IFERROR(
    IF(INDEX(sbti!U:U, MATCH(A115, sbti!R:R, 0))&lt;&gt;"",
       INDEX(sbti!U:U, MATCH(A115, sbti!R:R, 0)),
       IF(INDEX(sbti!V:V, MATCH(A115, sbti!R:R, 0))&lt;&gt;"",
          INDEX(sbti!V:V, MATCH(A115, sbti!R:R, 0)),
          "")
    ),
"")</f>
        <v/>
      </c>
      <c r="R115" t="str">
        <f>IF(_xlfn.XLOOKUP(A115, sbti!W:W,sbti!X:X, "")="T","T",
IF(_xlfn.XLOOKUP(A115, sbti!W:W, sbti!X:X, "")="C","C",""))</f>
        <v/>
      </c>
      <c r="S115" t="str">
        <f>IF(R115="T",_xlfn.XLOOKUP(A115,sbti!W:W,sbti!Y:Y,""),
IF(R115="C",_xlfn.XLOOKUP(A115,sbti!W:W,sbti!Z:Z,""),
""))</f>
        <v/>
      </c>
    </row>
    <row r="116" spans="1:19">
      <c r="A116" t="str">
        <v>PepsiCo</v>
      </c>
      <c r="B116" t="str">
        <f>IF(_xlfn.XLOOKUP(A116, sbti!A:A,sbti!B:B, "")="Targets Set","T",
IF(_xlfn.XLOOKUP(A116, sbti!A:A, sbti!B:B, "")="Committed","C",""))</f>
        <v>T</v>
      </c>
      <c r="C116">
        <f>IF(OR(B116="T", B116="C"),
    _xlfn.XLOOKUP(A116, sbti!A:A, sbti!C:C, ""),
    ""
)</f>
        <v>2030</v>
      </c>
      <c r="D116" t="str">
        <f>IF(_xlfn.XLOOKUP(A116, sbti!A:A,sbti!D:D, "")="Targets Set","T",
IF(_xlfn.XLOOKUP(A116, sbti!A:A, sbti!D:D, "")="Committed","C",""))</f>
        <v>T</v>
      </c>
      <c r="E116">
        <f>IF(OR(D116="T", D116="C"),
    _xlfn.XLOOKUP(A116, sbti!A:A, sbti!E:E, ""),
    ""
)</f>
        <v>2050</v>
      </c>
      <c r="F116" t="str">
        <f>IF(_xlfn.XLOOKUP(A116, sbti!F:F, sbti!G:G, "")="Targets Set","T",
IF(_xlfn.XLOOKUP(A116, sbti!F:F, sbti!G:G, "")="Committed","C",""))</f>
        <v>T</v>
      </c>
      <c r="G116">
        <f>IF(OR('sbti evolution '!F116="T", 'sbti evolution '!F116="C"),
    _xlfn.XLOOKUP('sbti evolution '!A116, sbti!F:F, sbti!H:H, ""),
    ""
)</f>
        <v>2030</v>
      </c>
      <c r="H116" t="str">
        <f>IFERROR(
    IF(INDEX(sbti!J:J, MATCH(A116, sbti!F:F, 0))&lt;&gt;"", "T",
        IF(INDEX(sbti!K:K, MATCH(A116, sbti!F:F, 0))&lt;&gt;"", "C", "")
    ),
"")</f>
        <v>C</v>
      </c>
      <c r="I116">
        <f>IFERROR(
    IF(INDEX(sbti!J:J, MATCH(A116, sbti!F:F, 0))&lt;&gt;"", INDEX(sbti!J:J, MATCH(A116, sbti!F:F, 0)),
        IF(INDEX(sbti!K:K, MATCH(A116, sbti!F:F, 0))&lt;&gt;"", INDEX(sbti!K:K, MATCH(A116, sbti!F:F, 0)), "")
    ),
"")</f>
        <v>2021</v>
      </c>
      <c r="J116" t="str">
        <f>IF(_xlfn.XLOOKUP(A116, sbti!L:L,sbti!M:M, "")="T","T",
IF(_xlfn.XLOOKUP(A116, sbti!L:L, sbti!M:M, "")="C","C",""))</f>
        <v>T</v>
      </c>
      <c r="K116">
        <f>IF(OR(J116="T", J116="C"),
    _xlfn.XLOOKUP(A116, sbti!L:L,sbti!N:N),
    ""
)</f>
        <v>2030</v>
      </c>
      <c r="L116" t="str">
        <f>IF(_xlfn.XLOOKUP(A116, sbti!L:L,sbti!O:O, "")="s","T",
IF(_xlfn.XLOOKUP(A116, sbti!L:L, sbti!O:O, "")="c","C",""))</f>
        <v>C</v>
      </c>
      <c r="M116">
        <f>IF(L116="T",_xlfn.XLOOKUP(A116,sbti!L:L,sbti!P:P,""),
IF(L116="C",_xlfn.XLOOKUP(A116,sbti!L:L,sbti!Q:Q,""),
""))</f>
        <v>2021</v>
      </c>
      <c r="N116" t="str">
        <f>IF(_xlfn.XLOOKUP(A116, sbti!R:R,sbti!S:S, "")="T","T",
IF(_xlfn.XLOOKUP(A116, sbti!R:R, sbti!S:S, "")="C","C",""))</f>
        <v>T</v>
      </c>
      <c r="O116">
        <f>IF(OR(N116="T", N116="C"),
    _xlfn.XLOOKUP(A116, sbti!R:R,sbti!T:T),
    ""
)</f>
        <v>2030</v>
      </c>
      <c r="P116" t="str">
        <f>IFERROR(
    IF(INDEX(sbti!U:U, MATCH(A116, sbti!R:R, 0))&lt;&gt;"", "T",
        IF(INDEX(sbti!V:V, MATCH(A116, sbti!R:R, 0))&lt;&gt;"", "C", "")
    ),
"")</f>
        <v>C</v>
      </c>
      <c r="Q116">
        <f>IFERROR(
    IF(INDEX(sbti!U:U, MATCH(A116, sbti!R:R, 0))&lt;&gt;"",
       INDEX(sbti!U:U, MATCH(A116, sbti!R:R, 0)),
       IF(INDEX(sbti!V:V, MATCH(A116, sbti!R:R, 0))&lt;&gt;"",
          INDEX(sbti!V:V, MATCH(A116, sbti!R:R, 0)),
          "")
    ),
"")</f>
        <v>2030</v>
      </c>
      <c r="R116" t="str">
        <f>IF(_xlfn.XLOOKUP(A116, sbti!W:W,sbti!X:X, "")="T","T",
IF(_xlfn.XLOOKUP(A116, sbti!W:W, sbti!X:X, "")="C","C",""))</f>
        <v>T</v>
      </c>
      <c r="S116">
        <f>IF(R116="T",_xlfn.XLOOKUP(A116,sbti!W:W,sbti!Y:Y,""),
IF(R116="C",_xlfn.XLOOKUP(A116,sbti!W:W,sbti!Z:Z,""),
""))</f>
        <v>2030</v>
      </c>
    </row>
    <row r="117" spans="1:19">
      <c r="A117" t="str">
        <v>Tencent Holdings</v>
      </c>
      <c r="B117" t="str">
        <f>IF(_xlfn.XLOOKUP(A117, sbti!A:A,sbti!B:B, "")="Targets Set","T",
IF(_xlfn.XLOOKUP(A117, sbti!A:A, sbti!B:B, "")="Committed","C",""))</f>
        <v>T</v>
      </c>
      <c r="C117">
        <f>IF(OR(B117="T", B117="C"),
    _xlfn.XLOOKUP(A117, sbti!A:A, sbti!C:C, ""),
    ""
)</f>
        <v>2030</v>
      </c>
      <c r="D117" t="str">
        <f>IF(_xlfn.XLOOKUP(A117, sbti!A:A,sbti!D:D, "")="Targets Set","T",
IF(_xlfn.XLOOKUP(A117, sbti!A:A, sbti!D:D, "")="Committed","C",""))</f>
        <v>T</v>
      </c>
      <c r="E117">
        <f>IF(OR(D117="T", D117="C"),
    _xlfn.XLOOKUP(A117, sbti!A:A, sbti!E:E, ""),
    ""
)</f>
        <v>2050</v>
      </c>
      <c r="F117" t="str">
        <f>IF(_xlfn.XLOOKUP(A117, sbti!F:F, sbti!G:G, "")="Targets Set","T",
IF(_xlfn.XLOOKUP(A117, sbti!F:F, sbti!G:G, "")="Committed","C",""))</f>
        <v>T</v>
      </c>
      <c r="G117">
        <f>IF(OR('sbti evolution '!F117="T", 'sbti evolution '!F117="C"),
    _xlfn.XLOOKUP('sbti evolution '!A117, sbti!F:F, sbti!H:H, ""),
    ""
)</f>
        <v>2030</v>
      </c>
      <c r="H117" t="str">
        <f>IFERROR(
    IF(INDEX(sbti!J:J, MATCH(A117, sbti!F:F, 0))&lt;&gt;"", "T",
        IF(INDEX(sbti!K:K, MATCH(A117, sbti!F:F, 0))&lt;&gt;"", "C", "")
    ),
"")</f>
        <v>C</v>
      </c>
      <c r="I117">
        <f>IFERROR(
    IF(INDEX(sbti!J:J, MATCH(A117, sbti!F:F, 0))&lt;&gt;"", INDEX(sbti!J:J, MATCH(A117, sbti!F:F, 0)),
        IF(INDEX(sbti!K:K, MATCH(A117, sbti!F:F, 0))&lt;&gt;"", INDEX(sbti!K:K, MATCH(A117, sbti!F:F, 0)), "")
    ),
"")</f>
        <v>2023</v>
      </c>
      <c r="J117" t="str">
        <f>IF(_xlfn.XLOOKUP(A117, sbti!L:L,sbti!M:M, "")="T","T",
IF(_xlfn.XLOOKUP(A117, sbti!L:L, sbti!M:M, "")="C","C",""))</f>
        <v>T</v>
      </c>
      <c r="K117">
        <f>IF(OR(J117="T", J117="C"),
    _xlfn.XLOOKUP(A117, sbti!L:L,sbti!N:N),
    ""
)</f>
        <v>2030</v>
      </c>
      <c r="L117" t="str">
        <f>IF(_xlfn.XLOOKUP(A117, sbti!L:L,sbti!O:O, "")="s","T",
IF(_xlfn.XLOOKUP(A117, sbti!L:L, sbti!O:O, "")="c","C",""))</f>
        <v>C</v>
      </c>
      <c r="M117">
        <f>IF(L117="T",_xlfn.XLOOKUP(A117,sbti!L:L,sbti!P:P,""),
IF(L117="C",_xlfn.XLOOKUP(A117,sbti!L:L,sbti!Q:Q,""),
""))</f>
        <v>2023</v>
      </c>
      <c r="N117" t="str">
        <f>IF(_xlfn.XLOOKUP(A117, sbti!R:R,sbti!S:S, "")="T","T",
IF(_xlfn.XLOOKUP(A117, sbti!R:R, sbti!S:S, "")="C","C",""))</f>
        <v>C</v>
      </c>
      <c r="O117">
        <f>IF(OR(N117="T", N117="C"),
    _xlfn.XLOOKUP(A117, sbti!R:R,sbti!T:T),
    ""
)</f>
        <v>2030</v>
      </c>
      <c r="P117" t="str">
        <f>IFERROR(
    IF(INDEX(sbti!U:U, MATCH(A117, sbti!R:R, 0))&lt;&gt;"", "T",
        IF(INDEX(sbti!V:V, MATCH(A117, sbti!R:R, 0))&lt;&gt;"", "C", "")
    ),
"")</f>
        <v/>
      </c>
      <c r="Q117" t="str">
        <f>IFERROR(
    IF(INDEX(sbti!U:U, MATCH(A117, sbti!R:R, 0))&lt;&gt;"",
       INDEX(sbti!U:U, MATCH(A117, sbti!R:R, 0)),
       IF(INDEX(sbti!V:V, MATCH(A117, sbti!R:R, 0))&lt;&gt;"",
          INDEX(sbti!V:V, MATCH(A117, sbti!R:R, 0)),
          "")
    ),
"")</f>
        <v/>
      </c>
      <c r="R117" t="str">
        <f>IF(_xlfn.XLOOKUP(A117, sbti!W:W,sbti!X:X, "")="T","T",
IF(_xlfn.XLOOKUP(A117, sbti!W:W, sbti!X:X, "")="C","C",""))</f>
        <v/>
      </c>
      <c r="S117" t="str">
        <f>IF(R117="T",_xlfn.XLOOKUP(A117,sbti!W:W,sbti!Y:Y,""),
IF(R117="C",_xlfn.XLOOKUP(A117,sbti!W:W,sbti!Z:Z,""),
""))</f>
        <v/>
      </c>
    </row>
    <row r="118" spans="1:19">
      <c r="A118" t="str">
        <v>Christian Dior</v>
      </c>
      <c r="B118" t="str">
        <f>IF(_xlfn.XLOOKUP(A118, sbti!A:A,sbti!B:B, "")="Targets Set","T",
IF(_xlfn.XLOOKUP(A118, sbti!A:A, sbti!B:B, "")="Committed","C",""))</f>
        <v>T</v>
      </c>
      <c r="C118">
        <f>IF(OR(B118="T", B118="C"),
    _xlfn.XLOOKUP(A118, sbti!A:A, sbti!C:C, ""),
    ""
)</f>
        <v>2030</v>
      </c>
      <c r="D118" t="str">
        <f>IF(_xlfn.XLOOKUP(A118, sbti!A:A,sbti!D:D, "")="Targets Set","T",
IF(_xlfn.XLOOKUP(A118, sbti!A:A, sbti!D:D, "")="Committed","C",""))</f>
        <v/>
      </c>
      <c r="E118" t="str">
        <f>IF(OR(D118="T", D118="C"),
    _xlfn.XLOOKUP(A118, sbti!A:A, sbti!E:E, ""),
    ""
)</f>
        <v/>
      </c>
      <c r="F118" t="str">
        <f>IF(_xlfn.XLOOKUP(A118, sbti!F:F, sbti!G:G, "")="Targets Set","T",
IF(_xlfn.XLOOKUP(A118, sbti!F:F, sbti!G:G, "")="Committed","C",""))</f>
        <v/>
      </c>
      <c r="G118" t="str">
        <f>IF(OR('sbti evolution '!F118="T", 'sbti evolution '!F118="C"),
    _xlfn.XLOOKUP('sbti evolution '!A118, sbti!F:F, sbti!H:H, ""),
    ""
)</f>
        <v/>
      </c>
      <c r="H118" t="str">
        <f>IFERROR(
    IF(INDEX(sbti!J:J, MATCH(A118, sbti!F:F, 0))&lt;&gt;"", "T",
        IF(INDEX(sbti!K:K, MATCH(A118, sbti!F:F, 0))&lt;&gt;"", "C", "")
    ),
"")</f>
        <v/>
      </c>
      <c r="I118" t="str">
        <f>IFERROR(
    IF(INDEX(sbti!J:J, MATCH(A118, sbti!F:F, 0))&lt;&gt;"", INDEX(sbti!J:J, MATCH(A118, sbti!F:F, 0)),
        IF(INDEX(sbti!K:K, MATCH(A118, sbti!F:F, 0))&lt;&gt;"", INDEX(sbti!K:K, MATCH(A118, sbti!F:F, 0)), "")
    ),
"")</f>
        <v/>
      </c>
      <c r="J118" t="str">
        <f>IF(_xlfn.XLOOKUP(A118, sbti!L:L,sbti!M:M, "")="T","T",
IF(_xlfn.XLOOKUP(A118, sbti!L:L, sbti!M:M, "")="C","C",""))</f>
        <v/>
      </c>
      <c r="K118" t="str">
        <f>IF(OR(J118="T", J118="C"),
    _xlfn.XLOOKUP(A118, sbti!L:L,sbti!N:N),
    ""
)</f>
        <v/>
      </c>
      <c r="L118" t="str">
        <f>IF(_xlfn.XLOOKUP(A118, sbti!L:L,sbti!O:O, "")="s","T",
IF(_xlfn.XLOOKUP(A118, sbti!L:L, sbti!O:O, "")="c","C",""))</f>
        <v/>
      </c>
      <c r="M118" t="str">
        <f>IF(L118="T",_xlfn.XLOOKUP(A118,sbti!L:L,sbti!P:P,""),
IF(L118="C",_xlfn.XLOOKUP(A118,sbti!L:L,sbti!Q:Q,""),
""))</f>
        <v/>
      </c>
      <c r="N118" t="str">
        <f>IF(_xlfn.XLOOKUP(A118, sbti!R:R,sbti!S:S, "")="T","T",
IF(_xlfn.XLOOKUP(A118, sbti!R:R, sbti!S:S, "")="C","C",""))</f>
        <v/>
      </c>
      <c r="O118" t="str">
        <f>IF(OR(N118="T", N118="C"),
    _xlfn.XLOOKUP(A118, sbti!R:R,sbti!T:T),
    ""
)</f>
        <v/>
      </c>
      <c r="P118" t="str">
        <f>IFERROR(
    IF(INDEX(sbti!U:U, MATCH(A118, sbti!R:R, 0))&lt;&gt;"", "T",
        IF(INDEX(sbti!V:V, MATCH(A118, sbti!R:R, 0))&lt;&gt;"", "C", "")
    ),
"")</f>
        <v/>
      </c>
      <c r="Q118" t="str">
        <f>IFERROR(
    IF(INDEX(sbti!U:U, MATCH(A118, sbti!R:R, 0))&lt;&gt;"",
       INDEX(sbti!U:U, MATCH(A118, sbti!R:R, 0)),
       IF(INDEX(sbti!V:V, MATCH(A118, sbti!R:R, 0))&lt;&gt;"",
          INDEX(sbti!V:V, MATCH(A118, sbti!R:R, 0)),
          "")
    ),
"")</f>
        <v/>
      </c>
      <c r="R118" t="str">
        <f>IF(_xlfn.XLOOKUP(A118, sbti!W:W,sbti!X:X, "")="T","T",
IF(_xlfn.XLOOKUP(A118, sbti!W:W, sbti!X:X, "")="C","C",""))</f>
        <v/>
      </c>
      <c r="S118" t="str">
        <f>IF(R118="T",_xlfn.XLOOKUP(A118,sbti!W:W,sbti!Y:Y,""),
IF(R118="C",_xlfn.XLOOKUP(A118,sbti!W:W,sbti!Z:Z,""),
""))</f>
        <v/>
      </c>
    </row>
    <row r="119" spans="1:19">
      <c r="A119" t="str">
        <v>Zhejiang Rongsheng Holding Group</v>
      </c>
      <c r="B119" t="str">
        <f>IF(_xlfn.XLOOKUP(A119, sbti!A:A,sbti!B:B, "")="Targets Set","T",
IF(_xlfn.XLOOKUP(A119, sbti!A:A, sbti!B:B, "")="Committed","C",""))</f>
        <v/>
      </c>
      <c r="C119" t="str">
        <f>IF(OR(B119="T", B119="C"),
    _xlfn.XLOOKUP(A119, sbti!A:A, sbti!C:C, ""),
    ""
)</f>
        <v/>
      </c>
      <c r="D119" t="str">
        <f>IF(_xlfn.XLOOKUP(A119, sbti!A:A,sbti!D:D, "")="Targets Set","T",
IF(_xlfn.XLOOKUP(A119, sbti!A:A, sbti!D:D, "")="Committed","C",""))</f>
        <v/>
      </c>
      <c r="E119" t="str">
        <f>IF(OR(D119="T", D119="C"),
    _xlfn.XLOOKUP(A119, sbti!A:A, sbti!E:E, ""),
    ""
)</f>
        <v/>
      </c>
      <c r="F119" t="str">
        <f>IF(_xlfn.XLOOKUP(A119, sbti!F:F, sbti!G:G, "")="Targets Set","T",
IF(_xlfn.XLOOKUP(A119, sbti!F:F, sbti!G:G, "")="Committed","C",""))</f>
        <v/>
      </c>
      <c r="G119" t="str">
        <f>IF(OR('sbti evolution '!F119="T", 'sbti evolution '!F119="C"),
    _xlfn.XLOOKUP('sbti evolution '!A119, sbti!F:F, sbti!H:H, ""),
    ""
)</f>
        <v/>
      </c>
      <c r="H119" t="str">
        <f>IFERROR(
    IF(INDEX(sbti!J:J, MATCH(A119, sbti!F:F, 0))&lt;&gt;"", "T",
        IF(INDEX(sbti!K:K, MATCH(A119, sbti!F:F, 0))&lt;&gt;"", "C", "")
    ),
"")</f>
        <v/>
      </c>
      <c r="I119" t="str">
        <f>IFERROR(
    IF(INDEX(sbti!J:J, MATCH(A119, sbti!F:F, 0))&lt;&gt;"", INDEX(sbti!J:J, MATCH(A119, sbti!F:F, 0)),
        IF(INDEX(sbti!K:K, MATCH(A119, sbti!F:F, 0))&lt;&gt;"", INDEX(sbti!K:K, MATCH(A119, sbti!F:F, 0)), "")
    ),
"")</f>
        <v/>
      </c>
      <c r="J119" t="str">
        <f>IF(_xlfn.XLOOKUP(A119, sbti!L:L,sbti!M:M, "")="T","T",
IF(_xlfn.XLOOKUP(A119, sbti!L:L, sbti!M:M, "")="C","C",""))</f>
        <v/>
      </c>
      <c r="K119" t="str">
        <f>IF(OR(J119="T", J119="C"),
    _xlfn.XLOOKUP(A119, sbti!L:L,sbti!N:N),
    ""
)</f>
        <v/>
      </c>
      <c r="L119" t="str">
        <f>IF(_xlfn.XLOOKUP(A119, sbti!L:L,sbti!O:O, "")="s","T",
IF(_xlfn.XLOOKUP(A119, sbti!L:L, sbti!O:O, "")="c","C",""))</f>
        <v/>
      </c>
      <c r="M119" t="str">
        <f>IF(L119="T",_xlfn.XLOOKUP(A119,sbti!L:L,sbti!P:P,""),
IF(L119="C",_xlfn.XLOOKUP(A119,sbti!L:L,sbti!Q:Q,""),
""))</f>
        <v/>
      </c>
      <c r="N119" t="str">
        <f>IF(_xlfn.XLOOKUP(A119, sbti!R:R,sbti!S:S, "")="T","T",
IF(_xlfn.XLOOKUP(A119, sbti!R:R, sbti!S:S, "")="C","C",""))</f>
        <v/>
      </c>
      <c r="O119" t="str">
        <f>IF(OR(N119="T", N119="C"),
    _xlfn.XLOOKUP(A119, sbti!R:R,sbti!T:T),
    ""
)</f>
        <v/>
      </c>
      <c r="P119" t="str">
        <f>IFERROR(
    IF(INDEX(sbti!U:U, MATCH(A119, sbti!R:R, 0))&lt;&gt;"", "T",
        IF(INDEX(sbti!V:V, MATCH(A119, sbti!R:R, 0))&lt;&gt;"", "C", "")
    ),
"")</f>
        <v/>
      </c>
      <c r="Q119" t="str">
        <f>IFERROR(
    IF(INDEX(sbti!U:U, MATCH(A119, sbti!R:R, 0))&lt;&gt;"",
       INDEX(sbti!U:U, MATCH(A119, sbti!R:R, 0)),
       IF(INDEX(sbti!V:V, MATCH(A119, sbti!R:R, 0))&lt;&gt;"",
          INDEX(sbti!V:V, MATCH(A119, sbti!R:R, 0)),
          "")
    ),
"")</f>
        <v/>
      </c>
      <c r="R119" t="str">
        <f>IF(_xlfn.XLOOKUP(A119, sbti!W:W,sbti!X:X, "")="T","T",
IF(_xlfn.XLOOKUP(A119, sbti!W:W, sbti!X:X, "")="C","C",""))</f>
        <v/>
      </c>
      <c r="S119" t="str">
        <f>IF(R119="T",_xlfn.XLOOKUP(A119,sbti!W:W,sbti!Y:Y,""),
IF(R119="C",_xlfn.XLOOKUP(A119,sbti!W:W,sbti!Z:Z,""),
""))</f>
        <v/>
      </c>
    </row>
    <row r="120" spans="1:19">
      <c r="A120" t="str">
        <v>Sinopharm</v>
      </c>
      <c r="B120" t="str">
        <f>IF(_xlfn.XLOOKUP(A120, sbti!A:A,sbti!B:B, "")="Targets Set","T",
IF(_xlfn.XLOOKUP(A120, sbti!A:A, sbti!B:B, "")="Committed","C",""))</f>
        <v/>
      </c>
      <c r="C120" t="str">
        <f>IF(OR(B120="T", B120="C"),
    _xlfn.XLOOKUP(A120, sbti!A:A, sbti!C:C, ""),
    ""
)</f>
        <v/>
      </c>
      <c r="D120" t="str">
        <f>IF(_xlfn.XLOOKUP(A120, sbti!A:A,sbti!D:D, "")="Targets Set","T",
IF(_xlfn.XLOOKUP(A120, sbti!A:A, sbti!D:D, "")="Committed","C",""))</f>
        <v/>
      </c>
      <c r="E120" t="str">
        <f>IF(OR(D120="T", D120="C"),
    _xlfn.XLOOKUP(A120, sbti!A:A, sbti!E:E, ""),
    ""
)</f>
        <v/>
      </c>
      <c r="F120" t="str">
        <f>IF(_xlfn.XLOOKUP(A120, sbti!F:F, sbti!G:G, "")="Targets Set","T",
IF(_xlfn.XLOOKUP(A120, sbti!F:F, sbti!G:G, "")="Committed","C",""))</f>
        <v/>
      </c>
      <c r="G120" t="str">
        <f>IF(OR('sbti evolution '!F120="T", 'sbti evolution '!F120="C"),
    _xlfn.XLOOKUP('sbti evolution '!A120, sbti!F:F, sbti!H:H, ""),
    ""
)</f>
        <v/>
      </c>
      <c r="H120" t="str">
        <f>IFERROR(
    IF(INDEX(sbti!J:J, MATCH(A120, sbti!F:F, 0))&lt;&gt;"", "T",
        IF(INDEX(sbti!K:K, MATCH(A120, sbti!F:F, 0))&lt;&gt;"", "C", "")
    ),
"")</f>
        <v/>
      </c>
      <c r="I120" t="str">
        <f>IFERROR(
    IF(INDEX(sbti!J:J, MATCH(A120, sbti!F:F, 0))&lt;&gt;"", INDEX(sbti!J:J, MATCH(A120, sbti!F:F, 0)),
        IF(INDEX(sbti!K:K, MATCH(A120, sbti!F:F, 0))&lt;&gt;"", INDEX(sbti!K:K, MATCH(A120, sbti!F:F, 0)), "")
    ),
"")</f>
        <v/>
      </c>
      <c r="J120" t="str">
        <f>IF(_xlfn.XLOOKUP(A120, sbti!L:L,sbti!M:M, "")="T","T",
IF(_xlfn.XLOOKUP(A120, sbti!L:L, sbti!M:M, "")="C","C",""))</f>
        <v/>
      </c>
      <c r="K120" t="str">
        <f>IF(OR(J120="T", J120="C"),
    _xlfn.XLOOKUP(A120, sbti!L:L,sbti!N:N),
    ""
)</f>
        <v/>
      </c>
      <c r="L120" t="str">
        <f>IF(_xlfn.XLOOKUP(A120, sbti!L:L,sbti!O:O, "")="s","T",
IF(_xlfn.XLOOKUP(A120, sbti!L:L, sbti!O:O, "")="c","C",""))</f>
        <v/>
      </c>
      <c r="M120" t="str">
        <f>IF(L120="T",_xlfn.XLOOKUP(A120,sbti!L:L,sbti!P:P,""),
IF(L120="C",_xlfn.XLOOKUP(A120,sbti!L:L,sbti!Q:Q,""),
""))</f>
        <v/>
      </c>
      <c r="N120" t="str">
        <f>IF(_xlfn.XLOOKUP(A120, sbti!R:R,sbti!S:S, "")="T","T",
IF(_xlfn.XLOOKUP(A120, sbti!R:R, sbti!S:S, "")="C","C",""))</f>
        <v/>
      </c>
      <c r="O120" t="str">
        <f>IF(OR(N120="T", N120="C"),
    _xlfn.XLOOKUP(A120, sbti!R:R,sbti!T:T),
    ""
)</f>
        <v/>
      </c>
      <c r="P120" t="str">
        <f>IFERROR(
    IF(INDEX(sbti!U:U, MATCH(A120, sbti!R:R, 0))&lt;&gt;"", "T",
        IF(INDEX(sbti!V:V, MATCH(A120, sbti!R:R, 0))&lt;&gt;"", "C", "")
    ),
"")</f>
        <v/>
      </c>
      <c r="Q120" t="str">
        <f>IFERROR(
    IF(INDEX(sbti!U:U, MATCH(A120, sbti!R:R, 0))&lt;&gt;"",
       INDEX(sbti!U:U, MATCH(A120, sbti!R:R, 0)),
       IF(INDEX(sbti!V:V, MATCH(A120, sbti!R:R, 0))&lt;&gt;"",
          INDEX(sbti!V:V, MATCH(A120, sbti!R:R, 0)),
          "")
    ),
"")</f>
        <v/>
      </c>
      <c r="R120" t="str">
        <f>IF(_xlfn.XLOOKUP(A120, sbti!W:W,sbti!X:X, "")="T","T",
IF(_xlfn.XLOOKUP(A120, sbti!W:W, sbti!X:X, "")="C","C",""))</f>
        <v/>
      </c>
      <c r="S120" t="str">
        <f>IF(R120="T",_xlfn.XLOOKUP(A120,sbti!W:W,sbti!Y:Y,""),
IF(R120="C",_xlfn.XLOOKUP(A120,sbti!W:W,sbti!Z:Z,""),
""))</f>
        <v/>
      </c>
    </row>
    <row r="121" spans="1:19">
      <c r="A121" t="str">
        <v>Petrobras</v>
      </c>
      <c r="B121" t="str">
        <f>IF(_xlfn.XLOOKUP(A121, sbti!A:A,sbti!B:B, "")="Targets Set","T",
IF(_xlfn.XLOOKUP(A121, sbti!A:A, sbti!B:B, "")="Committed","C",""))</f>
        <v/>
      </c>
      <c r="C121" t="str">
        <f>IF(OR(B121="T", B121="C"),
    _xlfn.XLOOKUP(A121, sbti!A:A, sbti!C:C, ""),
    ""
)</f>
        <v/>
      </c>
      <c r="D121" t="str">
        <f>IF(_xlfn.XLOOKUP(A121, sbti!A:A,sbti!D:D, "")="Targets Set","T",
IF(_xlfn.XLOOKUP(A121, sbti!A:A, sbti!D:D, "")="Committed","C",""))</f>
        <v/>
      </c>
      <c r="E121" t="str">
        <f>IF(OR(D121="T", D121="C"),
    _xlfn.XLOOKUP(A121, sbti!A:A, sbti!E:E, ""),
    ""
)</f>
        <v/>
      </c>
      <c r="F121" t="str">
        <f>IF(_xlfn.XLOOKUP(A121, sbti!F:F, sbti!G:G, "")="Targets Set","T",
IF(_xlfn.XLOOKUP(A121, sbti!F:F, sbti!G:G, "")="Committed","C",""))</f>
        <v/>
      </c>
      <c r="G121" t="str">
        <f>IF(OR('sbti evolution '!F121="T", 'sbti evolution '!F121="C"),
    _xlfn.XLOOKUP('sbti evolution '!A121, sbti!F:F, sbti!H:H, ""),
    ""
)</f>
        <v/>
      </c>
      <c r="H121" t="str">
        <f>IFERROR(
    IF(INDEX(sbti!J:J, MATCH(A121, sbti!F:F, 0))&lt;&gt;"", "T",
        IF(INDEX(sbti!K:K, MATCH(A121, sbti!F:F, 0))&lt;&gt;"", "C", "")
    ),
"")</f>
        <v/>
      </c>
      <c r="I121" t="str">
        <f>IFERROR(
    IF(INDEX(sbti!J:J, MATCH(A121, sbti!F:F, 0))&lt;&gt;"", INDEX(sbti!J:J, MATCH(A121, sbti!F:F, 0)),
        IF(INDEX(sbti!K:K, MATCH(A121, sbti!F:F, 0))&lt;&gt;"", INDEX(sbti!K:K, MATCH(A121, sbti!F:F, 0)), "")
    ),
"")</f>
        <v/>
      </c>
      <c r="J121" t="str">
        <f>IF(_xlfn.XLOOKUP(A121, sbti!L:L,sbti!M:M, "")="T","T",
IF(_xlfn.XLOOKUP(A121, sbti!L:L, sbti!M:M, "")="C","C",""))</f>
        <v/>
      </c>
      <c r="K121" t="str">
        <f>IF(OR(J121="T", J121="C"),
    _xlfn.XLOOKUP(A121, sbti!L:L,sbti!N:N),
    ""
)</f>
        <v/>
      </c>
      <c r="L121" t="str">
        <f>IF(_xlfn.XLOOKUP(A121, sbti!L:L,sbti!O:O, "")="s","T",
IF(_xlfn.XLOOKUP(A121, sbti!L:L, sbti!O:O, "")="c","C",""))</f>
        <v/>
      </c>
      <c r="M121" t="str">
        <f>IF(L121="T",_xlfn.XLOOKUP(A121,sbti!L:L,sbti!P:P,""),
IF(L121="C",_xlfn.XLOOKUP(A121,sbti!L:L,sbti!Q:Q,""),
""))</f>
        <v/>
      </c>
      <c r="N121" t="str">
        <f>IF(_xlfn.XLOOKUP(A121, sbti!R:R,sbti!S:S, "")="T","T",
IF(_xlfn.XLOOKUP(A121, sbti!R:R, sbti!S:S, "")="C","C",""))</f>
        <v/>
      </c>
      <c r="O121" t="str">
        <f>IF(OR(N121="T", N121="C"),
    _xlfn.XLOOKUP(A121, sbti!R:R,sbti!T:T),
    ""
)</f>
        <v/>
      </c>
      <c r="P121" t="str">
        <f>IFERROR(
    IF(INDEX(sbti!U:U, MATCH(A121, sbti!R:R, 0))&lt;&gt;"", "T",
        IF(INDEX(sbti!V:V, MATCH(A121, sbti!R:R, 0))&lt;&gt;"", "C", "")
    ),
"")</f>
        <v>C</v>
      </c>
      <c r="Q121">
        <f>IFERROR(
    IF(INDEX(sbti!U:U, MATCH(A121, sbti!R:R, 0))&lt;&gt;"",
       INDEX(sbti!U:U, MATCH(A121, sbti!R:R, 0)),
       IF(INDEX(sbti!V:V, MATCH(A121, sbti!R:R, 0))&lt;&gt;"",
          INDEX(sbti!V:V, MATCH(A121, sbti!R:R, 0)),
          "")
    ),
"")</f>
        <v>2030</v>
      </c>
      <c r="R121" t="str">
        <f>IF(_xlfn.XLOOKUP(A121, sbti!W:W,sbti!X:X, "")="T","T",
IF(_xlfn.XLOOKUP(A121, sbti!W:W, sbti!X:X, "")="C","C",""))</f>
        <v/>
      </c>
      <c r="S121" t="str">
        <f>IF(R121="T",_xlfn.XLOOKUP(A121,sbti!W:W,sbti!Y:Y,""),
IF(R121="C",_xlfn.XLOOKUP(A121,sbti!W:W,sbti!Z:Z,""),
""))</f>
        <v/>
      </c>
    </row>
    <row r="122" spans="1:19">
      <c r="A122" t="str">
        <v>Pemex</v>
      </c>
      <c r="B122" t="str">
        <f>IF(_xlfn.XLOOKUP(A122, sbti!A:A,sbti!B:B, "")="Targets Set","T",
IF(_xlfn.XLOOKUP(A122, sbti!A:A, sbti!B:B, "")="Committed","C",""))</f>
        <v/>
      </c>
      <c r="C122" t="str">
        <f>IF(OR(B122="T", B122="C"),
    _xlfn.XLOOKUP(A122, sbti!A:A, sbti!C:C, ""),
    ""
)</f>
        <v/>
      </c>
      <c r="D122" t="str">
        <f>IF(_xlfn.XLOOKUP(A122, sbti!A:A,sbti!D:D, "")="Targets Set","T",
IF(_xlfn.XLOOKUP(A122, sbti!A:A, sbti!D:D, "")="Committed","C",""))</f>
        <v/>
      </c>
      <c r="E122" t="str">
        <f>IF(OR(D122="T", D122="C"),
    _xlfn.XLOOKUP(A122, sbti!A:A, sbti!E:E, ""),
    ""
)</f>
        <v/>
      </c>
      <c r="F122" t="str">
        <f>IF(_xlfn.XLOOKUP(A122, sbti!F:F, sbti!G:G, "")="Targets Set","T",
IF(_xlfn.XLOOKUP(A122, sbti!F:F, sbti!G:G, "")="Committed","C",""))</f>
        <v/>
      </c>
      <c r="G122" t="str">
        <f>IF(OR('sbti evolution '!F122="T", 'sbti evolution '!F122="C"),
    _xlfn.XLOOKUP('sbti evolution '!A122, sbti!F:F, sbti!H:H, ""),
    ""
)</f>
        <v/>
      </c>
      <c r="H122" t="str">
        <f>IFERROR(
    IF(INDEX(sbti!J:J, MATCH(A122, sbti!F:F, 0))&lt;&gt;"", "T",
        IF(INDEX(sbti!K:K, MATCH(A122, sbti!F:F, 0))&lt;&gt;"", "C", "")
    ),
"")</f>
        <v/>
      </c>
      <c r="I122" t="str">
        <f>IFERROR(
    IF(INDEX(sbti!J:J, MATCH(A122, sbti!F:F, 0))&lt;&gt;"", INDEX(sbti!J:J, MATCH(A122, sbti!F:F, 0)),
        IF(INDEX(sbti!K:K, MATCH(A122, sbti!F:F, 0))&lt;&gt;"", INDEX(sbti!K:K, MATCH(A122, sbti!F:F, 0)), "")
    ),
"")</f>
        <v/>
      </c>
      <c r="J122" t="str">
        <f>IF(_xlfn.XLOOKUP(A122, sbti!L:L,sbti!M:M, "")="T","T",
IF(_xlfn.XLOOKUP(A122, sbti!L:L, sbti!M:M, "")="C","C",""))</f>
        <v/>
      </c>
      <c r="K122" t="str">
        <f>IF(OR(J122="T", J122="C"),
    _xlfn.XLOOKUP(A122, sbti!L:L,sbti!N:N),
    ""
)</f>
        <v/>
      </c>
      <c r="L122" t="str">
        <f>IF(_xlfn.XLOOKUP(A122, sbti!L:L,sbti!O:O, "")="s","T",
IF(_xlfn.XLOOKUP(A122, sbti!L:L, sbti!O:O, "")="c","C",""))</f>
        <v/>
      </c>
      <c r="M122" t="str">
        <f>IF(L122="T",_xlfn.XLOOKUP(A122,sbti!L:L,sbti!P:P,""),
IF(L122="C",_xlfn.XLOOKUP(A122,sbti!L:L,sbti!Q:Q,""),
""))</f>
        <v/>
      </c>
      <c r="N122" t="str">
        <f>IF(_xlfn.XLOOKUP(A122, sbti!R:R,sbti!S:S, "")="T","T",
IF(_xlfn.XLOOKUP(A122, sbti!R:R, sbti!S:S, "")="C","C",""))</f>
        <v/>
      </c>
      <c r="O122" t="str">
        <f>IF(OR(N122="T", N122="C"),
    _xlfn.XLOOKUP(A122, sbti!R:R,sbti!T:T),
    ""
)</f>
        <v/>
      </c>
      <c r="P122" t="str">
        <f>IFERROR(
    IF(INDEX(sbti!U:U, MATCH(A122, sbti!R:R, 0))&lt;&gt;"", "T",
        IF(INDEX(sbti!V:V, MATCH(A122, sbti!R:R, 0))&lt;&gt;"", "C", "")
    ),
"")</f>
        <v/>
      </c>
      <c r="Q122" t="str">
        <f>IFERROR(
    IF(INDEX(sbti!U:U, MATCH(A122, sbti!R:R, 0))&lt;&gt;"",
       INDEX(sbti!U:U, MATCH(A122, sbti!R:R, 0)),
       IF(INDEX(sbti!V:V, MATCH(A122, sbti!R:R, 0))&lt;&gt;"",
          INDEX(sbti!V:V, MATCH(A122, sbti!R:R, 0)),
          "")
    ),
"")</f>
        <v/>
      </c>
      <c r="R122" t="str">
        <f>IF(_xlfn.XLOOKUP(A122, sbti!W:W,sbti!X:X, "")="T","T",
IF(_xlfn.XLOOKUP(A122, sbti!W:W, sbti!X:X, "")="C","C",""))</f>
        <v/>
      </c>
      <c r="S122" t="str">
        <f>IF(R122="T",_xlfn.XLOOKUP(A122,sbti!W:W,sbti!Y:Y,""),
IF(R122="C",_xlfn.XLOOKUP(A122,sbti!W:W,sbti!Z:Z,""),
""))</f>
        <v/>
      </c>
    </row>
    <row r="123" spans="1:19">
      <c r="A123" t="str">
        <v>Walt Disney</v>
      </c>
      <c r="B123" t="str">
        <f>IF(_xlfn.XLOOKUP(A123, sbti!A:A,sbti!B:B, "")="Targets Set","T",
IF(_xlfn.XLOOKUP(A123, sbti!A:A, sbti!B:B, "")="Committed","C",""))</f>
        <v>T</v>
      </c>
      <c r="C123">
        <f>IF(OR(B123="T", B123="C"),
    _xlfn.XLOOKUP(A123, sbti!A:A, sbti!C:C, ""),
    ""
)</f>
        <v>2030</v>
      </c>
      <c r="D123" t="str">
        <f>IF(_xlfn.XLOOKUP(A123, sbti!A:A,sbti!D:D, "")="Targets Set","T",
IF(_xlfn.XLOOKUP(A123, sbti!A:A, sbti!D:D, "")="Committed","C",""))</f>
        <v/>
      </c>
      <c r="E123" t="str">
        <f>IF(OR(D123="T", D123="C"),
    _xlfn.XLOOKUP(A123, sbti!A:A, sbti!E:E, ""),
    ""
)</f>
        <v/>
      </c>
      <c r="F123" t="str">
        <f>IF(_xlfn.XLOOKUP(A123, sbti!F:F, sbti!G:G, "")="Targets Set","T",
IF(_xlfn.XLOOKUP(A123, sbti!F:F, sbti!G:G, "")="Committed","C",""))</f>
        <v>T</v>
      </c>
      <c r="G123">
        <f>IF(OR('sbti evolution '!F123="T", 'sbti evolution '!F123="C"),
    _xlfn.XLOOKUP('sbti evolution '!A123, sbti!F:F, sbti!H:H, ""),
    ""
)</f>
        <v>2030</v>
      </c>
      <c r="H123" t="str">
        <f>IFERROR(
    IF(INDEX(sbti!J:J, MATCH(A123, sbti!F:F, 0))&lt;&gt;"", "T",
        IF(INDEX(sbti!K:K, MATCH(A123, sbti!F:F, 0))&lt;&gt;"", "C", "")
    ),
"")</f>
        <v>C</v>
      </c>
      <c r="I123">
        <f>IFERROR(
    IF(INDEX(sbti!J:J, MATCH(A123, sbti!F:F, 0))&lt;&gt;"", INDEX(sbti!J:J, MATCH(A123, sbti!F:F, 0)),
        IF(INDEX(sbti!K:K, MATCH(A123, sbti!F:F, 0))&lt;&gt;"", INDEX(sbti!K:K, MATCH(A123, sbti!F:F, 0)), "")
    ),
"")</f>
        <v>2023</v>
      </c>
      <c r="J123" t="str">
        <f>IF(_xlfn.XLOOKUP(A123, sbti!L:L,sbti!M:M, "")="T","T",
IF(_xlfn.XLOOKUP(A123, sbti!L:L, sbti!M:M, "")="C","C",""))</f>
        <v/>
      </c>
      <c r="K123" t="str">
        <f>IF(OR(J123="T", J123="C"),
    _xlfn.XLOOKUP(A123, sbti!L:L,sbti!N:N),
    ""
)</f>
        <v/>
      </c>
      <c r="L123" t="str">
        <f>IF(_xlfn.XLOOKUP(A123, sbti!L:L,sbti!O:O, "")="s","T",
IF(_xlfn.XLOOKUP(A123, sbti!L:L, sbti!O:O, "")="c","C",""))</f>
        <v/>
      </c>
      <c r="M123" t="str">
        <f>IF(L123="T",_xlfn.XLOOKUP(A123,sbti!L:L,sbti!P:P,""),
IF(L123="C",_xlfn.XLOOKUP(A123,sbti!L:L,sbti!Q:Q,""),
""))</f>
        <v/>
      </c>
      <c r="N123" t="str">
        <f>IF(_xlfn.XLOOKUP(A123, sbti!R:R,sbti!S:S, "")="T","T",
IF(_xlfn.XLOOKUP(A123, sbti!R:R, sbti!S:S, "")="C","C",""))</f>
        <v/>
      </c>
      <c r="O123" t="str">
        <f>IF(OR(N123="T", N123="C"),
    _xlfn.XLOOKUP(A123, sbti!R:R,sbti!T:T),
    ""
)</f>
        <v/>
      </c>
      <c r="P123" t="str">
        <f>IFERROR(
    IF(INDEX(sbti!U:U, MATCH(A123, sbti!R:R, 0))&lt;&gt;"", "T",
        IF(INDEX(sbti!V:V, MATCH(A123, sbti!R:R, 0))&lt;&gt;"", "C", "")
    ),
"")</f>
        <v/>
      </c>
      <c r="Q123" t="str">
        <f>IFERROR(
    IF(INDEX(sbti!U:U, MATCH(A123, sbti!R:R, 0))&lt;&gt;"",
       INDEX(sbti!U:U, MATCH(A123, sbti!R:R, 0)),
       IF(INDEX(sbti!V:V, MATCH(A123, sbti!R:R, 0))&lt;&gt;"",
          INDEX(sbti!V:V, MATCH(A123, sbti!R:R, 0)),
          "")
    ),
"")</f>
        <v/>
      </c>
      <c r="R123" t="str">
        <f>IF(_xlfn.XLOOKUP(A123, sbti!W:W,sbti!X:X, "")="T","T",
IF(_xlfn.XLOOKUP(A123, sbti!W:W, sbti!X:X, "")="C","C",""))</f>
        <v/>
      </c>
      <c r="S123" t="str">
        <f>IF(R123="T",_xlfn.XLOOKUP(A123,sbti!W:W,sbti!Y:Y,""),
IF(R123="C",_xlfn.XLOOKUP(A123,sbti!W:W,sbti!Z:Z,""),
""))</f>
        <v/>
      </c>
    </row>
    <row r="124" spans="1:19">
      <c r="A124" t="str">
        <v>United Parcel Service</v>
      </c>
      <c r="B124" t="str">
        <f>IF(_xlfn.XLOOKUP(A124, sbti!A:A,sbti!B:B, "")="Targets Set","T",
IF(_xlfn.XLOOKUP(A124, sbti!A:A, sbti!B:B, "")="Committed","C",""))</f>
        <v/>
      </c>
      <c r="C124" t="str">
        <f>IF(OR(B124="T", B124="C"),
    _xlfn.XLOOKUP(A124, sbti!A:A, sbti!C:C, ""),
    ""
)</f>
        <v/>
      </c>
      <c r="D124" t="str">
        <f>IF(_xlfn.XLOOKUP(A124, sbti!A:A,sbti!D:D, "")="Targets Set","T",
IF(_xlfn.XLOOKUP(A124, sbti!A:A, sbti!D:D, "")="Committed","C",""))</f>
        <v/>
      </c>
      <c r="E124" t="str">
        <f>IF(OR(D124="T", D124="C"),
    _xlfn.XLOOKUP(A124, sbti!A:A, sbti!E:E, ""),
    ""
)</f>
        <v/>
      </c>
      <c r="F124" t="str">
        <f>IF(_xlfn.XLOOKUP(A124, sbti!F:F, sbti!G:G, "")="Targets Set","T",
IF(_xlfn.XLOOKUP(A124, sbti!F:F, sbti!G:G, "")="Committed","C",""))</f>
        <v/>
      </c>
      <c r="G124" t="str">
        <f>IF(OR('sbti evolution '!F124="T", 'sbti evolution '!F124="C"),
    _xlfn.XLOOKUP('sbti evolution '!A124, sbti!F:F, sbti!H:H, ""),
    ""
)</f>
        <v/>
      </c>
      <c r="H124" t="str">
        <f>IFERROR(
    IF(INDEX(sbti!J:J, MATCH(A124, sbti!F:F, 0))&lt;&gt;"", "T",
        IF(INDEX(sbti!K:K, MATCH(A124, sbti!F:F, 0))&lt;&gt;"", "C", "")
    ),
"")</f>
        <v/>
      </c>
      <c r="I124" t="str">
        <f>IFERROR(
    IF(INDEX(sbti!J:J, MATCH(A124, sbti!F:F, 0))&lt;&gt;"", INDEX(sbti!J:J, MATCH(A124, sbti!F:F, 0)),
        IF(INDEX(sbti!K:K, MATCH(A124, sbti!F:F, 0))&lt;&gt;"", INDEX(sbti!K:K, MATCH(A124, sbti!F:F, 0)), "")
    ),
"")</f>
        <v/>
      </c>
      <c r="J124" t="str">
        <f>IF(_xlfn.XLOOKUP(A124, sbti!L:L,sbti!M:M, "")="T","T",
IF(_xlfn.XLOOKUP(A124, sbti!L:L, sbti!M:M, "")="C","C",""))</f>
        <v/>
      </c>
      <c r="K124" t="str">
        <f>IF(OR(J124="T", J124="C"),
    _xlfn.XLOOKUP(A124, sbti!L:L,sbti!N:N),
    ""
)</f>
        <v/>
      </c>
      <c r="L124" t="str">
        <f>IF(_xlfn.XLOOKUP(A124, sbti!L:L,sbti!O:O, "")="s","T",
IF(_xlfn.XLOOKUP(A124, sbti!L:L, sbti!O:O, "")="c","C",""))</f>
        <v/>
      </c>
      <c r="M124" t="str">
        <f>IF(L124="T",_xlfn.XLOOKUP(A124,sbti!L:L,sbti!P:P,""),
IF(L124="C",_xlfn.XLOOKUP(A124,sbti!L:L,sbti!Q:Q,""),
""))</f>
        <v/>
      </c>
      <c r="N124" t="str">
        <f>IF(_xlfn.XLOOKUP(A124, sbti!R:R,sbti!S:S, "")="T","T",
IF(_xlfn.XLOOKUP(A124, sbti!R:R, sbti!S:S, "")="C","C",""))</f>
        <v/>
      </c>
      <c r="O124" t="str">
        <f>IF(OR(N124="T", N124="C"),
    _xlfn.XLOOKUP(A124, sbti!R:R,sbti!T:T),
    ""
)</f>
        <v/>
      </c>
      <c r="P124" t="str">
        <f>IFERROR(
    IF(INDEX(sbti!U:U, MATCH(A124, sbti!R:R, 0))&lt;&gt;"", "T",
        IF(INDEX(sbti!V:V, MATCH(A124, sbti!R:R, 0))&lt;&gt;"", "C", "")
    ),
"")</f>
        <v/>
      </c>
      <c r="Q124" t="str">
        <f>IFERROR(
    IF(INDEX(sbti!U:U, MATCH(A124, sbti!R:R, 0))&lt;&gt;"",
       INDEX(sbti!U:U, MATCH(A124, sbti!R:R, 0)),
       IF(INDEX(sbti!V:V, MATCH(A124, sbti!R:R, 0))&lt;&gt;"",
          INDEX(sbti!V:V, MATCH(A124, sbti!R:R, 0)),
          "")
    ),
"")</f>
        <v/>
      </c>
      <c r="R124" t="str">
        <f>IF(_xlfn.XLOOKUP(A124, sbti!W:W,sbti!X:X, "")="T","T",
IF(_xlfn.XLOOKUP(A124, sbti!W:W, sbti!X:X, "")="C","C",""))</f>
        <v/>
      </c>
      <c r="S124" t="str">
        <f>IF(R124="T",_xlfn.XLOOKUP(A124,sbti!W:W,sbti!Y:Y,""),
IF(R124="C",_xlfn.XLOOKUP(A124,sbti!W:W,sbti!Z:Z,""),
""))</f>
        <v/>
      </c>
    </row>
    <row r="125" spans="1:19">
      <c r="A125" t="str">
        <v>DHL Group</v>
      </c>
      <c r="B125" t="str">
        <f>IF(_xlfn.XLOOKUP(A125, sbti!A:A,sbti!B:B, "")="Targets Set","T",
IF(_xlfn.XLOOKUP(A125, sbti!A:A, sbti!B:B, "")="Committed","C",""))</f>
        <v>T</v>
      </c>
      <c r="C125">
        <f>IF(OR(B125="T", B125="C"),
    _xlfn.XLOOKUP(A125, sbti!A:A, sbti!C:C, ""),
    ""
)</f>
        <v>2030</v>
      </c>
      <c r="D125" t="str">
        <f>IF(_xlfn.XLOOKUP(A125, sbti!A:A,sbti!D:D, "")="Targets Set","T",
IF(_xlfn.XLOOKUP(A125, sbti!A:A, sbti!D:D, "")="Committed","C",""))</f>
        <v>T</v>
      </c>
      <c r="E125">
        <f>IF(OR(D125="T", D125="C"),
    _xlfn.XLOOKUP(A125, sbti!A:A, sbti!E:E, ""),
    ""
)</f>
        <v>2050</v>
      </c>
      <c r="F125" t="str">
        <f>IF(_xlfn.XLOOKUP(A125, sbti!F:F, sbti!G:G, "")="Targets Set","T",
IF(_xlfn.XLOOKUP(A125, sbti!F:F, sbti!G:G, "")="Committed","C",""))</f>
        <v>T</v>
      </c>
      <c r="G125">
        <f>IF(OR('sbti evolution '!F125="T", 'sbti evolution '!F125="C"),
    _xlfn.XLOOKUP('sbti evolution '!A125, sbti!F:F, sbti!H:H, ""),
    ""
)</f>
        <v>2030</v>
      </c>
      <c r="H125" t="str">
        <f>IFERROR(
    IF(INDEX(sbti!J:J, MATCH(A125, sbti!F:F, 0))&lt;&gt;"", "T",
        IF(INDEX(sbti!K:K, MATCH(A125, sbti!F:F, 0))&lt;&gt;"", "C", "")
    ),
"")</f>
        <v>C</v>
      </c>
      <c r="I125">
        <f>IFERROR(
    IF(INDEX(sbti!J:J, MATCH(A125, sbti!F:F, 0))&lt;&gt;"", INDEX(sbti!J:J, MATCH(A125, sbti!F:F, 0)),
        IF(INDEX(sbti!K:K, MATCH(A125, sbti!F:F, 0))&lt;&gt;"", INDEX(sbti!K:K, MATCH(A125, sbti!F:F, 0)), "")
    ),
"")</f>
        <v>2021</v>
      </c>
      <c r="J125" t="str">
        <f>IF(_xlfn.XLOOKUP(A125, sbti!L:L,sbti!M:M, "")="T","T",
IF(_xlfn.XLOOKUP(A125, sbti!L:L, sbti!M:M, "")="C","C",""))</f>
        <v>T</v>
      </c>
      <c r="K125">
        <f>IF(OR(J125="T", J125="C"),
    _xlfn.XLOOKUP(A125, sbti!L:L,sbti!N:N),
    ""
)</f>
        <v>2030</v>
      </c>
      <c r="L125" t="str">
        <f>IF(_xlfn.XLOOKUP(A125, sbti!L:L,sbti!O:O, "")="s","T",
IF(_xlfn.XLOOKUP(A125, sbti!L:L, sbti!O:O, "")="c","C",""))</f>
        <v>C</v>
      </c>
      <c r="M125">
        <f>IF(L125="T",_xlfn.XLOOKUP(A125,sbti!L:L,sbti!P:P,""),
IF(L125="C",_xlfn.XLOOKUP(A125,sbti!L:L,sbti!Q:Q,""),
""))</f>
        <v>2022</v>
      </c>
      <c r="N125" t="str">
        <f>IF(_xlfn.XLOOKUP(A125, sbti!R:R,sbti!S:S, "")="T","T",
IF(_xlfn.XLOOKUP(A125, sbti!R:R, sbti!S:S, "")="C","C",""))</f>
        <v>C</v>
      </c>
      <c r="O125">
        <f>IF(OR(N125="T", N125="C"),
    _xlfn.XLOOKUP(A125, sbti!R:R,sbti!T:T),
    ""
)</f>
        <v>2030</v>
      </c>
      <c r="P125" t="str">
        <f>IFERROR(
    IF(INDEX(sbti!U:U, MATCH(A125, sbti!R:R, 0))&lt;&gt;"", "T",
        IF(INDEX(sbti!V:V, MATCH(A125, sbti!R:R, 0))&lt;&gt;"", "C", "")
    ),
"")</f>
        <v/>
      </c>
      <c r="Q125" t="str">
        <f>IFERROR(
    IF(INDEX(sbti!U:U, MATCH(A125, sbti!R:R, 0))&lt;&gt;"",
       INDEX(sbti!U:U, MATCH(A125, sbti!R:R, 0)),
       IF(INDEX(sbti!V:V, MATCH(A125, sbti!R:R, 0))&lt;&gt;"",
          INDEX(sbti!V:V, MATCH(A125, sbti!R:R, 0)),
          "")
    ),
"")</f>
        <v/>
      </c>
      <c r="R125" t="str">
        <f>IF(_xlfn.XLOOKUP(A125, sbti!W:W,sbti!X:X, "")="T","T",
IF(_xlfn.XLOOKUP(A125, sbti!W:W, sbti!X:X, "")="C","C",""))</f>
        <v>C</v>
      </c>
      <c r="S125">
        <f>IF(R125="T",_xlfn.XLOOKUP(A125,sbti!W:W,sbti!Y:Y,""),
IF(R125="C",_xlfn.XLOOKUP(A125,sbti!W:W,sbti!Z:Z,""),
""))</f>
        <v>2017</v>
      </c>
    </row>
    <row r="126" spans="1:19">
      <c r="A126" t="str">
        <v>Credit Agricole</v>
      </c>
      <c r="B126" t="str">
        <f>IF(_xlfn.XLOOKUP(A126, sbti!A:A,sbti!B:B, "")="Targets Set","T",
IF(_xlfn.XLOOKUP(A126, sbti!A:A, sbti!B:B, "")="Committed","C",""))</f>
        <v>C</v>
      </c>
      <c r="C126">
        <f>IF(OR(B126="T", B126="C"),
    _xlfn.XLOOKUP(A126, sbti!A:A, sbti!C:C, ""),
    ""
)</f>
        <v>2030</v>
      </c>
      <c r="D126" t="str">
        <f>IF(_xlfn.XLOOKUP(A126, sbti!A:A,sbti!D:D, "")="Targets Set","T",
IF(_xlfn.XLOOKUP(A126, sbti!A:A, sbti!D:D, "")="Committed","C",""))</f>
        <v/>
      </c>
      <c r="E126" t="str">
        <f>IF(OR(D126="T", D126="C"),
    _xlfn.XLOOKUP(A126, sbti!A:A, sbti!E:E, ""),
    ""
)</f>
        <v/>
      </c>
      <c r="F126" t="str">
        <f>IF(_xlfn.XLOOKUP(A126, sbti!F:F, sbti!G:G, "")="Targets Set","T",
IF(_xlfn.XLOOKUP(A126, sbti!F:F, sbti!G:G, "")="Committed","C",""))</f>
        <v>C</v>
      </c>
      <c r="G126">
        <f>IF(OR('sbti evolution '!F126="T", 'sbti evolution '!F126="C"),
    _xlfn.XLOOKUP('sbti evolution '!A126, sbti!F:F, sbti!H:H, ""),
    ""
)</f>
        <v>2030</v>
      </c>
      <c r="H126" t="str">
        <f>IFERROR(
    IF(INDEX(sbti!J:J, MATCH(A126, sbti!F:F, 0))&lt;&gt;"", "T",
        IF(INDEX(sbti!K:K, MATCH(A126, sbti!F:F, 0))&lt;&gt;"", "C", "")
    ),
"")</f>
        <v>C</v>
      </c>
      <c r="I126">
        <f>IFERROR(
    IF(INDEX(sbti!J:J, MATCH(A126, sbti!F:F, 0))&lt;&gt;"", INDEX(sbti!J:J, MATCH(A126, sbti!F:F, 0)),
        IF(INDEX(sbti!K:K, MATCH(A126, sbti!F:F, 0))&lt;&gt;"", INDEX(sbti!K:K, MATCH(A126, sbti!F:F, 0)), "")
    ),
"")</f>
        <v>2016</v>
      </c>
      <c r="J126" t="str">
        <f>IF(_xlfn.XLOOKUP(A126, sbti!L:L,sbti!M:M, "")="T","T",
IF(_xlfn.XLOOKUP(A126, sbti!L:L, sbti!M:M, "")="C","C",""))</f>
        <v/>
      </c>
      <c r="K126" t="str">
        <f>IF(OR(J126="T", J126="C"),
    _xlfn.XLOOKUP(A126, sbti!L:L,sbti!N:N),
    ""
)</f>
        <v/>
      </c>
      <c r="L126" t="str">
        <f>IF(_xlfn.XLOOKUP(A126, sbti!L:L,sbti!O:O, "")="s","T",
IF(_xlfn.XLOOKUP(A126, sbti!L:L, sbti!O:O, "")="c","C",""))</f>
        <v/>
      </c>
      <c r="M126" t="str">
        <f>IF(L126="T",_xlfn.XLOOKUP(A126,sbti!L:L,sbti!P:P,""),
IF(L126="C",_xlfn.XLOOKUP(A126,sbti!L:L,sbti!Q:Q,""),
""))</f>
        <v/>
      </c>
      <c r="N126" t="str">
        <f>IF(_xlfn.XLOOKUP(A126, sbti!R:R,sbti!S:S, "")="T","T",
IF(_xlfn.XLOOKUP(A126, sbti!R:R, sbti!S:S, "")="C","C",""))</f>
        <v/>
      </c>
      <c r="O126" t="str">
        <f>IF(OR(N126="T", N126="C"),
    _xlfn.XLOOKUP(A126, sbti!R:R,sbti!T:T),
    ""
)</f>
        <v/>
      </c>
      <c r="P126" t="str">
        <f>IFERROR(
    IF(INDEX(sbti!U:U, MATCH(A126, sbti!R:R, 0))&lt;&gt;"", "T",
        IF(INDEX(sbti!V:V, MATCH(A126, sbti!R:R, 0))&lt;&gt;"", "C", "")
    ),
"")</f>
        <v/>
      </c>
      <c r="Q126" t="str">
        <f>IFERROR(
    IF(INDEX(sbti!U:U, MATCH(A126, sbti!R:R, 0))&lt;&gt;"",
       INDEX(sbti!U:U, MATCH(A126, sbti!R:R, 0)),
       IF(INDEX(sbti!V:V, MATCH(A126, sbti!R:R, 0))&lt;&gt;"",
          INDEX(sbti!V:V, MATCH(A126, sbti!R:R, 0)),
          "")
    ),
"")</f>
        <v/>
      </c>
      <c r="R126" t="str">
        <f>IF(_xlfn.XLOOKUP(A126, sbti!W:W,sbti!X:X, "")="T","T",
IF(_xlfn.XLOOKUP(A126, sbti!W:W, sbti!X:X, "")="C","C",""))</f>
        <v/>
      </c>
      <c r="S126" t="str">
        <f>IF(R126="T",_xlfn.XLOOKUP(A126,sbti!W:W,sbti!Y:Y,""),
IF(R126="C",_xlfn.XLOOKUP(A126,sbti!W:W,sbti!Z:Z,""),
""))</f>
        <v/>
      </c>
    </row>
    <row r="127" spans="1:19">
      <c r="A127" t="str">
        <v>Taiwan Semiconductor Manufacturing</v>
      </c>
      <c r="B127" t="str">
        <f>IF(_xlfn.XLOOKUP(A127, sbti!A:A,sbti!B:B, "")="Targets Set","T",
IF(_xlfn.XLOOKUP(A127, sbti!A:A, sbti!B:B, "")="Committed","C",""))</f>
        <v/>
      </c>
      <c r="C127" t="str">
        <f>IF(OR(B127="T", B127="C"),
    _xlfn.XLOOKUP(A127, sbti!A:A, sbti!C:C, ""),
    ""
)</f>
        <v/>
      </c>
      <c r="D127" t="str">
        <f>IF(_xlfn.XLOOKUP(A127, sbti!A:A,sbti!D:D, "")="Targets Set","T",
IF(_xlfn.XLOOKUP(A127, sbti!A:A, sbti!D:D, "")="Committed","C",""))</f>
        <v/>
      </c>
      <c r="E127" t="str">
        <f>IF(OR(D127="T", D127="C"),
    _xlfn.XLOOKUP(A127, sbti!A:A, sbti!E:E, ""),
    ""
)</f>
        <v/>
      </c>
      <c r="F127" t="str">
        <f>IF(_xlfn.XLOOKUP(A127, sbti!F:F, sbti!G:G, "")="Targets Set","T",
IF(_xlfn.XLOOKUP(A127, sbti!F:F, sbti!G:G, "")="Committed","C",""))</f>
        <v/>
      </c>
      <c r="G127" t="str">
        <f>IF(OR('sbti evolution '!F127="T", 'sbti evolution '!F127="C"),
    _xlfn.XLOOKUP('sbti evolution '!A127, sbti!F:F, sbti!H:H, ""),
    ""
)</f>
        <v/>
      </c>
      <c r="H127" t="str">
        <f>IFERROR(
    IF(INDEX(sbti!J:J, MATCH(A127, sbti!F:F, 0))&lt;&gt;"", "T",
        IF(INDEX(sbti!K:K, MATCH(A127, sbti!F:F, 0))&lt;&gt;"", "C", "")
    ),
"")</f>
        <v/>
      </c>
      <c r="I127" t="str">
        <f>IFERROR(
    IF(INDEX(sbti!J:J, MATCH(A127, sbti!F:F, 0))&lt;&gt;"", INDEX(sbti!J:J, MATCH(A127, sbti!F:F, 0)),
        IF(INDEX(sbti!K:K, MATCH(A127, sbti!F:F, 0))&lt;&gt;"", INDEX(sbti!K:K, MATCH(A127, sbti!F:F, 0)), "")
    ),
"")</f>
        <v/>
      </c>
      <c r="J127" t="str">
        <f>IF(_xlfn.XLOOKUP(A127, sbti!L:L,sbti!M:M, "")="T","T",
IF(_xlfn.XLOOKUP(A127, sbti!L:L, sbti!M:M, "")="C","C",""))</f>
        <v/>
      </c>
      <c r="K127" t="str">
        <f>IF(OR(J127="T", J127="C"),
    _xlfn.XLOOKUP(A127, sbti!L:L,sbti!N:N),
    ""
)</f>
        <v/>
      </c>
      <c r="L127" t="str">
        <f>IF(_xlfn.XLOOKUP(A127, sbti!L:L,sbti!O:O, "")="s","T",
IF(_xlfn.XLOOKUP(A127, sbti!L:L, sbti!O:O, "")="c","C",""))</f>
        <v/>
      </c>
      <c r="M127" t="str">
        <f>IF(L127="T",_xlfn.XLOOKUP(A127,sbti!L:L,sbti!P:P,""),
IF(L127="C",_xlfn.XLOOKUP(A127,sbti!L:L,sbti!Q:Q,""),
""))</f>
        <v/>
      </c>
      <c r="N127" t="str">
        <f>IF(_xlfn.XLOOKUP(A127, sbti!R:R,sbti!S:S, "")="T","T",
IF(_xlfn.XLOOKUP(A127, sbti!R:R, sbti!S:S, "")="C","C",""))</f>
        <v/>
      </c>
      <c r="O127" t="str">
        <f>IF(OR(N127="T", N127="C"),
    _xlfn.XLOOKUP(A127, sbti!R:R,sbti!T:T),
    ""
)</f>
        <v/>
      </c>
      <c r="P127" t="str">
        <f>IFERROR(
    IF(INDEX(sbti!U:U, MATCH(A127, sbti!R:R, 0))&lt;&gt;"", "T",
        IF(INDEX(sbti!V:V, MATCH(A127, sbti!R:R, 0))&lt;&gt;"", "C", "")
    ),
"")</f>
        <v/>
      </c>
      <c r="Q127" t="str">
        <f>IFERROR(
    IF(INDEX(sbti!U:U, MATCH(A127, sbti!R:R, 0))&lt;&gt;"",
       INDEX(sbti!U:U, MATCH(A127, sbti!R:R, 0)),
       IF(INDEX(sbti!V:V, MATCH(A127, sbti!R:R, 0))&lt;&gt;"",
          INDEX(sbti!V:V, MATCH(A127, sbti!R:R, 0)),
          "")
    ),
"")</f>
        <v/>
      </c>
      <c r="R127" t="str">
        <f>IF(_xlfn.XLOOKUP(A127, sbti!W:W,sbti!X:X, "")="T","T",
IF(_xlfn.XLOOKUP(A127, sbti!W:W, sbti!X:X, "")="C","C",""))</f>
        <v/>
      </c>
      <c r="S127" t="str">
        <f>IF(R127="T",_xlfn.XLOOKUP(A127,sbti!W:W,sbti!Y:Y,""),
IF(R127="C",_xlfn.XLOOKUP(A127,sbti!W:W,sbti!Z:Z,""),
""))</f>
        <v/>
      </c>
    </row>
    <row r="128" spans="1:19">
      <c r="A128" t="str">
        <v>Indian Oil</v>
      </c>
      <c r="B128" t="str">
        <f>IF(_xlfn.XLOOKUP(A128, sbti!A:A,sbti!B:B, "")="Targets Set","T",
IF(_xlfn.XLOOKUP(A128, sbti!A:A, sbti!B:B, "")="Committed","C",""))</f>
        <v/>
      </c>
      <c r="C128" t="str">
        <f>IF(OR(B128="T", B128="C"),
    _xlfn.XLOOKUP(A128, sbti!A:A, sbti!C:C, ""),
    ""
)</f>
        <v/>
      </c>
      <c r="D128" t="str">
        <f>IF(_xlfn.XLOOKUP(A128, sbti!A:A,sbti!D:D, "")="Targets Set","T",
IF(_xlfn.XLOOKUP(A128, sbti!A:A, sbti!D:D, "")="Committed","C",""))</f>
        <v/>
      </c>
      <c r="E128" t="str">
        <f>IF(OR(D128="T", D128="C"),
    _xlfn.XLOOKUP(A128, sbti!A:A, sbti!E:E, ""),
    ""
)</f>
        <v/>
      </c>
      <c r="F128" t="str">
        <f>IF(_xlfn.XLOOKUP(A128, sbti!F:F, sbti!G:G, "")="Targets Set","T",
IF(_xlfn.XLOOKUP(A128, sbti!F:F, sbti!G:G, "")="Committed","C",""))</f>
        <v/>
      </c>
      <c r="G128" t="str">
        <f>IF(OR('sbti evolution '!F128="T", 'sbti evolution '!F128="C"),
    _xlfn.XLOOKUP('sbti evolution '!A128, sbti!F:F, sbti!H:H, ""),
    ""
)</f>
        <v/>
      </c>
      <c r="H128" t="str">
        <f>IFERROR(
    IF(INDEX(sbti!J:J, MATCH(A128, sbti!F:F, 0))&lt;&gt;"", "T",
        IF(INDEX(sbti!K:K, MATCH(A128, sbti!F:F, 0))&lt;&gt;"", "C", "")
    ),
"")</f>
        <v/>
      </c>
      <c r="I128" t="str">
        <f>IFERROR(
    IF(INDEX(sbti!J:J, MATCH(A128, sbti!F:F, 0))&lt;&gt;"", INDEX(sbti!J:J, MATCH(A128, sbti!F:F, 0)),
        IF(INDEX(sbti!K:K, MATCH(A128, sbti!F:F, 0))&lt;&gt;"", INDEX(sbti!K:K, MATCH(A128, sbti!F:F, 0)), "")
    ),
"")</f>
        <v/>
      </c>
      <c r="J128" t="str">
        <f>IF(_xlfn.XLOOKUP(A128, sbti!L:L,sbti!M:M, "")="T","T",
IF(_xlfn.XLOOKUP(A128, sbti!L:L, sbti!M:M, "")="C","C",""))</f>
        <v/>
      </c>
      <c r="K128" t="str">
        <f>IF(OR(J128="T", J128="C"),
    _xlfn.XLOOKUP(A128, sbti!L:L,sbti!N:N),
    ""
)</f>
        <v/>
      </c>
      <c r="L128" t="str">
        <f>IF(_xlfn.XLOOKUP(A128, sbti!L:L,sbti!O:O, "")="s","T",
IF(_xlfn.XLOOKUP(A128, sbti!L:L, sbti!O:O, "")="c","C",""))</f>
        <v/>
      </c>
      <c r="M128" t="str">
        <f>IF(L128="T",_xlfn.XLOOKUP(A128,sbti!L:L,sbti!P:P,""),
IF(L128="C",_xlfn.XLOOKUP(A128,sbti!L:L,sbti!Q:Q,""),
""))</f>
        <v/>
      </c>
      <c r="N128" t="str">
        <f>IF(_xlfn.XLOOKUP(A128, sbti!R:R,sbti!S:S, "")="T","T",
IF(_xlfn.XLOOKUP(A128, sbti!R:R, sbti!S:S, "")="C","C",""))</f>
        <v/>
      </c>
      <c r="O128" t="str">
        <f>IF(OR(N128="T", N128="C"),
    _xlfn.XLOOKUP(A128, sbti!R:R,sbti!T:T),
    ""
)</f>
        <v/>
      </c>
      <c r="P128" t="str">
        <f>IFERROR(
    IF(INDEX(sbti!U:U, MATCH(A128, sbti!R:R, 0))&lt;&gt;"", "T",
        IF(INDEX(sbti!V:V, MATCH(A128, sbti!R:R, 0))&lt;&gt;"", "C", "")
    ),
"")</f>
        <v/>
      </c>
      <c r="Q128" t="str">
        <f>IFERROR(
    IF(INDEX(sbti!U:U, MATCH(A128, sbti!R:R, 0))&lt;&gt;"",
       INDEX(sbti!U:U, MATCH(A128, sbti!R:R, 0)),
       IF(INDEX(sbti!V:V, MATCH(A128, sbti!R:R, 0))&lt;&gt;"",
          INDEX(sbti!V:V, MATCH(A128, sbti!R:R, 0)),
          "")
    ),
"")</f>
        <v/>
      </c>
      <c r="R128" t="str">
        <f>IF(_xlfn.XLOOKUP(A128, sbti!W:W,sbti!X:X, "")="T","T",
IF(_xlfn.XLOOKUP(A128, sbti!W:W, sbti!X:X, "")="C","C",""))</f>
        <v/>
      </c>
      <c r="S128" t="str">
        <f>IF(R128="T",_xlfn.XLOOKUP(A128,sbti!W:W,sbti!Y:Y,""),
IF(R128="C",_xlfn.XLOOKUP(A128,sbti!W:W,sbti!Z:Z,""),
""))</f>
        <v/>
      </c>
    </row>
    <row r="129" spans="1:19">
      <c r="A129" t="str">
        <v>NTT</v>
      </c>
      <c r="B129" t="str">
        <f>IF(_xlfn.XLOOKUP(A129, sbti!A:A,sbti!B:B, "")="Targets Set","T",
IF(_xlfn.XLOOKUP(A129, sbti!A:A, sbti!B:B, "")="Committed","C",""))</f>
        <v>T</v>
      </c>
      <c r="C129">
        <f>IF(OR(B129="T", B129="C"),
    _xlfn.XLOOKUP(A129, sbti!A:A, sbti!C:C, ""),
    ""
)</f>
        <v>2030</v>
      </c>
      <c r="D129" t="str">
        <f>IF(_xlfn.XLOOKUP(A129, sbti!A:A,sbti!D:D, "")="Targets Set","T",
IF(_xlfn.XLOOKUP(A129, sbti!A:A, sbti!D:D, "")="Committed","C",""))</f>
        <v>T</v>
      </c>
      <c r="E129">
        <f>IF(OR(D129="T", D129="C"),
    _xlfn.XLOOKUP(A129, sbti!A:A, sbti!E:E, ""),
    ""
)</f>
        <v>2040</v>
      </c>
      <c r="F129" t="str">
        <f>IF(_xlfn.XLOOKUP(A129, sbti!F:F, sbti!G:G, "")="Targets Set","T",
IF(_xlfn.XLOOKUP(A129, sbti!F:F, sbti!G:G, "")="Committed","C",""))</f>
        <v/>
      </c>
      <c r="G129" t="str">
        <f>IF(OR('sbti evolution '!F129="T", 'sbti evolution '!F129="C"),
    _xlfn.XLOOKUP('sbti evolution '!A129, sbti!F:F, sbti!H:H, ""),
    ""
)</f>
        <v/>
      </c>
      <c r="H129" t="str">
        <f>IFERROR(
    IF(INDEX(sbti!J:J, MATCH(A129, sbti!F:F, 0))&lt;&gt;"", "T",
        IF(INDEX(sbti!K:K, MATCH(A129, sbti!F:F, 0))&lt;&gt;"", "C", "")
    ),
"")</f>
        <v/>
      </c>
      <c r="I129" t="str">
        <f>IFERROR(
    IF(INDEX(sbti!J:J, MATCH(A129, sbti!F:F, 0))&lt;&gt;"", INDEX(sbti!J:J, MATCH(A129, sbti!F:F, 0)),
        IF(INDEX(sbti!K:K, MATCH(A129, sbti!F:F, 0))&lt;&gt;"", INDEX(sbti!K:K, MATCH(A129, sbti!F:F, 0)), "")
    ),
"")</f>
        <v/>
      </c>
      <c r="J129" t="str">
        <f>IF(_xlfn.XLOOKUP(A129, sbti!L:L,sbti!M:M, "")="T","T",
IF(_xlfn.XLOOKUP(A129, sbti!L:L, sbti!M:M, "")="C","C",""))</f>
        <v>T</v>
      </c>
      <c r="K129">
        <f>IF(OR(J129="T", J129="C"),
    _xlfn.XLOOKUP(A129, sbti!L:L,sbti!N:N),
    ""
)</f>
        <v>2031</v>
      </c>
      <c r="L129" t="str">
        <f>IF(_xlfn.XLOOKUP(A129, sbti!L:L,sbti!O:O, "")="s","T",
IF(_xlfn.XLOOKUP(A129, sbti!L:L, sbti!O:O, "")="c","C",""))</f>
        <v/>
      </c>
      <c r="M129" t="str">
        <f>IF(L129="T",_xlfn.XLOOKUP(A129,sbti!L:L,sbti!P:P,""),
IF(L129="C",_xlfn.XLOOKUP(A129,sbti!L:L,sbti!Q:Q,""),
""))</f>
        <v/>
      </c>
      <c r="N129" t="str">
        <f>IF(_xlfn.XLOOKUP(A129, sbti!R:R,sbti!S:S, "")="T","T",
IF(_xlfn.XLOOKUP(A129, sbti!R:R, sbti!S:S, "")="C","C",""))</f>
        <v/>
      </c>
      <c r="O129" t="str">
        <f>IF(OR(N129="T", N129="C"),
    _xlfn.XLOOKUP(A129, sbti!R:R,sbti!T:T),
    ""
)</f>
        <v/>
      </c>
      <c r="P129" t="str">
        <f>IFERROR(
    IF(INDEX(sbti!U:U, MATCH(A129, sbti!R:R, 0))&lt;&gt;"", "T",
        IF(INDEX(sbti!V:V, MATCH(A129, sbti!R:R, 0))&lt;&gt;"", "C", "")
    ),
"")</f>
        <v/>
      </c>
      <c r="Q129" t="str">
        <f>IFERROR(
    IF(INDEX(sbti!U:U, MATCH(A129, sbti!R:R, 0))&lt;&gt;"",
       INDEX(sbti!U:U, MATCH(A129, sbti!R:R, 0)),
       IF(INDEX(sbti!V:V, MATCH(A129, sbti!R:R, 0))&lt;&gt;"",
          INDEX(sbti!V:V, MATCH(A129, sbti!R:R, 0)),
          "")
    ),
"")</f>
        <v/>
      </c>
      <c r="R129" t="str">
        <f>IF(_xlfn.XLOOKUP(A129, sbti!W:W,sbti!X:X, "")="T","T",
IF(_xlfn.XLOOKUP(A129, sbti!W:W, sbti!X:X, "")="C","C",""))</f>
        <v/>
      </c>
      <c r="S129" t="str">
        <f>IF(R129="T",_xlfn.XLOOKUP(A129,sbti!W:W,sbti!Y:Y,""),
IF(R129="C",_xlfn.XLOOKUP(A129,sbti!W:W,sbti!Z:Z,""),
""))</f>
        <v/>
      </c>
    </row>
    <row r="130" spans="1:19">
      <c r="A130" t="str">
        <v>Tesco</v>
      </c>
      <c r="B130" t="str">
        <f>IF(_xlfn.XLOOKUP(A130, sbti!A:A,sbti!B:B, "")="Targets Set","T",
IF(_xlfn.XLOOKUP(A130, sbti!A:A, sbti!B:B, "")="Committed","C",""))</f>
        <v>T</v>
      </c>
      <c r="C130">
        <f>IF(OR(B130="T", B130="C"),
    _xlfn.XLOOKUP(A130, sbti!A:A, sbti!C:C, ""),
    ""
)</f>
        <v>2032</v>
      </c>
      <c r="D130" t="str">
        <f>IF(_xlfn.XLOOKUP(A130, sbti!A:A,sbti!D:D, "")="Targets Set","T",
IF(_xlfn.XLOOKUP(A130, sbti!A:A, sbti!D:D, "")="Committed","C",""))</f>
        <v>T</v>
      </c>
      <c r="E130">
        <f>IF(OR(D130="T", D130="C"),
    _xlfn.XLOOKUP(A130, sbti!A:A, sbti!E:E, ""),
    ""
)</f>
        <v>2050</v>
      </c>
      <c r="F130" t="str">
        <f>IF(_xlfn.XLOOKUP(A130, sbti!F:F, sbti!G:G, "")="Targets Set","T",
IF(_xlfn.XLOOKUP(A130, sbti!F:F, sbti!G:G, "")="Committed","C",""))</f>
        <v>T</v>
      </c>
      <c r="G130">
        <f>IF(OR('sbti evolution '!F130="T", 'sbti evolution '!F130="C"),
    _xlfn.XLOOKUP('sbti evolution '!A130, sbti!F:F, sbti!H:H, ""),
    ""
)</f>
        <v>2032</v>
      </c>
      <c r="H130" t="str">
        <f>IFERROR(
    IF(INDEX(sbti!J:J, MATCH(A130, sbti!F:F, 0))&lt;&gt;"", "T",
        IF(INDEX(sbti!K:K, MATCH(A130, sbti!F:F, 0))&lt;&gt;"", "C", "")
    ),
"")</f>
        <v>T</v>
      </c>
      <c r="I130">
        <f>IFERROR(
    IF(INDEX(sbti!J:J, MATCH(A130, sbti!F:F, 0))&lt;&gt;"", INDEX(sbti!J:J, MATCH(A130, sbti!F:F, 0)),
        IF(INDEX(sbti!K:K, MATCH(A130, sbti!F:F, 0))&lt;&gt;"", INDEX(sbti!K:K, MATCH(A130, sbti!F:F, 0)), "")
    ),
"")</f>
        <v>2050</v>
      </c>
      <c r="J130" t="str">
        <f>IF(_xlfn.XLOOKUP(A130, sbti!L:L,sbti!M:M, "")="T","T",
IF(_xlfn.XLOOKUP(A130, sbti!L:L, sbti!M:M, "")="C","C",""))</f>
        <v>T</v>
      </c>
      <c r="K130">
        <f>IF(OR(J130="T", J130="C"),
    _xlfn.XLOOKUP(A130, sbti!L:L,sbti!N:N),
    ""
)</f>
        <v>2025</v>
      </c>
      <c r="L130" t="str">
        <f>IF(_xlfn.XLOOKUP(A130, sbti!L:L,sbti!O:O, "")="s","T",
IF(_xlfn.XLOOKUP(A130, sbti!L:L, sbti!O:O, "")="c","C",""))</f>
        <v>T</v>
      </c>
      <c r="M130">
        <f>IF(L130="T",_xlfn.XLOOKUP(A130,sbti!L:L,sbti!P:P,""),
IF(L130="C",_xlfn.XLOOKUP(A130,sbti!L:L,sbti!Q:Q,""),
""))</f>
        <v>0</v>
      </c>
      <c r="N130" t="str">
        <f>IF(_xlfn.XLOOKUP(A130, sbti!R:R,sbti!S:S, "")="T","T",
IF(_xlfn.XLOOKUP(A130, sbti!R:R, sbti!S:S, "")="C","C",""))</f>
        <v>T</v>
      </c>
      <c r="O130">
        <f>IF(OR(N130="T", N130="C"),
    _xlfn.XLOOKUP(A130, sbti!R:R,sbti!T:T),
    ""
)</f>
        <v>2025</v>
      </c>
      <c r="P130" t="str">
        <f>IFERROR(
    IF(INDEX(sbti!U:U, MATCH(A130, sbti!R:R, 0))&lt;&gt;"", "T",
        IF(INDEX(sbti!V:V, MATCH(A130, sbti!R:R, 0))&lt;&gt;"", "C", "")
    ),
"")</f>
        <v>C</v>
      </c>
      <c r="Q130">
        <f>IFERROR(
    IF(INDEX(sbti!U:U, MATCH(A130, sbti!R:R, 0))&lt;&gt;"",
       INDEX(sbti!U:U, MATCH(A130, sbti!R:R, 0)),
       IF(INDEX(sbti!V:V, MATCH(A130, sbti!R:R, 0))&lt;&gt;"",
          INDEX(sbti!V:V, MATCH(A130, sbti!R:R, 0)),
          "")
    ),
"")</f>
        <v>2025</v>
      </c>
      <c r="R130" t="str">
        <f>IF(_xlfn.XLOOKUP(A130, sbti!W:W,sbti!X:X, "")="T","T",
IF(_xlfn.XLOOKUP(A130, sbti!W:W, sbti!X:X, "")="C","C",""))</f>
        <v>T</v>
      </c>
      <c r="S130">
        <f>IF(R130="T",_xlfn.XLOOKUP(A130,sbti!W:W,sbti!Y:Y,""),
IF(R130="C",_xlfn.XLOOKUP(A130,sbti!W:W,sbti!Z:Z,""),
""))</f>
        <v>2025</v>
      </c>
    </row>
    <row r="131" spans="1:19">
      <c r="A131" t="str">
        <v>Mitsubishi UFJ Financial Group</v>
      </c>
      <c r="B131" t="str">
        <f>IF(_xlfn.XLOOKUP(A131, sbti!A:A,sbti!B:B, "")="Targets Set","T",
IF(_xlfn.XLOOKUP(A131, sbti!A:A, sbti!B:B, "")="Committed","C",""))</f>
        <v/>
      </c>
      <c r="C131" t="str">
        <f>IF(OR(B131="T", B131="C"),
    _xlfn.XLOOKUP(A131, sbti!A:A, sbti!C:C, ""),
    ""
)</f>
        <v/>
      </c>
      <c r="D131" t="str">
        <f>IF(_xlfn.XLOOKUP(A131, sbti!A:A,sbti!D:D, "")="Targets Set","T",
IF(_xlfn.XLOOKUP(A131, sbti!A:A, sbti!D:D, "")="Committed","C",""))</f>
        <v/>
      </c>
      <c r="E131" t="str">
        <f>IF(OR(D131="T", D131="C"),
    _xlfn.XLOOKUP(A131, sbti!A:A, sbti!E:E, ""),
    ""
)</f>
        <v/>
      </c>
      <c r="F131" t="str">
        <f>IF(_xlfn.XLOOKUP(A131, sbti!F:F, sbti!G:G, "")="Targets Set","T",
IF(_xlfn.XLOOKUP(A131, sbti!F:F, sbti!G:G, "")="Committed","C",""))</f>
        <v/>
      </c>
      <c r="G131" t="str">
        <f>IF(OR('sbti evolution '!F131="T", 'sbti evolution '!F131="C"),
    _xlfn.XLOOKUP('sbti evolution '!A131, sbti!F:F, sbti!H:H, ""),
    ""
)</f>
        <v/>
      </c>
      <c r="H131" t="str">
        <f>IFERROR(
    IF(INDEX(sbti!J:J, MATCH(A131, sbti!F:F, 0))&lt;&gt;"", "T",
        IF(INDEX(sbti!K:K, MATCH(A131, sbti!F:F, 0))&lt;&gt;"", "C", "")
    ),
"")</f>
        <v/>
      </c>
      <c r="I131" t="str">
        <f>IFERROR(
    IF(INDEX(sbti!J:J, MATCH(A131, sbti!F:F, 0))&lt;&gt;"", INDEX(sbti!J:J, MATCH(A131, sbti!F:F, 0)),
        IF(INDEX(sbti!K:K, MATCH(A131, sbti!F:F, 0))&lt;&gt;"", INDEX(sbti!K:K, MATCH(A131, sbti!F:F, 0)), "")
    ),
"")</f>
        <v/>
      </c>
      <c r="J131" t="str">
        <f>IF(_xlfn.XLOOKUP(A131, sbti!L:L,sbti!M:M, "")="T","T",
IF(_xlfn.XLOOKUP(A131, sbti!L:L, sbti!M:M, "")="C","C",""))</f>
        <v/>
      </c>
      <c r="K131" t="str">
        <f>IF(OR(J131="T", J131="C"),
    _xlfn.XLOOKUP(A131, sbti!L:L,sbti!N:N),
    ""
)</f>
        <v/>
      </c>
      <c r="L131" t="str">
        <f>IF(_xlfn.XLOOKUP(A131, sbti!L:L,sbti!O:O, "")="s","T",
IF(_xlfn.XLOOKUP(A131, sbti!L:L, sbti!O:O, "")="c","C",""))</f>
        <v/>
      </c>
      <c r="M131" t="str">
        <f>IF(L131="T",_xlfn.XLOOKUP(A131,sbti!L:L,sbti!P:P,""),
IF(L131="C",_xlfn.XLOOKUP(A131,sbti!L:L,sbti!Q:Q,""),
""))</f>
        <v/>
      </c>
      <c r="N131" t="str">
        <f>IF(_xlfn.XLOOKUP(A131, sbti!R:R,sbti!S:S, "")="T","T",
IF(_xlfn.XLOOKUP(A131, sbti!R:R, sbti!S:S, "")="C","C",""))</f>
        <v/>
      </c>
      <c r="O131" t="str">
        <f>IF(OR(N131="T", N131="C"),
    _xlfn.XLOOKUP(A131, sbti!R:R,sbti!T:T),
    ""
)</f>
        <v/>
      </c>
      <c r="P131" t="str">
        <f>IFERROR(
    IF(INDEX(sbti!U:U, MATCH(A131, sbti!R:R, 0))&lt;&gt;"", "T",
        IF(INDEX(sbti!V:V, MATCH(A131, sbti!R:R, 0))&lt;&gt;"", "C", "")
    ),
"")</f>
        <v/>
      </c>
      <c r="Q131" t="str">
        <f>IFERROR(
    IF(INDEX(sbti!U:U, MATCH(A131, sbti!R:R, 0))&lt;&gt;"",
       INDEX(sbti!U:U, MATCH(A131, sbti!R:R, 0)),
       IF(INDEX(sbti!V:V, MATCH(A131, sbti!R:R, 0))&lt;&gt;"",
          INDEX(sbti!V:V, MATCH(A131, sbti!R:R, 0)),
          "")
    ),
"")</f>
        <v/>
      </c>
      <c r="R131" t="str">
        <f>IF(_xlfn.XLOOKUP(A131, sbti!W:W,sbti!X:X, "")="T","T",
IF(_xlfn.XLOOKUP(A131, sbti!W:W, sbti!X:X, "")="C","C",""))</f>
        <v/>
      </c>
      <c r="S131" t="str">
        <f>IF(R131="T",_xlfn.XLOOKUP(A131,sbti!W:W,sbti!Y:Y,""),
IF(R131="C",_xlfn.XLOOKUP(A131,sbti!W:W,sbti!Z:Z,""),
""))</f>
        <v/>
      </c>
    </row>
    <row r="132" spans="1:19">
      <c r="A132" t="str">
        <v>Johnson &amp; Johnson</v>
      </c>
      <c r="B132" t="str">
        <f>IF(_xlfn.XLOOKUP(A132, sbti!A:A,sbti!B:B, "")="Targets Set","T",
IF(_xlfn.XLOOKUP(A132, sbti!A:A, sbti!B:B, "")="Committed","C",""))</f>
        <v>T</v>
      </c>
      <c r="C132">
        <f>IF(OR(B132="T", B132="C"),
    _xlfn.XLOOKUP(A132, sbti!A:A, sbti!C:C, ""),
    ""
)</f>
        <v>2030</v>
      </c>
      <c r="D132" t="str">
        <f>IF(_xlfn.XLOOKUP(A132, sbti!A:A,sbti!D:D, "")="Targets Set","T",
IF(_xlfn.XLOOKUP(A132, sbti!A:A, sbti!D:D, "")="Committed","C",""))</f>
        <v/>
      </c>
      <c r="E132" t="str">
        <f>IF(OR(D132="T", D132="C"),
    _xlfn.XLOOKUP(A132, sbti!A:A, sbti!E:E, ""),
    ""
)</f>
        <v/>
      </c>
      <c r="F132" t="str">
        <f>IF(_xlfn.XLOOKUP(A132, sbti!F:F, sbti!G:G, "")="Targets Set","T",
IF(_xlfn.XLOOKUP(A132, sbti!F:F, sbti!G:G, "")="Committed","C",""))</f>
        <v>T</v>
      </c>
      <c r="G132">
        <f>IF(OR('sbti evolution '!F132="T", 'sbti evolution '!F132="C"),
    _xlfn.XLOOKUP('sbti evolution '!A132, sbti!F:F, sbti!H:H, ""),
    ""
)</f>
        <v>2030</v>
      </c>
      <c r="H132" t="str">
        <f>IFERROR(
    IF(INDEX(sbti!J:J, MATCH(A132, sbti!F:F, 0))&lt;&gt;"", "T",
        IF(INDEX(sbti!K:K, MATCH(A132, sbti!F:F, 0))&lt;&gt;"", "C", "")
    ),
"")</f>
        <v>C</v>
      </c>
      <c r="I132">
        <f>IFERROR(
    IF(INDEX(sbti!J:J, MATCH(A132, sbti!F:F, 0))&lt;&gt;"", INDEX(sbti!J:J, MATCH(A132, sbti!F:F, 0)),
        IF(INDEX(sbti!K:K, MATCH(A132, sbti!F:F, 0))&lt;&gt;"", INDEX(sbti!K:K, MATCH(A132, sbti!F:F, 0)), "")
    ),
"")</f>
        <v>2024</v>
      </c>
      <c r="J132" t="str">
        <f>IF(_xlfn.XLOOKUP(A132, sbti!L:L,sbti!M:M, "")="T","T",
IF(_xlfn.XLOOKUP(A132, sbti!L:L, sbti!M:M, "")="C","C",""))</f>
        <v>T</v>
      </c>
      <c r="K132">
        <f>IF(OR(J132="T", J132="C"),
    _xlfn.XLOOKUP(A132, sbti!L:L,sbti!N:N),
    ""
)</f>
        <v>2030</v>
      </c>
      <c r="L132" t="str">
        <f>IF(_xlfn.XLOOKUP(A132, sbti!L:L,sbti!O:O, "")="s","T",
IF(_xlfn.XLOOKUP(A132, sbti!L:L, sbti!O:O, "")="c","C",""))</f>
        <v>C</v>
      </c>
      <c r="M132">
        <f>IF(L132="T",_xlfn.XLOOKUP(A132,sbti!L:L,sbti!P:P,""),
IF(L132="C",_xlfn.XLOOKUP(A132,sbti!L:L,sbti!Q:Q,""),
""))</f>
        <v>2020</v>
      </c>
      <c r="N132" t="str">
        <f>IF(_xlfn.XLOOKUP(A132, sbti!R:R,sbti!S:S, "")="T","T",
IF(_xlfn.XLOOKUP(A132, sbti!R:R, sbti!S:S, "")="C","C",""))</f>
        <v>T</v>
      </c>
      <c r="O132">
        <f>IF(OR(N132="T", N132="C"),
    _xlfn.XLOOKUP(A132, sbti!R:R,sbti!T:T),
    ""
)</f>
        <v>2030</v>
      </c>
      <c r="P132" t="str">
        <f>IFERROR(
    IF(INDEX(sbti!U:U, MATCH(A132, sbti!R:R, 0))&lt;&gt;"", "T",
        IF(INDEX(sbti!V:V, MATCH(A132, sbti!R:R, 0))&lt;&gt;"", "C", "")
    ),
"")</f>
        <v>C</v>
      </c>
      <c r="Q132">
        <f>IFERROR(
    IF(INDEX(sbti!U:U, MATCH(A132, sbti!R:R, 0))&lt;&gt;"",
       INDEX(sbti!U:U, MATCH(A132, sbti!R:R, 0)),
       IF(INDEX(sbti!V:V, MATCH(A132, sbti!R:R, 0))&lt;&gt;"",
          INDEX(sbti!V:V, MATCH(A132, sbti!R:R, 0)),
          "")
    ),
"")</f>
        <v>2030</v>
      </c>
      <c r="R132" t="str">
        <f>IF(_xlfn.XLOOKUP(A132, sbti!W:W,sbti!X:X, "")="T","T",
IF(_xlfn.XLOOKUP(A132, sbti!W:W, sbti!X:X, "")="C","C",""))</f>
        <v>T</v>
      </c>
      <c r="S132">
        <f>IF(R132="T",_xlfn.XLOOKUP(A132,sbti!W:W,sbti!Y:Y,""),
IF(R132="C",_xlfn.XLOOKUP(A132,sbti!W:W,sbti!Z:Z,""),
""))</f>
        <v>2030</v>
      </c>
    </row>
    <row r="133" spans="1:19">
      <c r="A133" t="str">
        <v>Toronto-Dominion Bank</v>
      </c>
      <c r="B133" t="str">
        <f>IF(_xlfn.XLOOKUP(A133, sbti!A:A,sbti!B:B, "")="Targets Set","T",
IF(_xlfn.XLOOKUP(A133, sbti!A:A, sbti!B:B, "")="Committed","C",""))</f>
        <v/>
      </c>
      <c r="C133" t="str">
        <f>IF(OR(B133="T", B133="C"),
    _xlfn.XLOOKUP(A133, sbti!A:A, sbti!C:C, ""),
    ""
)</f>
        <v/>
      </c>
      <c r="D133" t="str">
        <f>IF(_xlfn.XLOOKUP(A133, sbti!A:A,sbti!D:D, "")="Targets Set","T",
IF(_xlfn.XLOOKUP(A133, sbti!A:A, sbti!D:D, "")="Committed","C",""))</f>
        <v/>
      </c>
      <c r="E133" t="str">
        <f>IF(OR(D133="T", D133="C"),
    _xlfn.XLOOKUP(A133, sbti!A:A, sbti!E:E, ""),
    ""
)</f>
        <v/>
      </c>
      <c r="F133" t="str">
        <f>IF(_xlfn.XLOOKUP(A133, sbti!F:F, sbti!G:G, "")="Targets Set","T",
IF(_xlfn.XLOOKUP(A133, sbti!F:F, sbti!G:G, "")="Committed","C",""))</f>
        <v/>
      </c>
      <c r="G133" t="str">
        <f>IF(OR('sbti evolution '!F133="T", 'sbti evolution '!F133="C"),
    _xlfn.XLOOKUP('sbti evolution '!A133, sbti!F:F, sbti!H:H, ""),
    ""
)</f>
        <v/>
      </c>
      <c r="H133" t="str">
        <f>IFERROR(
    IF(INDEX(sbti!J:J, MATCH(A133, sbti!F:F, 0))&lt;&gt;"", "T",
        IF(INDEX(sbti!K:K, MATCH(A133, sbti!F:F, 0))&lt;&gt;"", "C", "")
    ),
"")</f>
        <v/>
      </c>
      <c r="I133" t="str">
        <f>IFERROR(
    IF(INDEX(sbti!J:J, MATCH(A133, sbti!F:F, 0))&lt;&gt;"", INDEX(sbti!J:J, MATCH(A133, sbti!F:F, 0)),
        IF(INDEX(sbti!K:K, MATCH(A133, sbti!F:F, 0))&lt;&gt;"", INDEX(sbti!K:K, MATCH(A133, sbti!F:F, 0)), "")
    ),
"")</f>
        <v/>
      </c>
      <c r="J133" t="str">
        <f>IF(_xlfn.XLOOKUP(A133, sbti!L:L,sbti!M:M, "")="T","T",
IF(_xlfn.XLOOKUP(A133, sbti!L:L, sbti!M:M, "")="C","C",""))</f>
        <v/>
      </c>
      <c r="K133" t="str">
        <f>IF(OR(J133="T", J133="C"),
    _xlfn.XLOOKUP(A133, sbti!L:L,sbti!N:N),
    ""
)</f>
        <v/>
      </c>
      <c r="L133" t="str">
        <f>IF(_xlfn.XLOOKUP(A133, sbti!L:L,sbti!O:O, "")="s","T",
IF(_xlfn.XLOOKUP(A133, sbti!L:L, sbti!O:O, "")="c","C",""))</f>
        <v/>
      </c>
      <c r="M133" t="str">
        <f>IF(L133="T",_xlfn.XLOOKUP(A133,sbti!L:L,sbti!P:P,""),
IF(L133="C",_xlfn.XLOOKUP(A133,sbti!L:L,sbti!Q:Q,""),
""))</f>
        <v/>
      </c>
      <c r="N133" t="str">
        <f>IF(_xlfn.XLOOKUP(A133, sbti!R:R,sbti!S:S, "")="T","T",
IF(_xlfn.XLOOKUP(A133, sbti!R:R, sbti!S:S, "")="C","C",""))</f>
        <v/>
      </c>
      <c r="O133" t="str">
        <f>IF(OR(N133="T", N133="C"),
    _xlfn.XLOOKUP(A133, sbti!R:R,sbti!T:T),
    ""
)</f>
        <v/>
      </c>
      <c r="P133" t="str">
        <f>IFERROR(
    IF(INDEX(sbti!U:U, MATCH(A133, sbti!R:R, 0))&lt;&gt;"", "T",
        IF(INDEX(sbti!V:V, MATCH(A133, sbti!R:R, 0))&lt;&gt;"", "C", "")
    ),
"")</f>
        <v/>
      </c>
      <c r="Q133" t="str">
        <f>IFERROR(
    IF(INDEX(sbti!U:U, MATCH(A133, sbti!R:R, 0))&lt;&gt;"",
       INDEX(sbti!U:U, MATCH(A133, sbti!R:R, 0)),
       IF(INDEX(sbti!V:V, MATCH(A133, sbti!R:R, 0))&lt;&gt;"",
          INDEX(sbti!V:V, MATCH(A133, sbti!R:R, 0)),
          "")
    ),
"")</f>
        <v/>
      </c>
      <c r="R133" t="str">
        <f>IF(_xlfn.XLOOKUP(A133, sbti!W:W,sbti!X:X, "")="T","T",
IF(_xlfn.XLOOKUP(A133, sbti!W:W, sbti!X:X, "")="C","C",""))</f>
        <v/>
      </c>
      <c r="S133" t="str">
        <f>IF(R133="T",_xlfn.XLOOKUP(A133,sbti!W:W,sbti!Y:Y,""),
IF(R133="C",_xlfn.XLOOKUP(A133,sbti!W:W,sbti!Z:Z,""),
""))</f>
        <v/>
      </c>
    </row>
    <row r="134" spans="1:19">
      <c r="A134" t="str">
        <v>COFCO</v>
      </c>
      <c r="B134" t="str">
        <f>IF(_xlfn.XLOOKUP(A134, sbti!A:A,sbti!B:B, "")="Targets Set","T",
IF(_xlfn.XLOOKUP(A134, sbti!A:A, sbti!B:B, "")="Committed","C",""))</f>
        <v>T</v>
      </c>
      <c r="C134">
        <f>IF(OR(B134="T", B134="C"),
    _xlfn.XLOOKUP(A134, sbti!A:A, sbti!C:C, ""),
    ""
)</f>
        <v>2033</v>
      </c>
      <c r="D134" t="str">
        <f>IF(_xlfn.XLOOKUP(A134, sbti!A:A,sbti!D:D, "")="Targets Set","T",
IF(_xlfn.XLOOKUP(A134, sbti!A:A, sbti!D:D, "")="Committed","C",""))</f>
        <v/>
      </c>
      <c r="E134" t="str">
        <f>IF(OR(D134="T", D134="C"),
    _xlfn.XLOOKUP(A134, sbti!A:A, sbti!E:E, ""),
    ""
)</f>
        <v/>
      </c>
      <c r="F134" t="str">
        <f>IF(_xlfn.XLOOKUP(A134, sbti!F:F, sbti!G:G, "")="Targets Set","T",
IF(_xlfn.XLOOKUP(A134, sbti!F:F, sbti!G:G, "")="Committed","C",""))</f>
        <v>T</v>
      </c>
      <c r="G134">
        <f>IF(OR('sbti evolution '!F134="T", 'sbti evolution '!F134="C"),
    _xlfn.XLOOKUP('sbti evolution '!A134, sbti!F:F, sbti!H:H, ""),
    ""
)</f>
        <v>2033</v>
      </c>
      <c r="H134" t="str">
        <f>IFERROR(
    IF(INDEX(sbti!J:J, MATCH(A134, sbti!F:F, 0))&lt;&gt;"", "T",
        IF(INDEX(sbti!K:K, MATCH(A134, sbti!F:F, 0))&lt;&gt;"", "C", "")
    ),
"")</f>
        <v>C</v>
      </c>
      <c r="I134">
        <f>IFERROR(
    IF(INDEX(sbti!J:J, MATCH(A134, sbti!F:F, 0))&lt;&gt;"", INDEX(sbti!J:J, MATCH(A134, sbti!F:F, 0)),
        IF(INDEX(sbti!K:K, MATCH(A134, sbti!F:F, 0))&lt;&gt;"", INDEX(sbti!K:K, MATCH(A134, sbti!F:F, 0)), "")
    ),
"")</f>
        <v>2024</v>
      </c>
      <c r="J134" t="str">
        <f>IF(_xlfn.XLOOKUP(A134, sbti!L:L,sbti!M:M, "")="T","T",
IF(_xlfn.XLOOKUP(A134, sbti!L:L, sbti!M:M, "")="C","C",""))</f>
        <v/>
      </c>
      <c r="K134" t="str">
        <f>IF(OR(J134="T", J134="C"),
    _xlfn.XLOOKUP(A134, sbti!L:L,sbti!N:N),
    ""
)</f>
        <v/>
      </c>
      <c r="L134" t="str">
        <f>IF(_xlfn.XLOOKUP(A134, sbti!L:L,sbti!O:O, "")="s","T",
IF(_xlfn.XLOOKUP(A134, sbti!L:L, sbti!O:O, "")="c","C",""))</f>
        <v/>
      </c>
      <c r="M134" t="str">
        <f>IF(L134="T",_xlfn.XLOOKUP(A134,sbti!L:L,sbti!P:P,""),
IF(L134="C",_xlfn.XLOOKUP(A134,sbti!L:L,sbti!Q:Q,""),
""))</f>
        <v/>
      </c>
      <c r="N134" t="str">
        <f>IF(_xlfn.XLOOKUP(A134, sbti!R:R,sbti!S:S, "")="T","T",
IF(_xlfn.XLOOKUP(A134, sbti!R:R, sbti!S:S, "")="C","C",""))</f>
        <v/>
      </c>
      <c r="O134" t="str">
        <f>IF(OR(N134="T", N134="C"),
    _xlfn.XLOOKUP(A134, sbti!R:R,sbti!T:T),
    ""
)</f>
        <v/>
      </c>
      <c r="P134" t="str">
        <f>IFERROR(
    IF(INDEX(sbti!U:U, MATCH(A134, sbti!R:R, 0))&lt;&gt;"", "T",
        IF(INDEX(sbti!V:V, MATCH(A134, sbti!R:R, 0))&lt;&gt;"", "C", "")
    ),
"")</f>
        <v/>
      </c>
      <c r="Q134" t="str">
        <f>IFERROR(
    IF(INDEX(sbti!U:U, MATCH(A134, sbti!R:R, 0))&lt;&gt;"",
       INDEX(sbti!U:U, MATCH(A134, sbti!R:R, 0)),
       IF(INDEX(sbti!V:V, MATCH(A134, sbti!R:R, 0))&lt;&gt;"",
          INDEX(sbti!V:V, MATCH(A134, sbti!R:R, 0)),
          "")
    ),
"")</f>
        <v/>
      </c>
      <c r="R134" t="str">
        <f>IF(_xlfn.XLOOKUP(A134, sbti!W:W,sbti!X:X, "")="T","T",
IF(_xlfn.XLOOKUP(A134, sbti!W:W, sbti!X:X, "")="C","C",""))</f>
        <v/>
      </c>
      <c r="S134" t="str">
        <f>IF(R134="T",_xlfn.XLOOKUP(A134,sbti!W:W,sbti!Y:Y,""),
IF(R134="C",_xlfn.XLOOKUP(A134,sbti!W:W,sbti!Z:Z,""),
""))</f>
        <v/>
      </c>
    </row>
    <row r="135" spans="1:19">
      <c r="A135" t="str">
        <v>China Telecommunications</v>
      </c>
      <c r="B135" t="str">
        <f>IF(_xlfn.XLOOKUP(A135, sbti!A:A,sbti!B:B, "")="Targets Set","T",
IF(_xlfn.XLOOKUP(A135, sbti!A:A, sbti!B:B, "")="Committed","C",""))</f>
        <v/>
      </c>
      <c r="C135" t="str">
        <f>IF(OR(B135="T", B135="C"),
    _xlfn.XLOOKUP(A135, sbti!A:A, sbti!C:C, ""),
    ""
)</f>
        <v/>
      </c>
      <c r="D135" t="str">
        <f>IF(_xlfn.XLOOKUP(A135, sbti!A:A,sbti!D:D, "")="Targets Set","T",
IF(_xlfn.XLOOKUP(A135, sbti!A:A, sbti!D:D, "")="Committed","C",""))</f>
        <v/>
      </c>
      <c r="E135" t="str">
        <f>IF(OR(D135="T", D135="C"),
    _xlfn.XLOOKUP(A135, sbti!A:A, sbti!E:E, ""),
    ""
)</f>
        <v/>
      </c>
      <c r="F135" t="str">
        <f>IF(_xlfn.XLOOKUP(A135, sbti!F:F, sbti!G:G, "")="Targets Set","T",
IF(_xlfn.XLOOKUP(A135, sbti!F:F, sbti!G:G, "")="Committed","C",""))</f>
        <v/>
      </c>
      <c r="G135" t="str">
        <f>IF(OR('sbti evolution '!F135="T", 'sbti evolution '!F135="C"),
    _xlfn.XLOOKUP('sbti evolution '!A135, sbti!F:F, sbti!H:H, ""),
    ""
)</f>
        <v/>
      </c>
      <c r="H135" t="str">
        <f>IFERROR(
    IF(INDEX(sbti!J:J, MATCH(A135, sbti!F:F, 0))&lt;&gt;"", "T",
        IF(INDEX(sbti!K:K, MATCH(A135, sbti!F:F, 0))&lt;&gt;"", "C", "")
    ),
"")</f>
        <v/>
      </c>
      <c r="I135" t="str">
        <f>IFERROR(
    IF(INDEX(sbti!J:J, MATCH(A135, sbti!F:F, 0))&lt;&gt;"", INDEX(sbti!J:J, MATCH(A135, sbti!F:F, 0)),
        IF(INDEX(sbti!K:K, MATCH(A135, sbti!F:F, 0))&lt;&gt;"", INDEX(sbti!K:K, MATCH(A135, sbti!F:F, 0)), "")
    ),
"")</f>
        <v/>
      </c>
      <c r="J135" t="str">
        <f>IF(_xlfn.XLOOKUP(A135, sbti!L:L,sbti!M:M, "")="T","T",
IF(_xlfn.XLOOKUP(A135, sbti!L:L, sbti!M:M, "")="C","C",""))</f>
        <v/>
      </c>
      <c r="K135" t="str">
        <f>IF(OR(J135="T", J135="C"),
    _xlfn.XLOOKUP(A135, sbti!L:L,sbti!N:N),
    ""
)</f>
        <v/>
      </c>
      <c r="L135" t="str">
        <f>IF(_xlfn.XLOOKUP(A135, sbti!L:L,sbti!O:O, "")="s","T",
IF(_xlfn.XLOOKUP(A135, sbti!L:L, sbti!O:O, "")="c","C",""))</f>
        <v/>
      </c>
      <c r="M135" t="str">
        <f>IF(L135="T",_xlfn.XLOOKUP(A135,sbti!L:L,sbti!P:P,""),
IF(L135="C",_xlfn.XLOOKUP(A135,sbti!L:L,sbti!Q:Q,""),
""))</f>
        <v/>
      </c>
      <c r="N135" t="str">
        <f>IF(_xlfn.XLOOKUP(A135, sbti!R:R,sbti!S:S, "")="T","T",
IF(_xlfn.XLOOKUP(A135, sbti!R:R, sbti!S:S, "")="C","C",""))</f>
        <v/>
      </c>
      <c r="O135" t="str">
        <f>IF(OR(N135="T", N135="C"),
    _xlfn.XLOOKUP(A135, sbti!R:R,sbti!T:T),
    ""
)</f>
        <v/>
      </c>
      <c r="P135" t="str">
        <f>IFERROR(
    IF(INDEX(sbti!U:U, MATCH(A135, sbti!R:R, 0))&lt;&gt;"", "T",
        IF(INDEX(sbti!V:V, MATCH(A135, sbti!R:R, 0))&lt;&gt;"", "C", "")
    ),
"")</f>
        <v/>
      </c>
      <c r="Q135" t="str">
        <f>IFERROR(
    IF(INDEX(sbti!U:U, MATCH(A135, sbti!R:R, 0))&lt;&gt;"",
       INDEX(sbti!U:U, MATCH(A135, sbti!R:R, 0)),
       IF(INDEX(sbti!V:V, MATCH(A135, sbti!R:R, 0))&lt;&gt;"",
          INDEX(sbti!V:V, MATCH(A135, sbti!R:R, 0)),
          "")
    ),
"")</f>
        <v/>
      </c>
      <c r="R135" t="str">
        <f>IF(_xlfn.XLOOKUP(A135, sbti!W:W,sbti!X:X, "")="T","T",
IF(_xlfn.XLOOKUP(A135, sbti!W:W, sbti!X:X, "")="C","C",""))</f>
        <v/>
      </c>
      <c r="S135" t="str">
        <f>IF(R135="T",_xlfn.XLOOKUP(A135,sbti!W:W,sbti!Y:Y,""),
IF(R135="C",_xlfn.XLOOKUP(A135,sbti!W:W,sbti!Z:Z,""),
""))</f>
        <v/>
      </c>
    </row>
    <row r="136" spans="1:19">
      <c r="A136" t="str">
        <v>FedEx</v>
      </c>
      <c r="B136" t="str">
        <f>IF(_xlfn.XLOOKUP(A136, sbti!A:A,sbti!B:B, "")="Targets Set","T",
IF(_xlfn.XLOOKUP(A136, sbti!A:A, sbti!B:B, "")="Committed","C",""))</f>
        <v>C</v>
      </c>
      <c r="C136">
        <f>IF(OR(B136="T", B136="C"),
    _xlfn.XLOOKUP(A136, sbti!A:A, sbti!C:C, ""),
    ""
)</f>
        <v>2030</v>
      </c>
      <c r="D136" t="str">
        <f>IF(_xlfn.XLOOKUP(A136, sbti!A:A,sbti!D:D, "")="Targets Set","T",
IF(_xlfn.XLOOKUP(A136, sbti!A:A, sbti!D:D, "")="Committed","C",""))</f>
        <v/>
      </c>
      <c r="E136" t="str">
        <f>IF(OR(D136="T", D136="C"),
    _xlfn.XLOOKUP(A136, sbti!A:A, sbti!E:E, ""),
    ""
)</f>
        <v/>
      </c>
      <c r="F136" t="str">
        <f>IF(_xlfn.XLOOKUP(A136, sbti!F:F, sbti!G:G, "")="Targets Set","T",
IF(_xlfn.XLOOKUP(A136, sbti!F:F, sbti!G:G, "")="Committed","C",""))</f>
        <v/>
      </c>
      <c r="G136" t="str">
        <f>IF(OR('sbti evolution '!F136="T", 'sbti evolution '!F136="C"),
    _xlfn.XLOOKUP('sbti evolution '!A136, sbti!F:F, sbti!H:H, ""),
    ""
)</f>
        <v/>
      </c>
      <c r="H136" t="str">
        <f>IFERROR(
    IF(INDEX(sbti!J:J, MATCH(A136, sbti!F:F, 0))&lt;&gt;"", "T",
        IF(INDEX(sbti!K:K, MATCH(A136, sbti!F:F, 0))&lt;&gt;"", "C", "")
    ),
"")</f>
        <v/>
      </c>
      <c r="I136" t="str">
        <f>IFERROR(
    IF(INDEX(sbti!J:J, MATCH(A136, sbti!F:F, 0))&lt;&gt;"", INDEX(sbti!J:J, MATCH(A136, sbti!F:F, 0)),
        IF(INDEX(sbti!K:K, MATCH(A136, sbti!F:F, 0))&lt;&gt;"", INDEX(sbti!K:K, MATCH(A136, sbti!F:F, 0)), "")
    ),
"")</f>
        <v/>
      </c>
      <c r="J136" t="str">
        <f>IF(_xlfn.XLOOKUP(A136, sbti!L:L,sbti!M:M, "")="T","T",
IF(_xlfn.XLOOKUP(A136, sbti!L:L, sbti!M:M, "")="C","C",""))</f>
        <v/>
      </c>
      <c r="K136" t="str">
        <f>IF(OR(J136="T", J136="C"),
    _xlfn.XLOOKUP(A136, sbti!L:L,sbti!N:N),
    ""
)</f>
        <v/>
      </c>
      <c r="L136" t="str">
        <f>IF(_xlfn.XLOOKUP(A136, sbti!L:L,sbti!O:O, "")="s","T",
IF(_xlfn.XLOOKUP(A136, sbti!L:L, sbti!O:O, "")="c","C",""))</f>
        <v/>
      </c>
      <c r="M136" t="str">
        <f>IF(L136="T",_xlfn.XLOOKUP(A136,sbti!L:L,sbti!P:P,""),
IF(L136="C",_xlfn.XLOOKUP(A136,sbti!L:L,sbti!Q:Q,""),
""))</f>
        <v/>
      </c>
      <c r="N136" t="str">
        <f>IF(_xlfn.XLOOKUP(A136, sbti!R:R,sbti!S:S, "")="T","T",
IF(_xlfn.XLOOKUP(A136, sbti!R:R, sbti!S:S, "")="C","C",""))</f>
        <v/>
      </c>
      <c r="O136" t="str">
        <f>IF(OR(N136="T", N136="C"),
    _xlfn.XLOOKUP(A136, sbti!R:R,sbti!T:T),
    ""
)</f>
        <v/>
      </c>
      <c r="P136" t="str">
        <f>IFERROR(
    IF(INDEX(sbti!U:U, MATCH(A136, sbti!R:R, 0))&lt;&gt;"", "T",
        IF(INDEX(sbti!V:V, MATCH(A136, sbti!R:R, 0))&lt;&gt;"", "C", "")
    ),
"")</f>
        <v/>
      </c>
      <c r="Q136" t="str">
        <f>IFERROR(
    IF(INDEX(sbti!U:U, MATCH(A136, sbti!R:R, 0))&lt;&gt;"",
       INDEX(sbti!U:U, MATCH(A136, sbti!R:R, 0)),
       IF(INDEX(sbti!V:V, MATCH(A136, sbti!R:R, 0))&lt;&gt;"",
          INDEX(sbti!V:V, MATCH(A136, sbti!R:R, 0)),
          "")
    ),
"")</f>
        <v/>
      </c>
      <c r="R136" t="str">
        <f>IF(_xlfn.XLOOKUP(A136, sbti!W:W,sbti!X:X, "")="T","T",
IF(_xlfn.XLOOKUP(A136, sbti!W:W, sbti!X:X, "")="C","C",""))</f>
        <v/>
      </c>
      <c r="S136" t="str">
        <f>IF(R136="T",_xlfn.XLOOKUP(A136,sbti!W:W,sbti!Y:Y,""),
IF(R136="C",_xlfn.XLOOKUP(A136,sbti!W:W,sbti!Z:Z,""),
""))</f>
        <v/>
      </c>
    </row>
    <row r="137" spans="1:19">
      <c r="A137" t="str">
        <v>PTT</v>
      </c>
      <c r="B137" t="str">
        <f>IF(_xlfn.XLOOKUP(A137, sbti!A:A,sbti!B:B, "")="Targets Set","T",
IF(_xlfn.XLOOKUP(A137, sbti!A:A, sbti!B:B, "")="Committed","C",""))</f>
        <v/>
      </c>
      <c r="C137" t="str">
        <f>IF(OR(B137="T", B137="C"),
    _xlfn.XLOOKUP(A137, sbti!A:A, sbti!C:C, ""),
    ""
)</f>
        <v/>
      </c>
      <c r="D137" t="str">
        <f>IF(_xlfn.XLOOKUP(A137, sbti!A:A,sbti!D:D, "")="Targets Set","T",
IF(_xlfn.XLOOKUP(A137, sbti!A:A, sbti!D:D, "")="Committed","C",""))</f>
        <v/>
      </c>
      <c r="E137" t="str">
        <f>IF(OR(D137="T", D137="C"),
    _xlfn.XLOOKUP(A137, sbti!A:A, sbti!E:E, ""),
    ""
)</f>
        <v/>
      </c>
      <c r="F137" t="str">
        <f>IF(_xlfn.XLOOKUP(A137, sbti!F:F, sbti!G:G, "")="Targets Set","T",
IF(_xlfn.XLOOKUP(A137, sbti!F:F, sbti!G:G, "")="Committed","C",""))</f>
        <v/>
      </c>
      <c r="G137" t="str">
        <f>IF(OR('sbti evolution '!F137="T", 'sbti evolution '!F137="C"),
    _xlfn.XLOOKUP('sbti evolution '!A137, sbti!F:F, sbti!H:H, ""),
    ""
)</f>
        <v/>
      </c>
      <c r="H137" t="str">
        <f>IFERROR(
    IF(INDEX(sbti!J:J, MATCH(A137, sbti!F:F, 0))&lt;&gt;"", "T",
        IF(INDEX(sbti!K:K, MATCH(A137, sbti!F:F, 0))&lt;&gt;"", "C", "")
    ),
"")</f>
        <v/>
      </c>
      <c r="I137" t="str">
        <f>IFERROR(
    IF(INDEX(sbti!J:J, MATCH(A137, sbti!F:F, 0))&lt;&gt;"", INDEX(sbti!J:J, MATCH(A137, sbti!F:F, 0)),
        IF(INDEX(sbti!K:K, MATCH(A137, sbti!F:F, 0))&lt;&gt;"", INDEX(sbti!K:K, MATCH(A137, sbti!F:F, 0)), "")
    ),
"")</f>
        <v/>
      </c>
      <c r="J137" t="str">
        <f>IF(_xlfn.XLOOKUP(A137, sbti!L:L,sbti!M:M, "")="T","T",
IF(_xlfn.XLOOKUP(A137, sbti!L:L, sbti!M:M, "")="C","C",""))</f>
        <v/>
      </c>
      <c r="K137" t="str">
        <f>IF(OR(J137="T", J137="C"),
    _xlfn.XLOOKUP(A137, sbti!L:L,sbti!N:N),
    ""
)</f>
        <v/>
      </c>
      <c r="L137" t="str">
        <f>IF(_xlfn.XLOOKUP(A137, sbti!L:L,sbti!O:O, "")="s","T",
IF(_xlfn.XLOOKUP(A137, sbti!L:L, sbti!O:O, "")="c","C",""))</f>
        <v/>
      </c>
      <c r="M137" t="str">
        <f>IF(L137="T",_xlfn.XLOOKUP(A137,sbti!L:L,sbti!P:P,""),
IF(L137="C",_xlfn.XLOOKUP(A137,sbti!L:L,sbti!Q:Q,""),
""))</f>
        <v/>
      </c>
      <c r="N137" t="str">
        <f>IF(_xlfn.XLOOKUP(A137, sbti!R:R,sbti!S:S, "")="T","T",
IF(_xlfn.XLOOKUP(A137, sbti!R:R, sbti!S:S, "")="C","C",""))</f>
        <v/>
      </c>
      <c r="O137" t="str">
        <f>IF(OR(N137="T", N137="C"),
    _xlfn.XLOOKUP(A137, sbti!R:R,sbti!T:T),
    ""
)</f>
        <v/>
      </c>
      <c r="P137" t="str">
        <f>IFERROR(
    IF(INDEX(sbti!U:U, MATCH(A137, sbti!R:R, 0))&lt;&gt;"", "T",
        IF(INDEX(sbti!V:V, MATCH(A137, sbti!R:R, 0))&lt;&gt;"", "C", "")
    ),
"")</f>
        <v/>
      </c>
      <c r="Q137" t="str">
        <f>IFERROR(
    IF(INDEX(sbti!U:U, MATCH(A137, sbti!R:R, 0))&lt;&gt;"",
       INDEX(sbti!U:U, MATCH(A137, sbti!R:R, 0)),
       IF(INDEX(sbti!V:V, MATCH(A137, sbti!R:R, 0))&lt;&gt;"",
          INDEX(sbti!V:V, MATCH(A137, sbti!R:R, 0)),
          "")
    ),
"")</f>
        <v/>
      </c>
      <c r="R137" t="str">
        <f>IF(_xlfn.XLOOKUP(A137, sbti!W:W,sbti!X:X, "")="T","T",
IF(_xlfn.XLOOKUP(A137, sbti!W:W, sbti!X:X, "")="C","C",""))</f>
        <v/>
      </c>
      <c r="S137" t="str">
        <f>IF(R137="T",_xlfn.XLOOKUP(A137,sbti!W:W,sbti!Y:Y,""),
IF(R137="C",_xlfn.XLOOKUP(A137,sbti!W:W,sbti!Z:Z,""),
""))</f>
        <v/>
      </c>
    </row>
    <row r="138" spans="1:19">
      <c r="A138" t="str">
        <v>Banco Bilbao Vizcaya Argentaria</v>
      </c>
      <c r="B138" t="str">
        <f>IF(_xlfn.XLOOKUP(A138, sbti!A:A,sbti!B:B, "")="Targets Set","T",
IF(_xlfn.XLOOKUP(A138, sbti!A:A, sbti!B:B, "")="Committed","C",""))</f>
        <v/>
      </c>
      <c r="C138" t="str">
        <f>IF(OR(B138="T", B138="C"),
    _xlfn.XLOOKUP(A138, sbti!A:A, sbti!C:C, ""),
    ""
)</f>
        <v/>
      </c>
      <c r="D138" t="str">
        <f>IF(_xlfn.XLOOKUP(A138, sbti!A:A,sbti!D:D, "")="Targets Set","T",
IF(_xlfn.XLOOKUP(A138, sbti!A:A, sbti!D:D, "")="Committed","C",""))</f>
        <v/>
      </c>
      <c r="E138" t="str">
        <f>IF(OR(D138="T", D138="C"),
    _xlfn.XLOOKUP(A138, sbti!A:A, sbti!E:E, ""),
    ""
)</f>
        <v/>
      </c>
      <c r="F138" t="str">
        <f>IF(_xlfn.XLOOKUP(A138, sbti!F:F, sbti!G:G, "")="Targets Set","T",
IF(_xlfn.XLOOKUP(A138, sbti!F:F, sbti!G:G, "")="Committed","C",""))</f>
        <v>C</v>
      </c>
      <c r="G138">
        <f>IF(OR('sbti evolution '!F138="T", 'sbti evolution '!F138="C"),
    _xlfn.XLOOKUP('sbti evolution '!A138, sbti!F:F, sbti!H:H, ""),
    ""
)</f>
        <v>2030</v>
      </c>
      <c r="H138" t="str">
        <f>IFERROR(
    IF(INDEX(sbti!J:J, MATCH(A138, sbti!F:F, 0))&lt;&gt;"", "T",
        IF(INDEX(sbti!K:K, MATCH(A138, sbti!F:F, 0))&lt;&gt;"", "C", "")
    ),
"")</f>
        <v>C</v>
      </c>
      <c r="I138">
        <f>IFERROR(
    IF(INDEX(sbti!J:J, MATCH(A138, sbti!F:F, 0))&lt;&gt;"", INDEX(sbti!J:J, MATCH(A138, sbti!F:F, 0)),
        IF(INDEX(sbti!K:K, MATCH(A138, sbti!F:F, 0))&lt;&gt;"", INDEX(sbti!K:K, MATCH(A138, sbti!F:F, 0)), "")
    ),
"")</f>
        <v>2018</v>
      </c>
      <c r="J138" t="str">
        <f>IF(_xlfn.XLOOKUP(A138, sbti!L:L,sbti!M:M, "")="T","T",
IF(_xlfn.XLOOKUP(A138, sbti!L:L, sbti!M:M, "")="C","C",""))</f>
        <v>C</v>
      </c>
      <c r="K138">
        <f>IF(OR(J138="T", J138="C"),
    _xlfn.XLOOKUP(A138, sbti!L:L,sbti!N:N),
    ""
)</f>
        <v>2030</v>
      </c>
      <c r="L138" t="str">
        <f>IF(_xlfn.XLOOKUP(A138, sbti!L:L,sbti!O:O, "")="s","T",
IF(_xlfn.XLOOKUP(A138, sbti!L:L, sbti!O:O, "")="c","C",""))</f>
        <v/>
      </c>
      <c r="M138" t="str">
        <f>IF(L138="T",_xlfn.XLOOKUP(A138,sbti!L:L,sbti!P:P,""),
IF(L138="C",_xlfn.XLOOKUP(A138,sbti!L:L,sbti!Q:Q,""),
""))</f>
        <v/>
      </c>
      <c r="N138" t="str">
        <f>IF(_xlfn.XLOOKUP(A138, sbti!R:R,sbti!S:S, "")="T","T",
IF(_xlfn.XLOOKUP(A138, sbti!R:R, sbti!S:S, "")="C","C",""))</f>
        <v>C</v>
      </c>
      <c r="O138">
        <f>IF(OR(N138="T", N138="C"),
    _xlfn.XLOOKUP(A138, sbti!R:R,sbti!T:T),
    ""
)</f>
        <v>2030</v>
      </c>
      <c r="P138" t="str">
        <f>IFERROR(
    IF(INDEX(sbti!U:U, MATCH(A138, sbti!R:R, 0))&lt;&gt;"", "T",
        IF(INDEX(sbti!V:V, MATCH(A138, sbti!R:R, 0))&lt;&gt;"", "C", "")
    ),
"")</f>
        <v/>
      </c>
      <c r="Q138" t="str">
        <f>IFERROR(
    IF(INDEX(sbti!U:U, MATCH(A138, sbti!R:R, 0))&lt;&gt;"",
       INDEX(sbti!U:U, MATCH(A138, sbti!R:R, 0)),
       IF(INDEX(sbti!V:V, MATCH(A138, sbti!R:R, 0))&lt;&gt;"",
          INDEX(sbti!V:V, MATCH(A138, sbti!R:R, 0)),
          "")
    ),
"")</f>
        <v/>
      </c>
      <c r="R138" t="str">
        <f>IF(_xlfn.XLOOKUP(A138, sbti!W:W,sbti!X:X, "")="T","T",
IF(_xlfn.XLOOKUP(A138, sbti!W:W, sbti!X:X, "")="C","C",""))</f>
        <v>C</v>
      </c>
      <c r="S138">
        <f>IF(R138="T",_xlfn.XLOOKUP(A138,sbti!W:W,sbti!Y:Y,""),
IF(R138="C",_xlfn.XLOOKUP(A138,sbti!W:W,sbti!Z:Z,""),
""))</f>
        <v>2018</v>
      </c>
    </row>
    <row r="139" spans="1:19">
      <c r="A139" t="str">
        <v>SAIC Motor</v>
      </c>
      <c r="B139" t="str">
        <f>IF(_xlfn.XLOOKUP(A139, sbti!A:A,sbti!B:B, "")="Targets Set","T",
IF(_xlfn.XLOOKUP(A139, sbti!A:A, sbti!B:B, "")="Committed","C",""))</f>
        <v/>
      </c>
      <c r="C139" t="str">
        <f>IF(OR(B139="T", B139="C"),
    _xlfn.XLOOKUP(A139, sbti!A:A, sbti!C:C, ""),
    ""
)</f>
        <v/>
      </c>
      <c r="D139" t="str">
        <f>IF(_xlfn.XLOOKUP(A139, sbti!A:A,sbti!D:D, "")="Targets Set","T",
IF(_xlfn.XLOOKUP(A139, sbti!A:A, sbti!D:D, "")="Committed","C",""))</f>
        <v/>
      </c>
      <c r="E139" t="str">
        <f>IF(OR(D139="T", D139="C"),
    _xlfn.XLOOKUP(A139, sbti!A:A, sbti!E:E, ""),
    ""
)</f>
        <v/>
      </c>
      <c r="F139" t="str">
        <f>IF(_xlfn.XLOOKUP(A139, sbti!F:F, sbti!G:G, "")="Targets Set","T",
IF(_xlfn.XLOOKUP(A139, sbti!F:F, sbti!G:G, "")="Committed","C",""))</f>
        <v/>
      </c>
      <c r="G139" t="str">
        <f>IF(OR('sbti evolution '!F139="T", 'sbti evolution '!F139="C"),
    _xlfn.XLOOKUP('sbti evolution '!A139, sbti!F:F, sbti!H:H, ""),
    ""
)</f>
        <v/>
      </c>
      <c r="H139" t="str">
        <f>IFERROR(
    IF(INDEX(sbti!J:J, MATCH(A139, sbti!F:F, 0))&lt;&gt;"", "T",
        IF(INDEX(sbti!K:K, MATCH(A139, sbti!F:F, 0))&lt;&gt;"", "C", "")
    ),
"")</f>
        <v/>
      </c>
      <c r="I139" t="str">
        <f>IFERROR(
    IF(INDEX(sbti!J:J, MATCH(A139, sbti!F:F, 0))&lt;&gt;"", INDEX(sbti!J:J, MATCH(A139, sbti!F:F, 0)),
        IF(INDEX(sbti!K:K, MATCH(A139, sbti!F:F, 0))&lt;&gt;"", INDEX(sbti!K:K, MATCH(A139, sbti!F:F, 0)), "")
    ),
"")</f>
        <v/>
      </c>
      <c r="J139" t="str">
        <f>IF(_xlfn.XLOOKUP(A139, sbti!L:L,sbti!M:M, "")="T","T",
IF(_xlfn.XLOOKUP(A139, sbti!L:L, sbti!M:M, "")="C","C",""))</f>
        <v/>
      </c>
      <c r="K139" t="str">
        <f>IF(OR(J139="T", J139="C"),
    _xlfn.XLOOKUP(A139, sbti!L:L,sbti!N:N),
    ""
)</f>
        <v/>
      </c>
      <c r="L139" t="str">
        <f>IF(_xlfn.XLOOKUP(A139, sbti!L:L,sbti!O:O, "")="s","T",
IF(_xlfn.XLOOKUP(A139, sbti!L:L, sbti!O:O, "")="c","C",""))</f>
        <v/>
      </c>
      <c r="M139" t="str">
        <f>IF(L139="T",_xlfn.XLOOKUP(A139,sbti!L:L,sbti!P:P,""),
IF(L139="C",_xlfn.XLOOKUP(A139,sbti!L:L,sbti!Q:Q,""),
""))</f>
        <v/>
      </c>
      <c r="N139" t="str">
        <f>IF(_xlfn.XLOOKUP(A139, sbti!R:R,sbti!S:S, "")="T","T",
IF(_xlfn.XLOOKUP(A139, sbti!R:R, sbti!S:S, "")="C","C",""))</f>
        <v/>
      </c>
      <c r="O139" t="str">
        <f>IF(OR(N139="T", N139="C"),
    _xlfn.XLOOKUP(A139, sbti!R:R,sbti!T:T),
    ""
)</f>
        <v/>
      </c>
      <c r="P139" t="str">
        <f>IFERROR(
    IF(INDEX(sbti!U:U, MATCH(A139, sbti!R:R, 0))&lt;&gt;"", "T",
        IF(INDEX(sbti!V:V, MATCH(A139, sbti!R:R, 0))&lt;&gt;"", "C", "")
    ),
"")</f>
        <v/>
      </c>
      <c r="Q139" t="str">
        <f>IFERROR(
    IF(INDEX(sbti!U:U, MATCH(A139, sbti!R:R, 0))&lt;&gt;"",
       INDEX(sbti!U:U, MATCH(A139, sbti!R:R, 0)),
       IF(INDEX(sbti!V:V, MATCH(A139, sbti!R:R, 0))&lt;&gt;"",
          INDEX(sbti!V:V, MATCH(A139, sbti!R:R, 0)),
          "")
    ),
"")</f>
        <v/>
      </c>
      <c r="R139" t="str">
        <f>IF(_xlfn.XLOOKUP(A139, sbti!W:W,sbti!X:X, "")="T","T",
IF(_xlfn.XLOOKUP(A139, sbti!W:W, sbti!X:X, "")="C","C",""))</f>
        <v/>
      </c>
      <c r="S139" t="str">
        <f>IF(R139="T",_xlfn.XLOOKUP(A139,sbti!W:W,sbti!Y:Y,""),
IF(R139="C",_xlfn.XLOOKUP(A139,sbti!W:W,sbti!Z:Z,""),
""))</f>
        <v/>
      </c>
    </row>
    <row r="140" spans="1:19">
      <c r="A140" t="str">
        <v>UBS Group</v>
      </c>
      <c r="B140" t="str">
        <f>IF(_xlfn.XLOOKUP(A140, sbti!A:A,sbti!B:B, "")="Targets Set","T",
IF(_xlfn.XLOOKUP(A140, sbti!A:A, sbti!B:B, "")="Committed","C",""))</f>
        <v/>
      </c>
      <c r="C140" t="str">
        <f>IF(OR(B140="T", B140="C"),
    _xlfn.XLOOKUP(A140, sbti!A:A, sbti!C:C, ""),
    ""
)</f>
        <v/>
      </c>
      <c r="D140" t="str">
        <f>IF(_xlfn.XLOOKUP(A140, sbti!A:A,sbti!D:D, "")="Targets Set","T",
IF(_xlfn.XLOOKUP(A140, sbti!A:A, sbti!D:D, "")="Committed","C",""))</f>
        <v/>
      </c>
      <c r="E140" t="str">
        <f>IF(OR(D140="T", D140="C"),
    _xlfn.XLOOKUP(A140, sbti!A:A, sbti!E:E, ""),
    ""
)</f>
        <v/>
      </c>
      <c r="F140" t="str">
        <f>IF(_xlfn.XLOOKUP(A140, sbti!F:F, sbti!G:G, "")="Targets Set","T",
IF(_xlfn.XLOOKUP(A140, sbti!F:F, sbti!G:G, "")="Committed","C",""))</f>
        <v/>
      </c>
      <c r="G140" t="str">
        <f>IF(OR('sbti evolution '!F140="T", 'sbti evolution '!F140="C"),
    _xlfn.XLOOKUP('sbti evolution '!A140, sbti!F:F, sbti!H:H, ""),
    ""
)</f>
        <v/>
      </c>
      <c r="H140" t="str">
        <f>IFERROR(
    IF(INDEX(sbti!J:J, MATCH(A140, sbti!F:F, 0))&lt;&gt;"", "T",
        IF(INDEX(sbti!K:K, MATCH(A140, sbti!F:F, 0))&lt;&gt;"", "C", "")
    ),
"")</f>
        <v/>
      </c>
      <c r="I140" t="str">
        <f>IFERROR(
    IF(INDEX(sbti!J:J, MATCH(A140, sbti!F:F, 0))&lt;&gt;"", INDEX(sbti!J:J, MATCH(A140, sbti!F:F, 0)),
        IF(INDEX(sbti!K:K, MATCH(A140, sbti!F:F, 0))&lt;&gt;"", INDEX(sbti!K:K, MATCH(A140, sbti!F:F, 0)), "")
    ),
"")</f>
        <v/>
      </c>
      <c r="J140" t="str">
        <f>IF(_xlfn.XLOOKUP(A140, sbti!L:L,sbti!M:M, "")="T","T",
IF(_xlfn.XLOOKUP(A140, sbti!L:L, sbti!M:M, "")="C","C",""))</f>
        <v/>
      </c>
      <c r="K140" t="str">
        <f>IF(OR(J140="T", J140="C"),
    _xlfn.XLOOKUP(A140, sbti!L:L,sbti!N:N),
    ""
)</f>
        <v/>
      </c>
      <c r="L140" t="str">
        <f>IF(_xlfn.XLOOKUP(A140, sbti!L:L,sbti!O:O, "")="s","T",
IF(_xlfn.XLOOKUP(A140, sbti!L:L, sbti!O:O, "")="c","C",""))</f>
        <v/>
      </c>
      <c r="M140" t="str">
        <f>IF(L140="T",_xlfn.XLOOKUP(A140,sbti!L:L,sbti!P:P,""),
IF(L140="C",_xlfn.XLOOKUP(A140,sbti!L:L,sbti!Q:Q,""),
""))</f>
        <v/>
      </c>
      <c r="N140" t="str">
        <f>IF(_xlfn.XLOOKUP(A140, sbti!R:R,sbti!S:S, "")="T","T",
IF(_xlfn.XLOOKUP(A140, sbti!R:R, sbti!S:S, "")="C","C",""))</f>
        <v/>
      </c>
      <c r="O140" t="str">
        <f>IF(OR(N140="T", N140="C"),
    _xlfn.XLOOKUP(A140, sbti!R:R,sbti!T:T),
    ""
)</f>
        <v/>
      </c>
      <c r="P140" t="str">
        <f>IFERROR(
    IF(INDEX(sbti!U:U, MATCH(A140, sbti!R:R, 0))&lt;&gt;"", "T",
        IF(INDEX(sbti!V:V, MATCH(A140, sbti!R:R, 0))&lt;&gt;"", "C", "")
    ),
"")</f>
        <v/>
      </c>
      <c r="Q140" t="str">
        <f>IFERROR(
    IF(INDEX(sbti!U:U, MATCH(A140, sbti!R:R, 0))&lt;&gt;"",
       INDEX(sbti!U:U, MATCH(A140, sbti!R:R, 0)),
       IF(INDEX(sbti!V:V, MATCH(A140, sbti!R:R, 0))&lt;&gt;"",
          INDEX(sbti!V:V, MATCH(A140, sbti!R:R, 0)),
          "")
    ),
"")</f>
        <v/>
      </c>
      <c r="R140" t="str">
        <f>IF(_xlfn.XLOOKUP(A140, sbti!W:W,sbti!X:X, "")="T","T",
IF(_xlfn.XLOOKUP(A140, sbti!W:W, sbti!X:X, "")="C","C",""))</f>
        <v/>
      </c>
      <c r="S140" t="str">
        <f>IF(R140="T",_xlfn.XLOOKUP(A140,sbti!W:W,sbti!Y:Y,""),
IF(R140="C",_xlfn.XLOOKUP(A140,sbti!W:W,sbti!Z:Z,""),
""))</f>
        <v/>
      </c>
    </row>
    <row r="141" spans="1:19">
      <c r="A141" t="str">
        <v>E.ON</v>
      </c>
      <c r="B141" t="str">
        <f>IF(_xlfn.XLOOKUP(A141, sbti!A:A,sbti!B:B, "")="Targets Set","T",
IF(_xlfn.XLOOKUP(A141, sbti!A:A, sbti!B:B, "")="Committed","C",""))</f>
        <v>T</v>
      </c>
      <c r="C141">
        <f>IF(OR(B141="T", B141="C"),
    _xlfn.XLOOKUP(A141, sbti!A:A, sbti!C:C, ""),
    ""
)</f>
        <v>2030</v>
      </c>
      <c r="D141" t="str">
        <f>IF(_xlfn.XLOOKUP(A141, sbti!A:A,sbti!D:D, "")="Targets Set","T",
IF(_xlfn.XLOOKUP(A141, sbti!A:A, sbti!D:D, "")="Committed","C",""))</f>
        <v/>
      </c>
      <c r="E141" t="str">
        <f>IF(OR(D141="T", D141="C"),
    _xlfn.XLOOKUP(A141, sbti!A:A, sbti!E:E, ""),
    ""
)</f>
        <v/>
      </c>
      <c r="F141" t="str">
        <f>IF(_xlfn.XLOOKUP(A141, sbti!F:F, sbti!G:G, "")="Targets Set","T",
IF(_xlfn.XLOOKUP(A141, sbti!F:F, sbti!G:G, "")="Committed","C",""))</f>
        <v>T</v>
      </c>
      <c r="G141">
        <f>IF(OR('sbti evolution '!F141="T", 'sbti evolution '!F141="C"),
    _xlfn.XLOOKUP('sbti evolution '!A141, sbti!F:F, sbti!H:H, ""),
    ""
)</f>
        <v>2030</v>
      </c>
      <c r="H141" t="str">
        <f>IFERROR(
    IF(INDEX(sbti!J:J, MATCH(A141, sbti!F:F, 0))&lt;&gt;"", "T",
        IF(INDEX(sbti!K:K, MATCH(A141, sbti!F:F, 0))&lt;&gt;"", "C", "")
    ),
"")</f>
        <v>C</v>
      </c>
      <c r="I141">
        <f>IFERROR(
    IF(INDEX(sbti!J:J, MATCH(A141, sbti!F:F, 0))&lt;&gt;"", INDEX(sbti!J:J, MATCH(A141, sbti!F:F, 0)),
        IF(INDEX(sbti!K:K, MATCH(A141, sbti!F:F, 0))&lt;&gt;"", INDEX(sbti!K:K, MATCH(A141, sbti!F:F, 0)), "")
    ),
"")</f>
        <v>2022</v>
      </c>
      <c r="J141" t="str">
        <f>IF(_xlfn.XLOOKUP(A141, sbti!L:L,sbti!M:M, "")="T","T",
IF(_xlfn.XLOOKUP(A141, sbti!L:L, sbti!M:M, "")="C","C",""))</f>
        <v>T</v>
      </c>
      <c r="K141">
        <f>IF(OR(J141="T", J141="C"),
    _xlfn.XLOOKUP(A141, sbti!L:L,sbti!N:N),
    ""
)</f>
        <v>2030</v>
      </c>
      <c r="L141" t="str">
        <f>IF(_xlfn.XLOOKUP(A141, sbti!L:L,sbti!O:O, "")="s","T",
IF(_xlfn.XLOOKUP(A141, sbti!L:L, sbti!O:O, "")="c","C",""))</f>
        <v/>
      </c>
      <c r="M141" t="str">
        <f>IF(L141="T",_xlfn.XLOOKUP(A141,sbti!L:L,sbti!P:P,""),
IF(L141="C",_xlfn.XLOOKUP(A141,sbti!L:L,sbti!Q:Q,""),
""))</f>
        <v/>
      </c>
      <c r="N141" t="str">
        <f>IF(_xlfn.XLOOKUP(A141, sbti!R:R,sbti!S:S, "")="T","T",
IF(_xlfn.XLOOKUP(A141, sbti!R:R, sbti!S:S, "")="C","C",""))</f>
        <v>T</v>
      </c>
      <c r="O141">
        <f>IF(OR(N141="T", N141="C"),
    _xlfn.XLOOKUP(A141, sbti!R:R,sbti!T:T),
    ""
)</f>
        <v>2030</v>
      </c>
      <c r="P141" t="str">
        <f>IFERROR(
    IF(INDEX(sbti!U:U, MATCH(A141, sbti!R:R, 0))&lt;&gt;"", "T",
        IF(INDEX(sbti!V:V, MATCH(A141, sbti!R:R, 0))&lt;&gt;"", "C", "")
    ),
"")</f>
        <v>C</v>
      </c>
      <c r="Q141">
        <f>IFERROR(
    IF(INDEX(sbti!U:U, MATCH(A141, sbti!R:R, 0))&lt;&gt;"",
       INDEX(sbti!U:U, MATCH(A141, sbti!R:R, 0)),
       IF(INDEX(sbti!V:V, MATCH(A141, sbti!R:R, 0))&lt;&gt;"",
          INDEX(sbti!V:V, MATCH(A141, sbti!R:R, 0)),
          "")
    ),
"")</f>
        <v>2030</v>
      </c>
      <c r="R141" t="str">
        <f>IF(_xlfn.XLOOKUP(A141, sbti!W:W,sbti!X:X, "")="T","T",
IF(_xlfn.XLOOKUP(A141, sbti!W:W, sbti!X:X, "")="C","C",""))</f>
        <v>C</v>
      </c>
      <c r="S141">
        <f>IF(R141="T",_xlfn.XLOOKUP(A141,sbti!W:W,sbti!Y:Y,""),
IF(R141="C",_xlfn.XLOOKUP(A141,sbti!W:W,sbti!Z:Z,""),
""))</f>
        <v>2021</v>
      </c>
    </row>
    <row r="142" spans="1:19">
      <c r="A142" t="str">
        <v>People's Insurance Co. of China</v>
      </c>
      <c r="B142" t="str">
        <f>IF(_xlfn.XLOOKUP(A142, sbti!A:A,sbti!B:B, "")="Targets Set","T",
IF(_xlfn.XLOOKUP(A142, sbti!A:A, sbti!B:B, "")="Committed","C",""))</f>
        <v/>
      </c>
      <c r="C142" t="str">
        <f>IF(OR(B142="T", B142="C"),
    _xlfn.XLOOKUP(A142, sbti!A:A, sbti!C:C, ""),
    ""
)</f>
        <v/>
      </c>
      <c r="D142" t="str">
        <f>IF(_xlfn.XLOOKUP(A142, sbti!A:A,sbti!D:D, "")="Targets Set","T",
IF(_xlfn.XLOOKUP(A142, sbti!A:A, sbti!D:D, "")="Committed","C",""))</f>
        <v/>
      </c>
      <c r="E142" t="str">
        <f>IF(OR(D142="T", D142="C"),
    _xlfn.XLOOKUP(A142, sbti!A:A, sbti!E:E, ""),
    ""
)</f>
        <v/>
      </c>
      <c r="F142" t="str">
        <f>IF(_xlfn.XLOOKUP(A142, sbti!F:F, sbti!G:G, "")="Targets Set","T",
IF(_xlfn.XLOOKUP(A142, sbti!F:F, sbti!G:G, "")="Committed","C",""))</f>
        <v/>
      </c>
      <c r="G142" t="str">
        <f>IF(OR('sbti evolution '!F142="T", 'sbti evolution '!F142="C"),
    _xlfn.XLOOKUP('sbti evolution '!A142, sbti!F:F, sbti!H:H, ""),
    ""
)</f>
        <v/>
      </c>
      <c r="H142" t="str">
        <f>IFERROR(
    IF(INDEX(sbti!J:J, MATCH(A142, sbti!F:F, 0))&lt;&gt;"", "T",
        IF(INDEX(sbti!K:K, MATCH(A142, sbti!F:F, 0))&lt;&gt;"", "C", "")
    ),
"")</f>
        <v/>
      </c>
      <c r="I142" t="str">
        <f>IFERROR(
    IF(INDEX(sbti!J:J, MATCH(A142, sbti!F:F, 0))&lt;&gt;"", INDEX(sbti!J:J, MATCH(A142, sbti!F:F, 0)),
        IF(INDEX(sbti!K:K, MATCH(A142, sbti!F:F, 0))&lt;&gt;"", INDEX(sbti!K:K, MATCH(A142, sbti!F:F, 0)), "")
    ),
"")</f>
        <v/>
      </c>
      <c r="J142" t="str">
        <f>IF(_xlfn.XLOOKUP(A142, sbti!L:L,sbti!M:M, "")="T","T",
IF(_xlfn.XLOOKUP(A142, sbti!L:L, sbti!M:M, "")="C","C",""))</f>
        <v/>
      </c>
      <c r="K142" t="str">
        <f>IF(OR(J142="T", J142="C"),
    _xlfn.XLOOKUP(A142, sbti!L:L,sbti!N:N),
    ""
)</f>
        <v/>
      </c>
      <c r="L142" t="str">
        <f>IF(_xlfn.XLOOKUP(A142, sbti!L:L,sbti!O:O, "")="s","T",
IF(_xlfn.XLOOKUP(A142, sbti!L:L, sbti!O:O, "")="c","C",""))</f>
        <v/>
      </c>
      <c r="M142" t="str">
        <f>IF(L142="T",_xlfn.XLOOKUP(A142,sbti!L:L,sbti!P:P,""),
IF(L142="C",_xlfn.XLOOKUP(A142,sbti!L:L,sbti!Q:Q,""),
""))</f>
        <v/>
      </c>
      <c r="N142" t="str">
        <f>IF(_xlfn.XLOOKUP(A142, sbti!R:R,sbti!S:S, "")="T","T",
IF(_xlfn.XLOOKUP(A142, sbti!R:R, sbti!S:S, "")="C","C",""))</f>
        <v/>
      </c>
      <c r="O142" t="str">
        <f>IF(OR(N142="T", N142="C"),
    _xlfn.XLOOKUP(A142, sbti!R:R,sbti!T:T),
    ""
)</f>
        <v/>
      </c>
      <c r="P142" t="str">
        <f>IFERROR(
    IF(INDEX(sbti!U:U, MATCH(A142, sbti!R:R, 0))&lt;&gt;"", "T",
        IF(INDEX(sbti!V:V, MATCH(A142, sbti!R:R, 0))&lt;&gt;"", "C", "")
    ),
"")</f>
        <v/>
      </c>
      <c r="Q142" t="str">
        <f>IFERROR(
    IF(INDEX(sbti!U:U, MATCH(A142, sbti!R:R, 0))&lt;&gt;"",
       INDEX(sbti!U:U, MATCH(A142, sbti!R:R, 0)),
       IF(INDEX(sbti!V:V, MATCH(A142, sbti!R:R, 0))&lt;&gt;"",
          INDEX(sbti!V:V, MATCH(A142, sbti!R:R, 0)),
          "")
    ),
"")</f>
        <v/>
      </c>
      <c r="R142" t="str">
        <f>IF(_xlfn.XLOOKUP(A142, sbti!W:W,sbti!X:X, "")="T","T",
IF(_xlfn.XLOOKUP(A142, sbti!W:W, sbti!X:X, "")="C","C",""))</f>
        <v/>
      </c>
      <c r="S142" t="str">
        <f>IF(R142="T",_xlfn.XLOOKUP(A142,sbti!W:W,sbti!Y:Y,""),
IF(R142="C",_xlfn.XLOOKUP(A142,sbti!W:W,sbti!Z:Z,""),
""))</f>
        <v/>
      </c>
    </row>
    <row r="143" spans="1:19">
      <c r="A143" t="str">
        <v>Brookfield</v>
      </c>
      <c r="B143" t="str">
        <f>IF(_xlfn.XLOOKUP(A143, sbti!A:A,sbti!B:B, "")="Targets Set","T",
IF(_xlfn.XLOOKUP(A143, sbti!A:A, sbti!B:B, "")="Committed","C",""))</f>
        <v/>
      </c>
      <c r="C143" t="str">
        <f>IF(OR(B143="T", B143="C"),
    _xlfn.XLOOKUP(A143, sbti!A:A, sbti!C:C, ""),
    ""
)</f>
        <v/>
      </c>
      <c r="D143" t="str">
        <f>IF(_xlfn.XLOOKUP(A143, sbti!A:A,sbti!D:D, "")="Targets Set","T",
IF(_xlfn.XLOOKUP(A143, sbti!A:A, sbti!D:D, "")="Committed","C",""))</f>
        <v/>
      </c>
      <c r="E143" t="str">
        <f>IF(OR(D143="T", D143="C"),
    _xlfn.XLOOKUP(A143, sbti!A:A, sbti!E:E, ""),
    ""
)</f>
        <v/>
      </c>
      <c r="F143" t="str">
        <f>IF(_xlfn.XLOOKUP(A143, sbti!F:F, sbti!G:G, "")="Targets Set","T",
IF(_xlfn.XLOOKUP(A143, sbti!F:F, sbti!G:G, "")="Committed","C",""))</f>
        <v/>
      </c>
      <c r="G143" t="str">
        <f>IF(OR('sbti evolution '!F143="T", 'sbti evolution '!F143="C"),
    _xlfn.XLOOKUP('sbti evolution '!A143, sbti!F:F, sbti!H:H, ""),
    ""
)</f>
        <v/>
      </c>
      <c r="H143" t="str">
        <f>IFERROR(
    IF(INDEX(sbti!J:J, MATCH(A143, sbti!F:F, 0))&lt;&gt;"", "T",
        IF(INDEX(sbti!K:K, MATCH(A143, sbti!F:F, 0))&lt;&gt;"", "C", "")
    ),
"")</f>
        <v/>
      </c>
      <c r="I143" t="str">
        <f>IFERROR(
    IF(INDEX(sbti!J:J, MATCH(A143, sbti!F:F, 0))&lt;&gt;"", INDEX(sbti!J:J, MATCH(A143, sbti!F:F, 0)),
        IF(INDEX(sbti!K:K, MATCH(A143, sbti!F:F, 0))&lt;&gt;"", INDEX(sbti!K:K, MATCH(A143, sbti!F:F, 0)), "")
    ),
"")</f>
        <v/>
      </c>
      <c r="J143" t="str">
        <f>IF(_xlfn.XLOOKUP(A143, sbti!L:L,sbti!M:M, "")="T","T",
IF(_xlfn.XLOOKUP(A143, sbti!L:L, sbti!M:M, "")="C","C",""))</f>
        <v/>
      </c>
      <c r="K143" t="str">
        <f>IF(OR(J143="T", J143="C"),
    _xlfn.XLOOKUP(A143, sbti!L:L,sbti!N:N),
    ""
)</f>
        <v/>
      </c>
      <c r="L143" t="str">
        <f>IF(_xlfn.XLOOKUP(A143, sbti!L:L,sbti!O:O, "")="s","T",
IF(_xlfn.XLOOKUP(A143, sbti!L:L, sbti!O:O, "")="c","C",""))</f>
        <v/>
      </c>
      <c r="M143" t="str">
        <f>IF(L143="T",_xlfn.XLOOKUP(A143,sbti!L:L,sbti!P:P,""),
IF(L143="C",_xlfn.XLOOKUP(A143,sbti!L:L,sbti!Q:Q,""),
""))</f>
        <v/>
      </c>
      <c r="N143" t="str">
        <f>IF(_xlfn.XLOOKUP(A143, sbti!R:R,sbti!S:S, "")="T","T",
IF(_xlfn.XLOOKUP(A143, sbti!R:R, sbti!S:S, "")="C","C",""))</f>
        <v/>
      </c>
      <c r="O143" t="str">
        <f>IF(OR(N143="T", N143="C"),
    _xlfn.XLOOKUP(A143, sbti!R:R,sbti!T:T),
    ""
)</f>
        <v/>
      </c>
      <c r="P143" t="str">
        <f>IFERROR(
    IF(INDEX(sbti!U:U, MATCH(A143, sbti!R:R, 0))&lt;&gt;"", "T",
        IF(INDEX(sbti!V:V, MATCH(A143, sbti!R:R, 0))&lt;&gt;"", "C", "")
    ),
"")</f>
        <v/>
      </c>
      <c r="Q143" t="str">
        <f>IFERROR(
    IF(INDEX(sbti!U:U, MATCH(A143, sbti!R:R, 0))&lt;&gt;"",
       INDEX(sbti!U:U, MATCH(A143, sbti!R:R, 0)),
       IF(INDEX(sbti!V:V, MATCH(A143, sbti!R:R, 0))&lt;&gt;"",
          INDEX(sbti!V:V, MATCH(A143, sbti!R:R, 0)),
          "")
    ),
"")</f>
        <v/>
      </c>
      <c r="R143" t="str">
        <f>IF(_xlfn.XLOOKUP(A143, sbti!W:W,sbti!X:X, "")="T","T",
IF(_xlfn.XLOOKUP(A143, sbti!W:W, sbti!X:X, "")="C","C",""))</f>
        <v/>
      </c>
      <c r="S143" t="str">
        <f>IF(R143="T",_xlfn.XLOOKUP(A143,sbti!W:W,sbti!Y:Y,""),
IF(R143="C",_xlfn.XLOOKUP(A143,sbti!W:W,sbti!Z:Z,""),
""))</f>
        <v/>
      </c>
    </row>
    <row r="144" spans="1:19">
      <c r="A144" t="str">
        <v>Archer Daniels Midland</v>
      </c>
      <c r="B144" t="str">
        <f>IF(_xlfn.XLOOKUP(A144, sbti!A:A,sbti!B:B, "")="Targets Set","T",
IF(_xlfn.XLOOKUP(A144, sbti!A:A, sbti!B:B, "")="Committed","C",""))</f>
        <v/>
      </c>
      <c r="C144" t="str">
        <f>IF(OR(B144="T", B144="C"),
    _xlfn.XLOOKUP(A144, sbti!A:A, sbti!C:C, ""),
    ""
)</f>
        <v/>
      </c>
      <c r="D144" t="str">
        <f>IF(_xlfn.XLOOKUP(A144, sbti!A:A,sbti!D:D, "")="Targets Set","T",
IF(_xlfn.XLOOKUP(A144, sbti!A:A, sbti!D:D, "")="Committed","C",""))</f>
        <v/>
      </c>
      <c r="E144" t="str">
        <f>IF(OR(D144="T", D144="C"),
    _xlfn.XLOOKUP(A144, sbti!A:A, sbti!E:E, ""),
    ""
)</f>
        <v/>
      </c>
      <c r="F144" t="str">
        <f>IF(_xlfn.XLOOKUP(A144, sbti!F:F, sbti!G:G, "")="Targets Set","T",
IF(_xlfn.XLOOKUP(A144, sbti!F:F, sbti!G:G, "")="Committed","C",""))</f>
        <v>C</v>
      </c>
      <c r="G144">
        <f>IF(OR('sbti evolution '!F144="T", 'sbti evolution '!F144="C"),
    _xlfn.XLOOKUP('sbti evolution '!A144, sbti!F:F, sbti!H:H, ""),
    ""
)</f>
        <v>2030</v>
      </c>
      <c r="H144" t="str">
        <f>IFERROR(
    IF(INDEX(sbti!J:J, MATCH(A144, sbti!F:F, 0))&lt;&gt;"", "T",
        IF(INDEX(sbti!K:K, MATCH(A144, sbti!F:F, 0))&lt;&gt;"", "C", "")
    ),
"")</f>
        <v>C</v>
      </c>
      <c r="I144">
        <f>IFERROR(
    IF(INDEX(sbti!J:J, MATCH(A144, sbti!F:F, 0))&lt;&gt;"", INDEX(sbti!J:J, MATCH(A144, sbti!F:F, 0)),
        IF(INDEX(sbti!K:K, MATCH(A144, sbti!F:F, 0))&lt;&gt;"", INDEX(sbti!K:K, MATCH(A144, sbti!F:F, 0)), "")
    ),
"")</f>
        <v>2022</v>
      </c>
      <c r="J144" t="str">
        <f>IF(_xlfn.XLOOKUP(A144, sbti!L:L,sbti!M:M, "")="T","T",
IF(_xlfn.XLOOKUP(A144, sbti!L:L, sbti!M:M, "")="C","C",""))</f>
        <v/>
      </c>
      <c r="K144" t="str">
        <f>IF(OR(J144="T", J144="C"),
    _xlfn.XLOOKUP(A144, sbti!L:L,sbti!N:N),
    ""
)</f>
        <v/>
      </c>
      <c r="L144" t="str">
        <f>IF(_xlfn.XLOOKUP(A144, sbti!L:L,sbti!O:O, "")="s","T",
IF(_xlfn.XLOOKUP(A144, sbti!L:L, sbti!O:O, "")="c","C",""))</f>
        <v/>
      </c>
      <c r="M144" t="str">
        <f>IF(L144="T",_xlfn.XLOOKUP(A144,sbti!L:L,sbti!P:P,""),
IF(L144="C",_xlfn.XLOOKUP(A144,sbti!L:L,sbti!Q:Q,""),
""))</f>
        <v/>
      </c>
      <c r="N144" t="str">
        <f>IF(_xlfn.XLOOKUP(A144, sbti!R:R,sbti!S:S, "")="T","T",
IF(_xlfn.XLOOKUP(A144, sbti!R:R, sbti!S:S, "")="C","C",""))</f>
        <v/>
      </c>
      <c r="O144" t="str">
        <f>IF(OR(N144="T", N144="C"),
    _xlfn.XLOOKUP(A144, sbti!R:R,sbti!T:T),
    ""
)</f>
        <v/>
      </c>
      <c r="P144" t="str">
        <f>IFERROR(
    IF(INDEX(sbti!U:U, MATCH(A144, sbti!R:R, 0))&lt;&gt;"", "T",
        IF(INDEX(sbti!V:V, MATCH(A144, sbti!R:R, 0))&lt;&gt;"", "C", "")
    ),
"")</f>
        <v>C</v>
      </c>
      <c r="Q144">
        <f>IFERROR(
    IF(INDEX(sbti!U:U, MATCH(A144, sbti!R:R, 0))&lt;&gt;"",
       INDEX(sbti!U:U, MATCH(A144, sbti!R:R, 0)),
       IF(INDEX(sbti!V:V, MATCH(A144, sbti!R:R, 0))&lt;&gt;"",
          INDEX(sbti!V:V, MATCH(A144, sbti!R:R, 0)),
          "")
    ),
"")</f>
        <v>2035</v>
      </c>
      <c r="R144" t="str">
        <f>IF(_xlfn.XLOOKUP(A144, sbti!W:W,sbti!X:X, "")="T","T",
IF(_xlfn.XLOOKUP(A144, sbti!W:W, sbti!X:X, "")="C","C",""))</f>
        <v/>
      </c>
      <c r="S144" t="str">
        <f>IF(R144="T",_xlfn.XLOOKUP(A144,sbti!W:W,sbti!Y:Y,""),
IF(R144="C",_xlfn.XLOOKUP(A144,sbti!W:W,sbti!Z:Z,""),
""))</f>
        <v/>
      </c>
    </row>
    <row r="145" spans="1:19">
      <c r="A145" t="str">
        <v>Siemens</v>
      </c>
      <c r="B145" t="str">
        <f>IF(_xlfn.XLOOKUP(A145, sbti!A:A,sbti!B:B, "")="Targets Set","T",
IF(_xlfn.XLOOKUP(A145, sbti!A:A, sbti!B:B, "")="Committed","C",""))</f>
        <v>T</v>
      </c>
      <c r="C145">
        <f>IF(OR(B145="T", B145="C"),
    _xlfn.XLOOKUP(A145, sbti!A:A, sbti!C:C, ""),
    ""
)</f>
        <v>2030</v>
      </c>
      <c r="D145" t="str">
        <f>IF(_xlfn.XLOOKUP(A145, sbti!A:A,sbti!D:D, "")="Targets Set","T",
IF(_xlfn.XLOOKUP(A145, sbti!A:A, sbti!D:D, "")="Committed","C",""))</f>
        <v>T</v>
      </c>
      <c r="E145">
        <f>IF(OR(D145="T", D145="C"),
    _xlfn.XLOOKUP(A145, sbti!A:A, sbti!E:E, ""),
    ""
)</f>
        <v>2050</v>
      </c>
      <c r="F145" t="str">
        <f>IF(_xlfn.XLOOKUP(A145, sbti!F:F, sbti!G:G, "")="Targets Set","T",
IF(_xlfn.XLOOKUP(A145, sbti!F:F, sbti!G:G, "")="Committed","C",""))</f>
        <v>T</v>
      </c>
      <c r="G145">
        <f>IF(OR('sbti evolution '!F145="T", 'sbti evolution '!F145="C"),
    _xlfn.XLOOKUP('sbti evolution '!A145, sbti!F:F, sbti!H:H, ""),
    ""
)</f>
        <v>2030</v>
      </c>
      <c r="H145" t="str">
        <f>IFERROR(
    IF(INDEX(sbti!J:J, MATCH(A145, sbti!F:F, 0))&lt;&gt;"", "T",
        IF(INDEX(sbti!K:K, MATCH(A145, sbti!F:F, 0))&lt;&gt;"", "C", "")
    ),
"")</f>
        <v>C</v>
      </c>
      <c r="I145">
        <f>IFERROR(
    IF(INDEX(sbti!J:J, MATCH(A145, sbti!F:F, 0))&lt;&gt;"", INDEX(sbti!J:J, MATCH(A145, sbti!F:F, 0)),
        IF(INDEX(sbti!K:K, MATCH(A145, sbti!F:F, 0))&lt;&gt;"", INDEX(sbti!K:K, MATCH(A145, sbti!F:F, 0)), "")
    ),
"")</f>
        <v>2021</v>
      </c>
      <c r="J145" t="str">
        <f>IF(_xlfn.XLOOKUP(A145, sbti!L:L,sbti!M:M, "")="T","T",
IF(_xlfn.XLOOKUP(A145, sbti!L:L, sbti!M:M, "")="C","C",""))</f>
        <v>T</v>
      </c>
      <c r="K145">
        <f>IF(OR(J145="T", J145="C"),
    _xlfn.XLOOKUP(A145, sbti!L:L,sbti!N:N),
    ""
)</f>
        <v>2030</v>
      </c>
      <c r="L145" t="str">
        <f>IF(_xlfn.XLOOKUP(A145, sbti!L:L,sbti!O:O, "")="s","T",
IF(_xlfn.XLOOKUP(A145, sbti!L:L, sbti!O:O, "")="c","C",""))</f>
        <v>C</v>
      </c>
      <c r="M145">
        <f>IF(L145="T",_xlfn.XLOOKUP(A145,sbti!L:L,sbti!P:P,""),
IF(L145="C",_xlfn.XLOOKUP(A145,sbti!L:L,sbti!Q:Q,""),
""))</f>
        <v>2021</v>
      </c>
      <c r="N145" t="str">
        <f>IF(_xlfn.XLOOKUP(A145, sbti!R:R,sbti!S:S, "")="T","T",
IF(_xlfn.XLOOKUP(A145, sbti!R:R, sbti!S:S, "")="C","C",""))</f>
        <v>T</v>
      </c>
      <c r="O145">
        <f>IF(OR(N145="T", N145="C"),
    _xlfn.XLOOKUP(A145, sbti!R:R,sbti!T:T),
    ""
)</f>
        <v>2030</v>
      </c>
      <c r="P145" t="str">
        <f>IFERROR(
    IF(INDEX(sbti!U:U, MATCH(A145, sbti!R:R, 0))&lt;&gt;"", "T",
        IF(INDEX(sbti!V:V, MATCH(A145, sbti!R:R, 0))&lt;&gt;"", "C", "")
    ),
"")</f>
        <v>C</v>
      </c>
      <c r="Q145">
        <f>IFERROR(
    IF(INDEX(sbti!U:U, MATCH(A145, sbti!R:R, 0))&lt;&gt;"",
       INDEX(sbti!U:U, MATCH(A145, sbti!R:R, 0)),
       IF(INDEX(sbti!V:V, MATCH(A145, sbti!R:R, 0))&lt;&gt;"",
          INDEX(sbti!V:V, MATCH(A145, sbti!R:R, 0)),
          "")
    ),
"")</f>
        <v>2030</v>
      </c>
      <c r="R145" t="str">
        <f>IF(_xlfn.XLOOKUP(A145, sbti!W:W,sbti!X:X, "")="T","T",
IF(_xlfn.XLOOKUP(A145, sbti!W:W, sbti!X:X, "")="C","C",""))</f>
        <v>T</v>
      </c>
      <c r="S145">
        <f>IF(R145="T",_xlfn.XLOOKUP(A145,sbti!W:W,sbti!Y:Y,""),
IF(R145="C",_xlfn.XLOOKUP(A145,sbti!W:W,sbti!Z:Z,""),
""))</f>
        <v>2030</v>
      </c>
    </row>
    <row r="146" spans="1:19">
      <c r="A146" t="str">
        <v>Enel</v>
      </c>
      <c r="B146" t="str">
        <f>IF(_xlfn.XLOOKUP(A146, sbti!A:A,sbti!B:B, "")="Targets Set","T",
IF(_xlfn.XLOOKUP(A146, sbti!A:A, sbti!B:B, "")="Committed","C",""))</f>
        <v>T</v>
      </c>
      <c r="C146">
        <f>IF(OR(B146="T", B146="C"),
    _xlfn.XLOOKUP(A146, sbti!A:A, sbti!C:C, ""),
    ""
)</f>
        <v>2030</v>
      </c>
      <c r="D146" t="str">
        <f>IF(_xlfn.XLOOKUP(A146, sbti!A:A,sbti!D:D, "")="Targets Set","T",
IF(_xlfn.XLOOKUP(A146, sbti!A:A, sbti!D:D, "")="Committed","C",""))</f>
        <v>T</v>
      </c>
      <c r="E146">
        <f>IF(OR(D146="T", D146="C"),
    _xlfn.XLOOKUP(A146, sbti!A:A, sbti!E:E, ""),
    ""
)</f>
        <v>2040</v>
      </c>
      <c r="F146" t="str">
        <f>IF(_xlfn.XLOOKUP(A146, sbti!F:F, sbti!G:G, "")="Targets Set","T",
IF(_xlfn.XLOOKUP(A146, sbti!F:F, sbti!G:G, "")="Committed","C",""))</f>
        <v>T</v>
      </c>
      <c r="G146">
        <f>IF(OR('sbti evolution '!F146="T", 'sbti evolution '!F146="C"),
    _xlfn.XLOOKUP('sbti evolution '!A146, sbti!F:F, sbti!H:H, ""),
    ""
)</f>
        <v>2030</v>
      </c>
      <c r="H146" t="str">
        <f>IFERROR(
    IF(INDEX(sbti!J:J, MATCH(A146, sbti!F:F, 0))&lt;&gt;"", "T",
        IF(INDEX(sbti!K:K, MATCH(A146, sbti!F:F, 0))&lt;&gt;"", "C", "")
    ),
"")</f>
        <v>T</v>
      </c>
      <c r="I146">
        <f>IFERROR(
    IF(INDEX(sbti!J:J, MATCH(A146, sbti!F:F, 0))&lt;&gt;"", INDEX(sbti!J:J, MATCH(A146, sbti!F:F, 0)),
        IF(INDEX(sbti!K:K, MATCH(A146, sbti!F:F, 0))&lt;&gt;"", INDEX(sbti!K:K, MATCH(A146, sbti!F:F, 0)), "")
    ),
"")</f>
        <v>2040</v>
      </c>
      <c r="J146" t="str">
        <f>IF(_xlfn.XLOOKUP(A146, sbti!L:L,sbti!M:M, "")="T","T",
IF(_xlfn.XLOOKUP(A146, sbti!L:L, sbti!M:M, "")="C","C",""))</f>
        <v>T</v>
      </c>
      <c r="K146">
        <f>IF(OR(J146="T", J146="C"),
    _xlfn.XLOOKUP(A146, sbti!L:L,sbti!N:N),
    ""
)</f>
        <v>2030</v>
      </c>
      <c r="L146" t="str">
        <f>IF(_xlfn.XLOOKUP(A146, sbti!L:L,sbti!O:O, "")="s","T",
IF(_xlfn.XLOOKUP(A146, sbti!L:L, sbti!O:O, "")="c","C",""))</f>
        <v>T</v>
      </c>
      <c r="M146">
        <f>IF(L146="T",_xlfn.XLOOKUP(A146,sbti!L:L,sbti!P:P,""),
IF(L146="C",_xlfn.XLOOKUP(A146,sbti!L:L,sbti!Q:Q,""),
""))</f>
        <v>2040</v>
      </c>
      <c r="N146" t="str">
        <f>IF(_xlfn.XLOOKUP(A146, sbti!R:R,sbti!S:S, "")="T","T",
IF(_xlfn.XLOOKUP(A146, sbti!R:R, sbti!S:S, "")="C","C",""))</f>
        <v>T</v>
      </c>
      <c r="O146">
        <f>IF(OR(N146="T", N146="C"),
    _xlfn.XLOOKUP(A146, sbti!R:R,sbti!T:T),
    ""
)</f>
        <v>2030</v>
      </c>
      <c r="P146" t="str">
        <f>IFERROR(
    IF(INDEX(sbti!U:U, MATCH(A146, sbti!R:R, 0))&lt;&gt;"", "T",
        IF(INDEX(sbti!V:V, MATCH(A146, sbti!R:R, 0))&lt;&gt;"", "C", "")
    ),
"")</f>
        <v>C</v>
      </c>
      <c r="Q146">
        <f>IFERROR(
    IF(INDEX(sbti!U:U, MATCH(A146, sbti!R:R, 0))&lt;&gt;"",
       INDEX(sbti!U:U, MATCH(A146, sbti!R:R, 0)),
       IF(INDEX(sbti!V:V, MATCH(A146, sbti!R:R, 0))&lt;&gt;"",
          INDEX(sbti!V:V, MATCH(A146, sbti!R:R, 0)),
          "")
    ),
"")</f>
        <v>2030</v>
      </c>
      <c r="R146" t="str">
        <f>IF(_xlfn.XLOOKUP(A146, sbti!W:W,sbti!X:X, "")="T","T",
IF(_xlfn.XLOOKUP(A146, sbti!W:W, sbti!X:X, "")="C","C",""))</f>
        <v>T</v>
      </c>
      <c r="S146">
        <f>IF(R146="T",_xlfn.XLOOKUP(A146,sbti!W:W,sbti!Y:Y,""),
IF(R146="C",_xlfn.XLOOKUP(A146,sbti!W:W,sbti!Z:Z,""),
""))</f>
        <v>2030</v>
      </c>
    </row>
    <row r="147" spans="1:19">
      <c r="A147" t="str">
        <v>Sony</v>
      </c>
      <c r="B147" t="str">
        <f>IF(_xlfn.XLOOKUP(A147, sbti!A:A,sbti!B:B, "")="Targets Set","T",
IF(_xlfn.XLOOKUP(A147, sbti!A:A, sbti!B:B, "")="Committed","C",""))</f>
        <v>T</v>
      </c>
      <c r="C147">
        <f>IF(OR(B147="T", B147="C"),
    _xlfn.XLOOKUP(A147, sbti!A:A, sbti!C:C, ""),
    ""
)</f>
        <v>2035</v>
      </c>
      <c r="D147" t="str">
        <f>IF(_xlfn.XLOOKUP(A147, sbti!A:A,sbti!D:D, "")="Targets Set","T",
IF(_xlfn.XLOOKUP(A147, sbti!A:A, sbti!D:D, "")="Committed","C",""))</f>
        <v>T</v>
      </c>
      <c r="E147">
        <f>IF(OR(D147="T", D147="C"),
    _xlfn.XLOOKUP(A147, sbti!A:A, sbti!E:E, ""),
    ""
)</f>
        <v>2040</v>
      </c>
      <c r="F147" t="str">
        <f>IF(_xlfn.XLOOKUP(A147, sbti!F:F, sbti!G:G, "")="Targets Set","T",
IF(_xlfn.XLOOKUP(A147, sbti!F:F, sbti!G:G, "")="Committed","C",""))</f>
        <v>T</v>
      </c>
      <c r="G147">
        <f>IF(OR('sbti evolution '!F147="T", 'sbti evolution '!F147="C"),
    _xlfn.XLOOKUP('sbti evolution '!A147, sbti!F:F, sbti!H:H, ""),
    ""
)</f>
        <v>2025</v>
      </c>
      <c r="H147" t="str">
        <f>IFERROR(
    IF(INDEX(sbti!J:J, MATCH(A147, sbti!F:F, 0))&lt;&gt;"", "T",
        IF(INDEX(sbti!K:K, MATCH(A147, sbti!F:F, 0))&lt;&gt;"", "C", "")
    ),
"")</f>
        <v>T</v>
      </c>
      <c r="I147">
        <f>IFERROR(
    IF(INDEX(sbti!J:J, MATCH(A147, sbti!F:F, 0))&lt;&gt;"", INDEX(sbti!J:J, MATCH(A147, sbti!F:F, 0)),
        IF(INDEX(sbti!K:K, MATCH(A147, sbti!F:F, 0))&lt;&gt;"", INDEX(sbti!K:K, MATCH(A147, sbti!F:F, 0)), "")
    ),
"")</f>
        <v>2040</v>
      </c>
      <c r="J147" t="str">
        <f>IF(_xlfn.XLOOKUP(A147, sbti!L:L,sbti!M:M, "")="T","T",
IF(_xlfn.XLOOKUP(A147, sbti!L:L, sbti!M:M, "")="C","C",""))</f>
        <v>T</v>
      </c>
      <c r="K147">
        <f>IF(OR(J147="T", J147="C"),
    _xlfn.XLOOKUP(A147, sbti!L:L,sbti!N:N),
    ""
)</f>
        <v>2035</v>
      </c>
      <c r="L147" t="str">
        <f>IF(_xlfn.XLOOKUP(A147, sbti!L:L,sbti!O:O, "")="s","T",
IF(_xlfn.XLOOKUP(A147, sbti!L:L, sbti!O:O, "")="c","C",""))</f>
        <v>T</v>
      </c>
      <c r="M147">
        <f>IF(L147="T",_xlfn.XLOOKUP(A147,sbti!L:L,sbti!P:P,""),
IF(L147="C",_xlfn.XLOOKUP(A147,sbti!L:L,sbti!Q:Q,""),
""))</f>
        <v>2040</v>
      </c>
      <c r="N147" t="str">
        <f>IF(_xlfn.XLOOKUP(A147, sbti!R:R,sbti!S:S, "")="T","T",
IF(_xlfn.XLOOKUP(A147, sbti!R:R, sbti!S:S, "")="C","C",""))</f>
        <v>T</v>
      </c>
      <c r="O147">
        <f>IF(OR(N147="T", N147="C"),
    _xlfn.XLOOKUP(A147, sbti!R:R,sbti!T:T),
    ""
)</f>
        <v>2025</v>
      </c>
      <c r="P147" t="str">
        <f>IFERROR(
    IF(INDEX(sbti!U:U, MATCH(A147, sbti!R:R, 0))&lt;&gt;"", "T",
        IF(INDEX(sbti!V:V, MATCH(A147, sbti!R:R, 0))&lt;&gt;"", "C", "")
    ),
"")</f>
        <v>C</v>
      </c>
      <c r="Q147">
        <f>IFERROR(
    IF(INDEX(sbti!U:U, MATCH(A147, sbti!R:R, 0))&lt;&gt;"",
       INDEX(sbti!U:U, MATCH(A147, sbti!R:R, 0)),
       IF(INDEX(sbti!V:V, MATCH(A147, sbti!R:R, 0))&lt;&gt;"",
          INDEX(sbti!V:V, MATCH(A147, sbti!R:R, 0)),
          "")
    ),
"")</f>
        <v>2035</v>
      </c>
      <c r="R147" t="str">
        <f>IF(_xlfn.XLOOKUP(A147, sbti!W:W,sbti!X:X, "")="T","T",
IF(_xlfn.XLOOKUP(A147, sbti!W:W, sbti!X:X, "")="C","C",""))</f>
        <v>T</v>
      </c>
      <c r="S147">
        <f>IF(R147="T",_xlfn.XLOOKUP(A147,sbti!W:W,sbti!Y:Y,""),
IF(R147="C",_xlfn.XLOOKUP(A147,sbti!W:W,sbti!Z:Z,""),
""))</f>
        <v>2035</v>
      </c>
    </row>
    <row r="148" spans="1:19">
      <c r="A148" t="str">
        <v>Procter &amp; Gamble</v>
      </c>
      <c r="B148" t="str">
        <f>IF(_xlfn.XLOOKUP(A148, sbti!A:A,sbti!B:B, "")="Targets Set","T",
IF(_xlfn.XLOOKUP(A148, sbti!A:A, sbti!B:B, "")="Committed","C",""))</f>
        <v>T</v>
      </c>
      <c r="C148">
        <f>IF(OR(B148="T", B148="C"),
    _xlfn.XLOOKUP(A148, sbti!A:A, sbti!C:C, ""),
    ""
)</f>
        <v>2030</v>
      </c>
      <c r="D148" t="str">
        <f>IF(_xlfn.XLOOKUP(A148, sbti!A:A,sbti!D:D, "")="Targets Set","T",
IF(_xlfn.XLOOKUP(A148, sbti!A:A, sbti!D:D, "")="Committed","C",""))</f>
        <v/>
      </c>
      <c r="E148" t="str">
        <f>IF(OR(D148="T", D148="C"),
    _xlfn.XLOOKUP(A148, sbti!A:A, sbti!E:E, ""),
    ""
)</f>
        <v/>
      </c>
      <c r="F148" t="str">
        <f>IF(_xlfn.XLOOKUP(A148, sbti!F:F, sbti!G:G, "")="Targets Set","T",
IF(_xlfn.XLOOKUP(A148, sbti!F:F, sbti!G:G, "")="Committed","C",""))</f>
        <v>T</v>
      </c>
      <c r="G148">
        <f>IF(OR('sbti evolution '!F148="T", 'sbti evolution '!F148="C"),
    _xlfn.XLOOKUP('sbti evolution '!A148, sbti!F:F, sbti!H:H, ""),
    ""
)</f>
        <v>2030</v>
      </c>
      <c r="H148" t="str">
        <f>IFERROR(
    IF(INDEX(sbti!J:J, MATCH(A148, sbti!F:F, 0))&lt;&gt;"", "T",
        IF(INDEX(sbti!K:K, MATCH(A148, sbti!F:F, 0))&lt;&gt;"", "C", "")
    ),
"")</f>
        <v>C</v>
      </c>
      <c r="I148">
        <f>IFERROR(
    IF(INDEX(sbti!J:J, MATCH(A148, sbti!F:F, 0))&lt;&gt;"", INDEX(sbti!J:J, MATCH(A148, sbti!F:F, 0)),
        IF(INDEX(sbti!K:K, MATCH(A148, sbti!F:F, 0))&lt;&gt;"", INDEX(sbti!K:K, MATCH(A148, sbti!F:F, 0)), "")
    ),
"")</f>
        <v>2023</v>
      </c>
      <c r="J148" t="str">
        <f>IF(_xlfn.XLOOKUP(A148, sbti!L:L,sbti!M:M, "")="T","T",
IF(_xlfn.XLOOKUP(A148, sbti!L:L, sbti!M:M, "")="C","C",""))</f>
        <v>T</v>
      </c>
      <c r="K148">
        <f>IF(OR(J148="T", J148="C"),
    _xlfn.XLOOKUP(A148, sbti!L:L,sbti!N:N),
    ""
)</f>
        <v>2030</v>
      </c>
      <c r="L148" t="str">
        <f>IF(_xlfn.XLOOKUP(A148, sbti!L:L,sbti!O:O, "")="s","T",
IF(_xlfn.XLOOKUP(A148, sbti!L:L, sbti!O:O, "")="c","C",""))</f>
        <v>C</v>
      </c>
      <c r="M148">
        <f>IF(L148="T",_xlfn.XLOOKUP(A148,sbti!L:L,sbti!P:P,""),
IF(L148="C",_xlfn.XLOOKUP(A148,sbti!L:L,sbti!Q:Q,""),
""))</f>
        <v>2022</v>
      </c>
      <c r="N148" t="str">
        <f>IF(_xlfn.XLOOKUP(A148, sbti!R:R,sbti!S:S, "")="T","T",
IF(_xlfn.XLOOKUP(A148, sbti!R:R, sbti!S:S, "")="C","C",""))</f>
        <v>T</v>
      </c>
      <c r="O148">
        <f>IF(OR(N148="T", N148="C"),
    _xlfn.XLOOKUP(A148, sbti!R:R,sbti!T:T),
    ""
)</f>
        <v>2030</v>
      </c>
      <c r="P148" t="str">
        <f>IFERROR(
    IF(INDEX(sbti!U:U, MATCH(A148, sbti!R:R, 0))&lt;&gt;"", "T",
        IF(INDEX(sbti!V:V, MATCH(A148, sbti!R:R, 0))&lt;&gt;"", "C", "")
    ),
"")</f>
        <v>C</v>
      </c>
      <c r="Q148">
        <f>IFERROR(
    IF(INDEX(sbti!U:U, MATCH(A148, sbti!R:R, 0))&lt;&gt;"",
       INDEX(sbti!U:U, MATCH(A148, sbti!R:R, 0)),
       IF(INDEX(sbti!V:V, MATCH(A148, sbti!R:R, 0))&lt;&gt;"",
          INDEX(sbti!V:V, MATCH(A148, sbti!R:R, 0)),
          "")
    ),
"")</f>
        <v>2030</v>
      </c>
      <c r="R148" t="str">
        <f>IF(_xlfn.XLOOKUP(A148, sbti!W:W,sbti!X:X, "")="T","T",
IF(_xlfn.XLOOKUP(A148, sbti!W:W, sbti!X:X, "")="C","C",""))</f>
        <v>T</v>
      </c>
      <c r="S148">
        <f>IF(R148="T",_xlfn.XLOOKUP(A148,sbti!W:W,sbti!Y:Y,""),
IF(R148="C",_xlfn.XLOOKUP(A148,sbti!W:W,sbti!Z:Z,""),
""))</f>
        <v>2030</v>
      </c>
    </row>
    <row r="149" spans="1:19">
      <c r="A149" t="str">
        <v>Lowe's</v>
      </c>
      <c r="B149" t="str">
        <f>IF(_xlfn.XLOOKUP(A149, sbti!A:A,sbti!B:B, "")="Targets Set","T",
IF(_xlfn.XLOOKUP(A149, sbti!A:A, sbti!B:B, "")="Committed","C",""))</f>
        <v/>
      </c>
      <c r="C149" t="str">
        <f>IF(OR(B149="T", B149="C"),
    _xlfn.XLOOKUP(A149, sbti!A:A, sbti!C:C, ""),
    ""
)</f>
        <v/>
      </c>
      <c r="D149" t="str">
        <f>IF(_xlfn.XLOOKUP(A149, sbti!A:A,sbti!D:D, "")="Targets Set","T",
IF(_xlfn.XLOOKUP(A149, sbti!A:A, sbti!D:D, "")="Committed","C",""))</f>
        <v/>
      </c>
      <c r="E149" t="str">
        <f>IF(OR(D149="T", D149="C"),
    _xlfn.XLOOKUP(A149, sbti!A:A, sbti!E:E, ""),
    ""
)</f>
        <v/>
      </c>
      <c r="F149" t="str">
        <f>IF(_xlfn.XLOOKUP(A149, sbti!F:F, sbti!G:G, "")="Targets Set","T",
IF(_xlfn.XLOOKUP(A149, sbti!F:F, sbti!G:G, "")="Committed","C",""))</f>
        <v>C</v>
      </c>
      <c r="G149">
        <f>IF(OR('sbti evolution '!F149="T", 'sbti evolution '!F149="C"),
    _xlfn.XLOOKUP('sbti evolution '!A149, sbti!F:F, sbti!H:H, ""),
    ""
)</f>
        <v>2030</v>
      </c>
      <c r="H149" t="str">
        <f>IFERROR(
    IF(INDEX(sbti!J:J, MATCH(A149, sbti!F:F, 0))&lt;&gt;"", "T",
        IF(INDEX(sbti!K:K, MATCH(A149, sbti!F:F, 0))&lt;&gt;"", "C", "")
    ),
"")</f>
        <v>C</v>
      </c>
      <c r="I149">
        <f>IFERROR(
    IF(INDEX(sbti!J:J, MATCH(A149, sbti!F:F, 0))&lt;&gt;"", INDEX(sbti!J:J, MATCH(A149, sbti!F:F, 0)),
        IF(INDEX(sbti!K:K, MATCH(A149, sbti!F:F, 0))&lt;&gt;"", INDEX(sbti!K:K, MATCH(A149, sbti!F:F, 0)), "")
    ),
"")</f>
        <v>2022</v>
      </c>
      <c r="J149" t="str">
        <f>IF(_xlfn.XLOOKUP(A149, sbti!L:L,sbti!M:M, "")="T","T",
IF(_xlfn.XLOOKUP(A149, sbti!L:L, sbti!M:M, "")="C","C",""))</f>
        <v>C</v>
      </c>
      <c r="K149">
        <f>IF(OR(J149="T", J149="C"),
    _xlfn.XLOOKUP(A149, sbti!L:L,sbti!N:N),
    ""
)</f>
        <v>2030</v>
      </c>
      <c r="L149" t="str">
        <f>IF(_xlfn.XLOOKUP(A149, sbti!L:L,sbti!O:O, "")="s","T",
IF(_xlfn.XLOOKUP(A149, sbti!L:L, sbti!O:O, "")="c","C",""))</f>
        <v>C</v>
      </c>
      <c r="M149">
        <f>IF(L149="T",_xlfn.XLOOKUP(A149,sbti!L:L,sbti!P:P,""),
IF(L149="C",_xlfn.XLOOKUP(A149,sbti!L:L,sbti!Q:Q,""),
""))</f>
        <v>2022</v>
      </c>
      <c r="N149" t="str">
        <f>IF(_xlfn.XLOOKUP(A149, sbti!R:R,sbti!S:S, "")="T","T",
IF(_xlfn.XLOOKUP(A149, sbti!R:R, sbti!S:S, "")="C","C",""))</f>
        <v>C</v>
      </c>
      <c r="O149">
        <f>IF(OR(N149="T", N149="C"),
    _xlfn.XLOOKUP(A149, sbti!R:R,sbti!T:T),
    ""
)</f>
        <v>2030</v>
      </c>
      <c r="P149" t="str">
        <f>IFERROR(
    IF(INDEX(sbti!U:U, MATCH(A149, sbti!R:R, 0))&lt;&gt;"", "T",
        IF(INDEX(sbti!V:V, MATCH(A149, sbti!R:R, 0))&lt;&gt;"", "C", "")
    ),
"")</f>
        <v/>
      </c>
      <c r="Q149" t="str">
        <f>IFERROR(
    IF(INDEX(sbti!U:U, MATCH(A149, sbti!R:R, 0))&lt;&gt;"",
       INDEX(sbti!U:U, MATCH(A149, sbti!R:R, 0)),
       IF(INDEX(sbti!V:V, MATCH(A149, sbti!R:R, 0))&lt;&gt;"",
          INDEX(sbti!V:V, MATCH(A149, sbti!R:R, 0)),
          "")
    ),
"")</f>
        <v/>
      </c>
      <c r="R149" t="str">
        <f>IF(_xlfn.XLOOKUP(A149, sbti!W:W,sbti!X:X, "")="T","T",
IF(_xlfn.XLOOKUP(A149, sbti!W:W, sbti!X:X, "")="C","C",""))</f>
        <v/>
      </c>
      <c r="S149" t="str">
        <f>IF(R149="T",_xlfn.XLOOKUP(A149,sbti!W:W,sbti!Y:Y,""),
IF(R149="C",_xlfn.XLOOKUP(A149,sbti!W:W,sbti!Z:Z,""),
""))</f>
        <v/>
      </c>
    </row>
    <row r="150" spans="1:19">
      <c r="A150" t="str">
        <v>Wuchan Zhongda Group</v>
      </c>
      <c r="B150" t="str">
        <f>IF(_xlfn.XLOOKUP(A150, sbti!A:A,sbti!B:B, "")="Targets Set","T",
IF(_xlfn.XLOOKUP(A150, sbti!A:A, sbti!B:B, "")="Committed","C",""))</f>
        <v/>
      </c>
      <c r="C150" t="str">
        <f>IF(OR(B150="T", B150="C"),
    _xlfn.XLOOKUP(A150, sbti!A:A, sbti!C:C, ""),
    ""
)</f>
        <v/>
      </c>
      <c r="D150" t="str">
        <f>IF(_xlfn.XLOOKUP(A150, sbti!A:A,sbti!D:D, "")="Targets Set","T",
IF(_xlfn.XLOOKUP(A150, sbti!A:A, sbti!D:D, "")="Committed","C",""))</f>
        <v/>
      </c>
      <c r="E150" t="str">
        <f>IF(OR(D150="T", D150="C"),
    _xlfn.XLOOKUP(A150, sbti!A:A, sbti!E:E, ""),
    ""
)</f>
        <v/>
      </c>
      <c r="F150" t="str">
        <f>IF(_xlfn.XLOOKUP(A150, sbti!F:F, sbti!G:G, "")="Targets Set","T",
IF(_xlfn.XLOOKUP(A150, sbti!F:F, sbti!G:G, "")="Committed","C",""))</f>
        <v/>
      </c>
      <c r="G150" t="str">
        <f>IF(OR('sbti evolution '!F150="T", 'sbti evolution '!F150="C"),
    _xlfn.XLOOKUP('sbti evolution '!A150, sbti!F:F, sbti!H:H, ""),
    ""
)</f>
        <v/>
      </c>
      <c r="H150" t="str">
        <f>IFERROR(
    IF(INDEX(sbti!J:J, MATCH(A150, sbti!F:F, 0))&lt;&gt;"", "T",
        IF(INDEX(sbti!K:K, MATCH(A150, sbti!F:F, 0))&lt;&gt;"", "C", "")
    ),
"")</f>
        <v/>
      </c>
      <c r="I150" t="str">
        <f>IFERROR(
    IF(INDEX(sbti!J:J, MATCH(A150, sbti!F:F, 0))&lt;&gt;"", INDEX(sbti!J:J, MATCH(A150, sbti!F:F, 0)),
        IF(INDEX(sbti!K:K, MATCH(A150, sbti!F:F, 0))&lt;&gt;"", INDEX(sbti!K:K, MATCH(A150, sbti!F:F, 0)), "")
    ),
"")</f>
        <v/>
      </c>
      <c r="J150" t="str">
        <f>IF(_xlfn.XLOOKUP(A150, sbti!L:L,sbti!M:M, "")="T","T",
IF(_xlfn.XLOOKUP(A150, sbti!L:L, sbti!M:M, "")="C","C",""))</f>
        <v/>
      </c>
      <c r="K150" t="str">
        <f>IF(OR(J150="T", J150="C"),
    _xlfn.XLOOKUP(A150, sbti!L:L,sbti!N:N),
    ""
)</f>
        <v/>
      </c>
      <c r="L150" t="str">
        <f>IF(_xlfn.XLOOKUP(A150, sbti!L:L,sbti!O:O, "")="s","T",
IF(_xlfn.XLOOKUP(A150, sbti!L:L, sbti!O:O, "")="c","C",""))</f>
        <v/>
      </c>
      <c r="M150" t="str">
        <f>IF(L150="T",_xlfn.XLOOKUP(A150,sbti!L:L,sbti!P:P,""),
IF(L150="C",_xlfn.XLOOKUP(A150,sbti!L:L,sbti!Q:Q,""),
""))</f>
        <v/>
      </c>
      <c r="N150" t="str">
        <f>IF(_xlfn.XLOOKUP(A150, sbti!R:R,sbti!S:S, "")="T","T",
IF(_xlfn.XLOOKUP(A150, sbti!R:R, sbti!S:S, "")="C","C",""))</f>
        <v/>
      </c>
      <c r="O150" t="str">
        <f>IF(OR(N150="T", N150="C"),
    _xlfn.XLOOKUP(A150, sbti!R:R,sbti!T:T),
    ""
)</f>
        <v/>
      </c>
      <c r="P150" t="str">
        <f>IFERROR(
    IF(INDEX(sbti!U:U, MATCH(A150, sbti!R:R, 0))&lt;&gt;"", "T",
        IF(INDEX(sbti!V:V, MATCH(A150, sbti!R:R, 0))&lt;&gt;"", "C", "")
    ),
"")</f>
        <v/>
      </c>
      <c r="Q150" t="str">
        <f>IFERROR(
    IF(INDEX(sbti!U:U, MATCH(A150, sbti!R:R, 0))&lt;&gt;"",
       INDEX(sbti!U:U, MATCH(A150, sbti!R:R, 0)),
       IF(INDEX(sbti!V:V, MATCH(A150, sbti!R:R, 0))&lt;&gt;"",
          INDEX(sbti!V:V, MATCH(A150, sbti!R:R, 0)),
          "")
    ),
"")</f>
        <v/>
      </c>
      <c r="R150" t="str">
        <f>IF(_xlfn.XLOOKUP(A150, sbti!W:W,sbti!X:X, "")="T","T",
IF(_xlfn.XLOOKUP(A150, sbti!W:W, sbti!X:X, "")="C","C",""))</f>
        <v/>
      </c>
      <c r="S150" t="str">
        <f>IF(R150="T",_xlfn.XLOOKUP(A150,sbti!W:W,sbti!Y:Y,""),
IF(R150="C",_xlfn.XLOOKUP(A150,sbti!W:W,sbti!Z:Z,""),
""))</f>
        <v/>
      </c>
    </row>
    <row r="151" spans="1:19">
      <c r="A151" t="str">
        <v>Nissan Motor</v>
      </c>
      <c r="B151" t="str">
        <f>IF(_xlfn.XLOOKUP(A151, sbti!A:A,sbti!B:B, "")="Targets Set","T",
IF(_xlfn.XLOOKUP(A151, sbti!A:A, sbti!B:B, "")="Committed","C",""))</f>
        <v>T</v>
      </c>
      <c r="C151">
        <f>IF(OR(B151="T", B151="C"),
    _xlfn.XLOOKUP(A151, sbti!A:A, sbti!C:C, ""),
    ""
)</f>
        <v>2030</v>
      </c>
      <c r="D151" t="str">
        <f>IF(_xlfn.XLOOKUP(A151, sbti!A:A,sbti!D:D, "")="Targets Set","T",
IF(_xlfn.XLOOKUP(A151, sbti!A:A, sbti!D:D, "")="Committed","C",""))</f>
        <v/>
      </c>
      <c r="E151" t="str">
        <f>IF(OR(D151="T", D151="C"),
    _xlfn.XLOOKUP(A151, sbti!A:A, sbti!E:E, ""),
    ""
)</f>
        <v/>
      </c>
      <c r="F151" t="str">
        <f>IF(_xlfn.XLOOKUP(A151, sbti!F:F, sbti!G:G, "")="Targets Set","T",
IF(_xlfn.XLOOKUP(A151, sbti!F:F, sbti!G:G, "")="Committed","C",""))</f>
        <v>T</v>
      </c>
      <c r="G151">
        <f>IF(OR('sbti evolution '!F151="T", 'sbti evolution '!F151="C"),
    _xlfn.XLOOKUP('sbti evolution '!A151, sbti!F:F, sbti!H:H, ""),
    ""
)</f>
        <v>2030</v>
      </c>
      <c r="H151" t="str">
        <f>IFERROR(
    IF(INDEX(sbti!J:J, MATCH(A151, sbti!F:F, 0))&lt;&gt;"", "T",
        IF(INDEX(sbti!K:K, MATCH(A151, sbti!F:F, 0))&lt;&gt;"", "C", "")
    ),
"")</f>
        <v>C</v>
      </c>
      <c r="I151">
        <f>IFERROR(
    IF(INDEX(sbti!J:J, MATCH(A151, sbti!F:F, 0))&lt;&gt;"", INDEX(sbti!J:J, MATCH(A151, sbti!F:F, 0)),
        IF(INDEX(sbti!K:K, MATCH(A151, sbti!F:F, 0))&lt;&gt;"", INDEX(sbti!K:K, MATCH(A151, sbti!F:F, 0)), "")
    ),
"")</f>
        <v>2021</v>
      </c>
      <c r="J151" t="str">
        <f>IF(_xlfn.XLOOKUP(A151, sbti!L:L,sbti!M:M, "")="T","T",
IF(_xlfn.XLOOKUP(A151, sbti!L:L, sbti!M:M, "")="C","C",""))</f>
        <v>T</v>
      </c>
      <c r="K151">
        <f>IF(OR(J151="T", J151="C"),
    _xlfn.XLOOKUP(A151, sbti!L:L,sbti!N:N),
    ""
)</f>
        <v>2030</v>
      </c>
      <c r="L151" t="str">
        <f>IF(_xlfn.XLOOKUP(A151, sbti!L:L,sbti!O:O, "")="s","T",
IF(_xlfn.XLOOKUP(A151, sbti!L:L, sbti!O:O, "")="c","C",""))</f>
        <v>C</v>
      </c>
      <c r="M151">
        <f>IF(L151="T",_xlfn.XLOOKUP(A151,sbti!L:L,sbti!P:P,""),
IF(L151="C",_xlfn.XLOOKUP(A151,sbti!L:L,sbti!Q:Q,""),
""))</f>
        <v>2021</v>
      </c>
      <c r="N151" t="str">
        <f>IF(_xlfn.XLOOKUP(A151, sbti!R:R,sbti!S:S, "")="T","T",
IF(_xlfn.XLOOKUP(A151, sbti!R:R, sbti!S:S, "")="C","C",""))</f>
        <v>T</v>
      </c>
      <c r="O151">
        <f>IF(OR(N151="T", N151="C"),
    _xlfn.XLOOKUP(A151, sbti!R:R,sbti!T:T),
    ""
)</f>
        <v>2030</v>
      </c>
      <c r="P151" t="str">
        <f>IFERROR(
    IF(INDEX(sbti!U:U, MATCH(A151, sbti!R:R, 0))&lt;&gt;"", "T",
        IF(INDEX(sbti!V:V, MATCH(A151, sbti!R:R, 0))&lt;&gt;"", "C", "")
    ),
"")</f>
        <v>C</v>
      </c>
      <c r="Q151">
        <f>IFERROR(
    IF(INDEX(sbti!U:U, MATCH(A151, sbti!R:R, 0))&lt;&gt;"",
       INDEX(sbti!U:U, MATCH(A151, sbti!R:R, 0)),
       IF(INDEX(sbti!V:V, MATCH(A151, sbti!R:R, 0))&lt;&gt;"",
          INDEX(sbti!V:V, MATCH(A151, sbti!R:R, 0)),
          "")
    ),
"")</f>
        <v>2030</v>
      </c>
      <c r="R151" t="str">
        <f>IF(_xlfn.XLOOKUP(A151, sbti!W:W,sbti!X:X, "")="T","T",
IF(_xlfn.XLOOKUP(A151, sbti!W:W, sbti!X:X, "")="C","C",""))</f>
        <v>T</v>
      </c>
      <c r="S151">
        <f>IF(R151="T",_xlfn.XLOOKUP(A151,sbti!W:W,sbti!Y:Y,""),
IF(R151="C",_xlfn.XLOOKUP(A151,sbti!W:W,sbti!Z:Z,""),
""))</f>
        <v>2030</v>
      </c>
    </row>
    <row r="152" spans="1:19">
      <c r="A152" t="str">
        <v>Energy Transfer</v>
      </c>
      <c r="B152" t="str">
        <f>IF(_xlfn.XLOOKUP(A152, sbti!A:A,sbti!B:B, "")="Targets Set","T",
IF(_xlfn.XLOOKUP(A152, sbti!A:A, sbti!B:B, "")="Committed","C",""))</f>
        <v/>
      </c>
      <c r="C152" t="str">
        <f>IF(OR(B152="T", B152="C"),
    _xlfn.XLOOKUP(A152, sbti!A:A, sbti!C:C, ""),
    ""
)</f>
        <v/>
      </c>
      <c r="D152" t="str">
        <f>IF(_xlfn.XLOOKUP(A152, sbti!A:A,sbti!D:D, "")="Targets Set","T",
IF(_xlfn.XLOOKUP(A152, sbti!A:A, sbti!D:D, "")="Committed","C",""))</f>
        <v/>
      </c>
      <c r="E152" t="str">
        <f>IF(OR(D152="T", D152="C"),
    _xlfn.XLOOKUP(A152, sbti!A:A, sbti!E:E, ""),
    ""
)</f>
        <v/>
      </c>
      <c r="F152" t="str">
        <f>IF(_xlfn.XLOOKUP(A152, sbti!F:F, sbti!G:G, "")="Targets Set","T",
IF(_xlfn.XLOOKUP(A152, sbti!F:F, sbti!G:G, "")="Committed","C",""))</f>
        <v/>
      </c>
      <c r="G152" t="str">
        <f>IF(OR('sbti evolution '!F152="T", 'sbti evolution '!F152="C"),
    _xlfn.XLOOKUP('sbti evolution '!A152, sbti!F:F, sbti!H:H, ""),
    ""
)</f>
        <v/>
      </c>
      <c r="H152" t="str">
        <f>IFERROR(
    IF(INDEX(sbti!J:J, MATCH(A152, sbti!F:F, 0))&lt;&gt;"", "T",
        IF(INDEX(sbti!K:K, MATCH(A152, sbti!F:F, 0))&lt;&gt;"", "C", "")
    ),
"")</f>
        <v/>
      </c>
      <c r="I152" t="str">
        <f>IFERROR(
    IF(INDEX(sbti!J:J, MATCH(A152, sbti!F:F, 0))&lt;&gt;"", INDEX(sbti!J:J, MATCH(A152, sbti!F:F, 0)),
        IF(INDEX(sbti!K:K, MATCH(A152, sbti!F:F, 0))&lt;&gt;"", INDEX(sbti!K:K, MATCH(A152, sbti!F:F, 0)), "")
    ),
"")</f>
        <v/>
      </c>
      <c r="J152" t="str">
        <f>IF(_xlfn.XLOOKUP(A152, sbti!L:L,sbti!M:M, "")="T","T",
IF(_xlfn.XLOOKUP(A152, sbti!L:L, sbti!M:M, "")="C","C",""))</f>
        <v/>
      </c>
      <c r="K152" t="str">
        <f>IF(OR(J152="T", J152="C"),
    _xlfn.XLOOKUP(A152, sbti!L:L,sbti!N:N),
    ""
)</f>
        <v/>
      </c>
      <c r="L152" t="str">
        <f>IF(_xlfn.XLOOKUP(A152, sbti!L:L,sbti!O:O, "")="s","T",
IF(_xlfn.XLOOKUP(A152, sbti!L:L, sbti!O:O, "")="c","C",""))</f>
        <v/>
      </c>
      <c r="M152" t="str">
        <f>IF(L152="T",_xlfn.XLOOKUP(A152,sbti!L:L,sbti!P:P,""),
IF(L152="C",_xlfn.XLOOKUP(A152,sbti!L:L,sbti!Q:Q,""),
""))</f>
        <v/>
      </c>
      <c r="N152" t="str">
        <f>IF(_xlfn.XLOOKUP(A152, sbti!R:R,sbti!S:S, "")="T","T",
IF(_xlfn.XLOOKUP(A152, sbti!R:R, sbti!S:S, "")="C","C",""))</f>
        <v/>
      </c>
      <c r="O152" t="str">
        <f>IF(OR(N152="T", N152="C"),
    _xlfn.XLOOKUP(A152, sbti!R:R,sbti!T:T),
    ""
)</f>
        <v/>
      </c>
      <c r="P152" t="str">
        <f>IFERROR(
    IF(INDEX(sbti!U:U, MATCH(A152, sbti!R:R, 0))&lt;&gt;"", "T",
        IF(INDEX(sbti!V:V, MATCH(A152, sbti!R:R, 0))&lt;&gt;"", "C", "")
    ),
"")</f>
        <v/>
      </c>
      <c r="Q152" t="str">
        <f>IFERROR(
    IF(INDEX(sbti!U:U, MATCH(A152, sbti!R:R, 0))&lt;&gt;"",
       INDEX(sbti!U:U, MATCH(A152, sbti!R:R, 0)),
       IF(INDEX(sbti!V:V, MATCH(A152, sbti!R:R, 0))&lt;&gt;"",
          INDEX(sbti!V:V, MATCH(A152, sbti!R:R, 0)),
          "")
    ),
"")</f>
        <v/>
      </c>
      <c r="R152" t="str">
        <f>IF(_xlfn.XLOOKUP(A152, sbti!W:W,sbti!X:X, "")="T","T",
IF(_xlfn.XLOOKUP(A152, sbti!W:W, sbti!X:X, "")="C","C",""))</f>
        <v/>
      </c>
      <c r="S152" t="str">
        <f>IF(R152="T",_xlfn.XLOOKUP(A152,sbti!W:W,sbti!Y:Y,""),
IF(R152="C",_xlfn.XLOOKUP(A152,sbti!W:W,sbti!Z:Z,""),
""))</f>
        <v/>
      </c>
    </row>
    <row r="153" spans="1:19">
      <c r="A153" t="str">
        <v>Groupe BPCE</v>
      </c>
      <c r="B153" t="str">
        <f>IF(_xlfn.XLOOKUP(A153, sbti!A:A,sbti!B:B, "")="Targets Set","T",
IF(_xlfn.XLOOKUP(A153, sbti!A:A, sbti!B:B, "")="Committed","C",""))</f>
        <v/>
      </c>
      <c r="C153" t="str">
        <f>IF(OR(B153="T", B153="C"),
    _xlfn.XLOOKUP(A153, sbti!A:A, sbti!C:C, ""),
    ""
)</f>
        <v/>
      </c>
      <c r="D153" t="str">
        <f>IF(_xlfn.XLOOKUP(A153, sbti!A:A,sbti!D:D, "")="Targets Set","T",
IF(_xlfn.XLOOKUP(A153, sbti!A:A, sbti!D:D, "")="Committed","C",""))</f>
        <v/>
      </c>
      <c r="E153" t="str">
        <f>IF(OR(D153="T", D153="C"),
    _xlfn.XLOOKUP(A153, sbti!A:A, sbti!E:E, ""),
    ""
)</f>
        <v/>
      </c>
      <c r="F153" t="str">
        <f>IF(_xlfn.XLOOKUP(A153, sbti!F:F, sbti!G:G, "")="Targets Set","T",
IF(_xlfn.XLOOKUP(A153, sbti!F:F, sbti!G:G, "")="Committed","C",""))</f>
        <v/>
      </c>
      <c r="G153" t="str">
        <f>IF(OR('sbti evolution '!F153="T", 'sbti evolution '!F153="C"),
    _xlfn.XLOOKUP('sbti evolution '!A153, sbti!F:F, sbti!H:H, ""),
    ""
)</f>
        <v/>
      </c>
      <c r="H153" t="str">
        <f>IFERROR(
    IF(INDEX(sbti!J:J, MATCH(A153, sbti!F:F, 0))&lt;&gt;"", "T",
        IF(INDEX(sbti!K:K, MATCH(A153, sbti!F:F, 0))&lt;&gt;"", "C", "")
    ),
"")</f>
        <v/>
      </c>
      <c r="I153" t="str">
        <f>IFERROR(
    IF(INDEX(sbti!J:J, MATCH(A153, sbti!F:F, 0))&lt;&gt;"", INDEX(sbti!J:J, MATCH(A153, sbti!F:F, 0)),
        IF(INDEX(sbti!K:K, MATCH(A153, sbti!F:F, 0))&lt;&gt;"", INDEX(sbti!K:K, MATCH(A153, sbti!F:F, 0)), "")
    ),
"")</f>
        <v/>
      </c>
      <c r="J153" t="str">
        <f>IF(_xlfn.XLOOKUP(A153, sbti!L:L,sbti!M:M, "")="T","T",
IF(_xlfn.XLOOKUP(A153, sbti!L:L, sbti!M:M, "")="C","C",""))</f>
        <v/>
      </c>
      <c r="K153" t="str">
        <f>IF(OR(J153="T", J153="C"),
    _xlfn.XLOOKUP(A153, sbti!L:L,sbti!N:N),
    ""
)</f>
        <v/>
      </c>
      <c r="L153" t="str">
        <f>IF(_xlfn.XLOOKUP(A153, sbti!L:L,sbti!O:O, "")="s","T",
IF(_xlfn.XLOOKUP(A153, sbti!L:L, sbti!O:O, "")="c","C",""))</f>
        <v/>
      </c>
      <c r="M153" t="str">
        <f>IF(L153="T",_xlfn.XLOOKUP(A153,sbti!L:L,sbti!P:P,""),
IF(L153="C",_xlfn.XLOOKUP(A153,sbti!L:L,sbti!Q:Q,""),
""))</f>
        <v/>
      </c>
      <c r="N153" t="str">
        <f>IF(_xlfn.XLOOKUP(A153, sbti!R:R,sbti!S:S, "")="T","T",
IF(_xlfn.XLOOKUP(A153, sbti!R:R, sbti!S:S, "")="C","C",""))</f>
        <v/>
      </c>
      <c r="O153" t="str">
        <f>IF(OR(N153="T", N153="C"),
    _xlfn.XLOOKUP(A153, sbti!R:R,sbti!T:T),
    ""
)</f>
        <v/>
      </c>
      <c r="P153" t="str">
        <f>IFERROR(
    IF(INDEX(sbti!U:U, MATCH(A153, sbti!R:R, 0))&lt;&gt;"", "T",
        IF(INDEX(sbti!V:V, MATCH(A153, sbti!R:R, 0))&lt;&gt;"", "C", "")
    ),
"")</f>
        <v/>
      </c>
      <c r="Q153" t="str">
        <f>IFERROR(
    IF(INDEX(sbti!U:U, MATCH(A153, sbti!R:R, 0))&lt;&gt;"",
       INDEX(sbti!U:U, MATCH(A153, sbti!R:R, 0)),
       IF(INDEX(sbti!V:V, MATCH(A153, sbti!R:R, 0))&lt;&gt;"",
          INDEX(sbti!V:V, MATCH(A153, sbti!R:R, 0)),
          "")
    ),
"")</f>
        <v/>
      </c>
      <c r="R153" t="str">
        <f>IF(_xlfn.XLOOKUP(A153, sbti!W:W,sbti!X:X, "")="T","T",
IF(_xlfn.XLOOKUP(A153, sbti!W:W, sbti!X:X, "")="C","C",""))</f>
        <v/>
      </c>
      <c r="S153" t="str">
        <f>IF(R153="T",_xlfn.XLOOKUP(A153,sbti!W:W,sbti!Y:Y,""),
IF(R153="C",_xlfn.XLOOKUP(A153,sbti!W:W,sbti!Z:Z,""),
""))</f>
        <v/>
      </c>
    </row>
    <row r="154" spans="1:19">
      <c r="A154" t="str">
        <v>RTX</v>
      </c>
      <c r="B154" t="str">
        <f>IF(_xlfn.XLOOKUP(A154, sbti!A:A,sbti!B:B, "")="Targets Set","T",
IF(_xlfn.XLOOKUP(A154, sbti!A:A, sbti!B:B, "")="Committed","C",""))</f>
        <v/>
      </c>
      <c r="C154" t="str">
        <f>IF(OR(B154="T", B154="C"),
    _xlfn.XLOOKUP(A154, sbti!A:A, sbti!C:C, ""),
    ""
)</f>
        <v/>
      </c>
      <c r="D154" t="str">
        <f>IF(_xlfn.XLOOKUP(A154, sbti!A:A,sbti!D:D, "")="Targets Set","T",
IF(_xlfn.XLOOKUP(A154, sbti!A:A, sbti!D:D, "")="Committed","C",""))</f>
        <v/>
      </c>
      <c r="E154" t="str">
        <f>IF(OR(D154="T", D154="C"),
    _xlfn.XLOOKUP(A154, sbti!A:A, sbti!E:E, ""),
    ""
)</f>
        <v/>
      </c>
      <c r="F154" t="str">
        <f>IF(_xlfn.XLOOKUP(A154, sbti!F:F, sbti!G:G, "")="Targets Set","T",
IF(_xlfn.XLOOKUP(A154, sbti!F:F, sbti!G:G, "")="Committed","C",""))</f>
        <v/>
      </c>
      <c r="G154" t="str">
        <f>IF(OR('sbti evolution '!F154="T", 'sbti evolution '!F154="C"),
    _xlfn.XLOOKUP('sbti evolution '!A154, sbti!F:F, sbti!H:H, ""),
    ""
)</f>
        <v/>
      </c>
      <c r="H154" t="str">
        <f>IFERROR(
    IF(INDEX(sbti!J:J, MATCH(A154, sbti!F:F, 0))&lt;&gt;"", "T",
        IF(INDEX(sbti!K:K, MATCH(A154, sbti!F:F, 0))&lt;&gt;"", "C", "")
    ),
"")</f>
        <v/>
      </c>
      <c r="I154" t="str">
        <f>IFERROR(
    IF(INDEX(sbti!J:J, MATCH(A154, sbti!F:F, 0))&lt;&gt;"", INDEX(sbti!J:J, MATCH(A154, sbti!F:F, 0)),
        IF(INDEX(sbti!K:K, MATCH(A154, sbti!F:F, 0))&lt;&gt;"", INDEX(sbti!K:K, MATCH(A154, sbti!F:F, 0)), "")
    ),
"")</f>
        <v/>
      </c>
      <c r="J154" t="str">
        <f>IF(_xlfn.XLOOKUP(A154, sbti!L:L,sbti!M:M, "")="T","T",
IF(_xlfn.XLOOKUP(A154, sbti!L:L, sbti!M:M, "")="C","C",""))</f>
        <v/>
      </c>
      <c r="K154" t="str">
        <f>IF(OR(J154="T", J154="C"),
    _xlfn.XLOOKUP(A154, sbti!L:L,sbti!N:N),
    ""
)</f>
        <v/>
      </c>
      <c r="L154" t="str">
        <f>IF(_xlfn.XLOOKUP(A154, sbti!L:L,sbti!O:O, "")="s","T",
IF(_xlfn.XLOOKUP(A154, sbti!L:L, sbti!O:O, "")="c","C",""))</f>
        <v/>
      </c>
      <c r="M154" t="str">
        <f>IF(L154="T",_xlfn.XLOOKUP(A154,sbti!L:L,sbti!P:P,""),
IF(L154="C",_xlfn.XLOOKUP(A154,sbti!L:L,sbti!Q:Q,""),
""))</f>
        <v/>
      </c>
      <c r="N154" t="str">
        <f>IF(_xlfn.XLOOKUP(A154, sbti!R:R,sbti!S:S, "")="T","T",
IF(_xlfn.XLOOKUP(A154, sbti!R:R, sbti!S:S, "")="C","C",""))</f>
        <v/>
      </c>
      <c r="O154" t="str">
        <f>IF(OR(N154="T", N154="C"),
    _xlfn.XLOOKUP(A154, sbti!R:R,sbti!T:T),
    ""
)</f>
        <v/>
      </c>
      <c r="P154" t="str">
        <f>IFERROR(
    IF(INDEX(sbti!U:U, MATCH(A154, sbti!R:R, 0))&lt;&gt;"", "T",
        IF(INDEX(sbti!V:V, MATCH(A154, sbti!R:R, 0))&lt;&gt;"", "C", "")
    ),
"")</f>
        <v/>
      </c>
      <c r="Q154" t="str">
        <f>IFERROR(
    IF(INDEX(sbti!U:U, MATCH(A154, sbti!R:R, 0))&lt;&gt;"",
       INDEX(sbti!U:U, MATCH(A154, sbti!R:R, 0)),
       IF(INDEX(sbti!V:V, MATCH(A154, sbti!R:R, 0))&lt;&gt;"",
          INDEX(sbti!V:V, MATCH(A154, sbti!R:R, 0)),
          "")
    ),
"")</f>
        <v/>
      </c>
      <c r="R154" t="str">
        <f>IF(_xlfn.XLOOKUP(A154, sbti!W:W,sbti!X:X, "")="T","T",
IF(_xlfn.XLOOKUP(A154, sbti!W:W, sbti!X:X, "")="C","C",""))</f>
        <v/>
      </c>
      <c r="S154" t="str">
        <f>IF(R154="T",_xlfn.XLOOKUP(A154,sbti!W:W,sbti!Y:Y,""),
IF(R154="C",_xlfn.XLOOKUP(A154,sbti!W:W,sbti!Z:Z,""),
""))</f>
        <v/>
      </c>
    </row>
    <row r="155" spans="1:19">
      <c r="A155" t="str">
        <v>Albertsons</v>
      </c>
      <c r="B155" t="str">
        <f>IF(_xlfn.XLOOKUP(A155, sbti!A:A,sbti!B:B, "")="Targets Set","T",
IF(_xlfn.XLOOKUP(A155, sbti!A:A, sbti!B:B, "")="Committed","C",""))</f>
        <v>T</v>
      </c>
      <c r="C155">
        <f>IF(OR(B155="T", B155="C"),
    _xlfn.XLOOKUP(A155, sbti!A:A, sbti!C:C, ""),
    ""
)</f>
        <v>2030</v>
      </c>
      <c r="D155" t="str">
        <f>IF(_xlfn.XLOOKUP(A155, sbti!A:A,sbti!D:D, "")="Targets Set","T",
IF(_xlfn.XLOOKUP(A155, sbti!A:A, sbti!D:D, "")="Committed","C",""))</f>
        <v/>
      </c>
      <c r="E155" t="str">
        <f>IF(OR(D155="T", D155="C"),
    _xlfn.XLOOKUP(A155, sbti!A:A, sbti!E:E, ""),
    ""
)</f>
        <v/>
      </c>
      <c r="F155" t="str">
        <f>IF(_xlfn.XLOOKUP(A155, sbti!F:F, sbti!G:G, "")="Targets Set","T",
IF(_xlfn.XLOOKUP(A155, sbti!F:F, sbti!G:G, "")="Committed","C",""))</f>
        <v>T</v>
      </c>
      <c r="G155">
        <f>IF(OR('sbti evolution '!F155="T", 'sbti evolution '!F155="C"),
    _xlfn.XLOOKUP('sbti evolution '!A155, sbti!F:F, sbti!H:H, ""),
    ""
)</f>
        <v>2030</v>
      </c>
      <c r="H155" t="str">
        <f>IFERROR(
    IF(INDEX(sbti!J:J, MATCH(A155, sbti!F:F, 0))&lt;&gt;"", "T",
        IF(INDEX(sbti!K:K, MATCH(A155, sbti!F:F, 0))&lt;&gt;"", "C", "")
    ),
"")</f>
        <v>C</v>
      </c>
      <c r="I155">
        <f>IFERROR(
    IF(INDEX(sbti!J:J, MATCH(A155, sbti!F:F, 0))&lt;&gt;"", INDEX(sbti!J:J, MATCH(A155, sbti!F:F, 0)),
        IF(INDEX(sbti!K:K, MATCH(A155, sbti!F:F, 0))&lt;&gt;"", INDEX(sbti!K:K, MATCH(A155, sbti!F:F, 0)), "")
    ),
"")</f>
        <v>2022</v>
      </c>
      <c r="J155" t="str">
        <f>IF(_xlfn.XLOOKUP(A155, sbti!L:L,sbti!M:M, "")="T","T",
IF(_xlfn.XLOOKUP(A155, sbti!L:L, sbti!M:M, "")="C","C",""))</f>
        <v>T</v>
      </c>
      <c r="K155">
        <f>IF(OR(J155="T", J155="C"),
    _xlfn.XLOOKUP(A155, sbti!L:L,sbti!N:N),
    ""
)</f>
        <v>2030</v>
      </c>
      <c r="L155" t="str">
        <f>IF(_xlfn.XLOOKUP(A155, sbti!L:L,sbti!O:O, "")="s","T",
IF(_xlfn.XLOOKUP(A155, sbti!L:L, sbti!O:O, "")="c","C",""))</f>
        <v/>
      </c>
      <c r="M155" t="str">
        <f>IF(L155="T",_xlfn.XLOOKUP(A155,sbti!L:L,sbti!P:P,""),
IF(L155="C",_xlfn.XLOOKUP(A155,sbti!L:L,sbti!Q:Q,""),
""))</f>
        <v/>
      </c>
      <c r="N155" t="str">
        <f>IF(_xlfn.XLOOKUP(A155, sbti!R:R,sbti!S:S, "")="T","T",
IF(_xlfn.XLOOKUP(A155, sbti!R:R, sbti!S:S, "")="C","C",""))</f>
        <v>T</v>
      </c>
      <c r="O155">
        <f>IF(OR(N155="T", N155="C"),
    _xlfn.XLOOKUP(A155, sbti!R:R,sbti!T:T),
    ""
)</f>
        <v>2030</v>
      </c>
      <c r="P155" t="str">
        <f>IFERROR(
    IF(INDEX(sbti!U:U, MATCH(A155, sbti!R:R, 0))&lt;&gt;"", "T",
        IF(INDEX(sbti!V:V, MATCH(A155, sbti!R:R, 0))&lt;&gt;"", "C", "")
    ),
"")</f>
        <v>C</v>
      </c>
      <c r="Q155">
        <f>IFERROR(
    IF(INDEX(sbti!U:U, MATCH(A155, sbti!R:R, 0))&lt;&gt;"",
       INDEX(sbti!U:U, MATCH(A155, sbti!R:R, 0)),
       IF(INDEX(sbti!V:V, MATCH(A155, sbti!R:R, 0))&lt;&gt;"",
          INDEX(sbti!V:V, MATCH(A155, sbti!R:R, 0)),
          "")
    ),
"")</f>
        <v>2030</v>
      </c>
      <c r="R155" t="str">
        <f>IF(_xlfn.XLOOKUP(A155, sbti!W:W,sbti!X:X, "")="T","T",
IF(_xlfn.XLOOKUP(A155, sbti!W:W, sbti!X:X, "")="C","C",""))</f>
        <v>C</v>
      </c>
      <c r="S155">
        <f>IF(R155="T",_xlfn.XLOOKUP(A155,sbti!W:W,sbti!Y:Y,""),
IF(R155="C",_xlfn.XLOOKUP(A155,sbti!W:W,sbti!Z:Z,""),
""))</f>
        <v>2021</v>
      </c>
    </row>
    <row r="156" spans="1:19">
      <c r="A156" t="str">
        <v>Zhejiang Geely Holding Group</v>
      </c>
      <c r="B156" t="str">
        <f>IF(_xlfn.XLOOKUP(A156, sbti!A:A,sbti!B:B, "")="Targets Set","T",
IF(_xlfn.XLOOKUP(A156, sbti!A:A, sbti!B:B, "")="Committed","C",""))</f>
        <v/>
      </c>
      <c r="C156" t="str">
        <f>IF(OR(B156="T", B156="C"),
    _xlfn.XLOOKUP(A156, sbti!A:A, sbti!C:C, ""),
    ""
)</f>
        <v/>
      </c>
      <c r="D156" t="str">
        <f>IF(_xlfn.XLOOKUP(A156, sbti!A:A,sbti!D:D, "")="Targets Set","T",
IF(_xlfn.XLOOKUP(A156, sbti!A:A, sbti!D:D, "")="Committed","C",""))</f>
        <v/>
      </c>
      <c r="E156" t="str">
        <f>IF(OR(D156="T", D156="C"),
    _xlfn.XLOOKUP(A156, sbti!A:A, sbti!E:E, ""),
    ""
)</f>
        <v/>
      </c>
      <c r="F156" t="str">
        <f>IF(_xlfn.XLOOKUP(A156, sbti!F:F, sbti!G:G, "")="Targets Set","T",
IF(_xlfn.XLOOKUP(A156, sbti!F:F, sbti!G:G, "")="Committed","C",""))</f>
        <v/>
      </c>
      <c r="G156" t="str">
        <f>IF(OR('sbti evolution '!F156="T", 'sbti evolution '!F156="C"),
    _xlfn.XLOOKUP('sbti evolution '!A156, sbti!F:F, sbti!H:H, ""),
    ""
)</f>
        <v/>
      </c>
      <c r="H156" t="str">
        <f>IFERROR(
    IF(INDEX(sbti!J:J, MATCH(A156, sbti!F:F, 0))&lt;&gt;"", "T",
        IF(INDEX(sbti!K:K, MATCH(A156, sbti!F:F, 0))&lt;&gt;"", "C", "")
    ),
"")</f>
        <v/>
      </c>
      <c r="I156" t="str">
        <f>IFERROR(
    IF(INDEX(sbti!J:J, MATCH(A156, sbti!F:F, 0))&lt;&gt;"", INDEX(sbti!J:J, MATCH(A156, sbti!F:F, 0)),
        IF(INDEX(sbti!K:K, MATCH(A156, sbti!F:F, 0))&lt;&gt;"", INDEX(sbti!K:K, MATCH(A156, sbti!F:F, 0)), "")
    ),
"")</f>
        <v/>
      </c>
      <c r="J156" t="str">
        <f>IF(_xlfn.XLOOKUP(A156, sbti!L:L,sbti!M:M, "")="T","T",
IF(_xlfn.XLOOKUP(A156, sbti!L:L, sbti!M:M, "")="C","C",""))</f>
        <v/>
      </c>
      <c r="K156" t="str">
        <f>IF(OR(J156="T", J156="C"),
    _xlfn.XLOOKUP(A156, sbti!L:L,sbti!N:N),
    ""
)</f>
        <v/>
      </c>
      <c r="L156" t="str">
        <f>IF(_xlfn.XLOOKUP(A156, sbti!L:L,sbti!O:O, "")="s","T",
IF(_xlfn.XLOOKUP(A156, sbti!L:L, sbti!O:O, "")="c","C",""))</f>
        <v/>
      </c>
      <c r="M156" t="str">
        <f>IF(L156="T",_xlfn.XLOOKUP(A156,sbti!L:L,sbti!P:P,""),
IF(L156="C",_xlfn.XLOOKUP(A156,sbti!L:L,sbti!Q:Q,""),
""))</f>
        <v/>
      </c>
      <c r="N156" t="str">
        <f>IF(_xlfn.XLOOKUP(A156, sbti!R:R,sbti!S:S, "")="T","T",
IF(_xlfn.XLOOKUP(A156, sbti!R:R, sbti!S:S, "")="C","C",""))</f>
        <v/>
      </c>
      <c r="O156" t="str">
        <f>IF(OR(N156="T", N156="C"),
    _xlfn.XLOOKUP(A156, sbti!R:R,sbti!T:T),
    ""
)</f>
        <v/>
      </c>
      <c r="P156" t="str">
        <f>IFERROR(
    IF(INDEX(sbti!U:U, MATCH(A156, sbti!R:R, 0))&lt;&gt;"", "T",
        IF(INDEX(sbti!V:V, MATCH(A156, sbti!R:R, 0))&lt;&gt;"", "C", "")
    ),
"")</f>
        <v/>
      </c>
      <c r="Q156" t="str">
        <f>IFERROR(
    IF(INDEX(sbti!U:U, MATCH(A156, sbti!R:R, 0))&lt;&gt;"",
       INDEX(sbti!U:U, MATCH(A156, sbti!R:R, 0)),
       IF(INDEX(sbti!V:V, MATCH(A156, sbti!R:R, 0))&lt;&gt;"",
          INDEX(sbti!V:V, MATCH(A156, sbti!R:R, 0)),
          "")
    ),
"")</f>
        <v/>
      </c>
      <c r="R156" t="str">
        <f>IF(_xlfn.XLOOKUP(A156, sbti!W:W,sbti!X:X, "")="T","T",
IF(_xlfn.XLOOKUP(A156, sbti!W:W, sbti!X:X, "")="C","C",""))</f>
        <v/>
      </c>
      <c r="S156" t="str">
        <f>IF(R156="T",_xlfn.XLOOKUP(A156,sbti!W:W,sbti!Y:Y,""),
IF(R156="C",_xlfn.XLOOKUP(A156,sbti!W:W,sbti!Z:Z,""),
""))</f>
        <v/>
      </c>
    </row>
    <row r="157" spans="1:19">
      <c r="A157" t="str">
        <v>Engie</v>
      </c>
      <c r="B157" t="str">
        <f>IF(_xlfn.XLOOKUP(A157, sbti!A:A,sbti!B:B, "")="Targets Set","T",
IF(_xlfn.XLOOKUP(A157, sbti!A:A, sbti!B:B, "")="Committed","C",""))</f>
        <v>T</v>
      </c>
      <c r="C157">
        <f>IF(OR(B157="T", B157="C"),
    _xlfn.XLOOKUP(A157, sbti!A:A, sbti!C:C, ""),
    ""
)</f>
        <v>2030</v>
      </c>
      <c r="D157" t="str">
        <f>IF(_xlfn.XLOOKUP(A157, sbti!A:A,sbti!D:D, "")="Targets Set","T",
IF(_xlfn.XLOOKUP(A157, sbti!A:A, sbti!D:D, "")="Committed","C",""))</f>
        <v/>
      </c>
      <c r="E157" t="str">
        <f>IF(OR(D157="T", D157="C"),
    _xlfn.XLOOKUP(A157, sbti!A:A, sbti!E:E, ""),
    ""
)</f>
        <v/>
      </c>
      <c r="F157" t="str">
        <f>IF(_xlfn.XLOOKUP(A157, sbti!F:F, sbti!G:G, "")="Targets Set","T",
IF(_xlfn.XLOOKUP(A157, sbti!F:F, sbti!G:G, "")="Committed","C",""))</f>
        <v>T</v>
      </c>
      <c r="G157">
        <f>IF(OR('sbti evolution '!F157="T", 'sbti evolution '!F157="C"),
    _xlfn.XLOOKUP('sbti evolution '!A157, sbti!F:F, sbti!H:H, ""),
    ""
)</f>
        <v>2030</v>
      </c>
      <c r="H157" t="str">
        <f>IFERROR(
    IF(INDEX(sbti!J:J, MATCH(A157, sbti!F:F, 0))&lt;&gt;"", "T",
        IF(INDEX(sbti!K:K, MATCH(A157, sbti!F:F, 0))&lt;&gt;"", "C", "")
    ),
"")</f>
        <v>C</v>
      </c>
      <c r="I157">
        <f>IFERROR(
    IF(INDEX(sbti!J:J, MATCH(A157, sbti!F:F, 0))&lt;&gt;"", INDEX(sbti!J:J, MATCH(A157, sbti!F:F, 0)),
        IF(INDEX(sbti!K:K, MATCH(A157, sbti!F:F, 0))&lt;&gt;"", INDEX(sbti!K:K, MATCH(A157, sbti!F:F, 0)), "")
    ),
"")</f>
        <v>2023</v>
      </c>
      <c r="J157" t="str">
        <f>IF(_xlfn.XLOOKUP(A157, sbti!L:L,sbti!M:M, "")="T","T",
IF(_xlfn.XLOOKUP(A157, sbti!L:L, sbti!M:M, "")="C","C",""))</f>
        <v>T</v>
      </c>
      <c r="K157">
        <f>IF(OR(J157="T", J157="C"),
    _xlfn.XLOOKUP(A157, sbti!L:L,sbti!N:N),
    ""
)</f>
        <v>2030</v>
      </c>
      <c r="L157" t="str">
        <f>IF(_xlfn.XLOOKUP(A157, sbti!L:L,sbti!O:O, "")="s","T",
IF(_xlfn.XLOOKUP(A157, sbti!L:L, sbti!O:O, "")="c","C",""))</f>
        <v>C</v>
      </c>
      <c r="M157">
        <f>IF(L157="T",_xlfn.XLOOKUP(A157,sbti!L:L,sbti!P:P,""),
IF(L157="C",_xlfn.XLOOKUP(A157,sbti!L:L,sbti!Q:Q,""),
""))</f>
        <v>2023</v>
      </c>
      <c r="N157" t="str">
        <f>IF(_xlfn.XLOOKUP(A157, sbti!R:R,sbti!S:S, "")="T","T",
IF(_xlfn.XLOOKUP(A157, sbti!R:R, sbti!S:S, "")="C","C",""))</f>
        <v>T</v>
      </c>
      <c r="O157">
        <f>IF(OR(N157="T", N157="C"),
    _xlfn.XLOOKUP(A157, sbti!R:R,sbti!T:T),
    ""
)</f>
        <v>2030</v>
      </c>
      <c r="P157" t="str">
        <f>IFERROR(
    IF(INDEX(sbti!U:U, MATCH(A157, sbti!R:R, 0))&lt;&gt;"", "T",
        IF(INDEX(sbti!V:V, MATCH(A157, sbti!R:R, 0))&lt;&gt;"", "C", "")
    ),
"")</f>
        <v>C</v>
      </c>
      <c r="Q157">
        <f>IFERROR(
    IF(INDEX(sbti!U:U, MATCH(A157, sbti!R:R, 0))&lt;&gt;"",
       INDEX(sbti!U:U, MATCH(A157, sbti!R:R, 0)),
       IF(INDEX(sbti!V:V, MATCH(A157, sbti!R:R, 0))&lt;&gt;"",
          INDEX(sbti!V:V, MATCH(A157, sbti!R:R, 0)),
          "")
    ),
"")</f>
        <v>2030</v>
      </c>
      <c r="R157" t="str">
        <f>IF(_xlfn.XLOOKUP(A157, sbti!W:W,sbti!X:X, "")="T","T",
IF(_xlfn.XLOOKUP(A157, sbti!W:W, sbti!X:X, "")="C","C",""))</f>
        <v>T</v>
      </c>
      <c r="S157">
        <f>IF(R157="T",_xlfn.XLOOKUP(A157,sbti!W:W,sbti!Y:Y,""),
IF(R157="C",_xlfn.XLOOKUP(A157,sbti!W:W,sbti!Z:Z,""),
""))</f>
        <v>2030</v>
      </c>
    </row>
    <row r="158" spans="1:19">
      <c r="A158" t="str">
        <v>U.S. Postal Service</v>
      </c>
      <c r="B158" t="str">
        <f>IF(_xlfn.XLOOKUP(A158, sbti!A:A,sbti!B:B, "")="Targets Set","T",
IF(_xlfn.XLOOKUP(A158, sbti!A:A, sbti!B:B, "")="Committed","C",""))</f>
        <v/>
      </c>
      <c r="C158" t="str">
        <f>IF(OR(B158="T", B158="C"),
    _xlfn.XLOOKUP(A158, sbti!A:A, sbti!C:C, ""),
    ""
)</f>
        <v/>
      </c>
      <c r="D158" t="str">
        <f>IF(_xlfn.XLOOKUP(A158, sbti!A:A,sbti!D:D, "")="Targets Set","T",
IF(_xlfn.XLOOKUP(A158, sbti!A:A, sbti!D:D, "")="Committed","C",""))</f>
        <v/>
      </c>
      <c r="E158" t="str">
        <f>IF(OR(D158="T", D158="C"),
    _xlfn.XLOOKUP(A158, sbti!A:A, sbti!E:E, ""),
    ""
)</f>
        <v/>
      </c>
      <c r="F158" t="str">
        <f>IF(_xlfn.XLOOKUP(A158, sbti!F:F, sbti!G:G, "")="Targets Set","T",
IF(_xlfn.XLOOKUP(A158, sbti!F:F, sbti!G:G, "")="Committed","C",""))</f>
        <v/>
      </c>
      <c r="G158" t="str">
        <f>IF(OR('sbti evolution '!F158="T", 'sbti evolution '!F158="C"),
    _xlfn.XLOOKUP('sbti evolution '!A158, sbti!F:F, sbti!H:H, ""),
    ""
)</f>
        <v/>
      </c>
      <c r="H158" t="str">
        <f>IFERROR(
    IF(INDEX(sbti!J:J, MATCH(A158, sbti!F:F, 0))&lt;&gt;"", "T",
        IF(INDEX(sbti!K:K, MATCH(A158, sbti!F:F, 0))&lt;&gt;"", "C", "")
    ),
"")</f>
        <v/>
      </c>
      <c r="I158" t="str">
        <f>IFERROR(
    IF(INDEX(sbti!J:J, MATCH(A158, sbti!F:F, 0))&lt;&gt;"", INDEX(sbti!J:J, MATCH(A158, sbti!F:F, 0)),
        IF(INDEX(sbti!K:K, MATCH(A158, sbti!F:F, 0))&lt;&gt;"", INDEX(sbti!K:K, MATCH(A158, sbti!F:F, 0)), "")
    ),
"")</f>
        <v/>
      </c>
      <c r="J158" t="str">
        <f>IF(_xlfn.XLOOKUP(A158, sbti!L:L,sbti!M:M, "")="T","T",
IF(_xlfn.XLOOKUP(A158, sbti!L:L, sbti!M:M, "")="C","C",""))</f>
        <v/>
      </c>
      <c r="K158" t="str">
        <f>IF(OR(J158="T", J158="C"),
    _xlfn.XLOOKUP(A158, sbti!L:L,sbti!N:N),
    ""
)</f>
        <v/>
      </c>
      <c r="L158" t="str">
        <f>IF(_xlfn.XLOOKUP(A158, sbti!L:L,sbti!O:O, "")="s","T",
IF(_xlfn.XLOOKUP(A158, sbti!L:L, sbti!O:O, "")="c","C",""))</f>
        <v/>
      </c>
      <c r="M158" t="str">
        <f>IF(L158="T",_xlfn.XLOOKUP(A158,sbti!L:L,sbti!P:P,""),
IF(L158="C",_xlfn.XLOOKUP(A158,sbti!L:L,sbti!Q:Q,""),
""))</f>
        <v/>
      </c>
      <c r="N158" t="str">
        <f>IF(_xlfn.XLOOKUP(A158, sbti!R:R,sbti!S:S, "")="T","T",
IF(_xlfn.XLOOKUP(A158, sbti!R:R, sbti!S:S, "")="C","C",""))</f>
        <v/>
      </c>
      <c r="O158" t="str">
        <f>IF(OR(N158="T", N158="C"),
    _xlfn.XLOOKUP(A158, sbti!R:R,sbti!T:T),
    ""
)</f>
        <v/>
      </c>
      <c r="P158" t="str">
        <f>IFERROR(
    IF(INDEX(sbti!U:U, MATCH(A158, sbti!R:R, 0))&lt;&gt;"", "T",
        IF(INDEX(sbti!V:V, MATCH(A158, sbti!R:R, 0))&lt;&gt;"", "C", "")
    ),
"")</f>
        <v/>
      </c>
      <c r="Q158" t="str">
        <f>IFERROR(
    IF(INDEX(sbti!U:U, MATCH(A158, sbti!R:R, 0))&lt;&gt;"",
       INDEX(sbti!U:U, MATCH(A158, sbti!R:R, 0)),
       IF(INDEX(sbti!V:V, MATCH(A158, sbti!R:R, 0))&lt;&gt;"",
          INDEX(sbti!V:V, MATCH(A158, sbti!R:R, 0)),
          "")
    ),
"")</f>
        <v/>
      </c>
      <c r="R158" t="str">
        <f>IF(_xlfn.XLOOKUP(A158, sbti!W:W,sbti!X:X, "")="T","T",
IF(_xlfn.XLOOKUP(A158, sbti!W:W, sbti!X:X, "")="C","C",""))</f>
        <v/>
      </c>
      <c r="S158" t="str">
        <f>IF(R158="T",_xlfn.XLOOKUP(A158,sbti!W:W,sbti!Y:Y,""),
IF(R158="C",_xlfn.XLOOKUP(A158,sbti!W:W,sbti!Z:Z,""),
""))</f>
        <v/>
      </c>
    </row>
    <row r="159" spans="1:19">
      <c r="A159" t="str">
        <v>Sysco</v>
      </c>
      <c r="B159" t="str">
        <f>IF(_xlfn.XLOOKUP(A159, sbti!A:A,sbti!B:B, "")="Targets Set","T",
IF(_xlfn.XLOOKUP(A159, sbti!A:A, sbti!B:B, "")="Committed","C",""))</f>
        <v>T</v>
      </c>
      <c r="C159">
        <f>IF(OR(B159="T", B159="C"),
    _xlfn.XLOOKUP(A159, sbti!A:A, sbti!C:C, ""),
    ""
)</f>
        <v>2030</v>
      </c>
      <c r="D159" t="str">
        <f>IF(_xlfn.XLOOKUP(A159, sbti!A:A,sbti!D:D, "")="Targets Set","T",
IF(_xlfn.XLOOKUP(A159, sbti!A:A, sbti!D:D, "")="Committed","C",""))</f>
        <v/>
      </c>
      <c r="E159" t="str">
        <f>IF(OR(D159="T", D159="C"),
    _xlfn.XLOOKUP(A159, sbti!A:A, sbti!E:E, ""),
    ""
)</f>
        <v/>
      </c>
      <c r="F159" t="str">
        <f>IF(_xlfn.XLOOKUP(A159, sbti!F:F, sbti!G:G, "")="Targets Set","T",
IF(_xlfn.XLOOKUP(A159, sbti!F:F, sbti!G:G, "")="Committed","C",""))</f>
        <v>T</v>
      </c>
      <c r="G159">
        <f>IF(OR('sbti evolution '!F159="T", 'sbti evolution '!F159="C"),
    _xlfn.XLOOKUP('sbti evolution '!A159, sbti!F:F, sbti!H:H, ""),
    ""
)</f>
        <v>2030</v>
      </c>
      <c r="H159" t="str">
        <f>IFERROR(
    IF(INDEX(sbti!J:J, MATCH(A159, sbti!F:F, 0))&lt;&gt;"", "T",
        IF(INDEX(sbti!K:K, MATCH(A159, sbti!F:F, 0))&lt;&gt;"", "C", "")
    ),
"")</f>
        <v>C</v>
      </c>
      <c r="I159">
        <f>IFERROR(
    IF(INDEX(sbti!J:J, MATCH(A159, sbti!F:F, 0))&lt;&gt;"", INDEX(sbti!J:J, MATCH(A159, sbti!F:F, 0)),
        IF(INDEX(sbti!K:K, MATCH(A159, sbti!F:F, 0))&lt;&gt;"", INDEX(sbti!K:K, MATCH(A159, sbti!F:F, 0)), "")
    ),
"")</f>
        <v>2022</v>
      </c>
      <c r="J159" t="str">
        <f>IF(_xlfn.XLOOKUP(A159, sbti!L:L,sbti!M:M, "")="T","T",
IF(_xlfn.XLOOKUP(A159, sbti!L:L, sbti!M:M, "")="C","C",""))</f>
        <v>T</v>
      </c>
      <c r="K159">
        <f>IF(OR(J159="T", J159="C"),
    _xlfn.XLOOKUP(A159, sbti!L:L,sbti!N:N),
    ""
)</f>
        <v>2030</v>
      </c>
      <c r="L159" t="str">
        <f>IF(_xlfn.XLOOKUP(A159, sbti!L:L,sbti!O:O, "")="s","T",
IF(_xlfn.XLOOKUP(A159, sbti!L:L, sbti!O:O, "")="c","C",""))</f>
        <v/>
      </c>
      <c r="M159" t="str">
        <f>IF(L159="T",_xlfn.XLOOKUP(A159,sbti!L:L,sbti!P:P,""),
IF(L159="C",_xlfn.XLOOKUP(A159,sbti!L:L,sbti!Q:Q,""),
""))</f>
        <v/>
      </c>
      <c r="N159" t="str">
        <f>IF(_xlfn.XLOOKUP(A159, sbti!R:R,sbti!S:S, "")="T","T",
IF(_xlfn.XLOOKUP(A159, sbti!R:R, sbti!S:S, "")="C","C",""))</f>
        <v/>
      </c>
      <c r="O159" t="str">
        <f>IF(OR(N159="T", N159="C"),
    _xlfn.XLOOKUP(A159, sbti!R:R,sbti!T:T),
    ""
)</f>
        <v/>
      </c>
      <c r="P159" t="str">
        <f>IFERROR(
    IF(INDEX(sbti!U:U, MATCH(A159, sbti!R:R, 0))&lt;&gt;"", "T",
        IF(INDEX(sbti!V:V, MATCH(A159, sbti!R:R, 0))&lt;&gt;"", "C", "")
    ),
"")</f>
        <v/>
      </c>
      <c r="Q159" t="str">
        <f>IFERROR(
    IF(INDEX(sbti!U:U, MATCH(A159, sbti!R:R, 0))&lt;&gt;"",
       INDEX(sbti!U:U, MATCH(A159, sbti!R:R, 0)),
       IF(INDEX(sbti!V:V, MATCH(A159, sbti!R:R, 0))&lt;&gt;"",
          INDEX(sbti!V:V, MATCH(A159, sbti!R:R, 0)),
          "")
    ),
"")</f>
        <v/>
      </c>
      <c r="R159" t="str">
        <f>IF(_xlfn.XLOOKUP(A159, sbti!W:W,sbti!X:X, "")="T","T",
IF(_xlfn.XLOOKUP(A159, sbti!W:W, sbti!X:X, "")="C","C",""))</f>
        <v/>
      </c>
      <c r="S159" t="str">
        <f>IF(R159="T",_xlfn.XLOOKUP(A159,sbti!W:W,sbti!Y:Y,""),
IF(R159="C",_xlfn.XLOOKUP(A159,sbti!W:W,sbti!Z:Z,""),
""))</f>
        <v/>
      </c>
    </row>
    <row r="160" spans="1:19">
      <c r="A160" t="str">
        <v>Kia</v>
      </c>
      <c r="B160" t="str">
        <f>IF(_xlfn.XLOOKUP(A160, sbti!A:A,sbti!B:B, "")="Targets Set","T",
IF(_xlfn.XLOOKUP(A160, sbti!A:A, sbti!B:B, "")="Committed","C",""))</f>
        <v>C</v>
      </c>
      <c r="C160">
        <f>IF(OR(B160="T", B160="C"),
    _xlfn.XLOOKUP(A160, sbti!A:A, sbti!C:C, ""),
    ""
)</f>
        <v>2030</v>
      </c>
      <c r="D160" t="str">
        <f>IF(_xlfn.XLOOKUP(A160, sbti!A:A,sbti!D:D, "")="Targets Set","T",
IF(_xlfn.XLOOKUP(A160, sbti!A:A, sbti!D:D, "")="Committed","C",""))</f>
        <v/>
      </c>
      <c r="E160" t="str">
        <f>IF(OR(D160="T", D160="C"),
    _xlfn.XLOOKUP(A160, sbti!A:A, sbti!E:E, ""),
    ""
)</f>
        <v/>
      </c>
      <c r="F160" t="str">
        <f>IF(_xlfn.XLOOKUP(A160, sbti!F:F, sbti!G:G, "")="Targets Set","T",
IF(_xlfn.XLOOKUP(A160, sbti!F:F, sbti!G:G, "")="Committed","C",""))</f>
        <v/>
      </c>
      <c r="G160" t="str">
        <f>IF(OR('sbti evolution '!F160="T", 'sbti evolution '!F160="C"),
    _xlfn.XLOOKUP('sbti evolution '!A160, sbti!F:F, sbti!H:H, ""),
    ""
)</f>
        <v/>
      </c>
      <c r="H160" t="str">
        <f>IFERROR(
    IF(INDEX(sbti!J:J, MATCH(A160, sbti!F:F, 0))&lt;&gt;"", "T",
        IF(INDEX(sbti!K:K, MATCH(A160, sbti!F:F, 0))&lt;&gt;"", "C", "")
    ),
"")</f>
        <v/>
      </c>
      <c r="I160" t="str">
        <f>IFERROR(
    IF(INDEX(sbti!J:J, MATCH(A160, sbti!F:F, 0))&lt;&gt;"", INDEX(sbti!J:J, MATCH(A160, sbti!F:F, 0)),
        IF(INDEX(sbti!K:K, MATCH(A160, sbti!F:F, 0))&lt;&gt;"", INDEX(sbti!K:K, MATCH(A160, sbti!F:F, 0)), "")
    ),
"")</f>
        <v/>
      </c>
      <c r="J160" t="str">
        <f>IF(_xlfn.XLOOKUP(A160, sbti!L:L,sbti!M:M, "")="T","T",
IF(_xlfn.XLOOKUP(A160, sbti!L:L, sbti!M:M, "")="C","C",""))</f>
        <v/>
      </c>
      <c r="K160" t="str">
        <f>IF(OR(J160="T", J160="C"),
    _xlfn.XLOOKUP(A160, sbti!L:L,sbti!N:N),
    ""
)</f>
        <v/>
      </c>
      <c r="L160" t="str">
        <f>IF(_xlfn.XLOOKUP(A160, sbti!L:L,sbti!O:O, "")="s","T",
IF(_xlfn.XLOOKUP(A160, sbti!L:L, sbti!O:O, "")="c","C",""))</f>
        <v/>
      </c>
      <c r="M160" t="str">
        <f>IF(L160="T",_xlfn.XLOOKUP(A160,sbti!L:L,sbti!P:P,""),
IF(L160="C",_xlfn.XLOOKUP(A160,sbti!L:L,sbti!Q:Q,""),
""))</f>
        <v/>
      </c>
      <c r="N160" t="str">
        <f>IF(_xlfn.XLOOKUP(A160, sbti!R:R,sbti!S:S, "")="T","T",
IF(_xlfn.XLOOKUP(A160, sbti!R:R, sbti!S:S, "")="C","C",""))</f>
        <v/>
      </c>
      <c r="O160" t="str">
        <f>IF(OR(N160="T", N160="C"),
    _xlfn.XLOOKUP(A160, sbti!R:R,sbti!T:T),
    ""
)</f>
        <v/>
      </c>
      <c r="P160" t="str">
        <f>IFERROR(
    IF(INDEX(sbti!U:U, MATCH(A160, sbti!R:R, 0))&lt;&gt;"", "T",
        IF(INDEX(sbti!V:V, MATCH(A160, sbti!R:R, 0))&lt;&gt;"", "C", "")
    ),
"")</f>
        <v/>
      </c>
      <c r="Q160" t="str">
        <f>IFERROR(
    IF(INDEX(sbti!U:U, MATCH(A160, sbti!R:R, 0))&lt;&gt;"",
       INDEX(sbti!U:U, MATCH(A160, sbti!R:R, 0)),
       IF(INDEX(sbti!V:V, MATCH(A160, sbti!R:R, 0))&lt;&gt;"",
          INDEX(sbti!V:V, MATCH(A160, sbti!R:R, 0)),
          "")
    ),
"")</f>
        <v/>
      </c>
      <c r="R160" t="str">
        <f>IF(_xlfn.XLOOKUP(A160, sbti!W:W,sbti!X:X, "")="T","T",
IF(_xlfn.XLOOKUP(A160, sbti!W:W, sbti!X:X, "")="C","C",""))</f>
        <v/>
      </c>
      <c r="S160" t="str">
        <f>IF(R160="T",_xlfn.XLOOKUP(A160,sbti!W:W,sbti!Y:Y,""),
IF(R160="C",_xlfn.XLOOKUP(A160,sbti!W:W,sbti!Z:Z,""),
""))</f>
        <v/>
      </c>
    </row>
    <row r="161" spans="1:19">
      <c r="A161" t="str">
        <v>Vinci</v>
      </c>
      <c r="B161" t="str">
        <f>IF(_xlfn.XLOOKUP(A161, sbti!A:A,sbti!B:B, "")="Targets Set","T",
IF(_xlfn.XLOOKUP(A161, sbti!A:A, sbti!B:B, "")="Committed","C",""))</f>
        <v>T</v>
      </c>
      <c r="C161">
        <f>IF(OR(B161="T", B161="C"),
    _xlfn.XLOOKUP(A161, sbti!A:A, sbti!C:C, ""),
    ""
)</f>
        <v>2030</v>
      </c>
      <c r="D161" t="str">
        <f>IF(_xlfn.XLOOKUP(A161, sbti!A:A,sbti!D:D, "")="Targets Set","T",
IF(_xlfn.XLOOKUP(A161, sbti!A:A, sbti!D:D, "")="Committed","C",""))</f>
        <v/>
      </c>
      <c r="E161" t="str">
        <f>IF(OR(D161="T", D161="C"),
    _xlfn.XLOOKUP(A161, sbti!A:A, sbti!E:E, ""),
    ""
)</f>
        <v/>
      </c>
      <c r="F161" t="str">
        <f>IF(_xlfn.XLOOKUP(A161, sbti!F:F, sbti!G:G, "")="Targets Set","T",
IF(_xlfn.XLOOKUP(A161, sbti!F:F, sbti!G:G, "")="Committed","C",""))</f>
        <v>T</v>
      </c>
      <c r="G161">
        <f>IF(OR('sbti evolution '!F161="T", 'sbti evolution '!F161="C"),
    _xlfn.XLOOKUP('sbti evolution '!A161, sbti!F:F, sbti!H:H, ""),
    ""
)</f>
        <v>2030</v>
      </c>
      <c r="H161" t="str">
        <f>IFERROR(
    IF(INDEX(sbti!J:J, MATCH(A161, sbti!F:F, 0))&lt;&gt;"", "T",
        IF(INDEX(sbti!K:K, MATCH(A161, sbti!F:F, 0))&lt;&gt;"", "C", "")
    ),
"")</f>
        <v>C</v>
      </c>
      <c r="I161">
        <f>IFERROR(
    IF(INDEX(sbti!J:J, MATCH(A161, sbti!F:F, 0))&lt;&gt;"", INDEX(sbti!J:J, MATCH(A161, sbti!F:F, 0)),
        IF(INDEX(sbti!K:K, MATCH(A161, sbti!F:F, 0))&lt;&gt;"", INDEX(sbti!K:K, MATCH(A161, sbti!F:F, 0)), "")
    ),
"")</f>
        <v>2022</v>
      </c>
      <c r="J161" t="str">
        <f>IF(_xlfn.XLOOKUP(A161, sbti!L:L,sbti!M:M, "")="T","T",
IF(_xlfn.XLOOKUP(A161, sbti!L:L, sbti!M:M, "")="C","C",""))</f>
        <v>T</v>
      </c>
      <c r="K161">
        <f>IF(OR(J161="T", J161="C"),
    _xlfn.XLOOKUP(A161, sbti!L:L,sbti!N:N),
    ""
)</f>
        <v>2030</v>
      </c>
      <c r="L161" t="str">
        <f>IF(_xlfn.XLOOKUP(A161, sbti!L:L,sbti!O:O, "")="s","T",
IF(_xlfn.XLOOKUP(A161, sbti!L:L, sbti!O:O, "")="c","C",""))</f>
        <v/>
      </c>
      <c r="M161" t="str">
        <f>IF(L161="T",_xlfn.XLOOKUP(A161,sbti!L:L,sbti!P:P,""),
IF(L161="C",_xlfn.XLOOKUP(A161,sbti!L:L,sbti!Q:Q,""),
""))</f>
        <v/>
      </c>
      <c r="N161" t="str">
        <f>IF(_xlfn.XLOOKUP(A161, sbti!R:R,sbti!S:S, "")="T","T",
IF(_xlfn.XLOOKUP(A161, sbti!R:R, sbti!S:S, "")="C","C",""))</f>
        <v>T</v>
      </c>
      <c r="O161">
        <f>IF(OR(N161="T", N161="C"),
    _xlfn.XLOOKUP(A161, sbti!R:R,sbti!T:T),
    ""
)</f>
        <v>2030</v>
      </c>
      <c r="P161" t="str">
        <f>IFERROR(
    IF(INDEX(sbti!U:U, MATCH(A161, sbti!R:R, 0))&lt;&gt;"", "T",
        IF(INDEX(sbti!V:V, MATCH(A161, sbti!R:R, 0))&lt;&gt;"", "C", "")
    ),
"")</f>
        <v>C</v>
      </c>
      <c r="Q161">
        <f>IFERROR(
    IF(INDEX(sbti!U:U, MATCH(A161, sbti!R:R, 0))&lt;&gt;"",
       INDEX(sbti!U:U, MATCH(A161, sbti!R:R, 0)),
       IF(INDEX(sbti!V:V, MATCH(A161, sbti!R:R, 0))&lt;&gt;"",
          INDEX(sbti!V:V, MATCH(A161, sbti!R:R, 0)),
          "")
    ),
"")</f>
        <v>2030</v>
      </c>
      <c r="R161" t="str">
        <f>IF(_xlfn.XLOOKUP(A161, sbti!W:W,sbti!X:X, "")="T","T",
IF(_xlfn.XLOOKUP(A161, sbti!W:W, sbti!X:X, "")="C","C",""))</f>
        <v/>
      </c>
      <c r="S161" t="str">
        <f>IF(R161="T",_xlfn.XLOOKUP(A161,sbti!W:W,sbti!Y:Y,""),
IF(R161="C",_xlfn.XLOOKUP(A161,sbti!W:W,sbti!Z:Z,""),
""))</f>
        <v/>
      </c>
    </row>
    <row r="162" spans="1:19">
      <c r="A162" t="str">
        <v>Shenghong Holding Group</v>
      </c>
      <c r="B162" t="str">
        <f>IF(_xlfn.XLOOKUP(A162, sbti!A:A,sbti!B:B, "")="Targets Set","T",
IF(_xlfn.XLOOKUP(A162, sbti!A:A, sbti!B:B, "")="Committed","C",""))</f>
        <v/>
      </c>
      <c r="C162" t="str">
        <f>IF(OR(B162="T", B162="C"),
    _xlfn.XLOOKUP(A162, sbti!A:A, sbti!C:C, ""),
    ""
)</f>
        <v/>
      </c>
      <c r="D162" t="str">
        <f>IF(_xlfn.XLOOKUP(A162, sbti!A:A,sbti!D:D, "")="Targets Set","T",
IF(_xlfn.XLOOKUP(A162, sbti!A:A, sbti!D:D, "")="Committed","C",""))</f>
        <v/>
      </c>
      <c r="E162" t="str">
        <f>IF(OR(D162="T", D162="C"),
    _xlfn.XLOOKUP(A162, sbti!A:A, sbti!E:E, ""),
    ""
)</f>
        <v/>
      </c>
      <c r="F162" t="str">
        <f>IF(_xlfn.XLOOKUP(A162, sbti!F:F, sbti!G:G, "")="Targets Set","T",
IF(_xlfn.XLOOKUP(A162, sbti!F:F, sbti!G:G, "")="Committed","C",""))</f>
        <v/>
      </c>
      <c r="G162" t="str">
        <f>IF(OR('sbti evolution '!F162="T", 'sbti evolution '!F162="C"),
    _xlfn.XLOOKUP('sbti evolution '!A162, sbti!F:F, sbti!H:H, ""),
    ""
)</f>
        <v/>
      </c>
      <c r="H162" t="str">
        <f>IFERROR(
    IF(INDEX(sbti!J:J, MATCH(A162, sbti!F:F, 0))&lt;&gt;"", "T",
        IF(INDEX(sbti!K:K, MATCH(A162, sbti!F:F, 0))&lt;&gt;"", "C", "")
    ),
"")</f>
        <v/>
      </c>
      <c r="I162" t="str">
        <f>IFERROR(
    IF(INDEX(sbti!J:J, MATCH(A162, sbti!F:F, 0))&lt;&gt;"", INDEX(sbti!J:J, MATCH(A162, sbti!F:F, 0)),
        IF(INDEX(sbti!K:K, MATCH(A162, sbti!F:F, 0))&lt;&gt;"", INDEX(sbti!K:K, MATCH(A162, sbti!F:F, 0)), "")
    ),
"")</f>
        <v/>
      </c>
      <c r="J162" t="str">
        <f>IF(_xlfn.XLOOKUP(A162, sbti!L:L,sbti!M:M, "")="T","T",
IF(_xlfn.XLOOKUP(A162, sbti!L:L, sbti!M:M, "")="C","C",""))</f>
        <v/>
      </c>
      <c r="K162" t="str">
        <f>IF(OR(J162="T", J162="C"),
    _xlfn.XLOOKUP(A162, sbti!L:L,sbti!N:N),
    ""
)</f>
        <v/>
      </c>
      <c r="L162" t="str">
        <f>IF(_xlfn.XLOOKUP(A162, sbti!L:L,sbti!O:O, "")="s","T",
IF(_xlfn.XLOOKUP(A162, sbti!L:L, sbti!O:O, "")="c","C",""))</f>
        <v/>
      </c>
      <c r="M162" t="str">
        <f>IF(L162="T",_xlfn.XLOOKUP(A162,sbti!L:L,sbti!P:P,""),
IF(L162="C",_xlfn.XLOOKUP(A162,sbti!L:L,sbti!Q:Q,""),
""))</f>
        <v/>
      </c>
      <c r="N162" t="str">
        <f>IF(_xlfn.XLOOKUP(A162, sbti!R:R,sbti!S:S, "")="T","T",
IF(_xlfn.XLOOKUP(A162, sbti!R:R, sbti!S:S, "")="C","C",""))</f>
        <v/>
      </c>
      <c r="O162" t="str">
        <f>IF(OR(N162="T", N162="C"),
    _xlfn.XLOOKUP(A162, sbti!R:R,sbti!T:T),
    ""
)</f>
        <v/>
      </c>
      <c r="P162" t="str">
        <f>IFERROR(
    IF(INDEX(sbti!U:U, MATCH(A162, sbti!R:R, 0))&lt;&gt;"", "T",
        IF(INDEX(sbti!V:V, MATCH(A162, sbti!R:R, 0))&lt;&gt;"", "C", "")
    ),
"")</f>
        <v/>
      </c>
      <c r="Q162" t="str">
        <f>IFERROR(
    IF(INDEX(sbti!U:U, MATCH(A162, sbti!R:R, 0))&lt;&gt;"",
       INDEX(sbti!U:U, MATCH(A162, sbti!R:R, 0)),
       IF(INDEX(sbti!V:V, MATCH(A162, sbti!R:R, 0))&lt;&gt;"",
          INDEX(sbti!V:V, MATCH(A162, sbti!R:R, 0)),
          "")
    ),
"")</f>
        <v/>
      </c>
      <c r="R162" t="str">
        <f>IF(_xlfn.XLOOKUP(A162, sbti!W:W,sbti!X:X, "")="T","T",
IF(_xlfn.XLOOKUP(A162, sbti!W:W, sbti!X:X, "")="C","C",""))</f>
        <v/>
      </c>
      <c r="S162" t="str">
        <f>IF(R162="T",_xlfn.XLOOKUP(A162,sbti!W:W,sbti!Y:Y,""),
IF(R162="C",_xlfn.XLOOKUP(A162,sbti!W:W,sbti!Z:Z,""),
""))</f>
        <v/>
      </c>
    </row>
    <row r="163" spans="1:19">
      <c r="A163" t="str">
        <v>Seven &amp; I Holdings</v>
      </c>
      <c r="B163" t="str">
        <f>IF(_xlfn.XLOOKUP(A163, sbti!A:A,sbti!B:B, "")="Targets Set","T",
IF(_xlfn.XLOOKUP(A163, sbti!A:A, sbti!B:B, "")="Committed","C",""))</f>
        <v/>
      </c>
      <c r="C163" t="str">
        <f>IF(OR(B163="T", B163="C"),
    _xlfn.XLOOKUP(A163, sbti!A:A, sbti!C:C, ""),
    ""
)</f>
        <v/>
      </c>
      <c r="D163" t="str">
        <f>IF(_xlfn.XLOOKUP(A163, sbti!A:A,sbti!D:D, "")="Targets Set","T",
IF(_xlfn.XLOOKUP(A163, sbti!A:A, sbti!D:D, "")="Committed","C",""))</f>
        <v/>
      </c>
      <c r="E163" t="str">
        <f>IF(OR(D163="T", D163="C"),
    _xlfn.XLOOKUP(A163, sbti!A:A, sbti!E:E, ""),
    ""
)</f>
        <v/>
      </c>
      <c r="F163" t="str">
        <f>IF(_xlfn.XLOOKUP(A163, sbti!F:F, sbti!G:G, "")="Targets Set","T",
IF(_xlfn.XLOOKUP(A163, sbti!F:F, sbti!G:G, "")="Committed","C",""))</f>
        <v/>
      </c>
      <c r="G163" t="str">
        <f>IF(OR('sbti evolution '!F163="T", 'sbti evolution '!F163="C"),
    _xlfn.XLOOKUP('sbti evolution '!A163, sbti!F:F, sbti!H:H, ""),
    ""
)</f>
        <v/>
      </c>
      <c r="H163" t="str">
        <f>IFERROR(
    IF(INDEX(sbti!J:J, MATCH(A163, sbti!F:F, 0))&lt;&gt;"", "T",
        IF(INDEX(sbti!K:K, MATCH(A163, sbti!F:F, 0))&lt;&gt;"", "C", "")
    ),
"")</f>
        <v>C</v>
      </c>
      <c r="I163">
        <f>IFERROR(
    IF(INDEX(sbti!J:J, MATCH(A163, sbti!F:F, 0))&lt;&gt;"", INDEX(sbti!J:J, MATCH(A163, sbti!F:F, 0)),
        IF(INDEX(sbti!K:K, MATCH(A163, sbti!F:F, 0))&lt;&gt;"", INDEX(sbti!K:K, MATCH(A163, sbti!F:F, 0)), "")
    ),
"")</f>
        <v>2021</v>
      </c>
      <c r="J163" t="str">
        <f>IF(_xlfn.XLOOKUP(A163, sbti!L:L,sbti!M:M, "")="T","T",
IF(_xlfn.XLOOKUP(A163, sbti!L:L, sbti!M:M, "")="C","C",""))</f>
        <v>C</v>
      </c>
      <c r="K163">
        <f>IF(OR(J163="T", J163="C"),
    _xlfn.XLOOKUP(A163, sbti!L:L,sbti!N:N),
    ""
)</f>
        <v>2030</v>
      </c>
      <c r="L163" t="str">
        <f>IF(_xlfn.XLOOKUP(A163, sbti!L:L,sbti!O:O, "")="s","T",
IF(_xlfn.XLOOKUP(A163, sbti!L:L, sbti!O:O, "")="c","C",""))</f>
        <v/>
      </c>
      <c r="M163" t="str">
        <f>IF(L163="T",_xlfn.XLOOKUP(A163,sbti!L:L,sbti!P:P,""),
IF(L163="C",_xlfn.XLOOKUP(A163,sbti!L:L,sbti!Q:Q,""),
""))</f>
        <v/>
      </c>
      <c r="N163" t="str">
        <f>IF(_xlfn.XLOOKUP(A163, sbti!R:R,sbti!S:S, "")="T","T",
IF(_xlfn.XLOOKUP(A163, sbti!R:R, sbti!S:S, "")="C","C",""))</f>
        <v>C</v>
      </c>
      <c r="O163">
        <f>IF(OR(N163="T", N163="C"),
    _xlfn.XLOOKUP(A163, sbti!R:R,sbti!T:T),
    ""
)</f>
        <v>2031</v>
      </c>
      <c r="P163" t="str">
        <f>IFERROR(
    IF(INDEX(sbti!U:U, MATCH(A163, sbti!R:R, 0))&lt;&gt;"", "T",
        IF(INDEX(sbti!V:V, MATCH(A163, sbti!R:R, 0))&lt;&gt;"", "C", "")
    ),
"")</f>
        <v>C</v>
      </c>
      <c r="Q163">
        <f>IFERROR(
    IF(INDEX(sbti!U:U, MATCH(A163, sbti!R:R, 0))&lt;&gt;"",
       INDEX(sbti!U:U, MATCH(A163, sbti!R:R, 0)),
       IF(INDEX(sbti!V:V, MATCH(A163, sbti!R:R, 0))&lt;&gt;"",
          INDEX(sbti!V:V, MATCH(A163, sbti!R:R, 0)),
          "")
    ),
"")</f>
        <v>2031</v>
      </c>
      <c r="R163" t="str">
        <f>IF(_xlfn.XLOOKUP(A163, sbti!W:W,sbti!X:X, "")="T","T",
IF(_xlfn.XLOOKUP(A163, sbti!W:W, sbti!X:X, "")="C","C",""))</f>
        <v>C</v>
      </c>
      <c r="S163">
        <f>IF(R163="T",_xlfn.XLOOKUP(A163,sbti!W:W,sbti!Y:Y,""),
IF(R163="C",_xlfn.XLOOKUP(A163,sbti!W:W,sbti!Z:Z,""),
""))</f>
        <v>2021</v>
      </c>
    </row>
    <row r="164" spans="1:19">
      <c r="A164" t="str">
        <v>State Bank of India</v>
      </c>
      <c r="B164" t="str">
        <f>IF(_xlfn.XLOOKUP(A164, sbti!A:A,sbti!B:B, "")="Targets Set","T",
IF(_xlfn.XLOOKUP(A164, sbti!A:A, sbti!B:B, "")="Committed","C",""))</f>
        <v/>
      </c>
      <c r="C164" t="str">
        <f>IF(OR(B164="T", B164="C"),
    _xlfn.XLOOKUP(A164, sbti!A:A, sbti!C:C, ""),
    ""
)</f>
        <v/>
      </c>
      <c r="D164" t="str">
        <f>IF(_xlfn.XLOOKUP(A164, sbti!A:A,sbti!D:D, "")="Targets Set","T",
IF(_xlfn.XLOOKUP(A164, sbti!A:A, sbti!D:D, "")="Committed","C",""))</f>
        <v/>
      </c>
      <c r="E164" t="str">
        <f>IF(OR(D164="T", D164="C"),
    _xlfn.XLOOKUP(A164, sbti!A:A, sbti!E:E, ""),
    ""
)</f>
        <v/>
      </c>
      <c r="F164" t="str">
        <f>IF(_xlfn.XLOOKUP(A164, sbti!F:F, sbti!G:G, "")="Targets Set","T",
IF(_xlfn.XLOOKUP(A164, sbti!F:F, sbti!G:G, "")="Committed","C",""))</f>
        <v/>
      </c>
      <c r="G164" t="str">
        <f>IF(OR('sbti evolution '!F164="T", 'sbti evolution '!F164="C"),
    _xlfn.XLOOKUP('sbti evolution '!A164, sbti!F:F, sbti!H:H, ""),
    ""
)</f>
        <v/>
      </c>
      <c r="H164" t="str">
        <f>IFERROR(
    IF(INDEX(sbti!J:J, MATCH(A164, sbti!F:F, 0))&lt;&gt;"", "T",
        IF(INDEX(sbti!K:K, MATCH(A164, sbti!F:F, 0))&lt;&gt;"", "C", "")
    ),
"")</f>
        <v/>
      </c>
      <c r="I164" t="str">
        <f>IFERROR(
    IF(INDEX(sbti!J:J, MATCH(A164, sbti!F:F, 0))&lt;&gt;"", INDEX(sbti!J:J, MATCH(A164, sbti!F:F, 0)),
        IF(INDEX(sbti!K:K, MATCH(A164, sbti!F:F, 0))&lt;&gt;"", INDEX(sbti!K:K, MATCH(A164, sbti!F:F, 0)), "")
    ),
"")</f>
        <v/>
      </c>
      <c r="J164" t="str">
        <f>IF(_xlfn.XLOOKUP(A164, sbti!L:L,sbti!M:M, "")="T","T",
IF(_xlfn.XLOOKUP(A164, sbti!L:L, sbti!M:M, "")="C","C",""))</f>
        <v/>
      </c>
      <c r="K164" t="str">
        <f>IF(OR(J164="T", J164="C"),
    _xlfn.XLOOKUP(A164, sbti!L:L,sbti!N:N),
    ""
)</f>
        <v/>
      </c>
      <c r="L164" t="str">
        <f>IF(_xlfn.XLOOKUP(A164, sbti!L:L,sbti!O:O, "")="s","T",
IF(_xlfn.XLOOKUP(A164, sbti!L:L, sbti!O:O, "")="c","C",""))</f>
        <v/>
      </c>
      <c r="M164" t="str">
        <f>IF(L164="T",_xlfn.XLOOKUP(A164,sbti!L:L,sbti!P:P,""),
IF(L164="C",_xlfn.XLOOKUP(A164,sbti!L:L,sbti!Q:Q,""),
""))</f>
        <v/>
      </c>
      <c r="N164" t="str">
        <f>IF(_xlfn.XLOOKUP(A164, sbti!R:R,sbti!S:S, "")="T","T",
IF(_xlfn.XLOOKUP(A164, sbti!R:R, sbti!S:S, "")="C","C",""))</f>
        <v/>
      </c>
      <c r="O164" t="str">
        <f>IF(OR(N164="T", N164="C"),
    _xlfn.XLOOKUP(A164, sbti!R:R,sbti!T:T),
    ""
)</f>
        <v/>
      </c>
      <c r="P164" t="str">
        <f>IFERROR(
    IF(INDEX(sbti!U:U, MATCH(A164, sbti!R:R, 0))&lt;&gt;"", "T",
        IF(INDEX(sbti!V:V, MATCH(A164, sbti!R:R, 0))&lt;&gt;"", "C", "")
    ),
"")</f>
        <v/>
      </c>
      <c r="Q164" t="str">
        <f>IFERROR(
    IF(INDEX(sbti!U:U, MATCH(A164, sbti!R:R, 0))&lt;&gt;"",
       INDEX(sbti!U:U, MATCH(A164, sbti!R:R, 0)),
       IF(INDEX(sbti!V:V, MATCH(A164, sbti!R:R, 0))&lt;&gt;"",
          INDEX(sbti!V:V, MATCH(A164, sbti!R:R, 0)),
          "")
    ),
"")</f>
        <v/>
      </c>
      <c r="R164" t="str">
        <f>IF(_xlfn.XLOOKUP(A164, sbti!W:W,sbti!X:X, "")="T","T",
IF(_xlfn.XLOOKUP(A164, sbti!W:W, sbti!X:X, "")="C","C",""))</f>
        <v/>
      </c>
      <c r="S164" t="str">
        <f>IF(R164="T",_xlfn.XLOOKUP(A164,sbti!W:W,sbti!Y:Y,""),
IF(R164="C",_xlfn.XLOOKUP(A164,sbti!W:W,sbti!Z:Z,""),
""))</f>
        <v/>
      </c>
    </row>
    <row r="165" spans="1:19">
      <c r="A165" t="str">
        <v>China FAW Group</v>
      </c>
      <c r="B165" t="str">
        <f>IF(_xlfn.XLOOKUP(A165, sbti!A:A,sbti!B:B, "")="Targets Set","T",
IF(_xlfn.XLOOKUP(A165, sbti!A:A, sbti!B:B, "")="Committed","C",""))</f>
        <v/>
      </c>
      <c r="C165" t="str">
        <f>IF(OR(B165="T", B165="C"),
    _xlfn.XLOOKUP(A165, sbti!A:A, sbti!C:C, ""),
    ""
)</f>
        <v/>
      </c>
      <c r="D165" t="str">
        <f>IF(_xlfn.XLOOKUP(A165, sbti!A:A,sbti!D:D, "")="Targets Set","T",
IF(_xlfn.XLOOKUP(A165, sbti!A:A, sbti!D:D, "")="Committed","C",""))</f>
        <v/>
      </c>
      <c r="E165" t="str">
        <f>IF(OR(D165="T", D165="C"),
    _xlfn.XLOOKUP(A165, sbti!A:A, sbti!E:E, ""),
    ""
)</f>
        <v/>
      </c>
      <c r="F165" t="str">
        <f>IF(_xlfn.XLOOKUP(A165, sbti!F:F, sbti!G:G, "")="Targets Set","T",
IF(_xlfn.XLOOKUP(A165, sbti!F:F, sbti!G:G, "")="Committed","C",""))</f>
        <v/>
      </c>
      <c r="G165" t="str">
        <f>IF(OR('sbti evolution '!F165="T", 'sbti evolution '!F165="C"),
    _xlfn.XLOOKUP('sbti evolution '!A165, sbti!F:F, sbti!H:H, ""),
    ""
)</f>
        <v/>
      </c>
      <c r="H165" t="str">
        <f>IFERROR(
    IF(INDEX(sbti!J:J, MATCH(A165, sbti!F:F, 0))&lt;&gt;"", "T",
        IF(INDEX(sbti!K:K, MATCH(A165, sbti!F:F, 0))&lt;&gt;"", "C", "")
    ),
"")</f>
        <v/>
      </c>
      <c r="I165" t="str">
        <f>IFERROR(
    IF(INDEX(sbti!J:J, MATCH(A165, sbti!F:F, 0))&lt;&gt;"", INDEX(sbti!J:J, MATCH(A165, sbti!F:F, 0)),
        IF(INDEX(sbti!K:K, MATCH(A165, sbti!F:F, 0))&lt;&gt;"", INDEX(sbti!K:K, MATCH(A165, sbti!F:F, 0)), "")
    ),
"")</f>
        <v/>
      </c>
      <c r="J165" t="str">
        <f>IF(_xlfn.XLOOKUP(A165, sbti!L:L,sbti!M:M, "")="T","T",
IF(_xlfn.XLOOKUP(A165, sbti!L:L, sbti!M:M, "")="C","C",""))</f>
        <v/>
      </c>
      <c r="K165" t="str">
        <f>IF(OR(J165="T", J165="C"),
    _xlfn.XLOOKUP(A165, sbti!L:L,sbti!N:N),
    ""
)</f>
        <v/>
      </c>
      <c r="L165" t="str">
        <f>IF(_xlfn.XLOOKUP(A165, sbti!L:L,sbti!O:O, "")="s","T",
IF(_xlfn.XLOOKUP(A165, sbti!L:L, sbti!O:O, "")="c","C",""))</f>
        <v/>
      </c>
      <c r="M165" t="str">
        <f>IF(L165="T",_xlfn.XLOOKUP(A165,sbti!L:L,sbti!P:P,""),
IF(L165="C",_xlfn.XLOOKUP(A165,sbti!L:L,sbti!Q:Q,""),
""))</f>
        <v/>
      </c>
      <c r="N165" t="str">
        <f>IF(_xlfn.XLOOKUP(A165, sbti!R:R,sbti!S:S, "")="T","T",
IF(_xlfn.XLOOKUP(A165, sbti!R:R, sbti!S:S, "")="C","C",""))</f>
        <v/>
      </c>
      <c r="O165" t="str">
        <f>IF(OR(N165="T", N165="C"),
    _xlfn.XLOOKUP(A165, sbti!R:R,sbti!T:T),
    ""
)</f>
        <v/>
      </c>
      <c r="P165" t="str">
        <f>IFERROR(
    IF(INDEX(sbti!U:U, MATCH(A165, sbti!R:R, 0))&lt;&gt;"", "T",
        IF(INDEX(sbti!V:V, MATCH(A165, sbti!R:R, 0))&lt;&gt;"", "C", "")
    ),
"")</f>
        <v/>
      </c>
      <c r="Q165" t="str">
        <f>IFERROR(
    IF(INDEX(sbti!U:U, MATCH(A165, sbti!R:R, 0))&lt;&gt;"",
       INDEX(sbti!U:U, MATCH(A165, sbti!R:R, 0)),
       IF(INDEX(sbti!V:V, MATCH(A165, sbti!R:R, 0))&lt;&gt;"",
          INDEX(sbti!V:V, MATCH(A165, sbti!R:R, 0)),
          "")
    ),
"")</f>
        <v/>
      </c>
      <c r="R165" t="str">
        <f>IF(_xlfn.XLOOKUP(A165, sbti!W:W,sbti!X:X, "")="T","T",
IF(_xlfn.XLOOKUP(A165, sbti!W:W, sbti!X:X, "")="C","C",""))</f>
        <v/>
      </c>
      <c r="S165" t="str">
        <f>IF(R165="T",_xlfn.XLOOKUP(A165,sbti!W:W,sbti!Y:Y,""),
IF(R165="C",_xlfn.XLOOKUP(A165,sbti!W:W,sbti!Z:Z,""),
""))</f>
        <v/>
      </c>
    </row>
    <row r="166" spans="1:19">
      <c r="A166" t="str">
        <v>Jiangxi Copper</v>
      </c>
      <c r="B166" t="str">
        <f>IF(_xlfn.XLOOKUP(A166, sbti!A:A,sbti!B:B, "")="Targets Set","T",
IF(_xlfn.XLOOKUP(A166, sbti!A:A, sbti!B:B, "")="Committed","C",""))</f>
        <v/>
      </c>
      <c r="C166" t="str">
        <f>IF(OR(B166="T", B166="C"),
    _xlfn.XLOOKUP(A166, sbti!A:A, sbti!C:C, ""),
    ""
)</f>
        <v/>
      </c>
      <c r="D166" t="str">
        <f>IF(_xlfn.XLOOKUP(A166, sbti!A:A,sbti!D:D, "")="Targets Set","T",
IF(_xlfn.XLOOKUP(A166, sbti!A:A, sbti!D:D, "")="Committed","C",""))</f>
        <v/>
      </c>
      <c r="E166" t="str">
        <f>IF(OR(D166="T", D166="C"),
    _xlfn.XLOOKUP(A166, sbti!A:A, sbti!E:E, ""),
    ""
)</f>
        <v/>
      </c>
      <c r="F166" t="str">
        <f>IF(_xlfn.XLOOKUP(A166, sbti!F:F, sbti!G:G, "")="Targets Set","T",
IF(_xlfn.XLOOKUP(A166, sbti!F:F, sbti!G:G, "")="Committed","C",""))</f>
        <v/>
      </c>
      <c r="G166" t="str">
        <f>IF(OR('sbti evolution '!F166="T", 'sbti evolution '!F166="C"),
    _xlfn.XLOOKUP('sbti evolution '!A166, sbti!F:F, sbti!H:H, ""),
    ""
)</f>
        <v/>
      </c>
      <c r="H166" t="str">
        <f>IFERROR(
    IF(INDEX(sbti!J:J, MATCH(A166, sbti!F:F, 0))&lt;&gt;"", "T",
        IF(INDEX(sbti!K:K, MATCH(A166, sbti!F:F, 0))&lt;&gt;"", "C", "")
    ),
"")</f>
        <v/>
      </c>
      <c r="I166" t="str">
        <f>IFERROR(
    IF(INDEX(sbti!J:J, MATCH(A166, sbti!F:F, 0))&lt;&gt;"", INDEX(sbti!J:J, MATCH(A166, sbti!F:F, 0)),
        IF(INDEX(sbti!K:K, MATCH(A166, sbti!F:F, 0))&lt;&gt;"", INDEX(sbti!K:K, MATCH(A166, sbti!F:F, 0)), "")
    ),
"")</f>
        <v/>
      </c>
      <c r="J166" t="str">
        <f>IF(_xlfn.XLOOKUP(A166, sbti!L:L,sbti!M:M, "")="T","T",
IF(_xlfn.XLOOKUP(A166, sbti!L:L, sbti!M:M, "")="C","C",""))</f>
        <v/>
      </c>
      <c r="K166" t="str">
        <f>IF(OR(J166="T", J166="C"),
    _xlfn.XLOOKUP(A166, sbti!L:L,sbti!N:N),
    ""
)</f>
        <v/>
      </c>
      <c r="L166" t="str">
        <f>IF(_xlfn.XLOOKUP(A166, sbti!L:L,sbti!O:O, "")="s","T",
IF(_xlfn.XLOOKUP(A166, sbti!L:L, sbti!O:O, "")="c","C",""))</f>
        <v/>
      </c>
      <c r="M166" t="str">
        <f>IF(L166="T",_xlfn.XLOOKUP(A166,sbti!L:L,sbti!P:P,""),
IF(L166="C",_xlfn.XLOOKUP(A166,sbti!L:L,sbti!Q:Q,""),
""))</f>
        <v/>
      </c>
      <c r="N166" t="str">
        <f>IF(_xlfn.XLOOKUP(A166, sbti!R:R,sbti!S:S, "")="T","T",
IF(_xlfn.XLOOKUP(A166, sbti!R:R, sbti!S:S, "")="C","C",""))</f>
        <v/>
      </c>
      <c r="O166" t="str">
        <f>IF(OR(N166="T", N166="C"),
    _xlfn.XLOOKUP(A166, sbti!R:R,sbti!T:T),
    ""
)</f>
        <v/>
      </c>
      <c r="P166" t="str">
        <f>IFERROR(
    IF(INDEX(sbti!U:U, MATCH(A166, sbti!R:R, 0))&lt;&gt;"", "T",
        IF(INDEX(sbti!V:V, MATCH(A166, sbti!R:R, 0))&lt;&gt;"", "C", "")
    ),
"")</f>
        <v/>
      </c>
      <c r="Q166" t="str">
        <f>IFERROR(
    IF(INDEX(sbti!U:U, MATCH(A166, sbti!R:R, 0))&lt;&gt;"",
       INDEX(sbti!U:U, MATCH(A166, sbti!R:R, 0)),
       IF(INDEX(sbti!V:V, MATCH(A166, sbti!R:R, 0))&lt;&gt;"",
          INDEX(sbti!V:V, MATCH(A166, sbti!R:R, 0)),
          "")
    ),
"")</f>
        <v/>
      </c>
      <c r="R166" t="str">
        <f>IF(_xlfn.XLOOKUP(A166, sbti!W:W,sbti!X:X, "")="T","T",
IF(_xlfn.XLOOKUP(A166, sbti!W:W, sbti!X:X, "")="C","C",""))</f>
        <v/>
      </c>
      <c r="S166" t="str">
        <f>IF(R166="T",_xlfn.XLOOKUP(A166,sbti!W:W,sbti!Y:Y,""),
IF(R166="C",_xlfn.XLOOKUP(A166,sbti!W:W,sbti!Z:Z,""),
""))</f>
        <v/>
      </c>
    </row>
    <row r="167" spans="1:19">
      <c r="A167" t="str">
        <v>Shandong Weiqiao Pioneering Group</v>
      </c>
      <c r="B167" t="str">
        <f>IF(_xlfn.XLOOKUP(A167, sbti!A:A,sbti!B:B, "")="Targets Set","T",
IF(_xlfn.XLOOKUP(A167, sbti!A:A, sbti!B:B, "")="Committed","C",""))</f>
        <v/>
      </c>
      <c r="C167" t="str">
        <f>IF(OR(B167="T", B167="C"),
    _xlfn.XLOOKUP(A167, sbti!A:A, sbti!C:C, ""),
    ""
)</f>
        <v/>
      </c>
      <c r="D167" t="str">
        <f>IF(_xlfn.XLOOKUP(A167, sbti!A:A,sbti!D:D, "")="Targets Set","T",
IF(_xlfn.XLOOKUP(A167, sbti!A:A, sbti!D:D, "")="Committed","C",""))</f>
        <v/>
      </c>
      <c r="E167" t="str">
        <f>IF(OR(D167="T", D167="C"),
    _xlfn.XLOOKUP(A167, sbti!A:A, sbti!E:E, ""),
    ""
)</f>
        <v/>
      </c>
      <c r="F167" t="str">
        <f>IF(_xlfn.XLOOKUP(A167, sbti!F:F, sbti!G:G, "")="Targets Set","T",
IF(_xlfn.XLOOKUP(A167, sbti!F:F, sbti!G:G, "")="Committed","C",""))</f>
        <v/>
      </c>
      <c r="G167" t="str">
        <f>IF(OR('sbti evolution '!F167="T", 'sbti evolution '!F167="C"),
    _xlfn.XLOOKUP('sbti evolution '!A167, sbti!F:F, sbti!H:H, ""),
    ""
)</f>
        <v/>
      </c>
      <c r="H167" t="str">
        <f>IFERROR(
    IF(INDEX(sbti!J:J, MATCH(A167, sbti!F:F, 0))&lt;&gt;"", "T",
        IF(INDEX(sbti!K:K, MATCH(A167, sbti!F:F, 0))&lt;&gt;"", "C", "")
    ),
"")</f>
        <v/>
      </c>
      <c r="I167" t="str">
        <f>IFERROR(
    IF(INDEX(sbti!J:J, MATCH(A167, sbti!F:F, 0))&lt;&gt;"", INDEX(sbti!J:J, MATCH(A167, sbti!F:F, 0)),
        IF(INDEX(sbti!K:K, MATCH(A167, sbti!F:F, 0))&lt;&gt;"", INDEX(sbti!K:K, MATCH(A167, sbti!F:F, 0)), "")
    ),
"")</f>
        <v/>
      </c>
      <c r="J167" t="str">
        <f>IF(_xlfn.XLOOKUP(A167, sbti!L:L,sbti!M:M, "")="T","T",
IF(_xlfn.XLOOKUP(A167, sbti!L:L, sbti!M:M, "")="C","C",""))</f>
        <v/>
      </c>
      <c r="K167" t="str">
        <f>IF(OR(J167="T", J167="C"),
    _xlfn.XLOOKUP(A167, sbti!L:L,sbti!N:N),
    ""
)</f>
        <v/>
      </c>
      <c r="L167" t="str">
        <f>IF(_xlfn.XLOOKUP(A167, sbti!L:L,sbti!O:O, "")="s","T",
IF(_xlfn.XLOOKUP(A167, sbti!L:L, sbti!O:O, "")="c","C",""))</f>
        <v/>
      </c>
      <c r="M167" t="str">
        <f>IF(L167="T",_xlfn.XLOOKUP(A167,sbti!L:L,sbti!P:P,""),
IF(L167="C",_xlfn.XLOOKUP(A167,sbti!L:L,sbti!Q:Q,""),
""))</f>
        <v/>
      </c>
      <c r="N167" t="str">
        <f>IF(_xlfn.XLOOKUP(A167, sbti!R:R,sbti!S:S, "")="T","T",
IF(_xlfn.XLOOKUP(A167, sbti!R:R, sbti!S:S, "")="C","C",""))</f>
        <v/>
      </c>
      <c r="O167" t="str">
        <f>IF(OR(N167="T", N167="C"),
    _xlfn.XLOOKUP(A167, sbti!R:R,sbti!T:T),
    ""
)</f>
        <v/>
      </c>
      <c r="P167" t="str">
        <f>IFERROR(
    IF(INDEX(sbti!U:U, MATCH(A167, sbti!R:R, 0))&lt;&gt;"", "T",
        IF(INDEX(sbti!V:V, MATCH(A167, sbti!R:R, 0))&lt;&gt;"", "C", "")
    ),
"")</f>
        <v/>
      </c>
      <c r="Q167" t="str">
        <f>IFERROR(
    IF(INDEX(sbti!U:U, MATCH(A167, sbti!R:R, 0))&lt;&gt;"",
       INDEX(sbti!U:U, MATCH(A167, sbti!R:R, 0)),
       IF(INDEX(sbti!V:V, MATCH(A167, sbti!R:R, 0))&lt;&gt;"",
          INDEX(sbti!V:V, MATCH(A167, sbti!R:R, 0)),
          "")
    ),
"")</f>
        <v/>
      </c>
      <c r="R167" t="str">
        <f>IF(_xlfn.XLOOKUP(A167, sbti!W:W,sbti!X:X, "")="T","T",
IF(_xlfn.XLOOKUP(A167, sbti!W:W, sbti!X:X, "")="C","C",""))</f>
        <v/>
      </c>
      <c r="S167" t="str">
        <f>IF(R167="T",_xlfn.XLOOKUP(A167,sbti!W:W,sbti!Y:Y,""),
IF(R167="C",_xlfn.XLOOKUP(A167,sbti!W:W,sbti!Z:Z,""),
""))</f>
        <v/>
      </c>
    </row>
    <row r="168" spans="1:19">
      <c r="A168" t="str">
        <v>JBS</v>
      </c>
      <c r="B168" t="str">
        <f>IF(_xlfn.XLOOKUP(A168, sbti!A:A,sbti!B:B, "")="Targets Set","T",
IF(_xlfn.XLOOKUP(A168, sbti!A:A, sbti!B:B, "")="Committed","C",""))</f>
        <v/>
      </c>
      <c r="C168" t="str">
        <f>IF(OR(B168="T", B168="C"),
    _xlfn.XLOOKUP(A168, sbti!A:A, sbti!C:C, ""),
    ""
)</f>
        <v/>
      </c>
      <c r="D168" t="str">
        <f>IF(_xlfn.XLOOKUP(A168, sbti!A:A,sbti!D:D, "")="Targets Set","T",
IF(_xlfn.XLOOKUP(A168, sbti!A:A, sbti!D:D, "")="Committed","C",""))</f>
        <v/>
      </c>
      <c r="E168" t="str">
        <f>IF(OR(D168="T", D168="C"),
    _xlfn.XLOOKUP(A168, sbti!A:A, sbti!E:E, ""),
    ""
)</f>
        <v/>
      </c>
      <c r="F168" t="str">
        <f>IF(_xlfn.XLOOKUP(A168, sbti!F:F, sbti!G:G, "")="Targets Set","T",
IF(_xlfn.XLOOKUP(A168, sbti!F:F, sbti!G:G, "")="Committed","C",""))</f>
        <v/>
      </c>
      <c r="G168" t="str">
        <f>IF(OR('sbti evolution '!F168="T", 'sbti evolution '!F168="C"),
    _xlfn.XLOOKUP('sbti evolution '!A168, sbti!F:F, sbti!H:H, ""),
    ""
)</f>
        <v/>
      </c>
      <c r="H168" t="str">
        <f>IFERROR(
    IF(INDEX(sbti!J:J, MATCH(A168, sbti!F:F, 0))&lt;&gt;"", "T",
        IF(INDEX(sbti!K:K, MATCH(A168, sbti!F:F, 0))&lt;&gt;"", "C", "")
    ),
"")</f>
        <v>C</v>
      </c>
      <c r="I168">
        <f>IFERROR(
    IF(INDEX(sbti!J:J, MATCH(A168, sbti!F:F, 0))&lt;&gt;"", INDEX(sbti!J:J, MATCH(A168, sbti!F:F, 0)),
        IF(INDEX(sbti!K:K, MATCH(A168, sbti!F:F, 0))&lt;&gt;"", INDEX(sbti!K:K, MATCH(A168, sbti!F:F, 0)), "")
    ),
"")</f>
        <v>2021</v>
      </c>
      <c r="J168" t="str">
        <f>IF(_xlfn.XLOOKUP(A168, sbti!L:L,sbti!M:M, "")="T","T",
IF(_xlfn.XLOOKUP(A168, sbti!L:L, sbti!M:M, "")="C","C",""))</f>
        <v>C</v>
      </c>
      <c r="K168">
        <f>IF(OR(J168="T", J168="C"),
    _xlfn.XLOOKUP(A168, sbti!L:L,sbti!N:N),
    ""
)</f>
        <v>2030</v>
      </c>
      <c r="L168" t="str">
        <f>IF(_xlfn.XLOOKUP(A168, sbti!L:L,sbti!O:O, "")="s","T",
IF(_xlfn.XLOOKUP(A168, sbti!L:L, sbti!O:O, "")="c","C",""))</f>
        <v>C</v>
      </c>
      <c r="M168">
        <f>IF(L168="T",_xlfn.XLOOKUP(A168,sbti!L:L,sbti!P:P,""),
IF(L168="C",_xlfn.XLOOKUP(A168,sbti!L:L,sbti!Q:Q,""),
""))</f>
        <v>2021</v>
      </c>
      <c r="N168" t="str">
        <f>IF(_xlfn.XLOOKUP(A168, sbti!R:R,sbti!S:S, "")="T","T",
IF(_xlfn.XLOOKUP(A168, sbti!R:R, sbti!S:S, "")="C","C",""))</f>
        <v>C</v>
      </c>
      <c r="O168">
        <f>IF(OR(N168="T", N168="C"),
    _xlfn.XLOOKUP(A168, sbti!R:R,sbti!T:T),
    ""
)</f>
        <v>2030</v>
      </c>
      <c r="P168" t="str">
        <f>IFERROR(
    IF(INDEX(sbti!U:U, MATCH(A168, sbti!R:R, 0))&lt;&gt;"", "T",
        IF(INDEX(sbti!V:V, MATCH(A168, sbti!R:R, 0))&lt;&gt;"", "C", "")
    ),
"")</f>
        <v/>
      </c>
      <c r="Q168" t="str">
        <f>IFERROR(
    IF(INDEX(sbti!U:U, MATCH(A168, sbti!R:R, 0))&lt;&gt;"",
       INDEX(sbti!U:U, MATCH(A168, sbti!R:R, 0)),
       IF(INDEX(sbti!V:V, MATCH(A168, sbti!R:R, 0))&lt;&gt;"",
          INDEX(sbti!V:V, MATCH(A168, sbti!R:R, 0)),
          "")
    ),
"")</f>
        <v/>
      </c>
      <c r="R168" t="str">
        <f>IF(_xlfn.XLOOKUP(A168, sbti!W:W,sbti!X:X, "")="T","T",
IF(_xlfn.XLOOKUP(A168, sbti!W:W, sbti!X:X, "")="C","C",""))</f>
        <v>C</v>
      </c>
      <c r="S168">
        <f>IF(R168="T",_xlfn.XLOOKUP(A168,sbti!W:W,sbti!Y:Y,""),
IF(R168="C",_xlfn.XLOOKUP(A168,sbti!W:W,sbti!Z:Z,""),
""))</f>
        <v>2021</v>
      </c>
    </row>
    <row r="169" spans="1:19">
      <c r="A169" t="str">
        <v>Bank of Communications</v>
      </c>
      <c r="B169" t="str">
        <f>IF(_xlfn.XLOOKUP(A169, sbti!A:A,sbti!B:B, "")="Targets Set","T",
IF(_xlfn.XLOOKUP(A169, sbti!A:A, sbti!B:B, "")="Committed","C",""))</f>
        <v/>
      </c>
      <c r="C169" t="str">
        <f>IF(OR(B169="T", B169="C"),
    _xlfn.XLOOKUP(A169, sbti!A:A, sbti!C:C, ""),
    ""
)</f>
        <v/>
      </c>
      <c r="D169" t="str">
        <f>IF(_xlfn.XLOOKUP(A169, sbti!A:A,sbti!D:D, "")="Targets Set","T",
IF(_xlfn.XLOOKUP(A169, sbti!A:A, sbti!D:D, "")="Committed","C",""))</f>
        <v/>
      </c>
      <c r="E169" t="str">
        <f>IF(OR(D169="T", D169="C"),
    _xlfn.XLOOKUP(A169, sbti!A:A, sbti!E:E, ""),
    ""
)</f>
        <v/>
      </c>
      <c r="F169" t="str">
        <f>IF(_xlfn.XLOOKUP(A169, sbti!F:F, sbti!G:G, "")="Targets Set","T",
IF(_xlfn.XLOOKUP(A169, sbti!F:F, sbti!G:G, "")="Committed","C",""))</f>
        <v/>
      </c>
      <c r="G169" t="str">
        <f>IF(OR('sbti evolution '!F169="T", 'sbti evolution '!F169="C"),
    _xlfn.XLOOKUP('sbti evolution '!A169, sbti!F:F, sbti!H:H, ""),
    ""
)</f>
        <v/>
      </c>
      <c r="H169" t="str">
        <f>IFERROR(
    IF(INDEX(sbti!J:J, MATCH(A169, sbti!F:F, 0))&lt;&gt;"", "T",
        IF(INDEX(sbti!K:K, MATCH(A169, sbti!F:F, 0))&lt;&gt;"", "C", "")
    ),
"")</f>
        <v/>
      </c>
      <c r="I169" t="str">
        <f>IFERROR(
    IF(INDEX(sbti!J:J, MATCH(A169, sbti!F:F, 0))&lt;&gt;"", INDEX(sbti!J:J, MATCH(A169, sbti!F:F, 0)),
        IF(INDEX(sbti!K:K, MATCH(A169, sbti!F:F, 0))&lt;&gt;"", INDEX(sbti!K:K, MATCH(A169, sbti!F:F, 0)), "")
    ),
"")</f>
        <v/>
      </c>
      <c r="J169" t="str">
        <f>IF(_xlfn.XLOOKUP(A169, sbti!L:L,sbti!M:M, "")="T","T",
IF(_xlfn.XLOOKUP(A169, sbti!L:L, sbti!M:M, "")="C","C",""))</f>
        <v/>
      </c>
      <c r="K169" t="str">
        <f>IF(OR(J169="T", J169="C"),
    _xlfn.XLOOKUP(A169, sbti!L:L,sbti!N:N),
    ""
)</f>
        <v/>
      </c>
      <c r="L169" t="str">
        <f>IF(_xlfn.XLOOKUP(A169, sbti!L:L,sbti!O:O, "")="s","T",
IF(_xlfn.XLOOKUP(A169, sbti!L:L, sbti!O:O, "")="c","C",""))</f>
        <v/>
      </c>
      <c r="M169" t="str">
        <f>IF(L169="T",_xlfn.XLOOKUP(A169,sbti!L:L,sbti!P:P,""),
IF(L169="C",_xlfn.XLOOKUP(A169,sbti!L:L,sbti!Q:Q,""),
""))</f>
        <v/>
      </c>
      <c r="N169" t="str">
        <f>IF(_xlfn.XLOOKUP(A169, sbti!R:R,sbti!S:S, "")="T","T",
IF(_xlfn.XLOOKUP(A169, sbti!R:R, sbti!S:S, "")="C","C",""))</f>
        <v/>
      </c>
      <c r="O169" t="str">
        <f>IF(OR(N169="T", N169="C"),
    _xlfn.XLOOKUP(A169, sbti!R:R,sbti!T:T),
    ""
)</f>
        <v/>
      </c>
      <c r="P169" t="str">
        <f>IFERROR(
    IF(INDEX(sbti!U:U, MATCH(A169, sbti!R:R, 0))&lt;&gt;"", "T",
        IF(INDEX(sbti!V:V, MATCH(A169, sbti!R:R, 0))&lt;&gt;"", "C", "")
    ),
"")</f>
        <v/>
      </c>
      <c r="Q169" t="str">
        <f>IFERROR(
    IF(INDEX(sbti!U:U, MATCH(A169, sbti!R:R, 0))&lt;&gt;"",
       INDEX(sbti!U:U, MATCH(A169, sbti!R:R, 0)),
       IF(INDEX(sbti!V:V, MATCH(A169, sbti!R:R, 0))&lt;&gt;"",
          INDEX(sbti!V:V, MATCH(A169, sbti!R:R, 0)),
          "")
    ),
"")</f>
        <v/>
      </c>
      <c r="R169" t="str">
        <f>IF(_xlfn.XLOOKUP(A169, sbti!W:W,sbti!X:X, "")="T","T",
IF(_xlfn.XLOOKUP(A169, sbti!W:W, sbti!X:X, "")="C","C",""))</f>
        <v/>
      </c>
      <c r="S169" t="str">
        <f>IF(R169="T",_xlfn.XLOOKUP(A169,sbti!W:W,sbti!Y:Y,""),
IF(R169="C",_xlfn.XLOOKUP(A169,sbti!W:W,sbti!Z:Z,""),
""))</f>
        <v/>
      </c>
    </row>
    <row r="170" spans="1:19">
      <c r="A170" t="str">
        <v>Progressive</v>
      </c>
      <c r="B170" t="str">
        <f>IF(_xlfn.XLOOKUP(A170, sbti!A:A,sbti!B:B, "")="Targets Set","T",
IF(_xlfn.XLOOKUP(A170, sbti!A:A, sbti!B:B, "")="Committed","C",""))</f>
        <v/>
      </c>
      <c r="C170" t="str">
        <f>IF(OR(B170="T", B170="C"),
    _xlfn.XLOOKUP(A170, sbti!A:A, sbti!C:C, ""),
    ""
)</f>
        <v/>
      </c>
      <c r="D170" t="str">
        <f>IF(_xlfn.XLOOKUP(A170, sbti!A:A,sbti!D:D, "")="Targets Set","T",
IF(_xlfn.XLOOKUP(A170, sbti!A:A, sbti!D:D, "")="Committed","C",""))</f>
        <v/>
      </c>
      <c r="E170" t="str">
        <f>IF(OR(D170="T", D170="C"),
    _xlfn.XLOOKUP(A170, sbti!A:A, sbti!E:E, ""),
    ""
)</f>
        <v/>
      </c>
      <c r="F170" t="str">
        <f>IF(_xlfn.XLOOKUP(A170, sbti!F:F, sbti!G:G, "")="Targets Set","T",
IF(_xlfn.XLOOKUP(A170, sbti!F:F, sbti!G:G, "")="Committed","C",""))</f>
        <v/>
      </c>
      <c r="G170" t="str">
        <f>IF(OR('sbti evolution '!F170="T", 'sbti evolution '!F170="C"),
    _xlfn.XLOOKUP('sbti evolution '!A170, sbti!F:F, sbti!H:H, ""),
    ""
)</f>
        <v/>
      </c>
      <c r="H170" t="str">
        <f>IFERROR(
    IF(INDEX(sbti!J:J, MATCH(A170, sbti!F:F, 0))&lt;&gt;"", "T",
        IF(INDEX(sbti!K:K, MATCH(A170, sbti!F:F, 0))&lt;&gt;"", "C", "")
    ),
"")</f>
        <v/>
      </c>
      <c r="I170" t="str">
        <f>IFERROR(
    IF(INDEX(sbti!J:J, MATCH(A170, sbti!F:F, 0))&lt;&gt;"", INDEX(sbti!J:J, MATCH(A170, sbti!F:F, 0)),
        IF(INDEX(sbti!K:K, MATCH(A170, sbti!F:F, 0))&lt;&gt;"", INDEX(sbti!K:K, MATCH(A170, sbti!F:F, 0)), "")
    ),
"")</f>
        <v/>
      </c>
      <c r="J170" t="str">
        <f>IF(_xlfn.XLOOKUP(A170, sbti!L:L,sbti!M:M, "")="T","T",
IF(_xlfn.XLOOKUP(A170, sbti!L:L, sbti!M:M, "")="C","C",""))</f>
        <v/>
      </c>
      <c r="K170" t="str">
        <f>IF(OR(J170="T", J170="C"),
    _xlfn.XLOOKUP(A170, sbti!L:L,sbti!N:N),
    ""
)</f>
        <v/>
      </c>
      <c r="L170" t="str">
        <f>IF(_xlfn.XLOOKUP(A170, sbti!L:L,sbti!O:O, "")="s","T",
IF(_xlfn.XLOOKUP(A170, sbti!L:L, sbti!O:O, "")="c","C",""))</f>
        <v/>
      </c>
      <c r="M170" t="str">
        <f>IF(L170="T",_xlfn.XLOOKUP(A170,sbti!L:L,sbti!P:P,""),
IF(L170="C",_xlfn.XLOOKUP(A170,sbti!L:L,sbti!Q:Q,""),
""))</f>
        <v/>
      </c>
      <c r="N170" t="str">
        <f>IF(_xlfn.XLOOKUP(A170, sbti!R:R,sbti!S:S, "")="T","T",
IF(_xlfn.XLOOKUP(A170, sbti!R:R, sbti!S:S, "")="C","C",""))</f>
        <v/>
      </c>
      <c r="O170" t="str">
        <f>IF(OR(N170="T", N170="C"),
    _xlfn.XLOOKUP(A170, sbti!R:R,sbti!T:T),
    ""
)</f>
        <v/>
      </c>
      <c r="P170" t="str">
        <f>IFERROR(
    IF(INDEX(sbti!U:U, MATCH(A170, sbti!R:R, 0))&lt;&gt;"", "T",
        IF(INDEX(sbti!V:V, MATCH(A170, sbti!R:R, 0))&lt;&gt;"", "C", "")
    ),
"")</f>
        <v/>
      </c>
      <c r="Q170" t="str">
        <f>IFERROR(
    IF(INDEX(sbti!U:U, MATCH(A170, sbti!R:R, 0))&lt;&gt;"",
       INDEX(sbti!U:U, MATCH(A170, sbti!R:R, 0)),
       IF(INDEX(sbti!V:V, MATCH(A170, sbti!R:R, 0))&lt;&gt;"",
          INDEX(sbti!V:V, MATCH(A170, sbti!R:R, 0)),
          "")
    ),
"")</f>
        <v/>
      </c>
      <c r="R170" t="str">
        <f>IF(_xlfn.XLOOKUP(A170, sbti!W:W,sbti!X:X, "")="T","T",
IF(_xlfn.XLOOKUP(A170, sbti!W:W, sbti!X:X, "")="C","C",""))</f>
        <v/>
      </c>
      <c r="S170" t="str">
        <f>IF(R170="T",_xlfn.XLOOKUP(A170,sbti!W:W,sbti!Y:Y,""),
IF(R170="C",_xlfn.XLOOKUP(A170,sbti!W:W,sbti!Z:Z,""),
""))</f>
        <v/>
      </c>
    </row>
    <row r="171" spans="1:19">
      <c r="A171" t="str">
        <v>Pacific Construction Group</v>
      </c>
      <c r="B171" t="str">
        <f>IF(_xlfn.XLOOKUP(A171, sbti!A:A,sbti!B:B, "")="Targets Set","T",
IF(_xlfn.XLOOKUP(A171, sbti!A:A, sbti!B:B, "")="Committed","C",""))</f>
        <v/>
      </c>
      <c r="C171" t="str">
        <f>IF(OR(B171="T", B171="C"),
    _xlfn.XLOOKUP(A171, sbti!A:A, sbti!C:C, ""),
    ""
)</f>
        <v/>
      </c>
      <c r="D171" t="str">
        <f>IF(_xlfn.XLOOKUP(A171, sbti!A:A,sbti!D:D, "")="Targets Set","T",
IF(_xlfn.XLOOKUP(A171, sbti!A:A, sbti!D:D, "")="Committed","C",""))</f>
        <v/>
      </c>
      <c r="E171" t="str">
        <f>IF(OR(D171="T", D171="C"),
    _xlfn.XLOOKUP(A171, sbti!A:A, sbti!E:E, ""),
    ""
)</f>
        <v/>
      </c>
      <c r="F171" t="str">
        <f>IF(_xlfn.XLOOKUP(A171, sbti!F:F, sbti!G:G, "")="Targets Set","T",
IF(_xlfn.XLOOKUP(A171, sbti!F:F, sbti!G:G, "")="Committed","C",""))</f>
        <v/>
      </c>
      <c r="G171" t="str">
        <f>IF(OR('sbti evolution '!F171="T", 'sbti evolution '!F171="C"),
    _xlfn.XLOOKUP('sbti evolution '!A171, sbti!F:F, sbti!H:H, ""),
    ""
)</f>
        <v/>
      </c>
      <c r="H171" t="str">
        <f>IFERROR(
    IF(INDEX(sbti!J:J, MATCH(A171, sbti!F:F, 0))&lt;&gt;"", "T",
        IF(INDEX(sbti!K:K, MATCH(A171, sbti!F:F, 0))&lt;&gt;"", "C", "")
    ),
"")</f>
        <v/>
      </c>
      <c r="I171" t="str">
        <f>IFERROR(
    IF(INDEX(sbti!J:J, MATCH(A171, sbti!F:F, 0))&lt;&gt;"", INDEX(sbti!J:J, MATCH(A171, sbti!F:F, 0)),
        IF(INDEX(sbti!K:K, MATCH(A171, sbti!F:F, 0))&lt;&gt;"", INDEX(sbti!K:K, MATCH(A171, sbti!F:F, 0)), "")
    ),
"")</f>
        <v/>
      </c>
      <c r="J171" t="str">
        <f>IF(_xlfn.XLOOKUP(A171, sbti!L:L,sbti!M:M, "")="T","T",
IF(_xlfn.XLOOKUP(A171, sbti!L:L, sbti!M:M, "")="C","C",""))</f>
        <v/>
      </c>
      <c r="K171" t="str">
        <f>IF(OR(J171="T", J171="C"),
    _xlfn.XLOOKUP(A171, sbti!L:L,sbti!N:N),
    ""
)</f>
        <v/>
      </c>
      <c r="L171" t="str">
        <f>IF(_xlfn.XLOOKUP(A171, sbti!L:L,sbti!O:O, "")="s","T",
IF(_xlfn.XLOOKUP(A171, sbti!L:L, sbti!O:O, "")="c","C",""))</f>
        <v/>
      </c>
      <c r="M171" t="str">
        <f>IF(L171="T",_xlfn.XLOOKUP(A171,sbti!L:L,sbti!P:P,""),
IF(L171="C",_xlfn.XLOOKUP(A171,sbti!L:L,sbti!Q:Q,""),
""))</f>
        <v/>
      </c>
      <c r="N171" t="str">
        <f>IF(_xlfn.XLOOKUP(A171, sbti!R:R,sbti!S:S, "")="T","T",
IF(_xlfn.XLOOKUP(A171, sbti!R:R, sbti!S:S, "")="C","C",""))</f>
        <v/>
      </c>
      <c r="O171" t="str">
        <f>IF(OR(N171="T", N171="C"),
    _xlfn.XLOOKUP(A171, sbti!R:R,sbti!T:T),
    ""
)</f>
        <v/>
      </c>
      <c r="P171" t="str">
        <f>IFERROR(
    IF(INDEX(sbti!U:U, MATCH(A171, sbti!R:R, 0))&lt;&gt;"", "T",
        IF(INDEX(sbti!V:V, MATCH(A171, sbti!R:R, 0))&lt;&gt;"", "C", "")
    ),
"")</f>
        <v/>
      </c>
      <c r="Q171" t="str">
        <f>IFERROR(
    IF(INDEX(sbti!U:U, MATCH(A171, sbti!R:R, 0))&lt;&gt;"",
       INDEX(sbti!U:U, MATCH(A171, sbti!R:R, 0)),
       IF(INDEX(sbti!V:V, MATCH(A171, sbti!R:R, 0))&lt;&gt;"",
          INDEX(sbti!V:V, MATCH(A171, sbti!R:R, 0)),
          "")
    ),
"")</f>
        <v/>
      </c>
      <c r="R171" t="str">
        <f>IF(_xlfn.XLOOKUP(A171, sbti!W:W,sbti!X:X, "")="T","T",
IF(_xlfn.XLOOKUP(A171, sbti!W:W, sbti!X:X, "")="C","C",""))</f>
        <v/>
      </c>
      <c r="S171" t="str">
        <f>IF(R171="T",_xlfn.XLOOKUP(A171,sbti!W:W,sbti!Y:Y,""),
IF(R171="C",_xlfn.XLOOKUP(A171,sbti!W:W,sbti!Z:Z,""),
""))</f>
        <v/>
      </c>
    </row>
    <row r="172" spans="1:19">
      <c r="A172" t="str">
        <v>Pertamina</v>
      </c>
      <c r="B172" t="str">
        <f>IF(_xlfn.XLOOKUP(A172, sbti!A:A,sbti!B:B, "")="Targets Set","T",
IF(_xlfn.XLOOKUP(A172, sbti!A:A, sbti!B:B, "")="Committed","C",""))</f>
        <v/>
      </c>
      <c r="C172" t="str">
        <f>IF(OR(B172="T", B172="C"),
    _xlfn.XLOOKUP(A172, sbti!A:A, sbti!C:C, ""),
    ""
)</f>
        <v/>
      </c>
      <c r="D172" t="str">
        <f>IF(_xlfn.XLOOKUP(A172, sbti!A:A,sbti!D:D, "")="Targets Set","T",
IF(_xlfn.XLOOKUP(A172, sbti!A:A, sbti!D:D, "")="Committed","C",""))</f>
        <v/>
      </c>
      <c r="E172" t="str">
        <f>IF(OR(D172="T", D172="C"),
    _xlfn.XLOOKUP(A172, sbti!A:A, sbti!E:E, ""),
    ""
)</f>
        <v/>
      </c>
      <c r="F172" t="str">
        <f>IF(_xlfn.XLOOKUP(A172, sbti!F:F, sbti!G:G, "")="Targets Set","T",
IF(_xlfn.XLOOKUP(A172, sbti!F:F, sbti!G:G, "")="Committed","C",""))</f>
        <v/>
      </c>
      <c r="G172" t="str">
        <f>IF(OR('sbti evolution '!F172="T", 'sbti evolution '!F172="C"),
    _xlfn.XLOOKUP('sbti evolution '!A172, sbti!F:F, sbti!H:H, ""),
    ""
)</f>
        <v/>
      </c>
      <c r="H172" t="str">
        <f>IFERROR(
    IF(INDEX(sbti!J:J, MATCH(A172, sbti!F:F, 0))&lt;&gt;"", "T",
        IF(INDEX(sbti!K:K, MATCH(A172, sbti!F:F, 0))&lt;&gt;"", "C", "")
    ),
"")</f>
        <v/>
      </c>
      <c r="I172" t="str">
        <f>IFERROR(
    IF(INDEX(sbti!J:J, MATCH(A172, sbti!F:F, 0))&lt;&gt;"", INDEX(sbti!J:J, MATCH(A172, sbti!F:F, 0)),
        IF(INDEX(sbti!K:K, MATCH(A172, sbti!F:F, 0))&lt;&gt;"", INDEX(sbti!K:K, MATCH(A172, sbti!F:F, 0)), "")
    ),
"")</f>
        <v/>
      </c>
      <c r="J172" t="str">
        <f>IF(_xlfn.XLOOKUP(A172, sbti!L:L,sbti!M:M, "")="T","T",
IF(_xlfn.XLOOKUP(A172, sbti!L:L, sbti!M:M, "")="C","C",""))</f>
        <v/>
      </c>
      <c r="K172" t="str">
        <f>IF(OR(J172="T", J172="C"),
    _xlfn.XLOOKUP(A172, sbti!L:L,sbti!N:N),
    ""
)</f>
        <v/>
      </c>
      <c r="L172" t="str">
        <f>IF(_xlfn.XLOOKUP(A172, sbti!L:L,sbti!O:O, "")="s","T",
IF(_xlfn.XLOOKUP(A172, sbti!L:L, sbti!O:O, "")="c","C",""))</f>
        <v/>
      </c>
      <c r="M172" t="str">
        <f>IF(L172="T",_xlfn.XLOOKUP(A172,sbti!L:L,sbti!P:P,""),
IF(L172="C",_xlfn.XLOOKUP(A172,sbti!L:L,sbti!Q:Q,""),
""))</f>
        <v/>
      </c>
      <c r="N172" t="str">
        <f>IF(_xlfn.XLOOKUP(A172, sbti!R:R,sbti!S:S, "")="T","T",
IF(_xlfn.XLOOKUP(A172, sbti!R:R, sbti!S:S, "")="C","C",""))</f>
        <v/>
      </c>
      <c r="O172" t="str">
        <f>IF(OR(N172="T", N172="C"),
    _xlfn.XLOOKUP(A172, sbti!R:R,sbti!T:T),
    ""
)</f>
        <v/>
      </c>
      <c r="P172" t="str">
        <f>IFERROR(
    IF(INDEX(sbti!U:U, MATCH(A172, sbti!R:R, 0))&lt;&gt;"", "T",
        IF(INDEX(sbti!V:V, MATCH(A172, sbti!R:R, 0))&lt;&gt;"", "C", "")
    ),
"")</f>
        <v/>
      </c>
      <c r="Q172" t="str">
        <f>IFERROR(
    IF(INDEX(sbti!U:U, MATCH(A172, sbti!R:R, 0))&lt;&gt;"",
       INDEX(sbti!U:U, MATCH(A172, sbti!R:R, 0)),
       IF(INDEX(sbti!V:V, MATCH(A172, sbti!R:R, 0))&lt;&gt;"",
          INDEX(sbti!V:V, MATCH(A172, sbti!R:R, 0)),
          "")
    ),
"")</f>
        <v/>
      </c>
      <c r="R172" t="str">
        <f>IF(_xlfn.XLOOKUP(A172, sbti!W:W,sbti!X:X, "")="T","T",
IF(_xlfn.XLOOKUP(A172, sbti!W:W, sbti!X:X, "")="C","C",""))</f>
        <v/>
      </c>
      <c r="S172" t="str">
        <f>IF(R172="T",_xlfn.XLOOKUP(A172,sbti!W:W,sbti!Y:Y,""),
IF(R172="C",_xlfn.XLOOKUP(A172,sbti!W:W,sbti!Z:Z,""),
""))</f>
        <v/>
      </c>
    </row>
    <row r="173" spans="1:19">
      <c r="A173" t="str">
        <v>Uniper</v>
      </c>
      <c r="B173" t="str">
        <f>IF(_xlfn.XLOOKUP(A173, sbti!A:A,sbti!B:B, "")="Targets Set","T",
IF(_xlfn.XLOOKUP(A173, sbti!A:A, sbti!B:B, "")="Committed","C",""))</f>
        <v/>
      </c>
      <c r="C173" t="str">
        <f>IF(OR(B173="T", B173="C"),
    _xlfn.XLOOKUP(A173, sbti!A:A, sbti!C:C, ""),
    ""
)</f>
        <v/>
      </c>
      <c r="D173" t="str">
        <f>IF(_xlfn.XLOOKUP(A173, sbti!A:A,sbti!D:D, "")="Targets Set","T",
IF(_xlfn.XLOOKUP(A173, sbti!A:A, sbti!D:D, "")="Committed","C",""))</f>
        <v/>
      </c>
      <c r="E173" t="str">
        <f>IF(OR(D173="T", D173="C"),
    _xlfn.XLOOKUP(A173, sbti!A:A, sbti!E:E, ""),
    ""
)</f>
        <v/>
      </c>
      <c r="F173" t="str">
        <f>IF(_xlfn.XLOOKUP(A173, sbti!F:F, sbti!G:G, "")="Targets Set","T",
IF(_xlfn.XLOOKUP(A173, sbti!F:F, sbti!G:G, "")="Committed","C",""))</f>
        <v/>
      </c>
      <c r="G173" t="str">
        <f>IF(OR('sbti evolution '!F173="T", 'sbti evolution '!F173="C"),
    _xlfn.XLOOKUP('sbti evolution '!A173, sbti!F:F, sbti!H:H, ""),
    ""
)</f>
        <v/>
      </c>
      <c r="H173" t="str">
        <f>IFERROR(
    IF(INDEX(sbti!J:J, MATCH(A173, sbti!F:F, 0))&lt;&gt;"", "T",
        IF(INDEX(sbti!K:K, MATCH(A173, sbti!F:F, 0))&lt;&gt;"", "C", "")
    ),
"")</f>
        <v/>
      </c>
      <c r="I173" t="str">
        <f>IFERROR(
    IF(INDEX(sbti!J:J, MATCH(A173, sbti!F:F, 0))&lt;&gt;"", INDEX(sbti!J:J, MATCH(A173, sbti!F:F, 0)),
        IF(INDEX(sbti!K:K, MATCH(A173, sbti!F:F, 0))&lt;&gt;"", INDEX(sbti!K:K, MATCH(A173, sbti!F:F, 0)), "")
    ),
"")</f>
        <v/>
      </c>
      <c r="J173" t="str">
        <f>IF(_xlfn.XLOOKUP(A173, sbti!L:L,sbti!M:M, "")="T","T",
IF(_xlfn.XLOOKUP(A173, sbti!L:L, sbti!M:M, "")="C","C",""))</f>
        <v/>
      </c>
      <c r="K173" t="str">
        <f>IF(OR(J173="T", J173="C"),
    _xlfn.XLOOKUP(A173, sbti!L:L,sbti!N:N),
    ""
)</f>
        <v/>
      </c>
      <c r="L173" t="str">
        <f>IF(_xlfn.XLOOKUP(A173, sbti!L:L,sbti!O:O, "")="s","T",
IF(_xlfn.XLOOKUP(A173, sbti!L:L, sbti!O:O, "")="c","C",""))</f>
        <v/>
      </c>
      <c r="M173" t="str">
        <f>IF(L173="T",_xlfn.XLOOKUP(A173,sbti!L:L,sbti!P:P,""),
IF(L173="C",_xlfn.XLOOKUP(A173,sbti!L:L,sbti!Q:Q,""),
""))</f>
        <v/>
      </c>
      <c r="N173" t="str">
        <f>IF(_xlfn.XLOOKUP(A173, sbti!R:R,sbti!S:S, "")="T","T",
IF(_xlfn.XLOOKUP(A173, sbti!R:R, sbti!S:S, "")="C","C",""))</f>
        <v/>
      </c>
      <c r="O173" t="str">
        <f>IF(OR(N173="T", N173="C"),
    _xlfn.XLOOKUP(A173, sbti!R:R,sbti!T:T),
    ""
)</f>
        <v/>
      </c>
      <c r="P173" t="str">
        <f>IFERROR(
    IF(INDEX(sbti!U:U, MATCH(A173, sbti!R:R, 0))&lt;&gt;"", "T",
        IF(INDEX(sbti!V:V, MATCH(A173, sbti!R:R, 0))&lt;&gt;"", "C", "")
    ),
"")</f>
        <v/>
      </c>
      <c r="Q173" t="str">
        <f>IFERROR(
    IF(INDEX(sbti!U:U, MATCH(A173, sbti!R:R, 0))&lt;&gt;"",
       INDEX(sbti!U:U, MATCH(A173, sbti!R:R, 0)),
       IF(INDEX(sbti!V:V, MATCH(A173, sbti!R:R, 0))&lt;&gt;"",
          INDEX(sbti!V:V, MATCH(A173, sbti!R:R, 0)),
          "")
    ),
"")</f>
        <v/>
      </c>
      <c r="R173" t="str">
        <f>IF(_xlfn.XLOOKUP(A173, sbti!W:W,sbti!X:X, "")="T","T",
IF(_xlfn.XLOOKUP(A173, sbti!W:W, sbti!X:X, "")="C","C",""))</f>
        <v/>
      </c>
      <c r="S173" t="str">
        <f>IF(R173="T",_xlfn.XLOOKUP(A173,sbti!W:W,sbti!Y:Y,""),
IF(R173="C",_xlfn.XLOOKUP(A173,sbti!W:W,sbti!Z:Z,""),
""))</f>
        <v/>
      </c>
    </row>
    <row r="174" spans="1:19">
      <c r="A174" t="str">
        <v>Japan Post Holdings</v>
      </c>
      <c r="B174" t="str">
        <f>IF(_xlfn.XLOOKUP(A174, sbti!A:A,sbti!B:B, "")="Targets Set","T",
IF(_xlfn.XLOOKUP(A174, sbti!A:A, sbti!B:B, "")="Committed","C",""))</f>
        <v>C</v>
      </c>
      <c r="C174">
        <f>IF(OR(B174="T", B174="C"),
    _xlfn.XLOOKUP(A174, sbti!A:A, sbti!C:C, ""),
    ""
)</f>
        <v>2030</v>
      </c>
      <c r="D174" t="str">
        <f>IF(_xlfn.XLOOKUP(A174, sbti!A:A,sbti!D:D, "")="Targets Set","T",
IF(_xlfn.XLOOKUP(A174, sbti!A:A, sbti!D:D, "")="Committed","C",""))</f>
        <v/>
      </c>
      <c r="E174" t="str">
        <f>IF(OR(D174="T", D174="C"),
    _xlfn.XLOOKUP(A174, sbti!A:A, sbti!E:E, ""),
    ""
)</f>
        <v/>
      </c>
      <c r="F174" t="str">
        <f>IF(_xlfn.XLOOKUP(A174, sbti!F:F, sbti!G:G, "")="Targets Set","T",
IF(_xlfn.XLOOKUP(A174, sbti!F:F, sbti!G:G, "")="Committed","C",""))</f>
        <v/>
      </c>
      <c r="G174" t="str">
        <f>IF(OR('sbti evolution '!F174="T", 'sbti evolution '!F174="C"),
    _xlfn.XLOOKUP('sbti evolution '!A174, sbti!F:F, sbti!H:H, ""),
    ""
)</f>
        <v/>
      </c>
      <c r="H174" t="str">
        <f>IFERROR(
    IF(INDEX(sbti!J:J, MATCH(A174, sbti!F:F, 0))&lt;&gt;"", "T",
        IF(INDEX(sbti!K:K, MATCH(A174, sbti!F:F, 0))&lt;&gt;"", "C", "")
    ),
"")</f>
        <v/>
      </c>
      <c r="I174" t="str">
        <f>IFERROR(
    IF(INDEX(sbti!J:J, MATCH(A174, sbti!F:F, 0))&lt;&gt;"", INDEX(sbti!J:J, MATCH(A174, sbti!F:F, 0)),
        IF(INDEX(sbti!K:K, MATCH(A174, sbti!F:F, 0))&lt;&gt;"", INDEX(sbti!K:K, MATCH(A174, sbti!F:F, 0)), "")
    ),
"")</f>
        <v/>
      </c>
      <c r="J174" t="str">
        <f>IF(_xlfn.XLOOKUP(A174, sbti!L:L,sbti!M:M, "")="T","T",
IF(_xlfn.XLOOKUP(A174, sbti!L:L, sbti!M:M, "")="C","C",""))</f>
        <v/>
      </c>
      <c r="K174" t="str">
        <f>IF(OR(J174="T", J174="C"),
    _xlfn.XLOOKUP(A174, sbti!L:L,sbti!N:N),
    ""
)</f>
        <v/>
      </c>
      <c r="L174" t="str">
        <f>IF(_xlfn.XLOOKUP(A174, sbti!L:L,sbti!O:O, "")="s","T",
IF(_xlfn.XLOOKUP(A174, sbti!L:L, sbti!O:O, "")="c","C",""))</f>
        <v/>
      </c>
      <c r="M174" t="str">
        <f>IF(L174="T",_xlfn.XLOOKUP(A174,sbti!L:L,sbti!P:P,""),
IF(L174="C",_xlfn.XLOOKUP(A174,sbti!L:L,sbti!Q:Q,""),
""))</f>
        <v/>
      </c>
      <c r="N174" t="str">
        <f>IF(_xlfn.XLOOKUP(A174, sbti!R:R,sbti!S:S, "")="T","T",
IF(_xlfn.XLOOKUP(A174, sbti!R:R, sbti!S:S, "")="C","C",""))</f>
        <v/>
      </c>
      <c r="O174" t="str">
        <f>IF(OR(N174="T", N174="C"),
    _xlfn.XLOOKUP(A174, sbti!R:R,sbti!T:T),
    ""
)</f>
        <v/>
      </c>
      <c r="P174" t="str">
        <f>IFERROR(
    IF(INDEX(sbti!U:U, MATCH(A174, sbti!R:R, 0))&lt;&gt;"", "T",
        IF(INDEX(sbti!V:V, MATCH(A174, sbti!R:R, 0))&lt;&gt;"", "C", "")
    ),
"")</f>
        <v/>
      </c>
      <c r="Q174" t="str">
        <f>IFERROR(
    IF(INDEX(sbti!U:U, MATCH(A174, sbti!R:R, 0))&lt;&gt;"",
       INDEX(sbti!U:U, MATCH(A174, sbti!R:R, 0)),
       IF(INDEX(sbti!V:V, MATCH(A174, sbti!R:R, 0))&lt;&gt;"",
          INDEX(sbti!V:V, MATCH(A174, sbti!R:R, 0)),
          "")
    ),
"")</f>
        <v/>
      </c>
      <c r="R174" t="str">
        <f>IF(_xlfn.XLOOKUP(A174, sbti!W:W,sbti!X:X, "")="T","T",
IF(_xlfn.XLOOKUP(A174, sbti!W:W, sbti!X:X, "")="C","C",""))</f>
        <v/>
      </c>
      <c r="S174" t="str">
        <f>IF(R174="T",_xlfn.XLOOKUP(A174,sbti!W:W,sbti!Y:Y,""),
IF(R174="C",_xlfn.XLOOKUP(A174,sbti!W:W,sbti!Z:Z,""),
""))</f>
        <v/>
      </c>
    </row>
    <row r="175" spans="1:19">
      <c r="A175" t="str">
        <v>Airbus</v>
      </c>
      <c r="B175" t="str">
        <f>IF(_xlfn.XLOOKUP(A175, sbti!A:A,sbti!B:B, "")="Targets Set","T",
IF(_xlfn.XLOOKUP(A175, sbti!A:A, sbti!B:B, "")="Committed","C",""))</f>
        <v>T</v>
      </c>
      <c r="C175">
        <f>IF(OR(B175="T", B175="C"),
    _xlfn.XLOOKUP(A175, sbti!A:A, sbti!C:C, ""),
    ""
)</f>
        <v>2035</v>
      </c>
      <c r="D175" t="str">
        <f>IF(_xlfn.XLOOKUP(A175, sbti!A:A,sbti!D:D, "")="Targets Set","T",
IF(_xlfn.XLOOKUP(A175, sbti!A:A, sbti!D:D, "")="Committed","C",""))</f>
        <v/>
      </c>
      <c r="E175" t="str">
        <f>IF(OR(D175="T", D175="C"),
    _xlfn.XLOOKUP(A175, sbti!A:A, sbti!E:E, ""),
    ""
)</f>
        <v/>
      </c>
      <c r="F175" t="str">
        <f>IF(_xlfn.XLOOKUP(A175, sbti!F:F, sbti!G:G, "")="Targets Set","T",
IF(_xlfn.XLOOKUP(A175, sbti!F:F, sbti!G:G, "")="Committed","C",""))</f>
        <v>T</v>
      </c>
      <c r="G175">
        <f>IF(OR('sbti evolution '!F175="T", 'sbti evolution '!F175="C"),
    _xlfn.XLOOKUP('sbti evolution '!A175, sbti!F:F, sbti!H:H, ""),
    ""
)</f>
        <v>2030</v>
      </c>
      <c r="H175" t="str">
        <f>IFERROR(
    IF(INDEX(sbti!J:J, MATCH(A175, sbti!F:F, 0))&lt;&gt;"", "T",
        IF(INDEX(sbti!K:K, MATCH(A175, sbti!F:F, 0))&lt;&gt;"", "C", "")
    ),
"")</f>
        <v>C</v>
      </c>
      <c r="I175">
        <f>IFERROR(
    IF(INDEX(sbti!J:J, MATCH(A175, sbti!F:F, 0))&lt;&gt;"", INDEX(sbti!J:J, MATCH(A175, sbti!F:F, 0)),
        IF(INDEX(sbti!K:K, MATCH(A175, sbti!F:F, 0))&lt;&gt;"", INDEX(sbti!K:K, MATCH(A175, sbti!F:F, 0)), "")
    ),
"")</f>
        <v>2023</v>
      </c>
      <c r="J175" t="str">
        <f>IF(_xlfn.XLOOKUP(A175, sbti!L:L,sbti!M:M, "")="T","T",
IF(_xlfn.XLOOKUP(A175, sbti!L:L, sbti!M:M, "")="C","C",""))</f>
        <v>T</v>
      </c>
      <c r="K175">
        <f>IF(OR(J175="T", J175="C"),
    _xlfn.XLOOKUP(A175, sbti!L:L,sbti!N:N),
    ""
)</f>
        <v>2030</v>
      </c>
      <c r="L175" t="str">
        <f>IF(_xlfn.XLOOKUP(A175, sbti!L:L,sbti!O:O, "")="s","T",
IF(_xlfn.XLOOKUP(A175, sbti!L:L, sbti!O:O, "")="c","C",""))</f>
        <v/>
      </c>
      <c r="M175" t="str">
        <f>IF(L175="T",_xlfn.XLOOKUP(A175,sbti!L:L,sbti!P:P,""),
IF(L175="C",_xlfn.XLOOKUP(A175,sbti!L:L,sbti!Q:Q,""),
""))</f>
        <v/>
      </c>
      <c r="N175" t="str">
        <f>IF(_xlfn.XLOOKUP(A175, sbti!R:R,sbti!S:S, "")="T","T",
IF(_xlfn.XLOOKUP(A175, sbti!R:R, sbti!S:S, "")="C","C",""))</f>
        <v>C</v>
      </c>
      <c r="O175">
        <f>IF(OR(N175="T", N175="C"),
    _xlfn.XLOOKUP(A175, sbti!R:R,sbti!T:T),
    ""
)</f>
        <v>2030</v>
      </c>
      <c r="P175" t="str">
        <f>IFERROR(
    IF(INDEX(sbti!U:U, MATCH(A175, sbti!R:R, 0))&lt;&gt;"", "T",
        IF(INDEX(sbti!V:V, MATCH(A175, sbti!R:R, 0))&lt;&gt;"", "C", "")
    ),
"")</f>
        <v>C</v>
      </c>
      <c r="Q175">
        <f>IFERROR(
    IF(INDEX(sbti!U:U, MATCH(A175, sbti!R:R, 0))&lt;&gt;"",
       INDEX(sbti!U:U, MATCH(A175, sbti!R:R, 0)),
       IF(INDEX(sbti!V:V, MATCH(A175, sbti!R:R, 0))&lt;&gt;"",
          INDEX(sbti!V:V, MATCH(A175, sbti!R:R, 0)),
          "")
    ),
"")</f>
        <v>2030</v>
      </c>
      <c r="R175" t="str">
        <f>IF(_xlfn.XLOOKUP(A175, sbti!W:W,sbti!X:X, "")="T","T",
IF(_xlfn.XLOOKUP(A175, sbti!W:W, sbti!X:X, "")="C","C",""))</f>
        <v/>
      </c>
      <c r="S175" t="str">
        <f>IF(R175="T",_xlfn.XLOOKUP(A175,sbti!W:W,sbti!Y:Y,""),
IF(R175="C",_xlfn.XLOOKUP(A175,sbti!W:W,sbti!Z:Z,""),
""))</f>
        <v/>
      </c>
    </row>
    <row r="176" spans="1:19">
      <c r="A176" t="str">
        <v>American Express</v>
      </c>
      <c r="B176" t="str">
        <f>IF(_xlfn.XLOOKUP(A176, sbti!A:A,sbti!B:B, "")="Targets Set","T",
IF(_xlfn.XLOOKUP(A176, sbti!A:A, sbti!B:B, "")="Committed","C",""))</f>
        <v>T</v>
      </c>
      <c r="C176">
        <f>IF(OR(B176="T", B176="C"),
    _xlfn.XLOOKUP(A176, sbti!A:A, sbti!C:C, ""),
    ""
)</f>
        <v>2033</v>
      </c>
      <c r="D176" t="str">
        <f>IF(_xlfn.XLOOKUP(A176, sbti!A:A,sbti!D:D, "")="Targets Set","T",
IF(_xlfn.XLOOKUP(A176, sbti!A:A, sbti!D:D, "")="Committed","C",""))</f>
        <v>T</v>
      </c>
      <c r="E176">
        <f>IF(OR(D176="T", D176="C"),
    _xlfn.XLOOKUP(A176, sbti!A:A, sbti!E:E, ""),
    ""
)</f>
        <v>2050</v>
      </c>
      <c r="F176" t="str">
        <f>IF(_xlfn.XLOOKUP(A176, sbti!F:F, sbti!G:G, "")="Targets Set","T",
IF(_xlfn.XLOOKUP(A176, sbti!F:F, sbti!G:G, "")="Committed","C",""))</f>
        <v>C</v>
      </c>
      <c r="G176">
        <f>IF(OR('sbti evolution '!F176="T", 'sbti evolution '!F176="C"),
    _xlfn.XLOOKUP('sbti evolution '!A176, sbti!F:F, sbti!H:H, ""),
    ""
)</f>
        <v>2030</v>
      </c>
      <c r="H176" t="str">
        <f>IFERROR(
    IF(INDEX(sbti!J:J, MATCH(A176, sbti!F:F, 0))&lt;&gt;"", "T",
        IF(INDEX(sbti!K:K, MATCH(A176, sbti!F:F, 0))&lt;&gt;"", "C", "")
    ),
"")</f>
        <v>C</v>
      </c>
      <c r="I176">
        <f>IFERROR(
    IF(INDEX(sbti!J:J, MATCH(A176, sbti!F:F, 0))&lt;&gt;"", INDEX(sbti!J:J, MATCH(A176, sbti!F:F, 0)),
        IF(INDEX(sbti!K:K, MATCH(A176, sbti!F:F, 0))&lt;&gt;"", INDEX(sbti!K:K, MATCH(A176, sbti!F:F, 0)), "")
    ),
"")</f>
        <v>2021</v>
      </c>
      <c r="J176" t="str">
        <f>IF(_xlfn.XLOOKUP(A176, sbti!L:L,sbti!M:M, "")="T","T",
IF(_xlfn.XLOOKUP(A176, sbti!L:L, sbti!M:M, "")="C","C",""))</f>
        <v>C</v>
      </c>
      <c r="K176">
        <f>IF(OR(J176="T", J176="C"),
    _xlfn.XLOOKUP(A176, sbti!L:L,sbti!N:N),
    ""
)</f>
        <v>2030</v>
      </c>
      <c r="L176" t="str">
        <f>IF(_xlfn.XLOOKUP(A176, sbti!L:L,sbti!O:O, "")="s","T",
IF(_xlfn.XLOOKUP(A176, sbti!L:L, sbti!O:O, "")="c","C",""))</f>
        <v/>
      </c>
      <c r="M176" t="str">
        <f>IF(L176="T",_xlfn.XLOOKUP(A176,sbti!L:L,sbti!P:P,""),
IF(L176="C",_xlfn.XLOOKUP(A176,sbti!L:L,sbti!Q:Q,""),
""))</f>
        <v/>
      </c>
      <c r="N176" t="str">
        <f>IF(_xlfn.XLOOKUP(A176, sbti!R:R,sbti!S:S, "")="T","T",
IF(_xlfn.XLOOKUP(A176, sbti!R:R, sbti!S:S, "")="C","C",""))</f>
        <v>C</v>
      </c>
      <c r="O176">
        <f>IF(OR(N176="T", N176="C"),
    _xlfn.XLOOKUP(A176, sbti!R:R,sbti!T:T),
    ""
)</f>
        <v>2030</v>
      </c>
      <c r="P176" t="str">
        <f>IFERROR(
    IF(INDEX(sbti!U:U, MATCH(A176, sbti!R:R, 0))&lt;&gt;"", "T",
        IF(INDEX(sbti!V:V, MATCH(A176, sbti!R:R, 0))&lt;&gt;"", "C", "")
    ),
"")</f>
        <v/>
      </c>
      <c r="Q176" t="str">
        <f>IFERROR(
    IF(INDEX(sbti!U:U, MATCH(A176, sbti!R:R, 0))&lt;&gt;"",
       INDEX(sbti!U:U, MATCH(A176, sbti!R:R, 0)),
       IF(INDEX(sbti!V:V, MATCH(A176, sbti!R:R, 0))&lt;&gt;"",
          INDEX(sbti!V:V, MATCH(A176, sbti!R:R, 0)),
          "")
    ),
"")</f>
        <v/>
      </c>
      <c r="R176" t="str">
        <f>IF(_xlfn.XLOOKUP(A176, sbti!W:W,sbti!X:X, "")="T","T",
IF(_xlfn.XLOOKUP(A176, sbti!W:W, sbti!X:X, "")="C","C",""))</f>
        <v/>
      </c>
      <c r="S176" t="str">
        <f>IF(R176="T",_xlfn.XLOOKUP(A176,sbti!W:W,sbti!Y:Y,""),
IF(R176="C",_xlfn.XLOOKUP(A176,sbti!W:W,sbti!Z:Z,""),
""))</f>
        <v/>
      </c>
    </row>
    <row r="177" spans="1:19">
      <c r="A177" t="str">
        <v>Orlen</v>
      </c>
      <c r="B177" t="str">
        <f>IF(_xlfn.XLOOKUP(A177, sbti!A:A,sbti!B:B, "")="Targets Set","T",
IF(_xlfn.XLOOKUP(A177, sbti!A:A, sbti!B:B, "")="Committed","C",""))</f>
        <v/>
      </c>
      <c r="C177" t="str">
        <f>IF(OR(B177="T", B177="C"),
    _xlfn.XLOOKUP(A177, sbti!A:A, sbti!C:C, ""),
    ""
)</f>
        <v/>
      </c>
      <c r="D177" t="str">
        <f>IF(_xlfn.XLOOKUP(A177, sbti!A:A,sbti!D:D, "")="Targets Set","T",
IF(_xlfn.XLOOKUP(A177, sbti!A:A, sbti!D:D, "")="Committed","C",""))</f>
        <v/>
      </c>
      <c r="E177" t="str">
        <f>IF(OR(D177="T", D177="C"),
    _xlfn.XLOOKUP(A177, sbti!A:A, sbti!E:E, ""),
    ""
)</f>
        <v/>
      </c>
      <c r="F177" t="str">
        <f>IF(_xlfn.XLOOKUP(A177, sbti!F:F, sbti!G:G, "")="Targets Set","T",
IF(_xlfn.XLOOKUP(A177, sbti!F:F, sbti!G:G, "")="Committed","C",""))</f>
        <v/>
      </c>
      <c r="G177" t="str">
        <f>IF(OR('sbti evolution '!F177="T", 'sbti evolution '!F177="C"),
    _xlfn.XLOOKUP('sbti evolution '!A177, sbti!F:F, sbti!H:H, ""),
    ""
)</f>
        <v/>
      </c>
      <c r="H177" t="str">
        <f>IFERROR(
    IF(INDEX(sbti!J:J, MATCH(A177, sbti!F:F, 0))&lt;&gt;"", "T",
        IF(INDEX(sbti!K:K, MATCH(A177, sbti!F:F, 0))&lt;&gt;"", "C", "")
    ),
"")</f>
        <v/>
      </c>
      <c r="I177" t="str">
        <f>IFERROR(
    IF(INDEX(sbti!J:J, MATCH(A177, sbti!F:F, 0))&lt;&gt;"", INDEX(sbti!J:J, MATCH(A177, sbti!F:F, 0)),
        IF(INDEX(sbti!K:K, MATCH(A177, sbti!F:F, 0))&lt;&gt;"", INDEX(sbti!K:K, MATCH(A177, sbti!F:F, 0)), "")
    ),
"")</f>
        <v/>
      </c>
      <c r="J177" t="str">
        <f>IF(_xlfn.XLOOKUP(A177, sbti!L:L,sbti!M:M, "")="T","T",
IF(_xlfn.XLOOKUP(A177, sbti!L:L, sbti!M:M, "")="C","C",""))</f>
        <v/>
      </c>
      <c r="K177" t="str">
        <f>IF(OR(J177="T", J177="C"),
    _xlfn.XLOOKUP(A177, sbti!L:L,sbti!N:N),
    ""
)</f>
        <v/>
      </c>
      <c r="L177" t="str">
        <f>IF(_xlfn.XLOOKUP(A177, sbti!L:L,sbti!O:O, "")="s","T",
IF(_xlfn.XLOOKUP(A177, sbti!L:L, sbti!O:O, "")="c","C",""))</f>
        <v/>
      </c>
      <c r="M177" t="str">
        <f>IF(L177="T",_xlfn.XLOOKUP(A177,sbti!L:L,sbti!P:P,""),
IF(L177="C",_xlfn.XLOOKUP(A177,sbti!L:L,sbti!Q:Q,""),
""))</f>
        <v/>
      </c>
      <c r="N177" t="str">
        <f>IF(_xlfn.XLOOKUP(A177, sbti!R:R,sbti!S:S, "")="T","T",
IF(_xlfn.XLOOKUP(A177, sbti!R:R, sbti!S:S, "")="C","C",""))</f>
        <v/>
      </c>
      <c r="O177" t="str">
        <f>IF(OR(N177="T", N177="C"),
    _xlfn.XLOOKUP(A177, sbti!R:R,sbti!T:T),
    ""
)</f>
        <v/>
      </c>
      <c r="P177" t="str">
        <f>IFERROR(
    IF(INDEX(sbti!U:U, MATCH(A177, sbti!R:R, 0))&lt;&gt;"", "T",
        IF(INDEX(sbti!V:V, MATCH(A177, sbti!R:R, 0))&lt;&gt;"", "C", "")
    ),
"")</f>
        <v/>
      </c>
      <c r="Q177" t="str">
        <f>IFERROR(
    IF(INDEX(sbti!U:U, MATCH(A177, sbti!R:R, 0))&lt;&gt;"",
       INDEX(sbti!U:U, MATCH(A177, sbti!R:R, 0)),
       IF(INDEX(sbti!V:V, MATCH(A177, sbti!R:R, 0))&lt;&gt;"",
          INDEX(sbti!V:V, MATCH(A177, sbti!R:R, 0)),
          "")
    ),
"")</f>
        <v/>
      </c>
      <c r="R177" t="str">
        <f>IF(_xlfn.XLOOKUP(A177, sbti!W:W,sbti!X:X, "")="T","T",
IF(_xlfn.XLOOKUP(A177, sbti!W:W, sbti!X:X, "")="C","C",""))</f>
        <v/>
      </c>
      <c r="S177" t="str">
        <f>IF(R177="T",_xlfn.XLOOKUP(A177,sbti!W:W,sbti!Y:Y,""),
IF(R177="C",_xlfn.XLOOKUP(A177,sbti!W:W,sbti!Z:Z,""),
""))</f>
        <v/>
      </c>
    </row>
    <row r="178" spans="1:19">
      <c r="A178" t="str">
        <v>Deutsche Bank</v>
      </c>
      <c r="B178" t="str">
        <f>IF(_xlfn.XLOOKUP(A178, sbti!A:A,sbti!B:B, "")="Targets Set","T",
IF(_xlfn.XLOOKUP(A178, sbti!A:A, sbti!B:B, "")="Committed","C",""))</f>
        <v/>
      </c>
      <c r="C178" t="str">
        <f>IF(OR(B178="T", B178="C"),
    _xlfn.XLOOKUP(A178, sbti!A:A, sbti!C:C, ""),
    ""
)</f>
        <v/>
      </c>
      <c r="D178" t="str">
        <f>IF(_xlfn.XLOOKUP(A178, sbti!A:A,sbti!D:D, "")="Targets Set","T",
IF(_xlfn.XLOOKUP(A178, sbti!A:A, sbti!D:D, "")="Committed","C",""))</f>
        <v/>
      </c>
      <c r="E178" t="str">
        <f>IF(OR(D178="T", D178="C"),
    _xlfn.XLOOKUP(A178, sbti!A:A, sbti!E:E, ""),
    ""
)</f>
        <v/>
      </c>
      <c r="F178" t="str">
        <f>IF(_xlfn.XLOOKUP(A178, sbti!F:F, sbti!G:G, "")="Targets Set","T",
IF(_xlfn.XLOOKUP(A178, sbti!F:F, sbti!G:G, "")="Committed","C",""))</f>
        <v/>
      </c>
      <c r="G178" t="str">
        <f>IF(OR('sbti evolution '!F178="T", 'sbti evolution '!F178="C"),
    _xlfn.XLOOKUP('sbti evolution '!A178, sbti!F:F, sbti!H:H, ""),
    ""
)</f>
        <v/>
      </c>
      <c r="H178" t="str">
        <f>IFERROR(
    IF(INDEX(sbti!J:J, MATCH(A178, sbti!F:F, 0))&lt;&gt;"", "T",
        IF(INDEX(sbti!K:K, MATCH(A178, sbti!F:F, 0))&lt;&gt;"", "C", "")
    ),
"")</f>
        <v/>
      </c>
      <c r="I178" t="str">
        <f>IFERROR(
    IF(INDEX(sbti!J:J, MATCH(A178, sbti!F:F, 0))&lt;&gt;"", INDEX(sbti!J:J, MATCH(A178, sbti!F:F, 0)),
        IF(INDEX(sbti!K:K, MATCH(A178, sbti!F:F, 0))&lt;&gt;"", INDEX(sbti!K:K, MATCH(A178, sbti!F:F, 0)), "")
    ),
"")</f>
        <v/>
      </c>
      <c r="J178" t="str">
        <f>IF(_xlfn.XLOOKUP(A178, sbti!L:L,sbti!M:M, "")="T","T",
IF(_xlfn.XLOOKUP(A178, sbti!L:L, sbti!M:M, "")="C","C",""))</f>
        <v/>
      </c>
      <c r="K178" t="str">
        <f>IF(OR(J178="T", J178="C"),
    _xlfn.XLOOKUP(A178, sbti!L:L,sbti!N:N),
    ""
)</f>
        <v/>
      </c>
      <c r="L178" t="str">
        <f>IF(_xlfn.XLOOKUP(A178, sbti!L:L,sbti!O:O, "")="s","T",
IF(_xlfn.XLOOKUP(A178, sbti!L:L, sbti!O:O, "")="c","C",""))</f>
        <v/>
      </c>
      <c r="M178" t="str">
        <f>IF(L178="T",_xlfn.XLOOKUP(A178,sbti!L:L,sbti!P:P,""),
IF(L178="C",_xlfn.XLOOKUP(A178,sbti!L:L,sbti!Q:Q,""),
""))</f>
        <v/>
      </c>
      <c r="N178" t="str">
        <f>IF(_xlfn.XLOOKUP(A178, sbti!R:R,sbti!S:S, "")="T","T",
IF(_xlfn.XLOOKUP(A178, sbti!R:R, sbti!S:S, "")="C","C",""))</f>
        <v/>
      </c>
      <c r="O178" t="str">
        <f>IF(OR(N178="T", N178="C"),
    _xlfn.XLOOKUP(A178, sbti!R:R,sbti!T:T),
    ""
)</f>
        <v/>
      </c>
      <c r="P178" t="str">
        <f>IFERROR(
    IF(INDEX(sbti!U:U, MATCH(A178, sbti!R:R, 0))&lt;&gt;"", "T",
        IF(INDEX(sbti!V:V, MATCH(A178, sbti!R:R, 0))&lt;&gt;"", "C", "")
    ),
"")</f>
        <v/>
      </c>
      <c r="Q178" t="str">
        <f>IFERROR(
    IF(INDEX(sbti!U:U, MATCH(A178, sbti!R:R, 0))&lt;&gt;"",
       INDEX(sbti!U:U, MATCH(A178, sbti!R:R, 0)),
       IF(INDEX(sbti!V:V, MATCH(A178, sbti!R:R, 0))&lt;&gt;"",
          INDEX(sbti!V:V, MATCH(A178, sbti!R:R, 0)),
          "")
    ),
"")</f>
        <v/>
      </c>
      <c r="R178" t="str">
        <f>IF(_xlfn.XLOOKUP(A178, sbti!W:W,sbti!X:X, "")="T","T",
IF(_xlfn.XLOOKUP(A178, sbti!W:W, sbti!X:X, "")="C","C",""))</f>
        <v/>
      </c>
      <c r="S178" t="str">
        <f>IF(R178="T",_xlfn.XLOOKUP(A178,sbti!W:W,sbti!Y:Y,""),
IF(R178="C",_xlfn.XLOOKUP(A178,sbti!W:W,sbti!Z:Z,""),
""))</f>
        <v/>
      </c>
    </row>
    <row r="179" spans="1:19">
      <c r="A179" t="str">
        <v>Shaanxi Coal &amp; Chemical Industry</v>
      </c>
      <c r="B179" t="str">
        <f>IF(_xlfn.XLOOKUP(A179, sbti!A:A,sbti!B:B, "")="Targets Set","T",
IF(_xlfn.XLOOKUP(A179, sbti!A:A, sbti!B:B, "")="Committed","C",""))</f>
        <v/>
      </c>
      <c r="C179" t="str">
        <f>IF(OR(B179="T", B179="C"),
    _xlfn.XLOOKUP(A179, sbti!A:A, sbti!C:C, ""),
    ""
)</f>
        <v/>
      </c>
      <c r="D179" t="str">
        <f>IF(_xlfn.XLOOKUP(A179, sbti!A:A,sbti!D:D, "")="Targets Set","T",
IF(_xlfn.XLOOKUP(A179, sbti!A:A, sbti!D:D, "")="Committed","C",""))</f>
        <v/>
      </c>
      <c r="E179" t="str">
        <f>IF(OR(D179="T", D179="C"),
    _xlfn.XLOOKUP(A179, sbti!A:A, sbti!E:E, ""),
    ""
)</f>
        <v/>
      </c>
      <c r="F179" t="str">
        <f>IF(_xlfn.XLOOKUP(A179, sbti!F:F, sbti!G:G, "")="Targets Set","T",
IF(_xlfn.XLOOKUP(A179, sbti!F:F, sbti!G:G, "")="Committed","C",""))</f>
        <v/>
      </c>
      <c r="G179" t="str">
        <f>IF(OR('sbti evolution '!F179="T", 'sbti evolution '!F179="C"),
    _xlfn.XLOOKUP('sbti evolution '!A179, sbti!F:F, sbti!H:H, ""),
    ""
)</f>
        <v/>
      </c>
      <c r="H179" t="str">
        <f>IFERROR(
    IF(INDEX(sbti!J:J, MATCH(A179, sbti!F:F, 0))&lt;&gt;"", "T",
        IF(INDEX(sbti!K:K, MATCH(A179, sbti!F:F, 0))&lt;&gt;"", "C", "")
    ),
"")</f>
        <v/>
      </c>
      <c r="I179" t="str">
        <f>IFERROR(
    IF(INDEX(sbti!J:J, MATCH(A179, sbti!F:F, 0))&lt;&gt;"", INDEX(sbti!J:J, MATCH(A179, sbti!F:F, 0)),
        IF(INDEX(sbti!K:K, MATCH(A179, sbti!F:F, 0))&lt;&gt;"", INDEX(sbti!K:K, MATCH(A179, sbti!F:F, 0)), "")
    ),
"")</f>
        <v/>
      </c>
      <c r="J179" t="str">
        <f>IF(_xlfn.XLOOKUP(A179, sbti!L:L,sbti!M:M, "")="T","T",
IF(_xlfn.XLOOKUP(A179, sbti!L:L, sbti!M:M, "")="C","C",""))</f>
        <v/>
      </c>
      <c r="K179" t="str">
        <f>IF(OR(J179="T", J179="C"),
    _xlfn.XLOOKUP(A179, sbti!L:L,sbti!N:N),
    ""
)</f>
        <v/>
      </c>
      <c r="L179" t="str">
        <f>IF(_xlfn.XLOOKUP(A179, sbti!L:L,sbti!O:O, "")="s","T",
IF(_xlfn.XLOOKUP(A179, sbti!L:L, sbti!O:O, "")="c","C",""))</f>
        <v/>
      </c>
      <c r="M179" t="str">
        <f>IF(L179="T",_xlfn.XLOOKUP(A179,sbti!L:L,sbti!P:P,""),
IF(L179="C",_xlfn.XLOOKUP(A179,sbti!L:L,sbti!Q:Q,""),
""))</f>
        <v/>
      </c>
      <c r="N179" t="str">
        <f>IF(_xlfn.XLOOKUP(A179, sbti!R:R,sbti!S:S, "")="T","T",
IF(_xlfn.XLOOKUP(A179, sbti!R:R, sbti!S:S, "")="C","C",""))</f>
        <v/>
      </c>
      <c r="O179" t="str">
        <f>IF(OR(N179="T", N179="C"),
    _xlfn.XLOOKUP(A179, sbti!R:R,sbti!T:T),
    ""
)</f>
        <v/>
      </c>
      <c r="P179" t="str">
        <f>IFERROR(
    IF(INDEX(sbti!U:U, MATCH(A179, sbti!R:R, 0))&lt;&gt;"", "T",
        IF(INDEX(sbti!V:V, MATCH(A179, sbti!R:R, 0))&lt;&gt;"", "C", "")
    ),
"")</f>
        <v/>
      </c>
      <c r="Q179" t="str">
        <f>IFERROR(
    IF(INDEX(sbti!U:U, MATCH(A179, sbti!R:R, 0))&lt;&gt;"",
       INDEX(sbti!U:U, MATCH(A179, sbti!R:R, 0)),
       IF(INDEX(sbti!V:V, MATCH(A179, sbti!R:R, 0))&lt;&gt;"",
          INDEX(sbti!V:V, MATCH(A179, sbti!R:R, 0)),
          "")
    ),
"")</f>
        <v/>
      </c>
      <c r="R179" t="str">
        <f>IF(_xlfn.XLOOKUP(A179, sbti!W:W,sbti!X:X, "")="T","T",
IF(_xlfn.XLOOKUP(A179, sbti!W:W, sbti!X:X, "")="C","C",""))</f>
        <v/>
      </c>
      <c r="S179" t="str">
        <f>IF(R179="T",_xlfn.XLOOKUP(A179,sbti!W:W,sbti!Y:Y,""),
IF(R179="C",_xlfn.XLOOKUP(A179,sbti!W:W,sbti!Z:Z,""),
""))</f>
        <v/>
      </c>
    </row>
    <row r="180" spans="1:19">
      <c r="A180" t="str">
        <v>Lloyds Banking Group</v>
      </c>
      <c r="B180" t="str">
        <f>IF(_xlfn.XLOOKUP(A180, sbti!A:A,sbti!B:B, "")="Targets Set","T",
IF(_xlfn.XLOOKUP(A180, sbti!A:A, sbti!B:B, "")="Committed","C",""))</f>
        <v/>
      </c>
      <c r="C180" t="str">
        <f>IF(OR(B180="T", B180="C"),
    _xlfn.XLOOKUP(A180, sbti!A:A, sbti!C:C, ""),
    ""
)</f>
        <v/>
      </c>
      <c r="D180" t="str">
        <f>IF(_xlfn.XLOOKUP(A180, sbti!A:A,sbti!D:D, "")="Targets Set","T",
IF(_xlfn.XLOOKUP(A180, sbti!A:A, sbti!D:D, "")="Committed","C",""))</f>
        <v/>
      </c>
      <c r="E180" t="str">
        <f>IF(OR(D180="T", D180="C"),
    _xlfn.XLOOKUP(A180, sbti!A:A, sbti!E:E, ""),
    ""
)</f>
        <v/>
      </c>
      <c r="F180" t="str">
        <f>IF(_xlfn.XLOOKUP(A180, sbti!F:F, sbti!G:G, "")="Targets Set","T",
IF(_xlfn.XLOOKUP(A180, sbti!F:F, sbti!G:G, "")="Committed","C",""))</f>
        <v/>
      </c>
      <c r="G180" t="str">
        <f>IF(OR('sbti evolution '!F180="T", 'sbti evolution '!F180="C"),
    _xlfn.XLOOKUP('sbti evolution '!A180, sbti!F:F, sbti!H:H, ""),
    ""
)</f>
        <v/>
      </c>
      <c r="H180" t="str">
        <f>IFERROR(
    IF(INDEX(sbti!J:J, MATCH(A180, sbti!F:F, 0))&lt;&gt;"", "T",
        IF(INDEX(sbti!K:K, MATCH(A180, sbti!F:F, 0))&lt;&gt;"", "C", "")
    ),
"")</f>
        <v/>
      </c>
      <c r="I180" t="str">
        <f>IFERROR(
    IF(INDEX(sbti!J:J, MATCH(A180, sbti!F:F, 0))&lt;&gt;"", INDEX(sbti!J:J, MATCH(A180, sbti!F:F, 0)),
        IF(INDEX(sbti!K:K, MATCH(A180, sbti!F:F, 0))&lt;&gt;"", INDEX(sbti!K:K, MATCH(A180, sbti!F:F, 0)), "")
    ),
"")</f>
        <v/>
      </c>
      <c r="J180" t="str">
        <f>IF(_xlfn.XLOOKUP(A180, sbti!L:L,sbti!M:M, "")="T","T",
IF(_xlfn.XLOOKUP(A180, sbti!L:L, sbti!M:M, "")="C","C",""))</f>
        <v/>
      </c>
      <c r="K180" t="str">
        <f>IF(OR(J180="T", J180="C"),
    _xlfn.XLOOKUP(A180, sbti!L:L,sbti!N:N),
    ""
)</f>
        <v/>
      </c>
      <c r="L180" t="str">
        <f>IF(_xlfn.XLOOKUP(A180, sbti!L:L,sbti!O:O, "")="s","T",
IF(_xlfn.XLOOKUP(A180, sbti!L:L, sbti!O:O, "")="c","C",""))</f>
        <v/>
      </c>
      <c r="M180" t="str">
        <f>IF(L180="T",_xlfn.XLOOKUP(A180,sbti!L:L,sbti!P:P,""),
IF(L180="C",_xlfn.XLOOKUP(A180,sbti!L:L,sbti!Q:Q,""),
""))</f>
        <v/>
      </c>
      <c r="N180" t="str">
        <f>IF(_xlfn.XLOOKUP(A180, sbti!R:R,sbti!S:S, "")="T","T",
IF(_xlfn.XLOOKUP(A180, sbti!R:R, sbti!S:S, "")="C","C",""))</f>
        <v/>
      </c>
      <c r="O180" t="str">
        <f>IF(OR(N180="T", N180="C"),
    _xlfn.XLOOKUP(A180, sbti!R:R,sbti!T:T),
    ""
)</f>
        <v/>
      </c>
      <c r="P180" t="str">
        <f>IFERROR(
    IF(INDEX(sbti!U:U, MATCH(A180, sbti!R:R, 0))&lt;&gt;"", "T",
        IF(INDEX(sbti!V:V, MATCH(A180, sbti!R:R, 0))&lt;&gt;"", "C", "")
    ),
"")</f>
        <v/>
      </c>
      <c r="Q180" t="str">
        <f>IFERROR(
    IF(INDEX(sbti!U:U, MATCH(A180, sbti!R:R, 0))&lt;&gt;"",
       INDEX(sbti!U:U, MATCH(A180, sbti!R:R, 0)),
       IF(INDEX(sbti!V:V, MATCH(A180, sbti!R:R, 0))&lt;&gt;"",
          INDEX(sbti!V:V, MATCH(A180, sbti!R:R, 0)),
          "")
    ),
"")</f>
        <v/>
      </c>
      <c r="R180" t="str">
        <f>IF(_xlfn.XLOOKUP(A180, sbti!W:W,sbti!X:X, "")="T","T",
IF(_xlfn.XLOOKUP(A180, sbti!W:W, sbti!X:X, "")="C","C",""))</f>
        <v/>
      </c>
      <c r="S180" t="str">
        <f>IF(R180="T",_xlfn.XLOOKUP(A180,sbti!W:W,sbti!Y:Y,""),
IF(R180="C",_xlfn.XLOOKUP(A180,sbti!W:W,sbti!Z:Z,""),
""))</f>
        <v/>
      </c>
    </row>
    <row r="181" spans="1:19">
      <c r="A181" t="str">
        <v>ENEOS Holdings</v>
      </c>
      <c r="B181" t="str">
        <f>IF(_xlfn.XLOOKUP(A181, sbti!A:A,sbti!B:B, "")="Targets Set","T",
IF(_xlfn.XLOOKUP(A181, sbti!A:A, sbti!B:B, "")="Committed","C",""))</f>
        <v/>
      </c>
      <c r="C181" t="str">
        <f>IF(OR(B181="T", B181="C"),
    _xlfn.XLOOKUP(A181, sbti!A:A, sbti!C:C, ""),
    ""
)</f>
        <v/>
      </c>
      <c r="D181" t="str">
        <f>IF(_xlfn.XLOOKUP(A181, sbti!A:A,sbti!D:D, "")="Targets Set","T",
IF(_xlfn.XLOOKUP(A181, sbti!A:A, sbti!D:D, "")="Committed","C",""))</f>
        <v/>
      </c>
      <c r="E181" t="str">
        <f>IF(OR(D181="T", D181="C"),
    _xlfn.XLOOKUP(A181, sbti!A:A, sbti!E:E, ""),
    ""
)</f>
        <v/>
      </c>
      <c r="F181" t="str">
        <f>IF(_xlfn.XLOOKUP(A181, sbti!F:F, sbti!G:G, "")="Targets Set","T",
IF(_xlfn.XLOOKUP(A181, sbti!F:F, sbti!G:G, "")="Committed","C",""))</f>
        <v/>
      </c>
      <c r="G181" t="str">
        <f>IF(OR('sbti evolution '!F181="T", 'sbti evolution '!F181="C"),
    _xlfn.XLOOKUP('sbti evolution '!A181, sbti!F:F, sbti!H:H, ""),
    ""
)</f>
        <v/>
      </c>
      <c r="H181" t="str">
        <f>IFERROR(
    IF(INDEX(sbti!J:J, MATCH(A181, sbti!F:F, 0))&lt;&gt;"", "T",
        IF(INDEX(sbti!K:K, MATCH(A181, sbti!F:F, 0))&lt;&gt;"", "C", "")
    ),
"")</f>
        <v/>
      </c>
      <c r="I181" t="str">
        <f>IFERROR(
    IF(INDEX(sbti!J:J, MATCH(A181, sbti!F:F, 0))&lt;&gt;"", INDEX(sbti!J:J, MATCH(A181, sbti!F:F, 0)),
        IF(INDEX(sbti!K:K, MATCH(A181, sbti!F:F, 0))&lt;&gt;"", INDEX(sbti!K:K, MATCH(A181, sbti!F:F, 0)), "")
    ),
"")</f>
        <v/>
      </c>
      <c r="J181" t="str">
        <f>IF(_xlfn.XLOOKUP(A181, sbti!L:L,sbti!M:M, "")="T","T",
IF(_xlfn.XLOOKUP(A181, sbti!L:L, sbti!M:M, "")="C","C",""))</f>
        <v/>
      </c>
      <c r="K181" t="str">
        <f>IF(OR(J181="T", J181="C"),
    _xlfn.XLOOKUP(A181, sbti!L:L,sbti!N:N),
    ""
)</f>
        <v/>
      </c>
      <c r="L181" t="str">
        <f>IF(_xlfn.XLOOKUP(A181, sbti!L:L,sbti!O:O, "")="s","T",
IF(_xlfn.XLOOKUP(A181, sbti!L:L, sbti!O:O, "")="c","C",""))</f>
        <v/>
      </c>
      <c r="M181" t="str">
        <f>IF(L181="T",_xlfn.XLOOKUP(A181,sbti!L:L,sbti!P:P,""),
IF(L181="C",_xlfn.XLOOKUP(A181,sbti!L:L,sbti!Q:Q,""),
""))</f>
        <v/>
      </c>
      <c r="N181" t="str">
        <f>IF(_xlfn.XLOOKUP(A181, sbti!R:R,sbti!S:S, "")="T","T",
IF(_xlfn.XLOOKUP(A181, sbti!R:R, sbti!S:S, "")="C","C",""))</f>
        <v/>
      </c>
      <c r="O181" t="str">
        <f>IF(OR(N181="T", N181="C"),
    _xlfn.XLOOKUP(A181, sbti!R:R,sbti!T:T),
    ""
)</f>
        <v/>
      </c>
      <c r="P181" t="str">
        <f>IFERROR(
    IF(INDEX(sbti!U:U, MATCH(A181, sbti!R:R, 0))&lt;&gt;"", "T",
        IF(INDEX(sbti!V:V, MATCH(A181, sbti!R:R, 0))&lt;&gt;"", "C", "")
    ),
"")</f>
        <v/>
      </c>
      <c r="Q181" t="str">
        <f>IFERROR(
    IF(INDEX(sbti!U:U, MATCH(A181, sbti!R:R, 0))&lt;&gt;"",
       INDEX(sbti!U:U, MATCH(A181, sbti!R:R, 0)),
       IF(INDEX(sbti!V:V, MATCH(A181, sbti!R:R, 0))&lt;&gt;"",
          INDEX(sbti!V:V, MATCH(A181, sbti!R:R, 0)),
          "")
    ),
"")</f>
        <v/>
      </c>
      <c r="R181" t="str">
        <f>IF(_xlfn.XLOOKUP(A181, sbti!W:W,sbti!X:X, "")="T","T",
IF(_xlfn.XLOOKUP(A181, sbti!W:W, sbti!X:X, "")="C","C",""))</f>
        <v/>
      </c>
      <c r="S181" t="str">
        <f>IF(R181="T",_xlfn.XLOOKUP(A181,sbti!W:W,sbti!Y:Y,""),
IF(R181="C",_xlfn.XLOOKUP(A181,sbti!W:W,sbti!Z:Z,""),
""))</f>
        <v/>
      </c>
    </row>
    <row r="182" spans="1:19">
      <c r="A182" t="str">
        <v>Oil &amp; Natural Gas</v>
      </c>
      <c r="B182" t="str">
        <f>IF(_xlfn.XLOOKUP(A182, sbti!A:A,sbti!B:B, "")="Targets Set","T",
IF(_xlfn.XLOOKUP(A182, sbti!A:A, sbti!B:B, "")="Committed","C",""))</f>
        <v/>
      </c>
      <c r="C182" t="str">
        <f>IF(OR(B182="T", B182="C"),
    _xlfn.XLOOKUP(A182, sbti!A:A, sbti!C:C, ""),
    ""
)</f>
        <v/>
      </c>
      <c r="D182" t="str">
        <f>IF(_xlfn.XLOOKUP(A182, sbti!A:A,sbti!D:D, "")="Targets Set","T",
IF(_xlfn.XLOOKUP(A182, sbti!A:A, sbti!D:D, "")="Committed","C",""))</f>
        <v/>
      </c>
      <c r="E182" t="str">
        <f>IF(OR(D182="T", D182="C"),
    _xlfn.XLOOKUP(A182, sbti!A:A, sbti!E:E, ""),
    ""
)</f>
        <v/>
      </c>
      <c r="F182" t="str">
        <f>IF(_xlfn.XLOOKUP(A182, sbti!F:F, sbti!G:G, "")="Targets Set","T",
IF(_xlfn.XLOOKUP(A182, sbti!F:F, sbti!G:G, "")="Committed","C",""))</f>
        <v/>
      </c>
      <c r="G182" t="str">
        <f>IF(OR('sbti evolution '!F182="T", 'sbti evolution '!F182="C"),
    _xlfn.XLOOKUP('sbti evolution '!A182, sbti!F:F, sbti!H:H, ""),
    ""
)</f>
        <v/>
      </c>
      <c r="H182" t="str">
        <f>IFERROR(
    IF(INDEX(sbti!J:J, MATCH(A182, sbti!F:F, 0))&lt;&gt;"", "T",
        IF(INDEX(sbti!K:K, MATCH(A182, sbti!F:F, 0))&lt;&gt;"", "C", "")
    ),
"")</f>
        <v/>
      </c>
      <c r="I182" t="str">
        <f>IFERROR(
    IF(INDEX(sbti!J:J, MATCH(A182, sbti!F:F, 0))&lt;&gt;"", INDEX(sbti!J:J, MATCH(A182, sbti!F:F, 0)),
        IF(INDEX(sbti!K:K, MATCH(A182, sbti!F:F, 0))&lt;&gt;"", INDEX(sbti!K:K, MATCH(A182, sbti!F:F, 0)), "")
    ),
"")</f>
        <v/>
      </c>
      <c r="J182" t="str">
        <f>IF(_xlfn.XLOOKUP(A182, sbti!L:L,sbti!M:M, "")="T","T",
IF(_xlfn.XLOOKUP(A182, sbti!L:L, sbti!M:M, "")="C","C",""))</f>
        <v/>
      </c>
      <c r="K182" t="str">
        <f>IF(OR(J182="T", J182="C"),
    _xlfn.XLOOKUP(A182, sbti!L:L,sbti!N:N),
    ""
)</f>
        <v/>
      </c>
      <c r="L182" t="str">
        <f>IF(_xlfn.XLOOKUP(A182, sbti!L:L,sbti!O:O, "")="s","T",
IF(_xlfn.XLOOKUP(A182, sbti!L:L, sbti!O:O, "")="c","C",""))</f>
        <v/>
      </c>
      <c r="M182" t="str">
        <f>IF(L182="T",_xlfn.XLOOKUP(A182,sbti!L:L,sbti!P:P,""),
IF(L182="C",_xlfn.XLOOKUP(A182,sbti!L:L,sbti!Q:Q,""),
""))</f>
        <v/>
      </c>
      <c r="N182" t="str">
        <f>IF(_xlfn.XLOOKUP(A182, sbti!R:R,sbti!S:S, "")="T","T",
IF(_xlfn.XLOOKUP(A182, sbti!R:R, sbti!S:S, "")="C","C",""))</f>
        <v/>
      </c>
      <c r="O182" t="str">
        <f>IF(OR(N182="T", N182="C"),
    _xlfn.XLOOKUP(A182, sbti!R:R,sbti!T:T),
    ""
)</f>
        <v/>
      </c>
      <c r="P182" t="str">
        <f>IFERROR(
    IF(INDEX(sbti!U:U, MATCH(A182, sbti!R:R, 0))&lt;&gt;"", "T",
        IF(INDEX(sbti!V:V, MATCH(A182, sbti!R:R, 0))&lt;&gt;"", "C", "")
    ),
"")</f>
        <v/>
      </c>
      <c r="Q182" t="str">
        <f>IFERROR(
    IF(INDEX(sbti!U:U, MATCH(A182, sbti!R:R, 0))&lt;&gt;"",
       INDEX(sbti!U:U, MATCH(A182, sbti!R:R, 0)),
       IF(INDEX(sbti!V:V, MATCH(A182, sbti!R:R, 0))&lt;&gt;"",
          INDEX(sbti!V:V, MATCH(A182, sbti!R:R, 0)),
          "")
    ),
"")</f>
        <v/>
      </c>
      <c r="R182" t="str">
        <f>IF(_xlfn.XLOOKUP(A182, sbti!W:W,sbti!X:X, "")="T","T",
IF(_xlfn.XLOOKUP(A182, sbti!W:W, sbti!X:X, "")="C","C",""))</f>
        <v/>
      </c>
      <c r="S182" t="str">
        <f>IF(R182="T",_xlfn.XLOOKUP(A182,sbti!W:W,sbti!Y:Y,""),
IF(R182="C",_xlfn.XLOOKUP(A182,sbti!W:W,sbti!Z:Z,""),
""))</f>
        <v/>
      </c>
    </row>
    <row r="183" spans="1:19">
      <c r="A183" t="str">
        <v>Lukoil</v>
      </c>
      <c r="B183" t="str">
        <f>IF(_xlfn.XLOOKUP(A183, sbti!A:A,sbti!B:B, "")="Targets Set","T",
IF(_xlfn.XLOOKUP(A183, sbti!A:A, sbti!B:B, "")="Committed","C",""))</f>
        <v/>
      </c>
      <c r="C183" t="str">
        <f>IF(OR(B183="T", B183="C"),
    _xlfn.XLOOKUP(A183, sbti!A:A, sbti!C:C, ""),
    ""
)</f>
        <v/>
      </c>
      <c r="D183" t="str">
        <f>IF(_xlfn.XLOOKUP(A183, sbti!A:A,sbti!D:D, "")="Targets Set","T",
IF(_xlfn.XLOOKUP(A183, sbti!A:A, sbti!D:D, "")="Committed","C",""))</f>
        <v/>
      </c>
      <c r="E183" t="str">
        <f>IF(OR(D183="T", D183="C"),
    _xlfn.XLOOKUP(A183, sbti!A:A, sbti!E:E, ""),
    ""
)</f>
        <v/>
      </c>
      <c r="F183" t="str">
        <f>IF(_xlfn.XLOOKUP(A183, sbti!F:F, sbti!G:G, "")="Targets Set","T",
IF(_xlfn.XLOOKUP(A183, sbti!F:F, sbti!G:G, "")="Committed","C",""))</f>
        <v/>
      </c>
      <c r="G183" t="str">
        <f>IF(OR('sbti evolution '!F183="T", 'sbti evolution '!F183="C"),
    _xlfn.XLOOKUP('sbti evolution '!A183, sbti!F:F, sbti!H:H, ""),
    ""
)</f>
        <v/>
      </c>
      <c r="H183" t="str">
        <f>IFERROR(
    IF(INDEX(sbti!J:J, MATCH(A183, sbti!F:F, 0))&lt;&gt;"", "T",
        IF(INDEX(sbti!K:K, MATCH(A183, sbti!F:F, 0))&lt;&gt;"", "C", "")
    ),
"")</f>
        <v/>
      </c>
      <c r="I183" t="str">
        <f>IFERROR(
    IF(INDEX(sbti!J:J, MATCH(A183, sbti!F:F, 0))&lt;&gt;"", INDEX(sbti!J:J, MATCH(A183, sbti!F:F, 0)),
        IF(INDEX(sbti!K:K, MATCH(A183, sbti!F:F, 0))&lt;&gt;"", INDEX(sbti!K:K, MATCH(A183, sbti!F:F, 0)), "")
    ),
"")</f>
        <v/>
      </c>
      <c r="J183" t="str">
        <f>IF(_xlfn.XLOOKUP(A183, sbti!L:L,sbti!M:M, "")="T","T",
IF(_xlfn.XLOOKUP(A183, sbti!L:L, sbti!M:M, "")="C","C",""))</f>
        <v/>
      </c>
      <c r="K183" t="str">
        <f>IF(OR(J183="T", J183="C"),
    _xlfn.XLOOKUP(A183, sbti!L:L,sbti!N:N),
    ""
)</f>
        <v/>
      </c>
      <c r="L183" t="str">
        <f>IF(_xlfn.XLOOKUP(A183, sbti!L:L,sbti!O:O, "")="s","T",
IF(_xlfn.XLOOKUP(A183, sbti!L:L, sbti!O:O, "")="c","C",""))</f>
        <v/>
      </c>
      <c r="M183" t="str">
        <f>IF(L183="T",_xlfn.XLOOKUP(A183,sbti!L:L,sbti!P:P,""),
IF(L183="C",_xlfn.XLOOKUP(A183,sbti!L:L,sbti!Q:Q,""),
""))</f>
        <v/>
      </c>
      <c r="N183" t="str">
        <f>IF(_xlfn.XLOOKUP(A183, sbti!R:R,sbti!S:S, "")="T","T",
IF(_xlfn.XLOOKUP(A183, sbti!R:R, sbti!S:S, "")="C","C",""))</f>
        <v/>
      </c>
      <c r="O183" t="str">
        <f>IF(OR(N183="T", N183="C"),
    _xlfn.XLOOKUP(A183, sbti!R:R,sbti!T:T),
    ""
)</f>
        <v/>
      </c>
      <c r="P183" t="str">
        <f>IFERROR(
    IF(INDEX(sbti!U:U, MATCH(A183, sbti!R:R, 0))&lt;&gt;"", "T",
        IF(INDEX(sbti!V:V, MATCH(A183, sbti!R:R, 0))&lt;&gt;"", "C", "")
    ),
"")</f>
        <v>C</v>
      </c>
      <c r="Q183">
        <f>IFERROR(
    IF(INDEX(sbti!U:U, MATCH(A183, sbti!R:R, 0))&lt;&gt;"",
       INDEX(sbti!U:U, MATCH(A183, sbti!R:R, 0)),
       IF(INDEX(sbti!V:V, MATCH(A183, sbti!R:R, 0))&lt;&gt;"",
          INDEX(sbti!V:V, MATCH(A183, sbti!R:R, 0)),
          "")
    ),
"")</f>
        <v>2030</v>
      </c>
      <c r="R183" t="str">
        <f>IF(_xlfn.XLOOKUP(A183, sbti!W:W,sbti!X:X, "")="T","T",
IF(_xlfn.XLOOKUP(A183, sbti!W:W, sbti!X:X, "")="C","C",""))</f>
        <v/>
      </c>
      <c r="S183" t="str">
        <f>IF(R183="T",_xlfn.XLOOKUP(A183,sbti!W:W,sbti!Y:Y,""),
IF(R183="C",_xlfn.XLOOKUP(A183,sbti!W:W,sbti!Z:Z,""),
""))</f>
        <v/>
      </c>
    </row>
    <row r="184" spans="1:19">
      <c r="A184" t="str">
        <v>Nippon Life Insurance</v>
      </c>
      <c r="B184" t="str">
        <f>IF(_xlfn.XLOOKUP(A184, sbti!A:A,sbti!B:B, "")="Targets Set","T",
IF(_xlfn.XLOOKUP(A184, sbti!A:A, sbti!B:B, "")="Committed","C",""))</f>
        <v/>
      </c>
      <c r="C184" t="str">
        <f>IF(OR(B184="T", B184="C"),
    _xlfn.XLOOKUP(A184, sbti!A:A, sbti!C:C, ""),
    ""
)</f>
        <v/>
      </c>
      <c r="D184" t="str">
        <f>IF(_xlfn.XLOOKUP(A184, sbti!A:A,sbti!D:D, "")="Targets Set","T",
IF(_xlfn.XLOOKUP(A184, sbti!A:A, sbti!D:D, "")="Committed","C",""))</f>
        <v/>
      </c>
      <c r="E184" t="str">
        <f>IF(OR(D184="T", D184="C"),
    _xlfn.XLOOKUP(A184, sbti!A:A, sbti!E:E, ""),
    ""
)</f>
        <v/>
      </c>
      <c r="F184" t="str">
        <f>IF(_xlfn.XLOOKUP(A184, sbti!F:F, sbti!G:G, "")="Targets Set","T",
IF(_xlfn.XLOOKUP(A184, sbti!F:F, sbti!G:G, "")="Committed","C",""))</f>
        <v/>
      </c>
      <c r="G184" t="str">
        <f>IF(OR('sbti evolution '!F184="T", 'sbti evolution '!F184="C"),
    _xlfn.XLOOKUP('sbti evolution '!A184, sbti!F:F, sbti!H:H, ""),
    ""
)</f>
        <v/>
      </c>
      <c r="H184" t="str">
        <f>IFERROR(
    IF(INDEX(sbti!J:J, MATCH(A184, sbti!F:F, 0))&lt;&gt;"", "T",
        IF(INDEX(sbti!K:K, MATCH(A184, sbti!F:F, 0))&lt;&gt;"", "C", "")
    ),
"")</f>
        <v/>
      </c>
      <c r="I184" t="str">
        <f>IFERROR(
    IF(INDEX(sbti!J:J, MATCH(A184, sbti!F:F, 0))&lt;&gt;"", INDEX(sbti!J:J, MATCH(A184, sbti!F:F, 0)),
        IF(INDEX(sbti!K:K, MATCH(A184, sbti!F:F, 0))&lt;&gt;"", INDEX(sbti!K:K, MATCH(A184, sbti!F:F, 0)), "")
    ),
"")</f>
        <v/>
      </c>
      <c r="J184" t="str">
        <f>IF(_xlfn.XLOOKUP(A184, sbti!L:L,sbti!M:M, "")="T","T",
IF(_xlfn.XLOOKUP(A184, sbti!L:L, sbti!M:M, "")="C","C",""))</f>
        <v/>
      </c>
      <c r="K184" t="str">
        <f>IF(OR(J184="T", J184="C"),
    _xlfn.XLOOKUP(A184, sbti!L:L,sbti!N:N),
    ""
)</f>
        <v/>
      </c>
      <c r="L184" t="str">
        <f>IF(_xlfn.XLOOKUP(A184, sbti!L:L,sbti!O:O, "")="s","T",
IF(_xlfn.XLOOKUP(A184, sbti!L:L, sbti!O:O, "")="c","C",""))</f>
        <v/>
      </c>
      <c r="M184" t="str">
        <f>IF(L184="T",_xlfn.XLOOKUP(A184,sbti!L:L,sbti!P:P,""),
IF(L184="C",_xlfn.XLOOKUP(A184,sbti!L:L,sbti!Q:Q,""),
""))</f>
        <v/>
      </c>
      <c r="N184" t="str">
        <f>IF(_xlfn.XLOOKUP(A184, sbti!R:R,sbti!S:S, "")="T","T",
IF(_xlfn.XLOOKUP(A184, sbti!R:R, sbti!S:S, "")="C","C",""))</f>
        <v/>
      </c>
      <c r="O184" t="str">
        <f>IF(OR(N184="T", N184="C"),
    _xlfn.XLOOKUP(A184, sbti!R:R,sbti!T:T),
    ""
)</f>
        <v/>
      </c>
      <c r="P184" t="str">
        <f>IFERROR(
    IF(INDEX(sbti!U:U, MATCH(A184, sbti!R:R, 0))&lt;&gt;"", "T",
        IF(INDEX(sbti!V:V, MATCH(A184, sbti!R:R, 0))&lt;&gt;"", "C", "")
    ),
"")</f>
        <v/>
      </c>
      <c r="Q184" t="str">
        <f>IFERROR(
    IF(INDEX(sbti!U:U, MATCH(A184, sbti!R:R, 0))&lt;&gt;"",
       INDEX(sbti!U:U, MATCH(A184, sbti!R:R, 0)),
       IF(INDEX(sbti!V:V, MATCH(A184, sbti!R:R, 0))&lt;&gt;"",
          INDEX(sbti!V:V, MATCH(A184, sbti!R:R, 0)),
          "")
    ),
"")</f>
        <v/>
      </c>
      <c r="R184" t="str">
        <f>IF(_xlfn.XLOOKUP(A184, sbti!W:W,sbti!X:X, "")="T","T",
IF(_xlfn.XLOOKUP(A184, sbti!W:W, sbti!X:X, "")="C","C",""))</f>
        <v/>
      </c>
      <c r="S184" t="str">
        <f>IF(R184="T",_xlfn.XLOOKUP(A184,sbti!W:W,sbti!Y:Y,""),
IF(R184="C",_xlfn.XLOOKUP(A184,sbti!W:W,sbti!Z:Z,""),
""))</f>
        <v/>
      </c>
    </row>
    <row r="185" spans="1:19">
      <c r="A185" t="str">
        <v>ING Group</v>
      </c>
      <c r="B185" t="str">
        <f>IF(_xlfn.XLOOKUP(A185, sbti!A:A,sbti!B:B, "")="Targets Set","T",
IF(_xlfn.XLOOKUP(A185, sbti!A:A, sbti!B:B, "")="Committed","C",""))</f>
        <v>T</v>
      </c>
      <c r="C185">
        <f>IF(OR(B185="T", B185="C"),
    _xlfn.XLOOKUP(A185, sbti!A:A, sbti!C:C, ""),
    ""
)</f>
        <v>2025</v>
      </c>
      <c r="D185" t="str">
        <f>IF(_xlfn.XLOOKUP(A185, sbti!A:A,sbti!D:D, "")="Targets Set","T",
IF(_xlfn.XLOOKUP(A185, sbti!A:A, sbti!D:D, "")="Committed","C",""))</f>
        <v/>
      </c>
      <c r="E185" t="str">
        <f>IF(OR(D185="T", D185="C"),
    _xlfn.XLOOKUP(A185, sbti!A:A, sbti!E:E, ""),
    ""
)</f>
        <v/>
      </c>
      <c r="F185" t="str">
        <f>IF(_xlfn.XLOOKUP(A185, sbti!F:F, sbti!G:G, "")="Targets Set","T",
IF(_xlfn.XLOOKUP(A185, sbti!F:F, sbti!G:G, "")="Committed","C",""))</f>
        <v>C</v>
      </c>
      <c r="G185">
        <f>IF(OR('sbti evolution '!F185="T", 'sbti evolution '!F185="C"),
    _xlfn.XLOOKUP('sbti evolution '!A185, sbti!F:F, sbti!H:H, ""),
    ""
)</f>
        <v>2030</v>
      </c>
      <c r="H185" t="str">
        <f>IFERROR(
    IF(INDEX(sbti!J:J, MATCH(A185, sbti!F:F, 0))&lt;&gt;"", "T",
        IF(INDEX(sbti!K:K, MATCH(A185, sbti!F:F, 0))&lt;&gt;"", "C", "")
    ),
"")</f>
        <v>C</v>
      </c>
      <c r="I185">
        <f>IFERROR(
    IF(INDEX(sbti!J:J, MATCH(A185, sbti!F:F, 0))&lt;&gt;"", INDEX(sbti!J:J, MATCH(A185, sbti!F:F, 0)),
        IF(INDEX(sbti!K:K, MATCH(A185, sbti!F:F, 0))&lt;&gt;"", INDEX(sbti!K:K, MATCH(A185, sbti!F:F, 0)), "")
    ),
"")</f>
        <v>2015</v>
      </c>
      <c r="J185" t="str">
        <f>IF(_xlfn.XLOOKUP(A185, sbti!L:L,sbti!M:M, "")="T","T",
IF(_xlfn.XLOOKUP(A185, sbti!L:L, sbti!M:M, "")="C","C",""))</f>
        <v>C</v>
      </c>
      <c r="K185">
        <f>IF(OR(J185="T", J185="C"),
    _xlfn.XLOOKUP(A185, sbti!L:L,sbti!N:N),
    ""
)</f>
        <v>2030</v>
      </c>
      <c r="L185" t="str">
        <f>IF(_xlfn.XLOOKUP(A185, sbti!L:L,sbti!O:O, "")="s","T",
IF(_xlfn.XLOOKUP(A185, sbti!L:L, sbti!O:O, "")="c","C",""))</f>
        <v/>
      </c>
      <c r="M185" t="str">
        <f>IF(L185="T",_xlfn.XLOOKUP(A185,sbti!L:L,sbti!P:P,""),
IF(L185="C",_xlfn.XLOOKUP(A185,sbti!L:L,sbti!Q:Q,""),
""))</f>
        <v/>
      </c>
      <c r="N185" t="str">
        <f>IF(_xlfn.XLOOKUP(A185, sbti!R:R,sbti!S:S, "")="T","T",
IF(_xlfn.XLOOKUP(A185, sbti!R:R, sbti!S:S, "")="C","C",""))</f>
        <v>C</v>
      </c>
      <c r="O185">
        <f>IF(OR(N185="T", N185="C"),
    _xlfn.XLOOKUP(A185, sbti!R:R,sbti!T:T),
    ""
)</f>
        <v>2030</v>
      </c>
      <c r="P185" t="str">
        <f>IFERROR(
    IF(INDEX(sbti!U:U, MATCH(A185, sbti!R:R, 0))&lt;&gt;"", "T",
        IF(INDEX(sbti!V:V, MATCH(A185, sbti!R:R, 0))&lt;&gt;"", "C", "")
    ),
"")</f>
        <v/>
      </c>
      <c r="Q185" t="str">
        <f>IFERROR(
    IF(INDEX(sbti!U:U, MATCH(A185, sbti!R:R, 0))&lt;&gt;"",
       INDEX(sbti!U:U, MATCH(A185, sbti!R:R, 0)),
       IF(INDEX(sbti!V:V, MATCH(A185, sbti!R:R, 0))&lt;&gt;"",
          INDEX(sbti!V:V, MATCH(A185, sbti!R:R, 0)),
          "")
    ),
"")</f>
        <v/>
      </c>
      <c r="R185" t="str">
        <f>IF(_xlfn.XLOOKUP(A185, sbti!W:W,sbti!X:X, "")="T","T",
IF(_xlfn.XLOOKUP(A185, sbti!W:W, sbti!X:X, "")="C","C",""))</f>
        <v>C</v>
      </c>
      <c r="S185">
        <f>IF(R185="T",_xlfn.XLOOKUP(A185,sbti!W:W,sbti!Y:Y,""),
IF(R185="C",_xlfn.XLOOKUP(A185,sbti!W:W,sbti!Z:Z,""),
""))</f>
        <v>2015</v>
      </c>
    </row>
    <row r="186" spans="1:19">
      <c r="A186" t="str">
        <v>Barclays</v>
      </c>
      <c r="B186" t="str">
        <f>IF(_xlfn.XLOOKUP(A186, sbti!A:A,sbti!B:B, "")="Targets Set","T",
IF(_xlfn.XLOOKUP(A186, sbti!A:A, sbti!B:B, "")="Committed","C",""))</f>
        <v/>
      </c>
      <c r="C186" t="str">
        <f>IF(OR(B186="T", B186="C"),
    _xlfn.XLOOKUP(A186, sbti!A:A, sbti!C:C, ""),
    ""
)</f>
        <v/>
      </c>
      <c r="D186" t="str">
        <f>IF(_xlfn.XLOOKUP(A186, sbti!A:A,sbti!D:D, "")="Targets Set","T",
IF(_xlfn.XLOOKUP(A186, sbti!A:A, sbti!D:D, "")="Committed","C",""))</f>
        <v/>
      </c>
      <c r="E186" t="str">
        <f>IF(OR(D186="T", D186="C"),
    _xlfn.XLOOKUP(A186, sbti!A:A, sbti!E:E, ""),
    ""
)</f>
        <v/>
      </c>
      <c r="F186" t="str">
        <f>IF(_xlfn.XLOOKUP(A186, sbti!F:F, sbti!G:G, "")="Targets Set","T",
IF(_xlfn.XLOOKUP(A186, sbti!F:F, sbti!G:G, "")="Committed","C",""))</f>
        <v/>
      </c>
      <c r="G186" t="str">
        <f>IF(OR('sbti evolution '!F186="T", 'sbti evolution '!F186="C"),
    _xlfn.XLOOKUP('sbti evolution '!A186, sbti!F:F, sbti!H:H, ""),
    ""
)</f>
        <v/>
      </c>
      <c r="H186" t="str">
        <f>IFERROR(
    IF(INDEX(sbti!J:J, MATCH(A186, sbti!F:F, 0))&lt;&gt;"", "T",
        IF(INDEX(sbti!K:K, MATCH(A186, sbti!F:F, 0))&lt;&gt;"", "C", "")
    ),
"")</f>
        <v/>
      </c>
      <c r="I186" t="str">
        <f>IFERROR(
    IF(INDEX(sbti!J:J, MATCH(A186, sbti!F:F, 0))&lt;&gt;"", INDEX(sbti!J:J, MATCH(A186, sbti!F:F, 0)),
        IF(INDEX(sbti!K:K, MATCH(A186, sbti!F:F, 0))&lt;&gt;"", INDEX(sbti!K:K, MATCH(A186, sbti!F:F, 0)), "")
    ),
"")</f>
        <v/>
      </c>
      <c r="J186" t="str">
        <f>IF(_xlfn.XLOOKUP(A186, sbti!L:L,sbti!M:M, "")="T","T",
IF(_xlfn.XLOOKUP(A186, sbti!L:L, sbti!M:M, "")="C","C",""))</f>
        <v/>
      </c>
      <c r="K186" t="str">
        <f>IF(OR(J186="T", J186="C"),
    _xlfn.XLOOKUP(A186, sbti!L:L,sbti!N:N),
    ""
)</f>
        <v/>
      </c>
      <c r="L186" t="str">
        <f>IF(_xlfn.XLOOKUP(A186, sbti!L:L,sbti!O:O, "")="s","T",
IF(_xlfn.XLOOKUP(A186, sbti!L:L, sbti!O:O, "")="c","C",""))</f>
        <v/>
      </c>
      <c r="M186" t="str">
        <f>IF(L186="T",_xlfn.XLOOKUP(A186,sbti!L:L,sbti!P:P,""),
IF(L186="C",_xlfn.XLOOKUP(A186,sbti!L:L,sbti!Q:Q,""),
""))</f>
        <v/>
      </c>
      <c r="N186" t="str">
        <f>IF(_xlfn.XLOOKUP(A186, sbti!R:R,sbti!S:S, "")="T","T",
IF(_xlfn.XLOOKUP(A186, sbti!R:R, sbti!S:S, "")="C","C",""))</f>
        <v/>
      </c>
      <c r="O186" t="str">
        <f>IF(OR(N186="T", N186="C"),
    _xlfn.XLOOKUP(A186, sbti!R:R,sbti!T:T),
    ""
)</f>
        <v/>
      </c>
      <c r="P186" t="str">
        <f>IFERROR(
    IF(INDEX(sbti!U:U, MATCH(A186, sbti!R:R, 0))&lt;&gt;"", "T",
        IF(INDEX(sbti!V:V, MATCH(A186, sbti!R:R, 0))&lt;&gt;"", "C", "")
    ),
"")</f>
        <v/>
      </c>
      <c r="Q186" t="str">
        <f>IFERROR(
    IF(INDEX(sbti!U:U, MATCH(A186, sbti!R:R, 0))&lt;&gt;"",
       INDEX(sbti!U:U, MATCH(A186, sbti!R:R, 0)),
       IF(INDEX(sbti!V:V, MATCH(A186, sbti!R:R, 0))&lt;&gt;"",
          INDEX(sbti!V:V, MATCH(A186, sbti!R:R, 0)),
          "")
    ),
"")</f>
        <v/>
      </c>
      <c r="R186" t="str">
        <f>IF(_xlfn.XLOOKUP(A186, sbti!W:W,sbti!X:X, "")="T","T",
IF(_xlfn.XLOOKUP(A186, sbti!W:W, sbti!X:X, "")="C","C",""))</f>
        <v/>
      </c>
      <c r="S186" t="str">
        <f>IF(R186="T",_xlfn.XLOOKUP(A186,sbti!W:W,sbti!Y:Y,""),
IF(R186="C",_xlfn.XLOOKUP(A186,sbti!W:W,sbti!Z:Z,""),
""))</f>
        <v/>
      </c>
    </row>
    <row r="187" spans="1:19">
      <c r="A187" t="str">
        <v>Lockheed Martin</v>
      </c>
      <c r="B187" t="str">
        <f>IF(_xlfn.XLOOKUP(A187, sbti!A:A,sbti!B:B, "")="Targets Set","T",
IF(_xlfn.XLOOKUP(A187, sbti!A:A, sbti!B:B, "")="Committed","C",""))</f>
        <v/>
      </c>
      <c r="C187" t="str">
        <f>IF(OR(B187="T", B187="C"),
    _xlfn.XLOOKUP(A187, sbti!A:A, sbti!C:C, ""),
    ""
)</f>
        <v/>
      </c>
      <c r="D187" t="str">
        <f>IF(_xlfn.XLOOKUP(A187, sbti!A:A,sbti!D:D, "")="Targets Set","T",
IF(_xlfn.XLOOKUP(A187, sbti!A:A, sbti!D:D, "")="Committed","C",""))</f>
        <v/>
      </c>
      <c r="E187" t="str">
        <f>IF(OR(D187="T", D187="C"),
    _xlfn.XLOOKUP(A187, sbti!A:A, sbti!E:E, ""),
    ""
)</f>
        <v/>
      </c>
      <c r="F187" t="str">
        <f>IF(_xlfn.XLOOKUP(A187, sbti!F:F, sbti!G:G, "")="Targets Set","T",
IF(_xlfn.XLOOKUP(A187, sbti!F:F, sbti!G:G, "")="Committed","C",""))</f>
        <v/>
      </c>
      <c r="G187" t="str">
        <f>IF(OR('sbti evolution '!F187="T", 'sbti evolution '!F187="C"),
    _xlfn.XLOOKUP('sbti evolution '!A187, sbti!F:F, sbti!H:H, ""),
    ""
)</f>
        <v/>
      </c>
      <c r="H187" t="str">
        <f>IFERROR(
    IF(INDEX(sbti!J:J, MATCH(A187, sbti!F:F, 0))&lt;&gt;"", "T",
        IF(INDEX(sbti!K:K, MATCH(A187, sbti!F:F, 0))&lt;&gt;"", "C", "")
    ),
"")</f>
        <v/>
      </c>
      <c r="I187" t="str">
        <f>IFERROR(
    IF(INDEX(sbti!J:J, MATCH(A187, sbti!F:F, 0))&lt;&gt;"", INDEX(sbti!J:J, MATCH(A187, sbti!F:F, 0)),
        IF(INDEX(sbti!K:K, MATCH(A187, sbti!F:F, 0))&lt;&gt;"", INDEX(sbti!K:K, MATCH(A187, sbti!F:F, 0)), "")
    ),
"")</f>
        <v/>
      </c>
      <c r="J187" t="str">
        <f>IF(_xlfn.XLOOKUP(A187, sbti!L:L,sbti!M:M, "")="T","T",
IF(_xlfn.XLOOKUP(A187, sbti!L:L, sbti!M:M, "")="C","C",""))</f>
        <v/>
      </c>
      <c r="K187" t="str">
        <f>IF(OR(J187="T", J187="C"),
    _xlfn.XLOOKUP(A187, sbti!L:L,sbti!N:N),
    ""
)</f>
        <v/>
      </c>
      <c r="L187" t="str">
        <f>IF(_xlfn.XLOOKUP(A187, sbti!L:L,sbti!O:O, "")="s","T",
IF(_xlfn.XLOOKUP(A187, sbti!L:L, sbti!O:O, "")="c","C",""))</f>
        <v/>
      </c>
      <c r="M187" t="str">
        <f>IF(L187="T",_xlfn.XLOOKUP(A187,sbti!L:L,sbti!P:P,""),
IF(L187="C",_xlfn.XLOOKUP(A187,sbti!L:L,sbti!Q:Q,""),
""))</f>
        <v/>
      </c>
      <c r="N187" t="str">
        <f>IF(_xlfn.XLOOKUP(A187, sbti!R:R,sbti!S:S, "")="T","T",
IF(_xlfn.XLOOKUP(A187, sbti!R:R, sbti!S:S, "")="C","C",""))</f>
        <v/>
      </c>
      <c r="O187" t="str">
        <f>IF(OR(N187="T", N187="C"),
    _xlfn.XLOOKUP(A187, sbti!R:R,sbti!T:T),
    ""
)</f>
        <v/>
      </c>
      <c r="P187" t="str">
        <f>IFERROR(
    IF(INDEX(sbti!U:U, MATCH(A187, sbti!R:R, 0))&lt;&gt;"", "T",
        IF(INDEX(sbti!V:V, MATCH(A187, sbti!R:R, 0))&lt;&gt;"", "C", "")
    ),
"")</f>
        <v/>
      </c>
      <c r="Q187" t="str">
        <f>IFERROR(
    IF(INDEX(sbti!U:U, MATCH(A187, sbti!R:R, 0))&lt;&gt;"",
       INDEX(sbti!U:U, MATCH(A187, sbti!R:R, 0)),
       IF(INDEX(sbti!V:V, MATCH(A187, sbti!R:R, 0))&lt;&gt;"",
          INDEX(sbti!V:V, MATCH(A187, sbti!R:R, 0)),
          "")
    ),
"")</f>
        <v/>
      </c>
      <c r="R187" t="str">
        <f>IF(_xlfn.XLOOKUP(A187, sbti!W:W,sbti!X:X, "")="T","T",
IF(_xlfn.XLOOKUP(A187, sbti!W:W, sbti!X:X, "")="C","C",""))</f>
        <v/>
      </c>
      <c r="S187" t="str">
        <f>IF(R187="T",_xlfn.XLOOKUP(A187,sbti!W:W,sbti!Y:Y,""),
IF(R187="C",_xlfn.XLOOKUP(A187,sbti!W:W,sbti!Z:Z,""),
""))</f>
        <v/>
      </c>
    </row>
    <row r="188" spans="1:19">
      <c r="A188" t="str">
        <v>MetLife</v>
      </c>
      <c r="B188" t="str">
        <f>IF(_xlfn.XLOOKUP(A188, sbti!A:A,sbti!B:B, "")="Targets Set","T",
IF(_xlfn.XLOOKUP(A188, sbti!A:A, sbti!B:B, "")="Committed","C",""))</f>
        <v>C</v>
      </c>
      <c r="C188">
        <f>IF(OR(B188="T", B188="C"),
    _xlfn.XLOOKUP(A188, sbti!A:A, sbti!C:C, ""),
    ""
)</f>
        <v>2030</v>
      </c>
      <c r="D188" t="str">
        <f>IF(_xlfn.XLOOKUP(A188, sbti!A:A,sbti!D:D, "")="Targets Set","T",
IF(_xlfn.XLOOKUP(A188, sbti!A:A, sbti!D:D, "")="Committed","C",""))</f>
        <v/>
      </c>
      <c r="E188" t="str">
        <f>IF(OR(D188="T", D188="C"),
    _xlfn.XLOOKUP(A188, sbti!A:A, sbti!E:E, ""),
    ""
)</f>
        <v/>
      </c>
      <c r="F188" t="str">
        <f>IF(_xlfn.XLOOKUP(A188, sbti!F:F, sbti!G:G, "")="Targets Set","T",
IF(_xlfn.XLOOKUP(A188, sbti!F:F, sbti!G:G, "")="Committed","C",""))</f>
        <v>C</v>
      </c>
      <c r="G188">
        <f>IF(OR('sbti evolution '!F188="T", 'sbti evolution '!F188="C"),
    _xlfn.XLOOKUP('sbti evolution '!A188, sbti!F:F, sbti!H:H, ""),
    ""
)</f>
        <v>2030</v>
      </c>
      <c r="H188" t="str">
        <f>IFERROR(
    IF(INDEX(sbti!J:J, MATCH(A188, sbti!F:F, 0))&lt;&gt;"", "T",
        IF(INDEX(sbti!K:K, MATCH(A188, sbti!F:F, 0))&lt;&gt;"", "C", "")
    ),
"")</f>
        <v>C</v>
      </c>
      <c r="I188">
        <f>IFERROR(
    IF(INDEX(sbti!J:J, MATCH(A188, sbti!F:F, 0))&lt;&gt;"", INDEX(sbti!J:J, MATCH(A188, sbti!F:F, 0)),
        IF(INDEX(sbti!K:K, MATCH(A188, sbti!F:F, 0))&lt;&gt;"", INDEX(sbti!K:K, MATCH(A188, sbti!F:F, 0)), "")
    ),
"")</f>
        <v>2016</v>
      </c>
      <c r="J188" t="str">
        <f>IF(_xlfn.XLOOKUP(A188, sbti!L:L,sbti!M:M, "")="T","T",
IF(_xlfn.XLOOKUP(A188, sbti!L:L, sbti!M:M, "")="C","C",""))</f>
        <v>C</v>
      </c>
      <c r="K188">
        <f>IF(OR(J188="T", J188="C"),
    _xlfn.XLOOKUP(A188, sbti!L:L,sbti!N:N),
    ""
)</f>
        <v>2030</v>
      </c>
      <c r="L188" t="str">
        <f>IF(_xlfn.XLOOKUP(A188, sbti!L:L,sbti!O:O, "")="s","T",
IF(_xlfn.XLOOKUP(A188, sbti!L:L, sbti!O:O, "")="c","C",""))</f>
        <v/>
      </c>
      <c r="M188" t="str">
        <f>IF(L188="T",_xlfn.XLOOKUP(A188,sbti!L:L,sbti!P:P,""),
IF(L188="C",_xlfn.XLOOKUP(A188,sbti!L:L,sbti!Q:Q,""),
""))</f>
        <v/>
      </c>
      <c r="N188" t="str">
        <f>IF(_xlfn.XLOOKUP(A188, sbti!R:R,sbti!S:S, "")="T","T",
IF(_xlfn.XLOOKUP(A188, sbti!R:R, sbti!S:S, "")="C","C",""))</f>
        <v>C</v>
      </c>
      <c r="O188">
        <f>IF(OR(N188="T", N188="C"),
    _xlfn.XLOOKUP(A188, sbti!R:R,sbti!T:T),
    ""
)</f>
        <v>2030</v>
      </c>
      <c r="P188" t="str">
        <f>IFERROR(
    IF(INDEX(sbti!U:U, MATCH(A188, sbti!R:R, 0))&lt;&gt;"", "T",
        IF(INDEX(sbti!V:V, MATCH(A188, sbti!R:R, 0))&lt;&gt;"", "C", "")
    ),
"")</f>
        <v/>
      </c>
      <c r="Q188" t="str">
        <f>IFERROR(
    IF(INDEX(sbti!U:U, MATCH(A188, sbti!R:R, 0))&lt;&gt;"",
       INDEX(sbti!U:U, MATCH(A188, sbti!R:R, 0)),
       IF(INDEX(sbti!V:V, MATCH(A188, sbti!R:R, 0))&lt;&gt;"",
          INDEX(sbti!V:V, MATCH(A188, sbti!R:R, 0)),
          "")
    ),
"")</f>
        <v/>
      </c>
      <c r="R188" t="str">
        <f>IF(_xlfn.XLOOKUP(A188, sbti!W:W,sbti!X:X, "")="T","T",
IF(_xlfn.XLOOKUP(A188, sbti!W:W, sbti!X:X, "")="C","C",""))</f>
        <v>C</v>
      </c>
      <c r="S188">
        <f>IF(R188="T",_xlfn.XLOOKUP(A188,sbti!W:W,sbti!Y:Y,""),
IF(R188="C",_xlfn.XLOOKUP(A188,sbti!W:W,sbti!Z:Z,""),
""))</f>
        <v>2016</v>
      </c>
    </row>
    <row r="189" spans="1:19">
      <c r="A189" t="str">
        <v>Roche Group</v>
      </c>
      <c r="B189" t="str">
        <f>IF(_xlfn.XLOOKUP(A189, sbti!A:A,sbti!B:B, "")="Targets Set","T",
IF(_xlfn.XLOOKUP(A189, sbti!A:A, sbti!B:B, "")="Committed","C",""))</f>
        <v>T</v>
      </c>
      <c r="C189">
        <f>IF(OR(B189="T", B189="C"),
    _xlfn.XLOOKUP(A189, sbti!A:A, sbti!C:C, ""),
    ""
)</f>
        <v>2029</v>
      </c>
      <c r="D189" t="str">
        <f>IF(_xlfn.XLOOKUP(A189, sbti!A:A,sbti!D:D, "")="Targets Set","T",
IF(_xlfn.XLOOKUP(A189, sbti!A:A, sbti!D:D, "")="Committed","C",""))</f>
        <v>T</v>
      </c>
      <c r="E189">
        <f>IF(OR(D189="T", D189="C"),
    _xlfn.XLOOKUP(A189, sbti!A:A, sbti!E:E, ""),
    ""
)</f>
        <v>2045</v>
      </c>
      <c r="F189" t="str">
        <f>IF(_xlfn.XLOOKUP(A189, sbti!F:F, sbti!G:G, "")="Targets Set","T",
IF(_xlfn.XLOOKUP(A189, sbti!F:F, sbti!G:G, "")="Committed","C",""))</f>
        <v/>
      </c>
      <c r="G189" t="str">
        <f>IF(OR('sbti evolution '!F189="T", 'sbti evolution '!F189="C"),
    _xlfn.XLOOKUP('sbti evolution '!A189, sbti!F:F, sbti!H:H, ""),
    ""
)</f>
        <v/>
      </c>
      <c r="H189" t="str">
        <f>IFERROR(
    IF(INDEX(sbti!J:J, MATCH(A189, sbti!F:F, 0))&lt;&gt;"", "T",
        IF(INDEX(sbti!K:K, MATCH(A189, sbti!F:F, 0))&lt;&gt;"", "C", "")
    ),
"")</f>
        <v/>
      </c>
      <c r="I189" t="str">
        <f>IFERROR(
    IF(INDEX(sbti!J:J, MATCH(A189, sbti!F:F, 0))&lt;&gt;"", INDEX(sbti!J:J, MATCH(A189, sbti!F:F, 0)),
        IF(INDEX(sbti!K:K, MATCH(A189, sbti!F:F, 0))&lt;&gt;"", INDEX(sbti!K:K, MATCH(A189, sbti!F:F, 0)), "")
    ),
"")</f>
        <v/>
      </c>
      <c r="J189" t="str">
        <f>IF(_xlfn.XLOOKUP(A189, sbti!L:L,sbti!M:M, "")="T","T",
IF(_xlfn.XLOOKUP(A189, sbti!L:L, sbti!M:M, "")="C","C",""))</f>
        <v/>
      </c>
      <c r="K189" t="str">
        <f>IF(OR(J189="T", J189="C"),
    _xlfn.XLOOKUP(A189, sbti!L:L,sbti!N:N),
    ""
)</f>
        <v/>
      </c>
      <c r="L189" t="str">
        <f>IF(_xlfn.XLOOKUP(A189, sbti!L:L,sbti!O:O, "")="s","T",
IF(_xlfn.XLOOKUP(A189, sbti!L:L, sbti!O:O, "")="c","C",""))</f>
        <v/>
      </c>
      <c r="M189" t="str">
        <f>IF(L189="T",_xlfn.XLOOKUP(A189,sbti!L:L,sbti!P:P,""),
IF(L189="C",_xlfn.XLOOKUP(A189,sbti!L:L,sbti!Q:Q,""),
""))</f>
        <v/>
      </c>
      <c r="N189" t="str">
        <f>IF(_xlfn.XLOOKUP(A189, sbti!R:R,sbti!S:S, "")="T","T",
IF(_xlfn.XLOOKUP(A189, sbti!R:R, sbti!S:S, "")="C","C",""))</f>
        <v/>
      </c>
      <c r="O189" t="str">
        <f>IF(OR(N189="T", N189="C"),
    _xlfn.XLOOKUP(A189, sbti!R:R,sbti!T:T),
    ""
)</f>
        <v/>
      </c>
      <c r="P189" t="str">
        <f>IFERROR(
    IF(INDEX(sbti!U:U, MATCH(A189, sbti!R:R, 0))&lt;&gt;"", "T",
        IF(INDEX(sbti!V:V, MATCH(A189, sbti!R:R, 0))&lt;&gt;"", "C", "")
    ),
"")</f>
        <v/>
      </c>
      <c r="Q189" t="str">
        <f>IFERROR(
    IF(INDEX(sbti!U:U, MATCH(A189, sbti!R:R, 0))&lt;&gt;"",
       INDEX(sbti!U:U, MATCH(A189, sbti!R:R, 0)),
       IF(INDEX(sbti!V:V, MATCH(A189, sbti!R:R, 0))&lt;&gt;"",
          INDEX(sbti!V:V, MATCH(A189, sbti!R:R, 0)),
          "")
    ),
"")</f>
        <v/>
      </c>
      <c r="R189" t="str">
        <f>IF(_xlfn.XLOOKUP(A189, sbti!W:W,sbti!X:X, "")="T","T",
IF(_xlfn.XLOOKUP(A189, sbti!W:W, sbti!X:X, "")="C","C",""))</f>
        <v/>
      </c>
      <c r="S189" t="str">
        <f>IF(R189="T",_xlfn.XLOOKUP(A189,sbti!W:W,sbti!Y:Y,""),
IF(R189="C",_xlfn.XLOOKUP(A189,sbti!W:W,sbti!Z:Z,""),
""))</f>
        <v/>
      </c>
    </row>
    <row r="190" spans="1:19">
      <c r="A190" t="str">
        <v>HCA Healthcare</v>
      </c>
      <c r="B190" t="str">
        <f>IF(_xlfn.XLOOKUP(A190, sbti!A:A,sbti!B:B, "")="Targets Set","T",
IF(_xlfn.XLOOKUP(A190, sbti!A:A, sbti!B:B, "")="Committed","C",""))</f>
        <v/>
      </c>
      <c r="C190" t="str">
        <f>IF(OR(B190="T", B190="C"),
    _xlfn.XLOOKUP(A190, sbti!A:A, sbti!C:C, ""),
    ""
)</f>
        <v/>
      </c>
      <c r="D190" t="str">
        <f>IF(_xlfn.XLOOKUP(A190, sbti!A:A,sbti!D:D, "")="Targets Set","T",
IF(_xlfn.XLOOKUP(A190, sbti!A:A, sbti!D:D, "")="Committed","C",""))</f>
        <v/>
      </c>
      <c r="E190" t="str">
        <f>IF(OR(D190="T", D190="C"),
    _xlfn.XLOOKUP(A190, sbti!A:A, sbti!E:E, ""),
    ""
)</f>
        <v/>
      </c>
      <c r="F190" t="str">
        <f>IF(_xlfn.XLOOKUP(A190, sbti!F:F, sbti!G:G, "")="Targets Set","T",
IF(_xlfn.XLOOKUP(A190, sbti!F:F, sbti!G:G, "")="Committed","C",""))</f>
        <v/>
      </c>
      <c r="G190" t="str">
        <f>IF(OR('sbti evolution '!F190="T", 'sbti evolution '!F190="C"),
    _xlfn.XLOOKUP('sbti evolution '!A190, sbti!F:F, sbti!H:H, ""),
    ""
)</f>
        <v/>
      </c>
      <c r="H190" t="str">
        <f>IFERROR(
    IF(INDEX(sbti!J:J, MATCH(A190, sbti!F:F, 0))&lt;&gt;"", "T",
        IF(INDEX(sbti!K:K, MATCH(A190, sbti!F:F, 0))&lt;&gt;"", "C", "")
    ),
"")</f>
        <v/>
      </c>
      <c r="I190" t="str">
        <f>IFERROR(
    IF(INDEX(sbti!J:J, MATCH(A190, sbti!F:F, 0))&lt;&gt;"", INDEX(sbti!J:J, MATCH(A190, sbti!F:F, 0)),
        IF(INDEX(sbti!K:K, MATCH(A190, sbti!F:F, 0))&lt;&gt;"", INDEX(sbti!K:K, MATCH(A190, sbti!F:F, 0)), "")
    ),
"")</f>
        <v/>
      </c>
      <c r="J190" t="str">
        <f>IF(_xlfn.XLOOKUP(A190, sbti!L:L,sbti!M:M, "")="T","T",
IF(_xlfn.XLOOKUP(A190, sbti!L:L, sbti!M:M, "")="C","C",""))</f>
        <v/>
      </c>
      <c r="K190" t="str">
        <f>IF(OR(J190="T", J190="C"),
    _xlfn.XLOOKUP(A190, sbti!L:L,sbti!N:N),
    ""
)</f>
        <v/>
      </c>
      <c r="L190" t="str">
        <f>IF(_xlfn.XLOOKUP(A190, sbti!L:L,sbti!O:O, "")="s","T",
IF(_xlfn.XLOOKUP(A190, sbti!L:L, sbti!O:O, "")="c","C",""))</f>
        <v/>
      </c>
      <c r="M190" t="str">
        <f>IF(L190="T",_xlfn.XLOOKUP(A190,sbti!L:L,sbti!P:P,""),
IF(L190="C",_xlfn.XLOOKUP(A190,sbti!L:L,sbti!Q:Q,""),
""))</f>
        <v/>
      </c>
      <c r="N190" t="str">
        <f>IF(_xlfn.XLOOKUP(A190, sbti!R:R,sbti!S:S, "")="T","T",
IF(_xlfn.XLOOKUP(A190, sbti!R:R, sbti!S:S, "")="C","C",""))</f>
        <v/>
      </c>
      <c r="O190" t="str">
        <f>IF(OR(N190="T", N190="C"),
    _xlfn.XLOOKUP(A190, sbti!R:R,sbti!T:T),
    ""
)</f>
        <v/>
      </c>
      <c r="P190" t="str">
        <f>IFERROR(
    IF(INDEX(sbti!U:U, MATCH(A190, sbti!R:R, 0))&lt;&gt;"", "T",
        IF(INDEX(sbti!V:V, MATCH(A190, sbti!R:R, 0))&lt;&gt;"", "C", "")
    ),
"")</f>
        <v/>
      </c>
      <c r="Q190" t="str">
        <f>IFERROR(
    IF(INDEX(sbti!U:U, MATCH(A190, sbti!R:R, 0))&lt;&gt;"",
       INDEX(sbti!U:U, MATCH(A190, sbti!R:R, 0)),
       IF(INDEX(sbti!V:V, MATCH(A190, sbti!R:R, 0))&lt;&gt;"",
          INDEX(sbti!V:V, MATCH(A190, sbti!R:R, 0)),
          "")
    ),
"")</f>
        <v/>
      </c>
      <c r="R190" t="str">
        <f>IF(_xlfn.XLOOKUP(A190, sbti!W:W,sbti!X:X, "")="T","T",
IF(_xlfn.XLOOKUP(A190, sbti!W:W, sbti!X:X, "")="C","C",""))</f>
        <v/>
      </c>
      <c r="S190" t="str">
        <f>IF(R190="T",_xlfn.XLOOKUP(A190,sbti!W:W,sbti!Y:Y,""),
IF(R190="C",_xlfn.XLOOKUP(A190,sbti!W:W,sbti!Z:Z,""),
""))</f>
        <v/>
      </c>
    </row>
    <row r="191" spans="1:19">
      <c r="A191" t="str">
        <v>BASF</v>
      </c>
      <c r="B191" t="str">
        <f>IF(_xlfn.XLOOKUP(A191, sbti!A:A,sbti!B:B, "")="Targets Set","T",
IF(_xlfn.XLOOKUP(A191, sbti!A:A, sbti!B:B, "")="Committed","C",""))</f>
        <v/>
      </c>
      <c r="C191" t="str">
        <f>IF(OR(B191="T", B191="C"),
    _xlfn.XLOOKUP(A191, sbti!A:A, sbti!C:C, ""),
    ""
)</f>
        <v/>
      </c>
      <c r="D191" t="str">
        <f>IF(_xlfn.XLOOKUP(A191, sbti!A:A,sbti!D:D, "")="Targets Set","T",
IF(_xlfn.XLOOKUP(A191, sbti!A:A, sbti!D:D, "")="Committed","C",""))</f>
        <v/>
      </c>
      <c r="E191" t="str">
        <f>IF(OR(D191="T", D191="C"),
    _xlfn.XLOOKUP(A191, sbti!A:A, sbti!E:E, ""),
    ""
)</f>
        <v/>
      </c>
      <c r="F191" t="str">
        <f>IF(_xlfn.XLOOKUP(A191, sbti!F:F, sbti!G:G, "")="Targets Set","T",
IF(_xlfn.XLOOKUP(A191, sbti!F:F, sbti!G:G, "")="Committed","C",""))</f>
        <v/>
      </c>
      <c r="G191" t="str">
        <f>IF(OR('sbti evolution '!F191="T", 'sbti evolution '!F191="C"),
    _xlfn.XLOOKUP('sbti evolution '!A191, sbti!F:F, sbti!H:H, ""),
    ""
)</f>
        <v/>
      </c>
      <c r="H191" t="str">
        <f>IFERROR(
    IF(INDEX(sbti!J:J, MATCH(A191, sbti!F:F, 0))&lt;&gt;"", "T",
        IF(INDEX(sbti!K:K, MATCH(A191, sbti!F:F, 0))&lt;&gt;"", "C", "")
    ),
"")</f>
        <v/>
      </c>
      <c r="I191" t="str">
        <f>IFERROR(
    IF(INDEX(sbti!J:J, MATCH(A191, sbti!F:F, 0))&lt;&gt;"", INDEX(sbti!J:J, MATCH(A191, sbti!F:F, 0)),
        IF(INDEX(sbti!K:K, MATCH(A191, sbti!F:F, 0))&lt;&gt;"", INDEX(sbti!K:K, MATCH(A191, sbti!F:F, 0)), "")
    ),
"")</f>
        <v/>
      </c>
      <c r="J191" t="str">
        <f>IF(_xlfn.XLOOKUP(A191, sbti!L:L,sbti!M:M, "")="T","T",
IF(_xlfn.XLOOKUP(A191, sbti!L:L, sbti!M:M, "")="C","C",""))</f>
        <v/>
      </c>
      <c r="K191" t="str">
        <f>IF(OR(J191="T", J191="C"),
    _xlfn.XLOOKUP(A191, sbti!L:L,sbti!N:N),
    ""
)</f>
        <v/>
      </c>
      <c r="L191" t="str">
        <f>IF(_xlfn.XLOOKUP(A191, sbti!L:L,sbti!O:O, "")="s","T",
IF(_xlfn.XLOOKUP(A191, sbti!L:L, sbti!O:O, "")="c","C",""))</f>
        <v/>
      </c>
      <c r="M191" t="str">
        <f>IF(L191="T",_xlfn.XLOOKUP(A191,sbti!L:L,sbti!P:P,""),
IF(L191="C",_xlfn.XLOOKUP(A191,sbti!L:L,sbti!Q:Q,""),
""))</f>
        <v/>
      </c>
      <c r="N191" t="str">
        <f>IF(_xlfn.XLOOKUP(A191, sbti!R:R,sbti!S:S, "")="T","T",
IF(_xlfn.XLOOKUP(A191, sbti!R:R, sbti!S:S, "")="C","C",""))</f>
        <v/>
      </c>
      <c r="O191" t="str">
        <f>IF(OR(N191="T", N191="C"),
    _xlfn.XLOOKUP(A191, sbti!R:R,sbti!T:T),
    ""
)</f>
        <v/>
      </c>
      <c r="P191" t="str">
        <f>IFERROR(
    IF(INDEX(sbti!U:U, MATCH(A191, sbti!R:R, 0))&lt;&gt;"", "T",
        IF(INDEX(sbti!V:V, MATCH(A191, sbti!R:R, 0))&lt;&gt;"", "C", "")
    ),
"")</f>
        <v/>
      </c>
      <c r="Q191" t="str">
        <f>IFERROR(
    IF(INDEX(sbti!U:U, MATCH(A191, sbti!R:R, 0))&lt;&gt;"",
       INDEX(sbti!U:U, MATCH(A191, sbti!R:R, 0)),
       IF(INDEX(sbti!V:V, MATCH(A191, sbti!R:R, 0))&lt;&gt;"",
          INDEX(sbti!V:V, MATCH(A191, sbti!R:R, 0)),
          "")
    ),
"")</f>
        <v/>
      </c>
      <c r="R191" t="str">
        <f>IF(_xlfn.XLOOKUP(A191, sbti!W:W,sbti!X:X, "")="T","T",
IF(_xlfn.XLOOKUP(A191, sbti!W:W, sbti!X:X, "")="C","C",""))</f>
        <v/>
      </c>
      <c r="S191" t="str">
        <f>IF(R191="T",_xlfn.XLOOKUP(A191,sbti!W:W,sbti!Y:Y,""),
IF(R191="C",_xlfn.XLOOKUP(A191,sbti!W:W,sbti!Z:Z,""),
""))</f>
        <v/>
      </c>
    </row>
    <row r="192" spans="1:19">
      <c r="A192" t="str">
        <v>Koc Holding</v>
      </c>
      <c r="B192" t="str">
        <f>IF(_xlfn.XLOOKUP(A192, sbti!A:A,sbti!B:B, "")="Targets Set","T",
IF(_xlfn.XLOOKUP(A192, sbti!A:A, sbti!B:B, "")="Committed","C",""))</f>
        <v/>
      </c>
      <c r="C192" t="str">
        <f>IF(OR(B192="T", B192="C"),
    _xlfn.XLOOKUP(A192, sbti!A:A, sbti!C:C, ""),
    ""
)</f>
        <v/>
      </c>
      <c r="D192" t="str">
        <f>IF(_xlfn.XLOOKUP(A192, sbti!A:A,sbti!D:D, "")="Targets Set","T",
IF(_xlfn.XLOOKUP(A192, sbti!A:A, sbti!D:D, "")="Committed","C",""))</f>
        <v/>
      </c>
      <c r="E192" t="str">
        <f>IF(OR(D192="T", D192="C"),
    _xlfn.XLOOKUP(A192, sbti!A:A, sbti!E:E, ""),
    ""
)</f>
        <v/>
      </c>
      <c r="F192" t="str">
        <f>IF(_xlfn.XLOOKUP(A192, sbti!F:F, sbti!G:G, "")="Targets Set","T",
IF(_xlfn.XLOOKUP(A192, sbti!F:F, sbti!G:G, "")="Committed","C",""))</f>
        <v/>
      </c>
      <c r="G192" t="str">
        <f>IF(OR('sbti evolution '!F192="T", 'sbti evolution '!F192="C"),
    _xlfn.XLOOKUP('sbti evolution '!A192, sbti!F:F, sbti!H:H, ""),
    ""
)</f>
        <v/>
      </c>
      <c r="H192" t="str">
        <f>IFERROR(
    IF(INDEX(sbti!J:J, MATCH(A192, sbti!F:F, 0))&lt;&gt;"", "T",
        IF(INDEX(sbti!K:K, MATCH(A192, sbti!F:F, 0))&lt;&gt;"", "C", "")
    ),
"")</f>
        <v/>
      </c>
      <c r="I192" t="str">
        <f>IFERROR(
    IF(INDEX(sbti!J:J, MATCH(A192, sbti!F:F, 0))&lt;&gt;"", INDEX(sbti!J:J, MATCH(A192, sbti!F:F, 0)),
        IF(INDEX(sbti!K:K, MATCH(A192, sbti!F:F, 0))&lt;&gt;"", INDEX(sbti!K:K, MATCH(A192, sbti!F:F, 0)), "")
    ),
"")</f>
        <v/>
      </c>
      <c r="J192" t="str">
        <f>IF(_xlfn.XLOOKUP(A192, sbti!L:L,sbti!M:M, "")="T","T",
IF(_xlfn.XLOOKUP(A192, sbti!L:L, sbti!M:M, "")="C","C",""))</f>
        <v/>
      </c>
      <c r="K192" t="str">
        <f>IF(OR(J192="T", J192="C"),
    _xlfn.XLOOKUP(A192, sbti!L:L,sbti!N:N),
    ""
)</f>
        <v/>
      </c>
      <c r="L192" t="str">
        <f>IF(_xlfn.XLOOKUP(A192, sbti!L:L,sbti!O:O, "")="s","T",
IF(_xlfn.XLOOKUP(A192, sbti!L:L, sbti!O:O, "")="c","C",""))</f>
        <v/>
      </c>
      <c r="M192" t="str">
        <f>IF(L192="T",_xlfn.XLOOKUP(A192,sbti!L:L,sbti!P:P,""),
IF(L192="C",_xlfn.XLOOKUP(A192,sbti!L:L,sbti!Q:Q,""),
""))</f>
        <v/>
      </c>
      <c r="N192" t="str">
        <f>IF(_xlfn.XLOOKUP(A192, sbti!R:R,sbti!S:S, "")="T","T",
IF(_xlfn.XLOOKUP(A192, sbti!R:R, sbti!S:S, "")="C","C",""))</f>
        <v/>
      </c>
      <c r="O192" t="str">
        <f>IF(OR(N192="T", N192="C"),
    _xlfn.XLOOKUP(A192, sbti!R:R,sbti!T:T),
    ""
)</f>
        <v/>
      </c>
      <c r="P192" t="str">
        <f>IFERROR(
    IF(INDEX(sbti!U:U, MATCH(A192, sbti!R:R, 0))&lt;&gt;"", "T",
        IF(INDEX(sbti!V:V, MATCH(A192, sbti!R:R, 0))&lt;&gt;"", "C", "")
    ),
"")</f>
        <v/>
      </c>
      <c r="Q192" t="str">
        <f>IFERROR(
    IF(INDEX(sbti!U:U, MATCH(A192, sbti!R:R, 0))&lt;&gt;"",
       INDEX(sbti!U:U, MATCH(A192, sbti!R:R, 0)),
       IF(INDEX(sbti!V:V, MATCH(A192, sbti!R:R, 0))&lt;&gt;"",
          INDEX(sbti!V:V, MATCH(A192, sbti!R:R, 0)),
          "")
    ),
"")</f>
        <v/>
      </c>
      <c r="R192" t="str">
        <f>IF(_xlfn.XLOOKUP(A192, sbti!W:W,sbti!X:X, "")="T","T",
IF(_xlfn.XLOOKUP(A192, sbti!W:W, sbti!X:X, "")="C","C",""))</f>
        <v/>
      </c>
      <c r="S192" t="str">
        <f>IF(R192="T",_xlfn.XLOOKUP(A192,sbti!W:W,sbti!Y:Y,""),
IF(R192="C",_xlfn.XLOOKUP(A192,sbti!W:W,sbti!Z:Z,""),
""))</f>
        <v/>
      </c>
    </row>
    <row r="193" spans="1:19">
      <c r="A193" t="str">
        <v>Prudential Financial</v>
      </c>
      <c r="B193" t="str">
        <f>IF(_xlfn.XLOOKUP(A193, sbti!A:A,sbti!B:B, "")="Targets Set","T",
IF(_xlfn.XLOOKUP(A193, sbti!A:A, sbti!B:B, "")="Committed","C",""))</f>
        <v/>
      </c>
      <c r="C193" t="str">
        <f>IF(OR(B193="T", B193="C"),
    _xlfn.XLOOKUP(A193, sbti!A:A, sbti!C:C, ""),
    ""
)</f>
        <v/>
      </c>
      <c r="D193" t="str">
        <f>IF(_xlfn.XLOOKUP(A193, sbti!A:A,sbti!D:D, "")="Targets Set","T",
IF(_xlfn.XLOOKUP(A193, sbti!A:A, sbti!D:D, "")="Committed","C",""))</f>
        <v/>
      </c>
      <c r="E193" t="str">
        <f>IF(OR(D193="T", D193="C"),
    _xlfn.XLOOKUP(A193, sbti!A:A, sbti!E:E, ""),
    ""
)</f>
        <v/>
      </c>
      <c r="F193" t="str">
        <f>IF(_xlfn.XLOOKUP(A193, sbti!F:F, sbti!G:G, "")="Targets Set","T",
IF(_xlfn.XLOOKUP(A193, sbti!F:F, sbti!G:G, "")="Committed","C",""))</f>
        <v/>
      </c>
      <c r="G193" t="str">
        <f>IF(OR('sbti evolution '!F193="T", 'sbti evolution '!F193="C"),
    _xlfn.XLOOKUP('sbti evolution '!A193, sbti!F:F, sbti!H:H, ""),
    ""
)</f>
        <v/>
      </c>
      <c r="H193" t="str">
        <f>IFERROR(
    IF(INDEX(sbti!J:J, MATCH(A193, sbti!F:F, 0))&lt;&gt;"", "T",
        IF(INDEX(sbti!K:K, MATCH(A193, sbti!F:F, 0))&lt;&gt;"", "C", "")
    ),
"")</f>
        <v/>
      </c>
      <c r="I193" t="str">
        <f>IFERROR(
    IF(INDEX(sbti!J:J, MATCH(A193, sbti!F:F, 0))&lt;&gt;"", INDEX(sbti!J:J, MATCH(A193, sbti!F:F, 0)),
        IF(INDEX(sbti!K:K, MATCH(A193, sbti!F:F, 0))&lt;&gt;"", INDEX(sbti!K:K, MATCH(A193, sbti!F:F, 0)), "")
    ),
"")</f>
        <v/>
      </c>
      <c r="J193" t="str">
        <f>IF(_xlfn.XLOOKUP(A193, sbti!L:L,sbti!M:M, "")="T","T",
IF(_xlfn.XLOOKUP(A193, sbti!L:L, sbti!M:M, "")="C","C",""))</f>
        <v/>
      </c>
      <c r="K193" t="str">
        <f>IF(OR(J193="T", J193="C"),
    _xlfn.XLOOKUP(A193, sbti!L:L,sbti!N:N),
    ""
)</f>
        <v/>
      </c>
      <c r="L193" t="str">
        <f>IF(_xlfn.XLOOKUP(A193, sbti!L:L,sbti!O:O, "")="s","T",
IF(_xlfn.XLOOKUP(A193, sbti!L:L, sbti!O:O, "")="c","C",""))</f>
        <v/>
      </c>
      <c r="M193" t="str">
        <f>IF(L193="T",_xlfn.XLOOKUP(A193,sbti!L:L,sbti!P:P,""),
IF(L193="C",_xlfn.XLOOKUP(A193,sbti!L:L,sbti!Q:Q,""),
""))</f>
        <v/>
      </c>
      <c r="N193" t="str">
        <f>IF(_xlfn.XLOOKUP(A193, sbti!R:R,sbti!S:S, "")="T","T",
IF(_xlfn.XLOOKUP(A193, sbti!R:R, sbti!S:S, "")="C","C",""))</f>
        <v/>
      </c>
      <c r="O193" t="str">
        <f>IF(OR(N193="T", N193="C"),
    _xlfn.XLOOKUP(A193, sbti!R:R,sbti!T:T),
    ""
)</f>
        <v/>
      </c>
      <c r="P193" t="str">
        <f>IFERROR(
    IF(INDEX(sbti!U:U, MATCH(A193, sbti!R:R, 0))&lt;&gt;"", "T",
        IF(INDEX(sbti!V:V, MATCH(A193, sbti!R:R, 0))&lt;&gt;"", "C", "")
    ),
"")</f>
        <v/>
      </c>
      <c r="Q193" t="str">
        <f>IFERROR(
    IF(INDEX(sbti!U:U, MATCH(A193, sbti!R:R, 0))&lt;&gt;"",
       INDEX(sbti!U:U, MATCH(A193, sbti!R:R, 0)),
       IF(INDEX(sbti!V:V, MATCH(A193, sbti!R:R, 0))&lt;&gt;"",
          INDEX(sbti!V:V, MATCH(A193, sbti!R:R, 0)),
          "")
    ),
"")</f>
        <v/>
      </c>
      <c r="R193" t="str">
        <f>IF(_xlfn.XLOOKUP(A193, sbti!W:W,sbti!X:X, "")="T","T",
IF(_xlfn.XLOOKUP(A193, sbti!W:W, sbti!X:X, "")="C","C",""))</f>
        <v/>
      </c>
      <c r="S193" t="str">
        <f>IF(R193="T",_xlfn.XLOOKUP(A193,sbti!W:W,sbti!Y:Y,""),
IF(R193="C",_xlfn.XLOOKUP(A193,sbti!W:W,sbti!Z:Z,""),
""))</f>
        <v/>
      </c>
    </row>
    <row r="194" spans="1:19">
      <c r="A194" t="str">
        <v>China Merchants Bank</v>
      </c>
      <c r="B194" t="str">
        <f>IF(_xlfn.XLOOKUP(A194, sbti!A:A,sbti!B:B, "")="Targets Set","T",
IF(_xlfn.XLOOKUP(A194, sbti!A:A, sbti!B:B, "")="Committed","C",""))</f>
        <v/>
      </c>
      <c r="C194" t="str">
        <f>IF(OR(B194="T", B194="C"),
    _xlfn.XLOOKUP(A194, sbti!A:A, sbti!C:C, ""),
    ""
)</f>
        <v/>
      </c>
      <c r="D194" t="str">
        <f>IF(_xlfn.XLOOKUP(A194, sbti!A:A,sbti!D:D, "")="Targets Set","T",
IF(_xlfn.XLOOKUP(A194, sbti!A:A, sbti!D:D, "")="Committed","C",""))</f>
        <v/>
      </c>
      <c r="E194" t="str">
        <f>IF(OR(D194="T", D194="C"),
    _xlfn.XLOOKUP(A194, sbti!A:A, sbti!E:E, ""),
    ""
)</f>
        <v/>
      </c>
      <c r="F194" t="str">
        <f>IF(_xlfn.XLOOKUP(A194, sbti!F:F, sbti!G:G, "")="Targets Set","T",
IF(_xlfn.XLOOKUP(A194, sbti!F:F, sbti!G:G, "")="Committed","C",""))</f>
        <v/>
      </c>
      <c r="G194" t="str">
        <f>IF(OR('sbti evolution '!F194="T", 'sbti evolution '!F194="C"),
    _xlfn.XLOOKUP('sbti evolution '!A194, sbti!F:F, sbti!H:H, ""),
    ""
)</f>
        <v/>
      </c>
      <c r="H194" t="str">
        <f>IFERROR(
    IF(INDEX(sbti!J:J, MATCH(A194, sbti!F:F, 0))&lt;&gt;"", "T",
        IF(INDEX(sbti!K:K, MATCH(A194, sbti!F:F, 0))&lt;&gt;"", "C", "")
    ),
"")</f>
        <v/>
      </c>
      <c r="I194" t="str">
        <f>IFERROR(
    IF(INDEX(sbti!J:J, MATCH(A194, sbti!F:F, 0))&lt;&gt;"", INDEX(sbti!J:J, MATCH(A194, sbti!F:F, 0)),
        IF(INDEX(sbti!K:K, MATCH(A194, sbti!F:F, 0))&lt;&gt;"", INDEX(sbti!K:K, MATCH(A194, sbti!F:F, 0)), "")
    ),
"")</f>
        <v/>
      </c>
      <c r="J194" t="str">
        <f>IF(_xlfn.XLOOKUP(A194, sbti!L:L,sbti!M:M, "")="T","T",
IF(_xlfn.XLOOKUP(A194, sbti!L:L, sbti!M:M, "")="C","C",""))</f>
        <v/>
      </c>
      <c r="K194" t="str">
        <f>IF(OR(J194="T", J194="C"),
    _xlfn.XLOOKUP(A194, sbti!L:L,sbti!N:N),
    ""
)</f>
        <v/>
      </c>
      <c r="L194" t="str">
        <f>IF(_xlfn.XLOOKUP(A194, sbti!L:L,sbti!O:O, "")="s","T",
IF(_xlfn.XLOOKUP(A194, sbti!L:L, sbti!O:O, "")="c","C",""))</f>
        <v/>
      </c>
      <c r="M194" t="str">
        <f>IF(L194="T",_xlfn.XLOOKUP(A194,sbti!L:L,sbti!P:P,""),
IF(L194="C",_xlfn.XLOOKUP(A194,sbti!L:L,sbti!Q:Q,""),
""))</f>
        <v/>
      </c>
      <c r="N194" t="str">
        <f>IF(_xlfn.XLOOKUP(A194, sbti!R:R,sbti!S:S, "")="T","T",
IF(_xlfn.XLOOKUP(A194, sbti!R:R, sbti!S:S, "")="C","C",""))</f>
        <v/>
      </c>
      <c r="O194" t="str">
        <f>IF(OR(N194="T", N194="C"),
    _xlfn.XLOOKUP(A194, sbti!R:R,sbti!T:T),
    ""
)</f>
        <v/>
      </c>
      <c r="P194" t="str">
        <f>IFERROR(
    IF(INDEX(sbti!U:U, MATCH(A194, sbti!R:R, 0))&lt;&gt;"", "T",
        IF(INDEX(sbti!V:V, MATCH(A194, sbti!R:R, 0))&lt;&gt;"", "C", "")
    ),
"")</f>
        <v/>
      </c>
      <c r="Q194" t="str">
        <f>IFERROR(
    IF(INDEX(sbti!U:U, MATCH(A194, sbti!R:R, 0))&lt;&gt;"",
       INDEX(sbti!U:U, MATCH(A194, sbti!R:R, 0)),
       IF(INDEX(sbti!V:V, MATCH(A194, sbti!R:R, 0))&lt;&gt;"",
          INDEX(sbti!V:V, MATCH(A194, sbti!R:R, 0)),
          "")
    ),
"")</f>
        <v/>
      </c>
      <c r="R194" t="str">
        <f>IF(_xlfn.XLOOKUP(A194, sbti!W:W,sbti!X:X, "")="T","T",
IF(_xlfn.XLOOKUP(A194, sbti!W:W, sbti!X:X, "")="C","C",""))</f>
        <v/>
      </c>
      <c r="S194" t="str">
        <f>IF(R194="T",_xlfn.XLOOKUP(A194,sbti!W:W,sbti!Y:Y,""),
IF(R194="C",_xlfn.XLOOKUP(A194,sbti!W:W,sbti!Z:Z,""),
""))</f>
        <v/>
      </c>
    </row>
    <row r="195" spans="1:19">
      <c r="A195" t="str">
        <v>Petronas</v>
      </c>
      <c r="B195" t="str">
        <f>IF(_xlfn.XLOOKUP(A195, sbti!A:A,sbti!B:B, "")="Targets Set","T",
IF(_xlfn.XLOOKUP(A195, sbti!A:A, sbti!B:B, "")="Committed","C",""))</f>
        <v/>
      </c>
      <c r="C195" t="str">
        <f>IF(OR(B195="T", B195="C"),
    _xlfn.XLOOKUP(A195, sbti!A:A, sbti!C:C, ""),
    ""
)</f>
        <v/>
      </c>
      <c r="D195" t="str">
        <f>IF(_xlfn.XLOOKUP(A195, sbti!A:A,sbti!D:D, "")="Targets Set","T",
IF(_xlfn.XLOOKUP(A195, sbti!A:A, sbti!D:D, "")="Committed","C",""))</f>
        <v/>
      </c>
      <c r="E195" t="str">
        <f>IF(OR(D195="T", D195="C"),
    _xlfn.XLOOKUP(A195, sbti!A:A, sbti!E:E, ""),
    ""
)</f>
        <v/>
      </c>
      <c r="F195" t="str">
        <f>IF(_xlfn.XLOOKUP(A195, sbti!F:F, sbti!G:G, "")="Targets Set","T",
IF(_xlfn.XLOOKUP(A195, sbti!F:F, sbti!G:G, "")="Committed","C",""))</f>
        <v/>
      </c>
      <c r="G195" t="str">
        <f>IF(OR('sbti evolution '!F195="T", 'sbti evolution '!F195="C"),
    _xlfn.XLOOKUP('sbti evolution '!A195, sbti!F:F, sbti!H:H, ""),
    ""
)</f>
        <v/>
      </c>
      <c r="H195" t="str">
        <f>IFERROR(
    IF(INDEX(sbti!J:J, MATCH(A195, sbti!F:F, 0))&lt;&gt;"", "T",
        IF(INDEX(sbti!K:K, MATCH(A195, sbti!F:F, 0))&lt;&gt;"", "C", "")
    ),
"")</f>
        <v/>
      </c>
      <c r="I195" t="str">
        <f>IFERROR(
    IF(INDEX(sbti!J:J, MATCH(A195, sbti!F:F, 0))&lt;&gt;"", INDEX(sbti!J:J, MATCH(A195, sbti!F:F, 0)),
        IF(INDEX(sbti!K:K, MATCH(A195, sbti!F:F, 0))&lt;&gt;"", INDEX(sbti!K:K, MATCH(A195, sbti!F:F, 0)), "")
    ),
"")</f>
        <v/>
      </c>
      <c r="J195" t="str">
        <f>IF(_xlfn.XLOOKUP(A195, sbti!L:L,sbti!M:M, "")="T","T",
IF(_xlfn.XLOOKUP(A195, sbti!L:L, sbti!M:M, "")="C","C",""))</f>
        <v/>
      </c>
      <c r="K195" t="str">
        <f>IF(OR(J195="T", J195="C"),
    _xlfn.XLOOKUP(A195, sbti!L:L,sbti!N:N),
    ""
)</f>
        <v/>
      </c>
      <c r="L195" t="str">
        <f>IF(_xlfn.XLOOKUP(A195, sbti!L:L,sbti!O:O, "")="s","T",
IF(_xlfn.XLOOKUP(A195, sbti!L:L, sbti!O:O, "")="c","C",""))</f>
        <v/>
      </c>
      <c r="M195" t="str">
        <f>IF(L195="T",_xlfn.XLOOKUP(A195,sbti!L:L,sbti!P:P,""),
IF(L195="C",_xlfn.XLOOKUP(A195,sbti!L:L,sbti!Q:Q,""),
""))</f>
        <v/>
      </c>
      <c r="N195" t="str">
        <f>IF(_xlfn.XLOOKUP(A195, sbti!R:R,sbti!S:S, "")="T","T",
IF(_xlfn.XLOOKUP(A195, sbti!R:R, sbti!S:S, "")="C","C",""))</f>
        <v/>
      </c>
      <c r="O195" t="str">
        <f>IF(OR(N195="T", N195="C"),
    _xlfn.XLOOKUP(A195, sbti!R:R,sbti!T:T),
    ""
)</f>
        <v/>
      </c>
      <c r="P195" t="str">
        <f>IFERROR(
    IF(INDEX(sbti!U:U, MATCH(A195, sbti!R:R, 0))&lt;&gt;"", "T",
        IF(INDEX(sbti!V:V, MATCH(A195, sbti!R:R, 0))&lt;&gt;"", "C", "")
    ),
"")</f>
        <v/>
      </c>
      <c r="Q195" t="str">
        <f>IFERROR(
    IF(INDEX(sbti!U:U, MATCH(A195, sbti!R:R, 0))&lt;&gt;"",
       INDEX(sbti!U:U, MATCH(A195, sbti!R:R, 0)),
       IF(INDEX(sbti!V:V, MATCH(A195, sbti!R:R, 0))&lt;&gt;"",
          INDEX(sbti!V:V, MATCH(A195, sbti!R:R, 0)),
          "")
    ),
"")</f>
        <v/>
      </c>
      <c r="R195" t="str">
        <f>IF(_xlfn.XLOOKUP(A195, sbti!W:W,sbti!X:X, "")="T","T",
IF(_xlfn.XLOOKUP(A195, sbti!W:W, sbti!X:X, "")="C","C",""))</f>
        <v/>
      </c>
      <c r="S195" t="str">
        <f>IF(R195="T",_xlfn.XLOOKUP(A195,sbti!W:W,sbti!Y:Y,""),
IF(R195="C",_xlfn.XLOOKUP(A195,sbti!W:W,sbti!Z:Z,""),
""))</f>
        <v/>
      </c>
    </row>
    <row r="196" spans="1:19">
      <c r="A196" t="str">
        <v>Alimentation Couche-Tard</v>
      </c>
      <c r="B196" t="str">
        <f>IF(_xlfn.XLOOKUP(A196, sbti!A:A,sbti!B:B, "")="Targets Set","T",
IF(_xlfn.XLOOKUP(A196, sbti!A:A, sbti!B:B, "")="Committed","C",""))</f>
        <v/>
      </c>
      <c r="C196" t="str">
        <f>IF(OR(B196="T", B196="C"),
    _xlfn.XLOOKUP(A196, sbti!A:A, sbti!C:C, ""),
    ""
)</f>
        <v/>
      </c>
      <c r="D196" t="str">
        <f>IF(_xlfn.XLOOKUP(A196, sbti!A:A,sbti!D:D, "")="Targets Set","T",
IF(_xlfn.XLOOKUP(A196, sbti!A:A, sbti!D:D, "")="Committed","C",""))</f>
        <v/>
      </c>
      <c r="E196" t="str">
        <f>IF(OR(D196="T", D196="C"),
    _xlfn.XLOOKUP(A196, sbti!A:A, sbti!E:E, ""),
    ""
)</f>
        <v/>
      </c>
      <c r="F196" t="str">
        <f>IF(_xlfn.XLOOKUP(A196, sbti!F:F, sbti!G:G, "")="Targets Set","T",
IF(_xlfn.XLOOKUP(A196, sbti!F:F, sbti!G:G, "")="Committed","C",""))</f>
        <v/>
      </c>
      <c r="G196" t="str">
        <f>IF(OR('sbti evolution '!F196="T", 'sbti evolution '!F196="C"),
    _xlfn.XLOOKUP('sbti evolution '!A196, sbti!F:F, sbti!H:H, ""),
    ""
)</f>
        <v/>
      </c>
      <c r="H196" t="str">
        <f>IFERROR(
    IF(INDEX(sbti!J:J, MATCH(A196, sbti!F:F, 0))&lt;&gt;"", "T",
        IF(INDEX(sbti!K:K, MATCH(A196, sbti!F:F, 0))&lt;&gt;"", "C", "")
    ),
"")</f>
        <v/>
      </c>
      <c r="I196" t="str">
        <f>IFERROR(
    IF(INDEX(sbti!J:J, MATCH(A196, sbti!F:F, 0))&lt;&gt;"", INDEX(sbti!J:J, MATCH(A196, sbti!F:F, 0)),
        IF(INDEX(sbti!K:K, MATCH(A196, sbti!F:F, 0))&lt;&gt;"", INDEX(sbti!K:K, MATCH(A196, sbti!F:F, 0)), "")
    ),
"")</f>
        <v/>
      </c>
      <c r="J196" t="str">
        <f>IF(_xlfn.XLOOKUP(A196, sbti!L:L,sbti!M:M, "")="T","T",
IF(_xlfn.XLOOKUP(A196, sbti!L:L, sbti!M:M, "")="C","C",""))</f>
        <v/>
      </c>
      <c r="K196" t="str">
        <f>IF(OR(J196="T", J196="C"),
    _xlfn.XLOOKUP(A196, sbti!L:L,sbti!N:N),
    ""
)</f>
        <v/>
      </c>
      <c r="L196" t="str">
        <f>IF(_xlfn.XLOOKUP(A196, sbti!L:L,sbti!O:O, "")="s","T",
IF(_xlfn.XLOOKUP(A196, sbti!L:L, sbti!O:O, "")="c","C",""))</f>
        <v/>
      </c>
      <c r="M196" t="str">
        <f>IF(L196="T",_xlfn.XLOOKUP(A196,sbti!L:L,sbti!P:P,""),
IF(L196="C",_xlfn.XLOOKUP(A196,sbti!L:L,sbti!Q:Q,""),
""))</f>
        <v/>
      </c>
      <c r="N196" t="str">
        <f>IF(_xlfn.XLOOKUP(A196, sbti!R:R,sbti!S:S, "")="T","T",
IF(_xlfn.XLOOKUP(A196, sbti!R:R, sbti!S:S, "")="C","C",""))</f>
        <v/>
      </c>
      <c r="O196" t="str">
        <f>IF(OR(N196="T", N196="C"),
    _xlfn.XLOOKUP(A196, sbti!R:R,sbti!T:T),
    ""
)</f>
        <v/>
      </c>
      <c r="P196" t="str">
        <f>IFERROR(
    IF(INDEX(sbti!U:U, MATCH(A196, sbti!R:R, 0))&lt;&gt;"", "T",
        IF(INDEX(sbti!V:V, MATCH(A196, sbti!R:R, 0))&lt;&gt;"", "C", "")
    ),
"")</f>
        <v/>
      </c>
      <c r="Q196" t="str">
        <f>IFERROR(
    IF(INDEX(sbti!U:U, MATCH(A196, sbti!R:R, 0))&lt;&gt;"",
       INDEX(sbti!U:U, MATCH(A196, sbti!R:R, 0)),
       IF(INDEX(sbti!V:V, MATCH(A196, sbti!R:R, 0))&lt;&gt;"",
          INDEX(sbti!V:V, MATCH(A196, sbti!R:R, 0)),
          "")
    ),
"")</f>
        <v/>
      </c>
      <c r="R196" t="str">
        <f>IF(_xlfn.XLOOKUP(A196, sbti!W:W,sbti!X:X, "")="T","T",
IF(_xlfn.XLOOKUP(A196, sbti!W:W, sbti!X:X, "")="C","C",""))</f>
        <v/>
      </c>
      <c r="S196" t="str">
        <f>IF(R196="T",_xlfn.XLOOKUP(A196,sbti!W:W,sbti!Y:Y,""),
IF(R196="C",_xlfn.XLOOKUP(A196,sbti!W:W,sbti!Z:Z,""),
""))</f>
        <v/>
      </c>
    </row>
    <row r="197" spans="1:19">
      <c r="A197" t="str">
        <v>Lenovo Group</v>
      </c>
      <c r="B197" t="str">
        <f>IF(_xlfn.XLOOKUP(A197, sbti!A:A,sbti!B:B, "")="Targets Set","T",
IF(_xlfn.XLOOKUP(A197, sbti!A:A, sbti!B:B, "")="Committed","C",""))</f>
        <v>T</v>
      </c>
      <c r="C197">
        <f>IF(OR(B197="T", B197="C"),
    _xlfn.XLOOKUP(A197, sbti!A:A, sbti!C:C, ""),
    ""
)</f>
        <v>2030</v>
      </c>
      <c r="D197" t="str">
        <f>IF(_xlfn.XLOOKUP(A197, sbti!A:A,sbti!D:D, "")="Targets Set","T",
IF(_xlfn.XLOOKUP(A197, sbti!A:A, sbti!D:D, "")="Committed","C",""))</f>
        <v>T</v>
      </c>
      <c r="E197">
        <f>IF(OR(D197="T", D197="C"),
    _xlfn.XLOOKUP(A197, sbti!A:A, sbti!E:E, ""),
    ""
)</f>
        <v>2050</v>
      </c>
      <c r="F197" t="str">
        <f>IF(_xlfn.XLOOKUP(A197, sbti!F:F, sbti!G:G, "")="Targets Set","T",
IF(_xlfn.XLOOKUP(A197, sbti!F:F, sbti!G:G, "")="Committed","C",""))</f>
        <v>T</v>
      </c>
      <c r="G197">
        <f>IF(OR('sbti evolution '!F197="T", 'sbti evolution '!F197="C"),
    _xlfn.XLOOKUP('sbti evolution '!A197, sbti!F:F, sbti!H:H, ""),
    ""
)</f>
        <v>2030</v>
      </c>
      <c r="H197" t="str">
        <f>IFERROR(
    IF(INDEX(sbti!J:J, MATCH(A197, sbti!F:F, 0))&lt;&gt;"", "T",
        IF(INDEX(sbti!K:K, MATCH(A197, sbti!F:F, 0))&lt;&gt;"", "C", "")
    ),
"")</f>
        <v>T</v>
      </c>
      <c r="I197">
        <f>IFERROR(
    IF(INDEX(sbti!J:J, MATCH(A197, sbti!F:F, 0))&lt;&gt;"", INDEX(sbti!J:J, MATCH(A197, sbti!F:F, 0)),
        IF(INDEX(sbti!K:K, MATCH(A197, sbti!F:F, 0))&lt;&gt;"", INDEX(sbti!K:K, MATCH(A197, sbti!F:F, 0)), "")
    ),
"")</f>
        <v>2050</v>
      </c>
      <c r="J197" t="str">
        <f>IF(_xlfn.XLOOKUP(A197, sbti!L:L,sbti!M:M, "")="T","T",
IF(_xlfn.XLOOKUP(A197, sbti!L:L, sbti!M:M, "")="C","C",""))</f>
        <v>T</v>
      </c>
      <c r="K197">
        <f>IF(OR(J197="T", J197="C"),
    _xlfn.XLOOKUP(A197, sbti!L:L,sbti!N:N),
    ""
)</f>
        <v>2030</v>
      </c>
      <c r="L197" t="str">
        <f>IF(_xlfn.XLOOKUP(A197, sbti!L:L,sbti!O:O, "")="s","T",
IF(_xlfn.XLOOKUP(A197, sbti!L:L, sbti!O:O, "")="c","C",""))</f>
        <v>T</v>
      </c>
      <c r="M197" t="str">
        <f>IF(L197="T",_xlfn.XLOOKUP(A197,sbti!L:L,sbti!P:P,""),
IF(L197="C",_xlfn.XLOOKUP(A197,sbti!L:L,sbti!Q:Q,""),
""))</f>
        <v>FY2050</v>
      </c>
      <c r="N197" t="str">
        <f>IF(_xlfn.XLOOKUP(A197, sbti!R:R,sbti!S:S, "")="T","T",
IF(_xlfn.XLOOKUP(A197, sbti!R:R, sbti!S:S, "")="C","C",""))</f>
        <v>T</v>
      </c>
      <c r="O197">
        <f>IF(OR(N197="T", N197="C"),
    _xlfn.XLOOKUP(A197, sbti!R:R,sbti!T:T),
    ""
)</f>
        <v>2030</v>
      </c>
      <c r="P197" t="str">
        <f>IFERROR(
    IF(INDEX(sbti!U:U, MATCH(A197, sbti!R:R, 0))&lt;&gt;"", "T",
        IF(INDEX(sbti!V:V, MATCH(A197, sbti!R:R, 0))&lt;&gt;"", "C", "")
    ),
"")</f>
        <v>C</v>
      </c>
      <c r="Q197">
        <f>IFERROR(
    IF(INDEX(sbti!U:U, MATCH(A197, sbti!R:R, 0))&lt;&gt;"",
       INDEX(sbti!U:U, MATCH(A197, sbti!R:R, 0)),
       IF(INDEX(sbti!V:V, MATCH(A197, sbti!R:R, 0))&lt;&gt;"",
          INDEX(sbti!V:V, MATCH(A197, sbti!R:R, 0)),
          "")
    ),
"")</f>
        <v>2029</v>
      </c>
      <c r="R197" t="str">
        <f>IF(_xlfn.XLOOKUP(A197, sbti!W:W,sbti!X:X, "")="T","T",
IF(_xlfn.XLOOKUP(A197, sbti!W:W, sbti!X:X, "")="C","C",""))</f>
        <v>T</v>
      </c>
      <c r="S197">
        <f>IF(R197="T",_xlfn.XLOOKUP(A197,sbti!W:W,sbti!Y:Y,""),
IF(R197="C",_xlfn.XLOOKUP(A197,sbti!W:W,sbti!Z:Z,""),
""))</f>
        <v>2029</v>
      </c>
    </row>
    <row r="198" spans="1:19">
      <c r="A198" t="str">
        <v>Korea Electric Power</v>
      </c>
      <c r="B198" t="str">
        <f>IF(_xlfn.XLOOKUP(A198, sbti!A:A,sbti!B:B, "")="Targets Set","T",
IF(_xlfn.XLOOKUP(A198, sbti!A:A, sbti!B:B, "")="Committed","C",""))</f>
        <v/>
      </c>
      <c r="C198" t="str">
        <f>IF(OR(B198="T", B198="C"),
    _xlfn.XLOOKUP(A198, sbti!A:A, sbti!C:C, ""),
    ""
)</f>
        <v/>
      </c>
      <c r="D198" t="str">
        <f>IF(_xlfn.XLOOKUP(A198, sbti!A:A,sbti!D:D, "")="Targets Set","T",
IF(_xlfn.XLOOKUP(A198, sbti!A:A, sbti!D:D, "")="Committed","C",""))</f>
        <v/>
      </c>
      <c r="E198" t="str">
        <f>IF(OR(D198="T", D198="C"),
    _xlfn.XLOOKUP(A198, sbti!A:A, sbti!E:E, ""),
    ""
)</f>
        <v/>
      </c>
      <c r="F198" t="str">
        <f>IF(_xlfn.XLOOKUP(A198, sbti!F:F, sbti!G:G, "")="Targets Set","T",
IF(_xlfn.XLOOKUP(A198, sbti!F:F, sbti!G:G, "")="Committed","C",""))</f>
        <v/>
      </c>
      <c r="G198" t="str">
        <f>IF(OR('sbti evolution '!F198="T", 'sbti evolution '!F198="C"),
    _xlfn.XLOOKUP('sbti evolution '!A198, sbti!F:F, sbti!H:H, ""),
    ""
)</f>
        <v/>
      </c>
      <c r="H198" t="str">
        <f>IFERROR(
    IF(INDEX(sbti!J:J, MATCH(A198, sbti!F:F, 0))&lt;&gt;"", "T",
        IF(INDEX(sbti!K:K, MATCH(A198, sbti!F:F, 0))&lt;&gt;"", "C", "")
    ),
"")</f>
        <v/>
      </c>
      <c r="I198" t="str">
        <f>IFERROR(
    IF(INDEX(sbti!J:J, MATCH(A198, sbti!F:F, 0))&lt;&gt;"", INDEX(sbti!J:J, MATCH(A198, sbti!F:F, 0)),
        IF(INDEX(sbti!K:K, MATCH(A198, sbti!F:F, 0))&lt;&gt;"", INDEX(sbti!K:K, MATCH(A198, sbti!F:F, 0)), "")
    ),
"")</f>
        <v/>
      </c>
      <c r="J198" t="str">
        <f>IF(_xlfn.XLOOKUP(A198, sbti!L:L,sbti!M:M, "")="T","T",
IF(_xlfn.XLOOKUP(A198, sbti!L:L, sbti!M:M, "")="C","C",""))</f>
        <v/>
      </c>
      <c r="K198" t="str">
        <f>IF(OR(J198="T", J198="C"),
    _xlfn.XLOOKUP(A198, sbti!L:L,sbti!N:N),
    ""
)</f>
        <v/>
      </c>
      <c r="L198" t="str">
        <f>IF(_xlfn.XLOOKUP(A198, sbti!L:L,sbti!O:O, "")="s","T",
IF(_xlfn.XLOOKUP(A198, sbti!L:L, sbti!O:O, "")="c","C",""))</f>
        <v/>
      </c>
      <c r="M198" t="str">
        <f>IF(L198="T",_xlfn.XLOOKUP(A198,sbti!L:L,sbti!P:P,""),
IF(L198="C",_xlfn.XLOOKUP(A198,sbti!L:L,sbti!Q:Q,""),
""))</f>
        <v/>
      </c>
      <c r="N198" t="str">
        <f>IF(_xlfn.XLOOKUP(A198, sbti!R:R,sbti!S:S, "")="T","T",
IF(_xlfn.XLOOKUP(A198, sbti!R:R, sbti!S:S, "")="C","C",""))</f>
        <v/>
      </c>
      <c r="O198" t="str">
        <f>IF(OR(N198="T", N198="C"),
    _xlfn.XLOOKUP(A198, sbti!R:R,sbti!T:T),
    ""
)</f>
        <v/>
      </c>
      <c r="P198" t="str">
        <f>IFERROR(
    IF(INDEX(sbti!U:U, MATCH(A198, sbti!R:R, 0))&lt;&gt;"", "T",
        IF(INDEX(sbti!V:V, MATCH(A198, sbti!R:R, 0))&lt;&gt;"", "C", "")
    ),
"")</f>
        <v/>
      </c>
      <c r="Q198" t="str">
        <f>IFERROR(
    IF(INDEX(sbti!U:U, MATCH(A198, sbti!R:R, 0))&lt;&gt;"",
       INDEX(sbti!U:U, MATCH(A198, sbti!R:R, 0)),
       IF(INDEX(sbti!V:V, MATCH(A198, sbti!R:R, 0))&lt;&gt;"",
          INDEX(sbti!V:V, MATCH(A198, sbti!R:R, 0)),
          "")
    ),
"")</f>
        <v/>
      </c>
      <c r="R198" t="str">
        <f>IF(_xlfn.XLOOKUP(A198, sbti!W:W,sbti!X:X, "")="T","T",
IF(_xlfn.XLOOKUP(A198, sbti!W:W, sbti!X:X, "")="C","C",""))</f>
        <v/>
      </c>
      <c r="S198" t="str">
        <f>IF(R198="T",_xlfn.XLOOKUP(A198,sbti!W:W,sbti!Y:Y,""),
IF(R198="C",_xlfn.XLOOKUP(A198,sbti!W:W,sbti!Z:Z,""),
""))</f>
        <v/>
      </c>
    </row>
    <row r="199" spans="1:19">
      <c r="A199" t="str">
        <v>Toyota Tsusho</v>
      </c>
      <c r="B199" t="str">
        <f>IF(_xlfn.XLOOKUP(A199, sbti!A:A,sbti!B:B, "")="Targets Set","T",
IF(_xlfn.XLOOKUP(A199, sbti!A:A, sbti!B:B, "")="Committed","C",""))</f>
        <v>T</v>
      </c>
      <c r="C199">
        <f>IF(OR(B199="T", B199="C"),
    _xlfn.XLOOKUP(A199, sbti!A:A, sbti!C:C, ""),
    ""
)</f>
        <v>2030</v>
      </c>
      <c r="D199" t="str">
        <f>IF(_xlfn.XLOOKUP(A199, sbti!A:A,sbti!D:D, "")="Targets Set","T",
IF(_xlfn.XLOOKUP(A199, sbti!A:A, sbti!D:D, "")="Committed","C",""))</f>
        <v>T</v>
      </c>
      <c r="E199">
        <f>IF(OR(D199="T", D199="C"),
    _xlfn.XLOOKUP(A199, sbti!A:A, sbti!E:E, ""),
    ""
)</f>
        <v>2050</v>
      </c>
      <c r="F199" t="str">
        <f>IF(_xlfn.XLOOKUP(A199, sbti!F:F, sbti!G:G, "")="Targets Set","T",
IF(_xlfn.XLOOKUP(A199, sbti!F:F, sbti!G:G, "")="Committed","C",""))</f>
        <v>C</v>
      </c>
      <c r="G199">
        <f>IF(OR('sbti evolution '!F199="T", 'sbti evolution '!F199="C"),
    _xlfn.XLOOKUP('sbti evolution '!A199, sbti!F:F, sbti!H:H, ""),
    ""
)</f>
        <v>2030</v>
      </c>
      <c r="H199" t="str">
        <f>IFERROR(
    IF(INDEX(sbti!J:J, MATCH(A199, sbti!F:F, 0))&lt;&gt;"", "T",
        IF(INDEX(sbti!K:K, MATCH(A199, sbti!F:F, 0))&lt;&gt;"", "C", "")
    ),
"")</f>
        <v>C</v>
      </c>
      <c r="I199">
        <f>IFERROR(
    IF(INDEX(sbti!J:J, MATCH(A199, sbti!F:F, 0))&lt;&gt;"", INDEX(sbti!J:J, MATCH(A199, sbti!F:F, 0)),
        IF(INDEX(sbti!K:K, MATCH(A199, sbti!F:F, 0))&lt;&gt;"", INDEX(sbti!K:K, MATCH(A199, sbti!F:F, 0)), "")
    ),
"")</f>
        <v>2023</v>
      </c>
      <c r="J199" t="str">
        <f>IF(_xlfn.XLOOKUP(A199, sbti!L:L,sbti!M:M, "")="T","T",
IF(_xlfn.XLOOKUP(A199, sbti!L:L, sbti!M:M, "")="C","C",""))</f>
        <v/>
      </c>
      <c r="K199" t="str">
        <f>IF(OR(J199="T", J199="C"),
    _xlfn.XLOOKUP(A199, sbti!L:L,sbti!N:N),
    ""
)</f>
        <v/>
      </c>
      <c r="L199" t="str">
        <f>IF(_xlfn.XLOOKUP(A199, sbti!L:L,sbti!O:O, "")="s","T",
IF(_xlfn.XLOOKUP(A199, sbti!L:L, sbti!O:O, "")="c","C",""))</f>
        <v/>
      </c>
      <c r="M199" t="str">
        <f>IF(L199="T",_xlfn.XLOOKUP(A199,sbti!L:L,sbti!P:P,""),
IF(L199="C",_xlfn.XLOOKUP(A199,sbti!L:L,sbti!Q:Q,""),
""))</f>
        <v/>
      </c>
      <c r="N199" t="str">
        <f>IF(_xlfn.XLOOKUP(A199, sbti!R:R,sbti!S:S, "")="T","T",
IF(_xlfn.XLOOKUP(A199, sbti!R:R, sbti!S:S, "")="C","C",""))</f>
        <v/>
      </c>
      <c r="O199" t="str">
        <f>IF(OR(N199="T", N199="C"),
    _xlfn.XLOOKUP(A199, sbti!R:R,sbti!T:T),
    ""
)</f>
        <v/>
      </c>
      <c r="P199" t="str">
        <f>IFERROR(
    IF(INDEX(sbti!U:U, MATCH(A199, sbti!R:R, 0))&lt;&gt;"", "T",
        IF(INDEX(sbti!V:V, MATCH(A199, sbti!R:R, 0))&lt;&gt;"", "C", "")
    ),
"")</f>
        <v/>
      </c>
      <c r="Q199" t="str">
        <f>IFERROR(
    IF(INDEX(sbti!U:U, MATCH(A199, sbti!R:R, 0))&lt;&gt;"",
       INDEX(sbti!U:U, MATCH(A199, sbti!R:R, 0)),
       IF(INDEX(sbti!V:V, MATCH(A199, sbti!R:R, 0))&lt;&gt;"",
          INDEX(sbti!V:V, MATCH(A199, sbti!R:R, 0)),
          "")
    ),
"")</f>
        <v/>
      </c>
      <c r="R199" t="str">
        <f>IF(_xlfn.XLOOKUP(A199, sbti!W:W,sbti!X:X, "")="T","T",
IF(_xlfn.XLOOKUP(A199, sbti!W:W, sbti!X:X, "")="C","C",""))</f>
        <v/>
      </c>
      <c r="S199" t="str">
        <f>IF(R199="T",_xlfn.XLOOKUP(A199,sbti!W:W,sbti!Y:Y,""),
IF(R199="C",_xlfn.XLOOKUP(A199,sbti!W:W,sbti!Z:Z,""),
""))</f>
        <v/>
      </c>
    </row>
    <row r="200" spans="1:19">
      <c r="A200" t="str">
        <v>China Poly Group</v>
      </c>
      <c r="B200" t="str">
        <f>IF(_xlfn.XLOOKUP(A200, sbti!A:A,sbti!B:B, "")="Targets Set","T",
IF(_xlfn.XLOOKUP(A200, sbti!A:A, sbti!B:B, "")="Committed","C",""))</f>
        <v/>
      </c>
      <c r="C200" t="str">
        <f>IF(OR(B200="T", B200="C"),
    _xlfn.XLOOKUP(A200, sbti!A:A, sbti!C:C, ""),
    ""
)</f>
        <v/>
      </c>
      <c r="D200" t="str">
        <f>IF(_xlfn.XLOOKUP(A200, sbti!A:A,sbti!D:D, "")="Targets Set","T",
IF(_xlfn.XLOOKUP(A200, sbti!A:A, sbti!D:D, "")="Committed","C",""))</f>
        <v/>
      </c>
      <c r="E200" t="str">
        <f>IF(OR(D200="T", D200="C"),
    _xlfn.XLOOKUP(A200, sbti!A:A, sbti!E:E, ""),
    ""
)</f>
        <v/>
      </c>
      <c r="F200" t="str">
        <f>IF(_xlfn.XLOOKUP(A200, sbti!F:F, sbti!G:G, "")="Targets Set","T",
IF(_xlfn.XLOOKUP(A200, sbti!F:F, sbti!G:G, "")="Committed","C",""))</f>
        <v/>
      </c>
      <c r="G200" t="str">
        <f>IF(OR('sbti evolution '!F200="T", 'sbti evolution '!F200="C"),
    _xlfn.XLOOKUP('sbti evolution '!A200, sbti!F:F, sbti!H:H, ""),
    ""
)</f>
        <v/>
      </c>
      <c r="H200" t="str">
        <f>IFERROR(
    IF(INDEX(sbti!J:J, MATCH(A200, sbti!F:F, 0))&lt;&gt;"", "T",
        IF(INDEX(sbti!K:K, MATCH(A200, sbti!F:F, 0))&lt;&gt;"", "C", "")
    ),
"")</f>
        <v/>
      </c>
      <c r="I200" t="str">
        <f>IFERROR(
    IF(INDEX(sbti!J:J, MATCH(A200, sbti!F:F, 0))&lt;&gt;"", INDEX(sbti!J:J, MATCH(A200, sbti!F:F, 0)),
        IF(INDEX(sbti!K:K, MATCH(A200, sbti!F:F, 0))&lt;&gt;"", INDEX(sbti!K:K, MATCH(A200, sbti!F:F, 0)), "")
    ),
"")</f>
        <v/>
      </c>
      <c r="J200" t="str">
        <f>IF(_xlfn.XLOOKUP(A200, sbti!L:L,sbti!M:M, "")="T","T",
IF(_xlfn.XLOOKUP(A200, sbti!L:L, sbti!M:M, "")="C","C",""))</f>
        <v/>
      </c>
      <c r="K200" t="str">
        <f>IF(OR(J200="T", J200="C"),
    _xlfn.XLOOKUP(A200, sbti!L:L,sbti!N:N),
    ""
)</f>
        <v/>
      </c>
      <c r="L200" t="str">
        <f>IF(_xlfn.XLOOKUP(A200, sbti!L:L,sbti!O:O, "")="s","T",
IF(_xlfn.XLOOKUP(A200, sbti!L:L, sbti!O:O, "")="c","C",""))</f>
        <v/>
      </c>
      <c r="M200" t="str">
        <f>IF(L200="T",_xlfn.XLOOKUP(A200,sbti!L:L,sbti!P:P,""),
IF(L200="C",_xlfn.XLOOKUP(A200,sbti!L:L,sbti!Q:Q,""),
""))</f>
        <v/>
      </c>
      <c r="N200" t="str">
        <f>IF(_xlfn.XLOOKUP(A200, sbti!R:R,sbti!S:S, "")="T","T",
IF(_xlfn.XLOOKUP(A200, sbti!R:R, sbti!S:S, "")="C","C",""))</f>
        <v/>
      </c>
      <c r="O200" t="str">
        <f>IF(OR(N200="T", N200="C"),
    _xlfn.XLOOKUP(A200, sbti!R:R,sbti!T:T),
    ""
)</f>
        <v/>
      </c>
      <c r="P200" t="str">
        <f>IFERROR(
    IF(INDEX(sbti!U:U, MATCH(A200, sbti!R:R, 0))&lt;&gt;"", "T",
        IF(INDEX(sbti!V:V, MATCH(A200, sbti!R:R, 0))&lt;&gt;"", "C", "")
    ),
"")</f>
        <v/>
      </c>
      <c r="Q200" t="str">
        <f>IFERROR(
    IF(INDEX(sbti!U:U, MATCH(A200, sbti!R:R, 0))&lt;&gt;"",
       INDEX(sbti!U:U, MATCH(A200, sbti!R:R, 0)),
       IF(INDEX(sbti!V:V, MATCH(A200, sbti!R:R, 0))&lt;&gt;"",
          INDEX(sbti!V:V, MATCH(A200, sbti!R:R, 0)),
          "")
    ),
"")</f>
        <v/>
      </c>
      <c r="R200" t="str">
        <f>IF(_xlfn.XLOOKUP(A200, sbti!W:W,sbti!X:X, "")="T","T",
IF(_xlfn.XLOOKUP(A200, sbti!W:W, sbti!X:X, "")="C","C",""))</f>
        <v/>
      </c>
      <c r="S200" t="str">
        <f>IF(R200="T",_xlfn.XLOOKUP(A200,sbti!W:W,sbti!Y:Y,""),
IF(R200="C",_xlfn.XLOOKUP(A200,sbti!W:W,sbti!Z:Z,""),
""))</f>
        <v/>
      </c>
    </row>
    <row r="201" spans="1:19">
      <c r="A201" t="str">
        <v>Wilmar International</v>
      </c>
      <c r="B201" t="str">
        <f>IF(_xlfn.XLOOKUP(A201, sbti!A:A,sbti!B:B, "")="Targets Set","T",
IF(_xlfn.XLOOKUP(A201, sbti!A:A, sbti!B:B, "")="Committed","C",""))</f>
        <v>T</v>
      </c>
      <c r="C201">
        <f>IF(OR(B201="T", B201="C"),
    _xlfn.XLOOKUP(A201, sbti!A:A, sbti!C:C, ""),
    ""
)</f>
        <v>2032</v>
      </c>
      <c r="D201" t="str">
        <f>IF(_xlfn.XLOOKUP(A201, sbti!A:A,sbti!D:D, "")="Targets Set","T",
IF(_xlfn.XLOOKUP(A201, sbti!A:A, sbti!D:D, "")="Committed","C",""))</f>
        <v>T</v>
      </c>
      <c r="E201">
        <f>IF(OR(D201="T", D201="C"),
    _xlfn.XLOOKUP(A201, sbti!A:A, sbti!E:E, ""),
    ""
)</f>
        <v>2050</v>
      </c>
      <c r="F201" t="str">
        <f>IF(_xlfn.XLOOKUP(A201, sbti!F:F, sbti!G:G, "")="Targets Set","T",
IF(_xlfn.XLOOKUP(A201, sbti!F:F, sbti!G:G, "")="Committed","C",""))</f>
        <v>C</v>
      </c>
      <c r="G201">
        <f>IF(OR('sbti evolution '!F201="T", 'sbti evolution '!F201="C"),
    _xlfn.XLOOKUP('sbti evolution '!A201, sbti!F:F, sbti!H:H, ""),
    ""
)</f>
        <v>2030</v>
      </c>
      <c r="H201" t="str">
        <f>IFERROR(
    IF(INDEX(sbti!J:J, MATCH(A201, sbti!F:F, 0))&lt;&gt;"", "T",
        IF(INDEX(sbti!K:K, MATCH(A201, sbti!F:F, 0))&lt;&gt;"", "C", "")
    ),
"")</f>
        <v>C</v>
      </c>
      <c r="I201">
        <f>IFERROR(
    IF(INDEX(sbti!J:J, MATCH(A201, sbti!F:F, 0))&lt;&gt;"", INDEX(sbti!J:J, MATCH(A201, sbti!F:F, 0)),
        IF(INDEX(sbti!K:K, MATCH(A201, sbti!F:F, 0))&lt;&gt;"", INDEX(sbti!K:K, MATCH(A201, sbti!F:F, 0)), "")
    ),
"")</f>
        <v>2022</v>
      </c>
      <c r="J201" t="str">
        <f>IF(_xlfn.XLOOKUP(A201, sbti!L:L,sbti!M:M, "")="T","T",
IF(_xlfn.XLOOKUP(A201, sbti!L:L, sbti!M:M, "")="C","C",""))</f>
        <v>C</v>
      </c>
      <c r="K201">
        <f>IF(OR(J201="T", J201="C"),
    _xlfn.XLOOKUP(A201, sbti!L:L,sbti!N:N),
    ""
)</f>
        <v>2030</v>
      </c>
      <c r="L201" t="str">
        <f>IF(_xlfn.XLOOKUP(A201, sbti!L:L,sbti!O:O, "")="s","T",
IF(_xlfn.XLOOKUP(A201, sbti!L:L, sbti!O:O, "")="c","C",""))</f>
        <v/>
      </c>
      <c r="M201" t="str">
        <f>IF(L201="T",_xlfn.XLOOKUP(A201,sbti!L:L,sbti!P:P,""),
IF(L201="C",_xlfn.XLOOKUP(A201,sbti!L:L,sbti!Q:Q,""),
""))</f>
        <v/>
      </c>
      <c r="N201" t="str">
        <f>IF(_xlfn.XLOOKUP(A201, sbti!R:R,sbti!S:S, "")="T","T",
IF(_xlfn.XLOOKUP(A201, sbti!R:R, sbti!S:S, "")="C","C",""))</f>
        <v/>
      </c>
      <c r="O201" t="str">
        <f>IF(OR(N201="T", N201="C"),
    _xlfn.XLOOKUP(A201, sbti!R:R,sbti!T:T),
    ""
)</f>
        <v/>
      </c>
      <c r="P201" t="str">
        <f>IFERROR(
    IF(INDEX(sbti!U:U, MATCH(A201, sbti!R:R, 0))&lt;&gt;"", "T",
        IF(INDEX(sbti!V:V, MATCH(A201, sbti!R:R, 0))&lt;&gt;"", "C", "")
    ),
"")</f>
        <v/>
      </c>
      <c r="Q201" t="str">
        <f>IFERROR(
    IF(INDEX(sbti!U:U, MATCH(A201, sbti!R:R, 0))&lt;&gt;"",
       INDEX(sbti!U:U, MATCH(A201, sbti!R:R, 0)),
       IF(INDEX(sbti!V:V, MATCH(A201, sbti!R:R, 0))&lt;&gt;"",
          INDEX(sbti!V:V, MATCH(A201, sbti!R:R, 0)),
          "")
    ),
"")</f>
        <v/>
      </c>
      <c r="R201" t="str">
        <f>IF(_xlfn.XLOOKUP(A201, sbti!W:W,sbti!X:X, "")="T","T",
IF(_xlfn.XLOOKUP(A201, sbti!W:W, sbti!X:X, "")="C","C",""))</f>
        <v/>
      </c>
      <c r="S201" t="str">
        <f>IF(R201="T",_xlfn.XLOOKUP(A201,sbti!W:W,sbti!Y:Y,""),
IF(R201="C",_xlfn.XLOOKUP(A201,sbti!W:W,sbti!Z:Z,""),
""))</f>
        <v/>
      </c>
    </row>
    <row r="202" spans="1:19">
      <c r="A202" t="str">
        <v>Beijing Automotive Group</v>
      </c>
      <c r="B202" t="str">
        <f>IF(_xlfn.XLOOKUP(A202, sbti!A:A,sbti!B:B, "")="Targets Set","T",
IF(_xlfn.XLOOKUP(A202, sbti!A:A, sbti!B:B, "")="Committed","C",""))</f>
        <v/>
      </c>
      <c r="C202" t="str">
        <f>IF(OR(B202="T", B202="C"),
    _xlfn.XLOOKUP(A202, sbti!A:A, sbti!C:C, ""),
    ""
)</f>
        <v/>
      </c>
      <c r="D202" t="str">
        <f>IF(_xlfn.XLOOKUP(A202, sbti!A:A,sbti!D:D, "")="Targets Set","T",
IF(_xlfn.XLOOKUP(A202, sbti!A:A, sbti!D:D, "")="Committed","C",""))</f>
        <v/>
      </c>
      <c r="E202" t="str">
        <f>IF(OR(D202="T", D202="C"),
    _xlfn.XLOOKUP(A202, sbti!A:A, sbti!E:E, ""),
    ""
)</f>
        <v/>
      </c>
      <c r="F202" t="str">
        <f>IF(_xlfn.XLOOKUP(A202, sbti!F:F, sbti!G:G, "")="Targets Set","T",
IF(_xlfn.XLOOKUP(A202, sbti!F:F, sbti!G:G, "")="Committed","C",""))</f>
        <v/>
      </c>
      <c r="G202" t="str">
        <f>IF(OR('sbti evolution '!F202="T", 'sbti evolution '!F202="C"),
    _xlfn.XLOOKUP('sbti evolution '!A202, sbti!F:F, sbti!H:H, ""),
    ""
)</f>
        <v/>
      </c>
      <c r="H202" t="str">
        <f>IFERROR(
    IF(INDEX(sbti!J:J, MATCH(A202, sbti!F:F, 0))&lt;&gt;"", "T",
        IF(INDEX(sbti!K:K, MATCH(A202, sbti!F:F, 0))&lt;&gt;"", "C", "")
    ),
"")</f>
        <v/>
      </c>
      <c r="I202" t="str">
        <f>IFERROR(
    IF(INDEX(sbti!J:J, MATCH(A202, sbti!F:F, 0))&lt;&gt;"", INDEX(sbti!J:J, MATCH(A202, sbti!F:F, 0)),
        IF(INDEX(sbti!K:K, MATCH(A202, sbti!F:F, 0))&lt;&gt;"", INDEX(sbti!K:K, MATCH(A202, sbti!F:F, 0)), "")
    ),
"")</f>
        <v/>
      </c>
      <c r="J202" t="str">
        <f>IF(_xlfn.XLOOKUP(A202, sbti!L:L,sbti!M:M, "")="T","T",
IF(_xlfn.XLOOKUP(A202, sbti!L:L, sbti!M:M, "")="C","C",""))</f>
        <v/>
      </c>
      <c r="K202" t="str">
        <f>IF(OR(J202="T", J202="C"),
    _xlfn.XLOOKUP(A202, sbti!L:L,sbti!N:N),
    ""
)</f>
        <v/>
      </c>
      <c r="L202" t="str">
        <f>IF(_xlfn.XLOOKUP(A202, sbti!L:L,sbti!O:O, "")="s","T",
IF(_xlfn.XLOOKUP(A202, sbti!L:L, sbti!O:O, "")="c","C",""))</f>
        <v/>
      </c>
      <c r="M202" t="str">
        <f>IF(L202="T",_xlfn.XLOOKUP(A202,sbti!L:L,sbti!P:P,""),
IF(L202="C",_xlfn.XLOOKUP(A202,sbti!L:L,sbti!Q:Q,""),
""))</f>
        <v/>
      </c>
      <c r="N202" t="str">
        <f>IF(_xlfn.XLOOKUP(A202, sbti!R:R,sbti!S:S, "")="T","T",
IF(_xlfn.XLOOKUP(A202, sbti!R:R, sbti!S:S, "")="C","C",""))</f>
        <v/>
      </c>
      <c r="O202" t="str">
        <f>IF(OR(N202="T", N202="C"),
    _xlfn.XLOOKUP(A202, sbti!R:R,sbti!T:T),
    ""
)</f>
        <v/>
      </c>
      <c r="P202" t="str">
        <f>IFERROR(
    IF(INDEX(sbti!U:U, MATCH(A202, sbti!R:R, 0))&lt;&gt;"", "T",
        IF(INDEX(sbti!V:V, MATCH(A202, sbti!R:R, 0))&lt;&gt;"", "C", "")
    ),
"")</f>
        <v/>
      </c>
      <c r="Q202" t="str">
        <f>IFERROR(
    IF(INDEX(sbti!U:U, MATCH(A202, sbti!R:R, 0))&lt;&gt;"",
       INDEX(sbti!U:U, MATCH(A202, sbti!R:R, 0)),
       IF(INDEX(sbti!V:V, MATCH(A202, sbti!R:R, 0))&lt;&gt;"",
          INDEX(sbti!V:V, MATCH(A202, sbti!R:R, 0)),
          "")
    ),
"")</f>
        <v/>
      </c>
      <c r="R202" t="str">
        <f>IF(_xlfn.XLOOKUP(A202, sbti!W:W,sbti!X:X, "")="T","T",
IF(_xlfn.XLOOKUP(A202, sbti!W:W, sbti!X:X, "")="C","C",""))</f>
        <v/>
      </c>
      <c r="S202" t="str">
        <f>IF(R202="T",_xlfn.XLOOKUP(A202,sbti!W:W,sbti!Y:Y,""),
IF(R202="C",_xlfn.XLOOKUP(A202,sbti!W:W,sbti!Z:Z,""),
""))</f>
        <v/>
      </c>
    </row>
    <row r="203" spans="1:19">
      <c r="A203" t="str">
        <v>Munich Re Group</v>
      </c>
      <c r="B203" t="str">
        <f>IF(_xlfn.XLOOKUP(A203, sbti!A:A,sbti!B:B, "")="Targets Set","T",
IF(_xlfn.XLOOKUP(A203, sbti!A:A, sbti!B:B, "")="Committed","C",""))</f>
        <v/>
      </c>
      <c r="C203" t="str">
        <f>IF(OR(B203="T", B203="C"),
    _xlfn.XLOOKUP(A203, sbti!A:A, sbti!C:C, ""),
    ""
)</f>
        <v/>
      </c>
      <c r="D203" t="str">
        <f>IF(_xlfn.XLOOKUP(A203, sbti!A:A,sbti!D:D, "")="Targets Set","T",
IF(_xlfn.XLOOKUP(A203, sbti!A:A, sbti!D:D, "")="Committed","C",""))</f>
        <v/>
      </c>
      <c r="E203" t="str">
        <f>IF(OR(D203="T", D203="C"),
    _xlfn.XLOOKUP(A203, sbti!A:A, sbti!E:E, ""),
    ""
)</f>
        <v/>
      </c>
      <c r="F203" t="str">
        <f>IF(_xlfn.XLOOKUP(A203, sbti!F:F, sbti!G:G, "")="Targets Set","T",
IF(_xlfn.XLOOKUP(A203, sbti!F:F, sbti!G:G, "")="Committed","C",""))</f>
        <v/>
      </c>
      <c r="G203" t="str">
        <f>IF(OR('sbti evolution '!F203="T", 'sbti evolution '!F203="C"),
    _xlfn.XLOOKUP('sbti evolution '!A203, sbti!F:F, sbti!H:H, ""),
    ""
)</f>
        <v/>
      </c>
      <c r="H203" t="str">
        <f>IFERROR(
    IF(INDEX(sbti!J:J, MATCH(A203, sbti!F:F, 0))&lt;&gt;"", "T",
        IF(INDEX(sbti!K:K, MATCH(A203, sbti!F:F, 0))&lt;&gt;"", "C", "")
    ),
"")</f>
        <v/>
      </c>
      <c r="I203" t="str">
        <f>IFERROR(
    IF(INDEX(sbti!J:J, MATCH(A203, sbti!F:F, 0))&lt;&gt;"", INDEX(sbti!J:J, MATCH(A203, sbti!F:F, 0)),
        IF(INDEX(sbti!K:K, MATCH(A203, sbti!F:F, 0))&lt;&gt;"", INDEX(sbti!K:K, MATCH(A203, sbti!F:F, 0)), "")
    ),
"")</f>
        <v/>
      </c>
      <c r="J203" t="str">
        <f>IF(_xlfn.XLOOKUP(A203, sbti!L:L,sbti!M:M, "")="T","T",
IF(_xlfn.XLOOKUP(A203, sbti!L:L, sbti!M:M, "")="C","C",""))</f>
        <v/>
      </c>
      <c r="K203" t="str">
        <f>IF(OR(J203="T", J203="C"),
    _xlfn.XLOOKUP(A203, sbti!L:L,sbti!N:N),
    ""
)</f>
        <v/>
      </c>
      <c r="L203" t="str">
        <f>IF(_xlfn.XLOOKUP(A203, sbti!L:L,sbti!O:O, "")="s","T",
IF(_xlfn.XLOOKUP(A203, sbti!L:L, sbti!O:O, "")="c","C",""))</f>
        <v/>
      </c>
      <c r="M203" t="str">
        <f>IF(L203="T",_xlfn.XLOOKUP(A203,sbti!L:L,sbti!P:P,""),
IF(L203="C",_xlfn.XLOOKUP(A203,sbti!L:L,sbti!Q:Q,""),
""))</f>
        <v/>
      </c>
      <c r="N203" t="str">
        <f>IF(_xlfn.XLOOKUP(A203, sbti!R:R,sbti!S:S, "")="T","T",
IF(_xlfn.XLOOKUP(A203, sbti!R:R, sbti!S:S, "")="C","C",""))</f>
        <v/>
      </c>
      <c r="O203" t="str">
        <f>IF(OR(N203="T", N203="C"),
    _xlfn.XLOOKUP(A203, sbti!R:R,sbti!T:T),
    ""
)</f>
        <v/>
      </c>
      <c r="P203" t="str">
        <f>IFERROR(
    IF(INDEX(sbti!U:U, MATCH(A203, sbti!R:R, 0))&lt;&gt;"", "T",
        IF(INDEX(sbti!V:V, MATCH(A203, sbti!R:R, 0))&lt;&gt;"", "C", "")
    ),
"")</f>
        <v/>
      </c>
      <c r="Q203" t="str">
        <f>IFERROR(
    IF(INDEX(sbti!U:U, MATCH(A203, sbti!R:R, 0))&lt;&gt;"",
       INDEX(sbti!U:U, MATCH(A203, sbti!R:R, 0)),
       IF(INDEX(sbti!V:V, MATCH(A203, sbti!R:R, 0))&lt;&gt;"",
          INDEX(sbti!V:V, MATCH(A203, sbti!R:R, 0)),
          "")
    ),
"")</f>
        <v/>
      </c>
      <c r="R203" t="str">
        <f>IF(_xlfn.XLOOKUP(A203, sbti!W:W,sbti!X:X, "")="T","T",
IF(_xlfn.XLOOKUP(A203, sbti!W:W, sbti!X:X, "")="C","C",""))</f>
        <v/>
      </c>
      <c r="S203" t="str">
        <f>IF(R203="T",_xlfn.XLOOKUP(A203,sbti!W:W,sbti!Y:Y,""),
IF(R203="C",_xlfn.XLOOKUP(A203,sbti!W:W,sbti!Z:Z,""),
""))</f>
        <v/>
      </c>
    </row>
    <row r="204" spans="1:19">
      <c r="A204" t="str">
        <v>Aluminum Corp. of China</v>
      </c>
      <c r="B204" t="str">
        <f>IF(_xlfn.XLOOKUP(A204, sbti!A:A,sbti!B:B, "")="Targets Set","T",
IF(_xlfn.XLOOKUP(A204, sbti!A:A, sbti!B:B, "")="Committed","C",""))</f>
        <v/>
      </c>
      <c r="C204" t="str">
        <f>IF(OR(B204="T", B204="C"),
    _xlfn.XLOOKUP(A204, sbti!A:A, sbti!C:C, ""),
    ""
)</f>
        <v/>
      </c>
      <c r="D204" t="str">
        <f>IF(_xlfn.XLOOKUP(A204, sbti!A:A,sbti!D:D, "")="Targets Set","T",
IF(_xlfn.XLOOKUP(A204, sbti!A:A, sbti!D:D, "")="Committed","C",""))</f>
        <v/>
      </c>
      <c r="E204" t="str">
        <f>IF(OR(D204="T", D204="C"),
    _xlfn.XLOOKUP(A204, sbti!A:A, sbti!E:E, ""),
    ""
)</f>
        <v/>
      </c>
      <c r="F204" t="str">
        <f>IF(_xlfn.XLOOKUP(A204, sbti!F:F, sbti!G:G, "")="Targets Set","T",
IF(_xlfn.XLOOKUP(A204, sbti!F:F, sbti!G:G, "")="Committed","C",""))</f>
        <v/>
      </c>
      <c r="G204" t="str">
        <f>IF(OR('sbti evolution '!F204="T", 'sbti evolution '!F204="C"),
    _xlfn.XLOOKUP('sbti evolution '!A204, sbti!F:F, sbti!H:H, ""),
    ""
)</f>
        <v/>
      </c>
      <c r="H204" t="str">
        <f>IFERROR(
    IF(INDEX(sbti!J:J, MATCH(A204, sbti!F:F, 0))&lt;&gt;"", "T",
        IF(INDEX(sbti!K:K, MATCH(A204, sbti!F:F, 0))&lt;&gt;"", "C", "")
    ),
"")</f>
        <v/>
      </c>
      <c r="I204" t="str">
        <f>IFERROR(
    IF(INDEX(sbti!J:J, MATCH(A204, sbti!F:F, 0))&lt;&gt;"", INDEX(sbti!J:J, MATCH(A204, sbti!F:F, 0)),
        IF(INDEX(sbti!K:K, MATCH(A204, sbti!F:F, 0))&lt;&gt;"", INDEX(sbti!K:K, MATCH(A204, sbti!F:F, 0)), "")
    ),
"")</f>
        <v/>
      </c>
      <c r="J204" t="str">
        <f>IF(_xlfn.XLOOKUP(A204, sbti!L:L,sbti!M:M, "")="T","T",
IF(_xlfn.XLOOKUP(A204, sbti!L:L, sbti!M:M, "")="C","C",""))</f>
        <v/>
      </c>
      <c r="K204" t="str">
        <f>IF(OR(J204="T", J204="C"),
    _xlfn.XLOOKUP(A204, sbti!L:L,sbti!N:N),
    ""
)</f>
        <v/>
      </c>
      <c r="L204" t="str">
        <f>IF(_xlfn.XLOOKUP(A204, sbti!L:L,sbti!O:O, "")="s","T",
IF(_xlfn.XLOOKUP(A204, sbti!L:L, sbti!O:O, "")="c","C",""))</f>
        <v/>
      </c>
      <c r="M204" t="str">
        <f>IF(L204="T",_xlfn.XLOOKUP(A204,sbti!L:L,sbti!P:P,""),
IF(L204="C",_xlfn.XLOOKUP(A204,sbti!L:L,sbti!Q:Q,""),
""))</f>
        <v/>
      </c>
      <c r="N204" t="str">
        <f>IF(_xlfn.XLOOKUP(A204, sbti!R:R,sbti!S:S, "")="T","T",
IF(_xlfn.XLOOKUP(A204, sbti!R:R, sbti!S:S, "")="C","C",""))</f>
        <v/>
      </c>
      <c r="O204" t="str">
        <f>IF(OR(N204="T", N204="C"),
    _xlfn.XLOOKUP(A204, sbti!R:R,sbti!T:T),
    ""
)</f>
        <v/>
      </c>
      <c r="P204" t="str">
        <f>IFERROR(
    IF(INDEX(sbti!U:U, MATCH(A204, sbti!R:R, 0))&lt;&gt;"", "T",
        IF(INDEX(sbti!V:V, MATCH(A204, sbti!R:R, 0))&lt;&gt;"", "C", "")
    ),
"")</f>
        <v/>
      </c>
      <c r="Q204" t="str">
        <f>IFERROR(
    IF(INDEX(sbti!U:U, MATCH(A204, sbti!R:R, 0))&lt;&gt;"",
       INDEX(sbti!U:U, MATCH(A204, sbti!R:R, 0)),
       IF(INDEX(sbti!V:V, MATCH(A204, sbti!R:R, 0))&lt;&gt;"",
          INDEX(sbti!V:V, MATCH(A204, sbti!R:R, 0)),
          "")
    ),
"")</f>
        <v/>
      </c>
      <c r="R204" t="str">
        <f>IF(_xlfn.XLOOKUP(A204, sbti!W:W,sbti!X:X, "")="T","T",
IF(_xlfn.XLOOKUP(A204, sbti!W:W, sbti!X:X, "")="C","C",""))</f>
        <v/>
      </c>
      <c r="S204" t="str">
        <f>IF(R204="T",_xlfn.XLOOKUP(A204,sbti!W:W,sbti!Y:Y,""),
IF(R204="C",_xlfn.XLOOKUP(A204,sbti!W:W,sbti!Z:Z,""),
""))</f>
        <v/>
      </c>
    </row>
    <row r="205" spans="1:19">
      <c r="A205" t="str">
        <v>Sumitomo Mitsui Financial Group</v>
      </c>
      <c r="B205" t="str">
        <f>IF(_xlfn.XLOOKUP(A205, sbti!A:A,sbti!B:B, "")="Targets Set","T",
IF(_xlfn.XLOOKUP(A205, sbti!A:A, sbti!B:B, "")="Committed","C",""))</f>
        <v/>
      </c>
      <c r="C205" t="str">
        <f>IF(OR(B205="T", B205="C"),
    _xlfn.XLOOKUP(A205, sbti!A:A, sbti!C:C, ""),
    ""
)</f>
        <v/>
      </c>
      <c r="D205" t="str">
        <f>IF(_xlfn.XLOOKUP(A205, sbti!A:A,sbti!D:D, "")="Targets Set","T",
IF(_xlfn.XLOOKUP(A205, sbti!A:A, sbti!D:D, "")="Committed","C",""))</f>
        <v/>
      </c>
      <c r="E205" t="str">
        <f>IF(OR(D205="T", D205="C"),
    _xlfn.XLOOKUP(A205, sbti!A:A, sbti!E:E, ""),
    ""
)</f>
        <v/>
      </c>
      <c r="F205" t="str">
        <f>IF(_xlfn.XLOOKUP(A205, sbti!F:F, sbti!G:G, "")="Targets Set","T",
IF(_xlfn.XLOOKUP(A205, sbti!F:F, sbti!G:G, "")="Committed","C",""))</f>
        <v/>
      </c>
      <c r="G205" t="str">
        <f>IF(OR('sbti evolution '!F205="T", 'sbti evolution '!F205="C"),
    _xlfn.XLOOKUP('sbti evolution '!A205, sbti!F:F, sbti!H:H, ""),
    ""
)</f>
        <v/>
      </c>
      <c r="H205" t="str">
        <f>IFERROR(
    IF(INDEX(sbti!J:J, MATCH(A205, sbti!F:F, 0))&lt;&gt;"", "T",
        IF(INDEX(sbti!K:K, MATCH(A205, sbti!F:F, 0))&lt;&gt;"", "C", "")
    ),
"")</f>
        <v/>
      </c>
      <c r="I205" t="str">
        <f>IFERROR(
    IF(INDEX(sbti!J:J, MATCH(A205, sbti!F:F, 0))&lt;&gt;"", INDEX(sbti!J:J, MATCH(A205, sbti!F:F, 0)),
        IF(INDEX(sbti!K:K, MATCH(A205, sbti!F:F, 0))&lt;&gt;"", INDEX(sbti!K:K, MATCH(A205, sbti!F:F, 0)), "")
    ),
"")</f>
        <v/>
      </c>
      <c r="J205" t="str">
        <f>IF(_xlfn.XLOOKUP(A205, sbti!L:L,sbti!M:M, "")="T","T",
IF(_xlfn.XLOOKUP(A205, sbti!L:L, sbti!M:M, "")="C","C",""))</f>
        <v/>
      </c>
      <c r="K205" t="str">
        <f>IF(OR(J205="T", J205="C"),
    _xlfn.XLOOKUP(A205, sbti!L:L,sbti!N:N),
    ""
)</f>
        <v/>
      </c>
      <c r="L205" t="str">
        <f>IF(_xlfn.XLOOKUP(A205, sbti!L:L,sbti!O:O, "")="s","T",
IF(_xlfn.XLOOKUP(A205, sbti!L:L, sbti!O:O, "")="c","C",""))</f>
        <v/>
      </c>
      <c r="M205" t="str">
        <f>IF(L205="T",_xlfn.XLOOKUP(A205,sbti!L:L,sbti!P:P,""),
IF(L205="C",_xlfn.XLOOKUP(A205,sbti!L:L,sbti!Q:Q,""),
""))</f>
        <v/>
      </c>
      <c r="N205" t="str">
        <f>IF(_xlfn.XLOOKUP(A205, sbti!R:R,sbti!S:S, "")="T","T",
IF(_xlfn.XLOOKUP(A205, sbti!R:R, sbti!S:S, "")="C","C",""))</f>
        <v/>
      </c>
      <c r="O205" t="str">
        <f>IF(OR(N205="T", N205="C"),
    _xlfn.XLOOKUP(A205, sbti!R:R,sbti!T:T),
    ""
)</f>
        <v/>
      </c>
      <c r="P205" t="str">
        <f>IFERROR(
    IF(INDEX(sbti!U:U, MATCH(A205, sbti!R:R, 0))&lt;&gt;"", "T",
        IF(INDEX(sbti!V:V, MATCH(A205, sbti!R:R, 0))&lt;&gt;"", "C", "")
    ),
"")</f>
        <v/>
      </c>
      <c r="Q205" t="str">
        <f>IFERROR(
    IF(INDEX(sbti!U:U, MATCH(A205, sbti!R:R, 0))&lt;&gt;"",
       INDEX(sbti!U:U, MATCH(A205, sbti!R:R, 0)),
       IF(INDEX(sbti!V:V, MATCH(A205, sbti!R:R, 0))&lt;&gt;"",
          INDEX(sbti!V:V, MATCH(A205, sbti!R:R, 0)),
          "")
    ),
"")</f>
        <v/>
      </c>
      <c r="R205" t="str">
        <f>IF(_xlfn.XLOOKUP(A205, sbti!W:W,sbti!X:X, "")="T","T",
IF(_xlfn.XLOOKUP(A205, sbti!W:W, sbti!X:X, "")="C","C",""))</f>
        <v/>
      </c>
      <c r="S205" t="str">
        <f>IF(R205="T",_xlfn.XLOOKUP(A205,sbti!W:W,sbti!Y:Y,""),
IF(R205="C",_xlfn.XLOOKUP(A205,sbti!W:W,sbti!Z:Z,""),
""))</f>
        <v/>
      </c>
    </row>
    <row r="206" spans="1:19">
      <c r="A206" t="str">
        <v>Itau Unibanco Holding</v>
      </c>
      <c r="B206" t="str">
        <f>IF(_xlfn.XLOOKUP(A206, sbti!A:A,sbti!B:B, "")="Targets Set","T",
IF(_xlfn.XLOOKUP(A206, sbti!A:A, sbti!B:B, "")="Committed","C",""))</f>
        <v/>
      </c>
      <c r="C206" t="str">
        <f>IF(OR(B206="T", B206="C"),
    _xlfn.XLOOKUP(A206, sbti!A:A, sbti!C:C, ""),
    ""
)</f>
        <v/>
      </c>
      <c r="D206" t="str">
        <f>IF(_xlfn.XLOOKUP(A206, sbti!A:A,sbti!D:D, "")="Targets Set","T",
IF(_xlfn.XLOOKUP(A206, sbti!A:A, sbti!D:D, "")="Committed","C",""))</f>
        <v/>
      </c>
      <c r="E206" t="str">
        <f>IF(OR(D206="T", D206="C"),
    _xlfn.XLOOKUP(A206, sbti!A:A, sbti!E:E, ""),
    ""
)</f>
        <v/>
      </c>
      <c r="F206" t="str">
        <f>IF(_xlfn.XLOOKUP(A206, sbti!F:F, sbti!G:G, "")="Targets Set","T",
IF(_xlfn.XLOOKUP(A206, sbti!F:F, sbti!G:G, "")="Committed","C",""))</f>
        <v/>
      </c>
      <c r="G206" t="str">
        <f>IF(OR('sbti evolution '!F206="T", 'sbti evolution '!F206="C"),
    _xlfn.XLOOKUP('sbti evolution '!A206, sbti!F:F, sbti!H:H, ""),
    ""
)</f>
        <v/>
      </c>
      <c r="H206" t="str">
        <f>IFERROR(
    IF(INDEX(sbti!J:J, MATCH(A206, sbti!F:F, 0))&lt;&gt;"", "T",
        IF(INDEX(sbti!K:K, MATCH(A206, sbti!F:F, 0))&lt;&gt;"", "C", "")
    ),
"")</f>
        <v/>
      </c>
      <c r="I206" t="str">
        <f>IFERROR(
    IF(INDEX(sbti!J:J, MATCH(A206, sbti!F:F, 0))&lt;&gt;"", INDEX(sbti!J:J, MATCH(A206, sbti!F:F, 0)),
        IF(INDEX(sbti!K:K, MATCH(A206, sbti!F:F, 0))&lt;&gt;"", INDEX(sbti!K:K, MATCH(A206, sbti!F:F, 0)), "")
    ),
"")</f>
        <v/>
      </c>
      <c r="J206" t="str">
        <f>IF(_xlfn.XLOOKUP(A206, sbti!L:L,sbti!M:M, "")="T","T",
IF(_xlfn.XLOOKUP(A206, sbti!L:L, sbti!M:M, "")="C","C",""))</f>
        <v/>
      </c>
      <c r="K206" t="str">
        <f>IF(OR(J206="T", J206="C"),
    _xlfn.XLOOKUP(A206, sbti!L:L,sbti!N:N),
    ""
)</f>
        <v/>
      </c>
      <c r="L206" t="str">
        <f>IF(_xlfn.XLOOKUP(A206, sbti!L:L,sbti!O:O, "")="s","T",
IF(_xlfn.XLOOKUP(A206, sbti!L:L, sbti!O:O, "")="c","C",""))</f>
        <v/>
      </c>
      <c r="M206" t="str">
        <f>IF(L206="T",_xlfn.XLOOKUP(A206,sbti!L:L,sbti!P:P,""),
IF(L206="C",_xlfn.XLOOKUP(A206,sbti!L:L,sbti!Q:Q,""),
""))</f>
        <v/>
      </c>
      <c r="N206" t="str">
        <f>IF(_xlfn.XLOOKUP(A206, sbti!R:R,sbti!S:S, "")="T","T",
IF(_xlfn.XLOOKUP(A206, sbti!R:R, sbti!S:S, "")="C","C",""))</f>
        <v/>
      </c>
      <c r="O206" t="str">
        <f>IF(OR(N206="T", N206="C"),
    _xlfn.XLOOKUP(A206, sbti!R:R,sbti!T:T),
    ""
)</f>
        <v/>
      </c>
      <c r="P206" t="str">
        <f>IFERROR(
    IF(INDEX(sbti!U:U, MATCH(A206, sbti!R:R, 0))&lt;&gt;"", "T",
        IF(INDEX(sbti!V:V, MATCH(A206, sbti!R:R, 0))&lt;&gt;"", "C", "")
    ),
"")</f>
        <v/>
      </c>
      <c r="Q206" t="str">
        <f>IFERROR(
    IF(INDEX(sbti!U:U, MATCH(A206, sbti!R:R, 0))&lt;&gt;"",
       INDEX(sbti!U:U, MATCH(A206, sbti!R:R, 0)),
       IF(INDEX(sbti!V:V, MATCH(A206, sbti!R:R, 0))&lt;&gt;"",
          INDEX(sbti!V:V, MATCH(A206, sbti!R:R, 0)),
          "")
    ),
"")</f>
        <v/>
      </c>
      <c r="R206" t="str">
        <f>IF(_xlfn.XLOOKUP(A206, sbti!W:W,sbti!X:X, "")="T","T",
IF(_xlfn.XLOOKUP(A206, sbti!W:W, sbti!X:X, "")="C","C",""))</f>
        <v/>
      </c>
      <c r="S206" t="str">
        <f>IF(R206="T",_xlfn.XLOOKUP(A206,sbti!W:W,sbti!Y:Y,""),
IF(R206="C",_xlfn.XLOOKUP(A206,sbti!W:W,sbti!Z:Z,""),
""))</f>
        <v/>
      </c>
    </row>
    <row r="207" spans="1:19">
      <c r="A207" t="str">
        <v>Boeing</v>
      </c>
      <c r="B207" t="str">
        <f>IF(_xlfn.XLOOKUP(A207, sbti!A:A,sbti!B:B, "")="Targets Set","T",
IF(_xlfn.XLOOKUP(A207, sbti!A:A, sbti!B:B, "")="Committed","C",""))</f>
        <v/>
      </c>
      <c r="C207" t="str">
        <f>IF(OR(B207="T", B207="C"),
    _xlfn.XLOOKUP(A207, sbti!A:A, sbti!C:C, ""),
    ""
)</f>
        <v/>
      </c>
      <c r="D207" t="str">
        <f>IF(_xlfn.XLOOKUP(A207, sbti!A:A,sbti!D:D, "")="Targets Set","T",
IF(_xlfn.XLOOKUP(A207, sbti!A:A, sbti!D:D, "")="Committed","C",""))</f>
        <v/>
      </c>
      <c r="E207" t="str">
        <f>IF(OR(D207="T", D207="C"),
    _xlfn.XLOOKUP(A207, sbti!A:A, sbti!E:E, ""),
    ""
)</f>
        <v/>
      </c>
      <c r="F207" t="str">
        <f>IF(_xlfn.XLOOKUP(A207, sbti!F:F, sbti!G:G, "")="Targets Set","T",
IF(_xlfn.XLOOKUP(A207, sbti!F:F, sbti!G:G, "")="Committed","C",""))</f>
        <v/>
      </c>
      <c r="G207" t="str">
        <f>IF(OR('sbti evolution '!F207="T", 'sbti evolution '!F207="C"),
    _xlfn.XLOOKUP('sbti evolution '!A207, sbti!F:F, sbti!H:H, ""),
    ""
)</f>
        <v/>
      </c>
      <c r="H207" t="str">
        <f>IFERROR(
    IF(INDEX(sbti!J:J, MATCH(A207, sbti!F:F, 0))&lt;&gt;"", "T",
        IF(INDEX(sbti!K:K, MATCH(A207, sbti!F:F, 0))&lt;&gt;"", "C", "")
    ),
"")</f>
        <v/>
      </c>
      <c r="I207" t="str">
        <f>IFERROR(
    IF(INDEX(sbti!J:J, MATCH(A207, sbti!F:F, 0))&lt;&gt;"", INDEX(sbti!J:J, MATCH(A207, sbti!F:F, 0)),
        IF(INDEX(sbti!K:K, MATCH(A207, sbti!F:F, 0))&lt;&gt;"", INDEX(sbti!K:K, MATCH(A207, sbti!F:F, 0)), "")
    ),
"")</f>
        <v/>
      </c>
      <c r="J207" t="str">
        <f>IF(_xlfn.XLOOKUP(A207, sbti!L:L,sbti!M:M, "")="T","T",
IF(_xlfn.XLOOKUP(A207, sbti!L:L, sbti!M:M, "")="C","C",""))</f>
        <v/>
      </c>
      <c r="K207" t="str">
        <f>IF(OR(J207="T", J207="C"),
    _xlfn.XLOOKUP(A207, sbti!L:L,sbti!N:N),
    ""
)</f>
        <v/>
      </c>
      <c r="L207" t="str">
        <f>IF(_xlfn.XLOOKUP(A207, sbti!L:L,sbti!O:O, "")="s","T",
IF(_xlfn.XLOOKUP(A207, sbti!L:L, sbti!O:O, "")="c","C",""))</f>
        <v/>
      </c>
      <c r="M207" t="str">
        <f>IF(L207="T",_xlfn.XLOOKUP(A207,sbti!L:L,sbti!P:P,""),
IF(L207="C",_xlfn.XLOOKUP(A207,sbti!L:L,sbti!Q:Q,""),
""))</f>
        <v/>
      </c>
      <c r="N207" t="str">
        <f>IF(_xlfn.XLOOKUP(A207, sbti!R:R,sbti!S:S, "")="T","T",
IF(_xlfn.XLOOKUP(A207, sbti!R:R, sbti!S:S, "")="C","C",""))</f>
        <v/>
      </c>
      <c r="O207" t="str">
        <f>IF(OR(N207="T", N207="C"),
    _xlfn.XLOOKUP(A207, sbti!R:R,sbti!T:T),
    ""
)</f>
        <v/>
      </c>
      <c r="P207" t="str">
        <f>IFERROR(
    IF(INDEX(sbti!U:U, MATCH(A207, sbti!R:R, 0))&lt;&gt;"", "T",
        IF(INDEX(sbti!V:V, MATCH(A207, sbti!R:R, 0))&lt;&gt;"", "C", "")
    ),
"")</f>
        <v>C</v>
      </c>
      <c r="Q207">
        <f>IFERROR(
    IF(INDEX(sbti!U:U, MATCH(A207, sbti!R:R, 0))&lt;&gt;"",
       INDEX(sbti!U:U, MATCH(A207, sbti!R:R, 0)),
       IF(INDEX(sbti!V:V, MATCH(A207, sbti!R:R, 0))&lt;&gt;"",
          INDEX(sbti!V:V, MATCH(A207, sbti!R:R, 0)),
          "")
    ),
"")</f>
        <v>2030</v>
      </c>
      <c r="R207" t="str">
        <f>IF(_xlfn.XLOOKUP(A207, sbti!W:W,sbti!X:X, "")="T","T",
IF(_xlfn.XLOOKUP(A207, sbti!W:W, sbti!X:X, "")="C","C",""))</f>
        <v/>
      </c>
      <c r="S207" t="str">
        <f>IF(R207="T",_xlfn.XLOOKUP(A207,sbti!W:W,sbti!Y:Y,""),
IF(R207="C",_xlfn.XLOOKUP(A207,sbti!W:W,sbti!Z:Z,""),
""))</f>
        <v/>
      </c>
    </row>
    <row r="208" spans="1:19">
      <c r="A208" t="str">
        <v>AEON</v>
      </c>
      <c r="B208" t="str">
        <f>IF(_xlfn.XLOOKUP(A208, sbti!A:A,sbti!B:B, "")="Targets Set","T",
IF(_xlfn.XLOOKUP(A208, sbti!A:A, sbti!B:B, "")="Committed","C",""))</f>
        <v>T</v>
      </c>
      <c r="C208">
        <f>IF(OR(B208="T", B208="C"),
    _xlfn.XLOOKUP(A208, sbti!A:A, sbti!C:C, ""),
    ""
)</f>
        <v>2030</v>
      </c>
      <c r="D208" t="str">
        <f>IF(_xlfn.XLOOKUP(A208, sbti!A:A,sbti!D:D, "")="Targets Set","T",
IF(_xlfn.XLOOKUP(A208, sbti!A:A, sbti!D:D, "")="Committed","C",""))</f>
        <v/>
      </c>
      <c r="E208" t="str">
        <f>IF(OR(D208="T", D208="C"),
    _xlfn.XLOOKUP(A208, sbti!A:A, sbti!E:E, ""),
    ""
)</f>
        <v/>
      </c>
      <c r="F208" t="str">
        <f>IF(_xlfn.XLOOKUP(A208, sbti!F:F, sbti!G:G, "")="Targets Set","T",
IF(_xlfn.XLOOKUP(A208, sbti!F:F, sbti!G:G, "")="Committed","C",""))</f>
        <v>T</v>
      </c>
      <c r="G208">
        <f>IF(OR('sbti evolution '!F208="T", 'sbti evolution '!F208="C"),
    _xlfn.XLOOKUP('sbti evolution '!A208, sbti!F:F, sbti!H:H, ""),
    ""
)</f>
        <v>2030</v>
      </c>
      <c r="H208" t="str">
        <f>IFERROR(
    IF(INDEX(sbti!J:J, MATCH(A208, sbti!F:F, 0))&lt;&gt;"", "T",
        IF(INDEX(sbti!K:K, MATCH(A208, sbti!F:F, 0))&lt;&gt;"", "C", "")
    ),
"")</f>
        <v>C</v>
      </c>
      <c r="I208">
        <f>IFERROR(
    IF(INDEX(sbti!J:J, MATCH(A208, sbti!F:F, 0))&lt;&gt;"", INDEX(sbti!J:J, MATCH(A208, sbti!F:F, 0)),
        IF(INDEX(sbti!K:K, MATCH(A208, sbti!F:F, 0))&lt;&gt;"", INDEX(sbti!K:K, MATCH(A208, sbti!F:F, 0)), "")
    ),
"")</f>
        <v>2021</v>
      </c>
      <c r="J208" t="str">
        <f>IF(_xlfn.XLOOKUP(A208, sbti!L:L,sbti!M:M, "")="T","T",
IF(_xlfn.XLOOKUP(A208, sbti!L:L, sbti!M:M, "")="C","C",""))</f>
        <v>T</v>
      </c>
      <c r="K208">
        <f>IF(OR(J208="T", J208="C"),
    _xlfn.XLOOKUP(A208, sbti!L:L,sbti!N:N),
    ""
)</f>
        <v>2030</v>
      </c>
      <c r="L208" t="str">
        <f>IF(_xlfn.XLOOKUP(A208, sbti!L:L,sbti!O:O, "")="s","T",
IF(_xlfn.XLOOKUP(A208, sbti!L:L, sbti!O:O, "")="c","C",""))</f>
        <v>C</v>
      </c>
      <c r="M208">
        <f>IF(L208="T",_xlfn.XLOOKUP(A208,sbti!L:L,sbti!P:P,""),
IF(L208="C",_xlfn.XLOOKUP(A208,sbti!L:L,sbti!Q:Q,""),
""))</f>
        <v>2021</v>
      </c>
      <c r="N208" t="str">
        <f>IF(_xlfn.XLOOKUP(A208, sbti!R:R,sbti!S:S, "")="T","T",
IF(_xlfn.XLOOKUP(A208, sbti!R:R, sbti!S:S, "")="C","C",""))</f>
        <v>T</v>
      </c>
      <c r="O208">
        <f>IF(OR(N208="T", N208="C"),
    _xlfn.XLOOKUP(A208, sbti!R:R,sbti!T:T),
    ""
)</f>
        <v>2030</v>
      </c>
      <c r="P208" t="str">
        <f>IFERROR(
    IF(INDEX(sbti!U:U, MATCH(A208, sbti!R:R, 0))&lt;&gt;"", "T",
        IF(INDEX(sbti!V:V, MATCH(A208, sbti!R:R, 0))&lt;&gt;"", "C", "")
    ),
"")</f>
        <v>C</v>
      </c>
      <c r="Q208">
        <f>IFERROR(
    IF(INDEX(sbti!U:U, MATCH(A208, sbti!R:R, 0))&lt;&gt;"",
       INDEX(sbti!U:U, MATCH(A208, sbti!R:R, 0)),
       IF(INDEX(sbti!V:V, MATCH(A208, sbti!R:R, 0))&lt;&gt;"",
          INDEX(sbti!V:V, MATCH(A208, sbti!R:R, 0)),
          "")
    ),
"")</f>
        <v>2030</v>
      </c>
      <c r="R208" t="str">
        <f>IF(_xlfn.XLOOKUP(A208, sbti!W:W,sbti!X:X, "")="T","T",
IF(_xlfn.XLOOKUP(A208, sbti!W:W, sbti!X:X, "")="C","C",""))</f>
        <v>T</v>
      </c>
      <c r="S208">
        <f>IF(R208="T",_xlfn.XLOOKUP(A208,sbti!W:W,sbti!Y:Y,""),
IF(R208="C",_xlfn.XLOOKUP(A208,sbti!W:W,sbti!Z:Z,""),
""))</f>
        <v>2030</v>
      </c>
    </row>
    <row r="209" spans="1:19">
      <c r="A209" t="str">
        <v>Xiamen ITG Holding Group</v>
      </c>
      <c r="B209" t="str">
        <f>IF(_xlfn.XLOOKUP(A209, sbti!A:A,sbti!B:B, "")="Targets Set","T",
IF(_xlfn.XLOOKUP(A209, sbti!A:A, sbti!B:B, "")="Committed","C",""))</f>
        <v/>
      </c>
      <c r="C209" t="str">
        <f>IF(OR(B209="T", B209="C"),
    _xlfn.XLOOKUP(A209, sbti!A:A, sbti!C:C, ""),
    ""
)</f>
        <v/>
      </c>
      <c r="D209" t="str">
        <f>IF(_xlfn.XLOOKUP(A209, sbti!A:A,sbti!D:D, "")="Targets Set","T",
IF(_xlfn.XLOOKUP(A209, sbti!A:A, sbti!D:D, "")="Committed","C",""))</f>
        <v/>
      </c>
      <c r="E209" t="str">
        <f>IF(OR(D209="T", D209="C"),
    _xlfn.XLOOKUP(A209, sbti!A:A, sbti!E:E, ""),
    ""
)</f>
        <v/>
      </c>
      <c r="F209" t="str">
        <f>IF(_xlfn.XLOOKUP(A209, sbti!F:F, sbti!G:G, "")="Targets Set","T",
IF(_xlfn.XLOOKUP(A209, sbti!F:F, sbti!G:G, "")="Committed","C",""))</f>
        <v/>
      </c>
      <c r="G209" t="str">
        <f>IF(OR('sbti evolution '!F209="T", 'sbti evolution '!F209="C"),
    _xlfn.XLOOKUP('sbti evolution '!A209, sbti!F:F, sbti!H:H, ""),
    ""
)</f>
        <v/>
      </c>
      <c r="H209" t="str">
        <f>IFERROR(
    IF(INDEX(sbti!J:J, MATCH(A209, sbti!F:F, 0))&lt;&gt;"", "T",
        IF(INDEX(sbti!K:K, MATCH(A209, sbti!F:F, 0))&lt;&gt;"", "C", "")
    ),
"")</f>
        <v/>
      </c>
      <c r="I209" t="str">
        <f>IFERROR(
    IF(INDEX(sbti!J:J, MATCH(A209, sbti!F:F, 0))&lt;&gt;"", INDEX(sbti!J:J, MATCH(A209, sbti!F:F, 0)),
        IF(INDEX(sbti!K:K, MATCH(A209, sbti!F:F, 0))&lt;&gt;"", INDEX(sbti!K:K, MATCH(A209, sbti!F:F, 0)), "")
    ),
"")</f>
        <v/>
      </c>
      <c r="J209" t="str">
        <f>IF(_xlfn.XLOOKUP(A209, sbti!L:L,sbti!M:M, "")="T","T",
IF(_xlfn.XLOOKUP(A209, sbti!L:L, sbti!M:M, "")="C","C",""))</f>
        <v/>
      </c>
      <c r="K209" t="str">
        <f>IF(OR(J209="T", J209="C"),
    _xlfn.XLOOKUP(A209, sbti!L:L,sbti!N:N),
    ""
)</f>
        <v/>
      </c>
      <c r="L209" t="str">
        <f>IF(_xlfn.XLOOKUP(A209, sbti!L:L,sbti!O:O, "")="s","T",
IF(_xlfn.XLOOKUP(A209, sbti!L:L, sbti!O:O, "")="c","C",""))</f>
        <v/>
      </c>
      <c r="M209" t="str">
        <f>IF(L209="T",_xlfn.XLOOKUP(A209,sbti!L:L,sbti!P:P,""),
IF(L209="C",_xlfn.XLOOKUP(A209,sbti!L:L,sbti!Q:Q,""),
""))</f>
        <v/>
      </c>
      <c r="N209" t="str">
        <f>IF(_xlfn.XLOOKUP(A209, sbti!R:R,sbti!S:S, "")="T","T",
IF(_xlfn.XLOOKUP(A209, sbti!R:R, sbti!S:S, "")="C","C",""))</f>
        <v/>
      </c>
      <c r="O209" t="str">
        <f>IF(OR(N209="T", N209="C"),
    _xlfn.XLOOKUP(A209, sbti!R:R,sbti!T:T),
    ""
)</f>
        <v/>
      </c>
      <c r="P209" t="str">
        <f>IFERROR(
    IF(INDEX(sbti!U:U, MATCH(A209, sbti!R:R, 0))&lt;&gt;"", "T",
        IF(INDEX(sbti!V:V, MATCH(A209, sbti!R:R, 0))&lt;&gt;"", "C", "")
    ),
"")</f>
        <v/>
      </c>
      <c r="Q209" t="str">
        <f>IFERROR(
    IF(INDEX(sbti!U:U, MATCH(A209, sbti!R:R, 0))&lt;&gt;"",
       INDEX(sbti!U:U, MATCH(A209, sbti!R:R, 0)),
       IF(INDEX(sbti!V:V, MATCH(A209, sbti!R:R, 0))&lt;&gt;"",
          INDEX(sbti!V:V, MATCH(A209, sbti!R:R, 0)),
          "")
    ),
"")</f>
        <v/>
      </c>
      <c r="R209" t="str">
        <f>IF(_xlfn.XLOOKUP(A209, sbti!W:W,sbti!X:X, "")="T","T",
IF(_xlfn.XLOOKUP(A209, sbti!W:W, sbti!X:X, "")="C","C",""))</f>
        <v/>
      </c>
      <c r="S209" t="str">
        <f>IF(R209="T",_xlfn.XLOOKUP(A209,sbti!W:W,sbti!Y:Y,""),
IF(R209="C",_xlfn.XLOOKUP(A209,sbti!W:W,sbti!Z:Z,""),
""))</f>
        <v/>
      </c>
    </row>
    <row r="210" spans="1:19">
      <c r="A210" t="str">
        <v>Zurich Insurance Group</v>
      </c>
      <c r="B210" t="str">
        <f>IF(_xlfn.XLOOKUP(A210, sbti!A:A,sbti!B:B, "")="Targets Set","T",
IF(_xlfn.XLOOKUP(A210, sbti!A:A, sbti!B:B, "")="Committed","C",""))</f>
        <v/>
      </c>
      <c r="C210" t="str">
        <f>IF(OR(B210="T", B210="C"),
    _xlfn.XLOOKUP(A210, sbti!A:A, sbti!C:C, ""),
    ""
)</f>
        <v/>
      </c>
      <c r="D210" t="str">
        <f>IF(_xlfn.XLOOKUP(A210, sbti!A:A,sbti!D:D, "")="Targets Set","T",
IF(_xlfn.XLOOKUP(A210, sbti!A:A, sbti!D:D, "")="Committed","C",""))</f>
        <v/>
      </c>
      <c r="E210" t="str">
        <f>IF(OR(D210="T", D210="C"),
    _xlfn.XLOOKUP(A210, sbti!A:A, sbti!E:E, ""),
    ""
)</f>
        <v/>
      </c>
      <c r="F210" t="str">
        <f>IF(_xlfn.XLOOKUP(A210, sbti!F:F, sbti!G:G, "")="Targets Set","T",
IF(_xlfn.XLOOKUP(A210, sbti!F:F, sbti!G:G, "")="Committed","C",""))</f>
        <v>C</v>
      </c>
      <c r="G210">
        <f>IF(OR('sbti evolution '!F210="T", 'sbti evolution '!F210="C"),
    _xlfn.XLOOKUP('sbti evolution '!A210, sbti!F:F, sbti!H:H, ""),
    ""
)</f>
        <v>2030</v>
      </c>
      <c r="H210" t="str">
        <f>IFERROR(
    IF(INDEX(sbti!J:J, MATCH(A210, sbti!F:F, 0))&lt;&gt;"", "T",
        IF(INDEX(sbti!K:K, MATCH(A210, sbti!F:F, 0))&lt;&gt;"", "C", "")
    ),
"")</f>
        <v>C</v>
      </c>
      <c r="I210">
        <f>IFERROR(
    IF(INDEX(sbti!J:J, MATCH(A210, sbti!F:F, 0))&lt;&gt;"", INDEX(sbti!J:J, MATCH(A210, sbti!F:F, 0)),
        IF(INDEX(sbti!K:K, MATCH(A210, sbti!F:F, 0))&lt;&gt;"", INDEX(sbti!K:K, MATCH(A210, sbti!F:F, 0)), "")
    ),
"")</f>
        <v>2019</v>
      </c>
      <c r="J210" t="str">
        <f>IF(_xlfn.XLOOKUP(A210, sbti!L:L,sbti!M:M, "")="T","T",
IF(_xlfn.XLOOKUP(A210, sbti!L:L, sbti!M:M, "")="C","C",""))</f>
        <v>C</v>
      </c>
      <c r="K210">
        <f>IF(OR(J210="T", J210="C"),
    _xlfn.XLOOKUP(A210, sbti!L:L,sbti!N:N),
    ""
)</f>
        <v>2030</v>
      </c>
      <c r="L210" t="str">
        <f>IF(_xlfn.XLOOKUP(A210, sbti!L:L,sbti!O:O, "")="s","T",
IF(_xlfn.XLOOKUP(A210, sbti!L:L, sbti!O:O, "")="c","C",""))</f>
        <v/>
      </c>
      <c r="M210" t="str">
        <f>IF(L210="T",_xlfn.XLOOKUP(A210,sbti!L:L,sbti!P:P,""),
IF(L210="C",_xlfn.XLOOKUP(A210,sbti!L:L,sbti!Q:Q,""),
""))</f>
        <v/>
      </c>
      <c r="N210" t="str">
        <f>IF(_xlfn.XLOOKUP(A210, sbti!R:R,sbti!S:S, "")="T","T",
IF(_xlfn.XLOOKUP(A210, sbti!R:R, sbti!S:S, "")="C","C",""))</f>
        <v>C</v>
      </c>
      <c r="O210">
        <f>IF(OR(N210="T", N210="C"),
    _xlfn.XLOOKUP(A210, sbti!R:R,sbti!T:T),
    ""
)</f>
        <v>2030</v>
      </c>
      <c r="P210" t="str">
        <f>IFERROR(
    IF(INDEX(sbti!U:U, MATCH(A210, sbti!R:R, 0))&lt;&gt;"", "T",
        IF(INDEX(sbti!V:V, MATCH(A210, sbti!R:R, 0))&lt;&gt;"", "C", "")
    ),
"")</f>
        <v/>
      </c>
      <c r="Q210" t="str">
        <f>IFERROR(
    IF(INDEX(sbti!U:U, MATCH(A210, sbti!R:R, 0))&lt;&gt;"",
       INDEX(sbti!U:U, MATCH(A210, sbti!R:R, 0)),
       IF(INDEX(sbti!V:V, MATCH(A210, sbti!R:R, 0))&lt;&gt;"",
          INDEX(sbti!V:V, MATCH(A210, sbti!R:R, 0)),
          "")
    ),
"")</f>
        <v/>
      </c>
      <c r="R210" t="str">
        <f>IF(_xlfn.XLOOKUP(A210, sbti!W:W,sbti!X:X, "")="T","T",
IF(_xlfn.XLOOKUP(A210, sbti!W:W, sbti!X:X, "")="C","C",""))</f>
        <v>C</v>
      </c>
      <c r="S210">
        <f>IF(R210="T",_xlfn.XLOOKUP(A210,sbti!W:W,sbti!Y:Y,""),
IF(R210="C",_xlfn.XLOOKUP(A210,sbti!W:W,sbti!Z:Z,""),
""))</f>
        <v>2019</v>
      </c>
    </row>
    <row r="211" spans="1:19">
      <c r="A211" t="str">
        <v>Unilever</v>
      </c>
      <c r="B211" t="str">
        <f>IF(_xlfn.XLOOKUP(A211, sbti!A:A,sbti!B:B, "")="Targets Set","T",
IF(_xlfn.XLOOKUP(A211, sbti!A:A, sbti!B:B, "")="Committed","C",""))</f>
        <v>T</v>
      </c>
      <c r="C211">
        <f>IF(OR(B211="T", B211="C"),
    _xlfn.XLOOKUP(A211, sbti!A:A, sbti!C:C, ""),
    ""
)</f>
        <v>2030</v>
      </c>
      <c r="D211" t="str">
        <f>IF(_xlfn.XLOOKUP(A211, sbti!A:A,sbti!D:D, "")="Targets Set","T",
IF(_xlfn.XLOOKUP(A211, sbti!A:A, sbti!D:D, "")="Committed","C",""))</f>
        <v/>
      </c>
      <c r="E211" t="str">
        <f>IF(OR(D211="T", D211="C"),
    _xlfn.XLOOKUP(A211, sbti!A:A, sbti!E:E, ""),
    ""
)</f>
        <v/>
      </c>
      <c r="F211" t="str">
        <f>IF(_xlfn.XLOOKUP(A211, sbti!F:F, sbti!G:G, "")="Targets Set","T",
IF(_xlfn.XLOOKUP(A211, sbti!F:F, sbti!G:G, "")="Committed","C",""))</f>
        <v>T</v>
      </c>
      <c r="G211">
        <f>IF(OR('sbti evolution '!F211="T", 'sbti evolution '!F211="C"),
    _xlfn.XLOOKUP('sbti evolution '!A211, sbti!F:F, sbti!H:H, ""),
    ""
)</f>
        <v>2030</v>
      </c>
      <c r="H211" t="str">
        <f>IFERROR(
    IF(INDEX(sbti!J:J, MATCH(A211, sbti!F:F, 0))&lt;&gt;"", "T",
        IF(INDEX(sbti!K:K, MATCH(A211, sbti!F:F, 0))&lt;&gt;"", "C", "")
    ),
"")</f>
        <v>C</v>
      </c>
      <c r="I211">
        <f>IFERROR(
    IF(INDEX(sbti!J:J, MATCH(A211, sbti!F:F, 0))&lt;&gt;"", INDEX(sbti!J:J, MATCH(A211, sbti!F:F, 0)),
        IF(INDEX(sbti!K:K, MATCH(A211, sbti!F:F, 0))&lt;&gt;"", INDEX(sbti!K:K, MATCH(A211, sbti!F:F, 0)), "")
    ),
"")</f>
        <v>2024</v>
      </c>
      <c r="J211" t="str">
        <f>IF(_xlfn.XLOOKUP(A211, sbti!L:L,sbti!M:M, "")="T","T",
IF(_xlfn.XLOOKUP(A211, sbti!L:L, sbti!M:M, "")="C","C",""))</f>
        <v>T</v>
      </c>
      <c r="K211">
        <f>IF(OR(J211="T", J211="C"),
    _xlfn.XLOOKUP(A211, sbti!L:L,sbti!N:N),
    ""
)</f>
        <v>2030</v>
      </c>
      <c r="L211" t="str">
        <f>IF(_xlfn.XLOOKUP(A211, sbti!L:L,sbti!O:O, "")="s","T",
IF(_xlfn.XLOOKUP(A211, sbti!L:L, sbti!O:O, "")="c","C",""))</f>
        <v>C</v>
      </c>
      <c r="M211">
        <f>IF(L211="T",_xlfn.XLOOKUP(A211,sbti!L:L,sbti!P:P,""),
IF(L211="C",_xlfn.XLOOKUP(A211,sbti!L:L,sbti!Q:Q,""),
""))</f>
        <v>2017</v>
      </c>
      <c r="N211" t="str">
        <f>IF(_xlfn.XLOOKUP(A211, sbti!R:R,sbti!S:S, "")="T","T",
IF(_xlfn.XLOOKUP(A211, sbti!R:R, sbti!S:S, "")="C","C",""))</f>
        <v>T</v>
      </c>
      <c r="O211">
        <f>IF(OR(N211="T", N211="C"),
    _xlfn.XLOOKUP(A211, sbti!R:R,sbti!T:T),
    ""
)</f>
        <v>2030</v>
      </c>
      <c r="P211" t="str">
        <f>IFERROR(
    IF(INDEX(sbti!U:U, MATCH(A211, sbti!R:R, 0))&lt;&gt;"", "T",
        IF(INDEX(sbti!V:V, MATCH(A211, sbti!R:R, 0))&lt;&gt;"", "C", "")
    ),
"")</f>
        <v>C</v>
      </c>
      <c r="Q211">
        <f>IFERROR(
    IF(INDEX(sbti!U:U, MATCH(A211, sbti!R:R, 0))&lt;&gt;"",
       INDEX(sbti!U:U, MATCH(A211, sbti!R:R, 0)),
       IF(INDEX(sbti!V:V, MATCH(A211, sbti!R:R, 0))&lt;&gt;"",
          INDEX(sbti!V:V, MATCH(A211, sbti!R:R, 0)),
          "")
    ),
"")</f>
        <v>2030</v>
      </c>
      <c r="R211" t="str">
        <f>IF(_xlfn.XLOOKUP(A211, sbti!W:W,sbti!X:X, "")="T","T",
IF(_xlfn.XLOOKUP(A211, sbti!W:W, sbti!X:X, "")="C","C",""))</f>
        <v>T</v>
      </c>
      <c r="S211">
        <f>IF(R211="T",_xlfn.XLOOKUP(A211,sbti!W:W,sbti!Y:Y,""),
IF(R211="C",_xlfn.XLOOKUP(A211,sbti!W:W,sbti!Z:Z,""),
""))</f>
        <v>2030</v>
      </c>
    </row>
    <row r="212" spans="1:19">
      <c r="A212" t="str">
        <v>Accenture</v>
      </c>
      <c r="B212" t="str">
        <f>IF(_xlfn.XLOOKUP(A212, sbti!A:A,sbti!B:B, "")="Targets Set","T",
IF(_xlfn.XLOOKUP(A212, sbti!A:A, sbti!B:B, "")="Committed","C",""))</f>
        <v>T</v>
      </c>
      <c r="C212">
        <f>IF(OR(B212="T", B212="C"),
    _xlfn.XLOOKUP(A212, sbti!A:A, sbti!C:C, ""),
    ""
)</f>
        <v>2030</v>
      </c>
      <c r="D212" t="str">
        <f>IF(_xlfn.XLOOKUP(A212, sbti!A:A,sbti!D:D, "")="Targets Set","T",
IF(_xlfn.XLOOKUP(A212, sbti!A:A, sbti!D:D, "")="Committed","C",""))</f>
        <v>T</v>
      </c>
      <c r="E212">
        <f>IF(OR(D212="T", D212="C"),
    _xlfn.XLOOKUP(A212, sbti!A:A, sbti!E:E, ""),
    ""
)</f>
        <v>2040</v>
      </c>
      <c r="F212" t="str">
        <f>IF(_xlfn.XLOOKUP(A212, sbti!F:F, sbti!G:G, "")="Targets Set","T",
IF(_xlfn.XLOOKUP(A212, sbti!F:F, sbti!G:G, "")="Committed","C",""))</f>
        <v>T</v>
      </c>
      <c r="G212">
        <f>IF(OR('sbti evolution '!F212="T", 'sbti evolution '!F212="C"),
    _xlfn.XLOOKUP('sbti evolution '!A212, sbti!F:F, sbti!H:H, ""),
    ""
)</f>
        <v>2030</v>
      </c>
      <c r="H212" t="str">
        <f>IFERROR(
    IF(INDEX(sbti!J:J, MATCH(A212, sbti!F:F, 0))&lt;&gt;"", "T",
        IF(INDEX(sbti!K:K, MATCH(A212, sbti!F:F, 0))&lt;&gt;"", "C", "")
    ),
"")</f>
        <v>T</v>
      </c>
      <c r="I212">
        <f>IFERROR(
    IF(INDEX(sbti!J:J, MATCH(A212, sbti!F:F, 0))&lt;&gt;"", INDEX(sbti!J:J, MATCH(A212, sbti!F:F, 0)),
        IF(INDEX(sbti!K:K, MATCH(A212, sbti!F:F, 0))&lt;&gt;"", INDEX(sbti!K:K, MATCH(A212, sbti!F:F, 0)), "")
    ),
"")</f>
        <v>2040</v>
      </c>
      <c r="J212" t="str">
        <f>IF(_xlfn.XLOOKUP(A212, sbti!L:L,sbti!M:M, "")="T","T",
IF(_xlfn.XLOOKUP(A212, sbti!L:L, sbti!M:M, "")="C","C",""))</f>
        <v>T</v>
      </c>
      <c r="K212">
        <f>IF(OR(J212="T", J212="C"),
    _xlfn.XLOOKUP(A212, sbti!L:L,sbti!N:N),
    ""
)</f>
        <v>2025</v>
      </c>
      <c r="L212" t="str">
        <f>IF(_xlfn.XLOOKUP(A212, sbti!L:L,sbti!O:O, "")="s","T",
IF(_xlfn.XLOOKUP(A212, sbti!L:L, sbti!O:O, "")="c","C",""))</f>
        <v>C</v>
      </c>
      <c r="M212">
        <f>IF(L212="T",_xlfn.XLOOKUP(A212,sbti!L:L,sbti!P:P,""),
IF(L212="C",_xlfn.XLOOKUP(A212,sbti!L:L,sbti!Q:Q,""),
""))</f>
        <v>2018</v>
      </c>
      <c r="N212" t="str">
        <f>IF(_xlfn.XLOOKUP(A212, sbti!R:R,sbti!S:S, "")="T","T",
IF(_xlfn.XLOOKUP(A212, sbti!R:R, sbti!S:S, "")="C","C",""))</f>
        <v>T</v>
      </c>
      <c r="O212">
        <f>IF(OR(N212="T", N212="C"),
    _xlfn.XLOOKUP(A212, sbti!R:R,sbti!T:T),
    ""
)</f>
        <v>0</v>
      </c>
      <c r="P212" t="str">
        <f>IFERROR(
    IF(INDEX(sbti!U:U, MATCH(A212, sbti!R:R, 0))&lt;&gt;"", "T",
        IF(INDEX(sbti!V:V, MATCH(A212, sbti!R:R, 0))&lt;&gt;"", "C", "")
    ),
"")</f>
        <v/>
      </c>
      <c r="Q212" t="str">
        <f>IFERROR(
    IF(INDEX(sbti!U:U, MATCH(A212, sbti!R:R, 0))&lt;&gt;"",
       INDEX(sbti!U:U, MATCH(A212, sbti!R:R, 0)),
       IF(INDEX(sbti!V:V, MATCH(A212, sbti!R:R, 0))&lt;&gt;"",
          INDEX(sbti!V:V, MATCH(A212, sbti!R:R, 0)),
          "")
    ),
"")</f>
        <v/>
      </c>
      <c r="R212" t="str">
        <f>IF(_xlfn.XLOOKUP(A212, sbti!W:W,sbti!X:X, "")="T","T",
IF(_xlfn.XLOOKUP(A212, sbti!W:W, sbti!X:X, "")="C","C",""))</f>
        <v>T</v>
      </c>
      <c r="S212">
        <f>IF(R212="T",_xlfn.XLOOKUP(A212,sbti!W:W,sbti!Y:Y,""),
IF(R212="C",_xlfn.XLOOKUP(A212,sbti!W:W,sbti!Z:Z,""),
""))</f>
        <v>2025</v>
      </c>
    </row>
    <row r="213" spans="1:19">
      <c r="A213" t="str">
        <v>COSCO Shipping</v>
      </c>
      <c r="B213" t="str">
        <f>IF(_xlfn.XLOOKUP(A213, sbti!A:A,sbti!B:B, "")="Targets Set","T",
IF(_xlfn.XLOOKUP(A213, sbti!A:A, sbti!B:B, "")="Committed","C",""))</f>
        <v>T</v>
      </c>
      <c r="C213">
        <f>IF(OR(B213="T", B213="C"),
    _xlfn.XLOOKUP(A213, sbti!A:A, sbti!C:C, ""),
    ""
)</f>
        <v>2030</v>
      </c>
      <c r="D213" t="str">
        <f>IF(_xlfn.XLOOKUP(A213, sbti!A:A,sbti!D:D, "")="Targets Set","T",
IF(_xlfn.XLOOKUP(A213, sbti!A:A, sbti!D:D, "")="Committed","C",""))</f>
        <v>T</v>
      </c>
      <c r="E213">
        <f>IF(OR(D213="T", D213="C"),
    _xlfn.XLOOKUP(A213, sbti!A:A, sbti!E:E, ""),
    ""
)</f>
        <v>2050</v>
      </c>
      <c r="F213" t="str">
        <f>IF(_xlfn.XLOOKUP(A213, sbti!F:F, sbti!G:G, "")="Targets Set","T",
IF(_xlfn.XLOOKUP(A213, sbti!F:F, sbti!G:G, "")="Committed","C",""))</f>
        <v>T</v>
      </c>
      <c r="G213">
        <f>IF(OR('sbti evolution '!F213="T", 'sbti evolution '!F213="C"),
    _xlfn.XLOOKUP('sbti evolution '!A213, sbti!F:F, sbti!H:H, ""),
    ""
)</f>
        <v>2030</v>
      </c>
      <c r="H213" t="str">
        <f>IFERROR(
    IF(INDEX(sbti!J:J, MATCH(A213, sbti!F:F, 0))&lt;&gt;"", "T",
        IF(INDEX(sbti!K:K, MATCH(A213, sbti!F:F, 0))&lt;&gt;"", "C", "")
    ),
"")</f>
        <v>T</v>
      </c>
      <c r="I213">
        <f>IFERROR(
    IF(INDEX(sbti!J:J, MATCH(A213, sbti!F:F, 0))&lt;&gt;"", INDEX(sbti!J:J, MATCH(A213, sbti!F:F, 0)),
        IF(INDEX(sbti!K:K, MATCH(A213, sbti!F:F, 0))&lt;&gt;"", INDEX(sbti!K:K, MATCH(A213, sbti!F:F, 0)), "")
    ),
"")</f>
        <v>2050</v>
      </c>
      <c r="J213" t="str">
        <f>IF(_xlfn.XLOOKUP(A213, sbti!L:L,sbti!M:M, "")="T","T",
IF(_xlfn.XLOOKUP(A213, sbti!L:L, sbti!M:M, "")="C","C",""))</f>
        <v>T</v>
      </c>
      <c r="K213">
        <f>IF(OR(J213="T", J213="C"),
    _xlfn.XLOOKUP(A213, sbti!L:L,sbti!N:N),
    ""
)</f>
        <v>2030</v>
      </c>
      <c r="L213" t="str">
        <f>IF(_xlfn.XLOOKUP(A213, sbti!L:L,sbti!O:O, "")="s","T",
IF(_xlfn.XLOOKUP(A213, sbti!L:L, sbti!O:O, "")="c","C",""))</f>
        <v>T</v>
      </c>
      <c r="M213">
        <f>IF(L213="T",_xlfn.XLOOKUP(A213,sbti!L:L,sbti!P:P,""),
IF(L213="C",_xlfn.XLOOKUP(A213,sbti!L:L,sbti!Q:Q,""),
""))</f>
        <v>2050</v>
      </c>
      <c r="N213" t="str">
        <f>IF(_xlfn.XLOOKUP(A213, sbti!R:R,sbti!S:S, "")="T","T",
IF(_xlfn.XLOOKUP(A213, sbti!R:R, sbti!S:S, "")="C","C",""))</f>
        <v/>
      </c>
      <c r="O213" t="str">
        <f>IF(OR(N213="T", N213="C"),
    _xlfn.XLOOKUP(A213, sbti!R:R,sbti!T:T),
    ""
)</f>
        <v/>
      </c>
      <c r="P213" t="str">
        <f>IFERROR(
    IF(INDEX(sbti!U:U, MATCH(A213, sbti!R:R, 0))&lt;&gt;"", "T",
        IF(INDEX(sbti!V:V, MATCH(A213, sbti!R:R, 0))&lt;&gt;"", "C", "")
    ),
"")</f>
        <v/>
      </c>
      <c r="Q213" t="str">
        <f>IFERROR(
    IF(INDEX(sbti!U:U, MATCH(A213, sbti!R:R, 0))&lt;&gt;"",
       INDEX(sbti!U:U, MATCH(A213, sbti!R:R, 0)),
       IF(INDEX(sbti!V:V, MATCH(A213, sbti!R:R, 0))&lt;&gt;"",
          INDEX(sbti!V:V, MATCH(A213, sbti!R:R, 0)),
          "")
    ),
"")</f>
        <v/>
      </c>
      <c r="R213" t="str">
        <f>IF(_xlfn.XLOOKUP(A213, sbti!W:W,sbti!X:X, "")="T","T",
IF(_xlfn.XLOOKUP(A213, sbti!W:W, sbti!X:X, "")="C","C",""))</f>
        <v/>
      </c>
      <c r="S213" t="str">
        <f>IF(R213="T",_xlfn.XLOOKUP(A213,sbti!W:W,sbti!Y:Y,""),
IF(R213="C",_xlfn.XLOOKUP(A213,sbti!W:W,sbti!Z:Z,""),
""))</f>
        <v/>
      </c>
    </row>
    <row r="214" spans="1:19">
      <c r="A214" t="str">
        <v>Caterpillar</v>
      </c>
      <c r="B214" t="str">
        <f>IF(_xlfn.XLOOKUP(A214, sbti!A:A,sbti!B:B, "")="Targets Set","T",
IF(_xlfn.XLOOKUP(A214, sbti!A:A, sbti!B:B, "")="Committed","C",""))</f>
        <v/>
      </c>
      <c r="C214" t="str">
        <f>IF(OR(B214="T", B214="C"),
    _xlfn.XLOOKUP(A214, sbti!A:A, sbti!C:C, ""),
    ""
)</f>
        <v/>
      </c>
      <c r="D214" t="str">
        <f>IF(_xlfn.XLOOKUP(A214, sbti!A:A,sbti!D:D, "")="Targets Set","T",
IF(_xlfn.XLOOKUP(A214, sbti!A:A, sbti!D:D, "")="Committed","C",""))</f>
        <v/>
      </c>
      <c r="E214" t="str">
        <f>IF(OR(D214="T", D214="C"),
    _xlfn.XLOOKUP(A214, sbti!A:A, sbti!E:E, ""),
    ""
)</f>
        <v/>
      </c>
      <c r="F214" t="str">
        <f>IF(_xlfn.XLOOKUP(A214, sbti!F:F, sbti!G:G, "")="Targets Set","T",
IF(_xlfn.XLOOKUP(A214, sbti!F:F, sbti!G:G, "")="Committed","C",""))</f>
        <v/>
      </c>
      <c r="G214" t="str">
        <f>IF(OR('sbti evolution '!F214="T", 'sbti evolution '!F214="C"),
    _xlfn.XLOOKUP('sbti evolution '!A214, sbti!F:F, sbti!H:H, ""),
    ""
)</f>
        <v/>
      </c>
      <c r="H214" t="str">
        <f>IFERROR(
    IF(INDEX(sbti!J:J, MATCH(A214, sbti!F:F, 0))&lt;&gt;"", "T",
        IF(INDEX(sbti!K:K, MATCH(A214, sbti!F:F, 0))&lt;&gt;"", "C", "")
    ),
"")</f>
        <v/>
      </c>
      <c r="I214" t="str">
        <f>IFERROR(
    IF(INDEX(sbti!J:J, MATCH(A214, sbti!F:F, 0))&lt;&gt;"", INDEX(sbti!J:J, MATCH(A214, sbti!F:F, 0)),
        IF(INDEX(sbti!K:K, MATCH(A214, sbti!F:F, 0))&lt;&gt;"", INDEX(sbti!K:K, MATCH(A214, sbti!F:F, 0)), "")
    ),
"")</f>
        <v/>
      </c>
      <c r="J214" t="str">
        <f>IF(_xlfn.XLOOKUP(A214, sbti!L:L,sbti!M:M, "")="T","T",
IF(_xlfn.XLOOKUP(A214, sbti!L:L, sbti!M:M, "")="C","C",""))</f>
        <v/>
      </c>
      <c r="K214" t="str">
        <f>IF(OR(J214="T", J214="C"),
    _xlfn.XLOOKUP(A214, sbti!L:L,sbti!N:N),
    ""
)</f>
        <v/>
      </c>
      <c r="L214" t="str">
        <f>IF(_xlfn.XLOOKUP(A214, sbti!L:L,sbti!O:O, "")="s","T",
IF(_xlfn.XLOOKUP(A214, sbti!L:L, sbti!O:O, "")="c","C",""))</f>
        <v/>
      </c>
      <c r="M214" t="str">
        <f>IF(L214="T",_xlfn.XLOOKUP(A214,sbti!L:L,sbti!P:P,""),
IF(L214="C",_xlfn.XLOOKUP(A214,sbti!L:L,sbti!Q:Q,""),
""))</f>
        <v/>
      </c>
      <c r="N214" t="str">
        <f>IF(_xlfn.XLOOKUP(A214, sbti!R:R,sbti!S:S, "")="T","T",
IF(_xlfn.XLOOKUP(A214, sbti!R:R, sbti!S:S, "")="C","C",""))</f>
        <v/>
      </c>
      <c r="O214" t="str">
        <f>IF(OR(N214="T", N214="C"),
    _xlfn.XLOOKUP(A214, sbti!R:R,sbti!T:T),
    ""
)</f>
        <v/>
      </c>
      <c r="P214" t="str">
        <f>IFERROR(
    IF(INDEX(sbti!U:U, MATCH(A214, sbti!R:R, 0))&lt;&gt;"", "T",
        IF(INDEX(sbti!V:V, MATCH(A214, sbti!R:R, 0))&lt;&gt;"", "C", "")
    ),
"")</f>
        <v>C</v>
      </c>
      <c r="Q214">
        <f>IFERROR(
    IF(INDEX(sbti!U:U, MATCH(A214, sbti!R:R, 0))&lt;&gt;"",
       INDEX(sbti!U:U, MATCH(A214, sbti!R:R, 0)),
       IF(INDEX(sbti!V:V, MATCH(A214, sbti!R:R, 0))&lt;&gt;"",
          INDEX(sbti!V:V, MATCH(A214, sbti!R:R, 0)),
          "")
    ),
"")</f>
        <v>2030</v>
      </c>
      <c r="R214" t="str">
        <f>IF(_xlfn.XLOOKUP(A214, sbti!W:W,sbti!X:X, "")="T","T",
IF(_xlfn.XLOOKUP(A214, sbti!W:W, sbti!X:X, "")="C","C",""))</f>
        <v/>
      </c>
      <c r="S214" t="str">
        <f>IF(R214="T",_xlfn.XLOOKUP(A214,sbti!W:W,sbti!Y:Y,""),
IF(R214="C",_xlfn.XLOOKUP(A214,sbti!W:W,sbti!Z:Z,""),
""))</f>
        <v/>
      </c>
    </row>
    <row r="215" spans="1:19">
      <c r="A215" t="str">
        <v>Dai-ichi Life Holdings</v>
      </c>
      <c r="B215" t="str">
        <f>IF(_xlfn.XLOOKUP(A215, sbti!A:A,sbti!B:B, "")="Targets Set","T",
IF(_xlfn.XLOOKUP(A215, sbti!A:A, sbti!B:B, "")="Committed","C",""))</f>
        <v/>
      </c>
      <c r="C215" t="str">
        <f>IF(OR(B215="T", B215="C"),
    _xlfn.XLOOKUP(A215, sbti!A:A, sbti!C:C, ""),
    ""
)</f>
        <v/>
      </c>
      <c r="D215" t="str">
        <f>IF(_xlfn.XLOOKUP(A215, sbti!A:A,sbti!D:D, "")="Targets Set","T",
IF(_xlfn.XLOOKUP(A215, sbti!A:A, sbti!D:D, "")="Committed","C",""))</f>
        <v/>
      </c>
      <c r="E215" t="str">
        <f>IF(OR(D215="T", D215="C"),
    _xlfn.XLOOKUP(A215, sbti!A:A, sbti!E:E, ""),
    ""
)</f>
        <v/>
      </c>
      <c r="F215" t="str">
        <f>IF(_xlfn.XLOOKUP(A215, sbti!F:F, sbti!G:G, "")="Targets Set","T",
IF(_xlfn.XLOOKUP(A215, sbti!F:F, sbti!G:G, "")="Committed","C",""))</f>
        <v/>
      </c>
      <c r="G215" t="str">
        <f>IF(OR('sbti evolution '!F215="T", 'sbti evolution '!F215="C"),
    _xlfn.XLOOKUP('sbti evolution '!A215, sbti!F:F, sbti!H:H, ""),
    ""
)</f>
        <v/>
      </c>
      <c r="H215" t="str">
        <f>IFERROR(
    IF(INDEX(sbti!J:J, MATCH(A215, sbti!F:F, 0))&lt;&gt;"", "T",
        IF(INDEX(sbti!K:K, MATCH(A215, sbti!F:F, 0))&lt;&gt;"", "C", "")
    ),
"")</f>
        <v/>
      </c>
      <c r="I215" t="str">
        <f>IFERROR(
    IF(INDEX(sbti!J:J, MATCH(A215, sbti!F:F, 0))&lt;&gt;"", INDEX(sbti!J:J, MATCH(A215, sbti!F:F, 0)),
        IF(INDEX(sbti!K:K, MATCH(A215, sbti!F:F, 0))&lt;&gt;"", INDEX(sbti!K:K, MATCH(A215, sbti!F:F, 0)), "")
    ),
"")</f>
        <v/>
      </c>
      <c r="J215" t="str">
        <f>IF(_xlfn.XLOOKUP(A215, sbti!L:L,sbti!M:M, "")="T","T",
IF(_xlfn.XLOOKUP(A215, sbti!L:L, sbti!M:M, "")="C","C",""))</f>
        <v/>
      </c>
      <c r="K215" t="str">
        <f>IF(OR(J215="T", J215="C"),
    _xlfn.XLOOKUP(A215, sbti!L:L,sbti!N:N),
    ""
)</f>
        <v/>
      </c>
      <c r="L215" t="str">
        <f>IF(_xlfn.XLOOKUP(A215, sbti!L:L,sbti!O:O, "")="s","T",
IF(_xlfn.XLOOKUP(A215, sbti!L:L, sbti!O:O, "")="c","C",""))</f>
        <v/>
      </c>
      <c r="M215" t="str">
        <f>IF(L215="T",_xlfn.XLOOKUP(A215,sbti!L:L,sbti!P:P,""),
IF(L215="C",_xlfn.XLOOKUP(A215,sbti!L:L,sbti!Q:Q,""),
""))</f>
        <v/>
      </c>
      <c r="N215" t="str">
        <f>IF(_xlfn.XLOOKUP(A215, sbti!R:R,sbti!S:S, "")="T","T",
IF(_xlfn.XLOOKUP(A215, sbti!R:R, sbti!S:S, "")="C","C",""))</f>
        <v/>
      </c>
      <c r="O215" t="str">
        <f>IF(OR(N215="T", N215="C"),
    _xlfn.XLOOKUP(A215, sbti!R:R,sbti!T:T),
    ""
)</f>
        <v/>
      </c>
      <c r="P215" t="str">
        <f>IFERROR(
    IF(INDEX(sbti!U:U, MATCH(A215, sbti!R:R, 0))&lt;&gt;"", "T",
        IF(INDEX(sbti!V:V, MATCH(A215, sbti!R:R, 0))&lt;&gt;"", "C", "")
    ),
"")</f>
        <v/>
      </c>
      <c r="Q215" t="str">
        <f>IFERROR(
    IF(INDEX(sbti!U:U, MATCH(A215, sbti!R:R, 0))&lt;&gt;"",
       INDEX(sbti!U:U, MATCH(A215, sbti!R:R, 0)),
       IF(INDEX(sbti!V:V, MATCH(A215, sbti!R:R, 0))&lt;&gt;"",
          INDEX(sbti!V:V, MATCH(A215, sbti!R:R, 0)),
          "")
    ),
"")</f>
        <v/>
      </c>
      <c r="R215" t="str">
        <f>IF(_xlfn.XLOOKUP(A215, sbti!W:W,sbti!X:X, "")="T","T",
IF(_xlfn.XLOOKUP(A215, sbti!W:W, sbti!X:X, "")="C","C",""))</f>
        <v/>
      </c>
      <c r="S215" t="str">
        <f>IF(R215="T",_xlfn.XLOOKUP(A215,sbti!W:W,sbti!Y:Y,""),
IF(R215="C",_xlfn.XLOOKUP(A215,sbti!W:W,sbti!Z:Z,""),
""))</f>
        <v/>
      </c>
    </row>
    <row r="216" spans="1:19">
      <c r="A216" t="str">
        <v>LG Electronics</v>
      </c>
      <c r="B216" t="str">
        <f>IF(_xlfn.XLOOKUP(A216, sbti!A:A,sbti!B:B, "")="Targets Set","T",
IF(_xlfn.XLOOKUP(A216, sbti!A:A, sbti!B:B, "")="Committed","C",""))</f>
        <v>T</v>
      </c>
      <c r="C216">
        <f>IF(OR(B216="T", B216="C"),
    _xlfn.XLOOKUP(A216, sbti!A:A, sbti!C:C, ""),
    ""
)</f>
        <v>2030</v>
      </c>
      <c r="D216" t="str">
        <f>IF(_xlfn.XLOOKUP(A216, sbti!A:A,sbti!D:D, "")="Targets Set","T",
IF(_xlfn.XLOOKUP(A216, sbti!A:A, sbti!D:D, "")="Committed","C",""))</f>
        <v/>
      </c>
      <c r="E216" t="str">
        <f>IF(OR(D216="T", D216="C"),
    _xlfn.XLOOKUP(A216, sbti!A:A, sbti!E:E, ""),
    ""
)</f>
        <v/>
      </c>
      <c r="F216" t="str">
        <f>IF(_xlfn.XLOOKUP(A216, sbti!F:F, sbti!G:G, "")="Targets Set","T",
IF(_xlfn.XLOOKUP(A216, sbti!F:F, sbti!G:G, "")="Committed","C",""))</f>
        <v>T</v>
      </c>
      <c r="G216">
        <f>IF(OR('sbti evolution '!F216="T", 'sbti evolution '!F216="C"),
    _xlfn.XLOOKUP('sbti evolution '!A216, sbti!F:F, sbti!H:H, ""),
    ""
)</f>
        <v>2030</v>
      </c>
      <c r="H216" t="str">
        <f>IFERROR(
    IF(INDEX(sbti!J:J, MATCH(A216, sbti!F:F, 0))&lt;&gt;"", "T",
        IF(INDEX(sbti!K:K, MATCH(A216, sbti!F:F, 0))&lt;&gt;"", "C", "")
    ),
"")</f>
        <v>C</v>
      </c>
      <c r="I216">
        <f>IFERROR(
    IF(INDEX(sbti!J:J, MATCH(A216, sbti!F:F, 0))&lt;&gt;"", INDEX(sbti!J:J, MATCH(A216, sbti!F:F, 0)),
        IF(INDEX(sbti!K:K, MATCH(A216, sbti!F:F, 0))&lt;&gt;"", INDEX(sbti!K:K, MATCH(A216, sbti!F:F, 0)), "")
    ),
"")</f>
        <v>2023</v>
      </c>
      <c r="J216" t="str">
        <f>IF(_xlfn.XLOOKUP(A216, sbti!L:L,sbti!M:M, "")="T","T",
IF(_xlfn.XLOOKUP(A216, sbti!L:L, sbti!M:M, "")="C","C",""))</f>
        <v>T</v>
      </c>
      <c r="K216">
        <f>IF(OR(J216="T", J216="C"),
    _xlfn.XLOOKUP(A216, sbti!L:L,sbti!N:N),
    ""
)</f>
        <v>2030</v>
      </c>
      <c r="L216" t="str">
        <f>IF(_xlfn.XLOOKUP(A216, sbti!L:L,sbti!O:O, "")="s","T",
IF(_xlfn.XLOOKUP(A216, sbti!L:L, sbti!O:O, "")="c","C",""))</f>
        <v/>
      </c>
      <c r="M216" t="str">
        <f>IF(L216="T",_xlfn.XLOOKUP(A216,sbti!L:L,sbti!P:P,""),
IF(L216="C",_xlfn.XLOOKUP(A216,sbti!L:L,sbti!Q:Q,""),
""))</f>
        <v/>
      </c>
      <c r="N216" t="str">
        <f>IF(_xlfn.XLOOKUP(A216, sbti!R:R,sbti!S:S, "")="T","T",
IF(_xlfn.XLOOKUP(A216, sbti!R:R, sbti!S:S, "")="C","C",""))</f>
        <v>T</v>
      </c>
      <c r="O216">
        <f>IF(OR(N216="T", N216="C"),
    _xlfn.XLOOKUP(A216, sbti!R:R,sbti!T:T),
    ""
)</f>
        <v>2030</v>
      </c>
      <c r="P216" t="str">
        <f>IFERROR(
    IF(INDEX(sbti!U:U, MATCH(A216, sbti!R:R, 0))&lt;&gt;"", "T",
        IF(INDEX(sbti!V:V, MATCH(A216, sbti!R:R, 0))&lt;&gt;"", "C", "")
    ),
"")</f>
        <v>C</v>
      </c>
      <c r="Q216">
        <f>IFERROR(
    IF(INDEX(sbti!U:U, MATCH(A216, sbti!R:R, 0))&lt;&gt;"",
       INDEX(sbti!U:U, MATCH(A216, sbti!R:R, 0)),
       IF(INDEX(sbti!V:V, MATCH(A216, sbti!R:R, 0))&lt;&gt;"",
          INDEX(sbti!V:V, MATCH(A216, sbti!R:R, 0)),
          "")
    ),
"")</f>
        <v>2030</v>
      </c>
      <c r="R216" t="str">
        <f>IF(_xlfn.XLOOKUP(A216, sbti!W:W,sbti!X:X, "")="T","T",
IF(_xlfn.XLOOKUP(A216, sbti!W:W, sbti!X:X, "")="C","C",""))</f>
        <v/>
      </c>
      <c r="S216" t="str">
        <f>IF(R216="T",_xlfn.XLOOKUP(A216,sbti!W:W,sbti!Y:Y,""),
IF(R216="C",_xlfn.XLOOKUP(A216,sbti!W:W,sbti!Z:Z,""),
""))</f>
        <v/>
      </c>
    </row>
    <row r="217" spans="1:19">
      <c r="A217" t="str">
        <v>Hitachi</v>
      </c>
      <c r="B217" t="str">
        <f>IF(_xlfn.XLOOKUP(A217, sbti!A:A,sbti!B:B, "")="Targets Set","T",
IF(_xlfn.XLOOKUP(A217, sbti!A:A, sbti!B:B, "")="Committed","C",""))</f>
        <v>T</v>
      </c>
      <c r="C217">
        <f>IF(OR(B217="T", B217="C"),
    _xlfn.XLOOKUP(A217, sbti!A:A, sbti!C:C, ""),
    ""
)</f>
        <v>2030</v>
      </c>
      <c r="D217" t="str">
        <f>IF(_xlfn.XLOOKUP(A217, sbti!A:A,sbti!D:D, "")="Targets Set","T",
IF(_xlfn.XLOOKUP(A217, sbti!A:A, sbti!D:D, "")="Committed","C",""))</f>
        <v>T</v>
      </c>
      <c r="E217">
        <f>IF(OR(D217="T", D217="C"),
    _xlfn.XLOOKUP(A217, sbti!A:A, sbti!E:E, ""),
    ""
)</f>
        <v>2050</v>
      </c>
      <c r="F217" t="str">
        <f>IF(_xlfn.XLOOKUP(A217, sbti!F:F, sbti!G:G, "")="Targets Set","T",
IF(_xlfn.XLOOKUP(A217, sbti!F:F, sbti!G:G, "")="Committed","C",""))</f>
        <v>T</v>
      </c>
      <c r="G217">
        <f>IF(OR('sbti evolution '!F217="T", 'sbti evolution '!F217="C"),
    _xlfn.XLOOKUP('sbti evolution '!A217, sbti!F:F, sbti!H:H, ""),
    ""
)</f>
        <v>2030</v>
      </c>
      <c r="H217" t="str">
        <f>IFERROR(
    IF(INDEX(sbti!J:J, MATCH(A217, sbti!F:F, 0))&lt;&gt;"", "T",
        IF(INDEX(sbti!K:K, MATCH(A217, sbti!F:F, 0))&lt;&gt;"", "C", "")
    ),
"")</f>
        <v>C</v>
      </c>
      <c r="I217">
        <f>IFERROR(
    IF(INDEX(sbti!J:J, MATCH(A217, sbti!F:F, 0))&lt;&gt;"", INDEX(sbti!J:J, MATCH(A217, sbti!F:F, 0)),
        IF(INDEX(sbti!K:K, MATCH(A217, sbti!F:F, 0))&lt;&gt;"", INDEX(sbti!K:K, MATCH(A217, sbti!F:F, 0)), "")
    ),
"")</f>
        <v>2020</v>
      </c>
      <c r="J217" t="str">
        <f>IF(_xlfn.XLOOKUP(A217, sbti!L:L,sbti!M:M, "")="T","T",
IF(_xlfn.XLOOKUP(A217, sbti!L:L, sbti!M:M, "")="C","C",""))</f>
        <v>T</v>
      </c>
      <c r="K217">
        <f>IF(OR(J217="T", J217="C"),
    _xlfn.XLOOKUP(A217, sbti!L:L,sbti!N:N),
    ""
)</f>
        <v>2030</v>
      </c>
      <c r="L217" t="str">
        <f>IF(_xlfn.XLOOKUP(A217, sbti!L:L,sbti!O:O, "")="s","T",
IF(_xlfn.XLOOKUP(A217, sbti!L:L, sbti!O:O, "")="c","C",""))</f>
        <v>C</v>
      </c>
      <c r="M217">
        <f>IF(L217="T",_xlfn.XLOOKUP(A217,sbti!L:L,sbti!P:P,""),
IF(L217="C",_xlfn.XLOOKUP(A217,sbti!L:L,sbti!Q:Q,""),
""))</f>
        <v>2020</v>
      </c>
      <c r="N217" t="str">
        <f>IF(_xlfn.XLOOKUP(A217, sbti!R:R,sbti!S:S, "")="T","T",
IF(_xlfn.XLOOKUP(A217, sbti!R:R, sbti!S:S, "")="C","C",""))</f>
        <v>T</v>
      </c>
      <c r="O217">
        <f>IF(OR(N217="T", N217="C"),
    _xlfn.XLOOKUP(A217, sbti!R:R,sbti!T:T),
    ""
)</f>
        <v>2030</v>
      </c>
      <c r="P217" t="str">
        <f>IFERROR(
    IF(INDEX(sbti!U:U, MATCH(A217, sbti!R:R, 0))&lt;&gt;"", "T",
        IF(INDEX(sbti!V:V, MATCH(A217, sbti!R:R, 0))&lt;&gt;"", "C", "")
    ),
"")</f>
        <v>C</v>
      </c>
      <c r="Q217">
        <f>IFERROR(
    IF(INDEX(sbti!U:U, MATCH(A217, sbti!R:R, 0))&lt;&gt;"",
       INDEX(sbti!U:U, MATCH(A217, sbti!R:R, 0)),
       IF(INDEX(sbti!V:V, MATCH(A217, sbti!R:R, 0))&lt;&gt;"",
          INDEX(sbti!V:V, MATCH(A217, sbti!R:R, 0)),
          "")
    ),
"")</f>
        <v>2030</v>
      </c>
      <c r="R217" t="str">
        <f>IF(_xlfn.XLOOKUP(A217, sbti!W:W,sbti!X:X, "")="T","T",
IF(_xlfn.XLOOKUP(A217, sbti!W:W, sbti!X:X, "")="C","C",""))</f>
        <v>T</v>
      </c>
      <c r="S217">
        <f>IF(R217="T",_xlfn.XLOOKUP(A217,sbti!W:W,sbti!Y:Y,""),
IF(R217="C",_xlfn.XLOOKUP(A217,sbti!W:W,sbti!Z:Z,""),
""))</f>
        <v>2030</v>
      </c>
    </row>
    <row r="218" spans="1:19">
      <c r="A218" t="str">
        <v>Merck</v>
      </c>
      <c r="B218" t="str">
        <f>IF(_xlfn.XLOOKUP(A218, sbti!A:A,sbti!B:B, "")="Targets Set","T",
IF(_xlfn.XLOOKUP(A218, sbti!A:A, sbti!B:B, "")="Committed","C",""))</f>
        <v>T</v>
      </c>
      <c r="C218">
        <f>IF(OR(B218="T", B218="C"),
    _xlfn.XLOOKUP(A218, sbti!A:A, sbti!C:C, ""),
    ""
)</f>
        <v>2030</v>
      </c>
      <c r="D218" t="str">
        <f>IF(_xlfn.XLOOKUP(A218, sbti!A:A,sbti!D:D, "")="Targets Set","T",
IF(_xlfn.XLOOKUP(A218, sbti!A:A, sbti!D:D, "")="Committed","C",""))</f>
        <v>T</v>
      </c>
      <c r="E218">
        <f>IF(OR(D218="T", D218="C"),
    _xlfn.XLOOKUP(A218, sbti!A:A, sbti!E:E, ""),
    ""
)</f>
        <v>2045</v>
      </c>
      <c r="F218" t="str">
        <f>IF(_xlfn.XLOOKUP(A218, sbti!F:F, sbti!G:G, "")="Targets Set","T",
IF(_xlfn.XLOOKUP(A218, sbti!F:F, sbti!G:G, "")="Committed","C",""))</f>
        <v>T</v>
      </c>
      <c r="G218">
        <f>IF(OR('sbti evolution '!F218="T", 'sbti evolution '!F218="C"),
    _xlfn.XLOOKUP('sbti evolution '!A218, sbti!F:F, sbti!H:H, ""),
    ""
)</f>
        <v>2030</v>
      </c>
      <c r="H218" t="str">
        <f>IFERROR(
    IF(INDEX(sbti!J:J, MATCH(A218, sbti!F:F, 0))&lt;&gt;"", "T",
        IF(INDEX(sbti!K:K, MATCH(A218, sbti!F:F, 0))&lt;&gt;"", "C", "")
    ),
"")</f>
        <v>C</v>
      </c>
      <c r="I218">
        <f>IFERROR(
    IF(INDEX(sbti!J:J, MATCH(A218, sbti!F:F, 0))&lt;&gt;"", INDEX(sbti!J:J, MATCH(A218, sbti!F:F, 0)),
        IF(INDEX(sbti!K:K, MATCH(A218, sbti!F:F, 0))&lt;&gt;"", INDEX(sbti!K:K, MATCH(A218, sbti!F:F, 0)), "")
    ),
"")</f>
        <v>2021</v>
      </c>
      <c r="J218" t="str">
        <f>IF(_xlfn.XLOOKUP(A218, sbti!L:L,sbti!M:M, "")="T","T",
IF(_xlfn.XLOOKUP(A218, sbti!L:L, sbti!M:M, "")="C","C",""))</f>
        <v>T</v>
      </c>
      <c r="K218">
        <f>IF(OR(J218="T", J218="C"),
    _xlfn.XLOOKUP(A218, sbti!L:L,sbti!N:N),
    ""
)</f>
        <v>2030</v>
      </c>
      <c r="L218" t="str">
        <f>IF(_xlfn.XLOOKUP(A218, sbti!L:L,sbti!O:O, "")="s","T",
IF(_xlfn.XLOOKUP(A218, sbti!L:L, sbti!O:O, "")="c","C",""))</f>
        <v>C</v>
      </c>
      <c r="M218">
        <f>IF(L218="T",_xlfn.XLOOKUP(A218,sbti!L:L,sbti!P:P,""),
IF(L218="C",_xlfn.XLOOKUP(A218,sbti!L:L,sbti!Q:Q,""),
""))</f>
        <v>2021</v>
      </c>
      <c r="N218" t="str">
        <f>IF(_xlfn.XLOOKUP(A218, sbti!R:R,sbti!S:S, "")="T","T",
IF(_xlfn.XLOOKUP(A218, sbti!R:R, sbti!S:S, "")="C","C",""))</f>
        <v>T</v>
      </c>
      <c r="O218">
        <f>IF(OR(N218="T", N218="C"),
    _xlfn.XLOOKUP(A218, sbti!R:R,sbti!T:T),
    ""
)</f>
        <v>2030</v>
      </c>
      <c r="P218" t="str">
        <f>IFERROR(
    IF(INDEX(sbti!U:U, MATCH(A218, sbti!R:R, 0))&lt;&gt;"", "T",
        IF(INDEX(sbti!V:V, MATCH(A218, sbti!R:R, 0))&lt;&gt;"", "C", "")
    ),
"")</f>
        <v>C</v>
      </c>
      <c r="Q218">
        <f>IFERROR(
    IF(INDEX(sbti!U:U, MATCH(A218, sbti!R:R, 0))&lt;&gt;"",
       INDEX(sbti!U:U, MATCH(A218, sbti!R:R, 0)),
       IF(INDEX(sbti!V:V, MATCH(A218, sbti!R:R, 0))&lt;&gt;"",
          INDEX(sbti!V:V, MATCH(A218, sbti!R:R, 0)),
          "")
    ),
"")</f>
        <v>2030</v>
      </c>
      <c r="R218" t="str">
        <f>IF(_xlfn.XLOOKUP(A218, sbti!W:W,sbti!X:X, "")="T","T",
IF(_xlfn.XLOOKUP(A218, sbti!W:W, sbti!X:X, "")="C","C",""))</f>
        <v/>
      </c>
      <c r="S218" t="str">
        <f>IF(R218="T",_xlfn.XLOOKUP(A218,sbti!W:W,sbti!Y:Y,""),
IF(R218="C",_xlfn.XLOOKUP(A218,sbti!W:W,sbti!Z:Z,""),
""))</f>
        <v/>
      </c>
    </row>
    <row r="219" spans="1:19">
      <c r="A219" t="str">
        <v>Allstate</v>
      </c>
      <c r="B219" t="str">
        <f>IF(_xlfn.XLOOKUP(A219, sbti!A:A,sbti!B:B, "")="Targets Set","T",
IF(_xlfn.XLOOKUP(A219, sbti!A:A, sbti!B:B, "")="Committed","C",""))</f>
        <v/>
      </c>
      <c r="C219" t="str">
        <f>IF(OR(B219="T", B219="C"),
    _xlfn.XLOOKUP(A219, sbti!A:A, sbti!C:C, ""),
    ""
)</f>
        <v/>
      </c>
      <c r="D219" t="str">
        <f>IF(_xlfn.XLOOKUP(A219, sbti!A:A,sbti!D:D, "")="Targets Set","T",
IF(_xlfn.XLOOKUP(A219, sbti!A:A, sbti!D:D, "")="Committed","C",""))</f>
        <v/>
      </c>
      <c r="E219" t="str">
        <f>IF(OR(D219="T", D219="C"),
    _xlfn.XLOOKUP(A219, sbti!A:A, sbti!E:E, ""),
    ""
)</f>
        <v/>
      </c>
      <c r="F219" t="str">
        <f>IF(_xlfn.XLOOKUP(A219, sbti!F:F, sbti!G:G, "")="Targets Set","T",
IF(_xlfn.XLOOKUP(A219, sbti!F:F, sbti!G:G, "")="Committed","C",""))</f>
        <v/>
      </c>
      <c r="G219" t="str">
        <f>IF(OR('sbti evolution '!F219="T", 'sbti evolution '!F219="C"),
    _xlfn.XLOOKUP('sbti evolution '!A219, sbti!F:F, sbti!H:H, ""),
    ""
)</f>
        <v/>
      </c>
      <c r="H219" t="str">
        <f>IFERROR(
    IF(INDEX(sbti!J:J, MATCH(A219, sbti!F:F, 0))&lt;&gt;"", "T",
        IF(INDEX(sbti!K:K, MATCH(A219, sbti!F:F, 0))&lt;&gt;"", "C", "")
    ),
"")</f>
        <v/>
      </c>
      <c r="I219" t="str">
        <f>IFERROR(
    IF(INDEX(sbti!J:J, MATCH(A219, sbti!F:F, 0))&lt;&gt;"", INDEX(sbti!J:J, MATCH(A219, sbti!F:F, 0)),
        IF(INDEX(sbti!K:K, MATCH(A219, sbti!F:F, 0))&lt;&gt;"", INDEX(sbti!K:K, MATCH(A219, sbti!F:F, 0)), "")
    ),
"")</f>
        <v/>
      </c>
      <c r="J219" t="str">
        <f>IF(_xlfn.XLOOKUP(A219, sbti!L:L,sbti!M:M, "")="T","T",
IF(_xlfn.XLOOKUP(A219, sbti!L:L, sbti!M:M, "")="C","C",""))</f>
        <v/>
      </c>
      <c r="K219" t="str">
        <f>IF(OR(J219="T", J219="C"),
    _xlfn.XLOOKUP(A219, sbti!L:L,sbti!N:N),
    ""
)</f>
        <v/>
      </c>
      <c r="L219" t="str">
        <f>IF(_xlfn.XLOOKUP(A219, sbti!L:L,sbti!O:O, "")="s","T",
IF(_xlfn.XLOOKUP(A219, sbti!L:L, sbti!O:O, "")="c","C",""))</f>
        <v/>
      </c>
      <c r="M219" t="str">
        <f>IF(L219="T",_xlfn.XLOOKUP(A219,sbti!L:L,sbti!P:P,""),
IF(L219="C",_xlfn.XLOOKUP(A219,sbti!L:L,sbti!Q:Q,""),
""))</f>
        <v/>
      </c>
      <c r="N219" t="str">
        <f>IF(_xlfn.XLOOKUP(A219, sbti!R:R,sbti!S:S, "")="T","T",
IF(_xlfn.XLOOKUP(A219, sbti!R:R, sbti!S:S, "")="C","C",""))</f>
        <v/>
      </c>
      <c r="O219" t="str">
        <f>IF(OR(N219="T", N219="C"),
    _xlfn.XLOOKUP(A219, sbti!R:R,sbti!T:T),
    ""
)</f>
        <v/>
      </c>
      <c r="P219" t="str">
        <f>IFERROR(
    IF(INDEX(sbti!U:U, MATCH(A219, sbti!R:R, 0))&lt;&gt;"", "T",
        IF(INDEX(sbti!V:V, MATCH(A219, sbti!R:R, 0))&lt;&gt;"", "C", "")
    ),
"")</f>
        <v/>
      </c>
      <c r="Q219" t="str">
        <f>IFERROR(
    IF(INDEX(sbti!U:U, MATCH(A219, sbti!R:R, 0))&lt;&gt;"",
       INDEX(sbti!U:U, MATCH(A219, sbti!R:R, 0)),
       IF(INDEX(sbti!V:V, MATCH(A219, sbti!R:R, 0))&lt;&gt;"",
          INDEX(sbti!V:V, MATCH(A219, sbti!R:R, 0)),
          "")
    ),
"")</f>
        <v/>
      </c>
      <c r="R219" t="str">
        <f>IF(_xlfn.XLOOKUP(A219, sbti!W:W,sbti!X:X, "")="T","T",
IF(_xlfn.XLOOKUP(A219, sbti!W:W, sbti!X:X, "")="C","C",""))</f>
        <v/>
      </c>
      <c r="S219" t="str">
        <f>IF(R219="T",_xlfn.XLOOKUP(A219,sbti!W:W,sbti!Y:Y,""),
IF(R219="C",_xlfn.XLOOKUP(A219,sbti!W:W,sbti!Z:Z,""),
""))</f>
        <v/>
      </c>
    </row>
    <row r="220" spans="1:19">
      <c r="A220" t="str">
        <v>Pfizer</v>
      </c>
      <c r="B220" t="str">
        <f>IF(_xlfn.XLOOKUP(A220, sbti!A:A,sbti!B:B, "")="Targets Set","T",
IF(_xlfn.XLOOKUP(A220, sbti!A:A, sbti!B:B, "")="Committed","C",""))</f>
        <v>T</v>
      </c>
      <c r="C220">
        <f>IF(OR(B220="T", B220="C"),
    _xlfn.XLOOKUP(A220, sbti!A:A, sbti!C:C, ""),
    ""
)</f>
        <v>2030</v>
      </c>
      <c r="D220" t="str">
        <f>IF(_xlfn.XLOOKUP(A220, sbti!A:A,sbti!D:D, "")="Targets Set","T",
IF(_xlfn.XLOOKUP(A220, sbti!A:A, sbti!D:D, "")="Committed","C",""))</f>
        <v/>
      </c>
      <c r="E220" t="str">
        <f>IF(OR(D220="T", D220="C"),
    _xlfn.XLOOKUP(A220, sbti!A:A, sbti!E:E, ""),
    ""
)</f>
        <v/>
      </c>
      <c r="F220" t="str">
        <f>IF(_xlfn.XLOOKUP(A220, sbti!F:F, sbti!G:G, "")="Targets Set","T",
IF(_xlfn.XLOOKUP(A220, sbti!F:F, sbti!G:G, "")="Committed","C",""))</f>
        <v>T</v>
      </c>
      <c r="G220">
        <f>IF(OR('sbti evolution '!F220="T", 'sbti evolution '!F220="C"),
    _xlfn.XLOOKUP('sbti evolution '!A220, sbti!F:F, sbti!H:H, ""),
    ""
)</f>
        <v>2025</v>
      </c>
      <c r="H220" t="str">
        <f>IFERROR(
    IF(INDEX(sbti!J:J, MATCH(A220, sbti!F:F, 0))&lt;&gt;"", "T",
        IF(INDEX(sbti!K:K, MATCH(A220, sbti!F:F, 0))&lt;&gt;"", "C", "")
    ),
"")</f>
        <v>C</v>
      </c>
      <c r="I220">
        <f>IFERROR(
    IF(INDEX(sbti!J:J, MATCH(A220, sbti!F:F, 0))&lt;&gt;"", INDEX(sbti!J:J, MATCH(A220, sbti!F:F, 0)),
        IF(INDEX(sbti!K:K, MATCH(A220, sbti!F:F, 0))&lt;&gt;"", INDEX(sbti!K:K, MATCH(A220, sbti!F:F, 0)), "")
    ),
"")</f>
        <v>2021</v>
      </c>
      <c r="J220" t="str">
        <f>IF(_xlfn.XLOOKUP(A220, sbti!L:L,sbti!M:M, "")="T","T",
IF(_xlfn.XLOOKUP(A220, sbti!L:L, sbti!M:M, "")="C","C",""))</f>
        <v>T</v>
      </c>
      <c r="K220">
        <f>IF(OR(J220="T", J220="C"),
    _xlfn.XLOOKUP(A220, sbti!L:L,sbti!N:N),
    ""
)</f>
        <v>2030</v>
      </c>
      <c r="L220" t="str">
        <f>IF(_xlfn.XLOOKUP(A220, sbti!L:L,sbti!O:O, "")="s","T",
IF(_xlfn.XLOOKUP(A220, sbti!L:L, sbti!O:O, "")="c","C",""))</f>
        <v>C</v>
      </c>
      <c r="M220">
        <f>IF(L220="T",_xlfn.XLOOKUP(A220,sbti!L:L,sbti!P:P,""),
IF(L220="C",_xlfn.XLOOKUP(A220,sbti!L:L,sbti!Q:Q,""),
""))</f>
        <v>2021</v>
      </c>
      <c r="N220" t="str">
        <f>IF(_xlfn.XLOOKUP(A220, sbti!R:R,sbti!S:S, "")="T","T",
IF(_xlfn.XLOOKUP(A220, sbti!R:R, sbti!S:S, "")="C","C",""))</f>
        <v>T</v>
      </c>
      <c r="O220">
        <f>IF(OR(N220="T", N220="C"),
    _xlfn.XLOOKUP(A220, sbti!R:R,sbti!T:T),
    ""
)</f>
        <v>2025</v>
      </c>
      <c r="P220" t="str">
        <f>IFERROR(
    IF(INDEX(sbti!U:U, MATCH(A220, sbti!R:R, 0))&lt;&gt;"", "T",
        IF(INDEX(sbti!V:V, MATCH(A220, sbti!R:R, 0))&lt;&gt;"", "C", "")
    ),
"")</f>
        <v>C</v>
      </c>
      <c r="Q220">
        <f>IFERROR(
    IF(INDEX(sbti!U:U, MATCH(A220, sbti!R:R, 0))&lt;&gt;"",
       INDEX(sbti!U:U, MATCH(A220, sbti!R:R, 0)),
       IF(INDEX(sbti!V:V, MATCH(A220, sbti!R:R, 0))&lt;&gt;"",
          INDEX(sbti!V:V, MATCH(A220, sbti!R:R, 0)),
          "")
    ),
"")</f>
        <v>2030</v>
      </c>
      <c r="R220" t="str">
        <f>IF(_xlfn.XLOOKUP(A220, sbti!W:W,sbti!X:X, "")="T","T",
IF(_xlfn.XLOOKUP(A220, sbti!W:W, sbti!X:X, "")="C","C",""))</f>
        <v>T</v>
      </c>
      <c r="S220">
        <f>IF(R220="T",_xlfn.XLOOKUP(A220,sbti!W:W,sbti!Y:Y,""),
IF(R220="C",_xlfn.XLOOKUP(A220,sbti!W:W,sbti!Z:Z,""),
""))</f>
        <v>2025</v>
      </c>
    </row>
    <row r="221" spans="1:19">
      <c r="A221" t="str">
        <v>Zhejiang Hengyi Group</v>
      </c>
      <c r="B221" t="str">
        <f>IF(_xlfn.XLOOKUP(A221, sbti!A:A,sbti!B:B, "")="Targets Set","T",
IF(_xlfn.XLOOKUP(A221, sbti!A:A, sbti!B:B, "")="Committed","C",""))</f>
        <v/>
      </c>
      <c r="C221" t="str">
        <f>IF(OR(B221="T", B221="C"),
    _xlfn.XLOOKUP(A221, sbti!A:A, sbti!C:C, ""),
    ""
)</f>
        <v/>
      </c>
      <c r="D221" t="str">
        <f>IF(_xlfn.XLOOKUP(A221, sbti!A:A,sbti!D:D, "")="Targets Set","T",
IF(_xlfn.XLOOKUP(A221, sbti!A:A, sbti!D:D, "")="Committed","C",""))</f>
        <v/>
      </c>
      <c r="E221" t="str">
        <f>IF(OR(D221="T", D221="C"),
    _xlfn.XLOOKUP(A221, sbti!A:A, sbti!E:E, ""),
    ""
)</f>
        <v/>
      </c>
      <c r="F221" t="str">
        <f>IF(_xlfn.XLOOKUP(A221, sbti!F:F, sbti!G:G, "")="Targets Set","T",
IF(_xlfn.XLOOKUP(A221, sbti!F:F, sbti!G:G, "")="Committed","C",""))</f>
        <v/>
      </c>
      <c r="G221" t="str">
        <f>IF(OR('sbti evolution '!F221="T", 'sbti evolution '!F221="C"),
    _xlfn.XLOOKUP('sbti evolution '!A221, sbti!F:F, sbti!H:H, ""),
    ""
)</f>
        <v/>
      </c>
      <c r="H221" t="str">
        <f>IFERROR(
    IF(INDEX(sbti!J:J, MATCH(A221, sbti!F:F, 0))&lt;&gt;"", "T",
        IF(INDEX(sbti!K:K, MATCH(A221, sbti!F:F, 0))&lt;&gt;"", "C", "")
    ),
"")</f>
        <v/>
      </c>
      <c r="I221" t="str">
        <f>IFERROR(
    IF(INDEX(sbti!J:J, MATCH(A221, sbti!F:F, 0))&lt;&gt;"", INDEX(sbti!J:J, MATCH(A221, sbti!F:F, 0)),
        IF(INDEX(sbti!K:K, MATCH(A221, sbti!F:F, 0))&lt;&gt;"", INDEX(sbti!K:K, MATCH(A221, sbti!F:F, 0)), "")
    ),
"")</f>
        <v/>
      </c>
      <c r="J221" t="str">
        <f>IF(_xlfn.XLOOKUP(A221, sbti!L:L,sbti!M:M, "")="T","T",
IF(_xlfn.XLOOKUP(A221, sbti!L:L, sbti!M:M, "")="C","C",""))</f>
        <v/>
      </c>
      <c r="K221" t="str">
        <f>IF(OR(J221="T", J221="C"),
    _xlfn.XLOOKUP(A221, sbti!L:L,sbti!N:N),
    ""
)</f>
        <v/>
      </c>
      <c r="L221" t="str">
        <f>IF(_xlfn.XLOOKUP(A221, sbti!L:L,sbti!O:O, "")="s","T",
IF(_xlfn.XLOOKUP(A221, sbti!L:L, sbti!O:O, "")="c","C",""))</f>
        <v/>
      </c>
      <c r="M221" t="str">
        <f>IF(L221="T",_xlfn.XLOOKUP(A221,sbti!L:L,sbti!P:P,""),
IF(L221="C",_xlfn.XLOOKUP(A221,sbti!L:L,sbti!Q:Q,""),
""))</f>
        <v/>
      </c>
      <c r="N221" t="str">
        <f>IF(_xlfn.XLOOKUP(A221, sbti!R:R,sbti!S:S, "")="T","T",
IF(_xlfn.XLOOKUP(A221, sbti!R:R, sbti!S:S, "")="C","C",""))</f>
        <v/>
      </c>
      <c r="O221" t="str">
        <f>IF(OR(N221="T", N221="C"),
    _xlfn.XLOOKUP(A221, sbti!R:R,sbti!T:T),
    ""
)</f>
        <v/>
      </c>
      <c r="P221" t="str">
        <f>IFERROR(
    IF(INDEX(sbti!U:U, MATCH(A221, sbti!R:R, 0))&lt;&gt;"", "T",
        IF(INDEX(sbti!V:V, MATCH(A221, sbti!R:R, 0))&lt;&gt;"", "C", "")
    ),
"")</f>
        <v/>
      </c>
      <c r="Q221" t="str">
        <f>IFERROR(
    IF(INDEX(sbti!U:U, MATCH(A221, sbti!R:R, 0))&lt;&gt;"",
       INDEX(sbti!U:U, MATCH(A221, sbti!R:R, 0)),
       IF(INDEX(sbti!V:V, MATCH(A221, sbti!R:R, 0))&lt;&gt;"",
          INDEX(sbti!V:V, MATCH(A221, sbti!R:R, 0)),
          "")
    ),
"")</f>
        <v/>
      </c>
      <c r="R221" t="str">
        <f>IF(_xlfn.XLOOKUP(A221, sbti!W:W,sbti!X:X, "")="T","T",
IF(_xlfn.XLOOKUP(A221, sbti!W:W, sbti!X:X, "")="C","C",""))</f>
        <v/>
      </c>
      <c r="S221" t="str">
        <f>IF(R221="T",_xlfn.XLOOKUP(A221,sbti!W:W,sbti!Y:Y,""),
IF(R221="C",_xlfn.XLOOKUP(A221,sbti!W:W,sbti!Z:Z,""),
""))</f>
        <v/>
      </c>
    </row>
    <row r="222" spans="1:19">
      <c r="A222" t="str">
        <v>IBM</v>
      </c>
      <c r="B222" t="str">
        <f>IF(_xlfn.XLOOKUP(A222, sbti!A:A,sbti!B:B, "")="Targets Set","T",
IF(_xlfn.XLOOKUP(A222, sbti!A:A, sbti!B:B, "")="Committed","C",""))</f>
        <v/>
      </c>
      <c r="C222" t="str">
        <f>IF(OR(B222="T", B222="C"),
    _xlfn.XLOOKUP(A222, sbti!A:A, sbti!C:C, ""),
    ""
)</f>
        <v/>
      </c>
      <c r="D222" t="str">
        <f>IF(_xlfn.XLOOKUP(A222, sbti!A:A,sbti!D:D, "")="Targets Set","T",
IF(_xlfn.XLOOKUP(A222, sbti!A:A, sbti!D:D, "")="Committed","C",""))</f>
        <v/>
      </c>
      <c r="E222" t="str">
        <f>IF(OR(D222="T", D222="C"),
    _xlfn.XLOOKUP(A222, sbti!A:A, sbti!E:E, ""),
    ""
)</f>
        <v/>
      </c>
      <c r="F222" t="str">
        <f>IF(_xlfn.XLOOKUP(A222, sbti!F:F, sbti!G:G, "")="Targets Set","T",
IF(_xlfn.XLOOKUP(A222, sbti!F:F, sbti!G:G, "")="Committed","C",""))</f>
        <v/>
      </c>
      <c r="G222" t="str">
        <f>IF(OR('sbti evolution '!F222="T", 'sbti evolution '!F222="C"),
    _xlfn.XLOOKUP('sbti evolution '!A222, sbti!F:F, sbti!H:H, ""),
    ""
)</f>
        <v/>
      </c>
      <c r="H222" t="str">
        <f>IFERROR(
    IF(INDEX(sbti!J:J, MATCH(A222, sbti!F:F, 0))&lt;&gt;"", "T",
        IF(INDEX(sbti!K:K, MATCH(A222, sbti!F:F, 0))&lt;&gt;"", "C", "")
    ),
"")</f>
        <v/>
      </c>
      <c r="I222" t="str">
        <f>IFERROR(
    IF(INDEX(sbti!J:J, MATCH(A222, sbti!F:F, 0))&lt;&gt;"", INDEX(sbti!J:J, MATCH(A222, sbti!F:F, 0)),
        IF(INDEX(sbti!K:K, MATCH(A222, sbti!F:F, 0))&lt;&gt;"", INDEX(sbti!K:K, MATCH(A222, sbti!F:F, 0)), "")
    ),
"")</f>
        <v/>
      </c>
      <c r="J222" t="str">
        <f>IF(_xlfn.XLOOKUP(A222, sbti!L:L,sbti!M:M, "")="T","T",
IF(_xlfn.XLOOKUP(A222, sbti!L:L, sbti!M:M, "")="C","C",""))</f>
        <v/>
      </c>
      <c r="K222" t="str">
        <f>IF(OR(J222="T", J222="C"),
    _xlfn.XLOOKUP(A222, sbti!L:L,sbti!N:N),
    ""
)</f>
        <v/>
      </c>
      <c r="L222" t="str">
        <f>IF(_xlfn.XLOOKUP(A222, sbti!L:L,sbti!O:O, "")="s","T",
IF(_xlfn.XLOOKUP(A222, sbti!L:L, sbti!O:O, "")="c","C",""))</f>
        <v/>
      </c>
      <c r="M222" t="str">
        <f>IF(L222="T",_xlfn.XLOOKUP(A222,sbti!L:L,sbti!P:P,""),
IF(L222="C",_xlfn.XLOOKUP(A222,sbti!L:L,sbti!Q:Q,""),
""))</f>
        <v/>
      </c>
      <c r="N222" t="str">
        <f>IF(_xlfn.XLOOKUP(A222, sbti!R:R,sbti!S:S, "")="T","T",
IF(_xlfn.XLOOKUP(A222, sbti!R:R, sbti!S:S, "")="C","C",""))</f>
        <v/>
      </c>
      <c r="O222" t="str">
        <f>IF(OR(N222="T", N222="C"),
    _xlfn.XLOOKUP(A222, sbti!R:R,sbti!T:T),
    ""
)</f>
        <v/>
      </c>
      <c r="P222" t="str">
        <f>IFERROR(
    IF(INDEX(sbti!U:U, MATCH(A222, sbti!R:R, 0))&lt;&gt;"", "T",
        IF(INDEX(sbti!V:V, MATCH(A222, sbti!R:R, 0))&lt;&gt;"", "C", "")
    ),
"")</f>
        <v/>
      </c>
      <c r="Q222" t="str">
        <f>IFERROR(
    IF(INDEX(sbti!U:U, MATCH(A222, sbti!R:R, 0))&lt;&gt;"",
       INDEX(sbti!U:U, MATCH(A222, sbti!R:R, 0)),
       IF(INDEX(sbti!V:V, MATCH(A222, sbti!R:R, 0))&lt;&gt;"",
          INDEX(sbti!V:V, MATCH(A222, sbti!R:R, 0)),
          "")
    ),
"")</f>
        <v/>
      </c>
      <c r="R222" t="str">
        <f>IF(_xlfn.XLOOKUP(A222, sbti!W:W,sbti!X:X, "")="T","T",
IF(_xlfn.XLOOKUP(A222, sbti!W:W, sbti!X:X, "")="C","C",""))</f>
        <v/>
      </c>
      <c r="S222" t="str">
        <f>IF(R222="T",_xlfn.XLOOKUP(A222,sbti!W:W,sbti!Y:Y,""),
IF(R222="C",_xlfn.XLOOKUP(A222,sbti!W:W,sbti!Z:Z,""),
""))</f>
        <v/>
      </c>
    </row>
    <row r="223" spans="1:19">
      <c r="A223" t="str">
        <v>New York Life Insurance</v>
      </c>
      <c r="B223" t="str">
        <f>IF(_xlfn.XLOOKUP(A223, sbti!A:A,sbti!B:B, "")="Targets Set","T",
IF(_xlfn.XLOOKUP(A223, sbti!A:A, sbti!B:B, "")="Committed","C",""))</f>
        <v/>
      </c>
      <c r="C223" t="str">
        <f>IF(OR(B223="T", B223="C"),
    _xlfn.XLOOKUP(A223, sbti!A:A, sbti!C:C, ""),
    ""
)</f>
        <v/>
      </c>
      <c r="D223" t="str">
        <f>IF(_xlfn.XLOOKUP(A223, sbti!A:A,sbti!D:D, "")="Targets Set","T",
IF(_xlfn.XLOOKUP(A223, sbti!A:A, sbti!D:D, "")="Committed","C",""))</f>
        <v/>
      </c>
      <c r="E223" t="str">
        <f>IF(OR(D223="T", D223="C"),
    _xlfn.XLOOKUP(A223, sbti!A:A, sbti!E:E, ""),
    ""
)</f>
        <v/>
      </c>
      <c r="F223" t="str">
        <f>IF(_xlfn.XLOOKUP(A223, sbti!F:F, sbti!G:G, "")="Targets Set","T",
IF(_xlfn.XLOOKUP(A223, sbti!F:F, sbti!G:G, "")="Committed","C",""))</f>
        <v/>
      </c>
      <c r="G223" t="str">
        <f>IF(OR('sbti evolution '!F223="T", 'sbti evolution '!F223="C"),
    _xlfn.XLOOKUP('sbti evolution '!A223, sbti!F:F, sbti!H:H, ""),
    ""
)</f>
        <v/>
      </c>
      <c r="H223" t="str">
        <f>IFERROR(
    IF(INDEX(sbti!J:J, MATCH(A223, sbti!F:F, 0))&lt;&gt;"", "T",
        IF(INDEX(sbti!K:K, MATCH(A223, sbti!F:F, 0))&lt;&gt;"", "C", "")
    ),
"")</f>
        <v/>
      </c>
      <c r="I223" t="str">
        <f>IFERROR(
    IF(INDEX(sbti!J:J, MATCH(A223, sbti!F:F, 0))&lt;&gt;"", INDEX(sbti!J:J, MATCH(A223, sbti!F:F, 0)),
        IF(INDEX(sbti!K:K, MATCH(A223, sbti!F:F, 0))&lt;&gt;"", INDEX(sbti!K:K, MATCH(A223, sbti!F:F, 0)), "")
    ),
"")</f>
        <v/>
      </c>
      <c r="J223" t="str">
        <f>IF(_xlfn.XLOOKUP(A223, sbti!L:L,sbti!M:M, "")="T","T",
IF(_xlfn.XLOOKUP(A223, sbti!L:L, sbti!M:M, "")="C","C",""))</f>
        <v/>
      </c>
      <c r="K223" t="str">
        <f>IF(OR(J223="T", J223="C"),
    _xlfn.XLOOKUP(A223, sbti!L:L,sbti!N:N),
    ""
)</f>
        <v/>
      </c>
      <c r="L223" t="str">
        <f>IF(_xlfn.XLOOKUP(A223, sbti!L:L,sbti!O:O, "")="s","T",
IF(_xlfn.XLOOKUP(A223, sbti!L:L, sbti!O:O, "")="c","C",""))</f>
        <v/>
      </c>
      <c r="M223" t="str">
        <f>IF(L223="T",_xlfn.XLOOKUP(A223,sbti!L:L,sbti!P:P,""),
IF(L223="C",_xlfn.XLOOKUP(A223,sbti!L:L,sbti!Q:Q,""),
""))</f>
        <v/>
      </c>
      <c r="N223" t="str">
        <f>IF(_xlfn.XLOOKUP(A223, sbti!R:R,sbti!S:S, "")="T","T",
IF(_xlfn.XLOOKUP(A223, sbti!R:R, sbti!S:S, "")="C","C",""))</f>
        <v/>
      </c>
      <c r="O223" t="str">
        <f>IF(OR(N223="T", N223="C"),
    _xlfn.XLOOKUP(A223, sbti!R:R,sbti!T:T),
    ""
)</f>
        <v/>
      </c>
      <c r="P223" t="str">
        <f>IFERROR(
    IF(INDEX(sbti!U:U, MATCH(A223, sbti!R:R, 0))&lt;&gt;"", "T",
        IF(INDEX(sbti!V:V, MATCH(A223, sbti!R:R, 0))&lt;&gt;"", "C", "")
    ),
"")</f>
        <v/>
      </c>
      <c r="Q223" t="str">
        <f>IFERROR(
    IF(INDEX(sbti!U:U, MATCH(A223, sbti!R:R, 0))&lt;&gt;"",
       INDEX(sbti!U:U, MATCH(A223, sbti!R:R, 0)),
       IF(INDEX(sbti!V:V, MATCH(A223, sbti!R:R, 0))&lt;&gt;"",
          INDEX(sbti!V:V, MATCH(A223, sbti!R:R, 0)),
          "")
    ),
"")</f>
        <v/>
      </c>
      <c r="R223" t="str">
        <f>IF(_xlfn.XLOOKUP(A223, sbti!W:W,sbti!X:X, "")="T","T",
IF(_xlfn.XLOOKUP(A223, sbti!W:W, sbti!X:X, "")="C","C",""))</f>
        <v/>
      </c>
      <c r="S223" t="str">
        <f>IF(R223="T",_xlfn.XLOOKUP(A223,sbti!W:W,sbti!Y:Y,""),
IF(R223="C",_xlfn.XLOOKUP(A223,sbti!W:W,sbti!Z:Z,""),
""))</f>
        <v/>
      </c>
    </row>
    <row r="224" spans="1:19">
      <c r="A224" t="str">
        <v>ArcelorMittal</v>
      </c>
      <c r="B224" t="str">
        <f>IF(_xlfn.XLOOKUP(A224, sbti!A:A,sbti!B:B, "")="Targets Set","T",
IF(_xlfn.XLOOKUP(A224, sbti!A:A, sbti!B:B, "")="Committed","C",""))</f>
        <v/>
      </c>
      <c r="C224" t="str">
        <f>IF(OR(B224="T", B224="C"),
    _xlfn.XLOOKUP(A224, sbti!A:A, sbti!C:C, ""),
    ""
)</f>
        <v/>
      </c>
      <c r="D224" t="str">
        <f>IF(_xlfn.XLOOKUP(A224, sbti!A:A,sbti!D:D, "")="Targets Set","T",
IF(_xlfn.XLOOKUP(A224, sbti!A:A, sbti!D:D, "")="Committed","C",""))</f>
        <v/>
      </c>
      <c r="E224" t="str">
        <f>IF(OR(D224="T", D224="C"),
    _xlfn.XLOOKUP(A224, sbti!A:A, sbti!E:E, ""),
    ""
)</f>
        <v/>
      </c>
      <c r="F224" t="str">
        <f>IF(_xlfn.XLOOKUP(A224, sbti!F:F, sbti!G:G, "")="Targets Set","T",
IF(_xlfn.XLOOKUP(A224, sbti!F:F, sbti!G:G, "")="Committed","C",""))</f>
        <v/>
      </c>
      <c r="G224" t="str">
        <f>IF(OR('sbti evolution '!F224="T", 'sbti evolution '!F224="C"),
    _xlfn.XLOOKUP('sbti evolution '!A224, sbti!F:F, sbti!H:H, ""),
    ""
)</f>
        <v/>
      </c>
      <c r="H224" t="str">
        <f>IFERROR(
    IF(INDEX(sbti!J:J, MATCH(A224, sbti!F:F, 0))&lt;&gt;"", "T",
        IF(INDEX(sbti!K:K, MATCH(A224, sbti!F:F, 0))&lt;&gt;"", "C", "")
    ),
"")</f>
        <v>C</v>
      </c>
      <c r="I224">
        <f>IFERROR(
    IF(INDEX(sbti!J:J, MATCH(A224, sbti!F:F, 0))&lt;&gt;"", INDEX(sbti!J:J, MATCH(A224, sbti!F:F, 0)),
        IF(INDEX(sbti!K:K, MATCH(A224, sbti!F:F, 0))&lt;&gt;"", INDEX(sbti!K:K, MATCH(A224, sbti!F:F, 0)), "")
    ),
"")</f>
        <v>2022</v>
      </c>
      <c r="J224" t="str">
        <f>IF(_xlfn.XLOOKUP(A224, sbti!L:L,sbti!M:M, "")="T","T",
IF(_xlfn.XLOOKUP(A224, sbti!L:L, sbti!M:M, "")="C","C",""))</f>
        <v>C</v>
      </c>
      <c r="K224">
        <f>IF(OR(J224="T", J224="C"),
    _xlfn.XLOOKUP(A224, sbti!L:L,sbti!N:N),
    ""
)</f>
        <v>2030</v>
      </c>
      <c r="L224" t="str">
        <f>IF(_xlfn.XLOOKUP(A224, sbti!L:L,sbti!O:O, "")="s","T",
IF(_xlfn.XLOOKUP(A224, sbti!L:L, sbti!O:O, "")="c","C",""))</f>
        <v/>
      </c>
      <c r="M224" t="str">
        <f>IF(L224="T",_xlfn.XLOOKUP(A224,sbti!L:L,sbti!P:P,""),
IF(L224="C",_xlfn.XLOOKUP(A224,sbti!L:L,sbti!Q:Q,""),
""))</f>
        <v/>
      </c>
      <c r="N224" t="str">
        <f>IF(_xlfn.XLOOKUP(A224, sbti!R:R,sbti!S:S, "")="T","T",
IF(_xlfn.XLOOKUP(A224, sbti!R:R, sbti!S:S, "")="C","C",""))</f>
        <v/>
      </c>
      <c r="O224" t="str">
        <f>IF(OR(N224="T", N224="C"),
    _xlfn.XLOOKUP(A224, sbti!R:R,sbti!T:T),
    ""
)</f>
        <v/>
      </c>
      <c r="P224" t="str">
        <f>IFERROR(
    IF(INDEX(sbti!U:U, MATCH(A224, sbti!R:R, 0))&lt;&gt;"", "T",
        IF(INDEX(sbti!V:V, MATCH(A224, sbti!R:R, 0))&lt;&gt;"", "C", "")
    ),
"")</f>
        <v/>
      </c>
      <c r="Q224" t="str">
        <f>IFERROR(
    IF(INDEX(sbti!U:U, MATCH(A224, sbti!R:R, 0))&lt;&gt;"",
       INDEX(sbti!U:U, MATCH(A224, sbti!R:R, 0)),
       IF(INDEX(sbti!V:V, MATCH(A224, sbti!R:R, 0))&lt;&gt;"",
          INDEX(sbti!V:V, MATCH(A224, sbti!R:R, 0)),
          "")
    ),
"")</f>
        <v/>
      </c>
      <c r="R224" t="str">
        <f>IF(_xlfn.XLOOKUP(A224, sbti!W:W,sbti!X:X, "")="T","T",
IF(_xlfn.XLOOKUP(A224, sbti!W:W, sbti!X:X, "")="C","C",""))</f>
        <v/>
      </c>
      <c r="S224" t="str">
        <f>IF(R224="T",_xlfn.XLOOKUP(A224,sbti!W:W,sbti!Y:Y,""),
IF(R224="C",_xlfn.XLOOKUP(A224,sbti!W:W,sbti!Z:Z,""),
""))</f>
        <v/>
      </c>
    </row>
    <row r="225" spans="1:19">
      <c r="A225" t="str">
        <v>Assicurazioni Generali</v>
      </c>
      <c r="B225" t="str">
        <f>IF(_xlfn.XLOOKUP(A225, sbti!A:A,sbti!B:B, "")="Targets Set","T",
IF(_xlfn.XLOOKUP(A225, sbti!A:A, sbti!B:B, "")="Committed","C",""))</f>
        <v/>
      </c>
      <c r="C225" t="str">
        <f>IF(OR(B225="T", B225="C"),
    _xlfn.XLOOKUP(A225, sbti!A:A, sbti!C:C, ""),
    ""
)</f>
        <v/>
      </c>
      <c r="D225" t="str">
        <f>IF(_xlfn.XLOOKUP(A225, sbti!A:A,sbti!D:D, "")="Targets Set","T",
IF(_xlfn.XLOOKUP(A225, sbti!A:A, sbti!D:D, "")="Committed","C",""))</f>
        <v/>
      </c>
      <c r="E225" t="str">
        <f>IF(OR(D225="T", D225="C"),
    _xlfn.XLOOKUP(A225, sbti!A:A, sbti!E:E, ""),
    ""
)</f>
        <v/>
      </c>
      <c r="F225" t="str">
        <f>IF(_xlfn.XLOOKUP(A225, sbti!F:F, sbti!G:G, "")="Targets Set","T",
IF(_xlfn.XLOOKUP(A225, sbti!F:F, sbti!G:G, "")="Committed","C",""))</f>
        <v/>
      </c>
      <c r="G225" t="str">
        <f>IF(OR('sbti evolution '!F225="T", 'sbti evolution '!F225="C"),
    _xlfn.XLOOKUP('sbti evolution '!A225, sbti!F:F, sbti!H:H, ""),
    ""
)</f>
        <v/>
      </c>
      <c r="H225" t="str">
        <f>IFERROR(
    IF(INDEX(sbti!J:J, MATCH(A225, sbti!F:F, 0))&lt;&gt;"", "T",
        IF(INDEX(sbti!K:K, MATCH(A225, sbti!F:F, 0))&lt;&gt;"", "C", "")
    ),
"")</f>
        <v/>
      </c>
      <c r="I225" t="str">
        <f>IFERROR(
    IF(INDEX(sbti!J:J, MATCH(A225, sbti!F:F, 0))&lt;&gt;"", INDEX(sbti!J:J, MATCH(A225, sbti!F:F, 0)),
        IF(INDEX(sbti!K:K, MATCH(A225, sbti!F:F, 0))&lt;&gt;"", INDEX(sbti!K:K, MATCH(A225, sbti!F:F, 0)), "")
    ),
"")</f>
        <v/>
      </c>
      <c r="J225" t="str">
        <f>IF(_xlfn.XLOOKUP(A225, sbti!L:L,sbti!M:M, "")="T","T",
IF(_xlfn.XLOOKUP(A225, sbti!L:L, sbti!M:M, "")="C","C",""))</f>
        <v/>
      </c>
      <c r="K225" t="str">
        <f>IF(OR(J225="T", J225="C"),
    _xlfn.XLOOKUP(A225, sbti!L:L,sbti!N:N),
    ""
)</f>
        <v/>
      </c>
      <c r="L225" t="str">
        <f>IF(_xlfn.XLOOKUP(A225, sbti!L:L,sbti!O:O, "")="s","T",
IF(_xlfn.XLOOKUP(A225, sbti!L:L, sbti!O:O, "")="c","C",""))</f>
        <v/>
      </c>
      <c r="M225" t="str">
        <f>IF(L225="T",_xlfn.XLOOKUP(A225,sbti!L:L,sbti!P:P,""),
IF(L225="C",_xlfn.XLOOKUP(A225,sbti!L:L,sbti!Q:Q,""),
""))</f>
        <v/>
      </c>
      <c r="N225" t="str">
        <f>IF(_xlfn.XLOOKUP(A225, sbti!R:R,sbti!S:S, "")="T","T",
IF(_xlfn.XLOOKUP(A225, sbti!R:R, sbti!S:S, "")="C","C",""))</f>
        <v/>
      </c>
      <c r="O225" t="str">
        <f>IF(OR(N225="T", N225="C"),
    _xlfn.XLOOKUP(A225, sbti!R:R,sbti!T:T),
    ""
)</f>
        <v/>
      </c>
      <c r="P225" t="str">
        <f>IFERROR(
    IF(INDEX(sbti!U:U, MATCH(A225, sbti!R:R, 0))&lt;&gt;"", "T",
        IF(INDEX(sbti!V:V, MATCH(A225, sbti!R:R, 0))&lt;&gt;"", "C", "")
    ),
"")</f>
        <v/>
      </c>
      <c r="Q225" t="str">
        <f>IFERROR(
    IF(INDEX(sbti!U:U, MATCH(A225, sbti!R:R, 0))&lt;&gt;"",
       INDEX(sbti!U:U, MATCH(A225, sbti!R:R, 0)),
       IF(INDEX(sbti!V:V, MATCH(A225, sbti!R:R, 0))&lt;&gt;"",
          INDEX(sbti!V:V, MATCH(A225, sbti!R:R, 0)),
          "")
    ),
"")</f>
        <v/>
      </c>
      <c r="R225" t="str">
        <f>IF(_xlfn.XLOOKUP(A225, sbti!W:W,sbti!X:X, "")="T","T",
IF(_xlfn.XLOOKUP(A225, sbti!W:W, sbti!X:X, "")="C","C",""))</f>
        <v/>
      </c>
      <c r="S225" t="str">
        <f>IF(R225="T",_xlfn.XLOOKUP(A225,sbti!W:W,sbti!Y:Y,""),
IF(R225="C",_xlfn.XLOOKUP(A225,sbti!W:W,sbti!Z:Z,""),
""))</f>
        <v/>
      </c>
    </row>
    <row r="226" spans="1:19">
      <c r="A226" t="str">
        <v>Delta Air Lines</v>
      </c>
      <c r="B226" t="str">
        <f>IF(_xlfn.XLOOKUP(A226, sbti!A:A,sbti!B:B, "")="Targets Set","T",
IF(_xlfn.XLOOKUP(A226, sbti!A:A, sbti!B:B, "")="Committed","C",""))</f>
        <v>T</v>
      </c>
      <c r="C226">
        <f>IF(OR(B226="T", B226="C"),
    _xlfn.XLOOKUP(A226, sbti!A:A, sbti!C:C, ""),
    ""
)</f>
        <v>2035</v>
      </c>
      <c r="D226" t="str">
        <f>IF(_xlfn.XLOOKUP(A226, sbti!A:A,sbti!D:D, "")="Targets Set","T",
IF(_xlfn.XLOOKUP(A226, sbti!A:A, sbti!D:D, "")="Committed","C",""))</f>
        <v>C</v>
      </c>
      <c r="E226">
        <f>IF(OR(D226="T", D226="C"),
    _xlfn.XLOOKUP(A226, sbti!A:A, sbti!E:E, ""),
    ""
)</f>
        <v>0</v>
      </c>
      <c r="F226" t="str">
        <f>IF(_xlfn.XLOOKUP(A226, sbti!F:F, sbti!G:G, "")="Targets Set","T",
IF(_xlfn.XLOOKUP(A226, sbti!F:F, sbti!G:G, "")="Committed","C",""))</f>
        <v>T</v>
      </c>
      <c r="G226">
        <f>IF(OR('sbti evolution '!F226="T", 'sbti evolution '!F226="C"),
    _xlfn.XLOOKUP('sbti evolution '!A226, sbti!F:F, sbti!H:H, ""),
    ""
)</f>
        <v>2035</v>
      </c>
      <c r="H226" t="str">
        <f>IFERROR(
    IF(INDEX(sbti!J:J, MATCH(A226, sbti!F:F, 0))&lt;&gt;"", "T",
        IF(INDEX(sbti!K:K, MATCH(A226, sbti!F:F, 0))&lt;&gt;"", "C", "")
    ),
"")</f>
        <v>C</v>
      </c>
      <c r="I226">
        <f>IFERROR(
    IF(INDEX(sbti!J:J, MATCH(A226, sbti!F:F, 0))&lt;&gt;"", INDEX(sbti!J:J, MATCH(A226, sbti!F:F, 0)),
        IF(INDEX(sbti!K:K, MATCH(A226, sbti!F:F, 0))&lt;&gt;"", INDEX(sbti!K:K, MATCH(A226, sbti!F:F, 0)), "")
    ),
"")</f>
        <v>2022</v>
      </c>
      <c r="J226" t="str">
        <f>IF(_xlfn.XLOOKUP(A226, sbti!L:L,sbti!M:M, "")="T","T",
IF(_xlfn.XLOOKUP(A226, sbti!L:L, sbti!M:M, "")="C","C",""))</f>
        <v>T</v>
      </c>
      <c r="K226">
        <f>IF(OR(J226="T", J226="C"),
    _xlfn.XLOOKUP(A226, sbti!L:L,sbti!N:N),
    ""
)</f>
        <v>2035</v>
      </c>
      <c r="L226" t="str">
        <f>IF(_xlfn.XLOOKUP(A226, sbti!L:L,sbti!O:O, "")="s","T",
IF(_xlfn.XLOOKUP(A226, sbti!L:L, sbti!O:O, "")="c","C",""))</f>
        <v>C</v>
      </c>
      <c r="M226">
        <f>IF(L226="T",_xlfn.XLOOKUP(A226,sbti!L:L,sbti!P:P,""),
IF(L226="C",_xlfn.XLOOKUP(A226,sbti!L:L,sbti!Q:Q,""),
""))</f>
        <v>2022</v>
      </c>
      <c r="N226" t="str">
        <f>IF(_xlfn.XLOOKUP(A226, sbti!R:R,sbti!S:S, "")="T","T",
IF(_xlfn.XLOOKUP(A226, sbti!R:R, sbti!S:S, "")="C","C",""))</f>
        <v>C</v>
      </c>
      <c r="O226">
        <f>IF(OR(N226="T", N226="C"),
    _xlfn.XLOOKUP(A226, sbti!R:R,sbti!T:T),
    ""
)</f>
        <v>2030</v>
      </c>
      <c r="P226" t="str">
        <f>IFERROR(
    IF(INDEX(sbti!U:U, MATCH(A226, sbti!R:R, 0))&lt;&gt;"", "T",
        IF(INDEX(sbti!V:V, MATCH(A226, sbti!R:R, 0))&lt;&gt;"", "C", "")
    ),
"")</f>
        <v/>
      </c>
      <c r="Q226" t="str">
        <f>IFERROR(
    IF(INDEX(sbti!U:U, MATCH(A226, sbti!R:R, 0))&lt;&gt;"",
       INDEX(sbti!U:U, MATCH(A226, sbti!R:R, 0)),
       IF(INDEX(sbti!V:V, MATCH(A226, sbti!R:R, 0))&lt;&gt;"",
          INDEX(sbti!V:V, MATCH(A226, sbti!R:R, 0)),
          "")
    ),
"")</f>
        <v/>
      </c>
      <c r="R226" t="str">
        <f>IF(_xlfn.XLOOKUP(A226, sbti!W:W,sbti!X:X, "")="T","T",
IF(_xlfn.XLOOKUP(A226, sbti!W:W, sbti!X:X, "")="C","C",""))</f>
        <v/>
      </c>
      <c r="S226" t="str">
        <f>IF(R226="T",_xlfn.XLOOKUP(A226,sbti!W:W,sbti!Y:Y,""),
IF(R226="C",_xlfn.XLOOKUP(A226,sbti!W:W,sbti!Z:Z,""),
""))</f>
        <v/>
      </c>
    </row>
    <row r="227" spans="1:19">
      <c r="A227" t="str">
        <v>China North Industries Group</v>
      </c>
      <c r="B227" t="str">
        <f>IF(_xlfn.XLOOKUP(A227, sbti!A:A,sbti!B:B, "")="Targets Set","T",
IF(_xlfn.XLOOKUP(A227, sbti!A:A, sbti!B:B, "")="Committed","C",""))</f>
        <v/>
      </c>
      <c r="C227" t="str">
        <f>IF(OR(B227="T", B227="C"),
    _xlfn.XLOOKUP(A227, sbti!A:A, sbti!C:C, ""),
    ""
)</f>
        <v/>
      </c>
      <c r="D227" t="str">
        <f>IF(_xlfn.XLOOKUP(A227, sbti!A:A,sbti!D:D, "")="Targets Set","T",
IF(_xlfn.XLOOKUP(A227, sbti!A:A, sbti!D:D, "")="Committed","C",""))</f>
        <v/>
      </c>
      <c r="E227" t="str">
        <f>IF(OR(D227="T", D227="C"),
    _xlfn.XLOOKUP(A227, sbti!A:A, sbti!E:E, ""),
    ""
)</f>
        <v/>
      </c>
      <c r="F227" t="str">
        <f>IF(_xlfn.XLOOKUP(A227, sbti!F:F, sbti!G:G, "")="Targets Set","T",
IF(_xlfn.XLOOKUP(A227, sbti!F:F, sbti!G:G, "")="Committed","C",""))</f>
        <v/>
      </c>
      <c r="G227" t="str">
        <f>IF(OR('sbti evolution '!F227="T", 'sbti evolution '!F227="C"),
    _xlfn.XLOOKUP('sbti evolution '!A227, sbti!F:F, sbti!H:H, ""),
    ""
)</f>
        <v/>
      </c>
      <c r="H227" t="str">
        <f>IFERROR(
    IF(INDEX(sbti!J:J, MATCH(A227, sbti!F:F, 0))&lt;&gt;"", "T",
        IF(INDEX(sbti!K:K, MATCH(A227, sbti!F:F, 0))&lt;&gt;"", "C", "")
    ),
"")</f>
        <v/>
      </c>
      <c r="I227" t="str">
        <f>IFERROR(
    IF(INDEX(sbti!J:J, MATCH(A227, sbti!F:F, 0))&lt;&gt;"", INDEX(sbti!J:J, MATCH(A227, sbti!F:F, 0)),
        IF(INDEX(sbti!K:K, MATCH(A227, sbti!F:F, 0))&lt;&gt;"", INDEX(sbti!K:K, MATCH(A227, sbti!F:F, 0)), "")
    ),
"")</f>
        <v/>
      </c>
      <c r="J227" t="str">
        <f>IF(_xlfn.XLOOKUP(A227, sbti!L:L,sbti!M:M, "")="T","T",
IF(_xlfn.XLOOKUP(A227, sbti!L:L, sbti!M:M, "")="C","C",""))</f>
        <v/>
      </c>
      <c r="K227" t="str">
        <f>IF(OR(J227="T", J227="C"),
    _xlfn.XLOOKUP(A227, sbti!L:L,sbti!N:N),
    ""
)</f>
        <v/>
      </c>
      <c r="L227" t="str">
        <f>IF(_xlfn.XLOOKUP(A227, sbti!L:L,sbti!O:O, "")="s","T",
IF(_xlfn.XLOOKUP(A227, sbti!L:L, sbti!O:O, "")="c","C",""))</f>
        <v/>
      </c>
      <c r="M227" t="str">
        <f>IF(L227="T",_xlfn.XLOOKUP(A227,sbti!L:L,sbti!P:P,""),
IF(L227="C",_xlfn.XLOOKUP(A227,sbti!L:L,sbti!Q:Q,""),
""))</f>
        <v/>
      </c>
      <c r="N227" t="str">
        <f>IF(_xlfn.XLOOKUP(A227, sbti!R:R,sbti!S:S, "")="T","T",
IF(_xlfn.XLOOKUP(A227, sbti!R:R, sbti!S:S, "")="C","C",""))</f>
        <v/>
      </c>
      <c r="O227" t="str">
        <f>IF(OR(N227="T", N227="C"),
    _xlfn.XLOOKUP(A227, sbti!R:R,sbti!T:T),
    ""
)</f>
        <v/>
      </c>
      <c r="P227" t="str">
        <f>IFERROR(
    IF(INDEX(sbti!U:U, MATCH(A227, sbti!R:R, 0))&lt;&gt;"", "T",
        IF(INDEX(sbti!V:V, MATCH(A227, sbti!R:R, 0))&lt;&gt;"", "C", "")
    ),
"")</f>
        <v/>
      </c>
      <c r="Q227" t="str">
        <f>IFERROR(
    IF(INDEX(sbti!U:U, MATCH(A227, sbti!R:R, 0))&lt;&gt;"",
       INDEX(sbti!U:U, MATCH(A227, sbti!R:R, 0)),
       IF(INDEX(sbti!V:V, MATCH(A227, sbti!R:R, 0))&lt;&gt;"",
          INDEX(sbti!V:V, MATCH(A227, sbti!R:R, 0)),
          "")
    ),
"")</f>
        <v/>
      </c>
      <c r="R227" t="str">
        <f>IF(_xlfn.XLOOKUP(A227, sbti!W:W,sbti!X:X, "")="T","T",
IF(_xlfn.XLOOKUP(A227, sbti!W:W, sbti!X:X, "")="C","C",""))</f>
        <v/>
      </c>
      <c r="S227" t="str">
        <f>IF(R227="T",_xlfn.XLOOKUP(A227,sbti!W:W,sbti!Y:Y,""),
IF(R227="C",_xlfn.XLOOKUP(A227,sbti!W:W,sbti!Z:Z,""),
""))</f>
        <v/>
      </c>
    </row>
    <row r="228" spans="1:19">
      <c r="A228" t="str">
        <v>Bouygues</v>
      </c>
      <c r="B228" t="str">
        <f>IF(_xlfn.XLOOKUP(A228, sbti!A:A,sbti!B:B, "")="Targets Set","T",
IF(_xlfn.XLOOKUP(A228, sbti!A:A, sbti!B:B, "")="Committed","C",""))</f>
        <v/>
      </c>
      <c r="C228" t="str">
        <f>IF(OR(B228="T", B228="C"),
    _xlfn.XLOOKUP(A228, sbti!A:A, sbti!C:C, ""),
    ""
)</f>
        <v/>
      </c>
      <c r="D228" t="str">
        <f>IF(_xlfn.XLOOKUP(A228, sbti!A:A,sbti!D:D, "")="Targets Set","T",
IF(_xlfn.XLOOKUP(A228, sbti!A:A, sbti!D:D, "")="Committed","C",""))</f>
        <v/>
      </c>
      <c r="E228" t="str">
        <f>IF(OR(D228="T", D228="C"),
    _xlfn.XLOOKUP(A228, sbti!A:A, sbti!E:E, ""),
    ""
)</f>
        <v/>
      </c>
      <c r="F228" t="str">
        <f>IF(_xlfn.XLOOKUP(A228, sbti!F:F, sbti!G:G, "")="Targets Set","T",
IF(_xlfn.XLOOKUP(A228, sbti!F:F, sbti!G:G, "")="Committed","C",""))</f>
        <v>T</v>
      </c>
      <c r="G228">
        <f>IF(OR('sbti evolution '!F228="T", 'sbti evolution '!F228="C"),
    _xlfn.XLOOKUP('sbti evolution '!A228, sbti!F:F, sbti!H:H, ""),
    ""
)</f>
        <v>2030</v>
      </c>
      <c r="H228" t="str">
        <f>IFERROR(
    IF(INDEX(sbti!J:J, MATCH(A228, sbti!F:F, 0))&lt;&gt;"", "T",
        IF(INDEX(sbti!K:K, MATCH(A228, sbti!F:F, 0))&lt;&gt;"", "C", "")
    ),
"")</f>
        <v>C</v>
      </c>
      <c r="I228">
        <f>IFERROR(
    IF(INDEX(sbti!J:J, MATCH(A228, sbti!F:F, 0))&lt;&gt;"", INDEX(sbti!J:J, MATCH(A228, sbti!F:F, 0)),
        IF(INDEX(sbti!K:K, MATCH(A228, sbti!F:F, 0))&lt;&gt;"", INDEX(sbti!K:K, MATCH(A228, sbti!F:F, 0)), "")
    ),
"")</f>
        <v>2022</v>
      </c>
      <c r="J228" t="str">
        <f>IF(_xlfn.XLOOKUP(A228, sbti!L:L,sbti!M:M, "")="T","T",
IF(_xlfn.XLOOKUP(A228, sbti!L:L, sbti!M:M, "")="C","C",""))</f>
        <v>C</v>
      </c>
      <c r="K228">
        <f>IF(OR(J228="T", J228="C"),
    _xlfn.XLOOKUP(A228, sbti!L:L,sbti!N:N),
    ""
)</f>
        <v>2030</v>
      </c>
      <c r="L228" t="str">
        <f>IF(_xlfn.XLOOKUP(A228, sbti!L:L,sbti!O:O, "")="s","T",
IF(_xlfn.XLOOKUP(A228, sbti!L:L, sbti!O:O, "")="c","C",""))</f>
        <v>C</v>
      </c>
      <c r="M228">
        <f>IF(L228="T",_xlfn.XLOOKUP(A228,sbti!L:L,sbti!P:P,""),
IF(L228="C",_xlfn.XLOOKUP(A228,sbti!L:L,sbti!Q:Q,""),
""))</f>
        <v>2022</v>
      </c>
      <c r="N228" t="str">
        <f>IF(_xlfn.XLOOKUP(A228, sbti!R:R,sbti!S:S, "")="T","T",
IF(_xlfn.XLOOKUP(A228, sbti!R:R, sbti!S:S, "")="C","C",""))</f>
        <v>C</v>
      </c>
      <c r="O228">
        <f>IF(OR(N228="T", N228="C"),
    _xlfn.XLOOKUP(A228, sbti!R:R,sbti!T:T),
    ""
)</f>
        <v>2030</v>
      </c>
      <c r="P228" t="str">
        <f>IFERROR(
    IF(INDEX(sbti!U:U, MATCH(A228, sbti!R:R, 0))&lt;&gt;"", "T",
        IF(INDEX(sbti!V:V, MATCH(A228, sbti!R:R, 0))&lt;&gt;"", "C", "")
    ),
"")</f>
        <v/>
      </c>
      <c r="Q228" t="str">
        <f>IFERROR(
    IF(INDEX(sbti!U:U, MATCH(A228, sbti!R:R, 0))&lt;&gt;"",
       INDEX(sbti!U:U, MATCH(A228, sbti!R:R, 0)),
       IF(INDEX(sbti!V:V, MATCH(A228, sbti!R:R, 0))&lt;&gt;"",
          INDEX(sbti!V:V, MATCH(A228, sbti!R:R, 0)),
          "")
    ),
"")</f>
        <v/>
      </c>
      <c r="R228" t="str">
        <f>IF(_xlfn.XLOOKUP(A228, sbti!W:W,sbti!X:X, "")="T","T",
IF(_xlfn.XLOOKUP(A228, sbti!W:W, sbti!X:X, "")="C","C",""))</f>
        <v/>
      </c>
      <c r="S228" t="str">
        <f>IF(R228="T",_xlfn.XLOOKUP(A228,sbti!W:W,sbti!Y:Y,""),
IF(R228="C",_xlfn.XLOOKUP(A228,sbti!W:W,sbti!Z:Z,""),
""))</f>
        <v/>
      </c>
    </row>
    <row r="229" spans="1:19">
      <c r="A229" t="str">
        <v>China Energy Engineering Group</v>
      </c>
      <c r="B229" t="str">
        <f>IF(_xlfn.XLOOKUP(A229, sbti!A:A,sbti!B:B, "")="Targets Set","T",
IF(_xlfn.XLOOKUP(A229, sbti!A:A, sbti!B:B, "")="Committed","C",""))</f>
        <v/>
      </c>
      <c r="C229" t="str">
        <f>IF(OR(B229="T", B229="C"),
    _xlfn.XLOOKUP(A229, sbti!A:A, sbti!C:C, ""),
    ""
)</f>
        <v/>
      </c>
      <c r="D229" t="str">
        <f>IF(_xlfn.XLOOKUP(A229, sbti!A:A,sbti!D:D, "")="Targets Set","T",
IF(_xlfn.XLOOKUP(A229, sbti!A:A, sbti!D:D, "")="Committed","C",""))</f>
        <v/>
      </c>
      <c r="E229" t="str">
        <f>IF(OR(D229="T", D229="C"),
    _xlfn.XLOOKUP(A229, sbti!A:A, sbti!E:E, ""),
    ""
)</f>
        <v/>
      </c>
      <c r="F229" t="str">
        <f>IF(_xlfn.XLOOKUP(A229, sbti!F:F, sbti!G:G, "")="Targets Set","T",
IF(_xlfn.XLOOKUP(A229, sbti!F:F, sbti!G:G, "")="Committed","C",""))</f>
        <v/>
      </c>
      <c r="G229" t="str">
        <f>IF(OR('sbti evolution '!F229="T", 'sbti evolution '!F229="C"),
    _xlfn.XLOOKUP('sbti evolution '!A229, sbti!F:F, sbti!H:H, ""),
    ""
)</f>
        <v/>
      </c>
      <c r="H229" t="str">
        <f>IFERROR(
    IF(INDEX(sbti!J:J, MATCH(A229, sbti!F:F, 0))&lt;&gt;"", "T",
        IF(INDEX(sbti!K:K, MATCH(A229, sbti!F:F, 0))&lt;&gt;"", "C", "")
    ),
"")</f>
        <v/>
      </c>
      <c r="I229" t="str">
        <f>IFERROR(
    IF(INDEX(sbti!J:J, MATCH(A229, sbti!F:F, 0))&lt;&gt;"", INDEX(sbti!J:J, MATCH(A229, sbti!F:F, 0)),
        IF(INDEX(sbti!K:K, MATCH(A229, sbti!F:F, 0))&lt;&gt;"", INDEX(sbti!K:K, MATCH(A229, sbti!F:F, 0)), "")
    ),
"")</f>
        <v/>
      </c>
      <c r="J229" t="str">
        <f>IF(_xlfn.XLOOKUP(A229, sbti!L:L,sbti!M:M, "")="T","T",
IF(_xlfn.XLOOKUP(A229, sbti!L:L, sbti!M:M, "")="C","C",""))</f>
        <v/>
      </c>
      <c r="K229" t="str">
        <f>IF(OR(J229="T", J229="C"),
    _xlfn.XLOOKUP(A229, sbti!L:L,sbti!N:N),
    ""
)</f>
        <v/>
      </c>
      <c r="L229" t="str">
        <f>IF(_xlfn.XLOOKUP(A229, sbti!L:L,sbti!O:O, "")="s","T",
IF(_xlfn.XLOOKUP(A229, sbti!L:L, sbti!O:O, "")="c","C",""))</f>
        <v/>
      </c>
      <c r="M229" t="str">
        <f>IF(L229="T",_xlfn.XLOOKUP(A229,sbti!L:L,sbti!P:P,""),
IF(L229="C",_xlfn.XLOOKUP(A229,sbti!L:L,sbti!Q:Q,""),
""))</f>
        <v/>
      </c>
      <c r="N229" t="str">
        <f>IF(_xlfn.XLOOKUP(A229, sbti!R:R,sbti!S:S, "")="T","T",
IF(_xlfn.XLOOKUP(A229, sbti!R:R, sbti!S:S, "")="C","C",""))</f>
        <v/>
      </c>
      <c r="O229" t="str">
        <f>IF(OR(N229="T", N229="C"),
    _xlfn.XLOOKUP(A229, sbti!R:R,sbti!T:T),
    ""
)</f>
        <v/>
      </c>
      <c r="P229" t="str">
        <f>IFERROR(
    IF(INDEX(sbti!U:U, MATCH(A229, sbti!R:R, 0))&lt;&gt;"", "T",
        IF(INDEX(sbti!V:V, MATCH(A229, sbti!R:R, 0))&lt;&gt;"", "C", "")
    ),
"")</f>
        <v/>
      </c>
      <c r="Q229" t="str">
        <f>IFERROR(
    IF(INDEX(sbti!U:U, MATCH(A229, sbti!R:R, 0))&lt;&gt;"",
       INDEX(sbti!U:U, MATCH(A229, sbti!R:R, 0)),
       IF(INDEX(sbti!V:V, MATCH(A229, sbti!R:R, 0))&lt;&gt;"",
          INDEX(sbti!V:V, MATCH(A229, sbti!R:R, 0)),
          "")
    ),
"")</f>
        <v/>
      </c>
      <c r="R229" t="str">
        <f>IF(_xlfn.XLOOKUP(A229, sbti!W:W,sbti!X:X, "")="T","T",
IF(_xlfn.XLOOKUP(A229, sbti!W:W, sbti!X:X, "")="C","C",""))</f>
        <v/>
      </c>
      <c r="S229" t="str">
        <f>IF(R229="T",_xlfn.XLOOKUP(A229,sbti!W:W,sbti!Y:Y,""),
IF(R229="C",_xlfn.XLOOKUP(A229,sbti!W:W,sbti!Z:Z,""),
""))</f>
        <v/>
      </c>
    </row>
    <row r="230" spans="1:19">
      <c r="A230" t="str">
        <v>Renault</v>
      </c>
      <c r="B230" t="str">
        <f>IF(_xlfn.XLOOKUP(A230, sbti!A:A,sbti!B:B, "")="Targets Set","T",
IF(_xlfn.XLOOKUP(A230, sbti!A:A, sbti!B:B, "")="Committed","C",""))</f>
        <v>T</v>
      </c>
      <c r="C230">
        <f>IF(OR(B230="T", B230="C"),
    _xlfn.XLOOKUP(A230, sbti!A:A, sbti!C:C, ""),
    ""
)</f>
        <v>2030</v>
      </c>
      <c r="D230" t="str">
        <f>IF(_xlfn.XLOOKUP(A230, sbti!A:A,sbti!D:D, "")="Targets Set","T",
IF(_xlfn.XLOOKUP(A230, sbti!A:A, sbti!D:D, "")="Committed","C",""))</f>
        <v/>
      </c>
      <c r="E230" t="str">
        <f>IF(OR(D230="T", D230="C"),
    _xlfn.XLOOKUP(A230, sbti!A:A, sbti!E:E, ""),
    ""
)</f>
        <v/>
      </c>
      <c r="F230" t="str">
        <f>IF(_xlfn.XLOOKUP(A230, sbti!F:F, sbti!G:G, "")="Targets Set","T",
IF(_xlfn.XLOOKUP(A230, sbti!F:F, sbti!G:G, "")="Committed","C",""))</f>
        <v>T</v>
      </c>
      <c r="G230">
        <f>IF(OR('sbti evolution '!F230="T", 'sbti evolution '!F230="C"),
    _xlfn.XLOOKUP('sbti evolution '!A230, sbti!F:F, sbti!H:H, ""),
    ""
)</f>
        <v>2030</v>
      </c>
      <c r="H230" t="str">
        <f>IFERROR(
    IF(INDEX(sbti!J:J, MATCH(A230, sbti!F:F, 0))&lt;&gt;"", "T",
        IF(INDEX(sbti!K:K, MATCH(A230, sbti!F:F, 0))&lt;&gt;"", "C", "")
    ),
"")</f>
        <v>C</v>
      </c>
      <c r="I230">
        <f>IFERROR(
    IF(INDEX(sbti!J:J, MATCH(A230, sbti!F:F, 0))&lt;&gt;"", INDEX(sbti!J:J, MATCH(A230, sbti!F:F, 0)),
        IF(INDEX(sbti!K:K, MATCH(A230, sbti!F:F, 0))&lt;&gt;"", INDEX(sbti!K:K, MATCH(A230, sbti!F:F, 0)), "")
    ),
"")</f>
        <v>2021</v>
      </c>
      <c r="J230" t="str">
        <f>IF(_xlfn.XLOOKUP(A230, sbti!L:L,sbti!M:M, "")="T","T",
IF(_xlfn.XLOOKUP(A230, sbti!L:L, sbti!M:M, "")="C","C",""))</f>
        <v>T</v>
      </c>
      <c r="K230">
        <f>IF(OR(J230="T", J230="C"),
    _xlfn.XLOOKUP(A230, sbti!L:L,sbti!N:N),
    ""
)</f>
        <v>2030</v>
      </c>
      <c r="L230" t="str">
        <f>IF(_xlfn.XLOOKUP(A230, sbti!L:L,sbti!O:O, "")="s","T",
IF(_xlfn.XLOOKUP(A230, sbti!L:L, sbti!O:O, "")="c","C",""))</f>
        <v/>
      </c>
      <c r="M230" t="str">
        <f>IF(L230="T",_xlfn.XLOOKUP(A230,sbti!L:L,sbti!P:P,""),
IF(L230="C",_xlfn.XLOOKUP(A230,sbti!L:L,sbti!Q:Q,""),
""))</f>
        <v/>
      </c>
      <c r="N230" t="str">
        <f>IF(_xlfn.XLOOKUP(A230, sbti!R:R,sbti!S:S, "")="T","T",
IF(_xlfn.XLOOKUP(A230, sbti!R:R, sbti!S:S, "")="C","C",""))</f>
        <v>T</v>
      </c>
      <c r="O230">
        <f>IF(OR(N230="T", N230="C"),
    _xlfn.XLOOKUP(A230, sbti!R:R,sbti!T:T),
    ""
)</f>
        <v>2030</v>
      </c>
      <c r="P230" t="str">
        <f>IFERROR(
    IF(INDEX(sbti!U:U, MATCH(A230, sbti!R:R, 0))&lt;&gt;"", "T",
        IF(INDEX(sbti!V:V, MATCH(A230, sbti!R:R, 0))&lt;&gt;"", "C", "")
    ),
"")</f>
        <v>C</v>
      </c>
      <c r="Q230">
        <f>IFERROR(
    IF(INDEX(sbti!U:U, MATCH(A230, sbti!R:R, 0))&lt;&gt;"",
       INDEX(sbti!U:U, MATCH(A230, sbti!R:R, 0)),
       IF(INDEX(sbti!V:V, MATCH(A230, sbti!R:R, 0))&lt;&gt;"",
          INDEX(sbti!V:V, MATCH(A230, sbti!R:R, 0)),
          "")
    ),
"")</f>
        <v>2030</v>
      </c>
      <c r="R230" t="str">
        <f>IF(_xlfn.XLOOKUP(A230, sbti!W:W,sbti!X:X, "")="T","T",
IF(_xlfn.XLOOKUP(A230, sbti!W:W, sbti!X:X, "")="C","C",""))</f>
        <v>T</v>
      </c>
      <c r="S230">
        <f>IF(R230="T",_xlfn.XLOOKUP(A230,sbti!W:W,sbti!Y:Y,""),
IF(R230="C",_xlfn.XLOOKUP(A230,sbti!W:W,sbti!Z:Z,""),
""))</f>
        <v>2030</v>
      </c>
    </row>
    <row r="231" spans="1:19">
      <c r="A231" t="str">
        <v>Banco do Brasil</v>
      </c>
      <c r="B231" t="str">
        <f>IF(_xlfn.XLOOKUP(A231, sbti!A:A,sbti!B:B, "")="Targets Set","T",
IF(_xlfn.XLOOKUP(A231, sbti!A:A, sbti!B:B, "")="Committed","C",""))</f>
        <v>C</v>
      </c>
      <c r="C231">
        <f>IF(OR(B231="T", B231="C"),
    _xlfn.XLOOKUP(A231, sbti!A:A, sbti!C:C, ""),
    ""
)</f>
        <v>2030</v>
      </c>
      <c r="D231" t="str">
        <f>IF(_xlfn.XLOOKUP(A231, sbti!A:A,sbti!D:D, "")="Targets Set","T",
IF(_xlfn.XLOOKUP(A231, sbti!A:A, sbti!D:D, "")="Committed","C",""))</f>
        <v>C</v>
      </c>
      <c r="E231">
        <f>IF(OR(D231="T", D231="C"),
    _xlfn.XLOOKUP(A231, sbti!A:A, sbti!E:E, ""),
    ""
)</f>
        <v>0</v>
      </c>
      <c r="F231" t="str">
        <f>IF(_xlfn.XLOOKUP(A231, sbti!F:F, sbti!G:G, "")="Targets Set","T",
IF(_xlfn.XLOOKUP(A231, sbti!F:F, sbti!G:G, "")="Committed","C",""))</f>
        <v>C</v>
      </c>
      <c r="G231">
        <f>IF(OR('sbti evolution '!F231="T", 'sbti evolution '!F231="C"),
    _xlfn.XLOOKUP('sbti evolution '!A231, sbti!F:F, sbti!H:H, ""),
    ""
)</f>
        <v>2030</v>
      </c>
      <c r="H231" t="str">
        <f>IFERROR(
    IF(INDEX(sbti!J:J, MATCH(A231, sbti!F:F, 0))&lt;&gt;"", "T",
        IF(INDEX(sbti!K:K, MATCH(A231, sbti!F:F, 0))&lt;&gt;"", "C", "")
    ),
"")</f>
        <v>C</v>
      </c>
      <c r="I231">
        <f>IFERROR(
    IF(INDEX(sbti!J:J, MATCH(A231, sbti!F:F, 0))&lt;&gt;"", INDEX(sbti!J:J, MATCH(A231, sbti!F:F, 0)),
        IF(INDEX(sbti!K:K, MATCH(A231, sbti!F:F, 0))&lt;&gt;"", INDEX(sbti!K:K, MATCH(A231, sbti!F:F, 0)), "")
    ),
"")</f>
        <v>2021</v>
      </c>
      <c r="J231" t="str">
        <f>IF(_xlfn.XLOOKUP(A231, sbti!L:L,sbti!M:M, "")="T","T",
IF(_xlfn.XLOOKUP(A231, sbti!L:L, sbti!M:M, "")="C","C",""))</f>
        <v>C</v>
      </c>
      <c r="K231">
        <f>IF(OR(J231="T", J231="C"),
    _xlfn.XLOOKUP(A231, sbti!L:L,sbti!N:N),
    ""
)</f>
        <v>2030</v>
      </c>
      <c r="L231" t="str">
        <f>IF(_xlfn.XLOOKUP(A231, sbti!L:L,sbti!O:O, "")="s","T",
IF(_xlfn.XLOOKUP(A231, sbti!L:L, sbti!O:O, "")="c","C",""))</f>
        <v>C</v>
      </c>
      <c r="M231">
        <f>IF(L231="T",_xlfn.XLOOKUP(A231,sbti!L:L,sbti!P:P,""),
IF(L231="C",_xlfn.XLOOKUP(A231,sbti!L:L,sbti!Q:Q,""),
""))</f>
        <v>2021</v>
      </c>
      <c r="N231" t="str">
        <f>IF(_xlfn.XLOOKUP(A231, sbti!R:R,sbti!S:S, "")="T","T",
IF(_xlfn.XLOOKUP(A231, sbti!R:R, sbti!S:S, "")="C","C",""))</f>
        <v>C</v>
      </c>
      <c r="O231">
        <f>IF(OR(N231="T", N231="C"),
    _xlfn.XLOOKUP(A231, sbti!R:R,sbti!T:T),
    ""
)</f>
        <v>2030</v>
      </c>
      <c r="P231" t="str">
        <f>IFERROR(
    IF(INDEX(sbti!U:U, MATCH(A231, sbti!R:R, 0))&lt;&gt;"", "T",
        IF(INDEX(sbti!V:V, MATCH(A231, sbti!R:R, 0))&lt;&gt;"", "C", "")
    ),
"")</f>
        <v>C</v>
      </c>
      <c r="Q231">
        <f>IFERROR(
    IF(INDEX(sbti!U:U, MATCH(A231, sbti!R:R, 0))&lt;&gt;"",
       INDEX(sbti!U:U, MATCH(A231, sbti!R:R, 0)),
       IF(INDEX(sbti!V:V, MATCH(A231, sbti!R:R, 0))&lt;&gt;"",
          INDEX(sbti!V:V, MATCH(A231, sbti!R:R, 0)),
          "")
    ),
"")</f>
        <v>2030</v>
      </c>
      <c r="R231" t="str">
        <f>IF(_xlfn.XLOOKUP(A231, sbti!W:W,sbti!X:X, "")="T","T",
IF(_xlfn.XLOOKUP(A231, sbti!W:W, sbti!X:X, "")="C","C",""))</f>
        <v>C</v>
      </c>
      <c r="S231">
        <f>IF(R231="T",_xlfn.XLOOKUP(A231,sbti!W:W,sbti!Y:Y,""),
IF(R231="C",_xlfn.XLOOKUP(A231,sbti!W:W,sbti!Z:Z,""),
""))</f>
        <v>2021</v>
      </c>
    </row>
    <row r="232" spans="1:19">
      <c r="A232" t="str">
        <v>Publix Super Markets</v>
      </c>
      <c r="B232" t="str">
        <f>IF(_xlfn.XLOOKUP(A232, sbti!A:A,sbti!B:B, "")="Targets Set","T",
IF(_xlfn.XLOOKUP(A232, sbti!A:A, sbti!B:B, "")="Committed","C",""))</f>
        <v/>
      </c>
      <c r="C232" t="str">
        <f>IF(OR(B232="T", B232="C"),
    _xlfn.XLOOKUP(A232, sbti!A:A, sbti!C:C, ""),
    ""
)</f>
        <v/>
      </c>
      <c r="D232" t="str">
        <f>IF(_xlfn.XLOOKUP(A232, sbti!A:A,sbti!D:D, "")="Targets Set","T",
IF(_xlfn.XLOOKUP(A232, sbti!A:A, sbti!D:D, "")="Committed","C",""))</f>
        <v/>
      </c>
      <c r="E232" t="str">
        <f>IF(OR(D232="T", D232="C"),
    _xlfn.XLOOKUP(A232, sbti!A:A, sbti!E:E, ""),
    ""
)</f>
        <v/>
      </c>
      <c r="F232" t="str">
        <f>IF(_xlfn.XLOOKUP(A232, sbti!F:F, sbti!G:G, "")="Targets Set","T",
IF(_xlfn.XLOOKUP(A232, sbti!F:F, sbti!G:G, "")="Committed","C",""))</f>
        <v/>
      </c>
      <c r="G232" t="str">
        <f>IF(OR('sbti evolution '!F232="T", 'sbti evolution '!F232="C"),
    _xlfn.XLOOKUP('sbti evolution '!A232, sbti!F:F, sbti!H:H, ""),
    ""
)</f>
        <v/>
      </c>
      <c r="H232" t="str">
        <f>IFERROR(
    IF(INDEX(sbti!J:J, MATCH(A232, sbti!F:F, 0))&lt;&gt;"", "T",
        IF(INDEX(sbti!K:K, MATCH(A232, sbti!F:F, 0))&lt;&gt;"", "C", "")
    ),
"")</f>
        <v/>
      </c>
      <c r="I232" t="str">
        <f>IFERROR(
    IF(INDEX(sbti!J:J, MATCH(A232, sbti!F:F, 0))&lt;&gt;"", INDEX(sbti!J:J, MATCH(A232, sbti!F:F, 0)),
        IF(INDEX(sbti!K:K, MATCH(A232, sbti!F:F, 0))&lt;&gt;"", INDEX(sbti!K:K, MATCH(A232, sbti!F:F, 0)), "")
    ),
"")</f>
        <v/>
      </c>
      <c r="J232" t="str">
        <f>IF(_xlfn.XLOOKUP(A232, sbti!L:L,sbti!M:M, "")="T","T",
IF(_xlfn.XLOOKUP(A232, sbti!L:L, sbti!M:M, "")="C","C",""))</f>
        <v/>
      </c>
      <c r="K232" t="str">
        <f>IF(OR(J232="T", J232="C"),
    _xlfn.XLOOKUP(A232, sbti!L:L,sbti!N:N),
    ""
)</f>
        <v/>
      </c>
      <c r="L232" t="str">
        <f>IF(_xlfn.XLOOKUP(A232, sbti!L:L,sbti!O:O, "")="s","T",
IF(_xlfn.XLOOKUP(A232, sbti!L:L, sbti!O:O, "")="c","C",""))</f>
        <v/>
      </c>
      <c r="M232" t="str">
        <f>IF(L232="T",_xlfn.XLOOKUP(A232,sbti!L:L,sbti!P:P,""),
IF(L232="C",_xlfn.XLOOKUP(A232,sbti!L:L,sbti!Q:Q,""),
""))</f>
        <v/>
      </c>
      <c r="N232" t="str">
        <f>IF(_xlfn.XLOOKUP(A232, sbti!R:R,sbti!S:S, "")="T","T",
IF(_xlfn.XLOOKUP(A232, sbti!R:R, sbti!S:S, "")="C","C",""))</f>
        <v/>
      </c>
      <c r="O232" t="str">
        <f>IF(OR(N232="T", N232="C"),
    _xlfn.XLOOKUP(A232, sbti!R:R,sbti!T:T),
    ""
)</f>
        <v/>
      </c>
      <c r="P232" t="str">
        <f>IFERROR(
    IF(INDEX(sbti!U:U, MATCH(A232, sbti!R:R, 0))&lt;&gt;"", "T",
        IF(INDEX(sbti!V:V, MATCH(A232, sbti!R:R, 0))&lt;&gt;"", "C", "")
    ),
"")</f>
        <v/>
      </c>
      <c r="Q232" t="str">
        <f>IFERROR(
    IF(INDEX(sbti!U:U, MATCH(A232, sbti!R:R, 0))&lt;&gt;"",
       INDEX(sbti!U:U, MATCH(A232, sbti!R:R, 0)),
       IF(INDEX(sbti!V:V, MATCH(A232, sbti!R:R, 0))&lt;&gt;"",
          INDEX(sbti!V:V, MATCH(A232, sbti!R:R, 0)),
          "")
    ),
"")</f>
        <v/>
      </c>
      <c r="R232" t="str">
        <f>IF(_xlfn.XLOOKUP(A232, sbti!W:W,sbti!X:X, "")="T","T",
IF(_xlfn.XLOOKUP(A232, sbti!W:W, sbti!X:X, "")="C","C",""))</f>
        <v/>
      </c>
      <c r="S232" t="str">
        <f>IF(R232="T",_xlfn.XLOOKUP(A232,sbti!W:W,sbti!Y:Y,""),
IF(R232="C",_xlfn.XLOOKUP(A232,sbti!W:W,sbti!Z:Z,""),
""))</f>
        <v/>
      </c>
    </row>
    <row r="233" spans="1:19">
      <c r="A233" t="str">
        <v>Anheuser-Busch InBev</v>
      </c>
      <c r="B233" t="str">
        <f>IF(_xlfn.XLOOKUP(A233, sbti!A:A,sbti!B:B, "")="Targets Set","T",
IF(_xlfn.XLOOKUP(A233, sbti!A:A, sbti!B:B, "")="Committed","C",""))</f>
        <v>T</v>
      </c>
      <c r="C233">
        <f>IF(OR(B233="T", B233="C"),
    _xlfn.XLOOKUP(A233, sbti!A:A, sbti!C:C, ""),
    ""
)</f>
        <v>2025</v>
      </c>
      <c r="D233" t="str">
        <f>IF(_xlfn.XLOOKUP(A233, sbti!A:A,sbti!D:D, "")="Targets Set","T",
IF(_xlfn.XLOOKUP(A233, sbti!A:A, sbti!D:D, "")="Committed","C",""))</f>
        <v/>
      </c>
      <c r="E233" t="str">
        <f>IF(OR(D233="T", D233="C"),
    _xlfn.XLOOKUP(A233, sbti!A:A, sbti!E:E, ""),
    ""
)</f>
        <v/>
      </c>
      <c r="F233" t="str">
        <f>IF(_xlfn.XLOOKUP(A233, sbti!F:F, sbti!G:G, "")="Targets Set","T",
IF(_xlfn.XLOOKUP(A233, sbti!F:F, sbti!G:G, "")="Committed","C",""))</f>
        <v>T</v>
      </c>
      <c r="G233">
        <f>IF(OR('sbti evolution '!F233="T", 'sbti evolution '!F233="C"),
    _xlfn.XLOOKUP('sbti evolution '!A233, sbti!F:F, sbti!H:H, ""),
    ""
)</f>
        <v>2025</v>
      </c>
      <c r="H233" t="str">
        <f>IFERROR(
    IF(INDEX(sbti!J:J, MATCH(A233, sbti!F:F, 0))&lt;&gt;"", "T",
        IF(INDEX(sbti!K:K, MATCH(A233, sbti!F:F, 0))&lt;&gt;"", "C", "")
    ),
"")</f>
        <v>C</v>
      </c>
      <c r="I233">
        <f>IFERROR(
    IF(INDEX(sbti!J:J, MATCH(A233, sbti!F:F, 0))&lt;&gt;"", INDEX(sbti!J:J, MATCH(A233, sbti!F:F, 0)),
        IF(INDEX(sbti!K:K, MATCH(A233, sbti!F:F, 0))&lt;&gt;"", INDEX(sbti!K:K, MATCH(A233, sbti!F:F, 0)), "")
    ),
"")</f>
        <v>2018</v>
      </c>
      <c r="J233" t="str">
        <f>IF(_xlfn.XLOOKUP(A233, sbti!L:L,sbti!M:M, "")="T","T",
IF(_xlfn.XLOOKUP(A233, sbti!L:L, sbti!M:M, "")="C","C",""))</f>
        <v>T</v>
      </c>
      <c r="K233">
        <f>IF(OR(J233="T", J233="C"),
    _xlfn.XLOOKUP(A233, sbti!L:L,sbti!N:N),
    ""
)</f>
        <v>2025</v>
      </c>
      <c r="L233" t="str">
        <f>IF(_xlfn.XLOOKUP(A233, sbti!L:L,sbti!O:O, "")="s","T",
IF(_xlfn.XLOOKUP(A233, sbti!L:L, sbti!O:O, "")="c","C",""))</f>
        <v>C</v>
      </c>
      <c r="M233">
        <f>IF(L233="T",_xlfn.XLOOKUP(A233,sbti!L:L,sbti!P:P,""),
IF(L233="C",_xlfn.XLOOKUP(A233,sbti!L:L,sbti!Q:Q,""),
""))</f>
        <v>2018</v>
      </c>
      <c r="N233" t="str">
        <f>IF(_xlfn.XLOOKUP(A233, sbti!R:R,sbti!S:S, "")="T","T",
IF(_xlfn.XLOOKUP(A233, sbti!R:R, sbti!S:S, "")="C","C",""))</f>
        <v>T</v>
      </c>
      <c r="O233">
        <f>IF(OR(N233="T", N233="C"),
    _xlfn.XLOOKUP(A233, sbti!R:R,sbti!T:T),
    ""
)</f>
        <v>2025</v>
      </c>
      <c r="P233" t="str">
        <f>IFERROR(
    IF(INDEX(sbti!U:U, MATCH(A233, sbti!R:R, 0))&lt;&gt;"", "T",
        IF(INDEX(sbti!V:V, MATCH(A233, sbti!R:R, 0))&lt;&gt;"", "C", "")
    ),
"")</f>
        <v>C</v>
      </c>
      <c r="Q233">
        <f>IFERROR(
    IF(INDEX(sbti!U:U, MATCH(A233, sbti!R:R, 0))&lt;&gt;"",
       INDEX(sbti!U:U, MATCH(A233, sbti!R:R, 0)),
       IF(INDEX(sbti!V:V, MATCH(A233, sbti!R:R, 0))&lt;&gt;"",
          INDEX(sbti!V:V, MATCH(A233, sbti!R:R, 0)),
          "")
    ),
"")</f>
        <v>2025</v>
      </c>
      <c r="R233" t="str">
        <f>IF(_xlfn.XLOOKUP(A233, sbti!W:W,sbti!X:X, "")="T","T",
IF(_xlfn.XLOOKUP(A233, sbti!W:W, sbti!X:X, "")="C","C",""))</f>
        <v>T</v>
      </c>
      <c r="S233">
        <f>IF(R233="T",_xlfn.XLOOKUP(A233,sbti!W:W,sbti!Y:Y,""),
IF(R233="C",_xlfn.XLOOKUP(A233,sbti!W:W,sbti!Z:Z,""),
""))</f>
        <v>2025</v>
      </c>
    </row>
    <row r="234" spans="1:19">
      <c r="A234" t="str">
        <v>Chery Holding Group</v>
      </c>
      <c r="B234" t="str">
        <f>IF(_xlfn.XLOOKUP(A234, sbti!A:A,sbti!B:B, "")="Targets Set","T",
IF(_xlfn.XLOOKUP(A234, sbti!A:A, sbti!B:B, "")="Committed","C",""))</f>
        <v/>
      </c>
      <c r="C234" t="str">
        <f>IF(OR(B234="T", B234="C"),
    _xlfn.XLOOKUP(A234, sbti!A:A, sbti!C:C, ""),
    ""
)</f>
        <v/>
      </c>
      <c r="D234" t="str">
        <f>IF(_xlfn.XLOOKUP(A234, sbti!A:A,sbti!D:D, "")="Targets Set","T",
IF(_xlfn.XLOOKUP(A234, sbti!A:A, sbti!D:D, "")="Committed","C",""))</f>
        <v/>
      </c>
      <c r="E234" t="str">
        <f>IF(OR(D234="T", D234="C"),
    _xlfn.XLOOKUP(A234, sbti!A:A, sbti!E:E, ""),
    ""
)</f>
        <v/>
      </c>
      <c r="F234" t="str">
        <f>IF(_xlfn.XLOOKUP(A234, sbti!F:F, sbti!G:G, "")="Targets Set","T",
IF(_xlfn.XLOOKUP(A234, sbti!F:F, sbti!G:G, "")="Committed","C",""))</f>
        <v/>
      </c>
      <c r="G234" t="str">
        <f>IF(OR('sbti evolution '!F234="T", 'sbti evolution '!F234="C"),
    _xlfn.XLOOKUP('sbti evolution '!A234, sbti!F:F, sbti!H:H, ""),
    ""
)</f>
        <v/>
      </c>
      <c r="H234" t="str">
        <f>IFERROR(
    IF(INDEX(sbti!J:J, MATCH(A234, sbti!F:F, 0))&lt;&gt;"", "T",
        IF(INDEX(sbti!K:K, MATCH(A234, sbti!F:F, 0))&lt;&gt;"", "C", "")
    ),
"")</f>
        <v/>
      </c>
      <c r="I234" t="str">
        <f>IFERROR(
    IF(INDEX(sbti!J:J, MATCH(A234, sbti!F:F, 0))&lt;&gt;"", INDEX(sbti!J:J, MATCH(A234, sbti!F:F, 0)),
        IF(INDEX(sbti!K:K, MATCH(A234, sbti!F:F, 0))&lt;&gt;"", INDEX(sbti!K:K, MATCH(A234, sbti!F:F, 0)), "")
    ),
"")</f>
        <v/>
      </c>
      <c r="J234" t="str">
        <f>IF(_xlfn.XLOOKUP(A234, sbti!L:L,sbti!M:M, "")="T","T",
IF(_xlfn.XLOOKUP(A234, sbti!L:L, sbti!M:M, "")="C","C",""))</f>
        <v/>
      </c>
      <c r="K234" t="str">
        <f>IF(OR(J234="T", J234="C"),
    _xlfn.XLOOKUP(A234, sbti!L:L,sbti!N:N),
    ""
)</f>
        <v/>
      </c>
      <c r="L234" t="str">
        <f>IF(_xlfn.XLOOKUP(A234, sbti!L:L,sbti!O:O, "")="s","T",
IF(_xlfn.XLOOKUP(A234, sbti!L:L, sbti!O:O, "")="c","C",""))</f>
        <v/>
      </c>
      <c r="M234" t="str">
        <f>IF(L234="T",_xlfn.XLOOKUP(A234,sbti!L:L,sbti!P:P,""),
IF(L234="C",_xlfn.XLOOKUP(A234,sbti!L:L,sbti!Q:Q,""),
""))</f>
        <v/>
      </c>
      <c r="N234" t="str">
        <f>IF(_xlfn.XLOOKUP(A234, sbti!R:R,sbti!S:S, "")="T","T",
IF(_xlfn.XLOOKUP(A234, sbti!R:R, sbti!S:S, "")="C","C",""))</f>
        <v/>
      </c>
      <c r="O234" t="str">
        <f>IF(OR(N234="T", N234="C"),
    _xlfn.XLOOKUP(A234, sbti!R:R,sbti!T:T),
    ""
)</f>
        <v/>
      </c>
      <c r="P234" t="str">
        <f>IFERROR(
    IF(INDEX(sbti!U:U, MATCH(A234, sbti!R:R, 0))&lt;&gt;"", "T",
        IF(INDEX(sbti!V:V, MATCH(A234, sbti!R:R, 0))&lt;&gt;"", "C", "")
    ),
"")</f>
        <v/>
      </c>
      <c r="Q234" t="str">
        <f>IFERROR(
    IF(INDEX(sbti!U:U, MATCH(A234, sbti!R:R, 0))&lt;&gt;"",
       INDEX(sbti!U:U, MATCH(A234, sbti!R:R, 0)),
       IF(INDEX(sbti!V:V, MATCH(A234, sbti!R:R, 0))&lt;&gt;"",
          INDEX(sbti!V:V, MATCH(A234, sbti!R:R, 0)),
          "")
    ),
"")</f>
        <v/>
      </c>
      <c r="R234" t="str">
        <f>IF(_xlfn.XLOOKUP(A234, sbti!W:W,sbti!X:X, "")="T","T",
IF(_xlfn.XLOOKUP(A234, sbti!W:W, sbti!X:X, "")="C","C",""))</f>
        <v/>
      </c>
      <c r="S234" t="str">
        <f>IF(R234="T",_xlfn.XLOOKUP(A234,sbti!W:W,sbti!Y:Y,""),
IF(R234="C",_xlfn.XLOOKUP(A234,sbti!W:W,sbti!Z:Z,""),
""))</f>
        <v/>
      </c>
    </row>
    <row r="235" spans="1:19">
      <c r="A235" t="str">
        <v>Mizuho Financial Group</v>
      </c>
      <c r="B235" t="str">
        <f>IF(_xlfn.XLOOKUP(A235, sbti!A:A,sbti!B:B, "")="Targets Set","T",
IF(_xlfn.XLOOKUP(A235, sbti!A:A, sbti!B:B, "")="Committed","C",""))</f>
        <v/>
      </c>
      <c r="C235" t="str">
        <f>IF(OR(B235="T", B235="C"),
    _xlfn.XLOOKUP(A235, sbti!A:A, sbti!C:C, ""),
    ""
)</f>
        <v/>
      </c>
      <c r="D235" t="str">
        <f>IF(_xlfn.XLOOKUP(A235, sbti!A:A,sbti!D:D, "")="Targets Set","T",
IF(_xlfn.XLOOKUP(A235, sbti!A:A, sbti!D:D, "")="Committed","C",""))</f>
        <v/>
      </c>
      <c r="E235" t="str">
        <f>IF(OR(D235="T", D235="C"),
    _xlfn.XLOOKUP(A235, sbti!A:A, sbti!E:E, ""),
    ""
)</f>
        <v/>
      </c>
      <c r="F235" t="str">
        <f>IF(_xlfn.XLOOKUP(A235, sbti!F:F, sbti!G:G, "")="Targets Set","T",
IF(_xlfn.XLOOKUP(A235, sbti!F:F, sbti!G:G, "")="Committed","C",""))</f>
        <v/>
      </c>
      <c r="G235" t="str">
        <f>IF(OR('sbti evolution '!F235="T", 'sbti evolution '!F235="C"),
    _xlfn.XLOOKUP('sbti evolution '!A235, sbti!F:F, sbti!H:H, ""),
    ""
)</f>
        <v/>
      </c>
      <c r="H235" t="str">
        <f>IFERROR(
    IF(INDEX(sbti!J:J, MATCH(A235, sbti!F:F, 0))&lt;&gt;"", "T",
        IF(INDEX(sbti!K:K, MATCH(A235, sbti!F:F, 0))&lt;&gt;"", "C", "")
    ),
"")</f>
        <v/>
      </c>
      <c r="I235" t="str">
        <f>IFERROR(
    IF(INDEX(sbti!J:J, MATCH(A235, sbti!F:F, 0))&lt;&gt;"", INDEX(sbti!J:J, MATCH(A235, sbti!F:F, 0)),
        IF(INDEX(sbti!K:K, MATCH(A235, sbti!F:F, 0))&lt;&gt;"", INDEX(sbti!K:K, MATCH(A235, sbti!F:F, 0)), "")
    ),
"")</f>
        <v/>
      </c>
      <c r="J235" t="str">
        <f>IF(_xlfn.XLOOKUP(A235, sbti!L:L,sbti!M:M, "")="T","T",
IF(_xlfn.XLOOKUP(A235, sbti!L:L, sbti!M:M, "")="C","C",""))</f>
        <v/>
      </c>
      <c r="K235" t="str">
        <f>IF(OR(J235="T", J235="C"),
    _xlfn.XLOOKUP(A235, sbti!L:L,sbti!N:N),
    ""
)</f>
        <v/>
      </c>
      <c r="L235" t="str">
        <f>IF(_xlfn.XLOOKUP(A235, sbti!L:L,sbti!O:O, "")="s","T",
IF(_xlfn.XLOOKUP(A235, sbti!L:L, sbti!O:O, "")="c","C",""))</f>
        <v/>
      </c>
      <c r="M235" t="str">
        <f>IF(L235="T",_xlfn.XLOOKUP(A235,sbti!L:L,sbti!P:P,""),
IF(L235="C",_xlfn.XLOOKUP(A235,sbti!L:L,sbti!Q:Q,""),
""))</f>
        <v/>
      </c>
      <c r="N235" t="str">
        <f>IF(_xlfn.XLOOKUP(A235, sbti!R:R,sbti!S:S, "")="T","T",
IF(_xlfn.XLOOKUP(A235, sbti!R:R, sbti!S:S, "")="C","C",""))</f>
        <v/>
      </c>
      <c r="O235" t="str">
        <f>IF(OR(N235="T", N235="C"),
    _xlfn.XLOOKUP(A235, sbti!R:R,sbti!T:T),
    ""
)</f>
        <v/>
      </c>
      <c r="P235" t="str">
        <f>IFERROR(
    IF(INDEX(sbti!U:U, MATCH(A235, sbti!R:R, 0))&lt;&gt;"", "T",
        IF(INDEX(sbti!V:V, MATCH(A235, sbti!R:R, 0))&lt;&gt;"", "C", "")
    ),
"")</f>
        <v/>
      </c>
      <c r="Q235" t="str">
        <f>IFERROR(
    IF(INDEX(sbti!U:U, MATCH(A235, sbti!R:R, 0))&lt;&gt;"",
       INDEX(sbti!U:U, MATCH(A235, sbti!R:R, 0)),
       IF(INDEX(sbti!V:V, MATCH(A235, sbti!R:R, 0))&lt;&gt;"",
          INDEX(sbti!V:V, MATCH(A235, sbti!R:R, 0)),
          "")
    ),
"")</f>
        <v/>
      </c>
      <c r="R235" t="str">
        <f>IF(_xlfn.XLOOKUP(A235, sbti!W:W,sbti!X:X, "")="T","T",
IF(_xlfn.XLOOKUP(A235, sbti!W:W, sbti!X:X, "")="C","C",""))</f>
        <v/>
      </c>
      <c r="S235" t="str">
        <f>IF(R235="T",_xlfn.XLOOKUP(A235,sbti!W:W,sbti!Y:Y,""),
IF(R235="C",_xlfn.XLOOKUP(A235,sbti!W:W,sbti!Z:Z,""),
""))</f>
        <v/>
      </c>
    </row>
    <row r="236" spans="1:19">
      <c r="A236" t="str">
        <v>Jinchuan Group</v>
      </c>
      <c r="B236" t="str">
        <f>IF(_xlfn.XLOOKUP(A236, sbti!A:A,sbti!B:B, "")="Targets Set","T",
IF(_xlfn.XLOOKUP(A236, sbti!A:A, sbti!B:B, "")="Committed","C",""))</f>
        <v/>
      </c>
      <c r="C236" t="str">
        <f>IF(OR(B236="T", B236="C"),
    _xlfn.XLOOKUP(A236, sbti!A:A, sbti!C:C, ""),
    ""
)</f>
        <v/>
      </c>
      <c r="D236" t="str">
        <f>IF(_xlfn.XLOOKUP(A236, sbti!A:A,sbti!D:D, "")="Targets Set","T",
IF(_xlfn.XLOOKUP(A236, sbti!A:A, sbti!D:D, "")="Committed","C",""))</f>
        <v/>
      </c>
      <c r="E236" t="str">
        <f>IF(OR(D236="T", D236="C"),
    _xlfn.XLOOKUP(A236, sbti!A:A, sbti!E:E, ""),
    ""
)</f>
        <v/>
      </c>
      <c r="F236" t="str">
        <f>IF(_xlfn.XLOOKUP(A236, sbti!F:F, sbti!G:G, "")="Targets Set","T",
IF(_xlfn.XLOOKUP(A236, sbti!F:F, sbti!G:G, "")="Committed","C",""))</f>
        <v/>
      </c>
      <c r="G236" t="str">
        <f>IF(OR('sbti evolution '!F236="T", 'sbti evolution '!F236="C"),
    _xlfn.XLOOKUP('sbti evolution '!A236, sbti!F:F, sbti!H:H, ""),
    ""
)</f>
        <v/>
      </c>
      <c r="H236" t="str">
        <f>IFERROR(
    IF(INDEX(sbti!J:J, MATCH(A236, sbti!F:F, 0))&lt;&gt;"", "T",
        IF(INDEX(sbti!K:K, MATCH(A236, sbti!F:F, 0))&lt;&gt;"", "C", "")
    ),
"")</f>
        <v/>
      </c>
      <c r="I236" t="str">
        <f>IFERROR(
    IF(INDEX(sbti!J:J, MATCH(A236, sbti!F:F, 0))&lt;&gt;"", INDEX(sbti!J:J, MATCH(A236, sbti!F:F, 0)),
        IF(INDEX(sbti!K:K, MATCH(A236, sbti!F:F, 0))&lt;&gt;"", INDEX(sbti!K:K, MATCH(A236, sbti!F:F, 0)), "")
    ),
"")</f>
        <v/>
      </c>
      <c r="J236" t="str">
        <f>IF(_xlfn.XLOOKUP(A236, sbti!L:L,sbti!M:M, "")="T","T",
IF(_xlfn.XLOOKUP(A236, sbti!L:L, sbti!M:M, "")="C","C",""))</f>
        <v/>
      </c>
      <c r="K236" t="str">
        <f>IF(OR(J236="T", J236="C"),
    _xlfn.XLOOKUP(A236, sbti!L:L,sbti!N:N),
    ""
)</f>
        <v/>
      </c>
      <c r="L236" t="str">
        <f>IF(_xlfn.XLOOKUP(A236, sbti!L:L,sbti!O:O, "")="s","T",
IF(_xlfn.XLOOKUP(A236, sbti!L:L, sbti!O:O, "")="c","C",""))</f>
        <v/>
      </c>
      <c r="M236" t="str">
        <f>IF(L236="T",_xlfn.XLOOKUP(A236,sbti!L:L,sbti!P:P,""),
IF(L236="C",_xlfn.XLOOKUP(A236,sbti!L:L,sbti!Q:Q,""),
""))</f>
        <v/>
      </c>
      <c r="N236" t="str">
        <f>IF(_xlfn.XLOOKUP(A236, sbti!R:R,sbti!S:S, "")="T","T",
IF(_xlfn.XLOOKUP(A236, sbti!R:R, sbti!S:S, "")="C","C",""))</f>
        <v/>
      </c>
      <c r="O236" t="str">
        <f>IF(OR(N236="T", N236="C"),
    _xlfn.XLOOKUP(A236, sbti!R:R,sbti!T:T),
    ""
)</f>
        <v/>
      </c>
      <c r="P236" t="str">
        <f>IFERROR(
    IF(INDEX(sbti!U:U, MATCH(A236, sbti!R:R, 0))&lt;&gt;"", "T",
        IF(INDEX(sbti!V:V, MATCH(A236, sbti!R:R, 0))&lt;&gt;"", "C", "")
    ),
"")</f>
        <v/>
      </c>
      <c r="Q236" t="str">
        <f>IFERROR(
    IF(INDEX(sbti!U:U, MATCH(A236, sbti!R:R, 0))&lt;&gt;"",
       INDEX(sbti!U:U, MATCH(A236, sbti!R:R, 0)),
       IF(INDEX(sbti!V:V, MATCH(A236, sbti!R:R, 0))&lt;&gt;"",
          INDEX(sbti!V:V, MATCH(A236, sbti!R:R, 0)),
          "")
    ),
"")</f>
        <v/>
      </c>
      <c r="R236" t="str">
        <f>IF(_xlfn.XLOOKUP(A236, sbti!W:W,sbti!X:X, "")="T","T",
IF(_xlfn.XLOOKUP(A236, sbti!W:W, sbti!X:X, "")="C","C",""))</f>
        <v/>
      </c>
      <c r="S236" t="str">
        <f>IF(R236="T",_xlfn.XLOOKUP(A236,sbti!W:W,sbti!Y:Y,""),
IF(R236="C",_xlfn.XLOOKUP(A236,sbti!W:W,sbti!Z:Z,""),
""))</f>
        <v/>
      </c>
    </row>
    <row r="237" spans="1:19">
      <c r="A237" t="str">
        <v>Nationwide</v>
      </c>
      <c r="B237" t="str">
        <f>IF(_xlfn.XLOOKUP(A237, sbti!A:A,sbti!B:B, "")="Targets Set","T",
IF(_xlfn.XLOOKUP(A237, sbti!A:A, sbti!B:B, "")="Committed","C",""))</f>
        <v/>
      </c>
      <c r="C237" t="str">
        <f>IF(OR(B237="T", B237="C"),
    _xlfn.XLOOKUP(A237, sbti!A:A, sbti!C:C, ""),
    ""
)</f>
        <v/>
      </c>
      <c r="D237" t="str">
        <f>IF(_xlfn.XLOOKUP(A237, sbti!A:A,sbti!D:D, "")="Targets Set","T",
IF(_xlfn.XLOOKUP(A237, sbti!A:A, sbti!D:D, "")="Committed","C",""))</f>
        <v/>
      </c>
      <c r="E237" t="str">
        <f>IF(OR(D237="T", D237="C"),
    _xlfn.XLOOKUP(A237, sbti!A:A, sbti!E:E, ""),
    ""
)</f>
        <v/>
      </c>
      <c r="F237" t="str">
        <f>IF(_xlfn.XLOOKUP(A237, sbti!F:F, sbti!G:G, "")="Targets Set","T",
IF(_xlfn.XLOOKUP(A237, sbti!F:F, sbti!G:G, "")="Committed","C",""))</f>
        <v/>
      </c>
      <c r="G237" t="str">
        <f>IF(OR('sbti evolution '!F237="T", 'sbti evolution '!F237="C"),
    _xlfn.XLOOKUP('sbti evolution '!A237, sbti!F:F, sbti!H:H, ""),
    ""
)</f>
        <v/>
      </c>
      <c r="H237" t="str">
        <f>IFERROR(
    IF(INDEX(sbti!J:J, MATCH(A237, sbti!F:F, 0))&lt;&gt;"", "T",
        IF(INDEX(sbti!K:K, MATCH(A237, sbti!F:F, 0))&lt;&gt;"", "C", "")
    ),
"")</f>
        <v/>
      </c>
      <c r="I237" t="str">
        <f>IFERROR(
    IF(INDEX(sbti!J:J, MATCH(A237, sbti!F:F, 0))&lt;&gt;"", INDEX(sbti!J:J, MATCH(A237, sbti!F:F, 0)),
        IF(INDEX(sbti!K:K, MATCH(A237, sbti!F:F, 0))&lt;&gt;"", INDEX(sbti!K:K, MATCH(A237, sbti!F:F, 0)), "")
    ),
"")</f>
        <v/>
      </c>
      <c r="J237" t="str">
        <f>IF(_xlfn.XLOOKUP(A237, sbti!L:L,sbti!M:M, "")="T","T",
IF(_xlfn.XLOOKUP(A237, sbti!L:L, sbti!M:M, "")="C","C",""))</f>
        <v/>
      </c>
      <c r="K237" t="str">
        <f>IF(OR(J237="T", J237="C"),
    _xlfn.XLOOKUP(A237, sbti!L:L,sbti!N:N),
    ""
)</f>
        <v/>
      </c>
      <c r="L237" t="str">
        <f>IF(_xlfn.XLOOKUP(A237, sbti!L:L,sbti!O:O, "")="s","T",
IF(_xlfn.XLOOKUP(A237, sbti!L:L, sbti!O:O, "")="c","C",""))</f>
        <v/>
      </c>
      <c r="M237" t="str">
        <f>IF(L237="T",_xlfn.XLOOKUP(A237,sbti!L:L,sbti!P:P,""),
IF(L237="C",_xlfn.XLOOKUP(A237,sbti!L:L,sbti!Q:Q,""),
""))</f>
        <v/>
      </c>
      <c r="N237" t="str">
        <f>IF(_xlfn.XLOOKUP(A237, sbti!R:R,sbti!S:S, "")="T","T",
IF(_xlfn.XLOOKUP(A237, sbti!R:R, sbti!S:S, "")="C","C",""))</f>
        <v/>
      </c>
      <c r="O237" t="str">
        <f>IF(OR(N237="T", N237="C"),
    _xlfn.XLOOKUP(A237, sbti!R:R,sbti!T:T),
    ""
)</f>
        <v/>
      </c>
      <c r="P237" t="str">
        <f>IFERROR(
    IF(INDEX(sbti!U:U, MATCH(A237, sbti!R:R, 0))&lt;&gt;"", "T",
        IF(INDEX(sbti!V:V, MATCH(A237, sbti!R:R, 0))&lt;&gt;"", "C", "")
    ),
"")</f>
        <v/>
      </c>
      <c r="Q237" t="str">
        <f>IFERROR(
    IF(INDEX(sbti!U:U, MATCH(A237, sbti!R:R, 0))&lt;&gt;"",
       INDEX(sbti!U:U, MATCH(A237, sbti!R:R, 0)),
       IF(INDEX(sbti!V:V, MATCH(A237, sbti!R:R, 0))&lt;&gt;"",
          INDEX(sbti!V:V, MATCH(A237, sbti!R:R, 0)),
          "")
    ),
"")</f>
        <v/>
      </c>
      <c r="R237" t="str">
        <f>IF(_xlfn.XLOOKUP(A237, sbti!W:W,sbti!X:X, "")="T","T",
IF(_xlfn.XLOOKUP(A237, sbti!W:W, sbti!X:X, "")="C","C",""))</f>
        <v/>
      </c>
      <c r="S237" t="str">
        <f>IF(R237="T",_xlfn.XLOOKUP(A237,sbti!W:W,sbti!Y:Y,""),
IF(R237="C",_xlfn.XLOOKUP(A237,sbti!W:W,sbti!Z:Z,""),
""))</f>
        <v/>
      </c>
    </row>
    <row r="238" spans="1:19">
      <c r="A238" t="str">
        <v>Edeka Zentrale</v>
      </c>
      <c r="B238" t="str">
        <f>IF(_xlfn.XLOOKUP(A238, sbti!A:A,sbti!B:B, "")="Targets Set","T",
IF(_xlfn.XLOOKUP(A238, sbti!A:A, sbti!B:B, "")="Committed","C",""))</f>
        <v>T</v>
      </c>
      <c r="C238">
        <f>IF(OR(B238="T", B238="C"),
    _xlfn.XLOOKUP(A238, sbti!A:A, sbti!C:C, ""),
    ""
)</f>
        <v>2032</v>
      </c>
      <c r="D238" t="str">
        <f>IF(_xlfn.XLOOKUP(A238, sbti!A:A,sbti!D:D, "")="Targets Set","T",
IF(_xlfn.XLOOKUP(A238, sbti!A:A, sbti!D:D, "")="Committed","C",""))</f>
        <v>T</v>
      </c>
      <c r="E238">
        <f>IF(OR(D238="T", D238="C"),
    _xlfn.XLOOKUP(A238, sbti!A:A, sbti!E:E, ""),
    ""
)</f>
        <v>2045</v>
      </c>
      <c r="F238" t="str">
        <f>IF(_xlfn.XLOOKUP(A238, sbti!F:F, sbti!G:G, "")="Targets Set","T",
IF(_xlfn.XLOOKUP(A238, sbti!F:F, sbti!G:G, "")="Committed","C",""))</f>
        <v>C</v>
      </c>
      <c r="G238">
        <f>IF(OR('sbti evolution '!F238="T", 'sbti evolution '!F238="C"),
    _xlfn.XLOOKUP('sbti evolution '!A238, sbti!F:F, sbti!H:H, ""),
    ""
)</f>
        <v>2030</v>
      </c>
      <c r="H238" t="str">
        <f>IFERROR(
    IF(INDEX(sbti!J:J, MATCH(A238, sbti!F:F, 0))&lt;&gt;"", "T",
        IF(INDEX(sbti!K:K, MATCH(A238, sbti!F:F, 0))&lt;&gt;"", "C", "")
    ),
"")</f>
        <v>C</v>
      </c>
      <c r="I238">
        <f>IFERROR(
    IF(INDEX(sbti!J:J, MATCH(A238, sbti!F:F, 0))&lt;&gt;"", INDEX(sbti!J:J, MATCH(A238, sbti!F:F, 0)),
        IF(INDEX(sbti!K:K, MATCH(A238, sbti!F:F, 0))&lt;&gt;"", INDEX(sbti!K:K, MATCH(A238, sbti!F:F, 0)), "")
    ),
"")</f>
        <v>2022</v>
      </c>
      <c r="J238" t="str">
        <f>IF(_xlfn.XLOOKUP(A238, sbti!L:L,sbti!M:M, "")="T","T",
IF(_xlfn.XLOOKUP(A238, sbti!L:L, sbti!M:M, "")="C","C",""))</f>
        <v>C</v>
      </c>
      <c r="K238">
        <f>IF(OR(J238="T", J238="C"),
    _xlfn.XLOOKUP(A238, sbti!L:L,sbti!N:N),
    ""
)</f>
        <v>2030</v>
      </c>
      <c r="L238" t="str">
        <f>IF(_xlfn.XLOOKUP(A238, sbti!L:L,sbti!O:O, "")="s","T",
IF(_xlfn.XLOOKUP(A238, sbti!L:L, sbti!O:O, "")="c","C",""))</f>
        <v>C</v>
      </c>
      <c r="M238">
        <f>IF(L238="T",_xlfn.XLOOKUP(A238,sbti!L:L,sbti!P:P,""),
IF(L238="C",_xlfn.XLOOKUP(A238,sbti!L:L,sbti!Q:Q,""),
""))</f>
        <v>2022</v>
      </c>
      <c r="N238" t="str">
        <f>IF(_xlfn.XLOOKUP(A238, sbti!R:R,sbti!S:S, "")="T","T",
IF(_xlfn.XLOOKUP(A238, sbti!R:R, sbti!S:S, "")="C","C",""))</f>
        <v>C</v>
      </c>
      <c r="O238">
        <f>IF(OR(N238="T", N238="C"),
    _xlfn.XLOOKUP(A238, sbti!R:R,sbti!T:T),
    ""
)</f>
        <v>2030</v>
      </c>
      <c r="P238" t="str">
        <f>IFERROR(
    IF(INDEX(sbti!U:U, MATCH(A238, sbti!R:R, 0))&lt;&gt;"", "T",
        IF(INDEX(sbti!V:V, MATCH(A238, sbti!R:R, 0))&lt;&gt;"", "C", "")
    ),
"")</f>
        <v/>
      </c>
      <c r="Q238" t="str">
        <f>IFERROR(
    IF(INDEX(sbti!U:U, MATCH(A238, sbti!R:R, 0))&lt;&gt;"",
       INDEX(sbti!U:U, MATCH(A238, sbti!R:R, 0)),
       IF(INDEX(sbti!V:V, MATCH(A238, sbti!R:R, 0))&lt;&gt;"",
          INDEX(sbti!V:V, MATCH(A238, sbti!R:R, 0)),
          "")
    ),
"")</f>
        <v/>
      </c>
      <c r="R238" t="str">
        <f>IF(_xlfn.XLOOKUP(A238, sbti!W:W,sbti!X:X, "")="T","T",
IF(_xlfn.XLOOKUP(A238, sbti!W:W, sbti!X:X, "")="C","C",""))</f>
        <v/>
      </c>
      <c r="S238" t="str">
        <f>IF(R238="T",_xlfn.XLOOKUP(A238,sbti!W:W,sbti!Y:Y,""),
IF(R238="C",_xlfn.XLOOKUP(A238,sbti!W:W,sbti!Z:Z,""),
""))</f>
        <v/>
      </c>
    </row>
    <row r="239" spans="1:19">
      <c r="A239" t="str">
        <v>Daimler Truck Holding</v>
      </c>
      <c r="B239" t="str">
        <f>IF(_xlfn.XLOOKUP(A239, sbti!A:A,sbti!B:B, "")="Targets Set","T",
IF(_xlfn.XLOOKUP(A239, sbti!A:A, sbti!B:B, "")="Committed","C",""))</f>
        <v/>
      </c>
      <c r="C239" t="str">
        <f>IF(OR(B239="T", B239="C"),
    _xlfn.XLOOKUP(A239, sbti!A:A, sbti!C:C, ""),
    ""
)</f>
        <v/>
      </c>
      <c r="D239" t="str">
        <f>IF(_xlfn.XLOOKUP(A239, sbti!A:A,sbti!D:D, "")="Targets Set","T",
IF(_xlfn.XLOOKUP(A239, sbti!A:A, sbti!D:D, "")="Committed","C",""))</f>
        <v/>
      </c>
      <c r="E239" t="str">
        <f>IF(OR(D239="T", D239="C"),
    _xlfn.XLOOKUP(A239, sbti!A:A, sbti!E:E, ""),
    ""
)</f>
        <v/>
      </c>
      <c r="F239" t="str">
        <f>IF(_xlfn.XLOOKUP(A239, sbti!F:F, sbti!G:G, "")="Targets Set","T",
IF(_xlfn.XLOOKUP(A239, sbti!F:F, sbti!G:G, "")="Committed","C",""))</f>
        <v/>
      </c>
      <c r="G239" t="str">
        <f>IF(OR('sbti evolution '!F239="T", 'sbti evolution '!F239="C"),
    _xlfn.XLOOKUP('sbti evolution '!A239, sbti!F:F, sbti!H:H, ""),
    ""
)</f>
        <v/>
      </c>
      <c r="H239" t="str">
        <f>IFERROR(
    IF(INDEX(sbti!J:J, MATCH(A239, sbti!F:F, 0))&lt;&gt;"", "T",
        IF(INDEX(sbti!K:K, MATCH(A239, sbti!F:F, 0))&lt;&gt;"", "C", "")
    ),
"")</f>
        <v/>
      </c>
      <c r="I239" t="str">
        <f>IFERROR(
    IF(INDEX(sbti!J:J, MATCH(A239, sbti!F:F, 0))&lt;&gt;"", INDEX(sbti!J:J, MATCH(A239, sbti!F:F, 0)),
        IF(INDEX(sbti!K:K, MATCH(A239, sbti!F:F, 0))&lt;&gt;"", INDEX(sbti!K:K, MATCH(A239, sbti!F:F, 0)), "")
    ),
"")</f>
        <v/>
      </c>
      <c r="J239" t="str">
        <f>IF(_xlfn.XLOOKUP(A239, sbti!L:L,sbti!M:M, "")="T","T",
IF(_xlfn.XLOOKUP(A239, sbti!L:L, sbti!M:M, "")="C","C",""))</f>
        <v/>
      </c>
      <c r="K239" t="str">
        <f>IF(OR(J239="T", J239="C"),
    _xlfn.XLOOKUP(A239, sbti!L:L,sbti!N:N),
    ""
)</f>
        <v/>
      </c>
      <c r="L239" t="str">
        <f>IF(_xlfn.XLOOKUP(A239, sbti!L:L,sbti!O:O, "")="s","T",
IF(_xlfn.XLOOKUP(A239, sbti!L:L, sbti!O:O, "")="c","C",""))</f>
        <v/>
      </c>
      <c r="M239" t="str">
        <f>IF(L239="T",_xlfn.XLOOKUP(A239,sbti!L:L,sbti!P:P,""),
IF(L239="C",_xlfn.XLOOKUP(A239,sbti!L:L,sbti!Q:Q,""),
""))</f>
        <v/>
      </c>
      <c r="N239" t="str">
        <f>IF(_xlfn.XLOOKUP(A239, sbti!R:R,sbti!S:S, "")="T","T",
IF(_xlfn.XLOOKUP(A239, sbti!R:R, sbti!S:S, "")="C","C",""))</f>
        <v/>
      </c>
      <c r="O239" t="str">
        <f>IF(OR(N239="T", N239="C"),
    _xlfn.XLOOKUP(A239, sbti!R:R,sbti!T:T),
    ""
)</f>
        <v/>
      </c>
      <c r="P239" t="str">
        <f>IFERROR(
    IF(INDEX(sbti!U:U, MATCH(A239, sbti!R:R, 0))&lt;&gt;"", "T",
        IF(INDEX(sbti!V:V, MATCH(A239, sbti!R:R, 0))&lt;&gt;"", "C", "")
    ),
"")</f>
        <v/>
      </c>
      <c r="Q239" t="str">
        <f>IFERROR(
    IF(INDEX(sbti!U:U, MATCH(A239, sbti!R:R, 0))&lt;&gt;"",
       INDEX(sbti!U:U, MATCH(A239, sbti!R:R, 0)),
       IF(INDEX(sbti!V:V, MATCH(A239, sbti!R:R, 0))&lt;&gt;"",
          INDEX(sbti!V:V, MATCH(A239, sbti!R:R, 0)),
          "")
    ),
"")</f>
        <v/>
      </c>
      <c r="R239" t="str">
        <f>IF(_xlfn.XLOOKUP(A239, sbti!W:W,sbti!X:X, "")="T","T",
IF(_xlfn.XLOOKUP(A239, sbti!W:W, sbti!X:X, "")="C","C",""))</f>
        <v/>
      </c>
      <c r="S239" t="str">
        <f>IF(R239="T",_xlfn.XLOOKUP(A239,sbti!W:W,sbti!Y:Y,""),
IF(R239="C",_xlfn.XLOOKUP(A239,sbti!W:W,sbti!Z:Z,""),
""))</f>
        <v/>
      </c>
    </row>
    <row r="240" spans="1:19">
      <c r="A240" t="str">
        <v>TD Synnex</v>
      </c>
      <c r="B240" t="str">
        <f>IF(_xlfn.XLOOKUP(A240, sbti!A:A,sbti!B:B, "")="Targets Set","T",
IF(_xlfn.XLOOKUP(A240, sbti!A:A, sbti!B:B, "")="Committed","C",""))</f>
        <v>T</v>
      </c>
      <c r="C240">
        <f>IF(OR(B240="T", B240="C"),
    _xlfn.XLOOKUP(A240, sbti!A:A, sbti!C:C, ""),
    ""
)</f>
        <v>2030</v>
      </c>
      <c r="D240" t="str">
        <f>IF(_xlfn.XLOOKUP(A240, sbti!A:A,sbti!D:D, "")="Targets Set","T",
IF(_xlfn.XLOOKUP(A240, sbti!A:A, sbti!D:D, "")="Committed","C",""))</f>
        <v>T</v>
      </c>
      <c r="E240">
        <f>IF(OR(D240="T", D240="C"),
    _xlfn.XLOOKUP(A240, sbti!A:A, sbti!E:E, ""),
    ""
)</f>
        <v>2045</v>
      </c>
      <c r="F240" t="str">
        <f>IF(_xlfn.XLOOKUP(A240, sbti!F:F, sbti!G:G, "")="Targets Set","T",
IF(_xlfn.XLOOKUP(A240, sbti!F:F, sbti!G:G, "")="Committed","C",""))</f>
        <v>T</v>
      </c>
      <c r="G240">
        <f>IF(OR('sbti evolution '!F240="T", 'sbti evolution '!F240="C"),
    _xlfn.XLOOKUP('sbti evolution '!A240, sbti!F:F, sbti!H:H, ""),
    ""
)</f>
        <v>2030</v>
      </c>
      <c r="H240" t="str">
        <f>IFERROR(
    IF(INDEX(sbti!J:J, MATCH(A240, sbti!F:F, 0))&lt;&gt;"", "T",
        IF(INDEX(sbti!K:K, MATCH(A240, sbti!F:F, 0))&lt;&gt;"", "C", "")
    ),
"")</f>
        <v>T</v>
      </c>
      <c r="I240">
        <f>IFERROR(
    IF(INDEX(sbti!J:J, MATCH(A240, sbti!F:F, 0))&lt;&gt;"", INDEX(sbti!J:J, MATCH(A240, sbti!F:F, 0)),
        IF(INDEX(sbti!K:K, MATCH(A240, sbti!F:F, 0))&lt;&gt;"", INDEX(sbti!K:K, MATCH(A240, sbti!F:F, 0)), "")
    ),
"")</f>
        <v>2045</v>
      </c>
      <c r="J240" t="str">
        <f>IF(_xlfn.XLOOKUP(A240, sbti!L:L,sbti!M:M, "")="T","T",
IF(_xlfn.XLOOKUP(A240, sbti!L:L, sbti!M:M, "")="C","C",""))</f>
        <v>C</v>
      </c>
      <c r="K240">
        <f>IF(OR(J240="T", J240="C"),
    _xlfn.XLOOKUP(A240, sbti!L:L,sbti!N:N),
    ""
)</f>
        <v>2030</v>
      </c>
      <c r="L240" t="str">
        <f>IF(_xlfn.XLOOKUP(A240, sbti!L:L,sbti!O:O, "")="s","T",
IF(_xlfn.XLOOKUP(A240, sbti!L:L, sbti!O:O, "")="c","C",""))</f>
        <v>C</v>
      </c>
      <c r="M240">
        <f>IF(L240="T",_xlfn.XLOOKUP(A240,sbti!L:L,sbti!P:P,""),
IF(L240="C",_xlfn.XLOOKUP(A240,sbti!L:L,sbti!Q:Q,""),
""))</f>
        <v>2021</v>
      </c>
      <c r="N240" t="str">
        <f>IF(_xlfn.XLOOKUP(A240, sbti!R:R,sbti!S:S, "")="T","T",
IF(_xlfn.XLOOKUP(A240, sbti!R:R, sbti!S:S, "")="C","C",""))</f>
        <v>C</v>
      </c>
      <c r="O240">
        <f>IF(OR(N240="T", N240="C"),
    _xlfn.XLOOKUP(A240, sbti!R:R,sbti!T:T),
    ""
)</f>
        <v>2030</v>
      </c>
      <c r="P240" t="str">
        <f>IFERROR(
    IF(INDEX(sbti!U:U, MATCH(A240, sbti!R:R, 0))&lt;&gt;"", "T",
        IF(INDEX(sbti!V:V, MATCH(A240, sbti!R:R, 0))&lt;&gt;"", "C", "")
    ),
"")</f>
        <v/>
      </c>
      <c r="Q240" t="str">
        <f>IFERROR(
    IF(INDEX(sbti!U:U, MATCH(A240, sbti!R:R, 0))&lt;&gt;"",
       INDEX(sbti!U:U, MATCH(A240, sbti!R:R, 0)),
       IF(INDEX(sbti!V:V, MATCH(A240, sbti!R:R, 0))&lt;&gt;"",
          INDEX(sbti!V:V, MATCH(A240, sbti!R:R, 0)),
          "")
    ),
"")</f>
        <v/>
      </c>
      <c r="R240" t="str">
        <f>IF(_xlfn.XLOOKUP(A240, sbti!W:W,sbti!X:X, "")="T","T",
IF(_xlfn.XLOOKUP(A240, sbti!W:W, sbti!X:X, "")="C","C",""))</f>
        <v/>
      </c>
      <c r="S240" t="str">
        <f>IF(R240="T",_xlfn.XLOOKUP(A240,sbti!W:W,sbti!Y:Y,""),
IF(R240="C",_xlfn.XLOOKUP(A240,sbti!W:W,sbti!Z:Z,""),
""))</f>
        <v/>
      </c>
    </row>
    <row r="241" spans="1:19">
      <c r="A241" t="str">
        <v>Bank of Montreal</v>
      </c>
      <c r="B241" t="str">
        <f>IF(_xlfn.XLOOKUP(A241, sbti!A:A,sbti!B:B, "")="Targets Set","T",
IF(_xlfn.XLOOKUP(A241, sbti!A:A, sbti!B:B, "")="Committed","C",""))</f>
        <v/>
      </c>
      <c r="C241" t="str">
        <f>IF(OR(B241="T", B241="C"),
    _xlfn.XLOOKUP(A241, sbti!A:A, sbti!C:C, ""),
    ""
)</f>
        <v/>
      </c>
      <c r="D241" t="str">
        <f>IF(_xlfn.XLOOKUP(A241, sbti!A:A,sbti!D:D, "")="Targets Set","T",
IF(_xlfn.XLOOKUP(A241, sbti!A:A, sbti!D:D, "")="Committed","C",""))</f>
        <v/>
      </c>
      <c r="E241" t="str">
        <f>IF(OR(D241="T", D241="C"),
    _xlfn.XLOOKUP(A241, sbti!A:A, sbti!E:E, ""),
    ""
)</f>
        <v/>
      </c>
      <c r="F241" t="str">
        <f>IF(_xlfn.XLOOKUP(A241, sbti!F:F, sbti!G:G, "")="Targets Set","T",
IF(_xlfn.XLOOKUP(A241, sbti!F:F, sbti!G:G, "")="Committed","C",""))</f>
        <v/>
      </c>
      <c r="G241" t="str">
        <f>IF(OR('sbti evolution '!F241="T", 'sbti evolution '!F241="C"),
    _xlfn.XLOOKUP('sbti evolution '!A241, sbti!F:F, sbti!H:H, ""),
    ""
)</f>
        <v/>
      </c>
      <c r="H241" t="str">
        <f>IFERROR(
    IF(INDEX(sbti!J:J, MATCH(A241, sbti!F:F, 0))&lt;&gt;"", "T",
        IF(INDEX(sbti!K:K, MATCH(A241, sbti!F:F, 0))&lt;&gt;"", "C", "")
    ),
"")</f>
        <v/>
      </c>
      <c r="I241" t="str">
        <f>IFERROR(
    IF(INDEX(sbti!J:J, MATCH(A241, sbti!F:F, 0))&lt;&gt;"", INDEX(sbti!J:J, MATCH(A241, sbti!F:F, 0)),
        IF(INDEX(sbti!K:K, MATCH(A241, sbti!F:F, 0))&lt;&gt;"", INDEX(sbti!K:K, MATCH(A241, sbti!F:F, 0)), "")
    ),
"")</f>
        <v/>
      </c>
      <c r="J241" t="str">
        <f>IF(_xlfn.XLOOKUP(A241, sbti!L:L,sbti!M:M, "")="T","T",
IF(_xlfn.XLOOKUP(A241, sbti!L:L, sbti!M:M, "")="C","C",""))</f>
        <v/>
      </c>
      <c r="K241" t="str">
        <f>IF(OR(J241="T", J241="C"),
    _xlfn.XLOOKUP(A241, sbti!L:L,sbti!N:N),
    ""
)</f>
        <v/>
      </c>
      <c r="L241" t="str">
        <f>IF(_xlfn.XLOOKUP(A241, sbti!L:L,sbti!O:O, "")="s","T",
IF(_xlfn.XLOOKUP(A241, sbti!L:L, sbti!O:O, "")="c","C",""))</f>
        <v/>
      </c>
      <c r="M241" t="str">
        <f>IF(L241="T",_xlfn.XLOOKUP(A241,sbti!L:L,sbti!P:P,""),
IF(L241="C",_xlfn.XLOOKUP(A241,sbti!L:L,sbti!Q:Q,""),
""))</f>
        <v/>
      </c>
      <c r="N241" t="str">
        <f>IF(_xlfn.XLOOKUP(A241, sbti!R:R,sbti!S:S, "")="T","T",
IF(_xlfn.XLOOKUP(A241, sbti!R:R, sbti!S:S, "")="C","C",""))</f>
        <v/>
      </c>
      <c r="O241" t="str">
        <f>IF(OR(N241="T", N241="C"),
    _xlfn.XLOOKUP(A241, sbti!R:R,sbti!T:T),
    ""
)</f>
        <v/>
      </c>
      <c r="P241" t="str">
        <f>IFERROR(
    IF(INDEX(sbti!U:U, MATCH(A241, sbti!R:R, 0))&lt;&gt;"", "T",
        IF(INDEX(sbti!V:V, MATCH(A241, sbti!R:R, 0))&lt;&gt;"", "C", "")
    ),
"")</f>
        <v/>
      </c>
      <c r="Q241" t="str">
        <f>IFERROR(
    IF(INDEX(sbti!U:U, MATCH(A241, sbti!R:R, 0))&lt;&gt;"",
       INDEX(sbti!U:U, MATCH(A241, sbti!R:R, 0)),
       IF(INDEX(sbti!V:V, MATCH(A241, sbti!R:R, 0))&lt;&gt;"",
          INDEX(sbti!V:V, MATCH(A241, sbti!R:R, 0)),
          "")
    ),
"")</f>
        <v/>
      </c>
      <c r="R241" t="str">
        <f>IF(_xlfn.XLOOKUP(A241, sbti!W:W,sbti!X:X, "")="T","T",
IF(_xlfn.XLOOKUP(A241, sbti!W:W, sbti!X:X, "")="C","C",""))</f>
        <v/>
      </c>
      <c r="S241" t="str">
        <f>IF(R241="T",_xlfn.XLOOKUP(A241,sbti!W:W,sbti!Y:Y,""),
IF(R241="C",_xlfn.XLOOKUP(A241,sbti!W:W,sbti!Z:Z,""),
""))</f>
        <v/>
      </c>
    </row>
    <row r="242" spans="1:19">
      <c r="A242" t="str">
        <v>XMXYG</v>
      </c>
      <c r="B242" t="str">
        <f>IF(_xlfn.XLOOKUP(A242, sbti!A:A,sbti!B:B, "")="Targets Set","T",
IF(_xlfn.XLOOKUP(A242, sbti!A:A, sbti!B:B, "")="Committed","C",""))</f>
        <v/>
      </c>
      <c r="C242" t="str">
        <f>IF(OR(B242="T", B242="C"),
    _xlfn.XLOOKUP(A242, sbti!A:A, sbti!C:C, ""),
    ""
)</f>
        <v/>
      </c>
      <c r="D242" t="str">
        <f>IF(_xlfn.XLOOKUP(A242, sbti!A:A,sbti!D:D, "")="Targets Set","T",
IF(_xlfn.XLOOKUP(A242, sbti!A:A, sbti!D:D, "")="Committed","C",""))</f>
        <v/>
      </c>
      <c r="E242" t="str">
        <f>IF(OR(D242="T", D242="C"),
    _xlfn.XLOOKUP(A242, sbti!A:A, sbti!E:E, ""),
    ""
)</f>
        <v/>
      </c>
      <c r="F242" t="str">
        <f>IF(_xlfn.XLOOKUP(A242, sbti!F:F, sbti!G:G, "")="Targets Set","T",
IF(_xlfn.XLOOKUP(A242, sbti!F:F, sbti!G:G, "")="Committed","C",""))</f>
        <v/>
      </c>
      <c r="G242" t="str">
        <f>IF(OR('sbti evolution '!F242="T", 'sbti evolution '!F242="C"),
    _xlfn.XLOOKUP('sbti evolution '!A242, sbti!F:F, sbti!H:H, ""),
    ""
)</f>
        <v/>
      </c>
      <c r="H242" t="str">
        <f>IFERROR(
    IF(INDEX(sbti!J:J, MATCH(A242, sbti!F:F, 0))&lt;&gt;"", "T",
        IF(INDEX(sbti!K:K, MATCH(A242, sbti!F:F, 0))&lt;&gt;"", "C", "")
    ),
"")</f>
        <v/>
      </c>
      <c r="I242" t="str">
        <f>IFERROR(
    IF(INDEX(sbti!J:J, MATCH(A242, sbti!F:F, 0))&lt;&gt;"", INDEX(sbti!J:J, MATCH(A242, sbti!F:F, 0)),
        IF(INDEX(sbti!K:K, MATCH(A242, sbti!F:F, 0))&lt;&gt;"", INDEX(sbti!K:K, MATCH(A242, sbti!F:F, 0)), "")
    ),
"")</f>
        <v/>
      </c>
      <c r="J242" t="str">
        <f>IF(_xlfn.XLOOKUP(A242, sbti!L:L,sbti!M:M, "")="T","T",
IF(_xlfn.XLOOKUP(A242, sbti!L:L, sbti!M:M, "")="C","C",""))</f>
        <v/>
      </c>
      <c r="K242" t="str">
        <f>IF(OR(J242="T", J242="C"),
    _xlfn.XLOOKUP(A242, sbti!L:L,sbti!N:N),
    ""
)</f>
        <v/>
      </c>
      <c r="L242" t="str">
        <f>IF(_xlfn.XLOOKUP(A242, sbti!L:L,sbti!O:O, "")="s","T",
IF(_xlfn.XLOOKUP(A242, sbti!L:L, sbti!O:O, "")="c","C",""))</f>
        <v/>
      </c>
      <c r="M242" t="str">
        <f>IF(L242="T",_xlfn.XLOOKUP(A242,sbti!L:L,sbti!P:P,""),
IF(L242="C",_xlfn.XLOOKUP(A242,sbti!L:L,sbti!Q:Q,""),
""))</f>
        <v/>
      </c>
      <c r="N242" t="str">
        <f>IF(_xlfn.XLOOKUP(A242, sbti!R:R,sbti!S:S, "")="T","T",
IF(_xlfn.XLOOKUP(A242, sbti!R:R, sbti!S:S, "")="C","C",""))</f>
        <v/>
      </c>
      <c r="O242" t="str">
        <f>IF(OR(N242="T", N242="C"),
    _xlfn.XLOOKUP(A242, sbti!R:R,sbti!T:T),
    ""
)</f>
        <v/>
      </c>
      <c r="P242" t="str">
        <f>IFERROR(
    IF(INDEX(sbti!U:U, MATCH(A242, sbti!R:R, 0))&lt;&gt;"", "T",
        IF(INDEX(sbti!V:V, MATCH(A242, sbti!R:R, 0))&lt;&gt;"", "C", "")
    ),
"")</f>
        <v/>
      </c>
      <c r="Q242" t="str">
        <f>IFERROR(
    IF(INDEX(sbti!U:U, MATCH(A242, sbti!R:R, 0))&lt;&gt;"",
       INDEX(sbti!U:U, MATCH(A242, sbti!R:R, 0)),
       IF(INDEX(sbti!V:V, MATCH(A242, sbti!R:R, 0))&lt;&gt;"",
          INDEX(sbti!V:V, MATCH(A242, sbti!R:R, 0)),
          "")
    ),
"")</f>
        <v/>
      </c>
      <c r="R242" t="str">
        <f>IF(_xlfn.XLOOKUP(A242, sbti!W:W,sbti!X:X, "")="T","T",
IF(_xlfn.XLOOKUP(A242, sbti!W:W, sbti!X:X, "")="C","C",""))</f>
        <v/>
      </c>
      <c r="S242" t="str">
        <f>IF(R242="T",_xlfn.XLOOKUP(A242,sbti!W:W,sbti!Y:Y,""),
IF(R242="C",_xlfn.XLOOKUP(A242,sbti!W:W,sbti!Z:Z,""),
""))</f>
        <v/>
      </c>
    </row>
    <row r="243" spans="1:19">
      <c r="A243" t="str">
        <v>Industrial Bank</v>
      </c>
      <c r="B243" t="str">
        <f>IF(_xlfn.XLOOKUP(A243, sbti!A:A,sbti!B:B, "")="Targets Set","T",
IF(_xlfn.XLOOKUP(A243, sbti!A:A, sbti!B:B, "")="Committed","C",""))</f>
        <v/>
      </c>
      <c r="C243" t="str">
        <f>IF(OR(B243="T", B243="C"),
    _xlfn.XLOOKUP(A243, sbti!A:A, sbti!C:C, ""),
    ""
)</f>
        <v/>
      </c>
      <c r="D243" t="str">
        <f>IF(_xlfn.XLOOKUP(A243, sbti!A:A,sbti!D:D, "")="Targets Set","T",
IF(_xlfn.XLOOKUP(A243, sbti!A:A, sbti!D:D, "")="Committed","C",""))</f>
        <v/>
      </c>
      <c r="E243" t="str">
        <f>IF(OR(D243="T", D243="C"),
    _xlfn.XLOOKUP(A243, sbti!A:A, sbti!E:E, ""),
    ""
)</f>
        <v/>
      </c>
      <c r="F243" t="str">
        <f>IF(_xlfn.XLOOKUP(A243, sbti!F:F, sbti!G:G, "")="Targets Set","T",
IF(_xlfn.XLOOKUP(A243, sbti!F:F, sbti!G:G, "")="Committed","C",""))</f>
        <v/>
      </c>
      <c r="G243" t="str">
        <f>IF(OR('sbti evolution '!F243="T", 'sbti evolution '!F243="C"),
    _xlfn.XLOOKUP('sbti evolution '!A243, sbti!F:F, sbti!H:H, ""),
    ""
)</f>
        <v/>
      </c>
      <c r="H243" t="str">
        <f>IFERROR(
    IF(INDEX(sbti!J:J, MATCH(A243, sbti!F:F, 0))&lt;&gt;"", "T",
        IF(INDEX(sbti!K:K, MATCH(A243, sbti!F:F, 0))&lt;&gt;"", "C", "")
    ),
"")</f>
        <v/>
      </c>
      <c r="I243" t="str">
        <f>IFERROR(
    IF(INDEX(sbti!J:J, MATCH(A243, sbti!F:F, 0))&lt;&gt;"", INDEX(sbti!J:J, MATCH(A243, sbti!F:F, 0)),
        IF(INDEX(sbti!K:K, MATCH(A243, sbti!F:F, 0))&lt;&gt;"", INDEX(sbti!K:K, MATCH(A243, sbti!F:F, 0)), "")
    ),
"")</f>
        <v/>
      </c>
      <c r="J243" t="str">
        <f>IF(_xlfn.XLOOKUP(A243, sbti!L:L,sbti!M:M, "")="T","T",
IF(_xlfn.XLOOKUP(A243, sbti!L:L, sbti!M:M, "")="C","C",""))</f>
        <v/>
      </c>
      <c r="K243" t="str">
        <f>IF(OR(J243="T", J243="C"),
    _xlfn.XLOOKUP(A243, sbti!L:L,sbti!N:N),
    ""
)</f>
        <v/>
      </c>
      <c r="L243" t="str">
        <f>IF(_xlfn.XLOOKUP(A243, sbti!L:L,sbti!O:O, "")="s","T",
IF(_xlfn.XLOOKUP(A243, sbti!L:L, sbti!O:O, "")="c","C",""))</f>
        <v/>
      </c>
      <c r="M243" t="str">
        <f>IF(L243="T",_xlfn.XLOOKUP(A243,sbti!L:L,sbti!P:P,""),
IF(L243="C",_xlfn.XLOOKUP(A243,sbti!L:L,sbti!Q:Q,""),
""))</f>
        <v/>
      </c>
      <c r="N243" t="str">
        <f>IF(_xlfn.XLOOKUP(A243, sbti!R:R,sbti!S:S, "")="T","T",
IF(_xlfn.XLOOKUP(A243, sbti!R:R, sbti!S:S, "")="C","C",""))</f>
        <v/>
      </c>
      <c r="O243" t="str">
        <f>IF(OR(N243="T", N243="C"),
    _xlfn.XLOOKUP(A243, sbti!R:R,sbti!T:T),
    ""
)</f>
        <v/>
      </c>
      <c r="P243" t="str">
        <f>IFERROR(
    IF(INDEX(sbti!U:U, MATCH(A243, sbti!R:R, 0))&lt;&gt;"", "T",
        IF(INDEX(sbti!V:V, MATCH(A243, sbti!R:R, 0))&lt;&gt;"", "C", "")
    ),
"")</f>
        <v/>
      </c>
      <c r="Q243" t="str">
        <f>IFERROR(
    IF(INDEX(sbti!U:U, MATCH(A243, sbti!R:R, 0))&lt;&gt;"",
       INDEX(sbti!U:U, MATCH(A243, sbti!R:R, 0)),
       IF(INDEX(sbti!V:V, MATCH(A243, sbti!R:R, 0))&lt;&gt;"",
          INDEX(sbti!V:V, MATCH(A243, sbti!R:R, 0)),
          "")
    ),
"")</f>
        <v/>
      </c>
      <c r="R243" t="str">
        <f>IF(_xlfn.XLOOKUP(A243, sbti!W:W,sbti!X:X, "")="T","T",
IF(_xlfn.XLOOKUP(A243, sbti!W:W, sbti!X:X, "")="C","C",""))</f>
        <v/>
      </c>
      <c r="S243" t="str">
        <f>IF(R243="T",_xlfn.XLOOKUP(A243,sbti!W:W,sbti!Y:Y,""),
IF(R243="C",_xlfn.XLOOKUP(A243,sbti!W:W,sbti!Z:Z,""),
""))</f>
        <v/>
      </c>
    </row>
    <row r="244" spans="1:19">
      <c r="A244" t="str">
        <v>United Airlines Holdings</v>
      </c>
      <c r="B244" t="str">
        <f>IF(_xlfn.XLOOKUP(A244, sbti!A:A,sbti!B:B, "")="Targets Set","T",
IF(_xlfn.XLOOKUP(A244, sbti!A:A, sbti!B:B, "")="Committed","C",""))</f>
        <v>T</v>
      </c>
      <c r="C244">
        <f>IF(OR(B244="T", B244="C"),
    _xlfn.XLOOKUP(A244, sbti!A:A, sbti!C:C, ""),
    ""
)</f>
        <v>2035</v>
      </c>
      <c r="D244" t="str">
        <f>IF(_xlfn.XLOOKUP(A244, sbti!A:A,sbti!D:D, "")="Targets Set","T",
IF(_xlfn.XLOOKUP(A244, sbti!A:A, sbti!D:D, "")="Committed","C",""))</f>
        <v/>
      </c>
      <c r="E244" t="str">
        <f>IF(OR(D244="T", D244="C"),
    _xlfn.XLOOKUP(A244, sbti!A:A, sbti!E:E, ""),
    ""
)</f>
        <v/>
      </c>
      <c r="F244" t="str">
        <f>IF(_xlfn.XLOOKUP(A244, sbti!F:F, sbti!G:G, "")="Targets Set","T",
IF(_xlfn.XLOOKUP(A244, sbti!F:F, sbti!G:G, "")="Committed","C",""))</f>
        <v>T</v>
      </c>
      <c r="G244">
        <f>IF(OR('sbti evolution '!F244="T", 'sbti evolution '!F244="C"),
    _xlfn.XLOOKUP('sbti evolution '!A244, sbti!F:F, sbti!H:H, ""),
    ""
)</f>
        <v>2035</v>
      </c>
      <c r="H244" t="str">
        <f>IFERROR(
    IF(INDEX(sbti!J:J, MATCH(A244, sbti!F:F, 0))&lt;&gt;"", "T",
        IF(INDEX(sbti!K:K, MATCH(A244, sbti!F:F, 0))&lt;&gt;"", "C", "")
    ),
"")</f>
        <v>C</v>
      </c>
      <c r="I244">
        <f>IFERROR(
    IF(INDEX(sbti!J:J, MATCH(A244, sbti!F:F, 0))&lt;&gt;"", INDEX(sbti!J:J, MATCH(A244, sbti!F:F, 0)),
        IF(INDEX(sbti!K:K, MATCH(A244, sbti!F:F, 0))&lt;&gt;"", INDEX(sbti!K:K, MATCH(A244, sbti!F:F, 0)), "")
    ),
"")</f>
        <v>2023</v>
      </c>
      <c r="J244" t="str">
        <f>IF(_xlfn.XLOOKUP(A244, sbti!L:L,sbti!M:M, "")="T","T",
IF(_xlfn.XLOOKUP(A244, sbti!L:L, sbti!M:M, "")="C","C",""))</f>
        <v/>
      </c>
      <c r="K244" t="str">
        <f>IF(OR(J244="T", J244="C"),
    _xlfn.XLOOKUP(A244, sbti!L:L,sbti!N:N),
    ""
)</f>
        <v/>
      </c>
      <c r="L244" t="str">
        <f>IF(_xlfn.XLOOKUP(A244, sbti!L:L,sbti!O:O, "")="s","T",
IF(_xlfn.XLOOKUP(A244, sbti!L:L, sbti!O:O, "")="c","C",""))</f>
        <v/>
      </c>
      <c r="M244" t="str">
        <f>IF(L244="T",_xlfn.XLOOKUP(A244,sbti!L:L,sbti!P:P,""),
IF(L244="C",_xlfn.XLOOKUP(A244,sbti!L:L,sbti!Q:Q,""),
""))</f>
        <v/>
      </c>
      <c r="N244" t="str">
        <f>IF(_xlfn.XLOOKUP(A244, sbti!R:R,sbti!S:S, "")="T","T",
IF(_xlfn.XLOOKUP(A244, sbti!R:R, sbti!S:S, "")="C","C",""))</f>
        <v/>
      </c>
      <c r="O244" t="str">
        <f>IF(OR(N244="T", N244="C"),
    _xlfn.XLOOKUP(A244, sbti!R:R,sbti!T:T),
    ""
)</f>
        <v/>
      </c>
      <c r="P244" t="str">
        <f>IFERROR(
    IF(INDEX(sbti!U:U, MATCH(A244, sbti!R:R, 0))&lt;&gt;"", "T",
        IF(INDEX(sbti!V:V, MATCH(A244, sbti!R:R, 0))&lt;&gt;"", "C", "")
    ),
"")</f>
        <v/>
      </c>
      <c r="Q244" t="str">
        <f>IFERROR(
    IF(INDEX(sbti!U:U, MATCH(A244, sbti!R:R, 0))&lt;&gt;"",
       INDEX(sbti!U:U, MATCH(A244, sbti!R:R, 0)),
       IF(INDEX(sbti!V:V, MATCH(A244, sbti!R:R, 0))&lt;&gt;"",
          INDEX(sbti!V:V, MATCH(A244, sbti!R:R, 0)),
          "")
    ),
"")</f>
        <v/>
      </c>
      <c r="R244" t="str">
        <f>IF(_xlfn.XLOOKUP(A244, sbti!W:W,sbti!X:X, "")="T","T",
IF(_xlfn.XLOOKUP(A244, sbti!W:W, sbti!X:X, "")="C","C",""))</f>
        <v/>
      </c>
      <c r="S244" t="str">
        <f>IF(R244="T",_xlfn.XLOOKUP(A244,sbti!W:W,sbti!Y:Y,""),
IF(R244="C",_xlfn.XLOOKUP(A244,sbti!W:W,sbti!Z:Z,""),
""))</f>
        <v/>
      </c>
    </row>
    <row r="245" spans="1:19">
      <c r="A245" t="str">
        <v>Nippon Steel</v>
      </c>
      <c r="B245" t="str">
        <f>IF(_xlfn.XLOOKUP(A245, sbti!A:A,sbti!B:B, "")="Targets Set","T",
IF(_xlfn.XLOOKUP(A245, sbti!A:A, sbti!B:B, "")="Committed","C",""))</f>
        <v/>
      </c>
      <c r="C245" t="str">
        <f>IF(OR(B245="T", B245="C"),
    _xlfn.XLOOKUP(A245, sbti!A:A, sbti!C:C, ""),
    ""
)</f>
        <v/>
      </c>
      <c r="D245" t="str">
        <f>IF(_xlfn.XLOOKUP(A245, sbti!A:A,sbti!D:D, "")="Targets Set","T",
IF(_xlfn.XLOOKUP(A245, sbti!A:A, sbti!D:D, "")="Committed","C",""))</f>
        <v/>
      </c>
      <c r="E245" t="str">
        <f>IF(OR(D245="T", D245="C"),
    _xlfn.XLOOKUP(A245, sbti!A:A, sbti!E:E, ""),
    ""
)</f>
        <v/>
      </c>
      <c r="F245" t="str">
        <f>IF(_xlfn.XLOOKUP(A245, sbti!F:F, sbti!G:G, "")="Targets Set","T",
IF(_xlfn.XLOOKUP(A245, sbti!F:F, sbti!G:G, "")="Committed","C",""))</f>
        <v/>
      </c>
      <c r="G245" t="str">
        <f>IF(OR('sbti evolution '!F245="T", 'sbti evolution '!F245="C"),
    _xlfn.XLOOKUP('sbti evolution '!A245, sbti!F:F, sbti!H:H, ""),
    ""
)</f>
        <v/>
      </c>
      <c r="H245" t="str">
        <f>IFERROR(
    IF(INDEX(sbti!J:J, MATCH(A245, sbti!F:F, 0))&lt;&gt;"", "T",
        IF(INDEX(sbti!K:K, MATCH(A245, sbti!F:F, 0))&lt;&gt;"", "C", "")
    ),
"")</f>
        <v/>
      </c>
      <c r="I245" t="str">
        <f>IFERROR(
    IF(INDEX(sbti!J:J, MATCH(A245, sbti!F:F, 0))&lt;&gt;"", INDEX(sbti!J:J, MATCH(A245, sbti!F:F, 0)),
        IF(INDEX(sbti!K:K, MATCH(A245, sbti!F:F, 0))&lt;&gt;"", INDEX(sbti!K:K, MATCH(A245, sbti!F:F, 0)), "")
    ),
"")</f>
        <v/>
      </c>
      <c r="J245" t="str">
        <f>IF(_xlfn.XLOOKUP(A245, sbti!L:L,sbti!M:M, "")="T","T",
IF(_xlfn.XLOOKUP(A245, sbti!L:L, sbti!M:M, "")="C","C",""))</f>
        <v/>
      </c>
      <c r="K245" t="str">
        <f>IF(OR(J245="T", J245="C"),
    _xlfn.XLOOKUP(A245, sbti!L:L,sbti!N:N),
    ""
)</f>
        <v/>
      </c>
      <c r="L245" t="str">
        <f>IF(_xlfn.XLOOKUP(A245, sbti!L:L,sbti!O:O, "")="s","T",
IF(_xlfn.XLOOKUP(A245, sbti!L:L, sbti!O:O, "")="c","C",""))</f>
        <v/>
      </c>
      <c r="M245" t="str">
        <f>IF(L245="T",_xlfn.XLOOKUP(A245,sbti!L:L,sbti!P:P,""),
IF(L245="C",_xlfn.XLOOKUP(A245,sbti!L:L,sbti!Q:Q,""),
""))</f>
        <v/>
      </c>
      <c r="N245" t="str">
        <f>IF(_xlfn.XLOOKUP(A245, sbti!R:R,sbti!S:S, "")="T","T",
IF(_xlfn.XLOOKUP(A245, sbti!R:R, sbti!S:S, "")="C","C",""))</f>
        <v/>
      </c>
      <c r="O245" t="str">
        <f>IF(OR(N245="T", N245="C"),
    _xlfn.XLOOKUP(A245, sbti!R:R,sbti!T:T),
    ""
)</f>
        <v/>
      </c>
      <c r="P245" t="str">
        <f>IFERROR(
    IF(INDEX(sbti!U:U, MATCH(A245, sbti!R:R, 0))&lt;&gt;"", "T",
        IF(INDEX(sbti!V:V, MATCH(A245, sbti!R:R, 0))&lt;&gt;"", "C", "")
    ),
"")</f>
        <v/>
      </c>
      <c r="Q245" t="str">
        <f>IFERROR(
    IF(INDEX(sbti!U:U, MATCH(A245, sbti!R:R, 0))&lt;&gt;"",
       INDEX(sbti!U:U, MATCH(A245, sbti!R:R, 0)),
       IF(INDEX(sbti!V:V, MATCH(A245, sbti!R:R, 0))&lt;&gt;"",
          INDEX(sbti!V:V, MATCH(A245, sbti!R:R, 0)),
          "")
    ),
"")</f>
        <v/>
      </c>
      <c r="R245" t="str">
        <f>IF(_xlfn.XLOOKUP(A245, sbti!W:W,sbti!X:X, "")="T","T",
IF(_xlfn.XLOOKUP(A245, sbti!W:W, sbti!X:X, "")="C","C",""))</f>
        <v/>
      </c>
      <c r="S245" t="str">
        <f>IF(R245="T",_xlfn.XLOOKUP(A245,sbti!W:W,sbti!Y:Y,""),
IF(R245="C",_xlfn.XLOOKUP(A245,sbti!W:W,sbti!Z:Z,""),
""))</f>
        <v/>
      </c>
    </row>
    <row r="246" spans="1:19">
      <c r="A246" t="str">
        <v>ConocoPhillips</v>
      </c>
      <c r="B246" t="str">
        <f>IF(_xlfn.XLOOKUP(A246, sbti!A:A,sbti!B:B, "")="Targets Set","T",
IF(_xlfn.XLOOKUP(A246, sbti!A:A, sbti!B:B, "")="Committed","C",""))</f>
        <v/>
      </c>
      <c r="C246" t="str">
        <f>IF(OR(B246="T", B246="C"),
    _xlfn.XLOOKUP(A246, sbti!A:A, sbti!C:C, ""),
    ""
)</f>
        <v/>
      </c>
      <c r="D246" t="str">
        <f>IF(_xlfn.XLOOKUP(A246, sbti!A:A,sbti!D:D, "")="Targets Set","T",
IF(_xlfn.XLOOKUP(A246, sbti!A:A, sbti!D:D, "")="Committed","C",""))</f>
        <v/>
      </c>
      <c r="E246" t="str">
        <f>IF(OR(D246="T", D246="C"),
    _xlfn.XLOOKUP(A246, sbti!A:A, sbti!E:E, ""),
    ""
)</f>
        <v/>
      </c>
      <c r="F246" t="str">
        <f>IF(_xlfn.XLOOKUP(A246, sbti!F:F, sbti!G:G, "")="Targets Set","T",
IF(_xlfn.XLOOKUP(A246, sbti!F:F, sbti!G:G, "")="Committed","C",""))</f>
        <v/>
      </c>
      <c r="G246" t="str">
        <f>IF(OR('sbti evolution '!F246="T", 'sbti evolution '!F246="C"),
    _xlfn.XLOOKUP('sbti evolution '!A246, sbti!F:F, sbti!H:H, ""),
    ""
)</f>
        <v/>
      </c>
      <c r="H246" t="str">
        <f>IFERROR(
    IF(INDEX(sbti!J:J, MATCH(A246, sbti!F:F, 0))&lt;&gt;"", "T",
        IF(INDEX(sbti!K:K, MATCH(A246, sbti!F:F, 0))&lt;&gt;"", "C", "")
    ),
"")</f>
        <v/>
      </c>
      <c r="I246" t="str">
        <f>IFERROR(
    IF(INDEX(sbti!J:J, MATCH(A246, sbti!F:F, 0))&lt;&gt;"", INDEX(sbti!J:J, MATCH(A246, sbti!F:F, 0)),
        IF(INDEX(sbti!K:K, MATCH(A246, sbti!F:F, 0))&lt;&gt;"", INDEX(sbti!K:K, MATCH(A246, sbti!F:F, 0)), "")
    ),
"")</f>
        <v/>
      </c>
      <c r="J246" t="str">
        <f>IF(_xlfn.XLOOKUP(A246, sbti!L:L,sbti!M:M, "")="T","T",
IF(_xlfn.XLOOKUP(A246, sbti!L:L, sbti!M:M, "")="C","C",""))</f>
        <v/>
      </c>
      <c r="K246" t="str">
        <f>IF(OR(J246="T", J246="C"),
    _xlfn.XLOOKUP(A246, sbti!L:L,sbti!N:N),
    ""
)</f>
        <v/>
      </c>
      <c r="L246" t="str">
        <f>IF(_xlfn.XLOOKUP(A246, sbti!L:L,sbti!O:O, "")="s","T",
IF(_xlfn.XLOOKUP(A246, sbti!L:L, sbti!O:O, "")="c","C",""))</f>
        <v/>
      </c>
      <c r="M246" t="str">
        <f>IF(L246="T",_xlfn.XLOOKUP(A246,sbti!L:L,sbti!P:P,""),
IF(L246="C",_xlfn.XLOOKUP(A246,sbti!L:L,sbti!Q:Q,""),
""))</f>
        <v/>
      </c>
      <c r="N246" t="str">
        <f>IF(_xlfn.XLOOKUP(A246, sbti!R:R,sbti!S:S, "")="T","T",
IF(_xlfn.XLOOKUP(A246, sbti!R:R, sbti!S:S, "")="C","C",""))</f>
        <v/>
      </c>
      <c r="O246" t="str">
        <f>IF(OR(N246="T", N246="C"),
    _xlfn.XLOOKUP(A246, sbti!R:R,sbti!T:T),
    ""
)</f>
        <v/>
      </c>
      <c r="P246" t="str">
        <f>IFERROR(
    IF(INDEX(sbti!U:U, MATCH(A246, sbti!R:R, 0))&lt;&gt;"", "T",
        IF(INDEX(sbti!V:V, MATCH(A246, sbti!R:R, 0))&lt;&gt;"", "C", "")
    ),
"")</f>
        <v/>
      </c>
      <c r="Q246" t="str">
        <f>IFERROR(
    IF(INDEX(sbti!U:U, MATCH(A246, sbti!R:R, 0))&lt;&gt;"",
       INDEX(sbti!U:U, MATCH(A246, sbti!R:R, 0)),
       IF(INDEX(sbti!V:V, MATCH(A246, sbti!R:R, 0))&lt;&gt;"",
          INDEX(sbti!V:V, MATCH(A246, sbti!R:R, 0)),
          "")
    ),
"")</f>
        <v/>
      </c>
      <c r="R246" t="str">
        <f>IF(_xlfn.XLOOKUP(A246, sbti!W:W,sbti!X:X, "")="T","T",
IF(_xlfn.XLOOKUP(A246, sbti!W:W, sbti!X:X, "")="C","C",""))</f>
        <v/>
      </c>
      <c r="S246" t="str">
        <f>IF(R246="T",_xlfn.XLOOKUP(A246,sbti!W:W,sbti!Y:Y,""),
IF(R246="C",_xlfn.XLOOKUP(A246,sbti!W:W,sbti!Z:Z,""),
""))</f>
        <v/>
      </c>
    </row>
    <row r="247" spans="1:19">
      <c r="A247" t="str">
        <v>Midea Group</v>
      </c>
      <c r="B247" t="str">
        <f>IF(_xlfn.XLOOKUP(A247, sbti!A:A,sbti!B:B, "")="Targets Set","T",
IF(_xlfn.XLOOKUP(A247, sbti!A:A, sbti!B:B, "")="Committed","C",""))</f>
        <v/>
      </c>
      <c r="C247" t="str">
        <f>IF(OR(B247="T", B247="C"),
    _xlfn.XLOOKUP(A247, sbti!A:A, sbti!C:C, ""),
    ""
)</f>
        <v/>
      </c>
      <c r="D247" t="str">
        <f>IF(_xlfn.XLOOKUP(A247, sbti!A:A,sbti!D:D, "")="Targets Set","T",
IF(_xlfn.XLOOKUP(A247, sbti!A:A, sbti!D:D, "")="Committed","C",""))</f>
        <v/>
      </c>
      <c r="E247" t="str">
        <f>IF(OR(D247="T", D247="C"),
    _xlfn.XLOOKUP(A247, sbti!A:A, sbti!E:E, ""),
    ""
)</f>
        <v/>
      </c>
      <c r="F247" t="str">
        <f>IF(_xlfn.XLOOKUP(A247, sbti!F:F, sbti!G:G, "")="Targets Set","T",
IF(_xlfn.XLOOKUP(A247, sbti!F:F, sbti!G:G, "")="Committed","C",""))</f>
        <v/>
      </c>
      <c r="G247" t="str">
        <f>IF(OR('sbti evolution '!F247="T", 'sbti evolution '!F247="C"),
    _xlfn.XLOOKUP('sbti evolution '!A247, sbti!F:F, sbti!H:H, ""),
    ""
)</f>
        <v/>
      </c>
      <c r="H247" t="str">
        <f>IFERROR(
    IF(INDEX(sbti!J:J, MATCH(A247, sbti!F:F, 0))&lt;&gt;"", "T",
        IF(INDEX(sbti!K:K, MATCH(A247, sbti!F:F, 0))&lt;&gt;"", "C", "")
    ),
"")</f>
        <v/>
      </c>
      <c r="I247" t="str">
        <f>IFERROR(
    IF(INDEX(sbti!J:J, MATCH(A247, sbti!F:F, 0))&lt;&gt;"", INDEX(sbti!J:J, MATCH(A247, sbti!F:F, 0)),
        IF(INDEX(sbti!K:K, MATCH(A247, sbti!F:F, 0))&lt;&gt;"", INDEX(sbti!K:K, MATCH(A247, sbti!F:F, 0)), "")
    ),
"")</f>
        <v/>
      </c>
      <c r="J247" t="str">
        <f>IF(_xlfn.XLOOKUP(A247, sbti!L:L,sbti!M:M, "")="T","T",
IF(_xlfn.XLOOKUP(A247, sbti!L:L, sbti!M:M, "")="C","C",""))</f>
        <v/>
      </c>
      <c r="K247" t="str">
        <f>IF(OR(J247="T", J247="C"),
    _xlfn.XLOOKUP(A247, sbti!L:L,sbti!N:N),
    ""
)</f>
        <v/>
      </c>
      <c r="L247" t="str">
        <f>IF(_xlfn.XLOOKUP(A247, sbti!L:L,sbti!O:O, "")="s","T",
IF(_xlfn.XLOOKUP(A247, sbti!L:L, sbti!O:O, "")="c","C",""))</f>
        <v/>
      </c>
      <c r="M247" t="str">
        <f>IF(L247="T",_xlfn.XLOOKUP(A247,sbti!L:L,sbti!P:P,""),
IF(L247="C",_xlfn.XLOOKUP(A247,sbti!L:L,sbti!Q:Q,""),
""))</f>
        <v/>
      </c>
      <c r="N247" t="str">
        <f>IF(_xlfn.XLOOKUP(A247, sbti!R:R,sbti!S:S, "")="T","T",
IF(_xlfn.XLOOKUP(A247, sbti!R:R, sbti!S:S, "")="C","C",""))</f>
        <v/>
      </c>
      <c r="O247" t="str">
        <f>IF(OR(N247="T", N247="C"),
    _xlfn.XLOOKUP(A247, sbti!R:R,sbti!T:T),
    ""
)</f>
        <v/>
      </c>
      <c r="P247" t="str">
        <f>IFERROR(
    IF(INDEX(sbti!U:U, MATCH(A247, sbti!R:R, 0))&lt;&gt;"", "T",
        IF(INDEX(sbti!V:V, MATCH(A247, sbti!R:R, 0))&lt;&gt;"", "C", "")
    ),
"")</f>
        <v/>
      </c>
      <c r="Q247" t="str">
        <f>IFERROR(
    IF(INDEX(sbti!U:U, MATCH(A247, sbti!R:R, 0))&lt;&gt;"",
       INDEX(sbti!U:U, MATCH(A247, sbti!R:R, 0)),
       IF(INDEX(sbti!V:V, MATCH(A247, sbti!R:R, 0))&lt;&gt;"",
          INDEX(sbti!V:V, MATCH(A247, sbti!R:R, 0)),
          "")
    ),
"")</f>
        <v/>
      </c>
      <c r="R247" t="str">
        <f>IF(_xlfn.XLOOKUP(A247, sbti!W:W,sbti!X:X, "")="T","T",
IF(_xlfn.XLOOKUP(A247, sbti!W:W, sbti!X:X, "")="C","C",""))</f>
        <v/>
      </c>
      <c r="S247" t="str">
        <f>IF(R247="T",_xlfn.XLOOKUP(A247,sbti!W:W,sbti!Y:Y,""),
IF(R247="C",_xlfn.XLOOKUP(A247,sbti!W:W,sbti!Z:Z,""),
""))</f>
        <v/>
      </c>
    </row>
    <row r="248" spans="1:19">
      <c r="A248" t="str">
        <v>Tsingshan Holding Group</v>
      </c>
      <c r="B248" t="str">
        <f>IF(_xlfn.XLOOKUP(A248, sbti!A:A,sbti!B:B, "")="Targets Set","T",
IF(_xlfn.XLOOKUP(A248, sbti!A:A, sbti!B:B, "")="Committed","C",""))</f>
        <v/>
      </c>
      <c r="C248" t="str">
        <f>IF(OR(B248="T", B248="C"),
    _xlfn.XLOOKUP(A248, sbti!A:A, sbti!C:C, ""),
    ""
)</f>
        <v/>
      </c>
      <c r="D248" t="str">
        <f>IF(_xlfn.XLOOKUP(A248, sbti!A:A,sbti!D:D, "")="Targets Set","T",
IF(_xlfn.XLOOKUP(A248, sbti!A:A, sbti!D:D, "")="Committed","C",""))</f>
        <v/>
      </c>
      <c r="E248" t="str">
        <f>IF(OR(D248="T", D248="C"),
    _xlfn.XLOOKUP(A248, sbti!A:A, sbti!E:E, ""),
    ""
)</f>
        <v/>
      </c>
      <c r="F248" t="str">
        <f>IF(_xlfn.XLOOKUP(A248, sbti!F:F, sbti!G:G, "")="Targets Set","T",
IF(_xlfn.XLOOKUP(A248, sbti!F:F, sbti!G:G, "")="Committed","C",""))</f>
        <v/>
      </c>
      <c r="G248" t="str">
        <f>IF(OR('sbti evolution '!F248="T", 'sbti evolution '!F248="C"),
    _xlfn.XLOOKUP('sbti evolution '!A248, sbti!F:F, sbti!H:H, ""),
    ""
)</f>
        <v/>
      </c>
      <c r="H248" t="str">
        <f>IFERROR(
    IF(INDEX(sbti!J:J, MATCH(A248, sbti!F:F, 0))&lt;&gt;"", "T",
        IF(INDEX(sbti!K:K, MATCH(A248, sbti!F:F, 0))&lt;&gt;"", "C", "")
    ),
"")</f>
        <v/>
      </c>
      <c r="I248" t="str">
        <f>IFERROR(
    IF(INDEX(sbti!J:J, MATCH(A248, sbti!F:F, 0))&lt;&gt;"", INDEX(sbti!J:J, MATCH(A248, sbti!F:F, 0)),
        IF(INDEX(sbti!K:K, MATCH(A248, sbti!F:F, 0))&lt;&gt;"", INDEX(sbti!K:K, MATCH(A248, sbti!F:F, 0)), "")
    ),
"")</f>
        <v/>
      </c>
      <c r="J248" t="str">
        <f>IF(_xlfn.XLOOKUP(A248, sbti!L:L,sbti!M:M, "")="T","T",
IF(_xlfn.XLOOKUP(A248, sbti!L:L, sbti!M:M, "")="C","C",""))</f>
        <v/>
      </c>
      <c r="K248" t="str">
        <f>IF(OR(J248="T", J248="C"),
    _xlfn.XLOOKUP(A248, sbti!L:L,sbti!N:N),
    ""
)</f>
        <v/>
      </c>
      <c r="L248" t="str">
        <f>IF(_xlfn.XLOOKUP(A248, sbti!L:L,sbti!O:O, "")="s","T",
IF(_xlfn.XLOOKUP(A248, sbti!L:L, sbti!O:O, "")="c","C",""))</f>
        <v/>
      </c>
      <c r="M248" t="str">
        <f>IF(L248="T",_xlfn.XLOOKUP(A248,sbti!L:L,sbti!P:P,""),
IF(L248="C",_xlfn.XLOOKUP(A248,sbti!L:L,sbti!Q:Q,""),
""))</f>
        <v/>
      </c>
      <c r="N248" t="str">
        <f>IF(_xlfn.XLOOKUP(A248, sbti!R:R,sbti!S:S, "")="T","T",
IF(_xlfn.XLOOKUP(A248, sbti!R:R, sbti!S:S, "")="C","C",""))</f>
        <v/>
      </c>
      <c r="O248" t="str">
        <f>IF(OR(N248="T", N248="C"),
    _xlfn.XLOOKUP(A248, sbti!R:R,sbti!T:T),
    ""
)</f>
        <v/>
      </c>
      <c r="P248" t="str">
        <f>IFERROR(
    IF(INDEX(sbti!U:U, MATCH(A248, sbti!R:R, 0))&lt;&gt;"", "T",
        IF(INDEX(sbti!V:V, MATCH(A248, sbti!R:R, 0))&lt;&gt;"", "C", "")
    ),
"")</f>
        <v/>
      </c>
      <c r="Q248" t="str">
        <f>IFERROR(
    IF(INDEX(sbti!U:U, MATCH(A248, sbti!R:R, 0))&lt;&gt;"",
       INDEX(sbti!U:U, MATCH(A248, sbti!R:R, 0)),
       IF(INDEX(sbti!V:V, MATCH(A248, sbti!R:R, 0))&lt;&gt;"",
          INDEX(sbti!V:V, MATCH(A248, sbti!R:R, 0)),
          "")
    ),
"")</f>
        <v/>
      </c>
      <c r="R248" t="str">
        <f>IF(_xlfn.XLOOKUP(A248, sbti!W:W,sbti!X:X, "")="T","T",
IF(_xlfn.XLOOKUP(A248, sbti!W:W, sbti!X:X, "")="C","C",""))</f>
        <v/>
      </c>
      <c r="S248" t="str">
        <f>IF(R248="T",_xlfn.XLOOKUP(A248,sbti!W:W,sbti!Y:Y,""),
IF(R248="C",_xlfn.XLOOKUP(A248,sbti!W:W,sbti!Z:Z,""),
""))</f>
        <v/>
      </c>
    </row>
    <row r="249" spans="1:19">
      <c r="A249" t="str">
        <v>TJX</v>
      </c>
      <c r="B249" t="str">
        <f>IF(_xlfn.XLOOKUP(A249, sbti!A:A,sbti!B:B, "")="Targets Set","T",
IF(_xlfn.XLOOKUP(A249, sbti!A:A, sbti!B:B, "")="Committed","C",""))</f>
        <v/>
      </c>
      <c r="C249" t="str">
        <f>IF(OR(B249="T", B249="C"),
    _xlfn.XLOOKUP(A249, sbti!A:A, sbti!C:C, ""),
    ""
)</f>
        <v/>
      </c>
      <c r="D249" t="str">
        <f>IF(_xlfn.XLOOKUP(A249, sbti!A:A,sbti!D:D, "")="Targets Set","T",
IF(_xlfn.XLOOKUP(A249, sbti!A:A, sbti!D:D, "")="Committed","C",""))</f>
        <v/>
      </c>
      <c r="E249" t="str">
        <f>IF(OR(D249="T", D249="C"),
    _xlfn.XLOOKUP(A249, sbti!A:A, sbti!E:E, ""),
    ""
)</f>
        <v/>
      </c>
      <c r="F249" t="str">
        <f>IF(_xlfn.XLOOKUP(A249, sbti!F:F, sbti!G:G, "")="Targets Set","T",
IF(_xlfn.XLOOKUP(A249, sbti!F:F, sbti!G:G, "")="Committed","C",""))</f>
        <v/>
      </c>
      <c r="G249" t="str">
        <f>IF(OR('sbti evolution '!F249="T", 'sbti evolution '!F249="C"),
    _xlfn.XLOOKUP('sbti evolution '!A249, sbti!F:F, sbti!H:H, ""),
    ""
)</f>
        <v/>
      </c>
      <c r="H249" t="str">
        <f>IFERROR(
    IF(INDEX(sbti!J:J, MATCH(A249, sbti!F:F, 0))&lt;&gt;"", "T",
        IF(INDEX(sbti!K:K, MATCH(A249, sbti!F:F, 0))&lt;&gt;"", "C", "")
    ),
"")</f>
        <v/>
      </c>
      <c r="I249" t="str">
        <f>IFERROR(
    IF(INDEX(sbti!J:J, MATCH(A249, sbti!F:F, 0))&lt;&gt;"", INDEX(sbti!J:J, MATCH(A249, sbti!F:F, 0)),
        IF(INDEX(sbti!K:K, MATCH(A249, sbti!F:F, 0))&lt;&gt;"", INDEX(sbti!K:K, MATCH(A249, sbti!F:F, 0)), "")
    ),
"")</f>
        <v/>
      </c>
      <c r="J249" t="str">
        <f>IF(_xlfn.XLOOKUP(A249, sbti!L:L,sbti!M:M, "")="T","T",
IF(_xlfn.XLOOKUP(A249, sbti!L:L, sbti!M:M, "")="C","C",""))</f>
        <v/>
      </c>
      <c r="K249" t="str">
        <f>IF(OR(J249="T", J249="C"),
    _xlfn.XLOOKUP(A249, sbti!L:L,sbti!N:N),
    ""
)</f>
        <v/>
      </c>
      <c r="L249" t="str">
        <f>IF(_xlfn.XLOOKUP(A249, sbti!L:L,sbti!O:O, "")="s","T",
IF(_xlfn.XLOOKUP(A249, sbti!L:L, sbti!O:O, "")="c","C",""))</f>
        <v/>
      </c>
      <c r="M249" t="str">
        <f>IF(L249="T",_xlfn.XLOOKUP(A249,sbti!L:L,sbti!P:P,""),
IF(L249="C",_xlfn.XLOOKUP(A249,sbti!L:L,sbti!Q:Q,""),
""))</f>
        <v/>
      </c>
      <c r="N249" t="str">
        <f>IF(_xlfn.XLOOKUP(A249, sbti!R:R,sbti!S:S, "")="T","T",
IF(_xlfn.XLOOKUP(A249, sbti!R:R, sbti!S:S, "")="C","C",""))</f>
        <v/>
      </c>
      <c r="O249" t="str">
        <f>IF(OR(N249="T", N249="C"),
    _xlfn.XLOOKUP(A249, sbti!R:R,sbti!T:T),
    ""
)</f>
        <v/>
      </c>
      <c r="P249" t="str">
        <f>IFERROR(
    IF(INDEX(sbti!U:U, MATCH(A249, sbti!R:R, 0))&lt;&gt;"", "T",
        IF(INDEX(sbti!V:V, MATCH(A249, sbti!R:R, 0))&lt;&gt;"", "C", "")
    ),
"")</f>
        <v/>
      </c>
      <c r="Q249" t="str">
        <f>IFERROR(
    IF(INDEX(sbti!U:U, MATCH(A249, sbti!R:R, 0))&lt;&gt;"",
       INDEX(sbti!U:U, MATCH(A249, sbti!R:R, 0)),
       IF(INDEX(sbti!V:V, MATCH(A249, sbti!R:R, 0))&lt;&gt;"",
          INDEX(sbti!V:V, MATCH(A249, sbti!R:R, 0)),
          "")
    ),
"")</f>
        <v/>
      </c>
      <c r="R249" t="str">
        <f>IF(_xlfn.XLOOKUP(A249, sbti!W:W,sbti!X:X, "")="T","T",
IF(_xlfn.XLOOKUP(A249, sbti!W:W, sbti!X:X, "")="C","C",""))</f>
        <v/>
      </c>
      <c r="S249" t="str">
        <f>IF(R249="T",_xlfn.XLOOKUP(A249,sbti!W:W,sbti!Y:Y,""),
IF(R249="C",_xlfn.XLOOKUP(A249,sbti!W:W,sbti!Z:Z,""),
""))</f>
        <v/>
      </c>
    </row>
    <row r="250" spans="1:19">
      <c r="A250" t="str">
        <v>AbbVie</v>
      </c>
      <c r="B250" t="str">
        <f>IF(_xlfn.XLOOKUP(A250, sbti!A:A,sbti!B:B, "")="Targets Set","T",
IF(_xlfn.XLOOKUP(A250, sbti!A:A, sbti!B:B, "")="Committed","C",""))</f>
        <v>T</v>
      </c>
      <c r="C250">
        <f>IF(OR(B250="T", B250="C"),
    _xlfn.XLOOKUP(A250, sbti!A:A, sbti!C:C, ""),
    ""
)</f>
        <v>2030</v>
      </c>
      <c r="D250" t="str">
        <f>IF(_xlfn.XLOOKUP(A250, sbti!A:A,sbti!D:D, "")="Targets Set","T",
IF(_xlfn.XLOOKUP(A250, sbti!A:A, sbti!D:D, "")="Committed","C",""))</f>
        <v/>
      </c>
      <c r="E250" t="str">
        <f>IF(OR(D250="T", D250="C"),
    _xlfn.XLOOKUP(A250, sbti!A:A, sbti!E:E, ""),
    ""
)</f>
        <v/>
      </c>
      <c r="F250" t="str">
        <f>IF(_xlfn.XLOOKUP(A250, sbti!F:F, sbti!G:G, "")="Targets Set","T",
IF(_xlfn.XLOOKUP(A250, sbti!F:F, sbti!G:G, "")="Committed","C",""))</f>
        <v>T</v>
      </c>
      <c r="G250">
        <f>IF(OR('sbti evolution '!F250="T", 'sbti evolution '!F250="C"),
    _xlfn.XLOOKUP('sbti evolution '!A250, sbti!F:F, sbti!H:H, ""),
    ""
)</f>
        <v>2030</v>
      </c>
      <c r="H250" t="str">
        <f>IFERROR(
    IF(INDEX(sbti!J:J, MATCH(A250, sbti!F:F, 0))&lt;&gt;"", "T",
        IF(INDEX(sbti!K:K, MATCH(A250, sbti!F:F, 0))&lt;&gt;"", "C", "")
    ),
"")</f>
        <v>C</v>
      </c>
      <c r="I250">
        <f>IFERROR(
    IF(INDEX(sbti!J:J, MATCH(A250, sbti!F:F, 0))&lt;&gt;"", INDEX(sbti!J:J, MATCH(A250, sbti!F:F, 0)),
        IF(INDEX(sbti!K:K, MATCH(A250, sbti!F:F, 0))&lt;&gt;"", INDEX(sbti!K:K, MATCH(A250, sbti!F:F, 0)), "")
    ),
"")</f>
        <v>2023</v>
      </c>
      <c r="J250" t="str">
        <f>IF(_xlfn.XLOOKUP(A250, sbti!L:L,sbti!M:M, "")="T","T",
IF(_xlfn.XLOOKUP(A250, sbti!L:L, sbti!M:M, "")="C","C",""))</f>
        <v>T</v>
      </c>
      <c r="K250">
        <f>IF(OR(J250="T", J250="C"),
    _xlfn.XLOOKUP(A250, sbti!L:L,sbti!N:N),
    ""
)</f>
        <v>2030</v>
      </c>
      <c r="L250" t="str">
        <f>IF(_xlfn.XLOOKUP(A250, sbti!L:L,sbti!O:O, "")="s","T",
IF(_xlfn.XLOOKUP(A250, sbti!L:L, sbti!O:O, "")="c","C",""))</f>
        <v/>
      </c>
      <c r="M250" t="str">
        <f>IF(L250="T",_xlfn.XLOOKUP(A250,sbti!L:L,sbti!P:P,""),
IF(L250="C",_xlfn.XLOOKUP(A250,sbti!L:L,sbti!Q:Q,""),
""))</f>
        <v/>
      </c>
      <c r="N250" t="str">
        <f>IF(_xlfn.XLOOKUP(A250, sbti!R:R,sbti!S:S, "")="T","T",
IF(_xlfn.XLOOKUP(A250, sbti!R:R, sbti!S:S, "")="C","C",""))</f>
        <v>C</v>
      </c>
      <c r="O250">
        <f>IF(OR(N250="T", N250="C"),
    _xlfn.XLOOKUP(A250, sbti!R:R,sbti!T:T),
    ""
)</f>
        <v>2030</v>
      </c>
      <c r="P250" t="str">
        <f>IFERROR(
    IF(INDEX(sbti!U:U, MATCH(A250, sbti!R:R, 0))&lt;&gt;"", "T",
        IF(INDEX(sbti!V:V, MATCH(A250, sbti!R:R, 0))&lt;&gt;"", "C", "")
    ),
"")</f>
        <v>C</v>
      </c>
      <c r="Q250">
        <f>IFERROR(
    IF(INDEX(sbti!U:U, MATCH(A250, sbti!R:R, 0))&lt;&gt;"",
       INDEX(sbti!U:U, MATCH(A250, sbti!R:R, 0)),
       IF(INDEX(sbti!V:V, MATCH(A250, sbti!R:R, 0))&lt;&gt;"",
          INDEX(sbti!V:V, MATCH(A250, sbti!R:R, 0)),
          "")
    ),
"")</f>
        <v>2035</v>
      </c>
      <c r="R250" t="str">
        <f>IF(_xlfn.XLOOKUP(A250, sbti!W:W,sbti!X:X, "")="T","T",
IF(_xlfn.XLOOKUP(A250, sbti!W:W, sbti!X:X, "")="C","C",""))</f>
        <v>C</v>
      </c>
      <c r="S250">
        <f>IF(R250="T",_xlfn.XLOOKUP(A250,sbti!W:W,sbti!Y:Y,""),
IF(R250="C",_xlfn.XLOOKUP(A250,sbti!W:W,sbti!Z:Z,""),
""))</f>
        <v>2021</v>
      </c>
    </row>
    <row r="251" spans="1:19">
      <c r="A251" t="str">
        <v>Enterprise Products Partners</v>
      </c>
      <c r="B251" t="str">
        <f>IF(_xlfn.XLOOKUP(A251, sbti!A:A,sbti!B:B, "")="Targets Set","T",
IF(_xlfn.XLOOKUP(A251, sbti!A:A, sbti!B:B, "")="Committed","C",""))</f>
        <v/>
      </c>
      <c r="C251" t="str">
        <f>IF(OR(B251="T", B251="C"),
    _xlfn.XLOOKUP(A251, sbti!A:A, sbti!C:C, ""),
    ""
)</f>
        <v/>
      </c>
      <c r="D251" t="str">
        <f>IF(_xlfn.XLOOKUP(A251, sbti!A:A,sbti!D:D, "")="Targets Set","T",
IF(_xlfn.XLOOKUP(A251, sbti!A:A, sbti!D:D, "")="Committed","C",""))</f>
        <v/>
      </c>
      <c r="E251" t="str">
        <f>IF(OR(D251="T", D251="C"),
    _xlfn.XLOOKUP(A251, sbti!A:A, sbti!E:E, ""),
    ""
)</f>
        <v/>
      </c>
      <c r="F251" t="str">
        <f>IF(_xlfn.XLOOKUP(A251, sbti!F:F, sbti!G:G, "")="Targets Set","T",
IF(_xlfn.XLOOKUP(A251, sbti!F:F, sbti!G:G, "")="Committed","C",""))</f>
        <v/>
      </c>
      <c r="G251" t="str">
        <f>IF(OR('sbti evolution '!F251="T", 'sbti evolution '!F251="C"),
    _xlfn.XLOOKUP('sbti evolution '!A251, sbti!F:F, sbti!H:H, ""),
    ""
)</f>
        <v/>
      </c>
      <c r="H251" t="str">
        <f>IFERROR(
    IF(INDEX(sbti!J:J, MATCH(A251, sbti!F:F, 0))&lt;&gt;"", "T",
        IF(INDEX(sbti!K:K, MATCH(A251, sbti!F:F, 0))&lt;&gt;"", "C", "")
    ),
"")</f>
        <v/>
      </c>
      <c r="I251" t="str">
        <f>IFERROR(
    IF(INDEX(sbti!J:J, MATCH(A251, sbti!F:F, 0))&lt;&gt;"", INDEX(sbti!J:J, MATCH(A251, sbti!F:F, 0)),
        IF(INDEX(sbti!K:K, MATCH(A251, sbti!F:F, 0))&lt;&gt;"", INDEX(sbti!K:K, MATCH(A251, sbti!F:F, 0)), "")
    ),
"")</f>
        <v/>
      </c>
      <c r="J251" t="str">
        <f>IF(_xlfn.XLOOKUP(A251, sbti!L:L,sbti!M:M, "")="T","T",
IF(_xlfn.XLOOKUP(A251, sbti!L:L, sbti!M:M, "")="C","C",""))</f>
        <v/>
      </c>
      <c r="K251" t="str">
        <f>IF(OR(J251="T", J251="C"),
    _xlfn.XLOOKUP(A251, sbti!L:L,sbti!N:N),
    ""
)</f>
        <v/>
      </c>
      <c r="L251" t="str">
        <f>IF(_xlfn.XLOOKUP(A251, sbti!L:L,sbti!O:O, "")="s","T",
IF(_xlfn.XLOOKUP(A251, sbti!L:L, sbti!O:O, "")="c","C",""))</f>
        <v/>
      </c>
      <c r="M251" t="str">
        <f>IF(L251="T",_xlfn.XLOOKUP(A251,sbti!L:L,sbti!P:P,""),
IF(L251="C",_xlfn.XLOOKUP(A251,sbti!L:L,sbti!Q:Q,""),
""))</f>
        <v/>
      </c>
      <c r="N251" t="str">
        <f>IF(_xlfn.XLOOKUP(A251, sbti!R:R,sbti!S:S, "")="T","T",
IF(_xlfn.XLOOKUP(A251, sbti!R:R, sbti!S:S, "")="C","C",""))</f>
        <v/>
      </c>
      <c r="O251" t="str">
        <f>IF(OR(N251="T", N251="C"),
    _xlfn.XLOOKUP(A251, sbti!R:R,sbti!T:T),
    ""
)</f>
        <v/>
      </c>
      <c r="P251" t="str">
        <f>IFERROR(
    IF(INDEX(sbti!U:U, MATCH(A251, sbti!R:R, 0))&lt;&gt;"", "T",
        IF(INDEX(sbti!V:V, MATCH(A251, sbti!R:R, 0))&lt;&gt;"", "C", "")
    ),
"")</f>
        <v/>
      </c>
      <c r="Q251" t="str">
        <f>IFERROR(
    IF(INDEX(sbti!U:U, MATCH(A251, sbti!R:R, 0))&lt;&gt;"",
       INDEX(sbti!U:U, MATCH(A251, sbti!R:R, 0)),
       IF(INDEX(sbti!V:V, MATCH(A251, sbti!R:R, 0))&lt;&gt;"",
          INDEX(sbti!V:V, MATCH(A251, sbti!R:R, 0)),
          "")
    ),
"")</f>
        <v/>
      </c>
      <c r="R251" t="str">
        <f>IF(_xlfn.XLOOKUP(A251, sbti!W:W,sbti!X:X, "")="T","T",
IF(_xlfn.XLOOKUP(A251, sbti!W:W, sbti!X:X, "")="C","C",""))</f>
        <v/>
      </c>
      <c r="S251" t="str">
        <f>IF(R251="T",_xlfn.XLOOKUP(A251,sbti!W:W,sbti!Y:Y,""),
IF(R251="C",_xlfn.XLOOKUP(A251,sbti!W:W,sbti!Z:Z,""),
""))</f>
        <v/>
      </c>
    </row>
    <row r="252" spans="1:19">
      <c r="A252" t="str">
        <v>China Pacific Insurance (Group)</v>
      </c>
      <c r="B252" t="str">
        <f>IF(_xlfn.XLOOKUP(A252, sbti!A:A,sbti!B:B, "")="Targets Set","T",
IF(_xlfn.XLOOKUP(A252, sbti!A:A, sbti!B:B, "")="Committed","C",""))</f>
        <v/>
      </c>
      <c r="C252" t="str">
        <f>IF(OR(B252="T", B252="C"),
    _xlfn.XLOOKUP(A252, sbti!A:A, sbti!C:C, ""),
    ""
)</f>
        <v/>
      </c>
      <c r="D252" t="str">
        <f>IF(_xlfn.XLOOKUP(A252, sbti!A:A,sbti!D:D, "")="Targets Set","T",
IF(_xlfn.XLOOKUP(A252, sbti!A:A, sbti!D:D, "")="Committed","C",""))</f>
        <v/>
      </c>
      <c r="E252" t="str">
        <f>IF(OR(D252="T", D252="C"),
    _xlfn.XLOOKUP(A252, sbti!A:A, sbti!E:E, ""),
    ""
)</f>
        <v/>
      </c>
      <c r="F252" t="str">
        <f>IF(_xlfn.XLOOKUP(A252, sbti!F:F, sbti!G:G, "")="Targets Set","T",
IF(_xlfn.XLOOKUP(A252, sbti!F:F, sbti!G:G, "")="Committed","C",""))</f>
        <v/>
      </c>
      <c r="G252" t="str">
        <f>IF(OR('sbti evolution '!F252="T", 'sbti evolution '!F252="C"),
    _xlfn.XLOOKUP('sbti evolution '!A252, sbti!F:F, sbti!H:H, ""),
    ""
)</f>
        <v/>
      </c>
      <c r="H252" t="str">
        <f>IFERROR(
    IF(INDEX(sbti!J:J, MATCH(A252, sbti!F:F, 0))&lt;&gt;"", "T",
        IF(INDEX(sbti!K:K, MATCH(A252, sbti!F:F, 0))&lt;&gt;"", "C", "")
    ),
"")</f>
        <v/>
      </c>
      <c r="I252" t="str">
        <f>IFERROR(
    IF(INDEX(sbti!J:J, MATCH(A252, sbti!F:F, 0))&lt;&gt;"", INDEX(sbti!J:J, MATCH(A252, sbti!F:F, 0)),
        IF(INDEX(sbti!K:K, MATCH(A252, sbti!F:F, 0))&lt;&gt;"", INDEX(sbti!K:K, MATCH(A252, sbti!F:F, 0)), "")
    ),
"")</f>
        <v/>
      </c>
      <c r="J252" t="str">
        <f>IF(_xlfn.XLOOKUP(A252, sbti!L:L,sbti!M:M, "")="T","T",
IF(_xlfn.XLOOKUP(A252, sbti!L:L, sbti!M:M, "")="C","C",""))</f>
        <v/>
      </c>
      <c r="K252" t="str">
        <f>IF(OR(J252="T", J252="C"),
    _xlfn.XLOOKUP(A252, sbti!L:L,sbti!N:N),
    ""
)</f>
        <v/>
      </c>
      <c r="L252" t="str">
        <f>IF(_xlfn.XLOOKUP(A252, sbti!L:L,sbti!O:O, "")="s","T",
IF(_xlfn.XLOOKUP(A252, sbti!L:L, sbti!O:O, "")="c","C",""))</f>
        <v/>
      </c>
      <c r="M252" t="str">
        <f>IF(L252="T",_xlfn.XLOOKUP(A252,sbti!L:L,sbti!P:P,""),
IF(L252="C",_xlfn.XLOOKUP(A252,sbti!L:L,sbti!Q:Q,""),
""))</f>
        <v/>
      </c>
      <c r="N252" t="str">
        <f>IF(_xlfn.XLOOKUP(A252, sbti!R:R,sbti!S:S, "")="T","T",
IF(_xlfn.XLOOKUP(A252, sbti!R:R, sbti!S:S, "")="C","C",""))</f>
        <v/>
      </c>
      <c r="O252" t="str">
        <f>IF(OR(N252="T", N252="C"),
    _xlfn.XLOOKUP(A252, sbti!R:R,sbti!T:T),
    ""
)</f>
        <v/>
      </c>
      <c r="P252" t="str">
        <f>IFERROR(
    IF(INDEX(sbti!U:U, MATCH(A252, sbti!R:R, 0))&lt;&gt;"", "T",
        IF(INDEX(sbti!V:V, MATCH(A252, sbti!R:R, 0))&lt;&gt;"", "C", "")
    ),
"")</f>
        <v/>
      </c>
      <c r="Q252" t="str">
        <f>IFERROR(
    IF(INDEX(sbti!U:U, MATCH(A252, sbti!R:R, 0))&lt;&gt;"",
       INDEX(sbti!U:U, MATCH(A252, sbti!R:R, 0)),
       IF(INDEX(sbti!V:V, MATCH(A252, sbti!R:R, 0))&lt;&gt;"",
          INDEX(sbti!V:V, MATCH(A252, sbti!R:R, 0)),
          "")
    ),
"")</f>
        <v/>
      </c>
      <c r="R252" t="str">
        <f>IF(_xlfn.XLOOKUP(A252, sbti!W:W,sbti!X:X, "")="T","T",
IF(_xlfn.XLOOKUP(A252, sbti!W:W, sbti!X:X, "")="C","C",""))</f>
        <v/>
      </c>
      <c r="S252" t="str">
        <f>IF(R252="T",_xlfn.XLOOKUP(A252,sbti!W:W,sbti!Y:Y,""),
IF(R252="C",_xlfn.XLOOKUP(A252,sbti!W:W,sbti!Z:Z,""),
""))</f>
        <v/>
      </c>
    </row>
    <row r="253" spans="1:19">
      <c r="A253" t="str">
        <v>Guangzhou Automobile Industry Group</v>
      </c>
      <c r="B253" t="str">
        <f>IF(_xlfn.XLOOKUP(A253, sbti!A:A,sbti!B:B, "")="Targets Set","T",
IF(_xlfn.XLOOKUP(A253, sbti!A:A, sbti!B:B, "")="Committed","C",""))</f>
        <v/>
      </c>
      <c r="C253" t="str">
        <f>IF(OR(B253="T", B253="C"),
    _xlfn.XLOOKUP(A253, sbti!A:A, sbti!C:C, ""),
    ""
)</f>
        <v/>
      </c>
      <c r="D253" t="str">
        <f>IF(_xlfn.XLOOKUP(A253, sbti!A:A,sbti!D:D, "")="Targets Set","T",
IF(_xlfn.XLOOKUP(A253, sbti!A:A, sbti!D:D, "")="Committed","C",""))</f>
        <v/>
      </c>
      <c r="E253" t="str">
        <f>IF(OR(D253="T", D253="C"),
    _xlfn.XLOOKUP(A253, sbti!A:A, sbti!E:E, ""),
    ""
)</f>
        <v/>
      </c>
      <c r="F253" t="str">
        <f>IF(_xlfn.XLOOKUP(A253, sbti!F:F, sbti!G:G, "")="Targets Set","T",
IF(_xlfn.XLOOKUP(A253, sbti!F:F, sbti!G:G, "")="Committed","C",""))</f>
        <v/>
      </c>
      <c r="G253" t="str">
        <f>IF(OR('sbti evolution '!F253="T", 'sbti evolution '!F253="C"),
    _xlfn.XLOOKUP('sbti evolution '!A253, sbti!F:F, sbti!H:H, ""),
    ""
)</f>
        <v/>
      </c>
      <c r="H253" t="str">
        <f>IFERROR(
    IF(INDEX(sbti!J:J, MATCH(A253, sbti!F:F, 0))&lt;&gt;"", "T",
        IF(INDEX(sbti!K:K, MATCH(A253, sbti!F:F, 0))&lt;&gt;"", "C", "")
    ),
"")</f>
        <v/>
      </c>
      <c r="I253" t="str">
        <f>IFERROR(
    IF(INDEX(sbti!J:J, MATCH(A253, sbti!F:F, 0))&lt;&gt;"", INDEX(sbti!J:J, MATCH(A253, sbti!F:F, 0)),
        IF(INDEX(sbti!K:K, MATCH(A253, sbti!F:F, 0))&lt;&gt;"", INDEX(sbti!K:K, MATCH(A253, sbti!F:F, 0)), "")
    ),
"")</f>
        <v/>
      </c>
      <c r="J253" t="str">
        <f>IF(_xlfn.XLOOKUP(A253, sbti!L:L,sbti!M:M, "")="T","T",
IF(_xlfn.XLOOKUP(A253, sbti!L:L, sbti!M:M, "")="C","C",""))</f>
        <v/>
      </c>
      <c r="K253" t="str">
        <f>IF(OR(J253="T", J253="C"),
    _xlfn.XLOOKUP(A253, sbti!L:L,sbti!N:N),
    ""
)</f>
        <v/>
      </c>
      <c r="L253" t="str">
        <f>IF(_xlfn.XLOOKUP(A253, sbti!L:L,sbti!O:O, "")="s","T",
IF(_xlfn.XLOOKUP(A253, sbti!L:L, sbti!O:O, "")="c","C",""))</f>
        <v/>
      </c>
      <c r="M253" t="str">
        <f>IF(L253="T",_xlfn.XLOOKUP(A253,sbti!L:L,sbti!P:P,""),
IF(L253="C",_xlfn.XLOOKUP(A253,sbti!L:L,sbti!Q:Q,""),
""))</f>
        <v/>
      </c>
      <c r="N253" t="str">
        <f>IF(_xlfn.XLOOKUP(A253, sbti!R:R,sbti!S:S, "")="T","T",
IF(_xlfn.XLOOKUP(A253, sbti!R:R, sbti!S:S, "")="C","C",""))</f>
        <v/>
      </c>
      <c r="O253" t="str">
        <f>IF(OR(N253="T", N253="C"),
    _xlfn.XLOOKUP(A253, sbti!R:R,sbti!T:T),
    ""
)</f>
        <v/>
      </c>
      <c r="P253" t="str">
        <f>IFERROR(
    IF(INDEX(sbti!U:U, MATCH(A253, sbti!R:R, 0))&lt;&gt;"", "T",
        IF(INDEX(sbti!V:V, MATCH(A253, sbti!R:R, 0))&lt;&gt;"", "C", "")
    ),
"")</f>
        <v/>
      </c>
      <c r="Q253" t="str">
        <f>IFERROR(
    IF(INDEX(sbti!U:U, MATCH(A253, sbti!R:R, 0))&lt;&gt;"",
       INDEX(sbti!U:U, MATCH(A253, sbti!R:R, 0)),
       IF(INDEX(sbti!V:V, MATCH(A253, sbti!R:R, 0))&lt;&gt;"",
          INDEX(sbti!V:V, MATCH(A253, sbti!R:R, 0)),
          "")
    ),
"")</f>
        <v/>
      </c>
      <c r="R253" t="str">
        <f>IF(_xlfn.XLOOKUP(A253, sbti!W:W,sbti!X:X, "")="T","T",
IF(_xlfn.XLOOKUP(A253, sbti!W:W, sbti!X:X, "")="C","C",""))</f>
        <v/>
      </c>
      <c r="S253" t="str">
        <f>IF(R253="T",_xlfn.XLOOKUP(A253,sbti!W:W,sbti!Y:Y,""),
IF(R253="C",_xlfn.XLOOKUP(A253,sbti!W:W,sbti!Z:Z,""),
""))</f>
        <v/>
      </c>
    </row>
    <row r="254" spans="1:19">
      <c r="A254" t="str">
        <v>Bank of Nova Scotia</v>
      </c>
      <c r="B254" t="str">
        <f>IF(_xlfn.XLOOKUP(A254, sbti!A:A,sbti!B:B, "")="Targets Set","T",
IF(_xlfn.XLOOKUP(A254, sbti!A:A, sbti!B:B, "")="Committed","C",""))</f>
        <v/>
      </c>
      <c r="C254" t="str">
        <f>IF(OR(B254="T", B254="C"),
    _xlfn.XLOOKUP(A254, sbti!A:A, sbti!C:C, ""),
    ""
)</f>
        <v/>
      </c>
      <c r="D254" t="str">
        <f>IF(_xlfn.XLOOKUP(A254, sbti!A:A,sbti!D:D, "")="Targets Set","T",
IF(_xlfn.XLOOKUP(A254, sbti!A:A, sbti!D:D, "")="Committed","C",""))</f>
        <v/>
      </c>
      <c r="E254" t="str">
        <f>IF(OR(D254="T", D254="C"),
    _xlfn.XLOOKUP(A254, sbti!A:A, sbti!E:E, ""),
    ""
)</f>
        <v/>
      </c>
      <c r="F254" t="str">
        <f>IF(_xlfn.XLOOKUP(A254, sbti!F:F, sbti!G:G, "")="Targets Set","T",
IF(_xlfn.XLOOKUP(A254, sbti!F:F, sbti!G:G, "")="Committed","C",""))</f>
        <v/>
      </c>
      <c r="G254" t="str">
        <f>IF(OR('sbti evolution '!F254="T", 'sbti evolution '!F254="C"),
    _xlfn.XLOOKUP('sbti evolution '!A254, sbti!F:F, sbti!H:H, ""),
    ""
)</f>
        <v/>
      </c>
      <c r="H254" t="str">
        <f>IFERROR(
    IF(INDEX(sbti!J:J, MATCH(A254, sbti!F:F, 0))&lt;&gt;"", "T",
        IF(INDEX(sbti!K:K, MATCH(A254, sbti!F:F, 0))&lt;&gt;"", "C", "")
    ),
"")</f>
        <v/>
      </c>
      <c r="I254" t="str">
        <f>IFERROR(
    IF(INDEX(sbti!J:J, MATCH(A254, sbti!F:F, 0))&lt;&gt;"", INDEX(sbti!J:J, MATCH(A254, sbti!F:F, 0)),
        IF(INDEX(sbti!K:K, MATCH(A254, sbti!F:F, 0))&lt;&gt;"", INDEX(sbti!K:K, MATCH(A254, sbti!F:F, 0)), "")
    ),
"")</f>
        <v/>
      </c>
      <c r="J254" t="str">
        <f>IF(_xlfn.XLOOKUP(A254, sbti!L:L,sbti!M:M, "")="T","T",
IF(_xlfn.XLOOKUP(A254, sbti!L:L, sbti!M:M, "")="C","C",""))</f>
        <v/>
      </c>
      <c r="K254" t="str">
        <f>IF(OR(J254="T", J254="C"),
    _xlfn.XLOOKUP(A254, sbti!L:L,sbti!N:N),
    ""
)</f>
        <v/>
      </c>
      <c r="L254" t="str">
        <f>IF(_xlfn.XLOOKUP(A254, sbti!L:L,sbti!O:O, "")="s","T",
IF(_xlfn.XLOOKUP(A254, sbti!L:L, sbti!O:O, "")="c","C",""))</f>
        <v/>
      </c>
      <c r="M254" t="str">
        <f>IF(L254="T",_xlfn.XLOOKUP(A254,sbti!L:L,sbti!P:P,""),
IF(L254="C",_xlfn.XLOOKUP(A254,sbti!L:L,sbti!Q:Q,""),
""))</f>
        <v/>
      </c>
      <c r="N254" t="str">
        <f>IF(_xlfn.XLOOKUP(A254, sbti!R:R,sbti!S:S, "")="T","T",
IF(_xlfn.XLOOKUP(A254, sbti!R:R, sbti!S:S, "")="C","C",""))</f>
        <v/>
      </c>
      <c r="O254" t="str">
        <f>IF(OR(N254="T", N254="C"),
    _xlfn.XLOOKUP(A254, sbti!R:R,sbti!T:T),
    ""
)</f>
        <v/>
      </c>
      <c r="P254" t="str">
        <f>IFERROR(
    IF(INDEX(sbti!U:U, MATCH(A254, sbti!R:R, 0))&lt;&gt;"", "T",
        IF(INDEX(sbti!V:V, MATCH(A254, sbti!R:R, 0))&lt;&gt;"", "C", "")
    ),
"")</f>
        <v/>
      </c>
      <c r="Q254" t="str">
        <f>IFERROR(
    IF(INDEX(sbti!U:U, MATCH(A254, sbti!R:R, 0))&lt;&gt;"",
       INDEX(sbti!U:U, MATCH(A254, sbti!R:R, 0)),
       IF(INDEX(sbti!V:V, MATCH(A254, sbti!R:R, 0))&lt;&gt;"",
          INDEX(sbti!V:V, MATCH(A254, sbti!R:R, 0)),
          "")
    ),
"")</f>
        <v/>
      </c>
      <c r="R254" t="str">
        <f>IF(_xlfn.XLOOKUP(A254, sbti!W:W,sbti!X:X, "")="T","T",
IF(_xlfn.XLOOKUP(A254, sbti!W:W, sbti!X:X, "")="C","C",""))</f>
        <v/>
      </c>
      <c r="S254" t="str">
        <f>IF(R254="T",_xlfn.XLOOKUP(A254,sbti!W:W,sbti!Y:Y,""),
IF(R254="C",_xlfn.XLOOKUP(A254,sbti!W:W,sbti!Z:Z,""),
""))</f>
        <v/>
      </c>
    </row>
    <row r="255" spans="1:19">
      <c r="A255" t="str">
        <v>HBIS Group</v>
      </c>
      <c r="B255" t="str">
        <f>IF(_xlfn.XLOOKUP(A255, sbti!A:A,sbti!B:B, "")="Targets Set","T",
IF(_xlfn.XLOOKUP(A255, sbti!A:A, sbti!B:B, "")="Committed","C",""))</f>
        <v/>
      </c>
      <c r="C255" t="str">
        <f>IF(OR(B255="T", B255="C"),
    _xlfn.XLOOKUP(A255, sbti!A:A, sbti!C:C, ""),
    ""
)</f>
        <v/>
      </c>
      <c r="D255" t="str">
        <f>IF(_xlfn.XLOOKUP(A255, sbti!A:A,sbti!D:D, "")="Targets Set","T",
IF(_xlfn.XLOOKUP(A255, sbti!A:A, sbti!D:D, "")="Committed","C",""))</f>
        <v/>
      </c>
      <c r="E255" t="str">
        <f>IF(OR(D255="T", D255="C"),
    _xlfn.XLOOKUP(A255, sbti!A:A, sbti!E:E, ""),
    ""
)</f>
        <v/>
      </c>
      <c r="F255" t="str">
        <f>IF(_xlfn.XLOOKUP(A255, sbti!F:F, sbti!G:G, "")="Targets Set","T",
IF(_xlfn.XLOOKUP(A255, sbti!F:F, sbti!G:G, "")="Committed","C",""))</f>
        <v/>
      </c>
      <c r="G255" t="str">
        <f>IF(OR('sbti evolution '!F255="T", 'sbti evolution '!F255="C"),
    _xlfn.XLOOKUP('sbti evolution '!A255, sbti!F:F, sbti!H:H, ""),
    ""
)</f>
        <v/>
      </c>
      <c r="H255" t="str">
        <f>IFERROR(
    IF(INDEX(sbti!J:J, MATCH(A255, sbti!F:F, 0))&lt;&gt;"", "T",
        IF(INDEX(sbti!K:K, MATCH(A255, sbti!F:F, 0))&lt;&gt;"", "C", "")
    ),
"")</f>
        <v/>
      </c>
      <c r="I255" t="str">
        <f>IFERROR(
    IF(INDEX(sbti!J:J, MATCH(A255, sbti!F:F, 0))&lt;&gt;"", INDEX(sbti!J:J, MATCH(A255, sbti!F:F, 0)),
        IF(INDEX(sbti!K:K, MATCH(A255, sbti!F:F, 0))&lt;&gt;"", INDEX(sbti!K:K, MATCH(A255, sbti!F:F, 0)), "")
    ),
"")</f>
        <v/>
      </c>
      <c r="J255" t="str">
        <f>IF(_xlfn.XLOOKUP(A255, sbti!L:L,sbti!M:M, "")="T","T",
IF(_xlfn.XLOOKUP(A255, sbti!L:L, sbti!M:M, "")="C","C",""))</f>
        <v/>
      </c>
      <c r="K255" t="str">
        <f>IF(OR(J255="T", J255="C"),
    _xlfn.XLOOKUP(A255, sbti!L:L,sbti!N:N),
    ""
)</f>
        <v/>
      </c>
      <c r="L255" t="str">
        <f>IF(_xlfn.XLOOKUP(A255, sbti!L:L,sbti!O:O, "")="s","T",
IF(_xlfn.XLOOKUP(A255, sbti!L:L, sbti!O:O, "")="c","C",""))</f>
        <v/>
      </c>
      <c r="M255" t="str">
        <f>IF(L255="T",_xlfn.XLOOKUP(A255,sbti!L:L,sbti!P:P,""),
IF(L255="C",_xlfn.XLOOKUP(A255,sbti!L:L,sbti!Q:Q,""),
""))</f>
        <v/>
      </c>
      <c r="N255" t="str">
        <f>IF(_xlfn.XLOOKUP(A255, sbti!R:R,sbti!S:S, "")="T","T",
IF(_xlfn.XLOOKUP(A255, sbti!R:R, sbti!S:S, "")="C","C",""))</f>
        <v/>
      </c>
      <c r="O255" t="str">
        <f>IF(OR(N255="T", N255="C"),
    _xlfn.XLOOKUP(A255, sbti!R:R,sbti!T:T),
    ""
)</f>
        <v/>
      </c>
      <c r="P255" t="str">
        <f>IFERROR(
    IF(INDEX(sbti!U:U, MATCH(A255, sbti!R:R, 0))&lt;&gt;"", "T",
        IF(INDEX(sbti!V:V, MATCH(A255, sbti!R:R, 0))&lt;&gt;"", "C", "")
    ),
"")</f>
        <v/>
      </c>
      <c r="Q255" t="str">
        <f>IFERROR(
    IF(INDEX(sbti!U:U, MATCH(A255, sbti!R:R, 0))&lt;&gt;"",
       INDEX(sbti!U:U, MATCH(A255, sbti!R:R, 0)),
       IF(INDEX(sbti!V:V, MATCH(A255, sbti!R:R, 0))&lt;&gt;"",
          INDEX(sbti!V:V, MATCH(A255, sbti!R:R, 0)),
          "")
    ),
"")</f>
        <v/>
      </c>
      <c r="R255" t="str">
        <f>IF(_xlfn.XLOOKUP(A255, sbti!W:W,sbti!X:X, "")="T","T",
IF(_xlfn.XLOOKUP(A255, sbti!W:W, sbti!X:X, "")="C","C",""))</f>
        <v/>
      </c>
      <c r="S255" t="str">
        <f>IF(R255="T",_xlfn.XLOOKUP(A255,sbti!W:W,sbti!Y:Y,""),
IF(R255="C",_xlfn.XLOOKUP(A255,sbti!W:W,sbti!Z:Z,""),
""))</f>
        <v/>
      </c>
    </row>
    <row r="256" spans="1:19">
      <c r="A256" t="str">
        <v>Intesa Sanpaolo</v>
      </c>
      <c r="B256" t="str">
        <f>IF(_xlfn.XLOOKUP(A256, sbti!A:A,sbti!B:B, "")="Targets Set","T",
IF(_xlfn.XLOOKUP(A256, sbti!A:A, sbti!B:B, "")="Committed","C",""))</f>
        <v>T</v>
      </c>
      <c r="C256">
        <f>IF(OR(B256="T", B256="C"),
    _xlfn.XLOOKUP(A256, sbti!A:A, sbti!C:C, ""),
    ""
)</f>
        <v>2028</v>
      </c>
      <c r="D256" t="str">
        <f>IF(_xlfn.XLOOKUP(A256, sbti!A:A,sbti!D:D, "")="Targets Set","T",
IF(_xlfn.XLOOKUP(A256, sbti!A:A, sbti!D:D, "")="Committed","C",""))</f>
        <v>C</v>
      </c>
      <c r="E256">
        <f>IF(OR(D256="T", D256="C"),
    _xlfn.XLOOKUP(A256, sbti!A:A, sbti!E:E, ""),
    ""
)</f>
        <v>0</v>
      </c>
      <c r="F256" t="str">
        <f>IF(_xlfn.XLOOKUP(A256, sbti!F:F, sbti!G:G, "")="Targets Set","T",
IF(_xlfn.XLOOKUP(A256, sbti!F:F, sbti!G:G, "")="Committed","C",""))</f>
        <v>C</v>
      </c>
      <c r="G256">
        <f>IF(OR('sbti evolution '!F256="T", 'sbti evolution '!F256="C"),
    _xlfn.XLOOKUP('sbti evolution '!A256, sbti!F:F, sbti!H:H, ""),
    ""
)</f>
        <v>2030</v>
      </c>
      <c r="H256" t="str">
        <f>IFERROR(
    IF(INDEX(sbti!J:J, MATCH(A256, sbti!F:F, 0))&lt;&gt;"", "T",
        IF(INDEX(sbti!K:K, MATCH(A256, sbti!F:F, 0))&lt;&gt;"", "C", "")
    ),
"")</f>
        <v>C</v>
      </c>
      <c r="I256">
        <f>IFERROR(
    IF(INDEX(sbti!J:J, MATCH(A256, sbti!F:F, 0))&lt;&gt;"", INDEX(sbti!J:J, MATCH(A256, sbti!F:F, 0)),
        IF(INDEX(sbti!K:K, MATCH(A256, sbti!F:F, 0))&lt;&gt;"", INDEX(sbti!K:K, MATCH(A256, sbti!F:F, 0)), "")
    ),
"")</f>
        <v>2022</v>
      </c>
      <c r="J256" t="str">
        <f>IF(_xlfn.XLOOKUP(A256, sbti!L:L,sbti!M:M, "")="T","T",
IF(_xlfn.XLOOKUP(A256, sbti!L:L, sbti!M:M, "")="C","C",""))</f>
        <v>C</v>
      </c>
      <c r="K256">
        <f>IF(OR(J256="T", J256="C"),
    _xlfn.XLOOKUP(A256, sbti!L:L,sbti!N:N),
    ""
)</f>
        <v>2030</v>
      </c>
      <c r="L256" t="str">
        <f>IF(_xlfn.XLOOKUP(A256, sbti!L:L,sbti!O:O, "")="s","T",
IF(_xlfn.XLOOKUP(A256, sbti!L:L, sbti!O:O, "")="c","C",""))</f>
        <v>C</v>
      </c>
      <c r="M256">
        <f>IF(L256="T",_xlfn.XLOOKUP(A256,sbti!L:L,sbti!P:P,""),
IF(L256="C",_xlfn.XLOOKUP(A256,sbti!L:L,sbti!Q:Q,""),
""))</f>
        <v>2022</v>
      </c>
      <c r="N256" t="str">
        <f>IF(_xlfn.XLOOKUP(A256, sbti!R:R,sbti!S:S, "")="T","T",
IF(_xlfn.XLOOKUP(A256, sbti!R:R, sbti!S:S, "")="C","C",""))</f>
        <v>C</v>
      </c>
      <c r="O256">
        <f>IF(OR(N256="T", N256="C"),
    _xlfn.XLOOKUP(A256, sbti!R:R,sbti!T:T),
    ""
)</f>
        <v>2030</v>
      </c>
      <c r="P256" t="str">
        <f>IFERROR(
    IF(INDEX(sbti!U:U, MATCH(A256, sbti!R:R, 0))&lt;&gt;"", "T",
        IF(INDEX(sbti!V:V, MATCH(A256, sbti!R:R, 0))&lt;&gt;"", "C", "")
    ),
"")</f>
        <v/>
      </c>
      <c r="Q256" t="str">
        <f>IFERROR(
    IF(INDEX(sbti!U:U, MATCH(A256, sbti!R:R, 0))&lt;&gt;"",
       INDEX(sbti!U:U, MATCH(A256, sbti!R:R, 0)),
       IF(INDEX(sbti!V:V, MATCH(A256, sbti!R:R, 0))&lt;&gt;"",
          INDEX(sbti!V:V, MATCH(A256, sbti!R:R, 0)),
          "")
    ),
"")</f>
        <v/>
      </c>
      <c r="R256" t="str">
        <f>IF(_xlfn.XLOOKUP(A256, sbti!W:W,sbti!X:X, "")="T","T",
IF(_xlfn.XLOOKUP(A256, sbti!W:W, sbti!X:X, "")="C","C",""))</f>
        <v/>
      </c>
      <c r="S256" t="str">
        <f>IF(R256="T",_xlfn.XLOOKUP(A256,sbti!W:W,sbti!Y:Y,""),
IF(R256="C",_xlfn.XLOOKUP(A256,sbti!W:W,sbti!Z:Z,""),
""))</f>
        <v/>
      </c>
    </row>
    <row r="257" spans="1:19">
      <c r="A257" t="str">
        <v>China Huaneng Group</v>
      </c>
      <c r="B257" t="str">
        <f>IF(_xlfn.XLOOKUP(A257, sbti!A:A,sbti!B:B, "")="Targets Set","T",
IF(_xlfn.XLOOKUP(A257, sbti!A:A, sbti!B:B, "")="Committed","C",""))</f>
        <v/>
      </c>
      <c r="C257" t="str">
        <f>IF(OR(B257="T", B257="C"),
    _xlfn.XLOOKUP(A257, sbti!A:A, sbti!C:C, ""),
    ""
)</f>
        <v/>
      </c>
      <c r="D257" t="str">
        <f>IF(_xlfn.XLOOKUP(A257, sbti!A:A,sbti!D:D, "")="Targets Set","T",
IF(_xlfn.XLOOKUP(A257, sbti!A:A, sbti!D:D, "")="Committed","C",""))</f>
        <v/>
      </c>
      <c r="E257" t="str">
        <f>IF(OR(D257="T", D257="C"),
    _xlfn.XLOOKUP(A257, sbti!A:A, sbti!E:E, ""),
    ""
)</f>
        <v/>
      </c>
      <c r="F257" t="str">
        <f>IF(_xlfn.XLOOKUP(A257, sbti!F:F, sbti!G:G, "")="Targets Set","T",
IF(_xlfn.XLOOKUP(A257, sbti!F:F, sbti!G:G, "")="Committed","C",""))</f>
        <v/>
      </c>
      <c r="G257" t="str">
        <f>IF(OR('sbti evolution '!F257="T", 'sbti evolution '!F257="C"),
    _xlfn.XLOOKUP('sbti evolution '!A257, sbti!F:F, sbti!H:H, ""),
    ""
)</f>
        <v/>
      </c>
      <c r="H257" t="str">
        <f>IFERROR(
    IF(INDEX(sbti!J:J, MATCH(A257, sbti!F:F, 0))&lt;&gt;"", "T",
        IF(INDEX(sbti!K:K, MATCH(A257, sbti!F:F, 0))&lt;&gt;"", "C", "")
    ),
"")</f>
        <v/>
      </c>
      <c r="I257" t="str">
        <f>IFERROR(
    IF(INDEX(sbti!J:J, MATCH(A257, sbti!F:F, 0))&lt;&gt;"", INDEX(sbti!J:J, MATCH(A257, sbti!F:F, 0)),
        IF(INDEX(sbti!K:K, MATCH(A257, sbti!F:F, 0))&lt;&gt;"", INDEX(sbti!K:K, MATCH(A257, sbti!F:F, 0)), "")
    ),
"")</f>
        <v/>
      </c>
      <c r="J257" t="str">
        <f>IF(_xlfn.XLOOKUP(A257, sbti!L:L,sbti!M:M, "")="T","T",
IF(_xlfn.XLOOKUP(A257, sbti!L:L, sbti!M:M, "")="C","C",""))</f>
        <v/>
      </c>
      <c r="K257" t="str">
        <f>IF(OR(J257="T", J257="C"),
    _xlfn.XLOOKUP(A257, sbti!L:L,sbti!N:N),
    ""
)</f>
        <v/>
      </c>
      <c r="L257" t="str">
        <f>IF(_xlfn.XLOOKUP(A257, sbti!L:L,sbti!O:O, "")="s","T",
IF(_xlfn.XLOOKUP(A257, sbti!L:L, sbti!O:O, "")="c","C",""))</f>
        <v/>
      </c>
      <c r="M257" t="str">
        <f>IF(L257="T",_xlfn.XLOOKUP(A257,sbti!L:L,sbti!P:P,""),
IF(L257="C",_xlfn.XLOOKUP(A257,sbti!L:L,sbti!Q:Q,""),
""))</f>
        <v/>
      </c>
      <c r="N257" t="str">
        <f>IF(_xlfn.XLOOKUP(A257, sbti!R:R,sbti!S:S, "")="T","T",
IF(_xlfn.XLOOKUP(A257, sbti!R:R, sbti!S:S, "")="C","C",""))</f>
        <v/>
      </c>
      <c r="O257" t="str">
        <f>IF(OR(N257="T", N257="C"),
    _xlfn.XLOOKUP(A257, sbti!R:R,sbti!T:T),
    ""
)</f>
        <v/>
      </c>
      <c r="P257" t="str">
        <f>IFERROR(
    IF(INDEX(sbti!U:U, MATCH(A257, sbti!R:R, 0))&lt;&gt;"", "T",
        IF(INDEX(sbti!V:V, MATCH(A257, sbti!R:R, 0))&lt;&gt;"", "C", "")
    ),
"")</f>
        <v/>
      </c>
      <c r="Q257" t="str">
        <f>IFERROR(
    IF(INDEX(sbti!U:U, MATCH(A257, sbti!R:R, 0))&lt;&gt;"",
       INDEX(sbti!U:U, MATCH(A257, sbti!R:R, 0)),
       IF(INDEX(sbti!V:V, MATCH(A257, sbti!R:R, 0))&lt;&gt;"",
          INDEX(sbti!V:V, MATCH(A257, sbti!R:R, 0)),
          "")
    ),
"")</f>
        <v/>
      </c>
      <c r="R257" t="str">
        <f>IF(_xlfn.XLOOKUP(A257, sbti!W:W,sbti!X:X, "")="T","T",
IF(_xlfn.XLOOKUP(A257, sbti!W:W, sbti!X:X, "")="C","C",""))</f>
        <v/>
      </c>
      <c r="S257" t="str">
        <f>IF(R257="T",_xlfn.XLOOKUP(A257,sbti!W:W,sbti!Y:Y,""),
IF(R257="C",_xlfn.XLOOKUP(A257,sbti!W:W,sbti!Z:Z,""),
""))</f>
        <v/>
      </c>
    </row>
    <row r="258" spans="1:19">
      <c r="A258" t="str">
        <v>Chubb</v>
      </c>
      <c r="B258" t="str">
        <f>IF(_xlfn.XLOOKUP(A258, sbti!A:A,sbti!B:B, "")="Targets Set","T",
IF(_xlfn.XLOOKUP(A258, sbti!A:A, sbti!B:B, "")="Committed","C",""))</f>
        <v/>
      </c>
      <c r="C258" t="str">
        <f>IF(OR(B258="T", B258="C"),
    _xlfn.XLOOKUP(A258, sbti!A:A, sbti!C:C, ""),
    ""
)</f>
        <v/>
      </c>
      <c r="D258" t="str">
        <f>IF(_xlfn.XLOOKUP(A258, sbti!A:A,sbti!D:D, "")="Targets Set","T",
IF(_xlfn.XLOOKUP(A258, sbti!A:A, sbti!D:D, "")="Committed","C",""))</f>
        <v/>
      </c>
      <c r="E258" t="str">
        <f>IF(OR(D258="T", D258="C"),
    _xlfn.XLOOKUP(A258, sbti!A:A, sbti!E:E, ""),
    ""
)</f>
        <v/>
      </c>
      <c r="F258" t="str">
        <f>IF(_xlfn.XLOOKUP(A258, sbti!F:F, sbti!G:G, "")="Targets Set","T",
IF(_xlfn.XLOOKUP(A258, sbti!F:F, sbti!G:G, "")="Committed","C",""))</f>
        <v/>
      </c>
      <c r="G258" t="str">
        <f>IF(OR('sbti evolution '!F258="T", 'sbti evolution '!F258="C"),
    _xlfn.XLOOKUP('sbti evolution '!A258, sbti!F:F, sbti!H:H, ""),
    ""
)</f>
        <v/>
      </c>
      <c r="H258" t="str">
        <f>IFERROR(
    IF(INDEX(sbti!J:J, MATCH(A258, sbti!F:F, 0))&lt;&gt;"", "T",
        IF(INDEX(sbti!K:K, MATCH(A258, sbti!F:F, 0))&lt;&gt;"", "C", "")
    ),
"")</f>
        <v/>
      </c>
      <c r="I258" t="str">
        <f>IFERROR(
    IF(INDEX(sbti!J:J, MATCH(A258, sbti!F:F, 0))&lt;&gt;"", INDEX(sbti!J:J, MATCH(A258, sbti!F:F, 0)),
        IF(INDEX(sbti!K:K, MATCH(A258, sbti!F:F, 0))&lt;&gt;"", INDEX(sbti!K:K, MATCH(A258, sbti!F:F, 0)), "")
    ),
"")</f>
        <v/>
      </c>
      <c r="J258" t="str">
        <f>IF(_xlfn.XLOOKUP(A258, sbti!L:L,sbti!M:M, "")="T","T",
IF(_xlfn.XLOOKUP(A258, sbti!L:L, sbti!M:M, "")="C","C",""))</f>
        <v/>
      </c>
      <c r="K258" t="str">
        <f>IF(OR(J258="T", J258="C"),
    _xlfn.XLOOKUP(A258, sbti!L:L,sbti!N:N),
    ""
)</f>
        <v/>
      </c>
      <c r="L258" t="str">
        <f>IF(_xlfn.XLOOKUP(A258, sbti!L:L,sbti!O:O, "")="s","T",
IF(_xlfn.XLOOKUP(A258, sbti!L:L, sbti!O:O, "")="c","C",""))</f>
        <v/>
      </c>
      <c r="M258" t="str">
        <f>IF(L258="T",_xlfn.XLOOKUP(A258,sbti!L:L,sbti!P:P,""),
IF(L258="C",_xlfn.XLOOKUP(A258,sbti!L:L,sbti!Q:Q,""),
""))</f>
        <v/>
      </c>
      <c r="N258" t="str">
        <f>IF(_xlfn.XLOOKUP(A258, sbti!R:R,sbti!S:S, "")="T","T",
IF(_xlfn.XLOOKUP(A258, sbti!R:R, sbti!S:S, "")="C","C",""))</f>
        <v/>
      </c>
      <c r="O258" t="str">
        <f>IF(OR(N258="T", N258="C"),
    _xlfn.XLOOKUP(A258, sbti!R:R,sbti!T:T),
    ""
)</f>
        <v/>
      </c>
      <c r="P258" t="str">
        <f>IFERROR(
    IF(INDEX(sbti!U:U, MATCH(A258, sbti!R:R, 0))&lt;&gt;"", "T",
        IF(INDEX(sbti!V:V, MATCH(A258, sbti!R:R, 0))&lt;&gt;"", "C", "")
    ),
"")</f>
        <v/>
      </c>
      <c r="Q258" t="str">
        <f>IFERROR(
    IF(INDEX(sbti!U:U, MATCH(A258, sbti!R:R, 0))&lt;&gt;"",
       INDEX(sbti!U:U, MATCH(A258, sbti!R:R, 0)),
       IF(INDEX(sbti!V:V, MATCH(A258, sbti!R:R, 0))&lt;&gt;"",
          INDEX(sbti!V:V, MATCH(A258, sbti!R:R, 0)),
          "")
    ),
"")</f>
        <v/>
      </c>
      <c r="R258" t="str">
        <f>IF(_xlfn.XLOOKUP(A258, sbti!W:W,sbti!X:X, "")="T","T",
IF(_xlfn.XLOOKUP(A258, sbti!W:W, sbti!X:X, "")="C","C",""))</f>
        <v/>
      </c>
      <c r="S258" t="str">
        <f>IF(R258="T",_xlfn.XLOOKUP(A258,sbti!W:W,sbti!Y:Y,""),
IF(R258="C",_xlfn.XLOOKUP(A258,sbti!W:W,sbti!Z:Z,""),
""))</f>
        <v/>
      </c>
    </row>
    <row r="259" spans="1:19">
      <c r="A259" t="str">
        <v>HDFC Bank</v>
      </c>
      <c r="B259" t="str">
        <f>IF(_xlfn.XLOOKUP(A259, sbti!A:A,sbti!B:B, "")="Targets Set","T",
IF(_xlfn.XLOOKUP(A259, sbti!A:A, sbti!B:B, "")="Committed","C",""))</f>
        <v/>
      </c>
      <c r="C259" t="str">
        <f>IF(OR(B259="T", B259="C"),
    _xlfn.XLOOKUP(A259, sbti!A:A, sbti!C:C, ""),
    ""
)</f>
        <v/>
      </c>
      <c r="D259" t="str">
        <f>IF(_xlfn.XLOOKUP(A259, sbti!A:A,sbti!D:D, "")="Targets Set","T",
IF(_xlfn.XLOOKUP(A259, sbti!A:A, sbti!D:D, "")="Committed","C",""))</f>
        <v/>
      </c>
      <c r="E259" t="str">
        <f>IF(OR(D259="T", D259="C"),
    _xlfn.XLOOKUP(A259, sbti!A:A, sbti!E:E, ""),
    ""
)</f>
        <v/>
      </c>
      <c r="F259" t="str">
        <f>IF(_xlfn.XLOOKUP(A259, sbti!F:F, sbti!G:G, "")="Targets Set","T",
IF(_xlfn.XLOOKUP(A259, sbti!F:F, sbti!G:G, "")="Committed","C",""))</f>
        <v/>
      </c>
      <c r="G259" t="str">
        <f>IF(OR('sbti evolution '!F259="T", 'sbti evolution '!F259="C"),
    _xlfn.XLOOKUP('sbti evolution '!A259, sbti!F:F, sbti!H:H, ""),
    ""
)</f>
        <v/>
      </c>
      <c r="H259" t="str">
        <f>IFERROR(
    IF(INDEX(sbti!J:J, MATCH(A259, sbti!F:F, 0))&lt;&gt;"", "T",
        IF(INDEX(sbti!K:K, MATCH(A259, sbti!F:F, 0))&lt;&gt;"", "C", "")
    ),
"")</f>
        <v/>
      </c>
      <c r="I259" t="str">
        <f>IFERROR(
    IF(INDEX(sbti!J:J, MATCH(A259, sbti!F:F, 0))&lt;&gt;"", INDEX(sbti!J:J, MATCH(A259, sbti!F:F, 0)),
        IF(INDEX(sbti!K:K, MATCH(A259, sbti!F:F, 0))&lt;&gt;"", INDEX(sbti!K:K, MATCH(A259, sbti!F:F, 0)), "")
    ),
"")</f>
        <v/>
      </c>
      <c r="J259" t="str">
        <f>IF(_xlfn.XLOOKUP(A259, sbti!L:L,sbti!M:M, "")="T","T",
IF(_xlfn.XLOOKUP(A259, sbti!L:L, sbti!M:M, "")="C","C",""))</f>
        <v/>
      </c>
      <c r="K259" t="str">
        <f>IF(OR(J259="T", J259="C"),
    _xlfn.XLOOKUP(A259, sbti!L:L,sbti!N:N),
    ""
)</f>
        <v/>
      </c>
      <c r="L259" t="str">
        <f>IF(_xlfn.XLOOKUP(A259, sbti!L:L,sbti!O:O, "")="s","T",
IF(_xlfn.XLOOKUP(A259, sbti!L:L, sbti!O:O, "")="c","C",""))</f>
        <v/>
      </c>
      <c r="M259" t="str">
        <f>IF(L259="T",_xlfn.XLOOKUP(A259,sbti!L:L,sbti!P:P,""),
IF(L259="C",_xlfn.XLOOKUP(A259,sbti!L:L,sbti!Q:Q,""),
""))</f>
        <v/>
      </c>
      <c r="N259" t="str">
        <f>IF(_xlfn.XLOOKUP(A259, sbti!R:R,sbti!S:S, "")="T","T",
IF(_xlfn.XLOOKUP(A259, sbti!R:R, sbti!S:S, "")="C","C",""))</f>
        <v/>
      </c>
      <c r="O259" t="str">
        <f>IF(OR(N259="T", N259="C"),
    _xlfn.XLOOKUP(A259, sbti!R:R,sbti!T:T),
    ""
)</f>
        <v/>
      </c>
      <c r="P259" t="str">
        <f>IFERROR(
    IF(INDEX(sbti!U:U, MATCH(A259, sbti!R:R, 0))&lt;&gt;"", "T",
        IF(INDEX(sbti!V:V, MATCH(A259, sbti!R:R, 0))&lt;&gt;"", "C", "")
    ),
"")</f>
        <v/>
      </c>
      <c r="Q259" t="str">
        <f>IFERROR(
    IF(INDEX(sbti!U:U, MATCH(A259, sbti!R:R, 0))&lt;&gt;"",
       INDEX(sbti!U:U, MATCH(A259, sbti!R:R, 0)),
       IF(INDEX(sbti!V:V, MATCH(A259, sbti!R:R, 0))&lt;&gt;"",
          INDEX(sbti!V:V, MATCH(A259, sbti!R:R, 0)),
          "")
    ),
"")</f>
        <v/>
      </c>
      <c r="R259" t="str">
        <f>IF(_xlfn.XLOOKUP(A259, sbti!W:W,sbti!X:X, "")="T","T",
IF(_xlfn.XLOOKUP(A259, sbti!W:W, sbti!X:X, "")="C","C",""))</f>
        <v/>
      </c>
      <c r="S259" t="str">
        <f>IF(R259="T",_xlfn.XLOOKUP(A259,sbti!W:W,sbti!Y:Y,""),
IF(R259="C",_xlfn.XLOOKUP(A259,sbti!W:W,sbti!Z:Z,""),
""))</f>
        <v/>
      </c>
    </row>
    <row r="260" spans="1:19">
      <c r="A260" t="str">
        <v>BHP Group</v>
      </c>
      <c r="B260" t="str">
        <f>IF(_xlfn.XLOOKUP(A260, sbti!A:A,sbti!B:B, "")="Targets Set","T",
IF(_xlfn.XLOOKUP(A260, sbti!A:A, sbti!B:B, "")="Committed","C",""))</f>
        <v/>
      </c>
      <c r="C260" t="str">
        <f>IF(OR(B260="T", B260="C"),
    _xlfn.XLOOKUP(A260, sbti!A:A, sbti!C:C, ""),
    ""
)</f>
        <v/>
      </c>
      <c r="D260" t="str">
        <f>IF(_xlfn.XLOOKUP(A260, sbti!A:A,sbti!D:D, "")="Targets Set","T",
IF(_xlfn.XLOOKUP(A260, sbti!A:A, sbti!D:D, "")="Committed","C",""))</f>
        <v/>
      </c>
      <c r="E260" t="str">
        <f>IF(OR(D260="T", D260="C"),
    _xlfn.XLOOKUP(A260, sbti!A:A, sbti!E:E, ""),
    ""
)</f>
        <v/>
      </c>
      <c r="F260" t="str">
        <f>IF(_xlfn.XLOOKUP(A260, sbti!F:F, sbti!G:G, "")="Targets Set","T",
IF(_xlfn.XLOOKUP(A260, sbti!F:F, sbti!G:G, "")="Committed","C",""))</f>
        <v/>
      </c>
      <c r="G260" t="str">
        <f>IF(OR('sbti evolution '!F260="T", 'sbti evolution '!F260="C"),
    _xlfn.XLOOKUP('sbti evolution '!A260, sbti!F:F, sbti!H:H, ""),
    ""
)</f>
        <v/>
      </c>
      <c r="H260" t="str">
        <f>IFERROR(
    IF(INDEX(sbti!J:J, MATCH(A260, sbti!F:F, 0))&lt;&gt;"", "T",
        IF(INDEX(sbti!K:K, MATCH(A260, sbti!F:F, 0))&lt;&gt;"", "C", "")
    ),
"")</f>
        <v/>
      </c>
      <c r="I260" t="str">
        <f>IFERROR(
    IF(INDEX(sbti!J:J, MATCH(A260, sbti!F:F, 0))&lt;&gt;"", INDEX(sbti!J:J, MATCH(A260, sbti!F:F, 0)),
        IF(INDEX(sbti!K:K, MATCH(A260, sbti!F:F, 0))&lt;&gt;"", INDEX(sbti!K:K, MATCH(A260, sbti!F:F, 0)), "")
    ),
"")</f>
        <v/>
      </c>
      <c r="J260" t="str">
        <f>IF(_xlfn.XLOOKUP(A260, sbti!L:L,sbti!M:M, "")="T","T",
IF(_xlfn.XLOOKUP(A260, sbti!L:L, sbti!M:M, "")="C","C",""))</f>
        <v/>
      </c>
      <c r="K260" t="str">
        <f>IF(OR(J260="T", J260="C"),
    _xlfn.XLOOKUP(A260, sbti!L:L,sbti!N:N),
    ""
)</f>
        <v/>
      </c>
      <c r="L260" t="str">
        <f>IF(_xlfn.XLOOKUP(A260, sbti!L:L,sbti!O:O, "")="s","T",
IF(_xlfn.XLOOKUP(A260, sbti!L:L, sbti!O:O, "")="c","C",""))</f>
        <v/>
      </c>
      <c r="M260" t="str">
        <f>IF(L260="T",_xlfn.XLOOKUP(A260,sbti!L:L,sbti!P:P,""),
IF(L260="C",_xlfn.XLOOKUP(A260,sbti!L:L,sbti!Q:Q,""),
""))</f>
        <v/>
      </c>
      <c r="N260" t="str">
        <f>IF(_xlfn.XLOOKUP(A260, sbti!R:R,sbti!S:S, "")="T","T",
IF(_xlfn.XLOOKUP(A260, sbti!R:R, sbti!S:S, "")="C","C",""))</f>
        <v/>
      </c>
      <c r="O260" t="str">
        <f>IF(OR(N260="T", N260="C"),
    _xlfn.XLOOKUP(A260, sbti!R:R,sbti!T:T),
    ""
)</f>
        <v/>
      </c>
      <c r="P260" t="str">
        <f>IFERROR(
    IF(INDEX(sbti!U:U, MATCH(A260, sbti!R:R, 0))&lt;&gt;"", "T",
        IF(INDEX(sbti!V:V, MATCH(A260, sbti!R:R, 0))&lt;&gt;"", "C", "")
    ),
"")</f>
        <v/>
      </c>
      <c r="Q260" t="str">
        <f>IFERROR(
    IF(INDEX(sbti!U:U, MATCH(A260, sbti!R:R, 0))&lt;&gt;"",
       INDEX(sbti!U:U, MATCH(A260, sbti!R:R, 0)),
       IF(INDEX(sbti!V:V, MATCH(A260, sbti!R:R, 0))&lt;&gt;"",
          INDEX(sbti!V:V, MATCH(A260, sbti!R:R, 0)),
          "")
    ),
"")</f>
        <v/>
      </c>
      <c r="R260" t="str">
        <f>IF(_xlfn.XLOOKUP(A260, sbti!W:W,sbti!X:X, "")="T","T",
IF(_xlfn.XLOOKUP(A260, sbti!W:W, sbti!X:X, "")="C","C",""))</f>
        <v/>
      </c>
      <c r="S260" t="str">
        <f>IF(R260="T",_xlfn.XLOOKUP(A260,sbti!W:W,sbti!Y:Y,""),
IF(R260="C",_xlfn.XLOOKUP(A260,sbti!W:W,sbti!Z:Z,""),
""))</f>
        <v/>
      </c>
    </row>
    <row r="261" spans="1:19">
      <c r="A261" t="str">
        <v>Repsol</v>
      </c>
      <c r="B261" t="str">
        <f>IF(_xlfn.XLOOKUP(A261, sbti!A:A,sbti!B:B, "")="Targets Set","T",
IF(_xlfn.XLOOKUP(A261, sbti!A:A, sbti!B:B, "")="Committed","C",""))</f>
        <v/>
      </c>
      <c r="C261" t="str">
        <f>IF(OR(B261="T", B261="C"),
    _xlfn.XLOOKUP(A261, sbti!A:A, sbti!C:C, ""),
    ""
)</f>
        <v/>
      </c>
      <c r="D261" t="str">
        <f>IF(_xlfn.XLOOKUP(A261, sbti!A:A,sbti!D:D, "")="Targets Set","T",
IF(_xlfn.XLOOKUP(A261, sbti!A:A, sbti!D:D, "")="Committed","C",""))</f>
        <v/>
      </c>
      <c r="E261" t="str">
        <f>IF(OR(D261="T", D261="C"),
    _xlfn.XLOOKUP(A261, sbti!A:A, sbti!E:E, ""),
    ""
)</f>
        <v/>
      </c>
      <c r="F261" t="str">
        <f>IF(_xlfn.XLOOKUP(A261, sbti!F:F, sbti!G:G, "")="Targets Set","T",
IF(_xlfn.XLOOKUP(A261, sbti!F:F, sbti!G:G, "")="Committed","C",""))</f>
        <v/>
      </c>
      <c r="G261" t="str">
        <f>IF(OR('sbti evolution '!F261="T", 'sbti evolution '!F261="C"),
    _xlfn.XLOOKUP('sbti evolution '!A261, sbti!F:F, sbti!H:H, ""),
    ""
)</f>
        <v/>
      </c>
      <c r="H261" t="str">
        <f>IFERROR(
    IF(INDEX(sbti!J:J, MATCH(A261, sbti!F:F, 0))&lt;&gt;"", "T",
        IF(INDEX(sbti!K:K, MATCH(A261, sbti!F:F, 0))&lt;&gt;"", "C", "")
    ),
"")</f>
        <v/>
      </c>
      <c r="I261" t="str">
        <f>IFERROR(
    IF(INDEX(sbti!J:J, MATCH(A261, sbti!F:F, 0))&lt;&gt;"", INDEX(sbti!J:J, MATCH(A261, sbti!F:F, 0)),
        IF(INDEX(sbti!K:K, MATCH(A261, sbti!F:F, 0))&lt;&gt;"", INDEX(sbti!K:K, MATCH(A261, sbti!F:F, 0)), "")
    ),
"")</f>
        <v/>
      </c>
      <c r="J261" t="str">
        <f>IF(_xlfn.XLOOKUP(A261, sbti!L:L,sbti!M:M, "")="T","T",
IF(_xlfn.XLOOKUP(A261, sbti!L:L, sbti!M:M, "")="C","C",""))</f>
        <v/>
      </c>
      <c r="K261" t="str">
        <f>IF(OR(J261="T", J261="C"),
    _xlfn.XLOOKUP(A261, sbti!L:L,sbti!N:N),
    ""
)</f>
        <v/>
      </c>
      <c r="L261" t="str">
        <f>IF(_xlfn.XLOOKUP(A261, sbti!L:L,sbti!O:O, "")="s","T",
IF(_xlfn.XLOOKUP(A261, sbti!L:L, sbti!O:O, "")="c","C",""))</f>
        <v/>
      </c>
      <c r="M261" t="str">
        <f>IF(L261="T",_xlfn.XLOOKUP(A261,sbti!L:L,sbti!P:P,""),
IF(L261="C",_xlfn.XLOOKUP(A261,sbti!L:L,sbti!Q:Q,""),
""))</f>
        <v/>
      </c>
      <c r="N261" t="str">
        <f>IF(_xlfn.XLOOKUP(A261, sbti!R:R,sbti!S:S, "")="T","T",
IF(_xlfn.XLOOKUP(A261, sbti!R:R, sbti!S:S, "")="C","C",""))</f>
        <v/>
      </c>
      <c r="O261" t="str">
        <f>IF(OR(N261="T", N261="C"),
    _xlfn.XLOOKUP(A261, sbti!R:R,sbti!T:T),
    ""
)</f>
        <v/>
      </c>
      <c r="P261" t="str">
        <f>IFERROR(
    IF(INDEX(sbti!U:U, MATCH(A261, sbti!R:R, 0))&lt;&gt;"", "T",
        IF(INDEX(sbti!V:V, MATCH(A261, sbti!R:R, 0))&lt;&gt;"", "C", "")
    ),
"")</f>
        <v/>
      </c>
      <c r="Q261" t="str">
        <f>IFERROR(
    IF(INDEX(sbti!U:U, MATCH(A261, sbti!R:R, 0))&lt;&gt;"",
       INDEX(sbti!U:U, MATCH(A261, sbti!R:R, 0)),
       IF(INDEX(sbti!V:V, MATCH(A261, sbti!R:R, 0))&lt;&gt;"",
          INDEX(sbti!V:V, MATCH(A261, sbti!R:R, 0)),
          "")
    ),
"")</f>
        <v/>
      </c>
      <c r="R261" t="str">
        <f>IF(_xlfn.XLOOKUP(A261, sbti!W:W,sbti!X:X, "")="T","T",
IF(_xlfn.XLOOKUP(A261, sbti!W:W, sbti!X:X, "")="C","C",""))</f>
        <v/>
      </c>
      <c r="S261" t="str">
        <f>IF(R261="T",_xlfn.XLOOKUP(A261,sbti!W:W,sbti!Y:Y,""),
IF(R261="C",_xlfn.XLOOKUP(A261,sbti!W:W,sbti!Z:Z,""),
""))</f>
        <v/>
      </c>
    </row>
    <row r="262" spans="1:19">
      <c r="A262" t="str">
        <v>Panasonic Holdings</v>
      </c>
      <c r="B262" t="str">
        <f>IF(_xlfn.XLOOKUP(A262, sbti!A:A,sbti!B:B, "")="Targets Set","T",
IF(_xlfn.XLOOKUP(A262, sbti!A:A, sbti!B:B, "")="Committed","C",""))</f>
        <v>T</v>
      </c>
      <c r="C262">
        <f>IF(OR(B262="T", B262="C"),
    _xlfn.XLOOKUP(A262, sbti!A:A, sbti!C:C, ""),
    ""
)</f>
        <v>2030</v>
      </c>
      <c r="D262" t="str">
        <f>IF(_xlfn.XLOOKUP(A262, sbti!A:A,sbti!D:D, "")="Targets Set","T",
IF(_xlfn.XLOOKUP(A262, sbti!A:A, sbti!D:D, "")="Committed","C",""))</f>
        <v>T</v>
      </c>
      <c r="E262">
        <f>IF(OR(D262="T", D262="C"),
    _xlfn.XLOOKUP(A262, sbti!A:A, sbti!E:E, ""),
    ""
)</f>
        <v>2050</v>
      </c>
      <c r="F262" t="str">
        <f>IF(_xlfn.XLOOKUP(A262, sbti!F:F, sbti!G:G, "")="Targets Set","T",
IF(_xlfn.XLOOKUP(A262, sbti!F:F, sbti!G:G, "")="Committed","C",""))</f>
        <v>T</v>
      </c>
      <c r="G262">
        <f>IF(OR('sbti evolution '!F262="T", 'sbti evolution '!F262="C"),
    _xlfn.XLOOKUP('sbti evolution '!A262, sbti!F:F, sbti!H:H, ""),
    ""
)</f>
        <v>2030</v>
      </c>
      <c r="H262" t="str">
        <f>IFERROR(
    IF(INDEX(sbti!J:J, MATCH(A262, sbti!F:F, 0))&lt;&gt;"", "T",
        IF(INDEX(sbti!K:K, MATCH(A262, sbti!F:F, 0))&lt;&gt;"", "C", "")
    ),
"")</f>
        <v>C</v>
      </c>
      <c r="I262">
        <f>IFERROR(
    IF(INDEX(sbti!J:J, MATCH(A262, sbti!F:F, 0))&lt;&gt;"", INDEX(sbti!J:J, MATCH(A262, sbti!F:F, 0)),
        IF(INDEX(sbti!K:K, MATCH(A262, sbti!F:F, 0))&lt;&gt;"", INDEX(sbti!K:K, MATCH(A262, sbti!F:F, 0)), "")
    ),
"")</f>
        <v>2023</v>
      </c>
      <c r="J262" t="str">
        <f>IF(_xlfn.XLOOKUP(A262, sbti!L:L,sbti!M:M, "")="T","T",
IF(_xlfn.XLOOKUP(A262, sbti!L:L, sbti!M:M, "")="C","C",""))</f>
        <v>T</v>
      </c>
      <c r="K262">
        <f>IF(OR(J262="T", J262="C"),
    _xlfn.XLOOKUP(A262, sbti!L:L,sbti!N:N),
    ""
)</f>
        <v>2030</v>
      </c>
      <c r="L262" t="str">
        <f>IF(_xlfn.XLOOKUP(A262, sbti!L:L,sbti!O:O, "")="s","T",
IF(_xlfn.XLOOKUP(A262, sbti!L:L, sbti!O:O, "")="c","C",""))</f>
        <v>C</v>
      </c>
      <c r="M262">
        <f>IF(L262="T",_xlfn.XLOOKUP(A262,sbti!L:L,sbti!P:P,""),
IF(L262="C",_xlfn.XLOOKUP(A262,sbti!L:L,sbti!Q:Q,""),
""))</f>
        <v>2023</v>
      </c>
      <c r="N262" t="str">
        <f>IF(_xlfn.XLOOKUP(A262, sbti!R:R,sbti!S:S, "")="T","T",
IF(_xlfn.XLOOKUP(A262, sbti!R:R, sbti!S:S, "")="C","C",""))</f>
        <v>T</v>
      </c>
      <c r="O262">
        <f>IF(OR(N262="T", N262="C"),
    _xlfn.XLOOKUP(A262, sbti!R:R,sbti!T:T),
    ""
)</f>
        <v>2030</v>
      </c>
      <c r="P262" t="str">
        <f>IFERROR(
    IF(INDEX(sbti!U:U, MATCH(A262, sbti!R:R, 0))&lt;&gt;"", "T",
        IF(INDEX(sbti!V:V, MATCH(A262, sbti!R:R, 0))&lt;&gt;"", "C", "")
    ),
"")</f>
        <v>C</v>
      </c>
      <c r="Q262">
        <f>IFERROR(
    IF(INDEX(sbti!U:U, MATCH(A262, sbti!R:R, 0))&lt;&gt;"",
       INDEX(sbti!U:U, MATCH(A262, sbti!R:R, 0)),
       IF(INDEX(sbti!V:V, MATCH(A262, sbti!R:R, 0))&lt;&gt;"",
          INDEX(sbti!V:V, MATCH(A262, sbti!R:R, 0)),
          "")
    ),
"")</f>
        <v>2050</v>
      </c>
      <c r="R262" t="str">
        <f>IF(_xlfn.XLOOKUP(A262, sbti!W:W,sbti!X:X, "")="T","T",
IF(_xlfn.XLOOKUP(A262, sbti!W:W, sbti!X:X, "")="C","C",""))</f>
        <v>T</v>
      </c>
      <c r="S262">
        <f>IF(R262="T",_xlfn.XLOOKUP(A262,sbti!W:W,sbti!Y:Y,""),
IF(R262="C",_xlfn.XLOOKUP(A262,sbti!W:W,sbti!Z:Z,""),
""))</f>
        <v>2030</v>
      </c>
    </row>
    <row r="263" spans="1:19">
      <c r="A263" t="str">
        <v>Maersk Group</v>
      </c>
      <c r="B263" t="str">
        <f>IF(_xlfn.XLOOKUP(A263, sbti!A:A,sbti!B:B, "")="Targets Set","T",
IF(_xlfn.XLOOKUP(A263, sbti!A:A, sbti!B:B, "")="Committed","C",""))</f>
        <v>T</v>
      </c>
      <c r="C263">
        <f>IF(OR(B263="T", B263="C"),
    _xlfn.XLOOKUP(A263, sbti!A:A, sbti!C:C, ""),
    ""
)</f>
        <v>2030</v>
      </c>
      <c r="D263" t="str">
        <f>IF(_xlfn.XLOOKUP(A263, sbti!A:A,sbti!D:D, "")="Targets Set","T",
IF(_xlfn.XLOOKUP(A263, sbti!A:A, sbti!D:D, "")="Committed","C",""))</f>
        <v>T</v>
      </c>
      <c r="E263">
        <f>IF(OR(D263="T", D263="C"),
    _xlfn.XLOOKUP(A263, sbti!A:A, sbti!E:E, ""),
    ""
)</f>
        <v>2040</v>
      </c>
      <c r="F263" t="str">
        <f>IF(_xlfn.XLOOKUP(A263, sbti!F:F, sbti!G:G, "")="Targets Set","T",
IF(_xlfn.XLOOKUP(A263, sbti!F:F, sbti!G:G, "")="Committed","C",""))</f>
        <v>T</v>
      </c>
      <c r="G263">
        <f>IF(OR('sbti evolution '!F263="T", 'sbti evolution '!F263="C"),
    _xlfn.XLOOKUP('sbti evolution '!A263, sbti!F:F, sbti!H:H, ""),
    ""
)</f>
        <v>2030</v>
      </c>
      <c r="H263" t="str">
        <f>IFERROR(
    IF(INDEX(sbti!J:J, MATCH(A263, sbti!F:F, 0))&lt;&gt;"", "T",
        IF(INDEX(sbti!K:K, MATCH(A263, sbti!F:F, 0))&lt;&gt;"", "C", "")
    ),
"")</f>
        <v>T</v>
      </c>
      <c r="I263">
        <f>IFERROR(
    IF(INDEX(sbti!J:J, MATCH(A263, sbti!F:F, 0))&lt;&gt;"", INDEX(sbti!J:J, MATCH(A263, sbti!F:F, 0)),
        IF(INDEX(sbti!K:K, MATCH(A263, sbti!F:F, 0))&lt;&gt;"", INDEX(sbti!K:K, MATCH(A263, sbti!F:F, 0)), "")
    ),
"")</f>
        <v>2040</v>
      </c>
      <c r="J263" t="str">
        <f>IF(_xlfn.XLOOKUP(A263, sbti!L:L,sbti!M:M, "")="T","T",
IF(_xlfn.XLOOKUP(A263, sbti!L:L, sbti!M:M, "")="C","C",""))</f>
        <v>C</v>
      </c>
      <c r="K263">
        <f>IF(OR(J263="T", J263="C"),
    _xlfn.XLOOKUP(A263, sbti!L:L,sbti!N:N),
    ""
)</f>
        <v>2030</v>
      </c>
      <c r="L263" t="str">
        <f>IF(_xlfn.XLOOKUP(A263, sbti!L:L,sbti!O:O, "")="s","T",
IF(_xlfn.XLOOKUP(A263, sbti!L:L, sbti!O:O, "")="c","C",""))</f>
        <v/>
      </c>
      <c r="M263" t="str">
        <f>IF(L263="T",_xlfn.XLOOKUP(A263,sbti!L:L,sbti!P:P,""),
IF(L263="C",_xlfn.XLOOKUP(A263,sbti!L:L,sbti!Q:Q,""),
""))</f>
        <v/>
      </c>
      <c r="N263" t="str">
        <f>IF(_xlfn.XLOOKUP(A263, sbti!R:R,sbti!S:S, "")="T","T",
IF(_xlfn.XLOOKUP(A263, sbti!R:R, sbti!S:S, "")="C","C",""))</f>
        <v>C</v>
      </c>
      <c r="O263">
        <f>IF(OR(N263="T", N263="C"),
    _xlfn.XLOOKUP(A263, sbti!R:R,sbti!T:T),
    ""
)</f>
        <v>2030</v>
      </c>
      <c r="P263" t="str">
        <f>IFERROR(
    IF(INDEX(sbti!U:U, MATCH(A263, sbti!R:R, 0))&lt;&gt;"", "T",
        IF(INDEX(sbti!V:V, MATCH(A263, sbti!R:R, 0))&lt;&gt;"", "C", "")
    ),
"")</f>
        <v/>
      </c>
      <c r="Q263" t="str">
        <f>IFERROR(
    IF(INDEX(sbti!U:U, MATCH(A263, sbti!R:R, 0))&lt;&gt;"",
       INDEX(sbti!U:U, MATCH(A263, sbti!R:R, 0)),
       IF(INDEX(sbti!V:V, MATCH(A263, sbti!R:R, 0))&lt;&gt;"",
          INDEX(sbti!V:V, MATCH(A263, sbti!R:R, 0)),
          "")
    ),
"")</f>
        <v/>
      </c>
      <c r="R263" t="str">
        <f>IF(_xlfn.XLOOKUP(A263, sbti!W:W,sbti!X:X, "")="T","T",
IF(_xlfn.XLOOKUP(A263, sbti!W:W, sbti!X:X, "")="C","C",""))</f>
        <v>C</v>
      </c>
      <c r="S263">
        <f>IF(R263="T",_xlfn.XLOOKUP(A263,sbti!W:W,sbti!Y:Y,""),
IF(R263="C",_xlfn.XLOOKUP(A263,sbti!W:W,sbti!Z:Z,""),
""))</f>
        <v>2019</v>
      </c>
    </row>
    <row r="264" spans="1:19">
      <c r="A264" t="str">
        <v>Tokio Marine Holdings</v>
      </c>
      <c r="B264" t="str">
        <f>IF(_xlfn.XLOOKUP(A264, sbti!A:A,sbti!B:B, "")="Targets Set","T",
IF(_xlfn.XLOOKUP(A264, sbti!A:A, sbti!B:B, "")="Committed","C",""))</f>
        <v/>
      </c>
      <c r="C264" t="str">
        <f>IF(OR(B264="T", B264="C"),
    _xlfn.XLOOKUP(A264, sbti!A:A, sbti!C:C, ""),
    ""
)</f>
        <v/>
      </c>
      <c r="D264" t="str">
        <f>IF(_xlfn.XLOOKUP(A264, sbti!A:A,sbti!D:D, "")="Targets Set","T",
IF(_xlfn.XLOOKUP(A264, sbti!A:A, sbti!D:D, "")="Committed","C",""))</f>
        <v/>
      </c>
      <c r="E264" t="str">
        <f>IF(OR(D264="T", D264="C"),
    _xlfn.XLOOKUP(A264, sbti!A:A, sbti!E:E, ""),
    ""
)</f>
        <v/>
      </c>
      <c r="F264" t="str">
        <f>IF(_xlfn.XLOOKUP(A264, sbti!F:F, sbti!G:G, "")="Targets Set","T",
IF(_xlfn.XLOOKUP(A264, sbti!F:F, sbti!G:G, "")="Committed","C",""))</f>
        <v/>
      </c>
      <c r="G264" t="str">
        <f>IF(OR('sbti evolution '!F264="T", 'sbti evolution '!F264="C"),
    _xlfn.XLOOKUP('sbti evolution '!A264, sbti!F:F, sbti!H:H, ""),
    ""
)</f>
        <v/>
      </c>
      <c r="H264" t="str">
        <f>IFERROR(
    IF(INDEX(sbti!J:J, MATCH(A264, sbti!F:F, 0))&lt;&gt;"", "T",
        IF(INDEX(sbti!K:K, MATCH(A264, sbti!F:F, 0))&lt;&gt;"", "C", "")
    ),
"")</f>
        <v>C</v>
      </c>
      <c r="I264">
        <f>IFERROR(
    IF(INDEX(sbti!J:J, MATCH(A264, sbti!F:F, 0))&lt;&gt;"", INDEX(sbti!J:J, MATCH(A264, sbti!F:F, 0)),
        IF(INDEX(sbti!K:K, MATCH(A264, sbti!F:F, 0))&lt;&gt;"", INDEX(sbti!K:K, MATCH(A264, sbti!F:F, 0)), "")
    ),
"")</f>
        <v>2018</v>
      </c>
      <c r="J264" t="str">
        <f>IF(_xlfn.XLOOKUP(A264, sbti!L:L,sbti!M:M, "")="T","T",
IF(_xlfn.XLOOKUP(A264, sbti!L:L, sbti!M:M, "")="C","C",""))</f>
        <v/>
      </c>
      <c r="K264" t="str">
        <f>IF(OR(J264="T", J264="C"),
    _xlfn.XLOOKUP(A264, sbti!L:L,sbti!N:N),
    ""
)</f>
        <v/>
      </c>
      <c r="L264" t="str">
        <f>IF(_xlfn.XLOOKUP(A264, sbti!L:L,sbti!O:O, "")="s","T",
IF(_xlfn.XLOOKUP(A264, sbti!L:L, sbti!O:O, "")="c","C",""))</f>
        <v/>
      </c>
      <c r="M264" t="str">
        <f>IF(L264="T",_xlfn.XLOOKUP(A264,sbti!L:L,sbti!P:P,""),
IF(L264="C",_xlfn.XLOOKUP(A264,sbti!L:L,sbti!Q:Q,""),
""))</f>
        <v/>
      </c>
      <c r="N264" t="str">
        <f>IF(_xlfn.XLOOKUP(A264, sbti!R:R,sbti!S:S, "")="T","T",
IF(_xlfn.XLOOKUP(A264, sbti!R:R, sbti!S:S, "")="C","C",""))</f>
        <v>C</v>
      </c>
      <c r="O264">
        <f>IF(OR(N264="T", N264="C"),
    _xlfn.XLOOKUP(A264, sbti!R:R,sbti!T:T),
    ""
)</f>
        <v>2030</v>
      </c>
      <c r="P264" t="str">
        <f>IFERROR(
    IF(INDEX(sbti!U:U, MATCH(A264, sbti!R:R, 0))&lt;&gt;"", "T",
        IF(INDEX(sbti!V:V, MATCH(A264, sbti!R:R, 0))&lt;&gt;"", "C", "")
    ),
"")</f>
        <v>C</v>
      </c>
      <c r="Q264">
        <f>IFERROR(
    IF(INDEX(sbti!U:U, MATCH(A264, sbti!R:R, 0))&lt;&gt;"",
       INDEX(sbti!U:U, MATCH(A264, sbti!R:R, 0)),
       IF(INDEX(sbti!V:V, MATCH(A264, sbti!R:R, 0))&lt;&gt;"",
          INDEX(sbti!V:V, MATCH(A264, sbti!R:R, 0)),
          "")
    ),
"")</f>
        <v>2030</v>
      </c>
      <c r="R264" t="str">
        <f>IF(_xlfn.XLOOKUP(A264, sbti!W:W,sbti!X:X, "")="T","T",
IF(_xlfn.XLOOKUP(A264, sbti!W:W, sbti!X:X, "")="C","C",""))</f>
        <v>C</v>
      </c>
      <c r="S264">
        <f>IF(R264="T",_xlfn.XLOOKUP(A264,sbti!W:W,sbti!Y:Y,""),
IF(R264="C",_xlfn.XLOOKUP(A264,sbti!W:W,sbti!Z:Z,""),
""))</f>
        <v>2018</v>
      </c>
    </row>
    <row r="265" spans="1:19">
      <c r="A265" t="str">
        <v>Charter Communications</v>
      </c>
      <c r="B265" t="str">
        <f>IF(_xlfn.XLOOKUP(A265, sbti!A:A,sbti!B:B, "")="Targets Set","T",
IF(_xlfn.XLOOKUP(A265, sbti!A:A, sbti!B:B, "")="Committed","C",""))</f>
        <v/>
      </c>
      <c r="C265" t="str">
        <f>IF(OR(B265="T", B265="C"),
    _xlfn.XLOOKUP(A265, sbti!A:A, sbti!C:C, ""),
    ""
)</f>
        <v/>
      </c>
      <c r="D265" t="str">
        <f>IF(_xlfn.XLOOKUP(A265, sbti!A:A,sbti!D:D, "")="Targets Set","T",
IF(_xlfn.XLOOKUP(A265, sbti!A:A, sbti!D:D, "")="Committed","C",""))</f>
        <v/>
      </c>
      <c r="E265" t="str">
        <f>IF(OR(D265="T", D265="C"),
    _xlfn.XLOOKUP(A265, sbti!A:A, sbti!E:E, ""),
    ""
)</f>
        <v/>
      </c>
      <c r="F265" t="str">
        <f>IF(_xlfn.XLOOKUP(A265, sbti!F:F, sbti!G:G, "")="Targets Set","T",
IF(_xlfn.XLOOKUP(A265, sbti!F:F, sbti!G:G, "")="Committed","C",""))</f>
        <v/>
      </c>
      <c r="G265" t="str">
        <f>IF(OR('sbti evolution '!F265="T", 'sbti evolution '!F265="C"),
    _xlfn.XLOOKUP('sbti evolution '!A265, sbti!F:F, sbti!H:H, ""),
    ""
)</f>
        <v/>
      </c>
      <c r="H265" t="str">
        <f>IFERROR(
    IF(INDEX(sbti!J:J, MATCH(A265, sbti!F:F, 0))&lt;&gt;"", "T",
        IF(INDEX(sbti!K:K, MATCH(A265, sbti!F:F, 0))&lt;&gt;"", "C", "")
    ),
"")</f>
        <v/>
      </c>
      <c r="I265" t="str">
        <f>IFERROR(
    IF(INDEX(sbti!J:J, MATCH(A265, sbti!F:F, 0))&lt;&gt;"", INDEX(sbti!J:J, MATCH(A265, sbti!F:F, 0)),
        IF(INDEX(sbti!K:K, MATCH(A265, sbti!F:F, 0))&lt;&gt;"", INDEX(sbti!K:K, MATCH(A265, sbti!F:F, 0)), "")
    ),
"")</f>
        <v/>
      </c>
      <c r="J265" t="str">
        <f>IF(_xlfn.XLOOKUP(A265, sbti!L:L,sbti!M:M, "")="T","T",
IF(_xlfn.XLOOKUP(A265, sbti!L:L, sbti!M:M, "")="C","C",""))</f>
        <v/>
      </c>
      <c r="K265" t="str">
        <f>IF(OR(J265="T", J265="C"),
    _xlfn.XLOOKUP(A265, sbti!L:L,sbti!N:N),
    ""
)</f>
        <v/>
      </c>
      <c r="L265" t="str">
        <f>IF(_xlfn.XLOOKUP(A265, sbti!L:L,sbti!O:O, "")="s","T",
IF(_xlfn.XLOOKUP(A265, sbti!L:L, sbti!O:O, "")="c","C",""))</f>
        <v/>
      </c>
      <c r="M265" t="str">
        <f>IF(L265="T",_xlfn.XLOOKUP(A265,sbti!L:L,sbti!P:P,""),
IF(L265="C",_xlfn.XLOOKUP(A265,sbti!L:L,sbti!Q:Q,""),
""))</f>
        <v/>
      </c>
      <c r="N265" t="str">
        <f>IF(_xlfn.XLOOKUP(A265, sbti!R:R,sbti!S:S, "")="T","T",
IF(_xlfn.XLOOKUP(A265, sbti!R:R, sbti!S:S, "")="C","C",""))</f>
        <v/>
      </c>
      <c r="O265" t="str">
        <f>IF(OR(N265="T", N265="C"),
    _xlfn.XLOOKUP(A265, sbti!R:R,sbti!T:T),
    ""
)</f>
        <v/>
      </c>
      <c r="P265" t="str">
        <f>IFERROR(
    IF(INDEX(sbti!U:U, MATCH(A265, sbti!R:R, 0))&lt;&gt;"", "T",
        IF(INDEX(sbti!V:V, MATCH(A265, sbti!R:R, 0))&lt;&gt;"", "C", "")
    ),
"")</f>
        <v/>
      </c>
      <c r="Q265" t="str">
        <f>IFERROR(
    IF(INDEX(sbti!U:U, MATCH(A265, sbti!R:R, 0))&lt;&gt;"",
       INDEX(sbti!U:U, MATCH(A265, sbti!R:R, 0)),
       IF(INDEX(sbti!V:V, MATCH(A265, sbti!R:R, 0))&lt;&gt;"",
          INDEX(sbti!V:V, MATCH(A265, sbti!R:R, 0)),
          "")
    ),
"")</f>
        <v/>
      </c>
      <c r="R265" t="str">
        <f>IF(_xlfn.XLOOKUP(A265, sbti!W:W,sbti!X:X, "")="T","T",
IF(_xlfn.XLOOKUP(A265, sbti!W:W, sbti!X:X, "")="C","C",""))</f>
        <v/>
      </c>
      <c r="S265" t="str">
        <f>IF(R265="T",_xlfn.XLOOKUP(A265,sbti!W:W,sbti!Y:Y,""),
IF(R265="C",_xlfn.XLOOKUP(A265,sbti!W:W,sbti!Z:Z,""),
""))</f>
        <v/>
      </c>
    </row>
    <row r="266" spans="1:19">
      <c r="A266" t="str">
        <v>State Power Investment</v>
      </c>
      <c r="B266" t="str">
        <f>IF(_xlfn.XLOOKUP(A266, sbti!A:A,sbti!B:B, "")="Targets Set","T",
IF(_xlfn.XLOOKUP(A266, sbti!A:A, sbti!B:B, "")="Committed","C",""))</f>
        <v/>
      </c>
      <c r="C266" t="str">
        <f>IF(OR(B266="T", B266="C"),
    _xlfn.XLOOKUP(A266, sbti!A:A, sbti!C:C, ""),
    ""
)</f>
        <v/>
      </c>
      <c r="D266" t="str">
        <f>IF(_xlfn.XLOOKUP(A266, sbti!A:A,sbti!D:D, "")="Targets Set","T",
IF(_xlfn.XLOOKUP(A266, sbti!A:A, sbti!D:D, "")="Committed","C",""))</f>
        <v/>
      </c>
      <c r="E266" t="str">
        <f>IF(OR(D266="T", D266="C"),
    _xlfn.XLOOKUP(A266, sbti!A:A, sbti!E:E, ""),
    ""
)</f>
        <v/>
      </c>
      <c r="F266" t="str">
        <f>IF(_xlfn.XLOOKUP(A266, sbti!F:F, sbti!G:G, "")="Targets Set","T",
IF(_xlfn.XLOOKUP(A266, sbti!F:F, sbti!G:G, "")="Committed","C",""))</f>
        <v/>
      </c>
      <c r="G266" t="str">
        <f>IF(OR('sbti evolution '!F266="T", 'sbti evolution '!F266="C"),
    _xlfn.XLOOKUP('sbti evolution '!A266, sbti!F:F, sbti!H:H, ""),
    ""
)</f>
        <v/>
      </c>
      <c r="H266" t="str">
        <f>IFERROR(
    IF(INDEX(sbti!J:J, MATCH(A266, sbti!F:F, 0))&lt;&gt;"", "T",
        IF(INDEX(sbti!K:K, MATCH(A266, sbti!F:F, 0))&lt;&gt;"", "C", "")
    ),
"")</f>
        <v/>
      </c>
      <c r="I266" t="str">
        <f>IFERROR(
    IF(INDEX(sbti!J:J, MATCH(A266, sbti!F:F, 0))&lt;&gt;"", INDEX(sbti!J:J, MATCH(A266, sbti!F:F, 0)),
        IF(INDEX(sbti!K:K, MATCH(A266, sbti!F:F, 0))&lt;&gt;"", INDEX(sbti!K:K, MATCH(A266, sbti!F:F, 0)), "")
    ),
"")</f>
        <v/>
      </c>
      <c r="J266" t="str">
        <f>IF(_xlfn.XLOOKUP(A266, sbti!L:L,sbti!M:M, "")="T","T",
IF(_xlfn.XLOOKUP(A266, sbti!L:L, sbti!M:M, "")="C","C",""))</f>
        <v/>
      </c>
      <c r="K266" t="str">
        <f>IF(OR(J266="T", J266="C"),
    _xlfn.XLOOKUP(A266, sbti!L:L,sbti!N:N),
    ""
)</f>
        <v/>
      </c>
      <c r="L266" t="str">
        <f>IF(_xlfn.XLOOKUP(A266, sbti!L:L,sbti!O:O, "")="s","T",
IF(_xlfn.XLOOKUP(A266, sbti!L:L, sbti!O:O, "")="c","C",""))</f>
        <v/>
      </c>
      <c r="M266" t="str">
        <f>IF(L266="T",_xlfn.XLOOKUP(A266,sbti!L:L,sbti!P:P,""),
IF(L266="C",_xlfn.XLOOKUP(A266,sbti!L:L,sbti!Q:Q,""),
""))</f>
        <v/>
      </c>
      <c r="N266" t="str">
        <f>IF(_xlfn.XLOOKUP(A266, sbti!R:R,sbti!S:S, "")="T","T",
IF(_xlfn.XLOOKUP(A266, sbti!R:R, sbti!S:S, "")="C","C",""))</f>
        <v/>
      </c>
      <c r="O266" t="str">
        <f>IF(OR(N266="T", N266="C"),
    _xlfn.XLOOKUP(A266, sbti!R:R,sbti!T:T),
    ""
)</f>
        <v/>
      </c>
      <c r="P266" t="str">
        <f>IFERROR(
    IF(INDEX(sbti!U:U, MATCH(A266, sbti!R:R, 0))&lt;&gt;"", "T",
        IF(INDEX(sbti!V:V, MATCH(A266, sbti!R:R, 0))&lt;&gt;"", "C", "")
    ),
"")</f>
        <v/>
      </c>
      <c r="Q266" t="str">
        <f>IFERROR(
    IF(INDEX(sbti!U:U, MATCH(A266, sbti!R:R, 0))&lt;&gt;"",
       INDEX(sbti!U:U, MATCH(A266, sbti!R:R, 0)),
       IF(INDEX(sbti!V:V, MATCH(A266, sbti!R:R, 0))&lt;&gt;"",
          INDEX(sbti!V:V, MATCH(A266, sbti!R:R, 0)),
          "")
    ),
"")</f>
        <v/>
      </c>
      <c r="R266" t="str">
        <f>IF(_xlfn.XLOOKUP(A266, sbti!W:W,sbti!X:X, "")="T","T",
IF(_xlfn.XLOOKUP(A266, sbti!W:W, sbti!X:X, "")="C","C",""))</f>
        <v/>
      </c>
      <c r="S266" t="str">
        <f>IF(R266="T",_xlfn.XLOOKUP(A266,sbti!W:W,sbti!Y:Y,""),
IF(R266="C",_xlfn.XLOOKUP(A266,sbti!W:W,sbti!Z:Z,""),
""))</f>
        <v/>
      </c>
    </row>
    <row r="267" spans="1:19">
      <c r="A267" t="str">
        <v>PDD Holdings</v>
      </c>
      <c r="B267" t="str">
        <f>IF(_xlfn.XLOOKUP(A267, sbti!A:A,sbti!B:B, "")="Targets Set","T",
IF(_xlfn.XLOOKUP(A267, sbti!A:A, sbti!B:B, "")="Committed","C",""))</f>
        <v/>
      </c>
      <c r="C267" t="str">
        <f>IF(OR(B267="T", B267="C"),
    _xlfn.XLOOKUP(A267, sbti!A:A, sbti!C:C, ""),
    ""
)</f>
        <v/>
      </c>
      <c r="D267" t="str">
        <f>IF(_xlfn.XLOOKUP(A267, sbti!A:A,sbti!D:D, "")="Targets Set","T",
IF(_xlfn.XLOOKUP(A267, sbti!A:A, sbti!D:D, "")="Committed","C",""))</f>
        <v/>
      </c>
      <c r="E267" t="str">
        <f>IF(OR(D267="T", D267="C"),
    _xlfn.XLOOKUP(A267, sbti!A:A, sbti!E:E, ""),
    ""
)</f>
        <v/>
      </c>
      <c r="F267" t="str">
        <f>IF(_xlfn.XLOOKUP(A267, sbti!F:F, sbti!G:G, "")="Targets Set","T",
IF(_xlfn.XLOOKUP(A267, sbti!F:F, sbti!G:G, "")="Committed","C",""))</f>
        <v/>
      </c>
      <c r="G267" t="str">
        <f>IF(OR('sbti evolution '!F267="T", 'sbti evolution '!F267="C"),
    _xlfn.XLOOKUP('sbti evolution '!A267, sbti!F:F, sbti!H:H, ""),
    ""
)</f>
        <v/>
      </c>
      <c r="H267" t="str">
        <f>IFERROR(
    IF(INDEX(sbti!J:J, MATCH(A267, sbti!F:F, 0))&lt;&gt;"", "T",
        IF(INDEX(sbti!K:K, MATCH(A267, sbti!F:F, 0))&lt;&gt;"", "C", "")
    ),
"")</f>
        <v/>
      </c>
      <c r="I267" t="str">
        <f>IFERROR(
    IF(INDEX(sbti!J:J, MATCH(A267, sbti!F:F, 0))&lt;&gt;"", INDEX(sbti!J:J, MATCH(A267, sbti!F:F, 0)),
        IF(INDEX(sbti!K:K, MATCH(A267, sbti!F:F, 0))&lt;&gt;"", INDEX(sbti!K:K, MATCH(A267, sbti!F:F, 0)), "")
    ),
"")</f>
        <v/>
      </c>
      <c r="J267" t="str">
        <f>IF(_xlfn.XLOOKUP(A267, sbti!L:L,sbti!M:M, "")="T","T",
IF(_xlfn.XLOOKUP(A267, sbti!L:L, sbti!M:M, "")="C","C",""))</f>
        <v/>
      </c>
      <c r="K267" t="str">
        <f>IF(OR(J267="T", J267="C"),
    _xlfn.XLOOKUP(A267, sbti!L:L,sbti!N:N),
    ""
)</f>
        <v/>
      </c>
      <c r="L267" t="str">
        <f>IF(_xlfn.XLOOKUP(A267, sbti!L:L,sbti!O:O, "")="s","T",
IF(_xlfn.XLOOKUP(A267, sbti!L:L, sbti!O:O, "")="c","C",""))</f>
        <v/>
      </c>
      <c r="M267" t="str">
        <f>IF(L267="T",_xlfn.XLOOKUP(A267,sbti!L:L,sbti!P:P,""),
IF(L267="C",_xlfn.XLOOKUP(A267,sbti!L:L,sbti!Q:Q,""),
""))</f>
        <v/>
      </c>
      <c r="N267" t="str">
        <f>IF(_xlfn.XLOOKUP(A267, sbti!R:R,sbti!S:S, "")="T","T",
IF(_xlfn.XLOOKUP(A267, sbti!R:R, sbti!S:S, "")="C","C",""))</f>
        <v/>
      </c>
      <c r="O267" t="str">
        <f>IF(OR(N267="T", N267="C"),
    _xlfn.XLOOKUP(A267, sbti!R:R,sbti!T:T),
    ""
)</f>
        <v/>
      </c>
      <c r="P267" t="str">
        <f>IFERROR(
    IF(INDEX(sbti!U:U, MATCH(A267, sbti!R:R, 0))&lt;&gt;"", "T",
        IF(INDEX(sbti!V:V, MATCH(A267, sbti!R:R, 0))&lt;&gt;"", "C", "")
    ),
"")</f>
        <v/>
      </c>
      <c r="Q267" t="str">
        <f>IFERROR(
    IF(INDEX(sbti!U:U, MATCH(A267, sbti!R:R, 0))&lt;&gt;"",
       INDEX(sbti!U:U, MATCH(A267, sbti!R:R, 0)),
       IF(INDEX(sbti!V:V, MATCH(A267, sbti!R:R, 0))&lt;&gt;"",
          INDEX(sbti!V:V, MATCH(A267, sbti!R:R, 0)),
          "")
    ),
"")</f>
        <v/>
      </c>
      <c r="R267" t="str">
        <f>IF(_xlfn.XLOOKUP(A267, sbti!W:W,sbti!X:X, "")="T","T",
IF(_xlfn.XLOOKUP(A267, sbti!W:W, sbti!X:X, "")="C","C",""))</f>
        <v/>
      </c>
      <c r="S267" t="str">
        <f>IF(R267="T",_xlfn.XLOOKUP(A267,sbti!W:W,sbti!Y:Y,""),
IF(R267="C",_xlfn.XLOOKUP(A267,sbti!W:W,sbti!Z:Z,""),
""))</f>
        <v/>
      </c>
    </row>
    <row r="268" spans="1:19">
      <c r="A268" t="str">
        <v>Performance Food Group</v>
      </c>
      <c r="B268" t="str">
        <f>IF(_xlfn.XLOOKUP(A268, sbti!A:A,sbti!B:B, "")="Targets Set","T",
IF(_xlfn.XLOOKUP(A268, sbti!A:A, sbti!B:B, "")="Committed","C",""))</f>
        <v/>
      </c>
      <c r="C268" t="str">
        <f>IF(OR(B268="T", B268="C"),
    _xlfn.XLOOKUP(A268, sbti!A:A, sbti!C:C, ""),
    ""
)</f>
        <v/>
      </c>
      <c r="D268" t="str">
        <f>IF(_xlfn.XLOOKUP(A268, sbti!A:A,sbti!D:D, "")="Targets Set","T",
IF(_xlfn.XLOOKUP(A268, sbti!A:A, sbti!D:D, "")="Committed","C",""))</f>
        <v/>
      </c>
      <c r="E268" t="str">
        <f>IF(OR(D268="T", D268="C"),
    _xlfn.XLOOKUP(A268, sbti!A:A, sbti!E:E, ""),
    ""
)</f>
        <v/>
      </c>
      <c r="F268" t="str">
        <f>IF(_xlfn.XLOOKUP(A268, sbti!F:F, sbti!G:G, "")="Targets Set","T",
IF(_xlfn.XLOOKUP(A268, sbti!F:F, sbti!G:G, "")="Committed","C",""))</f>
        <v/>
      </c>
      <c r="G268" t="str">
        <f>IF(OR('sbti evolution '!F268="T", 'sbti evolution '!F268="C"),
    _xlfn.XLOOKUP('sbti evolution '!A268, sbti!F:F, sbti!H:H, ""),
    ""
)</f>
        <v/>
      </c>
      <c r="H268" t="str">
        <f>IFERROR(
    IF(INDEX(sbti!J:J, MATCH(A268, sbti!F:F, 0))&lt;&gt;"", "T",
        IF(INDEX(sbti!K:K, MATCH(A268, sbti!F:F, 0))&lt;&gt;"", "C", "")
    ),
"")</f>
        <v/>
      </c>
      <c r="I268" t="str">
        <f>IFERROR(
    IF(INDEX(sbti!J:J, MATCH(A268, sbti!F:F, 0))&lt;&gt;"", INDEX(sbti!J:J, MATCH(A268, sbti!F:F, 0)),
        IF(INDEX(sbti!K:K, MATCH(A268, sbti!F:F, 0))&lt;&gt;"", INDEX(sbti!K:K, MATCH(A268, sbti!F:F, 0)), "")
    ),
"")</f>
        <v/>
      </c>
      <c r="J268" t="str">
        <f>IF(_xlfn.XLOOKUP(A268, sbti!L:L,sbti!M:M, "")="T","T",
IF(_xlfn.XLOOKUP(A268, sbti!L:L, sbti!M:M, "")="C","C",""))</f>
        <v/>
      </c>
      <c r="K268" t="str">
        <f>IF(OR(J268="T", J268="C"),
    _xlfn.XLOOKUP(A268, sbti!L:L,sbti!N:N),
    ""
)</f>
        <v/>
      </c>
      <c r="L268" t="str">
        <f>IF(_xlfn.XLOOKUP(A268, sbti!L:L,sbti!O:O, "")="s","T",
IF(_xlfn.XLOOKUP(A268, sbti!L:L, sbti!O:O, "")="c","C",""))</f>
        <v/>
      </c>
      <c r="M268" t="str">
        <f>IF(L268="T",_xlfn.XLOOKUP(A268,sbti!L:L,sbti!P:P,""),
IF(L268="C",_xlfn.XLOOKUP(A268,sbti!L:L,sbti!Q:Q,""),
""))</f>
        <v/>
      </c>
      <c r="N268" t="str">
        <f>IF(_xlfn.XLOOKUP(A268, sbti!R:R,sbti!S:S, "")="T","T",
IF(_xlfn.XLOOKUP(A268, sbti!R:R, sbti!S:S, "")="C","C",""))</f>
        <v/>
      </c>
      <c r="O268" t="str">
        <f>IF(OR(N268="T", N268="C"),
    _xlfn.XLOOKUP(A268, sbti!R:R,sbti!T:T),
    ""
)</f>
        <v/>
      </c>
      <c r="P268" t="str">
        <f>IFERROR(
    IF(INDEX(sbti!U:U, MATCH(A268, sbti!R:R, 0))&lt;&gt;"", "T",
        IF(INDEX(sbti!V:V, MATCH(A268, sbti!R:R, 0))&lt;&gt;"", "C", "")
    ),
"")</f>
        <v/>
      </c>
      <c r="Q268" t="str">
        <f>IFERROR(
    IF(INDEX(sbti!U:U, MATCH(A268, sbti!R:R, 0))&lt;&gt;"",
       INDEX(sbti!U:U, MATCH(A268, sbti!R:R, 0)),
       IF(INDEX(sbti!V:V, MATCH(A268, sbti!R:R, 0))&lt;&gt;"",
          INDEX(sbti!V:V, MATCH(A268, sbti!R:R, 0)),
          "")
    ),
"")</f>
        <v/>
      </c>
      <c r="R268" t="str">
        <f>IF(_xlfn.XLOOKUP(A268, sbti!W:W,sbti!X:X, "")="T","T",
IF(_xlfn.XLOOKUP(A268, sbti!W:W, sbti!X:X, "")="C","C",""))</f>
        <v/>
      </c>
      <c r="S268" t="str">
        <f>IF(R268="T",_xlfn.XLOOKUP(A268,sbti!W:W,sbti!Y:Y,""),
IF(R268="C",_xlfn.XLOOKUP(A268,sbti!W:W,sbti!Z:Z,""),
""))</f>
        <v/>
      </c>
    </row>
    <row r="269" spans="1:19">
      <c r="A269" t="str">
        <v>American Airlines Group</v>
      </c>
      <c r="B269" t="str">
        <f>IF(_xlfn.XLOOKUP(A269, sbti!A:A,sbti!B:B, "")="Targets Set","T",
IF(_xlfn.XLOOKUP(A269, sbti!A:A, sbti!B:B, "")="Committed","C",""))</f>
        <v>T</v>
      </c>
      <c r="C269">
        <f>IF(OR(B269="T", B269="C"),
    _xlfn.XLOOKUP(A269, sbti!A:A, sbti!C:C, ""),
    ""
)</f>
        <v>2035</v>
      </c>
      <c r="D269" t="str">
        <f>IF(_xlfn.XLOOKUP(A269, sbti!A:A,sbti!D:D, "")="Targets Set","T",
IF(_xlfn.XLOOKUP(A269, sbti!A:A, sbti!D:D, "")="Committed","C",""))</f>
        <v/>
      </c>
      <c r="E269" t="str">
        <f>IF(OR(D269="T", D269="C"),
    _xlfn.XLOOKUP(A269, sbti!A:A, sbti!E:E, ""),
    ""
)</f>
        <v/>
      </c>
      <c r="F269" t="str">
        <f>IF(_xlfn.XLOOKUP(A269, sbti!F:F, sbti!G:G, "")="Targets Set","T",
IF(_xlfn.XLOOKUP(A269, sbti!F:F, sbti!G:G, "")="Committed","C",""))</f>
        <v>T</v>
      </c>
      <c r="G269">
        <f>IF(OR('sbti evolution '!F269="T", 'sbti evolution '!F269="C"),
    _xlfn.XLOOKUP('sbti evolution '!A269, sbti!F:F, sbti!H:H, ""),
    ""
)</f>
        <v>2035</v>
      </c>
      <c r="H269" t="str">
        <f>IFERROR(
    IF(INDEX(sbti!J:J, MATCH(A269, sbti!F:F, 0))&lt;&gt;"", "T",
        IF(INDEX(sbti!K:K, MATCH(A269, sbti!F:F, 0))&lt;&gt;"", "C", "")
    ),
"")</f>
        <v>C</v>
      </c>
      <c r="I269">
        <f>IFERROR(
    IF(INDEX(sbti!J:J, MATCH(A269, sbti!F:F, 0))&lt;&gt;"", INDEX(sbti!J:J, MATCH(A269, sbti!F:F, 0)),
        IF(INDEX(sbti!K:K, MATCH(A269, sbti!F:F, 0))&lt;&gt;"", INDEX(sbti!K:K, MATCH(A269, sbti!F:F, 0)), "")
    ),
"")</f>
        <v>2022</v>
      </c>
      <c r="J269" t="str">
        <f>IF(_xlfn.XLOOKUP(A269, sbti!L:L,sbti!M:M, "")="T","T",
IF(_xlfn.XLOOKUP(A269, sbti!L:L, sbti!M:M, "")="C","C",""))</f>
        <v>T</v>
      </c>
      <c r="K269">
        <f>IF(OR(J269="T", J269="C"),
    _xlfn.XLOOKUP(A269, sbti!L:L,sbti!N:N),
    ""
)</f>
        <v>2035</v>
      </c>
      <c r="L269" t="str">
        <f>IF(_xlfn.XLOOKUP(A269, sbti!L:L,sbti!O:O, "")="s","T",
IF(_xlfn.XLOOKUP(A269, sbti!L:L, sbti!O:O, "")="c","C",""))</f>
        <v/>
      </c>
      <c r="M269" t="str">
        <f>IF(L269="T",_xlfn.XLOOKUP(A269,sbti!L:L,sbti!P:P,""),
IF(L269="C",_xlfn.XLOOKUP(A269,sbti!L:L,sbti!Q:Q,""),
""))</f>
        <v/>
      </c>
      <c r="N269" t="str">
        <f>IF(_xlfn.XLOOKUP(A269, sbti!R:R,sbti!S:S, "")="T","T",
IF(_xlfn.XLOOKUP(A269, sbti!R:R, sbti!S:S, "")="C","C",""))</f>
        <v>T</v>
      </c>
      <c r="O269">
        <f>IF(OR(N269="T", N269="C"),
    _xlfn.XLOOKUP(A269, sbti!R:R,sbti!T:T),
    ""
)</f>
        <v>2035</v>
      </c>
      <c r="P269" t="str">
        <f>IFERROR(
    IF(INDEX(sbti!U:U, MATCH(A269, sbti!R:R, 0))&lt;&gt;"", "T",
        IF(INDEX(sbti!V:V, MATCH(A269, sbti!R:R, 0))&lt;&gt;"", "C", "")
    ),
"")</f>
        <v>C</v>
      </c>
      <c r="Q269">
        <f>IFERROR(
    IF(INDEX(sbti!U:U, MATCH(A269, sbti!R:R, 0))&lt;&gt;"",
       INDEX(sbti!U:U, MATCH(A269, sbti!R:R, 0)),
       IF(INDEX(sbti!V:V, MATCH(A269, sbti!R:R, 0))&lt;&gt;"",
          INDEX(sbti!V:V, MATCH(A269, sbti!R:R, 0)),
          "")
    ),
"")</f>
        <v>2035</v>
      </c>
      <c r="R269" t="str">
        <f>IF(_xlfn.XLOOKUP(A269, sbti!W:W,sbti!X:X, "")="T","T",
IF(_xlfn.XLOOKUP(A269, sbti!W:W, sbti!X:X, "")="C","C",""))</f>
        <v/>
      </c>
      <c r="S269" t="str">
        <f>IF(R269="T",_xlfn.XLOOKUP(A269,sbti!W:W,sbti!Y:Y,""),
IF(R269="C",_xlfn.XLOOKUP(A269,sbti!W:W,sbti!Z:Z,""),
""))</f>
        <v/>
      </c>
    </row>
    <row r="270" spans="1:19">
      <c r="A270" t="str">
        <v>China United Network Communications</v>
      </c>
      <c r="B270" t="str">
        <f>IF(_xlfn.XLOOKUP(A270, sbti!A:A,sbti!B:B, "")="Targets Set","T",
IF(_xlfn.XLOOKUP(A270, sbti!A:A, sbti!B:B, "")="Committed","C",""))</f>
        <v/>
      </c>
      <c r="C270" t="str">
        <f>IF(OR(B270="T", B270="C"),
    _xlfn.XLOOKUP(A270, sbti!A:A, sbti!C:C, ""),
    ""
)</f>
        <v/>
      </c>
      <c r="D270" t="str">
        <f>IF(_xlfn.XLOOKUP(A270, sbti!A:A,sbti!D:D, "")="Targets Set","T",
IF(_xlfn.XLOOKUP(A270, sbti!A:A, sbti!D:D, "")="Committed","C",""))</f>
        <v/>
      </c>
      <c r="E270" t="str">
        <f>IF(OR(D270="T", D270="C"),
    _xlfn.XLOOKUP(A270, sbti!A:A, sbti!E:E, ""),
    ""
)</f>
        <v/>
      </c>
      <c r="F270" t="str">
        <f>IF(_xlfn.XLOOKUP(A270, sbti!F:F, sbti!G:G, "")="Targets Set","T",
IF(_xlfn.XLOOKUP(A270, sbti!F:F, sbti!G:G, "")="Committed","C",""))</f>
        <v/>
      </c>
      <c r="G270" t="str">
        <f>IF(OR('sbti evolution '!F270="T", 'sbti evolution '!F270="C"),
    _xlfn.XLOOKUP('sbti evolution '!A270, sbti!F:F, sbti!H:H, ""),
    ""
)</f>
        <v/>
      </c>
      <c r="H270" t="str">
        <f>IFERROR(
    IF(INDEX(sbti!J:J, MATCH(A270, sbti!F:F, 0))&lt;&gt;"", "T",
        IF(INDEX(sbti!K:K, MATCH(A270, sbti!F:F, 0))&lt;&gt;"", "C", "")
    ),
"")</f>
        <v/>
      </c>
      <c r="I270" t="str">
        <f>IFERROR(
    IF(INDEX(sbti!J:J, MATCH(A270, sbti!F:F, 0))&lt;&gt;"", INDEX(sbti!J:J, MATCH(A270, sbti!F:F, 0)),
        IF(INDEX(sbti!K:K, MATCH(A270, sbti!F:F, 0))&lt;&gt;"", INDEX(sbti!K:K, MATCH(A270, sbti!F:F, 0)), "")
    ),
"")</f>
        <v/>
      </c>
      <c r="J270" t="str">
        <f>IF(_xlfn.XLOOKUP(A270, sbti!L:L,sbti!M:M, "")="T","T",
IF(_xlfn.XLOOKUP(A270, sbti!L:L, sbti!M:M, "")="C","C",""))</f>
        <v/>
      </c>
      <c r="K270" t="str">
        <f>IF(OR(J270="T", J270="C"),
    _xlfn.XLOOKUP(A270, sbti!L:L,sbti!N:N),
    ""
)</f>
        <v/>
      </c>
      <c r="L270" t="str">
        <f>IF(_xlfn.XLOOKUP(A270, sbti!L:L,sbti!O:O, "")="s","T",
IF(_xlfn.XLOOKUP(A270, sbti!L:L, sbti!O:O, "")="c","C",""))</f>
        <v/>
      </c>
      <c r="M270" t="str">
        <f>IF(L270="T",_xlfn.XLOOKUP(A270,sbti!L:L,sbti!P:P,""),
IF(L270="C",_xlfn.XLOOKUP(A270,sbti!L:L,sbti!Q:Q,""),
""))</f>
        <v/>
      </c>
      <c r="N270" t="str">
        <f>IF(_xlfn.XLOOKUP(A270, sbti!R:R,sbti!S:S, "")="T","T",
IF(_xlfn.XLOOKUP(A270, sbti!R:R, sbti!S:S, "")="C","C",""))</f>
        <v/>
      </c>
      <c r="O270" t="str">
        <f>IF(OR(N270="T", N270="C"),
    _xlfn.XLOOKUP(A270, sbti!R:R,sbti!T:T),
    ""
)</f>
        <v/>
      </c>
      <c r="P270" t="str">
        <f>IFERROR(
    IF(INDEX(sbti!U:U, MATCH(A270, sbti!R:R, 0))&lt;&gt;"", "T",
        IF(INDEX(sbti!V:V, MATCH(A270, sbti!R:R, 0))&lt;&gt;"", "C", "")
    ),
"")</f>
        <v/>
      </c>
      <c r="Q270" t="str">
        <f>IFERROR(
    IF(INDEX(sbti!U:U, MATCH(A270, sbti!R:R, 0))&lt;&gt;"",
       INDEX(sbti!U:U, MATCH(A270, sbti!R:R, 0)),
       IF(INDEX(sbti!V:V, MATCH(A270, sbti!R:R, 0))&lt;&gt;"",
          INDEX(sbti!V:V, MATCH(A270, sbti!R:R, 0)),
          "")
    ),
"")</f>
        <v/>
      </c>
      <c r="R270" t="str">
        <f>IF(_xlfn.XLOOKUP(A270, sbti!W:W,sbti!X:X, "")="T","T",
IF(_xlfn.XLOOKUP(A270, sbti!W:W, sbti!X:X, "")="C","C",""))</f>
        <v/>
      </c>
      <c r="S270" t="str">
        <f>IF(R270="T",_xlfn.XLOOKUP(A270,sbti!W:W,sbti!Y:Y,""),
IF(R270="C",_xlfn.XLOOKUP(A270,sbti!W:W,sbti!Z:Z,""),
""))</f>
        <v/>
      </c>
    </row>
    <row r="271" spans="1:19">
      <c r="A271" t="str">
        <v>AstraZeneca</v>
      </c>
      <c r="B271" t="str">
        <f>IF(_xlfn.XLOOKUP(A271, sbti!A:A,sbti!B:B, "")="Targets Set","T",
IF(_xlfn.XLOOKUP(A271, sbti!A:A, sbti!B:B, "")="Committed","C",""))</f>
        <v>T</v>
      </c>
      <c r="C271">
        <f>IF(OR(B271="T", B271="C"),
    _xlfn.XLOOKUP(A271, sbti!A:A, sbti!C:C, ""),
    ""
)</f>
        <v>2030</v>
      </c>
      <c r="D271" t="str">
        <f>IF(_xlfn.XLOOKUP(A271, sbti!A:A,sbti!D:D, "")="Targets Set","T",
IF(_xlfn.XLOOKUP(A271, sbti!A:A, sbti!D:D, "")="Committed","C",""))</f>
        <v>T</v>
      </c>
      <c r="E271">
        <f>IF(OR(D271="T", D271="C"),
    _xlfn.XLOOKUP(A271, sbti!A:A, sbti!E:E, ""),
    ""
)</f>
        <v>2045</v>
      </c>
      <c r="F271" t="str">
        <f>IF(_xlfn.XLOOKUP(A271, sbti!F:F, sbti!G:G, "")="Targets Set","T",
IF(_xlfn.XLOOKUP(A271, sbti!F:F, sbti!G:G, "")="Committed","C",""))</f>
        <v>T</v>
      </c>
      <c r="G271">
        <f>IF(OR('sbti evolution '!F271="T", 'sbti evolution '!F271="C"),
    _xlfn.XLOOKUP('sbti evolution '!A271, sbti!F:F, sbti!H:H, ""),
    ""
)</f>
        <v>2026</v>
      </c>
      <c r="H271" t="str">
        <f>IFERROR(
    IF(INDEX(sbti!J:J, MATCH(A271, sbti!F:F, 0))&lt;&gt;"", "T",
        IF(INDEX(sbti!K:K, MATCH(A271, sbti!F:F, 0))&lt;&gt;"", "C", "")
    ),
"")</f>
        <v>T</v>
      </c>
      <c r="I271">
        <f>IFERROR(
    IF(INDEX(sbti!J:J, MATCH(A271, sbti!F:F, 0))&lt;&gt;"", INDEX(sbti!J:J, MATCH(A271, sbti!F:F, 0)),
        IF(INDEX(sbti!K:K, MATCH(A271, sbti!F:F, 0))&lt;&gt;"", INDEX(sbti!K:K, MATCH(A271, sbti!F:F, 0)), "")
    ),
"")</f>
        <v>2045</v>
      </c>
      <c r="J271" t="str">
        <f>IF(_xlfn.XLOOKUP(A271, sbti!L:L,sbti!M:M, "")="T","T",
IF(_xlfn.XLOOKUP(A271, sbti!L:L, sbti!M:M, "")="C","C",""))</f>
        <v>T</v>
      </c>
      <c r="K271">
        <f>IF(OR(J271="T", J271="C"),
    _xlfn.XLOOKUP(A271, sbti!L:L,sbti!N:N),
    ""
)</f>
        <v>2026</v>
      </c>
      <c r="L271" t="str">
        <f>IF(_xlfn.XLOOKUP(A271, sbti!L:L,sbti!O:O, "")="s","T",
IF(_xlfn.XLOOKUP(A271, sbti!L:L, sbti!O:O, "")="c","C",""))</f>
        <v>T</v>
      </c>
      <c r="M271" t="str">
        <f>IF(L271="T",_xlfn.XLOOKUP(A271,sbti!L:L,sbti!P:P,""),
IF(L271="C",_xlfn.XLOOKUP(A271,sbti!L:L,sbti!Q:Q,""),
""))</f>
        <v>FY2045</v>
      </c>
      <c r="N271" t="str">
        <f>IF(_xlfn.XLOOKUP(A271, sbti!R:R,sbti!S:S, "")="T","T",
IF(_xlfn.XLOOKUP(A271, sbti!R:R, sbti!S:S, "")="C","C",""))</f>
        <v>T</v>
      </c>
      <c r="O271">
        <f>IF(OR(N271="T", N271="C"),
    _xlfn.XLOOKUP(A271, sbti!R:R,sbti!T:T),
    ""
)</f>
        <v>2030</v>
      </c>
      <c r="P271" t="str">
        <f>IFERROR(
    IF(INDEX(sbti!U:U, MATCH(A271, sbti!R:R, 0))&lt;&gt;"", "T",
        IF(INDEX(sbti!V:V, MATCH(A271, sbti!R:R, 0))&lt;&gt;"", "C", "")
    ),
"")</f>
        <v>C</v>
      </c>
      <c r="Q271">
        <f>IFERROR(
    IF(INDEX(sbti!U:U, MATCH(A271, sbti!R:R, 0))&lt;&gt;"",
       INDEX(sbti!U:U, MATCH(A271, sbti!R:R, 0)),
       IF(INDEX(sbti!V:V, MATCH(A271, sbti!R:R, 0))&lt;&gt;"",
          INDEX(sbti!V:V, MATCH(A271, sbti!R:R, 0)),
          "")
    ),
"")</f>
        <v>2030</v>
      </c>
      <c r="R271" t="str">
        <f>IF(_xlfn.XLOOKUP(A271, sbti!W:W,sbti!X:X, "")="T","T",
IF(_xlfn.XLOOKUP(A271, sbti!W:W, sbti!X:X, "")="C","C",""))</f>
        <v/>
      </c>
      <c r="S271" t="str">
        <f>IF(R271="T",_xlfn.XLOOKUP(A271,sbti!W:W,sbti!Y:Y,""),
IF(R271="C",_xlfn.XLOOKUP(A271,sbti!W:W,sbti!Z:Z,""),
""))</f>
        <v/>
      </c>
    </row>
    <row r="272" spans="1:19">
      <c r="A272" t="str">
        <v>Capital One Financial</v>
      </c>
      <c r="B272" t="str">
        <f>IF(_xlfn.XLOOKUP(A272, sbti!A:A,sbti!B:B, "")="Targets Set","T",
IF(_xlfn.XLOOKUP(A272, sbti!A:A, sbti!B:B, "")="Committed","C",""))</f>
        <v/>
      </c>
      <c r="C272" t="str">
        <f>IF(OR(B272="T", B272="C"),
    _xlfn.XLOOKUP(A272, sbti!A:A, sbti!C:C, ""),
    ""
)</f>
        <v/>
      </c>
      <c r="D272" t="str">
        <f>IF(_xlfn.XLOOKUP(A272, sbti!A:A,sbti!D:D, "")="Targets Set","T",
IF(_xlfn.XLOOKUP(A272, sbti!A:A, sbti!D:D, "")="Committed","C",""))</f>
        <v/>
      </c>
      <c r="E272" t="str">
        <f>IF(OR(D272="T", D272="C"),
    _xlfn.XLOOKUP(A272, sbti!A:A, sbti!E:E, ""),
    ""
)</f>
        <v/>
      </c>
      <c r="F272" t="str">
        <f>IF(_xlfn.XLOOKUP(A272, sbti!F:F, sbti!G:G, "")="Targets Set","T",
IF(_xlfn.XLOOKUP(A272, sbti!F:F, sbti!G:G, "")="Committed","C",""))</f>
        <v/>
      </c>
      <c r="G272" t="str">
        <f>IF(OR('sbti evolution '!F272="T", 'sbti evolution '!F272="C"),
    _xlfn.XLOOKUP('sbti evolution '!A272, sbti!F:F, sbti!H:H, ""),
    ""
)</f>
        <v/>
      </c>
      <c r="H272" t="str">
        <f>IFERROR(
    IF(INDEX(sbti!J:J, MATCH(A272, sbti!F:F, 0))&lt;&gt;"", "T",
        IF(INDEX(sbti!K:K, MATCH(A272, sbti!F:F, 0))&lt;&gt;"", "C", "")
    ),
"")</f>
        <v/>
      </c>
      <c r="I272" t="str">
        <f>IFERROR(
    IF(INDEX(sbti!J:J, MATCH(A272, sbti!F:F, 0))&lt;&gt;"", INDEX(sbti!J:J, MATCH(A272, sbti!F:F, 0)),
        IF(INDEX(sbti!K:K, MATCH(A272, sbti!F:F, 0))&lt;&gt;"", INDEX(sbti!K:K, MATCH(A272, sbti!F:F, 0)), "")
    ),
"")</f>
        <v/>
      </c>
      <c r="J272" t="str">
        <f>IF(_xlfn.XLOOKUP(A272, sbti!L:L,sbti!M:M, "")="T","T",
IF(_xlfn.XLOOKUP(A272, sbti!L:L, sbti!M:M, "")="C","C",""))</f>
        <v/>
      </c>
      <c r="K272" t="str">
        <f>IF(OR(J272="T", J272="C"),
    _xlfn.XLOOKUP(A272, sbti!L:L,sbti!N:N),
    ""
)</f>
        <v/>
      </c>
      <c r="L272" t="str">
        <f>IF(_xlfn.XLOOKUP(A272, sbti!L:L,sbti!O:O, "")="s","T",
IF(_xlfn.XLOOKUP(A272, sbti!L:L, sbti!O:O, "")="c","C",""))</f>
        <v/>
      </c>
      <c r="M272" t="str">
        <f>IF(L272="T",_xlfn.XLOOKUP(A272,sbti!L:L,sbti!P:P,""),
IF(L272="C",_xlfn.XLOOKUP(A272,sbti!L:L,sbti!Q:Q,""),
""))</f>
        <v/>
      </c>
      <c r="N272" t="str">
        <f>IF(_xlfn.XLOOKUP(A272, sbti!R:R,sbti!S:S, "")="T","T",
IF(_xlfn.XLOOKUP(A272, sbti!R:R, sbti!S:S, "")="C","C",""))</f>
        <v/>
      </c>
      <c r="O272" t="str">
        <f>IF(OR(N272="T", N272="C"),
    _xlfn.XLOOKUP(A272, sbti!R:R,sbti!T:T),
    ""
)</f>
        <v/>
      </c>
      <c r="P272" t="str">
        <f>IFERROR(
    IF(INDEX(sbti!U:U, MATCH(A272, sbti!R:R, 0))&lt;&gt;"", "T",
        IF(INDEX(sbti!V:V, MATCH(A272, sbti!R:R, 0))&lt;&gt;"", "C", "")
    ),
"")</f>
        <v>C</v>
      </c>
      <c r="Q272">
        <f>IFERROR(
    IF(INDEX(sbti!U:U, MATCH(A272, sbti!R:R, 0))&lt;&gt;"",
       INDEX(sbti!U:U, MATCH(A272, sbti!R:R, 0)),
       IF(INDEX(sbti!V:V, MATCH(A272, sbti!R:R, 0))&lt;&gt;"",
          INDEX(sbti!V:V, MATCH(A272, sbti!R:R, 0)),
          "")
    ),
"")</f>
        <v>2030</v>
      </c>
      <c r="R272" t="str">
        <f>IF(_xlfn.XLOOKUP(A272, sbti!W:W,sbti!X:X, "")="T","T",
IF(_xlfn.XLOOKUP(A272, sbti!W:W, sbti!X:X, "")="C","C",""))</f>
        <v/>
      </c>
      <c r="S272" t="str">
        <f>IF(R272="T",_xlfn.XLOOKUP(A272,sbti!W:W,sbti!Y:Y,""),
IF(R272="C",_xlfn.XLOOKUP(A272,sbti!W:W,sbti!Z:Z,""),
""))</f>
        <v/>
      </c>
    </row>
    <row r="273" spans="1:19">
      <c r="A273" t="str">
        <v>POSCO Holdings</v>
      </c>
      <c r="B273" t="str">
        <f>IF(_xlfn.XLOOKUP(A273, sbti!A:A,sbti!B:B, "")="Targets Set","T",
IF(_xlfn.XLOOKUP(A273, sbti!A:A, sbti!B:B, "")="Committed","C",""))</f>
        <v/>
      </c>
      <c r="C273" t="str">
        <f>IF(OR(B273="T", B273="C"),
    _xlfn.XLOOKUP(A273, sbti!A:A, sbti!C:C, ""),
    ""
)</f>
        <v/>
      </c>
      <c r="D273" t="str">
        <f>IF(_xlfn.XLOOKUP(A273, sbti!A:A,sbti!D:D, "")="Targets Set","T",
IF(_xlfn.XLOOKUP(A273, sbti!A:A, sbti!D:D, "")="Committed","C",""))</f>
        <v/>
      </c>
      <c r="E273" t="str">
        <f>IF(OR(D273="T", D273="C"),
    _xlfn.XLOOKUP(A273, sbti!A:A, sbti!E:E, ""),
    ""
)</f>
        <v/>
      </c>
      <c r="F273" t="str">
        <f>IF(_xlfn.XLOOKUP(A273, sbti!F:F, sbti!G:G, "")="Targets Set","T",
IF(_xlfn.XLOOKUP(A273, sbti!F:F, sbti!G:G, "")="Committed","C",""))</f>
        <v/>
      </c>
      <c r="G273" t="str">
        <f>IF(OR('sbti evolution '!F273="T", 'sbti evolution '!F273="C"),
    _xlfn.XLOOKUP('sbti evolution '!A273, sbti!F:F, sbti!H:H, ""),
    ""
)</f>
        <v/>
      </c>
      <c r="H273" t="str">
        <f>IFERROR(
    IF(INDEX(sbti!J:J, MATCH(A273, sbti!F:F, 0))&lt;&gt;"", "T",
        IF(INDEX(sbti!K:K, MATCH(A273, sbti!F:F, 0))&lt;&gt;"", "C", "")
    ),
"")</f>
        <v/>
      </c>
      <c r="I273" t="str">
        <f>IFERROR(
    IF(INDEX(sbti!J:J, MATCH(A273, sbti!F:F, 0))&lt;&gt;"", INDEX(sbti!J:J, MATCH(A273, sbti!F:F, 0)),
        IF(INDEX(sbti!K:K, MATCH(A273, sbti!F:F, 0))&lt;&gt;"", INDEX(sbti!K:K, MATCH(A273, sbti!F:F, 0)), "")
    ),
"")</f>
        <v/>
      </c>
      <c r="J273" t="str">
        <f>IF(_xlfn.XLOOKUP(A273, sbti!L:L,sbti!M:M, "")="T","T",
IF(_xlfn.XLOOKUP(A273, sbti!L:L, sbti!M:M, "")="C","C",""))</f>
        <v>C</v>
      </c>
      <c r="K273">
        <f>IF(OR(J273="T", J273="C"),
    _xlfn.XLOOKUP(A273, sbti!L:L,sbti!N:N),
    ""
)</f>
        <v>2030</v>
      </c>
      <c r="L273" t="str">
        <f>IF(_xlfn.XLOOKUP(A273, sbti!L:L,sbti!O:O, "")="s","T",
IF(_xlfn.XLOOKUP(A273, sbti!L:L, sbti!O:O, "")="c","C",""))</f>
        <v/>
      </c>
      <c r="M273" t="str">
        <f>IF(L273="T",_xlfn.XLOOKUP(A273,sbti!L:L,sbti!P:P,""),
IF(L273="C",_xlfn.XLOOKUP(A273,sbti!L:L,sbti!Q:Q,""),
""))</f>
        <v/>
      </c>
      <c r="N273" t="str">
        <f>IF(_xlfn.XLOOKUP(A273, sbti!R:R,sbti!S:S, "")="T","T",
IF(_xlfn.XLOOKUP(A273, sbti!R:R, sbti!S:S, "")="C","C",""))</f>
        <v/>
      </c>
      <c r="O273" t="str">
        <f>IF(OR(N273="T", N273="C"),
    _xlfn.XLOOKUP(A273, sbti!R:R,sbti!T:T),
    ""
)</f>
        <v/>
      </c>
      <c r="P273" t="str">
        <f>IFERROR(
    IF(INDEX(sbti!U:U, MATCH(A273, sbti!R:R, 0))&lt;&gt;"", "T",
        IF(INDEX(sbti!V:V, MATCH(A273, sbti!R:R, 0))&lt;&gt;"", "C", "")
    ),
"")</f>
        <v/>
      </c>
      <c r="Q273" t="str">
        <f>IFERROR(
    IF(INDEX(sbti!U:U, MATCH(A273, sbti!R:R, 0))&lt;&gt;"",
       INDEX(sbti!U:U, MATCH(A273, sbti!R:R, 0)),
       IF(INDEX(sbti!V:V, MATCH(A273, sbti!R:R, 0))&lt;&gt;"",
          INDEX(sbti!V:V, MATCH(A273, sbti!R:R, 0)),
          "")
    ),
"")</f>
        <v/>
      </c>
      <c r="R273" t="str">
        <f>IF(_xlfn.XLOOKUP(A273, sbti!W:W,sbti!X:X, "")="T","T",
IF(_xlfn.XLOOKUP(A273, sbti!W:W, sbti!X:X, "")="C","C",""))</f>
        <v/>
      </c>
      <c r="S273" t="str">
        <f>IF(R273="T",_xlfn.XLOOKUP(A273,sbti!W:W,sbti!Y:Y,""),
IF(R273="C",_xlfn.XLOOKUP(A273,sbti!W:W,sbti!Z:Z,""),
""))</f>
        <v/>
      </c>
    </row>
    <row r="274" spans="1:19">
      <c r="A274" t="str">
        <v>Cisco Systems</v>
      </c>
      <c r="B274" t="str">
        <f>IF(_xlfn.XLOOKUP(A274, sbti!A:A,sbti!B:B, "")="Targets Set","T",
IF(_xlfn.XLOOKUP(A274, sbti!A:A, sbti!B:B, "")="Committed","C",""))</f>
        <v>T</v>
      </c>
      <c r="C274">
        <f>IF(OR(B274="T", B274="C"),
    _xlfn.XLOOKUP(A274, sbti!A:A, sbti!C:C, ""),
    ""
)</f>
        <v>2030</v>
      </c>
      <c r="D274" t="str">
        <f>IF(_xlfn.XLOOKUP(A274, sbti!A:A,sbti!D:D, "")="Targets Set","T",
IF(_xlfn.XLOOKUP(A274, sbti!A:A, sbti!D:D, "")="Committed","C",""))</f>
        <v>T</v>
      </c>
      <c r="E274">
        <f>IF(OR(D274="T", D274="C"),
    _xlfn.XLOOKUP(A274, sbti!A:A, sbti!E:E, ""),
    ""
)</f>
        <v>2040</v>
      </c>
      <c r="F274" t="str">
        <f>IF(_xlfn.XLOOKUP(A274, sbti!F:F, sbti!G:G, "")="Targets Set","T",
IF(_xlfn.XLOOKUP(A274, sbti!F:F, sbti!G:G, "")="Committed","C",""))</f>
        <v>T</v>
      </c>
      <c r="G274">
        <f>IF(OR('sbti evolution '!F274="T", 'sbti evolution '!F274="C"),
    _xlfn.XLOOKUP('sbti evolution '!A274, sbti!F:F, sbti!H:H, ""),
    ""
)</f>
        <v>2030</v>
      </c>
      <c r="H274" t="str">
        <f>IFERROR(
    IF(INDEX(sbti!J:J, MATCH(A274, sbti!F:F, 0))&lt;&gt;"", "T",
        IF(INDEX(sbti!K:K, MATCH(A274, sbti!F:F, 0))&lt;&gt;"", "C", "")
    ),
"")</f>
        <v>T</v>
      </c>
      <c r="I274">
        <f>IFERROR(
    IF(INDEX(sbti!J:J, MATCH(A274, sbti!F:F, 0))&lt;&gt;"", INDEX(sbti!J:J, MATCH(A274, sbti!F:F, 0)),
        IF(INDEX(sbti!K:K, MATCH(A274, sbti!F:F, 0))&lt;&gt;"", INDEX(sbti!K:K, MATCH(A274, sbti!F:F, 0)), "")
    ),
"")</f>
        <v>2040</v>
      </c>
      <c r="J274" t="str">
        <f>IF(_xlfn.XLOOKUP(A274, sbti!L:L,sbti!M:M, "")="T","T",
IF(_xlfn.XLOOKUP(A274, sbti!L:L, sbti!M:M, "")="C","C",""))</f>
        <v>T</v>
      </c>
      <c r="K274">
        <f>IF(OR(J274="T", J274="C"),
    _xlfn.XLOOKUP(A274, sbti!L:L,sbti!N:N),
    ""
)</f>
        <v>2030</v>
      </c>
      <c r="L274" t="str">
        <f>IF(_xlfn.XLOOKUP(A274, sbti!L:L,sbti!O:O, "")="s","T",
IF(_xlfn.XLOOKUP(A274, sbti!L:L, sbti!O:O, "")="c","C",""))</f>
        <v>T</v>
      </c>
      <c r="M274" t="str">
        <f>IF(L274="T",_xlfn.XLOOKUP(A274,sbti!L:L,sbti!P:P,""),
IF(L274="C",_xlfn.XLOOKUP(A274,sbti!L:L,sbti!Q:Q,""),
""))</f>
        <v>FY2040</v>
      </c>
      <c r="N274" t="str">
        <f>IF(_xlfn.XLOOKUP(A274, sbti!R:R,sbti!S:S, "")="T","T",
IF(_xlfn.XLOOKUP(A274, sbti!R:R, sbti!S:S, "")="C","C",""))</f>
        <v>T</v>
      </c>
      <c r="O274">
        <f>IF(OR(N274="T", N274="C"),
    _xlfn.XLOOKUP(A274, sbti!R:R,sbti!T:T),
    ""
)</f>
        <v>2022</v>
      </c>
      <c r="P274" t="str">
        <f>IFERROR(
    IF(INDEX(sbti!U:U, MATCH(A274, sbti!R:R, 0))&lt;&gt;"", "T",
        IF(INDEX(sbti!V:V, MATCH(A274, sbti!R:R, 0))&lt;&gt;"", "C", "")
    ),
"")</f>
        <v>C</v>
      </c>
      <c r="Q274">
        <f>IFERROR(
    IF(INDEX(sbti!U:U, MATCH(A274, sbti!R:R, 0))&lt;&gt;"",
       INDEX(sbti!U:U, MATCH(A274, sbti!R:R, 0)),
       IF(INDEX(sbti!V:V, MATCH(A274, sbti!R:R, 0))&lt;&gt;"",
          INDEX(sbti!V:V, MATCH(A274, sbti!R:R, 0)),
          "")
    ),
"")</f>
        <v>2022</v>
      </c>
      <c r="R274" t="str">
        <f>IF(_xlfn.XLOOKUP(A274, sbti!W:W,sbti!X:X, "")="T","T",
IF(_xlfn.XLOOKUP(A274, sbti!W:W, sbti!X:X, "")="C","C",""))</f>
        <v>T</v>
      </c>
      <c r="S274">
        <f>IF(R274="T",_xlfn.XLOOKUP(A274,sbti!W:W,sbti!Y:Y,""),
IF(R274="C",_xlfn.XLOOKUP(A274,sbti!W:W,sbti!Z:Z,""),
""))</f>
        <v>2022</v>
      </c>
    </row>
    <row r="275" spans="1:19">
      <c r="A275" t="str">
        <v>Rio Tinto Group</v>
      </c>
      <c r="B275" t="str">
        <f>IF(_xlfn.XLOOKUP(A275, sbti!A:A,sbti!B:B, "")="Targets Set","T",
IF(_xlfn.XLOOKUP(A275, sbti!A:A, sbti!B:B, "")="Committed","C",""))</f>
        <v/>
      </c>
      <c r="C275" t="str">
        <f>IF(OR(B275="T", B275="C"),
    _xlfn.XLOOKUP(A275, sbti!A:A, sbti!C:C, ""),
    ""
)</f>
        <v/>
      </c>
      <c r="D275" t="str">
        <f>IF(_xlfn.XLOOKUP(A275, sbti!A:A,sbti!D:D, "")="Targets Set","T",
IF(_xlfn.XLOOKUP(A275, sbti!A:A, sbti!D:D, "")="Committed","C",""))</f>
        <v/>
      </c>
      <c r="E275" t="str">
        <f>IF(OR(D275="T", D275="C"),
    _xlfn.XLOOKUP(A275, sbti!A:A, sbti!E:E, ""),
    ""
)</f>
        <v/>
      </c>
      <c r="F275" t="str">
        <f>IF(_xlfn.XLOOKUP(A275, sbti!F:F, sbti!G:G, "")="Targets Set","T",
IF(_xlfn.XLOOKUP(A275, sbti!F:F, sbti!G:G, "")="Committed","C",""))</f>
        <v/>
      </c>
      <c r="G275" t="str">
        <f>IF(OR('sbti evolution '!F275="T", 'sbti evolution '!F275="C"),
    _xlfn.XLOOKUP('sbti evolution '!A275, sbti!F:F, sbti!H:H, ""),
    ""
)</f>
        <v/>
      </c>
      <c r="H275" t="str">
        <f>IFERROR(
    IF(INDEX(sbti!J:J, MATCH(A275, sbti!F:F, 0))&lt;&gt;"", "T",
        IF(INDEX(sbti!K:K, MATCH(A275, sbti!F:F, 0))&lt;&gt;"", "C", "")
    ),
"")</f>
        <v/>
      </c>
      <c r="I275" t="str">
        <f>IFERROR(
    IF(INDEX(sbti!J:J, MATCH(A275, sbti!F:F, 0))&lt;&gt;"", INDEX(sbti!J:J, MATCH(A275, sbti!F:F, 0)),
        IF(INDEX(sbti!K:K, MATCH(A275, sbti!F:F, 0))&lt;&gt;"", INDEX(sbti!K:K, MATCH(A275, sbti!F:F, 0)), "")
    ),
"")</f>
        <v/>
      </c>
      <c r="J275" t="str">
        <f>IF(_xlfn.XLOOKUP(A275, sbti!L:L,sbti!M:M, "")="T","T",
IF(_xlfn.XLOOKUP(A275, sbti!L:L, sbti!M:M, "")="C","C",""))</f>
        <v/>
      </c>
      <c r="K275" t="str">
        <f>IF(OR(J275="T", J275="C"),
    _xlfn.XLOOKUP(A275, sbti!L:L,sbti!N:N),
    ""
)</f>
        <v/>
      </c>
      <c r="L275" t="str">
        <f>IF(_xlfn.XLOOKUP(A275, sbti!L:L,sbti!O:O, "")="s","T",
IF(_xlfn.XLOOKUP(A275, sbti!L:L, sbti!O:O, "")="c","C",""))</f>
        <v/>
      </c>
      <c r="M275" t="str">
        <f>IF(L275="T",_xlfn.XLOOKUP(A275,sbti!L:L,sbti!P:P,""),
IF(L275="C",_xlfn.XLOOKUP(A275,sbti!L:L,sbti!Q:Q,""),
""))</f>
        <v/>
      </c>
      <c r="N275" t="str">
        <f>IF(_xlfn.XLOOKUP(A275, sbti!R:R,sbti!S:S, "")="T","T",
IF(_xlfn.XLOOKUP(A275, sbti!R:R, sbti!S:S, "")="C","C",""))</f>
        <v/>
      </c>
      <c r="O275" t="str">
        <f>IF(OR(N275="T", N275="C"),
    _xlfn.XLOOKUP(A275, sbti!R:R,sbti!T:T),
    ""
)</f>
        <v/>
      </c>
      <c r="P275" t="str">
        <f>IFERROR(
    IF(INDEX(sbti!U:U, MATCH(A275, sbti!R:R, 0))&lt;&gt;"", "T",
        IF(INDEX(sbti!V:V, MATCH(A275, sbti!R:R, 0))&lt;&gt;"", "C", "")
    ),
"")</f>
        <v/>
      </c>
      <c r="Q275" t="str">
        <f>IFERROR(
    IF(INDEX(sbti!U:U, MATCH(A275, sbti!R:R, 0))&lt;&gt;"",
       INDEX(sbti!U:U, MATCH(A275, sbti!R:R, 0)),
       IF(INDEX(sbti!V:V, MATCH(A275, sbti!R:R, 0))&lt;&gt;"",
          INDEX(sbti!V:V, MATCH(A275, sbti!R:R, 0)),
          "")
    ),
"")</f>
        <v/>
      </c>
      <c r="R275" t="str">
        <f>IF(_xlfn.XLOOKUP(A275, sbti!W:W,sbti!X:X, "")="T","T",
IF(_xlfn.XLOOKUP(A275, sbti!W:W, sbti!X:X, "")="C","C",""))</f>
        <v/>
      </c>
      <c r="S275" t="str">
        <f>IF(R275="T",_xlfn.XLOOKUP(A275,sbti!W:W,sbti!Y:Y,""),
IF(R275="C",_xlfn.XLOOKUP(A275,sbti!W:W,sbti!Z:Z,""),
""))</f>
        <v/>
      </c>
    </row>
    <row r="276" spans="1:19">
      <c r="A276" t="str">
        <v>HP</v>
      </c>
      <c r="B276" t="str">
        <f>IF(_xlfn.XLOOKUP(A276, sbti!A:A,sbti!B:B, "")="Targets Set","T",
IF(_xlfn.XLOOKUP(A276, sbti!A:A, sbti!B:B, "")="Committed","C",""))</f>
        <v>T</v>
      </c>
      <c r="C276">
        <f>IF(OR(B276="T", B276="C"),
    _xlfn.XLOOKUP(A276, sbti!A:A, sbti!C:C, ""),
    ""
)</f>
        <v>2030</v>
      </c>
      <c r="D276" t="str">
        <f>IF(_xlfn.XLOOKUP(A276, sbti!A:A,sbti!D:D, "")="Targets Set","T",
IF(_xlfn.XLOOKUP(A276, sbti!A:A, sbti!D:D, "")="Committed","C",""))</f>
        <v>T</v>
      </c>
      <c r="E276">
        <f>IF(OR(D276="T", D276="C"),
    _xlfn.XLOOKUP(A276, sbti!A:A, sbti!E:E, ""),
    ""
)</f>
        <v>2040</v>
      </c>
      <c r="F276" t="str">
        <f>IF(_xlfn.XLOOKUP(A276, sbti!F:F, sbti!G:G, "")="Targets Set","T",
IF(_xlfn.XLOOKUP(A276, sbti!F:F, sbti!G:G, "")="Committed","C",""))</f>
        <v>T</v>
      </c>
      <c r="G276">
        <f>IF(OR('sbti evolution '!F276="T", 'sbti evolution '!F276="C"),
    _xlfn.XLOOKUP('sbti evolution '!A276, sbti!F:F, sbti!H:H, ""),
    ""
)</f>
        <v>2025</v>
      </c>
      <c r="H276" t="str">
        <f>IFERROR(
    IF(INDEX(sbti!J:J, MATCH(A276, sbti!F:F, 0))&lt;&gt;"", "T",
        IF(INDEX(sbti!K:K, MATCH(A276, sbti!F:F, 0))&lt;&gt;"", "C", "")
    ),
"")</f>
        <v>C</v>
      </c>
      <c r="I276">
        <f>IFERROR(
    IF(INDEX(sbti!J:J, MATCH(A276, sbti!F:F, 0))&lt;&gt;"", INDEX(sbti!J:J, MATCH(A276, sbti!F:F, 0)),
        IF(INDEX(sbti!K:K, MATCH(A276, sbti!F:F, 0))&lt;&gt;"", INDEX(sbti!K:K, MATCH(A276, sbti!F:F, 0)), "")
    ),
"")</f>
        <v>2022</v>
      </c>
      <c r="J276" t="str">
        <f>IF(_xlfn.XLOOKUP(A276, sbti!L:L,sbti!M:M, "")="T","T",
IF(_xlfn.XLOOKUP(A276, sbti!L:L, sbti!M:M, "")="C","C",""))</f>
        <v>T</v>
      </c>
      <c r="K276">
        <f>IF(OR(J276="T", J276="C"),
    _xlfn.XLOOKUP(A276, sbti!L:L,sbti!N:N),
    ""
)</f>
        <v>2025</v>
      </c>
      <c r="L276" t="str">
        <f>IF(_xlfn.XLOOKUP(A276, sbti!L:L,sbti!O:O, "")="s","T",
IF(_xlfn.XLOOKUP(A276, sbti!L:L, sbti!O:O, "")="c","C",""))</f>
        <v>C</v>
      </c>
      <c r="M276">
        <f>IF(L276="T",_xlfn.XLOOKUP(A276,sbti!L:L,sbti!P:P,""),
IF(L276="C",_xlfn.XLOOKUP(A276,sbti!L:L,sbti!Q:Q,""),
""))</f>
        <v>2022</v>
      </c>
      <c r="N276" t="str">
        <f>IF(_xlfn.XLOOKUP(A276, sbti!R:R,sbti!S:S, "")="T","T",
IF(_xlfn.XLOOKUP(A276, sbti!R:R, sbti!S:S, "")="C","C",""))</f>
        <v>T</v>
      </c>
      <c r="O276">
        <f>IF(OR(N276="T", N276="C"),
    _xlfn.XLOOKUP(A276, sbti!R:R,sbti!T:T),
    ""
)</f>
        <v>2025</v>
      </c>
      <c r="P276" t="str">
        <f>IFERROR(
    IF(INDEX(sbti!U:U, MATCH(A276, sbti!R:R, 0))&lt;&gt;"", "T",
        IF(INDEX(sbti!V:V, MATCH(A276, sbti!R:R, 0))&lt;&gt;"", "C", "")
    ),
"")</f>
        <v>C</v>
      </c>
      <c r="Q276">
        <f>IFERROR(
    IF(INDEX(sbti!U:U, MATCH(A276, sbti!R:R, 0))&lt;&gt;"",
       INDEX(sbti!U:U, MATCH(A276, sbti!R:R, 0)),
       IF(INDEX(sbti!V:V, MATCH(A276, sbti!R:R, 0))&lt;&gt;"",
          INDEX(sbti!V:V, MATCH(A276, sbti!R:R, 0)),
          "")
    ),
"")</f>
        <v>2025</v>
      </c>
      <c r="R276" t="str">
        <f>IF(_xlfn.XLOOKUP(A276, sbti!W:W,sbti!X:X, "")="T","T",
IF(_xlfn.XLOOKUP(A276, sbti!W:W, sbti!X:X, "")="C","C",""))</f>
        <v>T</v>
      </c>
      <c r="S276">
        <f>IF(R276="T",_xlfn.XLOOKUP(A276,sbti!W:W,sbti!Y:Y,""),
IF(R276="C",_xlfn.XLOOKUP(A276,sbti!W:W,sbti!Z:Z,""),
""))</f>
        <v>2025</v>
      </c>
    </row>
    <row r="277" spans="1:19">
      <c r="A277" t="str">
        <v>Phoenix Pharma</v>
      </c>
      <c r="B277" t="str">
        <f>IF(_xlfn.XLOOKUP(A277, sbti!A:A,sbti!B:B, "")="Targets Set","T",
IF(_xlfn.XLOOKUP(A277, sbti!A:A, sbti!B:B, "")="Committed","C",""))</f>
        <v>C</v>
      </c>
      <c r="C277">
        <f>IF(OR(B277="T", B277="C"),
    _xlfn.XLOOKUP(A277, sbti!A:A, sbti!C:C, ""),
    ""
)</f>
        <v>2030</v>
      </c>
      <c r="D277" t="str">
        <f>IF(_xlfn.XLOOKUP(A277, sbti!A:A,sbti!D:D, "")="Targets Set","T",
IF(_xlfn.XLOOKUP(A277, sbti!A:A, sbti!D:D, "")="Committed","C",""))</f>
        <v/>
      </c>
      <c r="E277" t="str">
        <f>IF(OR(D277="T", D277="C"),
    _xlfn.XLOOKUP(A277, sbti!A:A, sbti!E:E, ""),
    ""
)</f>
        <v/>
      </c>
      <c r="F277" t="str">
        <f>IF(_xlfn.XLOOKUP(A277, sbti!F:F, sbti!G:G, "")="Targets Set","T",
IF(_xlfn.XLOOKUP(A277, sbti!F:F, sbti!G:G, "")="Committed","C",""))</f>
        <v/>
      </c>
      <c r="G277" t="str">
        <f>IF(OR('sbti evolution '!F277="T", 'sbti evolution '!F277="C"),
    _xlfn.XLOOKUP('sbti evolution '!A277, sbti!F:F, sbti!H:H, ""),
    ""
)</f>
        <v/>
      </c>
      <c r="H277" t="str">
        <f>IFERROR(
    IF(INDEX(sbti!J:J, MATCH(A277, sbti!F:F, 0))&lt;&gt;"", "T",
        IF(INDEX(sbti!K:K, MATCH(A277, sbti!F:F, 0))&lt;&gt;"", "C", "")
    ),
"")</f>
        <v/>
      </c>
      <c r="I277" t="str">
        <f>IFERROR(
    IF(INDEX(sbti!J:J, MATCH(A277, sbti!F:F, 0))&lt;&gt;"", INDEX(sbti!J:J, MATCH(A277, sbti!F:F, 0)),
        IF(INDEX(sbti!K:K, MATCH(A277, sbti!F:F, 0))&lt;&gt;"", INDEX(sbti!K:K, MATCH(A277, sbti!F:F, 0)), "")
    ),
"")</f>
        <v/>
      </c>
      <c r="J277" t="str">
        <f>IF(_xlfn.XLOOKUP(A277, sbti!L:L,sbti!M:M, "")="T","T",
IF(_xlfn.XLOOKUP(A277, sbti!L:L, sbti!M:M, "")="C","C",""))</f>
        <v/>
      </c>
      <c r="K277" t="str">
        <f>IF(OR(J277="T", J277="C"),
    _xlfn.XLOOKUP(A277, sbti!L:L,sbti!N:N),
    ""
)</f>
        <v/>
      </c>
      <c r="L277" t="str">
        <f>IF(_xlfn.XLOOKUP(A277, sbti!L:L,sbti!O:O, "")="s","T",
IF(_xlfn.XLOOKUP(A277, sbti!L:L, sbti!O:O, "")="c","C",""))</f>
        <v/>
      </c>
      <c r="M277" t="str">
        <f>IF(L277="T",_xlfn.XLOOKUP(A277,sbti!L:L,sbti!P:P,""),
IF(L277="C",_xlfn.XLOOKUP(A277,sbti!L:L,sbti!Q:Q,""),
""))</f>
        <v/>
      </c>
      <c r="N277" t="str">
        <f>IF(_xlfn.XLOOKUP(A277, sbti!R:R,sbti!S:S, "")="T","T",
IF(_xlfn.XLOOKUP(A277, sbti!R:R, sbti!S:S, "")="C","C",""))</f>
        <v/>
      </c>
      <c r="O277" t="str">
        <f>IF(OR(N277="T", N277="C"),
    _xlfn.XLOOKUP(A277, sbti!R:R,sbti!T:T),
    ""
)</f>
        <v/>
      </c>
      <c r="P277" t="str">
        <f>IFERROR(
    IF(INDEX(sbti!U:U, MATCH(A277, sbti!R:R, 0))&lt;&gt;"", "T",
        IF(INDEX(sbti!V:V, MATCH(A277, sbti!R:R, 0))&lt;&gt;"", "C", "")
    ),
"")</f>
        <v/>
      </c>
      <c r="Q277" t="str">
        <f>IFERROR(
    IF(INDEX(sbti!U:U, MATCH(A277, sbti!R:R, 0))&lt;&gt;"",
       INDEX(sbti!U:U, MATCH(A277, sbti!R:R, 0)),
       IF(INDEX(sbti!V:V, MATCH(A277, sbti!R:R, 0))&lt;&gt;"",
          INDEX(sbti!V:V, MATCH(A277, sbti!R:R, 0)),
          "")
    ),
"")</f>
        <v/>
      </c>
      <c r="R277" t="str">
        <f>IF(_xlfn.XLOOKUP(A277, sbti!W:W,sbti!X:X, "")="T","T",
IF(_xlfn.XLOOKUP(A277, sbti!W:W, sbti!X:X, "")="C","C",""))</f>
        <v/>
      </c>
      <c r="S277" t="str">
        <f>IF(R277="T",_xlfn.XLOOKUP(A277,sbti!W:W,sbti!Y:Y,""),
IF(R277="C",_xlfn.XLOOKUP(A277,sbti!W:W,sbti!Z:Z,""),
""))</f>
        <v/>
      </c>
    </row>
    <row r="278" spans="1:19">
      <c r="A278" t="str">
        <v>Sanofi</v>
      </c>
      <c r="B278" t="str">
        <f>IF(_xlfn.XLOOKUP(A278, sbti!A:A,sbti!B:B, "")="Targets Set","T",
IF(_xlfn.XLOOKUP(A278, sbti!A:A, sbti!B:B, "")="Committed","C",""))</f>
        <v>T</v>
      </c>
      <c r="C278">
        <f>IF(OR(B278="T", B278="C"),
    _xlfn.XLOOKUP(A278, sbti!A:A, sbti!C:C, ""),
    ""
)</f>
        <v>2030</v>
      </c>
      <c r="D278" t="str">
        <f>IF(_xlfn.XLOOKUP(A278, sbti!A:A,sbti!D:D, "")="Targets Set","T",
IF(_xlfn.XLOOKUP(A278, sbti!A:A, sbti!D:D, "")="Committed","C",""))</f>
        <v>T</v>
      </c>
      <c r="E278">
        <f>IF(OR(D278="T", D278="C"),
    _xlfn.XLOOKUP(A278, sbti!A:A, sbti!E:E, ""),
    ""
)</f>
        <v>2045</v>
      </c>
      <c r="F278" t="str">
        <f>IF(_xlfn.XLOOKUP(A278, sbti!F:F, sbti!G:G, "")="Targets Set","T",
IF(_xlfn.XLOOKUP(A278, sbti!F:F, sbti!G:G, "")="Committed","C",""))</f>
        <v>T</v>
      </c>
      <c r="G278">
        <f>IF(OR('sbti evolution '!F278="T", 'sbti evolution '!F278="C"),
    _xlfn.XLOOKUP('sbti evolution '!A278, sbti!F:F, sbti!H:H, ""),
    ""
)</f>
        <v>2030</v>
      </c>
      <c r="H278" t="str">
        <f>IFERROR(
    IF(INDEX(sbti!J:J, MATCH(A278, sbti!F:F, 0))&lt;&gt;"", "T",
        IF(INDEX(sbti!K:K, MATCH(A278, sbti!F:F, 0))&lt;&gt;"", "C", "")
    ),
"")</f>
        <v>T</v>
      </c>
      <c r="I278">
        <f>IFERROR(
    IF(INDEX(sbti!J:J, MATCH(A278, sbti!F:F, 0))&lt;&gt;"", INDEX(sbti!J:J, MATCH(A278, sbti!F:F, 0)),
        IF(INDEX(sbti!K:K, MATCH(A278, sbti!F:F, 0))&lt;&gt;"", INDEX(sbti!K:K, MATCH(A278, sbti!F:F, 0)), "")
    ),
"")</f>
        <v>2045</v>
      </c>
      <c r="J278" t="str">
        <f>IF(_xlfn.XLOOKUP(A278, sbti!L:L,sbti!M:M, "")="T","T",
IF(_xlfn.XLOOKUP(A278, sbti!L:L, sbti!M:M, "")="C","C",""))</f>
        <v>T</v>
      </c>
      <c r="K278">
        <f>IF(OR(J278="T", J278="C"),
    _xlfn.XLOOKUP(A278, sbti!L:L,sbti!N:N),
    ""
)</f>
        <v>2030</v>
      </c>
      <c r="L278" t="str">
        <f>IF(_xlfn.XLOOKUP(A278, sbti!L:L,sbti!O:O, "")="s","T",
IF(_xlfn.XLOOKUP(A278, sbti!L:L, sbti!O:O, "")="c","C",""))</f>
        <v>T</v>
      </c>
      <c r="M278" t="str">
        <f>IF(L278="T",_xlfn.XLOOKUP(A278,sbti!L:L,sbti!P:P,""),
IF(L278="C",_xlfn.XLOOKUP(A278,sbti!L:L,sbti!Q:Q,""),
""))</f>
        <v>FY2045</v>
      </c>
      <c r="N278" t="str">
        <f>IF(_xlfn.XLOOKUP(A278, sbti!R:R,sbti!S:S, "")="T","T",
IF(_xlfn.XLOOKUP(A278, sbti!R:R, sbti!S:S, "")="C","C",""))</f>
        <v>T</v>
      </c>
      <c r="O278">
        <f>IF(OR(N278="T", N278="C"),
    _xlfn.XLOOKUP(A278, sbti!R:R,sbti!T:T),
    ""
)</f>
        <v>2030</v>
      </c>
      <c r="P278" t="str">
        <f>IFERROR(
    IF(INDEX(sbti!U:U, MATCH(A278, sbti!R:R, 0))&lt;&gt;"", "T",
        IF(INDEX(sbti!V:V, MATCH(A278, sbti!R:R, 0))&lt;&gt;"", "C", "")
    ),
"")</f>
        <v>C</v>
      </c>
      <c r="Q278">
        <f>IFERROR(
    IF(INDEX(sbti!U:U, MATCH(A278, sbti!R:R, 0))&lt;&gt;"",
       INDEX(sbti!U:U, MATCH(A278, sbti!R:R, 0)),
       IF(INDEX(sbti!V:V, MATCH(A278, sbti!R:R, 0))&lt;&gt;"",
          INDEX(sbti!V:V, MATCH(A278, sbti!R:R, 0)),
          "")
    ),
"")</f>
        <v>2030</v>
      </c>
      <c r="R278" t="str">
        <f>IF(_xlfn.XLOOKUP(A278, sbti!W:W,sbti!X:X, "")="T","T",
IF(_xlfn.XLOOKUP(A278, sbti!W:W, sbti!X:X, "")="C","C",""))</f>
        <v>T</v>
      </c>
      <c r="S278">
        <f>IF(R278="T",_xlfn.XLOOKUP(A278,sbti!W:W,sbti!Y:Y,""),
IF(R278="C",_xlfn.XLOOKUP(A278,sbti!W:W,sbti!Z:Z,""),
""))</f>
        <v>2030</v>
      </c>
    </row>
    <row r="279" spans="1:19">
      <c r="A279" t="str">
        <v>Tyson Foods</v>
      </c>
      <c r="B279" t="str">
        <f>IF(_xlfn.XLOOKUP(A279, sbti!A:A,sbti!B:B, "")="Targets Set","T",
IF(_xlfn.XLOOKUP(A279, sbti!A:A, sbti!B:B, "")="Committed","C",""))</f>
        <v>T</v>
      </c>
      <c r="C279">
        <f>IF(OR(B279="T", B279="C"),
    _xlfn.XLOOKUP(A279, sbti!A:A, sbti!C:C, ""),
    ""
)</f>
        <v>2030</v>
      </c>
      <c r="D279" t="str">
        <f>IF(_xlfn.XLOOKUP(A279, sbti!A:A,sbti!D:D, "")="Targets Set","T",
IF(_xlfn.XLOOKUP(A279, sbti!A:A, sbti!D:D, "")="Committed","C",""))</f>
        <v/>
      </c>
      <c r="E279" t="str">
        <f>IF(OR(D279="T", D279="C"),
    _xlfn.XLOOKUP(A279, sbti!A:A, sbti!E:E, ""),
    ""
)</f>
        <v/>
      </c>
      <c r="F279" t="str">
        <f>IF(_xlfn.XLOOKUP(A279, sbti!F:F, sbti!G:G, "")="Targets Set","T",
IF(_xlfn.XLOOKUP(A279, sbti!F:F, sbti!G:G, "")="Committed","C",""))</f>
        <v>T</v>
      </c>
      <c r="G279">
        <f>IF(OR('sbti evolution '!F279="T", 'sbti evolution '!F279="C"),
    _xlfn.XLOOKUP('sbti evolution '!A279, sbti!F:F, sbti!H:H, ""),
    ""
)</f>
        <v>2030</v>
      </c>
      <c r="H279" t="str">
        <f>IFERROR(
    IF(INDEX(sbti!J:J, MATCH(A279, sbti!F:F, 0))&lt;&gt;"", "T",
        IF(INDEX(sbti!K:K, MATCH(A279, sbti!F:F, 0))&lt;&gt;"", "C", "")
    ),
"")</f>
        <v>C</v>
      </c>
      <c r="I279">
        <f>IFERROR(
    IF(INDEX(sbti!J:J, MATCH(A279, sbti!F:F, 0))&lt;&gt;"", INDEX(sbti!J:J, MATCH(A279, sbti!F:F, 0)),
        IF(INDEX(sbti!K:K, MATCH(A279, sbti!F:F, 0))&lt;&gt;"", INDEX(sbti!K:K, MATCH(A279, sbti!F:F, 0)), "")
    ),
"")</f>
        <v>2018</v>
      </c>
      <c r="J279" t="str">
        <f>IF(_xlfn.XLOOKUP(A279, sbti!L:L,sbti!M:M, "")="T","T",
IF(_xlfn.XLOOKUP(A279, sbti!L:L, sbti!M:M, "")="C","C",""))</f>
        <v>T</v>
      </c>
      <c r="K279">
        <f>IF(OR(J279="T", J279="C"),
    _xlfn.XLOOKUP(A279, sbti!L:L,sbti!N:N),
    ""
)</f>
        <v>2030</v>
      </c>
      <c r="L279" t="str">
        <f>IF(_xlfn.XLOOKUP(A279, sbti!L:L,sbti!O:O, "")="s","T",
IF(_xlfn.XLOOKUP(A279, sbti!L:L, sbti!O:O, "")="c","C",""))</f>
        <v/>
      </c>
      <c r="M279" t="str">
        <f>IF(L279="T",_xlfn.XLOOKUP(A279,sbti!L:L,sbti!P:P,""),
IF(L279="C",_xlfn.XLOOKUP(A279,sbti!L:L,sbti!Q:Q,""),
""))</f>
        <v/>
      </c>
      <c r="N279" t="str">
        <f>IF(_xlfn.XLOOKUP(A279, sbti!R:R,sbti!S:S, "")="T","T",
IF(_xlfn.XLOOKUP(A279, sbti!R:R, sbti!S:S, "")="C","C",""))</f>
        <v>T</v>
      </c>
      <c r="O279">
        <f>IF(OR(N279="T", N279="C"),
    _xlfn.XLOOKUP(A279, sbti!R:R,sbti!T:T),
    ""
)</f>
        <v>2030</v>
      </c>
      <c r="P279" t="str">
        <f>IFERROR(
    IF(INDEX(sbti!U:U, MATCH(A279, sbti!R:R, 0))&lt;&gt;"", "T",
        IF(INDEX(sbti!V:V, MATCH(A279, sbti!R:R, 0))&lt;&gt;"", "C", "")
    ),
"")</f>
        <v>C</v>
      </c>
      <c r="Q279">
        <f>IFERROR(
    IF(INDEX(sbti!U:U, MATCH(A279, sbti!R:R, 0))&lt;&gt;"",
       INDEX(sbti!U:U, MATCH(A279, sbti!R:R, 0)),
       IF(INDEX(sbti!V:V, MATCH(A279, sbti!R:R, 0))&lt;&gt;"",
          INDEX(sbti!V:V, MATCH(A279, sbti!R:R, 0)),
          "")
    ),
"")</f>
        <v>2030</v>
      </c>
      <c r="R279" t="str">
        <f>IF(_xlfn.XLOOKUP(A279, sbti!W:W,sbti!X:X, "")="T","T",
IF(_xlfn.XLOOKUP(A279, sbti!W:W, sbti!X:X, "")="C","C",""))</f>
        <v>T</v>
      </c>
      <c r="S279">
        <f>IF(R279="T",_xlfn.XLOOKUP(A279,sbti!W:W,sbti!Y:Y,""),
IF(R279="C",_xlfn.XLOOKUP(A279,sbti!W:W,sbti!Z:Z,""),
""))</f>
        <v>2030</v>
      </c>
    </row>
    <row r="280" spans="1:19">
      <c r="A280" t="str">
        <v>Bunge Global</v>
      </c>
      <c r="B280" t="str">
        <f>IF(_xlfn.XLOOKUP(A280, sbti!A:A,sbti!B:B, "")="Targets Set","T",
IF(_xlfn.XLOOKUP(A280, sbti!A:A, sbti!B:B, "")="Committed","C",""))</f>
        <v>T</v>
      </c>
      <c r="C280">
        <f>IF(OR(B280="T", B280="C"),
    _xlfn.XLOOKUP(A280, sbti!A:A, sbti!C:C, ""),
    ""
)</f>
        <v>2030</v>
      </c>
      <c r="D280" t="str">
        <f>IF(_xlfn.XLOOKUP(A280, sbti!A:A,sbti!D:D, "")="Targets Set","T",
IF(_xlfn.XLOOKUP(A280, sbti!A:A, sbti!D:D, "")="Committed","C",""))</f>
        <v/>
      </c>
      <c r="E280" t="str">
        <f>IF(OR(D280="T", D280="C"),
    _xlfn.XLOOKUP(A280, sbti!A:A, sbti!E:E, ""),
    ""
)</f>
        <v/>
      </c>
      <c r="F280" t="str">
        <f>IF(_xlfn.XLOOKUP(A280, sbti!F:F, sbti!G:G, "")="Targets Set","T",
IF(_xlfn.XLOOKUP(A280, sbti!F:F, sbti!G:G, "")="Committed","C",""))</f>
        <v>T</v>
      </c>
      <c r="G280">
        <f>IF(OR('sbti evolution '!F280="T", 'sbti evolution '!F280="C"),
    _xlfn.XLOOKUP('sbti evolution '!A280, sbti!F:F, sbti!H:H, ""),
    ""
)</f>
        <v>2030</v>
      </c>
      <c r="H280" t="str">
        <f>IFERROR(
    IF(INDEX(sbti!J:J, MATCH(A280, sbti!F:F, 0))&lt;&gt;"", "T",
        IF(INDEX(sbti!K:K, MATCH(A280, sbti!F:F, 0))&lt;&gt;"", "C", "")
    ),
"")</f>
        <v>C</v>
      </c>
      <c r="I280">
        <f>IFERROR(
    IF(INDEX(sbti!J:J, MATCH(A280, sbti!F:F, 0))&lt;&gt;"", INDEX(sbti!J:J, MATCH(A280, sbti!F:F, 0)),
        IF(INDEX(sbti!K:K, MATCH(A280, sbti!F:F, 0))&lt;&gt;"", INDEX(sbti!K:K, MATCH(A280, sbti!F:F, 0)), "")
    ),
"")</f>
        <v>2021</v>
      </c>
      <c r="J280" t="str">
        <f>IF(_xlfn.XLOOKUP(A280, sbti!L:L,sbti!M:M, "")="T","T",
IF(_xlfn.XLOOKUP(A280, sbti!L:L, sbti!M:M, "")="C","C",""))</f>
        <v>T</v>
      </c>
      <c r="K280">
        <f>IF(OR(J280="T", J280="C"),
    _xlfn.XLOOKUP(A280, sbti!L:L,sbti!N:N),
    ""
)</f>
        <v>2030</v>
      </c>
      <c r="L280" t="str">
        <f>IF(_xlfn.XLOOKUP(A280, sbti!L:L,sbti!O:O, "")="s","T",
IF(_xlfn.XLOOKUP(A280, sbti!L:L, sbti!O:O, "")="c","C",""))</f>
        <v/>
      </c>
      <c r="M280" t="str">
        <f>IF(L280="T",_xlfn.XLOOKUP(A280,sbti!L:L,sbti!P:P,""),
IF(L280="C",_xlfn.XLOOKUP(A280,sbti!L:L,sbti!Q:Q,""),
""))</f>
        <v/>
      </c>
      <c r="N280" t="str">
        <f>IF(_xlfn.XLOOKUP(A280, sbti!R:R,sbti!S:S, "")="T","T",
IF(_xlfn.XLOOKUP(A280, sbti!R:R, sbti!S:S, "")="C","C",""))</f>
        <v/>
      </c>
      <c r="O280" t="str">
        <f>IF(OR(N280="T", N280="C"),
    _xlfn.XLOOKUP(A280, sbti!R:R,sbti!T:T),
    ""
)</f>
        <v/>
      </c>
      <c r="P280" t="str">
        <f>IFERROR(
    IF(INDEX(sbti!U:U, MATCH(A280, sbti!R:R, 0))&lt;&gt;"", "T",
        IF(INDEX(sbti!V:V, MATCH(A280, sbti!R:R, 0))&lt;&gt;"", "C", "")
    ),
"")</f>
        <v/>
      </c>
      <c r="Q280" t="str">
        <f>IFERROR(
    IF(INDEX(sbti!U:U, MATCH(A280, sbti!R:R, 0))&lt;&gt;"",
       INDEX(sbti!U:U, MATCH(A280, sbti!R:R, 0)),
       IF(INDEX(sbti!V:V, MATCH(A280, sbti!R:R, 0))&lt;&gt;"",
          INDEX(sbti!V:V, MATCH(A280, sbti!R:R, 0)),
          "")
    ),
"")</f>
        <v/>
      </c>
      <c r="R280" t="str">
        <f>IF(_xlfn.XLOOKUP(A280, sbti!W:W,sbti!X:X, "")="T","T",
IF(_xlfn.XLOOKUP(A280, sbti!W:W, sbti!X:X, "")="C","C",""))</f>
        <v/>
      </c>
      <c r="S280" t="str">
        <f>IF(R280="T",_xlfn.XLOOKUP(A280,sbti!W:W,sbti!Y:Y,""),
IF(R280="C",_xlfn.XLOOKUP(A280,sbti!W:W,sbti!Z:Z,""),
""))</f>
        <v/>
      </c>
    </row>
    <row r="281" spans="1:19">
      <c r="A281" t="str">
        <v>Intel</v>
      </c>
      <c r="B281" t="str">
        <f>IF(_xlfn.XLOOKUP(A281, sbti!A:A,sbti!B:B, "")="Targets Set","T",
IF(_xlfn.XLOOKUP(A281, sbti!A:A, sbti!B:B, "")="Committed","C",""))</f>
        <v/>
      </c>
      <c r="C281" t="str">
        <f>IF(OR(B281="T", B281="C"),
    _xlfn.XLOOKUP(A281, sbti!A:A, sbti!C:C, ""),
    ""
)</f>
        <v/>
      </c>
      <c r="D281" t="str">
        <f>IF(_xlfn.XLOOKUP(A281, sbti!A:A,sbti!D:D, "")="Targets Set","T",
IF(_xlfn.XLOOKUP(A281, sbti!A:A, sbti!D:D, "")="Committed","C",""))</f>
        <v/>
      </c>
      <c r="E281" t="str">
        <f>IF(OR(D281="T", D281="C"),
    _xlfn.XLOOKUP(A281, sbti!A:A, sbti!E:E, ""),
    ""
)</f>
        <v/>
      </c>
      <c r="F281" t="str">
        <f>IF(_xlfn.XLOOKUP(A281, sbti!F:F, sbti!G:G, "")="Targets Set","T",
IF(_xlfn.XLOOKUP(A281, sbti!F:F, sbti!G:G, "")="Committed","C",""))</f>
        <v/>
      </c>
      <c r="G281" t="str">
        <f>IF(OR('sbti evolution '!F281="T", 'sbti evolution '!F281="C"),
    _xlfn.XLOOKUP('sbti evolution '!A281, sbti!F:F, sbti!H:H, ""),
    ""
)</f>
        <v/>
      </c>
      <c r="H281" t="str">
        <f>IFERROR(
    IF(INDEX(sbti!J:J, MATCH(A281, sbti!F:F, 0))&lt;&gt;"", "T",
        IF(INDEX(sbti!K:K, MATCH(A281, sbti!F:F, 0))&lt;&gt;"", "C", "")
    ),
"")</f>
        <v/>
      </c>
      <c r="I281" t="str">
        <f>IFERROR(
    IF(INDEX(sbti!J:J, MATCH(A281, sbti!F:F, 0))&lt;&gt;"", INDEX(sbti!J:J, MATCH(A281, sbti!F:F, 0)),
        IF(INDEX(sbti!K:K, MATCH(A281, sbti!F:F, 0))&lt;&gt;"", INDEX(sbti!K:K, MATCH(A281, sbti!F:F, 0)), "")
    ),
"")</f>
        <v/>
      </c>
      <c r="J281" t="str">
        <f>IF(_xlfn.XLOOKUP(A281, sbti!L:L,sbti!M:M, "")="T","T",
IF(_xlfn.XLOOKUP(A281, sbti!L:L, sbti!M:M, "")="C","C",""))</f>
        <v/>
      </c>
      <c r="K281" t="str">
        <f>IF(OR(J281="T", J281="C"),
    _xlfn.XLOOKUP(A281, sbti!L:L,sbti!N:N),
    ""
)</f>
        <v/>
      </c>
      <c r="L281" t="str">
        <f>IF(_xlfn.XLOOKUP(A281, sbti!L:L,sbti!O:O, "")="s","T",
IF(_xlfn.XLOOKUP(A281, sbti!L:L, sbti!O:O, "")="c","C",""))</f>
        <v/>
      </c>
      <c r="M281" t="str">
        <f>IF(L281="T",_xlfn.XLOOKUP(A281,sbti!L:L,sbti!P:P,""),
IF(L281="C",_xlfn.XLOOKUP(A281,sbti!L:L,sbti!Q:Q,""),
""))</f>
        <v/>
      </c>
      <c r="N281" t="str">
        <f>IF(_xlfn.XLOOKUP(A281, sbti!R:R,sbti!S:S, "")="T","T",
IF(_xlfn.XLOOKUP(A281, sbti!R:R, sbti!S:S, "")="C","C",""))</f>
        <v/>
      </c>
      <c r="O281" t="str">
        <f>IF(OR(N281="T", N281="C"),
    _xlfn.XLOOKUP(A281, sbti!R:R,sbti!T:T),
    ""
)</f>
        <v/>
      </c>
      <c r="P281" t="str">
        <f>IFERROR(
    IF(INDEX(sbti!U:U, MATCH(A281, sbti!R:R, 0))&lt;&gt;"", "T",
        IF(INDEX(sbti!V:V, MATCH(A281, sbti!R:R, 0))&lt;&gt;"", "C", "")
    ),
"")</f>
        <v/>
      </c>
      <c r="Q281" t="str">
        <f>IFERROR(
    IF(INDEX(sbti!U:U, MATCH(A281, sbti!R:R, 0))&lt;&gt;"",
       INDEX(sbti!U:U, MATCH(A281, sbti!R:R, 0)),
       IF(INDEX(sbti!V:V, MATCH(A281, sbti!R:R, 0))&lt;&gt;"",
          INDEX(sbti!V:V, MATCH(A281, sbti!R:R, 0)),
          "")
    ),
"")</f>
        <v/>
      </c>
      <c r="R281" t="str">
        <f>IF(_xlfn.XLOOKUP(A281, sbti!W:W,sbti!X:X, "")="T","T",
IF(_xlfn.XLOOKUP(A281, sbti!W:W, sbti!X:X, "")="C","C",""))</f>
        <v/>
      </c>
      <c r="S281" t="str">
        <f>IF(R281="T",_xlfn.XLOOKUP(A281,sbti!W:W,sbti!Y:Y,""),
IF(R281="C",_xlfn.XLOOKUP(A281,sbti!W:W,sbti!Z:Z,""),
""))</f>
        <v/>
      </c>
    </row>
    <row r="282" spans="1:19">
      <c r="A282" t="str">
        <v>Idemitsu Kosan</v>
      </c>
      <c r="B282" t="str">
        <f>IF(_xlfn.XLOOKUP(A282, sbti!A:A,sbti!B:B, "")="Targets Set","T",
IF(_xlfn.XLOOKUP(A282, sbti!A:A, sbti!B:B, "")="Committed","C",""))</f>
        <v/>
      </c>
      <c r="C282" t="str">
        <f>IF(OR(B282="T", B282="C"),
    _xlfn.XLOOKUP(A282, sbti!A:A, sbti!C:C, ""),
    ""
)</f>
        <v/>
      </c>
      <c r="D282" t="str">
        <f>IF(_xlfn.XLOOKUP(A282, sbti!A:A,sbti!D:D, "")="Targets Set","T",
IF(_xlfn.XLOOKUP(A282, sbti!A:A, sbti!D:D, "")="Committed","C",""))</f>
        <v/>
      </c>
      <c r="E282" t="str">
        <f>IF(OR(D282="T", D282="C"),
    _xlfn.XLOOKUP(A282, sbti!A:A, sbti!E:E, ""),
    ""
)</f>
        <v/>
      </c>
      <c r="F282" t="str">
        <f>IF(_xlfn.XLOOKUP(A282, sbti!F:F, sbti!G:G, "")="Targets Set","T",
IF(_xlfn.XLOOKUP(A282, sbti!F:F, sbti!G:G, "")="Committed","C",""))</f>
        <v/>
      </c>
      <c r="G282" t="str">
        <f>IF(OR('sbti evolution '!F282="T", 'sbti evolution '!F282="C"),
    _xlfn.XLOOKUP('sbti evolution '!A282, sbti!F:F, sbti!H:H, ""),
    ""
)</f>
        <v/>
      </c>
      <c r="H282" t="str">
        <f>IFERROR(
    IF(INDEX(sbti!J:J, MATCH(A282, sbti!F:F, 0))&lt;&gt;"", "T",
        IF(INDEX(sbti!K:K, MATCH(A282, sbti!F:F, 0))&lt;&gt;"", "C", "")
    ),
"")</f>
        <v/>
      </c>
      <c r="I282" t="str">
        <f>IFERROR(
    IF(INDEX(sbti!J:J, MATCH(A282, sbti!F:F, 0))&lt;&gt;"", INDEX(sbti!J:J, MATCH(A282, sbti!F:F, 0)),
        IF(INDEX(sbti!K:K, MATCH(A282, sbti!F:F, 0))&lt;&gt;"", INDEX(sbti!K:K, MATCH(A282, sbti!F:F, 0)), "")
    ),
"")</f>
        <v/>
      </c>
      <c r="J282" t="str">
        <f>IF(_xlfn.XLOOKUP(A282, sbti!L:L,sbti!M:M, "")="T","T",
IF(_xlfn.XLOOKUP(A282, sbti!L:L, sbti!M:M, "")="C","C",""))</f>
        <v/>
      </c>
      <c r="K282" t="str">
        <f>IF(OR(J282="T", J282="C"),
    _xlfn.XLOOKUP(A282, sbti!L:L,sbti!N:N),
    ""
)</f>
        <v/>
      </c>
      <c r="L282" t="str">
        <f>IF(_xlfn.XLOOKUP(A282, sbti!L:L,sbti!O:O, "")="s","T",
IF(_xlfn.XLOOKUP(A282, sbti!L:L, sbti!O:O, "")="c","C",""))</f>
        <v/>
      </c>
      <c r="M282" t="str">
        <f>IF(L282="T",_xlfn.XLOOKUP(A282,sbti!L:L,sbti!P:P,""),
IF(L282="C",_xlfn.XLOOKUP(A282,sbti!L:L,sbti!Q:Q,""),
""))</f>
        <v/>
      </c>
      <c r="N282" t="str">
        <f>IF(_xlfn.XLOOKUP(A282, sbti!R:R,sbti!S:S, "")="T","T",
IF(_xlfn.XLOOKUP(A282, sbti!R:R, sbti!S:S, "")="C","C",""))</f>
        <v/>
      </c>
      <c r="O282" t="str">
        <f>IF(OR(N282="T", N282="C"),
    _xlfn.XLOOKUP(A282, sbti!R:R,sbti!T:T),
    ""
)</f>
        <v/>
      </c>
      <c r="P282" t="str">
        <f>IFERROR(
    IF(INDEX(sbti!U:U, MATCH(A282, sbti!R:R, 0))&lt;&gt;"", "T",
        IF(INDEX(sbti!V:V, MATCH(A282, sbti!R:R, 0))&lt;&gt;"", "C", "")
    ),
"")</f>
        <v/>
      </c>
      <c r="Q282" t="str">
        <f>IFERROR(
    IF(INDEX(sbti!U:U, MATCH(A282, sbti!R:R, 0))&lt;&gt;"",
       INDEX(sbti!U:U, MATCH(A282, sbti!R:R, 0)),
       IF(INDEX(sbti!V:V, MATCH(A282, sbti!R:R, 0))&lt;&gt;"",
          INDEX(sbti!V:V, MATCH(A282, sbti!R:R, 0)),
          "")
    ),
"")</f>
        <v/>
      </c>
      <c r="R282" t="str">
        <f>IF(_xlfn.XLOOKUP(A282, sbti!W:W,sbti!X:X, "")="T","T",
IF(_xlfn.XLOOKUP(A282, sbti!W:W, sbti!X:X, "")="C","C",""))</f>
        <v/>
      </c>
      <c r="S282" t="str">
        <f>IF(R282="T",_xlfn.XLOOKUP(A282,sbti!W:W,sbti!Y:Y,""),
IF(R282="C",_xlfn.XLOOKUP(A282,sbti!W:W,sbti!Z:Z,""),
""))</f>
        <v/>
      </c>
    </row>
    <row r="283" spans="1:19">
      <c r="A283" t="str">
        <v>Oracle</v>
      </c>
      <c r="B283" t="str">
        <f>IF(_xlfn.XLOOKUP(A283, sbti!A:A,sbti!B:B, "")="Targets Set","T",
IF(_xlfn.XLOOKUP(A283, sbti!A:A, sbti!B:B, "")="Committed","C",""))</f>
        <v/>
      </c>
      <c r="C283" t="str">
        <f>IF(OR(B283="T", B283="C"),
    _xlfn.XLOOKUP(A283, sbti!A:A, sbti!C:C, ""),
    ""
)</f>
        <v/>
      </c>
      <c r="D283" t="str">
        <f>IF(_xlfn.XLOOKUP(A283, sbti!A:A,sbti!D:D, "")="Targets Set","T",
IF(_xlfn.XLOOKUP(A283, sbti!A:A, sbti!D:D, "")="Committed","C",""))</f>
        <v/>
      </c>
      <c r="E283" t="str">
        <f>IF(OR(D283="T", D283="C"),
    _xlfn.XLOOKUP(A283, sbti!A:A, sbti!E:E, ""),
    ""
)</f>
        <v/>
      </c>
      <c r="F283" t="str">
        <f>IF(_xlfn.XLOOKUP(A283, sbti!F:F, sbti!G:G, "")="Targets Set","T",
IF(_xlfn.XLOOKUP(A283, sbti!F:F, sbti!G:G, "")="Committed","C",""))</f>
        <v/>
      </c>
      <c r="G283" t="str">
        <f>IF(OR('sbti evolution '!F283="T", 'sbti evolution '!F283="C"),
    _xlfn.XLOOKUP('sbti evolution '!A283, sbti!F:F, sbti!H:H, ""),
    ""
)</f>
        <v/>
      </c>
      <c r="H283" t="str">
        <f>IFERROR(
    IF(INDEX(sbti!J:J, MATCH(A283, sbti!F:F, 0))&lt;&gt;"", "T",
        IF(INDEX(sbti!K:K, MATCH(A283, sbti!F:F, 0))&lt;&gt;"", "C", "")
    ),
"")</f>
        <v/>
      </c>
      <c r="I283" t="str">
        <f>IFERROR(
    IF(INDEX(sbti!J:J, MATCH(A283, sbti!F:F, 0))&lt;&gt;"", INDEX(sbti!J:J, MATCH(A283, sbti!F:F, 0)),
        IF(INDEX(sbti!K:K, MATCH(A283, sbti!F:F, 0))&lt;&gt;"", INDEX(sbti!K:K, MATCH(A283, sbti!F:F, 0)), "")
    ),
"")</f>
        <v/>
      </c>
      <c r="J283" t="str">
        <f>IF(_xlfn.XLOOKUP(A283, sbti!L:L,sbti!M:M, "")="T","T",
IF(_xlfn.XLOOKUP(A283, sbti!L:L, sbti!M:M, "")="C","C",""))</f>
        <v/>
      </c>
      <c r="K283" t="str">
        <f>IF(OR(J283="T", J283="C"),
    _xlfn.XLOOKUP(A283, sbti!L:L,sbti!N:N),
    ""
)</f>
        <v/>
      </c>
      <c r="L283" t="str">
        <f>IF(_xlfn.XLOOKUP(A283, sbti!L:L,sbti!O:O, "")="s","T",
IF(_xlfn.XLOOKUP(A283, sbti!L:L, sbti!O:O, "")="c","C",""))</f>
        <v/>
      </c>
      <c r="M283" t="str">
        <f>IF(L283="T",_xlfn.XLOOKUP(A283,sbti!L:L,sbti!P:P,""),
IF(L283="C",_xlfn.XLOOKUP(A283,sbti!L:L,sbti!Q:Q,""),
""))</f>
        <v/>
      </c>
      <c r="N283" t="str">
        <f>IF(_xlfn.XLOOKUP(A283, sbti!R:R,sbti!S:S, "")="T","T",
IF(_xlfn.XLOOKUP(A283, sbti!R:R, sbti!S:S, "")="C","C",""))</f>
        <v/>
      </c>
      <c r="O283" t="str">
        <f>IF(OR(N283="T", N283="C"),
    _xlfn.XLOOKUP(A283, sbti!R:R,sbti!T:T),
    ""
)</f>
        <v/>
      </c>
      <c r="P283" t="str">
        <f>IFERROR(
    IF(INDEX(sbti!U:U, MATCH(A283, sbti!R:R, 0))&lt;&gt;"", "T",
        IF(INDEX(sbti!V:V, MATCH(A283, sbti!R:R, 0))&lt;&gt;"", "C", "")
    ),
"")</f>
        <v/>
      </c>
      <c r="Q283" t="str">
        <f>IFERROR(
    IF(INDEX(sbti!U:U, MATCH(A283, sbti!R:R, 0))&lt;&gt;"",
       INDEX(sbti!U:U, MATCH(A283, sbti!R:R, 0)),
       IF(INDEX(sbti!V:V, MATCH(A283, sbti!R:R, 0))&lt;&gt;"",
          INDEX(sbti!V:V, MATCH(A283, sbti!R:R, 0)),
          "")
    ),
"")</f>
        <v/>
      </c>
      <c r="R283" t="str">
        <f>IF(_xlfn.XLOOKUP(A283, sbti!W:W,sbti!X:X, "")="T","T",
IF(_xlfn.XLOOKUP(A283, sbti!W:W, sbti!X:X, "")="C","C",""))</f>
        <v/>
      </c>
      <c r="S283" t="str">
        <f>IF(R283="T",_xlfn.XLOOKUP(A283,sbti!W:W,sbti!Y:Y,""),
IF(R283="C",_xlfn.XLOOKUP(A283,sbti!W:W,sbti!Z:Z,""),
""))</f>
        <v/>
      </c>
    </row>
    <row r="284" spans="1:19">
      <c r="A284" t="str">
        <v>Tata Motors</v>
      </c>
      <c r="B284" t="str">
        <f>IF(_xlfn.XLOOKUP(A284, sbti!A:A,sbti!B:B, "")="Targets Set","T",
IF(_xlfn.XLOOKUP(A284, sbti!A:A, sbti!B:B, "")="Committed","C",""))</f>
        <v/>
      </c>
      <c r="C284" t="str">
        <f>IF(OR(B284="T", B284="C"),
    _xlfn.XLOOKUP(A284, sbti!A:A, sbti!C:C, ""),
    ""
)</f>
        <v/>
      </c>
      <c r="D284" t="str">
        <f>IF(_xlfn.XLOOKUP(A284, sbti!A:A,sbti!D:D, "")="Targets Set","T",
IF(_xlfn.XLOOKUP(A284, sbti!A:A, sbti!D:D, "")="Committed","C",""))</f>
        <v/>
      </c>
      <c r="E284" t="str">
        <f>IF(OR(D284="T", D284="C"),
    _xlfn.XLOOKUP(A284, sbti!A:A, sbti!E:E, ""),
    ""
)</f>
        <v/>
      </c>
      <c r="F284" t="str">
        <f>IF(_xlfn.XLOOKUP(A284, sbti!F:F, sbti!G:G, "")="Targets Set","T",
IF(_xlfn.XLOOKUP(A284, sbti!F:F, sbti!G:G, "")="Committed","C",""))</f>
        <v>C</v>
      </c>
      <c r="G284">
        <f>IF(OR('sbti evolution '!F284="T", 'sbti evolution '!F284="C"),
    _xlfn.XLOOKUP('sbti evolution '!A284, sbti!F:F, sbti!H:H, ""),
    ""
)</f>
        <v>2030</v>
      </c>
      <c r="H284" t="str">
        <f>IFERROR(
    IF(INDEX(sbti!J:J, MATCH(A284, sbti!F:F, 0))&lt;&gt;"", "T",
        IF(INDEX(sbti!K:K, MATCH(A284, sbti!F:F, 0))&lt;&gt;"", "C", "")
    ),
"")</f>
        <v>C</v>
      </c>
      <c r="I284">
        <f>IFERROR(
    IF(INDEX(sbti!J:J, MATCH(A284, sbti!F:F, 0))&lt;&gt;"", INDEX(sbti!J:J, MATCH(A284, sbti!F:F, 0)),
        IF(INDEX(sbti!K:K, MATCH(A284, sbti!F:F, 0))&lt;&gt;"", INDEX(sbti!K:K, MATCH(A284, sbti!F:F, 0)), "")
    ),
"")</f>
        <v>2022</v>
      </c>
      <c r="J284" t="str">
        <f>IF(_xlfn.XLOOKUP(A284, sbti!L:L,sbti!M:M, "")="T","T",
IF(_xlfn.XLOOKUP(A284, sbti!L:L, sbti!M:M, "")="C","C",""))</f>
        <v>C</v>
      </c>
      <c r="K284">
        <f>IF(OR(J284="T", J284="C"),
    _xlfn.XLOOKUP(A284, sbti!L:L,sbti!N:N),
    ""
)</f>
        <v>2030</v>
      </c>
      <c r="L284" t="str">
        <f>IF(_xlfn.XLOOKUP(A284, sbti!L:L,sbti!O:O, "")="s","T",
IF(_xlfn.XLOOKUP(A284, sbti!L:L, sbti!O:O, "")="c","C",""))</f>
        <v/>
      </c>
      <c r="M284" t="str">
        <f>IF(L284="T",_xlfn.XLOOKUP(A284,sbti!L:L,sbti!P:P,""),
IF(L284="C",_xlfn.XLOOKUP(A284,sbti!L:L,sbti!Q:Q,""),
""))</f>
        <v/>
      </c>
      <c r="N284" t="str">
        <f>IF(_xlfn.XLOOKUP(A284, sbti!R:R,sbti!S:S, "")="T","T",
IF(_xlfn.XLOOKUP(A284, sbti!R:R, sbti!S:S, "")="C","C",""))</f>
        <v>T</v>
      </c>
      <c r="O284">
        <f>IF(OR(N284="T", N284="C"),
    _xlfn.XLOOKUP(A284, sbti!R:R,sbti!T:T),
    ""
)</f>
        <v>2031</v>
      </c>
      <c r="P284" t="str">
        <f>IFERROR(
    IF(INDEX(sbti!U:U, MATCH(A284, sbti!R:R, 0))&lt;&gt;"", "T",
        IF(INDEX(sbti!V:V, MATCH(A284, sbti!R:R, 0))&lt;&gt;"", "C", "")
    ),
"")</f>
        <v>C</v>
      </c>
      <c r="Q284">
        <f>IFERROR(
    IF(INDEX(sbti!U:U, MATCH(A284, sbti!R:R, 0))&lt;&gt;"",
       INDEX(sbti!U:U, MATCH(A284, sbti!R:R, 0)),
       IF(INDEX(sbti!V:V, MATCH(A284, sbti!R:R, 0))&lt;&gt;"",
          INDEX(sbti!V:V, MATCH(A284, sbti!R:R, 0)),
          "")
    ),
"")</f>
        <v>2030</v>
      </c>
      <c r="R284" t="str">
        <f>IF(_xlfn.XLOOKUP(A284, sbti!W:W,sbti!X:X, "")="T","T",
IF(_xlfn.XLOOKUP(A284, sbti!W:W, sbti!X:X, "")="C","C",""))</f>
        <v/>
      </c>
      <c r="S284" t="str">
        <f>IF(R284="T",_xlfn.XLOOKUP(A284,sbti!W:W,sbti!Y:Y,""),
IF(R284="C",_xlfn.XLOOKUP(A284,sbti!W:W,sbti!Z:Z,""),
""))</f>
        <v/>
      </c>
    </row>
    <row r="285" spans="1:19">
      <c r="A285" t="str">
        <v>Broadcom</v>
      </c>
      <c r="B285" t="str">
        <f>IF(_xlfn.XLOOKUP(A285, sbti!A:A,sbti!B:B, "")="Targets Set","T",
IF(_xlfn.XLOOKUP(A285, sbti!A:A, sbti!B:B, "")="Committed","C",""))</f>
        <v>C</v>
      </c>
      <c r="C285">
        <f>IF(OR(B285="T", B285="C"),
    _xlfn.XLOOKUP(A285, sbti!A:A, sbti!C:C, ""),
    ""
)</f>
        <v>2030</v>
      </c>
      <c r="D285" t="str">
        <f>IF(_xlfn.XLOOKUP(A285, sbti!A:A,sbti!D:D, "")="Targets Set","T",
IF(_xlfn.XLOOKUP(A285, sbti!A:A, sbti!D:D, "")="Committed","C",""))</f>
        <v/>
      </c>
      <c r="E285" t="str">
        <f>IF(OR(D285="T", D285="C"),
    _xlfn.XLOOKUP(A285, sbti!A:A, sbti!E:E, ""),
    ""
)</f>
        <v/>
      </c>
      <c r="F285" t="str">
        <f>IF(_xlfn.XLOOKUP(A285, sbti!F:F, sbti!G:G, "")="Targets Set","T",
IF(_xlfn.XLOOKUP(A285, sbti!F:F, sbti!G:G, "")="Committed","C",""))</f>
        <v>C</v>
      </c>
      <c r="G285">
        <f>IF(OR('sbti evolution '!F285="T", 'sbti evolution '!F285="C"),
    _xlfn.XLOOKUP('sbti evolution '!A285, sbti!F:F, sbti!H:H, ""),
    ""
)</f>
        <v>2030</v>
      </c>
      <c r="H285" t="str">
        <f>IFERROR(
    IF(INDEX(sbti!J:J, MATCH(A285, sbti!F:F, 0))&lt;&gt;"", "T",
        IF(INDEX(sbti!K:K, MATCH(A285, sbti!F:F, 0))&lt;&gt;"", "C", "")
    ),
"")</f>
        <v>C</v>
      </c>
      <c r="I285">
        <f>IFERROR(
    IF(INDEX(sbti!J:J, MATCH(A285, sbti!F:F, 0))&lt;&gt;"", INDEX(sbti!J:J, MATCH(A285, sbti!F:F, 0)),
        IF(INDEX(sbti!K:K, MATCH(A285, sbti!F:F, 0))&lt;&gt;"", INDEX(sbti!K:K, MATCH(A285, sbti!F:F, 0)), "")
    ),
"")</f>
        <v>2024</v>
      </c>
      <c r="J285" t="str">
        <f>IF(_xlfn.XLOOKUP(A285, sbti!L:L,sbti!M:M, "")="T","T",
IF(_xlfn.XLOOKUP(A285, sbti!L:L, sbti!M:M, "")="C","C",""))</f>
        <v/>
      </c>
      <c r="K285" t="str">
        <f>IF(OR(J285="T", J285="C"),
    _xlfn.XLOOKUP(A285, sbti!L:L,sbti!N:N),
    ""
)</f>
        <v/>
      </c>
      <c r="L285" t="str">
        <f>IF(_xlfn.XLOOKUP(A285, sbti!L:L,sbti!O:O, "")="s","T",
IF(_xlfn.XLOOKUP(A285, sbti!L:L, sbti!O:O, "")="c","C",""))</f>
        <v/>
      </c>
      <c r="M285" t="str">
        <f>IF(L285="T",_xlfn.XLOOKUP(A285,sbti!L:L,sbti!P:P,""),
IF(L285="C",_xlfn.XLOOKUP(A285,sbti!L:L,sbti!Q:Q,""),
""))</f>
        <v/>
      </c>
      <c r="N285" t="str">
        <f>IF(_xlfn.XLOOKUP(A285, sbti!R:R,sbti!S:S, "")="T","T",
IF(_xlfn.XLOOKUP(A285, sbti!R:R, sbti!S:S, "")="C","C",""))</f>
        <v/>
      </c>
      <c r="O285" t="str">
        <f>IF(OR(N285="T", N285="C"),
    _xlfn.XLOOKUP(A285, sbti!R:R,sbti!T:T),
    ""
)</f>
        <v/>
      </c>
      <c r="P285" t="str">
        <f>IFERROR(
    IF(INDEX(sbti!U:U, MATCH(A285, sbti!R:R, 0))&lt;&gt;"", "T",
        IF(INDEX(sbti!V:V, MATCH(A285, sbti!R:R, 0))&lt;&gt;"", "C", "")
    ),
"")</f>
        <v/>
      </c>
      <c r="Q285" t="str">
        <f>IFERROR(
    IF(INDEX(sbti!U:U, MATCH(A285, sbti!R:R, 0))&lt;&gt;"",
       INDEX(sbti!U:U, MATCH(A285, sbti!R:R, 0)),
       IF(INDEX(sbti!V:V, MATCH(A285, sbti!R:R, 0))&lt;&gt;"",
          INDEX(sbti!V:V, MATCH(A285, sbti!R:R, 0)),
          "")
    ),
"")</f>
        <v/>
      </c>
      <c r="R285" t="str">
        <f>IF(_xlfn.XLOOKUP(A285, sbti!W:W,sbti!X:X, "")="T","T",
IF(_xlfn.XLOOKUP(A285, sbti!W:W, sbti!X:X, "")="C","C",""))</f>
        <v/>
      </c>
      <c r="S285" t="str">
        <f>IF(R285="T",_xlfn.XLOOKUP(A285,sbti!W:W,sbti!Y:Y,""),
IF(R285="C",_xlfn.XLOOKUP(A285,sbti!W:W,sbti!Z:Z,""),
""))</f>
        <v/>
      </c>
    </row>
    <row r="286" spans="1:19">
      <c r="A286" t="str">
        <v>Bharat Petroleum</v>
      </c>
      <c r="B286" t="str">
        <f>IF(_xlfn.XLOOKUP(A286, sbti!A:A,sbti!B:B, "")="Targets Set","T",
IF(_xlfn.XLOOKUP(A286, sbti!A:A, sbti!B:B, "")="Committed","C",""))</f>
        <v/>
      </c>
      <c r="C286" t="str">
        <f>IF(OR(B286="T", B286="C"),
    _xlfn.XLOOKUP(A286, sbti!A:A, sbti!C:C, ""),
    ""
)</f>
        <v/>
      </c>
      <c r="D286" t="str">
        <f>IF(_xlfn.XLOOKUP(A286, sbti!A:A,sbti!D:D, "")="Targets Set","T",
IF(_xlfn.XLOOKUP(A286, sbti!A:A, sbti!D:D, "")="Committed","C",""))</f>
        <v/>
      </c>
      <c r="E286" t="str">
        <f>IF(OR(D286="T", D286="C"),
    _xlfn.XLOOKUP(A286, sbti!A:A, sbti!E:E, ""),
    ""
)</f>
        <v/>
      </c>
      <c r="F286" t="str">
        <f>IF(_xlfn.XLOOKUP(A286, sbti!F:F, sbti!G:G, "")="Targets Set","T",
IF(_xlfn.XLOOKUP(A286, sbti!F:F, sbti!G:G, "")="Committed","C",""))</f>
        <v/>
      </c>
      <c r="G286" t="str">
        <f>IF(OR('sbti evolution '!F286="T", 'sbti evolution '!F286="C"),
    _xlfn.XLOOKUP('sbti evolution '!A286, sbti!F:F, sbti!H:H, ""),
    ""
)</f>
        <v/>
      </c>
      <c r="H286" t="str">
        <f>IFERROR(
    IF(INDEX(sbti!J:J, MATCH(A286, sbti!F:F, 0))&lt;&gt;"", "T",
        IF(INDEX(sbti!K:K, MATCH(A286, sbti!F:F, 0))&lt;&gt;"", "C", "")
    ),
"")</f>
        <v/>
      </c>
      <c r="I286" t="str">
        <f>IFERROR(
    IF(INDEX(sbti!J:J, MATCH(A286, sbti!F:F, 0))&lt;&gt;"", INDEX(sbti!J:J, MATCH(A286, sbti!F:F, 0)),
        IF(INDEX(sbti!K:K, MATCH(A286, sbti!F:F, 0))&lt;&gt;"", INDEX(sbti!K:K, MATCH(A286, sbti!F:F, 0)), "")
    ),
"")</f>
        <v/>
      </c>
      <c r="J286" t="str">
        <f>IF(_xlfn.XLOOKUP(A286, sbti!L:L,sbti!M:M, "")="T","T",
IF(_xlfn.XLOOKUP(A286, sbti!L:L, sbti!M:M, "")="C","C",""))</f>
        <v/>
      </c>
      <c r="K286" t="str">
        <f>IF(OR(J286="T", J286="C"),
    _xlfn.XLOOKUP(A286, sbti!L:L,sbti!N:N),
    ""
)</f>
        <v/>
      </c>
      <c r="L286" t="str">
        <f>IF(_xlfn.XLOOKUP(A286, sbti!L:L,sbti!O:O, "")="s","T",
IF(_xlfn.XLOOKUP(A286, sbti!L:L, sbti!O:O, "")="c","C",""))</f>
        <v/>
      </c>
      <c r="M286" t="str">
        <f>IF(L286="T",_xlfn.XLOOKUP(A286,sbti!L:L,sbti!P:P,""),
IF(L286="C",_xlfn.XLOOKUP(A286,sbti!L:L,sbti!Q:Q,""),
""))</f>
        <v/>
      </c>
      <c r="N286" t="str">
        <f>IF(_xlfn.XLOOKUP(A286, sbti!R:R,sbti!S:S, "")="T","T",
IF(_xlfn.XLOOKUP(A286, sbti!R:R, sbti!S:S, "")="C","C",""))</f>
        <v/>
      </c>
      <c r="O286" t="str">
        <f>IF(OR(N286="T", N286="C"),
    _xlfn.XLOOKUP(A286, sbti!R:R,sbti!T:T),
    ""
)</f>
        <v/>
      </c>
      <c r="P286" t="str">
        <f>IFERROR(
    IF(INDEX(sbti!U:U, MATCH(A286, sbti!R:R, 0))&lt;&gt;"", "T",
        IF(INDEX(sbti!V:V, MATCH(A286, sbti!R:R, 0))&lt;&gt;"", "C", "")
    ),
"")</f>
        <v/>
      </c>
      <c r="Q286" t="str">
        <f>IFERROR(
    IF(INDEX(sbti!U:U, MATCH(A286, sbti!R:R, 0))&lt;&gt;"",
       INDEX(sbti!U:U, MATCH(A286, sbti!R:R, 0)),
       IF(INDEX(sbti!V:V, MATCH(A286, sbti!R:R, 0))&lt;&gt;"",
          INDEX(sbti!V:V, MATCH(A286, sbti!R:R, 0)),
          "")
    ),
"")</f>
        <v/>
      </c>
      <c r="R286" t="str">
        <f>IF(_xlfn.XLOOKUP(A286, sbti!W:W,sbti!X:X, "")="T","T",
IF(_xlfn.XLOOKUP(A286, sbti!W:W, sbti!X:X, "")="C","C",""))</f>
        <v/>
      </c>
      <c r="S286" t="str">
        <f>IF(R286="T",_xlfn.XLOOKUP(A286,sbti!W:W,sbti!Y:Y,""),
IF(R286="C",_xlfn.XLOOKUP(A286,sbti!W:W,sbti!Z:Z,""),
""))</f>
        <v/>
      </c>
    </row>
    <row r="287" spans="1:19">
      <c r="A287" t="str">
        <v>VTB Bank</v>
      </c>
      <c r="B287" t="str">
        <f>IF(_xlfn.XLOOKUP(A287, sbti!A:A,sbti!B:B, "")="Targets Set","T",
IF(_xlfn.XLOOKUP(A287, sbti!A:A, sbti!B:B, "")="Committed","C",""))</f>
        <v/>
      </c>
      <c r="C287" t="str">
        <f>IF(OR(B287="T", B287="C"),
    _xlfn.XLOOKUP(A287, sbti!A:A, sbti!C:C, ""),
    ""
)</f>
        <v/>
      </c>
      <c r="D287" t="str">
        <f>IF(_xlfn.XLOOKUP(A287, sbti!A:A,sbti!D:D, "")="Targets Set","T",
IF(_xlfn.XLOOKUP(A287, sbti!A:A, sbti!D:D, "")="Committed","C",""))</f>
        <v/>
      </c>
      <c r="E287" t="str">
        <f>IF(OR(D287="T", D287="C"),
    _xlfn.XLOOKUP(A287, sbti!A:A, sbti!E:E, ""),
    ""
)</f>
        <v/>
      </c>
      <c r="F287" t="str">
        <f>IF(_xlfn.XLOOKUP(A287, sbti!F:F, sbti!G:G, "")="Targets Set","T",
IF(_xlfn.XLOOKUP(A287, sbti!F:F, sbti!G:G, "")="Committed","C",""))</f>
        <v/>
      </c>
      <c r="G287" t="str">
        <f>IF(OR('sbti evolution '!F287="T", 'sbti evolution '!F287="C"),
    _xlfn.XLOOKUP('sbti evolution '!A287, sbti!F:F, sbti!H:H, ""),
    ""
)</f>
        <v/>
      </c>
      <c r="H287" t="str">
        <f>IFERROR(
    IF(INDEX(sbti!J:J, MATCH(A287, sbti!F:F, 0))&lt;&gt;"", "T",
        IF(INDEX(sbti!K:K, MATCH(A287, sbti!F:F, 0))&lt;&gt;"", "C", "")
    ),
"")</f>
        <v/>
      </c>
      <c r="I287" t="str">
        <f>IFERROR(
    IF(INDEX(sbti!J:J, MATCH(A287, sbti!F:F, 0))&lt;&gt;"", INDEX(sbti!J:J, MATCH(A287, sbti!F:F, 0)),
        IF(INDEX(sbti!K:K, MATCH(A287, sbti!F:F, 0))&lt;&gt;"", INDEX(sbti!K:K, MATCH(A287, sbti!F:F, 0)), "")
    ),
"")</f>
        <v/>
      </c>
      <c r="J287" t="str">
        <f>IF(_xlfn.XLOOKUP(A287, sbti!L:L,sbti!M:M, "")="T","T",
IF(_xlfn.XLOOKUP(A287, sbti!L:L, sbti!M:M, "")="C","C",""))</f>
        <v/>
      </c>
      <c r="K287" t="str">
        <f>IF(OR(J287="T", J287="C"),
    _xlfn.XLOOKUP(A287, sbti!L:L,sbti!N:N),
    ""
)</f>
        <v/>
      </c>
      <c r="L287" t="str">
        <f>IF(_xlfn.XLOOKUP(A287, sbti!L:L,sbti!O:O, "")="s","T",
IF(_xlfn.XLOOKUP(A287, sbti!L:L, sbti!O:O, "")="c","C",""))</f>
        <v/>
      </c>
      <c r="M287" t="str">
        <f>IF(L287="T",_xlfn.XLOOKUP(A287,sbti!L:L,sbti!P:P,""),
IF(L287="C",_xlfn.XLOOKUP(A287,sbti!L:L,sbti!Q:Q,""),
""))</f>
        <v/>
      </c>
      <c r="N287" t="str">
        <f>IF(_xlfn.XLOOKUP(A287, sbti!R:R,sbti!S:S, "")="T","T",
IF(_xlfn.XLOOKUP(A287, sbti!R:R, sbti!S:S, "")="C","C",""))</f>
        <v/>
      </c>
      <c r="O287" t="str">
        <f>IF(OR(N287="T", N287="C"),
    _xlfn.XLOOKUP(A287, sbti!R:R,sbti!T:T),
    ""
)</f>
        <v/>
      </c>
      <c r="P287" t="str">
        <f>IFERROR(
    IF(INDEX(sbti!U:U, MATCH(A287, sbti!R:R, 0))&lt;&gt;"", "T",
        IF(INDEX(sbti!V:V, MATCH(A287, sbti!R:R, 0))&lt;&gt;"", "C", "")
    ),
"")</f>
        <v/>
      </c>
      <c r="Q287" t="str">
        <f>IFERROR(
    IF(INDEX(sbti!U:U, MATCH(A287, sbti!R:R, 0))&lt;&gt;"",
       INDEX(sbti!U:U, MATCH(A287, sbti!R:R, 0)),
       IF(INDEX(sbti!V:V, MATCH(A287, sbti!R:R, 0))&lt;&gt;"",
          INDEX(sbti!V:V, MATCH(A287, sbti!R:R, 0)),
          "")
    ),
"")</f>
        <v/>
      </c>
      <c r="R287" t="str">
        <f>IF(_xlfn.XLOOKUP(A287, sbti!W:W,sbti!X:X, "")="T","T",
IF(_xlfn.XLOOKUP(A287, sbti!W:W, sbti!X:X, "")="C","C",""))</f>
        <v/>
      </c>
      <c r="S287" t="str">
        <f>IF(R287="T",_xlfn.XLOOKUP(A287,sbti!W:W,sbti!Y:Y,""),
IF(R287="C",_xlfn.XLOOKUP(A287,sbti!W:W,sbti!Z:Z,""),
""))</f>
        <v/>
      </c>
    </row>
    <row r="288" spans="1:19">
      <c r="A288" t="str">
        <v>Novartis</v>
      </c>
      <c r="B288" t="str">
        <f>IF(_xlfn.XLOOKUP(A288, sbti!A:A,sbti!B:B, "")="Targets Set","T",
IF(_xlfn.XLOOKUP(A288, sbti!A:A, sbti!B:B, "")="Committed","C",""))</f>
        <v>T</v>
      </c>
      <c r="C288">
        <f>IF(OR(B288="T", B288="C"),
    _xlfn.XLOOKUP(A288, sbti!A:A, sbti!C:C, ""),
    ""
)</f>
        <v>2030</v>
      </c>
      <c r="D288" t="str">
        <f>IF(_xlfn.XLOOKUP(A288, sbti!A:A,sbti!D:D, "")="Targets Set","T",
IF(_xlfn.XLOOKUP(A288, sbti!A:A, sbti!D:D, "")="Committed","C",""))</f>
        <v>T</v>
      </c>
      <c r="E288">
        <f>IF(OR(D288="T", D288="C"),
    _xlfn.XLOOKUP(A288, sbti!A:A, sbti!E:E, ""),
    ""
)</f>
        <v>2040</v>
      </c>
      <c r="F288" t="str">
        <f>IF(_xlfn.XLOOKUP(A288, sbti!F:F, sbti!G:G, "")="Targets Set","T",
IF(_xlfn.XLOOKUP(A288, sbti!F:F, sbti!G:G, "")="Committed","C",""))</f>
        <v>T</v>
      </c>
      <c r="G288">
        <f>IF(OR('sbti evolution '!F288="T", 'sbti evolution '!F288="C"),
    _xlfn.XLOOKUP('sbti evolution '!A288, sbti!F:F, sbti!H:H, ""),
    ""
)</f>
        <v>2030</v>
      </c>
      <c r="H288" t="str">
        <f>IFERROR(
    IF(INDEX(sbti!J:J, MATCH(A288, sbti!F:F, 0))&lt;&gt;"", "T",
        IF(INDEX(sbti!K:K, MATCH(A288, sbti!F:F, 0))&lt;&gt;"", "C", "")
    ),
"")</f>
        <v>T</v>
      </c>
      <c r="I288">
        <f>IFERROR(
    IF(INDEX(sbti!J:J, MATCH(A288, sbti!F:F, 0))&lt;&gt;"", INDEX(sbti!J:J, MATCH(A288, sbti!F:F, 0)),
        IF(INDEX(sbti!K:K, MATCH(A288, sbti!F:F, 0))&lt;&gt;"", INDEX(sbti!K:K, MATCH(A288, sbti!F:F, 0)), "")
    ),
"")</f>
        <v>2040</v>
      </c>
      <c r="J288" t="str">
        <f>IF(_xlfn.XLOOKUP(A288, sbti!L:L,sbti!M:M, "")="T","T",
IF(_xlfn.XLOOKUP(A288, sbti!L:L, sbti!M:M, "")="C","C",""))</f>
        <v>T</v>
      </c>
      <c r="K288">
        <f>IF(OR(J288="T", J288="C"),
    _xlfn.XLOOKUP(A288, sbti!L:L,sbti!N:N),
    ""
)</f>
        <v>2030</v>
      </c>
      <c r="L288" t="str">
        <f>IF(_xlfn.XLOOKUP(A288, sbti!L:L,sbti!O:O, "")="s","T",
IF(_xlfn.XLOOKUP(A288, sbti!L:L, sbti!O:O, "")="c","C",""))</f>
        <v/>
      </c>
      <c r="M288" t="str">
        <f>IF(L288="T",_xlfn.XLOOKUP(A288,sbti!L:L,sbti!P:P,""),
IF(L288="C",_xlfn.XLOOKUP(A288,sbti!L:L,sbti!Q:Q,""),
""))</f>
        <v/>
      </c>
      <c r="N288" t="str">
        <f>IF(_xlfn.XLOOKUP(A288, sbti!R:R,sbti!S:S, "")="T","T",
IF(_xlfn.XLOOKUP(A288, sbti!R:R, sbti!S:S, "")="C","C",""))</f>
        <v>T</v>
      </c>
      <c r="O288">
        <f>IF(OR(N288="T", N288="C"),
    _xlfn.XLOOKUP(A288, sbti!R:R,sbti!T:T),
    ""
)</f>
        <v>2030</v>
      </c>
      <c r="P288" t="str">
        <f>IFERROR(
    IF(INDEX(sbti!U:U, MATCH(A288, sbti!R:R, 0))&lt;&gt;"", "T",
        IF(INDEX(sbti!V:V, MATCH(A288, sbti!R:R, 0))&lt;&gt;"", "C", "")
    ),
"")</f>
        <v>C</v>
      </c>
      <c r="Q288">
        <f>IFERROR(
    IF(INDEX(sbti!U:U, MATCH(A288, sbti!R:R, 0))&lt;&gt;"",
       INDEX(sbti!U:U, MATCH(A288, sbti!R:R, 0)),
       IF(INDEX(sbti!V:V, MATCH(A288, sbti!R:R, 0))&lt;&gt;"",
          INDEX(sbti!V:V, MATCH(A288, sbti!R:R, 0)),
          "")
    ),
"")</f>
        <v>2030</v>
      </c>
      <c r="R288" t="str">
        <f>IF(_xlfn.XLOOKUP(A288, sbti!W:W,sbti!X:X, "")="T","T",
IF(_xlfn.XLOOKUP(A288, sbti!W:W, sbti!X:X, "")="C","C",""))</f>
        <v>T</v>
      </c>
      <c r="S288">
        <f>IF(R288="T",_xlfn.XLOOKUP(A288,sbti!W:W,sbti!Y:Y,""),
IF(R288="C",_xlfn.XLOOKUP(A288,sbti!W:W,sbti!Z:Z,""),
""))</f>
        <v>2030</v>
      </c>
    </row>
    <row r="289" spans="1:19">
      <c r="A289" t="str">
        <v>Deere</v>
      </c>
      <c r="B289" t="str">
        <f>IF(_xlfn.XLOOKUP(A289, sbti!A:A,sbti!B:B, "")="Targets Set","T",
IF(_xlfn.XLOOKUP(A289, sbti!A:A, sbti!B:B, "")="Committed","C",""))</f>
        <v>T</v>
      </c>
      <c r="C289">
        <f>IF(OR(B289="T", B289="C"),
    _xlfn.XLOOKUP(A289, sbti!A:A, sbti!C:C, ""),
    ""
)</f>
        <v>2030</v>
      </c>
      <c r="D289" t="str">
        <f>IF(_xlfn.XLOOKUP(A289, sbti!A:A,sbti!D:D, "")="Targets Set","T",
IF(_xlfn.XLOOKUP(A289, sbti!A:A, sbti!D:D, "")="Committed","C",""))</f>
        <v/>
      </c>
      <c r="E289" t="str">
        <f>IF(OR(D289="T", D289="C"),
    _xlfn.XLOOKUP(A289, sbti!A:A, sbti!E:E, ""),
    ""
)</f>
        <v/>
      </c>
      <c r="F289" t="str">
        <f>IF(_xlfn.XLOOKUP(A289, sbti!F:F, sbti!G:G, "")="Targets Set","T",
IF(_xlfn.XLOOKUP(A289, sbti!F:F, sbti!G:G, "")="Committed","C",""))</f>
        <v>T</v>
      </c>
      <c r="G289">
        <f>IF(OR('sbti evolution '!F289="T", 'sbti evolution '!F289="C"),
    _xlfn.XLOOKUP('sbti evolution '!A289, sbti!F:F, sbti!H:H, ""),
    ""
)</f>
        <v>2030</v>
      </c>
      <c r="H289" t="str">
        <f>IFERROR(
    IF(INDEX(sbti!J:J, MATCH(A289, sbti!F:F, 0))&lt;&gt;"", "T",
        IF(INDEX(sbti!K:K, MATCH(A289, sbti!F:F, 0))&lt;&gt;"", "C", "")
    ),
"")</f>
        <v>C</v>
      </c>
      <c r="I289">
        <f>IFERROR(
    IF(INDEX(sbti!J:J, MATCH(A289, sbti!F:F, 0))&lt;&gt;"", INDEX(sbti!J:J, MATCH(A289, sbti!F:F, 0)),
        IF(INDEX(sbti!K:K, MATCH(A289, sbti!F:F, 0))&lt;&gt;"", INDEX(sbti!K:K, MATCH(A289, sbti!F:F, 0)), "")
    ),
"")</f>
        <v>2022</v>
      </c>
      <c r="J289" t="str">
        <f>IF(_xlfn.XLOOKUP(A289, sbti!L:L,sbti!M:M, "")="T","T",
IF(_xlfn.XLOOKUP(A289, sbti!L:L, sbti!M:M, "")="C","C",""))</f>
        <v>T</v>
      </c>
      <c r="K289">
        <f>IF(OR(J289="T", J289="C"),
    _xlfn.XLOOKUP(A289, sbti!L:L,sbti!N:N),
    ""
)</f>
        <v>2030</v>
      </c>
      <c r="L289" t="str">
        <f>IF(_xlfn.XLOOKUP(A289, sbti!L:L,sbti!O:O, "")="s","T",
IF(_xlfn.XLOOKUP(A289, sbti!L:L, sbti!O:O, "")="c","C",""))</f>
        <v/>
      </c>
      <c r="M289" t="str">
        <f>IF(L289="T",_xlfn.XLOOKUP(A289,sbti!L:L,sbti!P:P,""),
IF(L289="C",_xlfn.XLOOKUP(A289,sbti!L:L,sbti!Q:Q,""),
""))</f>
        <v/>
      </c>
      <c r="N289" t="str">
        <f>IF(_xlfn.XLOOKUP(A289, sbti!R:R,sbti!S:S, "")="T","T",
IF(_xlfn.XLOOKUP(A289, sbti!R:R, sbti!S:S, "")="C","C",""))</f>
        <v>C</v>
      </c>
      <c r="O289">
        <f>IF(OR(N289="T", N289="C"),
    _xlfn.XLOOKUP(A289, sbti!R:R,sbti!T:T),
    ""
)</f>
        <v>2030</v>
      </c>
      <c r="P289" t="str">
        <f>IFERROR(
    IF(INDEX(sbti!U:U, MATCH(A289, sbti!R:R, 0))&lt;&gt;"", "T",
        IF(INDEX(sbti!V:V, MATCH(A289, sbti!R:R, 0))&lt;&gt;"", "C", "")
    ),
"")</f>
        <v/>
      </c>
      <c r="Q289" t="str">
        <f>IFERROR(
    IF(INDEX(sbti!U:U, MATCH(A289, sbti!R:R, 0))&lt;&gt;"",
       INDEX(sbti!U:U, MATCH(A289, sbti!R:R, 0)),
       IF(INDEX(sbti!V:V, MATCH(A289, sbti!R:R, 0))&lt;&gt;"",
          INDEX(sbti!V:V, MATCH(A289, sbti!R:R, 0)),
          "")
    ),
"")</f>
        <v/>
      </c>
      <c r="R289" t="str">
        <f>IF(_xlfn.XLOOKUP(A289, sbti!W:W,sbti!X:X, "")="T","T",
IF(_xlfn.XLOOKUP(A289, sbti!W:W, sbti!X:X, "")="C","C",""))</f>
        <v/>
      </c>
      <c r="S289" t="str">
        <f>IF(R289="T",_xlfn.XLOOKUP(A289,sbti!W:W,sbti!Y:Y,""),
IF(R289="C",_xlfn.XLOOKUP(A289,sbti!W:W,sbti!Z:Z,""),
""))</f>
        <v/>
      </c>
    </row>
    <row r="290" spans="1:19">
      <c r="A290" t="str">
        <v>Jinneng Holding Group</v>
      </c>
      <c r="B290" t="str">
        <f>IF(_xlfn.XLOOKUP(A290, sbti!A:A,sbti!B:B, "")="Targets Set","T",
IF(_xlfn.XLOOKUP(A290, sbti!A:A, sbti!B:B, "")="Committed","C",""))</f>
        <v/>
      </c>
      <c r="C290" t="str">
        <f>IF(OR(B290="T", B290="C"),
    _xlfn.XLOOKUP(A290, sbti!A:A, sbti!C:C, ""),
    ""
)</f>
        <v/>
      </c>
      <c r="D290" t="str">
        <f>IF(_xlfn.XLOOKUP(A290, sbti!A:A,sbti!D:D, "")="Targets Set","T",
IF(_xlfn.XLOOKUP(A290, sbti!A:A, sbti!D:D, "")="Committed","C",""))</f>
        <v/>
      </c>
      <c r="E290" t="str">
        <f>IF(OR(D290="T", D290="C"),
    _xlfn.XLOOKUP(A290, sbti!A:A, sbti!E:E, ""),
    ""
)</f>
        <v/>
      </c>
      <c r="F290" t="str">
        <f>IF(_xlfn.XLOOKUP(A290, sbti!F:F, sbti!G:G, "")="Targets Set","T",
IF(_xlfn.XLOOKUP(A290, sbti!F:F, sbti!G:G, "")="Committed","C",""))</f>
        <v/>
      </c>
      <c r="G290" t="str">
        <f>IF(OR('sbti evolution '!F290="T", 'sbti evolution '!F290="C"),
    _xlfn.XLOOKUP('sbti evolution '!A290, sbti!F:F, sbti!H:H, ""),
    ""
)</f>
        <v/>
      </c>
      <c r="H290" t="str">
        <f>IFERROR(
    IF(INDEX(sbti!J:J, MATCH(A290, sbti!F:F, 0))&lt;&gt;"", "T",
        IF(INDEX(sbti!K:K, MATCH(A290, sbti!F:F, 0))&lt;&gt;"", "C", "")
    ),
"")</f>
        <v/>
      </c>
      <c r="I290" t="str">
        <f>IFERROR(
    IF(INDEX(sbti!J:J, MATCH(A290, sbti!F:F, 0))&lt;&gt;"", INDEX(sbti!J:J, MATCH(A290, sbti!F:F, 0)),
        IF(INDEX(sbti!K:K, MATCH(A290, sbti!F:F, 0))&lt;&gt;"", INDEX(sbti!K:K, MATCH(A290, sbti!F:F, 0)), "")
    ),
"")</f>
        <v/>
      </c>
      <c r="J290" t="str">
        <f>IF(_xlfn.XLOOKUP(A290, sbti!L:L,sbti!M:M, "")="T","T",
IF(_xlfn.XLOOKUP(A290, sbti!L:L, sbti!M:M, "")="C","C",""))</f>
        <v/>
      </c>
      <c r="K290" t="str">
        <f>IF(OR(J290="T", J290="C"),
    _xlfn.XLOOKUP(A290, sbti!L:L,sbti!N:N),
    ""
)</f>
        <v/>
      </c>
      <c r="L290" t="str">
        <f>IF(_xlfn.XLOOKUP(A290, sbti!L:L,sbti!O:O, "")="s","T",
IF(_xlfn.XLOOKUP(A290, sbti!L:L, sbti!O:O, "")="c","C",""))</f>
        <v/>
      </c>
      <c r="M290" t="str">
        <f>IF(L290="T",_xlfn.XLOOKUP(A290,sbti!L:L,sbti!P:P,""),
IF(L290="C",_xlfn.XLOOKUP(A290,sbti!L:L,sbti!Q:Q,""),
""))</f>
        <v/>
      </c>
      <c r="N290" t="str">
        <f>IF(_xlfn.XLOOKUP(A290, sbti!R:R,sbti!S:S, "")="T","T",
IF(_xlfn.XLOOKUP(A290, sbti!R:R, sbti!S:S, "")="C","C",""))</f>
        <v/>
      </c>
      <c r="O290" t="str">
        <f>IF(OR(N290="T", N290="C"),
    _xlfn.XLOOKUP(A290, sbti!R:R,sbti!T:T),
    ""
)</f>
        <v/>
      </c>
      <c r="P290" t="str">
        <f>IFERROR(
    IF(INDEX(sbti!U:U, MATCH(A290, sbti!R:R, 0))&lt;&gt;"", "T",
        IF(INDEX(sbti!V:V, MATCH(A290, sbti!R:R, 0))&lt;&gt;"", "C", "")
    ),
"")</f>
        <v/>
      </c>
      <c r="Q290" t="str">
        <f>IFERROR(
    IF(INDEX(sbti!U:U, MATCH(A290, sbti!R:R, 0))&lt;&gt;"",
       INDEX(sbti!U:U, MATCH(A290, sbti!R:R, 0)),
       IF(INDEX(sbti!V:V, MATCH(A290, sbti!R:R, 0))&lt;&gt;"",
          INDEX(sbti!V:V, MATCH(A290, sbti!R:R, 0)),
          "")
    ),
"")</f>
        <v/>
      </c>
      <c r="R290" t="str">
        <f>IF(_xlfn.XLOOKUP(A290, sbti!W:W,sbti!X:X, "")="T","T",
IF(_xlfn.XLOOKUP(A290, sbti!W:W, sbti!X:X, "")="C","C",""))</f>
        <v/>
      </c>
      <c r="S290" t="str">
        <f>IF(R290="T",_xlfn.XLOOKUP(A290,sbti!W:W,sbti!Y:Y,""),
IF(R290="C",_xlfn.XLOOKUP(A290,sbti!W:W,sbti!Z:Z,""),
""))</f>
        <v/>
      </c>
    </row>
    <row r="291" spans="1:19">
      <c r="A291" t="str">
        <v>Nike</v>
      </c>
      <c r="B291" t="str">
        <f>IF(_xlfn.XLOOKUP(A291, sbti!A:A,sbti!B:B, "")="Targets Set","T",
IF(_xlfn.XLOOKUP(A291, sbti!A:A, sbti!B:B, "")="Committed","C",""))</f>
        <v>T</v>
      </c>
      <c r="C291">
        <f>IF(OR(B291="T", B291="C"),
    _xlfn.XLOOKUP(A291, sbti!A:A, sbti!C:C, ""),
    ""
)</f>
        <v>2030</v>
      </c>
      <c r="D291" t="str">
        <f>IF(_xlfn.XLOOKUP(A291, sbti!A:A,sbti!D:D, "")="Targets Set","T",
IF(_xlfn.XLOOKUP(A291, sbti!A:A, sbti!D:D, "")="Committed","C",""))</f>
        <v/>
      </c>
      <c r="E291" t="str">
        <f>IF(OR(D291="T", D291="C"),
    _xlfn.XLOOKUP(A291, sbti!A:A, sbti!E:E, ""),
    ""
)</f>
        <v/>
      </c>
      <c r="F291" t="str">
        <f>IF(_xlfn.XLOOKUP(A291, sbti!F:F, sbti!G:G, "")="Targets Set","T",
IF(_xlfn.XLOOKUP(A291, sbti!F:F, sbti!G:G, "")="Committed","C",""))</f>
        <v>T</v>
      </c>
      <c r="G291">
        <f>IF(OR('sbti evolution '!F291="T", 'sbti evolution '!F291="C"),
    _xlfn.XLOOKUP('sbti evolution '!A291, sbti!F:F, sbti!H:H, ""),
    ""
)</f>
        <v>2030</v>
      </c>
      <c r="H291" t="str">
        <f>IFERROR(
    IF(INDEX(sbti!J:J, MATCH(A291, sbti!F:F, 0))&lt;&gt;"", "T",
        IF(INDEX(sbti!K:K, MATCH(A291, sbti!F:F, 0))&lt;&gt;"", "C", "")
    ),
"")</f>
        <v>C</v>
      </c>
      <c r="I291">
        <f>IFERROR(
    IF(INDEX(sbti!J:J, MATCH(A291, sbti!F:F, 0))&lt;&gt;"", INDEX(sbti!J:J, MATCH(A291, sbti!F:F, 0)),
        IF(INDEX(sbti!K:K, MATCH(A291, sbti!F:F, 0))&lt;&gt;"", INDEX(sbti!K:K, MATCH(A291, sbti!F:F, 0)), "")
    ),
"")</f>
        <v>2019</v>
      </c>
      <c r="J291" t="str">
        <f>IF(_xlfn.XLOOKUP(A291, sbti!L:L,sbti!M:M, "")="T","T",
IF(_xlfn.XLOOKUP(A291, sbti!L:L, sbti!M:M, "")="C","C",""))</f>
        <v>T</v>
      </c>
      <c r="K291">
        <f>IF(OR(J291="T", J291="C"),
    _xlfn.XLOOKUP(A291, sbti!L:L,sbti!N:N),
    ""
)</f>
        <v>2030</v>
      </c>
      <c r="L291" t="str">
        <f>IF(_xlfn.XLOOKUP(A291, sbti!L:L,sbti!O:O, "")="s","T",
IF(_xlfn.XLOOKUP(A291, sbti!L:L, sbti!O:O, "")="c","C",""))</f>
        <v/>
      </c>
      <c r="M291" t="str">
        <f>IF(L291="T",_xlfn.XLOOKUP(A291,sbti!L:L,sbti!P:P,""),
IF(L291="C",_xlfn.XLOOKUP(A291,sbti!L:L,sbti!Q:Q,""),
""))</f>
        <v/>
      </c>
      <c r="N291" t="str">
        <f>IF(_xlfn.XLOOKUP(A291, sbti!R:R,sbti!S:S, "")="T","T",
IF(_xlfn.XLOOKUP(A291, sbti!R:R, sbti!S:S, "")="C","C",""))</f>
        <v>T</v>
      </c>
      <c r="O291">
        <f>IF(OR(N291="T", N291="C"),
    _xlfn.XLOOKUP(A291, sbti!R:R,sbti!T:T),
    ""
)</f>
        <v>2030</v>
      </c>
      <c r="P291" t="str">
        <f>IFERROR(
    IF(INDEX(sbti!U:U, MATCH(A291, sbti!R:R, 0))&lt;&gt;"", "T",
        IF(INDEX(sbti!V:V, MATCH(A291, sbti!R:R, 0))&lt;&gt;"", "C", "")
    ),
"")</f>
        <v>C</v>
      </c>
      <c r="Q291">
        <f>IFERROR(
    IF(INDEX(sbti!U:U, MATCH(A291, sbti!R:R, 0))&lt;&gt;"",
       INDEX(sbti!U:U, MATCH(A291, sbti!R:R, 0)),
       IF(INDEX(sbti!V:V, MATCH(A291, sbti!R:R, 0))&lt;&gt;"",
          INDEX(sbti!V:V, MATCH(A291, sbti!R:R, 0)),
          "")
    ),
"")</f>
        <v>2030</v>
      </c>
      <c r="R291" t="str">
        <f>IF(_xlfn.XLOOKUP(A291, sbti!W:W,sbti!X:X, "")="T","T",
IF(_xlfn.XLOOKUP(A291, sbti!W:W, sbti!X:X, "")="C","C",""))</f>
        <v>T</v>
      </c>
      <c r="S291">
        <f>IF(R291="T",_xlfn.XLOOKUP(A291,sbti!W:W,sbti!Y:Y,""),
IF(R291="C",_xlfn.XLOOKUP(A291,sbti!W:W,sbti!Z:Z,""),
""))</f>
        <v>2030</v>
      </c>
    </row>
    <row r="292" spans="1:19">
      <c r="A292" t="str">
        <v>Dongfeng Motor</v>
      </c>
      <c r="B292" t="str">
        <f>IF(_xlfn.XLOOKUP(A292, sbti!A:A,sbti!B:B, "")="Targets Set","T",
IF(_xlfn.XLOOKUP(A292, sbti!A:A, sbti!B:B, "")="Committed","C",""))</f>
        <v/>
      </c>
      <c r="C292" t="str">
        <f>IF(OR(B292="T", B292="C"),
    _xlfn.XLOOKUP(A292, sbti!A:A, sbti!C:C, ""),
    ""
)</f>
        <v/>
      </c>
      <c r="D292" t="str">
        <f>IF(_xlfn.XLOOKUP(A292, sbti!A:A,sbti!D:D, "")="Targets Set","T",
IF(_xlfn.XLOOKUP(A292, sbti!A:A, sbti!D:D, "")="Committed","C",""))</f>
        <v/>
      </c>
      <c r="E292" t="str">
        <f>IF(OR(D292="T", D292="C"),
    _xlfn.XLOOKUP(A292, sbti!A:A, sbti!E:E, ""),
    ""
)</f>
        <v/>
      </c>
      <c r="F292" t="str">
        <f>IF(_xlfn.XLOOKUP(A292, sbti!F:F, sbti!G:G, "")="Targets Set","T",
IF(_xlfn.XLOOKUP(A292, sbti!F:F, sbti!G:G, "")="Committed","C",""))</f>
        <v/>
      </c>
      <c r="G292" t="str">
        <f>IF(OR('sbti evolution '!F292="T", 'sbti evolution '!F292="C"),
    _xlfn.XLOOKUP('sbti evolution '!A292, sbti!F:F, sbti!H:H, ""),
    ""
)</f>
        <v/>
      </c>
      <c r="H292" t="str">
        <f>IFERROR(
    IF(INDEX(sbti!J:J, MATCH(A292, sbti!F:F, 0))&lt;&gt;"", "T",
        IF(INDEX(sbti!K:K, MATCH(A292, sbti!F:F, 0))&lt;&gt;"", "C", "")
    ),
"")</f>
        <v/>
      </c>
      <c r="I292" t="str">
        <f>IFERROR(
    IF(INDEX(sbti!J:J, MATCH(A292, sbti!F:F, 0))&lt;&gt;"", INDEX(sbti!J:J, MATCH(A292, sbti!F:F, 0)),
        IF(INDEX(sbti!K:K, MATCH(A292, sbti!F:F, 0))&lt;&gt;"", INDEX(sbti!K:K, MATCH(A292, sbti!F:F, 0)), "")
    ),
"")</f>
        <v/>
      </c>
      <c r="J292" t="str">
        <f>IF(_xlfn.XLOOKUP(A292, sbti!L:L,sbti!M:M, "")="T","T",
IF(_xlfn.XLOOKUP(A292, sbti!L:L, sbti!M:M, "")="C","C",""))</f>
        <v/>
      </c>
      <c r="K292" t="str">
        <f>IF(OR(J292="T", J292="C"),
    _xlfn.XLOOKUP(A292, sbti!L:L,sbti!N:N),
    ""
)</f>
        <v/>
      </c>
      <c r="L292" t="str">
        <f>IF(_xlfn.XLOOKUP(A292, sbti!L:L,sbti!O:O, "")="s","T",
IF(_xlfn.XLOOKUP(A292, sbti!L:L, sbti!O:O, "")="c","C",""))</f>
        <v/>
      </c>
      <c r="M292" t="str">
        <f>IF(L292="T",_xlfn.XLOOKUP(A292,sbti!L:L,sbti!P:P,""),
IF(L292="C",_xlfn.XLOOKUP(A292,sbti!L:L,sbti!Q:Q,""),
""))</f>
        <v/>
      </c>
      <c r="N292" t="str">
        <f>IF(_xlfn.XLOOKUP(A292, sbti!R:R,sbti!S:S, "")="T","T",
IF(_xlfn.XLOOKUP(A292, sbti!R:R, sbti!S:S, "")="C","C",""))</f>
        <v/>
      </c>
      <c r="O292" t="str">
        <f>IF(OR(N292="T", N292="C"),
    _xlfn.XLOOKUP(A292, sbti!R:R,sbti!T:T),
    ""
)</f>
        <v/>
      </c>
      <c r="P292" t="str">
        <f>IFERROR(
    IF(INDEX(sbti!U:U, MATCH(A292, sbti!R:R, 0))&lt;&gt;"", "T",
        IF(INDEX(sbti!V:V, MATCH(A292, sbti!R:R, 0))&lt;&gt;"", "C", "")
    ),
"")</f>
        <v/>
      </c>
      <c r="Q292" t="str">
        <f>IFERROR(
    IF(INDEX(sbti!U:U, MATCH(A292, sbti!R:R, 0))&lt;&gt;"",
       INDEX(sbti!U:U, MATCH(A292, sbti!R:R, 0)),
       IF(INDEX(sbti!V:V, MATCH(A292, sbti!R:R, 0))&lt;&gt;"",
          INDEX(sbti!V:V, MATCH(A292, sbti!R:R, 0)),
          "")
    ),
"")</f>
        <v/>
      </c>
      <c r="R292" t="str">
        <f>IF(_xlfn.XLOOKUP(A292, sbti!W:W,sbti!X:X, "")="T","T",
IF(_xlfn.XLOOKUP(A292, sbti!W:W, sbti!X:X, "")="C","C",""))</f>
        <v/>
      </c>
      <c r="S292" t="str">
        <f>IF(R292="T",_xlfn.XLOOKUP(A292,sbti!W:W,sbti!Y:Y,""),
IF(R292="C",_xlfn.XLOOKUP(A292,sbti!W:W,sbti!Z:Z,""),
""))</f>
        <v/>
      </c>
    </row>
    <row r="293" spans="1:19">
      <c r="A293" t="str">
        <v>Jingye Group</v>
      </c>
      <c r="B293" t="str">
        <f>IF(_xlfn.XLOOKUP(A293, sbti!A:A,sbti!B:B, "")="Targets Set","T",
IF(_xlfn.XLOOKUP(A293, sbti!A:A, sbti!B:B, "")="Committed","C",""))</f>
        <v/>
      </c>
      <c r="C293" t="str">
        <f>IF(OR(B293="T", B293="C"),
    _xlfn.XLOOKUP(A293, sbti!A:A, sbti!C:C, ""),
    ""
)</f>
        <v/>
      </c>
      <c r="D293" t="str">
        <f>IF(_xlfn.XLOOKUP(A293, sbti!A:A,sbti!D:D, "")="Targets Set","T",
IF(_xlfn.XLOOKUP(A293, sbti!A:A, sbti!D:D, "")="Committed","C",""))</f>
        <v/>
      </c>
      <c r="E293" t="str">
        <f>IF(OR(D293="T", D293="C"),
    _xlfn.XLOOKUP(A293, sbti!A:A, sbti!E:E, ""),
    ""
)</f>
        <v/>
      </c>
      <c r="F293" t="str">
        <f>IF(_xlfn.XLOOKUP(A293, sbti!F:F, sbti!G:G, "")="Targets Set","T",
IF(_xlfn.XLOOKUP(A293, sbti!F:F, sbti!G:G, "")="Committed","C",""))</f>
        <v/>
      </c>
      <c r="G293" t="str">
        <f>IF(OR('sbti evolution '!F293="T", 'sbti evolution '!F293="C"),
    _xlfn.XLOOKUP('sbti evolution '!A293, sbti!F:F, sbti!H:H, ""),
    ""
)</f>
        <v/>
      </c>
      <c r="H293" t="str">
        <f>IFERROR(
    IF(INDEX(sbti!J:J, MATCH(A293, sbti!F:F, 0))&lt;&gt;"", "T",
        IF(INDEX(sbti!K:K, MATCH(A293, sbti!F:F, 0))&lt;&gt;"", "C", "")
    ),
"")</f>
        <v/>
      </c>
      <c r="I293" t="str">
        <f>IFERROR(
    IF(INDEX(sbti!J:J, MATCH(A293, sbti!F:F, 0))&lt;&gt;"", INDEX(sbti!J:J, MATCH(A293, sbti!F:F, 0)),
        IF(INDEX(sbti!K:K, MATCH(A293, sbti!F:F, 0))&lt;&gt;"", INDEX(sbti!K:K, MATCH(A293, sbti!F:F, 0)), "")
    ),
"")</f>
        <v/>
      </c>
      <c r="J293" t="str">
        <f>IF(_xlfn.XLOOKUP(A293, sbti!L:L,sbti!M:M, "")="T","T",
IF(_xlfn.XLOOKUP(A293, sbti!L:L, sbti!M:M, "")="C","C",""))</f>
        <v/>
      </c>
      <c r="K293" t="str">
        <f>IF(OR(J293="T", J293="C"),
    _xlfn.XLOOKUP(A293, sbti!L:L,sbti!N:N),
    ""
)</f>
        <v/>
      </c>
      <c r="L293" t="str">
        <f>IF(_xlfn.XLOOKUP(A293, sbti!L:L,sbti!O:O, "")="s","T",
IF(_xlfn.XLOOKUP(A293, sbti!L:L, sbti!O:O, "")="c","C",""))</f>
        <v/>
      </c>
      <c r="M293" t="str">
        <f>IF(L293="T",_xlfn.XLOOKUP(A293,sbti!L:L,sbti!P:P,""),
IF(L293="C",_xlfn.XLOOKUP(A293,sbti!L:L,sbti!Q:Q,""),
""))</f>
        <v/>
      </c>
      <c r="N293" t="str">
        <f>IF(_xlfn.XLOOKUP(A293, sbti!R:R,sbti!S:S, "")="T","T",
IF(_xlfn.XLOOKUP(A293, sbti!R:R, sbti!S:S, "")="C","C",""))</f>
        <v/>
      </c>
      <c r="O293" t="str">
        <f>IF(OR(N293="T", N293="C"),
    _xlfn.XLOOKUP(A293, sbti!R:R,sbti!T:T),
    ""
)</f>
        <v/>
      </c>
      <c r="P293" t="str">
        <f>IFERROR(
    IF(INDEX(sbti!U:U, MATCH(A293, sbti!R:R, 0))&lt;&gt;"", "T",
        IF(INDEX(sbti!V:V, MATCH(A293, sbti!R:R, 0))&lt;&gt;"", "C", "")
    ),
"")</f>
        <v/>
      </c>
      <c r="Q293" t="str">
        <f>IFERROR(
    IF(INDEX(sbti!U:U, MATCH(A293, sbti!R:R, 0))&lt;&gt;"",
       INDEX(sbti!U:U, MATCH(A293, sbti!R:R, 0)),
       IF(INDEX(sbti!V:V, MATCH(A293, sbti!R:R, 0))&lt;&gt;"",
          INDEX(sbti!V:V, MATCH(A293, sbti!R:R, 0)),
          "")
    ),
"")</f>
        <v/>
      </c>
      <c r="R293" t="str">
        <f>IF(_xlfn.XLOOKUP(A293, sbti!W:W,sbti!X:X, "")="T","T",
IF(_xlfn.XLOOKUP(A293, sbti!W:W, sbti!X:X, "")="C","C",""))</f>
        <v/>
      </c>
      <c r="S293" t="str">
        <f>IF(R293="T",_xlfn.XLOOKUP(A293,sbti!W:W,sbti!Y:Y,""),
IF(R293="C",_xlfn.XLOOKUP(A293,sbti!W:W,sbti!Z:Z,""),
""))</f>
        <v/>
      </c>
    </row>
    <row r="294" spans="1:19">
      <c r="A294" t="str">
        <v>Banco Bradesco</v>
      </c>
      <c r="B294" t="str">
        <f>IF(_xlfn.XLOOKUP(A294, sbti!A:A,sbti!B:B, "")="Targets Set","T",
IF(_xlfn.XLOOKUP(A294, sbti!A:A, sbti!B:B, "")="Committed","C",""))</f>
        <v/>
      </c>
      <c r="C294" t="str">
        <f>IF(OR(B294="T", B294="C"),
    _xlfn.XLOOKUP(A294, sbti!A:A, sbti!C:C, ""),
    ""
)</f>
        <v/>
      </c>
      <c r="D294" t="str">
        <f>IF(_xlfn.XLOOKUP(A294, sbti!A:A,sbti!D:D, "")="Targets Set","T",
IF(_xlfn.XLOOKUP(A294, sbti!A:A, sbti!D:D, "")="Committed","C",""))</f>
        <v/>
      </c>
      <c r="E294" t="str">
        <f>IF(OR(D294="T", D294="C"),
    _xlfn.XLOOKUP(A294, sbti!A:A, sbti!E:E, ""),
    ""
)</f>
        <v/>
      </c>
      <c r="F294" t="str">
        <f>IF(_xlfn.XLOOKUP(A294, sbti!F:F, sbti!G:G, "")="Targets Set","T",
IF(_xlfn.XLOOKUP(A294, sbti!F:F, sbti!G:G, "")="Committed","C",""))</f>
        <v/>
      </c>
      <c r="G294" t="str">
        <f>IF(OR('sbti evolution '!F294="T", 'sbti evolution '!F294="C"),
    _xlfn.XLOOKUP('sbti evolution '!A294, sbti!F:F, sbti!H:H, ""),
    ""
)</f>
        <v/>
      </c>
      <c r="H294" t="str">
        <f>IFERROR(
    IF(INDEX(sbti!J:J, MATCH(A294, sbti!F:F, 0))&lt;&gt;"", "T",
        IF(INDEX(sbti!K:K, MATCH(A294, sbti!F:F, 0))&lt;&gt;"", "C", "")
    ),
"")</f>
        <v/>
      </c>
      <c r="I294" t="str">
        <f>IFERROR(
    IF(INDEX(sbti!J:J, MATCH(A294, sbti!F:F, 0))&lt;&gt;"", INDEX(sbti!J:J, MATCH(A294, sbti!F:F, 0)),
        IF(INDEX(sbti!K:K, MATCH(A294, sbti!F:F, 0))&lt;&gt;"", INDEX(sbti!K:K, MATCH(A294, sbti!F:F, 0)), "")
    ),
"")</f>
        <v/>
      </c>
      <c r="J294" t="str">
        <f>IF(_xlfn.XLOOKUP(A294, sbti!L:L,sbti!M:M, "")="T","T",
IF(_xlfn.XLOOKUP(A294, sbti!L:L, sbti!M:M, "")="C","C",""))</f>
        <v/>
      </c>
      <c r="K294" t="str">
        <f>IF(OR(J294="T", J294="C"),
    _xlfn.XLOOKUP(A294, sbti!L:L,sbti!N:N),
    ""
)</f>
        <v/>
      </c>
      <c r="L294" t="str">
        <f>IF(_xlfn.XLOOKUP(A294, sbti!L:L,sbti!O:O, "")="s","T",
IF(_xlfn.XLOOKUP(A294, sbti!L:L, sbti!O:O, "")="c","C",""))</f>
        <v/>
      </c>
      <c r="M294" t="str">
        <f>IF(L294="T",_xlfn.XLOOKUP(A294,sbti!L:L,sbti!P:P,""),
IF(L294="C",_xlfn.XLOOKUP(A294,sbti!L:L,sbti!Q:Q,""),
""))</f>
        <v/>
      </c>
      <c r="N294" t="str">
        <f>IF(_xlfn.XLOOKUP(A294, sbti!R:R,sbti!S:S, "")="T","T",
IF(_xlfn.XLOOKUP(A294, sbti!R:R, sbti!S:S, "")="C","C",""))</f>
        <v/>
      </c>
      <c r="O294" t="str">
        <f>IF(OR(N294="T", N294="C"),
    _xlfn.XLOOKUP(A294, sbti!R:R,sbti!T:T),
    ""
)</f>
        <v/>
      </c>
      <c r="P294" t="str">
        <f>IFERROR(
    IF(INDEX(sbti!U:U, MATCH(A294, sbti!R:R, 0))&lt;&gt;"", "T",
        IF(INDEX(sbti!V:V, MATCH(A294, sbti!R:R, 0))&lt;&gt;"", "C", "")
    ),
"")</f>
        <v/>
      </c>
      <c r="Q294" t="str">
        <f>IFERROR(
    IF(INDEX(sbti!U:U, MATCH(A294, sbti!R:R, 0))&lt;&gt;"",
       INDEX(sbti!U:U, MATCH(A294, sbti!R:R, 0)),
       IF(INDEX(sbti!V:V, MATCH(A294, sbti!R:R, 0))&lt;&gt;"",
          INDEX(sbti!V:V, MATCH(A294, sbti!R:R, 0)),
          "")
    ),
"")</f>
        <v/>
      </c>
      <c r="R294" t="str">
        <f>IF(_xlfn.XLOOKUP(A294, sbti!W:W,sbti!X:X, "")="T","T",
IF(_xlfn.XLOOKUP(A294, sbti!W:W, sbti!X:X, "")="C","C",""))</f>
        <v/>
      </c>
      <c r="S294" t="str">
        <f>IF(R294="T",_xlfn.XLOOKUP(A294,sbti!W:W,sbti!Y:Y,""),
IF(R294="C",_xlfn.XLOOKUP(A294,sbti!W:W,sbti!Z:Z,""),
""))</f>
        <v/>
      </c>
    </row>
    <row r="295" spans="1:19">
      <c r="A295" t="str">
        <v>Marubeni</v>
      </c>
      <c r="B295" t="str">
        <f>IF(_xlfn.XLOOKUP(A295, sbti!A:A,sbti!B:B, "")="Targets Set","T",
IF(_xlfn.XLOOKUP(A295, sbti!A:A, sbti!B:B, "")="Committed","C",""))</f>
        <v/>
      </c>
      <c r="C295" t="str">
        <f>IF(OR(B295="T", B295="C"),
    _xlfn.XLOOKUP(A295, sbti!A:A, sbti!C:C, ""),
    ""
)</f>
        <v/>
      </c>
      <c r="D295" t="str">
        <f>IF(_xlfn.XLOOKUP(A295, sbti!A:A,sbti!D:D, "")="Targets Set","T",
IF(_xlfn.XLOOKUP(A295, sbti!A:A, sbti!D:D, "")="Committed","C",""))</f>
        <v/>
      </c>
      <c r="E295" t="str">
        <f>IF(OR(D295="T", D295="C"),
    _xlfn.XLOOKUP(A295, sbti!A:A, sbti!E:E, ""),
    ""
)</f>
        <v/>
      </c>
      <c r="F295" t="str">
        <f>IF(_xlfn.XLOOKUP(A295, sbti!F:F, sbti!G:G, "")="Targets Set","T",
IF(_xlfn.XLOOKUP(A295, sbti!F:F, sbti!G:G, "")="Committed","C",""))</f>
        <v/>
      </c>
      <c r="G295" t="str">
        <f>IF(OR('sbti evolution '!F295="T", 'sbti evolution '!F295="C"),
    _xlfn.XLOOKUP('sbti evolution '!A295, sbti!F:F, sbti!H:H, ""),
    ""
)</f>
        <v/>
      </c>
      <c r="H295" t="str">
        <f>IFERROR(
    IF(INDEX(sbti!J:J, MATCH(A295, sbti!F:F, 0))&lt;&gt;"", "T",
        IF(INDEX(sbti!K:K, MATCH(A295, sbti!F:F, 0))&lt;&gt;"", "C", "")
    ),
"")</f>
        <v/>
      </c>
      <c r="I295" t="str">
        <f>IFERROR(
    IF(INDEX(sbti!J:J, MATCH(A295, sbti!F:F, 0))&lt;&gt;"", INDEX(sbti!J:J, MATCH(A295, sbti!F:F, 0)),
        IF(INDEX(sbti!K:K, MATCH(A295, sbti!F:F, 0))&lt;&gt;"", INDEX(sbti!K:K, MATCH(A295, sbti!F:F, 0)), "")
    ),
"")</f>
        <v/>
      </c>
      <c r="J295" t="str">
        <f>IF(_xlfn.XLOOKUP(A295, sbti!L:L,sbti!M:M, "")="T","T",
IF(_xlfn.XLOOKUP(A295, sbti!L:L, sbti!M:M, "")="C","C",""))</f>
        <v/>
      </c>
      <c r="K295" t="str">
        <f>IF(OR(J295="T", J295="C"),
    _xlfn.XLOOKUP(A295, sbti!L:L,sbti!N:N),
    ""
)</f>
        <v/>
      </c>
      <c r="L295" t="str">
        <f>IF(_xlfn.XLOOKUP(A295, sbti!L:L,sbti!O:O, "")="s","T",
IF(_xlfn.XLOOKUP(A295, sbti!L:L, sbti!O:O, "")="c","C",""))</f>
        <v/>
      </c>
      <c r="M295" t="str">
        <f>IF(L295="T",_xlfn.XLOOKUP(A295,sbti!L:L,sbti!P:P,""),
IF(L295="C",_xlfn.XLOOKUP(A295,sbti!L:L,sbti!Q:Q,""),
""))</f>
        <v/>
      </c>
      <c r="N295" t="str">
        <f>IF(_xlfn.XLOOKUP(A295, sbti!R:R,sbti!S:S, "")="T","T",
IF(_xlfn.XLOOKUP(A295, sbti!R:R, sbti!S:S, "")="C","C",""))</f>
        <v/>
      </c>
      <c r="O295" t="str">
        <f>IF(OR(N295="T", N295="C"),
    _xlfn.XLOOKUP(A295, sbti!R:R,sbti!T:T),
    ""
)</f>
        <v/>
      </c>
      <c r="P295" t="str">
        <f>IFERROR(
    IF(INDEX(sbti!U:U, MATCH(A295, sbti!R:R, 0))&lt;&gt;"", "T",
        IF(INDEX(sbti!V:V, MATCH(A295, sbti!R:R, 0))&lt;&gt;"", "C", "")
    ),
"")</f>
        <v/>
      </c>
      <c r="Q295" t="str">
        <f>IFERROR(
    IF(INDEX(sbti!U:U, MATCH(A295, sbti!R:R, 0))&lt;&gt;"",
       INDEX(sbti!U:U, MATCH(A295, sbti!R:R, 0)),
       IF(INDEX(sbti!V:V, MATCH(A295, sbti!R:R, 0))&lt;&gt;"",
          INDEX(sbti!V:V, MATCH(A295, sbti!R:R, 0)),
          "")
    ),
"")</f>
        <v/>
      </c>
      <c r="R295" t="str">
        <f>IF(_xlfn.XLOOKUP(A295, sbti!W:W,sbti!X:X, "")="T","T",
IF(_xlfn.XLOOKUP(A295, sbti!W:W, sbti!X:X, "")="C","C",""))</f>
        <v/>
      </c>
      <c r="S295" t="str">
        <f>IF(R295="T",_xlfn.XLOOKUP(A295,sbti!W:W,sbti!Y:Y,""),
IF(R295="C",_xlfn.XLOOKUP(A295,sbti!W:W,sbti!Z:Z,""),
""))</f>
        <v/>
      </c>
    </row>
    <row r="296" spans="1:19">
      <c r="A296" t="str">
        <v>Shaanxi Yanchang Petroleum (Group)</v>
      </c>
      <c r="B296" t="str">
        <f>IF(_xlfn.XLOOKUP(A296, sbti!A:A,sbti!B:B, "")="Targets Set","T",
IF(_xlfn.XLOOKUP(A296, sbti!A:A, sbti!B:B, "")="Committed","C",""))</f>
        <v/>
      </c>
      <c r="C296" t="str">
        <f>IF(OR(B296="T", B296="C"),
    _xlfn.XLOOKUP(A296, sbti!A:A, sbti!C:C, ""),
    ""
)</f>
        <v/>
      </c>
      <c r="D296" t="str">
        <f>IF(_xlfn.XLOOKUP(A296, sbti!A:A,sbti!D:D, "")="Targets Set","T",
IF(_xlfn.XLOOKUP(A296, sbti!A:A, sbti!D:D, "")="Committed","C",""))</f>
        <v/>
      </c>
      <c r="E296" t="str">
        <f>IF(OR(D296="T", D296="C"),
    _xlfn.XLOOKUP(A296, sbti!A:A, sbti!E:E, ""),
    ""
)</f>
        <v/>
      </c>
      <c r="F296" t="str">
        <f>IF(_xlfn.XLOOKUP(A296, sbti!F:F, sbti!G:G, "")="Targets Set","T",
IF(_xlfn.XLOOKUP(A296, sbti!F:F, sbti!G:G, "")="Committed","C",""))</f>
        <v/>
      </c>
      <c r="G296" t="str">
        <f>IF(OR('sbti evolution '!F296="T", 'sbti evolution '!F296="C"),
    _xlfn.XLOOKUP('sbti evolution '!A296, sbti!F:F, sbti!H:H, ""),
    ""
)</f>
        <v/>
      </c>
      <c r="H296" t="str">
        <f>IFERROR(
    IF(INDEX(sbti!J:J, MATCH(A296, sbti!F:F, 0))&lt;&gt;"", "T",
        IF(INDEX(sbti!K:K, MATCH(A296, sbti!F:F, 0))&lt;&gt;"", "C", "")
    ),
"")</f>
        <v/>
      </c>
      <c r="I296" t="str">
        <f>IFERROR(
    IF(INDEX(sbti!J:J, MATCH(A296, sbti!F:F, 0))&lt;&gt;"", INDEX(sbti!J:J, MATCH(A296, sbti!F:F, 0)),
        IF(INDEX(sbti!K:K, MATCH(A296, sbti!F:F, 0))&lt;&gt;"", INDEX(sbti!K:K, MATCH(A296, sbti!F:F, 0)), "")
    ),
"")</f>
        <v/>
      </c>
      <c r="J296" t="str">
        <f>IF(_xlfn.XLOOKUP(A296, sbti!L:L,sbti!M:M, "")="T","T",
IF(_xlfn.XLOOKUP(A296, sbti!L:L, sbti!M:M, "")="C","C",""))</f>
        <v/>
      </c>
      <c r="K296" t="str">
        <f>IF(OR(J296="T", J296="C"),
    _xlfn.XLOOKUP(A296, sbti!L:L,sbti!N:N),
    ""
)</f>
        <v/>
      </c>
      <c r="L296" t="str">
        <f>IF(_xlfn.XLOOKUP(A296, sbti!L:L,sbti!O:O, "")="s","T",
IF(_xlfn.XLOOKUP(A296, sbti!L:L, sbti!O:O, "")="c","C",""))</f>
        <v/>
      </c>
      <c r="M296" t="str">
        <f>IF(L296="T",_xlfn.XLOOKUP(A296,sbti!L:L,sbti!P:P,""),
IF(L296="C",_xlfn.XLOOKUP(A296,sbti!L:L,sbti!Q:Q,""),
""))</f>
        <v/>
      </c>
      <c r="N296" t="str">
        <f>IF(_xlfn.XLOOKUP(A296, sbti!R:R,sbti!S:S, "")="T","T",
IF(_xlfn.XLOOKUP(A296, sbti!R:R, sbti!S:S, "")="C","C",""))</f>
        <v/>
      </c>
      <c r="O296" t="str">
        <f>IF(OR(N296="T", N296="C"),
    _xlfn.XLOOKUP(A296, sbti!R:R,sbti!T:T),
    ""
)</f>
        <v/>
      </c>
      <c r="P296" t="str">
        <f>IFERROR(
    IF(INDEX(sbti!U:U, MATCH(A296, sbti!R:R, 0))&lt;&gt;"", "T",
        IF(INDEX(sbti!V:V, MATCH(A296, sbti!R:R, 0))&lt;&gt;"", "C", "")
    ),
"")</f>
        <v/>
      </c>
      <c r="Q296" t="str">
        <f>IFERROR(
    IF(INDEX(sbti!U:U, MATCH(A296, sbti!R:R, 0))&lt;&gt;"",
       INDEX(sbti!U:U, MATCH(A296, sbti!R:R, 0)),
       IF(INDEX(sbti!V:V, MATCH(A296, sbti!R:R, 0))&lt;&gt;"",
          INDEX(sbti!V:V, MATCH(A296, sbti!R:R, 0)),
          "")
    ),
"")</f>
        <v/>
      </c>
      <c r="R296" t="str">
        <f>IF(_xlfn.XLOOKUP(A296, sbti!W:W,sbti!X:X, "")="T","T",
IF(_xlfn.XLOOKUP(A296, sbti!W:W, sbti!X:X, "")="C","C",""))</f>
        <v/>
      </c>
      <c r="S296" t="str">
        <f>IF(R296="T",_xlfn.XLOOKUP(A296,sbti!W:W,sbti!Y:Y,""),
IF(R296="C",_xlfn.XLOOKUP(A296,sbti!W:W,sbti!Z:Z,""),
""))</f>
        <v/>
      </c>
    </row>
    <row r="297" spans="1:19">
      <c r="A297" t="str">
        <v>Deutsche Bahn</v>
      </c>
      <c r="B297" t="str">
        <f>IF(_xlfn.XLOOKUP(A297, sbti!A:A,sbti!B:B, "")="Targets Set","T",
IF(_xlfn.XLOOKUP(A297, sbti!A:A, sbti!B:B, "")="Committed","C",""))</f>
        <v>T</v>
      </c>
      <c r="C297">
        <f>IF(OR(B297="T", B297="C"),
    _xlfn.XLOOKUP(A297, sbti!A:A, sbti!C:C, ""),
    ""
)</f>
        <v>2034</v>
      </c>
      <c r="D297" t="str">
        <f>IF(_xlfn.XLOOKUP(A297, sbti!A:A,sbti!D:D, "")="Targets Set","T",
IF(_xlfn.XLOOKUP(A297, sbti!A:A, sbti!D:D, "")="Committed","C",""))</f>
        <v>T</v>
      </c>
      <c r="E297">
        <f>IF(OR(D297="T", D297="C"),
    _xlfn.XLOOKUP(A297, sbti!A:A, sbti!E:E, ""),
    ""
)</f>
        <v>2040</v>
      </c>
      <c r="F297" t="str">
        <f>IF(_xlfn.XLOOKUP(A297, sbti!F:F, sbti!G:G, "")="Targets Set","T",
IF(_xlfn.XLOOKUP(A297, sbti!F:F, sbti!G:G, "")="Committed","C",""))</f>
        <v>T</v>
      </c>
      <c r="G297">
        <f>IF(OR('sbti evolution '!F297="T", 'sbti evolution '!F297="C"),
    _xlfn.XLOOKUP('sbti evolution '!A297, sbti!F:F, sbti!H:H, ""),
    ""
)</f>
        <v>2030</v>
      </c>
      <c r="H297" t="str">
        <f>IFERROR(
    IF(INDEX(sbti!J:J, MATCH(A297, sbti!F:F, 0))&lt;&gt;"", "T",
        IF(INDEX(sbti!K:K, MATCH(A297, sbti!F:F, 0))&lt;&gt;"", "C", "")
    ),
"")</f>
        <v>C</v>
      </c>
      <c r="I297">
        <f>IFERROR(
    IF(INDEX(sbti!J:J, MATCH(A297, sbti!F:F, 0))&lt;&gt;"", INDEX(sbti!J:J, MATCH(A297, sbti!F:F, 0)),
        IF(INDEX(sbti!K:K, MATCH(A297, sbti!F:F, 0))&lt;&gt;"", INDEX(sbti!K:K, MATCH(A297, sbti!F:F, 0)), "")
    ),
"")</f>
        <v>2020</v>
      </c>
      <c r="J297" t="str">
        <f>IF(_xlfn.XLOOKUP(A297, sbti!L:L,sbti!M:M, "")="T","T",
IF(_xlfn.XLOOKUP(A297, sbti!L:L, sbti!M:M, "")="C","C",""))</f>
        <v>T</v>
      </c>
      <c r="K297">
        <f>IF(OR(J297="T", J297="C"),
    _xlfn.XLOOKUP(A297, sbti!L:L,sbti!N:N),
    ""
)</f>
        <v>2030</v>
      </c>
      <c r="L297" t="str">
        <f>IF(_xlfn.XLOOKUP(A297, sbti!L:L,sbti!O:O, "")="s","T",
IF(_xlfn.XLOOKUP(A297, sbti!L:L, sbti!O:O, "")="c","C",""))</f>
        <v>C</v>
      </c>
      <c r="M297">
        <f>IF(L297="T",_xlfn.XLOOKUP(A297,sbti!L:L,sbti!P:P,""),
IF(L297="C",_xlfn.XLOOKUP(A297,sbti!L:L,sbti!Q:Q,""),
""))</f>
        <v>2020</v>
      </c>
      <c r="N297" t="str">
        <f>IF(_xlfn.XLOOKUP(A297, sbti!R:R,sbti!S:S, "")="T","T",
IF(_xlfn.XLOOKUP(A297, sbti!R:R, sbti!S:S, "")="C","C",""))</f>
        <v>T</v>
      </c>
      <c r="O297">
        <f>IF(OR(N297="T", N297="C"),
    _xlfn.XLOOKUP(A297, sbti!R:R,sbti!T:T),
    ""
)</f>
        <v>2030</v>
      </c>
      <c r="P297" t="str">
        <f>IFERROR(
    IF(INDEX(sbti!U:U, MATCH(A297, sbti!R:R, 0))&lt;&gt;"", "T",
        IF(INDEX(sbti!V:V, MATCH(A297, sbti!R:R, 0))&lt;&gt;"", "C", "")
    ),
"")</f>
        <v>C</v>
      </c>
      <c r="Q297">
        <f>IFERROR(
    IF(INDEX(sbti!U:U, MATCH(A297, sbti!R:R, 0))&lt;&gt;"",
       INDEX(sbti!U:U, MATCH(A297, sbti!R:R, 0)),
       IF(INDEX(sbti!V:V, MATCH(A297, sbti!R:R, 0))&lt;&gt;"",
          INDEX(sbti!V:V, MATCH(A297, sbti!R:R, 0)),
          "")
    ),
"")</f>
        <v>2050</v>
      </c>
      <c r="R297" t="str">
        <f>IF(_xlfn.XLOOKUP(A297, sbti!W:W,sbti!X:X, "")="T","T",
IF(_xlfn.XLOOKUP(A297, sbti!W:W, sbti!X:X, "")="C","C",""))</f>
        <v>T</v>
      </c>
      <c r="S297">
        <f>IF(R297="T",_xlfn.XLOOKUP(A297,sbti!W:W,sbti!Y:Y,""),
IF(R297="C",_xlfn.XLOOKUP(A297,sbti!W:W,sbti!Z:Z,""),
""))</f>
        <v>2030</v>
      </c>
    </row>
    <row r="298" spans="1:19">
      <c r="A298" t="str">
        <v>Xiaomi</v>
      </c>
      <c r="B298" t="str">
        <f>IF(_xlfn.XLOOKUP(A298, sbti!A:A,sbti!B:B, "")="Targets Set","T",
IF(_xlfn.XLOOKUP(A298, sbti!A:A, sbti!B:B, "")="Committed","C",""))</f>
        <v/>
      </c>
      <c r="C298" t="str">
        <f>IF(OR(B298="T", B298="C"),
    _xlfn.XLOOKUP(A298, sbti!A:A, sbti!C:C, ""),
    ""
)</f>
        <v/>
      </c>
      <c r="D298" t="str">
        <f>IF(_xlfn.XLOOKUP(A298, sbti!A:A,sbti!D:D, "")="Targets Set","T",
IF(_xlfn.XLOOKUP(A298, sbti!A:A, sbti!D:D, "")="Committed","C",""))</f>
        <v/>
      </c>
      <c r="E298" t="str">
        <f>IF(OR(D298="T", D298="C"),
    _xlfn.XLOOKUP(A298, sbti!A:A, sbti!E:E, ""),
    ""
)</f>
        <v/>
      </c>
      <c r="F298" t="str">
        <f>IF(_xlfn.XLOOKUP(A298, sbti!F:F, sbti!G:G, "")="Targets Set","T",
IF(_xlfn.XLOOKUP(A298, sbti!F:F, sbti!G:G, "")="Committed","C",""))</f>
        <v/>
      </c>
      <c r="G298" t="str">
        <f>IF(OR('sbti evolution '!F298="T", 'sbti evolution '!F298="C"),
    _xlfn.XLOOKUP('sbti evolution '!A298, sbti!F:F, sbti!H:H, ""),
    ""
)</f>
        <v/>
      </c>
      <c r="H298" t="str">
        <f>IFERROR(
    IF(INDEX(sbti!J:J, MATCH(A298, sbti!F:F, 0))&lt;&gt;"", "T",
        IF(INDEX(sbti!K:K, MATCH(A298, sbti!F:F, 0))&lt;&gt;"", "C", "")
    ),
"")</f>
        <v/>
      </c>
      <c r="I298" t="str">
        <f>IFERROR(
    IF(INDEX(sbti!J:J, MATCH(A298, sbti!F:F, 0))&lt;&gt;"", INDEX(sbti!J:J, MATCH(A298, sbti!F:F, 0)),
        IF(INDEX(sbti!K:K, MATCH(A298, sbti!F:F, 0))&lt;&gt;"", INDEX(sbti!K:K, MATCH(A298, sbti!F:F, 0)), "")
    ),
"")</f>
        <v/>
      </c>
      <c r="J298" t="str">
        <f>IF(_xlfn.XLOOKUP(A298, sbti!L:L,sbti!M:M, "")="T","T",
IF(_xlfn.XLOOKUP(A298, sbti!L:L, sbti!M:M, "")="C","C",""))</f>
        <v/>
      </c>
      <c r="K298" t="str">
        <f>IF(OR(J298="T", J298="C"),
    _xlfn.XLOOKUP(A298, sbti!L:L,sbti!N:N),
    ""
)</f>
        <v/>
      </c>
      <c r="L298" t="str">
        <f>IF(_xlfn.XLOOKUP(A298, sbti!L:L,sbti!O:O, "")="s","T",
IF(_xlfn.XLOOKUP(A298, sbti!L:L, sbti!O:O, "")="c","C",""))</f>
        <v/>
      </c>
      <c r="M298" t="str">
        <f>IF(L298="T",_xlfn.XLOOKUP(A298,sbti!L:L,sbti!P:P,""),
IF(L298="C",_xlfn.XLOOKUP(A298,sbti!L:L,sbti!Q:Q,""),
""))</f>
        <v/>
      </c>
      <c r="N298" t="str">
        <f>IF(_xlfn.XLOOKUP(A298, sbti!R:R,sbti!S:S, "")="T","T",
IF(_xlfn.XLOOKUP(A298, sbti!R:R, sbti!S:S, "")="C","C",""))</f>
        <v/>
      </c>
      <c r="O298" t="str">
        <f>IF(OR(N298="T", N298="C"),
    _xlfn.XLOOKUP(A298, sbti!R:R,sbti!T:T),
    ""
)</f>
        <v/>
      </c>
      <c r="P298" t="str">
        <f>IFERROR(
    IF(INDEX(sbti!U:U, MATCH(A298, sbti!R:R, 0))&lt;&gt;"", "T",
        IF(INDEX(sbti!V:V, MATCH(A298, sbti!R:R, 0))&lt;&gt;"", "C", "")
    ),
"")</f>
        <v/>
      </c>
      <c r="Q298" t="str">
        <f>IFERROR(
    IF(INDEX(sbti!U:U, MATCH(A298, sbti!R:R, 0))&lt;&gt;"",
       INDEX(sbti!U:U, MATCH(A298, sbti!R:R, 0)),
       IF(INDEX(sbti!V:V, MATCH(A298, sbti!R:R, 0))&lt;&gt;"",
          INDEX(sbti!V:V, MATCH(A298, sbti!R:R, 0)),
          "")
    ),
"")</f>
        <v/>
      </c>
      <c r="R298" t="str">
        <f>IF(_xlfn.XLOOKUP(A298, sbti!W:W,sbti!X:X, "")="T","T",
IF(_xlfn.XLOOKUP(A298, sbti!W:W, sbti!X:X, "")="C","C",""))</f>
        <v/>
      </c>
      <c r="S298" t="str">
        <f>IF(R298="T",_xlfn.XLOOKUP(A298,sbti!W:W,sbti!Y:Y,""),
IF(R298="C",_xlfn.XLOOKUP(A298,sbti!W:W,sbti!Z:Z,""),
""))</f>
        <v/>
      </c>
    </row>
    <row r="299" spans="1:19">
      <c r="A299" t="str">
        <v>Crédit Mutuel Group</v>
      </c>
      <c r="B299" t="str">
        <f>IF(_xlfn.XLOOKUP(A299, sbti!A:A,sbti!B:B, "")="Targets Set","T",
IF(_xlfn.XLOOKUP(A299, sbti!A:A, sbti!B:B, "")="Committed","C",""))</f>
        <v/>
      </c>
      <c r="C299" t="str">
        <f>IF(OR(B299="T", B299="C"),
    _xlfn.XLOOKUP(A299, sbti!A:A, sbti!C:C, ""),
    ""
)</f>
        <v/>
      </c>
      <c r="D299" t="str">
        <f>IF(_xlfn.XLOOKUP(A299, sbti!A:A,sbti!D:D, "")="Targets Set","T",
IF(_xlfn.XLOOKUP(A299, sbti!A:A, sbti!D:D, "")="Committed","C",""))</f>
        <v/>
      </c>
      <c r="E299" t="str">
        <f>IF(OR(D299="T", D299="C"),
    _xlfn.XLOOKUP(A299, sbti!A:A, sbti!E:E, ""),
    ""
)</f>
        <v/>
      </c>
      <c r="F299" t="str">
        <f>IF(_xlfn.XLOOKUP(A299, sbti!F:F, sbti!G:G, "")="Targets Set","T",
IF(_xlfn.XLOOKUP(A299, sbti!F:F, sbti!G:G, "")="Committed","C",""))</f>
        <v/>
      </c>
      <c r="G299" t="str">
        <f>IF(OR('sbti evolution '!F299="T", 'sbti evolution '!F299="C"),
    _xlfn.XLOOKUP('sbti evolution '!A299, sbti!F:F, sbti!H:H, ""),
    ""
)</f>
        <v/>
      </c>
      <c r="H299" t="str">
        <f>IFERROR(
    IF(INDEX(sbti!J:J, MATCH(A299, sbti!F:F, 0))&lt;&gt;"", "T",
        IF(INDEX(sbti!K:K, MATCH(A299, sbti!F:F, 0))&lt;&gt;"", "C", "")
    ),
"")</f>
        <v/>
      </c>
      <c r="I299" t="str">
        <f>IFERROR(
    IF(INDEX(sbti!J:J, MATCH(A299, sbti!F:F, 0))&lt;&gt;"", INDEX(sbti!J:J, MATCH(A299, sbti!F:F, 0)),
        IF(INDEX(sbti!K:K, MATCH(A299, sbti!F:F, 0))&lt;&gt;"", INDEX(sbti!K:K, MATCH(A299, sbti!F:F, 0)), "")
    ),
"")</f>
        <v/>
      </c>
      <c r="J299" t="str">
        <f>IF(_xlfn.XLOOKUP(A299, sbti!L:L,sbti!M:M, "")="T","T",
IF(_xlfn.XLOOKUP(A299, sbti!L:L, sbti!M:M, "")="C","C",""))</f>
        <v/>
      </c>
      <c r="K299" t="str">
        <f>IF(OR(J299="T", J299="C"),
    _xlfn.XLOOKUP(A299, sbti!L:L,sbti!N:N),
    ""
)</f>
        <v/>
      </c>
      <c r="L299" t="str">
        <f>IF(_xlfn.XLOOKUP(A299, sbti!L:L,sbti!O:O, "")="s","T",
IF(_xlfn.XLOOKUP(A299, sbti!L:L, sbti!O:O, "")="c","C",""))</f>
        <v/>
      </c>
      <c r="M299" t="str">
        <f>IF(L299="T",_xlfn.XLOOKUP(A299,sbti!L:L,sbti!P:P,""),
IF(L299="C",_xlfn.XLOOKUP(A299,sbti!L:L,sbti!Q:Q,""),
""))</f>
        <v/>
      </c>
      <c r="N299" t="str">
        <f>IF(_xlfn.XLOOKUP(A299, sbti!R:R,sbti!S:S, "")="T","T",
IF(_xlfn.XLOOKUP(A299, sbti!R:R, sbti!S:S, "")="C","C",""))</f>
        <v/>
      </c>
      <c r="O299" t="str">
        <f>IF(OR(N299="T", N299="C"),
    _xlfn.XLOOKUP(A299, sbti!R:R,sbti!T:T),
    ""
)</f>
        <v/>
      </c>
      <c r="P299" t="str">
        <f>IFERROR(
    IF(INDEX(sbti!U:U, MATCH(A299, sbti!R:R, 0))&lt;&gt;"", "T",
        IF(INDEX(sbti!V:V, MATCH(A299, sbti!R:R, 0))&lt;&gt;"", "C", "")
    ),
"")</f>
        <v/>
      </c>
      <c r="Q299" t="str">
        <f>IFERROR(
    IF(INDEX(sbti!U:U, MATCH(A299, sbti!R:R, 0))&lt;&gt;"",
       INDEX(sbti!U:U, MATCH(A299, sbti!R:R, 0)),
       IF(INDEX(sbti!V:V, MATCH(A299, sbti!R:R, 0))&lt;&gt;"",
          INDEX(sbti!V:V, MATCH(A299, sbti!R:R, 0)),
          "")
    ),
"")</f>
        <v/>
      </c>
      <c r="R299" t="str">
        <f>IF(_xlfn.XLOOKUP(A299, sbti!W:W,sbti!X:X, "")="T","T",
IF(_xlfn.XLOOKUP(A299, sbti!W:W, sbti!X:X, "")="C","C",""))</f>
        <v/>
      </c>
      <c r="S299" t="str">
        <f>IF(R299="T",_xlfn.XLOOKUP(A299,sbti!W:W,sbti!Y:Y,""),
IF(R299="C",_xlfn.XLOOKUP(A299,sbti!W:W,sbti!Z:Z,""),
""))</f>
        <v/>
      </c>
    </row>
    <row r="300" spans="1:19">
      <c r="A300" t="str">
        <v>Louis Dreyfus</v>
      </c>
      <c r="B300" t="str">
        <f>IF(_xlfn.XLOOKUP(A300, sbti!A:A,sbti!B:B, "")="Targets Set","T",
IF(_xlfn.XLOOKUP(A300, sbti!A:A, sbti!B:B, "")="Committed","C",""))</f>
        <v/>
      </c>
      <c r="C300" t="str">
        <f>IF(OR(B300="T", B300="C"),
    _xlfn.XLOOKUP(A300, sbti!A:A, sbti!C:C, ""),
    ""
)</f>
        <v/>
      </c>
      <c r="D300" t="str">
        <f>IF(_xlfn.XLOOKUP(A300, sbti!A:A,sbti!D:D, "")="Targets Set","T",
IF(_xlfn.XLOOKUP(A300, sbti!A:A, sbti!D:D, "")="Committed","C",""))</f>
        <v/>
      </c>
      <c r="E300" t="str">
        <f>IF(OR(D300="T", D300="C"),
    _xlfn.XLOOKUP(A300, sbti!A:A, sbti!E:E, ""),
    ""
)</f>
        <v/>
      </c>
      <c r="F300" t="str">
        <f>IF(_xlfn.XLOOKUP(A300, sbti!F:F, sbti!G:G, "")="Targets Set","T",
IF(_xlfn.XLOOKUP(A300, sbti!F:F, sbti!G:G, "")="Committed","C",""))</f>
        <v/>
      </c>
      <c r="G300" t="str">
        <f>IF(OR('sbti evolution '!F300="T", 'sbti evolution '!F300="C"),
    _xlfn.XLOOKUP('sbti evolution '!A300, sbti!F:F, sbti!H:H, ""),
    ""
)</f>
        <v/>
      </c>
      <c r="H300" t="str">
        <f>IFERROR(
    IF(INDEX(sbti!J:J, MATCH(A300, sbti!F:F, 0))&lt;&gt;"", "T",
        IF(INDEX(sbti!K:K, MATCH(A300, sbti!F:F, 0))&lt;&gt;"", "C", "")
    ),
"")</f>
        <v/>
      </c>
      <c r="I300" t="str">
        <f>IFERROR(
    IF(INDEX(sbti!J:J, MATCH(A300, sbti!F:F, 0))&lt;&gt;"", INDEX(sbti!J:J, MATCH(A300, sbti!F:F, 0)),
        IF(INDEX(sbti!K:K, MATCH(A300, sbti!F:F, 0))&lt;&gt;"", INDEX(sbti!K:K, MATCH(A300, sbti!F:F, 0)), "")
    ),
"")</f>
        <v/>
      </c>
      <c r="J300" t="str">
        <f>IF(_xlfn.XLOOKUP(A300, sbti!L:L,sbti!M:M, "")="T","T",
IF(_xlfn.XLOOKUP(A300, sbti!L:L, sbti!M:M, "")="C","C",""))</f>
        <v/>
      </c>
      <c r="K300" t="str">
        <f>IF(OR(J300="T", J300="C"),
    _xlfn.XLOOKUP(A300, sbti!L:L,sbti!N:N),
    ""
)</f>
        <v/>
      </c>
      <c r="L300" t="str">
        <f>IF(_xlfn.XLOOKUP(A300, sbti!L:L,sbti!O:O, "")="s","T",
IF(_xlfn.XLOOKUP(A300, sbti!L:L, sbti!O:O, "")="c","C",""))</f>
        <v/>
      </c>
      <c r="M300" t="str">
        <f>IF(L300="T",_xlfn.XLOOKUP(A300,sbti!L:L,sbti!P:P,""),
IF(L300="C",_xlfn.XLOOKUP(A300,sbti!L:L,sbti!Q:Q,""),
""))</f>
        <v/>
      </c>
      <c r="N300" t="str">
        <f>IF(_xlfn.XLOOKUP(A300, sbti!R:R,sbti!S:S, "")="T","T",
IF(_xlfn.XLOOKUP(A300, sbti!R:R, sbti!S:S, "")="C","C",""))</f>
        <v/>
      </c>
      <c r="O300" t="str">
        <f>IF(OR(N300="T", N300="C"),
    _xlfn.XLOOKUP(A300, sbti!R:R,sbti!T:T),
    ""
)</f>
        <v/>
      </c>
      <c r="P300" t="str">
        <f>IFERROR(
    IF(INDEX(sbti!U:U, MATCH(A300, sbti!R:R, 0))&lt;&gt;"", "T",
        IF(INDEX(sbti!V:V, MATCH(A300, sbti!R:R, 0))&lt;&gt;"", "C", "")
    ),
"")</f>
        <v/>
      </c>
      <c r="Q300" t="str">
        <f>IFERROR(
    IF(INDEX(sbti!U:U, MATCH(A300, sbti!R:R, 0))&lt;&gt;"",
       INDEX(sbti!U:U, MATCH(A300, sbti!R:R, 0)),
       IF(INDEX(sbti!V:V, MATCH(A300, sbti!R:R, 0))&lt;&gt;"",
          INDEX(sbti!V:V, MATCH(A300, sbti!R:R, 0)),
          "")
    ),
"")</f>
        <v/>
      </c>
      <c r="R300" t="str">
        <f>IF(_xlfn.XLOOKUP(A300, sbti!W:W,sbti!X:X, "")="T","T",
IF(_xlfn.XLOOKUP(A300, sbti!W:W, sbti!X:X, "")="C","C",""))</f>
        <v/>
      </c>
      <c r="S300" t="str">
        <f>IF(R300="T",_xlfn.XLOOKUP(A300,sbti!W:W,sbti!Y:Y,""),
IF(R300="C",_xlfn.XLOOKUP(A300,sbti!W:W,sbti!Z:Z,""),
""))</f>
        <v/>
      </c>
    </row>
    <row r="301" spans="1:19">
      <c r="A301" t="str">
        <v>Liberty Mutual Insurance Group</v>
      </c>
      <c r="B301" t="str">
        <f>IF(_xlfn.XLOOKUP(A301, sbti!A:A,sbti!B:B, "")="Targets Set","T",
IF(_xlfn.XLOOKUP(A301, sbti!A:A, sbti!B:B, "")="Committed","C",""))</f>
        <v/>
      </c>
      <c r="C301" t="str">
        <f>IF(OR(B301="T", B301="C"),
    _xlfn.XLOOKUP(A301, sbti!A:A, sbti!C:C, ""),
    ""
)</f>
        <v/>
      </c>
      <c r="D301" t="str">
        <f>IF(_xlfn.XLOOKUP(A301, sbti!A:A,sbti!D:D, "")="Targets Set","T",
IF(_xlfn.XLOOKUP(A301, sbti!A:A, sbti!D:D, "")="Committed","C",""))</f>
        <v/>
      </c>
      <c r="E301" t="str">
        <f>IF(OR(D301="T", D301="C"),
    _xlfn.XLOOKUP(A301, sbti!A:A, sbti!E:E, ""),
    ""
)</f>
        <v/>
      </c>
      <c r="F301" t="str">
        <f>IF(_xlfn.XLOOKUP(A301, sbti!F:F, sbti!G:G, "")="Targets Set","T",
IF(_xlfn.XLOOKUP(A301, sbti!F:F, sbti!G:G, "")="Committed","C",""))</f>
        <v/>
      </c>
      <c r="G301" t="str">
        <f>IF(OR('sbti evolution '!F301="T", 'sbti evolution '!F301="C"),
    _xlfn.XLOOKUP('sbti evolution '!A301, sbti!F:F, sbti!H:H, ""),
    ""
)</f>
        <v/>
      </c>
      <c r="H301" t="str">
        <f>IFERROR(
    IF(INDEX(sbti!J:J, MATCH(A301, sbti!F:F, 0))&lt;&gt;"", "T",
        IF(INDEX(sbti!K:K, MATCH(A301, sbti!F:F, 0))&lt;&gt;"", "C", "")
    ),
"")</f>
        <v/>
      </c>
      <c r="I301" t="str">
        <f>IFERROR(
    IF(INDEX(sbti!J:J, MATCH(A301, sbti!F:F, 0))&lt;&gt;"", INDEX(sbti!J:J, MATCH(A301, sbti!F:F, 0)),
        IF(INDEX(sbti!K:K, MATCH(A301, sbti!F:F, 0))&lt;&gt;"", INDEX(sbti!K:K, MATCH(A301, sbti!F:F, 0)), "")
    ),
"")</f>
        <v/>
      </c>
      <c r="J301" t="str">
        <f>IF(_xlfn.XLOOKUP(A301, sbti!L:L,sbti!M:M, "")="T","T",
IF(_xlfn.XLOOKUP(A301, sbti!L:L, sbti!M:M, "")="C","C",""))</f>
        <v/>
      </c>
      <c r="K301" t="str">
        <f>IF(OR(J301="T", J301="C"),
    _xlfn.XLOOKUP(A301, sbti!L:L,sbti!N:N),
    ""
)</f>
        <v/>
      </c>
      <c r="L301" t="str">
        <f>IF(_xlfn.XLOOKUP(A301, sbti!L:L,sbti!O:O, "")="s","T",
IF(_xlfn.XLOOKUP(A301, sbti!L:L, sbti!O:O, "")="c","C",""))</f>
        <v/>
      </c>
      <c r="M301" t="str">
        <f>IF(L301="T",_xlfn.XLOOKUP(A301,sbti!L:L,sbti!P:P,""),
IF(L301="C",_xlfn.XLOOKUP(A301,sbti!L:L,sbti!Q:Q,""),
""))</f>
        <v/>
      </c>
      <c r="N301" t="str">
        <f>IF(_xlfn.XLOOKUP(A301, sbti!R:R,sbti!S:S, "")="T","T",
IF(_xlfn.XLOOKUP(A301, sbti!R:R, sbti!S:S, "")="C","C",""))</f>
        <v/>
      </c>
      <c r="O301" t="str">
        <f>IF(OR(N301="T", N301="C"),
    _xlfn.XLOOKUP(A301, sbti!R:R,sbti!T:T),
    ""
)</f>
        <v/>
      </c>
      <c r="P301" t="str">
        <f>IFERROR(
    IF(INDEX(sbti!U:U, MATCH(A301, sbti!R:R, 0))&lt;&gt;"", "T",
        IF(INDEX(sbti!V:V, MATCH(A301, sbti!R:R, 0))&lt;&gt;"", "C", "")
    ),
"")</f>
        <v/>
      </c>
      <c r="Q301" t="str">
        <f>IFERROR(
    IF(INDEX(sbti!U:U, MATCH(A301, sbti!R:R, 0))&lt;&gt;"",
       INDEX(sbti!U:U, MATCH(A301, sbti!R:R, 0)),
       IF(INDEX(sbti!V:V, MATCH(A301, sbti!R:R, 0))&lt;&gt;"",
          INDEX(sbti!V:V, MATCH(A301, sbti!R:R, 0)),
          "")
    ),
"")</f>
        <v/>
      </c>
      <c r="R301" t="str">
        <f>IF(_xlfn.XLOOKUP(A301, sbti!W:W,sbti!X:X, "")="T","T",
IF(_xlfn.XLOOKUP(A301, sbti!W:W, sbti!X:X, "")="C","C",""))</f>
        <v/>
      </c>
      <c r="S301" t="str">
        <f>IF(R301="T",_xlfn.XLOOKUP(A301,sbti!W:W,sbti!Y:Y,""),
IF(R301="C",_xlfn.XLOOKUP(A301,sbti!W:W,sbti!Z:Z,""),
""))</f>
        <v/>
      </c>
    </row>
    <row r="302" spans="1:19">
      <c r="A302" t="str">
        <v>Bayer</v>
      </c>
      <c r="B302" t="str">
        <f>IF(_xlfn.XLOOKUP(A302, sbti!A:A,sbti!B:B, "")="Targets Set","T",
IF(_xlfn.XLOOKUP(A302, sbti!A:A, sbti!B:B, "")="Committed","C",""))</f>
        <v>T</v>
      </c>
      <c r="C302">
        <f>IF(OR(B302="T", B302="C"),
    _xlfn.XLOOKUP(A302, sbti!A:A, sbti!C:C, ""),
    ""
)</f>
        <v>2029</v>
      </c>
      <c r="D302" t="str">
        <f>IF(_xlfn.XLOOKUP(A302, sbti!A:A,sbti!D:D, "")="Targets Set","T",
IF(_xlfn.XLOOKUP(A302, sbti!A:A, sbti!D:D, "")="Committed","C",""))</f>
        <v>T</v>
      </c>
      <c r="E302">
        <f>IF(OR(D302="T", D302="C"),
    _xlfn.XLOOKUP(A302, sbti!A:A, sbti!E:E, ""),
    ""
)</f>
        <v>2050</v>
      </c>
      <c r="F302" t="str">
        <f>IF(_xlfn.XLOOKUP(A302, sbti!F:F, sbti!G:G, "")="Targets Set","T",
IF(_xlfn.XLOOKUP(A302, sbti!F:F, sbti!G:G, "")="Committed","C",""))</f>
        <v>T</v>
      </c>
      <c r="G302">
        <f>IF(OR('sbti evolution '!F302="T", 'sbti evolution '!F302="C"),
    _xlfn.XLOOKUP('sbti evolution '!A302, sbti!F:F, sbti!H:H, ""),
    ""
)</f>
        <v>2029</v>
      </c>
      <c r="H302" t="str">
        <f>IFERROR(
    IF(INDEX(sbti!J:J, MATCH(A302, sbti!F:F, 0))&lt;&gt;"", "T",
        IF(INDEX(sbti!K:K, MATCH(A302, sbti!F:F, 0))&lt;&gt;"", "C", "")
    ),
"")</f>
        <v>C</v>
      </c>
      <c r="I302">
        <f>IFERROR(
    IF(INDEX(sbti!J:J, MATCH(A302, sbti!F:F, 0))&lt;&gt;"", INDEX(sbti!J:J, MATCH(A302, sbti!F:F, 0)),
        IF(INDEX(sbti!K:K, MATCH(A302, sbti!F:F, 0))&lt;&gt;"", INDEX(sbti!K:K, MATCH(A302, sbti!F:F, 0)), "")
    ),
"")</f>
        <v>2020</v>
      </c>
      <c r="J302" t="str">
        <f>IF(_xlfn.XLOOKUP(A302, sbti!L:L,sbti!M:M, "")="T","T",
IF(_xlfn.XLOOKUP(A302, sbti!L:L, sbti!M:M, "")="C","C",""))</f>
        <v>T</v>
      </c>
      <c r="K302">
        <f>IF(OR(J302="T", J302="C"),
    _xlfn.XLOOKUP(A302, sbti!L:L,sbti!N:N),
    ""
)</f>
        <v>2029</v>
      </c>
      <c r="L302" t="str">
        <f>IF(_xlfn.XLOOKUP(A302, sbti!L:L,sbti!O:O, "")="s","T",
IF(_xlfn.XLOOKUP(A302, sbti!L:L, sbti!O:O, "")="c","C",""))</f>
        <v>C</v>
      </c>
      <c r="M302">
        <f>IF(L302="T",_xlfn.XLOOKUP(A302,sbti!L:L,sbti!P:P,""),
IF(L302="C",_xlfn.XLOOKUP(A302,sbti!L:L,sbti!Q:Q,""),
""))</f>
        <v>2020</v>
      </c>
      <c r="N302" t="str">
        <f>IF(_xlfn.XLOOKUP(A302, sbti!R:R,sbti!S:S, "")="T","T",
IF(_xlfn.XLOOKUP(A302, sbti!R:R, sbti!S:S, "")="C","C",""))</f>
        <v>T</v>
      </c>
      <c r="O302">
        <f>IF(OR(N302="T", N302="C"),
    _xlfn.XLOOKUP(A302, sbti!R:R,sbti!T:T),
    ""
)</f>
        <v>2029</v>
      </c>
      <c r="P302" t="str">
        <f>IFERROR(
    IF(INDEX(sbti!U:U, MATCH(A302, sbti!R:R, 0))&lt;&gt;"", "T",
        IF(INDEX(sbti!V:V, MATCH(A302, sbti!R:R, 0))&lt;&gt;"", "C", "")
    ),
"")</f>
        <v>C</v>
      </c>
      <c r="Q302">
        <f>IFERROR(
    IF(INDEX(sbti!U:U, MATCH(A302, sbti!R:R, 0))&lt;&gt;"",
       INDEX(sbti!U:U, MATCH(A302, sbti!R:R, 0)),
       IF(INDEX(sbti!V:V, MATCH(A302, sbti!R:R, 0))&lt;&gt;"",
          INDEX(sbti!V:V, MATCH(A302, sbti!R:R, 0)),
          "")
    ),
"")</f>
        <v>2029</v>
      </c>
      <c r="R302" t="str">
        <f>IF(_xlfn.XLOOKUP(A302, sbti!W:W,sbti!X:X, "")="T","T",
IF(_xlfn.XLOOKUP(A302, sbti!W:W, sbti!X:X, "")="C","C",""))</f>
        <v>T</v>
      </c>
      <c r="S302">
        <f>IF(R302="T",_xlfn.XLOOKUP(A302,sbti!W:W,sbti!Y:Y,""),
IF(R302="C",_xlfn.XLOOKUP(A302,sbti!W:W,sbti!Z:Z,""),
""))</f>
        <v>2029</v>
      </c>
    </row>
    <row r="303" spans="1:19">
      <c r="A303" t="str">
        <v>Saint-Gobain</v>
      </c>
      <c r="B303" t="str">
        <f>IF(_xlfn.XLOOKUP(A303, sbti!A:A,sbti!B:B, "")="Targets Set","T",
IF(_xlfn.XLOOKUP(A303, sbti!A:A, sbti!B:B, "")="Committed","C",""))</f>
        <v>T</v>
      </c>
      <c r="C303">
        <f>IF(OR(B303="T", B303="C"),
    _xlfn.XLOOKUP(A303, sbti!A:A, sbti!C:C, ""),
    ""
)</f>
        <v>2030</v>
      </c>
      <c r="D303" t="str">
        <f>IF(_xlfn.XLOOKUP(A303, sbti!A:A,sbti!D:D, "")="Targets Set","T",
IF(_xlfn.XLOOKUP(A303, sbti!A:A, sbti!D:D, "")="Committed","C",""))</f>
        <v>T</v>
      </c>
      <c r="E303">
        <f>IF(OR(D303="T", D303="C"),
    _xlfn.XLOOKUP(A303, sbti!A:A, sbti!E:E, ""),
    ""
)</f>
        <v>2050</v>
      </c>
      <c r="F303" t="str">
        <f>IF(_xlfn.XLOOKUP(A303, sbti!F:F, sbti!G:G, "")="Targets Set","T",
IF(_xlfn.XLOOKUP(A303, sbti!F:F, sbti!G:G, "")="Committed","C",""))</f>
        <v>T</v>
      </c>
      <c r="G303">
        <f>IF(OR('sbti evolution '!F303="T", 'sbti evolution '!F303="C"),
    _xlfn.XLOOKUP('sbti evolution '!A303, sbti!F:F, sbti!H:H, ""),
    ""
)</f>
        <v>2030</v>
      </c>
      <c r="H303" t="str">
        <f>IFERROR(
    IF(INDEX(sbti!J:J, MATCH(A303, sbti!F:F, 0))&lt;&gt;"", "T",
        IF(INDEX(sbti!K:K, MATCH(A303, sbti!F:F, 0))&lt;&gt;"", "C", "")
    ),
"")</f>
        <v>T</v>
      </c>
      <c r="I303">
        <f>IFERROR(
    IF(INDEX(sbti!J:J, MATCH(A303, sbti!F:F, 0))&lt;&gt;"", INDEX(sbti!J:J, MATCH(A303, sbti!F:F, 0)),
        IF(INDEX(sbti!K:K, MATCH(A303, sbti!F:F, 0))&lt;&gt;"", INDEX(sbti!K:K, MATCH(A303, sbti!F:F, 0)), "")
    ),
"")</f>
        <v>2050</v>
      </c>
      <c r="J303" t="str">
        <f>IF(_xlfn.XLOOKUP(A303, sbti!L:L,sbti!M:M, "")="T","T",
IF(_xlfn.XLOOKUP(A303, sbti!L:L, sbti!M:M, "")="C","C",""))</f>
        <v>T</v>
      </c>
      <c r="K303">
        <f>IF(OR(J303="T", J303="C"),
    _xlfn.XLOOKUP(A303, sbti!L:L,sbti!N:N),
    ""
)</f>
        <v>2030</v>
      </c>
      <c r="L303" t="str">
        <f>IF(_xlfn.XLOOKUP(A303, sbti!L:L,sbti!O:O, "")="s","T",
IF(_xlfn.XLOOKUP(A303, sbti!L:L, sbti!O:O, "")="c","C",""))</f>
        <v>T</v>
      </c>
      <c r="M303">
        <f>IF(L303="T",_xlfn.XLOOKUP(A303,sbti!L:L,sbti!P:P,""),
IF(L303="C",_xlfn.XLOOKUP(A303,sbti!L:L,sbti!Q:Q,""),
""))</f>
        <v>2050</v>
      </c>
      <c r="N303" t="str">
        <f>IF(_xlfn.XLOOKUP(A303, sbti!R:R,sbti!S:S, "")="T","T",
IF(_xlfn.XLOOKUP(A303, sbti!R:R, sbti!S:S, "")="C","C",""))</f>
        <v>T</v>
      </c>
      <c r="O303">
        <f>IF(OR(N303="T", N303="C"),
    _xlfn.XLOOKUP(A303, sbti!R:R,sbti!T:T),
    ""
)</f>
        <v>2030</v>
      </c>
      <c r="P303" t="str">
        <f>IFERROR(
    IF(INDEX(sbti!U:U, MATCH(A303, sbti!R:R, 0))&lt;&gt;"", "T",
        IF(INDEX(sbti!V:V, MATCH(A303, sbti!R:R, 0))&lt;&gt;"", "C", "")
    ),
"")</f>
        <v>C</v>
      </c>
      <c r="Q303">
        <f>IFERROR(
    IF(INDEX(sbti!U:U, MATCH(A303, sbti!R:R, 0))&lt;&gt;"",
       INDEX(sbti!U:U, MATCH(A303, sbti!R:R, 0)),
       IF(INDEX(sbti!V:V, MATCH(A303, sbti!R:R, 0))&lt;&gt;"",
          INDEX(sbti!V:V, MATCH(A303, sbti!R:R, 0)),
          "")
    ),
"")</f>
        <v>2030</v>
      </c>
      <c r="R303" t="str">
        <f>IF(_xlfn.XLOOKUP(A303, sbti!W:W,sbti!X:X, "")="T","T",
IF(_xlfn.XLOOKUP(A303, sbti!W:W, sbti!X:X, "")="C","C",""))</f>
        <v>T</v>
      </c>
      <c r="S303">
        <f>IF(R303="T",_xlfn.XLOOKUP(A303,sbti!W:W,sbti!Y:Y,""),
IF(R303="C",_xlfn.XLOOKUP(A303,sbti!W:W,sbti!Z:Z,""),
""))</f>
        <v>2030</v>
      </c>
    </row>
    <row r="304" spans="1:19">
      <c r="A304" t="str">
        <v>Contemporary Amperex Technology</v>
      </c>
      <c r="B304" t="str">
        <f>IF(_xlfn.XLOOKUP(A304, sbti!A:A,sbti!B:B, "")="Targets Set","T",
IF(_xlfn.XLOOKUP(A304, sbti!A:A, sbti!B:B, "")="Committed","C",""))</f>
        <v/>
      </c>
      <c r="C304" t="str">
        <f>IF(OR(B304="T", B304="C"),
    _xlfn.XLOOKUP(A304, sbti!A:A, sbti!C:C, ""),
    ""
)</f>
        <v/>
      </c>
      <c r="D304" t="str">
        <f>IF(_xlfn.XLOOKUP(A304, sbti!A:A,sbti!D:D, "")="Targets Set","T",
IF(_xlfn.XLOOKUP(A304, sbti!A:A, sbti!D:D, "")="Committed","C",""))</f>
        <v/>
      </c>
      <c r="E304" t="str">
        <f>IF(OR(D304="T", D304="C"),
    _xlfn.XLOOKUP(A304, sbti!A:A, sbti!E:E, ""),
    ""
)</f>
        <v/>
      </c>
      <c r="F304" t="str">
        <f>IF(_xlfn.XLOOKUP(A304, sbti!F:F, sbti!G:G, "")="Targets Set","T",
IF(_xlfn.XLOOKUP(A304, sbti!F:F, sbti!G:G, "")="Committed","C",""))</f>
        <v/>
      </c>
      <c r="G304" t="str">
        <f>IF(OR('sbti evolution '!F304="T", 'sbti evolution '!F304="C"),
    _xlfn.XLOOKUP('sbti evolution '!A304, sbti!F:F, sbti!H:H, ""),
    ""
)</f>
        <v/>
      </c>
      <c r="H304" t="str">
        <f>IFERROR(
    IF(INDEX(sbti!J:J, MATCH(A304, sbti!F:F, 0))&lt;&gt;"", "T",
        IF(INDEX(sbti!K:K, MATCH(A304, sbti!F:F, 0))&lt;&gt;"", "C", "")
    ),
"")</f>
        <v/>
      </c>
      <c r="I304" t="str">
        <f>IFERROR(
    IF(INDEX(sbti!J:J, MATCH(A304, sbti!F:F, 0))&lt;&gt;"", INDEX(sbti!J:J, MATCH(A304, sbti!F:F, 0)),
        IF(INDEX(sbti!K:K, MATCH(A304, sbti!F:F, 0))&lt;&gt;"", INDEX(sbti!K:K, MATCH(A304, sbti!F:F, 0)), "")
    ),
"")</f>
        <v/>
      </c>
      <c r="J304" t="str">
        <f>IF(_xlfn.XLOOKUP(A304, sbti!L:L,sbti!M:M, "")="T","T",
IF(_xlfn.XLOOKUP(A304, sbti!L:L, sbti!M:M, "")="C","C",""))</f>
        <v/>
      </c>
      <c r="K304" t="str">
        <f>IF(OR(J304="T", J304="C"),
    _xlfn.XLOOKUP(A304, sbti!L:L,sbti!N:N),
    ""
)</f>
        <v/>
      </c>
      <c r="L304" t="str">
        <f>IF(_xlfn.XLOOKUP(A304, sbti!L:L,sbti!O:O, "")="s","T",
IF(_xlfn.XLOOKUP(A304, sbti!L:L, sbti!O:O, "")="c","C",""))</f>
        <v/>
      </c>
      <c r="M304" t="str">
        <f>IF(L304="T",_xlfn.XLOOKUP(A304,sbti!L:L,sbti!P:P,""),
IF(L304="C",_xlfn.XLOOKUP(A304,sbti!L:L,sbti!Q:Q,""),
""))</f>
        <v/>
      </c>
      <c r="N304" t="str">
        <f>IF(_xlfn.XLOOKUP(A304, sbti!R:R,sbti!S:S, "")="T","T",
IF(_xlfn.XLOOKUP(A304, sbti!R:R, sbti!S:S, "")="C","C",""))</f>
        <v/>
      </c>
      <c r="O304" t="str">
        <f>IF(OR(N304="T", N304="C"),
    _xlfn.XLOOKUP(A304, sbti!R:R,sbti!T:T),
    ""
)</f>
        <v/>
      </c>
      <c r="P304" t="str">
        <f>IFERROR(
    IF(INDEX(sbti!U:U, MATCH(A304, sbti!R:R, 0))&lt;&gt;"", "T",
        IF(INDEX(sbti!V:V, MATCH(A304, sbti!R:R, 0))&lt;&gt;"", "C", "")
    ),
"")</f>
        <v/>
      </c>
      <c r="Q304" t="str">
        <f>IFERROR(
    IF(INDEX(sbti!U:U, MATCH(A304, sbti!R:R, 0))&lt;&gt;"",
       INDEX(sbti!U:U, MATCH(A304, sbti!R:R, 0)),
       IF(INDEX(sbti!V:V, MATCH(A304, sbti!R:R, 0))&lt;&gt;"",
          INDEX(sbti!V:V, MATCH(A304, sbti!R:R, 0)),
          "")
    ),
"")</f>
        <v/>
      </c>
      <c r="R304" t="str">
        <f>IF(_xlfn.XLOOKUP(A304, sbti!W:W,sbti!X:X, "")="T","T",
IF(_xlfn.XLOOKUP(A304, sbti!W:W, sbti!X:X, "")="C","C",""))</f>
        <v/>
      </c>
      <c r="S304" t="str">
        <f>IF(R304="T",_xlfn.XLOOKUP(A304,sbti!W:W,sbti!Y:Y,""),
IF(R304="C",_xlfn.XLOOKUP(A304,sbti!W:W,sbti!Z:Z,""),
""))</f>
        <v/>
      </c>
    </row>
    <row r="305" spans="1:19">
      <c r="A305" t="str">
        <v>Plains GP Holdings</v>
      </c>
      <c r="B305" t="str">
        <f>IF(_xlfn.XLOOKUP(A305, sbti!A:A,sbti!B:B, "")="Targets Set","T",
IF(_xlfn.XLOOKUP(A305, sbti!A:A, sbti!B:B, "")="Committed","C",""))</f>
        <v/>
      </c>
      <c r="C305" t="str">
        <f>IF(OR(B305="T", B305="C"),
    _xlfn.XLOOKUP(A305, sbti!A:A, sbti!C:C, ""),
    ""
)</f>
        <v/>
      </c>
      <c r="D305" t="str">
        <f>IF(_xlfn.XLOOKUP(A305, sbti!A:A,sbti!D:D, "")="Targets Set","T",
IF(_xlfn.XLOOKUP(A305, sbti!A:A, sbti!D:D, "")="Committed","C",""))</f>
        <v/>
      </c>
      <c r="E305" t="str">
        <f>IF(OR(D305="T", D305="C"),
    _xlfn.XLOOKUP(A305, sbti!A:A, sbti!E:E, ""),
    ""
)</f>
        <v/>
      </c>
      <c r="F305" t="str">
        <f>IF(_xlfn.XLOOKUP(A305, sbti!F:F, sbti!G:G, "")="Targets Set","T",
IF(_xlfn.XLOOKUP(A305, sbti!F:F, sbti!G:G, "")="Committed","C",""))</f>
        <v/>
      </c>
      <c r="G305" t="str">
        <f>IF(OR('sbti evolution '!F305="T", 'sbti evolution '!F305="C"),
    _xlfn.XLOOKUP('sbti evolution '!A305, sbti!F:F, sbti!H:H, ""),
    ""
)</f>
        <v/>
      </c>
      <c r="H305" t="str">
        <f>IFERROR(
    IF(INDEX(sbti!J:J, MATCH(A305, sbti!F:F, 0))&lt;&gt;"", "T",
        IF(INDEX(sbti!K:K, MATCH(A305, sbti!F:F, 0))&lt;&gt;"", "C", "")
    ),
"")</f>
        <v/>
      </c>
      <c r="I305" t="str">
        <f>IFERROR(
    IF(INDEX(sbti!J:J, MATCH(A305, sbti!F:F, 0))&lt;&gt;"", INDEX(sbti!J:J, MATCH(A305, sbti!F:F, 0)),
        IF(INDEX(sbti!K:K, MATCH(A305, sbti!F:F, 0))&lt;&gt;"", INDEX(sbti!K:K, MATCH(A305, sbti!F:F, 0)), "")
    ),
"")</f>
        <v/>
      </c>
      <c r="J305" t="str">
        <f>IF(_xlfn.XLOOKUP(A305, sbti!L:L,sbti!M:M, "")="T","T",
IF(_xlfn.XLOOKUP(A305, sbti!L:L, sbti!M:M, "")="C","C",""))</f>
        <v/>
      </c>
      <c r="K305" t="str">
        <f>IF(OR(J305="T", J305="C"),
    _xlfn.XLOOKUP(A305, sbti!L:L,sbti!N:N),
    ""
)</f>
        <v/>
      </c>
      <c r="L305" t="str">
        <f>IF(_xlfn.XLOOKUP(A305, sbti!L:L,sbti!O:O, "")="s","T",
IF(_xlfn.XLOOKUP(A305, sbti!L:L, sbti!O:O, "")="c","C",""))</f>
        <v/>
      </c>
      <c r="M305" t="str">
        <f>IF(L305="T",_xlfn.XLOOKUP(A305,sbti!L:L,sbti!P:P,""),
IF(L305="C",_xlfn.XLOOKUP(A305,sbti!L:L,sbti!Q:Q,""),
""))</f>
        <v/>
      </c>
      <c r="N305" t="str">
        <f>IF(_xlfn.XLOOKUP(A305, sbti!R:R,sbti!S:S, "")="T","T",
IF(_xlfn.XLOOKUP(A305, sbti!R:R, sbti!S:S, "")="C","C",""))</f>
        <v/>
      </c>
      <c r="O305" t="str">
        <f>IF(OR(N305="T", N305="C"),
    _xlfn.XLOOKUP(A305, sbti!R:R,sbti!T:T),
    ""
)</f>
        <v/>
      </c>
      <c r="P305" t="str">
        <f>IFERROR(
    IF(INDEX(sbti!U:U, MATCH(A305, sbti!R:R, 0))&lt;&gt;"", "T",
        IF(INDEX(sbti!V:V, MATCH(A305, sbti!R:R, 0))&lt;&gt;"", "C", "")
    ),
"")</f>
        <v/>
      </c>
      <c r="Q305" t="str">
        <f>IFERROR(
    IF(INDEX(sbti!U:U, MATCH(A305, sbti!R:R, 0))&lt;&gt;"",
       INDEX(sbti!U:U, MATCH(A305, sbti!R:R, 0)),
       IF(INDEX(sbti!V:V, MATCH(A305, sbti!R:R, 0))&lt;&gt;"",
          INDEX(sbti!V:V, MATCH(A305, sbti!R:R, 0)),
          "")
    ),
"")</f>
        <v/>
      </c>
      <c r="R305" t="str">
        <f>IF(_xlfn.XLOOKUP(A305, sbti!W:W,sbti!X:X, "")="T","T",
IF(_xlfn.XLOOKUP(A305, sbti!W:W, sbti!X:X, "")="C","C",""))</f>
        <v/>
      </c>
      <c r="S305" t="str">
        <f>IF(R305="T",_xlfn.XLOOKUP(A305,sbti!W:W,sbti!Y:Y,""),
IF(R305="C",_xlfn.XLOOKUP(A305,sbti!W:W,sbti!Z:Z,""),
""))</f>
        <v/>
      </c>
    </row>
    <row r="306" spans="1:19">
      <c r="A306" t="str">
        <v>Talanx</v>
      </c>
      <c r="B306" t="str">
        <f>IF(_xlfn.XLOOKUP(A306, sbti!A:A,sbti!B:B, "")="Targets Set","T",
IF(_xlfn.XLOOKUP(A306, sbti!A:A, sbti!B:B, "")="Committed","C",""))</f>
        <v/>
      </c>
      <c r="C306" t="str">
        <f>IF(OR(B306="T", B306="C"),
    _xlfn.XLOOKUP(A306, sbti!A:A, sbti!C:C, ""),
    ""
)</f>
        <v/>
      </c>
      <c r="D306" t="str">
        <f>IF(_xlfn.XLOOKUP(A306, sbti!A:A,sbti!D:D, "")="Targets Set","T",
IF(_xlfn.XLOOKUP(A306, sbti!A:A, sbti!D:D, "")="Committed","C",""))</f>
        <v/>
      </c>
      <c r="E306" t="str">
        <f>IF(OR(D306="T", D306="C"),
    _xlfn.XLOOKUP(A306, sbti!A:A, sbti!E:E, ""),
    ""
)</f>
        <v/>
      </c>
      <c r="F306" t="str">
        <f>IF(_xlfn.XLOOKUP(A306, sbti!F:F, sbti!G:G, "")="Targets Set","T",
IF(_xlfn.XLOOKUP(A306, sbti!F:F, sbti!G:G, "")="Committed","C",""))</f>
        <v/>
      </c>
      <c r="G306" t="str">
        <f>IF(OR('sbti evolution '!F306="T", 'sbti evolution '!F306="C"),
    _xlfn.XLOOKUP('sbti evolution '!A306, sbti!F:F, sbti!H:H, ""),
    ""
)</f>
        <v/>
      </c>
      <c r="H306" t="str">
        <f>IFERROR(
    IF(INDEX(sbti!J:J, MATCH(A306, sbti!F:F, 0))&lt;&gt;"", "T",
        IF(INDEX(sbti!K:K, MATCH(A306, sbti!F:F, 0))&lt;&gt;"", "C", "")
    ),
"")</f>
        <v/>
      </c>
      <c r="I306" t="str">
        <f>IFERROR(
    IF(INDEX(sbti!J:J, MATCH(A306, sbti!F:F, 0))&lt;&gt;"", INDEX(sbti!J:J, MATCH(A306, sbti!F:F, 0)),
        IF(INDEX(sbti!K:K, MATCH(A306, sbti!F:F, 0))&lt;&gt;"", INDEX(sbti!K:K, MATCH(A306, sbti!F:F, 0)), "")
    ),
"")</f>
        <v/>
      </c>
      <c r="J306" t="str">
        <f>IF(_xlfn.XLOOKUP(A306, sbti!L:L,sbti!M:M, "")="T","T",
IF(_xlfn.XLOOKUP(A306, sbti!L:L, sbti!M:M, "")="C","C",""))</f>
        <v/>
      </c>
      <c r="K306" t="str">
        <f>IF(OR(J306="T", J306="C"),
    _xlfn.XLOOKUP(A306, sbti!L:L,sbti!N:N),
    ""
)</f>
        <v/>
      </c>
      <c r="L306" t="str">
        <f>IF(_xlfn.XLOOKUP(A306, sbti!L:L,sbti!O:O, "")="s","T",
IF(_xlfn.XLOOKUP(A306, sbti!L:L, sbti!O:O, "")="c","C",""))</f>
        <v/>
      </c>
      <c r="M306" t="str">
        <f>IF(L306="T",_xlfn.XLOOKUP(A306,sbti!L:L,sbti!P:P,""),
IF(L306="C",_xlfn.XLOOKUP(A306,sbti!L:L,sbti!Q:Q,""),
""))</f>
        <v/>
      </c>
      <c r="N306" t="str">
        <f>IF(_xlfn.XLOOKUP(A306, sbti!R:R,sbti!S:S, "")="T","T",
IF(_xlfn.XLOOKUP(A306, sbti!R:R, sbti!S:S, "")="C","C",""))</f>
        <v/>
      </c>
      <c r="O306" t="str">
        <f>IF(OR(N306="T", N306="C"),
    _xlfn.XLOOKUP(A306, sbti!R:R,sbti!T:T),
    ""
)</f>
        <v/>
      </c>
      <c r="P306" t="str">
        <f>IFERROR(
    IF(INDEX(sbti!U:U, MATCH(A306, sbti!R:R, 0))&lt;&gt;"", "T",
        IF(INDEX(sbti!V:V, MATCH(A306, sbti!R:R, 0))&lt;&gt;"", "C", "")
    ),
"")</f>
        <v/>
      </c>
      <c r="Q306" t="str">
        <f>IFERROR(
    IF(INDEX(sbti!U:U, MATCH(A306, sbti!R:R, 0))&lt;&gt;"",
       INDEX(sbti!U:U, MATCH(A306, sbti!R:R, 0)),
       IF(INDEX(sbti!V:V, MATCH(A306, sbti!R:R, 0))&lt;&gt;"",
          INDEX(sbti!V:V, MATCH(A306, sbti!R:R, 0)),
          "")
    ),
"")</f>
        <v/>
      </c>
      <c r="R306" t="str">
        <f>IF(_xlfn.XLOOKUP(A306, sbti!W:W,sbti!X:X, "")="T","T",
IF(_xlfn.XLOOKUP(A306, sbti!W:W, sbti!X:X, "")="C","C",""))</f>
        <v/>
      </c>
      <c r="S306" t="str">
        <f>IF(R306="T",_xlfn.XLOOKUP(A306,sbti!W:W,sbti!Y:Y,""),
IF(R306="C",_xlfn.XLOOKUP(A306,sbti!W:W,sbti!Z:Z,""),
""))</f>
        <v/>
      </c>
    </row>
    <row r="307" spans="1:19">
      <c r="A307" t="str">
        <v>UniCredit Group</v>
      </c>
      <c r="B307" t="str">
        <f>IF(_xlfn.XLOOKUP(A307, sbti!A:A,sbti!B:B, "")="Targets Set","T",
IF(_xlfn.XLOOKUP(A307, sbti!A:A, sbti!B:B, "")="Committed","C",""))</f>
        <v/>
      </c>
      <c r="C307" t="str">
        <f>IF(OR(B307="T", B307="C"),
    _xlfn.XLOOKUP(A307, sbti!A:A, sbti!C:C, ""),
    ""
)</f>
        <v/>
      </c>
      <c r="D307" t="str">
        <f>IF(_xlfn.XLOOKUP(A307, sbti!A:A,sbti!D:D, "")="Targets Set","T",
IF(_xlfn.XLOOKUP(A307, sbti!A:A, sbti!D:D, "")="Committed","C",""))</f>
        <v/>
      </c>
      <c r="E307" t="str">
        <f>IF(OR(D307="T", D307="C"),
    _xlfn.XLOOKUP(A307, sbti!A:A, sbti!E:E, ""),
    ""
)</f>
        <v/>
      </c>
      <c r="F307" t="str">
        <f>IF(_xlfn.XLOOKUP(A307, sbti!F:F, sbti!G:G, "")="Targets Set","T",
IF(_xlfn.XLOOKUP(A307, sbti!F:F, sbti!G:G, "")="Committed","C",""))</f>
        <v/>
      </c>
      <c r="G307" t="str">
        <f>IF(OR('sbti evolution '!F307="T", 'sbti evolution '!F307="C"),
    _xlfn.XLOOKUP('sbti evolution '!A307, sbti!F:F, sbti!H:H, ""),
    ""
)</f>
        <v/>
      </c>
      <c r="H307" t="str">
        <f>IFERROR(
    IF(INDEX(sbti!J:J, MATCH(A307, sbti!F:F, 0))&lt;&gt;"", "T",
        IF(INDEX(sbti!K:K, MATCH(A307, sbti!F:F, 0))&lt;&gt;"", "C", "")
    ),
"")</f>
        <v/>
      </c>
      <c r="I307" t="str">
        <f>IFERROR(
    IF(INDEX(sbti!J:J, MATCH(A307, sbti!F:F, 0))&lt;&gt;"", INDEX(sbti!J:J, MATCH(A307, sbti!F:F, 0)),
        IF(INDEX(sbti!K:K, MATCH(A307, sbti!F:F, 0))&lt;&gt;"", INDEX(sbti!K:K, MATCH(A307, sbti!F:F, 0)), "")
    ),
"")</f>
        <v/>
      </c>
      <c r="J307" t="str">
        <f>IF(_xlfn.XLOOKUP(A307, sbti!L:L,sbti!M:M, "")="T","T",
IF(_xlfn.XLOOKUP(A307, sbti!L:L, sbti!M:M, "")="C","C",""))</f>
        <v/>
      </c>
      <c r="K307" t="str">
        <f>IF(OR(J307="T", J307="C"),
    _xlfn.XLOOKUP(A307, sbti!L:L,sbti!N:N),
    ""
)</f>
        <v/>
      </c>
      <c r="L307" t="str">
        <f>IF(_xlfn.XLOOKUP(A307, sbti!L:L,sbti!O:O, "")="s","T",
IF(_xlfn.XLOOKUP(A307, sbti!L:L, sbti!O:O, "")="c","C",""))</f>
        <v/>
      </c>
      <c r="M307" t="str">
        <f>IF(L307="T",_xlfn.XLOOKUP(A307,sbti!L:L,sbti!P:P,""),
IF(L307="C",_xlfn.XLOOKUP(A307,sbti!L:L,sbti!Q:Q,""),
""))</f>
        <v/>
      </c>
      <c r="N307" t="str">
        <f>IF(_xlfn.XLOOKUP(A307, sbti!R:R,sbti!S:S, "")="T","T",
IF(_xlfn.XLOOKUP(A307, sbti!R:R, sbti!S:S, "")="C","C",""))</f>
        <v/>
      </c>
      <c r="O307" t="str">
        <f>IF(OR(N307="T", N307="C"),
    _xlfn.XLOOKUP(A307, sbti!R:R,sbti!T:T),
    ""
)</f>
        <v/>
      </c>
      <c r="P307" t="str">
        <f>IFERROR(
    IF(INDEX(sbti!U:U, MATCH(A307, sbti!R:R, 0))&lt;&gt;"", "T",
        IF(INDEX(sbti!V:V, MATCH(A307, sbti!R:R, 0))&lt;&gt;"", "C", "")
    ),
"")</f>
        <v/>
      </c>
      <c r="Q307" t="str">
        <f>IFERROR(
    IF(INDEX(sbti!U:U, MATCH(A307, sbti!R:R, 0))&lt;&gt;"",
       INDEX(sbti!U:U, MATCH(A307, sbti!R:R, 0)),
       IF(INDEX(sbti!V:V, MATCH(A307, sbti!R:R, 0))&lt;&gt;"",
          INDEX(sbti!V:V, MATCH(A307, sbti!R:R, 0)),
          "")
    ),
"")</f>
        <v/>
      </c>
      <c r="R307" t="str">
        <f>IF(_xlfn.XLOOKUP(A307, sbti!W:W,sbti!X:X, "")="T","T",
IF(_xlfn.XLOOKUP(A307, sbti!W:W, sbti!X:X, "")="C","C",""))</f>
        <v/>
      </c>
      <c r="S307" t="str">
        <f>IF(R307="T",_xlfn.XLOOKUP(A307,sbti!W:W,sbti!Y:Y,""),
IF(R307="C",_xlfn.XLOOKUP(A307,sbti!W:W,sbti!Z:Z,""),
""))</f>
        <v/>
      </c>
    </row>
    <row r="308" spans="1:19">
      <c r="A308" t="str">
        <v>Volvo</v>
      </c>
      <c r="B308" t="str">
        <f>IF(_xlfn.XLOOKUP(A308, sbti!A:A,sbti!B:B, "")="Targets Set","T",
IF(_xlfn.XLOOKUP(A308, sbti!A:A, sbti!B:B, "")="Committed","C",""))</f>
        <v>T</v>
      </c>
      <c r="C308">
        <f>IF(OR(B308="T", B308="C"),
    _xlfn.XLOOKUP(A308, sbti!A:A, sbti!C:C, ""),
    ""
)</f>
        <v>2034</v>
      </c>
      <c r="D308" t="str">
        <f>IF(_xlfn.XLOOKUP(A308, sbti!A:A,sbti!D:D, "")="Targets Set","T",
IF(_xlfn.XLOOKUP(A308, sbti!A:A, sbti!D:D, "")="Committed","C",""))</f>
        <v>C</v>
      </c>
      <c r="E308">
        <f>IF(OR(D308="T", D308="C"),
    _xlfn.XLOOKUP(A308, sbti!A:A, sbti!E:E, ""),
    ""
)</f>
        <v>0</v>
      </c>
      <c r="F308" t="str">
        <f>IF(_xlfn.XLOOKUP(A308, sbti!F:F, sbti!G:G, "")="Targets Set","T",
IF(_xlfn.XLOOKUP(A308, sbti!F:F, sbti!G:G, "")="Committed","C",""))</f>
        <v>T</v>
      </c>
      <c r="G308">
        <f>IF(OR('sbti evolution '!F308="T", 'sbti evolution '!F308="C"),
    _xlfn.XLOOKUP('sbti evolution '!A308, sbti!F:F, sbti!H:H, ""),
    ""
)</f>
        <v>2030</v>
      </c>
      <c r="H308" t="str">
        <f>IFERROR(
    IF(INDEX(sbti!J:J, MATCH(A308, sbti!F:F, 0))&lt;&gt;"", "T",
        IF(INDEX(sbti!K:K, MATCH(A308, sbti!F:F, 0))&lt;&gt;"", "C", "")
    ),
"")</f>
        <v>C</v>
      </c>
      <c r="I308">
        <f>IFERROR(
    IF(INDEX(sbti!J:J, MATCH(A308, sbti!F:F, 0))&lt;&gt;"", INDEX(sbti!J:J, MATCH(A308, sbti!F:F, 0)),
        IF(INDEX(sbti!K:K, MATCH(A308, sbti!F:F, 0))&lt;&gt;"", INDEX(sbti!K:K, MATCH(A308, sbti!F:F, 0)), "")
    ),
"")</f>
        <v>2020</v>
      </c>
      <c r="J308" t="str">
        <f>IF(_xlfn.XLOOKUP(A308, sbti!L:L,sbti!M:M, "")="T","T",
IF(_xlfn.XLOOKUP(A308, sbti!L:L, sbti!M:M, "")="C","C",""))</f>
        <v>T</v>
      </c>
      <c r="K308">
        <f>IF(OR(J308="T", J308="C"),
    _xlfn.XLOOKUP(A308, sbti!L:L,sbti!N:N),
    ""
)</f>
        <v>2030</v>
      </c>
      <c r="L308" t="str">
        <f>IF(_xlfn.XLOOKUP(A308, sbti!L:L,sbti!O:O, "")="s","T",
IF(_xlfn.XLOOKUP(A308, sbti!L:L, sbti!O:O, "")="c","C",""))</f>
        <v/>
      </c>
      <c r="M308" t="str">
        <f>IF(L308="T",_xlfn.XLOOKUP(A308,sbti!L:L,sbti!P:P,""),
IF(L308="C",_xlfn.XLOOKUP(A308,sbti!L:L,sbti!Q:Q,""),
""))</f>
        <v/>
      </c>
      <c r="N308" t="str">
        <f>IF(_xlfn.XLOOKUP(A308, sbti!R:R,sbti!S:S, "")="T","T",
IF(_xlfn.XLOOKUP(A308, sbti!R:R, sbti!S:S, "")="C","C",""))</f>
        <v>T</v>
      </c>
      <c r="O308">
        <f>IF(OR(N308="T", N308="C"),
    _xlfn.XLOOKUP(A308, sbti!R:R,sbti!T:T),
    ""
)</f>
        <v>2030</v>
      </c>
      <c r="P308" t="str">
        <f>IFERROR(
    IF(INDEX(sbti!U:U, MATCH(A308, sbti!R:R, 0))&lt;&gt;"", "T",
        IF(INDEX(sbti!V:V, MATCH(A308, sbti!R:R, 0))&lt;&gt;"", "C", "")
    ),
"")</f>
        <v>C</v>
      </c>
      <c r="Q308">
        <f>IFERROR(
    IF(INDEX(sbti!U:U, MATCH(A308, sbti!R:R, 0))&lt;&gt;"",
       INDEX(sbti!U:U, MATCH(A308, sbti!R:R, 0)),
       IF(INDEX(sbti!V:V, MATCH(A308, sbti!R:R, 0))&lt;&gt;"",
          INDEX(sbti!V:V, MATCH(A308, sbti!R:R, 0)),
          "")
    ),
"")</f>
        <v>2030</v>
      </c>
      <c r="R308" t="str">
        <f>IF(_xlfn.XLOOKUP(A308, sbti!W:W,sbti!X:X, "")="T","T",
IF(_xlfn.XLOOKUP(A308, sbti!W:W, sbti!X:X, "")="C","C",""))</f>
        <v>T</v>
      </c>
      <c r="S308">
        <f>IF(R308="T",_xlfn.XLOOKUP(A308,sbti!W:W,sbti!Y:Y,""),
IF(R308="C",_xlfn.XLOOKUP(A308,sbti!W:W,sbti!Z:Z,""),
""))</f>
        <v>2030</v>
      </c>
    </row>
    <row r="309" spans="1:19">
      <c r="A309" t="str">
        <v>HD Hyundai</v>
      </c>
      <c r="B309" t="str">
        <f>IF(_xlfn.XLOOKUP(A309, sbti!A:A,sbti!B:B, "")="Targets Set","T",
IF(_xlfn.XLOOKUP(A309, sbti!A:A, sbti!B:B, "")="Committed","C",""))</f>
        <v/>
      </c>
      <c r="C309" t="str">
        <f>IF(OR(B309="T", B309="C"),
    _xlfn.XLOOKUP(A309, sbti!A:A, sbti!C:C, ""),
    ""
)</f>
        <v/>
      </c>
      <c r="D309" t="str">
        <f>IF(_xlfn.XLOOKUP(A309, sbti!A:A,sbti!D:D, "")="Targets Set","T",
IF(_xlfn.XLOOKUP(A309, sbti!A:A, sbti!D:D, "")="Committed","C",""))</f>
        <v/>
      </c>
      <c r="E309" t="str">
        <f>IF(OR(D309="T", D309="C"),
    _xlfn.XLOOKUP(A309, sbti!A:A, sbti!E:E, ""),
    ""
)</f>
        <v/>
      </c>
      <c r="F309" t="str">
        <f>IF(_xlfn.XLOOKUP(A309, sbti!F:F, sbti!G:G, "")="Targets Set","T",
IF(_xlfn.XLOOKUP(A309, sbti!F:F, sbti!G:G, "")="Committed","C",""))</f>
        <v/>
      </c>
      <c r="G309" t="str">
        <f>IF(OR('sbti evolution '!F309="T", 'sbti evolution '!F309="C"),
    _xlfn.XLOOKUP('sbti evolution '!A309, sbti!F:F, sbti!H:H, ""),
    ""
)</f>
        <v/>
      </c>
      <c r="H309" t="str">
        <f>IFERROR(
    IF(INDEX(sbti!J:J, MATCH(A309, sbti!F:F, 0))&lt;&gt;"", "T",
        IF(INDEX(sbti!K:K, MATCH(A309, sbti!F:F, 0))&lt;&gt;"", "C", "")
    ),
"")</f>
        <v/>
      </c>
      <c r="I309" t="str">
        <f>IFERROR(
    IF(INDEX(sbti!J:J, MATCH(A309, sbti!F:F, 0))&lt;&gt;"", INDEX(sbti!J:J, MATCH(A309, sbti!F:F, 0)),
        IF(INDEX(sbti!K:K, MATCH(A309, sbti!F:F, 0))&lt;&gt;"", INDEX(sbti!K:K, MATCH(A309, sbti!F:F, 0)), "")
    ),
"")</f>
        <v/>
      </c>
      <c r="J309" t="str">
        <f>IF(_xlfn.XLOOKUP(A309, sbti!L:L,sbti!M:M, "")="T","T",
IF(_xlfn.XLOOKUP(A309, sbti!L:L, sbti!M:M, "")="C","C",""))</f>
        <v/>
      </c>
      <c r="K309" t="str">
        <f>IF(OR(J309="T", J309="C"),
    _xlfn.XLOOKUP(A309, sbti!L:L,sbti!N:N),
    ""
)</f>
        <v/>
      </c>
      <c r="L309" t="str">
        <f>IF(_xlfn.XLOOKUP(A309, sbti!L:L,sbti!O:O, "")="s","T",
IF(_xlfn.XLOOKUP(A309, sbti!L:L, sbti!O:O, "")="c","C",""))</f>
        <v/>
      </c>
      <c r="M309" t="str">
        <f>IF(L309="T",_xlfn.XLOOKUP(A309,sbti!L:L,sbti!P:P,""),
IF(L309="C",_xlfn.XLOOKUP(A309,sbti!L:L,sbti!Q:Q,""),
""))</f>
        <v/>
      </c>
      <c r="N309" t="str">
        <f>IF(_xlfn.XLOOKUP(A309, sbti!R:R,sbti!S:S, "")="T","T",
IF(_xlfn.XLOOKUP(A309, sbti!R:R, sbti!S:S, "")="C","C",""))</f>
        <v/>
      </c>
      <c r="O309" t="str">
        <f>IF(OR(N309="T", N309="C"),
    _xlfn.XLOOKUP(A309, sbti!R:R,sbti!T:T),
    ""
)</f>
        <v/>
      </c>
      <c r="P309" t="str">
        <f>IFERROR(
    IF(INDEX(sbti!U:U, MATCH(A309, sbti!R:R, 0))&lt;&gt;"", "T",
        IF(INDEX(sbti!V:V, MATCH(A309, sbti!R:R, 0))&lt;&gt;"", "C", "")
    ),
"")</f>
        <v/>
      </c>
      <c r="Q309" t="str">
        <f>IFERROR(
    IF(INDEX(sbti!U:U, MATCH(A309, sbti!R:R, 0))&lt;&gt;"",
       INDEX(sbti!U:U, MATCH(A309, sbti!R:R, 0)),
       IF(INDEX(sbti!V:V, MATCH(A309, sbti!R:R, 0))&lt;&gt;"",
          INDEX(sbti!V:V, MATCH(A309, sbti!R:R, 0)),
          "")
    ),
"")</f>
        <v/>
      </c>
      <c r="R309" t="str">
        <f>IF(_xlfn.XLOOKUP(A309, sbti!W:W,sbti!X:X, "")="T","T",
IF(_xlfn.XLOOKUP(A309, sbti!W:W, sbti!X:X, "")="C","C",""))</f>
        <v/>
      </c>
      <c r="S309" t="str">
        <f>IF(R309="T",_xlfn.XLOOKUP(A309,sbti!W:W,sbti!Y:Y,""),
IF(R309="C",_xlfn.XLOOKUP(A309,sbti!W:W,sbti!Z:Z,""),
""))</f>
        <v/>
      </c>
    </row>
    <row r="310" spans="1:19">
      <c r="A310" t="str">
        <v>Shanghai Pudong Development Bank</v>
      </c>
      <c r="B310" t="str">
        <f>IF(_xlfn.XLOOKUP(A310, sbti!A:A,sbti!B:B, "")="Targets Set","T",
IF(_xlfn.XLOOKUP(A310, sbti!A:A, sbti!B:B, "")="Committed","C",""))</f>
        <v/>
      </c>
      <c r="C310" t="str">
        <f>IF(OR(B310="T", B310="C"),
    _xlfn.XLOOKUP(A310, sbti!A:A, sbti!C:C, ""),
    ""
)</f>
        <v/>
      </c>
      <c r="D310" t="str">
        <f>IF(_xlfn.XLOOKUP(A310, sbti!A:A,sbti!D:D, "")="Targets Set","T",
IF(_xlfn.XLOOKUP(A310, sbti!A:A, sbti!D:D, "")="Committed","C",""))</f>
        <v/>
      </c>
      <c r="E310" t="str">
        <f>IF(OR(D310="T", D310="C"),
    _xlfn.XLOOKUP(A310, sbti!A:A, sbti!E:E, ""),
    ""
)</f>
        <v/>
      </c>
      <c r="F310" t="str">
        <f>IF(_xlfn.XLOOKUP(A310, sbti!F:F, sbti!G:G, "")="Targets Set","T",
IF(_xlfn.XLOOKUP(A310, sbti!F:F, sbti!G:G, "")="Committed","C",""))</f>
        <v/>
      </c>
      <c r="G310" t="str">
        <f>IF(OR('sbti evolution '!F310="T", 'sbti evolution '!F310="C"),
    _xlfn.XLOOKUP('sbti evolution '!A310, sbti!F:F, sbti!H:H, ""),
    ""
)</f>
        <v/>
      </c>
      <c r="H310" t="str">
        <f>IFERROR(
    IF(INDEX(sbti!J:J, MATCH(A310, sbti!F:F, 0))&lt;&gt;"", "T",
        IF(INDEX(sbti!K:K, MATCH(A310, sbti!F:F, 0))&lt;&gt;"", "C", "")
    ),
"")</f>
        <v/>
      </c>
      <c r="I310" t="str">
        <f>IFERROR(
    IF(INDEX(sbti!J:J, MATCH(A310, sbti!F:F, 0))&lt;&gt;"", INDEX(sbti!J:J, MATCH(A310, sbti!F:F, 0)),
        IF(INDEX(sbti!K:K, MATCH(A310, sbti!F:F, 0))&lt;&gt;"", INDEX(sbti!K:K, MATCH(A310, sbti!F:F, 0)), "")
    ),
"")</f>
        <v/>
      </c>
      <c r="J310" t="str">
        <f>IF(_xlfn.XLOOKUP(A310, sbti!L:L,sbti!M:M, "")="T","T",
IF(_xlfn.XLOOKUP(A310, sbti!L:L, sbti!M:M, "")="C","C",""))</f>
        <v/>
      </c>
      <c r="K310" t="str">
        <f>IF(OR(J310="T", J310="C"),
    _xlfn.XLOOKUP(A310, sbti!L:L,sbti!N:N),
    ""
)</f>
        <v/>
      </c>
      <c r="L310" t="str">
        <f>IF(_xlfn.XLOOKUP(A310, sbti!L:L,sbti!O:O, "")="s","T",
IF(_xlfn.XLOOKUP(A310, sbti!L:L, sbti!O:O, "")="c","C",""))</f>
        <v/>
      </c>
      <c r="M310" t="str">
        <f>IF(L310="T",_xlfn.XLOOKUP(A310,sbti!L:L,sbti!P:P,""),
IF(L310="C",_xlfn.XLOOKUP(A310,sbti!L:L,sbti!Q:Q,""),
""))</f>
        <v/>
      </c>
      <c r="N310" t="str">
        <f>IF(_xlfn.XLOOKUP(A310, sbti!R:R,sbti!S:S, "")="T","T",
IF(_xlfn.XLOOKUP(A310, sbti!R:R, sbti!S:S, "")="C","C",""))</f>
        <v/>
      </c>
      <c r="O310" t="str">
        <f>IF(OR(N310="T", N310="C"),
    _xlfn.XLOOKUP(A310, sbti!R:R,sbti!T:T),
    ""
)</f>
        <v/>
      </c>
      <c r="P310" t="str">
        <f>IFERROR(
    IF(INDEX(sbti!U:U, MATCH(A310, sbti!R:R, 0))&lt;&gt;"", "T",
        IF(INDEX(sbti!V:V, MATCH(A310, sbti!R:R, 0))&lt;&gt;"", "C", "")
    ),
"")</f>
        <v/>
      </c>
      <c r="Q310" t="str">
        <f>IFERROR(
    IF(INDEX(sbti!U:U, MATCH(A310, sbti!R:R, 0))&lt;&gt;"",
       INDEX(sbti!U:U, MATCH(A310, sbti!R:R, 0)),
       IF(INDEX(sbti!V:V, MATCH(A310, sbti!R:R, 0))&lt;&gt;"",
          INDEX(sbti!V:V, MATCH(A310, sbti!R:R, 0)),
          "")
    ),
"")</f>
        <v/>
      </c>
      <c r="R310" t="str">
        <f>IF(_xlfn.XLOOKUP(A310, sbti!W:W,sbti!X:X, "")="T","T",
IF(_xlfn.XLOOKUP(A310, sbti!W:W, sbti!X:X, "")="C","C",""))</f>
        <v/>
      </c>
      <c r="S310" t="str">
        <f>IF(R310="T",_xlfn.XLOOKUP(A310,sbti!W:W,sbti!Y:Y,""),
IF(R310="C",_xlfn.XLOOKUP(A310,sbti!W:W,sbti!Z:Z,""),
""))</f>
        <v/>
      </c>
    </row>
    <row r="311" spans="1:19">
      <c r="A311" t="str">
        <v>USAA</v>
      </c>
      <c r="B311" t="str">
        <f>IF(_xlfn.XLOOKUP(A311, sbti!A:A,sbti!B:B, "")="Targets Set","T",
IF(_xlfn.XLOOKUP(A311, sbti!A:A, sbti!B:B, "")="Committed","C",""))</f>
        <v/>
      </c>
      <c r="C311" t="str">
        <f>IF(OR(B311="T", B311="C"),
    _xlfn.XLOOKUP(A311, sbti!A:A, sbti!C:C, ""),
    ""
)</f>
        <v/>
      </c>
      <c r="D311" t="str">
        <f>IF(_xlfn.XLOOKUP(A311, sbti!A:A,sbti!D:D, "")="Targets Set","T",
IF(_xlfn.XLOOKUP(A311, sbti!A:A, sbti!D:D, "")="Committed","C",""))</f>
        <v/>
      </c>
      <c r="E311" t="str">
        <f>IF(OR(D311="T", D311="C"),
    _xlfn.XLOOKUP(A311, sbti!A:A, sbti!E:E, ""),
    ""
)</f>
        <v/>
      </c>
      <c r="F311" t="str">
        <f>IF(_xlfn.XLOOKUP(A311, sbti!F:F, sbti!G:G, "")="Targets Set","T",
IF(_xlfn.XLOOKUP(A311, sbti!F:F, sbti!G:G, "")="Committed","C",""))</f>
        <v/>
      </c>
      <c r="G311" t="str">
        <f>IF(OR('sbti evolution '!F311="T", 'sbti evolution '!F311="C"),
    _xlfn.XLOOKUP('sbti evolution '!A311, sbti!F:F, sbti!H:H, ""),
    ""
)</f>
        <v/>
      </c>
      <c r="H311" t="str">
        <f>IFERROR(
    IF(INDEX(sbti!J:J, MATCH(A311, sbti!F:F, 0))&lt;&gt;"", "T",
        IF(INDEX(sbti!K:K, MATCH(A311, sbti!F:F, 0))&lt;&gt;"", "C", "")
    ),
"")</f>
        <v/>
      </c>
      <c r="I311" t="str">
        <f>IFERROR(
    IF(INDEX(sbti!J:J, MATCH(A311, sbti!F:F, 0))&lt;&gt;"", INDEX(sbti!J:J, MATCH(A311, sbti!F:F, 0)),
        IF(INDEX(sbti!K:K, MATCH(A311, sbti!F:F, 0))&lt;&gt;"", INDEX(sbti!K:K, MATCH(A311, sbti!F:F, 0)), "")
    ),
"")</f>
        <v/>
      </c>
      <c r="J311" t="str">
        <f>IF(_xlfn.XLOOKUP(A311, sbti!L:L,sbti!M:M, "")="T","T",
IF(_xlfn.XLOOKUP(A311, sbti!L:L, sbti!M:M, "")="C","C",""))</f>
        <v/>
      </c>
      <c r="K311" t="str">
        <f>IF(OR(J311="T", J311="C"),
    _xlfn.XLOOKUP(A311, sbti!L:L,sbti!N:N),
    ""
)</f>
        <v/>
      </c>
      <c r="L311" t="str">
        <f>IF(_xlfn.XLOOKUP(A311, sbti!L:L,sbti!O:O, "")="s","T",
IF(_xlfn.XLOOKUP(A311, sbti!L:L, sbti!O:O, "")="c","C",""))</f>
        <v/>
      </c>
      <c r="M311" t="str">
        <f>IF(L311="T",_xlfn.XLOOKUP(A311,sbti!L:L,sbti!P:P,""),
IF(L311="C",_xlfn.XLOOKUP(A311,sbti!L:L,sbti!Q:Q,""),
""))</f>
        <v/>
      </c>
      <c r="N311" t="str">
        <f>IF(_xlfn.XLOOKUP(A311, sbti!R:R,sbti!S:S, "")="T","T",
IF(_xlfn.XLOOKUP(A311, sbti!R:R, sbti!S:S, "")="C","C",""))</f>
        <v/>
      </c>
      <c r="O311" t="str">
        <f>IF(OR(N311="T", N311="C"),
    _xlfn.XLOOKUP(A311, sbti!R:R,sbti!T:T),
    ""
)</f>
        <v/>
      </c>
      <c r="P311" t="str">
        <f>IFERROR(
    IF(INDEX(sbti!U:U, MATCH(A311, sbti!R:R, 0))&lt;&gt;"", "T",
        IF(INDEX(sbti!V:V, MATCH(A311, sbti!R:R, 0))&lt;&gt;"", "C", "")
    ),
"")</f>
        <v/>
      </c>
      <c r="Q311" t="str">
        <f>IFERROR(
    IF(INDEX(sbti!U:U, MATCH(A311, sbti!R:R, 0))&lt;&gt;"",
       INDEX(sbti!U:U, MATCH(A311, sbti!R:R, 0)),
       IF(INDEX(sbti!V:V, MATCH(A311, sbti!R:R, 0))&lt;&gt;"",
          INDEX(sbti!V:V, MATCH(A311, sbti!R:R, 0)),
          "")
    ),
"")</f>
        <v/>
      </c>
      <c r="R311" t="str">
        <f>IF(_xlfn.XLOOKUP(A311, sbti!W:W,sbti!X:X, "")="T","T",
IF(_xlfn.XLOOKUP(A311, sbti!W:W, sbti!X:X, "")="C","C",""))</f>
        <v/>
      </c>
      <c r="S311" t="str">
        <f>IF(R311="T",_xlfn.XLOOKUP(A311,sbti!W:W,sbti!Y:Y,""),
IF(R311="C",_xlfn.XLOOKUP(A311,sbti!W:W,sbti!Z:Z,""),
""))</f>
        <v/>
      </c>
    </row>
    <row r="312" spans="1:19">
      <c r="A312" t="str">
        <v>SK Hynix</v>
      </c>
      <c r="B312" t="str">
        <f>IF(_xlfn.XLOOKUP(A312, sbti!A:A,sbti!B:B, "")="Targets Set","T",
IF(_xlfn.XLOOKUP(A312, sbti!A:A, sbti!B:B, "")="Committed","C",""))</f>
        <v/>
      </c>
      <c r="C312" t="str">
        <f>IF(OR(B312="T", B312="C"),
    _xlfn.XLOOKUP(A312, sbti!A:A, sbti!C:C, ""),
    ""
)</f>
        <v/>
      </c>
      <c r="D312" t="str">
        <f>IF(_xlfn.XLOOKUP(A312, sbti!A:A,sbti!D:D, "")="Targets Set","T",
IF(_xlfn.XLOOKUP(A312, sbti!A:A, sbti!D:D, "")="Committed","C",""))</f>
        <v/>
      </c>
      <c r="E312" t="str">
        <f>IF(OR(D312="T", D312="C"),
    _xlfn.XLOOKUP(A312, sbti!A:A, sbti!E:E, ""),
    ""
)</f>
        <v/>
      </c>
      <c r="F312" t="str">
        <f>IF(_xlfn.XLOOKUP(A312, sbti!F:F, sbti!G:G, "")="Targets Set","T",
IF(_xlfn.XLOOKUP(A312, sbti!F:F, sbti!G:G, "")="Committed","C",""))</f>
        <v/>
      </c>
      <c r="G312" t="str">
        <f>IF(OR('sbti evolution '!F312="T", 'sbti evolution '!F312="C"),
    _xlfn.XLOOKUP('sbti evolution '!A312, sbti!F:F, sbti!H:H, ""),
    ""
)</f>
        <v/>
      </c>
      <c r="H312" t="str">
        <f>IFERROR(
    IF(INDEX(sbti!J:J, MATCH(A312, sbti!F:F, 0))&lt;&gt;"", "T",
        IF(INDEX(sbti!K:K, MATCH(A312, sbti!F:F, 0))&lt;&gt;"", "C", "")
    ),
"")</f>
        <v/>
      </c>
      <c r="I312" t="str">
        <f>IFERROR(
    IF(INDEX(sbti!J:J, MATCH(A312, sbti!F:F, 0))&lt;&gt;"", INDEX(sbti!J:J, MATCH(A312, sbti!F:F, 0)),
        IF(INDEX(sbti!K:K, MATCH(A312, sbti!F:F, 0))&lt;&gt;"", INDEX(sbti!K:K, MATCH(A312, sbti!F:F, 0)), "")
    ),
"")</f>
        <v/>
      </c>
      <c r="J312" t="str">
        <f>IF(_xlfn.XLOOKUP(A312, sbti!L:L,sbti!M:M, "")="T","T",
IF(_xlfn.XLOOKUP(A312, sbti!L:L, sbti!M:M, "")="C","C",""))</f>
        <v/>
      </c>
      <c r="K312" t="str">
        <f>IF(OR(J312="T", J312="C"),
    _xlfn.XLOOKUP(A312, sbti!L:L,sbti!N:N),
    ""
)</f>
        <v/>
      </c>
      <c r="L312" t="str">
        <f>IF(_xlfn.XLOOKUP(A312, sbti!L:L,sbti!O:O, "")="s","T",
IF(_xlfn.XLOOKUP(A312, sbti!L:L, sbti!O:O, "")="c","C",""))</f>
        <v/>
      </c>
      <c r="M312" t="str">
        <f>IF(L312="T",_xlfn.XLOOKUP(A312,sbti!L:L,sbti!P:P,""),
IF(L312="C",_xlfn.XLOOKUP(A312,sbti!L:L,sbti!Q:Q,""),
""))</f>
        <v/>
      </c>
      <c r="N312" t="str">
        <f>IF(_xlfn.XLOOKUP(A312, sbti!R:R,sbti!S:S, "")="T","T",
IF(_xlfn.XLOOKUP(A312, sbti!R:R, sbti!S:S, "")="C","C",""))</f>
        <v/>
      </c>
      <c r="O312" t="str">
        <f>IF(OR(N312="T", N312="C"),
    _xlfn.XLOOKUP(A312, sbti!R:R,sbti!T:T),
    ""
)</f>
        <v/>
      </c>
      <c r="P312" t="str">
        <f>IFERROR(
    IF(INDEX(sbti!U:U, MATCH(A312, sbti!R:R, 0))&lt;&gt;"", "T",
        IF(INDEX(sbti!V:V, MATCH(A312, sbti!R:R, 0))&lt;&gt;"", "C", "")
    ),
"")</f>
        <v/>
      </c>
      <c r="Q312" t="str">
        <f>IFERROR(
    IF(INDEX(sbti!U:U, MATCH(A312, sbti!R:R, 0))&lt;&gt;"",
       INDEX(sbti!U:U, MATCH(A312, sbti!R:R, 0)),
       IF(INDEX(sbti!V:V, MATCH(A312, sbti!R:R, 0))&lt;&gt;"",
          INDEX(sbti!V:V, MATCH(A312, sbti!R:R, 0)),
          "")
    ),
"")</f>
        <v/>
      </c>
      <c r="R312" t="str">
        <f>IF(_xlfn.XLOOKUP(A312, sbti!W:W,sbti!X:X, "")="T","T",
IF(_xlfn.XLOOKUP(A312, sbti!W:W, sbti!X:X, "")="C","C",""))</f>
        <v/>
      </c>
      <c r="S312" t="str">
        <f>IF(R312="T",_xlfn.XLOOKUP(A312,sbti!W:W,sbti!Y:Y,""),
IF(R312="C",_xlfn.XLOOKUP(A312,sbti!W:W,sbti!Z:Z,""),
""))</f>
        <v/>
      </c>
    </row>
    <row r="313" spans="1:19">
      <c r="A313" t="str">
        <v>Iberdrola</v>
      </c>
      <c r="B313" t="str">
        <f>IF(_xlfn.XLOOKUP(A313, sbti!A:A,sbti!B:B, "")="Targets Set","T",
IF(_xlfn.XLOOKUP(A313, sbti!A:A, sbti!B:B, "")="Committed","C",""))</f>
        <v>T</v>
      </c>
      <c r="C313">
        <f>IF(OR(B313="T", B313="C"),
    _xlfn.XLOOKUP(A313, sbti!A:A, sbti!C:C, ""),
    ""
)</f>
        <v>2030</v>
      </c>
      <c r="D313" t="str">
        <f>IF(_xlfn.XLOOKUP(A313, sbti!A:A,sbti!D:D, "")="Targets Set","T",
IF(_xlfn.XLOOKUP(A313, sbti!A:A, sbti!D:D, "")="Committed","C",""))</f>
        <v>T</v>
      </c>
      <c r="E313">
        <f>IF(OR(D313="T", D313="C"),
    _xlfn.XLOOKUP(A313, sbti!A:A, sbti!E:E, ""),
    ""
)</f>
        <v>2039</v>
      </c>
      <c r="F313" t="str">
        <f>IF(_xlfn.XLOOKUP(A313, sbti!F:F, sbti!G:G, "")="Targets Set","T",
IF(_xlfn.XLOOKUP(A313, sbti!F:F, sbti!G:G, "")="Committed","C",""))</f>
        <v>T</v>
      </c>
      <c r="G313">
        <f>IF(OR('sbti evolution '!F313="T", 'sbti evolution '!F313="C"),
    _xlfn.XLOOKUP('sbti evolution '!A313, sbti!F:F, sbti!H:H, ""),
    ""
)</f>
        <v>2030</v>
      </c>
      <c r="H313" t="str">
        <f>IFERROR(
    IF(INDEX(sbti!J:J, MATCH(A313, sbti!F:F, 0))&lt;&gt;"", "T",
        IF(INDEX(sbti!K:K, MATCH(A313, sbti!F:F, 0))&lt;&gt;"", "C", "")
    ),
"")</f>
        <v>T</v>
      </c>
      <c r="I313">
        <f>IFERROR(
    IF(INDEX(sbti!J:J, MATCH(A313, sbti!F:F, 0))&lt;&gt;"", INDEX(sbti!J:J, MATCH(A313, sbti!F:F, 0)),
        IF(INDEX(sbti!K:K, MATCH(A313, sbti!F:F, 0))&lt;&gt;"", INDEX(sbti!K:K, MATCH(A313, sbti!F:F, 0)), "")
    ),
"")</f>
        <v>2039</v>
      </c>
      <c r="J313" t="str">
        <f>IF(_xlfn.XLOOKUP(A313, sbti!L:L,sbti!M:M, "")="T","T",
IF(_xlfn.XLOOKUP(A313, sbti!L:L, sbti!M:M, "")="C","C",""))</f>
        <v>T</v>
      </c>
      <c r="K313">
        <f>IF(OR(J313="T", J313="C"),
    _xlfn.XLOOKUP(A313, sbti!L:L,sbti!N:N),
    ""
)</f>
        <v>2030</v>
      </c>
      <c r="L313" t="str">
        <f>IF(_xlfn.XLOOKUP(A313, sbti!L:L,sbti!O:O, "")="s","T",
IF(_xlfn.XLOOKUP(A313, sbti!L:L, sbti!O:O, "")="c","C",""))</f>
        <v>T</v>
      </c>
      <c r="M313">
        <f>IF(L313="T",_xlfn.XLOOKUP(A313,sbti!L:L,sbti!P:P,""),
IF(L313="C",_xlfn.XLOOKUP(A313,sbti!L:L,sbti!Q:Q,""),
""))</f>
        <v>2039</v>
      </c>
      <c r="N313" t="str">
        <f>IF(_xlfn.XLOOKUP(A313, sbti!R:R,sbti!S:S, "")="T","T",
IF(_xlfn.XLOOKUP(A313, sbti!R:R, sbti!S:S, "")="C","C",""))</f>
        <v>T</v>
      </c>
      <c r="O313">
        <f>IF(OR(N313="T", N313="C"),
    _xlfn.XLOOKUP(A313, sbti!R:R,sbti!T:T),
    ""
)</f>
        <v>2030</v>
      </c>
      <c r="P313" t="str">
        <f>IFERROR(
    IF(INDEX(sbti!U:U, MATCH(A313, sbti!R:R, 0))&lt;&gt;"", "T",
        IF(INDEX(sbti!V:V, MATCH(A313, sbti!R:R, 0))&lt;&gt;"", "C", "")
    ),
"")</f>
        <v>C</v>
      </c>
      <c r="Q313">
        <f>IFERROR(
    IF(INDEX(sbti!U:U, MATCH(A313, sbti!R:R, 0))&lt;&gt;"",
       INDEX(sbti!U:U, MATCH(A313, sbti!R:R, 0)),
       IF(INDEX(sbti!V:V, MATCH(A313, sbti!R:R, 0))&lt;&gt;"",
          INDEX(sbti!V:V, MATCH(A313, sbti!R:R, 0)),
          "")
    ),
"")</f>
        <v>2030</v>
      </c>
      <c r="R313" t="str">
        <f>IF(_xlfn.XLOOKUP(A313, sbti!W:W,sbti!X:X, "")="T","T",
IF(_xlfn.XLOOKUP(A313, sbti!W:W, sbti!X:X, "")="C","C",""))</f>
        <v>T</v>
      </c>
      <c r="S313">
        <f>IF(R313="T",_xlfn.XLOOKUP(A313,sbti!W:W,sbti!Y:Y,""),
IF(R313="C",_xlfn.XLOOKUP(A313,sbti!W:W,sbti!Z:Z,""),
""))</f>
        <v>2030</v>
      </c>
    </row>
    <row r="314" spans="1:19">
      <c r="A314" t="str">
        <v>Veolia Environnement</v>
      </c>
      <c r="B314" t="str">
        <f>IF(_xlfn.XLOOKUP(A314, sbti!A:A,sbti!B:B, "")="Targets Set","T",
IF(_xlfn.XLOOKUP(A314, sbti!A:A, sbti!B:B, "")="Committed","C",""))</f>
        <v>T</v>
      </c>
      <c r="C314">
        <f>IF(OR(B314="T", B314="C"),
    _xlfn.XLOOKUP(A314, sbti!A:A, sbti!C:C, ""),
    ""
)</f>
        <v>2032</v>
      </c>
      <c r="D314" t="str">
        <f>IF(_xlfn.XLOOKUP(A314, sbti!A:A,sbti!D:D, "")="Targets Set","T",
IF(_xlfn.XLOOKUP(A314, sbti!A:A, sbti!D:D, "")="Committed","C",""))</f>
        <v>T</v>
      </c>
      <c r="E314">
        <f>IF(OR(D314="T", D314="C"),
    _xlfn.XLOOKUP(A314, sbti!A:A, sbti!E:E, ""),
    ""
)</f>
        <v>2050</v>
      </c>
      <c r="F314" t="str">
        <f>IF(_xlfn.XLOOKUP(A314, sbti!F:F, sbti!G:G, "")="Targets Set","T",
IF(_xlfn.XLOOKUP(A314, sbti!F:F, sbti!G:G, "")="Committed","C",""))</f>
        <v>T</v>
      </c>
      <c r="G314">
        <f>IF(OR('sbti evolution '!F314="T", 'sbti evolution '!F314="C"),
    _xlfn.XLOOKUP('sbti evolution '!A314, sbti!F:F, sbti!H:H, ""),
    ""
)</f>
        <v>2034</v>
      </c>
      <c r="H314" t="str">
        <f>IFERROR(
    IF(INDEX(sbti!J:J, MATCH(A314, sbti!F:F, 0))&lt;&gt;"", "T",
        IF(INDEX(sbti!K:K, MATCH(A314, sbti!F:F, 0))&lt;&gt;"", "C", "")
    ),
"")</f>
        <v>C</v>
      </c>
      <c r="I314">
        <f>IFERROR(
    IF(INDEX(sbti!J:J, MATCH(A314, sbti!F:F, 0))&lt;&gt;"", INDEX(sbti!J:J, MATCH(A314, sbti!F:F, 0)),
        IF(INDEX(sbti!K:K, MATCH(A314, sbti!F:F, 0))&lt;&gt;"", INDEX(sbti!K:K, MATCH(A314, sbti!F:F, 0)), "")
    ),
"")</f>
        <v>2021</v>
      </c>
      <c r="J314" t="str">
        <f>IF(_xlfn.XLOOKUP(A314, sbti!L:L,sbti!M:M, "")="T","T",
IF(_xlfn.XLOOKUP(A314, sbti!L:L, sbti!M:M, "")="C","C",""))</f>
        <v>T</v>
      </c>
      <c r="K314">
        <f>IF(OR(J314="T", J314="C"),
    _xlfn.XLOOKUP(A314, sbti!L:L,sbti!N:N),
    ""
)</f>
        <v>2034</v>
      </c>
      <c r="L314" t="str">
        <f>IF(_xlfn.XLOOKUP(A314, sbti!L:L,sbti!O:O, "")="s","T",
IF(_xlfn.XLOOKUP(A314, sbti!L:L, sbti!O:O, "")="c","C",""))</f>
        <v>C</v>
      </c>
      <c r="M314">
        <f>IF(L314="T",_xlfn.XLOOKUP(A314,sbti!L:L,sbti!P:P,""),
IF(L314="C",_xlfn.XLOOKUP(A314,sbti!L:L,sbti!Q:Q,""),
""))</f>
        <v>2021</v>
      </c>
      <c r="N314" t="str">
        <f>IF(_xlfn.XLOOKUP(A314, sbti!R:R,sbti!S:S, "")="T","T",
IF(_xlfn.XLOOKUP(A314, sbti!R:R, sbti!S:S, "")="C","C",""))</f>
        <v>T</v>
      </c>
      <c r="O314">
        <f>IF(OR(N314="T", N314="C"),
    _xlfn.XLOOKUP(A314, sbti!R:R,sbti!T:T),
    ""
)</f>
        <v>2034</v>
      </c>
      <c r="P314" t="str">
        <f>IFERROR(
    IF(INDEX(sbti!U:U, MATCH(A314, sbti!R:R, 0))&lt;&gt;"", "T",
        IF(INDEX(sbti!V:V, MATCH(A314, sbti!R:R, 0))&lt;&gt;"", "C", "")
    ),
"")</f>
        <v>C</v>
      </c>
      <c r="Q314">
        <f>IFERROR(
    IF(INDEX(sbti!U:U, MATCH(A314, sbti!R:R, 0))&lt;&gt;"",
       INDEX(sbti!U:U, MATCH(A314, sbti!R:R, 0)),
       IF(INDEX(sbti!V:V, MATCH(A314, sbti!R:R, 0))&lt;&gt;"",
          INDEX(sbti!V:V, MATCH(A314, sbti!R:R, 0)),
          "")
    ),
"")</f>
        <v>2034</v>
      </c>
      <c r="R314" t="str">
        <f>IF(_xlfn.XLOOKUP(A314, sbti!W:W,sbti!X:X, "")="T","T",
IF(_xlfn.XLOOKUP(A314, sbti!W:W, sbti!X:X, "")="C","C",""))</f>
        <v>T</v>
      </c>
      <c r="S314">
        <f>IF(R314="T",_xlfn.XLOOKUP(A314,sbti!W:W,sbti!Y:Y,""),
IF(R314="C",_xlfn.XLOOKUP(A314,sbti!W:W,sbti!Z:Z,""),
""))</f>
        <v>2034</v>
      </c>
    </row>
    <row r="315" spans="1:19">
      <c r="A315" t="str">
        <v>Bristol-Myers Squibb</v>
      </c>
      <c r="B315" t="str">
        <f>IF(_xlfn.XLOOKUP(A315, sbti!A:A,sbti!B:B, "")="Targets Set","T",
IF(_xlfn.XLOOKUP(A315, sbti!A:A, sbti!B:B, "")="Committed","C",""))</f>
        <v>T</v>
      </c>
      <c r="C315">
        <f>IF(OR(B315="T", B315="C"),
    _xlfn.XLOOKUP(A315, sbti!A:A, sbti!C:C, ""),
    ""
)</f>
        <v>2033</v>
      </c>
      <c r="D315" t="str">
        <f>IF(_xlfn.XLOOKUP(A315, sbti!A:A,sbti!D:D, "")="Targets Set","T",
IF(_xlfn.XLOOKUP(A315, sbti!A:A, sbti!D:D, "")="Committed","C",""))</f>
        <v>T</v>
      </c>
      <c r="E315">
        <f>IF(OR(D315="T", D315="C"),
    _xlfn.XLOOKUP(A315, sbti!A:A, sbti!E:E, ""),
    ""
)</f>
        <v>2050</v>
      </c>
      <c r="F315" t="str">
        <f>IF(_xlfn.XLOOKUP(A315, sbti!F:F, sbti!G:G, "")="Targets Set","T",
IF(_xlfn.XLOOKUP(A315, sbti!F:F, sbti!G:G, "")="Committed","C",""))</f>
        <v>T</v>
      </c>
      <c r="G315">
        <f>IF(OR('sbti evolution '!F315="T", 'sbti evolution '!F315="C"),
    _xlfn.XLOOKUP('sbti evolution '!A315, sbti!F:F, sbti!H:H, ""),
    ""
)</f>
        <v>2028</v>
      </c>
      <c r="H315" t="str">
        <f>IFERROR(
    IF(INDEX(sbti!J:J, MATCH(A315, sbti!F:F, 0))&lt;&gt;"", "T",
        IF(INDEX(sbti!K:K, MATCH(A315, sbti!F:F, 0))&lt;&gt;"", "C", "")
    ),
"")</f>
        <v>T</v>
      </c>
      <c r="I315">
        <f>IFERROR(
    IF(INDEX(sbti!J:J, MATCH(A315, sbti!F:F, 0))&lt;&gt;"", INDEX(sbti!J:J, MATCH(A315, sbti!F:F, 0)),
        IF(INDEX(sbti!K:K, MATCH(A315, sbti!F:F, 0))&lt;&gt;"", INDEX(sbti!K:K, MATCH(A315, sbti!F:F, 0)), "")
    ),
"")</f>
        <v>2050</v>
      </c>
      <c r="J315" t="str">
        <f>IF(_xlfn.XLOOKUP(A315, sbti!L:L,sbti!M:M, "")="T","T",
IF(_xlfn.XLOOKUP(A315, sbti!L:L, sbti!M:M, "")="C","C",""))</f>
        <v>C</v>
      </c>
      <c r="K315">
        <f>IF(OR(J315="T", J315="C"),
    _xlfn.XLOOKUP(A315, sbti!L:L,sbti!N:N),
    ""
)</f>
        <v>2030</v>
      </c>
      <c r="L315" t="str">
        <f>IF(_xlfn.XLOOKUP(A315, sbti!L:L,sbti!O:O, "")="s","T",
IF(_xlfn.XLOOKUP(A315, sbti!L:L, sbti!O:O, "")="c","C",""))</f>
        <v>C</v>
      </c>
      <c r="M315">
        <f>IF(L315="T",_xlfn.XLOOKUP(A315,sbti!L:L,sbti!P:P,""),
IF(L315="C",_xlfn.XLOOKUP(A315,sbti!L:L,sbti!Q:Q,""),
""))</f>
        <v>2022</v>
      </c>
      <c r="N315" t="str">
        <f>IF(_xlfn.XLOOKUP(A315, sbti!R:R,sbti!S:S, "")="T","T",
IF(_xlfn.XLOOKUP(A315, sbti!R:R, sbti!S:S, "")="C","C",""))</f>
        <v>C</v>
      </c>
      <c r="O315">
        <f>IF(OR(N315="T", N315="C"),
    _xlfn.XLOOKUP(A315, sbti!R:R,sbti!T:T),
    ""
)</f>
        <v>2030</v>
      </c>
      <c r="P315" t="str">
        <f>IFERROR(
    IF(INDEX(sbti!U:U, MATCH(A315, sbti!R:R, 0))&lt;&gt;"", "T",
        IF(INDEX(sbti!V:V, MATCH(A315, sbti!R:R, 0))&lt;&gt;"", "C", "")
    ),
"")</f>
        <v/>
      </c>
      <c r="Q315" t="str">
        <f>IFERROR(
    IF(INDEX(sbti!U:U, MATCH(A315, sbti!R:R, 0))&lt;&gt;"",
       INDEX(sbti!U:U, MATCH(A315, sbti!R:R, 0)),
       IF(INDEX(sbti!V:V, MATCH(A315, sbti!R:R, 0))&lt;&gt;"",
          INDEX(sbti!V:V, MATCH(A315, sbti!R:R, 0)),
          "")
    ),
"")</f>
        <v/>
      </c>
      <c r="R315" t="str">
        <f>IF(_xlfn.XLOOKUP(A315, sbti!W:W,sbti!X:X, "")="T","T",
IF(_xlfn.XLOOKUP(A315, sbti!W:W, sbti!X:X, "")="C","C",""))</f>
        <v/>
      </c>
      <c r="S315" t="str">
        <f>IF(R315="T",_xlfn.XLOOKUP(A315,sbti!W:W,sbti!Y:Y,""),
IF(R315="C",_xlfn.XLOOKUP(A315,sbti!W:W,sbti!Z:Z,""),
""))</f>
        <v/>
      </c>
    </row>
    <row r="316" spans="1:19">
      <c r="A316" t="str">
        <v>Landesbank Baden-Wurttemberg</v>
      </c>
      <c r="B316" t="str">
        <f>IF(_xlfn.XLOOKUP(A316, sbti!A:A,sbti!B:B, "")="Targets Set","T",
IF(_xlfn.XLOOKUP(A316, sbti!A:A, sbti!B:B, "")="Committed","C",""))</f>
        <v/>
      </c>
      <c r="C316" t="str">
        <f>IF(OR(B316="T", B316="C"),
    _xlfn.XLOOKUP(A316, sbti!A:A, sbti!C:C, ""),
    ""
)</f>
        <v/>
      </c>
      <c r="D316" t="str">
        <f>IF(_xlfn.XLOOKUP(A316, sbti!A:A,sbti!D:D, "")="Targets Set","T",
IF(_xlfn.XLOOKUP(A316, sbti!A:A, sbti!D:D, "")="Committed","C",""))</f>
        <v/>
      </c>
      <c r="E316" t="str">
        <f>IF(OR(D316="T", D316="C"),
    _xlfn.XLOOKUP(A316, sbti!A:A, sbti!E:E, ""),
    ""
)</f>
        <v/>
      </c>
      <c r="F316" t="str">
        <f>IF(_xlfn.XLOOKUP(A316, sbti!F:F, sbti!G:G, "")="Targets Set","T",
IF(_xlfn.XLOOKUP(A316, sbti!F:F, sbti!G:G, "")="Committed","C",""))</f>
        <v/>
      </c>
      <c r="G316" t="str">
        <f>IF(OR('sbti evolution '!F316="T", 'sbti evolution '!F316="C"),
    _xlfn.XLOOKUP('sbti evolution '!A316, sbti!F:F, sbti!H:H, ""),
    ""
)</f>
        <v/>
      </c>
      <c r="H316" t="str">
        <f>IFERROR(
    IF(INDEX(sbti!J:J, MATCH(A316, sbti!F:F, 0))&lt;&gt;"", "T",
        IF(INDEX(sbti!K:K, MATCH(A316, sbti!F:F, 0))&lt;&gt;"", "C", "")
    ),
"")</f>
        <v/>
      </c>
      <c r="I316" t="str">
        <f>IFERROR(
    IF(INDEX(sbti!J:J, MATCH(A316, sbti!F:F, 0))&lt;&gt;"", INDEX(sbti!J:J, MATCH(A316, sbti!F:F, 0)),
        IF(INDEX(sbti!K:K, MATCH(A316, sbti!F:F, 0))&lt;&gt;"", INDEX(sbti!K:K, MATCH(A316, sbti!F:F, 0)), "")
    ),
"")</f>
        <v/>
      </c>
      <c r="J316" t="str">
        <f>IF(_xlfn.XLOOKUP(A316, sbti!L:L,sbti!M:M, "")="T","T",
IF(_xlfn.XLOOKUP(A316, sbti!L:L, sbti!M:M, "")="C","C",""))</f>
        <v/>
      </c>
      <c r="K316" t="str">
        <f>IF(OR(J316="T", J316="C"),
    _xlfn.XLOOKUP(A316, sbti!L:L,sbti!N:N),
    ""
)</f>
        <v/>
      </c>
      <c r="L316" t="str">
        <f>IF(_xlfn.XLOOKUP(A316, sbti!L:L,sbti!O:O, "")="s","T",
IF(_xlfn.XLOOKUP(A316, sbti!L:L, sbti!O:O, "")="c","C",""))</f>
        <v/>
      </c>
      <c r="M316" t="str">
        <f>IF(L316="T",_xlfn.XLOOKUP(A316,sbti!L:L,sbti!P:P,""),
IF(L316="C",_xlfn.XLOOKUP(A316,sbti!L:L,sbti!Q:Q,""),
""))</f>
        <v/>
      </c>
      <c r="N316" t="str">
        <f>IF(_xlfn.XLOOKUP(A316, sbti!R:R,sbti!S:S, "")="T","T",
IF(_xlfn.XLOOKUP(A316, sbti!R:R, sbti!S:S, "")="C","C",""))</f>
        <v/>
      </c>
      <c r="O316" t="str">
        <f>IF(OR(N316="T", N316="C"),
    _xlfn.XLOOKUP(A316, sbti!R:R,sbti!T:T),
    ""
)</f>
        <v/>
      </c>
      <c r="P316" t="str">
        <f>IFERROR(
    IF(INDEX(sbti!U:U, MATCH(A316, sbti!R:R, 0))&lt;&gt;"", "T",
        IF(INDEX(sbti!V:V, MATCH(A316, sbti!R:R, 0))&lt;&gt;"", "C", "")
    ),
"")</f>
        <v/>
      </c>
      <c r="Q316" t="str">
        <f>IFERROR(
    IF(INDEX(sbti!U:U, MATCH(A316, sbti!R:R, 0))&lt;&gt;"",
       INDEX(sbti!U:U, MATCH(A316, sbti!R:R, 0)),
       IF(INDEX(sbti!V:V, MATCH(A316, sbti!R:R, 0))&lt;&gt;"",
          INDEX(sbti!V:V, MATCH(A316, sbti!R:R, 0)),
          "")
    ),
"")</f>
        <v/>
      </c>
      <c r="R316" t="str">
        <f>IF(_xlfn.XLOOKUP(A316, sbti!W:W,sbti!X:X, "")="T","T",
IF(_xlfn.XLOOKUP(A316, sbti!W:W, sbti!X:X, "")="C","C",""))</f>
        <v/>
      </c>
      <c r="S316" t="str">
        <f>IF(R316="T",_xlfn.XLOOKUP(A316,sbti!W:W,sbti!Y:Y,""),
IF(R316="C",_xlfn.XLOOKUP(A316,sbti!W:W,sbti!Z:Z,""),
""))</f>
        <v/>
      </c>
    </row>
    <row r="317" spans="1:19">
      <c r="A317" t="str">
        <v>Ingram Micro Holding</v>
      </c>
      <c r="B317" t="str">
        <f>IF(_xlfn.XLOOKUP(A317, sbti!A:A,sbti!B:B, "")="Targets Set","T",
IF(_xlfn.XLOOKUP(A317, sbti!A:A, sbti!B:B, "")="Committed","C",""))</f>
        <v>T</v>
      </c>
      <c r="C317">
        <f>IF(OR(B317="T", B317="C"),
    _xlfn.XLOOKUP(A317, sbti!A:A, sbti!C:C, ""),
    ""
)</f>
        <v>2030</v>
      </c>
      <c r="D317" t="str">
        <f>IF(_xlfn.XLOOKUP(A317, sbti!A:A,sbti!D:D, "")="Targets Set","T",
IF(_xlfn.XLOOKUP(A317, sbti!A:A, sbti!D:D, "")="Committed","C",""))</f>
        <v/>
      </c>
      <c r="E317" t="str">
        <f>IF(OR(D317="T", D317="C"),
    _xlfn.XLOOKUP(A317, sbti!A:A, sbti!E:E, ""),
    ""
)</f>
        <v/>
      </c>
      <c r="F317" t="str">
        <f>IF(_xlfn.XLOOKUP(A317, sbti!F:F, sbti!G:G, "")="Targets Set","T",
IF(_xlfn.XLOOKUP(A317, sbti!F:F, sbti!G:G, "")="Committed","C",""))</f>
        <v/>
      </c>
      <c r="G317" t="str">
        <f>IF(OR('sbti evolution '!F317="T", 'sbti evolution '!F317="C"),
    _xlfn.XLOOKUP('sbti evolution '!A317, sbti!F:F, sbti!H:H, ""),
    ""
)</f>
        <v/>
      </c>
      <c r="H317" t="str">
        <f>IFERROR(
    IF(INDEX(sbti!J:J, MATCH(A317, sbti!F:F, 0))&lt;&gt;"", "T",
        IF(INDEX(sbti!K:K, MATCH(A317, sbti!F:F, 0))&lt;&gt;"", "C", "")
    ),
"")</f>
        <v/>
      </c>
      <c r="I317" t="str">
        <f>IFERROR(
    IF(INDEX(sbti!J:J, MATCH(A317, sbti!F:F, 0))&lt;&gt;"", INDEX(sbti!J:J, MATCH(A317, sbti!F:F, 0)),
        IF(INDEX(sbti!K:K, MATCH(A317, sbti!F:F, 0))&lt;&gt;"", INDEX(sbti!K:K, MATCH(A317, sbti!F:F, 0)), "")
    ),
"")</f>
        <v/>
      </c>
      <c r="J317" t="str">
        <f>IF(_xlfn.XLOOKUP(A317, sbti!L:L,sbti!M:M, "")="T","T",
IF(_xlfn.XLOOKUP(A317, sbti!L:L, sbti!M:M, "")="C","C",""))</f>
        <v/>
      </c>
      <c r="K317" t="str">
        <f>IF(OR(J317="T", J317="C"),
    _xlfn.XLOOKUP(A317, sbti!L:L,sbti!N:N),
    ""
)</f>
        <v/>
      </c>
      <c r="L317" t="str">
        <f>IF(_xlfn.XLOOKUP(A317, sbti!L:L,sbti!O:O, "")="s","T",
IF(_xlfn.XLOOKUP(A317, sbti!L:L, sbti!O:O, "")="c","C",""))</f>
        <v/>
      </c>
      <c r="M317" t="str">
        <f>IF(L317="T",_xlfn.XLOOKUP(A317,sbti!L:L,sbti!P:P,""),
IF(L317="C",_xlfn.XLOOKUP(A317,sbti!L:L,sbti!Q:Q,""),
""))</f>
        <v/>
      </c>
      <c r="N317" t="str">
        <f>IF(_xlfn.XLOOKUP(A317, sbti!R:R,sbti!S:S, "")="T","T",
IF(_xlfn.XLOOKUP(A317, sbti!R:R, sbti!S:S, "")="C","C",""))</f>
        <v/>
      </c>
      <c r="O317" t="str">
        <f>IF(OR(N317="T", N317="C"),
    _xlfn.XLOOKUP(A317, sbti!R:R,sbti!T:T),
    ""
)</f>
        <v/>
      </c>
      <c r="P317" t="str">
        <f>IFERROR(
    IF(INDEX(sbti!U:U, MATCH(A317, sbti!R:R, 0))&lt;&gt;"", "T",
        IF(INDEX(sbti!V:V, MATCH(A317, sbti!R:R, 0))&lt;&gt;"", "C", "")
    ),
"")</f>
        <v/>
      </c>
      <c r="Q317" t="str">
        <f>IFERROR(
    IF(INDEX(sbti!U:U, MATCH(A317, sbti!R:R, 0))&lt;&gt;"",
       INDEX(sbti!U:U, MATCH(A317, sbti!R:R, 0)),
       IF(INDEX(sbti!V:V, MATCH(A317, sbti!R:R, 0))&lt;&gt;"",
          INDEX(sbti!V:V, MATCH(A317, sbti!R:R, 0)),
          "")
    ),
"")</f>
        <v/>
      </c>
      <c r="R317" t="str">
        <f>IF(_xlfn.XLOOKUP(A317, sbti!W:W,sbti!X:X, "")="T","T",
IF(_xlfn.XLOOKUP(A317, sbti!W:W, sbti!X:X, "")="C","C",""))</f>
        <v/>
      </c>
      <c r="S317" t="str">
        <f>IF(R317="T",_xlfn.XLOOKUP(A317,sbti!W:W,sbti!Y:Y,""),
IF(R317="C",_xlfn.XLOOKUP(A317,sbti!W:W,sbti!Z:Z,""),
""))</f>
        <v/>
      </c>
    </row>
    <row r="318" spans="1:19">
      <c r="A318" t="str">
        <v>Sumitomo</v>
      </c>
      <c r="B318" t="str">
        <f>IF(_xlfn.XLOOKUP(A318, sbti!A:A,sbti!B:B, "")="Targets Set","T",
IF(_xlfn.XLOOKUP(A318, sbti!A:A, sbti!B:B, "")="Committed","C",""))</f>
        <v/>
      </c>
      <c r="C318" t="str">
        <f>IF(OR(B318="T", B318="C"),
    _xlfn.XLOOKUP(A318, sbti!A:A, sbti!C:C, ""),
    ""
)</f>
        <v/>
      </c>
      <c r="D318" t="str">
        <f>IF(_xlfn.XLOOKUP(A318, sbti!A:A,sbti!D:D, "")="Targets Set","T",
IF(_xlfn.XLOOKUP(A318, sbti!A:A, sbti!D:D, "")="Committed","C",""))</f>
        <v/>
      </c>
      <c r="E318" t="str">
        <f>IF(OR(D318="T", D318="C"),
    _xlfn.XLOOKUP(A318, sbti!A:A, sbti!E:E, ""),
    ""
)</f>
        <v/>
      </c>
      <c r="F318" t="str">
        <f>IF(_xlfn.XLOOKUP(A318, sbti!F:F, sbti!G:G, "")="Targets Set","T",
IF(_xlfn.XLOOKUP(A318, sbti!F:F, sbti!G:G, "")="Committed","C",""))</f>
        <v/>
      </c>
      <c r="G318" t="str">
        <f>IF(OR('sbti evolution '!F318="T", 'sbti evolution '!F318="C"),
    _xlfn.XLOOKUP('sbti evolution '!A318, sbti!F:F, sbti!H:H, ""),
    ""
)</f>
        <v/>
      </c>
      <c r="H318" t="str">
        <f>IFERROR(
    IF(INDEX(sbti!J:J, MATCH(A318, sbti!F:F, 0))&lt;&gt;"", "T",
        IF(INDEX(sbti!K:K, MATCH(A318, sbti!F:F, 0))&lt;&gt;"", "C", "")
    ),
"")</f>
        <v/>
      </c>
      <c r="I318" t="str">
        <f>IFERROR(
    IF(INDEX(sbti!J:J, MATCH(A318, sbti!F:F, 0))&lt;&gt;"", INDEX(sbti!J:J, MATCH(A318, sbti!F:F, 0)),
        IF(INDEX(sbti!K:K, MATCH(A318, sbti!F:F, 0))&lt;&gt;"", INDEX(sbti!K:K, MATCH(A318, sbti!F:F, 0)), "")
    ),
"")</f>
        <v/>
      </c>
      <c r="J318" t="str">
        <f>IF(_xlfn.XLOOKUP(A318, sbti!L:L,sbti!M:M, "")="T","T",
IF(_xlfn.XLOOKUP(A318, sbti!L:L, sbti!M:M, "")="C","C",""))</f>
        <v/>
      </c>
      <c r="K318" t="str">
        <f>IF(OR(J318="T", J318="C"),
    _xlfn.XLOOKUP(A318, sbti!L:L,sbti!N:N),
    ""
)</f>
        <v/>
      </c>
      <c r="L318" t="str">
        <f>IF(_xlfn.XLOOKUP(A318, sbti!L:L,sbti!O:O, "")="s","T",
IF(_xlfn.XLOOKUP(A318, sbti!L:L, sbti!O:O, "")="c","C",""))</f>
        <v/>
      </c>
      <c r="M318" t="str">
        <f>IF(L318="T",_xlfn.XLOOKUP(A318,sbti!L:L,sbti!P:P,""),
IF(L318="C",_xlfn.XLOOKUP(A318,sbti!L:L,sbti!Q:Q,""),
""))</f>
        <v/>
      </c>
      <c r="N318" t="str">
        <f>IF(_xlfn.XLOOKUP(A318, sbti!R:R,sbti!S:S, "")="T","T",
IF(_xlfn.XLOOKUP(A318, sbti!R:R, sbti!S:S, "")="C","C",""))</f>
        <v/>
      </c>
      <c r="O318" t="str">
        <f>IF(OR(N318="T", N318="C"),
    _xlfn.XLOOKUP(A318, sbti!R:R,sbti!T:T),
    ""
)</f>
        <v/>
      </c>
      <c r="P318" t="str">
        <f>IFERROR(
    IF(INDEX(sbti!U:U, MATCH(A318, sbti!R:R, 0))&lt;&gt;"", "T",
        IF(INDEX(sbti!V:V, MATCH(A318, sbti!R:R, 0))&lt;&gt;"", "C", "")
    ),
"")</f>
        <v/>
      </c>
      <c r="Q318" t="str">
        <f>IFERROR(
    IF(INDEX(sbti!U:U, MATCH(A318, sbti!R:R, 0))&lt;&gt;"",
       INDEX(sbti!U:U, MATCH(A318, sbti!R:R, 0)),
       IF(INDEX(sbti!V:V, MATCH(A318, sbti!R:R, 0))&lt;&gt;"",
          INDEX(sbti!V:V, MATCH(A318, sbti!R:R, 0)),
          "")
    ),
"")</f>
        <v/>
      </c>
      <c r="R318" t="str">
        <f>IF(_xlfn.XLOOKUP(A318, sbti!W:W,sbti!X:X, "")="T","T",
IF(_xlfn.XLOOKUP(A318, sbti!W:W, sbti!X:X, "")="C","C",""))</f>
        <v/>
      </c>
      <c r="S318" t="str">
        <f>IF(R318="T",_xlfn.XLOOKUP(A318,sbti!W:W,sbti!Y:Y,""),
IF(R318="C",_xlfn.XLOOKUP(A318,sbti!W:W,sbti!Z:Z,""),
""))</f>
        <v/>
      </c>
    </row>
    <row r="319" spans="1:19">
      <c r="A319" t="str">
        <v>General Dynamics</v>
      </c>
      <c r="B319" t="str">
        <f>IF(_xlfn.XLOOKUP(A319, sbti!A:A,sbti!B:B, "")="Targets Set","T",
IF(_xlfn.XLOOKUP(A319, sbti!A:A, sbti!B:B, "")="Committed","C",""))</f>
        <v/>
      </c>
      <c r="C319" t="str">
        <f>IF(OR(B319="T", B319="C"),
    _xlfn.XLOOKUP(A319, sbti!A:A, sbti!C:C, ""),
    ""
)</f>
        <v/>
      </c>
      <c r="D319" t="str">
        <f>IF(_xlfn.XLOOKUP(A319, sbti!A:A,sbti!D:D, "")="Targets Set","T",
IF(_xlfn.XLOOKUP(A319, sbti!A:A, sbti!D:D, "")="Committed","C",""))</f>
        <v/>
      </c>
      <c r="E319" t="str">
        <f>IF(OR(D319="T", D319="C"),
    _xlfn.XLOOKUP(A319, sbti!A:A, sbti!E:E, ""),
    ""
)</f>
        <v/>
      </c>
      <c r="F319" t="str">
        <f>IF(_xlfn.XLOOKUP(A319, sbti!F:F, sbti!G:G, "")="Targets Set","T",
IF(_xlfn.XLOOKUP(A319, sbti!F:F, sbti!G:G, "")="Committed","C",""))</f>
        <v/>
      </c>
      <c r="G319" t="str">
        <f>IF(OR('sbti evolution '!F319="T", 'sbti evolution '!F319="C"),
    _xlfn.XLOOKUP('sbti evolution '!A319, sbti!F:F, sbti!H:H, ""),
    ""
)</f>
        <v/>
      </c>
      <c r="H319" t="str">
        <f>IFERROR(
    IF(INDEX(sbti!J:J, MATCH(A319, sbti!F:F, 0))&lt;&gt;"", "T",
        IF(INDEX(sbti!K:K, MATCH(A319, sbti!F:F, 0))&lt;&gt;"", "C", "")
    ),
"")</f>
        <v/>
      </c>
      <c r="I319" t="str">
        <f>IFERROR(
    IF(INDEX(sbti!J:J, MATCH(A319, sbti!F:F, 0))&lt;&gt;"", INDEX(sbti!J:J, MATCH(A319, sbti!F:F, 0)),
        IF(INDEX(sbti!K:K, MATCH(A319, sbti!F:F, 0))&lt;&gt;"", INDEX(sbti!K:K, MATCH(A319, sbti!F:F, 0)), "")
    ),
"")</f>
        <v/>
      </c>
      <c r="J319" t="str">
        <f>IF(_xlfn.XLOOKUP(A319, sbti!L:L,sbti!M:M, "")="T","T",
IF(_xlfn.XLOOKUP(A319, sbti!L:L, sbti!M:M, "")="C","C",""))</f>
        <v/>
      </c>
      <c r="K319" t="str">
        <f>IF(OR(J319="T", J319="C"),
    _xlfn.XLOOKUP(A319, sbti!L:L,sbti!N:N),
    ""
)</f>
        <v/>
      </c>
      <c r="L319" t="str">
        <f>IF(_xlfn.XLOOKUP(A319, sbti!L:L,sbti!O:O, "")="s","T",
IF(_xlfn.XLOOKUP(A319, sbti!L:L, sbti!O:O, "")="c","C",""))</f>
        <v/>
      </c>
      <c r="M319" t="str">
        <f>IF(L319="T",_xlfn.XLOOKUP(A319,sbti!L:L,sbti!P:P,""),
IF(L319="C",_xlfn.XLOOKUP(A319,sbti!L:L,sbti!Q:Q,""),
""))</f>
        <v/>
      </c>
      <c r="N319" t="str">
        <f>IF(_xlfn.XLOOKUP(A319, sbti!R:R,sbti!S:S, "")="T","T",
IF(_xlfn.XLOOKUP(A319, sbti!R:R, sbti!S:S, "")="C","C",""))</f>
        <v/>
      </c>
      <c r="O319" t="str">
        <f>IF(OR(N319="T", N319="C"),
    _xlfn.XLOOKUP(A319, sbti!R:R,sbti!T:T),
    ""
)</f>
        <v/>
      </c>
      <c r="P319" t="str">
        <f>IFERROR(
    IF(INDEX(sbti!U:U, MATCH(A319, sbti!R:R, 0))&lt;&gt;"", "T",
        IF(INDEX(sbti!V:V, MATCH(A319, sbti!R:R, 0))&lt;&gt;"", "C", "")
    ),
"")</f>
        <v/>
      </c>
      <c r="Q319" t="str">
        <f>IFERROR(
    IF(INDEX(sbti!U:U, MATCH(A319, sbti!R:R, 0))&lt;&gt;"",
       INDEX(sbti!U:U, MATCH(A319, sbti!R:R, 0)),
       IF(INDEX(sbti!V:V, MATCH(A319, sbti!R:R, 0))&lt;&gt;"",
          INDEX(sbti!V:V, MATCH(A319, sbti!R:R, 0)),
          "")
    ),
"")</f>
        <v/>
      </c>
      <c r="R319" t="str">
        <f>IF(_xlfn.XLOOKUP(A319, sbti!W:W,sbti!X:X, "")="T","T",
IF(_xlfn.XLOOKUP(A319, sbti!W:W, sbti!X:X, "")="C","C",""))</f>
        <v/>
      </c>
      <c r="S319" t="str">
        <f>IF(R319="T",_xlfn.XLOOKUP(A319,sbti!W:W,sbti!Y:Y,""),
IF(R319="C",_xlfn.XLOOKUP(A319,sbti!W:W,sbti!Z:Z,""),
""))</f>
        <v/>
      </c>
    </row>
    <row r="320" spans="1:19">
      <c r="A320" t="str">
        <v>China Vanke</v>
      </c>
      <c r="B320" t="str">
        <f>IF(_xlfn.XLOOKUP(A320, sbti!A:A,sbti!B:B, "")="Targets Set","T",
IF(_xlfn.XLOOKUP(A320, sbti!A:A, sbti!B:B, "")="Committed","C",""))</f>
        <v/>
      </c>
      <c r="C320" t="str">
        <f>IF(OR(B320="T", B320="C"),
    _xlfn.XLOOKUP(A320, sbti!A:A, sbti!C:C, ""),
    ""
)</f>
        <v/>
      </c>
      <c r="D320" t="str">
        <f>IF(_xlfn.XLOOKUP(A320, sbti!A:A,sbti!D:D, "")="Targets Set","T",
IF(_xlfn.XLOOKUP(A320, sbti!A:A, sbti!D:D, "")="Committed","C",""))</f>
        <v/>
      </c>
      <c r="E320" t="str">
        <f>IF(OR(D320="T", D320="C"),
    _xlfn.XLOOKUP(A320, sbti!A:A, sbti!E:E, ""),
    ""
)</f>
        <v/>
      </c>
      <c r="F320" t="str">
        <f>IF(_xlfn.XLOOKUP(A320, sbti!F:F, sbti!G:G, "")="Targets Set","T",
IF(_xlfn.XLOOKUP(A320, sbti!F:F, sbti!G:G, "")="Committed","C",""))</f>
        <v/>
      </c>
      <c r="G320" t="str">
        <f>IF(OR('sbti evolution '!F320="T", 'sbti evolution '!F320="C"),
    _xlfn.XLOOKUP('sbti evolution '!A320, sbti!F:F, sbti!H:H, ""),
    ""
)</f>
        <v/>
      </c>
      <c r="H320" t="str">
        <f>IFERROR(
    IF(INDEX(sbti!J:J, MATCH(A320, sbti!F:F, 0))&lt;&gt;"", "T",
        IF(INDEX(sbti!K:K, MATCH(A320, sbti!F:F, 0))&lt;&gt;"", "C", "")
    ),
"")</f>
        <v/>
      </c>
      <c r="I320" t="str">
        <f>IFERROR(
    IF(INDEX(sbti!J:J, MATCH(A320, sbti!F:F, 0))&lt;&gt;"", INDEX(sbti!J:J, MATCH(A320, sbti!F:F, 0)),
        IF(INDEX(sbti!K:K, MATCH(A320, sbti!F:F, 0))&lt;&gt;"", INDEX(sbti!K:K, MATCH(A320, sbti!F:F, 0)), "")
    ),
"")</f>
        <v/>
      </c>
      <c r="J320" t="str">
        <f>IF(_xlfn.XLOOKUP(A320, sbti!L:L,sbti!M:M, "")="T","T",
IF(_xlfn.XLOOKUP(A320, sbti!L:L, sbti!M:M, "")="C","C",""))</f>
        <v/>
      </c>
      <c r="K320" t="str">
        <f>IF(OR(J320="T", J320="C"),
    _xlfn.XLOOKUP(A320, sbti!L:L,sbti!N:N),
    ""
)</f>
        <v/>
      </c>
      <c r="L320" t="str">
        <f>IF(_xlfn.XLOOKUP(A320, sbti!L:L,sbti!O:O, "")="s","T",
IF(_xlfn.XLOOKUP(A320, sbti!L:L, sbti!O:O, "")="c","C",""))</f>
        <v/>
      </c>
      <c r="M320" t="str">
        <f>IF(L320="T",_xlfn.XLOOKUP(A320,sbti!L:L,sbti!P:P,""),
IF(L320="C",_xlfn.XLOOKUP(A320,sbti!L:L,sbti!Q:Q,""),
""))</f>
        <v/>
      </c>
      <c r="N320" t="str">
        <f>IF(_xlfn.XLOOKUP(A320, sbti!R:R,sbti!S:S, "")="T","T",
IF(_xlfn.XLOOKUP(A320, sbti!R:R, sbti!S:S, "")="C","C",""))</f>
        <v/>
      </c>
      <c r="O320" t="str">
        <f>IF(OR(N320="T", N320="C"),
    _xlfn.XLOOKUP(A320, sbti!R:R,sbti!T:T),
    ""
)</f>
        <v/>
      </c>
      <c r="P320" t="str">
        <f>IFERROR(
    IF(INDEX(sbti!U:U, MATCH(A320, sbti!R:R, 0))&lt;&gt;"", "T",
        IF(INDEX(sbti!V:V, MATCH(A320, sbti!R:R, 0))&lt;&gt;"", "C", "")
    ),
"")</f>
        <v/>
      </c>
      <c r="Q320" t="str">
        <f>IFERROR(
    IF(INDEX(sbti!U:U, MATCH(A320, sbti!R:R, 0))&lt;&gt;"",
       INDEX(sbti!U:U, MATCH(A320, sbti!R:R, 0)),
       IF(INDEX(sbti!V:V, MATCH(A320, sbti!R:R, 0))&lt;&gt;"",
          INDEX(sbti!V:V, MATCH(A320, sbti!R:R, 0)),
          "")
    ),
"")</f>
        <v/>
      </c>
      <c r="R320" t="str">
        <f>IF(_xlfn.XLOOKUP(A320, sbti!W:W,sbti!X:X, "")="T","T",
IF(_xlfn.XLOOKUP(A320, sbti!W:W, sbti!X:X, "")="C","C",""))</f>
        <v/>
      </c>
      <c r="S320" t="str">
        <f>IF(R320="T",_xlfn.XLOOKUP(A320,sbti!W:W,sbti!Y:Y,""),
IF(R320="C",_xlfn.XLOOKUP(A320,sbti!W:W,sbti!Z:Z,""),
""))</f>
        <v/>
      </c>
    </row>
    <row r="321" spans="1:19">
      <c r="A321" t="str">
        <v>SoftBank Group</v>
      </c>
      <c r="B321" t="str">
        <f>IF(_xlfn.XLOOKUP(A321, sbti!A:A,sbti!B:B, "")="Targets Set","T",
IF(_xlfn.XLOOKUP(A321, sbti!A:A, sbti!B:B, "")="Committed","C",""))</f>
        <v>T</v>
      </c>
      <c r="C321">
        <f>IF(OR(B321="T", B321="C"),
    _xlfn.XLOOKUP(A321, sbti!A:A, sbti!C:C, ""),
    ""
)</f>
        <v>2030</v>
      </c>
      <c r="D321" t="str">
        <f>IF(_xlfn.XLOOKUP(A321, sbti!A:A,sbti!D:D, "")="Targets Set","T",
IF(_xlfn.XLOOKUP(A321, sbti!A:A, sbti!D:D, "")="Committed","C",""))</f>
        <v>T</v>
      </c>
      <c r="E321">
        <f>IF(OR(D321="T", D321="C"),
    _xlfn.XLOOKUP(A321, sbti!A:A, sbti!E:E, ""),
    ""
)</f>
        <v>2050</v>
      </c>
      <c r="F321" t="str">
        <f>IF(_xlfn.XLOOKUP(A321, sbti!F:F, sbti!G:G, "")="Targets Set","T",
IF(_xlfn.XLOOKUP(A321, sbti!F:F, sbti!G:G, "")="Committed","C",""))</f>
        <v>T</v>
      </c>
      <c r="G321">
        <f>IF(OR('sbti evolution '!F321="T", 'sbti evolution '!F321="C"),
    _xlfn.XLOOKUP('sbti evolution '!A321, sbti!F:F, sbti!H:H, ""),
    ""
)</f>
        <v>2030</v>
      </c>
      <c r="H321" t="str">
        <f>IFERROR(
    IF(INDEX(sbti!J:J, MATCH(A321, sbti!F:F, 0))&lt;&gt;"", "T",
        IF(INDEX(sbti!K:K, MATCH(A321, sbti!F:F, 0))&lt;&gt;"", "C", "")
    ),
"")</f>
        <v>T</v>
      </c>
      <c r="I321">
        <f>IFERROR(
    IF(INDEX(sbti!J:J, MATCH(A321, sbti!F:F, 0))&lt;&gt;"", INDEX(sbti!J:J, MATCH(A321, sbti!F:F, 0)),
        IF(INDEX(sbti!K:K, MATCH(A321, sbti!F:F, 0))&lt;&gt;"", INDEX(sbti!K:K, MATCH(A321, sbti!F:F, 0)), "")
    ),
"")</f>
        <v>2050</v>
      </c>
      <c r="J321" t="str">
        <f>IF(_xlfn.XLOOKUP(A321, sbti!L:L,sbti!M:M, "")="T","T",
IF(_xlfn.XLOOKUP(A321, sbti!L:L, sbti!M:M, "")="C","C",""))</f>
        <v>T</v>
      </c>
      <c r="K321">
        <f>IF(OR(J321="T", J321="C"),
    _xlfn.XLOOKUP(A321, sbti!L:L,sbti!N:N),
    ""
)</f>
        <v>2031</v>
      </c>
      <c r="L321" t="str">
        <f>IF(_xlfn.XLOOKUP(A321, sbti!L:L,sbti!O:O, "")="s","T",
IF(_xlfn.XLOOKUP(A321, sbti!L:L, sbti!O:O, "")="c","C",""))</f>
        <v>C</v>
      </c>
      <c r="M321">
        <f>IF(L321="T",_xlfn.XLOOKUP(A321,sbti!L:L,sbti!P:P,""),
IF(L321="C",_xlfn.XLOOKUP(A321,sbti!L:L,sbti!Q:Q,""),
""))</f>
        <v>2021</v>
      </c>
      <c r="N321" t="str">
        <f>IF(_xlfn.XLOOKUP(A321, sbti!R:R,sbti!S:S, "")="T","T",
IF(_xlfn.XLOOKUP(A321, sbti!R:R, sbti!S:S, "")="C","C",""))</f>
        <v>T</v>
      </c>
      <c r="O321">
        <f>IF(OR(N321="T", N321="C"),
    _xlfn.XLOOKUP(A321, sbti!R:R,sbti!T:T),
    ""
)</f>
        <v>2031</v>
      </c>
      <c r="P321" t="str">
        <f>IFERROR(
    IF(INDEX(sbti!U:U, MATCH(A321, sbti!R:R, 0))&lt;&gt;"", "T",
        IF(INDEX(sbti!V:V, MATCH(A321, sbti!R:R, 0))&lt;&gt;"", "C", "")
    ),
"")</f>
        <v>C</v>
      </c>
      <c r="Q321">
        <f>IFERROR(
    IF(INDEX(sbti!U:U, MATCH(A321, sbti!R:R, 0))&lt;&gt;"",
       INDEX(sbti!U:U, MATCH(A321, sbti!R:R, 0)),
       IF(INDEX(sbti!V:V, MATCH(A321, sbti!R:R, 0))&lt;&gt;"",
          INDEX(sbti!V:V, MATCH(A321, sbti!R:R, 0)),
          "")
    ),
"")</f>
        <v>2030</v>
      </c>
      <c r="R321" t="str">
        <f>IF(_xlfn.XLOOKUP(A321, sbti!W:W,sbti!X:X, "")="T","T",
IF(_xlfn.XLOOKUP(A321, sbti!W:W, sbti!X:X, "")="C","C",""))</f>
        <v>T</v>
      </c>
      <c r="S321">
        <f>IF(R321="T",_xlfn.XLOOKUP(A321,sbti!W:W,sbti!Y:Y,""),
IF(R321="C",_xlfn.XLOOKUP(A321,sbti!W:W,sbti!Z:Z,""),
""))</f>
        <v>2030</v>
      </c>
    </row>
    <row r="322" spans="1:19">
      <c r="A322" t="str">
        <v>America Movil</v>
      </c>
      <c r="B322" t="str">
        <f>IF(_xlfn.XLOOKUP(A322, sbti!A:A,sbti!B:B, "")="Targets Set","T",
IF(_xlfn.XLOOKUP(A322, sbti!A:A, sbti!B:B, "")="Committed","C",""))</f>
        <v/>
      </c>
      <c r="C322" t="str">
        <f>IF(OR(B322="T", B322="C"),
    _xlfn.XLOOKUP(A322, sbti!A:A, sbti!C:C, ""),
    ""
)</f>
        <v/>
      </c>
      <c r="D322" t="str">
        <f>IF(_xlfn.XLOOKUP(A322, sbti!A:A,sbti!D:D, "")="Targets Set","T",
IF(_xlfn.XLOOKUP(A322, sbti!A:A, sbti!D:D, "")="Committed","C",""))</f>
        <v/>
      </c>
      <c r="E322" t="str">
        <f>IF(OR(D322="T", D322="C"),
    _xlfn.XLOOKUP(A322, sbti!A:A, sbti!E:E, ""),
    ""
)</f>
        <v/>
      </c>
      <c r="F322" t="str">
        <f>IF(_xlfn.XLOOKUP(A322, sbti!F:F, sbti!G:G, "")="Targets Set","T",
IF(_xlfn.XLOOKUP(A322, sbti!F:F, sbti!G:G, "")="Committed","C",""))</f>
        <v>T</v>
      </c>
      <c r="G322">
        <f>IF(OR('sbti evolution '!F322="T", 'sbti evolution '!F322="C"),
    _xlfn.XLOOKUP('sbti evolution '!A322, sbti!F:F, sbti!H:H, ""),
    ""
)</f>
        <v>2030</v>
      </c>
      <c r="H322" t="str">
        <f>IFERROR(
    IF(INDEX(sbti!J:J, MATCH(A322, sbti!F:F, 0))&lt;&gt;"", "T",
        IF(INDEX(sbti!K:K, MATCH(A322, sbti!F:F, 0))&lt;&gt;"", "C", "")
    ),
"")</f>
        <v>C</v>
      </c>
      <c r="I322">
        <f>IFERROR(
    IF(INDEX(sbti!J:J, MATCH(A322, sbti!F:F, 0))&lt;&gt;"", INDEX(sbti!J:J, MATCH(A322, sbti!F:F, 0)),
        IF(INDEX(sbti!K:K, MATCH(A322, sbti!F:F, 0))&lt;&gt;"", INDEX(sbti!K:K, MATCH(A322, sbti!F:F, 0)), "")
    ),
"")</f>
        <v>2020</v>
      </c>
      <c r="J322" t="str">
        <f>IF(_xlfn.XLOOKUP(A322, sbti!L:L,sbti!M:M, "")="T","T",
IF(_xlfn.XLOOKUP(A322, sbti!L:L, sbti!M:M, "")="C","C",""))</f>
        <v>T</v>
      </c>
      <c r="K322">
        <f>IF(OR(J322="T", J322="C"),
    _xlfn.XLOOKUP(A322, sbti!L:L,sbti!N:N),
    ""
)</f>
        <v>2030</v>
      </c>
      <c r="L322" t="str">
        <f>IF(_xlfn.XLOOKUP(A322, sbti!L:L,sbti!O:O, "")="s","T",
IF(_xlfn.XLOOKUP(A322, sbti!L:L, sbti!O:O, "")="c","C",""))</f>
        <v>C</v>
      </c>
      <c r="M322">
        <f>IF(L322="T",_xlfn.XLOOKUP(A322,sbti!L:L,sbti!P:P,""),
IF(L322="C",_xlfn.XLOOKUP(A322,sbti!L:L,sbti!Q:Q,""),
""))</f>
        <v>2020</v>
      </c>
      <c r="N322" t="str">
        <f>IF(_xlfn.XLOOKUP(A322, sbti!R:R,sbti!S:S, "")="T","T",
IF(_xlfn.XLOOKUP(A322, sbti!R:R, sbti!S:S, "")="C","C",""))</f>
        <v>T</v>
      </c>
      <c r="O322">
        <f>IF(OR(N322="T", N322="C"),
    _xlfn.XLOOKUP(A322, sbti!R:R,sbti!T:T),
    ""
)</f>
        <v>2030</v>
      </c>
      <c r="P322" t="str">
        <f>IFERROR(
    IF(INDEX(sbti!U:U, MATCH(A322, sbti!R:R, 0))&lt;&gt;"", "T",
        IF(INDEX(sbti!V:V, MATCH(A322, sbti!R:R, 0))&lt;&gt;"", "C", "")
    ),
"")</f>
        <v>C</v>
      </c>
      <c r="Q322">
        <f>IFERROR(
    IF(INDEX(sbti!U:U, MATCH(A322, sbti!R:R, 0))&lt;&gt;"",
       INDEX(sbti!U:U, MATCH(A322, sbti!R:R, 0)),
       IF(INDEX(sbti!V:V, MATCH(A322, sbti!R:R, 0))&lt;&gt;"",
          INDEX(sbti!V:V, MATCH(A322, sbti!R:R, 0)),
          "")
    ),
"")</f>
        <v>2030</v>
      </c>
      <c r="R322" t="str">
        <f>IF(_xlfn.XLOOKUP(A322, sbti!W:W,sbti!X:X, "")="T","T",
IF(_xlfn.XLOOKUP(A322, sbti!W:W, sbti!X:X, "")="C","C",""))</f>
        <v>T</v>
      </c>
      <c r="S322">
        <f>IF(R322="T",_xlfn.XLOOKUP(A322,sbti!W:W,sbti!Y:Y,""),
IF(R322="C",_xlfn.XLOOKUP(A322,sbti!W:W,sbti!Z:Z,""),
""))</f>
        <v>2030</v>
      </c>
    </row>
    <row r="323" spans="1:19">
      <c r="A323" t="str">
        <v>Canadian Imperial Bank of Commerce</v>
      </c>
      <c r="B323" t="str">
        <f>IF(_xlfn.XLOOKUP(A323, sbti!A:A,sbti!B:B, "")="Targets Set","T",
IF(_xlfn.XLOOKUP(A323, sbti!A:A, sbti!B:B, "")="Committed","C",""))</f>
        <v/>
      </c>
      <c r="C323" t="str">
        <f>IF(OR(B323="T", B323="C"),
    _xlfn.XLOOKUP(A323, sbti!A:A, sbti!C:C, ""),
    ""
)</f>
        <v/>
      </c>
      <c r="D323" t="str">
        <f>IF(_xlfn.XLOOKUP(A323, sbti!A:A,sbti!D:D, "")="Targets Set","T",
IF(_xlfn.XLOOKUP(A323, sbti!A:A, sbti!D:D, "")="Committed","C",""))</f>
        <v/>
      </c>
      <c r="E323" t="str">
        <f>IF(OR(D323="T", D323="C"),
    _xlfn.XLOOKUP(A323, sbti!A:A, sbti!E:E, ""),
    ""
)</f>
        <v/>
      </c>
      <c r="F323" t="str">
        <f>IF(_xlfn.XLOOKUP(A323, sbti!F:F, sbti!G:G, "")="Targets Set","T",
IF(_xlfn.XLOOKUP(A323, sbti!F:F, sbti!G:G, "")="Committed","C",""))</f>
        <v/>
      </c>
      <c r="G323" t="str">
        <f>IF(OR('sbti evolution '!F323="T", 'sbti evolution '!F323="C"),
    _xlfn.XLOOKUP('sbti evolution '!A323, sbti!F:F, sbti!H:H, ""),
    ""
)</f>
        <v/>
      </c>
      <c r="H323" t="str">
        <f>IFERROR(
    IF(INDEX(sbti!J:J, MATCH(A323, sbti!F:F, 0))&lt;&gt;"", "T",
        IF(INDEX(sbti!K:K, MATCH(A323, sbti!F:F, 0))&lt;&gt;"", "C", "")
    ),
"")</f>
        <v/>
      </c>
      <c r="I323" t="str">
        <f>IFERROR(
    IF(INDEX(sbti!J:J, MATCH(A323, sbti!F:F, 0))&lt;&gt;"", INDEX(sbti!J:J, MATCH(A323, sbti!F:F, 0)),
        IF(INDEX(sbti!K:K, MATCH(A323, sbti!F:F, 0))&lt;&gt;"", INDEX(sbti!K:K, MATCH(A323, sbti!F:F, 0)), "")
    ),
"")</f>
        <v/>
      </c>
      <c r="J323" t="str">
        <f>IF(_xlfn.XLOOKUP(A323, sbti!L:L,sbti!M:M, "")="T","T",
IF(_xlfn.XLOOKUP(A323, sbti!L:L, sbti!M:M, "")="C","C",""))</f>
        <v/>
      </c>
      <c r="K323" t="str">
        <f>IF(OR(J323="T", J323="C"),
    _xlfn.XLOOKUP(A323, sbti!L:L,sbti!N:N),
    ""
)</f>
        <v/>
      </c>
      <c r="L323" t="str">
        <f>IF(_xlfn.XLOOKUP(A323, sbti!L:L,sbti!O:O, "")="s","T",
IF(_xlfn.XLOOKUP(A323, sbti!L:L, sbti!O:O, "")="c","C",""))</f>
        <v/>
      </c>
      <c r="M323" t="str">
        <f>IF(L323="T",_xlfn.XLOOKUP(A323,sbti!L:L,sbti!P:P,""),
IF(L323="C",_xlfn.XLOOKUP(A323,sbti!L:L,sbti!Q:Q,""),
""))</f>
        <v/>
      </c>
      <c r="N323" t="str">
        <f>IF(_xlfn.XLOOKUP(A323, sbti!R:R,sbti!S:S, "")="T","T",
IF(_xlfn.XLOOKUP(A323, sbti!R:R, sbti!S:S, "")="C","C",""))</f>
        <v/>
      </c>
      <c r="O323" t="str">
        <f>IF(OR(N323="T", N323="C"),
    _xlfn.XLOOKUP(A323, sbti!R:R,sbti!T:T),
    ""
)</f>
        <v/>
      </c>
      <c r="P323" t="str">
        <f>IFERROR(
    IF(INDEX(sbti!U:U, MATCH(A323, sbti!R:R, 0))&lt;&gt;"", "T",
        IF(INDEX(sbti!V:V, MATCH(A323, sbti!R:R, 0))&lt;&gt;"", "C", "")
    ),
"")</f>
        <v/>
      </c>
      <c r="Q323" t="str">
        <f>IFERROR(
    IF(INDEX(sbti!U:U, MATCH(A323, sbti!R:R, 0))&lt;&gt;"",
       INDEX(sbti!U:U, MATCH(A323, sbti!R:R, 0)),
       IF(INDEX(sbti!V:V, MATCH(A323, sbti!R:R, 0))&lt;&gt;"",
          INDEX(sbti!V:V, MATCH(A323, sbti!R:R, 0)),
          "")
    ),
"")</f>
        <v/>
      </c>
      <c r="R323" t="str">
        <f>IF(_xlfn.XLOOKUP(A323, sbti!W:W,sbti!X:X, "")="T","T",
IF(_xlfn.XLOOKUP(A323, sbti!W:W, sbti!X:X, "")="C","C",""))</f>
        <v/>
      </c>
      <c r="S323" t="str">
        <f>IF(R323="T",_xlfn.XLOOKUP(A323,sbti!W:W,sbti!Y:Y,""),
IF(R323="C",_xlfn.XLOOKUP(A323,sbti!W:W,sbti!Z:Z,""),
""))</f>
        <v/>
      </c>
    </row>
    <row r="324" spans="1:19">
      <c r="A324" t="str">
        <v>Coca-Cola</v>
      </c>
      <c r="B324" t="str">
        <f>IF(_xlfn.XLOOKUP(A324, sbti!A:A,sbti!B:B, "")="Targets Set","T",
IF(_xlfn.XLOOKUP(A324, sbti!A:A, sbti!B:B, "")="Committed","C",""))</f>
        <v>T</v>
      </c>
      <c r="C324">
        <f>IF(OR(B324="T", B324="C"),
    _xlfn.XLOOKUP(A324, sbti!A:A, sbti!C:C, ""),
    ""
)</f>
        <v>2030</v>
      </c>
      <c r="D324" t="str">
        <f>IF(_xlfn.XLOOKUP(A324, sbti!A:A,sbti!D:D, "")="Targets Set","T",
IF(_xlfn.XLOOKUP(A324, sbti!A:A, sbti!D:D, "")="Committed","C",""))</f>
        <v/>
      </c>
      <c r="E324" t="str">
        <f>IF(OR(D324="T", D324="C"),
    _xlfn.XLOOKUP(A324, sbti!A:A, sbti!E:E, ""),
    ""
)</f>
        <v/>
      </c>
      <c r="F324" t="str">
        <f>IF(_xlfn.XLOOKUP(A324, sbti!F:F, sbti!G:G, "")="Targets Set","T",
IF(_xlfn.XLOOKUP(A324, sbti!F:F, sbti!G:G, "")="Committed","C",""))</f>
        <v>T</v>
      </c>
      <c r="G324">
        <f>IF(OR('sbti evolution '!F324="T", 'sbti evolution '!F324="C"),
    _xlfn.XLOOKUP('sbti evolution '!A324, sbti!F:F, sbti!H:H, ""),
    ""
)</f>
        <v>2030</v>
      </c>
      <c r="H324" t="str">
        <f>IFERROR(
    IF(INDEX(sbti!J:J, MATCH(A324, sbti!F:F, 0))&lt;&gt;"", "T",
        IF(INDEX(sbti!K:K, MATCH(A324, sbti!F:F, 0))&lt;&gt;"", "C", "")
    ),
"")</f>
        <v>C</v>
      </c>
      <c r="I324">
        <f>IFERROR(
    IF(INDEX(sbti!J:J, MATCH(A324, sbti!F:F, 0))&lt;&gt;"", INDEX(sbti!J:J, MATCH(A324, sbti!F:F, 0)),
        IF(INDEX(sbti!K:K, MATCH(A324, sbti!F:F, 0))&lt;&gt;"", INDEX(sbti!K:K, MATCH(A324, sbti!F:F, 0)), "")
    ),
"")</f>
        <v>2019</v>
      </c>
      <c r="J324" t="str">
        <f>IF(_xlfn.XLOOKUP(A324, sbti!L:L,sbti!M:M, "")="T","T",
IF(_xlfn.XLOOKUP(A324, sbti!L:L, sbti!M:M, "")="C","C",""))</f>
        <v>T</v>
      </c>
      <c r="K324">
        <f>IF(OR(J324="T", J324="C"),
    _xlfn.XLOOKUP(A324, sbti!L:L,sbti!N:N),
    ""
)</f>
        <v>2030</v>
      </c>
      <c r="L324" t="str">
        <f>IF(_xlfn.XLOOKUP(A324, sbti!L:L,sbti!O:O, "")="s","T",
IF(_xlfn.XLOOKUP(A324, sbti!L:L, sbti!O:O, "")="c","C",""))</f>
        <v/>
      </c>
      <c r="M324" t="str">
        <f>IF(L324="T",_xlfn.XLOOKUP(A324,sbti!L:L,sbti!P:P,""),
IF(L324="C",_xlfn.XLOOKUP(A324,sbti!L:L,sbti!Q:Q,""),
""))</f>
        <v/>
      </c>
      <c r="N324" t="str">
        <f>IF(_xlfn.XLOOKUP(A324, sbti!R:R,sbti!S:S, "")="T","T",
IF(_xlfn.XLOOKUP(A324, sbti!R:R, sbti!S:S, "")="C","C",""))</f>
        <v>T</v>
      </c>
      <c r="O324">
        <f>IF(OR(N324="T", N324="C"),
    _xlfn.XLOOKUP(A324, sbti!R:R,sbti!T:T),
    ""
)</f>
        <v>2030</v>
      </c>
      <c r="P324" t="str">
        <f>IFERROR(
    IF(INDEX(sbti!U:U, MATCH(A324, sbti!R:R, 0))&lt;&gt;"", "T",
        IF(INDEX(sbti!V:V, MATCH(A324, sbti!R:R, 0))&lt;&gt;"", "C", "")
    ),
"")</f>
        <v>C</v>
      </c>
      <c r="Q324">
        <f>IFERROR(
    IF(INDEX(sbti!U:U, MATCH(A324, sbti!R:R, 0))&lt;&gt;"",
       INDEX(sbti!U:U, MATCH(A324, sbti!R:R, 0)),
       IF(INDEX(sbti!V:V, MATCH(A324, sbti!R:R, 0))&lt;&gt;"",
          INDEX(sbti!V:V, MATCH(A324, sbti!R:R, 0)),
          "")
    ),
"")</f>
        <v>2030</v>
      </c>
      <c r="R324" t="str">
        <f>IF(_xlfn.XLOOKUP(A324, sbti!W:W,sbti!X:X, "")="T","T",
IF(_xlfn.XLOOKUP(A324, sbti!W:W, sbti!X:X, "")="C","C",""))</f>
        <v>T</v>
      </c>
      <c r="S324">
        <f>IF(R324="T",_xlfn.XLOOKUP(A324,sbti!W:W,sbti!Y:Y,""),
IF(R324="C",_xlfn.XLOOKUP(A324,sbti!W:W,sbti!Z:Z,""),
""))</f>
        <v>2030</v>
      </c>
    </row>
    <row r="325" spans="1:19">
      <c r="A325" t="str">
        <v>L'Oréal</v>
      </c>
      <c r="B325" t="str">
        <f>IF(_xlfn.XLOOKUP(A325, sbti!A:A,sbti!B:B, "")="Targets Set","T",
IF(_xlfn.XLOOKUP(A325, sbti!A:A, sbti!B:B, "")="Committed","C",""))</f>
        <v>T</v>
      </c>
      <c r="C325">
        <f>IF(OR(B325="T", B325="C"),
    _xlfn.XLOOKUP(A325, sbti!A:A, sbti!C:C, ""),
    ""
)</f>
        <v>2030</v>
      </c>
      <c r="D325" t="str">
        <f>IF(_xlfn.XLOOKUP(A325, sbti!A:A,sbti!D:D, "")="Targets Set","T",
IF(_xlfn.XLOOKUP(A325, sbti!A:A, sbti!D:D, "")="Committed","C",""))</f>
        <v>T</v>
      </c>
      <c r="E325">
        <f>IF(OR(D325="T", D325="C"),
    _xlfn.XLOOKUP(A325, sbti!A:A, sbti!E:E, ""),
    ""
)</f>
        <v>2050</v>
      </c>
      <c r="F325" t="str">
        <f>IF(_xlfn.XLOOKUP(A325, sbti!F:F, sbti!G:G, "")="Targets Set","T",
IF(_xlfn.XLOOKUP(A325, sbti!F:F, sbti!G:G, "")="Committed","C",""))</f>
        <v/>
      </c>
      <c r="G325" t="str">
        <f>IF(OR('sbti evolution '!F325="T", 'sbti evolution '!F325="C"),
    _xlfn.XLOOKUP('sbti evolution '!A325, sbti!F:F, sbti!H:H, ""),
    ""
)</f>
        <v/>
      </c>
      <c r="H325" t="str">
        <f>IFERROR(
    IF(INDEX(sbti!J:J, MATCH(A325, sbti!F:F, 0))&lt;&gt;"", "T",
        IF(INDEX(sbti!K:K, MATCH(A325, sbti!F:F, 0))&lt;&gt;"", "C", "")
    ),
"")</f>
        <v/>
      </c>
      <c r="I325" t="str">
        <f>IFERROR(
    IF(INDEX(sbti!J:J, MATCH(A325, sbti!F:F, 0))&lt;&gt;"", INDEX(sbti!J:J, MATCH(A325, sbti!F:F, 0)),
        IF(INDEX(sbti!K:K, MATCH(A325, sbti!F:F, 0))&lt;&gt;"", INDEX(sbti!K:K, MATCH(A325, sbti!F:F, 0)), "")
    ),
"")</f>
        <v/>
      </c>
      <c r="J325" t="str">
        <f>IF(_xlfn.XLOOKUP(A325, sbti!L:L,sbti!M:M, "")="T","T",
IF(_xlfn.XLOOKUP(A325, sbti!L:L, sbti!M:M, "")="C","C",""))</f>
        <v>T</v>
      </c>
      <c r="K325">
        <f>IF(OR(J325="T", J325="C"),
    _xlfn.XLOOKUP(A325, sbti!L:L,sbti!N:N),
    ""
)</f>
        <v>2025</v>
      </c>
      <c r="L325" t="str">
        <f>IF(_xlfn.XLOOKUP(A325, sbti!L:L,sbti!O:O, "")="s","T",
IF(_xlfn.XLOOKUP(A325, sbti!L:L, sbti!O:O, "")="c","C",""))</f>
        <v>C</v>
      </c>
      <c r="M325">
        <f>IF(L325="T",_xlfn.XLOOKUP(A325,sbti!L:L,sbti!P:P,""),
IF(L325="C",_xlfn.XLOOKUP(A325,sbti!L:L,sbti!Q:Q,""),
""))</f>
        <v>2018</v>
      </c>
      <c r="N325" t="str">
        <f>IF(_xlfn.XLOOKUP(A325, sbti!R:R,sbti!S:S, "")="T","T",
IF(_xlfn.XLOOKUP(A325, sbti!R:R, sbti!S:S, "")="C","C",""))</f>
        <v>T</v>
      </c>
      <c r="O325">
        <f>IF(OR(N325="T", N325="C"),
    _xlfn.XLOOKUP(A325, sbti!R:R,sbti!T:T),
    ""
)</f>
        <v>2025</v>
      </c>
      <c r="P325" t="str">
        <f>IFERROR(
    IF(INDEX(sbti!U:U, MATCH(A325, sbti!R:R, 0))&lt;&gt;"", "T",
        IF(INDEX(sbti!V:V, MATCH(A325, sbti!R:R, 0))&lt;&gt;"", "C", "")
    ),
"")</f>
        <v>C</v>
      </c>
      <c r="Q325">
        <f>IFERROR(
    IF(INDEX(sbti!U:U, MATCH(A325, sbti!R:R, 0))&lt;&gt;"",
       INDEX(sbti!U:U, MATCH(A325, sbti!R:R, 0)),
       IF(INDEX(sbti!V:V, MATCH(A325, sbti!R:R, 0))&lt;&gt;"",
          INDEX(sbti!V:V, MATCH(A325, sbti!R:R, 0)),
          "")
    ),
"")</f>
        <v>2030</v>
      </c>
      <c r="R325" t="str">
        <f>IF(_xlfn.XLOOKUP(A325, sbti!W:W,sbti!X:X, "")="T","T",
IF(_xlfn.XLOOKUP(A325, sbti!W:W, sbti!X:X, "")="C","C",""))</f>
        <v>T</v>
      </c>
      <c r="S325">
        <f>IF(R325="T",_xlfn.XLOOKUP(A325,sbti!W:W,sbti!Y:Y,""),
IF(R325="C",_xlfn.XLOOKUP(A325,sbti!W:W,sbti!Z:Z,""),
""))</f>
        <v>2030</v>
      </c>
    </row>
    <row r="326" spans="1:19">
      <c r="A326" t="str">
        <v>Denso</v>
      </c>
      <c r="B326" t="str">
        <f>IF(_xlfn.XLOOKUP(A326, sbti!A:A,sbti!B:B, "")="Targets Set","T",
IF(_xlfn.XLOOKUP(A326, sbti!A:A, sbti!B:B, "")="Committed","C",""))</f>
        <v>T</v>
      </c>
      <c r="C326">
        <f>IF(OR(B326="T", B326="C"),
    _xlfn.XLOOKUP(A326, sbti!A:A, sbti!C:C, ""),
    ""
)</f>
        <v>2030</v>
      </c>
      <c r="D326" t="str">
        <f>IF(_xlfn.XLOOKUP(A326, sbti!A:A,sbti!D:D, "")="Targets Set","T",
IF(_xlfn.XLOOKUP(A326, sbti!A:A, sbti!D:D, "")="Committed","C",""))</f>
        <v/>
      </c>
      <c r="E326" t="str">
        <f>IF(OR(D326="T", D326="C"),
    _xlfn.XLOOKUP(A326, sbti!A:A, sbti!E:E, ""),
    ""
)</f>
        <v/>
      </c>
      <c r="F326" t="str">
        <f>IF(_xlfn.XLOOKUP(A326, sbti!F:F, sbti!G:G, "")="Targets Set","T",
IF(_xlfn.XLOOKUP(A326, sbti!F:F, sbti!G:G, "")="Committed","C",""))</f>
        <v>T</v>
      </c>
      <c r="G326">
        <f>IF(OR('sbti evolution '!F326="T", 'sbti evolution '!F326="C"),
    _xlfn.XLOOKUP('sbti evolution '!A326, sbti!F:F, sbti!H:H, ""),
    ""
)</f>
        <v>2025</v>
      </c>
      <c r="H326" t="str">
        <f>IFERROR(
    IF(INDEX(sbti!J:J, MATCH(A326, sbti!F:F, 0))&lt;&gt;"", "T",
        IF(INDEX(sbti!K:K, MATCH(A326, sbti!F:F, 0))&lt;&gt;"", "C", "")
    ),
"")</f>
        <v>C</v>
      </c>
      <c r="I326">
        <f>IFERROR(
    IF(INDEX(sbti!J:J, MATCH(A326, sbti!F:F, 0))&lt;&gt;"", INDEX(sbti!J:J, MATCH(A326, sbti!F:F, 0)),
        IF(INDEX(sbti!K:K, MATCH(A326, sbti!F:F, 0))&lt;&gt;"", INDEX(sbti!K:K, MATCH(A326, sbti!F:F, 0)), "")
    ),
"")</f>
        <v>2023</v>
      </c>
      <c r="J326" t="str">
        <f>IF(_xlfn.XLOOKUP(A326, sbti!L:L,sbti!M:M, "")="T","T",
IF(_xlfn.XLOOKUP(A326, sbti!L:L, sbti!M:M, "")="C","C",""))</f>
        <v/>
      </c>
      <c r="K326" t="str">
        <f>IF(OR(J326="T", J326="C"),
    _xlfn.XLOOKUP(A326, sbti!L:L,sbti!N:N),
    ""
)</f>
        <v/>
      </c>
      <c r="L326" t="str">
        <f>IF(_xlfn.XLOOKUP(A326, sbti!L:L,sbti!O:O, "")="s","T",
IF(_xlfn.XLOOKUP(A326, sbti!L:L, sbti!O:O, "")="c","C",""))</f>
        <v/>
      </c>
      <c r="M326" t="str">
        <f>IF(L326="T",_xlfn.XLOOKUP(A326,sbti!L:L,sbti!P:P,""),
IF(L326="C",_xlfn.XLOOKUP(A326,sbti!L:L,sbti!Q:Q,""),
""))</f>
        <v/>
      </c>
      <c r="N326" t="str">
        <f>IF(_xlfn.XLOOKUP(A326, sbti!R:R,sbti!S:S, "")="T","T",
IF(_xlfn.XLOOKUP(A326, sbti!R:R, sbti!S:S, "")="C","C",""))</f>
        <v/>
      </c>
      <c r="O326" t="str">
        <f>IF(OR(N326="T", N326="C"),
    _xlfn.XLOOKUP(A326, sbti!R:R,sbti!T:T),
    ""
)</f>
        <v/>
      </c>
      <c r="P326" t="str">
        <f>IFERROR(
    IF(INDEX(sbti!U:U, MATCH(A326, sbti!R:R, 0))&lt;&gt;"", "T",
        IF(INDEX(sbti!V:V, MATCH(A326, sbti!R:R, 0))&lt;&gt;"", "C", "")
    ),
"")</f>
        <v/>
      </c>
      <c r="Q326" t="str">
        <f>IFERROR(
    IF(INDEX(sbti!U:U, MATCH(A326, sbti!R:R, 0))&lt;&gt;"",
       INDEX(sbti!U:U, MATCH(A326, sbti!R:R, 0)),
       IF(INDEX(sbti!V:V, MATCH(A326, sbti!R:R, 0))&lt;&gt;"",
          INDEX(sbti!V:V, MATCH(A326, sbti!R:R, 0)),
          "")
    ),
"")</f>
        <v/>
      </c>
      <c r="R326" t="str">
        <f>IF(_xlfn.XLOOKUP(A326, sbti!W:W,sbti!X:X, "")="T","T",
IF(_xlfn.XLOOKUP(A326, sbti!W:W, sbti!X:X, "")="C","C",""))</f>
        <v/>
      </c>
      <c r="S326" t="str">
        <f>IF(R326="T",_xlfn.XLOOKUP(A326,sbti!W:W,sbti!Y:Y,""),
IF(R326="C",_xlfn.XLOOKUP(A326,sbti!W:W,sbti!Z:Z,""),
""))</f>
        <v/>
      </c>
    </row>
    <row r="327" spans="1:19">
      <c r="A327" t="str">
        <v>TIAA</v>
      </c>
      <c r="B327" t="str">
        <f>IF(_xlfn.XLOOKUP(A327, sbti!A:A,sbti!B:B, "")="Targets Set","T",
IF(_xlfn.XLOOKUP(A327, sbti!A:A, sbti!B:B, "")="Committed","C",""))</f>
        <v/>
      </c>
      <c r="C327" t="str">
        <f>IF(OR(B327="T", B327="C"),
    _xlfn.XLOOKUP(A327, sbti!A:A, sbti!C:C, ""),
    ""
)</f>
        <v/>
      </c>
      <c r="D327" t="str">
        <f>IF(_xlfn.XLOOKUP(A327, sbti!A:A,sbti!D:D, "")="Targets Set","T",
IF(_xlfn.XLOOKUP(A327, sbti!A:A, sbti!D:D, "")="Committed","C",""))</f>
        <v/>
      </c>
      <c r="E327" t="str">
        <f>IF(OR(D327="T", D327="C"),
    _xlfn.XLOOKUP(A327, sbti!A:A, sbti!E:E, ""),
    ""
)</f>
        <v/>
      </c>
      <c r="F327" t="str">
        <f>IF(_xlfn.XLOOKUP(A327, sbti!F:F, sbti!G:G, "")="Targets Set","T",
IF(_xlfn.XLOOKUP(A327, sbti!F:F, sbti!G:G, "")="Committed","C",""))</f>
        <v/>
      </c>
      <c r="G327" t="str">
        <f>IF(OR('sbti evolution '!F327="T", 'sbti evolution '!F327="C"),
    _xlfn.XLOOKUP('sbti evolution '!A327, sbti!F:F, sbti!H:H, ""),
    ""
)</f>
        <v/>
      </c>
      <c r="H327" t="str">
        <f>IFERROR(
    IF(INDEX(sbti!J:J, MATCH(A327, sbti!F:F, 0))&lt;&gt;"", "T",
        IF(INDEX(sbti!K:K, MATCH(A327, sbti!F:F, 0))&lt;&gt;"", "C", "")
    ),
"")</f>
        <v/>
      </c>
      <c r="I327" t="str">
        <f>IFERROR(
    IF(INDEX(sbti!J:J, MATCH(A327, sbti!F:F, 0))&lt;&gt;"", INDEX(sbti!J:J, MATCH(A327, sbti!F:F, 0)),
        IF(INDEX(sbti!K:K, MATCH(A327, sbti!F:F, 0))&lt;&gt;"", INDEX(sbti!K:K, MATCH(A327, sbti!F:F, 0)), "")
    ),
"")</f>
        <v/>
      </c>
      <c r="J327" t="str">
        <f>IF(_xlfn.XLOOKUP(A327, sbti!L:L,sbti!M:M, "")="T","T",
IF(_xlfn.XLOOKUP(A327, sbti!L:L, sbti!M:M, "")="C","C",""))</f>
        <v/>
      </c>
      <c r="K327" t="str">
        <f>IF(OR(J327="T", J327="C"),
    _xlfn.XLOOKUP(A327, sbti!L:L,sbti!N:N),
    ""
)</f>
        <v/>
      </c>
      <c r="L327" t="str">
        <f>IF(_xlfn.XLOOKUP(A327, sbti!L:L,sbti!O:O, "")="s","T",
IF(_xlfn.XLOOKUP(A327, sbti!L:L, sbti!O:O, "")="c","C",""))</f>
        <v/>
      </c>
      <c r="M327" t="str">
        <f>IF(L327="T",_xlfn.XLOOKUP(A327,sbti!L:L,sbti!P:P,""),
IF(L327="C",_xlfn.XLOOKUP(A327,sbti!L:L,sbti!Q:Q,""),
""))</f>
        <v/>
      </c>
      <c r="N327" t="str">
        <f>IF(_xlfn.XLOOKUP(A327, sbti!R:R,sbti!S:S, "")="T","T",
IF(_xlfn.XLOOKUP(A327, sbti!R:R, sbti!S:S, "")="C","C",""))</f>
        <v/>
      </c>
      <c r="O327" t="str">
        <f>IF(OR(N327="T", N327="C"),
    _xlfn.XLOOKUP(A327, sbti!R:R,sbti!T:T),
    ""
)</f>
        <v/>
      </c>
      <c r="P327" t="str">
        <f>IFERROR(
    IF(INDEX(sbti!U:U, MATCH(A327, sbti!R:R, 0))&lt;&gt;"", "T",
        IF(INDEX(sbti!V:V, MATCH(A327, sbti!R:R, 0))&lt;&gt;"", "C", "")
    ),
"")</f>
        <v/>
      </c>
      <c r="Q327" t="str">
        <f>IFERROR(
    IF(INDEX(sbti!U:U, MATCH(A327, sbti!R:R, 0))&lt;&gt;"",
       INDEX(sbti!U:U, MATCH(A327, sbti!R:R, 0)),
       IF(INDEX(sbti!V:V, MATCH(A327, sbti!R:R, 0))&lt;&gt;"",
          INDEX(sbti!V:V, MATCH(A327, sbti!R:R, 0)),
          "")
    ),
"")</f>
        <v/>
      </c>
      <c r="R327" t="str">
        <f>IF(_xlfn.XLOOKUP(A327, sbti!W:W,sbti!X:X, "")="T","T",
IF(_xlfn.XLOOKUP(A327, sbti!W:W, sbti!X:X, "")="C","C",""))</f>
        <v/>
      </c>
      <c r="S327" t="str">
        <f>IF(R327="T",_xlfn.XLOOKUP(A327,sbti!W:W,sbti!Y:Y,""),
IF(R327="C",_xlfn.XLOOKUP(A327,sbti!W:W,sbti!Z:Z,""),
""))</f>
        <v/>
      </c>
    </row>
    <row r="328" spans="1:19">
      <c r="A328" t="str">
        <v>Meituan</v>
      </c>
      <c r="B328" t="str">
        <f>IF(_xlfn.XLOOKUP(A328, sbti!A:A,sbti!B:B, "")="Targets Set","T",
IF(_xlfn.XLOOKUP(A328, sbti!A:A, sbti!B:B, "")="Committed","C",""))</f>
        <v/>
      </c>
      <c r="C328" t="str">
        <f>IF(OR(B328="T", B328="C"),
    _xlfn.XLOOKUP(A328, sbti!A:A, sbti!C:C, ""),
    ""
)</f>
        <v/>
      </c>
      <c r="D328" t="str">
        <f>IF(_xlfn.XLOOKUP(A328, sbti!A:A,sbti!D:D, "")="Targets Set","T",
IF(_xlfn.XLOOKUP(A328, sbti!A:A, sbti!D:D, "")="Committed","C",""))</f>
        <v/>
      </c>
      <c r="E328" t="str">
        <f>IF(OR(D328="T", D328="C"),
    _xlfn.XLOOKUP(A328, sbti!A:A, sbti!E:E, ""),
    ""
)</f>
        <v/>
      </c>
      <c r="F328" t="str">
        <f>IF(_xlfn.XLOOKUP(A328, sbti!F:F, sbti!G:G, "")="Targets Set","T",
IF(_xlfn.XLOOKUP(A328, sbti!F:F, sbti!G:G, "")="Committed","C",""))</f>
        <v/>
      </c>
      <c r="G328" t="str">
        <f>IF(OR('sbti evolution '!F328="T", 'sbti evolution '!F328="C"),
    _xlfn.XLOOKUP('sbti evolution '!A328, sbti!F:F, sbti!H:H, ""),
    ""
)</f>
        <v/>
      </c>
      <c r="H328" t="str">
        <f>IFERROR(
    IF(INDEX(sbti!J:J, MATCH(A328, sbti!F:F, 0))&lt;&gt;"", "T",
        IF(INDEX(sbti!K:K, MATCH(A328, sbti!F:F, 0))&lt;&gt;"", "C", "")
    ),
"")</f>
        <v/>
      </c>
      <c r="I328" t="str">
        <f>IFERROR(
    IF(INDEX(sbti!J:J, MATCH(A328, sbti!F:F, 0))&lt;&gt;"", INDEX(sbti!J:J, MATCH(A328, sbti!F:F, 0)),
        IF(INDEX(sbti!K:K, MATCH(A328, sbti!F:F, 0))&lt;&gt;"", INDEX(sbti!K:K, MATCH(A328, sbti!F:F, 0)), "")
    ),
"")</f>
        <v/>
      </c>
      <c r="J328" t="str">
        <f>IF(_xlfn.XLOOKUP(A328, sbti!L:L,sbti!M:M, "")="T","T",
IF(_xlfn.XLOOKUP(A328, sbti!L:L, sbti!M:M, "")="C","C",""))</f>
        <v/>
      </c>
      <c r="K328" t="str">
        <f>IF(OR(J328="T", J328="C"),
    _xlfn.XLOOKUP(A328, sbti!L:L,sbti!N:N),
    ""
)</f>
        <v/>
      </c>
      <c r="L328" t="str">
        <f>IF(_xlfn.XLOOKUP(A328, sbti!L:L,sbti!O:O, "")="s","T",
IF(_xlfn.XLOOKUP(A328, sbti!L:L, sbti!O:O, "")="c","C",""))</f>
        <v/>
      </c>
      <c r="M328" t="str">
        <f>IF(L328="T",_xlfn.XLOOKUP(A328,sbti!L:L,sbti!P:P,""),
IF(L328="C",_xlfn.XLOOKUP(A328,sbti!L:L,sbti!Q:Q,""),
""))</f>
        <v/>
      </c>
      <c r="N328" t="str">
        <f>IF(_xlfn.XLOOKUP(A328, sbti!R:R,sbti!S:S, "")="T","T",
IF(_xlfn.XLOOKUP(A328, sbti!R:R, sbti!S:S, "")="C","C",""))</f>
        <v/>
      </c>
      <c r="O328" t="str">
        <f>IF(OR(N328="T", N328="C"),
    _xlfn.XLOOKUP(A328, sbti!R:R,sbti!T:T),
    ""
)</f>
        <v/>
      </c>
      <c r="P328" t="str">
        <f>IFERROR(
    IF(INDEX(sbti!U:U, MATCH(A328, sbti!R:R, 0))&lt;&gt;"", "T",
        IF(INDEX(sbti!V:V, MATCH(A328, sbti!R:R, 0))&lt;&gt;"", "C", "")
    ),
"")</f>
        <v/>
      </c>
      <c r="Q328" t="str">
        <f>IFERROR(
    IF(INDEX(sbti!U:U, MATCH(A328, sbti!R:R, 0))&lt;&gt;"",
       INDEX(sbti!U:U, MATCH(A328, sbti!R:R, 0)),
       IF(INDEX(sbti!V:V, MATCH(A328, sbti!R:R, 0))&lt;&gt;"",
          INDEX(sbti!V:V, MATCH(A328, sbti!R:R, 0)),
          "")
    ),
"")</f>
        <v/>
      </c>
      <c r="R328" t="str">
        <f>IF(_xlfn.XLOOKUP(A328, sbti!W:W,sbti!X:X, "")="T","T",
IF(_xlfn.XLOOKUP(A328, sbti!W:W, sbti!X:X, "")="C","C",""))</f>
        <v/>
      </c>
      <c r="S328" t="str">
        <f>IF(R328="T",_xlfn.XLOOKUP(A328,sbti!W:W,sbti!Y:Y,""),
IF(R328="C",_xlfn.XLOOKUP(A328,sbti!W:W,sbti!Z:Z,""),
""))</f>
        <v/>
      </c>
    </row>
    <row r="329" spans="1:19">
      <c r="A329" t="str">
        <v>SNCF Group</v>
      </c>
      <c r="B329" t="str">
        <f>IF(_xlfn.XLOOKUP(A329, sbti!A:A,sbti!B:B, "")="Targets Set","T",
IF(_xlfn.XLOOKUP(A329, sbti!A:A, sbti!B:B, "")="Committed","C",""))</f>
        <v>T</v>
      </c>
      <c r="C329">
        <f>IF(OR(B329="T", B329="C"),
    _xlfn.XLOOKUP(A329, sbti!A:A, sbti!C:C, ""),
    ""
)</f>
        <v>2030</v>
      </c>
      <c r="D329" t="str">
        <f>IF(_xlfn.XLOOKUP(A329, sbti!A:A,sbti!D:D, "")="Targets Set","T",
IF(_xlfn.XLOOKUP(A329, sbti!A:A, sbti!D:D, "")="Committed","C",""))</f>
        <v/>
      </c>
      <c r="E329" t="str">
        <f>IF(OR(D329="T", D329="C"),
    _xlfn.XLOOKUP(A329, sbti!A:A, sbti!E:E, ""),
    ""
)</f>
        <v/>
      </c>
      <c r="F329" t="str">
        <f>IF(_xlfn.XLOOKUP(A329, sbti!F:F, sbti!G:G, "")="Targets Set","T",
IF(_xlfn.XLOOKUP(A329, sbti!F:F, sbti!G:G, "")="Committed","C",""))</f>
        <v/>
      </c>
      <c r="G329" t="str">
        <f>IF(OR('sbti evolution '!F329="T", 'sbti evolution '!F329="C"),
    _xlfn.XLOOKUP('sbti evolution '!A329, sbti!F:F, sbti!H:H, ""),
    ""
)</f>
        <v/>
      </c>
      <c r="H329" t="str">
        <f>IFERROR(
    IF(INDEX(sbti!J:J, MATCH(A329, sbti!F:F, 0))&lt;&gt;"", "T",
        IF(INDEX(sbti!K:K, MATCH(A329, sbti!F:F, 0))&lt;&gt;"", "C", "")
    ),
"")</f>
        <v/>
      </c>
      <c r="I329" t="str">
        <f>IFERROR(
    IF(INDEX(sbti!J:J, MATCH(A329, sbti!F:F, 0))&lt;&gt;"", INDEX(sbti!J:J, MATCH(A329, sbti!F:F, 0)),
        IF(INDEX(sbti!K:K, MATCH(A329, sbti!F:F, 0))&lt;&gt;"", INDEX(sbti!K:K, MATCH(A329, sbti!F:F, 0)), "")
    ),
"")</f>
        <v/>
      </c>
      <c r="J329" t="str">
        <f>IF(_xlfn.XLOOKUP(A329, sbti!L:L,sbti!M:M, "")="T","T",
IF(_xlfn.XLOOKUP(A329, sbti!L:L, sbti!M:M, "")="C","C",""))</f>
        <v>T</v>
      </c>
      <c r="K329">
        <f>IF(OR(J329="T", J329="C"),
    _xlfn.XLOOKUP(A329, sbti!L:L,sbti!N:N),
    ""
)</f>
        <v>2030</v>
      </c>
      <c r="L329" t="str">
        <f>IF(_xlfn.XLOOKUP(A329, sbti!L:L,sbti!O:O, "")="s","T",
IF(_xlfn.XLOOKUP(A329, sbti!L:L, sbti!O:O, "")="c","C",""))</f>
        <v/>
      </c>
      <c r="M329" t="str">
        <f>IF(L329="T",_xlfn.XLOOKUP(A329,sbti!L:L,sbti!P:P,""),
IF(L329="C",_xlfn.XLOOKUP(A329,sbti!L:L,sbti!Q:Q,""),
""))</f>
        <v/>
      </c>
      <c r="N329" t="str">
        <f>IF(_xlfn.XLOOKUP(A329, sbti!R:R,sbti!S:S, "")="T","T",
IF(_xlfn.XLOOKUP(A329, sbti!R:R, sbti!S:S, "")="C","C",""))</f>
        <v/>
      </c>
      <c r="O329" t="str">
        <f>IF(OR(N329="T", N329="C"),
    _xlfn.XLOOKUP(A329, sbti!R:R,sbti!T:T),
    ""
)</f>
        <v/>
      </c>
      <c r="P329" t="str">
        <f>IFERROR(
    IF(INDEX(sbti!U:U, MATCH(A329, sbti!R:R, 0))&lt;&gt;"", "T",
        IF(INDEX(sbti!V:V, MATCH(A329, sbti!R:R, 0))&lt;&gt;"", "C", "")
    ),
"")</f>
        <v/>
      </c>
      <c r="Q329" t="str">
        <f>IFERROR(
    IF(INDEX(sbti!U:U, MATCH(A329, sbti!R:R, 0))&lt;&gt;"",
       INDEX(sbti!U:U, MATCH(A329, sbti!R:R, 0)),
       IF(INDEX(sbti!V:V, MATCH(A329, sbti!R:R, 0))&lt;&gt;"",
          INDEX(sbti!V:V, MATCH(A329, sbti!R:R, 0)),
          "")
    ),
"")</f>
        <v/>
      </c>
      <c r="R329" t="str">
        <f>IF(_xlfn.XLOOKUP(A329, sbti!W:W,sbti!X:X, "")="T","T",
IF(_xlfn.XLOOKUP(A329, sbti!W:W, sbti!X:X, "")="C","C",""))</f>
        <v>T</v>
      </c>
      <c r="S329">
        <f>IF(R329="T",_xlfn.XLOOKUP(A329,sbti!W:W,sbti!Y:Y,""),
IF(R329="C",_xlfn.XLOOKUP(A329,sbti!W:W,sbti!Z:Z,""),
""))</f>
        <v>2030</v>
      </c>
    </row>
    <row r="330" spans="1:19">
      <c r="A330" t="str">
        <v>Travelers</v>
      </c>
      <c r="B330" t="str">
        <f>IF(_xlfn.XLOOKUP(A330, sbti!A:A,sbti!B:B, "")="Targets Set","T",
IF(_xlfn.XLOOKUP(A330, sbti!A:A, sbti!B:B, "")="Committed","C",""))</f>
        <v/>
      </c>
      <c r="C330" t="str">
        <f>IF(OR(B330="T", B330="C"),
    _xlfn.XLOOKUP(A330, sbti!A:A, sbti!C:C, ""),
    ""
)</f>
        <v/>
      </c>
      <c r="D330" t="str">
        <f>IF(_xlfn.XLOOKUP(A330, sbti!A:A,sbti!D:D, "")="Targets Set","T",
IF(_xlfn.XLOOKUP(A330, sbti!A:A, sbti!D:D, "")="Committed","C",""))</f>
        <v/>
      </c>
      <c r="E330" t="str">
        <f>IF(OR(D330="T", D330="C"),
    _xlfn.XLOOKUP(A330, sbti!A:A, sbti!E:E, ""),
    ""
)</f>
        <v/>
      </c>
      <c r="F330" t="str">
        <f>IF(_xlfn.XLOOKUP(A330, sbti!F:F, sbti!G:G, "")="Targets Set","T",
IF(_xlfn.XLOOKUP(A330, sbti!F:F, sbti!G:G, "")="Committed","C",""))</f>
        <v/>
      </c>
      <c r="G330" t="str">
        <f>IF(OR('sbti evolution '!F330="T", 'sbti evolution '!F330="C"),
    _xlfn.XLOOKUP('sbti evolution '!A330, sbti!F:F, sbti!H:H, ""),
    ""
)</f>
        <v/>
      </c>
      <c r="H330" t="str">
        <f>IFERROR(
    IF(INDEX(sbti!J:J, MATCH(A330, sbti!F:F, 0))&lt;&gt;"", "T",
        IF(INDEX(sbti!K:K, MATCH(A330, sbti!F:F, 0))&lt;&gt;"", "C", "")
    ),
"")</f>
        <v/>
      </c>
      <c r="I330" t="str">
        <f>IFERROR(
    IF(INDEX(sbti!J:J, MATCH(A330, sbti!F:F, 0))&lt;&gt;"", INDEX(sbti!J:J, MATCH(A330, sbti!F:F, 0)),
        IF(INDEX(sbti!K:K, MATCH(A330, sbti!F:F, 0))&lt;&gt;"", INDEX(sbti!K:K, MATCH(A330, sbti!F:F, 0)), "")
    ),
"")</f>
        <v/>
      </c>
      <c r="J330" t="str">
        <f>IF(_xlfn.XLOOKUP(A330, sbti!L:L,sbti!M:M, "")="T","T",
IF(_xlfn.XLOOKUP(A330, sbti!L:L, sbti!M:M, "")="C","C",""))</f>
        <v/>
      </c>
      <c r="K330" t="str">
        <f>IF(OR(J330="T", J330="C"),
    _xlfn.XLOOKUP(A330, sbti!L:L,sbti!N:N),
    ""
)</f>
        <v/>
      </c>
      <c r="L330" t="str">
        <f>IF(_xlfn.XLOOKUP(A330, sbti!L:L,sbti!O:O, "")="s","T",
IF(_xlfn.XLOOKUP(A330, sbti!L:L, sbti!O:O, "")="c","C",""))</f>
        <v/>
      </c>
      <c r="M330" t="str">
        <f>IF(L330="T",_xlfn.XLOOKUP(A330,sbti!L:L,sbti!P:P,""),
IF(L330="C",_xlfn.XLOOKUP(A330,sbti!L:L,sbti!Q:Q,""),
""))</f>
        <v/>
      </c>
      <c r="N330" t="str">
        <f>IF(_xlfn.XLOOKUP(A330, sbti!R:R,sbti!S:S, "")="T","T",
IF(_xlfn.XLOOKUP(A330, sbti!R:R, sbti!S:S, "")="C","C",""))</f>
        <v/>
      </c>
      <c r="O330" t="str">
        <f>IF(OR(N330="T", N330="C"),
    _xlfn.XLOOKUP(A330, sbti!R:R,sbti!T:T),
    ""
)</f>
        <v/>
      </c>
      <c r="P330" t="str">
        <f>IFERROR(
    IF(INDEX(sbti!U:U, MATCH(A330, sbti!R:R, 0))&lt;&gt;"", "T",
        IF(INDEX(sbti!V:V, MATCH(A330, sbti!R:R, 0))&lt;&gt;"", "C", "")
    ),
"")</f>
        <v/>
      </c>
      <c r="Q330" t="str">
        <f>IFERROR(
    IF(INDEX(sbti!U:U, MATCH(A330, sbti!R:R, 0))&lt;&gt;"",
       INDEX(sbti!U:U, MATCH(A330, sbti!R:R, 0)),
       IF(INDEX(sbti!V:V, MATCH(A330, sbti!R:R, 0))&lt;&gt;"",
          INDEX(sbti!V:V, MATCH(A330, sbti!R:R, 0)),
          "")
    ),
"")</f>
        <v/>
      </c>
      <c r="R330" t="str">
        <f>IF(_xlfn.XLOOKUP(A330, sbti!W:W,sbti!X:X, "")="T","T",
IF(_xlfn.XLOOKUP(A330, sbti!W:W, sbti!X:X, "")="C","C",""))</f>
        <v/>
      </c>
      <c r="S330" t="str">
        <f>IF(R330="T",_xlfn.XLOOKUP(A330,sbti!W:W,sbti!Y:Y,""),
IF(R330="C",_xlfn.XLOOKUP(A330,sbti!W:W,sbti!Z:Z,""),
""))</f>
        <v/>
      </c>
    </row>
    <row r="331" spans="1:19">
      <c r="A331" t="str">
        <v>Zhejiang Communications Investment Group</v>
      </c>
      <c r="B331" t="str">
        <f>IF(_xlfn.XLOOKUP(A331, sbti!A:A,sbti!B:B, "")="Targets Set","T",
IF(_xlfn.XLOOKUP(A331, sbti!A:A, sbti!B:B, "")="Committed","C",""))</f>
        <v/>
      </c>
      <c r="C331" t="str">
        <f>IF(OR(B331="T", B331="C"),
    _xlfn.XLOOKUP(A331, sbti!A:A, sbti!C:C, ""),
    ""
)</f>
        <v/>
      </c>
      <c r="D331" t="str">
        <f>IF(_xlfn.XLOOKUP(A331, sbti!A:A,sbti!D:D, "")="Targets Set","T",
IF(_xlfn.XLOOKUP(A331, sbti!A:A, sbti!D:D, "")="Committed","C",""))</f>
        <v/>
      </c>
      <c r="E331" t="str">
        <f>IF(OR(D331="T", D331="C"),
    _xlfn.XLOOKUP(A331, sbti!A:A, sbti!E:E, ""),
    ""
)</f>
        <v/>
      </c>
      <c r="F331" t="str">
        <f>IF(_xlfn.XLOOKUP(A331, sbti!F:F, sbti!G:G, "")="Targets Set","T",
IF(_xlfn.XLOOKUP(A331, sbti!F:F, sbti!G:G, "")="Committed","C",""))</f>
        <v/>
      </c>
      <c r="G331" t="str">
        <f>IF(OR('sbti evolution '!F331="T", 'sbti evolution '!F331="C"),
    _xlfn.XLOOKUP('sbti evolution '!A331, sbti!F:F, sbti!H:H, ""),
    ""
)</f>
        <v/>
      </c>
      <c r="H331" t="str">
        <f>IFERROR(
    IF(INDEX(sbti!J:J, MATCH(A331, sbti!F:F, 0))&lt;&gt;"", "T",
        IF(INDEX(sbti!K:K, MATCH(A331, sbti!F:F, 0))&lt;&gt;"", "C", "")
    ),
"")</f>
        <v/>
      </c>
      <c r="I331" t="str">
        <f>IFERROR(
    IF(INDEX(sbti!J:J, MATCH(A331, sbti!F:F, 0))&lt;&gt;"", INDEX(sbti!J:J, MATCH(A331, sbti!F:F, 0)),
        IF(INDEX(sbti!K:K, MATCH(A331, sbti!F:F, 0))&lt;&gt;"", INDEX(sbti!K:K, MATCH(A331, sbti!F:F, 0)), "")
    ),
"")</f>
        <v/>
      </c>
      <c r="J331" t="str">
        <f>IF(_xlfn.XLOOKUP(A331, sbti!L:L,sbti!M:M, "")="T","T",
IF(_xlfn.XLOOKUP(A331, sbti!L:L, sbti!M:M, "")="C","C",""))</f>
        <v/>
      </c>
      <c r="K331" t="str">
        <f>IF(OR(J331="T", J331="C"),
    _xlfn.XLOOKUP(A331, sbti!L:L,sbti!N:N),
    ""
)</f>
        <v/>
      </c>
      <c r="L331" t="str">
        <f>IF(_xlfn.XLOOKUP(A331, sbti!L:L,sbti!O:O, "")="s","T",
IF(_xlfn.XLOOKUP(A331, sbti!L:L, sbti!O:O, "")="c","C",""))</f>
        <v/>
      </c>
      <c r="M331" t="str">
        <f>IF(L331="T",_xlfn.XLOOKUP(A331,sbti!L:L,sbti!P:P,""),
IF(L331="C",_xlfn.XLOOKUP(A331,sbti!L:L,sbti!Q:Q,""),
""))</f>
        <v/>
      </c>
      <c r="N331" t="str">
        <f>IF(_xlfn.XLOOKUP(A331, sbti!R:R,sbti!S:S, "")="T","T",
IF(_xlfn.XLOOKUP(A331, sbti!R:R, sbti!S:S, "")="C","C",""))</f>
        <v/>
      </c>
      <c r="O331" t="str">
        <f>IF(OR(N331="T", N331="C"),
    _xlfn.XLOOKUP(A331, sbti!R:R,sbti!T:T),
    ""
)</f>
        <v/>
      </c>
      <c r="P331" t="str">
        <f>IFERROR(
    IF(INDEX(sbti!U:U, MATCH(A331, sbti!R:R, 0))&lt;&gt;"", "T",
        IF(INDEX(sbti!V:V, MATCH(A331, sbti!R:R, 0))&lt;&gt;"", "C", "")
    ),
"")</f>
        <v/>
      </c>
      <c r="Q331" t="str">
        <f>IFERROR(
    IF(INDEX(sbti!U:U, MATCH(A331, sbti!R:R, 0))&lt;&gt;"",
       INDEX(sbti!U:U, MATCH(A331, sbti!R:R, 0)),
       IF(INDEX(sbti!V:V, MATCH(A331, sbti!R:R, 0))&lt;&gt;"",
          INDEX(sbti!V:V, MATCH(A331, sbti!R:R, 0)),
          "")
    ),
"")</f>
        <v/>
      </c>
      <c r="R331" t="str">
        <f>IF(_xlfn.XLOOKUP(A331, sbti!W:W,sbti!X:X, "")="T","T",
IF(_xlfn.XLOOKUP(A331, sbti!W:W, sbti!X:X, "")="C","C",""))</f>
        <v/>
      </c>
      <c r="S331" t="str">
        <f>IF(R331="T",_xlfn.XLOOKUP(A331,sbti!W:W,sbti!Y:Y,""),
IF(R331="C",_xlfn.XLOOKUP(A331,sbti!W:W,sbti!Z:Z,""),
""))</f>
        <v/>
      </c>
    </row>
    <row r="332" spans="1:19">
      <c r="A332" t="str">
        <v>Swiss Re</v>
      </c>
      <c r="B332" t="str">
        <f>IF(_xlfn.XLOOKUP(A332, sbti!A:A,sbti!B:B, "")="Targets Set","T",
IF(_xlfn.XLOOKUP(A332, sbti!A:A, sbti!B:B, "")="Committed","C",""))</f>
        <v/>
      </c>
      <c r="C332" t="str">
        <f>IF(OR(B332="T", B332="C"),
    _xlfn.XLOOKUP(A332, sbti!A:A, sbti!C:C, ""),
    ""
)</f>
        <v/>
      </c>
      <c r="D332" t="str">
        <f>IF(_xlfn.XLOOKUP(A332, sbti!A:A,sbti!D:D, "")="Targets Set","T",
IF(_xlfn.XLOOKUP(A332, sbti!A:A, sbti!D:D, "")="Committed","C",""))</f>
        <v/>
      </c>
      <c r="E332" t="str">
        <f>IF(OR(D332="T", D332="C"),
    _xlfn.XLOOKUP(A332, sbti!A:A, sbti!E:E, ""),
    ""
)</f>
        <v/>
      </c>
      <c r="F332" t="str">
        <f>IF(_xlfn.XLOOKUP(A332, sbti!F:F, sbti!G:G, "")="Targets Set","T",
IF(_xlfn.XLOOKUP(A332, sbti!F:F, sbti!G:G, "")="Committed","C",""))</f>
        <v>C</v>
      </c>
      <c r="G332">
        <f>IF(OR('sbti evolution '!F332="T", 'sbti evolution '!F332="C"),
    _xlfn.XLOOKUP('sbti evolution '!A332, sbti!F:F, sbti!H:H, ""),
    ""
)</f>
        <v>2030</v>
      </c>
      <c r="H332" t="str">
        <f>IFERROR(
    IF(INDEX(sbti!J:J, MATCH(A332, sbti!F:F, 0))&lt;&gt;"", "T",
        IF(INDEX(sbti!K:K, MATCH(A332, sbti!F:F, 0))&lt;&gt;"", "C", "")
    ),
"")</f>
        <v>C</v>
      </c>
      <c r="I332">
        <f>IFERROR(
    IF(INDEX(sbti!J:J, MATCH(A332, sbti!F:F, 0))&lt;&gt;"", INDEX(sbti!J:J, MATCH(A332, sbti!F:F, 0)),
        IF(INDEX(sbti!K:K, MATCH(A332, sbti!F:F, 0))&lt;&gt;"", INDEX(sbti!K:K, MATCH(A332, sbti!F:F, 0)), "")
    ),
"")</f>
        <v>2019</v>
      </c>
      <c r="J332" t="str">
        <f>IF(_xlfn.XLOOKUP(A332, sbti!L:L,sbti!M:M, "")="T","T",
IF(_xlfn.XLOOKUP(A332, sbti!L:L, sbti!M:M, "")="C","C",""))</f>
        <v>C</v>
      </c>
      <c r="K332">
        <f>IF(OR(J332="T", J332="C"),
    _xlfn.XLOOKUP(A332, sbti!L:L,sbti!N:N),
    ""
)</f>
        <v>2030</v>
      </c>
      <c r="L332" t="str">
        <f>IF(_xlfn.XLOOKUP(A332, sbti!L:L,sbti!O:O, "")="s","T",
IF(_xlfn.XLOOKUP(A332, sbti!L:L, sbti!O:O, "")="c","C",""))</f>
        <v>C</v>
      </c>
      <c r="M332">
        <f>IF(L332="T",_xlfn.XLOOKUP(A332,sbti!L:L,sbti!P:P,""),
IF(L332="C",_xlfn.XLOOKUP(A332,sbti!L:L,sbti!Q:Q,""),
""))</f>
        <v>2019</v>
      </c>
      <c r="N332" t="str">
        <f>IF(_xlfn.XLOOKUP(A332, sbti!R:R,sbti!S:S, "")="T","T",
IF(_xlfn.XLOOKUP(A332, sbti!R:R, sbti!S:S, "")="C","C",""))</f>
        <v>C</v>
      </c>
      <c r="O332">
        <f>IF(OR(N332="T", N332="C"),
    _xlfn.XLOOKUP(A332, sbti!R:R,sbti!T:T),
    ""
)</f>
        <v>2030</v>
      </c>
      <c r="P332" t="str">
        <f>IFERROR(
    IF(INDEX(sbti!U:U, MATCH(A332, sbti!R:R, 0))&lt;&gt;"", "T",
        IF(INDEX(sbti!V:V, MATCH(A332, sbti!R:R, 0))&lt;&gt;"", "C", "")
    ),
"")</f>
        <v/>
      </c>
      <c r="Q332" t="str">
        <f>IFERROR(
    IF(INDEX(sbti!U:U, MATCH(A332, sbti!R:R, 0))&lt;&gt;"",
       INDEX(sbti!U:U, MATCH(A332, sbti!R:R, 0)),
       IF(INDEX(sbti!V:V, MATCH(A332, sbti!R:R, 0))&lt;&gt;"",
          INDEX(sbti!V:V, MATCH(A332, sbti!R:R, 0)),
          "")
    ),
"")</f>
        <v/>
      </c>
      <c r="R332" t="str">
        <f>IF(_xlfn.XLOOKUP(A332, sbti!W:W,sbti!X:X, "")="T","T",
IF(_xlfn.XLOOKUP(A332, sbti!W:W, sbti!X:X, "")="C","C",""))</f>
        <v>C</v>
      </c>
      <c r="S332">
        <f>IF(R332="T",_xlfn.XLOOKUP(A332,sbti!W:W,sbti!Y:Y,""),
IF(R332="C",_xlfn.XLOOKUP(A332,sbti!W:W,sbti!Z:Z,""),
""))</f>
        <v>2019</v>
      </c>
    </row>
    <row r="333" spans="1:19">
      <c r="A333" t="str">
        <v>China South Industries Group</v>
      </c>
      <c r="B333" t="str">
        <f>IF(_xlfn.XLOOKUP(A333, sbti!A:A,sbti!B:B, "")="Targets Set","T",
IF(_xlfn.XLOOKUP(A333, sbti!A:A, sbti!B:B, "")="Committed","C",""))</f>
        <v/>
      </c>
      <c r="C333" t="str">
        <f>IF(OR(B333="T", B333="C"),
    _xlfn.XLOOKUP(A333, sbti!A:A, sbti!C:C, ""),
    ""
)</f>
        <v/>
      </c>
      <c r="D333" t="str">
        <f>IF(_xlfn.XLOOKUP(A333, sbti!A:A,sbti!D:D, "")="Targets Set","T",
IF(_xlfn.XLOOKUP(A333, sbti!A:A, sbti!D:D, "")="Committed","C",""))</f>
        <v/>
      </c>
      <c r="E333" t="str">
        <f>IF(OR(D333="T", D333="C"),
    _xlfn.XLOOKUP(A333, sbti!A:A, sbti!E:E, ""),
    ""
)</f>
        <v/>
      </c>
      <c r="F333" t="str">
        <f>IF(_xlfn.XLOOKUP(A333, sbti!F:F, sbti!G:G, "")="Targets Set","T",
IF(_xlfn.XLOOKUP(A333, sbti!F:F, sbti!G:G, "")="Committed","C",""))</f>
        <v/>
      </c>
      <c r="G333" t="str">
        <f>IF(OR('sbti evolution '!F333="T", 'sbti evolution '!F333="C"),
    _xlfn.XLOOKUP('sbti evolution '!A333, sbti!F:F, sbti!H:H, ""),
    ""
)</f>
        <v/>
      </c>
      <c r="H333" t="str">
        <f>IFERROR(
    IF(INDEX(sbti!J:J, MATCH(A333, sbti!F:F, 0))&lt;&gt;"", "T",
        IF(INDEX(sbti!K:K, MATCH(A333, sbti!F:F, 0))&lt;&gt;"", "C", "")
    ),
"")</f>
        <v/>
      </c>
      <c r="I333" t="str">
        <f>IFERROR(
    IF(INDEX(sbti!J:J, MATCH(A333, sbti!F:F, 0))&lt;&gt;"", INDEX(sbti!J:J, MATCH(A333, sbti!F:F, 0)),
        IF(INDEX(sbti!K:K, MATCH(A333, sbti!F:F, 0))&lt;&gt;"", INDEX(sbti!K:K, MATCH(A333, sbti!F:F, 0)), "")
    ),
"")</f>
        <v/>
      </c>
      <c r="J333" t="str">
        <f>IF(_xlfn.XLOOKUP(A333, sbti!L:L,sbti!M:M, "")="T","T",
IF(_xlfn.XLOOKUP(A333, sbti!L:L, sbti!M:M, "")="C","C",""))</f>
        <v/>
      </c>
      <c r="K333" t="str">
        <f>IF(OR(J333="T", J333="C"),
    _xlfn.XLOOKUP(A333, sbti!L:L,sbti!N:N),
    ""
)</f>
        <v/>
      </c>
      <c r="L333" t="str">
        <f>IF(_xlfn.XLOOKUP(A333, sbti!L:L,sbti!O:O, "")="s","T",
IF(_xlfn.XLOOKUP(A333, sbti!L:L, sbti!O:O, "")="c","C",""))</f>
        <v/>
      </c>
      <c r="M333" t="str">
        <f>IF(L333="T",_xlfn.XLOOKUP(A333,sbti!L:L,sbti!P:P,""),
IF(L333="C",_xlfn.XLOOKUP(A333,sbti!L:L,sbti!Q:Q,""),
""))</f>
        <v/>
      </c>
      <c r="N333" t="str">
        <f>IF(_xlfn.XLOOKUP(A333, sbti!R:R,sbti!S:S, "")="T","T",
IF(_xlfn.XLOOKUP(A333, sbti!R:R, sbti!S:S, "")="C","C",""))</f>
        <v/>
      </c>
      <c r="O333" t="str">
        <f>IF(OR(N333="T", N333="C"),
    _xlfn.XLOOKUP(A333, sbti!R:R,sbti!T:T),
    ""
)</f>
        <v/>
      </c>
      <c r="P333" t="str">
        <f>IFERROR(
    IF(INDEX(sbti!U:U, MATCH(A333, sbti!R:R, 0))&lt;&gt;"", "T",
        IF(INDEX(sbti!V:V, MATCH(A333, sbti!R:R, 0))&lt;&gt;"", "C", "")
    ),
"")</f>
        <v/>
      </c>
      <c r="Q333" t="str">
        <f>IFERROR(
    IF(INDEX(sbti!U:U, MATCH(A333, sbti!R:R, 0))&lt;&gt;"",
       INDEX(sbti!U:U, MATCH(A333, sbti!R:R, 0)),
       IF(INDEX(sbti!V:V, MATCH(A333, sbti!R:R, 0))&lt;&gt;"",
          INDEX(sbti!V:V, MATCH(A333, sbti!R:R, 0)),
          "")
    ),
"")</f>
        <v/>
      </c>
      <c r="R333" t="str">
        <f>IF(_xlfn.XLOOKUP(A333, sbti!W:W,sbti!X:X, "")="T","T",
IF(_xlfn.XLOOKUP(A333, sbti!W:W, sbti!X:X, "")="C","C",""))</f>
        <v/>
      </c>
      <c r="S333" t="str">
        <f>IF(R333="T",_xlfn.XLOOKUP(A333,sbti!W:W,sbti!Y:Y,""),
IF(R333="C",_xlfn.XLOOKUP(A333,sbti!W:W,sbti!Z:Z,""),
""))</f>
        <v/>
      </c>
    </row>
    <row r="334" spans="1:19">
      <c r="A334" t="str">
        <v>Raizen</v>
      </c>
      <c r="B334" t="str">
        <f>IF(_xlfn.XLOOKUP(A334, sbti!A:A,sbti!B:B, "")="Targets Set","T",
IF(_xlfn.XLOOKUP(A334, sbti!A:A, sbti!B:B, "")="Committed","C",""))</f>
        <v/>
      </c>
      <c r="C334" t="str">
        <f>IF(OR(B334="T", B334="C"),
    _xlfn.XLOOKUP(A334, sbti!A:A, sbti!C:C, ""),
    ""
)</f>
        <v/>
      </c>
      <c r="D334" t="str">
        <f>IF(_xlfn.XLOOKUP(A334, sbti!A:A,sbti!D:D, "")="Targets Set","T",
IF(_xlfn.XLOOKUP(A334, sbti!A:A, sbti!D:D, "")="Committed","C",""))</f>
        <v/>
      </c>
      <c r="E334" t="str">
        <f>IF(OR(D334="T", D334="C"),
    _xlfn.XLOOKUP(A334, sbti!A:A, sbti!E:E, ""),
    ""
)</f>
        <v/>
      </c>
      <c r="F334" t="str">
        <f>IF(_xlfn.XLOOKUP(A334, sbti!F:F, sbti!G:G, "")="Targets Set","T",
IF(_xlfn.XLOOKUP(A334, sbti!F:F, sbti!G:G, "")="Committed","C",""))</f>
        <v/>
      </c>
      <c r="G334" t="str">
        <f>IF(OR('sbti evolution '!F334="T", 'sbti evolution '!F334="C"),
    _xlfn.XLOOKUP('sbti evolution '!A334, sbti!F:F, sbti!H:H, ""),
    ""
)</f>
        <v/>
      </c>
      <c r="H334" t="str">
        <f>IFERROR(
    IF(INDEX(sbti!J:J, MATCH(A334, sbti!F:F, 0))&lt;&gt;"", "T",
        IF(INDEX(sbti!K:K, MATCH(A334, sbti!F:F, 0))&lt;&gt;"", "C", "")
    ),
"")</f>
        <v/>
      </c>
      <c r="I334" t="str">
        <f>IFERROR(
    IF(INDEX(sbti!J:J, MATCH(A334, sbti!F:F, 0))&lt;&gt;"", INDEX(sbti!J:J, MATCH(A334, sbti!F:F, 0)),
        IF(INDEX(sbti!K:K, MATCH(A334, sbti!F:F, 0))&lt;&gt;"", INDEX(sbti!K:K, MATCH(A334, sbti!F:F, 0)), "")
    ),
"")</f>
        <v/>
      </c>
      <c r="J334" t="str">
        <f>IF(_xlfn.XLOOKUP(A334, sbti!L:L,sbti!M:M, "")="T","T",
IF(_xlfn.XLOOKUP(A334, sbti!L:L, sbti!M:M, "")="C","C",""))</f>
        <v/>
      </c>
      <c r="K334" t="str">
        <f>IF(OR(J334="T", J334="C"),
    _xlfn.XLOOKUP(A334, sbti!L:L,sbti!N:N),
    ""
)</f>
        <v/>
      </c>
      <c r="L334" t="str">
        <f>IF(_xlfn.XLOOKUP(A334, sbti!L:L,sbti!O:O, "")="s","T",
IF(_xlfn.XLOOKUP(A334, sbti!L:L, sbti!O:O, "")="c","C",""))</f>
        <v/>
      </c>
      <c r="M334" t="str">
        <f>IF(L334="T",_xlfn.XLOOKUP(A334,sbti!L:L,sbti!P:P,""),
IF(L334="C",_xlfn.XLOOKUP(A334,sbti!L:L,sbti!Q:Q,""),
""))</f>
        <v/>
      </c>
      <c r="N334" t="str">
        <f>IF(_xlfn.XLOOKUP(A334, sbti!R:R,sbti!S:S, "")="T","T",
IF(_xlfn.XLOOKUP(A334, sbti!R:R, sbti!S:S, "")="C","C",""))</f>
        <v/>
      </c>
      <c r="O334" t="str">
        <f>IF(OR(N334="T", N334="C"),
    _xlfn.XLOOKUP(A334, sbti!R:R,sbti!T:T),
    ""
)</f>
        <v/>
      </c>
      <c r="P334" t="str">
        <f>IFERROR(
    IF(INDEX(sbti!U:U, MATCH(A334, sbti!R:R, 0))&lt;&gt;"", "T",
        IF(INDEX(sbti!V:V, MATCH(A334, sbti!R:R, 0))&lt;&gt;"", "C", "")
    ),
"")</f>
        <v/>
      </c>
      <c r="Q334" t="str">
        <f>IFERROR(
    IF(INDEX(sbti!U:U, MATCH(A334, sbti!R:R, 0))&lt;&gt;"",
       INDEX(sbti!U:U, MATCH(A334, sbti!R:R, 0)),
       IF(INDEX(sbti!V:V, MATCH(A334, sbti!R:R, 0))&lt;&gt;"",
          INDEX(sbti!V:V, MATCH(A334, sbti!R:R, 0)),
          "")
    ),
"")</f>
        <v/>
      </c>
      <c r="R334" t="str">
        <f>IF(_xlfn.XLOOKUP(A334, sbti!W:W,sbti!X:X, "")="T","T",
IF(_xlfn.XLOOKUP(A334, sbti!W:W, sbti!X:X, "")="C","C",""))</f>
        <v/>
      </c>
      <c r="S334" t="str">
        <f>IF(R334="T",_xlfn.XLOOKUP(A334,sbti!W:W,sbti!Y:Y,""),
IF(R334="C",_xlfn.XLOOKUP(A334,sbti!W:W,sbti!Z:Z,""),
""))</f>
        <v/>
      </c>
    </row>
    <row r="335" spans="1:19">
      <c r="A335" t="str">
        <v>Taikang Insurance Group</v>
      </c>
      <c r="B335" t="str">
        <f>IF(_xlfn.XLOOKUP(A335, sbti!A:A,sbti!B:B, "")="Targets Set","T",
IF(_xlfn.XLOOKUP(A335, sbti!A:A, sbti!B:B, "")="Committed","C",""))</f>
        <v/>
      </c>
      <c r="C335" t="str">
        <f>IF(OR(B335="T", B335="C"),
    _xlfn.XLOOKUP(A335, sbti!A:A, sbti!C:C, ""),
    ""
)</f>
        <v/>
      </c>
      <c r="D335" t="str">
        <f>IF(_xlfn.XLOOKUP(A335, sbti!A:A,sbti!D:D, "")="Targets Set","T",
IF(_xlfn.XLOOKUP(A335, sbti!A:A, sbti!D:D, "")="Committed","C",""))</f>
        <v/>
      </c>
      <c r="E335" t="str">
        <f>IF(OR(D335="T", D335="C"),
    _xlfn.XLOOKUP(A335, sbti!A:A, sbti!E:E, ""),
    ""
)</f>
        <v/>
      </c>
      <c r="F335" t="str">
        <f>IF(_xlfn.XLOOKUP(A335, sbti!F:F, sbti!G:G, "")="Targets Set","T",
IF(_xlfn.XLOOKUP(A335, sbti!F:F, sbti!G:G, "")="Committed","C",""))</f>
        <v/>
      </c>
      <c r="G335" t="str">
        <f>IF(OR('sbti evolution '!F335="T", 'sbti evolution '!F335="C"),
    _xlfn.XLOOKUP('sbti evolution '!A335, sbti!F:F, sbti!H:H, ""),
    ""
)</f>
        <v/>
      </c>
      <c r="H335" t="str">
        <f>IFERROR(
    IF(INDEX(sbti!J:J, MATCH(A335, sbti!F:F, 0))&lt;&gt;"", "T",
        IF(INDEX(sbti!K:K, MATCH(A335, sbti!F:F, 0))&lt;&gt;"", "C", "")
    ),
"")</f>
        <v/>
      </c>
      <c r="I335" t="str">
        <f>IFERROR(
    IF(INDEX(sbti!J:J, MATCH(A335, sbti!F:F, 0))&lt;&gt;"", INDEX(sbti!J:J, MATCH(A335, sbti!F:F, 0)),
        IF(INDEX(sbti!K:K, MATCH(A335, sbti!F:F, 0))&lt;&gt;"", INDEX(sbti!K:K, MATCH(A335, sbti!F:F, 0)), "")
    ),
"")</f>
        <v/>
      </c>
      <c r="J335" t="str">
        <f>IF(_xlfn.XLOOKUP(A335, sbti!L:L,sbti!M:M, "")="T","T",
IF(_xlfn.XLOOKUP(A335, sbti!L:L, sbti!M:M, "")="C","C",""))</f>
        <v/>
      </c>
      <c r="K335" t="str">
        <f>IF(OR(J335="T", J335="C"),
    _xlfn.XLOOKUP(A335, sbti!L:L,sbti!N:N),
    ""
)</f>
        <v/>
      </c>
      <c r="L335" t="str">
        <f>IF(_xlfn.XLOOKUP(A335, sbti!L:L,sbti!O:O, "")="s","T",
IF(_xlfn.XLOOKUP(A335, sbti!L:L, sbti!O:O, "")="c","C",""))</f>
        <v/>
      </c>
      <c r="M335" t="str">
        <f>IF(L335="T",_xlfn.XLOOKUP(A335,sbti!L:L,sbti!P:P,""),
IF(L335="C",_xlfn.XLOOKUP(A335,sbti!L:L,sbti!Q:Q,""),
""))</f>
        <v/>
      </c>
      <c r="N335" t="str">
        <f>IF(_xlfn.XLOOKUP(A335, sbti!R:R,sbti!S:S, "")="T","T",
IF(_xlfn.XLOOKUP(A335, sbti!R:R, sbti!S:S, "")="C","C",""))</f>
        <v/>
      </c>
      <c r="O335" t="str">
        <f>IF(OR(N335="T", N335="C"),
    _xlfn.XLOOKUP(A335, sbti!R:R,sbti!T:T),
    ""
)</f>
        <v/>
      </c>
      <c r="P335" t="str">
        <f>IFERROR(
    IF(INDEX(sbti!U:U, MATCH(A335, sbti!R:R, 0))&lt;&gt;"", "T",
        IF(INDEX(sbti!V:V, MATCH(A335, sbti!R:R, 0))&lt;&gt;"", "C", "")
    ),
"")</f>
        <v/>
      </c>
      <c r="Q335" t="str">
        <f>IFERROR(
    IF(INDEX(sbti!U:U, MATCH(A335, sbti!R:R, 0))&lt;&gt;"",
       INDEX(sbti!U:U, MATCH(A335, sbti!R:R, 0)),
       IF(INDEX(sbti!V:V, MATCH(A335, sbti!R:R, 0))&lt;&gt;"",
          INDEX(sbti!V:V, MATCH(A335, sbti!R:R, 0)),
          "")
    ),
"")</f>
        <v/>
      </c>
      <c r="R335" t="str">
        <f>IF(_xlfn.XLOOKUP(A335, sbti!W:W,sbti!X:X, "")="T","T",
IF(_xlfn.XLOOKUP(A335, sbti!W:W, sbti!X:X, "")="C","C",""))</f>
        <v/>
      </c>
      <c r="S335" t="str">
        <f>IF(R335="T",_xlfn.XLOOKUP(A335,sbti!W:W,sbti!Y:Y,""),
IF(R335="C",_xlfn.XLOOKUP(A335,sbti!W:W,sbti!Z:Z,""),
""))</f>
        <v/>
      </c>
    </row>
    <row r="336" spans="1:19">
      <c r="A336" t="str">
        <v>Ingka Group</v>
      </c>
      <c r="B336" t="str">
        <f>IF(_xlfn.XLOOKUP(A336, sbti!A:A,sbti!B:B, "")="Targets Set","T",
IF(_xlfn.XLOOKUP(A336, sbti!A:A, sbti!B:B, "")="Committed","C",""))</f>
        <v>T</v>
      </c>
      <c r="C336">
        <f>IF(OR(B336="T", B336="C"),
    _xlfn.XLOOKUP(A336, sbti!A:A, sbti!C:C, ""),
    ""
)</f>
        <v>2030</v>
      </c>
      <c r="D336" t="str">
        <f>IF(_xlfn.XLOOKUP(A336, sbti!A:A,sbti!D:D, "")="Targets Set","T",
IF(_xlfn.XLOOKUP(A336, sbti!A:A, sbti!D:D, "")="Committed","C",""))</f>
        <v>T</v>
      </c>
      <c r="E336">
        <f>IF(OR(D336="T", D336="C"),
    _xlfn.XLOOKUP(A336, sbti!A:A, sbti!E:E, ""),
    ""
)</f>
        <v>2050</v>
      </c>
      <c r="F336" t="str">
        <f>IF(_xlfn.XLOOKUP(A336, sbti!F:F, sbti!G:G, "")="Targets Set","T",
IF(_xlfn.XLOOKUP(A336, sbti!F:F, sbti!G:G, "")="Committed","C",""))</f>
        <v>T</v>
      </c>
      <c r="G336">
        <f>IF(OR('sbti evolution '!F336="T", 'sbti evolution '!F336="C"),
    _xlfn.XLOOKUP('sbti evolution '!A336, sbti!F:F, sbti!H:H, ""),
    ""
)</f>
        <v>2030</v>
      </c>
      <c r="H336" t="str">
        <f>IFERROR(
    IF(INDEX(sbti!J:J, MATCH(A336, sbti!F:F, 0))&lt;&gt;"", "T",
        IF(INDEX(sbti!K:K, MATCH(A336, sbti!F:F, 0))&lt;&gt;"", "C", "")
    ),
"")</f>
        <v>T</v>
      </c>
      <c r="I336">
        <f>IFERROR(
    IF(INDEX(sbti!J:J, MATCH(A336, sbti!F:F, 0))&lt;&gt;"", INDEX(sbti!J:J, MATCH(A336, sbti!F:F, 0)),
        IF(INDEX(sbti!K:K, MATCH(A336, sbti!F:F, 0))&lt;&gt;"", INDEX(sbti!K:K, MATCH(A336, sbti!F:F, 0)), "")
    ),
"")</f>
        <v>2050</v>
      </c>
      <c r="J336" t="str">
        <f>IF(_xlfn.XLOOKUP(A336, sbti!L:L,sbti!M:M, "")="T","T",
IF(_xlfn.XLOOKUP(A336, sbti!L:L, sbti!M:M, "")="C","C",""))</f>
        <v>T</v>
      </c>
      <c r="K336">
        <f>IF(OR(J336="T", J336="C"),
    _xlfn.XLOOKUP(A336, sbti!L:L,sbti!N:N),
    ""
)</f>
        <v>2030</v>
      </c>
      <c r="L336" t="str">
        <f>IF(_xlfn.XLOOKUP(A336, sbti!L:L,sbti!O:O, "")="s","T",
IF(_xlfn.XLOOKUP(A336, sbti!L:L, sbti!O:O, "")="c","C",""))</f>
        <v/>
      </c>
      <c r="M336" t="str">
        <f>IF(L336="T",_xlfn.XLOOKUP(A336,sbti!L:L,sbti!P:P,""),
IF(L336="C",_xlfn.XLOOKUP(A336,sbti!L:L,sbti!Q:Q,""),
""))</f>
        <v/>
      </c>
      <c r="N336" t="str">
        <f>IF(_xlfn.XLOOKUP(A336, sbti!R:R,sbti!S:S, "")="T","T",
IF(_xlfn.XLOOKUP(A336, sbti!R:R, sbti!S:S, "")="C","C",""))</f>
        <v>T</v>
      </c>
      <c r="O336">
        <f>IF(OR(N336="T", N336="C"),
    _xlfn.XLOOKUP(A336, sbti!R:R,sbti!T:T),
    ""
)</f>
        <v>2030</v>
      </c>
      <c r="P336" t="str">
        <f>IFERROR(
    IF(INDEX(sbti!U:U, MATCH(A336, sbti!R:R, 0))&lt;&gt;"", "T",
        IF(INDEX(sbti!V:V, MATCH(A336, sbti!R:R, 0))&lt;&gt;"", "C", "")
    ),
"")</f>
        <v>C</v>
      </c>
      <c r="Q336">
        <f>IFERROR(
    IF(INDEX(sbti!U:U, MATCH(A336, sbti!R:R, 0))&lt;&gt;"",
       INDEX(sbti!U:U, MATCH(A336, sbti!R:R, 0)),
       IF(INDEX(sbti!V:V, MATCH(A336, sbti!R:R, 0))&lt;&gt;"",
          INDEX(sbti!V:V, MATCH(A336, sbti!R:R, 0)),
          "")
    ),
"")</f>
        <v>2030</v>
      </c>
      <c r="R336" t="str">
        <f>IF(_xlfn.XLOOKUP(A336, sbti!W:W,sbti!X:X, "")="T","T",
IF(_xlfn.XLOOKUP(A336, sbti!W:W, sbti!X:X, "")="C","C",""))</f>
        <v>T</v>
      </c>
      <c r="S336">
        <f>IF(R336="T",_xlfn.XLOOKUP(A336,sbti!W:W,sbti!Y:Y,""),
IF(R336="C",_xlfn.XLOOKUP(A336,sbti!W:W,sbti!Z:Z,""),
""))</f>
        <v>2030</v>
      </c>
    </row>
    <row r="337" spans="1:19">
      <c r="A337" t="str">
        <v>Eli Lilly</v>
      </c>
      <c r="B337" t="str">
        <f>IF(_xlfn.XLOOKUP(A337, sbti!A:A,sbti!B:B, "")="Targets Set","T",
IF(_xlfn.XLOOKUP(A337, sbti!A:A, sbti!B:B, "")="Committed","C",""))</f>
        <v/>
      </c>
      <c r="C337" t="str">
        <f>IF(OR(B337="T", B337="C"),
    _xlfn.XLOOKUP(A337, sbti!A:A, sbti!C:C, ""),
    ""
)</f>
        <v/>
      </c>
      <c r="D337" t="str">
        <f>IF(_xlfn.XLOOKUP(A337, sbti!A:A,sbti!D:D, "")="Targets Set","T",
IF(_xlfn.XLOOKUP(A337, sbti!A:A, sbti!D:D, "")="Committed","C",""))</f>
        <v/>
      </c>
      <c r="E337" t="str">
        <f>IF(OR(D337="T", D337="C"),
    _xlfn.XLOOKUP(A337, sbti!A:A, sbti!E:E, ""),
    ""
)</f>
        <v/>
      </c>
      <c r="F337" t="str">
        <f>IF(_xlfn.XLOOKUP(A337, sbti!F:F, sbti!G:G, "")="Targets Set","T",
IF(_xlfn.XLOOKUP(A337, sbti!F:F, sbti!G:G, "")="Committed","C",""))</f>
        <v/>
      </c>
      <c r="G337" t="str">
        <f>IF(OR('sbti evolution '!F337="T", 'sbti evolution '!F337="C"),
    _xlfn.XLOOKUP('sbti evolution '!A337, sbti!F:F, sbti!H:H, ""),
    ""
)</f>
        <v/>
      </c>
      <c r="H337" t="str">
        <f>IFERROR(
    IF(INDEX(sbti!J:J, MATCH(A337, sbti!F:F, 0))&lt;&gt;"", "T",
        IF(INDEX(sbti!K:K, MATCH(A337, sbti!F:F, 0))&lt;&gt;"", "C", "")
    ),
"")</f>
        <v/>
      </c>
      <c r="I337" t="str">
        <f>IFERROR(
    IF(INDEX(sbti!J:J, MATCH(A337, sbti!F:F, 0))&lt;&gt;"", INDEX(sbti!J:J, MATCH(A337, sbti!F:F, 0)),
        IF(INDEX(sbti!K:K, MATCH(A337, sbti!F:F, 0))&lt;&gt;"", INDEX(sbti!K:K, MATCH(A337, sbti!F:F, 0)), "")
    ),
"")</f>
        <v/>
      </c>
      <c r="J337" t="str">
        <f>IF(_xlfn.XLOOKUP(A337, sbti!L:L,sbti!M:M, "")="T","T",
IF(_xlfn.XLOOKUP(A337, sbti!L:L, sbti!M:M, "")="C","C",""))</f>
        <v/>
      </c>
      <c r="K337" t="str">
        <f>IF(OR(J337="T", J337="C"),
    _xlfn.XLOOKUP(A337, sbti!L:L,sbti!N:N),
    ""
)</f>
        <v/>
      </c>
      <c r="L337" t="str">
        <f>IF(_xlfn.XLOOKUP(A337, sbti!L:L,sbti!O:O, "")="s","T",
IF(_xlfn.XLOOKUP(A337, sbti!L:L, sbti!O:O, "")="c","C",""))</f>
        <v/>
      </c>
      <c r="M337" t="str">
        <f>IF(L337="T",_xlfn.XLOOKUP(A337,sbti!L:L,sbti!P:P,""),
IF(L337="C",_xlfn.XLOOKUP(A337,sbti!L:L,sbti!Q:Q,""),
""))</f>
        <v/>
      </c>
      <c r="N337" t="str">
        <f>IF(_xlfn.XLOOKUP(A337, sbti!R:R,sbti!S:S, "")="T","T",
IF(_xlfn.XLOOKUP(A337, sbti!R:R, sbti!S:S, "")="C","C",""))</f>
        <v/>
      </c>
      <c r="O337" t="str">
        <f>IF(OR(N337="T", N337="C"),
    _xlfn.XLOOKUP(A337, sbti!R:R,sbti!T:T),
    ""
)</f>
        <v/>
      </c>
      <c r="P337" t="str">
        <f>IFERROR(
    IF(INDEX(sbti!U:U, MATCH(A337, sbti!R:R, 0))&lt;&gt;"", "T",
        IF(INDEX(sbti!V:V, MATCH(A337, sbti!R:R, 0))&lt;&gt;"", "C", "")
    ),
"")</f>
        <v/>
      </c>
      <c r="Q337" t="str">
        <f>IFERROR(
    IF(INDEX(sbti!U:U, MATCH(A337, sbti!R:R, 0))&lt;&gt;"",
       INDEX(sbti!U:U, MATCH(A337, sbti!R:R, 0)),
       IF(INDEX(sbti!V:V, MATCH(A337, sbti!R:R, 0))&lt;&gt;"",
          INDEX(sbti!V:V, MATCH(A337, sbti!R:R, 0)),
          "")
    ),
"")</f>
        <v/>
      </c>
      <c r="R337" t="str">
        <f>IF(_xlfn.XLOOKUP(A337, sbti!W:W,sbti!X:X, "")="T","T",
IF(_xlfn.XLOOKUP(A337, sbti!W:W, sbti!X:X, "")="C","C",""))</f>
        <v/>
      </c>
      <c r="S337" t="str">
        <f>IF(R337="T",_xlfn.XLOOKUP(A337,sbti!W:W,sbti!Y:Y,""),
IF(R337="C",_xlfn.XLOOKUP(A337,sbti!W:W,sbti!Z:Z,""),
""))</f>
        <v/>
      </c>
    </row>
    <row r="338" spans="1:19">
      <c r="A338" t="str">
        <v>ACS</v>
      </c>
      <c r="B338" t="str">
        <f>IF(_xlfn.XLOOKUP(A338, sbti!A:A,sbti!B:B, "")="Targets Set","T",
IF(_xlfn.XLOOKUP(A338, sbti!A:A, sbti!B:B, "")="Committed","C",""))</f>
        <v/>
      </c>
      <c r="C338" t="str">
        <f>IF(OR(B338="T", B338="C"),
    _xlfn.XLOOKUP(A338, sbti!A:A, sbti!C:C, ""),
    ""
)</f>
        <v/>
      </c>
      <c r="D338" t="str">
        <f>IF(_xlfn.XLOOKUP(A338, sbti!A:A,sbti!D:D, "")="Targets Set","T",
IF(_xlfn.XLOOKUP(A338, sbti!A:A, sbti!D:D, "")="Committed","C",""))</f>
        <v/>
      </c>
      <c r="E338" t="str">
        <f>IF(OR(D338="T", D338="C"),
    _xlfn.XLOOKUP(A338, sbti!A:A, sbti!E:E, ""),
    ""
)</f>
        <v/>
      </c>
      <c r="F338" t="str">
        <f>IF(_xlfn.XLOOKUP(A338, sbti!F:F, sbti!G:G, "")="Targets Set","T",
IF(_xlfn.XLOOKUP(A338, sbti!F:F, sbti!G:G, "")="Committed","C",""))</f>
        <v/>
      </c>
      <c r="G338" t="str">
        <f>IF(OR('sbti evolution '!F338="T", 'sbti evolution '!F338="C"),
    _xlfn.XLOOKUP('sbti evolution '!A338, sbti!F:F, sbti!H:H, ""),
    ""
)</f>
        <v/>
      </c>
      <c r="H338" t="str">
        <f>IFERROR(
    IF(INDEX(sbti!J:J, MATCH(A338, sbti!F:F, 0))&lt;&gt;"", "T",
        IF(INDEX(sbti!K:K, MATCH(A338, sbti!F:F, 0))&lt;&gt;"", "C", "")
    ),
"")</f>
        <v/>
      </c>
      <c r="I338" t="str">
        <f>IFERROR(
    IF(INDEX(sbti!J:J, MATCH(A338, sbti!F:F, 0))&lt;&gt;"", INDEX(sbti!J:J, MATCH(A338, sbti!F:F, 0)),
        IF(INDEX(sbti!K:K, MATCH(A338, sbti!F:F, 0))&lt;&gt;"", INDEX(sbti!K:K, MATCH(A338, sbti!F:F, 0)), "")
    ),
"")</f>
        <v/>
      </c>
      <c r="J338" t="str">
        <f>IF(_xlfn.XLOOKUP(A338, sbti!L:L,sbti!M:M, "")="T","T",
IF(_xlfn.XLOOKUP(A338, sbti!L:L, sbti!M:M, "")="C","C",""))</f>
        <v/>
      </c>
      <c r="K338" t="str">
        <f>IF(OR(J338="T", J338="C"),
    _xlfn.XLOOKUP(A338, sbti!L:L,sbti!N:N),
    ""
)</f>
        <v/>
      </c>
      <c r="L338" t="str">
        <f>IF(_xlfn.XLOOKUP(A338, sbti!L:L,sbti!O:O, "")="s","T",
IF(_xlfn.XLOOKUP(A338, sbti!L:L, sbti!O:O, "")="c","C",""))</f>
        <v/>
      </c>
      <c r="M338" t="str">
        <f>IF(L338="T",_xlfn.XLOOKUP(A338,sbti!L:L,sbti!P:P,""),
IF(L338="C",_xlfn.XLOOKUP(A338,sbti!L:L,sbti!Q:Q,""),
""))</f>
        <v/>
      </c>
      <c r="N338" t="str">
        <f>IF(_xlfn.XLOOKUP(A338, sbti!R:R,sbti!S:S, "")="T","T",
IF(_xlfn.XLOOKUP(A338, sbti!R:R, sbti!S:S, "")="C","C",""))</f>
        <v/>
      </c>
      <c r="O338" t="str">
        <f>IF(OR(N338="T", N338="C"),
    _xlfn.XLOOKUP(A338, sbti!R:R,sbti!T:T),
    ""
)</f>
        <v/>
      </c>
      <c r="P338" t="str">
        <f>IFERROR(
    IF(INDEX(sbti!U:U, MATCH(A338, sbti!R:R, 0))&lt;&gt;"", "T",
        IF(INDEX(sbti!V:V, MATCH(A338, sbti!R:R, 0))&lt;&gt;"", "C", "")
    ),
"")</f>
        <v/>
      </c>
      <c r="Q338" t="str">
        <f>IFERROR(
    IF(INDEX(sbti!U:U, MATCH(A338, sbti!R:R, 0))&lt;&gt;"",
       INDEX(sbti!U:U, MATCH(A338, sbti!R:R, 0)),
       IF(INDEX(sbti!V:V, MATCH(A338, sbti!R:R, 0))&lt;&gt;"",
          INDEX(sbti!V:V, MATCH(A338, sbti!R:R, 0)),
          "")
    ),
"")</f>
        <v/>
      </c>
      <c r="R338" t="str">
        <f>IF(_xlfn.XLOOKUP(A338, sbti!W:W,sbti!X:X, "")="T","T",
IF(_xlfn.XLOOKUP(A338, sbti!W:W, sbti!X:X, "")="C","C",""))</f>
        <v/>
      </c>
      <c r="S338" t="str">
        <f>IF(R338="T",_xlfn.XLOOKUP(A338,sbti!W:W,sbti!Y:Y,""),
IF(R338="C",_xlfn.XLOOKUP(A338,sbti!W:W,sbti!Z:Z,""),
""))</f>
        <v/>
      </c>
    </row>
    <row r="339" spans="1:19">
      <c r="A339" t="str">
        <v>Susun Construction Group</v>
      </c>
      <c r="B339" t="str">
        <f>IF(_xlfn.XLOOKUP(A339, sbti!A:A,sbti!B:B, "")="Targets Set","T",
IF(_xlfn.XLOOKUP(A339, sbti!A:A, sbti!B:B, "")="Committed","C",""))</f>
        <v/>
      </c>
      <c r="C339" t="str">
        <f>IF(OR(B339="T", B339="C"),
    _xlfn.XLOOKUP(A339, sbti!A:A, sbti!C:C, ""),
    ""
)</f>
        <v/>
      </c>
      <c r="D339" t="str">
        <f>IF(_xlfn.XLOOKUP(A339, sbti!A:A,sbti!D:D, "")="Targets Set","T",
IF(_xlfn.XLOOKUP(A339, sbti!A:A, sbti!D:D, "")="Committed","C",""))</f>
        <v/>
      </c>
      <c r="E339" t="str">
        <f>IF(OR(D339="T", D339="C"),
    _xlfn.XLOOKUP(A339, sbti!A:A, sbti!E:E, ""),
    ""
)</f>
        <v/>
      </c>
      <c r="F339" t="str">
        <f>IF(_xlfn.XLOOKUP(A339, sbti!F:F, sbti!G:G, "")="Targets Set","T",
IF(_xlfn.XLOOKUP(A339, sbti!F:F, sbti!G:G, "")="Committed","C",""))</f>
        <v/>
      </c>
      <c r="G339" t="str">
        <f>IF(OR('sbti evolution '!F339="T", 'sbti evolution '!F339="C"),
    _xlfn.XLOOKUP('sbti evolution '!A339, sbti!F:F, sbti!H:H, ""),
    ""
)</f>
        <v/>
      </c>
      <c r="H339" t="str">
        <f>IFERROR(
    IF(INDEX(sbti!J:J, MATCH(A339, sbti!F:F, 0))&lt;&gt;"", "T",
        IF(INDEX(sbti!K:K, MATCH(A339, sbti!F:F, 0))&lt;&gt;"", "C", "")
    ),
"")</f>
        <v/>
      </c>
      <c r="I339" t="str">
        <f>IFERROR(
    IF(INDEX(sbti!J:J, MATCH(A339, sbti!F:F, 0))&lt;&gt;"", INDEX(sbti!J:J, MATCH(A339, sbti!F:F, 0)),
        IF(INDEX(sbti!K:K, MATCH(A339, sbti!F:F, 0))&lt;&gt;"", INDEX(sbti!K:K, MATCH(A339, sbti!F:F, 0)), "")
    ),
"")</f>
        <v/>
      </c>
      <c r="J339" t="str">
        <f>IF(_xlfn.XLOOKUP(A339, sbti!L:L,sbti!M:M, "")="T","T",
IF(_xlfn.XLOOKUP(A339, sbti!L:L, sbti!M:M, "")="C","C",""))</f>
        <v/>
      </c>
      <c r="K339" t="str">
        <f>IF(OR(J339="T", J339="C"),
    _xlfn.XLOOKUP(A339, sbti!L:L,sbti!N:N),
    ""
)</f>
        <v/>
      </c>
      <c r="L339" t="str">
        <f>IF(_xlfn.XLOOKUP(A339, sbti!L:L,sbti!O:O, "")="s","T",
IF(_xlfn.XLOOKUP(A339, sbti!L:L, sbti!O:O, "")="c","C",""))</f>
        <v/>
      </c>
      <c r="M339" t="str">
        <f>IF(L339="T",_xlfn.XLOOKUP(A339,sbti!L:L,sbti!P:P,""),
IF(L339="C",_xlfn.XLOOKUP(A339,sbti!L:L,sbti!Q:Q,""),
""))</f>
        <v/>
      </c>
      <c r="N339" t="str">
        <f>IF(_xlfn.XLOOKUP(A339, sbti!R:R,sbti!S:S, "")="T","T",
IF(_xlfn.XLOOKUP(A339, sbti!R:R, sbti!S:S, "")="C","C",""))</f>
        <v/>
      </c>
      <c r="O339" t="str">
        <f>IF(OR(N339="T", N339="C"),
    _xlfn.XLOOKUP(A339, sbti!R:R,sbti!T:T),
    ""
)</f>
        <v/>
      </c>
      <c r="P339" t="str">
        <f>IFERROR(
    IF(INDEX(sbti!U:U, MATCH(A339, sbti!R:R, 0))&lt;&gt;"", "T",
        IF(INDEX(sbti!V:V, MATCH(A339, sbti!R:R, 0))&lt;&gt;"", "C", "")
    ),
"")</f>
        <v/>
      </c>
      <c r="Q339" t="str">
        <f>IFERROR(
    IF(INDEX(sbti!U:U, MATCH(A339, sbti!R:R, 0))&lt;&gt;"",
       INDEX(sbti!U:U, MATCH(A339, sbti!R:R, 0)),
       IF(INDEX(sbti!V:V, MATCH(A339, sbti!R:R, 0))&lt;&gt;"",
          INDEX(sbti!V:V, MATCH(A339, sbti!R:R, 0)),
          "")
    ),
"")</f>
        <v/>
      </c>
      <c r="R339" t="str">
        <f>IF(_xlfn.XLOOKUP(A339, sbti!W:W,sbti!X:X, "")="T","T",
IF(_xlfn.XLOOKUP(A339, sbti!W:W, sbti!X:X, "")="C","C",""))</f>
        <v/>
      </c>
      <c r="S339" t="str">
        <f>IF(R339="T",_xlfn.XLOOKUP(A339,sbti!W:W,sbti!Y:Y,""),
IF(R339="C",_xlfn.XLOOKUP(A339,sbti!W:W,sbti!Z:Z,""),
""))</f>
        <v/>
      </c>
    </row>
    <row r="340" spans="1:19">
      <c r="A340" t="str">
        <v>China Huadian</v>
      </c>
      <c r="B340" t="str">
        <f>IF(_xlfn.XLOOKUP(A340, sbti!A:A,sbti!B:B, "")="Targets Set","T",
IF(_xlfn.XLOOKUP(A340, sbti!A:A, sbti!B:B, "")="Committed","C",""))</f>
        <v/>
      </c>
      <c r="C340" t="str">
        <f>IF(OR(B340="T", B340="C"),
    _xlfn.XLOOKUP(A340, sbti!A:A, sbti!C:C, ""),
    ""
)</f>
        <v/>
      </c>
      <c r="D340" t="str">
        <f>IF(_xlfn.XLOOKUP(A340, sbti!A:A,sbti!D:D, "")="Targets Set","T",
IF(_xlfn.XLOOKUP(A340, sbti!A:A, sbti!D:D, "")="Committed","C",""))</f>
        <v/>
      </c>
      <c r="E340" t="str">
        <f>IF(OR(D340="T", D340="C"),
    _xlfn.XLOOKUP(A340, sbti!A:A, sbti!E:E, ""),
    ""
)</f>
        <v/>
      </c>
      <c r="F340" t="str">
        <f>IF(_xlfn.XLOOKUP(A340, sbti!F:F, sbti!G:G, "")="Targets Set","T",
IF(_xlfn.XLOOKUP(A340, sbti!F:F, sbti!G:G, "")="Committed","C",""))</f>
        <v/>
      </c>
      <c r="G340" t="str">
        <f>IF(OR('sbti evolution '!F340="T", 'sbti evolution '!F340="C"),
    _xlfn.XLOOKUP('sbti evolution '!A340, sbti!F:F, sbti!H:H, ""),
    ""
)</f>
        <v/>
      </c>
      <c r="H340" t="str">
        <f>IFERROR(
    IF(INDEX(sbti!J:J, MATCH(A340, sbti!F:F, 0))&lt;&gt;"", "T",
        IF(INDEX(sbti!K:K, MATCH(A340, sbti!F:F, 0))&lt;&gt;"", "C", "")
    ),
"")</f>
        <v/>
      </c>
      <c r="I340" t="str">
        <f>IFERROR(
    IF(INDEX(sbti!J:J, MATCH(A340, sbti!F:F, 0))&lt;&gt;"", INDEX(sbti!J:J, MATCH(A340, sbti!F:F, 0)),
        IF(INDEX(sbti!K:K, MATCH(A340, sbti!F:F, 0))&lt;&gt;"", INDEX(sbti!K:K, MATCH(A340, sbti!F:F, 0)), "")
    ),
"")</f>
        <v/>
      </c>
      <c r="J340" t="str">
        <f>IF(_xlfn.XLOOKUP(A340, sbti!L:L,sbti!M:M, "")="T","T",
IF(_xlfn.XLOOKUP(A340, sbti!L:L, sbti!M:M, "")="C","C",""))</f>
        <v/>
      </c>
      <c r="K340" t="str">
        <f>IF(OR(J340="T", J340="C"),
    _xlfn.XLOOKUP(A340, sbti!L:L,sbti!N:N),
    ""
)</f>
        <v/>
      </c>
      <c r="L340" t="str">
        <f>IF(_xlfn.XLOOKUP(A340, sbti!L:L,sbti!O:O, "")="s","T",
IF(_xlfn.XLOOKUP(A340, sbti!L:L, sbti!O:O, "")="c","C",""))</f>
        <v/>
      </c>
      <c r="M340" t="str">
        <f>IF(L340="T",_xlfn.XLOOKUP(A340,sbti!L:L,sbti!P:P,""),
IF(L340="C",_xlfn.XLOOKUP(A340,sbti!L:L,sbti!Q:Q,""),
""))</f>
        <v/>
      </c>
      <c r="N340" t="str">
        <f>IF(_xlfn.XLOOKUP(A340, sbti!R:R,sbti!S:S, "")="T","T",
IF(_xlfn.XLOOKUP(A340, sbti!R:R, sbti!S:S, "")="C","C",""))</f>
        <v/>
      </c>
      <c r="O340" t="str">
        <f>IF(OR(N340="T", N340="C"),
    _xlfn.XLOOKUP(A340, sbti!R:R,sbti!T:T),
    ""
)</f>
        <v/>
      </c>
      <c r="P340" t="str">
        <f>IFERROR(
    IF(INDEX(sbti!U:U, MATCH(A340, sbti!R:R, 0))&lt;&gt;"", "T",
        IF(INDEX(sbti!V:V, MATCH(A340, sbti!R:R, 0))&lt;&gt;"", "C", "")
    ),
"")</f>
        <v/>
      </c>
      <c r="Q340" t="str">
        <f>IFERROR(
    IF(INDEX(sbti!U:U, MATCH(A340, sbti!R:R, 0))&lt;&gt;"",
       INDEX(sbti!U:U, MATCH(A340, sbti!R:R, 0)),
       IF(INDEX(sbti!V:V, MATCH(A340, sbti!R:R, 0))&lt;&gt;"",
          INDEX(sbti!V:V, MATCH(A340, sbti!R:R, 0)),
          "")
    ),
"")</f>
        <v/>
      </c>
      <c r="R340" t="str">
        <f>IF(_xlfn.XLOOKUP(A340, sbti!W:W,sbti!X:X, "")="T","T",
IF(_xlfn.XLOOKUP(A340, sbti!W:W, sbti!X:X, "")="C","C",""))</f>
        <v/>
      </c>
      <c r="S340" t="str">
        <f>IF(R340="T",_xlfn.XLOOKUP(A340,sbti!W:W,sbti!Y:Y,""),
IF(R340="C",_xlfn.XLOOKUP(A340,sbti!W:W,sbti!Z:Z,""),
""))</f>
        <v/>
      </c>
    </row>
    <row r="341" spans="1:19">
      <c r="A341" t="str">
        <v>George Weston</v>
      </c>
      <c r="B341" t="str">
        <f>IF(_xlfn.XLOOKUP(A341, sbti!A:A,sbti!B:B, "")="Targets Set","T",
IF(_xlfn.XLOOKUP(A341, sbti!A:A, sbti!B:B, "")="Committed","C",""))</f>
        <v/>
      </c>
      <c r="C341" t="str">
        <f>IF(OR(B341="T", B341="C"),
    _xlfn.XLOOKUP(A341, sbti!A:A, sbti!C:C, ""),
    ""
)</f>
        <v/>
      </c>
      <c r="D341" t="str">
        <f>IF(_xlfn.XLOOKUP(A341, sbti!A:A,sbti!D:D, "")="Targets Set","T",
IF(_xlfn.XLOOKUP(A341, sbti!A:A, sbti!D:D, "")="Committed","C",""))</f>
        <v/>
      </c>
      <c r="E341" t="str">
        <f>IF(OR(D341="T", D341="C"),
    _xlfn.XLOOKUP(A341, sbti!A:A, sbti!E:E, ""),
    ""
)</f>
        <v/>
      </c>
      <c r="F341" t="str">
        <f>IF(_xlfn.XLOOKUP(A341, sbti!F:F, sbti!G:G, "")="Targets Set","T",
IF(_xlfn.XLOOKUP(A341, sbti!F:F, sbti!G:G, "")="Committed","C",""))</f>
        <v/>
      </c>
      <c r="G341" t="str">
        <f>IF(OR('sbti evolution '!F341="T", 'sbti evolution '!F341="C"),
    _xlfn.XLOOKUP('sbti evolution '!A341, sbti!F:F, sbti!H:H, ""),
    ""
)</f>
        <v/>
      </c>
      <c r="H341" t="str">
        <f>IFERROR(
    IF(INDEX(sbti!J:J, MATCH(A341, sbti!F:F, 0))&lt;&gt;"", "T",
        IF(INDEX(sbti!K:K, MATCH(A341, sbti!F:F, 0))&lt;&gt;"", "C", "")
    ),
"")</f>
        <v/>
      </c>
      <c r="I341" t="str">
        <f>IFERROR(
    IF(INDEX(sbti!J:J, MATCH(A341, sbti!F:F, 0))&lt;&gt;"", INDEX(sbti!J:J, MATCH(A341, sbti!F:F, 0)),
        IF(INDEX(sbti!K:K, MATCH(A341, sbti!F:F, 0))&lt;&gt;"", INDEX(sbti!K:K, MATCH(A341, sbti!F:F, 0)), "")
    ),
"")</f>
        <v/>
      </c>
      <c r="J341" t="str">
        <f>IF(_xlfn.XLOOKUP(A341, sbti!L:L,sbti!M:M, "")="T","T",
IF(_xlfn.XLOOKUP(A341, sbti!L:L, sbti!M:M, "")="C","C",""))</f>
        <v>C</v>
      </c>
      <c r="K341">
        <f>IF(OR(J341="T", J341="C"),
    _xlfn.XLOOKUP(A341, sbti!L:L,sbti!N:N),
    ""
)</f>
        <v>2030</v>
      </c>
      <c r="L341" t="str">
        <f>IF(_xlfn.XLOOKUP(A341, sbti!L:L,sbti!O:O, "")="s","T",
IF(_xlfn.XLOOKUP(A341, sbti!L:L, sbti!O:O, "")="c","C",""))</f>
        <v/>
      </c>
      <c r="M341" t="str">
        <f>IF(L341="T",_xlfn.XLOOKUP(A341,sbti!L:L,sbti!P:P,""),
IF(L341="C",_xlfn.XLOOKUP(A341,sbti!L:L,sbti!Q:Q,""),
""))</f>
        <v/>
      </c>
      <c r="N341" t="str">
        <f>IF(_xlfn.XLOOKUP(A341, sbti!R:R,sbti!S:S, "")="T","T",
IF(_xlfn.XLOOKUP(A341, sbti!R:R, sbti!S:S, "")="C","C",""))</f>
        <v>C</v>
      </c>
      <c r="O341">
        <f>IF(OR(N341="T", N341="C"),
    _xlfn.XLOOKUP(A341, sbti!R:R,sbti!T:T),
    ""
)</f>
        <v>2030</v>
      </c>
      <c r="P341" t="str">
        <f>IFERROR(
    IF(INDEX(sbti!U:U, MATCH(A341, sbti!R:R, 0))&lt;&gt;"", "T",
        IF(INDEX(sbti!V:V, MATCH(A341, sbti!R:R, 0))&lt;&gt;"", "C", "")
    ),
"")</f>
        <v>C</v>
      </c>
      <c r="Q341">
        <f>IFERROR(
    IF(INDEX(sbti!U:U, MATCH(A341, sbti!R:R, 0))&lt;&gt;"",
       INDEX(sbti!U:U, MATCH(A341, sbti!R:R, 0)),
       IF(INDEX(sbti!V:V, MATCH(A341, sbti!R:R, 0))&lt;&gt;"",
          INDEX(sbti!V:V, MATCH(A341, sbti!R:R, 0)),
          "")
    ),
"")</f>
        <v>2030</v>
      </c>
      <c r="R341" t="str">
        <f>IF(_xlfn.XLOOKUP(A341, sbti!W:W,sbti!X:X, "")="T","T",
IF(_xlfn.XLOOKUP(A341, sbti!W:W, sbti!X:X, "")="C","C",""))</f>
        <v/>
      </c>
      <c r="S341" t="str">
        <f>IF(R341="T",_xlfn.XLOOKUP(A341,sbti!W:W,sbti!Y:Y,""),
IF(R341="C",_xlfn.XLOOKUP(A341,sbti!W:W,sbti!Z:Z,""),
""))</f>
        <v/>
      </c>
    </row>
    <row r="342" spans="1:19">
      <c r="A342" t="str">
        <v>Orange</v>
      </c>
      <c r="B342" t="str">
        <f>IF(_xlfn.XLOOKUP(A342, sbti!A:A,sbti!B:B, "")="Targets Set","T",
IF(_xlfn.XLOOKUP(A342, sbti!A:A, sbti!B:B, "")="Committed","C",""))</f>
        <v>T</v>
      </c>
      <c r="C342">
        <f>IF(OR(B342="T", B342="C"),
    _xlfn.XLOOKUP(A342, sbti!A:A, sbti!C:C, ""),
    ""
)</f>
        <v>2030</v>
      </c>
      <c r="D342" t="str">
        <f>IF(_xlfn.XLOOKUP(A342, sbti!A:A,sbti!D:D, "")="Targets Set","T",
IF(_xlfn.XLOOKUP(A342, sbti!A:A, sbti!D:D, "")="Committed","C",""))</f>
        <v>T</v>
      </c>
      <c r="E342">
        <f>IF(OR(D342="T", D342="C"),
    _xlfn.XLOOKUP(A342, sbti!A:A, sbti!E:E, ""),
    ""
)</f>
        <v>2040</v>
      </c>
      <c r="F342" t="str">
        <f>IF(_xlfn.XLOOKUP(A342, sbti!F:F, sbti!G:G, "")="Targets Set","T",
IF(_xlfn.XLOOKUP(A342, sbti!F:F, sbti!G:G, "")="Committed","C",""))</f>
        <v>T</v>
      </c>
      <c r="G342">
        <f>IF(OR('sbti evolution '!F342="T", 'sbti evolution '!F342="C"),
    _xlfn.XLOOKUP('sbti evolution '!A342, sbti!F:F, sbti!H:H, ""),
    ""
)</f>
        <v>2030</v>
      </c>
      <c r="H342" t="str">
        <f>IFERROR(
    IF(INDEX(sbti!J:J, MATCH(A342, sbti!F:F, 0))&lt;&gt;"", "T",
        IF(INDEX(sbti!K:K, MATCH(A342, sbti!F:F, 0))&lt;&gt;"", "C", "")
    ),
"")</f>
        <v>T</v>
      </c>
      <c r="I342">
        <f>IFERROR(
    IF(INDEX(sbti!J:J, MATCH(A342, sbti!F:F, 0))&lt;&gt;"", INDEX(sbti!J:J, MATCH(A342, sbti!F:F, 0)),
        IF(INDEX(sbti!K:K, MATCH(A342, sbti!F:F, 0))&lt;&gt;"", INDEX(sbti!K:K, MATCH(A342, sbti!F:F, 0)), "")
    ),
"")</f>
        <v>2040</v>
      </c>
      <c r="J342" t="str">
        <f>IF(_xlfn.XLOOKUP(A342, sbti!L:L,sbti!M:M, "")="T","T",
IF(_xlfn.XLOOKUP(A342, sbti!L:L, sbti!M:M, "")="C","C",""))</f>
        <v>T</v>
      </c>
      <c r="K342">
        <f>IF(OR(J342="T", J342="C"),
    _xlfn.XLOOKUP(A342, sbti!L:L,sbti!N:N),
    ""
)</f>
        <v>2025</v>
      </c>
      <c r="L342" t="str">
        <f>IF(_xlfn.XLOOKUP(A342, sbti!L:L,sbti!O:O, "")="s","T",
IF(_xlfn.XLOOKUP(A342, sbti!L:L, sbti!O:O, "")="c","C",""))</f>
        <v>C</v>
      </c>
      <c r="M342">
        <f>IF(L342="T",_xlfn.XLOOKUP(A342,sbti!L:L,sbti!P:P,""),
IF(L342="C",_xlfn.XLOOKUP(A342,sbti!L:L,sbti!Q:Q,""),
""))</f>
        <v>2021</v>
      </c>
      <c r="N342" t="str">
        <f>IF(_xlfn.XLOOKUP(A342, sbti!R:R,sbti!S:S, "")="T","T",
IF(_xlfn.XLOOKUP(A342, sbti!R:R, sbti!S:S, "")="C","C",""))</f>
        <v>T</v>
      </c>
      <c r="O342">
        <f>IF(OR(N342="T", N342="C"),
    _xlfn.XLOOKUP(A342, sbti!R:R,sbti!T:T),
    ""
)</f>
        <v>2025</v>
      </c>
      <c r="P342" t="str">
        <f>IFERROR(
    IF(INDEX(sbti!U:U, MATCH(A342, sbti!R:R, 0))&lt;&gt;"", "T",
        IF(INDEX(sbti!V:V, MATCH(A342, sbti!R:R, 0))&lt;&gt;"", "C", "")
    ),
"")</f>
        <v>C</v>
      </c>
      <c r="Q342">
        <f>IFERROR(
    IF(INDEX(sbti!U:U, MATCH(A342, sbti!R:R, 0))&lt;&gt;"",
       INDEX(sbti!U:U, MATCH(A342, sbti!R:R, 0)),
       IF(INDEX(sbti!V:V, MATCH(A342, sbti!R:R, 0))&lt;&gt;"",
          INDEX(sbti!V:V, MATCH(A342, sbti!R:R, 0)),
          "")
    ),
"")</f>
        <v>2025</v>
      </c>
      <c r="R342" t="str">
        <f>IF(_xlfn.XLOOKUP(A342, sbti!W:W,sbti!X:X, "")="T","T",
IF(_xlfn.XLOOKUP(A342, sbti!W:W, sbti!X:X, "")="C","C",""))</f>
        <v>T</v>
      </c>
      <c r="S342">
        <f>IF(R342="T",_xlfn.XLOOKUP(A342,sbti!W:W,sbti!Y:Y,""),
IF(R342="C",_xlfn.XLOOKUP(A342,sbti!W:W,sbti!Z:Z,""),
""))</f>
        <v>2025</v>
      </c>
    </row>
    <row r="343" spans="1:19">
      <c r="A343" t="str">
        <v>ZF Friedrichshafen</v>
      </c>
      <c r="B343" t="str">
        <f>IF(_xlfn.XLOOKUP(A343, sbti!A:A,sbti!B:B, "")="Targets Set","T",
IF(_xlfn.XLOOKUP(A343, sbti!A:A, sbti!B:B, "")="Committed","C",""))</f>
        <v>T</v>
      </c>
      <c r="C343">
        <f>IF(OR(B343="T", B343="C"),
    _xlfn.XLOOKUP(A343, sbti!A:A, sbti!C:C, ""),
    ""
)</f>
        <v>2030</v>
      </c>
      <c r="D343" t="str">
        <f>IF(_xlfn.XLOOKUP(A343, sbti!A:A,sbti!D:D, "")="Targets Set","T",
IF(_xlfn.XLOOKUP(A343, sbti!A:A, sbti!D:D, "")="Committed","C",""))</f>
        <v/>
      </c>
      <c r="E343" t="str">
        <f>IF(OR(D343="T", D343="C"),
    _xlfn.XLOOKUP(A343, sbti!A:A, sbti!E:E, ""),
    ""
)</f>
        <v/>
      </c>
      <c r="F343" t="str">
        <f>IF(_xlfn.XLOOKUP(A343, sbti!F:F, sbti!G:G, "")="Targets Set","T",
IF(_xlfn.XLOOKUP(A343, sbti!F:F, sbti!G:G, "")="Committed","C",""))</f>
        <v>T</v>
      </c>
      <c r="G343">
        <f>IF(OR('sbti evolution '!F343="T", 'sbti evolution '!F343="C"),
    _xlfn.XLOOKUP('sbti evolution '!A343, sbti!F:F, sbti!H:H, ""),
    ""
)</f>
        <v>2030</v>
      </c>
      <c r="H343" t="str">
        <f>IFERROR(
    IF(INDEX(sbti!J:J, MATCH(A343, sbti!F:F, 0))&lt;&gt;"", "T",
        IF(INDEX(sbti!K:K, MATCH(A343, sbti!F:F, 0))&lt;&gt;"", "C", "")
    ),
"")</f>
        <v>C</v>
      </c>
      <c r="I343">
        <f>IFERROR(
    IF(INDEX(sbti!J:J, MATCH(A343, sbti!F:F, 0))&lt;&gt;"", INDEX(sbti!J:J, MATCH(A343, sbti!F:F, 0)),
        IF(INDEX(sbti!K:K, MATCH(A343, sbti!F:F, 0))&lt;&gt;"", INDEX(sbti!K:K, MATCH(A343, sbti!F:F, 0)), "")
    ),
"")</f>
        <v>2022</v>
      </c>
      <c r="J343" t="str">
        <f>IF(_xlfn.XLOOKUP(A343, sbti!L:L,sbti!M:M, "")="T","T",
IF(_xlfn.XLOOKUP(A343, sbti!L:L, sbti!M:M, "")="C","C",""))</f>
        <v>T</v>
      </c>
      <c r="K343">
        <f>IF(OR(J343="T", J343="C"),
    _xlfn.XLOOKUP(A343, sbti!L:L,sbti!N:N),
    ""
)</f>
        <v>2030</v>
      </c>
      <c r="L343" t="str">
        <f>IF(_xlfn.XLOOKUP(A343, sbti!L:L,sbti!O:O, "")="s","T",
IF(_xlfn.XLOOKUP(A343, sbti!L:L, sbti!O:O, "")="c","C",""))</f>
        <v/>
      </c>
      <c r="M343" t="str">
        <f>IF(L343="T",_xlfn.XLOOKUP(A343,sbti!L:L,sbti!P:P,""),
IF(L343="C",_xlfn.XLOOKUP(A343,sbti!L:L,sbti!Q:Q,""),
""))</f>
        <v/>
      </c>
      <c r="N343" t="str">
        <f>IF(_xlfn.XLOOKUP(A343, sbti!R:R,sbti!S:S, "")="T","T",
IF(_xlfn.XLOOKUP(A343, sbti!R:R, sbti!S:S, "")="C","C",""))</f>
        <v>T</v>
      </c>
      <c r="O343">
        <f>IF(OR(N343="T", N343="C"),
    _xlfn.XLOOKUP(A343, sbti!R:R,sbti!T:T),
    ""
)</f>
        <v>2030</v>
      </c>
      <c r="P343" t="str">
        <f>IFERROR(
    IF(INDEX(sbti!U:U, MATCH(A343, sbti!R:R, 0))&lt;&gt;"", "T",
        IF(INDEX(sbti!V:V, MATCH(A343, sbti!R:R, 0))&lt;&gt;"", "C", "")
    ),
"")</f>
        <v>C</v>
      </c>
      <c r="Q343">
        <f>IFERROR(
    IF(INDEX(sbti!U:U, MATCH(A343, sbti!R:R, 0))&lt;&gt;"",
       INDEX(sbti!U:U, MATCH(A343, sbti!R:R, 0)),
       IF(INDEX(sbti!V:V, MATCH(A343, sbti!R:R, 0))&lt;&gt;"",
          INDEX(sbti!V:V, MATCH(A343, sbti!R:R, 0)),
          "")
    ),
"")</f>
        <v>2030</v>
      </c>
      <c r="R343" t="str">
        <f>IF(_xlfn.XLOOKUP(A343, sbti!W:W,sbti!X:X, "")="T","T",
IF(_xlfn.XLOOKUP(A343, sbti!W:W, sbti!X:X, "")="C","C",""))</f>
        <v>C</v>
      </c>
      <c r="S343">
        <f>IF(R343="T",_xlfn.XLOOKUP(A343,sbti!W:W,sbti!Y:Y,""),
IF(R343="C",_xlfn.XLOOKUP(A343,sbti!W:W,sbti!Z:Z,""),
""))</f>
        <v>2021</v>
      </c>
    </row>
    <row r="344" spans="1:19">
      <c r="A344" t="str">
        <v>Telefonica</v>
      </c>
      <c r="B344" t="str">
        <f>IF(_xlfn.XLOOKUP(A344, sbti!A:A,sbti!B:B, "")="Targets Set","T",
IF(_xlfn.XLOOKUP(A344, sbti!A:A, sbti!B:B, "")="Committed","C",""))</f>
        <v>T</v>
      </c>
      <c r="C344">
        <f>IF(OR(B344="T", B344="C"),
    _xlfn.XLOOKUP(A344, sbti!A:A, sbti!C:C, ""),
    ""
)</f>
        <v>2030</v>
      </c>
      <c r="D344" t="str">
        <f>IF(_xlfn.XLOOKUP(A344, sbti!A:A,sbti!D:D, "")="Targets Set","T",
IF(_xlfn.XLOOKUP(A344, sbti!A:A, sbti!D:D, "")="Committed","C",""))</f>
        <v>T</v>
      </c>
      <c r="E344">
        <f>IF(OR(D344="T", D344="C"),
    _xlfn.XLOOKUP(A344, sbti!A:A, sbti!E:E, ""),
    ""
)</f>
        <v>2040</v>
      </c>
      <c r="F344" t="str">
        <f>IF(_xlfn.XLOOKUP(A344, sbti!F:F, sbti!G:G, "")="Targets Set","T",
IF(_xlfn.XLOOKUP(A344, sbti!F:F, sbti!G:G, "")="Committed","C",""))</f>
        <v>T</v>
      </c>
      <c r="G344">
        <f>IF(OR('sbti evolution '!F344="T", 'sbti evolution '!F344="C"),
    _xlfn.XLOOKUP('sbti evolution '!A344, sbti!F:F, sbti!H:H, ""),
    ""
)</f>
        <v>2030</v>
      </c>
      <c r="H344" t="str">
        <f>IFERROR(
    IF(INDEX(sbti!J:J, MATCH(A344, sbti!F:F, 0))&lt;&gt;"", "T",
        IF(INDEX(sbti!K:K, MATCH(A344, sbti!F:F, 0))&lt;&gt;"", "C", "")
    ),
"")</f>
        <v>T</v>
      </c>
      <c r="I344">
        <f>IFERROR(
    IF(INDEX(sbti!J:J, MATCH(A344, sbti!F:F, 0))&lt;&gt;"", INDEX(sbti!J:J, MATCH(A344, sbti!F:F, 0)),
        IF(INDEX(sbti!K:K, MATCH(A344, sbti!F:F, 0))&lt;&gt;"", INDEX(sbti!K:K, MATCH(A344, sbti!F:F, 0)), "")
    ),
"")</f>
        <v>2040</v>
      </c>
      <c r="J344" t="str">
        <f>IF(_xlfn.XLOOKUP(A344, sbti!L:L,sbti!M:M, "")="T","T",
IF(_xlfn.XLOOKUP(A344, sbti!L:L, sbti!M:M, "")="C","C",""))</f>
        <v/>
      </c>
      <c r="K344" t="str">
        <f>IF(OR(J344="T", J344="C"),
    _xlfn.XLOOKUP(A344, sbti!L:L,sbti!N:N),
    ""
)</f>
        <v/>
      </c>
      <c r="L344" t="str">
        <f>IF(_xlfn.XLOOKUP(A344, sbti!L:L,sbti!O:O, "")="s","T",
IF(_xlfn.XLOOKUP(A344, sbti!L:L, sbti!O:O, "")="c","C",""))</f>
        <v/>
      </c>
      <c r="M344" t="str">
        <f>IF(L344="T",_xlfn.XLOOKUP(A344,sbti!L:L,sbti!P:P,""),
IF(L344="C",_xlfn.XLOOKUP(A344,sbti!L:L,sbti!Q:Q,""),
""))</f>
        <v/>
      </c>
      <c r="N344" t="str">
        <f>IF(_xlfn.XLOOKUP(A344, sbti!R:R,sbti!S:S, "")="T","T",
IF(_xlfn.XLOOKUP(A344, sbti!R:R, sbti!S:S, "")="C","C",""))</f>
        <v/>
      </c>
      <c r="O344" t="str">
        <f>IF(OR(N344="T", N344="C"),
    _xlfn.XLOOKUP(A344, sbti!R:R,sbti!T:T),
    ""
)</f>
        <v/>
      </c>
      <c r="P344" t="str">
        <f>IFERROR(
    IF(INDEX(sbti!U:U, MATCH(A344, sbti!R:R, 0))&lt;&gt;"", "T",
        IF(INDEX(sbti!V:V, MATCH(A344, sbti!R:R, 0))&lt;&gt;"", "C", "")
    ),
"")</f>
        <v/>
      </c>
      <c r="Q344" t="str">
        <f>IFERROR(
    IF(INDEX(sbti!U:U, MATCH(A344, sbti!R:R, 0))&lt;&gt;"",
       INDEX(sbti!U:U, MATCH(A344, sbti!R:R, 0)),
       IF(INDEX(sbti!V:V, MATCH(A344, sbti!R:R, 0))&lt;&gt;"",
          INDEX(sbti!V:V, MATCH(A344, sbti!R:R, 0)),
          "")
    ),
"")</f>
        <v/>
      </c>
      <c r="R344" t="str">
        <f>IF(_xlfn.XLOOKUP(A344, sbti!W:W,sbti!X:X, "")="T","T",
IF(_xlfn.XLOOKUP(A344, sbti!W:W, sbti!X:X, "")="C","C",""))</f>
        <v/>
      </c>
      <c r="S344" t="str">
        <f>IF(R344="T",_xlfn.XLOOKUP(A344,sbti!W:W,sbti!Y:Y,""),
IF(R344="C",_xlfn.XLOOKUP(A344,sbti!W:W,sbti!Z:Z,""),
""))</f>
        <v/>
      </c>
    </row>
    <row r="345" spans="1:19">
      <c r="A345" t="str">
        <v>Tokyo Electric Power</v>
      </c>
      <c r="B345" t="str">
        <f>IF(_xlfn.XLOOKUP(A345, sbti!A:A,sbti!B:B, "")="Targets Set","T",
IF(_xlfn.XLOOKUP(A345, sbti!A:A, sbti!B:B, "")="Committed","C",""))</f>
        <v/>
      </c>
      <c r="C345" t="str">
        <f>IF(OR(B345="T", B345="C"),
    _xlfn.XLOOKUP(A345, sbti!A:A, sbti!C:C, ""),
    ""
)</f>
        <v/>
      </c>
      <c r="D345" t="str">
        <f>IF(_xlfn.XLOOKUP(A345, sbti!A:A,sbti!D:D, "")="Targets Set","T",
IF(_xlfn.XLOOKUP(A345, sbti!A:A, sbti!D:D, "")="Committed","C",""))</f>
        <v/>
      </c>
      <c r="E345" t="str">
        <f>IF(OR(D345="T", D345="C"),
    _xlfn.XLOOKUP(A345, sbti!A:A, sbti!E:E, ""),
    ""
)</f>
        <v/>
      </c>
      <c r="F345" t="str">
        <f>IF(_xlfn.XLOOKUP(A345, sbti!F:F, sbti!G:G, "")="Targets Set","T",
IF(_xlfn.XLOOKUP(A345, sbti!F:F, sbti!G:G, "")="Committed","C",""))</f>
        <v/>
      </c>
      <c r="G345" t="str">
        <f>IF(OR('sbti evolution '!F345="T", 'sbti evolution '!F345="C"),
    _xlfn.XLOOKUP('sbti evolution '!A345, sbti!F:F, sbti!H:H, ""),
    ""
)</f>
        <v/>
      </c>
      <c r="H345" t="str">
        <f>IFERROR(
    IF(INDEX(sbti!J:J, MATCH(A345, sbti!F:F, 0))&lt;&gt;"", "T",
        IF(INDEX(sbti!K:K, MATCH(A345, sbti!F:F, 0))&lt;&gt;"", "C", "")
    ),
"")</f>
        <v/>
      </c>
      <c r="I345" t="str">
        <f>IFERROR(
    IF(INDEX(sbti!J:J, MATCH(A345, sbti!F:F, 0))&lt;&gt;"", INDEX(sbti!J:J, MATCH(A345, sbti!F:F, 0)),
        IF(INDEX(sbti!K:K, MATCH(A345, sbti!F:F, 0))&lt;&gt;"", INDEX(sbti!K:K, MATCH(A345, sbti!F:F, 0)), "")
    ),
"")</f>
        <v/>
      </c>
      <c r="J345" t="str">
        <f>IF(_xlfn.XLOOKUP(A345, sbti!L:L,sbti!M:M, "")="T","T",
IF(_xlfn.XLOOKUP(A345, sbti!L:L, sbti!M:M, "")="C","C",""))</f>
        <v/>
      </c>
      <c r="K345" t="str">
        <f>IF(OR(J345="T", J345="C"),
    _xlfn.XLOOKUP(A345, sbti!L:L,sbti!N:N),
    ""
)</f>
        <v/>
      </c>
      <c r="L345" t="str">
        <f>IF(_xlfn.XLOOKUP(A345, sbti!L:L,sbti!O:O, "")="s","T",
IF(_xlfn.XLOOKUP(A345, sbti!L:L, sbti!O:O, "")="c","C",""))</f>
        <v/>
      </c>
      <c r="M345" t="str">
        <f>IF(L345="T",_xlfn.XLOOKUP(A345,sbti!L:L,sbti!P:P,""),
IF(L345="C",_xlfn.XLOOKUP(A345,sbti!L:L,sbti!Q:Q,""),
""))</f>
        <v/>
      </c>
      <c r="N345" t="str">
        <f>IF(_xlfn.XLOOKUP(A345, sbti!R:R,sbti!S:S, "")="T","T",
IF(_xlfn.XLOOKUP(A345, sbti!R:R, sbti!S:S, "")="C","C",""))</f>
        <v/>
      </c>
      <c r="O345" t="str">
        <f>IF(OR(N345="T", N345="C"),
    _xlfn.XLOOKUP(A345, sbti!R:R,sbti!T:T),
    ""
)</f>
        <v/>
      </c>
      <c r="P345" t="str">
        <f>IFERROR(
    IF(INDEX(sbti!U:U, MATCH(A345, sbti!R:R, 0))&lt;&gt;"", "T",
        IF(INDEX(sbti!V:V, MATCH(A345, sbti!R:R, 0))&lt;&gt;"", "C", "")
    ),
"")</f>
        <v/>
      </c>
      <c r="Q345" t="str">
        <f>IFERROR(
    IF(INDEX(sbti!U:U, MATCH(A345, sbti!R:R, 0))&lt;&gt;"",
       INDEX(sbti!U:U, MATCH(A345, sbti!R:R, 0)),
       IF(INDEX(sbti!V:V, MATCH(A345, sbti!R:R, 0))&lt;&gt;"",
          INDEX(sbti!V:V, MATCH(A345, sbti!R:R, 0)),
          "")
    ),
"")</f>
        <v/>
      </c>
      <c r="R345" t="str">
        <f>IF(_xlfn.XLOOKUP(A345, sbti!W:W,sbti!X:X, "")="T","T",
IF(_xlfn.XLOOKUP(A345, sbti!W:W, sbti!X:X, "")="C","C",""))</f>
        <v/>
      </c>
      <c r="S345" t="str">
        <f>IF(R345="T",_xlfn.XLOOKUP(A345,sbti!W:W,sbti!Y:Y,""),
IF(R345="C",_xlfn.XLOOKUP(A345,sbti!W:W,sbti!Z:Z,""),
""))</f>
        <v/>
      </c>
    </row>
    <row r="346" spans="1:19">
      <c r="A346" t="str">
        <v>Woolworths Group</v>
      </c>
      <c r="B346" t="str">
        <f>IF(_xlfn.XLOOKUP(A346, sbti!A:A,sbti!B:B, "")="Targets Set","T",
IF(_xlfn.XLOOKUP(A346, sbti!A:A, sbti!B:B, "")="Committed","C",""))</f>
        <v>T</v>
      </c>
      <c r="C346">
        <f>IF(OR(B346="T", B346="C"),
    _xlfn.XLOOKUP(A346, sbti!A:A, sbti!C:C, ""),
    ""
)</f>
        <v>2033</v>
      </c>
      <c r="D346" t="str">
        <f>IF(_xlfn.XLOOKUP(A346, sbti!A:A,sbti!D:D, "")="Targets Set","T",
IF(_xlfn.XLOOKUP(A346, sbti!A:A, sbti!D:D, "")="Committed","C",""))</f>
        <v>T</v>
      </c>
      <c r="E346">
        <f>IF(OR(D346="T", D346="C"),
    _xlfn.XLOOKUP(A346, sbti!A:A, sbti!E:E, ""),
    ""
)</f>
        <v>2050</v>
      </c>
      <c r="F346" t="str">
        <f>IF(_xlfn.XLOOKUP(A346, sbti!F:F, sbti!G:G, "")="Targets Set","T",
IF(_xlfn.XLOOKUP(A346, sbti!F:F, sbti!G:G, "")="Committed","C",""))</f>
        <v>T</v>
      </c>
      <c r="G346">
        <f>IF(OR('sbti evolution '!F346="T", 'sbti evolution '!F346="C"),
    _xlfn.XLOOKUP('sbti evolution '!A346, sbti!F:F, sbti!H:H, ""),
    ""
)</f>
        <v>2030</v>
      </c>
      <c r="H346" t="str">
        <f>IFERROR(
    IF(INDEX(sbti!J:J, MATCH(A346, sbti!F:F, 0))&lt;&gt;"", "T",
        IF(INDEX(sbti!K:K, MATCH(A346, sbti!F:F, 0))&lt;&gt;"", "C", "")
    ),
"")</f>
        <v>C</v>
      </c>
      <c r="I346">
        <f>IFERROR(
    IF(INDEX(sbti!J:J, MATCH(A346, sbti!F:F, 0))&lt;&gt;"", INDEX(sbti!J:J, MATCH(A346, sbti!F:F, 0)),
        IF(INDEX(sbti!K:K, MATCH(A346, sbti!F:F, 0))&lt;&gt;"", INDEX(sbti!K:K, MATCH(A346, sbti!F:F, 0)), "")
    ),
"")</f>
        <v>2020</v>
      </c>
      <c r="J346" t="str">
        <f>IF(_xlfn.XLOOKUP(A346, sbti!L:L,sbti!M:M, "")="T","T",
IF(_xlfn.XLOOKUP(A346, sbti!L:L, sbti!M:M, "")="C","C",""))</f>
        <v>T</v>
      </c>
      <c r="K346">
        <f>IF(OR(J346="T", J346="C"),
    _xlfn.XLOOKUP(A346, sbti!L:L,sbti!N:N),
    ""
)</f>
        <v>2030</v>
      </c>
      <c r="L346" t="str">
        <f>IF(_xlfn.XLOOKUP(A346, sbti!L:L,sbti!O:O, "")="s","T",
IF(_xlfn.XLOOKUP(A346, sbti!L:L, sbti!O:O, "")="c","C",""))</f>
        <v/>
      </c>
      <c r="M346" t="str">
        <f>IF(L346="T",_xlfn.XLOOKUP(A346,sbti!L:L,sbti!P:P,""),
IF(L346="C",_xlfn.XLOOKUP(A346,sbti!L:L,sbti!Q:Q,""),
""))</f>
        <v/>
      </c>
      <c r="N346" t="str">
        <f>IF(_xlfn.XLOOKUP(A346, sbti!R:R,sbti!S:S, "")="T","T",
IF(_xlfn.XLOOKUP(A346, sbti!R:R, sbti!S:S, "")="C","C",""))</f>
        <v>T</v>
      </c>
      <c r="O346">
        <f>IF(OR(N346="T", N346="C"),
    _xlfn.XLOOKUP(A346, sbti!R:R,sbti!T:T),
    ""
)</f>
        <v>2030</v>
      </c>
      <c r="P346" t="str">
        <f>IFERROR(
    IF(INDEX(sbti!U:U, MATCH(A346, sbti!R:R, 0))&lt;&gt;"", "T",
        IF(INDEX(sbti!V:V, MATCH(A346, sbti!R:R, 0))&lt;&gt;"", "C", "")
    ),
"")</f>
        <v>C</v>
      </c>
      <c r="Q346">
        <f>IFERROR(
    IF(INDEX(sbti!U:U, MATCH(A346, sbti!R:R, 0))&lt;&gt;"",
       INDEX(sbti!U:U, MATCH(A346, sbti!R:R, 0)),
       IF(INDEX(sbti!V:V, MATCH(A346, sbti!R:R, 0))&lt;&gt;"",
          INDEX(sbti!V:V, MATCH(A346, sbti!R:R, 0)),
          "")
    ),
"")</f>
        <v>2030</v>
      </c>
      <c r="R346" t="str">
        <f>IF(_xlfn.XLOOKUP(A346, sbti!W:W,sbti!X:X, "")="T","T",
IF(_xlfn.XLOOKUP(A346, sbti!W:W, sbti!X:X, "")="C","C",""))</f>
        <v>T</v>
      </c>
      <c r="S346">
        <f>IF(R346="T",_xlfn.XLOOKUP(A346,sbti!W:W,sbti!Y:Y,""),
IF(R346="C",_xlfn.XLOOKUP(A346,sbti!W:W,sbti!Z:Z,""),
""))</f>
        <v>2030</v>
      </c>
    </row>
    <row r="347" spans="1:19">
      <c r="A347" t="str">
        <v>Vodafone Group</v>
      </c>
      <c r="B347" t="str">
        <f>IF(_xlfn.XLOOKUP(A347, sbti!A:A,sbti!B:B, "")="Targets Set","T",
IF(_xlfn.XLOOKUP(A347, sbti!A:A, sbti!B:B, "")="Committed","C",""))</f>
        <v>T</v>
      </c>
      <c r="C347">
        <f>IF(OR(B347="T", B347="C"),
    _xlfn.XLOOKUP(A347, sbti!A:A, sbti!C:C, ""),
    ""
)</f>
        <v>2030</v>
      </c>
      <c r="D347" t="str">
        <f>IF(_xlfn.XLOOKUP(A347, sbti!A:A,sbti!D:D, "")="Targets Set","T",
IF(_xlfn.XLOOKUP(A347, sbti!A:A, sbti!D:D, "")="Committed","C",""))</f>
        <v>T</v>
      </c>
      <c r="E347">
        <f>IF(OR(D347="T", D347="C"),
    _xlfn.XLOOKUP(A347, sbti!A:A, sbti!E:E, ""),
    ""
)</f>
        <v>2040</v>
      </c>
      <c r="F347" t="str">
        <f>IF(_xlfn.XLOOKUP(A347, sbti!F:F, sbti!G:G, "")="Targets Set","T",
IF(_xlfn.XLOOKUP(A347, sbti!F:F, sbti!G:G, "")="Committed","C",""))</f>
        <v>T</v>
      </c>
      <c r="G347">
        <f>IF(OR('sbti evolution '!F347="T", 'sbti evolution '!F347="C"),
    _xlfn.XLOOKUP('sbti evolution '!A347, sbti!F:F, sbti!H:H, ""),
    ""
)</f>
        <v>2030</v>
      </c>
      <c r="H347" t="str">
        <f>IFERROR(
    IF(INDEX(sbti!J:J, MATCH(A347, sbti!F:F, 0))&lt;&gt;"", "T",
        IF(INDEX(sbti!K:K, MATCH(A347, sbti!F:F, 0))&lt;&gt;"", "C", "")
    ),
"")</f>
        <v>T</v>
      </c>
      <c r="I347">
        <f>IFERROR(
    IF(INDEX(sbti!J:J, MATCH(A347, sbti!F:F, 0))&lt;&gt;"", INDEX(sbti!J:J, MATCH(A347, sbti!F:F, 0)),
        IF(INDEX(sbti!K:K, MATCH(A347, sbti!F:F, 0))&lt;&gt;"", INDEX(sbti!K:K, MATCH(A347, sbti!F:F, 0)), "")
    ),
"")</f>
        <v>2040</v>
      </c>
      <c r="J347" t="str">
        <f>IF(_xlfn.XLOOKUP(A347, sbti!L:L,sbti!M:M, "")="T","T",
IF(_xlfn.XLOOKUP(A347, sbti!L:L, sbti!M:M, "")="C","C",""))</f>
        <v>T</v>
      </c>
      <c r="K347">
        <f>IF(OR(J347="T", J347="C"),
    _xlfn.XLOOKUP(A347, sbti!L:L,sbti!N:N),
    ""
)</f>
        <v>2030</v>
      </c>
      <c r="L347" t="str">
        <f>IF(_xlfn.XLOOKUP(A347, sbti!L:L,sbti!O:O, "")="s","T",
IF(_xlfn.XLOOKUP(A347, sbti!L:L, sbti!O:O, "")="c","C",""))</f>
        <v/>
      </c>
      <c r="M347" t="str">
        <f>IF(L347="T",_xlfn.XLOOKUP(A347,sbti!L:L,sbti!P:P,""),
IF(L347="C",_xlfn.XLOOKUP(A347,sbti!L:L,sbti!Q:Q,""),
""))</f>
        <v/>
      </c>
      <c r="N347" t="str">
        <f>IF(_xlfn.XLOOKUP(A347, sbti!R:R,sbti!S:S, "")="T","T",
IF(_xlfn.XLOOKUP(A347, sbti!R:R, sbti!S:S, "")="C","C",""))</f>
        <v>T</v>
      </c>
      <c r="O347">
        <f>IF(OR(N347="T", N347="C"),
    _xlfn.XLOOKUP(A347, sbti!R:R,sbti!T:T),
    ""
)</f>
        <v>2025</v>
      </c>
      <c r="P347" t="str">
        <f>IFERROR(
    IF(INDEX(sbti!U:U, MATCH(A347, sbti!R:R, 0))&lt;&gt;"", "T",
        IF(INDEX(sbti!V:V, MATCH(A347, sbti!R:R, 0))&lt;&gt;"", "C", "")
    ),
"")</f>
        <v>C</v>
      </c>
      <c r="Q347">
        <f>IFERROR(
    IF(INDEX(sbti!U:U, MATCH(A347, sbti!R:R, 0))&lt;&gt;"",
       INDEX(sbti!U:U, MATCH(A347, sbti!R:R, 0)),
       IF(INDEX(sbti!V:V, MATCH(A347, sbti!R:R, 0))&lt;&gt;"",
          INDEX(sbti!V:V, MATCH(A347, sbti!R:R, 0)),
          "")
    ),
"")</f>
        <v>2030</v>
      </c>
      <c r="R347" t="str">
        <f>IF(_xlfn.XLOOKUP(A347, sbti!W:W,sbti!X:X, "")="T","T",
IF(_xlfn.XLOOKUP(A347, sbti!W:W, sbti!X:X, "")="C","C",""))</f>
        <v>T</v>
      </c>
      <c r="S347">
        <f>IF(R347="T",_xlfn.XLOOKUP(A347,sbti!W:W,sbti!Y:Y,""),
IF(R347="C",_xlfn.XLOOKUP(A347,sbti!W:W,sbti!Z:Z,""),
""))</f>
        <v>2030</v>
      </c>
    </row>
    <row r="348" spans="1:19">
      <c r="A348" t="str">
        <v>Uber Technologies</v>
      </c>
      <c r="B348" t="str">
        <f>IF(_xlfn.XLOOKUP(A348, sbti!A:A,sbti!B:B, "")="Targets Set","T",
IF(_xlfn.XLOOKUP(A348, sbti!A:A, sbti!B:B, "")="Committed","C",""))</f>
        <v>T</v>
      </c>
      <c r="C348">
        <f>IF(OR(B348="T", B348="C"),
    _xlfn.XLOOKUP(A348, sbti!A:A, sbti!C:C, ""),
    ""
)</f>
        <v>2030</v>
      </c>
      <c r="D348" t="str">
        <f>IF(_xlfn.XLOOKUP(A348, sbti!A:A,sbti!D:D, "")="Targets Set","T",
IF(_xlfn.XLOOKUP(A348, sbti!A:A, sbti!D:D, "")="Committed","C",""))</f>
        <v>T</v>
      </c>
      <c r="E348">
        <f>IF(OR(D348="T", D348="C"),
    _xlfn.XLOOKUP(A348, sbti!A:A, sbti!E:E, ""),
    ""
)</f>
        <v>2040</v>
      </c>
      <c r="F348" t="str">
        <f>IF(_xlfn.XLOOKUP(A348, sbti!F:F, sbti!G:G, "")="Targets Set","T",
IF(_xlfn.XLOOKUP(A348, sbti!F:F, sbti!G:G, "")="Committed","C",""))</f>
        <v>T</v>
      </c>
      <c r="G348">
        <f>IF(OR('sbti evolution '!F348="T", 'sbti evolution '!F348="C"),
    _xlfn.XLOOKUP('sbti evolution '!A348, sbti!F:F, sbti!H:H, ""),
    ""
)</f>
        <v>2030</v>
      </c>
      <c r="H348" t="str">
        <f>IFERROR(
    IF(INDEX(sbti!J:J, MATCH(A348, sbti!F:F, 0))&lt;&gt;"", "T",
        IF(INDEX(sbti!K:K, MATCH(A348, sbti!F:F, 0))&lt;&gt;"", "C", "")
    ),
"")</f>
        <v>T</v>
      </c>
      <c r="I348">
        <f>IFERROR(
    IF(INDEX(sbti!J:J, MATCH(A348, sbti!F:F, 0))&lt;&gt;"", INDEX(sbti!J:J, MATCH(A348, sbti!F:F, 0)),
        IF(INDEX(sbti!K:K, MATCH(A348, sbti!F:F, 0))&lt;&gt;"", INDEX(sbti!K:K, MATCH(A348, sbti!F:F, 0)), "")
    ),
"")</f>
        <v>2040</v>
      </c>
      <c r="J348" t="str">
        <f>IF(_xlfn.XLOOKUP(A348, sbti!L:L,sbti!M:M, "")="T","T",
IF(_xlfn.XLOOKUP(A348, sbti!L:L, sbti!M:M, "")="C","C",""))</f>
        <v/>
      </c>
      <c r="K348" t="str">
        <f>IF(OR(J348="T", J348="C"),
    _xlfn.XLOOKUP(A348, sbti!L:L,sbti!N:N),
    ""
)</f>
        <v/>
      </c>
      <c r="L348" t="str">
        <f>IF(_xlfn.XLOOKUP(A348, sbti!L:L,sbti!O:O, "")="s","T",
IF(_xlfn.XLOOKUP(A348, sbti!L:L, sbti!O:O, "")="c","C",""))</f>
        <v/>
      </c>
      <c r="M348" t="str">
        <f>IF(L348="T",_xlfn.XLOOKUP(A348,sbti!L:L,sbti!P:P,""),
IF(L348="C",_xlfn.XLOOKUP(A348,sbti!L:L,sbti!Q:Q,""),
""))</f>
        <v/>
      </c>
      <c r="N348" t="str">
        <f>IF(_xlfn.XLOOKUP(A348, sbti!R:R,sbti!S:S, "")="T","T",
IF(_xlfn.XLOOKUP(A348, sbti!R:R, sbti!S:S, "")="C","C",""))</f>
        <v/>
      </c>
      <c r="O348" t="str">
        <f>IF(OR(N348="T", N348="C"),
    _xlfn.XLOOKUP(A348, sbti!R:R,sbti!T:T),
    ""
)</f>
        <v/>
      </c>
      <c r="P348" t="str">
        <f>IFERROR(
    IF(INDEX(sbti!U:U, MATCH(A348, sbti!R:R, 0))&lt;&gt;"", "T",
        IF(INDEX(sbti!V:V, MATCH(A348, sbti!R:R, 0))&lt;&gt;"", "C", "")
    ),
"")</f>
        <v/>
      </c>
      <c r="Q348" t="str">
        <f>IFERROR(
    IF(INDEX(sbti!U:U, MATCH(A348, sbti!R:R, 0))&lt;&gt;"",
       INDEX(sbti!U:U, MATCH(A348, sbti!R:R, 0)),
       IF(INDEX(sbti!V:V, MATCH(A348, sbti!R:R, 0))&lt;&gt;"",
          INDEX(sbti!V:V, MATCH(A348, sbti!R:R, 0)),
          "")
    ),
"")</f>
        <v/>
      </c>
      <c r="R348" t="str">
        <f>IF(_xlfn.XLOOKUP(A348, sbti!W:W,sbti!X:X, "")="T","T",
IF(_xlfn.XLOOKUP(A348, sbti!W:W, sbti!X:X, "")="C","C",""))</f>
        <v/>
      </c>
      <c r="S348" t="str">
        <f>IF(R348="T",_xlfn.XLOOKUP(A348,sbti!W:W,sbti!Y:Y,""),
IF(R348="C",_xlfn.XLOOKUP(A348,sbti!W:W,sbti!Z:Z,""),
""))</f>
        <v/>
      </c>
    </row>
    <row r="349" spans="1:19">
      <c r="A349" t="str">
        <v>Quanta Computer</v>
      </c>
      <c r="B349" t="str">
        <f>IF(_xlfn.XLOOKUP(A349, sbti!A:A,sbti!B:B, "")="Targets Set","T",
IF(_xlfn.XLOOKUP(A349, sbti!A:A, sbti!B:B, "")="Committed","C",""))</f>
        <v>T</v>
      </c>
      <c r="C349">
        <f>IF(OR(B349="T", B349="C"),
    _xlfn.XLOOKUP(A349, sbti!A:A, sbti!C:C, ""),
    ""
)</f>
        <v>2030</v>
      </c>
      <c r="D349" t="str">
        <f>IF(_xlfn.XLOOKUP(A349, sbti!A:A,sbti!D:D, "")="Targets Set","T",
IF(_xlfn.XLOOKUP(A349, sbti!A:A, sbti!D:D, "")="Committed","C",""))</f>
        <v>T</v>
      </c>
      <c r="E349">
        <f>IF(OR(D349="T", D349="C"),
    _xlfn.XLOOKUP(A349, sbti!A:A, sbti!E:E, ""),
    ""
)</f>
        <v>2050</v>
      </c>
      <c r="F349" t="str">
        <f>IF(_xlfn.XLOOKUP(A349, sbti!F:F, sbti!G:G, "")="Targets Set","T",
IF(_xlfn.XLOOKUP(A349, sbti!F:F, sbti!G:G, "")="Committed","C",""))</f>
        <v>C</v>
      </c>
      <c r="G349">
        <f>IF(OR('sbti evolution '!F349="T", 'sbti evolution '!F349="C"),
    _xlfn.XLOOKUP('sbti evolution '!A349, sbti!F:F, sbti!H:H, ""),
    ""
)</f>
        <v>2030</v>
      </c>
      <c r="H349" t="str">
        <f>IFERROR(
    IF(INDEX(sbti!J:J, MATCH(A349, sbti!F:F, 0))&lt;&gt;"", "T",
        IF(INDEX(sbti!K:K, MATCH(A349, sbti!F:F, 0))&lt;&gt;"", "C", "")
    ),
"")</f>
        <v>C</v>
      </c>
      <c r="I349">
        <f>IFERROR(
    IF(INDEX(sbti!J:J, MATCH(A349, sbti!F:F, 0))&lt;&gt;"", INDEX(sbti!J:J, MATCH(A349, sbti!F:F, 0)),
        IF(INDEX(sbti!K:K, MATCH(A349, sbti!F:F, 0))&lt;&gt;"", INDEX(sbti!K:K, MATCH(A349, sbti!F:F, 0)), "")
    ),
"")</f>
        <v>2022</v>
      </c>
      <c r="J349" t="str">
        <f>IF(_xlfn.XLOOKUP(A349, sbti!L:L,sbti!M:M, "")="T","T",
IF(_xlfn.XLOOKUP(A349, sbti!L:L, sbti!M:M, "")="C","C",""))</f>
        <v>C</v>
      </c>
      <c r="K349">
        <f>IF(OR(J349="T", J349="C"),
    _xlfn.XLOOKUP(A349, sbti!L:L,sbti!N:N),
    ""
)</f>
        <v>2030</v>
      </c>
      <c r="L349" t="str">
        <f>IF(_xlfn.XLOOKUP(A349, sbti!L:L,sbti!O:O, "")="s","T",
IF(_xlfn.XLOOKUP(A349, sbti!L:L, sbti!O:O, "")="c","C",""))</f>
        <v>C</v>
      </c>
      <c r="M349">
        <f>IF(L349="T",_xlfn.XLOOKUP(A349,sbti!L:L,sbti!P:P,""),
IF(L349="C",_xlfn.XLOOKUP(A349,sbti!L:L,sbti!Q:Q,""),
""))</f>
        <v>2022</v>
      </c>
      <c r="N349" t="str">
        <f>IF(_xlfn.XLOOKUP(A349, sbti!R:R,sbti!S:S, "")="T","T",
IF(_xlfn.XLOOKUP(A349, sbti!R:R, sbti!S:S, "")="C","C",""))</f>
        <v/>
      </c>
      <c r="O349" t="str">
        <f>IF(OR(N349="T", N349="C"),
    _xlfn.XLOOKUP(A349, sbti!R:R,sbti!T:T),
    ""
)</f>
        <v/>
      </c>
      <c r="P349" t="str">
        <f>IFERROR(
    IF(INDEX(sbti!U:U, MATCH(A349, sbti!R:R, 0))&lt;&gt;"", "T",
        IF(INDEX(sbti!V:V, MATCH(A349, sbti!R:R, 0))&lt;&gt;"", "C", "")
    ),
"")</f>
        <v/>
      </c>
      <c r="Q349" t="str">
        <f>IFERROR(
    IF(INDEX(sbti!U:U, MATCH(A349, sbti!R:R, 0))&lt;&gt;"",
       INDEX(sbti!U:U, MATCH(A349, sbti!R:R, 0)),
       IF(INDEX(sbti!V:V, MATCH(A349, sbti!R:R, 0))&lt;&gt;"",
          INDEX(sbti!V:V, MATCH(A349, sbti!R:R, 0)),
          "")
    ),
"")</f>
        <v/>
      </c>
      <c r="R349" t="str">
        <f>IF(_xlfn.XLOOKUP(A349, sbti!W:W,sbti!X:X, "")="T","T",
IF(_xlfn.XLOOKUP(A349, sbti!W:W, sbti!X:X, "")="C","C",""))</f>
        <v/>
      </c>
      <c r="S349" t="str">
        <f>IF(R349="T",_xlfn.XLOOKUP(A349,sbti!W:W,sbti!Y:Y,""),
IF(R349="C",_xlfn.XLOOKUP(A349,sbti!W:W,sbti!Z:Z,""),
""))</f>
        <v/>
      </c>
    </row>
    <row r="350" spans="1:19">
      <c r="A350" t="str">
        <v>Fomento Económico Mexicano</v>
      </c>
      <c r="B350" t="str">
        <f>IF(_xlfn.XLOOKUP(A350, sbti!A:A,sbti!B:B, "")="Targets Set","T",
IF(_xlfn.XLOOKUP(A350, sbti!A:A, sbti!B:B, "")="Committed","C",""))</f>
        <v/>
      </c>
      <c r="C350" t="str">
        <f>IF(OR(B350="T", B350="C"),
    _xlfn.XLOOKUP(A350, sbti!A:A, sbti!C:C, ""),
    ""
)</f>
        <v/>
      </c>
      <c r="D350" t="str">
        <f>IF(_xlfn.XLOOKUP(A350, sbti!A:A,sbti!D:D, "")="Targets Set","T",
IF(_xlfn.XLOOKUP(A350, sbti!A:A, sbti!D:D, "")="Committed","C",""))</f>
        <v/>
      </c>
      <c r="E350" t="str">
        <f>IF(OR(D350="T", D350="C"),
    _xlfn.XLOOKUP(A350, sbti!A:A, sbti!E:E, ""),
    ""
)</f>
        <v/>
      </c>
      <c r="F350" t="str">
        <f>IF(_xlfn.XLOOKUP(A350, sbti!F:F, sbti!G:G, "")="Targets Set","T",
IF(_xlfn.XLOOKUP(A350, sbti!F:F, sbti!G:G, "")="Committed","C",""))</f>
        <v/>
      </c>
      <c r="G350" t="str">
        <f>IF(OR('sbti evolution '!F350="T", 'sbti evolution '!F350="C"),
    _xlfn.XLOOKUP('sbti evolution '!A350, sbti!F:F, sbti!H:H, ""),
    ""
)</f>
        <v/>
      </c>
      <c r="H350" t="str">
        <f>IFERROR(
    IF(INDEX(sbti!J:J, MATCH(A350, sbti!F:F, 0))&lt;&gt;"", "T",
        IF(INDEX(sbti!K:K, MATCH(A350, sbti!F:F, 0))&lt;&gt;"", "C", "")
    ),
"")</f>
        <v/>
      </c>
      <c r="I350" t="str">
        <f>IFERROR(
    IF(INDEX(sbti!J:J, MATCH(A350, sbti!F:F, 0))&lt;&gt;"", INDEX(sbti!J:J, MATCH(A350, sbti!F:F, 0)),
        IF(INDEX(sbti!K:K, MATCH(A350, sbti!F:F, 0))&lt;&gt;"", INDEX(sbti!K:K, MATCH(A350, sbti!F:F, 0)), "")
    ),
"")</f>
        <v/>
      </c>
      <c r="J350" t="str">
        <f>IF(_xlfn.XLOOKUP(A350, sbti!L:L,sbti!M:M, "")="T","T",
IF(_xlfn.XLOOKUP(A350, sbti!L:L, sbti!M:M, "")="C","C",""))</f>
        <v/>
      </c>
      <c r="K350" t="str">
        <f>IF(OR(J350="T", J350="C"),
    _xlfn.XLOOKUP(A350, sbti!L:L,sbti!N:N),
    ""
)</f>
        <v/>
      </c>
      <c r="L350" t="str">
        <f>IF(_xlfn.XLOOKUP(A350, sbti!L:L,sbti!O:O, "")="s","T",
IF(_xlfn.XLOOKUP(A350, sbti!L:L, sbti!O:O, "")="c","C",""))</f>
        <v/>
      </c>
      <c r="M350" t="str">
        <f>IF(L350="T",_xlfn.XLOOKUP(A350,sbti!L:L,sbti!P:P,""),
IF(L350="C",_xlfn.XLOOKUP(A350,sbti!L:L,sbti!Q:Q,""),
""))</f>
        <v/>
      </c>
      <c r="N350" t="str">
        <f>IF(_xlfn.XLOOKUP(A350, sbti!R:R,sbti!S:S, "")="T","T",
IF(_xlfn.XLOOKUP(A350, sbti!R:R, sbti!S:S, "")="C","C",""))</f>
        <v/>
      </c>
      <c r="O350" t="str">
        <f>IF(OR(N350="T", N350="C"),
    _xlfn.XLOOKUP(A350, sbti!R:R,sbti!T:T),
    ""
)</f>
        <v/>
      </c>
      <c r="P350" t="str">
        <f>IFERROR(
    IF(INDEX(sbti!U:U, MATCH(A350, sbti!R:R, 0))&lt;&gt;"", "T",
        IF(INDEX(sbti!V:V, MATCH(A350, sbti!R:R, 0))&lt;&gt;"", "C", "")
    ),
"")</f>
        <v/>
      </c>
      <c r="Q350" t="str">
        <f>IFERROR(
    IF(INDEX(sbti!U:U, MATCH(A350, sbti!R:R, 0))&lt;&gt;"",
       INDEX(sbti!U:U, MATCH(A350, sbti!R:R, 0)),
       IF(INDEX(sbti!V:V, MATCH(A350, sbti!R:R, 0))&lt;&gt;"",
          INDEX(sbti!V:V, MATCH(A350, sbti!R:R, 0)),
          "")
    ),
"")</f>
        <v/>
      </c>
      <c r="R350" t="str">
        <f>IF(_xlfn.XLOOKUP(A350, sbti!W:W,sbti!X:X, "")="T","T",
IF(_xlfn.XLOOKUP(A350, sbti!W:W, sbti!X:X, "")="C","C",""))</f>
        <v/>
      </c>
      <c r="S350" t="str">
        <f>IF(R350="T",_xlfn.XLOOKUP(A350,sbti!W:W,sbti!Y:Y,""),
IF(R350="C",_xlfn.XLOOKUP(A350,sbti!W:W,sbti!Z:Z,""),
""))</f>
        <v/>
      </c>
    </row>
    <row r="351" spans="1:19">
      <c r="A351" t="str">
        <v>MS&amp;AD Insurance Group Holdings</v>
      </c>
      <c r="B351" t="str">
        <f>IF(_xlfn.XLOOKUP(A351, sbti!A:A,sbti!B:B, "")="Targets Set","T",
IF(_xlfn.XLOOKUP(A351, sbti!A:A, sbti!B:B, "")="Committed","C",""))</f>
        <v/>
      </c>
      <c r="C351" t="str">
        <f>IF(OR(B351="T", B351="C"),
    _xlfn.XLOOKUP(A351, sbti!A:A, sbti!C:C, ""),
    ""
)</f>
        <v/>
      </c>
      <c r="D351" t="str">
        <f>IF(_xlfn.XLOOKUP(A351, sbti!A:A,sbti!D:D, "")="Targets Set","T",
IF(_xlfn.XLOOKUP(A351, sbti!A:A, sbti!D:D, "")="Committed","C",""))</f>
        <v/>
      </c>
      <c r="E351" t="str">
        <f>IF(OR(D351="T", D351="C"),
    _xlfn.XLOOKUP(A351, sbti!A:A, sbti!E:E, ""),
    ""
)</f>
        <v/>
      </c>
      <c r="F351" t="str">
        <f>IF(_xlfn.XLOOKUP(A351, sbti!F:F, sbti!G:G, "")="Targets Set","T",
IF(_xlfn.XLOOKUP(A351, sbti!F:F, sbti!G:G, "")="Committed","C",""))</f>
        <v/>
      </c>
      <c r="G351" t="str">
        <f>IF(OR('sbti evolution '!F351="T", 'sbti evolution '!F351="C"),
    _xlfn.XLOOKUP('sbti evolution '!A351, sbti!F:F, sbti!H:H, ""),
    ""
)</f>
        <v/>
      </c>
      <c r="H351" t="str">
        <f>IFERROR(
    IF(INDEX(sbti!J:J, MATCH(A351, sbti!F:F, 0))&lt;&gt;"", "T",
        IF(INDEX(sbti!K:K, MATCH(A351, sbti!F:F, 0))&lt;&gt;"", "C", "")
    ),
"")</f>
        <v>C</v>
      </c>
      <c r="I351">
        <f>IFERROR(
    IF(INDEX(sbti!J:J, MATCH(A351, sbti!F:F, 0))&lt;&gt;"", INDEX(sbti!J:J, MATCH(A351, sbti!F:F, 0)),
        IF(INDEX(sbti!K:K, MATCH(A351, sbti!F:F, 0))&lt;&gt;"", INDEX(sbti!K:K, MATCH(A351, sbti!F:F, 0)), "")
    ),
"")</f>
        <v>2016</v>
      </c>
      <c r="J351" t="str">
        <f>IF(_xlfn.XLOOKUP(A351, sbti!L:L,sbti!M:M, "")="T","T",
IF(_xlfn.XLOOKUP(A351, sbti!L:L, sbti!M:M, "")="C","C",""))</f>
        <v>C</v>
      </c>
      <c r="K351">
        <f>IF(OR(J351="T", J351="C"),
    _xlfn.XLOOKUP(A351, sbti!L:L,sbti!N:N),
    ""
)</f>
        <v>2030</v>
      </c>
      <c r="L351" t="str">
        <f>IF(_xlfn.XLOOKUP(A351, sbti!L:L,sbti!O:O, "")="s","T",
IF(_xlfn.XLOOKUP(A351, sbti!L:L, sbti!O:O, "")="c","C",""))</f>
        <v/>
      </c>
      <c r="M351" t="str">
        <f>IF(L351="T",_xlfn.XLOOKUP(A351,sbti!L:L,sbti!P:P,""),
IF(L351="C",_xlfn.XLOOKUP(A351,sbti!L:L,sbti!Q:Q,""),
""))</f>
        <v/>
      </c>
      <c r="N351" t="str">
        <f>IF(_xlfn.XLOOKUP(A351, sbti!R:R,sbti!S:S, "")="T","T",
IF(_xlfn.XLOOKUP(A351, sbti!R:R, sbti!S:S, "")="C","C",""))</f>
        <v>C</v>
      </c>
      <c r="O351">
        <f>IF(OR(N351="T", N351="C"),
    _xlfn.XLOOKUP(A351, sbti!R:R,sbti!T:T),
    ""
)</f>
        <v>2030</v>
      </c>
      <c r="P351" t="str">
        <f>IFERROR(
    IF(INDEX(sbti!U:U, MATCH(A351, sbti!R:R, 0))&lt;&gt;"", "T",
        IF(INDEX(sbti!V:V, MATCH(A351, sbti!R:R, 0))&lt;&gt;"", "C", "")
    ),
"")</f>
        <v>C</v>
      </c>
      <c r="Q351">
        <f>IFERROR(
    IF(INDEX(sbti!U:U, MATCH(A351, sbti!R:R, 0))&lt;&gt;"",
       INDEX(sbti!U:U, MATCH(A351, sbti!R:R, 0)),
       IF(INDEX(sbti!V:V, MATCH(A351, sbti!R:R, 0))&lt;&gt;"",
          INDEX(sbti!V:V, MATCH(A351, sbti!R:R, 0)),
          "")
    ),
"")</f>
        <v>2030</v>
      </c>
      <c r="R351" t="str">
        <f>IF(_xlfn.XLOOKUP(A351, sbti!W:W,sbti!X:X, "")="T","T",
IF(_xlfn.XLOOKUP(A351, sbti!W:W, sbti!X:X, "")="C","C",""))</f>
        <v>C</v>
      </c>
      <c r="S351">
        <f>IF(R351="T",_xlfn.XLOOKUP(A351,sbti!W:W,sbti!Y:Y,""),
IF(R351="C",_xlfn.XLOOKUP(A351,sbti!W:W,sbti!Z:Z,""),
""))</f>
        <v>2016</v>
      </c>
    </row>
    <row r="352" spans="1:19">
      <c r="A352" t="str">
        <v>China National Building Material Group</v>
      </c>
      <c r="B352" t="str">
        <f>IF(_xlfn.XLOOKUP(A352, sbti!A:A,sbti!B:B, "")="Targets Set","T",
IF(_xlfn.XLOOKUP(A352, sbti!A:A, sbti!B:B, "")="Committed","C",""))</f>
        <v/>
      </c>
      <c r="C352" t="str">
        <f>IF(OR(B352="T", B352="C"),
    _xlfn.XLOOKUP(A352, sbti!A:A, sbti!C:C, ""),
    ""
)</f>
        <v/>
      </c>
      <c r="D352" t="str">
        <f>IF(_xlfn.XLOOKUP(A352, sbti!A:A,sbti!D:D, "")="Targets Set","T",
IF(_xlfn.XLOOKUP(A352, sbti!A:A, sbti!D:D, "")="Committed","C",""))</f>
        <v/>
      </c>
      <c r="E352" t="str">
        <f>IF(OR(D352="T", D352="C"),
    _xlfn.XLOOKUP(A352, sbti!A:A, sbti!E:E, ""),
    ""
)</f>
        <v/>
      </c>
      <c r="F352" t="str">
        <f>IF(_xlfn.XLOOKUP(A352, sbti!F:F, sbti!G:G, "")="Targets Set","T",
IF(_xlfn.XLOOKUP(A352, sbti!F:F, sbti!G:G, "")="Committed","C",""))</f>
        <v/>
      </c>
      <c r="G352" t="str">
        <f>IF(OR('sbti evolution '!F352="T", 'sbti evolution '!F352="C"),
    _xlfn.XLOOKUP('sbti evolution '!A352, sbti!F:F, sbti!H:H, ""),
    ""
)</f>
        <v/>
      </c>
      <c r="H352" t="str">
        <f>IFERROR(
    IF(INDEX(sbti!J:J, MATCH(A352, sbti!F:F, 0))&lt;&gt;"", "T",
        IF(INDEX(sbti!K:K, MATCH(A352, sbti!F:F, 0))&lt;&gt;"", "C", "")
    ),
"")</f>
        <v/>
      </c>
      <c r="I352" t="str">
        <f>IFERROR(
    IF(INDEX(sbti!J:J, MATCH(A352, sbti!F:F, 0))&lt;&gt;"", INDEX(sbti!J:J, MATCH(A352, sbti!F:F, 0)),
        IF(INDEX(sbti!K:K, MATCH(A352, sbti!F:F, 0))&lt;&gt;"", INDEX(sbti!K:K, MATCH(A352, sbti!F:F, 0)), "")
    ),
"")</f>
        <v/>
      </c>
      <c r="J352" t="str">
        <f>IF(_xlfn.XLOOKUP(A352, sbti!L:L,sbti!M:M, "")="T","T",
IF(_xlfn.XLOOKUP(A352, sbti!L:L, sbti!M:M, "")="C","C",""))</f>
        <v/>
      </c>
      <c r="K352" t="str">
        <f>IF(OR(J352="T", J352="C"),
    _xlfn.XLOOKUP(A352, sbti!L:L,sbti!N:N),
    ""
)</f>
        <v/>
      </c>
      <c r="L352" t="str">
        <f>IF(_xlfn.XLOOKUP(A352, sbti!L:L,sbti!O:O, "")="s","T",
IF(_xlfn.XLOOKUP(A352, sbti!L:L, sbti!O:O, "")="c","C",""))</f>
        <v/>
      </c>
      <c r="M352" t="str">
        <f>IF(L352="T",_xlfn.XLOOKUP(A352,sbti!L:L,sbti!P:P,""),
IF(L352="C",_xlfn.XLOOKUP(A352,sbti!L:L,sbti!Q:Q,""),
""))</f>
        <v/>
      </c>
      <c r="N352" t="str">
        <f>IF(_xlfn.XLOOKUP(A352, sbti!R:R,sbti!S:S, "")="T","T",
IF(_xlfn.XLOOKUP(A352, sbti!R:R, sbti!S:S, "")="C","C",""))</f>
        <v/>
      </c>
      <c r="O352" t="str">
        <f>IF(OR(N352="T", N352="C"),
    _xlfn.XLOOKUP(A352, sbti!R:R,sbti!T:T),
    ""
)</f>
        <v/>
      </c>
      <c r="P352" t="str">
        <f>IFERROR(
    IF(INDEX(sbti!U:U, MATCH(A352, sbti!R:R, 0))&lt;&gt;"", "T",
        IF(INDEX(sbti!V:V, MATCH(A352, sbti!R:R, 0))&lt;&gt;"", "C", "")
    ),
"")</f>
        <v/>
      </c>
      <c r="Q352" t="str">
        <f>IFERROR(
    IF(INDEX(sbti!U:U, MATCH(A352, sbti!R:R, 0))&lt;&gt;"",
       INDEX(sbti!U:U, MATCH(A352, sbti!R:R, 0)),
       IF(INDEX(sbti!V:V, MATCH(A352, sbti!R:R, 0))&lt;&gt;"",
          INDEX(sbti!V:V, MATCH(A352, sbti!R:R, 0)),
          "")
    ),
"")</f>
        <v/>
      </c>
      <c r="R352" t="str">
        <f>IF(_xlfn.XLOOKUP(A352, sbti!W:W,sbti!X:X, "")="T","T",
IF(_xlfn.XLOOKUP(A352, sbti!W:W, sbti!X:X, "")="C","C",""))</f>
        <v/>
      </c>
      <c r="S352" t="str">
        <f>IF(R352="T",_xlfn.XLOOKUP(A352,sbti!W:W,sbti!Y:Y,""),
IF(R352="C",_xlfn.XLOOKUP(A352,sbti!W:W,sbti!Z:Z,""),
""))</f>
        <v/>
      </c>
    </row>
    <row r="353" spans="1:19">
      <c r="A353" t="str">
        <v>Sinomach</v>
      </c>
      <c r="B353" t="str">
        <f>IF(_xlfn.XLOOKUP(A353, sbti!A:A,sbti!B:B, "")="Targets Set","T",
IF(_xlfn.XLOOKUP(A353, sbti!A:A, sbti!B:B, "")="Committed","C",""))</f>
        <v/>
      </c>
      <c r="C353" t="str">
        <f>IF(OR(B353="T", B353="C"),
    _xlfn.XLOOKUP(A353, sbti!A:A, sbti!C:C, ""),
    ""
)</f>
        <v/>
      </c>
      <c r="D353" t="str">
        <f>IF(_xlfn.XLOOKUP(A353, sbti!A:A,sbti!D:D, "")="Targets Set","T",
IF(_xlfn.XLOOKUP(A353, sbti!A:A, sbti!D:D, "")="Committed","C",""))</f>
        <v/>
      </c>
      <c r="E353" t="str">
        <f>IF(OR(D353="T", D353="C"),
    _xlfn.XLOOKUP(A353, sbti!A:A, sbti!E:E, ""),
    ""
)</f>
        <v/>
      </c>
      <c r="F353" t="str">
        <f>IF(_xlfn.XLOOKUP(A353, sbti!F:F, sbti!G:G, "")="Targets Set","T",
IF(_xlfn.XLOOKUP(A353, sbti!F:F, sbti!G:G, "")="Committed","C",""))</f>
        <v/>
      </c>
      <c r="G353" t="str">
        <f>IF(OR('sbti evolution '!F353="T", 'sbti evolution '!F353="C"),
    _xlfn.XLOOKUP('sbti evolution '!A353, sbti!F:F, sbti!H:H, ""),
    ""
)</f>
        <v/>
      </c>
      <c r="H353" t="str">
        <f>IFERROR(
    IF(INDEX(sbti!J:J, MATCH(A353, sbti!F:F, 0))&lt;&gt;"", "T",
        IF(INDEX(sbti!K:K, MATCH(A353, sbti!F:F, 0))&lt;&gt;"", "C", "")
    ),
"")</f>
        <v/>
      </c>
      <c r="I353" t="str">
        <f>IFERROR(
    IF(INDEX(sbti!J:J, MATCH(A353, sbti!F:F, 0))&lt;&gt;"", INDEX(sbti!J:J, MATCH(A353, sbti!F:F, 0)),
        IF(INDEX(sbti!K:K, MATCH(A353, sbti!F:F, 0))&lt;&gt;"", INDEX(sbti!K:K, MATCH(A353, sbti!F:F, 0)), "")
    ),
"")</f>
        <v/>
      </c>
      <c r="J353" t="str">
        <f>IF(_xlfn.XLOOKUP(A353, sbti!L:L,sbti!M:M, "")="T","T",
IF(_xlfn.XLOOKUP(A353, sbti!L:L, sbti!M:M, "")="C","C",""))</f>
        <v/>
      </c>
      <c r="K353" t="str">
        <f>IF(OR(J353="T", J353="C"),
    _xlfn.XLOOKUP(A353, sbti!L:L,sbti!N:N),
    ""
)</f>
        <v/>
      </c>
      <c r="L353" t="str">
        <f>IF(_xlfn.XLOOKUP(A353, sbti!L:L,sbti!O:O, "")="s","T",
IF(_xlfn.XLOOKUP(A353, sbti!L:L, sbti!O:O, "")="c","C",""))</f>
        <v/>
      </c>
      <c r="M353" t="str">
        <f>IF(L353="T",_xlfn.XLOOKUP(A353,sbti!L:L,sbti!P:P,""),
IF(L353="C",_xlfn.XLOOKUP(A353,sbti!L:L,sbti!Q:Q,""),
""))</f>
        <v/>
      </c>
      <c r="N353" t="str">
        <f>IF(_xlfn.XLOOKUP(A353, sbti!R:R,sbti!S:S, "")="T","T",
IF(_xlfn.XLOOKUP(A353, sbti!R:R, sbti!S:S, "")="C","C",""))</f>
        <v/>
      </c>
      <c r="O353" t="str">
        <f>IF(OR(N353="T", N353="C"),
    _xlfn.XLOOKUP(A353, sbti!R:R,sbti!T:T),
    ""
)</f>
        <v/>
      </c>
      <c r="P353" t="str">
        <f>IFERROR(
    IF(INDEX(sbti!U:U, MATCH(A353, sbti!R:R, 0))&lt;&gt;"", "T",
        IF(INDEX(sbti!V:V, MATCH(A353, sbti!R:R, 0))&lt;&gt;"", "C", "")
    ),
"")</f>
        <v/>
      </c>
      <c r="Q353" t="str">
        <f>IFERROR(
    IF(INDEX(sbti!U:U, MATCH(A353, sbti!R:R, 0))&lt;&gt;"",
       INDEX(sbti!U:U, MATCH(A353, sbti!R:R, 0)),
       IF(INDEX(sbti!V:V, MATCH(A353, sbti!R:R, 0))&lt;&gt;"",
          INDEX(sbti!V:V, MATCH(A353, sbti!R:R, 0)),
          "")
    ),
"")</f>
        <v/>
      </c>
      <c r="R353" t="str">
        <f>IF(_xlfn.XLOOKUP(A353, sbti!W:W,sbti!X:X, "")="T","T",
IF(_xlfn.XLOOKUP(A353, sbti!W:W, sbti!X:X, "")="C","C",""))</f>
        <v/>
      </c>
      <c r="S353" t="str">
        <f>IF(R353="T",_xlfn.XLOOKUP(A353,sbti!W:W,sbti!Y:Y,""),
IF(R353="C",_xlfn.XLOOKUP(A353,sbti!W:W,sbti!Z:Z,""),
""))</f>
        <v/>
      </c>
    </row>
    <row r="354" spans="1:19">
      <c r="A354" t="str">
        <v>DZ Bank</v>
      </c>
      <c r="B354" t="str">
        <f>IF(_xlfn.XLOOKUP(A354, sbti!A:A,sbti!B:B, "")="Targets Set","T",
IF(_xlfn.XLOOKUP(A354, sbti!A:A, sbti!B:B, "")="Committed","C",""))</f>
        <v/>
      </c>
      <c r="C354" t="str">
        <f>IF(OR(B354="T", B354="C"),
    _xlfn.XLOOKUP(A354, sbti!A:A, sbti!C:C, ""),
    ""
)</f>
        <v/>
      </c>
      <c r="D354" t="str">
        <f>IF(_xlfn.XLOOKUP(A354, sbti!A:A,sbti!D:D, "")="Targets Set","T",
IF(_xlfn.XLOOKUP(A354, sbti!A:A, sbti!D:D, "")="Committed","C",""))</f>
        <v/>
      </c>
      <c r="E354" t="str">
        <f>IF(OR(D354="T", D354="C"),
    _xlfn.XLOOKUP(A354, sbti!A:A, sbti!E:E, ""),
    ""
)</f>
        <v/>
      </c>
      <c r="F354" t="str">
        <f>IF(_xlfn.XLOOKUP(A354, sbti!F:F, sbti!G:G, "")="Targets Set","T",
IF(_xlfn.XLOOKUP(A354, sbti!F:F, sbti!G:G, "")="Committed","C",""))</f>
        <v/>
      </c>
      <c r="G354" t="str">
        <f>IF(OR('sbti evolution '!F354="T", 'sbti evolution '!F354="C"),
    _xlfn.XLOOKUP('sbti evolution '!A354, sbti!F:F, sbti!H:H, ""),
    ""
)</f>
        <v/>
      </c>
      <c r="H354" t="str">
        <f>IFERROR(
    IF(INDEX(sbti!J:J, MATCH(A354, sbti!F:F, 0))&lt;&gt;"", "T",
        IF(INDEX(sbti!K:K, MATCH(A354, sbti!F:F, 0))&lt;&gt;"", "C", "")
    ),
"")</f>
        <v/>
      </c>
      <c r="I354" t="str">
        <f>IFERROR(
    IF(INDEX(sbti!J:J, MATCH(A354, sbti!F:F, 0))&lt;&gt;"", INDEX(sbti!J:J, MATCH(A354, sbti!F:F, 0)),
        IF(INDEX(sbti!K:K, MATCH(A354, sbti!F:F, 0))&lt;&gt;"", INDEX(sbti!K:K, MATCH(A354, sbti!F:F, 0)), "")
    ),
"")</f>
        <v/>
      </c>
      <c r="J354" t="str">
        <f>IF(_xlfn.XLOOKUP(A354, sbti!L:L,sbti!M:M, "")="T","T",
IF(_xlfn.XLOOKUP(A354, sbti!L:L, sbti!M:M, "")="C","C",""))</f>
        <v/>
      </c>
      <c r="K354" t="str">
        <f>IF(OR(J354="T", J354="C"),
    _xlfn.XLOOKUP(A354, sbti!L:L,sbti!N:N),
    ""
)</f>
        <v/>
      </c>
      <c r="L354" t="str">
        <f>IF(_xlfn.XLOOKUP(A354, sbti!L:L,sbti!O:O, "")="s","T",
IF(_xlfn.XLOOKUP(A354, sbti!L:L, sbti!O:O, "")="c","C",""))</f>
        <v/>
      </c>
      <c r="M354" t="str">
        <f>IF(L354="T",_xlfn.XLOOKUP(A354,sbti!L:L,sbti!P:P,""),
IF(L354="C",_xlfn.XLOOKUP(A354,sbti!L:L,sbti!Q:Q,""),
""))</f>
        <v/>
      </c>
      <c r="N354" t="str">
        <f>IF(_xlfn.XLOOKUP(A354, sbti!R:R,sbti!S:S, "")="T","T",
IF(_xlfn.XLOOKUP(A354, sbti!R:R, sbti!S:S, "")="C","C",""))</f>
        <v/>
      </c>
      <c r="O354" t="str">
        <f>IF(OR(N354="T", N354="C"),
    _xlfn.XLOOKUP(A354, sbti!R:R,sbti!T:T),
    ""
)</f>
        <v/>
      </c>
      <c r="P354" t="str">
        <f>IFERROR(
    IF(INDEX(sbti!U:U, MATCH(A354, sbti!R:R, 0))&lt;&gt;"", "T",
        IF(INDEX(sbti!V:V, MATCH(A354, sbti!R:R, 0))&lt;&gt;"", "C", "")
    ),
"")</f>
        <v/>
      </c>
      <c r="Q354" t="str">
        <f>IFERROR(
    IF(INDEX(sbti!U:U, MATCH(A354, sbti!R:R, 0))&lt;&gt;"",
       INDEX(sbti!U:U, MATCH(A354, sbti!R:R, 0)),
       IF(INDEX(sbti!V:V, MATCH(A354, sbti!R:R, 0))&lt;&gt;"",
          INDEX(sbti!V:V, MATCH(A354, sbti!R:R, 0)),
          "")
    ),
"")</f>
        <v/>
      </c>
      <c r="R354" t="str">
        <f>IF(_xlfn.XLOOKUP(A354, sbti!W:W,sbti!X:X, "")="T","T",
IF(_xlfn.XLOOKUP(A354, sbti!W:W, sbti!X:X, "")="C","C",""))</f>
        <v/>
      </c>
      <c r="S354" t="str">
        <f>IF(R354="T",_xlfn.XLOOKUP(A354,sbti!W:W,sbti!Y:Y,""),
IF(R354="C",_xlfn.XLOOKUP(A354,sbti!W:W,sbti!Z:Z,""),
""))</f>
        <v/>
      </c>
    </row>
    <row r="355" spans="1:19">
      <c r="A355" t="str">
        <v>Massachusetts Mutual Life Insurance</v>
      </c>
      <c r="B355" t="str">
        <f>IF(_xlfn.XLOOKUP(A355, sbti!A:A,sbti!B:B, "")="Targets Set","T",
IF(_xlfn.XLOOKUP(A355, sbti!A:A, sbti!B:B, "")="Committed","C",""))</f>
        <v/>
      </c>
      <c r="C355" t="str">
        <f>IF(OR(B355="T", B355="C"),
    _xlfn.XLOOKUP(A355, sbti!A:A, sbti!C:C, ""),
    ""
)</f>
        <v/>
      </c>
      <c r="D355" t="str">
        <f>IF(_xlfn.XLOOKUP(A355, sbti!A:A,sbti!D:D, "")="Targets Set","T",
IF(_xlfn.XLOOKUP(A355, sbti!A:A, sbti!D:D, "")="Committed","C",""))</f>
        <v/>
      </c>
      <c r="E355" t="str">
        <f>IF(OR(D355="T", D355="C"),
    _xlfn.XLOOKUP(A355, sbti!A:A, sbti!E:E, ""),
    ""
)</f>
        <v/>
      </c>
      <c r="F355" t="str">
        <f>IF(_xlfn.XLOOKUP(A355, sbti!F:F, sbti!G:G, "")="Targets Set","T",
IF(_xlfn.XLOOKUP(A355, sbti!F:F, sbti!G:G, "")="Committed","C",""))</f>
        <v/>
      </c>
      <c r="G355" t="str">
        <f>IF(OR('sbti evolution '!F355="T", 'sbti evolution '!F355="C"),
    _xlfn.XLOOKUP('sbti evolution '!A355, sbti!F:F, sbti!H:H, ""),
    ""
)</f>
        <v/>
      </c>
      <c r="H355" t="str">
        <f>IFERROR(
    IF(INDEX(sbti!J:J, MATCH(A355, sbti!F:F, 0))&lt;&gt;"", "T",
        IF(INDEX(sbti!K:K, MATCH(A355, sbti!F:F, 0))&lt;&gt;"", "C", "")
    ),
"")</f>
        <v/>
      </c>
      <c r="I355" t="str">
        <f>IFERROR(
    IF(INDEX(sbti!J:J, MATCH(A355, sbti!F:F, 0))&lt;&gt;"", INDEX(sbti!J:J, MATCH(A355, sbti!F:F, 0)),
        IF(INDEX(sbti!K:K, MATCH(A355, sbti!F:F, 0))&lt;&gt;"", INDEX(sbti!K:K, MATCH(A355, sbti!F:F, 0)), "")
    ),
"")</f>
        <v/>
      </c>
      <c r="J355" t="str">
        <f>IF(_xlfn.XLOOKUP(A355, sbti!L:L,sbti!M:M, "")="T","T",
IF(_xlfn.XLOOKUP(A355, sbti!L:L, sbti!M:M, "")="C","C",""))</f>
        <v/>
      </c>
      <c r="K355" t="str">
        <f>IF(OR(J355="T", J355="C"),
    _xlfn.XLOOKUP(A355, sbti!L:L,sbti!N:N),
    ""
)</f>
        <v/>
      </c>
      <c r="L355" t="str">
        <f>IF(_xlfn.XLOOKUP(A355, sbti!L:L,sbti!O:O, "")="s","T",
IF(_xlfn.XLOOKUP(A355, sbti!L:L, sbti!O:O, "")="c","C",""))</f>
        <v/>
      </c>
      <c r="M355" t="str">
        <f>IF(L355="T",_xlfn.XLOOKUP(A355,sbti!L:L,sbti!P:P,""),
IF(L355="C",_xlfn.XLOOKUP(A355,sbti!L:L,sbti!Q:Q,""),
""))</f>
        <v/>
      </c>
      <c r="N355" t="str">
        <f>IF(_xlfn.XLOOKUP(A355, sbti!R:R,sbti!S:S, "")="T","T",
IF(_xlfn.XLOOKUP(A355, sbti!R:R, sbti!S:S, "")="C","C",""))</f>
        <v/>
      </c>
      <c r="O355" t="str">
        <f>IF(OR(N355="T", N355="C"),
    _xlfn.XLOOKUP(A355, sbti!R:R,sbti!T:T),
    ""
)</f>
        <v/>
      </c>
      <c r="P355" t="str">
        <f>IFERROR(
    IF(INDEX(sbti!U:U, MATCH(A355, sbti!R:R, 0))&lt;&gt;"", "T",
        IF(INDEX(sbti!V:V, MATCH(A355, sbti!R:R, 0))&lt;&gt;"", "C", "")
    ),
"")</f>
        <v/>
      </c>
      <c r="Q355" t="str">
        <f>IFERROR(
    IF(INDEX(sbti!U:U, MATCH(A355, sbti!R:R, 0))&lt;&gt;"",
       INDEX(sbti!U:U, MATCH(A355, sbti!R:R, 0)),
       IF(INDEX(sbti!V:V, MATCH(A355, sbti!R:R, 0))&lt;&gt;"",
          INDEX(sbti!V:V, MATCH(A355, sbti!R:R, 0)),
          "")
    ),
"")</f>
        <v/>
      </c>
      <c r="R355" t="str">
        <f>IF(_xlfn.XLOOKUP(A355, sbti!W:W,sbti!X:X, "")="T","T",
IF(_xlfn.XLOOKUP(A355, sbti!W:W, sbti!X:X, "")="C","C",""))</f>
        <v/>
      </c>
      <c r="S355" t="str">
        <f>IF(R355="T",_xlfn.XLOOKUP(A355,sbti!W:W,sbti!Y:Y,""),
IF(R355="C",_xlfn.XLOOKUP(A355,sbti!W:W,sbti!Z:Z,""),
""))</f>
        <v/>
      </c>
    </row>
    <row r="356" spans="1:19">
      <c r="A356" t="str">
        <v>Dow</v>
      </c>
      <c r="B356" t="str">
        <f>IF(_xlfn.XLOOKUP(A356, sbti!A:A,sbti!B:B, "")="Targets Set","T",
IF(_xlfn.XLOOKUP(A356, sbti!A:A, sbti!B:B, "")="Committed","C",""))</f>
        <v/>
      </c>
      <c r="C356" t="str">
        <f>IF(OR(B356="T", B356="C"),
    _xlfn.XLOOKUP(A356, sbti!A:A, sbti!C:C, ""),
    ""
)</f>
        <v/>
      </c>
      <c r="D356" t="str">
        <f>IF(_xlfn.XLOOKUP(A356, sbti!A:A,sbti!D:D, "")="Targets Set","T",
IF(_xlfn.XLOOKUP(A356, sbti!A:A, sbti!D:D, "")="Committed","C",""))</f>
        <v/>
      </c>
      <c r="E356" t="str">
        <f>IF(OR(D356="T", D356="C"),
    _xlfn.XLOOKUP(A356, sbti!A:A, sbti!E:E, ""),
    ""
)</f>
        <v/>
      </c>
      <c r="F356" t="str">
        <f>IF(_xlfn.XLOOKUP(A356, sbti!F:F, sbti!G:G, "")="Targets Set","T",
IF(_xlfn.XLOOKUP(A356, sbti!F:F, sbti!G:G, "")="Committed","C",""))</f>
        <v/>
      </c>
      <c r="G356" t="str">
        <f>IF(OR('sbti evolution '!F356="T", 'sbti evolution '!F356="C"),
    _xlfn.XLOOKUP('sbti evolution '!A356, sbti!F:F, sbti!H:H, ""),
    ""
)</f>
        <v/>
      </c>
      <c r="H356" t="str">
        <f>IFERROR(
    IF(INDEX(sbti!J:J, MATCH(A356, sbti!F:F, 0))&lt;&gt;"", "T",
        IF(INDEX(sbti!K:K, MATCH(A356, sbti!F:F, 0))&lt;&gt;"", "C", "")
    ),
"")</f>
        <v/>
      </c>
      <c r="I356" t="str">
        <f>IFERROR(
    IF(INDEX(sbti!J:J, MATCH(A356, sbti!F:F, 0))&lt;&gt;"", INDEX(sbti!J:J, MATCH(A356, sbti!F:F, 0)),
        IF(INDEX(sbti!K:K, MATCH(A356, sbti!F:F, 0))&lt;&gt;"", INDEX(sbti!K:K, MATCH(A356, sbti!F:F, 0)), "")
    ),
"")</f>
        <v/>
      </c>
      <c r="J356" t="str">
        <f>IF(_xlfn.XLOOKUP(A356, sbti!L:L,sbti!M:M, "")="T","T",
IF(_xlfn.XLOOKUP(A356, sbti!L:L, sbti!M:M, "")="C","C",""))</f>
        <v/>
      </c>
      <c r="K356" t="str">
        <f>IF(OR(J356="T", J356="C"),
    _xlfn.XLOOKUP(A356, sbti!L:L,sbti!N:N),
    ""
)</f>
        <v/>
      </c>
      <c r="L356" t="str">
        <f>IF(_xlfn.XLOOKUP(A356, sbti!L:L,sbti!O:O, "")="s","T",
IF(_xlfn.XLOOKUP(A356, sbti!L:L, sbti!O:O, "")="c","C",""))</f>
        <v/>
      </c>
      <c r="M356" t="str">
        <f>IF(L356="T",_xlfn.XLOOKUP(A356,sbti!L:L,sbti!P:P,""),
IF(L356="C",_xlfn.XLOOKUP(A356,sbti!L:L,sbti!Q:Q,""),
""))</f>
        <v/>
      </c>
      <c r="N356" t="str">
        <f>IF(_xlfn.XLOOKUP(A356, sbti!R:R,sbti!S:S, "")="T","T",
IF(_xlfn.XLOOKUP(A356, sbti!R:R, sbti!S:S, "")="C","C",""))</f>
        <v/>
      </c>
      <c r="O356" t="str">
        <f>IF(OR(N356="T", N356="C"),
    _xlfn.XLOOKUP(A356, sbti!R:R,sbti!T:T),
    ""
)</f>
        <v/>
      </c>
      <c r="P356" t="str">
        <f>IFERROR(
    IF(INDEX(sbti!U:U, MATCH(A356, sbti!R:R, 0))&lt;&gt;"", "T",
        IF(INDEX(sbti!V:V, MATCH(A356, sbti!R:R, 0))&lt;&gt;"", "C", "")
    ),
"")</f>
        <v/>
      </c>
      <c r="Q356" t="str">
        <f>IFERROR(
    IF(INDEX(sbti!U:U, MATCH(A356, sbti!R:R, 0))&lt;&gt;"",
       INDEX(sbti!U:U, MATCH(A356, sbti!R:R, 0)),
       IF(INDEX(sbti!V:V, MATCH(A356, sbti!R:R, 0))&lt;&gt;"",
          INDEX(sbti!V:V, MATCH(A356, sbti!R:R, 0)),
          "")
    ),
"")</f>
        <v/>
      </c>
      <c r="R356" t="str">
        <f>IF(_xlfn.XLOOKUP(A356, sbti!W:W,sbti!X:X, "")="T","T",
IF(_xlfn.XLOOKUP(A356, sbti!W:W, sbti!X:X, "")="C","C",""))</f>
        <v/>
      </c>
      <c r="S356" t="str">
        <f>IF(R356="T",_xlfn.XLOOKUP(A356,sbti!W:W,sbti!Y:Y,""),
IF(R356="C",_xlfn.XLOOKUP(A356,sbti!W:W,sbti!Z:Z,""),
""))</f>
        <v/>
      </c>
    </row>
    <row r="357" spans="1:19">
      <c r="A357" t="str">
        <v>ANZ Group Holdings</v>
      </c>
      <c r="B357" t="str">
        <f>IF(_xlfn.XLOOKUP(A357, sbti!A:A,sbti!B:B, "")="Targets Set","T",
IF(_xlfn.XLOOKUP(A357, sbti!A:A, sbti!B:B, "")="Committed","C",""))</f>
        <v/>
      </c>
      <c r="C357" t="str">
        <f>IF(OR(B357="T", B357="C"),
    _xlfn.XLOOKUP(A357, sbti!A:A, sbti!C:C, ""),
    ""
)</f>
        <v/>
      </c>
      <c r="D357" t="str">
        <f>IF(_xlfn.XLOOKUP(A357, sbti!A:A,sbti!D:D, "")="Targets Set","T",
IF(_xlfn.XLOOKUP(A357, sbti!A:A, sbti!D:D, "")="Committed","C",""))</f>
        <v/>
      </c>
      <c r="E357" t="str">
        <f>IF(OR(D357="T", D357="C"),
    _xlfn.XLOOKUP(A357, sbti!A:A, sbti!E:E, ""),
    ""
)</f>
        <v/>
      </c>
      <c r="F357" t="str">
        <f>IF(_xlfn.XLOOKUP(A357, sbti!F:F, sbti!G:G, "")="Targets Set","T",
IF(_xlfn.XLOOKUP(A357, sbti!F:F, sbti!G:G, "")="Committed","C",""))</f>
        <v/>
      </c>
      <c r="G357" t="str">
        <f>IF(OR('sbti evolution '!F357="T", 'sbti evolution '!F357="C"),
    _xlfn.XLOOKUP('sbti evolution '!A357, sbti!F:F, sbti!H:H, ""),
    ""
)</f>
        <v/>
      </c>
      <c r="H357" t="str">
        <f>IFERROR(
    IF(INDEX(sbti!J:J, MATCH(A357, sbti!F:F, 0))&lt;&gt;"", "T",
        IF(INDEX(sbti!K:K, MATCH(A357, sbti!F:F, 0))&lt;&gt;"", "C", "")
    ),
"")</f>
        <v/>
      </c>
      <c r="I357" t="str">
        <f>IFERROR(
    IF(INDEX(sbti!J:J, MATCH(A357, sbti!F:F, 0))&lt;&gt;"", INDEX(sbti!J:J, MATCH(A357, sbti!F:F, 0)),
        IF(INDEX(sbti!K:K, MATCH(A357, sbti!F:F, 0))&lt;&gt;"", INDEX(sbti!K:K, MATCH(A357, sbti!F:F, 0)), "")
    ),
"")</f>
        <v/>
      </c>
      <c r="J357" t="str">
        <f>IF(_xlfn.XLOOKUP(A357, sbti!L:L,sbti!M:M, "")="T","T",
IF(_xlfn.XLOOKUP(A357, sbti!L:L, sbti!M:M, "")="C","C",""))</f>
        <v/>
      </c>
      <c r="K357" t="str">
        <f>IF(OR(J357="T", J357="C"),
    _xlfn.XLOOKUP(A357, sbti!L:L,sbti!N:N),
    ""
)</f>
        <v/>
      </c>
      <c r="L357" t="str">
        <f>IF(_xlfn.XLOOKUP(A357, sbti!L:L,sbti!O:O, "")="s","T",
IF(_xlfn.XLOOKUP(A357, sbti!L:L, sbti!O:O, "")="c","C",""))</f>
        <v/>
      </c>
      <c r="M357" t="str">
        <f>IF(L357="T",_xlfn.XLOOKUP(A357,sbti!L:L,sbti!P:P,""),
IF(L357="C",_xlfn.XLOOKUP(A357,sbti!L:L,sbti!Q:Q,""),
""))</f>
        <v/>
      </c>
      <c r="N357" t="str">
        <f>IF(_xlfn.XLOOKUP(A357, sbti!R:R,sbti!S:S, "")="T","T",
IF(_xlfn.XLOOKUP(A357, sbti!R:R, sbti!S:S, "")="C","C",""))</f>
        <v/>
      </c>
      <c r="O357" t="str">
        <f>IF(OR(N357="T", N357="C"),
    _xlfn.XLOOKUP(A357, sbti!R:R,sbti!T:T),
    ""
)</f>
        <v/>
      </c>
      <c r="P357" t="str">
        <f>IFERROR(
    IF(INDEX(sbti!U:U, MATCH(A357, sbti!R:R, 0))&lt;&gt;"", "T",
        IF(INDEX(sbti!V:V, MATCH(A357, sbti!R:R, 0))&lt;&gt;"", "C", "")
    ),
"")</f>
        <v/>
      </c>
      <c r="Q357" t="str">
        <f>IFERROR(
    IF(INDEX(sbti!U:U, MATCH(A357, sbti!R:R, 0))&lt;&gt;"",
       INDEX(sbti!U:U, MATCH(A357, sbti!R:R, 0)),
       IF(INDEX(sbti!V:V, MATCH(A357, sbti!R:R, 0))&lt;&gt;"",
          INDEX(sbti!V:V, MATCH(A357, sbti!R:R, 0)),
          "")
    ),
"")</f>
        <v/>
      </c>
      <c r="R357" t="str">
        <f>IF(_xlfn.XLOOKUP(A357, sbti!W:W,sbti!X:X, "")="T","T",
IF(_xlfn.XLOOKUP(A357, sbti!W:W, sbti!X:X, "")="C","C",""))</f>
        <v/>
      </c>
      <c r="S357" t="str">
        <f>IF(R357="T",_xlfn.XLOOKUP(A357,sbti!W:W,sbti!Y:Y,""),
IF(R357="C",_xlfn.XLOOKUP(A357,sbti!W:W,sbti!Z:Z,""),
""))</f>
        <v/>
      </c>
    </row>
    <row r="358" spans="1:19">
      <c r="A358" t="str">
        <v>Continental</v>
      </c>
      <c r="B358" t="str">
        <f>IF(_xlfn.XLOOKUP(A358, sbti!A:A,sbti!B:B, "")="Targets Set","T",
IF(_xlfn.XLOOKUP(A358, sbti!A:A, sbti!B:B, "")="Committed","C",""))</f>
        <v>T</v>
      </c>
      <c r="C358">
        <f>IF(OR(B358="T", B358="C"),
    _xlfn.XLOOKUP(A358, sbti!A:A, sbti!C:C, ""),
    ""
)</f>
        <v>2030</v>
      </c>
      <c r="D358" t="str">
        <f>IF(_xlfn.XLOOKUP(A358, sbti!A:A,sbti!D:D, "")="Targets Set","T",
IF(_xlfn.XLOOKUP(A358, sbti!A:A, sbti!D:D, "")="Committed","C",""))</f>
        <v/>
      </c>
      <c r="E358" t="str">
        <f>IF(OR(D358="T", D358="C"),
    _xlfn.XLOOKUP(A358, sbti!A:A, sbti!E:E, ""),
    ""
)</f>
        <v/>
      </c>
      <c r="F358" t="str">
        <f>IF(_xlfn.XLOOKUP(A358, sbti!F:F, sbti!G:G, "")="Targets Set","T",
IF(_xlfn.XLOOKUP(A358, sbti!F:F, sbti!G:G, "")="Committed","C",""))</f>
        <v>T</v>
      </c>
      <c r="G358">
        <f>IF(OR('sbti evolution '!F358="T", 'sbti evolution '!F358="C"),
    _xlfn.XLOOKUP('sbti evolution '!A358, sbti!F:F, sbti!H:H, ""),
    ""
)</f>
        <v>2030</v>
      </c>
      <c r="H358" t="str">
        <f>IFERROR(
    IF(INDEX(sbti!J:J, MATCH(A358, sbti!F:F, 0))&lt;&gt;"", "T",
        IF(INDEX(sbti!K:K, MATCH(A358, sbti!F:F, 0))&lt;&gt;"", "C", "")
    ),
"")</f>
        <v>C</v>
      </c>
      <c r="I358">
        <f>IFERROR(
    IF(INDEX(sbti!J:J, MATCH(A358, sbti!F:F, 0))&lt;&gt;"", INDEX(sbti!J:J, MATCH(A358, sbti!F:F, 0)),
        IF(INDEX(sbti!K:K, MATCH(A358, sbti!F:F, 0))&lt;&gt;"", INDEX(sbti!K:K, MATCH(A358, sbti!F:F, 0)), "")
    ),
"")</f>
        <v>2020</v>
      </c>
      <c r="J358" t="str">
        <f>IF(_xlfn.XLOOKUP(A358, sbti!L:L,sbti!M:M, "")="T","T",
IF(_xlfn.XLOOKUP(A358, sbti!L:L, sbti!M:M, "")="C","C",""))</f>
        <v>T</v>
      </c>
      <c r="K358">
        <f>IF(OR(J358="T", J358="C"),
    _xlfn.XLOOKUP(A358, sbti!L:L,sbti!N:N),
    ""
)</f>
        <v>2030</v>
      </c>
      <c r="L358" t="str">
        <f>IF(_xlfn.XLOOKUP(A358, sbti!L:L,sbti!O:O, "")="s","T",
IF(_xlfn.XLOOKUP(A358, sbti!L:L, sbti!O:O, "")="c","C",""))</f>
        <v/>
      </c>
      <c r="M358" t="str">
        <f>IF(L358="T",_xlfn.XLOOKUP(A358,sbti!L:L,sbti!P:P,""),
IF(L358="C",_xlfn.XLOOKUP(A358,sbti!L:L,sbti!Q:Q,""),
""))</f>
        <v/>
      </c>
      <c r="N358" t="str">
        <f>IF(_xlfn.XLOOKUP(A358, sbti!R:R,sbti!S:S, "")="T","T",
IF(_xlfn.XLOOKUP(A358, sbti!R:R, sbti!S:S, "")="C","C",""))</f>
        <v>T</v>
      </c>
      <c r="O358">
        <f>IF(OR(N358="T", N358="C"),
    _xlfn.XLOOKUP(A358, sbti!R:R,sbti!T:T),
    ""
)</f>
        <v>2030</v>
      </c>
      <c r="P358" t="str">
        <f>IFERROR(
    IF(INDEX(sbti!U:U, MATCH(A358, sbti!R:R, 0))&lt;&gt;"", "T",
        IF(INDEX(sbti!V:V, MATCH(A358, sbti!R:R, 0))&lt;&gt;"", "C", "")
    ),
"")</f>
        <v>C</v>
      </c>
      <c r="Q358">
        <f>IFERROR(
    IF(INDEX(sbti!U:U, MATCH(A358, sbti!R:R, 0))&lt;&gt;"",
       INDEX(sbti!U:U, MATCH(A358, sbti!R:R, 0)),
       IF(INDEX(sbti!V:V, MATCH(A358, sbti!R:R, 0))&lt;&gt;"",
          INDEX(sbti!V:V, MATCH(A358, sbti!R:R, 0)),
          "")
    ),
"")</f>
        <v>2030</v>
      </c>
      <c r="R358" t="str">
        <f>IF(_xlfn.XLOOKUP(A358, sbti!W:W,sbti!X:X, "")="T","T",
IF(_xlfn.XLOOKUP(A358, sbti!W:W, sbti!X:X, "")="C","C",""))</f>
        <v>T</v>
      </c>
      <c r="S358">
        <f>IF(R358="T",_xlfn.XLOOKUP(A358,sbti!W:W,sbti!Y:Y,""),
IF(R358="C",_xlfn.XLOOKUP(A358,sbti!W:W,sbti!Z:Z,""),
""))</f>
        <v>2030</v>
      </c>
    </row>
    <row r="359" spans="1:19">
      <c r="A359" t="str">
        <v>Commonwealth Bank of Australia</v>
      </c>
      <c r="B359" t="str">
        <f>IF(_xlfn.XLOOKUP(A359, sbti!A:A,sbti!B:B, "")="Targets Set","T",
IF(_xlfn.XLOOKUP(A359, sbti!A:A, sbti!B:B, "")="Committed","C",""))</f>
        <v/>
      </c>
      <c r="C359" t="str">
        <f>IF(OR(B359="T", B359="C"),
    _xlfn.XLOOKUP(A359, sbti!A:A, sbti!C:C, ""),
    ""
)</f>
        <v/>
      </c>
      <c r="D359" t="str">
        <f>IF(_xlfn.XLOOKUP(A359, sbti!A:A,sbti!D:D, "")="Targets Set","T",
IF(_xlfn.XLOOKUP(A359, sbti!A:A, sbti!D:D, "")="Committed","C",""))</f>
        <v/>
      </c>
      <c r="E359" t="str">
        <f>IF(OR(D359="T", D359="C"),
    _xlfn.XLOOKUP(A359, sbti!A:A, sbti!E:E, ""),
    ""
)</f>
        <v/>
      </c>
      <c r="F359" t="str">
        <f>IF(_xlfn.XLOOKUP(A359, sbti!F:F, sbti!G:G, "")="Targets Set","T",
IF(_xlfn.XLOOKUP(A359, sbti!F:F, sbti!G:G, "")="Committed","C",""))</f>
        <v/>
      </c>
      <c r="G359" t="str">
        <f>IF(OR('sbti evolution '!F359="T", 'sbti evolution '!F359="C"),
    _xlfn.XLOOKUP('sbti evolution '!A359, sbti!F:F, sbti!H:H, ""),
    ""
)</f>
        <v/>
      </c>
      <c r="H359" t="str">
        <f>IFERROR(
    IF(INDEX(sbti!J:J, MATCH(A359, sbti!F:F, 0))&lt;&gt;"", "T",
        IF(INDEX(sbti!K:K, MATCH(A359, sbti!F:F, 0))&lt;&gt;"", "C", "")
    ),
"")</f>
        <v/>
      </c>
      <c r="I359" t="str">
        <f>IFERROR(
    IF(INDEX(sbti!J:J, MATCH(A359, sbti!F:F, 0))&lt;&gt;"", INDEX(sbti!J:J, MATCH(A359, sbti!F:F, 0)),
        IF(INDEX(sbti!K:K, MATCH(A359, sbti!F:F, 0))&lt;&gt;"", INDEX(sbti!K:K, MATCH(A359, sbti!F:F, 0)), "")
    ),
"")</f>
        <v/>
      </c>
      <c r="J359" t="str">
        <f>IF(_xlfn.XLOOKUP(A359, sbti!L:L,sbti!M:M, "")="T","T",
IF(_xlfn.XLOOKUP(A359, sbti!L:L, sbti!M:M, "")="C","C",""))</f>
        <v/>
      </c>
      <c r="K359" t="str">
        <f>IF(OR(J359="T", J359="C"),
    _xlfn.XLOOKUP(A359, sbti!L:L,sbti!N:N),
    ""
)</f>
        <v/>
      </c>
      <c r="L359" t="str">
        <f>IF(_xlfn.XLOOKUP(A359, sbti!L:L,sbti!O:O, "")="s","T",
IF(_xlfn.XLOOKUP(A359, sbti!L:L, sbti!O:O, "")="c","C",""))</f>
        <v/>
      </c>
      <c r="M359" t="str">
        <f>IF(L359="T",_xlfn.XLOOKUP(A359,sbti!L:L,sbti!P:P,""),
IF(L359="C",_xlfn.XLOOKUP(A359,sbti!L:L,sbti!Q:Q,""),
""))</f>
        <v/>
      </c>
      <c r="N359" t="str">
        <f>IF(_xlfn.XLOOKUP(A359, sbti!R:R,sbti!S:S, "")="T","T",
IF(_xlfn.XLOOKUP(A359, sbti!R:R, sbti!S:S, "")="C","C",""))</f>
        <v/>
      </c>
      <c r="O359" t="str">
        <f>IF(OR(N359="T", N359="C"),
    _xlfn.XLOOKUP(A359, sbti!R:R,sbti!T:T),
    ""
)</f>
        <v/>
      </c>
      <c r="P359" t="str">
        <f>IFERROR(
    IF(INDEX(sbti!U:U, MATCH(A359, sbti!R:R, 0))&lt;&gt;"", "T",
        IF(INDEX(sbti!V:V, MATCH(A359, sbti!R:R, 0))&lt;&gt;"", "C", "")
    ),
"")</f>
        <v/>
      </c>
      <c r="Q359" t="str">
        <f>IFERROR(
    IF(INDEX(sbti!U:U, MATCH(A359, sbti!R:R, 0))&lt;&gt;"",
       INDEX(sbti!U:U, MATCH(A359, sbti!R:R, 0)),
       IF(INDEX(sbti!V:V, MATCH(A359, sbti!R:R, 0))&lt;&gt;"",
          INDEX(sbti!V:V, MATCH(A359, sbti!R:R, 0)),
          "")
    ),
"")</f>
        <v/>
      </c>
      <c r="R359" t="str">
        <f>IF(_xlfn.XLOOKUP(A359, sbti!W:W,sbti!X:X, "")="T","T",
IF(_xlfn.XLOOKUP(A359, sbti!W:W, sbti!X:X, "")="C","C",""))</f>
        <v/>
      </c>
      <c r="S359" t="str">
        <f>IF(R359="T",_xlfn.XLOOKUP(A359,sbti!W:W,sbti!Y:Y,""),
IF(R359="C",_xlfn.XLOOKUP(A359,sbti!W:W,sbti!Z:Z,""),
""))</f>
        <v/>
      </c>
    </row>
    <row r="360" spans="1:19">
      <c r="A360" t="str">
        <v>Thermo Fisher Scientific</v>
      </c>
      <c r="B360" t="str">
        <f>IF(_xlfn.XLOOKUP(A360, sbti!A:A,sbti!B:B, "")="Targets Set","T",
IF(_xlfn.XLOOKUP(A360, sbti!A:A, sbti!B:B, "")="Committed","C",""))</f>
        <v>T</v>
      </c>
      <c r="C360">
        <f>IF(OR(B360="T", B360="C"),
    _xlfn.XLOOKUP(A360, sbti!A:A, sbti!C:C, ""),
    ""
)</f>
        <v>2030</v>
      </c>
      <c r="D360" t="str">
        <f>IF(_xlfn.XLOOKUP(A360, sbti!A:A,sbti!D:D, "")="Targets Set","T",
IF(_xlfn.XLOOKUP(A360, sbti!A:A, sbti!D:D, "")="Committed","C",""))</f>
        <v>T</v>
      </c>
      <c r="E360">
        <f>IF(OR(D360="T", D360="C"),
    _xlfn.XLOOKUP(A360, sbti!A:A, sbti!E:E, ""),
    ""
)</f>
        <v>2050</v>
      </c>
      <c r="F360" t="str">
        <f>IF(_xlfn.XLOOKUP(A360, sbti!F:F, sbti!G:G, "")="Targets Set","T",
IF(_xlfn.XLOOKUP(A360, sbti!F:F, sbti!G:G, "")="Committed","C",""))</f>
        <v>T</v>
      </c>
      <c r="G360">
        <f>IF(OR('sbti evolution '!F360="T", 'sbti evolution '!F360="C"),
    _xlfn.XLOOKUP('sbti evolution '!A360, sbti!F:F, sbti!H:H, ""),
    ""
)</f>
        <v>2030</v>
      </c>
      <c r="H360" t="str">
        <f>IFERROR(
    IF(INDEX(sbti!J:J, MATCH(A360, sbti!F:F, 0))&lt;&gt;"", "T",
        IF(INDEX(sbti!K:K, MATCH(A360, sbti!F:F, 0))&lt;&gt;"", "C", "")
    ),
"")</f>
        <v>T</v>
      </c>
      <c r="I360">
        <f>IFERROR(
    IF(INDEX(sbti!J:J, MATCH(A360, sbti!F:F, 0))&lt;&gt;"", INDEX(sbti!J:J, MATCH(A360, sbti!F:F, 0)),
        IF(INDEX(sbti!K:K, MATCH(A360, sbti!F:F, 0))&lt;&gt;"", INDEX(sbti!K:K, MATCH(A360, sbti!F:F, 0)), "")
    ),
"")</f>
        <v>2050</v>
      </c>
      <c r="J360" t="str">
        <f>IF(_xlfn.XLOOKUP(A360, sbti!L:L,sbti!M:M, "")="T","T",
IF(_xlfn.XLOOKUP(A360, sbti!L:L, sbti!M:M, "")="C","C",""))</f>
        <v>T</v>
      </c>
      <c r="K360">
        <f>IF(OR(J360="T", J360="C"),
    _xlfn.XLOOKUP(A360, sbti!L:L,sbti!N:N),
    ""
)</f>
        <v>2030</v>
      </c>
      <c r="L360" t="str">
        <f>IF(_xlfn.XLOOKUP(A360, sbti!L:L,sbti!O:O, "")="s","T",
IF(_xlfn.XLOOKUP(A360, sbti!L:L, sbti!O:O, "")="c","C",""))</f>
        <v>T</v>
      </c>
      <c r="M360">
        <f>IF(L360="T",_xlfn.XLOOKUP(A360,sbti!L:L,sbti!P:P,""),
IF(L360="C",_xlfn.XLOOKUP(A360,sbti!L:L,sbti!Q:Q,""),
""))</f>
        <v>2050</v>
      </c>
      <c r="N360" t="str">
        <f>IF(_xlfn.XLOOKUP(A360, sbti!R:R,sbti!S:S, "")="T","T",
IF(_xlfn.XLOOKUP(A360, sbti!R:R, sbti!S:S, "")="C","C",""))</f>
        <v>C</v>
      </c>
      <c r="O360">
        <f>IF(OR(N360="T", N360="C"),
    _xlfn.XLOOKUP(A360, sbti!R:R,sbti!T:T),
    ""
)</f>
        <v>2030</v>
      </c>
      <c r="P360" t="str">
        <f>IFERROR(
    IF(INDEX(sbti!U:U, MATCH(A360, sbti!R:R, 0))&lt;&gt;"", "T",
        IF(INDEX(sbti!V:V, MATCH(A360, sbti!R:R, 0))&lt;&gt;"", "C", "")
    ),
"")</f>
        <v/>
      </c>
      <c r="Q360" t="str">
        <f>IFERROR(
    IF(INDEX(sbti!U:U, MATCH(A360, sbti!R:R, 0))&lt;&gt;"",
       INDEX(sbti!U:U, MATCH(A360, sbti!R:R, 0)),
       IF(INDEX(sbti!V:V, MATCH(A360, sbti!R:R, 0))&lt;&gt;"",
          INDEX(sbti!V:V, MATCH(A360, sbti!R:R, 0)),
          "")
    ),
"")</f>
        <v/>
      </c>
      <c r="R360" t="str">
        <f>IF(_xlfn.XLOOKUP(A360, sbti!W:W,sbti!X:X, "")="T","T",
IF(_xlfn.XLOOKUP(A360, sbti!W:W, sbti!X:X, "")="C","C",""))</f>
        <v>C</v>
      </c>
      <c r="S360">
        <f>IF(R360="T",_xlfn.XLOOKUP(A360,sbti!W:W,sbti!Y:Y,""),
IF(R360="C",_xlfn.XLOOKUP(A360,sbti!W:W,sbti!Z:Z,""),
""))</f>
        <v>2021</v>
      </c>
    </row>
    <row r="361" spans="1:19">
      <c r="A361" t="str">
        <v>Magna International</v>
      </c>
      <c r="B361" t="str">
        <f>IF(_xlfn.XLOOKUP(A361, sbti!A:A,sbti!B:B, "")="Targets Set","T",
IF(_xlfn.XLOOKUP(A361, sbti!A:A, sbti!B:B, "")="Committed","C",""))</f>
        <v>T</v>
      </c>
      <c r="C361">
        <f>IF(OR(B361="T", B361="C"),
    _xlfn.XLOOKUP(A361, sbti!A:A, sbti!C:C, ""),
    ""
)</f>
        <v>2030</v>
      </c>
      <c r="D361" t="str">
        <f>IF(_xlfn.XLOOKUP(A361, sbti!A:A,sbti!D:D, "")="Targets Set","T",
IF(_xlfn.XLOOKUP(A361, sbti!A:A, sbti!D:D, "")="Committed","C",""))</f>
        <v>T</v>
      </c>
      <c r="E361">
        <f>IF(OR(D361="T", D361="C"),
    _xlfn.XLOOKUP(A361, sbti!A:A, sbti!E:E, ""),
    ""
)</f>
        <v>2050</v>
      </c>
      <c r="F361" t="str">
        <f>IF(_xlfn.XLOOKUP(A361, sbti!F:F, sbti!G:G, "")="Targets Set","T",
IF(_xlfn.XLOOKUP(A361, sbti!F:F, sbti!G:G, "")="Committed","C",""))</f>
        <v>T</v>
      </c>
      <c r="G361">
        <f>IF(OR('sbti evolution '!F361="T", 'sbti evolution '!F361="C"),
    _xlfn.XLOOKUP('sbti evolution '!A361, sbti!F:F, sbti!H:H, ""),
    ""
)</f>
        <v>2030</v>
      </c>
      <c r="H361" t="str">
        <f>IFERROR(
    IF(INDEX(sbti!J:J, MATCH(A361, sbti!F:F, 0))&lt;&gt;"", "T",
        IF(INDEX(sbti!K:K, MATCH(A361, sbti!F:F, 0))&lt;&gt;"", "C", "")
    ),
"")</f>
        <v>T</v>
      </c>
      <c r="I361">
        <f>IFERROR(
    IF(INDEX(sbti!J:J, MATCH(A361, sbti!F:F, 0))&lt;&gt;"", INDEX(sbti!J:J, MATCH(A361, sbti!F:F, 0)),
        IF(INDEX(sbti!K:K, MATCH(A361, sbti!F:F, 0))&lt;&gt;"", INDEX(sbti!K:K, MATCH(A361, sbti!F:F, 0)), "")
    ),
"")</f>
        <v>2050</v>
      </c>
      <c r="J361" t="str">
        <f>IF(_xlfn.XLOOKUP(A361, sbti!L:L,sbti!M:M, "")="T","T",
IF(_xlfn.XLOOKUP(A361, sbti!L:L, sbti!M:M, "")="C","C",""))</f>
        <v/>
      </c>
      <c r="K361" t="str">
        <f>IF(OR(J361="T", J361="C"),
    _xlfn.XLOOKUP(A361, sbti!L:L,sbti!N:N),
    ""
)</f>
        <v/>
      </c>
      <c r="L361" t="str">
        <f>IF(_xlfn.XLOOKUP(A361, sbti!L:L,sbti!O:O, "")="s","T",
IF(_xlfn.XLOOKUP(A361, sbti!L:L, sbti!O:O, "")="c","C",""))</f>
        <v/>
      </c>
      <c r="M361" t="str">
        <f>IF(L361="T",_xlfn.XLOOKUP(A361,sbti!L:L,sbti!P:P,""),
IF(L361="C",_xlfn.XLOOKUP(A361,sbti!L:L,sbti!Q:Q,""),
""))</f>
        <v/>
      </c>
      <c r="N361" t="str">
        <f>IF(_xlfn.XLOOKUP(A361, sbti!R:R,sbti!S:S, "")="T","T",
IF(_xlfn.XLOOKUP(A361, sbti!R:R, sbti!S:S, "")="C","C",""))</f>
        <v>C</v>
      </c>
      <c r="O361">
        <f>IF(OR(N361="T", N361="C"),
    _xlfn.XLOOKUP(A361, sbti!R:R,sbti!T:T),
    ""
)</f>
        <v>2030</v>
      </c>
      <c r="P361" t="str">
        <f>IFERROR(
    IF(INDEX(sbti!U:U, MATCH(A361, sbti!R:R, 0))&lt;&gt;"", "T",
        IF(INDEX(sbti!V:V, MATCH(A361, sbti!R:R, 0))&lt;&gt;"", "C", "")
    ),
"")</f>
        <v/>
      </c>
      <c r="Q361" t="str">
        <f>IFERROR(
    IF(INDEX(sbti!U:U, MATCH(A361, sbti!R:R, 0))&lt;&gt;"",
       INDEX(sbti!U:U, MATCH(A361, sbti!R:R, 0)),
       IF(INDEX(sbti!V:V, MATCH(A361, sbti!R:R, 0))&lt;&gt;"",
          INDEX(sbti!V:V, MATCH(A361, sbti!R:R, 0)),
          "")
    ),
"")</f>
        <v/>
      </c>
      <c r="R361" t="str">
        <f>IF(_xlfn.XLOOKUP(A361, sbti!W:W,sbti!X:X, "")="T","T",
IF(_xlfn.XLOOKUP(A361, sbti!W:W, sbti!X:X, "")="C","C",""))</f>
        <v>C</v>
      </c>
      <c r="S361">
        <f>IF(R361="T",_xlfn.XLOOKUP(A361,sbti!W:W,sbti!Y:Y,""),
IF(R361="C",_xlfn.XLOOKUP(A361,sbti!W:W,sbti!Z:Z,""),
""))</f>
        <v>2021</v>
      </c>
    </row>
    <row r="362" spans="1:19">
      <c r="A362" t="str">
        <v>U.S. Bancorp</v>
      </c>
      <c r="B362" t="str">
        <f>IF(_xlfn.XLOOKUP(A362, sbti!A:A,sbti!B:B, "")="Targets Set","T",
IF(_xlfn.XLOOKUP(A362, sbti!A:A, sbti!B:B, "")="Committed","C",""))</f>
        <v/>
      </c>
      <c r="C362" t="str">
        <f>IF(OR(B362="T", B362="C"),
    _xlfn.XLOOKUP(A362, sbti!A:A, sbti!C:C, ""),
    ""
)</f>
        <v/>
      </c>
      <c r="D362" t="str">
        <f>IF(_xlfn.XLOOKUP(A362, sbti!A:A,sbti!D:D, "")="Targets Set","T",
IF(_xlfn.XLOOKUP(A362, sbti!A:A, sbti!D:D, "")="Committed","C",""))</f>
        <v/>
      </c>
      <c r="E362" t="str">
        <f>IF(OR(D362="T", D362="C"),
    _xlfn.XLOOKUP(A362, sbti!A:A, sbti!E:E, ""),
    ""
)</f>
        <v/>
      </c>
      <c r="F362" t="str">
        <f>IF(_xlfn.XLOOKUP(A362, sbti!F:F, sbti!G:G, "")="Targets Set","T",
IF(_xlfn.XLOOKUP(A362, sbti!F:F, sbti!G:G, "")="Committed","C",""))</f>
        <v/>
      </c>
      <c r="G362" t="str">
        <f>IF(OR('sbti evolution '!F362="T", 'sbti evolution '!F362="C"),
    _xlfn.XLOOKUP('sbti evolution '!A362, sbti!F:F, sbti!H:H, ""),
    ""
)</f>
        <v/>
      </c>
      <c r="H362" t="str">
        <f>IFERROR(
    IF(INDEX(sbti!J:J, MATCH(A362, sbti!F:F, 0))&lt;&gt;"", "T",
        IF(INDEX(sbti!K:K, MATCH(A362, sbti!F:F, 0))&lt;&gt;"", "C", "")
    ),
"")</f>
        <v/>
      </c>
      <c r="I362" t="str">
        <f>IFERROR(
    IF(INDEX(sbti!J:J, MATCH(A362, sbti!F:F, 0))&lt;&gt;"", INDEX(sbti!J:J, MATCH(A362, sbti!F:F, 0)),
        IF(INDEX(sbti!K:K, MATCH(A362, sbti!F:F, 0))&lt;&gt;"", INDEX(sbti!K:K, MATCH(A362, sbti!F:F, 0)), "")
    ),
"")</f>
        <v/>
      </c>
      <c r="J362" t="str">
        <f>IF(_xlfn.XLOOKUP(A362, sbti!L:L,sbti!M:M, "")="T","T",
IF(_xlfn.XLOOKUP(A362, sbti!L:L, sbti!M:M, "")="C","C",""))</f>
        <v/>
      </c>
      <c r="K362" t="str">
        <f>IF(OR(J362="T", J362="C"),
    _xlfn.XLOOKUP(A362, sbti!L:L,sbti!N:N),
    ""
)</f>
        <v/>
      </c>
      <c r="L362" t="str">
        <f>IF(_xlfn.XLOOKUP(A362, sbti!L:L,sbti!O:O, "")="s","T",
IF(_xlfn.XLOOKUP(A362, sbti!L:L, sbti!O:O, "")="c","C",""))</f>
        <v/>
      </c>
      <c r="M362" t="str">
        <f>IF(L362="T",_xlfn.XLOOKUP(A362,sbti!L:L,sbti!P:P,""),
IF(L362="C",_xlfn.XLOOKUP(A362,sbti!L:L,sbti!Q:Q,""),
""))</f>
        <v/>
      </c>
      <c r="N362" t="str">
        <f>IF(_xlfn.XLOOKUP(A362, sbti!R:R,sbti!S:S, "")="T","T",
IF(_xlfn.XLOOKUP(A362, sbti!R:R, sbti!S:S, "")="C","C",""))</f>
        <v/>
      </c>
      <c r="O362" t="str">
        <f>IF(OR(N362="T", N362="C"),
    _xlfn.XLOOKUP(A362, sbti!R:R,sbti!T:T),
    ""
)</f>
        <v/>
      </c>
      <c r="P362" t="str">
        <f>IFERROR(
    IF(INDEX(sbti!U:U, MATCH(A362, sbti!R:R, 0))&lt;&gt;"", "T",
        IF(INDEX(sbti!V:V, MATCH(A362, sbti!R:R, 0))&lt;&gt;"", "C", "")
    ),
"")</f>
        <v/>
      </c>
      <c r="Q362" t="str">
        <f>IFERROR(
    IF(INDEX(sbti!U:U, MATCH(A362, sbti!R:R, 0))&lt;&gt;"",
       INDEX(sbti!U:U, MATCH(A362, sbti!R:R, 0)),
       IF(INDEX(sbti!V:V, MATCH(A362, sbti!R:R, 0))&lt;&gt;"",
          INDEX(sbti!V:V, MATCH(A362, sbti!R:R, 0)),
          "")
    ),
"")</f>
        <v/>
      </c>
      <c r="R362" t="str">
        <f>IF(_xlfn.XLOOKUP(A362, sbti!W:W,sbti!X:X, "")="T","T",
IF(_xlfn.XLOOKUP(A362, sbti!W:W, sbti!X:X, "")="C","C",""))</f>
        <v/>
      </c>
      <c r="S362" t="str">
        <f>IF(R362="T",_xlfn.XLOOKUP(A362,sbti!W:W,sbti!Y:Y,""),
IF(R362="C",_xlfn.XLOOKUP(A362,sbti!W:W,sbti!Z:Z,""),
""))</f>
        <v/>
      </c>
    </row>
    <row r="363" spans="1:19">
      <c r="A363" t="str">
        <v>Caixa Econômica Federal</v>
      </c>
      <c r="B363" t="str">
        <f>IF(_xlfn.XLOOKUP(A363, sbti!A:A,sbti!B:B, "")="Targets Set","T",
IF(_xlfn.XLOOKUP(A363, sbti!A:A, sbti!B:B, "")="Committed","C",""))</f>
        <v/>
      </c>
      <c r="C363" t="str">
        <f>IF(OR(B363="T", B363="C"),
    _xlfn.XLOOKUP(A363, sbti!A:A, sbti!C:C, ""),
    ""
)</f>
        <v/>
      </c>
      <c r="D363" t="str">
        <f>IF(_xlfn.XLOOKUP(A363, sbti!A:A,sbti!D:D, "")="Targets Set","T",
IF(_xlfn.XLOOKUP(A363, sbti!A:A, sbti!D:D, "")="Committed","C",""))</f>
        <v/>
      </c>
      <c r="E363" t="str">
        <f>IF(OR(D363="T", D363="C"),
    _xlfn.XLOOKUP(A363, sbti!A:A, sbti!E:E, ""),
    ""
)</f>
        <v/>
      </c>
      <c r="F363" t="str">
        <f>IF(_xlfn.XLOOKUP(A363, sbti!F:F, sbti!G:G, "")="Targets Set","T",
IF(_xlfn.XLOOKUP(A363, sbti!F:F, sbti!G:G, "")="Committed","C",""))</f>
        <v/>
      </c>
      <c r="G363" t="str">
        <f>IF(OR('sbti evolution '!F363="T", 'sbti evolution '!F363="C"),
    _xlfn.XLOOKUP('sbti evolution '!A363, sbti!F:F, sbti!H:H, ""),
    ""
)</f>
        <v/>
      </c>
      <c r="H363" t="str">
        <f>IFERROR(
    IF(INDEX(sbti!J:J, MATCH(A363, sbti!F:F, 0))&lt;&gt;"", "T",
        IF(INDEX(sbti!K:K, MATCH(A363, sbti!F:F, 0))&lt;&gt;"", "C", "")
    ),
"")</f>
        <v/>
      </c>
      <c r="I363" t="str">
        <f>IFERROR(
    IF(INDEX(sbti!J:J, MATCH(A363, sbti!F:F, 0))&lt;&gt;"", INDEX(sbti!J:J, MATCH(A363, sbti!F:F, 0)),
        IF(INDEX(sbti!K:K, MATCH(A363, sbti!F:F, 0))&lt;&gt;"", INDEX(sbti!K:K, MATCH(A363, sbti!F:F, 0)), "")
    ),
"")</f>
        <v/>
      </c>
      <c r="J363" t="str">
        <f>IF(_xlfn.XLOOKUP(A363, sbti!L:L,sbti!M:M, "")="T","T",
IF(_xlfn.XLOOKUP(A363, sbti!L:L, sbti!M:M, "")="C","C",""))</f>
        <v/>
      </c>
      <c r="K363" t="str">
        <f>IF(OR(J363="T", J363="C"),
    _xlfn.XLOOKUP(A363, sbti!L:L,sbti!N:N),
    ""
)</f>
        <v/>
      </c>
      <c r="L363" t="str">
        <f>IF(_xlfn.XLOOKUP(A363, sbti!L:L,sbti!O:O, "")="s","T",
IF(_xlfn.XLOOKUP(A363, sbti!L:L, sbti!O:O, "")="c","C",""))</f>
        <v/>
      </c>
      <c r="M363" t="str">
        <f>IF(L363="T",_xlfn.XLOOKUP(A363,sbti!L:L,sbti!P:P,""),
IF(L363="C",_xlfn.XLOOKUP(A363,sbti!L:L,sbti!Q:Q,""),
""))</f>
        <v/>
      </c>
      <c r="N363" t="str">
        <f>IF(_xlfn.XLOOKUP(A363, sbti!R:R,sbti!S:S, "")="T","T",
IF(_xlfn.XLOOKUP(A363, sbti!R:R, sbti!S:S, "")="C","C",""))</f>
        <v/>
      </c>
      <c r="O363" t="str">
        <f>IF(OR(N363="T", N363="C"),
    _xlfn.XLOOKUP(A363, sbti!R:R,sbti!T:T),
    ""
)</f>
        <v/>
      </c>
      <c r="P363" t="str">
        <f>IFERROR(
    IF(INDEX(sbti!U:U, MATCH(A363, sbti!R:R, 0))&lt;&gt;"", "T",
        IF(INDEX(sbti!V:V, MATCH(A363, sbti!R:R, 0))&lt;&gt;"", "C", "")
    ),
"")</f>
        <v/>
      </c>
      <c r="Q363" t="str">
        <f>IFERROR(
    IF(INDEX(sbti!U:U, MATCH(A363, sbti!R:R, 0))&lt;&gt;"",
       INDEX(sbti!U:U, MATCH(A363, sbti!R:R, 0)),
       IF(INDEX(sbti!V:V, MATCH(A363, sbti!R:R, 0))&lt;&gt;"",
          INDEX(sbti!V:V, MATCH(A363, sbti!R:R, 0)),
          "")
    ),
"")</f>
        <v/>
      </c>
      <c r="R363" t="str">
        <f>IF(_xlfn.XLOOKUP(A363, sbti!W:W,sbti!X:X, "")="T","T",
IF(_xlfn.XLOOKUP(A363, sbti!W:W, sbti!X:X, "")="C","C",""))</f>
        <v/>
      </c>
      <c r="S363" t="str">
        <f>IF(R363="T",_xlfn.XLOOKUP(A363,sbti!W:W,sbti!Y:Y,""),
IF(R363="C",_xlfn.XLOOKUP(A363,sbti!W:W,sbti!Z:Z,""),
""))</f>
        <v/>
      </c>
    </row>
    <row r="364" spans="1:19">
      <c r="A364" t="str">
        <v>Fairfax Financial Holdings</v>
      </c>
      <c r="B364" t="str">
        <f>IF(_xlfn.XLOOKUP(A364, sbti!A:A,sbti!B:B, "")="Targets Set","T",
IF(_xlfn.XLOOKUP(A364, sbti!A:A, sbti!B:B, "")="Committed","C",""))</f>
        <v/>
      </c>
      <c r="C364" t="str">
        <f>IF(OR(B364="T", B364="C"),
    _xlfn.XLOOKUP(A364, sbti!A:A, sbti!C:C, ""),
    ""
)</f>
        <v/>
      </c>
      <c r="D364" t="str">
        <f>IF(_xlfn.XLOOKUP(A364, sbti!A:A,sbti!D:D, "")="Targets Set","T",
IF(_xlfn.XLOOKUP(A364, sbti!A:A, sbti!D:D, "")="Committed","C",""))</f>
        <v/>
      </c>
      <c r="E364" t="str">
        <f>IF(OR(D364="T", D364="C"),
    _xlfn.XLOOKUP(A364, sbti!A:A, sbti!E:E, ""),
    ""
)</f>
        <v/>
      </c>
      <c r="F364" t="str">
        <f>IF(_xlfn.XLOOKUP(A364, sbti!F:F, sbti!G:G, "")="Targets Set","T",
IF(_xlfn.XLOOKUP(A364, sbti!F:F, sbti!G:G, "")="Committed","C",""))</f>
        <v/>
      </c>
      <c r="G364" t="str">
        <f>IF(OR('sbti evolution '!F364="T", 'sbti evolution '!F364="C"),
    _xlfn.XLOOKUP('sbti evolution '!A364, sbti!F:F, sbti!H:H, ""),
    ""
)</f>
        <v/>
      </c>
      <c r="H364" t="str">
        <f>IFERROR(
    IF(INDEX(sbti!J:J, MATCH(A364, sbti!F:F, 0))&lt;&gt;"", "T",
        IF(INDEX(sbti!K:K, MATCH(A364, sbti!F:F, 0))&lt;&gt;"", "C", "")
    ),
"")</f>
        <v/>
      </c>
      <c r="I364" t="str">
        <f>IFERROR(
    IF(INDEX(sbti!J:J, MATCH(A364, sbti!F:F, 0))&lt;&gt;"", INDEX(sbti!J:J, MATCH(A364, sbti!F:F, 0)),
        IF(INDEX(sbti!K:K, MATCH(A364, sbti!F:F, 0))&lt;&gt;"", INDEX(sbti!K:K, MATCH(A364, sbti!F:F, 0)), "")
    ),
"")</f>
        <v/>
      </c>
      <c r="J364" t="str">
        <f>IF(_xlfn.XLOOKUP(A364, sbti!L:L,sbti!M:M, "")="T","T",
IF(_xlfn.XLOOKUP(A364, sbti!L:L, sbti!M:M, "")="C","C",""))</f>
        <v/>
      </c>
      <c r="K364" t="str">
        <f>IF(OR(J364="T", J364="C"),
    _xlfn.XLOOKUP(A364, sbti!L:L,sbti!N:N),
    ""
)</f>
        <v/>
      </c>
      <c r="L364" t="str">
        <f>IF(_xlfn.XLOOKUP(A364, sbti!L:L,sbti!O:O, "")="s","T",
IF(_xlfn.XLOOKUP(A364, sbti!L:L, sbti!O:O, "")="c","C",""))</f>
        <v/>
      </c>
      <c r="M364" t="str">
        <f>IF(L364="T",_xlfn.XLOOKUP(A364,sbti!L:L,sbti!P:P,""),
IF(L364="C",_xlfn.XLOOKUP(A364,sbti!L:L,sbti!Q:Q,""),
""))</f>
        <v/>
      </c>
      <c r="N364" t="str">
        <f>IF(_xlfn.XLOOKUP(A364, sbti!R:R,sbti!S:S, "")="T","T",
IF(_xlfn.XLOOKUP(A364, sbti!R:R, sbti!S:S, "")="C","C",""))</f>
        <v/>
      </c>
      <c r="O364" t="str">
        <f>IF(OR(N364="T", N364="C"),
    _xlfn.XLOOKUP(A364, sbti!R:R,sbti!T:T),
    ""
)</f>
        <v/>
      </c>
      <c r="P364" t="str">
        <f>IFERROR(
    IF(INDEX(sbti!U:U, MATCH(A364, sbti!R:R, 0))&lt;&gt;"", "T",
        IF(INDEX(sbti!V:V, MATCH(A364, sbti!R:R, 0))&lt;&gt;"", "C", "")
    ),
"")</f>
        <v/>
      </c>
      <c r="Q364" t="str">
        <f>IFERROR(
    IF(INDEX(sbti!U:U, MATCH(A364, sbti!R:R, 0))&lt;&gt;"",
       INDEX(sbti!U:U, MATCH(A364, sbti!R:R, 0)),
       IF(INDEX(sbti!V:V, MATCH(A364, sbti!R:R, 0))&lt;&gt;"",
          INDEX(sbti!V:V, MATCH(A364, sbti!R:R, 0)),
          "")
    ),
"")</f>
        <v/>
      </c>
      <c r="R364" t="str">
        <f>IF(_xlfn.XLOOKUP(A364, sbti!W:W,sbti!X:X, "")="T","T",
IF(_xlfn.XLOOKUP(A364, sbti!W:W, sbti!X:X, "")="C","C",""))</f>
        <v/>
      </c>
      <c r="S364" t="str">
        <f>IF(R364="T",_xlfn.XLOOKUP(A364,sbti!W:W,sbti!Y:Y,""),
IF(R364="C",_xlfn.XLOOKUP(A364,sbti!W:W,sbti!Z:Z,""),
""))</f>
        <v/>
      </c>
    </row>
    <row r="365" spans="1:19">
      <c r="A365" t="str">
        <v>J. Sainsbury</v>
      </c>
      <c r="B365" t="str">
        <f>IF(_xlfn.XLOOKUP(A365, sbti!A:A,sbti!B:B, "")="Targets Set","T",
IF(_xlfn.XLOOKUP(A365, sbti!A:A, sbti!B:B, "")="Committed","C",""))</f>
        <v>T</v>
      </c>
      <c r="C365">
        <f>IF(OR(B365="T", B365="C"),
    _xlfn.XLOOKUP(A365, sbti!A:A, sbti!C:C, ""),
    ""
)</f>
        <v>2030</v>
      </c>
      <c r="D365" t="str">
        <f>IF(_xlfn.XLOOKUP(A365, sbti!A:A,sbti!D:D, "")="Targets Set","T",
IF(_xlfn.XLOOKUP(A365, sbti!A:A, sbti!D:D, "")="Committed","C",""))</f>
        <v>T</v>
      </c>
      <c r="E365">
        <f>IF(OR(D365="T", D365="C"),
    _xlfn.XLOOKUP(A365, sbti!A:A, sbti!E:E, ""),
    ""
)</f>
        <v>2050</v>
      </c>
      <c r="F365" t="str">
        <f>IF(_xlfn.XLOOKUP(A365, sbti!F:F, sbti!G:G, "")="Targets Set","T",
IF(_xlfn.XLOOKUP(A365, sbti!F:F, sbti!G:G, "")="Committed","C",""))</f>
        <v>T</v>
      </c>
      <c r="G365">
        <f>IF(OR('sbti evolution '!F365="T", 'sbti evolution '!F365="C"),
    _xlfn.XLOOKUP('sbti evolution '!A365, sbti!F:F, sbti!H:H, ""),
    ""
)</f>
        <v>2030</v>
      </c>
      <c r="H365" t="str">
        <f>IFERROR(
    IF(INDEX(sbti!J:J, MATCH(A365, sbti!F:F, 0))&lt;&gt;"", "T",
        IF(INDEX(sbti!K:K, MATCH(A365, sbti!F:F, 0))&lt;&gt;"", "C", "")
    ),
"")</f>
        <v>T</v>
      </c>
      <c r="I365">
        <f>IFERROR(
    IF(INDEX(sbti!J:J, MATCH(A365, sbti!F:F, 0))&lt;&gt;"", INDEX(sbti!J:J, MATCH(A365, sbti!F:F, 0)),
        IF(INDEX(sbti!K:K, MATCH(A365, sbti!F:F, 0))&lt;&gt;"", INDEX(sbti!K:K, MATCH(A365, sbti!F:F, 0)), "")
    ),
"")</f>
        <v>2050</v>
      </c>
      <c r="J365" t="str">
        <f>IF(_xlfn.XLOOKUP(A365, sbti!L:L,sbti!M:M, "")="T","T",
IF(_xlfn.XLOOKUP(A365, sbti!L:L, sbti!M:M, "")="C","C",""))</f>
        <v>T</v>
      </c>
      <c r="K365">
        <f>IF(OR(J365="T", J365="C"),
    _xlfn.XLOOKUP(A365, sbti!L:L,sbti!N:N),
    ""
)</f>
        <v>2030</v>
      </c>
      <c r="L365" t="str">
        <f>IF(_xlfn.XLOOKUP(A365, sbti!L:L,sbti!O:O, "")="s","T",
IF(_xlfn.XLOOKUP(A365, sbti!L:L, sbti!O:O, "")="c","C",""))</f>
        <v>T</v>
      </c>
      <c r="M365">
        <f>IF(L365="T",_xlfn.XLOOKUP(A365,sbti!L:L,sbti!P:P,""),
IF(L365="C",_xlfn.XLOOKUP(A365,sbti!L:L,sbti!Q:Q,""),
""))</f>
        <v>0</v>
      </c>
      <c r="N365" t="str">
        <f>IF(_xlfn.XLOOKUP(A365, sbti!R:R,sbti!S:S, "")="T","T",
IF(_xlfn.XLOOKUP(A365, sbti!R:R, sbti!S:S, "")="C","C",""))</f>
        <v>T</v>
      </c>
      <c r="O365">
        <f>IF(OR(N365="T", N365="C"),
    _xlfn.XLOOKUP(A365, sbti!R:R,sbti!T:T),
    ""
)</f>
        <v>2030</v>
      </c>
      <c r="P365" t="str">
        <f>IFERROR(
    IF(INDEX(sbti!U:U, MATCH(A365, sbti!R:R, 0))&lt;&gt;"", "T",
        IF(INDEX(sbti!V:V, MATCH(A365, sbti!R:R, 0))&lt;&gt;"", "C", "")
    ),
"")</f>
        <v>C</v>
      </c>
      <c r="Q365">
        <f>IFERROR(
    IF(INDEX(sbti!U:U, MATCH(A365, sbti!R:R, 0))&lt;&gt;"",
       INDEX(sbti!U:U, MATCH(A365, sbti!R:R, 0)),
       IF(INDEX(sbti!V:V, MATCH(A365, sbti!R:R, 0))&lt;&gt;"",
          INDEX(sbti!V:V, MATCH(A365, sbti!R:R, 0)),
          "")
    ),
"")</f>
        <v>2040</v>
      </c>
      <c r="R365" t="str">
        <f>IF(_xlfn.XLOOKUP(A365, sbti!W:W,sbti!X:X, "")="T","T",
IF(_xlfn.XLOOKUP(A365, sbti!W:W, sbti!X:X, "")="C","C",""))</f>
        <v>T</v>
      </c>
      <c r="S365">
        <f>IF(R365="T",_xlfn.XLOOKUP(A365,sbti!W:W,sbti!Y:Y,""),
IF(R365="C",_xlfn.XLOOKUP(A365,sbti!W:W,sbti!Z:Z,""),
""))</f>
        <v>2030</v>
      </c>
    </row>
    <row r="366" spans="1:19">
      <c r="A366" t="str">
        <v>Zijin Mining Group</v>
      </c>
      <c r="B366" t="str">
        <f>IF(_xlfn.XLOOKUP(A366, sbti!A:A,sbti!B:B, "")="Targets Set","T",
IF(_xlfn.XLOOKUP(A366, sbti!A:A, sbti!B:B, "")="Committed","C",""))</f>
        <v/>
      </c>
      <c r="C366" t="str">
        <f>IF(OR(B366="T", B366="C"),
    _xlfn.XLOOKUP(A366, sbti!A:A, sbti!C:C, ""),
    ""
)</f>
        <v/>
      </c>
      <c r="D366" t="str">
        <f>IF(_xlfn.XLOOKUP(A366, sbti!A:A,sbti!D:D, "")="Targets Set","T",
IF(_xlfn.XLOOKUP(A366, sbti!A:A, sbti!D:D, "")="Committed","C",""))</f>
        <v/>
      </c>
      <c r="E366" t="str">
        <f>IF(OR(D366="T", D366="C"),
    _xlfn.XLOOKUP(A366, sbti!A:A, sbti!E:E, ""),
    ""
)</f>
        <v/>
      </c>
      <c r="F366" t="str">
        <f>IF(_xlfn.XLOOKUP(A366, sbti!F:F, sbti!G:G, "")="Targets Set","T",
IF(_xlfn.XLOOKUP(A366, sbti!F:F, sbti!G:G, "")="Committed","C",""))</f>
        <v/>
      </c>
      <c r="G366" t="str">
        <f>IF(OR('sbti evolution '!F366="T", 'sbti evolution '!F366="C"),
    _xlfn.XLOOKUP('sbti evolution '!A366, sbti!F:F, sbti!H:H, ""),
    ""
)</f>
        <v/>
      </c>
      <c r="H366" t="str">
        <f>IFERROR(
    IF(INDEX(sbti!J:J, MATCH(A366, sbti!F:F, 0))&lt;&gt;"", "T",
        IF(INDEX(sbti!K:K, MATCH(A366, sbti!F:F, 0))&lt;&gt;"", "C", "")
    ),
"")</f>
        <v/>
      </c>
      <c r="I366" t="str">
        <f>IFERROR(
    IF(INDEX(sbti!J:J, MATCH(A366, sbti!F:F, 0))&lt;&gt;"", INDEX(sbti!J:J, MATCH(A366, sbti!F:F, 0)),
        IF(INDEX(sbti!K:K, MATCH(A366, sbti!F:F, 0))&lt;&gt;"", INDEX(sbti!K:K, MATCH(A366, sbti!F:F, 0)), "")
    ),
"")</f>
        <v/>
      </c>
      <c r="J366" t="str">
        <f>IF(_xlfn.XLOOKUP(A366, sbti!L:L,sbti!M:M, "")="T","T",
IF(_xlfn.XLOOKUP(A366, sbti!L:L, sbti!M:M, "")="C","C",""))</f>
        <v/>
      </c>
      <c r="K366" t="str">
        <f>IF(OR(J366="T", J366="C"),
    _xlfn.XLOOKUP(A366, sbti!L:L,sbti!N:N),
    ""
)</f>
        <v/>
      </c>
      <c r="L366" t="str">
        <f>IF(_xlfn.XLOOKUP(A366, sbti!L:L,sbti!O:O, "")="s","T",
IF(_xlfn.XLOOKUP(A366, sbti!L:L, sbti!O:O, "")="c","C",""))</f>
        <v/>
      </c>
      <c r="M366" t="str">
        <f>IF(L366="T",_xlfn.XLOOKUP(A366,sbti!L:L,sbti!P:P,""),
IF(L366="C",_xlfn.XLOOKUP(A366,sbti!L:L,sbti!Q:Q,""),
""))</f>
        <v/>
      </c>
      <c r="N366" t="str">
        <f>IF(_xlfn.XLOOKUP(A366, sbti!R:R,sbti!S:S, "")="T","T",
IF(_xlfn.XLOOKUP(A366, sbti!R:R, sbti!S:S, "")="C","C",""))</f>
        <v/>
      </c>
      <c r="O366" t="str">
        <f>IF(OR(N366="T", N366="C"),
    _xlfn.XLOOKUP(A366, sbti!R:R,sbti!T:T),
    ""
)</f>
        <v/>
      </c>
      <c r="P366" t="str">
        <f>IFERROR(
    IF(INDEX(sbti!U:U, MATCH(A366, sbti!R:R, 0))&lt;&gt;"", "T",
        IF(INDEX(sbti!V:V, MATCH(A366, sbti!R:R, 0))&lt;&gt;"", "C", "")
    ),
"")</f>
        <v/>
      </c>
      <c r="Q366" t="str">
        <f>IFERROR(
    IF(INDEX(sbti!U:U, MATCH(A366, sbti!R:R, 0))&lt;&gt;"",
       INDEX(sbti!U:U, MATCH(A366, sbti!R:R, 0)),
       IF(INDEX(sbti!V:V, MATCH(A366, sbti!R:R, 0))&lt;&gt;"",
          INDEX(sbti!V:V, MATCH(A366, sbti!R:R, 0)),
          "")
    ),
"")</f>
        <v/>
      </c>
      <c r="R366" t="str">
        <f>IF(_xlfn.XLOOKUP(A366, sbti!W:W,sbti!X:X, "")="T","T",
IF(_xlfn.XLOOKUP(A366, sbti!W:W, sbti!X:X, "")="C","C",""))</f>
        <v/>
      </c>
      <c r="S366" t="str">
        <f>IF(R366="T",_xlfn.XLOOKUP(A366,sbti!W:W,sbti!Y:Y,""),
IF(R366="C",_xlfn.XLOOKUP(A366,sbti!W:W,sbti!Z:Z,""),
""))</f>
        <v/>
      </c>
    </row>
    <row r="367" spans="1:19">
      <c r="A367" t="str">
        <v>World Kinect</v>
      </c>
      <c r="B367" t="str">
        <f>IF(_xlfn.XLOOKUP(A367, sbti!A:A,sbti!B:B, "")="Targets Set","T",
IF(_xlfn.XLOOKUP(A367, sbti!A:A, sbti!B:B, "")="Committed","C",""))</f>
        <v/>
      </c>
      <c r="C367" t="str">
        <f>IF(OR(B367="T", B367="C"),
    _xlfn.XLOOKUP(A367, sbti!A:A, sbti!C:C, ""),
    ""
)</f>
        <v/>
      </c>
      <c r="D367" t="str">
        <f>IF(_xlfn.XLOOKUP(A367, sbti!A:A,sbti!D:D, "")="Targets Set","T",
IF(_xlfn.XLOOKUP(A367, sbti!A:A, sbti!D:D, "")="Committed","C",""))</f>
        <v/>
      </c>
      <c r="E367" t="str">
        <f>IF(OR(D367="T", D367="C"),
    _xlfn.XLOOKUP(A367, sbti!A:A, sbti!E:E, ""),
    ""
)</f>
        <v/>
      </c>
      <c r="F367" t="str">
        <f>IF(_xlfn.XLOOKUP(A367, sbti!F:F, sbti!G:G, "")="Targets Set","T",
IF(_xlfn.XLOOKUP(A367, sbti!F:F, sbti!G:G, "")="Committed","C",""))</f>
        <v/>
      </c>
      <c r="G367" t="str">
        <f>IF(OR('sbti evolution '!F367="T", 'sbti evolution '!F367="C"),
    _xlfn.XLOOKUP('sbti evolution '!A367, sbti!F:F, sbti!H:H, ""),
    ""
)</f>
        <v/>
      </c>
      <c r="H367" t="str">
        <f>IFERROR(
    IF(INDEX(sbti!J:J, MATCH(A367, sbti!F:F, 0))&lt;&gt;"", "T",
        IF(INDEX(sbti!K:K, MATCH(A367, sbti!F:F, 0))&lt;&gt;"", "C", "")
    ),
"")</f>
        <v/>
      </c>
      <c r="I367" t="str">
        <f>IFERROR(
    IF(INDEX(sbti!J:J, MATCH(A367, sbti!F:F, 0))&lt;&gt;"", INDEX(sbti!J:J, MATCH(A367, sbti!F:F, 0)),
        IF(INDEX(sbti!K:K, MATCH(A367, sbti!F:F, 0))&lt;&gt;"", INDEX(sbti!K:K, MATCH(A367, sbti!F:F, 0)), "")
    ),
"")</f>
        <v/>
      </c>
      <c r="J367" t="str">
        <f>IF(_xlfn.XLOOKUP(A367, sbti!L:L,sbti!M:M, "")="T","T",
IF(_xlfn.XLOOKUP(A367, sbti!L:L, sbti!M:M, "")="C","C",""))</f>
        <v/>
      </c>
      <c r="K367" t="str">
        <f>IF(OR(J367="T", J367="C"),
    _xlfn.XLOOKUP(A367, sbti!L:L,sbti!N:N),
    ""
)</f>
        <v/>
      </c>
      <c r="L367" t="str">
        <f>IF(_xlfn.XLOOKUP(A367, sbti!L:L,sbti!O:O, "")="s","T",
IF(_xlfn.XLOOKUP(A367, sbti!L:L, sbti!O:O, "")="c","C",""))</f>
        <v/>
      </c>
      <c r="M367" t="str">
        <f>IF(L367="T",_xlfn.XLOOKUP(A367,sbti!L:L,sbti!P:P,""),
IF(L367="C",_xlfn.XLOOKUP(A367,sbti!L:L,sbti!Q:Q,""),
""))</f>
        <v/>
      </c>
      <c r="N367" t="str">
        <f>IF(_xlfn.XLOOKUP(A367, sbti!R:R,sbti!S:S, "")="T","T",
IF(_xlfn.XLOOKUP(A367, sbti!R:R, sbti!S:S, "")="C","C",""))</f>
        <v/>
      </c>
      <c r="O367" t="str">
        <f>IF(OR(N367="T", N367="C"),
    _xlfn.XLOOKUP(A367, sbti!R:R,sbti!T:T),
    ""
)</f>
        <v/>
      </c>
      <c r="P367" t="str">
        <f>IFERROR(
    IF(INDEX(sbti!U:U, MATCH(A367, sbti!R:R, 0))&lt;&gt;"", "T",
        IF(INDEX(sbti!V:V, MATCH(A367, sbti!R:R, 0))&lt;&gt;"", "C", "")
    ),
"")</f>
        <v/>
      </c>
      <c r="Q367" t="str">
        <f>IFERROR(
    IF(INDEX(sbti!U:U, MATCH(A367, sbti!R:R, 0))&lt;&gt;"",
       INDEX(sbti!U:U, MATCH(A367, sbti!R:R, 0)),
       IF(INDEX(sbti!V:V, MATCH(A367, sbti!R:R, 0))&lt;&gt;"",
          INDEX(sbti!V:V, MATCH(A367, sbti!R:R, 0)),
          "")
    ),
"")</f>
        <v/>
      </c>
      <c r="R367" t="str">
        <f>IF(_xlfn.XLOOKUP(A367, sbti!W:W,sbti!X:X, "")="T","T",
IF(_xlfn.XLOOKUP(A367, sbti!W:W, sbti!X:X, "")="C","C",""))</f>
        <v/>
      </c>
      <c r="S367" t="str">
        <f>IF(R367="T",_xlfn.XLOOKUP(A367,sbti!W:W,sbti!Y:Y,""),
IF(R367="C",_xlfn.XLOOKUP(A367,sbti!W:W,sbti!Z:Z,""),
""))</f>
        <v/>
      </c>
    </row>
    <row r="368" spans="1:19">
      <c r="A368" t="str">
        <v>X5 Retail Group</v>
      </c>
      <c r="B368" t="str">
        <f>IF(_xlfn.XLOOKUP(A368, sbti!A:A,sbti!B:B, "")="Targets Set","T",
IF(_xlfn.XLOOKUP(A368, sbti!A:A, sbti!B:B, "")="Committed","C",""))</f>
        <v>C</v>
      </c>
      <c r="C368">
        <f>IF(OR(B368="T", B368="C"),
    _xlfn.XLOOKUP(A368, sbti!A:A, sbti!C:C, ""),
    ""
)</f>
        <v>2030</v>
      </c>
      <c r="D368" t="str">
        <f>IF(_xlfn.XLOOKUP(A368, sbti!A:A,sbti!D:D, "")="Targets Set","T",
IF(_xlfn.XLOOKUP(A368, sbti!A:A, sbti!D:D, "")="Committed","C",""))</f>
        <v/>
      </c>
      <c r="E368" t="str">
        <f>IF(OR(D368="T", D368="C"),
    _xlfn.XLOOKUP(A368, sbti!A:A, sbti!E:E, ""),
    ""
)</f>
        <v/>
      </c>
      <c r="F368" t="str">
        <f>IF(_xlfn.XLOOKUP(A368, sbti!F:F, sbti!G:G, "")="Targets Set","T",
IF(_xlfn.XLOOKUP(A368, sbti!F:F, sbti!G:G, "")="Committed","C",""))</f>
        <v>C</v>
      </c>
      <c r="G368">
        <f>IF(OR('sbti evolution '!F368="T", 'sbti evolution '!F368="C"),
    _xlfn.XLOOKUP('sbti evolution '!A368, sbti!F:F, sbti!H:H, ""),
    ""
)</f>
        <v>2030</v>
      </c>
      <c r="H368" t="str">
        <f>IFERROR(
    IF(INDEX(sbti!J:J, MATCH(A368, sbti!F:F, 0))&lt;&gt;"", "T",
        IF(INDEX(sbti!K:K, MATCH(A368, sbti!F:F, 0))&lt;&gt;"", "C", "")
    ),
"")</f>
        <v>C</v>
      </c>
      <c r="I368">
        <f>IFERROR(
    IF(INDEX(sbti!J:J, MATCH(A368, sbti!F:F, 0))&lt;&gt;"", INDEX(sbti!J:J, MATCH(A368, sbti!F:F, 0)),
        IF(INDEX(sbti!K:K, MATCH(A368, sbti!F:F, 0))&lt;&gt;"", INDEX(sbti!K:K, MATCH(A368, sbti!F:F, 0)), "")
    ),
"")</f>
        <v>2020</v>
      </c>
      <c r="J368" t="str">
        <f>IF(_xlfn.XLOOKUP(A368, sbti!L:L,sbti!M:M, "")="T","T",
IF(_xlfn.XLOOKUP(A368, sbti!L:L, sbti!M:M, "")="C","C",""))</f>
        <v>C</v>
      </c>
      <c r="K368">
        <f>IF(OR(J368="T", J368="C"),
    _xlfn.XLOOKUP(A368, sbti!L:L,sbti!N:N),
    ""
)</f>
        <v>2030</v>
      </c>
      <c r="L368" t="str">
        <f>IF(_xlfn.XLOOKUP(A368, sbti!L:L,sbti!O:O, "")="s","T",
IF(_xlfn.XLOOKUP(A368, sbti!L:L, sbti!O:O, "")="c","C",""))</f>
        <v/>
      </c>
      <c r="M368" t="str">
        <f>IF(L368="T",_xlfn.XLOOKUP(A368,sbti!L:L,sbti!P:P,""),
IF(L368="C",_xlfn.XLOOKUP(A368,sbti!L:L,sbti!Q:Q,""),
""))</f>
        <v/>
      </c>
      <c r="N368" t="str">
        <f>IF(_xlfn.XLOOKUP(A368, sbti!R:R,sbti!S:S, "")="T","T",
IF(_xlfn.XLOOKUP(A368, sbti!R:R, sbti!S:S, "")="C","C",""))</f>
        <v>C</v>
      </c>
      <c r="O368">
        <f>IF(OR(N368="T", N368="C"),
    _xlfn.XLOOKUP(A368, sbti!R:R,sbti!T:T),
    ""
)</f>
        <v>2030</v>
      </c>
      <c r="P368" t="str">
        <f>IFERROR(
    IF(INDEX(sbti!U:U, MATCH(A368, sbti!R:R, 0))&lt;&gt;"", "T",
        IF(INDEX(sbti!V:V, MATCH(A368, sbti!R:R, 0))&lt;&gt;"", "C", "")
    ),
"")</f>
        <v/>
      </c>
      <c r="Q368" t="str">
        <f>IFERROR(
    IF(INDEX(sbti!U:U, MATCH(A368, sbti!R:R, 0))&lt;&gt;"",
       INDEX(sbti!U:U, MATCH(A368, sbti!R:R, 0)),
       IF(INDEX(sbti!V:V, MATCH(A368, sbti!R:R, 0))&lt;&gt;"",
          INDEX(sbti!V:V, MATCH(A368, sbti!R:R, 0)),
          "")
    ),
"")</f>
        <v/>
      </c>
      <c r="R368" t="str">
        <f>IF(_xlfn.XLOOKUP(A368, sbti!W:W,sbti!X:X, "")="T","T",
IF(_xlfn.XLOOKUP(A368, sbti!W:W, sbti!X:X, "")="C","C",""))</f>
        <v>C</v>
      </c>
      <c r="S368">
        <f>IF(R368="T",_xlfn.XLOOKUP(A368,sbti!W:W,sbti!Y:Y,""),
IF(R368="C",_xlfn.XLOOKUP(A368,sbti!W:W,sbti!Z:Z,""),
""))</f>
        <v>2020</v>
      </c>
    </row>
    <row r="369" spans="1:19">
      <c r="A369" t="str">
        <v>Novo Nordisk</v>
      </c>
      <c r="B369" t="str">
        <f>IF(_xlfn.XLOOKUP(A369, sbti!A:A,sbti!B:B, "")="Targets Set","T",
IF(_xlfn.XLOOKUP(A369, sbti!A:A, sbti!B:B, "")="Committed","C",""))</f>
        <v/>
      </c>
      <c r="C369" t="str">
        <f>IF(OR(B369="T", B369="C"),
    _xlfn.XLOOKUP(A369, sbti!A:A, sbti!C:C, ""),
    ""
)</f>
        <v/>
      </c>
      <c r="D369" t="str">
        <f>IF(_xlfn.XLOOKUP(A369, sbti!A:A,sbti!D:D, "")="Targets Set","T",
IF(_xlfn.XLOOKUP(A369, sbti!A:A, sbti!D:D, "")="Committed","C",""))</f>
        <v/>
      </c>
      <c r="E369" t="str">
        <f>IF(OR(D369="T", D369="C"),
    _xlfn.XLOOKUP(A369, sbti!A:A, sbti!E:E, ""),
    ""
)</f>
        <v/>
      </c>
      <c r="F369" t="str">
        <f>IF(_xlfn.XLOOKUP(A369, sbti!F:F, sbti!G:G, "")="Targets Set","T",
IF(_xlfn.XLOOKUP(A369, sbti!F:F, sbti!G:G, "")="Committed","C",""))</f>
        <v>T</v>
      </c>
      <c r="G369">
        <f>IF(OR('sbti evolution '!F369="T", 'sbti evolution '!F369="C"),
    _xlfn.XLOOKUP('sbti evolution '!A369, sbti!F:F, sbti!H:H, ""),
    ""
)</f>
        <v>2030</v>
      </c>
      <c r="H369" t="str">
        <f>IFERROR(
    IF(INDEX(sbti!J:J, MATCH(A369, sbti!F:F, 0))&lt;&gt;"", "T",
        IF(INDEX(sbti!K:K, MATCH(A369, sbti!F:F, 0))&lt;&gt;"", "C", "")
    ),
"")</f>
        <v>C</v>
      </c>
      <c r="I369">
        <f>IFERROR(
    IF(INDEX(sbti!J:J, MATCH(A369, sbti!F:F, 0))&lt;&gt;"", INDEX(sbti!J:J, MATCH(A369, sbti!F:F, 0)),
        IF(INDEX(sbti!K:K, MATCH(A369, sbti!F:F, 0))&lt;&gt;"", INDEX(sbti!K:K, MATCH(A369, sbti!F:F, 0)), "")
    ),
"")</f>
        <v>2021</v>
      </c>
      <c r="J369" t="str">
        <f>IF(_xlfn.XLOOKUP(A369, sbti!L:L,sbti!M:M, "")="T","T",
IF(_xlfn.XLOOKUP(A369, sbti!L:L, sbti!M:M, "")="C","C",""))</f>
        <v/>
      </c>
      <c r="K369" t="str">
        <f>IF(OR(J369="T", J369="C"),
    _xlfn.XLOOKUP(A369, sbti!L:L,sbti!N:N),
    ""
)</f>
        <v/>
      </c>
      <c r="L369" t="str">
        <f>IF(_xlfn.XLOOKUP(A369, sbti!L:L,sbti!O:O, "")="s","T",
IF(_xlfn.XLOOKUP(A369, sbti!L:L, sbti!O:O, "")="c","C",""))</f>
        <v/>
      </c>
      <c r="M369" t="str">
        <f>IF(L369="T",_xlfn.XLOOKUP(A369,sbti!L:L,sbti!P:P,""),
IF(L369="C",_xlfn.XLOOKUP(A369,sbti!L:L,sbti!Q:Q,""),
""))</f>
        <v/>
      </c>
      <c r="N369" t="str">
        <f>IF(_xlfn.XLOOKUP(A369, sbti!R:R,sbti!S:S, "")="T","T",
IF(_xlfn.XLOOKUP(A369, sbti!R:R, sbti!S:S, "")="C","C",""))</f>
        <v/>
      </c>
      <c r="O369" t="str">
        <f>IF(OR(N369="T", N369="C"),
    _xlfn.XLOOKUP(A369, sbti!R:R,sbti!T:T),
    ""
)</f>
        <v/>
      </c>
      <c r="P369" t="str">
        <f>IFERROR(
    IF(INDEX(sbti!U:U, MATCH(A369, sbti!R:R, 0))&lt;&gt;"", "T",
        IF(INDEX(sbti!V:V, MATCH(A369, sbti!R:R, 0))&lt;&gt;"", "C", "")
    ),
"")</f>
        <v/>
      </c>
      <c r="Q369" t="str">
        <f>IFERROR(
    IF(INDEX(sbti!U:U, MATCH(A369, sbti!R:R, 0))&lt;&gt;"",
       INDEX(sbti!U:U, MATCH(A369, sbti!R:R, 0)),
       IF(INDEX(sbti!V:V, MATCH(A369, sbti!R:R, 0))&lt;&gt;"",
          INDEX(sbti!V:V, MATCH(A369, sbti!R:R, 0)),
          "")
    ),
"")</f>
        <v/>
      </c>
      <c r="R369" t="str">
        <f>IF(_xlfn.XLOOKUP(A369, sbti!W:W,sbti!X:X, "")="T","T",
IF(_xlfn.XLOOKUP(A369, sbti!W:W, sbti!X:X, "")="C","C",""))</f>
        <v/>
      </c>
      <c r="S369" t="str">
        <f>IF(R369="T",_xlfn.XLOOKUP(A369,sbti!W:W,sbti!Y:Y,""),
IF(R369="C",_xlfn.XLOOKUP(A369,sbti!W:W,sbti!Z:Z,""),
""))</f>
        <v/>
      </c>
    </row>
    <row r="370" spans="1:19">
      <c r="A370" t="str">
        <v>Olam Group</v>
      </c>
      <c r="B370" t="str">
        <f>IF(_xlfn.XLOOKUP(A370, sbti!A:A,sbti!B:B, "")="Targets Set","T",
IF(_xlfn.XLOOKUP(A370, sbti!A:A, sbti!B:B, "")="Committed","C",""))</f>
        <v>T</v>
      </c>
      <c r="C370">
        <f>IF(OR(B370="T", B370="C"),
    _xlfn.XLOOKUP(A370, sbti!A:A, sbti!C:C, ""),
    ""
)</f>
        <v>2030</v>
      </c>
      <c r="D370" t="str">
        <f>IF(_xlfn.XLOOKUP(A370, sbti!A:A,sbti!D:D, "")="Targets Set","T",
IF(_xlfn.XLOOKUP(A370, sbti!A:A, sbti!D:D, "")="Committed","C",""))</f>
        <v/>
      </c>
      <c r="E370" t="str">
        <f>IF(OR(D370="T", D370="C"),
    _xlfn.XLOOKUP(A370, sbti!A:A, sbti!E:E, ""),
    ""
)</f>
        <v/>
      </c>
      <c r="F370" t="str">
        <f>IF(_xlfn.XLOOKUP(A370, sbti!F:F, sbti!G:G, "")="Targets Set","T",
IF(_xlfn.XLOOKUP(A370, sbti!F:F, sbti!G:G, "")="Committed","C",""))</f>
        <v>T</v>
      </c>
      <c r="G370">
        <f>IF(OR('sbti evolution '!F370="T", 'sbti evolution '!F370="C"),
    _xlfn.XLOOKUP('sbti evolution '!A370, sbti!F:F, sbti!H:H, ""),
    ""
)</f>
        <v>2030</v>
      </c>
      <c r="H370" t="str">
        <f>IFERROR(
    IF(INDEX(sbti!J:J, MATCH(A370, sbti!F:F, 0))&lt;&gt;"", "T",
        IF(INDEX(sbti!K:K, MATCH(A370, sbti!F:F, 0))&lt;&gt;"", "C", "")
    ),
"")</f>
        <v>C</v>
      </c>
      <c r="I370">
        <f>IFERROR(
    IF(INDEX(sbti!J:J, MATCH(A370, sbti!F:F, 0))&lt;&gt;"", INDEX(sbti!J:J, MATCH(A370, sbti!F:F, 0)),
        IF(INDEX(sbti!K:K, MATCH(A370, sbti!F:F, 0))&lt;&gt;"", INDEX(sbti!K:K, MATCH(A370, sbti!F:F, 0)), "")
    ),
"")</f>
        <v>2019</v>
      </c>
      <c r="J370" t="str">
        <f>IF(_xlfn.XLOOKUP(A370, sbti!L:L,sbti!M:M, "")="T","T",
IF(_xlfn.XLOOKUP(A370, sbti!L:L, sbti!M:M, "")="C","C",""))</f>
        <v>T</v>
      </c>
      <c r="K370">
        <f>IF(OR(J370="T", J370="C"),
    _xlfn.XLOOKUP(A370, sbti!L:L,sbti!N:N),
    ""
)</f>
        <v>2030</v>
      </c>
      <c r="L370" t="str">
        <f>IF(_xlfn.XLOOKUP(A370, sbti!L:L,sbti!O:O, "")="s","T",
IF(_xlfn.XLOOKUP(A370, sbti!L:L, sbti!O:O, "")="c","C",""))</f>
        <v/>
      </c>
      <c r="M370" t="str">
        <f>IF(L370="T",_xlfn.XLOOKUP(A370,sbti!L:L,sbti!P:P,""),
IF(L370="C",_xlfn.XLOOKUP(A370,sbti!L:L,sbti!Q:Q,""),
""))</f>
        <v/>
      </c>
      <c r="N370" t="str">
        <f>IF(_xlfn.XLOOKUP(A370, sbti!R:R,sbti!S:S, "")="T","T",
IF(_xlfn.XLOOKUP(A370, sbti!R:R, sbti!S:S, "")="C","C",""))</f>
        <v>T</v>
      </c>
      <c r="O370">
        <f>IF(OR(N370="T", N370="C"),
    _xlfn.XLOOKUP(A370, sbti!R:R,sbti!T:T),
    ""
)</f>
        <v>2030</v>
      </c>
      <c r="P370" t="str">
        <f>IFERROR(
    IF(INDEX(sbti!U:U, MATCH(A370, sbti!R:R, 0))&lt;&gt;"", "T",
        IF(INDEX(sbti!V:V, MATCH(A370, sbti!R:R, 0))&lt;&gt;"", "C", "")
    ),
"")</f>
        <v>C</v>
      </c>
      <c r="Q370">
        <f>IFERROR(
    IF(INDEX(sbti!U:U, MATCH(A370, sbti!R:R, 0))&lt;&gt;"",
       INDEX(sbti!U:U, MATCH(A370, sbti!R:R, 0)),
       IF(INDEX(sbti!V:V, MATCH(A370, sbti!R:R, 0))&lt;&gt;"",
          INDEX(sbti!V:V, MATCH(A370, sbti!R:R, 0)),
          "")
    ),
"")</f>
        <v>2030</v>
      </c>
      <c r="R370" t="str">
        <f>IF(_xlfn.XLOOKUP(A370, sbti!W:W,sbti!X:X, "")="T","T",
IF(_xlfn.XLOOKUP(A370, sbti!W:W, sbti!X:X, "")="C","C",""))</f>
        <v/>
      </c>
      <c r="S370" t="str">
        <f>IF(R370="T",_xlfn.XLOOKUP(A370,sbti!W:W,sbti!Y:Y,""),
IF(R370="C",_xlfn.XLOOKUP(A370,sbti!W:W,sbti!Z:Z,""),
""))</f>
        <v/>
      </c>
    </row>
    <row r="371" spans="1:19">
      <c r="A371" t="str">
        <v>Compass Group</v>
      </c>
      <c r="B371" t="str">
        <f>IF(_xlfn.XLOOKUP(A371, sbti!A:A,sbti!B:B, "")="Targets Set","T",
IF(_xlfn.XLOOKUP(A371, sbti!A:A, sbti!B:B, "")="Committed","C",""))</f>
        <v>T</v>
      </c>
      <c r="C371">
        <f>IF(OR(B371="T", B371="C"),
    _xlfn.XLOOKUP(A371, sbti!A:A, sbti!C:C, ""),
    ""
)</f>
        <v>2030</v>
      </c>
      <c r="D371" t="str">
        <f>IF(_xlfn.XLOOKUP(A371, sbti!A:A,sbti!D:D, "")="Targets Set","T",
IF(_xlfn.XLOOKUP(A371, sbti!A:A, sbti!D:D, "")="Committed","C",""))</f>
        <v>T</v>
      </c>
      <c r="E371">
        <f>IF(OR(D371="T", D371="C"),
    _xlfn.XLOOKUP(A371, sbti!A:A, sbti!E:E, ""),
    ""
)</f>
        <v>2050</v>
      </c>
      <c r="F371" t="str">
        <f>IF(_xlfn.XLOOKUP(A371, sbti!F:F, sbti!G:G, "")="Targets Set","T",
IF(_xlfn.XLOOKUP(A371, sbti!F:F, sbti!G:G, "")="Committed","C",""))</f>
        <v>T</v>
      </c>
      <c r="G371">
        <f>IF(OR('sbti evolution '!F371="T", 'sbti evolution '!F371="C"),
    _xlfn.XLOOKUP('sbti evolution '!A371, sbti!F:F, sbti!H:H, ""),
    ""
)</f>
        <v>2030</v>
      </c>
      <c r="H371" t="str">
        <f>IFERROR(
    IF(INDEX(sbti!J:J, MATCH(A371, sbti!F:F, 0))&lt;&gt;"", "T",
        IF(INDEX(sbti!K:K, MATCH(A371, sbti!F:F, 0))&lt;&gt;"", "C", "")
    ),
"")</f>
        <v>C</v>
      </c>
      <c r="I371">
        <f>IFERROR(
    IF(INDEX(sbti!J:J, MATCH(A371, sbti!F:F, 0))&lt;&gt;"", INDEX(sbti!J:J, MATCH(A371, sbti!F:F, 0)),
        IF(INDEX(sbti!K:K, MATCH(A371, sbti!F:F, 0))&lt;&gt;"", INDEX(sbti!K:K, MATCH(A371, sbti!F:F, 0)), "")
    ),
"")</f>
        <v>2021</v>
      </c>
      <c r="J371" t="str">
        <f>IF(_xlfn.XLOOKUP(A371, sbti!L:L,sbti!M:M, "")="T","T",
IF(_xlfn.XLOOKUP(A371, sbti!L:L, sbti!M:M, "")="C","C",""))</f>
        <v>T</v>
      </c>
      <c r="K371">
        <f>IF(OR(J371="T", J371="C"),
    _xlfn.XLOOKUP(A371, sbti!L:L,sbti!N:N),
    ""
)</f>
        <v>2030</v>
      </c>
      <c r="L371" t="str">
        <f>IF(_xlfn.XLOOKUP(A371, sbti!L:L,sbti!O:O, "")="s","T",
IF(_xlfn.XLOOKUP(A371, sbti!L:L, sbti!O:O, "")="c","C",""))</f>
        <v/>
      </c>
      <c r="M371" t="str">
        <f>IF(L371="T",_xlfn.XLOOKUP(A371,sbti!L:L,sbti!P:P,""),
IF(L371="C",_xlfn.XLOOKUP(A371,sbti!L:L,sbti!Q:Q,""),
""))</f>
        <v/>
      </c>
      <c r="N371" t="str">
        <f>IF(_xlfn.XLOOKUP(A371, sbti!R:R,sbti!S:S, "")="T","T",
IF(_xlfn.XLOOKUP(A371, sbti!R:R, sbti!S:S, "")="C","C",""))</f>
        <v/>
      </c>
      <c r="O371" t="str">
        <f>IF(OR(N371="T", N371="C"),
    _xlfn.XLOOKUP(A371, sbti!R:R,sbti!T:T),
    ""
)</f>
        <v/>
      </c>
      <c r="P371" t="str">
        <f>IFERROR(
    IF(INDEX(sbti!U:U, MATCH(A371, sbti!R:R, 0))&lt;&gt;"", "T",
        IF(INDEX(sbti!V:V, MATCH(A371, sbti!R:R, 0))&lt;&gt;"", "C", "")
    ),
"")</f>
        <v/>
      </c>
      <c r="Q371" t="str">
        <f>IFERROR(
    IF(INDEX(sbti!U:U, MATCH(A371, sbti!R:R, 0))&lt;&gt;"",
       INDEX(sbti!U:U, MATCH(A371, sbti!R:R, 0)),
       IF(INDEX(sbti!V:V, MATCH(A371, sbti!R:R, 0))&lt;&gt;"",
          INDEX(sbti!V:V, MATCH(A371, sbti!R:R, 0)),
          "")
    ),
"")</f>
        <v/>
      </c>
      <c r="R371" t="str">
        <f>IF(_xlfn.XLOOKUP(A371, sbti!W:W,sbti!X:X, "")="T","T",
IF(_xlfn.XLOOKUP(A371, sbti!W:W, sbti!X:X, "")="C","C",""))</f>
        <v>C</v>
      </c>
      <c r="S371">
        <f>IF(R371="T",_xlfn.XLOOKUP(A371,sbti!W:W,sbti!Y:Y,""),
IF(R371="C",_xlfn.XLOOKUP(A371,sbti!W:W,sbti!Z:Z,""),
""))</f>
        <v>2019</v>
      </c>
    </row>
    <row r="372" spans="1:19">
      <c r="A372" t="str">
        <v>Hyundai Mobis</v>
      </c>
      <c r="B372" t="str">
        <f>IF(_xlfn.XLOOKUP(A372, sbti!A:A,sbti!B:B, "")="Targets Set","T",
IF(_xlfn.XLOOKUP(A372, sbti!A:A, sbti!B:B, "")="Committed","C",""))</f>
        <v>T</v>
      </c>
      <c r="C372">
        <f>IF(OR(B372="T", B372="C"),
    _xlfn.XLOOKUP(A372, sbti!A:A, sbti!C:C, ""),
    ""
)</f>
        <v>2030</v>
      </c>
      <c r="D372" t="str">
        <f>IF(_xlfn.XLOOKUP(A372, sbti!A:A,sbti!D:D, "")="Targets Set","T",
IF(_xlfn.XLOOKUP(A372, sbti!A:A, sbti!D:D, "")="Committed","C",""))</f>
        <v>C</v>
      </c>
      <c r="E372">
        <f>IF(OR(D372="T", D372="C"),
    _xlfn.XLOOKUP(A372, sbti!A:A, sbti!E:E, ""),
    ""
)</f>
        <v>0</v>
      </c>
      <c r="F372" t="str">
        <f>IF(_xlfn.XLOOKUP(A372, sbti!F:F, sbti!G:G, "")="Targets Set","T",
IF(_xlfn.XLOOKUP(A372, sbti!F:F, sbti!G:G, "")="Committed","C",""))</f>
        <v>C</v>
      </c>
      <c r="G372">
        <f>IF(OR('sbti evolution '!F372="T", 'sbti evolution '!F372="C"),
    _xlfn.XLOOKUP('sbti evolution '!A372, sbti!F:F, sbti!H:H, ""),
    ""
)</f>
        <v>2030</v>
      </c>
      <c r="H372" t="str">
        <f>IFERROR(
    IF(INDEX(sbti!J:J, MATCH(A372, sbti!F:F, 0))&lt;&gt;"", "T",
        IF(INDEX(sbti!K:K, MATCH(A372, sbti!F:F, 0))&lt;&gt;"", "C", "")
    ),
"")</f>
        <v>C</v>
      </c>
      <c r="I372">
        <f>IFERROR(
    IF(INDEX(sbti!J:J, MATCH(A372, sbti!F:F, 0))&lt;&gt;"", INDEX(sbti!J:J, MATCH(A372, sbti!F:F, 0)),
        IF(INDEX(sbti!K:K, MATCH(A372, sbti!F:F, 0))&lt;&gt;"", INDEX(sbti!K:K, MATCH(A372, sbti!F:F, 0)), "")
    ),
"")</f>
        <v>2021</v>
      </c>
      <c r="J372" t="str">
        <f>IF(_xlfn.XLOOKUP(A372, sbti!L:L,sbti!M:M, "")="T","T",
IF(_xlfn.XLOOKUP(A372, sbti!L:L, sbti!M:M, "")="C","C",""))</f>
        <v>C</v>
      </c>
      <c r="K372">
        <f>IF(OR(J372="T", J372="C"),
    _xlfn.XLOOKUP(A372, sbti!L:L,sbti!N:N),
    ""
)</f>
        <v>2030</v>
      </c>
      <c r="L372" t="str">
        <f>IF(_xlfn.XLOOKUP(A372, sbti!L:L,sbti!O:O, "")="s","T",
IF(_xlfn.XLOOKUP(A372, sbti!L:L, sbti!O:O, "")="c","C",""))</f>
        <v>C</v>
      </c>
      <c r="M372">
        <f>IF(L372="T",_xlfn.XLOOKUP(A372,sbti!L:L,sbti!P:P,""),
IF(L372="C",_xlfn.XLOOKUP(A372,sbti!L:L,sbti!Q:Q,""),
""))</f>
        <v>2021</v>
      </c>
      <c r="N372" t="str">
        <f>IF(_xlfn.XLOOKUP(A372, sbti!R:R,sbti!S:S, "")="T","T",
IF(_xlfn.XLOOKUP(A372, sbti!R:R, sbti!S:S, "")="C","C",""))</f>
        <v/>
      </c>
      <c r="O372" t="str">
        <f>IF(OR(N372="T", N372="C"),
    _xlfn.XLOOKUP(A372, sbti!R:R,sbti!T:T),
    ""
)</f>
        <v/>
      </c>
      <c r="P372" t="str">
        <f>IFERROR(
    IF(INDEX(sbti!U:U, MATCH(A372, sbti!R:R, 0))&lt;&gt;"", "T",
        IF(INDEX(sbti!V:V, MATCH(A372, sbti!R:R, 0))&lt;&gt;"", "C", "")
    ),
"")</f>
        <v/>
      </c>
      <c r="Q372" t="str">
        <f>IFERROR(
    IF(INDEX(sbti!U:U, MATCH(A372, sbti!R:R, 0))&lt;&gt;"",
       INDEX(sbti!U:U, MATCH(A372, sbti!R:R, 0)),
       IF(INDEX(sbti!V:V, MATCH(A372, sbti!R:R, 0))&lt;&gt;"",
          INDEX(sbti!V:V, MATCH(A372, sbti!R:R, 0)),
          "")
    ),
"")</f>
        <v/>
      </c>
      <c r="R372" t="str">
        <f>IF(_xlfn.XLOOKUP(A372, sbti!W:W,sbti!X:X, "")="T","T",
IF(_xlfn.XLOOKUP(A372, sbti!W:W, sbti!X:X, "")="C","C",""))</f>
        <v/>
      </c>
      <c r="S372" t="str">
        <f>IF(R372="T",_xlfn.XLOOKUP(A372,sbti!W:W,sbti!Y:Y,""),
IF(R372="C",_xlfn.XLOOKUP(A372,sbti!W:W,sbti!Z:Z,""),
""))</f>
        <v/>
      </c>
    </row>
    <row r="373" spans="1:19">
      <c r="A373" t="str">
        <v>Abbott Laboratories</v>
      </c>
      <c r="B373" t="str">
        <f>IF(_xlfn.XLOOKUP(A373, sbti!A:A,sbti!B:B, "")="Targets Set","T",
IF(_xlfn.XLOOKUP(A373, sbti!A:A, sbti!B:B, "")="Committed","C",""))</f>
        <v/>
      </c>
      <c r="C373" t="str">
        <f>IF(OR(B373="T", B373="C"),
    _xlfn.XLOOKUP(A373, sbti!A:A, sbti!C:C, ""),
    ""
)</f>
        <v/>
      </c>
      <c r="D373" t="str">
        <f>IF(_xlfn.XLOOKUP(A373, sbti!A:A,sbti!D:D, "")="Targets Set","T",
IF(_xlfn.XLOOKUP(A373, sbti!A:A, sbti!D:D, "")="Committed","C",""))</f>
        <v/>
      </c>
      <c r="E373" t="str">
        <f>IF(OR(D373="T", D373="C"),
    _xlfn.XLOOKUP(A373, sbti!A:A, sbti!E:E, ""),
    ""
)</f>
        <v/>
      </c>
      <c r="F373" t="str">
        <f>IF(_xlfn.XLOOKUP(A373, sbti!F:F, sbti!G:G, "")="Targets Set","T",
IF(_xlfn.XLOOKUP(A373, sbti!F:F, sbti!G:G, "")="Committed","C",""))</f>
        <v>T</v>
      </c>
      <c r="G373">
        <f>IF(OR('sbti evolution '!F373="T", 'sbti evolution '!F373="C"),
    _xlfn.XLOOKUP('sbti evolution '!A373, sbti!F:F, sbti!H:H, ""),
    ""
)</f>
        <v>2030</v>
      </c>
      <c r="H373" t="str">
        <f>IFERROR(
    IF(INDEX(sbti!J:J, MATCH(A373, sbti!F:F, 0))&lt;&gt;"", "T",
        IF(INDEX(sbti!K:K, MATCH(A373, sbti!F:F, 0))&lt;&gt;"", "C", "")
    ),
"")</f>
        <v>C</v>
      </c>
      <c r="I373">
        <f>IFERROR(
    IF(INDEX(sbti!J:J, MATCH(A373, sbti!F:F, 0))&lt;&gt;"", INDEX(sbti!J:J, MATCH(A373, sbti!F:F, 0)),
        IF(INDEX(sbti!K:K, MATCH(A373, sbti!F:F, 0))&lt;&gt;"", INDEX(sbti!K:K, MATCH(A373, sbti!F:F, 0)), "")
    ),
"")</f>
        <v>2022</v>
      </c>
      <c r="J373" t="str">
        <f>IF(_xlfn.XLOOKUP(A373, sbti!L:L,sbti!M:M, "")="T","T",
IF(_xlfn.XLOOKUP(A373, sbti!L:L, sbti!M:M, "")="C","C",""))</f>
        <v>T</v>
      </c>
      <c r="K373">
        <f>IF(OR(J373="T", J373="C"),
    _xlfn.XLOOKUP(A373, sbti!L:L,sbti!N:N),
    ""
)</f>
        <v>2030</v>
      </c>
      <c r="L373" t="str">
        <f>IF(_xlfn.XLOOKUP(A373, sbti!L:L,sbti!O:O, "")="s","T",
IF(_xlfn.XLOOKUP(A373, sbti!L:L, sbti!O:O, "")="c","C",""))</f>
        <v/>
      </c>
      <c r="M373" t="str">
        <f>IF(L373="T",_xlfn.XLOOKUP(A373,sbti!L:L,sbti!P:P,""),
IF(L373="C",_xlfn.XLOOKUP(A373,sbti!L:L,sbti!Q:Q,""),
""))</f>
        <v/>
      </c>
      <c r="N373" t="str">
        <f>IF(_xlfn.XLOOKUP(A373, sbti!R:R,sbti!S:S, "")="T","T",
IF(_xlfn.XLOOKUP(A373, sbti!R:R, sbti!S:S, "")="C","C",""))</f>
        <v>C</v>
      </c>
      <c r="O373">
        <f>IF(OR(N373="T", N373="C"),
    _xlfn.XLOOKUP(A373, sbti!R:R,sbti!T:T),
    ""
)</f>
        <v>2030</v>
      </c>
      <c r="P373" t="str">
        <f>IFERROR(
    IF(INDEX(sbti!U:U, MATCH(A373, sbti!R:R, 0))&lt;&gt;"", "T",
        IF(INDEX(sbti!V:V, MATCH(A373, sbti!R:R, 0))&lt;&gt;"", "C", "")
    ),
"")</f>
        <v>C</v>
      </c>
      <c r="Q373">
        <f>IFERROR(
    IF(INDEX(sbti!U:U, MATCH(A373, sbti!R:R, 0))&lt;&gt;"",
       INDEX(sbti!U:U, MATCH(A373, sbti!R:R, 0)),
       IF(INDEX(sbti!V:V, MATCH(A373, sbti!R:R, 0))&lt;&gt;"",
          INDEX(sbti!V:V, MATCH(A373, sbti!R:R, 0)),
          "")
    ),
"")</f>
        <v>2030</v>
      </c>
      <c r="R373" t="str">
        <f>IF(_xlfn.XLOOKUP(A373, sbti!W:W,sbti!X:X, "")="T","T",
IF(_xlfn.XLOOKUP(A373, sbti!W:W, sbti!X:X, "")="C","C",""))</f>
        <v/>
      </c>
      <c r="S373" t="str">
        <f>IF(R373="T",_xlfn.XLOOKUP(A373,sbti!W:W,sbti!Y:Y,""),
IF(R373="C",_xlfn.XLOOKUP(A373,sbti!W:W,sbti!Z:Z,""),
""))</f>
        <v/>
      </c>
    </row>
    <row r="374" spans="1:19">
      <c r="A374" t="str">
        <v>Standard Chartered</v>
      </c>
      <c r="B374" t="str">
        <f>IF(_xlfn.XLOOKUP(A374, sbti!A:A,sbti!B:B, "")="Targets Set","T",
IF(_xlfn.XLOOKUP(A374, sbti!A:A, sbti!B:B, "")="Committed","C",""))</f>
        <v/>
      </c>
      <c r="C374" t="str">
        <f>IF(OR(B374="T", B374="C"),
    _xlfn.XLOOKUP(A374, sbti!A:A, sbti!C:C, ""),
    ""
)</f>
        <v/>
      </c>
      <c r="D374" t="str">
        <f>IF(_xlfn.XLOOKUP(A374, sbti!A:A,sbti!D:D, "")="Targets Set","T",
IF(_xlfn.XLOOKUP(A374, sbti!A:A, sbti!D:D, "")="Committed","C",""))</f>
        <v/>
      </c>
      <c r="E374" t="str">
        <f>IF(OR(D374="T", D374="C"),
    _xlfn.XLOOKUP(A374, sbti!A:A, sbti!E:E, ""),
    ""
)</f>
        <v/>
      </c>
      <c r="F374" t="str">
        <f>IF(_xlfn.XLOOKUP(A374, sbti!F:F, sbti!G:G, "")="Targets Set","T",
IF(_xlfn.XLOOKUP(A374, sbti!F:F, sbti!G:G, "")="Committed","C",""))</f>
        <v/>
      </c>
      <c r="G374" t="str">
        <f>IF(OR('sbti evolution '!F374="T", 'sbti evolution '!F374="C"),
    _xlfn.XLOOKUP('sbti evolution '!A374, sbti!F:F, sbti!H:H, ""),
    ""
)</f>
        <v/>
      </c>
      <c r="H374" t="str">
        <f>IFERROR(
    IF(INDEX(sbti!J:J, MATCH(A374, sbti!F:F, 0))&lt;&gt;"", "T",
        IF(INDEX(sbti!K:K, MATCH(A374, sbti!F:F, 0))&lt;&gt;"", "C", "")
    ),
"")</f>
        <v>C</v>
      </c>
      <c r="I374">
        <f>IFERROR(
    IF(INDEX(sbti!J:J, MATCH(A374, sbti!F:F, 0))&lt;&gt;"", INDEX(sbti!J:J, MATCH(A374, sbti!F:F, 0)),
        IF(INDEX(sbti!K:K, MATCH(A374, sbti!F:F, 0))&lt;&gt;"", INDEX(sbti!K:K, MATCH(A374, sbti!F:F, 0)), "")
    ),
"")</f>
        <v>2018</v>
      </c>
      <c r="J374" t="str">
        <f>IF(_xlfn.XLOOKUP(A374, sbti!L:L,sbti!M:M, "")="T","T",
IF(_xlfn.XLOOKUP(A374, sbti!L:L, sbti!M:M, "")="C","C",""))</f>
        <v/>
      </c>
      <c r="K374" t="str">
        <f>IF(OR(J374="T", J374="C"),
    _xlfn.XLOOKUP(A374, sbti!L:L,sbti!N:N),
    ""
)</f>
        <v/>
      </c>
      <c r="L374" t="str">
        <f>IF(_xlfn.XLOOKUP(A374, sbti!L:L,sbti!O:O, "")="s","T",
IF(_xlfn.XLOOKUP(A374, sbti!L:L, sbti!O:O, "")="c","C",""))</f>
        <v/>
      </c>
      <c r="M374" t="str">
        <f>IF(L374="T",_xlfn.XLOOKUP(A374,sbti!L:L,sbti!P:P,""),
IF(L374="C",_xlfn.XLOOKUP(A374,sbti!L:L,sbti!Q:Q,""),
""))</f>
        <v/>
      </c>
      <c r="N374" t="str">
        <f>IF(_xlfn.XLOOKUP(A374, sbti!R:R,sbti!S:S, "")="T","T",
IF(_xlfn.XLOOKUP(A374, sbti!R:R, sbti!S:S, "")="C","C",""))</f>
        <v/>
      </c>
      <c r="O374" t="str">
        <f>IF(OR(N374="T", N374="C"),
    _xlfn.XLOOKUP(A374, sbti!R:R,sbti!T:T),
    ""
)</f>
        <v/>
      </c>
      <c r="P374" t="str">
        <f>IFERROR(
    IF(INDEX(sbti!U:U, MATCH(A374, sbti!R:R, 0))&lt;&gt;"", "T",
        IF(INDEX(sbti!V:V, MATCH(A374, sbti!R:R, 0))&lt;&gt;"", "C", "")
    ),
"")</f>
        <v/>
      </c>
      <c r="Q374" t="str">
        <f>IFERROR(
    IF(INDEX(sbti!U:U, MATCH(A374, sbti!R:R, 0))&lt;&gt;"",
       INDEX(sbti!U:U, MATCH(A374, sbti!R:R, 0)),
       IF(INDEX(sbti!V:V, MATCH(A374, sbti!R:R, 0))&lt;&gt;"",
          INDEX(sbti!V:V, MATCH(A374, sbti!R:R, 0)),
          "")
    ),
"")</f>
        <v/>
      </c>
      <c r="R374" t="str">
        <f>IF(_xlfn.XLOOKUP(A374, sbti!W:W,sbti!X:X, "")="T","T",
IF(_xlfn.XLOOKUP(A374, sbti!W:W, sbti!X:X, "")="C","C",""))</f>
        <v/>
      </c>
      <c r="S374" t="str">
        <f>IF(R374="T",_xlfn.XLOOKUP(A374,sbti!W:W,sbti!Y:Y,""),
IF(R374="C",_xlfn.XLOOKUP(A374,sbti!W:W,sbti!Z:Z,""),
""))</f>
        <v/>
      </c>
    </row>
    <row r="375" spans="1:19">
      <c r="A375" t="str">
        <v>Shanghai Construction Group</v>
      </c>
      <c r="B375" t="str">
        <f>IF(_xlfn.XLOOKUP(A375, sbti!A:A,sbti!B:B, "")="Targets Set","T",
IF(_xlfn.XLOOKUP(A375, sbti!A:A, sbti!B:B, "")="Committed","C",""))</f>
        <v/>
      </c>
      <c r="C375" t="str">
        <f>IF(OR(B375="T", B375="C"),
    _xlfn.XLOOKUP(A375, sbti!A:A, sbti!C:C, ""),
    ""
)</f>
        <v/>
      </c>
      <c r="D375" t="str">
        <f>IF(_xlfn.XLOOKUP(A375, sbti!A:A,sbti!D:D, "")="Targets Set","T",
IF(_xlfn.XLOOKUP(A375, sbti!A:A, sbti!D:D, "")="Committed","C",""))</f>
        <v/>
      </c>
      <c r="E375" t="str">
        <f>IF(OR(D375="T", D375="C"),
    _xlfn.XLOOKUP(A375, sbti!A:A, sbti!E:E, ""),
    ""
)</f>
        <v/>
      </c>
      <c r="F375" t="str">
        <f>IF(_xlfn.XLOOKUP(A375, sbti!F:F, sbti!G:G, "")="Targets Set","T",
IF(_xlfn.XLOOKUP(A375, sbti!F:F, sbti!G:G, "")="Committed","C",""))</f>
        <v/>
      </c>
      <c r="G375" t="str">
        <f>IF(OR('sbti evolution '!F375="T", 'sbti evolution '!F375="C"),
    _xlfn.XLOOKUP('sbti evolution '!A375, sbti!F:F, sbti!H:H, ""),
    ""
)</f>
        <v/>
      </c>
      <c r="H375" t="str">
        <f>IFERROR(
    IF(INDEX(sbti!J:J, MATCH(A375, sbti!F:F, 0))&lt;&gt;"", "T",
        IF(INDEX(sbti!K:K, MATCH(A375, sbti!F:F, 0))&lt;&gt;"", "C", "")
    ),
"")</f>
        <v/>
      </c>
      <c r="I375" t="str">
        <f>IFERROR(
    IF(INDEX(sbti!J:J, MATCH(A375, sbti!F:F, 0))&lt;&gt;"", INDEX(sbti!J:J, MATCH(A375, sbti!F:F, 0)),
        IF(INDEX(sbti!K:K, MATCH(A375, sbti!F:F, 0))&lt;&gt;"", INDEX(sbti!K:K, MATCH(A375, sbti!F:F, 0)), "")
    ),
"")</f>
        <v/>
      </c>
      <c r="J375" t="str">
        <f>IF(_xlfn.XLOOKUP(A375, sbti!L:L,sbti!M:M, "")="T","T",
IF(_xlfn.XLOOKUP(A375, sbti!L:L, sbti!M:M, "")="C","C",""))</f>
        <v/>
      </c>
      <c r="K375" t="str">
        <f>IF(OR(J375="T", J375="C"),
    _xlfn.XLOOKUP(A375, sbti!L:L,sbti!N:N),
    ""
)</f>
        <v/>
      </c>
      <c r="L375" t="str">
        <f>IF(_xlfn.XLOOKUP(A375, sbti!L:L,sbti!O:O, "")="s","T",
IF(_xlfn.XLOOKUP(A375, sbti!L:L, sbti!O:O, "")="c","C",""))</f>
        <v/>
      </c>
      <c r="M375" t="str">
        <f>IF(L375="T",_xlfn.XLOOKUP(A375,sbti!L:L,sbti!P:P,""),
IF(L375="C",_xlfn.XLOOKUP(A375,sbti!L:L,sbti!Q:Q,""),
""))</f>
        <v/>
      </c>
      <c r="N375" t="str">
        <f>IF(_xlfn.XLOOKUP(A375, sbti!R:R,sbti!S:S, "")="T","T",
IF(_xlfn.XLOOKUP(A375, sbti!R:R, sbti!S:S, "")="C","C",""))</f>
        <v/>
      </c>
      <c r="O375" t="str">
        <f>IF(OR(N375="T", N375="C"),
    _xlfn.XLOOKUP(A375, sbti!R:R,sbti!T:T),
    ""
)</f>
        <v/>
      </c>
      <c r="P375" t="str">
        <f>IFERROR(
    IF(INDEX(sbti!U:U, MATCH(A375, sbti!R:R, 0))&lt;&gt;"", "T",
        IF(INDEX(sbti!V:V, MATCH(A375, sbti!R:R, 0))&lt;&gt;"", "C", "")
    ),
"")</f>
        <v/>
      </c>
      <c r="Q375" t="str">
        <f>IFERROR(
    IF(INDEX(sbti!U:U, MATCH(A375, sbti!R:R, 0))&lt;&gt;"",
       INDEX(sbti!U:U, MATCH(A375, sbti!R:R, 0)),
       IF(INDEX(sbti!V:V, MATCH(A375, sbti!R:R, 0))&lt;&gt;"",
          INDEX(sbti!V:V, MATCH(A375, sbti!R:R, 0)),
          "")
    ),
"")</f>
        <v/>
      </c>
      <c r="R375" t="str">
        <f>IF(_xlfn.XLOOKUP(A375, sbti!W:W,sbti!X:X, "")="T","T",
IF(_xlfn.XLOOKUP(A375, sbti!W:W, sbti!X:X, "")="C","C",""))</f>
        <v/>
      </c>
      <c r="S375" t="str">
        <f>IF(R375="T",_xlfn.XLOOKUP(A375,sbti!W:W,sbti!Y:Y,""),
IF(R375="C",_xlfn.XLOOKUP(A375,sbti!W:W,sbti!Z:Z,""),
""))</f>
        <v/>
      </c>
    </row>
    <row r="376" spans="1:19">
      <c r="A376" t="str">
        <v>Inditex</v>
      </c>
      <c r="B376" t="str">
        <f>IF(_xlfn.XLOOKUP(A376, sbti!A:A,sbti!B:B, "")="Targets Set","T",
IF(_xlfn.XLOOKUP(A376, sbti!A:A, sbti!B:B, "")="Committed","C",""))</f>
        <v>T</v>
      </c>
      <c r="C376">
        <f>IF(OR(B376="T", B376="C"),
    _xlfn.XLOOKUP(A376, sbti!A:A, sbti!C:C, ""),
    ""
)</f>
        <v>2030</v>
      </c>
      <c r="D376" t="str">
        <f>IF(_xlfn.XLOOKUP(A376, sbti!A:A,sbti!D:D, "")="Targets Set","T",
IF(_xlfn.XLOOKUP(A376, sbti!A:A, sbti!D:D, "")="Committed","C",""))</f>
        <v>T</v>
      </c>
      <c r="E376">
        <f>IF(OR(D376="T", D376="C"),
    _xlfn.XLOOKUP(A376, sbti!A:A, sbti!E:E, ""),
    ""
)</f>
        <v>2040</v>
      </c>
      <c r="F376" t="str">
        <f>IF(_xlfn.XLOOKUP(A376, sbti!F:F, sbti!G:G, "")="Targets Set","T",
IF(_xlfn.XLOOKUP(A376, sbti!F:F, sbti!G:G, "")="Committed","C",""))</f>
        <v>T</v>
      </c>
      <c r="G376">
        <f>IF(OR('sbti evolution '!F376="T", 'sbti evolution '!F376="C"),
    _xlfn.XLOOKUP('sbti evolution '!A376, sbti!F:F, sbti!H:H, ""),
    ""
)</f>
        <v>2030</v>
      </c>
      <c r="H376" t="str">
        <f>IFERROR(
    IF(INDEX(sbti!J:J, MATCH(A376, sbti!F:F, 0))&lt;&gt;"", "T",
        IF(INDEX(sbti!K:K, MATCH(A376, sbti!F:F, 0))&lt;&gt;"", "C", "")
    ),
"")</f>
        <v>C</v>
      </c>
      <c r="I376">
        <f>IFERROR(
    IF(INDEX(sbti!J:J, MATCH(A376, sbti!F:F, 0))&lt;&gt;"", INDEX(sbti!J:J, MATCH(A376, sbti!F:F, 0)),
        IF(INDEX(sbti!K:K, MATCH(A376, sbti!F:F, 0))&lt;&gt;"", INDEX(sbti!K:K, MATCH(A376, sbti!F:F, 0)), "")
    ),
"")</f>
        <v>2020</v>
      </c>
      <c r="J376" t="str">
        <f>IF(_xlfn.XLOOKUP(A376, sbti!L:L,sbti!M:M, "")="T","T",
IF(_xlfn.XLOOKUP(A376, sbti!L:L, sbti!M:M, "")="C","C",""))</f>
        <v>T</v>
      </c>
      <c r="K376">
        <f>IF(OR(J376="T", J376="C"),
    _xlfn.XLOOKUP(A376, sbti!L:L,sbti!N:N),
    ""
)</f>
        <v>2030</v>
      </c>
      <c r="L376" t="str">
        <f>IF(_xlfn.XLOOKUP(A376, sbti!L:L,sbti!O:O, "")="s","T",
IF(_xlfn.XLOOKUP(A376, sbti!L:L, sbti!O:O, "")="c","C",""))</f>
        <v>C</v>
      </c>
      <c r="M376">
        <f>IF(L376="T",_xlfn.XLOOKUP(A376,sbti!L:L,sbti!P:P,""),
IF(L376="C",_xlfn.XLOOKUP(A376,sbti!L:L,sbti!Q:Q,""),
""))</f>
        <v>2020</v>
      </c>
      <c r="N376" t="str">
        <f>IF(_xlfn.XLOOKUP(A376, sbti!R:R,sbti!S:S, "")="T","T",
IF(_xlfn.XLOOKUP(A376, sbti!R:R, sbti!S:S, "")="C","C",""))</f>
        <v>T</v>
      </c>
      <c r="O376">
        <f>IF(OR(N376="T", N376="C"),
    _xlfn.XLOOKUP(A376, sbti!R:R,sbti!T:T),
    ""
)</f>
        <v>2030</v>
      </c>
      <c r="P376" t="str">
        <f>IFERROR(
    IF(INDEX(sbti!U:U, MATCH(A376, sbti!R:R, 0))&lt;&gt;"", "T",
        IF(INDEX(sbti!V:V, MATCH(A376, sbti!R:R, 0))&lt;&gt;"", "C", "")
    ),
"")</f>
        <v>C</v>
      </c>
      <c r="Q376">
        <f>IFERROR(
    IF(INDEX(sbti!U:U, MATCH(A376, sbti!R:R, 0))&lt;&gt;"",
       INDEX(sbti!U:U, MATCH(A376, sbti!R:R, 0)),
       IF(INDEX(sbti!V:V, MATCH(A376, sbti!R:R, 0))&lt;&gt;"",
          INDEX(sbti!V:V, MATCH(A376, sbti!R:R, 0)),
          "")
    ),
"")</f>
        <v>2030</v>
      </c>
      <c r="R376" t="str">
        <f>IF(_xlfn.XLOOKUP(A376, sbti!W:W,sbti!X:X, "")="T","T",
IF(_xlfn.XLOOKUP(A376, sbti!W:W, sbti!X:X, "")="C","C",""))</f>
        <v/>
      </c>
      <c r="S376" t="str">
        <f>IF(R376="T",_xlfn.XLOOKUP(A376,sbti!W:W,sbti!Y:Y,""),
IF(R376="C",_xlfn.XLOOKUP(A376,sbti!W:W,sbti!Z:Z,""),
""))</f>
        <v/>
      </c>
    </row>
    <row r="377" spans="1:19">
      <c r="A377" t="str">
        <v>Best Buy</v>
      </c>
      <c r="B377" t="str">
        <f>IF(_xlfn.XLOOKUP(A377, sbti!A:A,sbti!B:B, "")="Targets Set","T",
IF(_xlfn.XLOOKUP(A377, sbti!A:A, sbti!B:B, "")="Committed","C",""))</f>
        <v>T</v>
      </c>
      <c r="C377">
        <f>IF(OR(B377="T", B377="C"),
    _xlfn.XLOOKUP(A377, sbti!A:A, sbti!C:C, ""),
    ""
)</f>
        <v>2030</v>
      </c>
      <c r="D377" t="str">
        <f>IF(_xlfn.XLOOKUP(A377, sbti!A:A,sbti!D:D, "")="Targets Set","T",
IF(_xlfn.XLOOKUP(A377, sbti!A:A, sbti!D:D, "")="Committed","C",""))</f>
        <v/>
      </c>
      <c r="E377" t="str">
        <f>IF(OR(D377="T", D377="C"),
    _xlfn.XLOOKUP(A377, sbti!A:A, sbti!E:E, ""),
    ""
)</f>
        <v/>
      </c>
      <c r="F377" t="str">
        <f>IF(_xlfn.XLOOKUP(A377, sbti!F:F, sbti!G:G, "")="Targets Set","T",
IF(_xlfn.XLOOKUP(A377, sbti!F:F, sbti!G:G, "")="Committed","C",""))</f>
        <v>T</v>
      </c>
      <c r="G377">
        <f>IF(OR('sbti evolution '!F377="T", 'sbti evolution '!F377="C"),
    _xlfn.XLOOKUP('sbti evolution '!A377, sbti!F:F, sbti!H:H, ""),
    ""
)</f>
        <v>2030</v>
      </c>
      <c r="H377" t="str">
        <f>IFERROR(
    IF(INDEX(sbti!J:J, MATCH(A377, sbti!F:F, 0))&lt;&gt;"", "T",
        IF(INDEX(sbti!K:K, MATCH(A377, sbti!F:F, 0))&lt;&gt;"", "C", "")
    ),
"")</f>
        <v>C</v>
      </c>
      <c r="I377">
        <f>IFERROR(
    IF(INDEX(sbti!J:J, MATCH(A377, sbti!F:F, 0))&lt;&gt;"", INDEX(sbti!J:J, MATCH(A377, sbti!F:F, 0)),
        IF(INDEX(sbti!K:K, MATCH(A377, sbti!F:F, 0))&lt;&gt;"", INDEX(sbti!K:K, MATCH(A377, sbti!F:F, 0)), "")
    ),
"")</f>
        <v>2019</v>
      </c>
      <c r="J377" t="str">
        <f>IF(_xlfn.XLOOKUP(A377, sbti!L:L,sbti!M:M, "")="T","T",
IF(_xlfn.XLOOKUP(A377, sbti!L:L, sbti!M:M, "")="C","C",""))</f>
        <v>T</v>
      </c>
      <c r="K377">
        <f>IF(OR(J377="T", J377="C"),
    _xlfn.XLOOKUP(A377, sbti!L:L,sbti!N:N),
    ""
)</f>
        <v>2030</v>
      </c>
      <c r="L377" t="str">
        <f>IF(_xlfn.XLOOKUP(A377, sbti!L:L,sbti!O:O, "")="s","T",
IF(_xlfn.XLOOKUP(A377, sbti!L:L, sbti!O:O, "")="c","C",""))</f>
        <v/>
      </c>
      <c r="M377" t="str">
        <f>IF(L377="T",_xlfn.XLOOKUP(A377,sbti!L:L,sbti!P:P,""),
IF(L377="C",_xlfn.XLOOKUP(A377,sbti!L:L,sbti!Q:Q,""),
""))</f>
        <v/>
      </c>
      <c r="N377" t="str">
        <f>IF(_xlfn.XLOOKUP(A377, sbti!R:R,sbti!S:S, "")="T","T",
IF(_xlfn.XLOOKUP(A377, sbti!R:R, sbti!S:S, "")="C","C",""))</f>
        <v>T</v>
      </c>
      <c r="O377">
        <f>IF(OR(N377="T", N377="C"),
    _xlfn.XLOOKUP(A377, sbti!R:R,sbti!T:T),
    ""
)</f>
        <v>2030</v>
      </c>
      <c r="P377" t="str">
        <f>IFERROR(
    IF(INDEX(sbti!U:U, MATCH(A377, sbti!R:R, 0))&lt;&gt;"", "T",
        IF(INDEX(sbti!V:V, MATCH(A377, sbti!R:R, 0))&lt;&gt;"", "C", "")
    ),
"")</f>
        <v>C</v>
      </c>
      <c r="Q377">
        <f>IFERROR(
    IF(INDEX(sbti!U:U, MATCH(A377, sbti!R:R, 0))&lt;&gt;"",
       INDEX(sbti!U:U, MATCH(A377, sbti!R:R, 0)),
       IF(INDEX(sbti!V:V, MATCH(A377, sbti!R:R, 0))&lt;&gt;"",
          INDEX(sbti!V:V, MATCH(A377, sbti!R:R, 0)),
          "")
    ),
"")</f>
        <v>2030</v>
      </c>
      <c r="R377" t="str">
        <f>IF(_xlfn.XLOOKUP(A377, sbti!W:W,sbti!X:X, "")="T","T",
IF(_xlfn.XLOOKUP(A377, sbti!W:W, sbti!X:X, "")="C","C",""))</f>
        <v>T</v>
      </c>
      <c r="S377">
        <f>IF(R377="T",_xlfn.XLOOKUP(A377,sbti!W:W,sbti!Y:Y,""),
IF(R377="C",_xlfn.XLOOKUP(A377,sbti!W:W,sbti!Z:Z,""),
""))</f>
        <v>2030</v>
      </c>
    </row>
    <row r="378" spans="1:19">
      <c r="A378" t="str">
        <v>Northwestern Mutual</v>
      </c>
      <c r="B378" t="str">
        <f>IF(_xlfn.XLOOKUP(A378, sbti!A:A,sbti!B:B, "")="Targets Set","T",
IF(_xlfn.XLOOKUP(A378, sbti!A:A, sbti!B:B, "")="Committed","C",""))</f>
        <v/>
      </c>
      <c r="C378" t="str">
        <f>IF(OR(B378="T", B378="C"),
    _xlfn.XLOOKUP(A378, sbti!A:A, sbti!C:C, ""),
    ""
)</f>
        <v/>
      </c>
      <c r="D378" t="str">
        <f>IF(_xlfn.XLOOKUP(A378, sbti!A:A,sbti!D:D, "")="Targets Set","T",
IF(_xlfn.XLOOKUP(A378, sbti!A:A, sbti!D:D, "")="Committed","C",""))</f>
        <v/>
      </c>
      <c r="E378" t="str">
        <f>IF(OR(D378="T", D378="C"),
    _xlfn.XLOOKUP(A378, sbti!A:A, sbti!E:E, ""),
    ""
)</f>
        <v/>
      </c>
      <c r="F378" t="str">
        <f>IF(_xlfn.XLOOKUP(A378, sbti!F:F, sbti!G:G, "")="Targets Set","T",
IF(_xlfn.XLOOKUP(A378, sbti!F:F, sbti!G:G, "")="Committed","C",""))</f>
        <v/>
      </c>
      <c r="G378" t="str">
        <f>IF(OR('sbti evolution '!F378="T", 'sbti evolution '!F378="C"),
    _xlfn.XLOOKUP('sbti evolution '!A378, sbti!F:F, sbti!H:H, ""),
    ""
)</f>
        <v/>
      </c>
      <c r="H378" t="str">
        <f>IFERROR(
    IF(INDEX(sbti!J:J, MATCH(A378, sbti!F:F, 0))&lt;&gt;"", "T",
        IF(INDEX(sbti!K:K, MATCH(A378, sbti!F:F, 0))&lt;&gt;"", "C", "")
    ),
"")</f>
        <v/>
      </c>
      <c r="I378" t="str">
        <f>IFERROR(
    IF(INDEX(sbti!J:J, MATCH(A378, sbti!F:F, 0))&lt;&gt;"", INDEX(sbti!J:J, MATCH(A378, sbti!F:F, 0)),
        IF(INDEX(sbti!K:K, MATCH(A378, sbti!F:F, 0))&lt;&gt;"", INDEX(sbti!K:K, MATCH(A378, sbti!F:F, 0)), "")
    ),
"")</f>
        <v/>
      </c>
      <c r="J378" t="str">
        <f>IF(_xlfn.XLOOKUP(A378, sbti!L:L,sbti!M:M, "")="T","T",
IF(_xlfn.XLOOKUP(A378, sbti!L:L, sbti!M:M, "")="C","C",""))</f>
        <v/>
      </c>
      <c r="K378" t="str">
        <f>IF(OR(J378="T", J378="C"),
    _xlfn.XLOOKUP(A378, sbti!L:L,sbti!N:N),
    ""
)</f>
        <v/>
      </c>
      <c r="L378" t="str">
        <f>IF(_xlfn.XLOOKUP(A378, sbti!L:L,sbti!O:O, "")="s","T",
IF(_xlfn.XLOOKUP(A378, sbti!L:L, sbti!O:O, "")="c","C",""))</f>
        <v/>
      </c>
      <c r="M378" t="str">
        <f>IF(L378="T",_xlfn.XLOOKUP(A378,sbti!L:L,sbti!P:P,""),
IF(L378="C",_xlfn.XLOOKUP(A378,sbti!L:L,sbti!Q:Q,""),
""))</f>
        <v/>
      </c>
      <c r="N378" t="str">
        <f>IF(_xlfn.XLOOKUP(A378, sbti!R:R,sbti!S:S, "")="T","T",
IF(_xlfn.XLOOKUP(A378, sbti!R:R, sbti!S:S, "")="C","C",""))</f>
        <v/>
      </c>
      <c r="O378" t="str">
        <f>IF(OR(N378="T", N378="C"),
    _xlfn.XLOOKUP(A378, sbti!R:R,sbti!T:T),
    ""
)</f>
        <v/>
      </c>
      <c r="P378" t="str">
        <f>IFERROR(
    IF(INDEX(sbti!U:U, MATCH(A378, sbti!R:R, 0))&lt;&gt;"", "T",
        IF(INDEX(sbti!V:V, MATCH(A378, sbti!R:R, 0))&lt;&gt;"", "C", "")
    ),
"")</f>
        <v/>
      </c>
      <c r="Q378" t="str">
        <f>IFERROR(
    IF(INDEX(sbti!U:U, MATCH(A378, sbti!R:R, 0))&lt;&gt;"",
       INDEX(sbti!U:U, MATCH(A378, sbti!R:R, 0)),
       IF(INDEX(sbti!V:V, MATCH(A378, sbti!R:R, 0))&lt;&gt;"",
          INDEX(sbti!V:V, MATCH(A378, sbti!R:R, 0)),
          "")
    ),
"")</f>
        <v/>
      </c>
      <c r="R378" t="str">
        <f>IF(_xlfn.XLOOKUP(A378, sbti!W:W,sbti!X:X, "")="T","T",
IF(_xlfn.XLOOKUP(A378, sbti!W:W, sbti!X:X, "")="C","C",""))</f>
        <v/>
      </c>
      <c r="S378" t="str">
        <f>IF(R378="T",_xlfn.XLOOKUP(A378,sbti!W:W,sbti!Y:Y,""),
IF(R378="C",_xlfn.XLOOKUP(A378,sbti!W:W,sbti!Z:Z,""),
""))</f>
        <v/>
      </c>
    </row>
    <row r="379" spans="1:19">
      <c r="A379" t="str">
        <v>Schneider Electric</v>
      </c>
      <c r="B379" t="str">
        <f>IF(_xlfn.XLOOKUP(A379, sbti!A:A,sbti!B:B, "")="Targets Set","T",
IF(_xlfn.XLOOKUP(A379, sbti!A:A, sbti!B:B, "")="Committed","C",""))</f>
        <v>T</v>
      </c>
      <c r="C379">
        <f>IF(OR(B379="T", B379="C"),
    _xlfn.XLOOKUP(A379, sbti!A:A, sbti!C:C, ""),
    ""
)</f>
        <v>2030</v>
      </c>
      <c r="D379" t="str">
        <f>IF(_xlfn.XLOOKUP(A379, sbti!A:A,sbti!D:D, "")="Targets Set","T",
IF(_xlfn.XLOOKUP(A379, sbti!A:A, sbti!D:D, "")="Committed","C",""))</f>
        <v>T</v>
      </c>
      <c r="E379">
        <f>IF(OR(D379="T", D379="C"),
    _xlfn.XLOOKUP(A379, sbti!A:A, sbti!E:E, ""),
    ""
)</f>
        <v>2050</v>
      </c>
      <c r="F379" t="str">
        <f>IF(_xlfn.XLOOKUP(A379, sbti!F:F, sbti!G:G, "")="Targets Set","T",
IF(_xlfn.XLOOKUP(A379, sbti!F:F, sbti!G:G, "")="Committed","C",""))</f>
        <v>T</v>
      </c>
      <c r="G379">
        <f>IF(OR('sbti evolution '!F379="T", 'sbti evolution '!F379="C"),
    _xlfn.XLOOKUP('sbti evolution '!A379, sbti!F:F, sbti!H:H, ""),
    ""
)</f>
        <v>2030</v>
      </c>
      <c r="H379" t="str">
        <f>IFERROR(
    IF(INDEX(sbti!J:J, MATCH(A379, sbti!F:F, 0))&lt;&gt;"", "T",
        IF(INDEX(sbti!K:K, MATCH(A379, sbti!F:F, 0))&lt;&gt;"", "C", "")
    ),
"")</f>
        <v>T</v>
      </c>
      <c r="I379">
        <f>IFERROR(
    IF(INDEX(sbti!J:J, MATCH(A379, sbti!F:F, 0))&lt;&gt;"", INDEX(sbti!J:J, MATCH(A379, sbti!F:F, 0)),
        IF(INDEX(sbti!K:K, MATCH(A379, sbti!F:F, 0))&lt;&gt;"", INDEX(sbti!K:K, MATCH(A379, sbti!F:F, 0)), "")
    ),
"")</f>
        <v>2050</v>
      </c>
      <c r="J379" t="str">
        <f>IF(_xlfn.XLOOKUP(A379, sbti!L:L,sbti!M:M, "")="T","T",
IF(_xlfn.XLOOKUP(A379, sbti!L:L, sbti!M:M, "")="C","C",""))</f>
        <v>T</v>
      </c>
      <c r="K379">
        <f>IF(OR(J379="T", J379="C"),
    _xlfn.XLOOKUP(A379, sbti!L:L,sbti!N:N),
    ""
)</f>
        <v>2030</v>
      </c>
      <c r="L379" t="str">
        <f>IF(_xlfn.XLOOKUP(A379, sbti!L:L,sbti!O:O, "")="s","T",
IF(_xlfn.XLOOKUP(A379, sbti!L:L, sbti!O:O, "")="c","C",""))</f>
        <v>T</v>
      </c>
      <c r="M379">
        <f>IF(L379="T",_xlfn.XLOOKUP(A379,sbti!L:L,sbti!P:P,""),
IF(L379="C",_xlfn.XLOOKUP(A379,sbti!L:L,sbti!Q:Q,""),
""))</f>
        <v>2050</v>
      </c>
      <c r="N379" t="str">
        <f>IF(_xlfn.XLOOKUP(A379, sbti!R:R,sbti!S:S, "")="T","T",
IF(_xlfn.XLOOKUP(A379, sbti!R:R, sbti!S:S, "")="C","C",""))</f>
        <v>T</v>
      </c>
      <c r="O379">
        <f>IF(OR(N379="T", N379="C"),
    _xlfn.XLOOKUP(A379, sbti!R:R,sbti!T:T),
    ""
)</f>
        <v>2030</v>
      </c>
      <c r="P379" t="str">
        <f>IFERROR(
    IF(INDEX(sbti!U:U, MATCH(A379, sbti!R:R, 0))&lt;&gt;"", "T",
        IF(INDEX(sbti!V:V, MATCH(A379, sbti!R:R, 0))&lt;&gt;"", "C", "")
    ),
"")</f>
        <v>C</v>
      </c>
      <c r="Q379">
        <f>IFERROR(
    IF(INDEX(sbti!U:U, MATCH(A379, sbti!R:R, 0))&lt;&gt;"",
       INDEX(sbti!U:U, MATCH(A379, sbti!R:R, 0)),
       IF(INDEX(sbti!V:V, MATCH(A379, sbti!R:R, 0))&lt;&gt;"",
          INDEX(sbti!V:V, MATCH(A379, sbti!R:R, 0)),
          "")
    ),
"")</f>
        <v>2030</v>
      </c>
      <c r="R379" t="str">
        <f>IF(_xlfn.XLOOKUP(A379, sbti!W:W,sbti!X:X, "")="T","T",
IF(_xlfn.XLOOKUP(A379, sbti!W:W, sbti!X:X, "")="C","C",""))</f>
        <v>T</v>
      </c>
      <c r="S379">
        <f>IF(R379="T",_xlfn.XLOOKUP(A379,sbti!W:W,sbti!Y:Y,""),
IF(R379="C",_xlfn.XLOOKUP(A379,sbti!W:W,sbti!Z:Z,""),
""))</f>
        <v>2030</v>
      </c>
    </row>
    <row r="380" spans="1:19">
      <c r="A380" t="str">
        <v>KB Financial Group</v>
      </c>
      <c r="B380" t="str">
        <f>IF(_xlfn.XLOOKUP(A380, sbti!A:A,sbti!B:B, "")="Targets Set","T",
IF(_xlfn.XLOOKUP(A380, sbti!A:A, sbti!B:B, "")="Committed","C",""))</f>
        <v>T</v>
      </c>
      <c r="C380">
        <f>IF(OR(B380="T", B380="C"),
    _xlfn.XLOOKUP(A380, sbti!A:A, sbti!C:C, ""),
    ""
)</f>
        <v>2025</v>
      </c>
      <c r="D380" t="str">
        <f>IF(_xlfn.XLOOKUP(A380, sbti!A:A,sbti!D:D, "")="Targets Set","T",
IF(_xlfn.XLOOKUP(A380, sbti!A:A, sbti!D:D, "")="Committed","C",""))</f>
        <v/>
      </c>
      <c r="E380" t="str">
        <f>IF(OR(D380="T", D380="C"),
    _xlfn.XLOOKUP(A380, sbti!A:A, sbti!E:E, ""),
    ""
)</f>
        <v/>
      </c>
      <c r="F380" t="str">
        <f>IF(_xlfn.XLOOKUP(A380, sbti!F:F, sbti!G:G, "")="Targets Set","T",
IF(_xlfn.XLOOKUP(A380, sbti!F:F, sbti!G:G, "")="Committed","C",""))</f>
        <v>T</v>
      </c>
      <c r="G380">
        <f>IF(OR('sbti evolution '!F380="T", 'sbti evolution '!F380="C"),
    _xlfn.XLOOKUP('sbti evolution '!A380, sbti!F:F, sbti!H:H, ""),
    ""
)</f>
        <v>2030</v>
      </c>
      <c r="H380" t="str">
        <f>IFERROR(
    IF(INDEX(sbti!J:J, MATCH(A380, sbti!F:F, 0))&lt;&gt;"", "T",
        IF(INDEX(sbti!K:K, MATCH(A380, sbti!F:F, 0))&lt;&gt;"", "C", "")
    ),
"")</f>
        <v>C</v>
      </c>
      <c r="I380">
        <f>IFERROR(
    IF(INDEX(sbti!J:J, MATCH(A380, sbti!F:F, 0))&lt;&gt;"", INDEX(sbti!J:J, MATCH(A380, sbti!F:F, 0)),
        IF(INDEX(sbti!K:K, MATCH(A380, sbti!F:F, 0))&lt;&gt;"", INDEX(sbti!K:K, MATCH(A380, sbti!F:F, 0)), "")
    ),
"")</f>
        <v>2021</v>
      </c>
      <c r="J380" t="str">
        <f>IF(_xlfn.XLOOKUP(A380, sbti!L:L,sbti!M:M, "")="T","T",
IF(_xlfn.XLOOKUP(A380, sbti!L:L, sbti!M:M, "")="C","C",""))</f>
        <v>T</v>
      </c>
      <c r="K380">
        <f>IF(OR(J380="T", J380="C"),
    _xlfn.XLOOKUP(A380, sbti!L:L,sbti!N:N),
    ""
)</f>
        <v>2030</v>
      </c>
      <c r="L380" t="str">
        <f>IF(_xlfn.XLOOKUP(A380, sbti!L:L,sbti!O:O, "")="s","T",
IF(_xlfn.XLOOKUP(A380, sbti!L:L, sbti!O:O, "")="c","C",""))</f>
        <v/>
      </c>
      <c r="M380" t="str">
        <f>IF(L380="T",_xlfn.XLOOKUP(A380,sbti!L:L,sbti!P:P,""),
IF(L380="C",_xlfn.XLOOKUP(A380,sbti!L:L,sbti!Q:Q,""),
""))</f>
        <v/>
      </c>
      <c r="N380" t="str">
        <f>IF(_xlfn.XLOOKUP(A380, sbti!R:R,sbti!S:S, "")="T","T",
IF(_xlfn.XLOOKUP(A380, sbti!R:R, sbti!S:S, "")="C","C",""))</f>
        <v>T</v>
      </c>
      <c r="O380">
        <f>IF(OR(N380="T", N380="C"),
    _xlfn.XLOOKUP(A380, sbti!R:R,sbti!T:T),
    ""
)</f>
        <v>2030</v>
      </c>
      <c r="P380" t="str">
        <f>IFERROR(
    IF(INDEX(sbti!U:U, MATCH(A380, sbti!R:R, 0))&lt;&gt;"", "T",
        IF(INDEX(sbti!V:V, MATCH(A380, sbti!R:R, 0))&lt;&gt;"", "C", "")
    ),
"")</f>
        <v/>
      </c>
      <c r="Q380" t="str">
        <f>IFERROR(
    IF(INDEX(sbti!U:U, MATCH(A380, sbti!R:R, 0))&lt;&gt;"",
       INDEX(sbti!U:U, MATCH(A380, sbti!R:R, 0)),
       IF(INDEX(sbti!V:V, MATCH(A380, sbti!R:R, 0))&lt;&gt;"",
          INDEX(sbti!V:V, MATCH(A380, sbti!R:R, 0)),
          "")
    ),
"")</f>
        <v/>
      </c>
      <c r="R380" t="str">
        <f>IF(_xlfn.XLOOKUP(A380, sbti!W:W,sbti!X:X, "")="T","T",
IF(_xlfn.XLOOKUP(A380, sbti!W:W, sbti!X:X, "")="C","C",""))</f>
        <v>C</v>
      </c>
      <c r="S380">
        <f>IF(R380="T",_xlfn.XLOOKUP(A380,sbti!W:W,sbti!Y:Y,""),
IF(R380="C",_xlfn.XLOOKUP(A380,sbti!W:W,sbti!Z:Z,""),
""))</f>
        <v>2021</v>
      </c>
    </row>
    <row r="381" spans="1:19">
      <c r="A381" t="str">
        <v>Northrop Grumman</v>
      </c>
      <c r="B381" t="str">
        <f>IF(_xlfn.XLOOKUP(A381, sbti!A:A,sbti!B:B, "")="Targets Set","T",
IF(_xlfn.XLOOKUP(A381, sbti!A:A, sbti!B:B, "")="Committed","C",""))</f>
        <v/>
      </c>
      <c r="C381" t="str">
        <f>IF(OR(B381="T", B381="C"),
    _xlfn.XLOOKUP(A381, sbti!A:A, sbti!C:C, ""),
    ""
)</f>
        <v/>
      </c>
      <c r="D381" t="str">
        <f>IF(_xlfn.XLOOKUP(A381, sbti!A:A,sbti!D:D, "")="Targets Set","T",
IF(_xlfn.XLOOKUP(A381, sbti!A:A, sbti!D:D, "")="Committed","C",""))</f>
        <v/>
      </c>
      <c r="E381" t="str">
        <f>IF(OR(D381="T", D381="C"),
    _xlfn.XLOOKUP(A381, sbti!A:A, sbti!E:E, ""),
    ""
)</f>
        <v/>
      </c>
      <c r="F381" t="str">
        <f>IF(_xlfn.XLOOKUP(A381, sbti!F:F, sbti!G:G, "")="Targets Set","T",
IF(_xlfn.XLOOKUP(A381, sbti!F:F, sbti!G:G, "")="Committed","C",""))</f>
        <v/>
      </c>
      <c r="G381" t="str">
        <f>IF(OR('sbti evolution '!F381="T", 'sbti evolution '!F381="C"),
    _xlfn.XLOOKUP('sbti evolution '!A381, sbti!F:F, sbti!H:H, ""),
    ""
)</f>
        <v/>
      </c>
      <c r="H381" t="str">
        <f>IFERROR(
    IF(INDEX(sbti!J:J, MATCH(A381, sbti!F:F, 0))&lt;&gt;"", "T",
        IF(INDEX(sbti!K:K, MATCH(A381, sbti!F:F, 0))&lt;&gt;"", "C", "")
    ),
"")</f>
        <v/>
      </c>
      <c r="I381" t="str">
        <f>IFERROR(
    IF(INDEX(sbti!J:J, MATCH(A381, sbti!F:F, 0))&lt;&gt;"", INDEX(sbti!J:J, MATCH(A381, sbti!F:F, 0)),
        IF(INDEX(sbti!K:K, MATCH(A381, sbti!F:F, 0))&lt;&gt;"", INDEX(sbti!K:K, MATCH(A381, sbti!F:F, 0)), "")
    ),
"")</f>
        <v/>
      </c>
      <c r="J381" t="str">
        <f>IF(_xlfn.XLOOKUP(A381, sbti!L:L,sbti!M:M, "")="T","T",
IF(_xlfn.XLOOKUP(A381, sbti!L:L, sbti!M:M, "")="C","C",""))</f>
        <v/>
      </c>
      <c r="K381" t="str">
        <f>IF(OR(J381="T", J381="C"),
    _xlfn.XLOOKUP(A381, sbti!L:L,sbti!N:N),
    ""
)</f>
        <v/>
      </c>
      <c r="L381" t="str">
        <f>IF(_xlfn.XLOOKUP(A381, sbti!L:L,sbti!O:O, "")="s","T",
IF(_xlfn.XLOOKUP(A381, sbti!L:L, sbti!O:O, "")="c","C",""))</f>
        <v/>
      </c>
      <c r="M381" t="str">
        <f>IF(L381="T",_xlfn.XLOOKUP(A381,sbti!L:L,sbti!P:P,""),
IF(L381="C",_xlfn.XLOOKUP(A381,sbti!L:L,sbti!Q:Q,""),
""))</f>
        <v/>
      </c>
      <c r="N381" t="str">
        <f>IF(_xlfn.XLOOKUP(A381, sbti!R:R,sbti!S:S, "")="T","T",
IF(_xlfn.XLOOKUP(A381, sbti!R:R, sbti!S:S, "")="C","C",""))</f>
        <v/>
      </c>
      <c r="O381" t="str">
        <f>IF(OR(N381="T", N381="C"),
    _xlfn.XLOOKUP(A381, sbti!R:R,sbti!T:T),
    ""
)</f>
        <v/>
      </c>
      <c r="P381" t="str">
        <f>IFERROR(
    IF(INDEX(sbti!U:U, MATCH(A381, sbti!R:R, 0))&lt;&gt;"", "T",
        IF(INDEX(sbti!V:V, MATCH(A381, sbti!R:R, 0))&lt;&gt;"", "C", "")
    ),
"")</f>
        <v/>
      </c>
      <c r="Q381" t="str">
        <f>IFERROR(
    IF(INDEX(sbti!U:U, MATCH(A381, sbti!R:R, 0))&lt;&gt;"",
       INDEX(sbti!U:U, MATCH(A381, sbti!R:R, 0)),
       IF(INDEX(sbti!V:V, MATCH(A381, sbti!R:R, 0))&lt;&gt;"",
          INDEX(sbti!V:V, MATCH(A381, sbti!R:R, 0)),
          "")
    ),
"")</f>
        <v/>
      </c>
      <c r="R381" t="str">
        <f>IF(_xlfn.XLOOKUP(A381, sbti!W:W,sbti!X:X, "")="T","T",
IF(_xlfn.XLOOKUP(A381, sbti!W:W, sbti!X:X, "")="C","C",""))</f>
        <v/>
      </c>
      <c r="S381" t="str">
        <f>IF(R381="T",_xlfn.XLOOKUP(A381,sbti!W:W,sbti!Y:Y,""),
IF(R381="C",_xlfn.XLOOKUP(A381,sbti!W:W,sbti!Z:Z,""),
""))</f>
        <v/>
      </c>
    </row>
    <row r="382" spans="1:19">
      <c r="A382" t="str">
        <v>National Australia Bank</v>
      </c>
      <c r="B382" t="str">
        <f>IF(_xlfn.XLOOKUP(A382, sbti!A:A,sbti!B:B, "")="Targets Set","T",
IF(_xlfn.XLOOKUP(A382, sbti!A:A, sbti!B:B, "")="Committed","C",""))</f>
        <v/>
      </c>
      <c r="C382" t="str">
        <f>IF(OR(B382="T", B382="C"),
    _xlfn.XLOOKUP(A382, sbti!A:A, sbti!C:C, ""),
    ""
)</f>
        <v/>
      </c>
      <c r="D382" t="str">
        <f>IF(_xlfn.XLOOKUP(A382, sbti!A:A,sbti!D:D, "")="Targets Set","T",
IF(_xlfn.XLOOKUP(A382, sbti!A:A, sbti!D:D, "")="Committed","C",""))</f>
        <v/>
      </c>
      <c r="E382" t="str">
        <f>IF(OR(D382="T", D382="C"),
    _xlfn.XLOOKUP(A382, sbti!A:A, sbti!E:E, ""),
    ""
)</f>
        <v/>
      </c>
      <c r="F382" t="str">
        <f>IF(_xlfn.XLOOKUP(A382, sbti!F:F, sbti!G:G, "")="Targets Set","T",
IF(_xlfn.XLOOKUP(A382, sbti!F:F, sbti!G:G, "")="Committed","C",""))</f>
        <v/>
      </c>
      <c r="G382" t="str">
        <f>IF(OR('sbti evolution '!F382="T", 'sbti evolution '!F382="C"),
    _xlfn.XLOOKUP('sbti evolution '!A382, sbti!F:F, sbti!H:H, ""),
    ""
)</f>
        <v/>
      </c>
      <c r="H382" t="str">
        <f>IFERROR(
    IF(INDEX(sbti!J:J, MATCH(A382, sbti!F:F, 0))&lt;&gt;"", "T",
        IF(INDEX(sbti!K:K, MATCH(A382, sbti!F:F, 0))&lt;&gt;"", "C", "")
    ),
"")</f>
        <v/>
      </c>
      <c r="I382" t="str">
        <f>IFERROR(
    IF(INDEX(sbti!J:J, MATCH(A382, sbti!F:F, 0))&lt;&gt;"", INDEX(sbti!J:J, MATCH(A382, sbti!F:F, 0)),
        IF(INDEX(sbti!K:K, MATCH(A382, sbti!F:F, 0))&lt;&gt;"", INDEX(sbti!K:K, MATCH(A382, sbti!F:F, 0)), "")
    ),
"")</f>
        <v/>
      </c>
      <c r="J382" t="str">
        <f>IF(_xlfn.XLOOKUP(A382, sbti!L:L,sbti!M:M, "")="T","T",
IF(_xlfn.XLOOKUP(A382, sbti!L:L, sbti!M:M, "")="C","C",""))</f>
        <v/>
      </c>
      <c r="K382" t="str">
        <f>IF(OR(J382="T", J382="C"),
    _xlfn.XLOOKUP(A382, sbti!L:L,sbti!N:N),
    ""
)</f>
        <v/>
      </c>
      <c r="L382" t="str">
        <f>IF(_xlfn.XLOOKUP(A382, sbti!L:L,sbti!O:O, "")="s","T",
IF(_xlfn.XLOOKUP(A382, sbti!L:L, sbti!O:O, "")="c","C",""))</f>
        <v/>
      </c>
      <c r="M382" t="str">
        <f>IF(L382="T",_xlfn.XLOOKUP(A382,sbti!L:L,sbti!P:P,""),
IF(L382="C",_xlfn.XLOOKUP(A382,sbti!L:L,sbti!Q:Q,""),
""))</f>
        <v/>
      </c>
      <c r="N382" t="str">
        <f>IF(_xlfn.XLOOKUP(A382, sbti!R:R,sbti!S:S, "")="T","T",
IF(_xlfn.XLOOKUP(A382, sbti!R:R, sbti!S:S, "")="C","C",""))</f>
        <v/>
      </c>
      <c r="O382" t="str">
        <f>IF(OR(N382="T", N382="C"),
    _xlfn.XLOOKUP(A382, sbti!R:R,sbti!T:T),
    ""
)</f>
        <v/>
      </c>
      <c r="P382" t="str">
        <f>IFERROR(
    IF(INDEX(sbti!U:U, MATCH(A382, sbti!R:R, 0))&lt;&gt;"", "T",
        IF(INDEX(sbti!V:V, MATCH(A382, sbti!R:R, 0))&lt;&gt;"", "C", "")
    ),
"")</f>
        <v/>
      </c>
      <c r="Q382" t="str">
        <f>IFERROR(
    IF(INDEX(sbti!U:U, MATCH(A382, sbti!R:R, 0))&lt;&gt;"",
       INDEX(sbti!U:U, MATCH(A382, sbti!R:R, 0)),
       IF(INDEX(sbti!V:V, MATCH(A382, sbti!R:R, 0))&lt;&gt;"",
          INDEX(sbti!V:V, MATCH(A382, sbti!R:R, 0)),
          "")
    ),
"")</f>
        <v/>
      </c>
      <c r="R382" t="str">
        <f>IF(_xlfn.XLOOKUP(A382, sbti!W:W,sbti!X:X, "")="T","T",
IF(_xlfn.XLOOKUP(A382, sbti!W:W, sbti!X:X, "")="C","C",""))</f>
        <v/>
      </c>
      <c r="S382" t="str">
        <f>IF(R382="T",_xlfn.XLOOKUP(A382,sbti!W:W,sbti!Y:Y,""),
IF(R382="C",_xlfn.XLOOKUP(A382,sbti!W:W,sbti!Z:Z,""),
""))</f>
        <v/>
      </c>
    </row>
    <row r="383" spans="1:19">
      <c r="A383" t="str">
        <v>Hanwha</v>
      </c>
      <c r="B383" t="str">
        <f>IF(_xlfn.XLOOKUP(A383, sbti!A:A,sbti!B:B, "")="Targets Set","T",
IF(_xlfn.XLOOKUP(A383, sbti!A:A, sbti!B:B, "")="Committed","C",""))</f>
        <v/>
      </c>
      <c r="C383" t="str">
        <f>IF(OR(B383="T", B383="C"),
    _xlfn.XLOOKUP(A383, sbti!A:A, sbti!C:C, ""),
    ""
)</f>
        <v/>
      </c>
      <c r="D383" t="str">
        <f>IF(_xlfn.XLOOKUP(A383, sbti!A:A,sbti!D:D, "")="Targets Set","T",
IF(_xlfn.XLOOKUP(A383, sbti!A:A, sbti!D:D, "")="Committed","C",""))</f>
        <v/>
      </c>
      <c r="E383" t="str">
        <f>IF(OR(D383="T", D383="C"),
    _xlfn.XLOOKUP(A383, sbti!A:A, sbti!E:E, ""),
    ""
)</f>
        <v/>
      </c>
      <c r="F383" t="str">
        <f>IF(_xlfn.XLOOKUP(A383, sbti!F:F, sbti!G:G, "")="Targets Set","T",
IF(_xlfn.XLOOKUP(A383, sbti!F:F, sbti!G:G, "")="Committed","C",""))</f>
        <v/>
      </c>
      <c r="G383" t="str">
        <f>IF(OR('sbti evolution '!F383="T", 'sbti evolution '!F383="C"),
    _xlfn.XLOOKUP('sbti evolution '!A383, sbti!F:F, sbti!H:H, ""),
    ""
)</f>
        <v/>
      </c>
      <c r="H383" t="str">
        <f>IFERROR(
    IF(INDEX(sbti!J:J, MATCH(A383, sbti!F:F, 0))&lt;&gt;"", "T",
        IF(INDEX(sbti!K:K, MATCH(A383, sbti!F:F, 0))&lt;&gt;"", "C", "")
    ),
"")</f>
        <v/>
      </c>
      <c r="I383" t="str">
        <f>IFERROR(
    IF(INDEX(sbti!J:J, MATCH(A383, sbti!F:F, 0))&lt;&gt;"", INDEX(sbti!J:J, MATCH(A383, sbti!F:F, 0)),
        IF(INDEX(sbti!K:K, MATCH(A383, sbti!F:F, 0))&lt;&gt;"", INDEX(sbti!K:K, MATCH(A383, sbti!F:F, 0)), "")
    ),
"")</f>
        <v/>
      </c>
      <c r="J383" t="str">
        <f>IF(_xlfn.XLOOKUP(A383, sbti!L:L,sbti!M:M, "")="T","T",
IF(_xlfn.XLOOKUP(A383, sbti!L:L, sbti!M:M, "")="C","C",""))</f>
        <v/>
      </c>
      <c r="K383" t="str">
        <f>IF(OR(J383="T", J383="C"),
    _xlfn.XLOOKUP(A383, sbti!L:L,sbti!N:N),
    ""
)</f>
        <v/>
      </c>
      <c r="L383" t="str">
        <f>IF(_xlfn.XLOOKUP(A383, sbti!L:L,sbti!O:O, "")="s","T",
IF(_xlfn.XLOOKUP(A383, sbti!L:L, sbti!O:O, "")="c","C",""))</f>
        <v/>
      </c>
      <c r="M383" t="str">
        <f>IF(L383="T",_xlfn.XLOOKUP(A383,sbti!L:L,sbti!P:P,""),
IF(L383="C",_xlfn.XLOOKUP(A383,sbti!L:L,sbti!Q:Q,""),
""))</f>
        <v/>
      </c>
      <c r="N383" t="str">
        <f>IF(_xlfn.XLOOKUP(A383, sbti!R:R,sbti!S:S, "")="T","T",
IF(_xlfn.XLOOKUP(A383, sbti!R:R, sbti!S:S, "")="C","C",""))</f>
        <v/>
      </c>
      <c r="O383" t="str">
        <f>IF(OR(N383="T", N383="C"),
    _xlfn.XLOOKUP(A383, sbti!R:R,sbti!T:T),
    ""
)</f>
        <v/>
      </c>
      <c r="P383" t="str">
        <f>IFERROR(
    IF(INDEX(sbti!U:U, MATCH(A383, sbti!R:R, 0))&lt;&gt;"", "T",
        IF(INDEX(sbti!V:V, MATCH(A383, sbti!R:R, 0))&lt;&gt;"", "C", "")
    ),
"")</f>
        <v/>
      </c>
      <c r="Q383" t="str">
        <f>IFERROR(
    IF(INDEX(sbti!U:U, MATCH(A383, sbti!R:R, 0))&lt;&gt;"",
       INDEX(sbti!U:U, MATCH(A383, sbti!R:R, 0)),
       IF(INDEX(sbti!V:V, MATCH(A383, sbti!R:R, 0))&lt;&gt;"",
          INDEX(sbti!V:V, MATCH(A383, sbti!R:R, 0)),
          "")
    ),
"")</f>
        <v/>
      </c>
      <c r="R383" t="str">
        <f>IF(_xlfn.XLOOKUP(A383, sbti!W:W,sbti!X:X, "")="T","T",
IF(_xlfn.XLOOKUP(A383, sbti!W:W, sbti!X:X, "")="C","C",""))</f>
        <v/>
      </c>
      <c r="S383" t="str">
        <f>IF(R383="T",_xlfn.XLOOKUP(A383,sbti!W:W,sbti!Y:Y,""),
IF(R383="C",_xlfn.XLOOKUP(A383,sbti!W:W,sbti!Z:Z,""),
""))</f>
        <v/>
      </c>
    </row>
    <row r="384" spans="1:19">
      <c r="A384" t="str">
        <v>Molina Healthcare</v>
      </c>
      <c r="B384" t="str">
        <f>IF(_xlfn.XLOOKUP(A384, sbti!A:A,sbti!B:B, "")="Targets Set","T",
IF(_xlfn.XLOOKUP(A384, sbti!A:A, sbti!B:B, "")="Committed","C",""))</f>
        <v/>
      </c>
      <c r="C384" t="str">
        <f>IF(OR(B384="T", B384="C"),
    _xlfn.XLOOKUP(A384, sbti!A:A, sbti!C:C, ""),
    ""
)</f>
        <v/>
      </c>
      <c r="D384" t="str">
        <f>IF(_xlfn.XLOOKUP(A384, sbti!A:A,sbti!D:D, "")="Targets Set","T",
IF(_xlfn.XLOOKUP(A384, sbti!A:A, sbti!D:D, "")="Committed","C",""))</f>
        <v/>
      </c>
      <c r="E384" t="str">
        <f>IF(OR(D384="T", D384="C"),
    _xlfn.XLOOKUP(A384, sbti!A:A, sbti!E:E, ""),
    ""
)</f>
        <v/>
      </c>
      <c r="F384" t="str">
        <f>IF(_xlfn.XLOOKUP(A384, sbti!F:F, sbti!G:G, "")="Targets Set","T",
IF(_xlfn.XLOOKUP(A384, sbti!F:F, sbti!G:G, "")="Committed","C",""))</f>
        <v/>
      </c>
      <c r="G384" t="str">
        <f>IF(OR('sbti evolution '!F384="T", 'sbti evolution '!F384="C"),
    _xlfn.XLOOKUP('sbti evolution '!A384, sbti!F:F, sbti!H:H, ""),
    ""
)</f>
        <v/>
      </c>
      <c r="H384" t="str">
        <f>IFERROR(
    IF(INDEX(sbti!J:J, MATCH(A384, sbti!F:F, 0))&lt;&gt;"", "T",
        IF(INDEX(sbti!K:K, MATCH(A384, sbti!F:F, 0))&lt;&gt;"", "C", "")
    ),
"")</f>
        <v/>
      </c>
      <c r="I384" t="str">
        <f>IFERROR(
    IF(INDEX(sbti!J:J, MATCH(A384, sbti!F:F, 0))&lt;&gt;"", INDEX(sbti!J:J, MATCH(A384, sbti!F:F, 0)),
        IF(INDEX(sbti!K:K, MATCH(A384, sbti!F:F, 0))&lt;&gt;"", INDEX(sbti!K:K, MATCH(A384, sbti!F:F, 0)), "")
    ),
"")</f>
        <v/>
      </c>
      <c r="J384" t="str">
        <f>IF(_xlfn.XLOOKUP(A384, sbti!L:L,sbti!M:M, "")="T","T",
IF(_xlfn.XLOOKUP(A384, sbti!L:L, sbti!M:M, "")="C","C",""))</f>
        <v/>
      </c>
      <c r="K384" t="str">
        <f>IF(OR(J384="T", J384="C"),
    _xlfn.XLOOKUP(A384, sbti!L:L,sbti!N:N),
    ""
)</f>
        <v/>
      </c>
      <c r="L384" t="str">
        <f>IF(_xlfn.XLOOKUP(A384, sbti!L:L,sbti!O:O, "")="s","T",
IF(_xlfn.XLOOKUP(A384, sbti!L:L, sbti!O:O, "")="c","C",""))</f>
        <v/>
      </c>
      <c r="M384" t="str">
        <f>IF(L384="T",_xlfn.XLOOKUP(A384,sbti!L:L,sbti!P:P,""),
IF(L384="C",_xlfn.XLOOKUP(A384,sbti!L:L,sbti!Q:Q,""),
""))</f>
        <v/>
      </c>
      <c r="N384" t="str">
        <f>IF(_xlfn.XLOOKUP(A384, sbti!R:R,sbti!S:S, "")="T","T",
IF(_xlfn.XLOOKUP(A384, sbti!R:R, sbti!S:S, "")="C","C",""))</f>
        <v/>
      </c>
      <c r="O384" t="str">
        <f>IF(OR(N384="T", N384="C"),
    _xlfn.XLOOKUP(A384, sbti!R:R,sbti!T:T),
    ""
)</f>
        <v/>
      </c>
      <c r="P384" t="str">
        <f>IFERROR(
    IF(INDEX(sbti!U:U, MATCH(A384, sbti!R:R, 0))&lt;&gt;"", "T",
        IF(INDEX(sbti!V:V, MATCH(A384, sbti!R:R, 0))&lt;&gt;"", "C", "")
    ),
"")</f>
        <v/>
      </c>
      <c r="Q384" t="str">
        <f>IFERROR(
    IF(INDEX(sbti!U:U, MATCH(A384, sbti!R:R, 0))&lt;&gt;"",
       INDEX(sbti!U:U, MATCH(A384, sbti!R:R, 0)),
       IF(INDEX(sbti!V:V, MATCH(A384, sbti!R:R, 0))&lt;&gt;"",
          INDEX(sbti!V:V, MATCH(A384, sbti!R:R, 0)),
          "")
    ),
"")</f>
        <v/>
      </c>
      <c r="R384" t="str">
        <f>IF(_xlfn.XLOOKUP(A384, sbti!W:W,sbti!X:X, "")="T","T",
IF(_xlfn.XLOOKUP(A384, sbti!W:W, sbti!X:X, "")="C","C",""))</f>
        <v/>
      </c>
      <c r="S384" t="str">
        <f>IF(R384="T",_xlfn.XLOOKUP(A384,sbti!W:W,sbti!Y:Y,""),
IF(R384="C",_xlfn.XLOOKUP(A384,sbti!W:W,sbti!Z:Z,""),
""))</f>
        <v/>
      </c>
    </row>
    <row r="385" spans="1:19">
      <c r="A385" t="str">
        <v>Lufthansa Group</v>
      </c>
      <c r="B385" t="str">
        <f>IF(_xlfn.XLOOKUP(A385, sbti!A:A,sbti!B:B, "")="Targets Set","T",
IF(_xlfn.XLOOKUP(A385, sbti!A:A, sbti!B:B, "")="Committed","C",""))</f>
        <v>T</v>
      </c>
      <c r="C385">
        <f>IF(OR(B385="T", B385="C"),
    _xlfn.XLOOKUP(A385, sbti!A:A, sbti!C:C, ""),
    ""
)</f>
        <v>2030</v>
      </c>
      <c r="D385" t="str">
        <f>IF(_xlfn.XLOOKUP(A385, sbti!A:A,sbti!D:D, "")="Targets Set","T",
IF(_xlfn.XLOOKUP(A385, sbti!A:A, sbti!D:D, "")="Committed","C",""))</f>
        <v/>
      </c>
      <c r="E385" t="str">
        <f>IF(OR(D385="T", D385="C"),
    _xlfn.XLOOKUP(A385, sbti!A:A, sbti!E:E, ""),
    ""
)</f>
        <v/>
      </c>
      <c r="F385" t="str">
        <f>IF(_xlfn.XLOOKUP(A385, sbti!F:F, sbti!G:G, "")="Targets Set","T",
IF(_xlfn.XLOOKUP(A385, sbti!F:F, sbti!G:G, "")="Committed","C",""))</f>
        <v>T</v>
      </c>
      <c r="G385">
        <f>IF(OR('sbti evolution '!F385="T", 'sbti evolution '!F385="C"),
    _xlfn.XLOOKUP('sbti evolution '!A385, sbti!F:F, sbti!H:H, ""),
    ""
)</f>
        <v>2030</v>
      </c>
      <c r="H385" t="str">
        <f>IFERROR(
    IF(INDEX(sbti!J:J, MATCH(A385, sbti!F:F, 0))&lt;&gt;"", "T",
        IF(INDEX(sbti!K:K, MATCH(A385, sbti!F:F, 0))&lt;&gt;"", "C", "")
    ),
"")</f>
        <v>C</v>
      </c>
      <c r="I385">
        <f>IFERROR(
    IF(INDEX(sbti!J:J, MATCH(A385, sbti!F:F, 0))&lt;&gt;"", INDEX(sbti!J:J, MATCH(A385, sbti!F:F, 0)),
        IF(INDEX(sbti!K:K, MATCH(A385, sbti!F:F, 0))&lt;&gt;"", INDEX(sbti!K:K, MATCH(A385, sbti!F:F, 0)), "")
    ),
"")</f>
        <v>2022</v>
      </c>
      <c r="J385" t="str">
        <f>IF(_xlfn.XLOOKUP(A385, sbti!L:L,sbti!M:M, "")="T","T",
IF(_xlfn.XLOOKUP(A385, sbti!L:L, sbti!M:M, "")="C","C",""))</f>
        <v/>
      </c>
      <c r="K385" t="str">
        <f>IF(OR(J385="T", J385="C"),
    _xlfn.XLOOKUP(A385, sbti!L:L,sbti!N:N),
    ""
)</f>
        <v/>
      </c>
      <c r="L385" t="str">
        <f>IF(_xlfn.XLOOKUP(A385, sbti!L:L,sbti!O:O, "")="s","T",
IF(_xlfn.XLOOKUP(A385, sbti!L:L, sbti!O:O, "")="c","C",""))</f>
        <v/>
      </c>
      <c r="M385" t="str">
        <f>IF(L385="T",_xlfn.XLOOKUP(A385,sbti!L:L,sbti!P:P,""),
IF(L385="C",_xlfn.XLOOKUP(A385,sbti!L:L,sbti!Q:Q,""),
""))</f>
        <v/>
      </c>
      <c r="N385" t="str">
        <f>IF(_xlfn.XLOOKUP(A385, sbti!R:R,sbti!S:S, "")="T","T",
IF(_xlfn.XLOOKUP(A385, sbti!R:R, sbti!S:S, "")="C","C",""))</f>
        <v/>
      </c>
      <c r="O385" t="str">
        <f>IF(OR(N385="T", N385="C"),
    _xlfn.XLOOKUP(A385, sbti!R:R,sbti!T:T),
    ""
)</f>
        <v/>
      </c>
      <c r="P385" t="str">
        <f>IFERROR(
    IF(INDEX(sbti!U:U, MATCH(A385, sbti!R:R, 0))&lt;&gt;"", "T",
        IF(INDEX(sbti!V:V, MATCH(A385, sbti!R:R, 0))&lt;&gt;"", "C", "")
    ),
"")</f>
        <v/>
      </c>
      <c r="Q385" t="str">
        <f>IFERROR(
    IF(INDEX(sbti!U:U, MATCH(A385, sbti!R:R, 0))&lt;&gt;"",
       INDEX(sbti!U:U, MATCH(A385, sbti!R:R, 0)),
       IF(INDEX(sbti!V:V, MATCH(A385, sbti!R:R, 0))&lt;&gt;"",
          INDEX(sbti!V:V, MATCH(A385, sbti!R:R, 0)),
          "")
    ),
"")</f>
        <v/>
      </c>
      <c r="R385" t="str">
        <f>IF(_xlfn.XLOOKUP(A385, sbti!W:W,sbti!X:X, "")="T","T",
IF(_xlfn.XLOOKUP(A385, sbti!W:W, sbti!X:X, "")="C","C",""))</f>
        <v/>
      </c>
      <c r="S385" t="str">
        <f>IF(R385="T",_xlfn.XLOOKUP(A385,sbti!W:W,sbti!Y:Y,""),
IF(R385="C",_xlfn.XLOOKUP(A385,sbti!W:W,sbti!Z:Z,""),
""))</f>
        <v/>
      </c>
    </row>
    <row r="386" spans="1:19">
      <c r="A386" t="str">
        <v>Dollar General</v>
      </c>
      <c r="B386" t="str">
        <f>IF(_xlfn.XLOOKUP(A386, sbti!A:A,sbti!B:B, "")="Targets Set","T",
IF(_xlfn.XLOOKUP(A386, sbti!A:A, sbti!B:B, "")="Committed","C",""))</f>
        <v/>
      </c>
      <c r="C386" t="str">
        <f>IF(OR(B386="T", B386="C"),
    _xlfn.XLOOKUP(A386, sbti!A:A, sbti!C:C, ""),
    ""
)</f>
        <v/>
      </c>
      <c r="D386" t="str">
        <f>IF(_xlfn.XLOOKUP(A386, sbti!A:A,sbti!D:D, "")="Targets Set","T",
IF(_xlfn.XLOOKUP(A386, sbti!A:A, sbti!D:D, "")="Committed","C",""))</f>
        <v/>
      </c>
      <c r="E386" t="str">
        <f>IF(OR(D386="T", D386="C"),
    _xlfn.XLOOKUP(A386, sbti!A:A, sbti!E:E, ""),
    ""
)</f>
        <v/>
      </c>
      <c r="F386" t="str">
        <f>IF(_xlfn.XLOOKUP(A386, sbti!F:F, sbti!G:G, "")="Targets Set","T",
IF(_xlfn.XLOOKUP(A386, sbti!F:F, sbti!G:G, "")="Committed","C",""))</f>
        <v/>
      </c>
      <c r="G386" t="str">
        <f>IF(OR('sbti evolution '!F386="T", 'sbti evolution '!F386="C"),
    _xlfn.XLOOKUP('sbti evolution '!A386, sbti!F:F, sbti!H:H, ""),
    ""
)</f>
        <v/>
      </c>
      <c r="H386" t="str">
        <f>IFERROR(
    IF(INDEX(sbti!J:J, MATCH(A386, sbti!F:F, 0))&lt;&gt;"", "T",
        IF(INDEX(sbti!K:K, MATCH(A386, sbti!F:F, 0))&lt;&gt;"", "C", "")
    ),
"")</f>
        <v/>
      </c>
      <c r="I386" t="str">
        <f>IFERROR(
    IF(INDEX(sbti!J:J, MATCH(A386, sbti!F:F, 0))&lt;&gt;"", INDEX(sbti!J:J, MATCH(A386, sbti!F:F, 0)),
        IF(INDEX(sbti!K:K, MATCH(A386, sbti!F:F, 0))&lt;&gt;"", INDEX(sbti!K:K, MATCH(A386, sbti!F:F, 0)), "")
    ),
"")</f>
        <v/>
      </c>
      <c r="J386" t="str">
        <f>IF(_xlfn.XLOOKUP(A386, sbti!L:L,sbti!M:M, "")="T","T",
IF(_xlfn.XLOOKUP(A386, sbti!L:L, sbti!M:M, "")="C","C",""))</f>
        <v/>
      </c>
      <c r="K386" t="str">
        <f>IF(OR(J386="T", J386="C"),
    _xlfn.XLOOKUP(A386, sbti!L:L,sbti!N:N),
    ""
)</f>
        <v/>
      </c>
      <c r="L386" t="str">
        <f>IF(_xlfn.XLOOKUP(A386, sbti!L:L,sbti!O:O, "")="s","T",
IF(_xlfn.XLOOKUP(A386, sbti!L:L, sbti!O:O, "")="c","C",""))</f>
        <v/>
      </c>
      <c r="M386" t="str">
        <f>IF(L386="T",_xlfn.XLOOKUP(A386,sbti!L:L,sbti!P:P,""),
IF(L386="C",_xlfn.XLOOKUP(A386,sbti!L:L,sbti!Q:Q,""),
""))</f>
        <v/>
      </c>
      <c r="N386" t="str">
        <f>IF(_xlfn.XLOOKUP(A386, sbti!R:R,sbti!S:S, "")="T","T",
IF(_xlfn.XLOOKUP(A386, sbti!R:R, sbti!S:S, "")="C","C",""))</f>
        <v/>
      </c>
      <c r="O386" t="str">
        <f>IF(OR(N386="T", N386="C"),
    _xlfn.XLOOKUP(A386, sbti!R:R,sbti!T:T),
    ""
)</f>
        <v/>
      </c>
      <c r="P386" t="str">
        <f>IFERROR(
    IF(INDEX(sbti!U:U, MATCH(A386, sbti!R:R, 0))&lt;&gt;"", "T",
        IF(INDEX(sbti!V:V, MATCH(A386, sbti!R:R, 0))&lt;&gt;"", "C", "")
    ),
"")</f>
        <v/>
      </c>
      <c r="Q386" t="str">
        <f>IFERROR(
    IF(INDEX(sbti!U:U, MATCH(A386, sbti!R:R, 0))&lt;&gt;"",
       INDEX(sbti!U:U, MATCH(A386, sbti!R:R, 0)),
       IF(INDEX(sbti!V:V, MATCH(A386, sbti!R:R, 0))&lt;&gt;"",
          INDEX(sbti!V:V, MATCH(A386, sbti!R:R, 0)),
          "")
    ),
"")</f>
        <v/>
      </c>
      <c r="R386" t="str">
        <f>IF(_xlfn.XLOOKUP(A386, sbti!W:W,sbti!X:X, "")="T","T",
IF(_xlfn.XLOOKUP(A386, sbti!W:W, sbti!X:X, "")="C","C",""))</f>
        <v/>
      </c>
      <c r="S386" t="str">
        <f>IF(R386="T",_xlfn.XLOOKUP(A386,sbti!W:W,sbti!Y:Y,""),
IF(R386="C",_xlfn.XLOOKUP(A386,sbti!W:W,sbti!Z:Z,""),
""))</f>
        <v/>
      </c>
    </row>
    <row r="387" spans="1:19">
      <c r="A387" t="str">
        <v>LyondellBasell Industries</v>
      </c>
      <c r="B387" t="str">
        <f>IF(_xlfn.XLOOKUP(A387, sbti!A:A,sbti!B:B, "")="Targets Set","T",
IF(_xlfn.XLOOKUP(A387, sbti!A:A, sbti!B:B, "")="Committed","C",""))</f>
        <v/>
      </c>
      <c r="C387" t="str">
        <f>IF(OR(B387="T", B387="C"),
    _xlfn.XLOOKUP(A387, sbti!A:A, sbti!C:C, ""),
    ""
)</f>
        <v/>
      </c>
      <c r="D387" t="str">
        <f>IF(_xlfn.XLOOKUP(A387, sbti!A:A,sbti!D:D, "")="Targets Set","T",
IF(_xlfn.XLOOKUP(A387, sbti!A:A, sbti!D:D, "")="Committed","C",""))</f>
        <v/>
      </c>
      <c r="E387" t="str">
        <f>IF(OR(D387="T", D387="C"),
    _xlfn.XLOOKUP(A387, sbti!A:A, sbti!E:E, ""),
    ""
)</f>
        <v/>
      </c>
      <c r="F387" t="str">
        <f>IF(_xlfn.XLOOKUP(A387, sbti!F:F, sbti!G:G, "")="Targets Set","T",
IF(_xlfn.XLOOKUP(A387, sbti!F:F, sbti!G:G, "")="Committed","C",""))</f>
        <v>C</v>
      </c>
      <c r="G387">
        <f>IF(OR('sbti evolution '!F387="T", 'sbti evolution '!F387="C"),
    _xlfn.XLOOKUP('sbti evolution '!A387, sbti!F:F, sbti!H:H, ""),
    ""
)</f>
        <v>2030</v>
      </c>
      <c r="H387" t="str">
        <f>IFERROR(
    IF(INDEX(sbti!J:J, MATCH(A387, sbti!F:F, 0))&lt;&gt;"", "T",
        IF(INDEX(sbti!K:K, MATCH(A387, sbti!F:F, 0))&lt;&gt;"", "C", "")
    ),
"")</f>
        <v>C</v>
      </c>
      <c r="I387">
        <f>IFERROR(
    IF(INDEX(sbti!J:J, MATCH(A387, sbti!F:F, 0))&lt;&gt;"", INDEX(sbti!J:J, MATCH(A387, sbti!F:F, 0)),
        IF(INDEX(sbti!K:K, MATCH(A387, sbti!F:F, 0))&lt;&gt;"", INDEX(sbti!K:K, MATCH(A387, sbti!F:F, 0)), "")
    ),
"")</f>
        <v>2023</v>
      </c>
      <c r="J387" t="str">
        <f>IF(_xlfn.XLOOKUP(A387, sbti!L:L,sbti!M:M, "")="T","T",
IF(_xlfn.XLOOKUP(A387, sbti!L:L, sbti!M:M, "")="C","C",""))</f>
        <v>C</v>
      </c>
      <c r="K387">
        <f>IF(OR(J387="T", J387="C"),
    _xlfn.XLOOKUP(A387, sbti!L:L,sbti!N:N),
    ""
)</f>
        <v>2030</v>
      </c>
      <c r="L387" t="str">
        <f>IF(_xlfn.XLOOKUP(A387, sbti!L:L,sbti!O:O, "")="s","T",
IF(_xlfn.XLOOKUP(A387, sbti!L:L, sbti!O:O, "")="c","C",""))</f>
        <v/>
      </c>
      <c r="M387" t="str">
        <f>IF(L387="T",_xlfn.XLOOKUP(A387,sbti!L:L,sbti!P:P,""),
IF(L387="C",_xlfn.XLOOKUP(A387,sbti!L:L,sbti!Q:Q,""),
""))</f>
        <v/>
      </c>
      <c r="N387" t="str">
        <f>IF(_xlfn.XLOOKUP(A387, sbti!R:R,sbti!S:S, "")="T","T",
IF(_xlfn.XLOOKUP(A387, sbti!R:R, sbti!S:S, "")="C","C",""))</f>
        <v/>
      </c>
      <c r="O387" t="str">
        <f>IF(OR(N387="T", N387="C"),
    _xlfn.XLOOKUP(A387, sbti!R:R,sbti!T:T),
    ""
)</f>
        <v/>
      </c>
      <c r="P387" t="str">
        <f>IFERROR(
    IF(INDEX(sbti!U:U, MATCH(A387, sbti!R:R, 0))&lt;&gt;"", "T",
        IF(INDEX(sbti!V:V, MATCH(A387, sbti!R:R, 0))&lt;&gt;"", "C", "")
    ),
"")</f>
        <v/>
      </c>
      <c r="Q387" t="str">
        <f>IFERROR(
    IF(INDEX(sbti!U:U, MATCH(A387, sbti!R:R, 0))&lt;&gt;"",
       INDEX(sbti!U:U, MATCH(A387, sbti!R:R, 0)),
       IF(INDEX(sbti!V:V, MATCH(A387, sbti!R:R, 0))&lt;&gt;"",
          INDEX(sbti!V:V, MATCH(A387, sbti!R:R, 0)),
          "")
    ),
"")</f>
        <v/>
      </c>
      <c r="R387" t="str">
        <f>IF(_xlfn.XLOOKUP(A387, sbti!W:W,sbti!X:X, "")="T","T",
IF(_xlfn.XLOOKUP(A387, sbti!W:W, sbti!X:X, "")="C","C",""))</f>
        <v/>
      </c>
      <c r="S387" t="str">
        <f>IF(R387="T",_xlfn.XLOOKUP(A387,sbti!W:W,sbti!Y:Y,""),
IF(R387="C",_xlfn.XLOOKUP(A387,sbti!W:W,sbti!Z:Z,""),
""))</f>
        <v/>
      </c>
    </row>
    <row r="388" spans="1:19">
      <c r="A388" t="str">
        <v>China Minsheng Banking</v>
      </c>
      <c r="B388" t="str">
        <f>IF(_xlfn.XLOOKUP(A388, sbti!A:A,sbti!B:B, "")="Targets Set","T",
IF(_xlfn.XLOOKUP(A388, sbti!A:A, sbti!B:B, "")="Committed","C",""))</f>
        <v/>
      </c>
      <c r="C388" t="str">
        <f>IF(OR(B388="T", B388="C"),
    _xlfn.XLOOKUP(A388, sbti!A:A, sbti!C:C, ""),
    ""
)</f>
        <v/>
      </c>
      <c r="D388" t="str">
        <f>IF(_xlfn.XLOOKUP(A388, sbti!A:A,sbti!D:D, "")="Targets Set","T",
IF(_xlfn.XLOOKUP(A388, sbti!A:A, sbti!D:D, "")="Committed","C",""))</f>
        <v/>
      </c>
      <c r="E388" t="str">
        <f>IF(OR(D388="T", D388="C"),
    _xlfn.XLOOKUP(A388, sbti!A:A, sbti!E:E, ""),
    ""
)</f>
        <v/>
      </c>
      <c r="F388" t="str">
        <f>IF(_xlfn.XLOOKUP(A388, sbti!F:F, sbti!G:G, "")="Targets Set","T",
IF(_xlfn.XLOOKUP(A388, sbti!F:F, sbti!G:G, "")="Committed","C",""))</f>
        <v/>
      </c>
      <c r="G388" t="str">
        <f>IF(OR('sbti evolution '!F388="T", 'sbti evolution '!F388="C"),
    _xlfn.XLOOKUP('sbti evolution '!A388, sbti!F:F, sbti!H:H, ""),
    ""
)</f>
        <v/>
      </c>
      <c r="H388" t="str">
        <f>IFERROR(
    IF(INDEX(sbti!J:J, MATCH(A388, sbti!F:F, 0))&lt;&gt;"", "T",
        IF(INDEX(sbti!K:K, MATCH(A388, sbti!F:F, 0))&lt;&gt;"", "C", "")
    ),
"")</f>
        <v/>
      </c>
      <c r="I388" t="str">
        <f>IFERROR(
    IF(INDEX(sbti!J:J, MATCH(A388, sbti!F:F, 0))&lt;&gt;"", INDEX(sbti!J:J, MATCH(A388, sbti!F:F, 0)),
        IF(INDEX(sbti!K:K, MATCH(A388, sbti!F:F, 0))&lt;&gt;"", INDEX(sbti!K:K, MATCH(A388, sbti!F:F, 0)), "")
    ),
"")</f>
        <v/>
      </c>
      <c r="J388" t="str">
        <f>IF(_xlfn.XLOOKUP(A388, sbti!L:L,sbti!M:M, "")="T","T",
IF(_xlfn.XLOOKUP(A388, sbti!L:L, sbti!M:M, "")="C","C",""))</f>
        <v/>
      </c>
      <c r="K388" t="str">
        <f>IF(OR(J388="T", J388="C"),
    _xlfn.XLOOKUP(A388, sbti!L:L,sbti!N:N),
    ""
)</f>
        <v/>
      </c>
      <c r="L388" t="str">
        <f>IF(_xlfn.XLOOKUP(A388, sbti!L:L,sbti!O:O, "")="s","T",
IF(_xlfn.XLOOKUP(A388, sbti!L:L, sbti!O:O, "")="c","C",""))</f>
        <v/>
      </c>
      <c r="M388" t="str">
        <f>IF(L388="T",_xlfn.XLOOKUP(A388,sbti!L:L,sbti!P:P,""),
IF(L388="C",_xlfn.XLOOKUP(A388,sbti!L:L,sbti!Q:Q,""),
""))</f>
        <v/>
      </c>
      <c r="N388" t="str">
        <f>IF(_xlfn.XLOOKUP(A388, sbti!R:R,sbti!S:S, "")="T","T",
IF(_xlfn.XLOOKUP(A388, sbti!R:R, sbti!S:S, "")="C","C",""))</f>
        <v/>
      </c>
      <c r="O388" t="str">
        <f>IF(OR(N388="T", N388="C"),
    _xlfn.XLOOKUP(A388, sbti!R:R,sbti!T:T),
    ""
)</f>
        <v/>
      </c>
      <c r="P388" t="str">
        <f>IFERROR(
    IF(INDEX(sbti!U:U, MATCH(A388, sbti!R:R, 0))&lt;&gt;"", "T",
        IF(INDEX(sbti!V:V, MATCH(A388, sbti!R:R, 0))&lt;&gt;"", "C", "")
    ),
"")</f>
        <v/>
      </c>
      <c r="Q388" t="str">
        <f>IFERROR(
    IF(INDEX(sbti!U:U, MATCH(A388, sbti!R:R, 0))&lt;&gt;"",
       INDEX(sbti!U:U, MATCH(A388, sbti!R:R, 0)),
       IF(INDEX(sbti!V:V, MATCH(A388, sbti!R:R, 0))&lt;&gt;"",
          INDEX(sbti!V:V, MATCH(A388, sbti!R:R, 0)),
          "")
    ),
"")</f>
        <v/>
      </c>
      <c r="R388" t="str">
        <f>IF(_xlfn.XLOOKUP(A388, sbti!W:W,sbti!X:X, "")="T","T",
IF(_xlfn.XLOOKUP(A388, sbti!W:W, sbti!X:X, "")="C","C",""))</f>
        <v/>
      </c>
      <c r="S388" t="str">
        <f>IF(R388="T",_xlfn.XLOOKUP(A388,sbti!W:W,sbti!Y:Y,""),
IF(R388="C",_xlfn.XLOOKUP(A388,sbti!W:W,sbti!Z:Z,""),
""))</f>
        <v/>
      </c>
    </row>
    <row r="389" spans="1:19">
      <c r="A389" t="str">
        <v>GSK</v>
      </c>
      <c r="B389" t="str">
        <f>IF(_xlfn.XLOOKUP(A389, sbti!A:A,sbti!B:B, "")="Targets Set","T",
IF(_xlfn.XLOOKUP(A389, sbti!A:A, sbti!B:B, "")="Committed","C",""))</f>
        <v>T</v>
      </c>
      <c r="C389">
        <f>IF(OR(B389="T", B389="C"),
    _xlfn.XLOOKUP(A389, sbti!A:A, sbti!C:C, ""),
    ""
)</f>
        <v>2030</v>
      </c>
      <c r="D389" t="str">
        <f>IF(_xlfn.XLOOKUP(A389, sbti!A:A,sbti!D:D, "")="Targets Set","T",
IF(_xlfn.XLOOKUP(A389, sbti!A:A, sbti!D:D, "")="Committed","C",""))</f>
        <v>T</v>
      </c>
      <c r="E389">
        <f>IF(OR(D389="T", D389="C"),
    _xlfn.XLOOKUP(A389, sbti!A:A, sbti!E:E, ""),
    ""
)</f>
        <v>2045</v>
      </c>
      <c r="F389" t="str">
        <f>IF(_xlfn.XLOOKUP(A389, sbti!F:F, sbti!G:G, "")="Targets Set","T",
IF(_xlfn.XLOOKUP(A389, sbti!F:F, sbti!G:G, "")="Committed","C",""))</f>
        <v>T</v>
      </c>
      <c r="G389">
        <f>IF(OR('sbti evolution '!F389="T", 'sbti evolution '!F389="C"),
    _xlfn.XLOOKUP('sbti evolution '!A389, sbti!F:F, sbti!H:H, ""),
    ""
)</f>
        <v>2030</v>
      </c>
      <c r="H389" t="str">
        <f>IFERROR(
    IF(INDEX(sbti!J:J, MATCH(A389, sbti!F:F, 0))&lt;&gt;"", "T",
        IF(INDEX(sbti!K:K, MATCH(A389, sbti!F:F, 0))&lt;&gt;"", "C", "")
    ),
"")</f>
        <v>T</v>
      </c>
      <c r="I389">
        <f>IFERROR(
    IF(INDEX(sbti!J:J, MATCH(A389, sbti!F:F, 0))&lt;&gt;"", INDEX(sbti!J:J, MATCH(A389, sbti!F:F, 0)),
        IF(INDEX(sbti!K:K, MATCH(A389, sbti!F:F, 0))&lt;&gt;"", INDEX(sbti!K:K, MATCH(A389, sbti!F:F, 0)), "")
    ),
"")</f>
        <v>2045</v>
      </c>
      <c r="J389" t="str">
        <f>IF(_xlfn.XLOOKUP(A389, sbti!L:L,sbti!M:M, "")="T","T",
IF(_xlfn.XLOOKUP(A389, sbti!L:L, sbti!M:M, "")="C","C",""))</f>
        <v>T</v>
      </c>
      <c r="K389">
        <f>IF(OR(J389="T", J389="C"),
    _xlfn.XLOOKUP(A389, sbti!L:L,sbti!N:N),
    ""
)</f>
        <v>2025</v>
      </c>
      <c r="L389" t="str">
        <f>IF(_xlfn.XLOOKUP(A389, sbti!L:L,sbti!O:O, "")="s","T",
IF(_xlfn.XLOOKUP(A389, sbti!L:L, sbti!O:O, "")="c","C",""))</f>
        <v>T</v>
      </c>
      <c r="M389">
        <f>IF(L389="T",_xlfn.XLOOKUP(A389,sbti!L:L,sbti!P:P,""),
IF(L389="C",_xlfn.XLOOKUP(A389,sbti!L:L,sbti!Q:Q,""),
""))</f>
        <v>0</v>
      </c>
      <c r="N389" t="str">
        <f>IF(_xlfn.XLOOKUP(A389, sbti!R:R,sbti!S:S, "")="T","T",
IF(_xlfn.XLOOKUP(A389, sbti!R:R, sbti!S:S, "")="C","C",""))</f>
        <v>T</v>
      </c>
      <c r="O389">
        <f>IF(OR(N389="T", N389="C"),
    _xlfn.XLOOKUP(A389, sbti!R:R,sbti!T:T),
    ""
)</f>
        <v>2031</v>
      </c>
      <c r="P389" t="str">
        <f>IFERROR(
    IF(INDEX(sbti!U:U, MATCH(A389, sbti!R:R, 0))&lt;&gt;"", "T",
        IF(INDEX(sbti!V:V, MATCH(A389, sbti!R:R, 0))&lt;&gt;"", "C", "")
    ),
"")</f>
        <v>C</v>
      </c>
      <c r="Q389">
        <f>IFERROR(
    IF(INDEX(sbti!U:U, MATCH(A389, sbti!R:R, 0))&lt;&gt;"",
       INDEX(sbti!U:U, MATCH(A389, sbti!R:R, 0)),
       IF(INDEX(sbti!V:V, MATCH(A389, sbti!R:R, 0))&lt;&gt;"",
          INDEX(sbti!V:V, MATCH(A389, sbti!R:R, 0)),
          "")
    ),
"")</f>
        <v>2030</v>
      </c>
      <c r="R389" t="str">
        <f>IF(_xlfn.XLOOKUP(A389, sbti!W:W,sbti!X:X, "")="T","T",
IF(_xlfn.XLOOKUP(A389, sbti!W:W, sbti!X:X, "")="C","C",""))</f>
        <v>T</v>
      </c>
      <c r="S389">
        <f>IF(R389="T",_xlfn.XLOOKUP(A389,sbti!W:W,sbti!Y:Y,""),
IF(R389="C",_xlfn.XLOOKUP(A389,sbti!W:W,sbti!Z:Z,""),
""))</f>
        <v>2025</v>
      </c>
    </row>
    <row r="390" spans="1:19">
      <c r="A390" t="str">
        <v>Bank of New York (BNY)</v>
      </c>
      <c r="B390" t="str">
        <f>IF(_xlfn.XLOOKUP(A390, sbti!A:A,sbti!B:B, "")="Targets Set","T",
IF(_xlfn.XLOOKUP(A390, sbti!A:A, sbti!B:B, "")="Committed","C",""))</f>
        <v/>
      </c>
      <c r="C390" t="str">
        <f>IF(OR(B390="T", B390="C"),
    _xlfn.XLOOKUP(A390, sbti!A:A, sbti!C:C, ""),
    ""
)</f>
        <v/>
      </c>
      <c r="D390" t="str">
        <f>IF(_xlfn.XLOOKUP(A390, sbti!A:A,sbti!D:D, "")="Targets Set","T",
IF(_xlfn.XLOOKUP(A390, sbti!A:A, sbti!D:D, "")="Committed","C",""))</f>
        <v/>
      </c>
      <c r="E390" t="str">
        <f>IF(OR(D390="T", D390="C"),
    _xlfn.XLOOKUP(A390, sbti!A:A, sbti!E:E, ""),
    ""
)</f>
        <v/>
      </c>
      <c r="F390" t="str">
        <f>IF(_xlfn.XLOOKUP(A390, sbti!F:F, sbti!G:G, "")="Targets Set","T",
IF(_xlfn.XLOOKUP(A390, sbti!F:F, sbti!G:G, "")="Committed","C",""))</f>
        <v/>
      </c>
      <c r="G390" t="str">
        <f>IF(OR('sbti evolution '!F390="T", 'sbti evolution '!F390="C"),
    _xlfn.XLOOKUP('sbti evolution '!A390, sbti!F:F, sbti!H:H, ""),
    ""
)</f>
        <v/>
      </c>
      <c r="H390" t="str">
        <f>IFERROR(
    IF(INDEX(sbti!J:J, MATCH(A390, sbti!F:F, 0))&lt;&gt;"", "T",
        IF(INDEX(sbti!K:K, MATCH(A390, sbti!F:F, 0))&lt;&gt;"", "C", "")
    ),
"")</f>
        <v/>
      </c>
      <c r="I390" t="str">
        <f>IFERROR(
    IF(INDEX(sbti!J:J, MATCH(A390, sbti!F:F, 0))&lt;&gt;"", INDEX(sbti!J:J, MATCH(A390, sbti!F:F, 0)),
        IF(INDEX(sbti!K:K, MATCH(A390, sbti!F:F, 0))&lt;&gt;"", INDEX(sbti!K:K, MATCH(A390, sbti!F:F, 0)), "")
    ),
"")</f>
        <v/>
      </c>
      <c r="J390" t="str">
        <f>IF(_xlfn.XLOOKUP(A390, sbti!L:L,sbti!M:M, "")="T","T",
IF(_xlfn.XLOOKUP(A390, sbti!L:L, sbti!M:M, "")="C","C",""))</f>
        <v/>
      </c>
      <c r="K390" t="str">
        <f>IF(OR(J390="T", J390="C"),
    _xlfn.XLOOKUP(A390, sbti!L:L,sbti!N:N),
    ""
)</f>
        <v/>
      </c>
      <c r="L390" t="str">
        <f>IF(_xlfn.XLOOKUP(A390, sbti!L:L,sbti!O:O, "")="s","T",
IF(_xlfn.XLOOKUP(A390, sbti!L:L, sbti!O:O, "")="c","C",""))</f>
        <v/>
      </c>
      <c r="M390" t="str">
        <f>IF(L390="T",_xlfn.XLOOKUP(A390,sbti!L:L,sbti!P:P,""),
IF(L390="C",_xlfn.XLOOKUP(A390,sbti!L:L,sbti!Q:Q,""),
""))</f>
        <v/>
      </c>
      <c r="N390" t="str">
        <f>IF(_xlfn.XLOOKUP(A390, sbti!R:R,sbti!S:S, "")="T","T",
IF(_xlfn.XLOOKUP(A390, sbti!R:R, sbti!S:S, "")="C","C",""))</f>
        <v/>
      </c>
      <c r="O390" t="str">
        <f>IF(OR(N390="T", N390="C"),
    _xlfn.XLOOKUP(A390, sbti!R:R,sbti!T:T),
    ""
)</f>
        <v/>
      </c>
      <c r="P390" t="str">
        <f>IFERROR(
    IF(INDEX(sbti!U:U, MATCH(A390, sbti!R:R, 0))&lt;&gt;"", "T",
        IF(INDEX(sbti!V:V, MATCH(A390, sbti!R:R, 0))&lt;&gt;"", "C", "")
    ),
"")</f>
        <v/>
      </c>
      <c r="Q390" t="str">
        <f>IFERROR(
    IF(INDEX(sbti!U:U, MATCH(A390, sbti!R:R, 0))&lt;&gt;"",
       INDEX(sbti!U:U, MATCH(A390, sbti!R:R, 0)),
       IF(INDEX(sbti!V:V, MATCH(A390, sbti!R:R, 0))&lt;&gt;"",
          INDEX(sbti!V:V, MATCH(A390, sbti!R:R, 0)),
          "")
    ),
"")</f>
        <v/>
      </c>
      <c r="R390" t="str">
        <f>IF(_xlfn.XLOOKUP(A390, sbti!W:W,sbti!X:X, "")="T","T",
IF(_xlfn.XLOOKUP(A390, sbti!W:W, sbti!X:X, "")="C","C",""))</f>
        <v/>
      </c>
      <c r="S390" t="str">
        <f>IF(R390="T",_xlfn.XLOOKUP(A390,sbti!W:W,sbti!Y:Y,""),
IF(R390="C",_xlfn.XLOOKUP(A390,sbti!W:W,sbti!Z:Z,""),
""))</f>
        <v/>
      </c>
    </row>
    <row r="391" spans="1:19">
      <c r="A391" t="str">
        <v>Haier Smart Home</v>
      </c>
      <c r="B391" t="str">
        <f>IF(_xlfn.XLOOKUP(A391, sbti!A:A,sbti!B:B, "")="Targets Set","T",
IF(_xlfn.XLOOKUP(A391, sbti!A:A, sbti!B:B, "")="Committed","C",""))</f>
        <v/>
      </c>
      <c r="C391" t="str">
        <f>IF(OR(B391="T", B391="C"),
    _xlfn.XLOOKUP(A391, sbti!A:A, sbti!C:C, ""),
    ""
)</f>
        <v/>
      </c>
      <c r="D391" t="str">
        <f>IF(_xlfn.XLOOKUP(A391, sbti!A:A,sbti!D:D, "")="Targets Set","T",
IF(_xlfn.XLOOKUP(A391, sbti!A:A, sbti!D:D, "")="Committed","C",""))</f>
        <v/>
      </c>
      <c r="E391" t="str">
        <f>IF(OR(D391="T", D391="C"),
    _xlfn.XLOOKUP(A391, sbti!A:A, sbti!E:E, ""),
    ""
)</f>
        <v/>
      </c>
      <c r="F391" t="str">
        <f>IF(_xlfn.XLOOKUP(A391, sbti!F:F, sbti!G:G, "")="Targets Set","T",
IF(_xlfn.XLOOKUP(A391, sbti!F:F, sbti!G:G, "")="Committed","C",""))</f>
        <v/>
      </c>
      <c r="G391" t="str">
        <f>IF(OR('sbti evolution '!F391="T", 'sbti evolution '!F391="C"),
    _xlfn.XLOOKUP('sbti evolution '!A391, sbti!F:F, sbti!H:H, ""),
    ""
)</f>
        <v/>
      </c>
      <c r="H391" t="str">
        <f>IFERROR(
    IF(INDEX(sbti!J:J, MATCH(A391, sbti!F:F, 0))&lt;&gt;"", "T",
        IF(INDEX(sbti!K:K, MATCH(A391, sbti!F:F, 0))&lt;&gt;"", "C", "")
    ),
"")</f>
        <v/>
      </c>
      <c r="I391" t="str">
        <f>IFERROR(
    IF(INDEX(sbti!J:J, MATCH(A391, sbti!F:F, 0))&lt;&gt;"", INDEX(sbti!J:J, MATCH(A391, sbti!F:F, 0)),
        IF(INDEX(sbti!K:K, MATCH(A391, sbti!F:F, 0))&lt;&gt;"", INDEX(sbti!K:K, MATCH(A391, sbti!F:F, 0)), "")
    ),
"")</f>
        <v/>
      </c>
      <c r="J391" t="str">
        <f>IF(_xlfn.XLOOKUP(A391, sbti!L:L,sbti!M:M, "")="T","T",
IF(_xlfn.XLOOKUP(A391, sbti!L:L, sbti!M:M, "")="C","C",""))</f>
        <v/>
      </c>
      <c r="K391" t="str">
        <f>IF(OR(J391="T", J391="C"),
    _xlfn.XLOOKUP(A391, sbti!L:L,sbti!N:N),
    ""
)</f>
        <v/>
      </c>
      <c r="L391" t="str">
        <f>IF(_xlfn.XLOOKUP(A391, sbti!L:L,sbti!O:O, "")="s","T",
IF(_xlfn.XLOOKUP(A391, sbti!L:L, sbti!O:O, "")="c","C",""))</f>
        <v/>
      </c>
      <c r="M391" t="str">
        <f>IF(L391="T",_xlfn.XLOOKUP(A391,sbti!L:L,sbti!P:P,""),
IF(L391="C",_xlfn.XLOOKUP(A391,sbti!L:L,sbti!Q:Q,""),
""))</f>
        <v/>
      </c>
      <c r="N391" t="str">
        <f>IF(_xlfn.XLOOKUP(A391, sbti!R:R,sbti!S:S, "")="T","T",
IF(_xlfn.XLOOKUP(A391, sbti!R:R, sbti!S:S, "")="C","C",""))</f>
        <v/>
      </c>
      <c r="O391" t="str">
        <f>IF(OR(N391="T", N391="C"),
    _xlfn.XLOOKUP(A391, sbti!R:R,sbti!T:T),
    ""
)</f>
        <v/>
      </c>
      <c r="P391" t="str">
        <f>IFERROR(
    IF(INDEX(sbti!U:U, MATCH(A391, sbti!R:R, 0))&lt;&gt;"", "T",
        IF(INDEX(sbti!V:V, MATCH(A391, sbti!R:R, 0))&lt;&gt;"", "C", "")
    ),
"")</f>
        <v/>
      </c>
      <c r="Q391" t="str">
        <f>IFERROR(
    IF(INDEX(sbti!U:U, MATCH(A391, sbti!R:R, 0))&lt;&gt;"",
       INDEX(sbti!U:U, MATCH(A391, sbti!R:R, 0)),
       IF(INDEX(sbti!V:V, MATCH(A391, sbti!R:R, 0))&lt;&gt;"",
          INDEX(sbti!V:V, MATCH(A391, sbti!R:R, 0)),
          "")
    ),
"")</f>
        <v/>
      </c>
      <c r="R391" t="str">
        <f>IF(_xlfn.XLOOKUP(A391, sbti!W:W,sbti!X:X, "")="T","T",
IF(_xlfn.XLOOKUP(A391, sbti!W:W, sbti!X:X, "")="C","C",""))</f>
        <v/>
      </c>
      <c r="S391" t="str">
        <f>IF(R391="T",_xlfn.XLOOKUP(A391,sbti!W:W,sbti!Y:Y,""),
IF(R391="C",_xlfn.XLOOKUP(A391,sbti!W:W,sbti!Z:Z,""),
""))</f>
        <v/>
      </c>
    </row>
    <row r="392" spans="1:19">
      <c r="A392" t="str">
        <v>Cenovus Energy</v>
      </c>
      <c r="B392" t="str">
        <f>IF(_xlfn.XLOOKUP(A392, sbti!A:A,sbti!B:B, "")="Targets Set","T",
IF(_xlfn.XLOOKUP(A392, sbti!A:A, sbti!B:B, "")="Committed","C",""))</f>
        <v/>
      </c>
      <c r="C392" t="str">
        <f>IF(OR(B392="T", B392="C"),
    _xlfn.XLOOKUP(A392, sbti!A:A, sbti!C:C, ""),
    ""
)</f>
        <v/>
      </c>
      <c r="D392" t="str">
        <f>IF(_xlfn.XLOOKUP(A392, sbti!A:A,sbti!D:D, "")="Targets Set","T",
IF(_xlfn.XLOOKUP(A392, sbti!A:A, sbti!D:D, "")="Committed","C",""))</f>
        <v/>
      </c>
      <c r="E392" t="str">
        <f>IF(OR(D392="T", D392="C"),
    _xlfn.XLOOKUP(A392, sbti!A:A, sbti!E:E, ""),
    ""
)</f>
        <v/>
      </c>
      <c r="F392" t="str">
        <f>IF(_xlfn.XLOOKUP(A392, sbti!F:F, sbti!G:G, "")="Targets Set","T",
IF(_xlfn.XLOOKUP(A392, sbti!F:F, sbti!G:G, "")="Committed","C",""))</f>
        <v/>
      </c>
      <c r="G392" t="str">
        <f>IF(OR('sbti evolution '!F392="T", 'sbti evolution '!F392="C"),
    _xlfn.XLOOKUP('sbti evolution '!A392, sbti!F:F, sbti!H:H, ""),
    ""
)</f>
        <v/>
      </c>
      <c r="H392" t="str">
        <f>IFERROR(
    IF(INDEX(sbti!J:J, MATCH(A392, sbti!F:F, 0))&lt;&gt;"", "T",
        IF(INDEX(sbti!K:K, MATCH(A392, sbti!F:F, 0))&lt;&gt;"", "C", "")
    ),
"")</f>
        <v/>
      </c>
      <c r="I392" t="str">
        <f>IFERROR(
    IF(INDEX(sbti!J:J, MATCH(A392, sbti!F:F, 0))&lt;&gt;"", INDEX(sbti!J:J, MATCH(A392, sbti!F:F, 0)),
        IF(INDEX(sbti!K:K, MATCH(A392, sbti!F:F, 0))&lt;&gt;"", INDEX(sbti!K:K, MATCH(A392, sbti!F:F, 0)), "")
    ),
"")</f>
        <v/>
      </c>
      <c r="J392" t="str">
        <f>IF(_xlfn.XLOOKUP(A392, sbti!L:L,sbti!M:M, "")="T","T",
IF(_xlfn.XLOOKUP(A392, sbti!L:L, sbti!M:M, "")="C","C",""))</f>
        <v/>
      </c>
      <c r="K392" t="str">
        <f>IF(OR(J392="T", J392="C"),
    _xlfn.XLOOKUP(A392, sbti!L:L,sbti!N:N),
    ""
)</f>
        <v/>
      </c>
      <c r="L392" t="str">
        <f>IF(_xlfn.XLOOKUP(A392, sbti!L:L,sbti!O:O, "")="s","T",
IF(_xlfn.XLOOKUP(A392, sbti!L:L, sbti!O:O, "")="c","C",""))</f>
        <v/>
      </c>
      <c r="M392" t="str">
        <f>IF(L392="T",_xlfn.XLOOKUP(A392,sbti!L:L,sbti!P:P,""),
IF(L392="C",_xlfn.XLOOKUP(A392,sbti!L:L,sbti!Q:Q,""),
""))</f>
        <v/>
      </c>
      <c r="N392" t="str">
        <f>IF(_xlfn.XLOOKUP(A392, sbti!R:R,sbti!S:S, "")="T","T",
IF(_xlfn.XLOOKUP(A392, sbti!R:R, sbti!S:S, "")="C","C",""))</f>
        <v/>
      </c>
      <c r="O392" t="str">
        <f>IF(OR(N392="T", N392="C"),
    _xlfn.XLOOKUP(A392, sbti!R:R,sbti!T:T),
    ""
)</f>
        <v/>
      </c>
      <c r="P392" t="str">
        <f>IFERROR(
    IF(INDEX(sbti!U:U, MATCH(A392, sbti!R:R, 0))&lt;&gt;"", "T",
        IF(INDEX(sbti!V:V, MATCH(A392, sbti!R:R, 0))&lt;&gt;"", "C", "")
    ),
"")</f>
        <v>C</v>
      </c>
      <c r="Q392">
        <f>IFERROR(
    IF(INDEX(sbti!U:U, MATCH(A392, sbti!R:R, 0))&lt;&gt;"",
       INDEX(sbti!U:U, MATCH(A392, sbti!R:R, 0)),
       IF(INDEX(sbti!V:V, MATCH(A392, sbti!R:R, 0))&lt;&gt;"",
          INDEX(sbti!V:V, MATCH(A392, sbti!R:R, 0)),
          "")
    ),
"")</f>
        <v>2035</v>
      </c>
      <c r="R392" t="str">
        <f>IF(_xlfn.XLOOKUP(A392, sbti!W:W,sbti!X:X, "")="T","T",
IF(_xlfn.XLOOKUP(A392, sbti!W:W, sbti!X:X, "")="C","C",""))</f>
        <v/>
      </c>
      <c r="S392" t="str">
        <f>IF(R392="T",_xlfn.XLOOKUP(A392,sbti!W:W,sbti!Y:Y,""),
IF(R392="C",_xlfn.XLOOKUP(A392,sbti!W:W,sbti!Z:Z,""),
""))</f>
        <v/>
      </c>
    </row>
    <row r="393" spans="1:19">
      <c r="A393" t="str">
        <v>Coop Group</v>
      </c>
      <c r="B393" t="str">
        <f>IF(_xlfn.XLOOKUP(A393, sbti!A:A,sbti!B:B, "")="Targets Set","T",
IF(_xlfn.XLOOKUP(A393, sbti!A:A, sbti!B:B, "")="Committed","C",""))</f>
        <v/>
      </c>
      <c r="C393" t="str">
        <f>IF(OR(B393="T", B393="C"),
    _xlfn.XLOOKUP(A393, sbti!A:A, sbti!C:C, ""),
    ""
)</f>
        <v/>
      </c>
      <c r="D393" t="str">
        <f>IF(_xlfn.XLOOKUP(A393, sbti!A:A,sbti!D:D, "")="Targets Set","T",
IF(_xlfn.XLOOKUP(A393, sbti!A:A, sbti!D:D, "")="Committed","C",""))</f>
        <v/>
      </c>
      <c r="E393" t="str">
        <f>IF(OR(D393="T", D393="C"),
    _xlfn.XLOOKUP(A393, sbti!A:A, sbti!E:E, ""),
    ""
)</f>
        <v/>
      </c>
      <c r="F393" t="str">
        <f>IF(_xlfn.XLOOKUP(A393, sbti!F:F, sbti!G:G, "")="Targets Set","T",
IF(_xlfn.XLOOKUP(A393, sbti!F:F, sbti!G:G, "")="Committed","C",""))</f>
        <v/>
      </c>
      <c r="G393" t="str">
        <f>IF(OR('sbti evolution '!F393="T", 'sbti evolution '!F393="C"),
    _xlfn.XLOOKUP('sbti evolution '!A393, sbti!F:F, sbti!H:H, ""),
    ""
)</f>
        <v/>
      </c>
      <c r="H393" t="str">
        <f>IFERROR(
    IF(INDEX(sbti!J:J, MATCH(A393, sbti!F:F, 0))&lt;&gt;"", "T",
        IF(INDEX(sbti!K:K, MATCH(A393, sbti!F:F, 0))&lt;&gt;"", "C", "")
    ),
"")</f>
        <v/>
      </c>
      <c r="I393" t="str">
        <f>IFERROR(
    IF(INDEX(sbti!J:J, MATCH(A393, sbti!F:F, 0))&lt;&gt;"", INDEX(sbti!J:J, MATCH(A393, sbti!F:F, 0)),
        IF(INDEX(sbti!K:K, MATCH(A393, sbti!F:F, 0))&lt;&gt;"", INDEX(sbti!K:K, MATCH(A393, sbti!F:F, 0)), "")
    ),
"")</f>
        <v/>
      </c>
      <c r="J393" t="str">
        <f>IF(_xlfn.XLOOKUP(A393, sbti!L:L,sbti!M:M, "")="T","T",
IF(_xlfn.XLOOKUP(A393, sbti!L:L, sbti!M:M, "")="C","C",""))</f>
        <v>C</v>
      </c>
      <c r="K393">
        <f>IF(OR(J393="T", J393="C"),
    _xlfn.XLOOKUP(A393, sbti!L:L,sbti!N:N),
    ""
)</f>
        <v>2030</v>
      </c>
      <c r="L393" t="str">
        <f>IF(_xlfn.XLOOKUP(A393, sbti!L:L,sbti!O:O, "")="s","T",
IF(_xlfn.XLOOKUP(A393, sbti!L:L, sbti!O:O, "")="c","C",""))</f>
        <v>T</v>
      </c>
      <c r="M393">
        <f>IF(L393="T",_xlfn.XLOOKUP(A393,sbti!L:L,sbti!P:P,""),
IF(L393="C",_xlfn.XLOOKUP(A393,sbti!L:L,sbti!Q:Q,""),
""))</f>
        <v>0</v>
      </c>
      <c r="N393" t="str">
        <f>IF(_xlfn.XLOOKUP(A393, sbti!R:R,sbti!S:S, "")="T","T",
IF(_xlfn.XLOOKUP(A393, sbti!R:R, sbti!S:S, "")="C","C",""))</f>
        <v/>
      </c>
      <c r="O393" t="str">
        <f>IF(OR(N393="T", N393="C"),
    _xlfn.XLOOKUP(A393, sbti!R:R,sbti!T:T),
    ""
)</f>
        <v/>
      </c>
      <c r="P393" t="str">
        <f>IFERROR(
    IF(INDEX(sbti!U:U, MATCH(A393, sbti!R:R, 0))&lt;&gt;"", "T",
        IF(INDEX(sbti!V:V, MATCH(A393, sbti!R:R, 0))&lt;&gt;"", "C", "")
    ),
"")</f>
        <v/>
      </c>
      <c r="Q393" t="str">
        <f>IFERROR(
    IF(INDEX(sbti!U:U, MATCH(A393, sbti!R:R, 0))&lt;&gt;"",
       INDEX(sbti!U:U, MATCH(A393, sbti!R:R, 0)),
       IF(INDEX(sbti!V:V, MATCH(A393, sbti!R:R, 0))&lt;&gt;"",
          INDEX(sbti!V:V, MATCH(A393, sbti!R:R, 0)),
          "")
    ),
"")</f>
        <v/>
      </c>
      <c r="R393" t="str">
        <f>IF(_xlfn.XLOOKUP(A393, sbti!W:W,sbti!X:X, "")="T","T",
IF(_xlfn.XLOOKUP(A393, sbti!W:W, sbti!X:X, "")="C","C",""))</f>
        <v/>
      </c>
      <c r="S393" t="str">
        <f>IF(R393="T",_xlfn.XLOOKUP(A393,sbti!W:W,sbti!Y:Y,""),
IF(R393="C",_xlfn.XLOOKUP(A393,sbti!W:W,sbti!Z:Z,""),
""))</f>
        <v/>
      </c>
    </row>
    <row r="394" spans="1:19">
      <c r="A394" t="str">
        <v>S.F. Holding</v>
      </c>
      <c r="B394" t="str">
        <f>IF(_xlfn.XLOOKUP(A394, sbti!A:A,sbti!B:B, "")="Targets Set","T",
IF(_xlfn.XLOOKUP(A394, sbti!A:A, sbti!B:B, "")="Committed","C",""))</f>
        <v>T</v>
      </c>
      <c r="C394">
        <f>IF(OR(B394="T", B394="C"),
    _xlfn.XLOOKUP(A394, sbti!A:A, sbti!C:C, ""),
    ""
)</f>
        <v>2030</v>
      </c>
      <c r="D394" t="str">
        <f>IF(_xlfn.XLOOKUP(A394, sbti!A:A,sbti!D:D, "")="Targets Set","T",
IF(_xlfn.XLOOKUP(A394, sbti!A:A, sbti!D:D, "")="Committed","C",""))</f>
        <v>T</v>
      </c>
      <c r="E394">
        <f>IF(OR(D394="T", D394="C"),
    _xlfn.XLOOKUP(A394, sbti!A:A, sbti!E:E, ""),
    ""
)</f>
        <v>2050</v>
      </c>
      <c r="F394" t="str">
        <f>IF(_xlfn.XLOOKUP(A394, sbti!F:F, sbti!G:G, "")="Targets Set","T",
IF(_xlfn.XLOOKUP(A394, sbti!F:F, sbti!G:G, "")="Committed","C",""))</f>
        <v>C</v>
      </c>
      <c r="G394">
        <f>IF(OR('sbti evolution '!F394="T", 'sbti evolution '!F394="C"),
    _xlfn.XLOOKUP('sbti evolution '!A394, sbti!F:F, sbti!H:H, ""),
    ""
)</f>
        <v>2030</v>
      </c>
      <c r="H394" t="str">
        <f>IFERROR(
    IF(INDEX(sbti!J:J, MATCH(A394, sbti!F:F, 0))&lt;&gt;"", "T",
        IF(INDEX(sbti!K:K, MATCH(A394, sbti!F:F, 0))&lt;&gt;"", "C", "")
    ),
"")</f>
        <v>C</v>
      </c>
      <c r="I394">
        <f>IFERROR(
    IF(INDEX(sbti!J:J, MATCH(A394, sbti!F:F, 0))&lt;&gt;"", INDEX(sbti!J:J, MATCH(A394, sbti!F:F, 0)),
        IF(INDEX(sbti!K:K, MATCH(A394, sbti!F:F, 0))&lt;&gt;"", INDEX(sbti!K:K, MATCH(A394, sbti!F:F, 0)), "")
    ),
"")</f>
        <v>2023</v>
      </c>
      <c r="J394" t="str">
        <f>IF(_xlfn.XLOOKUP(A394, sbti!L:L,sbti!M:M, "")="T","T",
IF(_xlfn.XLOOKUP(A394, sbti!L:L, sbti!M:M, "")="C","C",""))</f>
        <v/>
      </c>
      <c r="K394" t="str">
        <f>IF(OR(J394="T", J394="C"),
    _xlfn.XLOOKUP(A394, sbti!L:L,sbti!N:N),
    ""
)</f>
        <v/>
      </c>
      <c r="L394" t="str">
        <f>IF(_xlfn.XLOOKUP(A394, sbti!L:L,sbti!O:O, "")="s","T",
IF(_xlfn.XLOOKUP(A394, sbti!L:L, sbti!O:O, "")="c","C",""))</f>
        <v/>
      </c>
      <c r="M394" t="str">
        <f>IF(L394="T",_xlfn.XLOOKUP(A394,sbti!L:L,sbti!P:P,""),
IF(L394="C",_xlfn.XLOOKUP(A394,sbti!L:L,sbti!Q:Q,""),
""))</f>
        <v/>
      </c>
      <c r="N394" t="str">
        <f>IF(_xlfn.XLOOKUP(A394, sbti!R:R,sbti!S:S, "")="T","T",
IF(_xlfn.XLOOKUP(A394, sbti!R:R, sbti!S:S, "")="C","C",""))</f>
        <v/>
      </c>
      <c r="O394" t="str">
        <f>IF(OR(N394="T", N394="C"),
    _xlfn.XLOOKUP(A394, sbti!R:R,sbti!T:T),
    ""
)</f>
        <v/>
      </c>
      <c r="P394" t="str">
        <f>IFERROR(
    IF(INDEX(sbti!U:U, MATCH(A394, sbti!R:R, 0))&lt;&gt;"", "T",
        IF(INDEX(sbti!V:V, MATCH(A394, sbti!R:R, 0))&lt;&gt;"", "C", "")
    ),
"")</f>
        <v/>
      </c>
      <c r="Q394" t="str">
        <f>IFERROR(
    IF(INDEX(sbti!U:U, MATCH(A394, sbti!R:R, 0))&lt;&gt;"",
       INDEX(sbti!U:U, MATCH(A394, sbti!R:R, 0)),
       IF(INDEX(sbti!V:V, MATCH(A394, sbti!R:R, 0))&lt;&gt;"",
          INDEX(sbti!V:V, MATCH(A394, sbti!R:R, 0)),
          "")
    ),
"")</f>
        <v/>
      </c>
      <c r="R394" t="str">
        <f>IF(_xlfn.XLOOKUP(A394, sbti!W:W,sbti!X:X, "")="T","T",
IF(_xlfn.XLOOKUP(A394, sbti!W:W, sbti!X:X, "")="C","C",""))</f>
        <v/>
      </c>
      <c r="S394" t="str">
        <f>IF(R394="T",_xlfn.XLOOKUP(A394,sbti!W:W,sbti!Y:Y,""),
IF(R394="C",_xlfn.XLOOKUP(A394,sbti!W:W,sbti!Z:Z,""),
""))</f>
        <v/>
      </c>
    </row>
    <row r="395" spans="1:19">
      <c r="A395" t="str">
        <v>Hangzhou Industrial Investment Group</v>
      </c>
      <c r="B395" t="str">
        <f>IF(_xlfn.XLOOKUP(A395, sbti!A:A,sbti!B:B, "")="Targets Set","T",
IF(_xlfn.XLOOKUP(A395, sbti!A:A, sbti!B:B, "")="Committed","C",""))</f>
        <v/>
      </c>
      <c r="C395" t="str">
        <f>IF(OR(B395="T", B395="C"),
    _xlfn.XLOOKUP(A395, sbti!A:A, sbti!C:C, ""),
    ""
)</f>
        <v/>
      </c>
      <c r="D395" t="str">
        <f>IF(_xlfn.XLOOKUP(A395, sbti!A:A,sbti!D:D, "")="Targets Set","T",
IF(_xlfn.XLOOKUP(A395, sbti!A:A, sbti!D:D, "")="Committed","C",""))</f>
        <v/>
      </c>
      <c r="E395" t="str">
        <f>IF(OR(D395="T", D395="C"),
    _xlfn.XLOOKUP(A395, sbti!A:A, sbti!E:E, ""),
    ""
)</f>
        <v/>
      </c>
      <c r="F395" t="str">
        <f>IF(_xlfn.XLOOKUP(A395, sbti!F:F, sbti!G:G, "")="Targets Set","T",
IF(_xlfn.XLOOKUP(A395, sbti!F:F, sbti!G:G, "")="Committed","C",""))</f>
        <v/>
      </c>
      <c r="G395" t="str">
        <f>IF(OR('sbti evolution '!F395="T", 'sbti evolution '!F395="C"),
    _xlfn.XLOOKUP('sbti evolution '!A395, sbti!F:F, sbti!H:H, ""),
    ""
)</f>
        <v/>
      </c>
      <c r="H395" t="str">
        <f>IFERROR(
    IF(INDEX(sbti!J:J, MATCH(A395, sbti!F:F, 0))&lt;&gt;"", "T",
        IF(INDEX(sbti!K:K, MATCH(A395, sbti!F:F, 0))&lt;&gt;"", "C", "")
    ),
"")</f>
        <v/>
      </c>
      <c r="I395" t="str">
        <f>IFERROR(
    IF(INDEX(sbti!J:J, MATCH(A395, sbti!F:F, 0))&lt;&gt;"", INDEX(sbti!J:J, MATCH(A395, sbti!F:F, 0)),
        IF(INDEX(sbti!K:K, MATCH(A395, sbti!F:F, 0))&lt;&gt;"", INDEX(sbti!K:K, MATCH(A395, sbti!F:F, 0)), "")
    ),
"")</f>
        <v/>
      </c>
      <c r="J395" t="str">
        <f>IF(_xlfn.XLOOKUP(A395, sbti!L:L,sbti!M:M, "")="T","T",
IF(_xlfn.XLOOKUP(A395, sbti!L:L, sbti!M:M, "")="C","C",""))</f>
        <v/>
      </c>
      <c r="K395" t="str">
        <f>IF(OR(J395="T", J395="C"),
    _xlfn.XLOOKUP(A395, sbti!L:L,sbti!N:N),
    ""
)</f>
        <v/>
      </c>
      <c r="L395" t="str">
        <f>IF(_xlfn.XLOOKUP(A395, sbti!L:L,sbti!O:O, "")="s","T",
IF(_xlfn.XLOOKUP(A395, sbti!L:L, sbti!O:O, "")="c","C",""))</f>
        <v/>
      </c>
      <c r="M395" t="str">
        <f>IF(L395="T",_xlfn.XLOOKUP(A395,sbti!L:L,sbti!P:P,""),
IF(L395="C",_xlfn.XLOOKUP(A395,sbti!L:L,sbti!Q:Q,""),
""))</f>
        <v/>
      </c>
      <c r="N395" t="str">
        <f>IF(_xlfn.XLOOKUP(A395, sbti!R:R,sbti!S:S, "")="T","T",
IF(_xlfn.XLOOKUP(A395, sbti!R:R, sbti!S:S, "")="C","C",""))</f>
        <v/>
      </c>
      <c r="O395" t="str">
        <f>IF(OR(N395="T", N395="C"),
    _xlfn.XLOOKUP(A395, sbti!R:R,sbti!T:T),
    ""
)</f>
        <v/>
      </c>
      <c r="P395" t="str">
        <f>IFERROR(
    IF(INDEX(sbti!U:U, MATCH(A395, sbti!R:R, 0))&lt;&gt;"", "T",
        IF(INDEX(sbti!V:V, MATCH(A395, sbti!R:R, 0))&lt;&gt;"", "C", "")
    ),
"")</f>
        <v/>
      </c>
      <c r="Q395" t="str">
        <f>IFERROR(
    IF(INDEX(sbti!U:U, MATCH(A395, sbti!R:R, 0))&lt;&gt;"",
       INDEX(sbti!U:U, MATCH(A395, sbti!R:R, 0)),
       IF(INDEX(sbti!V:V, MATCH(A395, sbti!R:R, 0))&lt;&gt;"",
          INDEX(sbti!V:V, MATCH(A395, sbti!R:R, 0)),
          "")
    ),
"")</f>
        <v/>
      </c>
      <c r="R395" t="str">
        <f>IF(_xlfn.XLOOKUP(A395, sbti!W:W,sbti!X:X, "")="T","T",
IF(_xlfn.XLOOKUP(A395, sbti!W:W, sbti!X:X, "")="C","C",""))</f>
        <v/>
      </c>
      <c r="S395" t="str">
        <f>IF(R395="T",_xlfn.XLOOKUP(A395,sbti!W:W,sbti!Y:Y,""),
IF(R395="C",_xlfn.XLOOKUP(A395,sbti!W:W,sbti!Z:Z,""),
""))</f>
        <v/>
      </c>
    </row>
    <row r="396" spans="1:19">
      <c r="A396" t="str">
        <v>Warner Bros. Discovery</v>
      </c>
      <c r="B396" t="str">
        <f>IF(_xlfn.XLOOKUP(A396, sbti!A:A,sbti!B:B, "")="Targets Set","T",
IF(_xlfn.XLOOKUP(A396, sbti!A:A, sbti!B:B, "")="Committed","C",""))</f>
        <v/>
      </c>
      <c r="C396" t="str">
        <f>IF(OR(B396="T", B396="C"),
    _xlfn.XLOOKUP(A396, sbti!A:A, sbti!C:C, ""),
    ""
)</f>
        <v/>
      </c>
      <c r="D396" t="str">
        <f>IF(_xlfn.XLOOKUP(A396, sbti!A:A,sbti!D:D, "")="Targets Set","T",
IF(_xlfn.XLOOKUP(A396, sbti!A:A, sbti!D:D, "")="Committed","C",""))</f>
        <v/>
      </c>
      <c r="E396" t="str">
        <f>IF(OR(D396="T", D396="C"),
    _xlfn.XLOOKUP(A396, sbti!A:A, sbti!E:E, ""),
    ""
)</f>
        <v/>
      </c>
      <c r="F396" t="str">
        <f>IF(_xlfn.XLOOKUP(A396, sbti!F:F, sbti!G:G, "")="Targets Set","T",
IF(_xlfn.XLOOKUP(A396, sbti!F:F, sbti!G:G, "")="Committed","C",""))</f>
        <v/>
      </c>
      <c r="G396" t="str">
        <f>IF(OR('sbti evolution '!F396="T", 'sbti evolution '!F396="C"),
    _xlfn.XLOOKUP('sbti evolution '!A396, sbti!F:F, sbti!H:H, ""),
    ""
)</f>
        <v/>
      </c>
      <c r="H396" t="str">
        <f>IFERROR(
    IF(INDEX(sbti!J:J, MATCH(A396, sbti!F:F, 0))&lt;&gt;"", "T",
        IF(INDEX(sbti!K:K, MATCH(A396, sbti!F:F, 0))&lt;&gt;"", "C", "")
    ),
"")</f>
        <v/>
      </c>
      <c r="I396" t="str">
        <f>IFERROR(
    IF(INDEX(sbti!J:J, MATCH(A396, sbti!F:F, 0))&lt;&gt;"", INDEX(sbti!J:J, MATCH(A396, sbti!F:F, 0)),
        IF(INDEX(sbti!K:K, MATCH(A396, sbti!F:F, 0))&lt;&gt;"", INDEX(sbti!K:K, MATCH(A396, sbti!F:F, 0)), "")
    ),
"")</f>
        <v/>
      </c>
      <c r="J396" t="str">
        <f>IF(_xlfn.XLOOKUP(A396, sbti!L:L,sbti!M:M, "")="T","T",
IF(_xlfn.XLOOKUP(A396, sbti!L:L, sbti!M:M, "")="C","C",""))</f>
        <v/>
      </c>
      <c r="K396" t="str">
        <f>IF(OR(J396="T", J396="C"),
    _xlfn.XLOOKUP(A396, sbti!L:L,sbti!N:N),
    ""
)</f>
        <v/>
      </c>
      <c r="L396" t="str">
        <f>IF(_xlfn.XLOOKUP(A396, sbti!L:L,sbti!O:O, "")="s","T",
IF(_xlfn.XLOOKUP(A396, sbti!L:L, sbti!O:O, "")="c","C",""))</f>
        <v/>
      </c>
      <c r="M396" t="str">
        <f>IF(L396="T",_xlfn.XLOOKUP(A396,sbti!L:L,sbti!P:P,""),
IF(L396="C",_xlfn.XLOOKUP(A396,sbti!L:L,sbti!Q:Q,""),
""))</f>
        <v/>
      </c>
      <c r="N396" t="str">
        <f>IF(_xlfn.XLOOKUP(A396, sbti!R:R,sbti!S:S, "")="T","T",
IF(_xlfn.XLOOKUP(A396, sbti!R:R, sbti!S:S, "")="C","C",""))</f>
        <v/>
      </c>
      <c r="O396" t="str">
        <f>IF(OR(N396="T", N396="C"),
    _xlfn.XLOOKUP(A396, sbti!R:R,sbti!T:T),
    ""
)</f>
        <v/>
      </c>
      <c r="P396" t="str">
        <f>IFERROR(
    IF(INDEX(sbti!U:U, MATCH(A396, sbti!R:R, 0))&lt;&gt;"", "T",
        IF(INDEX(sbti!V:V, MATCH(A396, sbti!R:R, 0))&lt;&gt;"", "C", "")
    ),
"")</f>
        <v/>
      </c>
      <c r="Q396" t="str">
        <f>IFERROR(
    IF(INDEX(sbti!U:U, MATCH(A396, sbti!R:R, 0))&lt;&gt;"",
       INDEX(sbti!U:U, MATCH(A396, sbti!R:R, 0)),
       IF(INDEX(sbti!V:V, MATCH(A396, sbti!R:R, 0))&lt;&gt;"",
          INDEX(sbti!V:V, MATCH(A396, sbti!R:R, 0)),
          "")
    ),
"")</f>
        <v/>
      </c>
      <c r="R396" t="str">
        <f>IF(_xlfn.XLOOKUP(A396, sbti!W:W,sbti!X:X, "")="T","T",
IF(_xlfn.XLOOKUP(A396, sbti!W:W, sbti!X:X, "")="C","C",""))</f>
        <v/>
      </c>
      <c r="S396" t="str">
        <f>IF(R396="T",_xlfn.XLOOKUP(A396,sbti!W:W,sbti!Y:Y,""),
IF(R396="C",_xlfn.XLOOKUP(A396,sbti!W:W,sbti!Z:Z,""),
""))</f>
        <v/>
      </c>
    </row>
    <row r="397" spans="1:19">
      <c r="A397" t="str">
        <v>CHS</v>
      </c>
      <c r="B397" t="str">
        <f>IF(_xlfn.XLOOKUP(A397, sbti!A:A,sbti!B:B, "")="Targets Set","T",
IF(_xlfn.XLOOKUP(A397, sbti!A:A, sbti!B:B, "")="Committed","C",""))</f>
        <v/>
      </c>
      <c r="C397" t="str">
        <f>IF(OR(B397="T", B397="C"),
    _xlfn.XLOOKUP(A397, sbti!A:A, sbti!C:C, ""),
    ""
)</f>
        <v/>
      </c>
      <c r="D397" t="str">
        <f>IF(_xlfn.XLOOKUP(A397, sbti!A:A,sbti!D:D, "")="Targets Set","T",
IF(_xlfn.XLOOKUP(A397, sbti!A:A, sbti!D:D, "")="Committed","C",""))</f>
        <v/>
      </c>
      <c r="E397" t="str">
        <f>IF(OR(D397="T", D397="C"),
    _xlfn.XLOOKUP(A397, sbti!A:A, sbti!E:E, ""),
    ""
)</f>
        <v/>
      </c>
      <c r="F397" t="str">
        <f>IF(_xlfn.XLOOKUP(A397, sbti!F:F, sbti!G:G, "")="Targets Set","T",
IF(_xlfn.XLOOKUP(A397, sbti!F:F, sbti!G:G, "")="Committed","C",""))</f>
        <v/>
      </c>
      <c r="G397" t="str">
        <f>IF(OR('sbti evolution '!F397="T", 'sbti evolution '!F397="C"),
    _xlfn.XLOOKUP('sbti evolution '!A397, sbti!F:F, sbti!H:H, ""),
    ""
)</f>
        <v/>
      </c>
      <c r="H397" t="str">
        <f>IFERROR(
    IF(INDEX(sbti!J:J, MATCH(A397, sbti!F:F, 0))&lt;&gt;"", "T",
        IF(INDEX(sbti!K:K, MATCH(A397, sbti!F:F, 0))&lt;&gt;"", "C", "")
    ),
"")</f>
        <v/>
      </c>
      <c r="I397" t="str">
        <f>IFERROR(
    IF(INDEX(sbti!J:J, MATCH(A397, sbti!F:F, 0))&lt;&gt;"", INDEX(sbti!J:J, MATCH(A397, sbti!F:F, 0)),
        IF(INDEX(sbti!K:K, MATCH(A397, sbti!F:F, 0))&lt;&gt;"", INDEX(sbti!K:K, MATCH(A397, sbti!F:F, 0)), "")
    ),
"")</f>
        <v/>
      </c>
      <c r="J397" t="str">
        <f>IF(_xlfn.XLOOKUP(A397, sbti!L:L,sbti!M:M, "")="T","T",
IF(_xlfn.XLOOKUP(A397, sbti!L:L, sbti!M:M, "")="C","C",""))</f>
        <v/>
      </c>
      <c r="K397" t="str">
        <f>IF(OR(J397="T", J397="C"),
    _xlfn.XLOOKUP(A397, sbti!L:L,sbti!N:N),
    ""
)</f>
        <v/>
      </c>
      <c r="L397" t="str">
        <f>IF(_xlfn.XLOOKUP(A397, sbti!L:L,sbti!O:O, "")="s","T",
IF(_xlfn.XLOOKUP(A397, sbti!L:L, sbti!O:O, "")="c","C",""))</f>
        <v/>
      </c>
      <c r="M397" t="str">
        <f>IF(L397="T",_xlfn.XLOOKUP(A397,sbti!L:L,sbti!P:P,""),
IF(L397="C",_xlfn.XLOOKUP(A397,sbti!L:L,sbti!Q:Q,""),
""))</f>
        <v/>
      </c>
      <c r="N397" t="str">
        <f>IF(_xlfn.XLOOKUP(A397, sbti!R:R,sbti!S:S, "")="T","T",
IF(_xlfn.XLOOKUP(A397, sbti!R:R, sbti!S:S, "")="C","C",""))</f>
        <v/>
      </c>
      <c r="O397" t="str">
        <f>IF(OR(N397="T", N397="C"),
    _xlfn.XLOOKUP(A397, sbti!R:R,sbti!T:T),
    ""
)</f>
        <v/>
      </c>
      <c r="P397" t="str">
        <f>IFERROR(
    IF(INDEX(sbti!U:U, MATCH(A397, sbti!R:R, 0))&lt;&gt;"", "T",
        IF(INDEX(sbti!V:V, MATCH(A397, sbti!R:R, 0))&lt;&gt;"", "C", "")
    ),
"")</f>
        <v/>
      </c>
      <c r="Q397" t="str">
        <f>IFERROR(
    IF(INDEX(sbti!U:U, MATCH(A397, sbti!R:R, 0))&lt;&gt;"",
       INDEX(sbti!U:U, MATCH(A397, sbti!R:R, 0)),
       IF(INDEX(sbti!V:V, MATCH(A397, sbti!R:R, 0))&lt;&gt;"",
          INDEX(sbti!V:V, MATCH(A397, sbti!R:R, 0)),
          "")
    ),
"")</f>
        <v/>
      </c>
      <c r="R397" t="str">
        <f>IF(_xlfn.XLOOKUP(A397, sbti!W:W,sbti!X:X, "")="T","T",
IF(_xlfn.XLOOKUP(A397, sbti!W:W, sbti!X:X, "")="C","C",""))</f>
        <v/>
      </c>
      <c r="S397" t="str">
        <f>IF(R397="T",_xlfn.XLOOKUP(A397,sbti!W:W,sbti!Y:Y,""),
IF(R397="C",_xlfn.XLOOKUP(A397,sbti!W:W,sbti!Z:Z,""),
""))</f>
        <v/>
      </c>
    </row>
    <row r="398" spans="1:19">
      <c r="A398" t="str">
        <v>Enbridge</v>
      </c>
      <c r="B398" t="str">
        <f>IF(_xlfn.XLOOKUP(A398, sbti!A:A,sbti!B:B, "")="Targets Set","T",
IF(_xlfn.XLOOKUP(A398, sbti!A:A, sbti!B:B, "")="Committed","C",""))</f>
        <v/>
      </c>
      <c r="C398" t="str">
        <f>IF(OR(B398="T", B398="C"),
    _xlfn.XLOOKUP(A398, sbti!A:A, sbti!C:C, ""),
    ""
)</f>
        <v/>
      </c>
      <c r="D398" t="str">
        <f>IF(_xlfn.XLOOKUP(A398, sbti!A:A,sbti!D:D, "")="Targets Set","T",
IF(_xlfn.XLOOKUP(A398, sbti!A:A, sbti!D:D, "")="Committed","C",""))</f>
        <v/>
      </c>
      <c r="E398" t="str">
        <f>IF(OR(D398="T", D398="C"),
    _xlfn.XLOOKUP(A398, sbti!A:A, sbti!E:E, ""),
    ""
)</f>
        <v/>
      </c>
      <c r="F398" t="str">
        <f>IF(_xlfn.XLOOKUP(A398, sbti!F:F, sbti!G:G, "")="Targets Set","T",
IF(_xlfn.XLOOKUP(A398, sbti!F:F, sbti!G:G, "")="Committed","C",""))</f>
        <v/>
      </c>
      <c r="G398" t="str">
        <f>IF(OR('sbti evolution '!F398="T", 'sbti evolution '!F398="C"),
    _xlfn.XLOOKUP('sbti evolution '!A398, sbti!F:F, sbti!H:H, ""),
    ""
)</f>
        <v/>
      </c>
      <c r="H398" t="str">
        <f>IFERROR(
    IF(INDEX(sbti!J:J, MATCH(A398, sbti!F:F, 0))&lt;&gt;"", "T",
        IF(INDEX(sbti!K:K, MATCH(A398, sbti!F:F, 0))&lt;&gt;"", "C", "")
    ),
"")</f>
        <v/>
      </c>
      <c r="I398" t="str">
        <f>IFERROR(
    IF(INDEX(sbti!J:J, MATCH(A398, sbti!F:F, 0))&lt;&gt;"", INDEX(sbti!J:J, MATCH(A398, sbti!F:F, 0)),
        IF(INDEX(sbti!K:K, MATCH(A398, sbti!F:F, 0))&lt;&gt;"", INDEX(sbti!K:K, MATCH(A398, sbti!F:F, 0)), "")
    ),
"")</f>
        <v/>
      </c>
      <c r="J398" t="str">
        <f>IF(_xlfn.XLOOKUP(A398, sbti!L:L,sbti!M:M, "")="T","T",
IF(_xlfn.XLOOKUP(A398, sbti!L:L, sbti!M:M, "")="C","C",""))</f>
        <v/>
      </c>
      <c r="K398" t="str">
        <f>IF(OR(J398="T", J398="C"),
    _xlfn.XLOOKUP(A398, sbti!L:L,sbti!N:N),
    ""
)</f>
        <v/>
      </c>
      <c r="L398" t="str">
        <f>IF(_xlfn.XLOOKUP(A398, sbti!L:L,sbti!O:O, "")="s","T",
IF(_xlfn.XLOOKUP(A398, sbti!L:L, sbti!O:O, "")="c","C",""))</f>
        <v/>
      </c>
      <c r="M398" t="str">
        <f>IF(L398="T",_xlfn.XLOOKUP(A398,sbti!L:L,sbti!P:P,""),
IF(L398="C",_xlfn.XLOOKUP(A398,sbti!L:L,sbti!Q:Q,""),
""))</f>
        <v/>
      </c>
      <c r="N398" t="str">
        <f>IF(_xlfn.XLOOKUP(A398, sbti!R:R,sbti!S:S, "")="T","T",
IF(_xlfn.XLOOKUP(A398, sbti!R:R, sbti!S:S, "")="C","C",""))</f>
        <v/>
      </c>
      <c r="O398" t="str">
        <f>IF(OR(N398="T", N398="C"),
    _xlfn.XLOOKUP(A398, sbti!R:R,sbti!T:T),
    ""
)</f>
        <v/>
      </c>
      <c r="P398" t="str">
        <f>IFERROR(
    IF(INDEX(sbti!U:U, MATCH(A398, sbti!R:R, 0))&lt;&gt;"", "T",
        IF(INDEX(sbti!V:V, MATCH(A398, sbti!R:R, 0))&lt;&gt;"", "C", "")
    ),
"")</f>
        <v/>
      </c>
      <c r="Q398" t="str">
        <f>IFERROR(
    IF(INDEX(sbti!U:U, MATCH(A398, sbti!R:R, 0))&lt;&gt;"",
       INDEX(sbti!U:U, MATCH(A398, sbti!R:R, 0)),
       IF(INDEX(sbti!V:V, MATCH(A398, sbti!R:R, 0))&lt;&gt;"",
          INDEX(sbti!V:V, MATCH(A398, sbti!R:R, 0)),
          "")
    ),
"")</f>
        <v/>
      </c>
      <c r="R398" t="str">
        <f>IF(_xlfn.XLOOKUP(A398, sbti!W:W,sbti!X:X, "")="T","T",
IF(_xlfn.XLOOKUP(A398, sbti!W:W, sbti!X:X, "")="C","C",""))</f>
        <v/>
      </c>
      <c r="S398" t="str">
        <f>IF(R398="T",_xlfn.XLOOKUP(A398,sbti!W:W,sbti!Y:Y,""),
IF(R398="C",_xlfn.XLOOKUP(A398,sbti!W:W,sbti!Z:Z,""),
""))</f>
        <v/>
      </c>
    </row>
    <row r="399" spans="1:19">
      <c r="A399" t="str">
        <v>Netflix</v>
      </c>
      <c r="B399" t="str">
        <f>IF(_xlfn.XLOOKUP(A399, sbti!A:A,sbti!B:B, "")="Targets Set","T",
IF(_xlfn.XLOOKUP(A399, sbti!A:A, sbti!B:B, "")="Committed","C",""))</f>
        <v>T</v>
      </c>
      <c r="C399">
        <f>IF(OR(B399="T", B399="C"),
    _xlfn.XLOOKUP(A399, sbti!A:A, sbti!C:C, ""),
    ""
)</f>
        <v>2030</v>
      </c>
      <c r="D399" t="str">
        <f>IF(_xlfn.XLOOKUP(A399, sbti!A:A,sbti!D:D, "")="Targets Set","T",
IF(_xlfn.XLOOKUP(A399, sbti!A:A, sbti!D:D, "")="Committed","C",""))</f>
        <v/>
      </c>
      <c r="E399" t="str">
        <f>IF(OR(D399="T", D399="C"),
    _xlfn.XLOOKUP(A399, sbti!A:A, sbti!E:E, ""),
    ""
)</f>
        <v/>
      </c>
      <c r="F399" t="str">
        <f>IF(_xlfn.XLOOKUP(A399, sbti!F:F, sbti!G:G, "")="Targets Set","T",
IF(_xlfn.XLOOKUP(A399, sbti!F:F, sbti!G:G, "")="Committed","C",""))</f>
        <v>T</v>
      </c>
      <c r="G399">
        <f>IF(OR('sbti evolution '!F399="T", 'sbti evolution '!F399="C"),
    _xlfn.XLOOKUP('sbti evolution '!A399, sbti!F:F, sbti!H:H, ""),
    ""
)</f>
        <v>2030</v>
      </c>
      <c r="H399" t="str">
        <f>IFERROR(
    IF(INDEX(sbti!J:J, MATCH(A399, sbti!F:F, 0))&lt;&gt;"", "T",
        IF(INDEX(sbti!K:K, MATCH(A399, sbti!F:F, 0))&lt;&gt;"", "C", "")
    ),
"")</f>
        <v>C</v>
      </c>
      <c r="I399">
        <f>IFERROR(
    IF(INDEX(sbti!J:J, MATCH(A399, sbti!F:F, 0))&lt;&gt;"", INDEX(sbti!J:J, MATCH(A399, sbti!F:F, 0)),
        IF(INDEX(sbti!K:K, MATCH(A399, sbti!F:F, 0))&lt;&gt;"", INDEX(sbti!K:K, MATCH(A399, sbti!F:F, 0)), "")
    ),
"")</f>
        <v>2023</v>
      </c>
      <c r="J399" t="str">
        <f>IF(_xlfn.XLOOKUP(A399, sbti!L:L,sbti!M:M, "")="T","T",
IF(_xlfn.XLOOKUP(A399, sbti!L:L, sbti!M:M, "")="C","C",""))</f>
        <v>T</v>
      </c>
      <c r="K399">
        <f>IF(OR(J399="T", J399="C"),
    _xlfn.XLOOKUP(A399, sbti!L:L,sbti!N:N),
    ""
)</f>
        <v>2030</v>
      </c>
      <c r="L399" t="str">
        <f>IF(_xlfn.XLOOKUP(A399, sbti!L:L,sbti!O:O, "")="s","T",
IF(_xlfn.XLOOKUP(A399, sbti!L:L, sbti!O:O, "")="c","C",""))</f>
        <v>C</v>
      </c>
      <c r="M399">
        <f>IF(L399="T",_xlfn.XLOOKUP(A399,sbti!L:L,sbti!P:P,""),
IF(L399="C",_xlfn.XLOOKUP(A399,sbti!L:L,sbti!Q:Q,""),
""))</f>
        <v>2023</v>
      </c>
      <c r="N399" t="str">
        <f>IF(_xlfn.XLOOKUP(A399, sbti!R:R,sbti!S:S, "")="T","T",
IF(_xlfn.XLOOKUP(A399, sbti!R:R, sbti!S:S, "")="C","C",""))</f>
        <v>T</v>
      </c>
      <c r="O399">
        <f>IF(OR(N399="T", N399="C"),
    _xlfn.XLOOKUP(A399, sbti!R:R,sbti!T:T),
    ""
)</f>
        <v>2025</v>
      </c>
      <c r="P399" t="str">
        <f>IFERROR(
    IF(INDEX(sbti!U:U, MATCH(A399, sbti!R:R, 0))&lt;&gt;"", "T",
        IF(INDEX(sbti!V:V, MATCH(A399, sbti!R:R, 0))&lt;&gt;"", "C", "")
    ),
"")</f>
        <v>C</v>
      </c>
      <c r="Q399">
        <f>IFERROR(
    IF(INDEX(sbti!U:U, MATCH(A399, sbti!R:R, 0))&lt;&gt;"",
       INDEX(sbti!U:U, MATCH(A399, sbti!R:R, 0)),
       IF(INDEX(sbti!V:V, MATCH(A399, sbti!R:R, 0))&lt;&gt;"",
          INDEX(sbti!V:V, MATCH(A399, sbti!R:R, 0)),
          "")
    ),
"")</f>
        <v>2050</v>
      </c>
      <c r="R399" t="str">
        <f>IF(_xlfn.XLOOKUP(A399, sbti!W:W,sbti!X:X, "")="T","T",
IF(_xlfn.XLOOKUP(A399, sbti!W:W, sbti!X:X, "")="C","C",""))</f>
        <v>T</v>
      </c>
      <c r="S399">
        <f>IF(R399="T",_xlfn.XLOOKUP(A399,sbti!W:W,sbti!Y:Y,""),
IF(R399="C",_xlfn.XLOOKUP(A399,sbti!W:W,sbti!Z:Z,""),
""))</f>
        <v>2030</v>
      </c>
    </row>
    <row r="400" spans="1:19">
      <c r="A400" t="str">
        <v>Qualcomm</v>
      </c>
      <c r="B400" t="str">
        <f>IF(_xlfn.XLOOKUP(A400, sbti!A:A,sbti!B:B, "")="Targets Set","T",
IF(_xlfn.XLOOKUP(A400, sbti!A:A, sbti!B:B, "")="Committed","C",""))</f>
        <v>T</v>
      </c>
      <c r="C400">
        <f>IF(OR(B400="T", B400="C"),
    _xlfn.XLOOKUP(A400, sbti!A:A, sbti!C:C, ""),
    ""
)</f>
        <v>2030</v>
      </c>
      <c r="D400" t="str">
        <f>IF(_xlfn.XLOOKUP(A400, sbti!A:A,sbti!D:D, "")="Targets Set","T",
IF(_xlfn.XLOOKUP(A400, sbti!A:A, sbti!D:D, "")="Committed","C",""))</f>
        <v>T</v>
      </c>
      <c r="E400">
        <f>IF(OR(D400="T", D400="C"),
    _xlfn.XLOOKUP(A400, sbti!A:A, sbti!E:E, ""),
    ""
)</f>
        <v>2040</v>
      </c>
      <c r="F400" t="str">
        <f>IF(_xlfn.XLOOKUP(A400, sbti!F:F, sbti!G:G, "")="Targets Set","T",
IF(_xlfn.XLOOKUP(A400, sbti!F:F, sbti!G:G, "")="Committed","C",""))</f>
        <v>T</v>
      </c>
      <c r="G400">
        <f>IF(OR('sbti evolution '!F400="T", 'sbti evolution '!F400="C"),
    _xlfn.XLOOKUP('sbti evolution '!A400, sbti!F:F, sbti!H:H, ""),
    ""
)</f>
        <v>2030</v>
      </c>
      <c r="H400" t="str">
        <f>IFERROR(
    IF(INDEX(sbti!J:J, MATCH(A400, sbti!F:F, 0))&lt;&gt;"", "T",
        IF(INDEX(sbti!K:K, MATCH(A400, sbti!F:F, 0))&lt;&gt;"", "C", "")
    ),
"")</f>
        <v>T</v>
      </c>
      <c r="I400">
        <f>IFERROR(
    IF(INDEX(sbti!J:J, MATCH(A400, sbti!F:F, 0))&lt;&gt;"", INDEX(sbti!J:J, MATCH(A400, sbti!F:F, 0)),
        IF(INDEX(sbti!K:K, MATCH(A400, sbti!F:F, 0))&lt;&gt;"", INDEX(sbti!K:K, MATCH(A400, sbti!F:F, 0)), "")
    ),
"")</f>
        <v>2040</v>
      </c>
      <c r="J400" t="str">
        <f>IF(_xlfn.XLOOKUP(A400, sbti!L:L,sbti!M:M, "")="T","T",
IF(_xlfn.XLOOKUP(A400, sbti!L:L, sbti!M:M, "")="C","C",""))</f>
        <v>C</v>
      </c>
      <c r="K400">
        <f>IF(OR(J400="T", J400="C"),
    _xlfn.XLOOKUP(A400, sbti!L:L,sbti!N:N),
    ""
)</f>
        <v>2030</v>
      </c>
      <c r="L400" t="str">
        <f>IF(_xlfn.XLOOKUP(A400, sbti!L:L,sbti!O:O, "")="s","T",
IF(_xlfn.XLOOKUP(A400, sbti!L:L, sbti!O:O, "")="c","C",""))</f>
        <v>T</v>
      </c>
      <c r="M400">
        <f>IF(L400="T",_xlfn.XLOOKUP(A400,sbti!L:L,sbti!P:P,""),
IF(L400="C",_xlfn.XLOOKUP(A400,sbti!L:L,sbti!Q:Q,""),
""))</f>
        <v>0</v>
      </c>
      <c r="N400" t="str">
        <f>IF(_xlfn.XLOOKUP(A400, sbti!R:R,sbti!S:S, "")="T","T",
IF(_xlfn.XLOOKUP(A400, sbti!R:R, sbti!S:S, "")="C","C",""))</f>
        <v>C</v>
      </c>
      <c r="O400">
        <f>IF(OR(N400="T", N400="C"),
    _xlfn.XLOOKUP(A400, sbti!R:R,sbti!T:T),
    ""
)</f>
        <v>2030</v>
      </c>
      <c r="P400" t="str">
        <f>IFERROR(
    IF(INDEX(sbti!U:U, MATCH(A400, sbti!R:R, 0))&lt;&gt;"", "T",
        IF(INDEX(sbti!V:V, MATCH(A400, sbti!R:R, 0))&lt;&gt;"", "C", "")
    ),
"")</f>
        <v>C</v>
      </c>
      <c r="Q400">
        <f>IFERROR(
    IF(INDEX(sbti!U:U, MATCH(A400, sbti!R:R, 0))&lt;&gt;"",
       INDEX(sbti!U:U, MATCH(A400, sbti!R:R, 0)),
       IF(INDEX(sbti!V:V, MATCH(A400, sbti!R:R, 0))&lt;&gt;"",
          INDEX(sbti!V:V, MATCH(A400, sbti!R:R, 0)),
          "")
    ),
"")</f>
        <v>2025</v>
      </c>
      <c r="R400" t="str">
        <f>IF(_xlfn.XLOOKUP(A400, sbti!W:W,sbti!X:X, "")="T","T",
IF(_xlfn.XLOOKUP(A400, sbti!W:W, sbti!X:X, "")="C","C",""))</f>
        <v/>
      </c>
      <c r="S400" t="str">
        <f>IF(R400="T",_xlfn.XLOOKUP(A400,sbti!W:W,sbti!Y:Y,""),
IF(R400="C",_xlfn.XLOOKUP(A400,sbti!W:W,sbti!Z:Z,""),
""))</f>
        <v/>
      </c>
    </row>
    <row r="401" spans="1:19">
      <c r="A401" t="str">
        <v>KDDI</v>
      </c>
      <c r="B401" t="str">
        <f>IF(_xlfn.XLOOKUP(A401, sbti!A:A,sbti!B:B, "")="Targets Set","T",
IF(_xlfn.XLOOKUP(A401, sbti!A:A, sbti!B:B, "")="Committed","C",""))</f>
        <v>T</v>
      </c>
      <c r="C401">
        <f>IF(OR(B401="T", B401="C"),
    _xlfn.XLOOKUP(A401, sbti!A:A, sbti!C:C, ""),
    ""
)</f>
        <v>2030</v>
      </c>
      <c r="D401" t="str">
        <f>IF(_xlfn.XLOOKUP(A401, sbti!A:A,sbti!D:D, "")="Targets Set","T",
IF(_xlfn.XLOOKUP(A401, sbti!A:A, sbti!D:D, "")="Committed","C",""))</f>
        <v>T</v>
      </c>
      <c r="E401">
        <f>IF(OR(D401="T", D401="C"),
    _xlfn.XLOOKUP(A401, sbti!A:A, sbti!E:E, ""),
    ""
)</f>
        <v>2040</v>
      </c>
      <c r="F401" t="str">
        <f>IF(_xlfn.XLOOKUP(A401, sbti!F:F, sbti!G:G, "")="Targets Set","T",
IF(_xlfn.XLOOKUP(A401, sbti!F:F, sbti!G:G, "")="Committed","C",""))</f>
        <v>T</v>
      </c>
      <c r="G401">
        <f>IF(OR('sbti evolution '!F401="T", 'sbti evolution '!F401="C"),
    _xlfn.XLOOKUP('sbti evolution '!A401, sbti!F:F, sbti!H:H, ""),
    ""
)</f>
        <v>2030</v>
      </c>
      <c r="H401" t="str">
        <f>IFERROR(
    IF(INDEX(sbti!J:J, MATCH(A401, sbti!F:F, 0))&lt;&gt;"", "T",
        IF(INDEX(sbti!K:K, MATCH(A401, sbti!F:F, 0))&lt;&gt;"", "C", "")
    ),
"")</f>
        <v>C</v>
      </c>
      <c r="I401">
        <f>IFERROR(
    IF(INDEX(sbti!J:J, MATCH(A401, sbti!F:F, 0))&lt;&gt;"", INDEX(sbti!J:J, MATCH(A401, sbti!F:F, 0)),
        IF(INDEX(sbti!K:K, MATCH(A401, sbti!F:F, 0))&lt;&gt;"", INDEX(sbti!K:K, MATCH(A401, sbti!F:F, 0)), "")
    ),
"")</f>
        <v>2022</v>
      </c>
      <c r="J401" t="str">
        <f>IF(_xlfn.XLOOKUP(A401, sbti!L:L,sbti!M:M, "")="T","T",
IF(_xlfn.XLOOKUP(A401, sbti!L:L, sbti!M:M, "")="C","C",""))</f>
        <v>T</v>
      </c>
      <c r="K401">
        <f>IF(OR(J401="T", J401="C"),
    _xlfn.XLOOKUP(A401, sbti!L:L,sbti!N:N),
    ""
)</f>
        <v>2030</v>
      </c>
      <c r="L401" t="str">
        <f>IF(_xlfn.XLOOKUP(A401, sbti!L:L,sbti!O:O, "")="s","T",
IF(_xlfn.XLOOKUP(A401, sbti!L:L, sbti!O:O, "")="c","C",""))</f>
        <v>C</v>
      </c>
      <c r="M401">
        <f>IF(L401="T",_xlfn.XLOOKUP(A401,sbti!L:L,sbti!P:P,""),
IF(L401="C",_xlfn.XLOOKUP(A401,sbti!L:L,sbti!Q:Q,""),
""))</f>
        <v>2022</v>
      </c>
      <c r="N401" t="str">
        <f>IF(_xlfn.XLOOKUP(A401, sbti!R:R,sbti!S:S, "")="T","T",
IF(_xlfn.XLOOKUP(A401, sbti!R:R, sbti!S:S, "")="C","C",""))</f>
        <v>T</v>
      </c>
      <c r="O401">
        <f>IF(OR(N401="T", N401="C"),
    _xlfn.XLOOKUP(A401, sbti!R:R,sbti!T:T),
    ""
)</f>
        <v>2025</v>
      </c>
      <c r="P401" t="str">
        <f>IFERROR(
    IF(INDEX(sbti!U:U, MATCH(A401, sbti!R:R, 0))&lt;&gt;"", "T",
        IF(INDEX(sbti!V:V, MATCH(A401, sbti!R:R, 0))&lt;&gt;"", "C", "")
    ),
"")</f>
        <v>C</v>
      </c>
      <c r="Q401">
        <f>IFERROR(
    IF(INDEX(sbti!U:U, MATCH(A401, sbti!R:R, 0))&lt;&gt;"",
       INDEX(sbti!U:U, MATCH(A401, sbti!R:R, 0)),
       IF(INDEX(sbti!V:V, MATCH(A401, sbti!R:R, 0))&lt;&gt;"",
          INDEX(sbti!V:V, MATCH(A401, sbti!R:R, 0)),
          "")
    ),
"")</f>
        <v>2025</v>
      </c>
      <c r="R401" t="str">
        <f>IF(_xlfn.XLOOKUP(A401, sbti!W:W,sbti!X:X, "")="T","T",
IF(_xlfn.XLOOKUP(A401, sbti!W:W, sbti!X:X, "")="C","C",""))</f>
        <v/>
      </c>
      <c r="S401" t="str">
        <f>IF(R401="T",_xlfn.XLOOKUP(A401,sbti!W:W,sbti!Y:Y,""),
IF(R401="C",_xlfn.XLOOKUP(A401,sbti!W:W,sbti!Z:Z,""),
""))</f>
        <v/>
      </c>
    </row>
    <row r="402" spans="1:19">
      <c r="A402" t="str">
        <v>Shandong Hi-Speed Group</v>
      </c>
      <c r="B402" t="str">
        <f>IF(_xlfn.XLOOKUP(A402, sbti!A:A,sbti!B:B, "")="Targets Set","T",
IF(_xlfn.XLOOKUP(A402, sbti!A:A, sbti!B:B, "")="Committed","C",""))</f>
        <v/>
      </c>
      <c r="C402" t="str">
        <f>IF(OR(B402="T", B402="C"),
    _xlfn.XLOOKUP(A402, sbti!A:A, sbti!C:C, ""),
    ""
)</f>
        <v/>
      </c>
      <c r="D402" t="str">
        <f>IF(_xlfn.XLOOKUP(A402, sbti!A:A,sbti!D:D, "")="Targets Set","T",
IF(_xlfn.XLOOKUP(A402, sbti!A:A, sbti!D:D, "")="Committed","C",""))</f>
        <v/>
      </c>
      <c r="E402" t="str">
        <f>IF(OR(D402="T", D402="C"),
    _xlfn.XLOOKUP(A402, sbti!A:A, sbti!E:E, ""),
    ""
)</f>
        <v/>
      </c>
      <c r="F402" t="str">
        <f>IF(_xlfn.XLOOKUP(A402, sbti!F:F, sbti!G:G, "")="Targets Set","T",
IF(_xlfn.XLOOKUP(A402, sbti!F:F, sbti!G:G, "")="Committed","C",""))</f>
        <v/>
      </c>
      <c r="G402" t="str">
        <f>IF(OR('sbti evolution '!F402="T", 'sbti evolution '!F402="C"),
    _xlfn.XLOOKUP('sbti evolution '!A402, sbti!F:F, sbti!H:H, ""),
    ""
)</f>
        <v/>
      </c>
      <c r="H402" t="str">
        <f>IFERROR(
    IF(INDEX(sbti!J:J, MATCH(A402, sbti!F:F, 0))&lt;&gt;"", "T",
        IF(INDEX(sbti!K:K, MATCH(A402, sbti!F:F, 0))&lt;&gt;"", "C", "")
    ),
"")</f>
        <v/>
      </c>
      <c r="I402" t="str">
        <f>IFERROR(
    IF(INDEX(sbti!J:J, MATCH(A402, sbti!F:F, 0))&lt;&gt;"", INDEX(sbti!J:J, MATCH(A402, sbti!F:F, 0)),
        IF(INDEX(sbti!K:K, MATCH(A402, sbti!F:F, 0))&lt;&gt;"", INDEX(sbti!K:K, MATCH(A402, sbti!F:F, 0)), "")
    ),
"")</f>
        <v/>
      </c>
      <c r="J402" t="str">
        <f>IF(_xlfn.XLOOKUP(A402, sbti!L:L,sbti!M:M, "")="T","T",
IF(_xlfn.XLOOKUP(A402, sbti!L:L, sbti!M:M, "")="C","C",""))</f>
        <v/>
      </c>
      <c r="K402" t="str">
        <f>IF(OR(J402="T", J402="C"),
    _xlfn.XLOOKUP(A402, sbti!L:L,sbti!N:N),
    ""
)</f>
        <v/>
      </c>
      <c r="L402" t="str">
        <f>IF(_xlfn.XLOOKUP(A402, sbti!L:L,sbti!O:O, "")="s","T",
IF(_xlfn.XLOOKUP(A402, sbti!L:L, sbti!O:O, "")="c","C",""))</f>
        <v/>
      </c>
      <c r="M402" t="str">
        <f>IF(L402="T",_xlfn.XLOOKUP(A402,sbti!L:L,sbti!P:P,""),
IF(L402="C",_xlfn.XLOOKUP(A402,sbti!L:L,sbti!Q:Q,""),
""))</f>
        <v/>
      </c>
      <c r="N402" t="str">
        <f>IF(_xlfn.XLOOKUP(A402, sbti!R:R,sbti!S:S, "")="T","T",
IF(_xlfn.XLOOKUP(A402, sbti!R:R, sbti!S:S, "")="C","C",""))</f>
        <v/>
      </c>
      <c r="O402" t="str">
        <f>IF(OR(N402="T", N402="C"),
    _xlfn.XLOOKUP(A402, sbti!R:R,sbti!T:T),
    ""
)</f>
        <v/>
      </c>
      <c r="P402" t="str">
        <f>IFERROR(
    IF(INDEX(sbti!U:U, MATCH(A402, sbti!R:R, 0))&lt;&gt;"", "T",
        IF(INDEX(sbti!V:V, MATCH(A402, sbti!R:R, 0))&lt;&gt;"", "C", "")
    ),
"")</f>
        <v/>
      </c>
      <c r="Q402" t="str">
        <f>IFERROR(
    IF(INDEX(sbti!U:U, MATCH(A402, sbti!R:R, 0))&lt;&gt;"",
       INDEX(sbti!U:U, MATCH(A402, sbti!R:R, 0)),
       IF(INDEX(sbti!V:V, MATCH(A402, sbti!R:R, 0))&lt;&gt;"",
          INDEX(sbti!V:V, MATCH(A402, sbti!R:R, 0)),
          "")
    ),
"")</f>
        <v/>
      </c>
      <c r="R402" t="str">
        <f>IF(_xlfn.XLOOKUP(A402, sbti!W:W,sbti!X:X, "")="T","T",
IF(_xlfn.XLOOKUP(A402, sbti!W:W, sbti!X:X, "")="C","C",""))</f>
        <v/>
      </c>
      <c r="S402" t="str">
        <f>IF(R402="T",_xlfn.XLOOKUP(A402,sbti!W:W,sbti!Y:Y,""),
IF(R402="C",_xlfn.XLOOKUP(A402,sbti!W:W,sbti!Z:Z,""),
""))</f>
        <v/>
      </c>
    </row>
    <row r="403" spans="1:19">
      <c r="A403" t="str">
        <v>General Electric (GE Aerospace)</v>
      </c>
      <c r="B403" t="str">
        <f>IF(_xlfn.XLOOKUP(A403, sbti!A:A,sbti!B:B, "")="Targets Set","T",
IF(_xlfn.XLOOKUP(A403, sbti!A:A, sbti!B:B, "")="Committed","C",""))</f>
        <v/>
      </c>
      <c r="C403" t="str">
        <f>IF(OR(B403="T", B403="C"),
    _xlfn.XLOOKUP(A403, sbti!A:A, sbti!C:C, ""),
    ""
)</f>
        <v/>
      </c>
      <c r="D403" t="str">
        <f>IF(_xlfn.XLOOKUP(A403, sbti!A:A,sbti!D:D, "")="Targets Set","T",
IF(_xlfn.XLOOKUP(A403, sbti!A:A, sbti!D:D, "")="Committed","C",""))</f>
        <v/>
      </c>
      <c r="E403" t="str">
        <f>IF(OR(D403="T", D403="C"),
    _xlfn.XLOOKUP(A403, sbti!A:A, sbti!E:E, ""),
    ""
)</f>
        <v/>
      </c>
      <c r="F403" t="str">
        <f>IF(_xlfn.XLOOKUP(A403, sbti!F:F, sbti!G:G, "")="Targets Set","T",
IF(_xlfn.XLOOKUP(A403, sbti!F:F, sbti!G:G, "")="Committed","C",""))</f>
        <v/>
      </c>
      <c r="G403" t="str">
        <f>IF(OR('sbti evolution '!F403="T", 'sbti evolution '!F403="C"),
    _xlfn.XLOOKUP('sbti evolution '!A403, sbti!F:F, sbti!H:H, ""),
    ""
)</f>
        <v/>
      </c>
      <c r="H403" t="str">
        <f>IFERROR(
    IF(INDEX(sbti!J:J, MATCH(A403, sbti!F:F, 0))&lt;&gt;"", "T",
        IF(INDEX(sbti!K:K, MATCH(A403, sbti!F:F, 0))&lt;&gt;"", "C", "")
    ),
"")</f>
        <v/>
      </c>
      <c r="I403" t="str">
        <f>IFERROR(
    IF(INDEX(sbti!J:J, MATCH(A403, sbti!F:F, 0))&lt;&gt;"", INDEX(sbti!J:J, MATCH(A403, sbti!F:F, 0)),
        IF(INDEX(sbti!K:K, MATCH(A403, sbti!F:F, 0))&lt;&gt;"", INDEX(sbti!K:K, MATCH(A403, sbti!F:F, 0)), "")
    ),
"")</f>
        <v/>
      </c>
      <c r="J403" t="str">
        <f>IF(_xlfn.XLOOKUP(A403, sbti!L:L,sbti!M:M, "")="T","T",
IF(_xlfn.XLOOKUP(A403, sbti!L:L, sbti!M:M, "")="C","C",""))</f>
        <v/>
      </c>
      <c r="K403" t="str">
        <f>IF(OR(J403="T", J403="C"),
    _xlfn.XLOOKUP(A403, sbti!L:L,sbti!N:N),
    ""
)</f>
        <v/>
      </c>
      <c r="L403" t="str">
        <f>IF(_xlfn.XLOOKUP(A403, sbti!L:L,sbti!O:O, "")="s","T",
IF(_xlfn.XLOOKUP(A403, sbti!L:L, sbti!O:O, "")="c","C",""))</f>
        <v/>
      </c>
      <c r="M403" t="str">
        <f>IF(L403="T",_xlfn.XLOOKUP(A403,sbti!L:L,sbti!P:P,""),
IF(L403="C",_xlfn.XLOOKUP(A403,sbti!L:L,sbti!Q:Q,""),
""))</f>
        <v/>
      </c>
      <c r="N403" t="str">
        <f>IF(_xlfn.XLOOKUP(A403, sbti!R:R,sbti!S:S, "")="T","T",
IF(_xlfn.XLOOKUP(A403, sbti!R:R, sbti!S:S, "")="C","C",""))</f>
        <v/>
      </c>
      <c r="O403" t="str">
        <f>IF(OR(N403="T", N403="C"),
    _xlfn.XLOOKUP(A403, sbti!R:R,sbti!T:T),
    ""
)</f>
        <v/>
      </c>
      <c r="P403" t="str">
        <f>IFERROR(
    IF(INDEX(sbti!U:U, MATCH(A403, sbti!R:R, 0))&lt;&gt;"", "T",
        IF(INDEX(sbti!V:V, MATCH(A403, sbti!R:R, 0))&lt;&gt;"", "C", "")
    ),
"")</f>
        <v/>
      </c>
      <c r="Q403" t="str">
        <f>IFERROR(
    IF(INDEX(sbti!U:U, MATCH(A403, sbti!R:R, 0))&lt;&gt;"",
       INDEX(sbti!U:U, MATCH(A403, sbti!R:R, 0)),
       IF(INDEX(sbti!V:V, MATCH(A403, sbti!R:R, 0))&lt;&gt;"",
          INDEX(sbti!V:V, MATCH(A403, sbti!R:R, 0)),
          "")
    ),
"")</f>
        <v/>
      </c>
      <c r="R403" t="str">
        <f>IF(_xlfn.XLOOKUP(A403, sbti!W:W,sbti!X:X, "")="T","T",
IF(_xlfn.XLOOKUP(A403, sbti!W:W, sbti!X:X, "")="C","C",""))</f>
        <v/>
      </c>
      <c r="S403" t="str">
        <f>IF(R403="T",_xlfn.XLOOKUP(A403,sbti!W:W,sbti!Y:Y,""),
IF(R403="C",_xlfn.XLOOKUP(A403,sbti!W:W,sbti!Z:Z,""),
""))</f>
        <v/>
      </c>
    </row>
    <row r="404" spans="1:19">
      <c r="A404" t="str">
        <v>Mercadona</v>
      </c>
      <c r="B404" t="str">
        <f>IF(_xlfn.XLOOKUP(A404, sbti!A:A,sbti!B:B, "")="Targets Set","T",
IF(_xlfn.XLOOKUP(A404, sbti!A:A, sbti!B:B, "")="Committed","C",""))</f>
        <v/>
      </c>
      <c r="C404" t="str">
        <f>IF(OR(B404="T", B404="C"),
    _xlfn.XLOOKUP(A404, sbti!A:A, sbti!C:C, ""),
    ""
)</f>
        <v/>
      </c>
      <c r="D404" t="str">
        <f>IF(_xlfn.XLOOKUP(A404, sbti!A:A,sbti!D:D, "")="Targets Set","T",
IF(_xlfn.XLOOKUP(A404, sbti!A:A, sbti!D:D, "")="Committed","C",""))</f>
        <v/>
      </c>
      <c r="E404" t="str">
        <f>IF(OR(D404="T", D404="C"),
    _xlfn.XLOOKUP(A404, sbti!A:A, sbti!E:E, ""),
    ""
)</f>
        <v/>
      </c>
      <c r="F404" t="str">
        <f>IF(_xlfn.XLOOKUP(A404, sbti!F:F, sbti!G:G, "")="Targets Set","T",
IF(_xlfn.XLOOKUP(A404, sbti!F:F, sbti!G:G, "")="Committed","C",""))</f>
        <v>C</v>
      </c>
      <c r="G404">
        <f>IF(OR('sbti evolution '!F404="T", 'sbti evolution '!F404="C"),
    _xlfn.XLOOKUP('sbti evolution '!A404, sbti!F:F, sbti!H:H, ""),
    ""
)</f>
        <v>2030</v>
      </c>
      <c r="H404" t="str">
        <f>IFERROR(
    IF(INDEX(sbti!J:J, MATCH(A404, sbti!F:F, 0))&lt;&gt;"", "T",
        IF(INDEX(sbti!K:K, MATCH(A404, sbti!F:F, 0))&lt;&gt;"", "C", "")
    ),
"")</f>
        <v>C</v>
      </c>
      <c r="I404">
        <f>IFERROR(
    IF(INDEX(sbti!J:J, MATCH(A404, sbti!F:F, 0))&lt;&gt;"", INDEX(sbti!J:J, MATCH(A404, sbti!F:F, 0)),
        IF(INDEX(sbti!K:K, MATCH(A404, sbti!F:F, 0))&lt;&gt;"", INDEX(sbti!K:K, MATCH(A404, sbti!F:F, 0)), "")
    ),
"")</f>
        <v>2023</v>
      </c>
      <c r="J404" t="str">
        <f>IF(_xlfn.XLOOKUP(A404, sbti!L:L,sbti!M:M, "")="T","T",
IF(_xlfn.XLOOKUP(A404, sbti!L:L, sbti!M:M, "")="C","C",""))</f>
        <v/>
      </c>
      <c r="K404" t="str">
        <f>IF(OR(J404="T", J404="C"),
    _xlfn.XLOOKUP(A404, sbti!L:L,sbti!N:N),
    ""
)</f>
        <v/>
      </c>
      <c r="L404" t="str">
        <f>IF(_xlfn.XLOOKUP(A404, sbti!L:L,sbti!O:O, "")="s","T",
IF(_xlfn.XLOOKUP(A404, sbti!L:L, sbti!O:O, "")="c","C",""))</f>
        <v/>
      </c>
      <c r="M404" t="str">
        <f>IF(L404="T",_xlfn.XLOOKUP(A404,sbti!L:L,sbti!P:P,""),
IF(L404="C",_xlfn.XLOOKUP(A404,sbti!L:L,sbti!Q:Q,""),
""))</f>
        <v/>
      </c>
      <c r="N404" t="str">
        <f>IF(_xlfn.XLOOKUP(A404, sbti!R:R,sbti!S:S, "")="T","T",
IF(_xlfn.XLOOKUP(A404, sbti!R:R, sbti!S:S, "")="C","C",""))</f>
        <v/>
      </c>
      <c r="O404" t="str">
        <f>IF(OR(N404="T", N404="C"),
    _xlfn.XLOOKUP(A404, sbti!R:R,sbti!T:T),
    ""
)</f>
        <v/>
      </c>
      <c r="P404" t="str">
        <f>IFERROR(
    IF(INDEX(sbti!U:U, MATCH(A404, sbti!R:R, 0))&lt;&gt;"", "T",
        IF(INDEX(sbti!V:V, MATCH(A404, sbti!R:R, 0))&lt;&gt;"", "C", "")
    ),
"")</f>
        <v/>
      </c>
      <c r="Q404" t="str">
        <f>IFERROR(
    IF(INDEX(sbti!U:U, MATCH(A404, sbti!R:R, 0))&lt;&gt;"",
       INDEX(sbti!U:U, MATCH(A404, sbti!R:R, 0)),
       IF(INDEX(sbti!V:V, MATCH(A404, sbti!R:R, 0))&lt;&gt;"",
          INDEX(sbti!V:V, MATCH(A404, sbti!R:R, 0)),
          "")
    ),
"")</f>
        <v/>
      </c>
      <c r="R404" t="str">
        <f>IF(_xlfn.XLOOKUP(A404, sbti!W:W,sbti!X:X, "")="T","T",
IF(_xlfn.XLOOKUP(A404, sbti!W:W, sbti!X:X, "")="C","C",""))</f>
        <v/>
      </c>
      <c r="S404" t="str">
        <f>IF(R404="T",_xlfn.XLOOKUP(A404,sbti!W:W,sbti!Y:Y,""),
IF(R404="C",_xlfn.XLOOKUP(A404,sbti!W:W,sbti!Z:Z,""),
""))</f>
        <v/>
      </c>
    </row>
    <row r="405" spans="1:19">
      <c r="A405" t="str">
        <v>Honeywell International</v>
      </c>
      <c r="B405" t="str">
        <f>IF(_xlfn.XLOOKUP(A405, sbti!A:A,sbti!B:B, "")="Targets Set","T",
IF(_xlfn.XLOOKUP(A405, sbti!A:A, sbti!B:B, "")="Committed","C",""))</f>
        <v>T</v>
      </c>
      <c r="C405">
        <f>IF(OR(B405="T", B405="C"),
    _xlfn.XLOOKUP(A405, sbti!A:A, sbti!C:C, ""),
    ""
)</f>
        <v>2037</v>
      </c>
      <c r="D405" t="str">
        <f>IF(_xlfn.XLOOKUP(A405, sbti!A:A,sbti!D:D, "")="Targets Set","T",
IF(_xlfn.XLOOKUP(A405, sbti!A:A, sbti!D:D, "")="Committed","C",""))</f>
        <v/>
      </c>
      <c r="E405" t="str">
        <f>IF(OR(D405="T", D405="C"),
    _xlfn.XLOOKUP(A405, sbti!A:A, sbti!E:E, ""),
    ""
)</f>
        <v/>
      </c>
      <c r="F405" t="str">
        <f>IF(_xlfn.XLOOKUP(A405, sbti!F:F, sbti!G:G, "")="Targets Set","T",
IF(_xlfn.XLOOKUP(A405, sbti!F:F, sbti!G:G, "")="Committed","C",""))</f>
        <v>T</v>
      </c>
      <c r="G405">
        <f>IF(OR('sbti evolution '!F405="T", 'sbti evolution '!F405="C"),
    _xlfn.XLOOKUP('sbti evolution '!A405, sbti!F:F, sbti!H:H, ""),
    ""
)</f>
        <v>2037</v>
      </c>
      <c r="H405" t="str">
        <f>IFERROR(
    IF(INDEX(sbti!J:J, MATCH(A405, sbti!F:F, 0))&lt;&gt;"", "T",
        IF(INDEX(sbti!K:K, MATCH(A405, sbti!F:F, 0))&lt;&gt;"", "C", "")
    ),
"")</f>
        <v>C</v>
      </c>
      <c r="I405">
        <f>IFERROR(
    IF(INDEX(sbti!J:J, MATCH(A405, sbti!F:F, 0))&lt;&gt;"", INDEX(sbti!J:J, MATCH(A405, sbti!F:F, 0)),
        IF(INDEX(sbti!K:K, MATCH(A405, sbti!F:F, 0))&lt;&gt;"", INDEX(sbti!K:K, MATCH(A405, sbti!F:F, 0)), "")
    ),
"")</f>
        <v>2023</v>
      </c>
      <c r="J405" t="str">
        <f>IF(_xlfn.XLOOKUP(A405, sbti!L:L,sbti!M:M, "")="T","T",
IF(_xlfn.XLOOKUP(A405, sbti!L:L, sbti!M:M, "")="C","C",""))</f>
        <v>T</v>
      </c>
      <c r="K405">
        <f>IF(OR(J405="T", J405="C"),
    _xlfn.XLOOKUP(A405, sbti!L:L,sbti!N:N),
    ""
)</f>
        <v>2037</v>
      </c>
      <c r="L405" t="str">
        <f>IF(_xlfn.XLOOKUP(A405, sbti!L:L,sbti!O:O, "")="s","T",
IF(_xlfn.XLOOKUP(A405, sbti!L:L, sbti!O:O, "")="c","C",""))</f>
        <v/>
      </c>
      <c r="M405" t="str">
        <f>IF(L405="T",_xlfn.XLOOKUP(A405,sbti!L:L,sbti!P:P,""),
IF(L405="C",_xlfn.XLOOKUP(A405,sbti!L:L,sbti!Q:Q,""),
""))</f>
        <v/>
      </c>
      <c r="N405" t="str">
        <f>IF(_xlfn.XLOOKUP(A405, sbti!R:R,sbti!S:S, "")="T","T",
IF(_xlfn.XLOOKUP(A405, sbti!R:R, sbti!S:S, "")="C","C",""))</f>
        <v>C</v>
      </c>
      <c r="O405">
        <f>IF(OR(N405="T", N405="C"),
    _xlfn.XLOOKUP(A405, sbti!R:R,sbti!T:T),
    ""
)</f>
        <v>2030</v>
      </c>
      <c r="P405" t="str">
        <f>IFERROR(
    IF(INDEX(sbti!U:U, MATCH(A405, sbti!R:R, 0))&lt;&gt;"", "T",
        IF(INDEX(sbti!V:V, MATCH(A405, sbti!R:R, 0))&lt;&gt;"", "C", "")
    ),
"")</f>
        <v/>
      </c>
      <c r="Q405" t="str">
        <f>IFERROR(
    IF(INDEX(sbti!U:U, MATCH(A405, sbti!R:R, 0))&lt;&gt;"",
       INDEX(sbti!U:U, MATCH(A405, sbti!R:R, 0)),
       IF(INDEX(sbti!V:V, MATCH(A405, sbti!R:R, 0))&lt;&gt;"",
          INDEX(sbti!V:V, MATCH(A405, sbti!R:R, 0)),
          "")
    ),
"")</f>
        <v/>
      </c>
      <c r="R405" t="str">
        <f>IF(_xlfn.XLOOKUP(A405, sbti!W:W,sbti!X:X, "")="T","T",
IF(_xlfn.XLOOKUP(A405, sbti!W:W, sbti!X:X, "")="C","C",""))</f>
        <v/>
      </c>
      <c r="S405" t="str">
        <f>IF(R405="T",_xlfn.XLOOKUP(A405,sbti!W:W,sbti!Y:Y,""),
IF(R405="C",_xlfn.XLOOKUP(A405,sbti!W:W,sbti!Z:Z,""),
""))</f>
        <v/>
      </c>
    </row>
    <row r="406" spans="1:19">
      <c r="A406" t="str">
        <v>Hangzhou Iron and Steel Group</v>
      </c>
      <c r="B406" t="str">
        <f>IF(_xlfn.XLOOKUP(A406, sbti!A:A,sbti!B:B, "")="Targets Set","T",
IF(_xlfn.XLOOKUP(A406, sbti!A:A, sbti!B:B, "")="Committed","C",""))</f>
        <v/>
      </c>
      <c r="C406" t="str">
        <f>IF(OR(B406="T", B406="C"),
    _xlfn.XLOOKUP(A406, sbti!A:A, sbti!C:C, ""),
    ""
)</f>
        <v/>
      </c>
      <c r="D406" t="str">
        <f>IF(_xlfn.XLOOKUP(A406, sbti!A:A,sbti!D:D, "")="Targets Set","T",
IF(_xlfn.XLOOKUP(A406, sbti!A:A, sbti!D:D, "")="Committed","C",""))</f>
        <v/>
      </c>
      <c r="E406" t="str">
        <f>IF(OR(D406="T", D406="C"),
    _xlfn.XLOOKUP(A406, sbti!A:A, sbti!E:E, ""),
    ""
)</f>
        <v/>
      </c>
      <c r="F406" t="str">
        <f>IF(_xlfn.XLOOKUP(A406, sbti!F:F, sbti!G:G, "")="Targets Set","T",
IF(_xlfn.XLOOKUP(A406, sbti!F:F, sbti!G:G, "")="Committed","C",""))</f>
        <v/>
      </c>
      <c r="G406" t="str">
        <f>IF(OR('sbti evolution '!F406="T", 'sbti evolution '!F406="C"),
    _xlfn.XLOOKUP('sbti evolution '!A406, sbti!F:F, sbti!H:H, ""),
    ""
)</f>
        <v/>
      </c>
      <c r="H406" t="str">
        <f>IFERROR(
    IF(INDEX(sbti!J:J, MATCH(A406, sbti!F:F, 0))&lt;&gt;"", "T",
        IF(INDEX(sbti!K:K, MATCH(A406, sbti!F:F, 0))&lt;&gt;"", "C", "")
    ),
"")</f>
        <v/>
      </c>
      <c r="I406" t="str">
        <f>IFERROR(
    IF(INDEX(sbti!J:J, MATCH(A406, sbti!F:F, 0))&lt;&gt;"", INDEX(sbti!J:J, MATCH(A406, sbti!F:F, 0)),
        IF(INDEX(sbti!K:K, MATCH(A406, sbti!F:F, 0))&lt;&gt;"", INDEX(sbti!K:K, MATCH(A406, sbti!F:F, 0)), "")
    ),
"")</f>
        <v/>
      </c>
      <c r="J406" t="str">
        <f>IF(_xlfn.XLOOKUP(A406, sbti!L:L,sbti!M:M, "")="T","T",
IF(_xlfn.XLOOKUP(A406, sbti!L:L, sbti!M:M, "")="C","C",""))</f>
        <v/>
      </c>
      <c r="K406" t="str">
        <f>IF(OR(J406="T", J406="C"),
    _xlfn.XLOOKUP(A406, sbti!L:L,sbti!N:N),
    ""
)</f>
        <v/>
      </c>
      <c r="L406" t="str">
        <f>IF(_xlfn.XLOOKUP(A406, sbti!L:L,sbti!O:O, "")="s","T",
IF(_xlfn.XLOOKUP(A406, sbti!L:L, sbti!O:O, "")="c","C",""))</f>
        <v/>
      </c>
      <c r="M406" t="str">
        <f>IF(L406="T",_xlfn.XLOOKUP(A406,sbti!L:L,sbti!P:P,""),
IF(L406="C",_xlfn.XLOOKUP(A406,sbti!L:L,sbti!Q:Q,""),
""))</f>
        <v/>
      </c>
      <c r="N406" t="str">
        <f>IF(_xlfn.XLOOKUP(A406, sbti!R:R,sbti!S:S, "")="T","T",
IF(_xlfn.XLOOKUP(A406, sbti!R:R, sbti!S:S, "")="C","C",""))</f>
        <v/>
      </c>
      <c r="O406" t="str">
        <f>IF(OR(N406="T", N406="C"),
    _xlfn.XLOOKUP(A406, sbti!R:R,sbti!T:T),
    ""
)</f>
        <v/>
      </c>
      <c r="P406" t="str">
        <f>IFERROR(
    IF(INDEX(sbti!U:U, MATCH(A406, sbti!R:R, 0))&lt;&gt;"", "T",
        IF(INDEX(sbti!V:V, MATCH(A406, sbti!R:R, 0))&lt;&gt;"", "C", "")
    ),
"")</f>
        <v/>
      </c>
      <c r="Q406" t="str">
        <f>IFERROR(
    IF(INDEX(sbti!U:U, MATCH(A406, sbti!R:R, 0))&lt;&gt;"",
       INDEX(sbti!U:U, MATCH(A406, sbti!R:R, 0)),
       IF(INDEX(sbti!V:V, MATCH(A406, sbti!R:R, 0))&lt;&gt;"",
          INDEX(sbti!V:V, MATCH(A406, sbti!R:R, 0)),
          "")
    ),
"")</f>
        <v/>
      </c>
      <c r="R406" t="str">
        <f>IF(_xlfn.XLOOKUP(A406, sbti!W:W,sbti!X:X, "")="T","T",
IF(_xlfn.XLOOKUP(A406, sbti!W:W, sbti!X:X, "")="C","C",""))</f>
        <v/>
      </c>
      <c r="S406" t="str">
        <f>IF(R406="T",_xlfn.XLOOKUP(A406,sbti!W:W,sbti!Y:Y,""),
IF(R406="C",_xlfn.XLOOKUP(A406,sbti!W:W,sbti!Z:Z,""),
""))</f>
        <v/>
      </c>
    </row>
    <row r="407" spans="1:19">
      <c r="A407" t="str">
        <v>Guangzhou Industrial Investment Holdings</v>
      </c>
      <c r="B407" t="str">
        <f>IF(_xlfn.XLOOKUP(A407, sbti!A:A,sbti!B:B, "")="Targets Set","T",
IF(_xlfn.XLOOKUP(A407, sbti!A:A, sbti!B:B, "")="Committed","C",""))</f>
        <v/>
      </c>
      <c r="C407" t="str">
        <f>IF(OR(B407="T", B407="C"),
    _xlfn.XLOOKUP(A407, sbti!A:A, sbti!C:C, ""),
    ""
)</f>
        <v/>
      </c>
      <c r="D407" t="str">
        <f>IF(_xlfn.XLOOKUP(A407, sbti!A:A,sbti!D:D, "")="Targets Set","T",
IF(_xlfn.XLOOKUP(A407, sbti!A:A, sbti!D:D, "")="Committed","C",""))</f>
        <v/>
      </c>
      <c r="E407" t="str">
        <f>IF(OR(D407="T", D407="C"),
    _xlfn.XLOOKUP(A407, sbti!A:A, sbti!E:E, ""),
    ""
)</f>
        <v/>
      </c>
      <c r="F407" t="str">
        <f>IF(_xlfn.XLOOKUP(A407, sbti!F:F, sbti!G:G, "")="Targets Set","T",
IF(_xlfn.XLOOKUP(A407, sbti!F:F, sbti!G:G, "")="Committed","C",""))</f>
        <v/>
      </c>
      <c r="G407" t="str">
        <f>IF(OR('sbti evolution '!F407="T", 'sbti evolution '!F407="C"),
    _xlfn.XLOOKUP('sbti evolution '!A407, sbti!F:F, sbti!H:H, ""),
    ""
)</f>
        <v/>
      </c>
      <c r="H407" t="str">
        <f>IFERROR(
    IF(INDEX(sbti!J:J, MATCH(A407, sbti!F:F, 0))&lt;&gt;"", "T",
        IF(INDEX(sbti!K:K, MATCH(A407, sbti!F:F, 0))&lt;&gt;"", "C", "")
    ),
"")</f>
        <v/>
      </c>
      <c r="I407" t="str">
        <f>IFERROR(
    IF(INDEX(sbti!J:J, MATCH(A407, sbti!F:F, 0))&lt;&gt;"", INDEX(sbti!J:J, MATCH(A407, sbti!F:F, 0)),
        IF(INDEX(sbti!K:K, MATCH(A407, sbti!F:F, 0))&lt;&gt;"", INDEX(sbti!K:K, MATCH(A407, sbti!F:F, 0)), "")
    ),
"")</f>
        <v/>
      </c>
      <c r="J407" t="str">
        <f>IF(_xlfn.XLOOKUP(A407, sbti!L:L,sbti!M:M, "")="T","T",
IF(_xlfn.XLOOKUP(A407, sbti!L:L, sbti!M:M, "")="C","C",""))</f>
        <v/>
      </c>
      <c r="K407" t="str">
        <f>IF(OR(J407="T", J407="C"),
    _xlfn.XLOOKUP(A407, sbti!L:L,sbti!N:N),
    ""
)</f>
        <v/>
      </c>
      <c r="L407" t="str">
        <f>IF(_xlfn.XLOOKUP(A407, sbti!L:L,sbti!O:O, "")="s","T",
IF(_xlfn.XLOOKUP(A407, sbti!L:L, sbti!O:O, "")="c","C",""))</f>
        <v/>
      </c>
      <c r="M407" t="str">
        <f>IF(L407="T",_xlfn.XLOOKUP(A407,sbti!L:L,sbti!P:P,""),
IF(L407="C",_xlfn.XLOOKUP(A407,sbti!L:L,sbti!Q:Q,""),
""))</f>
        <v/>
      </c>
      <c r="N407" t="str">
        <f>IF(_xlfn.XLOOKUP(A407, sbti!R:R,sbti!S:S, "")="T","T",
IF(_xlfn.XLOOKUP(A407, sbti!R:R, sbti!S:S, "")="C","C",""))</f>
        <v/>
      </c>
      <c r="O407" t="str">
        <f>IF(OR(N407="T", N407="C"),
    _xlfn.XLOOKUP(A407, sbti!R:R,sbti!T:T),
    ""
)</f>
        <v/>
      </c>
      <c r="P407" t="str">
        <f>IFERROR(
    IF(INDEX(sbti!U:U, MATCH(A407, sbti!R:R, 0))&lt;&gt;"", "T",
        IF(INDEX(sbti!V:V, MATCH(A407, sbti!R:R, 0))&lt;&gt;"", "C", "")
    ),
"")</f>
        <v/>
      </c>
      <c r="Q407" t="str">
        <f>IFERROR(
    IF(INDEX(sbti!U:U, MATCH(A407, sbti!R:R, 0))&lt;&gt;"",
       INDEX(sbti!U:U, MATCH(A407, sbti!R:R, 0)),
       IF(INDEX(sbti!V:V, MATCH(A407, sbti!R:R, 0))&lt;&gt;"",
          INDEX(sbti!V:V, MATCH(A407, sbti!R:R, 0)),
          "")
    ),
"")</f>
        <v/>
      </c>
      <c r="R407" t="str">
        <f>IF(_xlfn.XLOOKUP(A407, sbti!W:W,sbti!X:X, "")="T","T",
IF(_xlfn.XLOOKUP(A407, sbti!W:W, sbti!X:X, "")="C","C",""))</f>
        <v/>
      </c>
      <c r="S407" t="str">
        <f>IF(R407="T",_xlfn.XLOOKUP(A407,sbti!W:W,sbti!Y:Y,""),
IF(R407="C",_xlfn.XLOOKUP(A407,sbti!W:W,sbti!Z:Z,""),
""))</f>
        <v/>
      </c>
    </row>
    <row r="408" spans="1:19">
      <c r="A408" t="str">
        <v>Shanghai Pharmaceuticals Holding</v>
      </c>
      <c r="B408" t="str">
        <f>IF(_xlfn.XLOOKUP(A408, sbti!A:A,sbti!B:B, "")="Targets Set","T",
IF(_xlfn.XLOOKUP(A408, sbti!A:A, sbti!B:B, "")="Committed","C",""))</f>
        <v/>
      </c>
      <c r="C408" t="str">
        <f>IF(OR(B408="T", B408="C"),
    _xlfn.XLOOKUP(A408, sbti!A:A, sbti!C:C, ""),
    ""
)</f>
        <v/>
      </c>
      <c r="D408" t="str">
        <f>IF(_xlfn.XLOOKUP(A408, sbti!A:A,sbti!D:D, "")="Targets Set","T",
IF(_xlfn.XLOOKUP(A408, sbti!A:A, sbti!D:D, "")="Committed","C",""))</f>
        <v/>
      </c>
      <c r="E408" t="str">
        <f>IF(OR(D408="T", D408="C"),
    _xlfn.XLOOKUP(A408, sbti!A:A, sbti!E:E, ""),
    ""
)</f>
        <v/>
      </c>
      <c r="F408" t="str">
        <f>IF(_xlfn.XLOOKUP(A408, sbti!F:F, sbti!G:G, "")="Targets Set","T",
IF(_xlfn.XLOOKUP(A408, sbti!F:F, sbti!G:G, "")="Committed","C",""))</f>
        <v/>
      </c>
      <c r="G408" t="str">
        <f>IF(OR('sbti evolution '!F408="T", 'sbti evolution '!F408="C"),
    _xlfn.XLOOKUP('sbti evolution '!A408, sbti!F:F, sbti!H:H, ""),
    ""
)</f>
        <v/>
      </c>
      <c r="H408" t="str">
        <f>IFERROR(
    IF(INDEX(sbti!J:J, MATCH(A408, sbti!F:F, 0))&lt;&gt;"", "T",
        IF(INDEX(sbti!K:K, MATCH(A408, sbti!F:F, 0))&lt;&gt;"", "C", "")
    ),
"")</f>
        <v/>
      </c>
      <c r="I408" t="str">
        <f>IFERROR(
    IF(INDEX(sbti!J:J, MATCH(A408, sbti!F:F, 0))&lt;&gt;"", INDEX(sbti!J:J, MATCH(A408, sbti!F:F, 0)),
        IF(INDEX(sbti!K:K, MATCH(A408, sbti!F:F, 0))&lt;&gt;"", INDEX(sbti!K:K, MATCH(A408, sbti!F:F, 0)), "")
    ),
"")</f>
        <v/>
      </c>
      <c r="J408" t="str">
        <f>IF(_xlfn.XLOOKUP(A408, sbti!L:L,sbti!M:M, "")="T","T",
IF(_xlfn.XLOOKUP(A408, sbti!L:L, sbti!M:M, "")="C","C",""))</f>
        <v/>
      </c>
      <c r="K408" t="str">
        <f>IF(OR(J408="T", J408="C"),
    _xlfn.XLOOKUP(A408, sbti!L:L,sbti!N:N),
    ""
)</f>
        <v/>
      </c>
      <c r="L408" t="str">
        <f>IF(_xlfn.XLOOKUP(A408, sbti!L:L,sbti!O:O, "")="s","T",
IF(_xlfn.XLOOKUP(A408, sbti!L:L, sbti!O:O, "")="c","C",""))</f>
        <v/>
      </c>
      <c r="M408" t="str">
        <f>IF(L408="T",_xlfn.XLOOKUP(A408,sbti!L:L,sbti!P:P,""),
IF(L408="C",_xlfn.XLOOKUP(A408,sbti!L:L,sbti!Q:Q,""),
""))</f>
        <v/>
      </c>
      <c r="N408" t="str">
        <f>IF(_xlfn.XLOOKUP(A408, sbti!R:R,sbti!S:S, "")="T","T",
IF(_xlfn.XLOOKUP(A408, sbti!R:R, sbti!S:S, "")="C","C",""))</f>
        <v/>
      </c>
      <c r="O408" t="str">
        <f>IF(OR(N408="T", N408="C"),
    _xlfn.XLOOKUP(A408, sbti!R:R,sbti!T:T),
    ""
)</f>
        <v/>
      </c>
      <c r="P408" t="str">
        <f>IFERROR(
    IF(INDEX(sbti!U:U, MATCH(A408, sbti!R:R, 0))&lt;&gt;"", "T",
        IF(INDEX(sbti!V:V, MATCH(A408, sbti!R:R, 0))&lt;&gt;"", "C", "")
    ),
"")</f>
        <v/>
      </c>
      <c r="Q408" t="str">
        <f>IFERROR(
    IF(INDEX(sbti!U:U, MATCH(A408, sbti!R:R, 0))&lt;&gt;"",
       INDEX(sbti!U:U, MATCH(A408, sbti!R:R, 0)),
       IF(INDEX(sbti!V:V, MATCH(A408, sbti!R:R, 0))&lt;&gt;"",
          INDEX(sbti!V:V, MATCH(A408, sbti!R:R, 0)),
          "")
    ),
"")</f>
        <v/>
      </c>
      <c r="R408" t="str">
        <f>IF(_xlfn.XLOOKUP(A408, sbti!W:W,sbti!X:X, "")="T","T",
IF(_xlfn.XLOOKUP(A408, sbti!W:W, sbti!X:X, "")="C","C",""))</f>
        <v/>
      </c>
      <c r="S408" t="str">
        <f>IF(R408="T",_xlfn.XLOOKUP(A408,sbti!W:W,sbti!Y:Y,""),
IF(R408="C",_xlfn.XLOOKUP(A408,sbti!W:W,sbti!Z:Z,""),
""))</f>
        <v/>
      </c>
    </row>
    <row r="409" spans="1:19">
      <c r="A409" t="str">
        <v>Suzuki Motor</v>
      </c>
      <c r="B409" t="str">
        <f>IF(_xlfn.XLOOKUP(A409, sbti!A:A,sbti!B:B, "")="Targets Set","T",
IF(_xlfn.XLOOKUP(A409, sbti!A:A, sbti!B:B, "")="Committed","C",""))</f>
        <v/>
      </c>
      <c r="C409" t="str">
        <f>IF(OR(B409="T", B409="C"),
    _xlfn.XLOOKUP(A409, sbti!A:A, sbti!C:C, ""),
    ""
)</f>
        <v/>
      </c>
      <c r="D409" t="str">
        <f>IF(_xlfn.XLOOKUP(A409, sbti!A:A,sbti!D:D, "")="Targets Set","T",
IF(_xlfn.XLOOKUP(A409, sbti!A:A, sbti!D:D, "")="Committed","C",""))</f>
        <v/>
      </c>
      <c r="E409" t="str">
        <f>IF(OR(D409="T", D409="C"),
    _xlfn.XLOOKUP(A409, sbti!A:A, sbti!E:E, ""),
    ""
)</f>
        <v/>
      </c>
      <c r="F409" t="str">
        <f>IF(_xlfn.XLOOKUP(A409, sbti!F:F, sbti!G:G, "")="Targets Set","T",
IF(_xlfn.XLOOKUP(A409, sbti!F:F, sbti!G:G, "")="Committed","C",""))</f>
        <v/>
      </c>
      <c r="G409" t="str">
        <f>IF(OR('sbti evolution '!F409="T", 'sbti evolution '!F409="C"),
    _xlfn.XLOOKUP('sbti evolution '!A409, sbti!F:F, sbti!H:H, ""),
    ""
)</f>
        <v/>
      </c>
      <c r="H409" t="str">
        <f>IFERROR(
    IF(INDEX(sbti!J:J, MATCH(A409, sbti!F:F, 0))&lt;&gt;"", "T",
        IF(INDEX(sbti!K:K, MATCH(A409, sbti!F:F, 0))&lt;&gt;"", "C", "")
    ),
"")</f>
        <v/>
      </c>
      <c r="I409" t="str">
        <f>IFERROR(
    IF(INDEX(sbti!J:J, MATCH(A409, sbti!F:F, 0))&lt;&gt;"", INDEX(sbti!J:J, MATCH(A409, sbti!F:F, 0)),
        IF(INDEX(sbti!K:K, MATCH(A409, sbti!F:F, 0))&lt;&gt;"", INDEX(sbti!K:K, MATCH(A409, sbti!F:F, 0)), "")
    ),
"")</f>
        <v/>
      </c>
      <c r="J409" t="str">
        <f>IF(_xlfn.XLOOKUP(A409, sbti!L:L,sbti!M:M, "")="T","T",
IF(_xlfn.XLOOKUP(A409, sbti!L:L, sbti!M:M, "")="C","C",""))</f>
        <v/>
      </c>
      <c r="K409" t="str">
        <f>IF(OR(J409="T", J409="C"),
    _xlfn.XLOOKUP(A409, sbti!L:L,sbti!N:N),
    ""
)</f>
        <v/>
      </c>
      <c r="L409" t="str">
        <f>IF(_xlfn.XLOOKUP(A409, sbti!L:L,sbti!O:O, "")="s","T",
IF(_xlfn.XLOOKUP(A409, sbti!L:L, sbti!O:O, "")="c","C",""))</f>
        <v/>
      </c>
      <c r="M409" t="str">
        <f>IF(L409="T",_xlfn.XLOOKUP(A409,sbti!L:L,sbti!P:P,""),
IF(L409="C",_xlfn.XLOOKUP(A409,sbti!L:L,sbti!Q:Q,""),
""))</f>
        <v/>
      </c>
      <c r="N409" t="str">
        <f>IF(_xlfn.XLOOKUP(A409, sbti!R:R,sbti!S:S, "")="T","T",
IF(_xlfn.XLOOKUP(A409, sbti!R:R, sbti!S:S, "")="C","C",""))</f>
        <v/>
      </c>
      <c r="O409" t="str">
        <f>IF(OR(N409="T", N409="C"),
    _xlfn.XLOOKUP(A409, sbti!R:R,sbti!T:T),
    ""
)</f>
        <v/>
      </c>
      <c r="P409" t="str">
        <f>IFERROR(
    IF(INDEX(sbti!U:U, MATCH(A409, sbti!R:R, 0))&lt;&gt;"", "T",
        IF(INDEX(sbti!V:V, MATCH(A409, sbti!R:R, 0))&lt;&gt;"", "C", "")
    ),
"")</f>
        <v/>
      </c>
      <c r="Q409" t="str">
        <f>IFERROR(
    IF(INDEX(sbti!U:U, MATCH(A409, sbti!R:R, 0))&lt;&gt;"",
       INDEX(sbti!U:U, MATCH(A409, sbti!R:R, 0)),
       IF(INDEX(sbti!V:V, MATCH(A409, sbti!R:R, 0))&lt;&gt;"",
          INDEX(sbti!V:V, MATCH(A409, sbti!R:R, 0)),
          "")
    ),
"")</f>
        <v/>
      </c>
      <c r="R409" t="str">
        <f>IF(_xlfn.XLOOKUP(A409, sbti!W:W,sbti!X:X, "")="T","T",
IF(_xlfn.XLOOKUP(A409, sbti!W:W, sbti!X:X, "")="C","C",""))</f>
        <v/>
      </c>
      <c r="S409" t="str">
        <f>IF(R409="T",_xlfn.XLOOKUP(A409,sbti!W:W,sbti!Y:Y,""),
IF(R409="C",_xlfn.XLOOKUP(A409,sbti!W:W,sbti!Z:Z,""),
""))</f>
        <v/>
      </c>
    </row>
    <row r="410" spans="1:19">
      <c r="A410" t="str">
        <v>Vale</v>
      </c>
      <c r="B410" t="str">
        <f>IF(_xlfn.XLOOKUP(A410, sbti!A:A,sbti!B:B, "")="Targets Set","T",
IF(_xlfn.XLOOKUP(A410, sbti!A:A, sbti!B:B, "")="Committed","C",""))</f>
        <v/>
      </c>
      <c r="C410" t="str">
        <f>IF(OR(B410="T", B410="C"),
    _xlfn.XLOOKUP(A410, sbti!A:A, sbti!C:C, ""),
    ""
)</f>
        <v/>
      </c>
      <c r="D410" t="str">
        <f>IF(_xlfn.XLOOKUP(A410, sbti!A:A,sbti!D:D, "")="Targets Set","T",
IF(_xlfn.XLOOKUP(A410, sbti!A:A, sbti!D:D, "")="Committed","C",""))</f>
        <v/>
      </c>
      <c r="E410" t="str">
        <f>IF(OR(D410="T", D410="C"),
    _xlfn.XLOOKUP(A410, sbti!A:A, sbti!E:E, ""),
    ""
)</f>
        <v/>
      </c>
      <c r="F410" t="str">
        <f>IF(_xlfn.XLOOKUP(A410, sbti!F:F, sbti!G:G, "")="Targets Set","T",
IF(_xlfn.XLOOKUP(A410, sbti!F:F, sbti!G:G, "")="Committed","C",""))</f>
        <v/>
      </c>
      <c r="G410" t="str">
        <f>IF(OR('sbti evolution '!F410="T", 'sbti evolution '!F410="C"),
    _xlfn.XLOOKUP('sbti evolution '!A410, sbti!F:F, sbti!H:H, ""),
    ""
)</f>
        <v/>
      </c>
      <c r="H410" t="str">
        <f>IFERROR(
    IF(INDEX(sbti!J:J, MATCH(A410, sbti!F:F, 0))&lt;&gt;"", "T",
        IF(INDEX(sbti!K:K, MATCH(A410, sbti!F:F, 0))&lt;&gt;"", "C", "")
    ),
"")</f>
        <v>C</v>
      </c>
      <c r="I410">
        <f>IFERROR(
    IF(INDEX(sbti!J:J, MATCH(A410, sbti!F:F, 0))&lt;&gt;"", INDEX(sbti!J:J, MATCH(A410, sbti!F:F, 0)),
        IF(INDEX(sbti!K:K, MATCH(A410, sbti!F:F, 0))&lt;&gt;"", INDEX(sbti!K:K, MATCH(A410, sbti!F:F, 0)), "")
    ),
"")</f>
        <v>2019</v>
      </c>
      <c r="J410" t="str">
        <f>IF(_xlfn.XLOOKUP(A410, sbti!L:L,sbti!M:M, "")="T","T",
IF(_xlfn.XLOOKUP(A410, sbti!L:L, sbti!M:M, "")="C","C",""))</f>
        <v/>
      </c>
      <c r="K410" t="str">
        <f>IF(OR(J410="T", J410="C"),
    _xlfn.XLOOKUP(A410, sbti!L:L,sbti!N:N),
    ""
)</f>
        <v/>
      </c>
      <c r="L410" t="str">
        <f>IF(_xlfn.XLOOKUP(A410, sbti!L:L,sbti!O:O, "")="s","T",
IF(_xlfn.XLOOKUP(A410, sbti!L:L, sbti!O:O, "")="c","C",""))</f>
        <v/>
      </c>
      <c r="M410" t="str">
        <f>IF(L410="T",_xlfn.XLOOKUP(A410,sbti!L:L,sbti!P:P,""),
IF(L410="C",_xlfn.XLOOKUP(A410,sbti!L:L,sbti!Q:Q,""),
""))</f>
        <v/>
      </c>
      <c r="N410" t="str">
        <f>IF(_xlfn.XLOOKUP(A410, sbti!R:R,sbti!S:S, "")="T","T",
IF(_xlfn.XLOOKUP(A410, sbti!R:R, sbti!S:S, "")="C","C",""))</f>
        <v>C</v>
      </c>
      <c r="O410">
        <f>IF(OR(N410="T", N410="C"),
    _xlfn.XLOOKUP(A410, sbti!R:R,sbti!T:T),
    ""
)</f>
        <v>2030</v>
      </c>
      <c r="P410" t="str">
        <f>IFERROR(
    IF(INDEX(sbti!U:U, MATCH(A410, sbti!R:R, 0))&lt;&gt;"", "T",
        IF(INDEX(sbti!V:V, MATCH(A410, sbti!R:R, 0))&lt;&gt;"", "C", "")
    ),
"")</f>
        <v/>
      </c>
      <c r="Q410" t="str">
        <f>IFERROR(
    IF(INDEX(sbti!U:U, MATCH(A410, sbti!R:R, 0))&lt;&gt;"",
       INDEX(sbti!U:U, MATCH(A410, sbti!R:R, 0)),
       IF(INDEX(sbti!V:V, MATCH(A410, sbti!R:R, 0))&lt;&gt;"",
          INDEX(sbti!V:V, MATCH(A410, sbti!R:R, 0)),
          "")
    ),
"")</f>
        <v/>
      </c>
      <c r="R410" t="str">
        <f>IF(_xlfn.XLOOKUP(A410, sbti!W:W,sbti!X:X, "")="T","T",
IF(_xlfn.XLOOKUP(A410, sbti!W:W, sbti!X:X, "")="C","C",""))</f>
        <v>C</v>
      </c>
      <c r="S410">
        <f>IF(R410="T",_xlfn.XLOOKUP(A410,sbti!W:W,sbti!Y:Y,""),
IF(R410="C",_xlfn.XLOOKUP(A410,sbti!W:W,sbti!Z:Z,""),
""))</f>
        <v>2019</v>
      </c>
    </row>
    <row r="411" spans="1:19">
      <c r="A411" t="str">
        <v>ThyssenKrupp</v>
      </c>
      <c r="B411" t="str">
        <f>IF(_xlfn.XLOOKUP(A411, sbti!A:A,sbti!B:B, "")="Targets Set","T",
IF(_xlfn.XLOOKUP(A411, sbti!A:A, sbti!B:B, "")="Committed","C",""))</f>
        <v>T</v>
      </c>
      <c r="C411">
        <f>IF(OR(B411="T", B411="C"),
    _xlfn.XLOOKUP(A411, sbti!A:A, sbti!C:C, ""),
    ""
)</f>
        <v>2030</v>
      </c>
      <c r="D411" t="str">
        <f>IF(_xlfn.XLOOKUP(A411, sbti!A:A,sbti!D:D, "")="Targets Set","T",
IF(_xlfn.XLOOKUP(A411, sbti!A:A, sbti!D:D, "")="Committed","C",""))</f>
        <v>T</v>
      </c>
      <c r="E411">
        <f>IF(OR(D411="T", D411="C"),
    _xlfn.XLOOKUP(A411, sbti!A:A, sbti!E:E, ""),
    ""
)</f>
        <v>2050</v>
      </c>
      <c r="F411" t="str">
        <f>IF(_xlfn.XLOOKUP(A411, sbti!F:F, sbti!G:G, "")="Targets Set","T",
IF(_xlfn.XLOOKUP(A411, sbti!F:F, sbti!G:G, "")="Committed","C",""))</f>
        <v>T</v>
      </c>
      <c r="G411">
        <f>IF(OR('sbti evolution '!F411="T", 'sbti evolution '!F411="C"),
    _xlfn.XLOOKUP('sbti evolution '!A411, sbti!F:F, sbti!H:H, ""),
    ""
)</f>
        <v>2030</v>
      </c>
      <c r="H411" t="str">
        <f>IFERROR(
    IF(INDEX(sbti!J:J, MATCH(A411, sbti!F:F, 0))&lt;&gt;"", "T",
        IF(INDEX(sbti!K:K, MATCH(A411, sbti!F:F, 0))&lt;&gt;"", "C", "")
    ),
"")</f>
        <v>C</v>
      </c>
      <c r="I411">
        <f>IFERROR(
    IF(INDEX(sbti!J:J, MATCH(A411, sbti!F:F, 0))&lt;&gt;"", INDEX(sbti!J:J, MATCH(A411, sbti!F:F, 0)),
        IF(INDEX(sbti!K:K, MATCH(A411, sbti!F:F, 0))&lt;&gt;"", INDEX(sbti!K:K, MATCH(A411, sbti!F:F, 0)), "")
    ),
"")</f>
        <v>2019</v>
      </c>
      <c r="J411" t="str">
        <f>IF(_xlfn.XLOOKUP(A411, sbti!L:L,sbti!M:M, "")="T","T",
IF(_xlfn.XLOOKUP(A411, sbti!L:L, sbti!M:M, "")="C","C",""))</f>
        <v>T</v>
      </c>
      <c r="K411">
        <f>IF(OR(J411="T", J411="C"),
    _xlfn.XLOOKUP(A411, sbti!L:L,sbti!N:N),
    ""
)</f>
        <v>2030</v>
      </c>
      <c r="L411" t="str">
        <f>IF(_xlfn.XLOOKUP(A411, sbti!L:L,sbti!O:O, "")="s","T",
IF(_xlfn.XLOOKUP(A411, sbti!L:L, sbti!O:O, "")="c","C",""))</f>
        <v/>
      </c>
      <c r="M411" t="str">
        <f>IF(L411="T",_xlfn.XLOOKUP(A411,sbti!L:L,sbti!P:P,""),
IF(L411="C",_xlfn.XLOOKUP(A411,sbti!L:L,sbti!Q:Q,""),
""))</f>
        <v/>
      </c>
      <c r="N411" t="str">
        <f>IF(_xlfn.XLOOKUP(A411, sbti!R:R,sbti!S:S, "")="T","T",
IF(_xlfn.XLOOKUP(A411, sbti!R:R, sbti!S:S, "")="C","C",""))</f>
        <v>T</v>
      </c>
      <c r="O411">
        <f>IF(OR(N411="T", N411="C"),
    _xlfn.XLOOKUP(A411, sbti!R:R,sbti!T:T),
    ""
)</f>
        <v>2030</v>
      </c>
      <c r="P411" t="str">
        <f>IFERROR(
    IF(INDEX(sbti!U:U, MATCH(A411, sbti!R:R, 0))&lt;&gt;"", "T",
        IF(INDEX(sbti!V:V, MATCH(A411, sbti!R:R, 0))&lt;&gt;"", "C", "")
    ),
"")</f>
        <v>C</v>
      </c>
      <c r="Q411">
        <f>IFERROR(
    IF(INDEX(sbti!U:U, MATCH(A411, sbti!R:R, 0))&lt;&gt;"",
       INDEX(sbti!U:U, MATCH(A411, sbti!R:R, 0)),
       IF(INDEX(sbti!V:V, MATCH(A411, sbti!R:R, 0))&lt;&gt;"",
          INDEX(sbti!V:V, MATCH(A411, sbti!R:R, 0)),
          "")
    ),
"")</f>
        <v>2030</v>
      </c>
      <c r="R411" t="str">
        <f>IF(_xlfn.XLOOKUP(A411, sbti!W:W,sbti!X:X, "")="T","T",
IF(_xlfn.XLOOKUP(A411, sbti!W:W, sbti!X:X, "")="C","C",""))</f>
        <v>T</v>
      </c>
      <c r="S411">
        <f>IF(R411="T",_xlfn.XLOOKUP(A411,sbti!W:W,sbti!Y:Y,""),
IF(R411="C",_xlfn.XLOOKUP(A411,sbti!W:W,sbti!Z:Z,""),
""))</f>
        <v>2030</v>
      </c>
    </row>
    <row r="412" spans="1:19">
      <c r="A412" t="str">
        <v>Salesforce</v>
      </c>
      <c r="B412" t="str">
        <f>IF(_xlfn.XLOOKUP(A412, sbti!A:A,sbti!B:B, "")="Targets Set","T",
IF(_xlfn.XLOOKUP(A412, sbti!A:A, sbti!B:B, "")="Committed","C",""))</f>
        <v>T</v>
      </c>
      <c r="C412">
        <f>IF(OR(B412="T", B412="C"),
    _xlfn.XLOOKUP(A412, sbti!A:A, sbti!C:C, ""),
    ""
)</f>
        <v>2031</v>
      </c>
      <c r="D412" t="str">
        <f>IF(_xlfn.XLOOKUP(A412, sbti!A:A,sbti!D:D, "")="Targets Set","T",
IF(_xlfn.XLOOKUP(A412, sbti!A:A, sbti!D:D, "")="Committed","C",""))</f>
        <v>T</v>
      </c>
      <c r="E412">
        <f>IF(OR(D412="T", D412="C"),
    _xlfn.XLOOKUP(A412, sbti!A:A, sbti!E:E, ""),
    ""
)</f>
        <v>2041</v>
      </c>
      <c r="F412" t="str">
        <f>IF(_xlfn.XLOOKUP(A412, sbti!F:F, sbti!G:G, "")="Targets Set","T",
IF(_xlfn.XLOOKUP(A412, sbti!F:F, sbti!G:G, "")="Committed","C",""))</f>
        <v>T</v>
      </c>
      <c r="G412">
        <f>IF(OR('sbti evolution '!F412="T", 'sbti evolution '!F412="C"),
    _xlfn.XLOOKUP('sbti evolution '!A412, sbti!F:F, sbti!H:H, ""),
    ""
)</f>
        <v>2024</v>
      </c>
      <c r="H412" t="str">
        <f>IFERROR(
    IF(INDEX(sbti!J:J, MATCH(A412, sbti!F:F, 0))&lt;&gt;"", "T",
        IF(INDEX(sbti!K:K, MATCH(A412, sbti!F:F, 0))&lt;&gt;"", "C", "")
    ),
"")</f>
        <v>C</v>
      </c>
      <c r="I412">
        <f>IFERROR(
    IF(INDEX(sbti!J:J, MATCH(A412, sbti!F:F, 0))&lt;&gt;"", INDEX(sbti!J:J, MATCH(A412, sbti!F:F, 0)),
        IF(INDEX(sbti!K:K, MATCH(A412, sbti!F:F, 0))&lt;&gt;"", INDEX(sbti!K:K, MATCH(A412, sbti!F:F, 0)), "")
    ),
"")</f>
        <v>2019</v>
      </c>
      <c r="J412" t="str">
        <f>IF(_xlfn.XLOOKUP(A412, sbti!L:L,sbti!M:M, "")="T","T",
IF(_xlfn.XLOOKUP(A412, sbti!L:L, sbti!M:M, "")="C","C",""))</f>
        <v/>
      </c>
      <c r="K412" t="str">
        <f>IF(OR(J412="T", J412="C"),
    _xlfn.XLOOKUP(A412, sbti!L:L,sbti!N:N),
    ""
)</f>
        <v/>
      </c>
      <c r="L412" t="str">
        <f>IF(_xlfn.XLOOKUP(A412, sbti!L:L,sbti!O:O, "")="s","T",
IF(_xlfn.XLOOKUP(A412, sbti!L:L, sbti!O:O, "")="c","C",""))</f>
        <v/>
      </c>
      <c r="M412" t="str">
        <f>IF(L412="T",_xlfn.XLOOKUP(A412,sbti!L:L,sbti!P:P,""),
IF(L412="C",_xlfn.XLOOKUP(A412,sbti!L:L,sbti!Q:Q,""),
""))</f>
        <v/>
      </c>
      <c r="N412" t="str">
        <f>IF(_xlfn.XLOOKUP(A412, sbti!R:R,sbti!S:S, "")="T","T",
IF(_xlfn.XLOOKUP(A412, sbti!R:R, sbti!S:S, "")="C","C",""))</f>
        <v/>
      </c>
      <c r="O412" t="str">
        <f>IF(OR(N412="T", N412="C"),
    _xlfn.XLOOKUP(A412, sbti!R:R,sbti!T:T),
    ""
)</f>
        <v/>
      </c>
      <c r="P412" t="str">
        <f>IFERROR(
    IF(INDEX(sbti!U:U, MATCH(A412, sbti!R:R, 0))&lt;&gt;"", "T",
        IF(INDEX(sbti!V:V, MATCH(A412, sbti!R:R, 0))&lt;&gt;"", "C", "")
    ),
"")</f>
        <v/>
      </c>
      <c r="Q412" t="str">
        <f>IFERROR(
    IF(INDEX(sbti!U:U, MATCH(A412, sbti!R:R, 0))&lt;&gt;"",
       INDEX(sbti!U:U, MATCH(A412, sbti!R:R, 0)),
       IF(INDEX(sbti!V:V, MATCH(A412, sbti!R:R, 0))&lt;&gt;"",
          INDEX(sbti!V:V, MATCH(A412, sbti!R:R, 0)),
          "")
    ),
"")</f>
        <v/>
      </c>
      <c r="R412" t="str">
        <f>IF(_xlfn.XLOOKUP(A412, sbti!W:W,sbti!X:X, "")="T","T",
IF(_xlfn.XLOOKUP(A412, sbti!W:W, sbti!X:X, "")="C","C",""))</f>
        <v/>
      </c>
      <c r="S412" t="str">
        <f>IF(R412="T",_xlfn.XLOOKUP(A412,sbti!W:W,sbti!Y:Y,""),
IF(R412="C",_xlfn.XLOOKUP(A412,sbti!W:W,sbti!Z:Z,""),
""))</f>
        <v/>
      </c>
    </row>
    <row r="413" spans="1:19">
      <c r="A413" t="str">
        <v>Philip Morris International</v>
      </c>
      <c r="B413" t="str">
        <f>IF(_xlfn.XLOOKUP(A413, sbti!A:A,sbti!B:B, "")="Targets Set","T",
IF(_xlfn.XLOOKUP(A413, sbti!A:A, sbti!B:B, "")="Committed","C",""))</f>
        <v>T</v>
      </c>
      <c r="C413">
        <f>IF(OR(B413="T", B413="C"),
    _xlfn.XLOOKUP(A413, sbti!A:A, sbti!C:C, ""),
    ""
)</f>
        <v>2030</v>
      </c>
      <c r="D413" t="str">
        <f>IF(_xlfn.XLOOKUP(A413, sbti!A:A,sbti!D:D, "")="Targets Set","T",
IF(_xlfn.XLOOKUP(A413, sbti!A:A, sbti!D:D, "")="Committed","C",""))</f>
        <v>T</v>
      </c>
      <c r="E413">
        <f>IF(OR(D413="T", D413="C"),
    _xlfn.XLOOKUP(A413, sbti!A:A, sbti!E:E, ""),
    ""
)</f>
        <v>2040</v>
      </c>
      <c r="F413" t="str">
        <f>IF(_xlfn.XLOOKUP(A413, sbti!F:F, sbti!G:G, "")="Targets Set","T",
IF(_xlfn.XLOOKUP(A413, sbti!F:F, sbti!G:G, "")="Committed","C",""))</f>
        <v>T</v>
      </c>
      <c r="G413">
        <f>IF(OR('sbti evolution '!F413="T", 'sbti evolution '!F413="C"),
    _xlfn.XLOOKUP('sbti evolution '!A413, sbti!F:F, sbti!H:H, ""),
    ""
)</f>
        <v>2030</v>
      </c>
      <c r="H413" t="str">
        <f>IFERROR(
    IF(INDEX(sbti!J:J, MATCH(A413, sbti!F:F, 0))&lt;&gt;"", "T",
        IF(INDEX(sbti!K:K, MATCH(A413, sbti!F:F, 0))&lt;&gt;"", "C", "")
    ),
"")</f>
        <v>T</v>
      </c>
      <c r="I413">
        <f>IFERROR(
    IF(INDEX(sbti!J:J, MATCH(A413, sbti!F:F, 0))&lt;&gt;"", INDEX(sbti!J:J, MATCH(A413, sbti!F:F, 0)),
        IF(INDEX(sbti!K:K, MATCH(A413, sbti!F:F, 0))&lt;&gt;"", INDEX(sbti!K:K, MATCH(A413, sbti!F:F, 0)), "")
    ),
"")</f>
        <v>2040</v>
      </c>
      <c r="J413" t="str">
        <f>IF(_xlfn.XLOOKUP(A413, sbti!L:L,sbti!M:M, "")="T","T",
IF(_xlfn.XLOOKUP(A413, sbti!L:L, sbti!M:M, "")="C","C",""))</f>
        <v>T</v>
      </c>
      <c r="K413">
        <f>IF(OR(J413="T", J413="C"),
    _xlfn.XLOOKUP(A413, sbti!L:L,sbti!N:N),
    ""
)</f>
        <v>2030</v>
      </c>
      <c r="L413" t="str">
        <f>IF(_xlfn.XLOOKUP(A413, sbti!L:L,sbti!O:O, "")="s","T",
IF(_xlfn.XLOOKUP(A413, sbti!L:L, sbti!O:O, "")="c","C",""))</f>
        <v>T</v>
      </c>
      <c r="M413">
        <f>IF(L413="T",_xlfn.XLOOKUP(A413,sbti!L:L,sbti!P:P,""),
IF(L413="C",_xlfn.XLOOKUP(A413,sbti!L:L,sbti!Q:Q,""),
""))</f>
        <v>2040</v>
      </c>
      <c r="N413" t="str">
        <f>IF(_xlfn.XLOOKUP(A413, sbti!R:R,sbti!S:S, "")="T","T",
IF(_xlfn.XLOOKUP(A413, sbti!R:R, sbti!S:S, "")="C","C",""))</f>
        <v>T</v>
      </c>
      <c r="O413">
        <f>IF(OR(N413="T", N413="C"),
    _xlfn.XLOOKUP(A413, sbti!R:R,sbti!T:T),
    ""
)</f>
        <v>2030</v>
      </c>
      <c r="P413" t="str">
        <f>IFERROR(
    IF(INDEX(sbti!U:U, MATCH(A413, sbti!R:R, 0))&lt;&gt;"", "T",
        IF(INDEX(sbti!V:V, MATCH(A413, sbti!R:R, 0))&lt;&gt;"", "C", "")
    ),
"")</f>
        <v>C</v>
      </c>
      <c r="Q413">
        <f>IFERROR(
    IF(INDEX(sbti!U:U, MATCH(A413, sbti!R:R, 0))&lt;&gt;"",
       INDEX(sbti!U:U, MATCH(A413, sbti!R:R, 0)),
       IF(INDEX(sbti!V:V, MATCH(A413, sbti!R:R, 0))&lt;&gt;"",
          INDEX(sbti!V:V, MATCH(A413, sbti!R:R, 0)),
          "")
    ),
"")</f>
        <v>2030</v>
      </c>
      <c r="R413" t="str">
        <f>IF(_xlfn.XLOOKUP(A413, sbti!W:W,sbti!X:X, "")="T","T",
IF(_xlfn.XLOOKUP(A413, sbti!W:W, sbti!X:X, "")="C","C",""))</f>
        <v>T</v>
      </c>
      <c r="S413">
        <f>IF(R413="T",_xlfn.XLOOKUP(A413,sbti!W:W,sbti!Y:Y,""),
IF(R413="C",_xlfn.XLOOKUP(A413,sbti!W:W,sbti!Z:Z,""),
""))</f>
        <v>2030</v>
      </c>
    </row>
    <row r="414" spans="1:19">
      <c r="A414" t="str">
        <v>US Foods Holding</v>
      </c>
      <c r="B414" t="str">
        <f>IF(_xlfn.XLOOKUP(A414, sbti!A:A,sbti!B:B, "")="Targets Set","T",
IF(_xlfn.XLOOKUP(A414, sbti!A:A, sbti!B:B, "")="Committed","C",""))</f>
        <v>T</v>
      </c>
      <c r="C414">
        <f>IF(OR(B414="T", B414="C"),
    _xlfn.XLOOKUP(A414, sbti!A:A, sbti!C:C, ""),
    ""
)</f>
        <v>2032</v>
      </c>
      <c r="D414" t="str">
        <f>IF(_xlfn.XLOOKUP(A414, sbti!A:A,sbti!D:D, "")="Targets Set","T",
IF(_xlfn.XLOOKUP(A414, sbti!A:A, sbti!D:D, "")="Committed","C",""))</f>
        <v/>
      </c>
      <c r="E414" t="str">
        <f>IF(OR(D414="T", D414="C"),
    _xlfn.XLOOKUP(A414, sbti!A:A, sbti!E:E, ""),
    ""
)</f>
        <v/>
      </c>
      <c r="F414" t="str">
        <f>IF(_xlfn.XLOOKUP(A414, sbti!F:F, sbti!G:G, "")="Targets Set","T",
IF(_xlfn.XLOOKUP(A414, sbti!F:F, sbti!G:G, "")="Committed","C",""))</f>
        <v>T</v>
      </c>
      <c r="G414">
        <f>IF(OR('sbti evolution '!F414="T", 'sbti evolution '!F414="C"),
    _xlfn.XLOOKUP('sbti evolution '!A414, sbti!F:F, sbti!H:H, ""),
    ""
)</f>
        <v>2032</v>
      </c>
      <c r="H414" t="str">
        <f>IFERROR(
    IF(INDEX(sbti!J:J, MATCH(A414, sbti!F:F, 0))&lt;&gt;"", "T",
        IF(INDEX(sbti!K:K, MATCH(A414, sbti!F:F, 0))&lt;&gt;"", "C", "")
    ),
"")</f>
        <v>C</v>
      </c>
      <c r="I414">
        <f>IFERROR(
    IF(INDEX(sbti!J:J, MATCH(A414, sbti!F:F, 0))&lt;&gt;"", INDEX(sbti!J:J, MATCH(A414, sbti!F:F, 0)),
        IF(INDEX(sbti!K:K, MATCH(A414, sbti!F:F, 0))&lt;&gt;"", INDEX(sbti!K:K, MATCH(A414, sbti!F:F, 0)), "")
    ),
"")</f>
        <v>2023</v>
      </c>
      <c r="J414" t="str">
        <f>IF(_xlfn.XLOOKUP(A414, sbti!L:L,sbti!M:M, "")="T","T",
IF(_xlfn.XLOOKUP(A414, sbti!L:L, sbti!M:M, "")="C","C",""))</f>
        <v>T</v>
      </c>
      <c r="K414">
        <f>IF(OR(J414="T", J414="C"),
    _xlfn.XLOOKUP(A414, sbti!L:L,sbti!N:N),
    ""
)</f>
        <v>2032</v>
      </c>
      <c r="L414" t="str">
        <f>IF(_xlfn.XLOOKUP(A414, sbti!L:L,sbti!O:O, "")="s","T",
IF(_xlfn.XLOOKUP(A414, sbti!L:L, sbti!O:O, "")="c","C",""))</f>
        <v/>
      </c>
      <c r="M414" t="str">
        <f>IF(L414="T",_xlfn.XLOOKUP(A414,sbti!L:L,sbti!P:P,""),
IF(L414="C",_xlfn.XLOOKUP(A414,sbti!L:L,sbti!Q:Q,""),
""))</f>
        <v/>
      </c>
      <c r="N414" t="str">
        <f>IF(_xlfn.XLOOKUP(A414, sbti!R:R,sbti!S:S, "")="T","T",
IF(_xlfn.XLOOKUP(A414, sbti!R:R, sbti!S:S, "")="C","C",""))</f>
        <v/>
      </c>
      <c r="O414" t="str">
        <f>IF(OR(N414="T", N414="C"),
    _xlfn.XLOOKUP(A414, sbti!R:R,sbti!T:T),
    ""
)</f>
        <v/>
      </c>
      <c r="P414" t="str">
        <f>IFERROR(
    IF(INDEX(sbti!U:U, MATCH(A414, sbti!R:R, 0))&lt;&gt;"", "T",
        IF(INDEX(sbti!V:V, MATCH(A414, sbti!R:R, 0))&lt;&gt;"", "C", "")
    ),
"")</f>
        <v>C</v>
      </c>
      <c r="Q414">
        <f>IFERROR(
    IF(INDEX(sbti!U:U, MATCH(A414, sbti!R:R, 0))&lt;&gt;"",
       INDEX(sbti!U:U, MATCH(A414, sbti!R:R, 0)),
       IF(INDEX(sbti!V:V, MATCH(A414, sbti!R:R, 0))&lt;&gt;"",
          INDEX(sbti!V:V, MATCH(A414, sbti!R:R, 0)),
          "")
    ),
"")</f>
        <v>2032</v>
      </c>
      <c r="R414" t="str">
        <f>IF(_xlfn.XLOOKUP(A414, sbti!W:W,sbti!X:X, "")="T","T",
IF(_xlfn.XLOOKUP(A414, sbti!W:W, sbti!X:X, "")="C","C",""))</f>
        <v/>
      </c>
      <c r="S414" t="str">
        <f>IF(R414="T",_xlfn.XLOOKUP(A414,sbti!W:W,sbti!Y:Y,""),
IF(R414="C",_xlfn.XLOOKUP(A414,sbti!W:W,sbti!Z:Z,""),
""))</f>
        <v/>
      </c>
    </row>
    <row r="415" spans="1:19">
      <c r="A415" t="str">
        <v>Shenzhen Investment Holdings</v>
      </c>
      <c r="B415" t="str">
        <f>IF(_xlfn.XLOOKUP(A415, sbti!A:A,sbti!B:B, "")="Targets Set","T",
IF(_xlfn.XLOOKUP(A415, sbti!A:A, sbti!B:B, "")="Committed","C",""))</f>
        <v/>
      </c>
      <c r="C415" t="str">
        <f>IF(OR(B415="T", B415="C"),
    _xlfn.XLOOKUP(A415, sbti!A:A, sbti!C:C, ""),
    ""
)</f>
        <v/>
      </c>
      <c r="D415" t="str">
        <f>IF(_xlfn.XLOOKUP(A415, sbti!A:A,sbti!D:D, "")="Targets Set","T",
IF(_xlfn.XLOOKUP(A415, sbti!A:A, sbti!D:D, "")="Committed","C",""))</f>
        <v/>
      </c>
      <c r="E415" t="str">
        <f>IF(OR(D415="T", D415="C"),
    _xlfn.XLOOKUP(A415, sbti!A:A, sbti!E:E, ""),
    ""
)</f>
        <v/>
      </c>
      <c r="F415" t="str">
        <f>IF(_xlfn.XLOOKUP(A415, sbti!F:F, sbti!G:G, "")="Targets Set","T",
IF(_xlfn.XLOOKUP(A415, sbti!F:F, sbti!G:G, "")="Committed","C",""))</f>
        <v/>
      </c>
      <c r="G415" t="str">
        <f>IF(OR('sbti evolution '!F415="T", 'sbti evolution '!F415="C"),
    _xlfn.XLOOKUP('sbti evolution '!A415, sbti!F:F, sbti!H:H, ""),
    ""
)</f>
        <v/>
      </c>
      <c r="H415" t="str">
        <f>IFERROR(
    IF(INDEX(sbti!J:J, MATCH(A415, sbti!F:F, 0))&lt;&gt;"", "T",
        IF(INDEX(sbti!K:K, MATCH(A415, sbti!F:F, 0))&lt;&gt;"", "C", "")
    ),
"")</f>
        <v/>
      </c>
      <c r="I415" t="str">
        <f>IFERROR(
    IF(INDEX(sbti!J:J, MATCH(A415, sbti!F:F, 0))&lt;&gt;"", INDEX(sbti!J:J, MATCH(A415, sbti!F:F, 0)),
        IF(INDEX(sbti!K:K, MATCH(A415, sbti!F:F, 0))&lt;&gt;"", INDEX(sbti!K:K, MATCH(A415, sbti!F:F, 0)), "")
    ),
"")</f>
        <v/>
      </c>
      <c r="J415" t="str">
        <f>IF(_xlfn.XLOOKUP(A415, sbti!L:L,sbti!M:M, "")="T","T",
IF(_xlfn.XLOOKUP(A415, sbti!L:L, sbti!M:M, "")="C","C",""))</f>
        <v/>
      </c>
      <c r="K415" t="str">
        <f>IF(OR(J415="T", J415="C"),
    _xlfn.XLOOKUP(A415, sbti!L:L,sbti!N:N),
    ""
)</f>
        <v/>
      </c>
      <c r="L415" t="str">
        <f>IF(_xlfn.XLOOKUP(A415, sbti!L:L,sbti!O:O, "")="s","T",
IF(_xlfn.XLOOKUP(A415, sbti!L:L, sbti!O:O, "")="c","C",""))</f>
        <v/>
      </c>
      <c r="M415" t="str">
        <f>IF(L415="T",_xlfn.XLOOKUP(A415,sbti!L:L,sbti!P:P,""),
IF(L415="C",_xlfn.XLOOKUP(A415,sbti!L:L,sbti!Q:Q,""),
""))</f>
        <v/>
      </c>
      <c r="N415" t="str">
        <f>IF(_xlfn.XLOOKUP(A415, sbti!R:R,sbti!S:S, "")="T","T",
IF(_xlfn.XLOOKUP(A415, sbti!R:R, sbti!S:S, "")="C","C",""))</f>
        <v/>
      </c>
      <c r="O415" t="str">
        <f>IF(OR(N415="T", N415="C"),
    _xlfn.XLOOKUP(A415, sbti!R:R,sbti!T:T),
    ""
)</f>
        <v/>
      </c>
      <c r="P415" t="str">
        <f>IFERROR(
    IF(INDEX(sbti!U:U, MATCH(A415, sbti!R:R, 0))&lt;&gt;"", "T",
        IF(INDEX(sbti!V:V, MATCH(A415, sbti!R:R, 0))&lt;&gt;"", "C", "")
    ),
"")</f>
        <v/>
      </c>
      <c r="Q415" t="str">
        <f>IFERROR(
    IF(INDEX(sbti!U:U, MATCH(A415, sbti!R:R, 0))&lt;&gt;"",
       INDEX(sbti!U:U, MATCH(A415, sbti!R:R, 0)),
       IF(INDEX(sbti!V:V, MATCH(A415, sbti!R:R, 0))&lt;&gt;"",
          INDEX(sbti!V:V, MATCH(A415, sbti!R:R, 0)),
          "")
    ),
"")</f>
        <v/>
      </c>
      <c r="R415" t="str">
        <f>IF(_xlfn.XLOOKUP(A415, sbti!W:W,sbti!X:X, "")="T","T",
IF(_xlfn.XLOOKUP(A415, sbti!W:W, sbti!X:X, "")="C","C",""))</f>
        <v/>
      </c>
      <c r="S415" t="str">
        <f>IF(R415="T",_xlfn.XLOOKUP(A415,sbti!W:W,sbti!Y:Y,""),
IF(R415="C",_xlfn.XLOOKUP(A415,sbti!W:W,sbti!Z:Z,""),
""))</f>
        <v/>
      </c>
    </row>
    <row r="416" spans="1:19">
      <c r="A416" t="str">
        <v>Westpac Banking</v>
      </c>
      <c r="B416" t="str">
        <f>IF(_xlfn.XLOOKUP(A416, sbti!A:A,sbti!B:B, "")="Targets Set","T",
IF(_xlfn.XLOOKUP(A416, sbti!A:A, sbti!B:B, "")="Committed","C",""))</f>
        <v/>
      </c>
      <c r="C416" t="str">
        <f>IF(OR(B416="T", B416="C"),
    _xlfn.XLOOKUP(A416, sbti!A:A, sbti!C:C, ""),
    ""
)</f>
        <v/>
      </c>
      <c r="D416" t="str">
        <f>IF(_xlfn.XLOOKUP(A416, sbti!A:A,sbti!D:D, "")="Targets Set","T",
IF(_xlfn.XLOOKUP(A416, sbti!A:A, sbti!D:D, "")="Committed","C",""))</f>
        <v/>
      </c>
      <c r="E416" t="str">
        <f>IF(OR(D416="T", D416="C"),
    _xlfn.XLOOKUP(A416, sbti!A:A, sbti!E:E, ""),
    ""
)</f>
        <v/>
      </c>
      <c r="F416" t="str">
        <f>IF(_xlfn.XLOOKUP(A416, sbti!F:F, sbti!G:G, "")="Targets Set","T",
IF(_xlfn.XLOOKUP(A416, sbti!F:F, sbti!G:G, "")="Committed","C",""))</f>
        <v/>
      </c>
      <c r="G416" t="str">
        <f>IF(OR('sbti evolution '!F416="T", 'sbti evolution '!F416="C"),
    _xlfn.XLOOKUP('sbti evolution '!A416, sbti!F:F, sbti!H:H, ""),
    ""
)</f>
        <v/>
      </c>
      <c r="H416" t="str">
        <f>IFERROR(
    IF(INDEX(sbti!J:J, MATCH(A416, sbti!F:F, 0))&lt;&gt;"", "T",
        IF(INDEX(sbti!K:K, MATCH(A416, sbti!F:F, 0))&lt;&gt;"", "C", "")
    ),
"")</f>
        <v/>
      </c>
      <c r="I416" t="str">
        <f>IFERROR(
    IF(INDEX(sbti!J:J, MATCH(A416, sbti!F:F, 0))&lt;&gt;"", INDEX(sbti!J:J, MATCH(A416, sbti!F:F, 0)),
        IF(INDEX(sbti!K:K, MATCH(A416, sbti!F:F, 0))&lt;&gt;"", INDEX(sbti!K:K, MATCH(A416, sbti!F:F, 0)), "")
    ),
"")</f>
        <v/>
      </c>
      <c r="J416" t="str">
        <f>IF(_xlfn.XLOOKUP(A416, sbti!L:L,sbti!M:M, "")="T","T",
IF(_xlfn.XLOOKUP(A416, sbti!L:L, sbti!M:M, "")="C","C",""))</f>
        <v/>
      </c>
      <c r="K416" t="str">
        <f>IF(OR(J416="T", J416="C"),
    _xlfn.XLOOKUP(A416, sbti!L:L,sbti!N:N),
    ""
)</f>
        <v/>
      </c>
      <c r="L416" t="str">
        <f>IF(_xlfn.XLOOKUP(A416, sbti!L:L,sbti!O:O, "")="s","T",
IF(_xlfn.XLOOKUP(A416, sbti!L:L, sbti!O:O, "")="c","C",""))</f>
        <v/>
      </c>
      <c r="M416" t="str">
        <f>IF(L416="T",_xlfn.XLOOKUP(A416,sbti!L:L,sbti!P:P,""),
IF(L416="C",_xlfn.XLOOKUP(A416,sbti!L:L,sbti!Q:Q,""),
""))</f>
        <v/>
      </c>
      <c r="N416" t="str">
        <f>IF(_xlfn.XLOOKUP(A416, sbti!R:R,sbti!S:S, "")="T","T",
IF(_xlfn.XLOOKUP(A416, sbti!R:R, sbti!S:S, "")="C","C",""))</f>
        <v/>
      </c>
      <c r="O416" t="str">
        <f>IF(OR(N416="T", N416="C"),
    _xlfn.XLOOKUP(A416, sbti!R:R,sbti!T:T),
    ""
)</f>
        <v/>
      </c>
      <c r="P416" t="str">
        <f>IFERROR(
    IF(INDEX(sbti!U:U, MATCH(A416, sbti!R:R, 0))&lt;&gt;"", "T",
        IF(INDEX(sbti!V:V, MATCH(A416, sbti!R:R, 0))&lt;&gt;"", "C", "")
    ),
"")</f>
        <v/>
      </c>
      <c r="Q416" t="str">
        <f>IFERROR(
    IF(INDEX(sbti!U:U, MATCH(A416, sbti!R:R, 0))&lt;&gt;"",
       INDEX(sbti!U:U, MATCH(A416, sbti!R:R, 0)),
       IF(INDEX(sbti!V:V, MATCH(A416, sbti!R:R, 0))&lt;&gt;"",
          INDEX(sbti!V:V, MATCH(A416, sbti!R:R, 0)),
          "")
    ),
"")</f>
        <v/>
      </c>
      <c r="R416" t="str">
        <f>IF(_xlfn.XLOOKUP(A416, sbti!W:W,sbti!X:X, "")="T","T",
IF(_xlfn.XLOOKUP(A416, sbti!W:W, sbti!X:X, "")="C","C",""))</f>
        <v/>
      </c>
      <c r="S416" t="str">
        <f>IF(R416="T",_xlfn.XLOOKUP(A416,sbti!W:W,sbti!Y:Y,""),
IF(R416="C",_xlfn.XLOOKUP(A416,sbti!W:W,sbti!Z:Z,""),
""))</f>
        <v/>
      </c>
    </row>
    <row r="417" spans="1:19">
      <c r="A417" t="str">
        <v>Jiangsu Shagang Group</v>
      </c>
      <c r="B417" t="str">
        <f>IF(_xlfn.XLOOKUP(A417, sbti!A:A,sbti!B:B, "")="Targets Set","T",
IF(_xlfn.XLOOKUP(A417, sbti!A:A, sbti!B:B, "")="Committed","C",""))</f>
        <v/>
      </c>
      <c r="C417" t="str">
        <f>IF(OR(B417="T", B417="C"),
    _xlfn.XLOOKUP(A417, sbti!A:A, sbti!C:C, ""),
    ""
)</f>
        <v/>
      </c>
      <c r="D417" t="str">
        <f>IF(_xlfn.XLOOKUP(A417, sbti!A:A,sbti!D:D, "")="Targets Set","T",
IF(_xlfn.XLOOKUP(A417, sbti!A:A, sbti!D:D, "")="Committed","C",""))</f>
        <v/>
      </c>
      <c r="E417" t="str">
        <f>IF(OR(D417="T", D417="C"),
    _xlfn.XLOOKUP(A417, sbti!A:A, sbti!E:E, ""),
    ""
)</f>
        <v/>
      </c>
      <c r="F417" t="str">
        <f>IF(_xlfn.XLOOKUP(A417, sbti!F:F, sbti!G:G, "")="Targets Set","T",
IF(_xlfn.XLOOKUP(A417, sbti!F:F, sbti!G:G, "")="Committed","C",""))</f>
        <v/>
      </c>
      <c r="G417" t="str">
        <f>IF(OR('sbti evolution '!F417="T", 'sbti evolution '!F417="C"),
    _xlfn.XLOOKUP('sbti evolution '!A417, sbti!F:F, sbti!H:H, ""),
    ""
)</f>
        <v/>
      </c>
      <c r="H417" t="str">
        <f>IFERROR(
    IF(INDEX(sbti!J:J, MATCH(A417, sbti!F:F, 0))&lt;&gt;"", "T",
        IF(INDEX(sbti!K:K, MATCH(A417, sbti!F:F, 0))&lt;&gt;"", "C", "")
    ),
"")</f>
        <v/>
      </c>
      <c r="I417" t="str">
        <f>IFERROR(
    IF(INDEX(sbti!J:J, MATCH(A417, sbti!F:F, 0))&lt;&gt;"", INDEX(sbti!J:J, MATCH(A417, sbti!F:F, 0)),
        IF(INDEX(sbti!K:K, MATCH(A417, sbti!F:F, 0))&lt;&gt;"", INDEX(sbti!K:K, MATCH(A417, sbti!F:F, 0)), "")
    ),
"")</f>
        <v/>
      </c>
      <c r="J417" t="str">
        <f>IF(_xlfn.XLOOKUP(A417, sbti!L:L,sbti!M:M, "")="T","T",
IF(_xlfn.XLOOKUP(A417, sbti!L:L, sbti!M:M, "")="C","C",""))</f>
        <v/>
      </c>
      <c r="K417" t="str">
        <f>IF(OR(J417="T", J417="C"),
    _xlfn.XLOOKUP(A417, sbti!L:L,sbti!N:N),
    ""
)</f>
        <v/>
      </c>
      <c r="L417" t="str">
        <f>IF(_xlfn.XLOOKUP(A417, sbti!L:L,sbti!O:O, "")="s","T",
IF(_xlfn.XLOOKUP(A417, sbti!L:L, sbti!O:O, "")="c","C",""))</f>
        <v/>
      </c>
      <c r="M417" t="str">
        <f>IF(L417="T",_xlfn.XLOOKUP(A417,sbti!L:L,sbti!P:P,""),
IF(L417="C",_xlfn.XLOOKUP(A417,sbti!L:L,sbti!Q:Q,""),
""))</f>
        <v/>
      </c>
      <c r="N417" t="str">
        <f>IF(_xlfn.XLOOKUP(A417, sbti!R:R,sbti!S:S, "")="T","T",
IF(_xlfn.XLOOKUP(A417, sbti!R:R, sbti!S:S, "")="C","C",""))</f>
        <v/>
      </c>
      <c r="O417" t="str">
        <f>IF(OR(N417="T", N417="C"),
    _xlfn.XLOOKUP(A417, sbti!R:R,sbti!T:T),
    ""
)</f>
        <v/>
      </c>
      <c r="P417" t="str">
        <f>IFERROR(
    IF(INDEX(sbti!U:U, MATCH(A417, sbti!R:R, 0))&lt;&gt;"", "T",
        IF(INDEX(sbti!V:V, MATCH(A417, sbti!R:R, 0))&lt;&gt;"", "C", "")
    ),
"")</f>
        <v/>
      </c>
      <c r="Q417" t="str">
        <f>IFERROR(
    IF(INDEX(sbti!U:U, MATCH(A417, sbti!R:R, 0))&lt;&gt;"",
       INDEX(sbti!U:U, MATCH(A417, sbti!R:R, 0)),
       IF(INDEX(sbti!V:V, MATCH(A417, sbti!R:R, 0))&lt;&gt;"",
          INDEX(sbti!V:V, MATCH(A417, sbti!R:R, 0)),
          "")
    ),
"")</f>
        <v/>
      </c>
      <c r="R417" t="str">
        <f>IF(_xlfn.XLOOKUP(A417, sbti!W:W,sbti!X:X, "")="T","T",
IF(_xlfn.XLOOKUP(A417, sbti!W:W, sbti!X:X, "")="C","C",""))</f>
        <v/>
      </c>
      <c r="S417" t="str">
        <f>IF(R417="T",_xlfn.XLOOKUP(A417,sbti!W:W,sbti!Y:Y,""),
IF(R417="C",_xlfn.XLOOKUP(A417,sbti!W:W,sbti!Z:Z,""),
""))</f>
        <v/>
      </c>
    </row>
    <row r="418" spans="1:19">
      <c r="A418" t="str">
        <v>AIA Group</v>
      </c>
      <c r="B418" t="str">
        <f>IF(_xlfn.XLOOKUP(A418, sbti!A:A,sbti!B:B, "")="Targets Set","T",
IF(_xlfn.XLOOKUP(A418, sbti!A:A, sbti!B:B, "")="Committed","C",""))</f>
        <v>T</v>
      </c>
      <c r="C418">
        <f>IF(OR(B418="T", B418="C"),
    _xlfn.XLOOKUP(A418, sbti!A:A, sbti!C:C, ""),
    ""
)</f>
        <v>2025</v>
      </c>
      <c r="D418" t="str">
        <f>IF(_xlfn.XLOOKUP(A418, sbti!A:A,sbti!D:D, "")="Targets Set","T",
IF(_xlfn.XLOOKUP(A418, sbti!A:A, sbti!D:D, "")="Committed","C",""))</f>
        <v/>
      </c>
      <c r="E418" t="str">
        <f>IF(OR(D418="T", D418="C"),
    _xlfn.XLOOKUP(A418, sbti!A:A, sbti!E:E, ""),
    ""
)</f>
        <v/>
      </c>
      <c r="F418" t="str">
        <f>IF(_xlfn.XLOOKUP(A418, sbti!F:F, sbti!G:G, "")="Targets Set","T",
IF(_xlfn.XLOOKUP(A418, sbti!F:F, sbti!G:G, "")="Committed","C",""))</f>
        <v>T</v>
      </c>
      <c r="G418">
        <f>IF(OR('sbti evolution '!F418="T", 'sbti evolution '!F418="C"),
    _xlfn.XLOOKUP('sbti evolution '!A418, sbti!F:F, sbti!H:H, ""),
    ""
)</f>
        <v>2030</v>
      </c>
      <c r="H418" t="str">
        <f>IFERROR(
    IF(INDEX(sbti!J:J, MATCH(A418, sbti!F:F, 0))&lt;&gt;"", "T",
        IF(INDEX(sbti!K:K, MATCH(A418, sbti!F:F, 0))&lt;&gt;"", "C", "")
    ),
"")</f>
        <v>C</v>
      </c>
      <c r="I418">
        <f>IFERROR(
    IF(INDEX(sbti!J:J, MATCH(A418, sbti!F:F, 0))&lt;&gt;"", INDEX(sbti!J:J, MATCH(A418, sbti!F:F, 0)),
        IF(INDEX(sbti!K:K, MATCH(A418, sbti!F:F, 0))&lt;&gt;"", INDEX(sbti!K:K, MATCH(A418, sbti!F:F, 0)), "")
    ),
"")</f>
        <v>2023</v>
      </c>
      <c r="J418" t="str">
        <f>IF(_xlfn.XLOOKUP(A418, sbti!L:L,sbti!M:M, "")="T","T",
IF(_xlfn.XLOOKUP(A418, sbti!L:L, sbti!M:M, "")="C","C",""))</f>
        <v/>
      </c>
      <c r="K418" t="str">
        <f>IF(OR(J418="T", J418="C"),
    _xlfn.XLOOKUP(A418, sbti!L:L,sbti!N:N),
    ""
)</f>
        <v/>
      </c>
      <c r="L418" t="str">
        <f>IF(_xlfn.XLOOKUP(A418, sbti!L:L,sbti!O:O, "")="s","T",
IF(_xlfn.XLOOKUP(A418, sbti!L:L, sbti!O:O, "")="c","C",""))</f>
        <v/>
      </c>
      <c r="M418" t="str">
        <f>IF(L418="T",_xlfn.XLOOKUP(A418,sbti!L:L,sbti!P:P,""),
IF(L418="C",_xlfn.XLOOKUP(A418,sbti!L:L,sbti!Q:Q,""),
""))</f>
        <v/>
      </c>
      <c r="N418" t="str">
        <f>IF(_xlfn.XLOOKUP(A418, sbti!R:R,sbti!S:S, "")="T","T",
IF(_xlfn.XLOOKUP(A418, sbti!R:R, sbti!S:S, "")="C","C",""))</f>
        <v>C</v>
      </c>
      <c r="O418">
        <f>IF(OR(N418="T", N418="C"),
    _xlfn.XLOOKUP(A418, sbti!R:R,sbti!T:T),
    ""
)</f>
        <v>2030</v>
      </c>
      <c r="P418" t="str">
        <f>IFERROR(
    IF(INDEX(sbti!U:U, MATCH(A418, sbti!R:R, 0))&lt;&gt;"", "T",
        IF(INDEX(sbti!V:V, MATCH(A418, sbti!R:R, 0))&lt;&gt;"", "C", "")
    ),
"")</f>
        <v/>
      </c>
      <c r="Q418" t="str">
        <f>IFERROR(
    IF(INDEX(sbti!U:U, MATCH(A418, sbti!R:R, 0))&lt;&gt;"",
       INDEX(sbti!U:U, MATCH(A418, sbti!R:R, 0)),
       IF(INDEX(sbti!V:V, MATCH(A418, sbti!R:R, 0))&lt;&gt;"",
          INDEX(sbti!V:V, MATCH(A418, sbti!R:R, 0)),
          "")
    ),
"")</f>
        <v/>
      </c>
      <c r="R418" t="str">
        <f>IF(_xlfn.XLOOKUP(A418, sbti!W:W,sbti!X:X, "")="T","T",
IF(_xlfn.XLOOKUP(A418, sbti!W:W, sbti!X:X, "")="C","C",""))</f>
        <v/>
      </c>
      <c r="S418" t="str">
        <f>IF(R418="T",_xlfn.XLOOKUP(A418,sbti!W:W,sbti!Y:Y,""),
IF(R418="C",_xlfn.XLOOKUP(A418,sbti!W:W,sbti!Z:Z,""),
""))</f>
        <v/>
      </c>
    </row>
    <row r="419" spans="1:19">
      <c r="A419" t="str">
        <v>Guangdong Guangxin Holdings</v>
      </c>
      <c r="B419" t="str">
        <f>IF(_xlfn.XLOOKUP(A419, sbti!A:A,sbti!B:B, "")="Targets Set","T",
IF(_xlfn.XLOOKUP(A419, sbti!A:A, sbti!B:B, "")="Committed","C",""))</f>
        <v/>
      </c>
      <c r="C419" t="str">
        <f>IF(OR(B419="T", B419="C"),
    _xlfn.XLOOKUP(A419, sbti!A:A, sbti!C:C, ""),
    ""
)</f>
        <v/>
      </c>
      <c r="D419" t="str">
        <f>IF(_xlfn.XLOOKUP(A419, sbti!A:A,sbti!D:D, "")="Targets Set","T",
IF(_xlfn.XLOOKUP(A419, sbti!A:A, sbti!D:D, "")="Committed","C",""))</f>
        <v/>
      </c>
      <c r="E419" t="str">
        <f>IF(OR(D419="T", D419="C"),
    _xlfn.XLOOKUP(A419, sbti!A:A, sbti!E:E, ""),
    ""
)</f>
        <v/>
      </c>
      <c r="F419" t="str">
        <f>IF(_xlfn.XLOOKUP(A419, sbti!F:F, sbti!G:G, "")="Targets Set","T",
IF(_xlfn.XLOOKUP(A419, sbti!F:F, sbti!G:G, "")="Committed","C",""))</f>
        <v/>
      </c>
      <c r="G419" t="str">
        <f>IF(OR('sbti evolution '!F419="T", 'sbti evolution '!F419="C"),
    _xlfn.XLOOKUP('sbti evolution '!A419, sbti!F:F, sbti!H:H, ""),
    ""
)</f>
        <v/>
      </c>
      <c r="H419" t="str">
        <f>IFERROR(
    IF(INDEX(sbti!J:J, MATCH(A419, sbti!F:F, 0))&lt;&gt;"", "T",
        IF(INDEX(sbti!K:K, MATCH(A419, sbti!F:F, 0))&lt;&gt;"", "C", "")
    ),
"")</f>
        <v/>
      </c>
      <c r="I419" t="str">
        <f>IFERROR(
    IF(INDEX(sbti!J:J, MATCH(A419, sbti!F:F, 0))&lt;&gt;"", INDEX(sbti!J:J, MATCH(A419, sbti!F:F, 0)),
        IF(INDEX(sbti!K:K, MATCH(A419, sbti!F:F, 0))&lt;&gt;"", INDEX(sbti!K:K, MATCH(A419, sbti!F:F, 0)), "")
    ),
"")</f>
        <v/>
      </c>
      <c r="J419" t="str">
        <f>IF(_xlfn.XLOOKUP(A419, sbti!L:L,sbti!M:M, "")="T","T",
IF(_xlfn.XLOOKUP(A419, sbti!L:L, sbti!M:M, "")="C","C",""))</f>
        <v/>
      </c>
      <c r="K419" t="str">
        <f>IF(OR(J419="T", J419="C"),
    _xlfn.XLOOKUP(A419, sbti!L:L,sbti!N:N),
    ""
)</f>
        <v/>
      </c>
      <c r="L419" t="str">
        <f>IF(_xlfn.XLOOKUP(A419, sbti!L:L,sbti!O:O, "")="s","T",
IF(_xlfn.XLOOKUP(A419, sbti!L:L, sbti!O:O, "")="c","C",""))</f>
        <v/>
      </c>
      <c r="M419" t="str">
        <f>IF(L419="T",_xlfn.XLOOKUP(A419,sbti!L:L,sbti!P:P,""),
IF(L419="C",_xlfn.XLOOKUP(A419,sbti!L:L,sbti!Q:Q,""),
""))</f>
        <v/>
      </c>
      <c r="N419" t="str">
        <f>IF(_xlfn.XLOOKUP(A419, sbti!R:R,sbti!S:S, "")="T","T",
IF(_xlfn.XLOOKUP(A419, sbti!R:R, sbti!S:S, "")="C","C",""))</f>
        <v/>
      </c>
      <c r="O419" t="str">
        <f>IF(OR(N419="T", N419="C"),
    _xlfn.XLOOKUP(A419, sbti!R:R,sbti!T:T),
    ""
)</f>
        <v/>
      </c>
      <c r="P419" t="str">
        <f>IFERROR(
    IF(INDEX(sbti!U:U, MATCH(A419, sbti!R:R, 0))&lt;&gt;"", "T",
        IF(INDEX(sbti!V:V, MATCH(A419, sbti!R:R, 0))&lt;&gt;"", "C", "")
    ),
"")</f>
        <v/>
      </c>
      <c r="Q419" t="str">
        <f>IFERROR(
    IF(INDEX(sbti!U:U, MATCH(A419, sbti!R:R, 0))&lt;&gt;"",
       INDEX(sbti!U:U, MATCH(A419, sbti!R:R, 0)),
       IF(INDEX(sbti!V:V, MATCH(A419, sbti!R:R, 0))&lt;&gt;"",
          INDEX(sbti!V:V, MATCH(A419, sbti!R:R, 0)),
          "")
    ),
"")</f>
        <v/>
      </c>
      <c r="R419" t="str">
        <f>IF(_xlfn.XLOOKUP(A419, sbti!W:W,sbti!X:X, "")="T","T",
IF(_xlfn.XLOOKUP(A419, sbti!W:W, sbti!X:X, "")="C","C",""))</f>
        <v/>
      </c>
      <c r="S419" t="str">
        <f>IF(R419="T",_xlfn.XLOOKUP(A419,sbti!W:W,sbti!Y:Y,""),
IF(R419="C",_xlfn.XLOOKUP(A419,sbti!W:W,sbti!Z:Z,""),
""))</f>
        <v/>
      </c>
    </row>
    <row r="420" spans="1:19">
      <c r="A420" t="str">
        <v>QNB Group</v>
      </c>
      <c r="B420" t="str">
        <f>IF(_xlfn.XLOOKUP(A420, sbti!A:A,sbti!B:B, "")="Targets Set","T",
IF(_xlfn.XLOOKUP(A420, sbti!A:A, sbti!B:B, "")="Committed","C",""))</f>
        <v/>
      </c>
      <c r="C420" t="str">
        <f>IF(OR(B420="T", B420="C"),
    _xlfn.XLOOKUP(A420, sbti!A:A, sbti!C:C, ""),
    ""
)</f>
        <v/>
      </c>
      <c r="D420" t="str">
        <f>IF(_xlfn.XLOOKUP(A420, sbti!A:A,sbti!D:D, "")="Targets Set","T",
IF(_xlfn.XLOOKUP(A420, sbti!A:A, sbti!D:D, "")="Committed","C",""))</f>
        <v/>
      </c>
      <c r="E420" t="str">
        <f>IF(OR(D420="T", D420="C"),
    _xlfn.XLOOKUP(A420, sbti!A:A, sbti!E:E, ""),
    ""
)</f>
        <v/>
      </c>
      <c r="F420" t="str">
        <f>IF(_xlfn.XLOOKUP(A420, sbti!F:F, sbti!G:G, "")="Targets Set","T",
IF(_xlfn.XLOOKUP(A420, sbti!F:F, sbti!G:G, "")="Committed","C",""))</f>
        <v/>
      </c>
      <c r="G420" t="str">
        <f>IF(OR('sbti evolution '!F420="T", 'sbti evolution '!F420="C"),
    _xlfn.XLOOKUP('sbti evolution '!A420, sbti!F:F, sbti!H:H, ""),
    ""
)</f>
        <v/>
      </c>
      <c r="H420" t="str">
        <f>IFERROR(
    IF(INDEX(sbti!J:J, MATCH(A420, sbti!F:F, 0))&lt;&gt;"", "T",
        IF(INDEX(sbti!K:K, MATCH(A420, sbti!F:F, 0))&lt;&gt;"", "C", "")
    ),
"")</f>
        <v/>
      </c>
      <c r="I420" t="str">
        <f>IFERROR(
    IF(INDEX(sbti!J:J, MATCH(A420, sbti!F:F, 0))&lt;&gt;"", INDEX(sbti!J:J, MATCH(A420, sbti!F:F, 0)),
        IF(INDEX(sbti!K:K, MATCH(A420, sbti!F:F, 0))&lt;&gt;"", INDEX(sbti!K:K, MATCH(A420, sbti!F:F, 0)), "")
    ),
"")</f>
        <v/>
      </c>
      <c r="J420" t="str">
        <f>IF(_xlfn.XLOOKUP(A420, sbti!L:L,sbti!M:M, "")="T","T",
IF(_xlfn.XLOOKUP(A420, sbti!L:L, sbti!M:M, "")="C","C",""))</f>
        <v/>
      </c>
      <c r="K420" t="str">
        <f>IF(OR(J420="T", J420="C"),
    _xlfn.XLOOKUP(A420, sbti!L:L,sbti!N:N),
    ""
)</f>
        <v/>
      </c>
      <c r="L420" t="str">
        <f>IF(_xlfn.XLOOKUP(A420, sbti!L:L,sbti!O:O, "")="s","T",
IF(_xlfn.XLOOKUP(A420, sbti!L:L, sbti!O:O, "")="c","C",""))</f>
        <v/>
      </c>
      <c r="M420" t="str">
        <f>IF(L420="T",_xlfn.XLOOKUP(A420,sbti!L:L,sbti!P:P,""),
IF(L420="C",_xlfn.XLOOKUP(A420,sbti!L:L,sbti!Q:Q,""),
""))</f>
        <v/>
      </c>
      <c r="N420" t="str">
        <f>IF(_xlfn.XLOOKUP(A420, sbti!R:R,sbti!S:S, "")="T","T",
IF(_xlfn.XLOOKUP(A420, sbti!R:R, sbti!S:S, "")="C","C",""))</f>
        <v/>
      </c>
      <c r="O420" t="str">
        <f>IF(OR(N420="T", N420="C"),
    _xlfn.XLOOKUP(A420, sbti!R:R,sbti!T:T),
    ""
)</f>
        <v/>
      </c>
      <c r="P420" t="str">
        <f>IFERROR(
    IF(INDEX(sbti!U:U, MATCH(A420, sbti!R:R, 0))&lt;&gt;"", "T",
        IF(INDEX(sbti!V:V, MATCH(A420, sbti!R:R, 0))&lt;&gt;"", "C", "")
    ),
"")</f>
        <v/>
      </c>
      <c r="Q420" t="str">
        <f>IFERROR(
    IF(INDEX(sbti!U:U, MATCH(A420, sbti!R:R, 0))&lt;&gt;"",
       INDEX(sbti!U:U, MATCH(A420, sbti!R:R, 0)),
       IF(INDEX(sbti!V:V, MATCH(A420, sbti!R:R, 0))&lt;&gt;"",
          INDEX(sbti!V:V, MATCH(A420, sbti!R:R, 0)),
          "")
    ),
"")</f>
        <v/>
      </c>
      <c r="R420" t="str">
        <f>IF(_xlfn.XLOOKUP(A420, sbti!W:W,sbti!X:X, "")="T","T",
IF(_xlfn.XLOOKUP(A420, sbti!W:W, sbti!X:X, "")="C","C",""))</f>
        <v/>
      </c>
      <c r="S420" t="str">
        <f>IF(R420="T",_xlfn.XLOOKUP(A420,sbti!W:W,sbti!Y:Y,""),
IF(R420="C",_xlfn.XLOOKUP(A420,sbti!W:W,sbti!Z:Z,""),
""))</f>
        <v/>
      </c>
    </row>
    <row r="421" spans="1:19">
      <c r="A421" t="str">
        <v>NatWest Group</v>
      </c>
      <c r="B421" t="str">
        <f>IF(_xlfn.XLOOKUP(A421, sbti!A:A,sbti!B:B, "")="Targets Set","T",
IF(_xlfn.XLOOKUP(A421, sbti!A:A, sbti!B:B, "")="Committed","C",""))</f>
        <v>T</v>
      </c>
      <c r="C421">
        <f>IF(OR(B421="T", B421="C"),
    _xlfn.XLOOKUP(A421, sbti!A:A, sbti!C:C, ""),
    ""
)</f>
        <v>2025</v>
      </c>
      <c r="D421" t="str">
        <f>IF(_xlfn.XLOOKUP(A421, sbti!A:A,sbti!D:D, "")="Targets Set","T",
IF(_xlfn.XLOOKUP(A421, sbti!A:A, sbti!D:D, "")="Committed","C",""))</f>
        <v>C</v>
      </c>
      <c r="E421">
        <f>IF(OR(D421="T", D421="C"),
    _xlfn.XLOOKUP(A421, sbti!A:A, sbti!E:E, ""),
    ""
)</f>
        <v>0</v>
      </c>
      <c r="F421" t="str">
        <f>IF(_xlfn.XLOOKUP(A421, sbti!F:F, sbti!G:G, "")="Targets Set","T",
IF(_xlfn.XLOOKUP(A421, sbti!F:F, sbti!G:G, "")="Committed","C",""))</f>
        <v/>
      </c>
      <c r="G421" t="str">
        <f>IF(OR('sbti evolution '!F421="T", 'sbti evolution '!F421="C"),
    _xlfn.XLOOKUP('sbti evolution '!A421, sbti!F:F, sbti!H:H, ""),
    ""
)</f>
        <v/>
      </c>
      <c r="H421" t="str">
        <f>IFERROR(
    IF(INDEX(sbti!J:J, MATCH(A421, sbti!F:F, 0))&lt;&gt;"", "T",
        IF(INDEX(sbti!K:K, MATCH(A421, sbti!F:F, 0))&lt;&gt;"", "C", "")
    ),
"")</f>
        <v/>
      </c>
      <c r="I421" t="str">
        <f>IFERROR(
    IF(INDEX(sbti!J:J, MATCH(A421, sbti!F:F, 0))&lt;&gt;"", INDEX(sbti!J:J, MATCH(A421, sbti!F:F, 0)),
        IF(INDEX(sbti!K:K, MATCH(A421, sbti!F:F, 0))&lt;&gt;"", INDEX(sbti!K:K, MATCH(A421, sbti!F:F, 0)), "")
    ),
"")</f>
        <v/>
      </c>
      <c r="J421" t="str">
        <f>IF(_xlfn.XLOOKUP(A421, sbti!L:L,sbti!M:M, "")="T","T",
IF(_xlfn.XLOOKUP(A421, sbti!L:L, sbti!M:M, "")="C","C",""))</f>
        <v/>
      </c>
      <c r="K421" t="str">
        <f>IF(OR(J421="T", J421="C"),
    _xlfn.XLOOKUP(A421, sbti!L:L,sbti!N:N),
    ""
)</f>
        <v/>
      </c>
      <c r="L421" t="str">
        <f>IF(_xlfn.XLOOKUP(A421, sbti!L:L,sbti!O:O, "")="s","T",
IF(_xlfn.XLOOKUP(A421, sbti!L:L, sbti!O:O, "")="c","C",""))</f>
        <v/>
      </c>
      <c r="M421" t="str">
        <f>IF(L421="T",_xlfn.XLOOKUP(A421,sbti!L:L,sbti!P:P,""),
IF(L421="C",_xlfn.XLOOKUP(A421,sbti!L:L,sbti!Q:Q,""),
""))</f>
        <v/>
      </c>
      <c r="N421" t="str">
        <f>IF(_xlfn.XLOOKUP(A421, sbti!R:R,sbti!S:S, "")="T","T",
IF(_xlfn.XLOOKUP(A421, sbti!R:R, sbti!S:S, "")="C","C",""))</f>
        <v/>
      </c>
      <c r="O421" t="str">
        <f>IF(OR(N421="T", N421="C"),
    _xlfn.XLOOKUP(A421, sbti!R:R,sbti!T:T),
    ""
)</f>
        <v/>
      </c>
      <c r="P421" t="str">
        <f>IFERROR(
    IF(INDEX(sbti!U:U, MATCH(A421, sbti!R:R, 0))&lt;&gt;"", "T",
        IF(INDEX(sbti!V:V, MATCH(A421, sbti!R:R, 0))&lt;&gt;"", "C", "")
    ),
"")</f>
        <v/>
      </c>
      <c r="Q421" t="str">
        <f>IFERROR(
    IF(INDEX(sbti!U:U, MATCH(A421, sbti!R:R, 0))&lt;&gt;"",
       INDEX(sbti!U:U, MATCH(A421, sbti!R:R, 0)),
       IF(INDEX(sbti!V:V, MATCH(A421, sbti!R:R, 0))&lt;&gt;"",
          INDEX(sbti!V:V, MATCH(A421, sbti!R:R, 0)),
          "")
    ),
"")</f>
        <v/>
      </c>
      <c r="R421" t="str">
        <f>IF(_xlfn.XLOOKUP(A421, sbti!W:W,sbti!X:X, "")="T","T",
IF(_xlfn.XLOOKUP(A421, sbti!W:W, sbti!X:X, "")="C","C",""))</f>
        <v/>
      </c>
      <c r="S421" t="str">
        <f>IF(R421="T",_xlfn.XLOOKUP(A421,sbti!W:W,sbti!Y:Y,""),
IF(R421="C",_xlfn.XLOOKUP(A421,sbti!W:W,sbti!Z:Z,""),
""))</f>
        <v/>
      </c>
    </row>
    <row r="422" spans="1:19">
      <c r="A422" t="str">
        <v>La Poste</v>
      </c>
      <c r="B422" t="str">
        <f>IF(_xlfn.XLOOKUP(A422, sbti!A:A,sbti!B:B, "")="Targets Set","T",
IF(_xlfn.XLOOKUP(A422, sbti!A:A, sbti!B:B, "")="Committed","C",""))</f>
        <v>T</v>
      </c>
      <c r="C422">
        <f>IF(OR(B422="T", B422="C"),
    _xlfn.XLOOKUP(A422, sbti!A:A, sbti!C:C, ""),
    ""
)</f>
        <v>2030</v>
      </c>
      <c r="D422" t="str">
        <f>IF(_xlfn.XLOOKUP(A422, sbti!A:A,sbti!D:D, "")="Targets Set","T",
IF(_xlfn.XLOOKUP(A422, sbti!A:A, sbti!D:D, "")="Committed","C",""))</f>
        <v>T</v>
      </c>
      <c r="E422">
        <f>IF(OR(D422="T", D422="C"),
    _xlfn.XLOOKUP(A422, sbti!A:A, sbti!E:E, ""),
    ""
)</f>
        <v>2040</v>
      </c>
      <c r="F422" t="str">
        <f>IF(_xlfn.XLOOKUP(A422, sbti!F:F, sbti!G:G, "")="Targets Set","T",
IF(_xlfn.XLOOKUP(A422, sbti!F:F, sbti!G:G, "")="Committed","C",""))</f>
        <v>T</v>
      </c>
      <c r="G422">
        <f>IF(OR('sbti evolution '!F422="T", 'sbti evolution '!F422="C"),
    _xlfn.XLOOKUP('sbti evolution '!A422, sbti!F:F, sbti!H:H, ""),
    ""
)</f>
        <v>2027</v>
      </c>
      <c r="H422" t="str">
        <f>IFERROR(
    IF(INDEX(sbti!J:J, MATCH(A422, sbti!F:F, 0))&lt;&gt;"", "T",
        IF(INDEX(sbti!K:K, MATCH(A422, sbti!F:F, 0))&lt;&gt;"", "C", "")
    ),
"")</f>
        <v>T</v>
      </c>
      <c r="I422">
        <f>IFERROR(
    IF(INDEX(sbti!J:J, MATCH(A422, sbti!F:F, 0))&lt;&gt;"", INDEX(sbti!J:J, MATCH(A422, sbti!F:F, 0)),
        IF(INDEX(sbti!K:K, MATCH(A422, sbti!F:F, 0))&lt;&gt;"", INDEX(sbti!K:K, MATCH(A422, sbti!F:F, 0)), "")
    ),
"")</f>
        <v>2040</v>
      </c>
      <c r="J422" t="str">
        <f>IF(_xlfn.XLOOKUP(A422, sbti!L:L,sbti!M:M, "")="T","T",
IF(_xlfn.XLOOKUP(A422, sbti!L:L, sbti!M:M, "")="C","C",""))</f>
        <v>T</v>
      </c>
      <c r="K422">
        <f>IF(OR(J422="T", J422="C"),
    _xlfn.XLOOKUP(A422, sbti!L:L,sbti!N:N),
    ""
)</f>
        <v>2025</v>
      </c>
      <c r="L422" t="str">
        <f>IF(_xlfn.XLOOKUP(A422, sbti!L:L,sbti!O:O, "")="s","T",
IF(_xlfn.XLOOKUP(A422, sbti!L:L, sbti!O:O, "")="c","C",""))</f>
        <v>C</v>
      </c>
      <c r="M422">
        <f>IF(L422="T",_xlfn.XLOOKUP(A422,sbti!L:L,sbti!P:P,""),
IF(L422="C",_xlfn.XLOOKUP(A422,sbti!L:L,sbti!Q:Q,""),
""))</f>
        <v>2019</v>
      </c>
      <c r="N422" t="str">
        <f>IF(_xlfn.XLOOKUP(A422, sbti!R:R,sbti!S:S, "")="T","T",
IF(_xlfn.XLOOKUP(A422, sbti!R:R, sbti!S:S, "")="C","C",""))</f>
        <v>T</v>
      </c>
      <c r="O422">
        <f>IF(OR(N422="T", N422="C"),
    _xlfn.XLOOKUP(A422, sbti!R:R,sbti!T:T),
    ""
)</f>
        <v>2025</v>
      </c>
      <c r="P422" t="str">
        <f>IFERROR(
    IF(INDEX(sbti!U:U, MATCH(A422, sbti!R:R, 0))&lt;&gt;"", "T",
        IF(INDEX(sbti!V:V, MATCH(A422, sbti!R:R, 0))&lt;&gt;"", "C", "")
    ),
"")</f>
        <v>C</v>
      </c>
      <c r="Q422">
        <f>IFERROR(
    IF(INDEX(sbti!U:U, MATCH(A422, sbti!R:R, 0))&lt;&gt;"",
       INDEX(sbti!U:U, MATCH(A422, sbti!R:R, 0)),
       IF(INDEX(sbti!V:V, MATCH(A422, sbti!R:R, 0))&lt;&gt;"",
          INDEX(sbti!V:V, MATCH(A422, sbti!R:R, 0)),
          "")
    ),
"")</f>
        <v>2025</v>
      </c>
      <c r="R422" t="str">
        <f>IF(_xlfn.XLOOKUP(A422, sbti!W:W,sbti!X:X, "")="T","T",
IF(_xlfn.XLOOKUP(A422, sbti!W:W, sbti!X:X, "")="C","C",""))</f>
        <v>T</v>
      </c>
      <c r="S422">
        <f>IF(R422="T",_xlfn.XLOOKUP(A422,sbti!W:W,sbti!Y:Y,""),
IF(R422="C",_xlfn.XLOOKUP(A422,sbti!W:W,sbti!Z:Z,""),
""))</f>
        <v>2025</v>
      </c>
    </row>
    <row r="423" spans="1:19">
      <c r="A423" t="str">
        <v>Siemens Energy</v>
      </c>
      <c r="B423" t="str">
        <f>IF(_xlfn.XLOOKUP(A423, sbti!A:A,sbti!B:B, "")="Targets Set","T",
IF(_xlfn.XLOOKUP(A423, sbti!A:A, sbti!B:B, "")="Committed","C",""))</f>
        <v>T</v>
      </c>
      <c r="C423">
        <f>IF(OR(B423="T", B423="C"),
    _xlfn.XLOOKUP(A423, sbti!A:A, sbti!C:C, ""),
    ""
)</f>
        <v>2030</v>
      </c>
      <c r="D423" t="str">
        <f>IF(_xlfn.XLOOKUP(A423, sbti!A:A,sbti!D:D, "")="Targets Set","T",
IF(_xlfn.XLOOKUP(A423, sbti!A:A, sbti!D:D, "")="Committed","C",""))</f>
        <v/>
      </c>
      <c r="E423" t="str">
        <f>IF(OR(D423="T", D423="C"),
    _xlfn.XLOOKUP(A423, sbti!A:A, sbti!E:E, ""),
    ""
)</f>
        <v/>
      </c>
      <c r="F423" t="str">
        <f>IF(_xlfn.XLOOKUP(A423, sbti!F:F, sbti!G:G, "")="Targets Set","T",
IF(_xlfn.XLOOKUP(A423, sbti!F:F, sbti!G:G, "")="Committed","C",""))</f>
        <v>T</v>
      </c>
      <c r="G423">
        <f>IF(OR('sbti evolution '!F423="T", 'sbti evolution '!F423="C"),
    _xlfn.XLOOKUP('sbti evolution '!A423, sbti!F:F, sbti!H:H, ""),
    ""
)</f>
        <v>2023</v>
      </c>
      <c r="H423" t="str">
        <f>IFERROR(
    IF(INDEX(sbti!J:J, MATCH(A423, sbti!F:F, 0))&lt;&gt;"", "T",
        IF(INDEX(sbti!K:K, MATCH(A423, sbti!F:F, 0))&lt;&gt;"", "C", "")
    ),
"")</f>
        <v>C</v>
      </c>
      <c r="I423">
        <f>IFERROR(
    IF(INDEX(sbti!J:J, MATCH(A423, sbti!F:F, 0))&lt;&gt;"", INDEX(sbti!J:J, MATCH(A423, sbti!F:F, 0)),
        IF(INDEX(sbti!K:K, MATCH(A423, sbti!F:F, 0))&lt;&gt;"", INDEX(sbti!K:K, MATCH(A423, sbti!F:F, 0)), "")
    ),
"")</f>
        <v>2021</v>
      </c>
      <c r="J423" t="str">
        <f>IF(_xlfn.XLOOKUP(A423, sbti!L:L,sbti!M:M, "")="T","T",
IF(_xlfn.XLOOKUP(A423, sbti!L:L, sbti!M:M, "")="C","C",""))</f>
        <v>T</v>
      </c>
      <c r="K423">
        <f>IF(OR(J423="T", J423="C"),
    _xlfn.XLOOKUP(A423, sbti!L:L,sbti!N:N),
    ""
)</f>
        <v>2030</v>
      </c>
      <c r="L423" t="str">
        <f>IF(_xlfn.XLOOKUP(A423, sbti!L:L,sbti!O:O, "")="s","T",
IF(_xlfn.XLOOKUP(A423, sbti!L:L, sbti!O:O, "")="c","C",""))</f>
        <v/>
      </c>
      <c r="M423" t="str">
        <f>IF(L423="T",_xlfn.XLOOKUP(A423,sbti!L:L,sbti!P:P,""),
IF(L423="C",_xlfn.XLOOKUP(A423,sbti!L:L,sbti!Q:Q,""),
""))</f>
        <v/>
      </c>
      <c r="N423" t="str">
        <f>IF(_xlfn.XLOOKUP(A423, sbti!R:R,sbti!S:S, "")="T","T",
IF(_xlfn.XLOOKUP(A423, sbti!R:R, sbti!S:S, "")="C","C",""))</f>
        <v>T</v>
      </c>
      <c r="O423">
        <f>IF(OR(N423="T", N423="C"),
    _xlfn.XLOOKUP(A423, sbti!R:R,sbti!T:T),
    ""
)</f>
        <v>2023</v>
      </c>
      <c r="P423" t="str">
        <f>IFERROR(
    IF(INDEX(sbti!U:U, MATCH(A423, sbti!R:R, 0))&lt;&gt;"", "T",
        IF(INDEX(sbti!V:V, MATCH(A423, sbti!R:R, 0))&lt;&gt;"", "C", "")
    ),
"")</f>
        <v>C</v>
      </c>
      <c r="Q423">
        <f>IFERROR(
    IF(INDEX(sbti!U:U, MATCH(A423, sbti!R:R, 0))&lt;&gt;"",
       INDEX(sbti!U:U, MATCH(A423, sbti!R:R, 0)),
       IF(INDEX(sbti!V:V, MATCH(A423, sbti!R:R, 0))&lt;&gt;"",
          INDEX(sbti!V:V, MATCH(A423, sbti!R:R, 0)),
          "")
    ),
"")</f>
        <v>2030</v>
      </c>
      <c r="R423" t="str">
        <f>IF(_xlfn.XLOOKUP(A423, sbti!W:W,sbti!X:X, "")="T","T",
IF(_xlfn.XLOOKUP(A423, sbti!W:W, sbti!X:X, "")="C","C",""))</f>
        <v/>
      </c>
      <c r="S423" t="str">
        <f>IF(R423="T",_xlfn.XLOOKUP(A423,sbti!W:W,sbti!Y:Y,""),
IF(R423="C",_xlfn.XLOOKUP(A423,sbti!W:W,sbti!Z:Z,""),
""))</f>
        <v/>
      </c>
    </row>
    <row r="424" spans="1:19">
      <c r="A424" t="str">
        <v>Luxshare Precision Industry</v>
      </c>
      <c r="B424" t="str">
        <f>IF(_xlfn.XLOOKUP(A424, sbti!A:A,sbti!B:B, "")="Targets Set","T",
IF(_xlfn.XLOOKUP(A424, sbti!A:A, sbti!B:B, "")="Committed","C",""))</f>
        <v>T</v>
      </c>
      <c r="C424">
        <f>IF(OR(B424="T", B424="C"),
    _xlfn.XLOOKUP(A424, sbti!A:A, sbti!C:C, ""),
    ""
)</f>
        <v>2032</v>
      </c>
      <c r="D424" t="str">
        <f>IF(_xlfn.XLOOKUP(A424, sbti!A:A,sbti!D:D, "")="Targets Set","T",
IF(_xlfn.XLOOKUP(A424, sbti!A:A, sbti!D:D, "")="Committed","C",""))</f>
        <v/>
      </c>
      <c r="E424" t="str">
        <f>IF(OR(D424="T", D424="C"),
    _xlfn.XLOOKUP(A424, sbti!A:A, sbti!E:E, ""),
    ""
)</f>
        <v/>
      </c>
      <c r="F424" t="str">
        <f>IF(_xlfn.XLOOKUP(A424, sbti!F:F, sbti!G:G, "")="Targets Set","T",
IF(_xlfn.XLOOKUP(A424, sbti!F:F, sbti!G:G, "")="Committed","C",""))</f>
        <v>T</v>
      </c>
      <c r="G424">
        <f>IF(OR('sbti evolution '!F424="T", 'sbti evolution '!F424="C"),
    _xlfn.XLOOKUP('sbti evolution '!A424, sbti!F:F, sbti!H:H, ""),
    ""
)</f>
        <v>2032</v>
      </c>
      <c r="H424" t="str">
        <f>IFERROR(
    IF(INDEX(sbti!J:J, MATCH(A424, sbti!F:F, 0))&lt;&gt;"", "T",
        IF(INDEX(sbti!K:K, MATCH(A424, sbti!F:F, 0))&lt;&gt;"", "C", "")
    ),
"")</f>
        <v>C</v>
      </c>
      <c r="I424">
        <f>IFERROR(
    IF(INDEX(sbti!J:J, MATCH(A424, sbti!F:F, 0))&lt;&gt;"", INDEX(sbti!J:J, MATCH(A424, sbti!F:F, 0)),
        IF(INDEX(sbti!K:K, MATCH(A424, sbti!F:F, 0))&lt;&gt;"", INDEX(sbti!K:K, MATCH(A424, sbti!F:F, 0)), "")
    ),
"")</f>
        <v>2024</v>
      </c>
      <c r="J424" t="str">
        <f>IF(_xlfn.XLOOKUP(A424, sbti!L:L,sbti!M:M, "")="T","T",
IF(_xlfn.XLOOKUP(A424, sbti!L:L, sbti!M:M, "")="C","C",""))</f>
        <v>C</v>
      </c>
      <c r="K424">
        <f>IF(OR(J424="T", J424="C"),
    _xlfn.XLOOKUP(A424, sbti!L:L,sbti!N:N),
    ""
)</f>
        <v>2030</v>
      </c>
      <c r="L424" t="str">
        <f>IF(_xlfn.XLOOKUP(A424, sbti!L:L,sbti!O:O, "")="s","T",
IF(_xlfn.XLOOKUP(A424, sbti!L:L, sbti!O:O, "")="c","C",""))</f>
        <v/>
      </c>
      <c r="M424" t="str">
        <f>IF(L424="T",_xlfn.XLOOKUP(A424,sbti!L:L,sbti!P:P,""),
IF(L424="C",_xlfn.XLOOKUP(A424,sbti!L:L,sbti!Q:Q,""),
""))</f>
        <v/>
      </c>
      <c r="N424" t="str">
        <f>IF(_xlfn.XLOOKUP(A424, sbti!R:R,sbti!S:S, "")="T","T",
IF(_xlfn.XLOOKUP(A424, sbti!R:R, sbti!S:S, "")="C","C",""))</f>
        <v/>
      </c>
      <c r="O424" t="str">
        <f>IF(OR(N424="T", N424="C"),
    _xlfn.XLOOKUP(A424, sbti!R:R,sbti!T:T),
    ""
)</f>
        <v/>
      </c>
      <c r="P424" t="str">
        <f>IFERROR(
    IF(INDEX(sbti!U:U, MATCH(A424, sbti!R:R, 0))&lt;&gt;"", "T",
        IF(INDEX(sbti!V:V, MATCH(A424, sbti!R:R, 0))&lt;&gt;"", "C", "")
    ),
"")</f>
        <v/>
      </c>
      <c r="Q424" t="str">
        <f>IFERROR(
    IF(INDEX(sbti!U:U, MATCH(A424, sbti!R:R, 0))&lt;&gt;"",
       INDEX(sbti!U:U, MATCH(A424, sbti!R:R, 0)),
       IF(INDEX(sbti!V:V, MATCH(A424, sbti!R:R, 0))&lt;&gt;"",
          INDEX(sbti!V:V, MATCH(A424, sbti!R:R, 0)),
          "")
    ),
"")</f>
        <v/>
      </c>
      <c r="R424" t="str">
        <f>IF(_xlfn.XLOOKUP(A424, sbti!W:W,sbti!X:X, "")="T","T",
IF(_xlfn.XLOOKUP(A424, sbti!W:W, sbti!X:X, "")="C","C",""))</f>
        <v/>
      </c>
      <c r="S424" t="str">
        <f>IF(R424="T",_xlfn.XLOOKUP(A424,sbti!W:W,sbti!Y:Y,""),
IF(R424="C",_xlfn.XLOOKUP(A424,sbti!W:W,sbti!Z:Z,""),
""))</f>
        <v/>
      </c>
    </row>
    <row r="425" spans="1:19">
      <c r="A425" t="str">
        <v>Energie Baden-Wurttemberg</v>
      </c>
      <c r="B425" t="str">
        <f>IF(_xlfn.XLOOKUP(A425, sbti!A:A,sbti!B:B, "")="Targets Set","T",
IF(_xlfn.XLOOKUP(A425, sbti!A:A, sbti!B:B, "")="Committed","C",""))</f>
        <v>T</v>
      </c>
      <c r="C425">
        <f>IF(OR(B425="T", B425="C"),
    _xlfn.XLOOKUP(A425, sbti!A:A, sbti!C:C, ""),
    ""
)</f>
        <v>2035</v>
      </c>
      <c r="D425" t="str">
        <f>IF(_xlfn.XLOOKUP(A425, sbti!A:A,sbti!D:D, "")="Targets Set","T",
IF(_xlfn.XLOOKUP(A425, sbti!A:A, sbti!D:D, "")="Committed","C",""))</f>
        <v/>
      </c>
      <c r="E425" t="str">
        <f>IF(OR(D425="T", D425="C"),
    _xlfn.XLOOKUP(A425, sbti!A:A, sbti!E:E, ""),
    ""
)</f>
        <v/>
      </c>
      <c r="F425" t="str">
        <f>IF(_xlfn.XLOOKUP(A425, sbti!F:F, sbti!G:G, "")="Targets Set","T",
IF(_xlfn.XLOOKUP(A425, sbti!F:F, sbti!G:G, "")="Committed","C",""))</f>
        <v>T</v>
      </c>
      <c r="G425">
        <f>IF(OR('sbti evolution '!F425="T", 'sbti evolution '!F425="C"),
    _xlfn.XLOOKUP('sbti evolution '!A425, sbti!F:F, sbti!H:H, ""),
    ""
)</f>
        <v>2035</v>
      </c>
      <c r="H425" t="str">
        <f>IFERROR(
    IF(INDEX(sbti!J:J, MATCH(A425, sbti!F:F, 0))&lt;&gt;"", "T",
        IF(INDEX(sbti!K:K, MATCH(A425, sbti!F:F, 0))&lt;&gt;"", "C", "")
    ),
"")</f>
        <v>C</v>
      </c>
      <c r="I425">
        <f>IFERROR(
    IF(INDEX(sbti!J:J, MATCH(A425, sbti!F:F, 0))&lt;&gt;"", INDEX(sbti!J:J, MATCH(A425, sbti!F:F, 0)),
        IF(INDEX(sbti!K:K, MATCH(A425, sbti!F:F, 0))&lt;&gt;"", INDEX(sbti!K:K, MATCH(A425, sbti!F:F, 0)), "")
    ),
"")</f>
        <v>2023</v>
      </c>
      <c r="J425" t="str">
        <f>IF(_xlfn.XLOOKUP(A425, sbti!L:L,sbti!M:M, "")="T","T",
IF(_xlfn.XLOOKUP(A425, sbti!L:L, sbti!M:M, "")="C","C",""))</f>
        <v>T</v>
      </c>
      <c r="K425">
        <f>IF(OR(J425="T", J425="C"),
    _xlfn.XLOOKUP(A425, sbti!L:L,sbti!N:N),
    ""
)</f>
        <v>2035</v>
      </c>
      <c r="L425" t="str">
        <f>IF(_xlfn.XLOOKUP(A425, sbti!L:L,sbti!O:O, "")="s","T",
IF(_xlfn.XLOOKUP(A425, sbti!L:L, sbti!O:O, "")="c","C",""))</f>
        <v/>
      </c>
      <c r="M425" t="str">
        <f>IF(L425="T",_xlfn.XLOOKUP(A425,sbti!L:L,sbti!P:P,""),
IF(L425="C",_xlfn.XLOOKUP(A425,sbti!L:L,sbti!Q:Q,""),
""))</f>
        <v/>
      </c>
      <c r="N425" t="str">
        <f>IF(_xlfn.XLOOKUP(A425, sbti!R:R,sbti!S:S, "")="T","T",
IF(_xlfn.XLOOKUP(A425, sbti!R:R, sbti!S:S, "")="C","C",""))</f>
        <v>C</v>
      </c>
      <c r="O425">
        <f>IF(OR(N425="T", N425="C"),
    _xlfn.XLOOKUP(A425, sbti!R:R,sbti!T:T),
    ""
)</f>
        <v>2030</v>
      </c>
      <c r="P425" t="str">
        <f>IFERROR(
    IF(INDEX(sbti!U:U, MATCH(A425, sbti!R:R, 0))&lt;&gt;"", "T",
        IF(INDEX(sbti!V:V, MATCH(A425, sbti!R:R, 0))&lt;&gt;"", "C", "")
    ),
"")</f>
        <v>C</v>
      </c>
      <c r="Q425">
        <f>IFERROR(
    IF(INDEX(sbti!U:U, MATCH(A425, sbti!R:R, 0))&lt;&gt;"",
       INDEX(sbti!U:U, MATCH(A425, sbti!R:R, 0)),
       IF(INDEX(sbti!V:V, MATCH(A425, sbti!R:R, 0))&lt;&gt;"",
          INDEX(sbti!V:V, MATCH(A425, sbti!R:R, 0)),
          "")
    ),
"")</f>
        <v>2030</v>
      </c>
      <c r="R425" t="str">
        <f>IF(_xlfn.XLOOKUP(A425, sbti!W:W,sbti!X:X, "")="T","T",
IF(_xlfn.XLOOKUP(A425, sbti!W:W, sbti!X:X, "")="C","C",""))</f>
        <v/>
      </c>
      <c r="S425" t="str">
        <f>IF(R425="T",_xlfn.XLOOKUP(A425,sbti!W:W,sbti!Y:Y,""),
IF(R425="C",_xlfn.XLOOKUP(A425,sbti!W:W,sbti!Z:Z,""),
""))</f>
        <v/>
      </c>
    </row>
    <row r="426" spans="1:19">
      <c r="A426" t="str">
        <v>Suncor Energy</v>
      </c>
      <c r="B426" t="str">
        <f>IF(_xlfn.XLOOKUP(A426, sbti!A:A,sbti!B:B, "")="Targets Set","T",
IF(_xlfn.XLOOKUP(A426, sbti!A:A, sbti!B:B, "")="Committed","C",""))</f>
        <v/>
      </c>
      <c r="C426" t="str">
        <f>IF(OR(B426="T", B426="C"),
    _xlfn.XLOOKUP(A426, sbti!A:A, sbti!C:C, ""),
    ""
)</f>
        <v/>
      </c>
      <c r="D426" t="str">
        <f>IF(_xlfn.XLOOKUP(A426, sbti!A:A,sbti!D:D, "")="Targets Set","T",
IF(_xlfn.XLOOKUP(A426, sbti!A:A, sbti!D:D, "")="Committed","C",""))</f>
        <v/>
      </c>
      <c r="E426" t="str">
        <f>IF(OR(D426="T", D426="C"),
    _xlfn.XLOOKUP(A426, sbti!A:A, sbti!E:E, ""),
    ""
)</f>
        <v/>
      </c>
      <c r="F426" t="str">
        <f>IF(_xlfn.XLOOKUP(A426, sbti!F:F, sbti!G:G, "")="Targets Set","T",
IF(_xlfn.XLOOKUP(A426, sbti!F:F, sbti!G:G, "")="Committed","C",""))</f>
        <v/>
      </c>
      <c r="G426" t="str">
        <f>IF(OR('sbti evolution '!F426="T", 'sbti evolution '!F426="C"),
    _xlfn.XLOOKUP('sbti evolution '!A426, sbti!F:F, sbti!H:H, ""),
    ""
)</f>
        <v/>
      </c>
      <c r="H426" t="str">
        <f>IFERROR(
    IF(INDEX(sbti!J:J, MATCH(A426, sbti!F:F, 0))&lt;&gt;"", "T",
        IF(INDEX(sbti!K:K, MATCH(A426, sbti!F:F, 0))&lt;&gt;"", "C", "")
    ),
"")</f>
        <v/>
      </c>
      <c r="I426" t="str">
        <f>IFERROR(
    IF(INDEX(sbti!J:J, MATCH(A426, sbti!F:F, 0))&lt;&gt;"", INDEX(sbti!J:J, MATCH(A426, sbti!F:F, 0)),
        IF(INDEX(sbti!K:K, MATCH(A426, sbti!F:F, 0))&lt;&gt;"", INDEX(sbti!K:K, MATCH(A426, sbti!F:F, 0)), "")
    ),
"")</f>
        <v/>
      </c>
      <c r="J426" t="str">
        <f>IF(_xlfn.XLOOKUP(A426, sbti!L:L,sbti!M:M, "")="T","T",
IF(_xlfn.XLOOKUP(A426, sbti!L:L, sbti!M:M, "")="C","C",""))</f>
        <v/>
      </c>
      <c r="K426" t="str">
        <f>IF(OR(J426="T", J426="C"),
    _xlfn.XLOOKUP(A426, sbti!L:L,sbti!N:N),
    ""
)</f>
        <v/>
      </c>
      <c r="L426" t="str">
        <f>IF(_xlfn.XLOOKUP(A426, sbti!L:L,sbti!O:O, "")="s","T",
IF(_xlfn.XLOOKUP(A426, sbti!L:L, sbti!O:O, "")="c","C",""))</f>
        <v/>
      </c>
      <c r="M426" t="str">
        <f>IF(L426="T",_xlfn.XLOOKUP(A426,sbti!L:L,sbti!P:P,""),
IF(L426="C",_xlfn.XLOOKUP(A426,sbti!L:L,sbti!Q:Q,""),
""))</f>
        <v/>
      </c>
      <c r="N426" t="str">
        <f>IF(_xlfn.XLOOKUP(A426, sbti!R:R,sbti!S:S, "")="T","T",
IF(_xlfn.XLOOKUP(A426, sbti!R:R, sbti!S:S, "")="C","C",""))</f>
        <v/>
      </c>
      <c r="O426" t="str">
        <f>IF(OR(N426="T", N426="C"),
    _xlfn.XLOOKUP(A426, sbti!R:R,sbti!T:T),
    ""
)</f>
        <v/>
      </c>
      <c r="P426" t="str">
        <f>IFERROR(
    IF(INDEX(sbti!U:U, MATCH(A426, sbti!R:R, 0))&lt;&gt;"", "T",
        IF(INDEX(sbti!V:V, MATCH(A426, sbti!R:R, 0))&lt;&gt;"", "C", "")
    ),
"")</f>
        <v/>
      </c>
      <c r="Q426" t="str">
        <f>IFERROR(
    IF(INDEX(sbti!U:U, MATCH(A426, sbti!R:R, 0))&lt;&gt;"",
       INDEX(sbti!U:U, MATCH(A426, sbti!R:R, 0)),
       IF(INDEX(sbti!V:V, MATCH(A426, sbti!R:R, 0))&lt;&gt;"",
          INDEX(sbti!V:V, MATCH(A426, sbti!R:R, 0)),
          "")
    ),
"")</f>
        <v/>
      </c>
      <c r="R426" t="str">
        <f>IF(_xlfn.XLOOKUP(A426, sbti!W:W,sbti!X:X, "")="T","T",
IF(_xlfn.XLOOKUP(A426, sbti!W:W, sbti!X:X, "")="C","C",""))</f>
        <v/>
      </c>
      <c r="S426" t="str">
        <f>IF(R426="T",_xlfn.XLOOKUP(A426,sbti!W:W,sbti!Y:Y,""),
IF(R426="C",_xlfn.XLOOKUP(A426,sbti!W:W,sbti!Z:Z,""),
""))</f>
        <v/>
      </c>
    </row>
    <row r="427" spans="1:19">
      <c r="A427" t="str">
        <v>New Hope Holding Group</v>
      </c>
      <c r="B427" t="str">
        <f>IF(_xlfn.XLOOKUP(A427, sbti!A:A,sbti!B:B, "")="Targets Set","T",
IF(_xlfn.XLOOKUP(A427, sbti!A:A, sbti!B:B, "")="Committed","C",""))</f>
        <v/>
      </c>
      <c r="C427" t="str">
        <f>IF(OR(B427="T", B427="C"),
    _xlfn.XLOOKUP(A427, sbti!A:A, sbti!C:C, ""),
    ""
)</f>
        <v/>
      </c>
      <c r="D427" t="str">
        <f>IF(_xlfn.XLOOKUP(A427, sbti!A:A,sbti!D:D, "")="Targets Set","T",
IF(_xlfn.XLOOKUP(A427, sbti!A:A, sbti!D:D, "")="Committed","C",""))</f>
        <v/>
      </c>
      <c r="E427" t="str">
        <f>IF(OR(D427="T", D427="C"),
    _xlfn.XLOOKUP(A427, sbti!A:A, sbti!E:E, ""),
    ""
)</f>
        <v/>
      </c>
      <c r="F427" t="str">
        <f>IF(_xlfn.XLOOKUP(A427, sbti!F:F, sbti!G:G, "")="Targets Set","T",
IF(_xlfn.XLOOKUP(A427, sbti!F:F, sbti!G:G, "")="Committed","C",""))</f>
        <v/>
      </c>
      <c r="G427" t="str">
        <f>IF(OR('sbti evolution '!F427="T", 'sbti evolution '!F427="C"),
    _xlfn.XLOOKUP('sbti evolution '!A427, sbti!F:F, sbti!H:H, ""),
    ""
)</f>
        <v/>
      </c>
      <c r="H427" t="str">
        <f>IFERROR(
    IF(INDEX(sbti!J:J, MATCH(A427, sbti!F:F, 0))&lt;&gt;"", "T",
        IF(INDEX(sbti!K:K, MATCH(A427, sbti!F:F, 0))&lt;&gt;"", "C", "")
    ),
"")</f>
        <v/>
      </c>
      <c r="I427" t="str">
        <f>IFERROR(
    IF(INDEX(sbti!J:J, MATCH(A427, sbti!F:F, 0))&lt;&gt;"", INDEX(sbti!J:J, MATCH(A427, sbti!F:F, 0)),
        IF(INDEX(sbti!K:K, MATCH(A427, sbti!F:F, 0))&lt;&gt;"", INDEX(sbti!K:K, MATCH(A427, sbti!F:F, 0)), "")
    ),
"")</f>
        <v/>
      </c>
      <c r="J427" t="str">
        <f>IF(_xlfn.XLOOKUP(A427, sbti!L:L,sbti!M:M, "")="T","T",
IF(_xlfn.XLOOKUP(A427, sbti!L:L, sbti!M:M, "")="C","C",""))</f>
        <v/>
      </c>
      <c r="K427" t="str">
        <f>IF(OR(J427="T", J427="C"),
    _xlfn.XLOOKUP(A427, sbti!L:L,sbti!N:N),
    ""
)</f>
        <v/>
      </c>
      <c r="L427" t="str">
        <f>IF(_xlfn.XLOOKUP(A427, sbti!L:L,sbti!O:O, "")="s","T",
IF(_xlfn.XLOOKUP(A427, sbti!L:L, sbti!O:O, "")="c","C",""))</f>
        <v/>
      </c>
      <c r="M427" t="str">
        <f>IF(L427="T",_xlfn.XLOOKUP(A427,sbti!L:L,sbti!P:P,""),
IF(L427="C",_xlfn.XLOOKUP(A427,sbti!L:L,sbti!Q:Q,""),
""))</f>
        <v/>
      </c>
      <c r="N427" t="str">
        <f>IF(_xlfn.XLOOKUP(A427, sbti!R:R,sbti!S:S, "")="T","T",
IF(_xlfn.XLOOKUP(A427, sbti!R:R, sbti!S:S, "")="C","C",""))</f>
        <v/>
      </c>
      <c r="O427" t="str">
        <f>IF(OR(N427="T", N427="C"),
    _xlfn.XLOOKUP(A427, sbti!R:R,sbti!T:T),
    ""
)</f>
        <v/>
      </c>
      <c r="P427" t="str">
        <f>IFERROR(
    IF(INDEX(sbti!U:U, MATCH(A427, sbti!R:R, 0))&lt;&gt;"", "T",
        IF(INDEX(sbti!V:V, MATCH(A427, sbti!R:R, 0))&lt;&gt;"", "C", "")
    ),
"")</f>
        <v/>
      </c>
      <c r="Q427" t="str">
        <f>IFERROR(
    IF(INDEX(sbti!U:U, MATCH(A427, sbti!R:R, 0))&lt;&gt;"",
       INDEX(sbti!U:U, MATCH(A427, sbti!R:R, 0)),
       IF(INDEX(sbti!V:V, MATCH(A427, sbti!R:R, 0))&lt;&gt;"",
          INDEX(sbti!V:V, MATCH(A427, sbti!R:R, 0)),
          "")
    ),
"")</f>
        <v/>
      </c>
      <c r="R427" t="str">
        <f>IF(_xlfn.XLOOKUP(A427, sbti!W:W,sbti!X:X, "")="T","T",
IF(_xlfn.XLOOKUP(A427, sbti!W:W, sbti!X:X, "")="C","C",""))</f>
        <v/>
      </c>
      <c r="S427" t="str">
        <f>IF(R427="T",_xlfn.XLOOKUP(A427,sbti!W:W,sbti!Y:Y,""),
IF(R427="C",_xlfn.XLOOKUP(A427,sbti!W:W,sbti!Z:Z,""),
""))</f>
        <v/>
      </c>
    </row>
    <row r="428" spans="1:19">
      <c r="A428" t="str">
        <v>China Electronics</v>
      </c>
      <c r="B428" t="str">
        <f>IF(_xlfn.XLOOKUP(A428, sbti!A:A,sbti!B:B, "")="Targets Set","T",
IF(_xlfn.XLOOKUP(A428, sbti!A:A, sbti!B:B, "")="Committed","C",""))</f>
        <v/>
      </c>
      <c r="C428" t="str">
        <f>IF(OR(B428="T", B428="C"),
    _xlfn.XLOOKUP(A428, sbti!A:A, sbti!C:C, ""),
    ""
)</f>
        <v/>
      </c>
      <c r="D428" t="str">
        <f>IF(_xlfn.XLOOKUP(A428, sbti!A:A,sbti!D:D, "")="Targets Set","T",
IF(_xlfn.XLOOKUP(A428, sbti!A:A, sbti!D:D, "")="Committed","C",""))</f>
        <v/>
      </c>
      <c r="E428" t="str">
        <f>IF(OR(D428="T", D428="C"),
    _xlfn.XLOOKUP(A428, sbti!A:A, sbti!E:E, ""),
    ""
)</f>
        <v/>
      </c>
      <c r="F428" t="str">
        <f>IF(_xlfn.XLOOKUP(A428, sbti!F:F, sbti!G:G, "")="Targets Set","T",
IF(_xlfn.XLOOKUP(A428, sbti!F:F, sbti!G:G, "")="Committed","C",""))</f>
        <v/>
      </c>
      <c r="G428" t="str">
        <f>IF(OR('sbti evolution '!F428="T", 'sbti evolution '!F428="C"),
    _xlfn.XLOOKUP('sbti evolution '!A428, sbti!F:F, sbti!H:H, ""),
    ""
)</f>
        <v/>
      </c>
      <c r="H428" t="str">
        <f>IFERROR(
    IF(INDEX(sbti!J:J, MATCH(A428, sbti!F:F, 0))&lt;&gt;"", "T",
        IF(INDEX(sbti!K:K, MATCH(A428, sbti!F:F, 0))&lt;&gt;"", "C", "")
    ),
"")</f>
        <v/>
      </c>
      <c r="I428" t="str">
        <f>IFERROR(
    IF(INDEX(sbti!J:J, MATCH(A428, sbti!F:F, 0))&lt;&gt;"", INDEX(sbti!J:J, MATCH(A428, sbti!F:F, 0)),
        IF(INDEX(sbti!K:K, MATCH(A428, sbti!F:F, 0))&lt;&gt;"", INDEX(sbti!K:K, MATCH(A428, sbti!F:F, 0)), "")
    ),
"")</f>
        <v/>
      </c>
      <c r="J428" t="str">
        <f>IF(_xlfn.XLOOKUP(A428, sbti!L:L,sbti!M:M, "")="T","T",
IF(_xlfn.XLOOKUP(A428, sbti!L:L, sbti!M:M, "")="C","C",""))</f>
        <v/>
      </c>
      <c r="K428" t="str">
        <f>IF(OR(J428="T", J428="C"),
    _xlfn.XLOOKUP(A428, sbti!L:L,sbti!N:N),
    ""
)</f>
        <v/>
      </c>
      <c r="L428" t="str">
        <f>IF(_xlfn.XLOOKUP(A428, sbti!L:L,sbti!O:O, "")="s","T",
IF(_xlfn.XLOOKUP(A428, sbti!L:L, sbti!O:O, "")="c","C",""))</f>
        <v/>
      </c>
      <c r="M428" t="str">
        <f>IF(L428="T",_xlfn.XLOOKUP(A428,sbti!L:L,sbti!P:P,""),
IF(L428="C",_xlfn.XLOOKUP(A428,sbti!L:L,sbti!Q:Q,""),
""))</f>
        <v/>
      </c>
      <c r="N428" t="str">
        <f>IF(_xlfn.XLOOKUP(A428, sbti!R:R,sbti!S:S, "")="T","T",
IF(_xlfn.XLOOKUP(A428, sbti!R:R, sbti!S:S, "")="C","C",""))</f>
        <v/>
      </c>
      <c r="O428" t="str">
        <f>IF(OR(N428="T", N428="C"),
    _xlfn.XLOOKUP(A428, sbti!R:R,sbti!T:T),
    ""
)</f>
        <v/>
      </c>
      <c r="P428" t="str">
        <f>IFERROR(
    IF(INDEX(sbti!U:U, MATCH(A428, sbti!R:R, 0))&lt;&gt;"", "T",
        IF(INDEX(sbti!V:V, MATCH(A428, sbti!R:R, 0))&lt;&gt;"", "C", "")
    ),
"")</f>
        <v/>
      </c>
      <c r="Q428" t="str">
        <f>IFERROR(
    IF(INDEX(sbti!U:U, MATCH(A428, sbti!R:R, 0))&lt;&gt;"",
       INDEX(sbti!U:U, MATCH(A428, sbti!R:R, 0)),
       IF(INDEX(sbti!V:V, MATCH(A428, sbti!R:R, 0))&lt;&gt;"",
          INDEX(sbti!V:V, MATCH(A428, sbti!R:R, 0)),
          "")
    ),
"")</f>
        <v/>
      </c>
      <c r="R428" t="str">
        <f>IF(_xlfn.XLOOKUP(A428, sbti!W:W,sbti!X:X, "")="T","T",
IF(_xlfn.XLOOKUP(A428, sbti!W:W, sbti!X:X, "")="C","C",""))</f>
        <v/>
      </c>
      <c r="S428" t="str">
        <f>IF(R428="T",_xlfn.XLOOKUP(A428,sbti!W:W,sbti!Y:Y,""),
IF(R428="C",_xlfn.XLOOKUP(A428,sbti!W:W,sbti!Z:Z,""),
""))</f>
        <v/>
      </c>
    </row>
    <row r="429" spans="1:19">
      <c r="A429" t="str">
        <v>LG Chem</v>
      </c>
      <c r="B429" t="str">
        <f>IF(_xlfn.XLOOKUP(A429, sbti!A:A,sbti!B:B, "")="Targets Set","T",
IF(_xlfn.XLOOKUP(A429, sbti!A:A, sbti!B:B, "")="Committed","C",""))</f>
        <v/>
      </c>
      <c r="C429" t="str">
        <f>IF(OR(B429="T", B429="C"),
    _xlfn.XLOOKUP(A429, sbti!A:A, sbti!C:C, ""),
    ""
)</f>
        <v/>
      </c>
      <c r="D429" t="str">
        <f>IF(_xlfn.XLOOKUP(A429, sbti!A:A,sbti!D:D, "")="Targets Set","T",
IF(_xlfn.XLOOKUP(A429, sbti!A:A, sbti!D:D, "")="Committed","C",""))</f>
        <v/>
      </c>
      <c r="E429" t="str">
        <f>IF(OR(D429="T", D429="C"),
    _xlfn.XLOOKUP(A429, sbti!A:A, sbti!E:E, ""),
    ""
)</f>
        <v/>
      </c>
      <c r="F429" t="str">
        <f>IF(_xlfn.XLOOKUP(A429, sbti!F:F, sbti!G:G, "")="Targets Set","T",
IF(_xlfn.XLOOKUP(A429, sbti!F:F, sbti!G:G, "")="Committed","C",""))</f>
        <v/>
      </c>
      <c r="G429" t="str">
        <f>IF(OR('sbti evolution '!F429="T", 'sbti evolution '!F429="C"),
    _xlfn.XLOOKUP('sbti evolution '!A429, sbti!F:F, sbti!H:H, ""),
    ""
)</f>
        <v/>
      </c>
      <c r="H429" t="str">
        <f>IFERROR(
    IF(INDEX(sbti!J:J, MATCH(A429, sbti!F:F, 0))&lt;&gt;"", "T",
        IF(INDEX(sbti!K:K, MATCH(A429, sbti!F:F, 0))&lt;&gt;"", "C", "")
    ),
"")</f>
        <v>C</v>
      </c>
      <c r="I429">
        <f>IFERROR(
    IF(INDEX(sbti!J:J, MATCH(A429, sbti!F:F, 0))&lt;&gt;"", INDEX(sbti!J:J, MATCH(A429, sbti!F:F, 0)),
        IF(INDEX(sbti!K:K, MATCH(A429, sbti!F:F, 0))&lt;&gt;"", INDEX(sbti!K:K, MATCH(A429, sbti!F:F, 0)), "")
    ),
"")</f>
        <v>2022</v>
      </c>
      <c r="J429" t="str">
        <f>IF(_xlfn.XLOOKUP(A429, sbti!L:L,sbti!M:M, "")="T","T",
IF(_xlfn.XLOOKUP(A429, sbti!L:L, sbti!M:M, "")="C","C",""))</f>
        <v>C</v>
      </c>
      <c r="K429">
        <f>IF(OR(J429="T", J429="C"),
    _xlfn.XLOOKUP(A429, sbti!L:L,sbti!N:N),
    ""
)</f>
        <v>2030</v>
      </c>
      <c r="L429" t="str">
        <f>IF(_xlfn.XLOOKUP(A429, sbti!L:L,sbti!O:O, "")="s","T",
IF(_xlfn.XLOOKUP(A429, sbti!L:L, sbti!O:O, "")="c","C",""))</f>
        <v>C</v>
      </c>
      <c r="M429">
        <f>IF(L429="T",_xlfn.XLOOKUP(A429,sbti!L:L,sbti!P:P,""),
IF(L429="C",_xlfn.XLOOKUP(A429,sbti!L:L,sbti!Q:Q,""),
""))</f>
        <v>2022</v>
      </c>
      <c r="N429" t="str">
        <f>IF(_xlfn.XLOOKUP(A429, sbti!R:R,sbti!S:S, "")="T","T",
IF(_xlfn.XLOOKUP(A429, sbti!R:R, sbti!S:S, "")="C","C",""))</f>
        <v>C</v>
      </c>
      <c r="O429">
        <f>IF(OR(N429="T", N429="C"),
    _xlfn.XLOOKUP(A429, sbti!R:R,sbti!T:T),
    ""
)</f>
        <v>2030</v>
      </c>
      <c r="P429" t="str">
        <f>IFERROR(
    IF(INDEX(sbti!U:U, MATCH(A429, sbti!R:R, 0))&lt;&gt;"", "T",
        IF(INDEX(sbti!V:V, MATCH(A429, sbti!R:R, 0))&lt;&gt;"", "C", "")
    ),
"")</f>
        <v/>
      </c>
      <c r="Q429" t="str">
        <f>IFERROR(
    IF(INDEX(sbti!U:U, MATCH(A429, sbti!R:R, 0))&lt;&gt;"",
       INDEX(sbti!U:U, MATCH(A429, sbti!R:R, 0)),
       IF(INDEX(sbti!V:V, MATCH(A429, sbti!R:R, 0))&lt;&gt;"",
          INDEX(sbti!V:V, MATCH(A429, sbti!R:R, 0)),
          "")
    ),
"")</f>
        <v/>
      </c>
      <c r="R429" t="str">
        <f>IF(_xlfn.XLOOKUP(A429, sbti!W:W,sbti!X:X, "")="T","T",
IF(_xlfn.XLOOKUP(A429, sbti!W:W, sbti!X:X, "")="C","C",""))</f>
        <v/>
      </c>
      <c r="S429" t="str">
        <f>IF(R429="T",_xlfn.XLOOKUP(A429,sbti!W:W,sbti!Y:Y,""),
IF(R429="C",_xlfn.XLOOKUP(A429,sbti!W:W,sbti!Z:Z,""),
""))</f>
        <v/>
      </c>
    </row>
    <row r="430" spans="1:19">
      <c r="A430" t="str">
        <v>SAP</v>
      </c>
      <c r="B430" t="str">
        <f>IF(_xlfn.XLOOKUP(A430, sbti!A:A,sbti!B:B, "")="Targets Set","T",
IF(_xlfn.XLOOKUP(A430, sbti!A:A, sbti!B:B, "")="Committed","C",""))</f>
        <v>T</v>
      </c>
      <c r="C430">
        <f>IF(OR(B430="T", B430="C"),
    _xlfn.XLOOKUP(A430, sbti!A:A, sbti!C:C, ""),
    ""
)</f>
        <v>2030</v>
      </c>
      <c r="D430" t="str">
        <f>IF(_xlfn.XLOOKUP(A430, sbti!A:A,sbti!D:D, "")="Targets Set","T",
IF(_xlfn.XLOOKUP(A430, sbti!A:A, sbti!D:D, "")="Committed","C",""))</f>
        <v>T</v>
      </c>
      <c r="E430">
        <f>IF(OR(D430="T", D430="C"),
    _xlfn.XLOOKUP(A430, sbti!A:A, sbti!E:E, ""),
    ""
)</f>
        <v>2030</v>
      </c>
      <c r="F430" t="str">
        <f>IF(_xlfn.XLOOKUP(A430, sbti!F:F, sbti!G:G, "")="Targets Set","T",
IF(_xlfn.XLOOKUP(A430, sbti!F:F, sbti!G:G, "")="Committed","C",""))</f>
        <v>T</v>
      </c>
      <c r="G430">
        <f>IF(OR('sbti evolution '!F430="T", 'sbti evolution '!F430="C"),
    _xlfn.XLOOKUP('sbti evolution '!A430, sbti!F:F, sbti!H:H, ""),
    ""
)</f>
        <v>2025</v>
      </c>
      <c r="H430" t="str">
        <f>IFERROR(
    IF(INDEX(sbti!J:J, MATCH(A430, sbti!F:F, 0))&lt;&gt;"", "T",
        IF(INDEX(sbti!K:K, MATCH(A430, sbti!F:F, 0))&lt;&gt;"", "C", "")
    ),
"")</f>
        <v>C</v>
      </c>
      <c r="I430">
        <f>IFERROR(
    IF(INDEX(sbti!J:J, MATCH(A430, sbti!F:F, 0))&lt;&gt;"", INDEX(sbti!J:J, MATCH(A430, sbti!F:F, 0)),
        IF(INDEX(sbti!K:K, MATCH(A430, sbti!F:F, 0))&lt;&gt;"", INDEX(sbti!K:K, MATCH(A430, sbti!F:F, 0)), "")
    ),
"")</f>
        <v>2019</v>
      </c>
      <c r="J430" t="str">
        <f>IF(_xlfn.XLOOKUP(A430, sbti!L:L,sbti!M:M, "")="T","T",
IF(_xlfn.XLOOKUP(A430, sbti!L:L, sbti!M:M, "")="C","C",""))</f>
        <v>T</v>
      </c>
      <c r="K430">
        <f>IF(OR(J430="T", J430="C"),
    _xlfn.XLOOKUP(A430, sbti!L:L,sbti!N:N),
    ""
)</f>
        <v>2025</v>
      </c>
      <c r="L430" t="str">
        <f>IF(_xlfn.XLOOKUP(A430, sbti!L:L,sbti!O:O, "")="s","T",
IF(_xlfn.XLOOKUP(A430, sbti!L:L, sbti!O:O, "")="c","C",""))</f>
        <v/>
      </c>
      <c r="M430" t="str">
        <f>IF(L430="T",_xlfn.XLOOKUP(A430,sbti!L:L,sbti!P:P,""),
IF(L430="C",_xlfn.XLOOKUP(A430,sbti!L:L,sbti!Q:Q,""),
""))</f>
        <v/>
      </c>
      <c r="N430" t="str">
        <f>IF(_xlfn.XLOOKUP(A430, sbti!R:R,sbti!S:S, "")="T","T",
IF(_xlfn.XLOOKUP(A430, sbti!R:R, sbti!S:S, "")="C","C",""))</f>
        <v>T</v>
      </c>
      <c r="O430">
        <f>IF(OR(N430="T", N430="C"),
    _xlfn.XLOOKUP(A430, sbti!R:R,sbti!T:T),
    ""
)</f>
        <v>2025</v>
      </c>
      <c r="P430" t="str">
        <f>IFERROR(
    IF(INDEX(sbti!U:U, MATCH(A430, sbti!R:R, 0))&lt;&gt;"", "T",
        IF(INDEX(sbti!V:V, MATCH(A430, sbti!R:R, 0))&lt;&gt;"", "C", "")
    ),
"")</f>
        <v>C</v>
      </c>
      <c r="Q430">
        <f>IFERROR(
    IF(INDEX(sbti!U:U, MATCH(A430, sbti!R:R, 0))&lt;&gt;"",
       INDEX(sbti!U:U, MATCH(A430, sbti!R:R, 0)),
       IF(INDEX(sbti!V:V, MATCH(A430, sbti!R:R, 0))&lt;&gt;"",
          INDEX(sbti!V:V, MATCH(A430, sbti!R:R, 0)),
          "")
    ),
"")</f>
        <v>2030</v>
      </c>
      <c r="R430" t="str">
        <f>IF(_xlfn.XLOOKUP(A430, sbti!W:W,sbti!X:X, "")="T","T",
IF(_xlfn.XLOOKUP(A430, sbti!W:W, sbti!X:X, "")="C","C",""))</f>
        <v>T</v>
      </c>
      <c r="S430">
        <f>IF(R430="T",_xlfn.XLOOKUP(A430,sbti!W:W,sbti!Y:Y,""),
IF(R430="C",_xlfn.XLOOKUP(A430,sbti!W:W,sbti!Z:Z,""),
""))</f>
        <v>2025</v>
      </c>
    </row>
    <row r="431" spans="1:19">
      <c r="A431" t="str">
        <v>Migros Group</v>
      </c>
      <c r="B431" t="str">
        <f>IF(_xlfn.XLOOKUP(A431, sbti!A:A,sbti!B:B, "")="Targets Set","T",
IF(_xlfn.XLOOKUP(A431, sbti!A:A, sbti!B:B, "")="Committed","C",""))</f>
        <v>T</v>
      </c>
      <c r="C431">
        <f>IF(OR(B431="T", B431="C"),
    _xlfn.XLOOKUP(A431, sbti!A:A, sbti!C:C, ""),
    ""
)</f>
        <v>2030</v>
      </c>
      <c r="D431" t="str">
        <f>IF(_xlfn.XLOOKUP(A431, sbti!A:A,sbti!D:D, "")="Targets Set","T",
IF(_xlfn.XLOOKUP(A431, sbti!A:A, sbti!D:D, "")="Committed","C",""))</f>
        <v>T</v>
      </c>
      <c r="E431">
        <f>IF(OR(D431="T", D431="C"),
    _xlfn.XLOOKUP(A431, sbti!A:A, sbti!E:E, ""),
    ""
)</f>
        <v>2050</v>
      </c>
      <c r="F431" t="str">
        <f>IF(_xlfn.XLOOKUP(A431, sbti!F:F, sbti!G:G, "")="Targets Set","T",
IF(_xlfn.XLOOKUP(A431, sbti!F:F, sbti!G:G, "")="Committed","C",""))</f>
        <v>T</v>
      </c>
      <c r="G431">
        <f>IF(OR('sbti evolution '!F431="T", 'sbti evolution '!F431="C"),
    _xlfn.XLOOKUP('sbti evolution '!A431, sbti!F:F, sbti!H:H, ""),
    ""
)</f>
        <v>2030</v>
      </c>
      <c r="H431" t="str">
        <f>IFERROR(
    IF(INDEX(sbti!J:J, MATCH(A431, sbti!F:F, 0))&lt;&gt;"", "T",
        IF(INDEX(sbti!K:K, MATCH(A431, sbti!F:F, 0))&lt;&gt;"", "C", "")
    ),
"")</f>
        <v>C</v>
      </c>
      <c r="I431">
        <f>IFERROR(
    IF(INDEX(sbti!J:J, MATCH(A431, sbti!F:F, 0))&lt;&gt;"", INDEX(sbti!J:J, MATCH(A431, sbti!F:F, 0)),
        IF(INDEX(sbti!K:K, MATCH(A431, sbti!F:F, 0))&lt;&gt;"", INDEX(sbti!K:K, MATCH(A431, sbti!F:F, 0)), "")
    ),
"")</f>
        <v>2022</v>
      </c>
      <c r="J431" t="str">
        <f>IF(_xlfn.XLOOKUP(A431, sbti!L:L,sbti!M:M, "")="T","T",
IF(_xlfn.XLOOKUP(A431, sbti!L:L, sbti!M:M, "")="C","C",""))</f>
        <v>T</v>
      </c>
      <c r="K431">
        <f>IF(OR(J431="T", J431="C"),
    _xlfn.XLOOKUP(A431, sbti!L:L,sbti!N:N),
    ""
)</f>
        <v>2030</v>
      </c>
      <c r="L431" t="str">
        <f>IF(_xlfn.XLOOKUP(A431, sbti!L:L,sbti!O:O, "")="s","T",
IF(_xlfn.XLOOKUP(A431, sbti!L:L, sbti!O:O, "")="c","C",""))</f>
        <v>C</v>
      </c>
      <c r="M431">
        <f>IF(L431="T",_xlfn.XLOOKUP(A431,sbti!L:L,sbti!P:P,""),
IF(L431="C",_xlfn.XLOOKUP(A431,sbti!L:L,sbti!Q:Q,""),
""))</f>
        <v>2022</v>
      </c>
      <c r="N431" t="str">
        <f>IF(_xlfn.XLOOKUP(A431, sbti!R:R,sbti!S:S, "")="T","T",
IF(_xlfn.XLOOKUP(A431, sbti!R:R, sbti!S:S, "")="C","C",""))</f>
        <v>T</v>
      </c>
      <c r="O431">
        <f>IF(OR(N431="T", N431="C"),
    _xlfn.XLOOKUP(A431, sbti!R:R,sbti!T:T),
    ""
)</f>
        <v>2030</v>
      </c>
      <c r="P431" t="str">
        <f>IFERROR(
    IF(INDEX(sbti!U:U, MATCH(A431, sbti!R:R, 0))&lt;&gt;"", "T",
        IF(INDEX(sbti!V:V, MATCH(A431, sbti!R:R, 0))&lt;&gt;"", "C", "")
    ),
"")</f>
        <v>C</v>
      </c>
      <c r="Q431">
        <f>IFERROR(
    IF(INDEX(sbti!U:U, MATCH(A431, sbti!R:R, 0))&lt;&gt;"",
       INDEX(sbti!U:U, MATCH(A431, sbti!R:R, 0)),
       IF(INDEX(sbti!V:V, MATCH(A431, sbti!R:R, 0))&lt;&gt;"",
          INDEX(sbti!V:V, MATCH(A431, sbti!R:R, 0)),
          "")
    ),
"")</f>
        <v>2030</v>
      </c>
      <c r="R431" t="str">
        <f>IF(_xlfn.XLOOKUP(A431, sbti!W:W,sbti!X:X, "")="T","T",
IF(_xlfn.XLOOKUP(A431, sbti!W:W, sbti!X:X, "")="C","C",""))</f>
        <v>C</v>
      </c>
      <c r="S431">
        <f>IF(R431="T",_xlfn.XLOOKUP(A431,sbti!W:W,sbti!Y:Y,""),
IF(R431="C",_xlfn.XLOOKUP(A431,sbti!W:W,sbti!Z:Z,""),
""))</f>
        <v>2020</v>
      </c>
    </row>
    <row r="432" spans="1:19">
      <c r="A432" t="str">
        <v>Meiji Yasuda Life Insurance</v>
      </c>
      <c r="B432" t="str">
        <f>IF(_xlfn.XLOOKUP(A432, sbti!A:A,sbti!B:B, "")="Targets Set","T",
IF(_xlfn.XLOOKUP(A432, sbti!A:A, sbti!B:B, "")="Committed","C",""))</f>
        <v/>
      </c>
      <c r="C432" t="str">
        <f>IF(OR(B432="T", B432="C"),
    _xlfn.XLOOKUP(A432, sbti!A:A, sbti!C:C, ""),
    ""
)</f>
        <v/>
      </c>
      <c r="D432" t="str">
        <f>IF(_xlfn.XLOOKUP(A432, sbti!A:A,sbti!D:D, "")="Targets Set","T",
IF(_xlfn.XLOOKUP(A432, sbti!A:A, sbti!D:D, "")="Committed","C",""))</f>
        <v/>
      </c>
      <c r="E432" t="str">
        <f>IF(OR(D432="T", D432="C"),
    _xlfn.XLOOKUP(A432, sbti!A:A, sbti!E:E, ""),
    ""
)</f>
        <v/>
      </c>
      <c r="F432" t="str">
        <f>IF(_xlfn.XLOOKUP(A432, sbti!F:F, sbti!G:G, "")="Targets Set","T",
IF(_xlfn.XLOOKUP(A432, sbti!F:F, sbti!G:G, "")="Committed","C",""))</f>
        <v/>
      </c>
      <c r="G432" t="str">
        <f>IF(OR('sbti evolution '!F432="T", 'sbti evolution '!F432="C"),
    _xlfn.XLOOKUP('sbti evolution '!A432, sbti!F:F, sbti!H:H, ""),
    ""
)</f>
        <v/>
      </c>
      <c r="H432" t="str">
        <f>IFERROR(
    IF(INDEX(sbti!J:J, MATCH(A432, sbti!F:F, 0))&lt;&gt;"", "T",
        IF(INDEX(sbti!K:K, MATCH(A432, sbti!F:F, 0))&lt;&gt;"", "C", "")
    ),
"")</f>
        <v/>
      </c>
      <c r="I432" t="str">
        <f>IFERROR(
    IF(INDEX(sbti!J:J, MATCH(A432, sbti!F:F, 0))&lt;&gt;"", INDEX(sbti!J:J, MATCH(A432, sbti!F:F, 0)),
        IF(INDEX(sbti!K:K, MATCH(A432, sbti!F:F, 0))&lt;&gt;"", INDEX(sbti!K:K, MATCH(A432, sbti!F:F, 0)), "")
    ),
"")</f>
        <v/>
      </c>
      <c r="J432" t="str">
        <f>IF(_xlfn.XLOOKUP(A432, sbti!L:L,sbti!M:M, "")="T","T",
IF(_xlfn.XLOOKUP(A432, sbti!L:L, sbti!M:M, "")="C","C",""))</f>
        <v/>
      </c>
      <c r="K432" t="str">
        <f>IF(OR(J432="T", J432="C"),
    _xlfn.XLOOKUP(A432, sbti!L:L,sbti!N:N),
    ""
)</f>
        <v/>
      </c>
      <c r="L432" t="str">
        <f>IF(_xlfn.XLOOKUP(A432, sbti!L:L,sbti!O:O, "")="s","T",
IF(_xlfn.XLOOKUP(A432, sbti!L:L, sbti!O:O, "")="c","C",""))</f>
        <v/>
      </c>
      <c r="M432" t="str">
        <f>IF(L432="T",_xlfn.XLOOKUP(A432,sbti!L:L,sbti!P:P,""),
IF(L432="C",_xlfn.XLOOKUP(A432,sbti!L:L,sbti!Q:Q,""),
""))</f>
        <v/>
      </c>
      <c r="N432" t="str">
        <f>IF(_xlfn.XLOOKUP(A432, sbti!R:R,sbti!S:S, "")="T","T",
IF(_xlfn.XLOOKUP(A432, sbti!R:R, sbti!S:S, "")="C","C",""))</f>
        <v/>
      </c>
      <c r="O432" t="str">
        <f>IF(OR(N432="T", N432="C"),
    _xlfn.XLOOKUP(A432, sbti!R:R,sbti!T:T),
    ""
)</f>
        <v/>
      </c>
      <c r="P432" t="str">
        <f>IFERROR(
    IF(INDEX(sbti!U:U, MATCH(A432, sbti!R:R, 0))&lt;&gt;"", "T",
        IF(INDEX(sbti!V:V, MATCH(A432, sbti!R:R, 0))&lt;&gt;"", "C", "")
    ),
"")</f>
        <v/>
      </c>
      <c r="Q432" t="str">
        <f>IFERROR(
    IF(INDEX(sbti!U:U, MATCH(A432, sbti!R:R, 0))&lt;&gt;"",
       INDEX(sbti!U:U, MATCH(A432, sbti!R:R, 0)),
       IF(INDEX(sbti!V:V, MATCH(A432, sbti!R:R, 0))&lt;&gt;"",
          INDEX(sbti!V:V, MATCH(A432, sbti!R:R, 0)),
          "")
    ),
"")</f>
        <v/>
      </c>
      <c r="R432" t="str">
        <f>IF(_xlfn.XLOOKUP(A432, sbti!W:W,sbti!X:X, "")="T","T",
IF(_xlfn.XLOOKUP(A432, sbti!W:W, sbti!X:X, "")="C","C",""))</f>
        <v/>
      </c>
      <c r="S432" t="str">
        <f>IF(R432="T",_xlfn.XLOOKUP(A432,sbti!W:W,sbti!Y:Y,""),
IF(R432="C",_xlfn.XLOOKUP(A432,sbti!W:W,sbti!Z:Z,""),
""))</f>
        <v/>
      </c>
    </row>
    <row r="433" spans="1:19">
      <c r="A433" t="str">
        <v>D.R. Horton</v>
      </c>
      <c r="B433" t="str">
        <f>IF(_xlfn.XLOOKUP(A433, sbti!A:A,sbti!B:B, "")="Targets Set","T",
IF(_xlfn.XLOOKUP(A433, sbti!A:A, sbti!B:B, "")="Committed","C",""))</f>
        <v/>
      </c>
      <c r="C433" t="str">
        <f>IF(OR(B433="T", B433="C"),
    _xlfn.XLOOKUP(A433, sbti!A:A, sbti!C:C, ""),
    ""
)</f>
        <v/>
      </c>
      <c r="D433" t="str">
        <f>IF(_xlfn.XLOOKUP(A433, sbti!A:A,sbti!D:D, "")="Targets Set","T",
IF(_xlfn.XLOOKUP(A433, sbti!A:A, sbti!D:D, "")="Committed","C",""))</f>
        <v/>
      </c>
      <c r="E433" t="str">
        <f>IF(OR(D433="T", D433="C"),
    _xlfn.XLOOKUP(A433, sbti!A:A, sbti!E:E, ""),
    ""
)</f>
        <v/>
      </c>
      <c r="F433" t="str">
        <f>IF(_xlfn.XLOOKUP(A433, sbti!F:F, sbti!G:G, "")="Targets Set","T",
IF(_xlfn.XLOOKUP(A433, sbti!F:F, sbti!G:G, "")="Committed","C",""))</f>
        <v/>
      </c>
      <c r="G433" t="str">
        <f>IF(OR('sbti evolution '!F433="T", 'sbti evolution '!F433="C"),
    _xlfn.XLOOKUP('sbti evolution '!A433, sbti!F:F, sbti!H:H, ""),
    ""
)</f>
        <v/>
      </c>
      <c r="H433" t="str">
        <f>IFERROR(
    IF(INDEX(sbti!J:J, MATCH(A433, sbti!F:F, 0))&lt;&gt;"", "T",
        IF(INDEX(sbti!K:K, MATCH(A433, sbti!F:F, 0))&lt;&gt;"", "C", "")
    ),
"")</f>
        <v/>
      </c>
      <c r="I433" t="str">
        <f>IFERROR(
    IF(INDEX(sbti!J:J, MATCH(A433, sbti!F:F, 0))&lt;&gt;"", INDEX(sbti!J:J, MATCH(A433, sbti!F:F, 0)),
        IF(INDEX(sbti!K:K, MATCH(A433, sbti!F:F, 0))&lt;&gt;"", INDEX(sbti!K:K, MATCH(A433, sbti!F:F, 0)), "")
    ),
"")</f>
        <v/>
      </c>
      <c r="J433" t="str">
        <f>IF(_xlfn.XLOOKUP(A433, sbti!L:L,sbti!M:M, "")="T","T",
IF(_xlfn.XLOOKUP(A433, sbti!L:L, sbti!M:M, "")="C","C",""))</f>
        <v/>
      </c>
      <c r="K433" t="str">
        <f>IF(OR(J433="T", J433="C"),
    _xlfn.XLOOKUP(A433, sbti!L:L,sbti!N:N),
    ""
)</f>
        <v/>
      </c>
      <c r="L433" t="str">
        <f>IF(_xlfn.XLOOKUP(A433, sbti!L:L,sbti!O:O, "")="s","T",
IF(_xlfn.XLOOKUP(A433, sbti!L:L, sbti!O:O, "")="c","C",""))</f>
        <v/>
      </c>
      <c r="M433" t="str">
        <f>IF(L433="T",_xlfn.XLOOKUP(A433,sbti!L:L,sbti!P:P,""),
IF(L433="C",_xlfn.XLOOKUP(A433,sbti!L:L,sbti!Q:Q,""),
""))</f>
        <v/>
      </c>
      <c r="N433" t="str">
        <f>IF(_xlfn.XLOOKUP(A433, sbti!R:R,sbti!S:S, "")="T","T",
IF(_xlfn.XLOOKUP(A433, sbti!R:R, sbti!S:S, "")="C","C",""))</f>
        <v/>
      </c>
      <c r="O433" t="str">
        <f>IF(OR(N433="T", N433="C"),
    _xlfn.XLOOKUP(A433, sbti!R:R,sbti!T:T),
    ""
)</f>
        <v/>
      </c>
      <c r="P433" t="str">
        <f>IFERROR(
    IF(INDEX(sbti!U:U, MATCH(A433, sbti!R:R, 0))&lt;&gt;"", "T",
        IF(INDEX(sbti!V:V, MATCH(A433, sbti!R:R, 0))&lt;&gt;"", "C", "")
    ),
"")</f>
        <v/>
      </c>
      <c r="Q433" t="str">
        <f>IFERROR(
    IF(INDEX(sbti!U:U, MATCH(A433, sbti!R:R, 0))&lt;&gt;"",
       INDEX(sbti!U:U, MATCH(A433, sbti!R:R, 0)),
       IF(INDEX(sbti!V:V, MATCH(A433, sbti!R:R, 0))&lt;&gt;"",
          INDEX(sbti!V:V, MATCH(A433, sbti!R:R, 0)),
          "")
    ),
"")</f>
        <v/>
      </c>
      <c r="R433" t="str">
        <f>IF(_xlfn.XLOOKUP(A433, sbti!W:W,sbti!X:X, "")="T","T",
IF(_xlfn.XLOOKUP(A433, sbti!W:W, sbti!X:X, "")="C","C",""))</f>
        <v/>
      </c>
      <c r="S433" t="str">
        <f>IF(R433="T",_xlfn.XLOOKUP(A433,sbti!W:W,sbti!Y:Y,""),
IF(R433="C",_xlfn.XLOOKUP(A433,sbti!W:W,sbti!Z:Z,""),
""))</f>
        <v/>
      </c>
    </row>
    <row r="434" spans="1:19">
      <c r="A434" t="str">
        <v>OMV Group</v>
      </c>
      <c r="B434" t="str">
        <f>IF(_xlfn.XLOOKUP(A434, sbti!A:A,sbti!B:B, "")="Targets Set","T",
IF(_xlfn.XLOOKUP(A434, sbti!A:A, sbti!B:B, "")="Committed","C",""))</f>
        <v/>
      </c>
      <c r="C434" t="str">
        <f>IF(OR(B434="T", B434="C"),
    _xlfn.XLOOKUP(A434, sbti!A:A, sbti!C:C, ""),
    ""
)</f>
        <v/>
      </c>
      <c r="D434" t="str">
        <f>IF(_xlfn.XLOOKUP(A434, sbti!A:A,sbti!D:D, "")="Targets Set","T",
IF(_xlfn.XLOOKUP(A434, sbti!A:A, sbti!D:D, "")="Committed","C",""))</f>
        <v/>
      </c>
      <c r="E434" t="str">
        <f>IF(OR(D434="T", D434="C"),
    _xlfn.XLOOKUP(A434, sbti!A:A, sbti!E:E, ""),
    ""
)</f>
        <v/>
      </c>
      <c r="F434" t="str">
        <f>IF(_xlfn.XLOOKUP(A434, sbti!F:F, sbti!G:G, "")="Targets Set","T",
IF(_xlfn.XLOOKUP(A434, sbti!F:F, sbti!G:G, "")="Committed","C",""))</f>
        <v/>
      </c>
      <c r="G434" t="str">
        <f>IF(OR('sbti evolution '!F434="T", 'sbti evolution '!F434="C"),
    _xlfn.XLOOKUP('sbti evolution '!A434, sbti!F:F, sbti!H:H, ""),
    ""
)</f>
        <v/>
      </c>
      <c r="H434" t="str">
        <f>IFERROR(
    IF(INDEX(sbti!J:J, MATCH(A434, sbti!F:F, 0))&lt;&gt;"", "T",
        IF(INDEX(sbti!K:K, MATCH(A434, sbti!F:F, 0))&lt;&gt;"", "C", "")
    ),
"")</f>
        <v/>
      </c>
      <c r="I434" t="str">
        <f>IFERROR(
    IF(INDEX(sbti!J:J, MATCH(A434, sbti!F:F, 0))&lt;&gt;"", INDEX(sbti!J:J, MATCH(A434, sbti!F:F, 0)),
        IF(INDEX(sbti!K:K, MATCH(A434, sbti!F:F, 0))&lt;&gt;"", INDEX(sbti!K:K, MATCH(A434, sbti!F:F, 0)), "")
    ),
"")</f>
        <v/>
      </c>
      <c r="J434" t="str">
        <f>IF(_xlfn.XLOOKUP(A434, sbti!L:L,sbti!M:M, "")="T","T",
IF(_xlfn.XLOOKUP(A434, sbti!L:L, sbti!M:M, "")="C","C",""))</f>
        <v/>
      </c>
      <c r="K434" t="str">
        <f>IF(OR(J434="T", J434="C"),
    _xlfn.XLOOKUP(A434, sbti!L:L,sbti!N:N),
    ""
)</f>
        <v/>
      </c>
      <c r="L434" t="str">
        <f>IF(_xlfn.XLOOKUP(A434, sbti!L:L,sbti!O:O, "")="s","T",
IF(_xlfn.XLOOKUP(A434, sbti!L:L, sbti!O:O, "")="c","C",""))</f>
        <v/>
      </c>
      <c r="M434" t="str">
        <f>IF(L434="T",_xlfn.XLOOKUP(A434,sbti!L:L,sbti!P:P,""),
IF(L434="C",_xlfn.XLOOKUP(A434,sbti!L:L,sbti!Q:Q,""),
""))</f>
        <v/>
      </c>
      <c r="N434" t="str">
        <f>IF(_xlfn.XLOOKUP(A434, sbti!R:R,sbti!S:S, "")="T","T",
IF(_xlfn.XLOOKUP(A434, sbti!R:R, sbti!S:S, "")="C","C",""))</f>
        <v/>
      </c>
      <c r="O434" t="str">
        <f>IF(OR(N434="T", N434="C"),
    _xlfn.XLOOKUP(A434, sbti!R:R,sbti!T:T),
    ""
)</f>
        <v/>
      </c>
      <c r="P434" t="str">
        <f>IFERROR(
    IF(INDEX(sbti!U:U, MATCH(A434, sbti!R:R, 0))&lt;&gt;"", "T",
        IF(INDEX(sbti!V:V, MATCH(A434, sbti!R:R, 0))&lt;&gt;"", "C", "")
    ),
"")</f>
        <v>C</v>
      </c>
      <c r="Q434">
        <f>IFERROR(
    IF(INDEX(sbti!U:U, MATCH(A434, sbti!R:R, 0))&lt;&gt;"",
       INDEX(sbti!U:U, MATCH(A434, sbti!R:R, 0)),
       IF(INDEX(sbti!V:V, MATCH(A434, sbti!R:R, 0))&lt;&gt;"",
          INDEX(sbti!V:V, MATCH(A434, sbti!R:R, 0)),
          "")
    ),
"")</f>
        <v>2030</v>
      </c>
      <c r="R434" t="str">
        <f>IF(_xlfn.XLOOKUP(A434, sbti!W:W,sbti!X:X, "")="T","T",
IF(_xlfn.XLOOKUP(A434, sbti!W:W, sbti!X:X, "")="C","C",""))</f>
        <v/>
      </c>
      <c r="S434" t="str">
        <f>IF(R434="T",_xlfn.XLOOKUP(A434,sbti!W:W,sbti!Y:Y,""),
IF(R434="C",_xlfn.XLOOKUP(A434,sbti!W:W,sbti!Z:Z,""),
""))</f>
        <v/>
      </c>
    </row>
    <row r="435" spans="1:19">
      <c r="A435" t="str">
        <v>Lithia Motors</v>
      </c>
      <c r="B435" t="str">
        <f>IF(_xlfn.XLOOKUP(A435, sbti!A:A,sbti!B:B, "")="Targets Set","T",
IF(_xlfn.XLOOKUP(A435, sbti!A:A, sbti!B:B, "")="Committed","C",""))</f>
        <v/>
      </c>
      <c r="C435" t="str">
        <f>IF(OR(B435="T", B435="C"),
    _xlfn.XLOOKUP(A435, sbti!A:A, sbti!C:C, ""),
    ""
)</f>
        <v/>
      </c>
      <c r="D435" t="str">
        <f>IF(_xlfn.XLOOKUP(A435, sbti!A:A,sbti!D:D, "")="Targets Set","T",
IF(_xlfn.XLOOKUP(A435, sbti!A:A, sbti!D:D, "")="Committed","C",""))</f>
        <v/>
      </c>
      <c r="E435" t="str">
        <f>IF(OR(D435="T", D435="C"),
    _xlfn.XLOOKUP(A435, sbti!A:A, sbti!E:E, ""),
    ""
)</f>
        <v/>
      </c>
      <c r="F435" t="str">
        <f>IF(_xlfn.XLOOKUP(A435, sbti!F:F, sbti!G:G, "")="Targets Set","T",
IF(_xlfn.XLOOKUP(A435, sbti!F:F, sbti!G:G, "")="Committed","C",""))</f>
        <v/>
      </c>
      <c r="G435" t="str">
        <f>IF(OR('sbti evolution '!F435="T", 'sbti evolution '!F435="C"),
    _xlfn.XLOOKUP('sbti evolution '!A435, sbti!F:F, sbti!H:H, ""),
    ""
)</f>
        <v/>
      </c>
      <c r="H435" t="str">
        <f>IFERROR(
    IF(INDEX(sbti!J:J, MATCH(A435, sbti!F:F, 0))&lt;&gt;"", "T",
        IF(INDEX(sbti!K:K, MATCH(A435, sbti!F:F, 0))&lt;&gt;"", "C", "")
    ),
"")</f>
        <v/>
      </c>
      <c r="I435" t="str">
        <f>IFERROR(
    IF(INDEX(sbti!J:J, MATCH(A435, sbti!F:F, 0))&lt;&gt;"", INDEX(sbti!J:J, MATCH(A435, sbti!F:F, 0)),
        IF(INDEX(sbti!K:K, MATCH(A435, sbti!F:F, 0))&lt;&gt;"", INDEX(sbti!K:K, MATCH(A435, sbti!F:F, 0)), "")
    ),
"")</f>
        <v/>
      </c>
      <c r="J435" t="str">
        <f>IF(_xlfn.XLOOKUP(A435, sbti!L:L,sbti!M:M, "")="T","T",
IF(_xlfn.XLOOKUP(A435, sbti!L:L, sbti!M:M, "")="C","C",""))</f>
        <v/>
      </c>
      <c r="K435" t="str">
        <f>IF(OR(J435="T", J435="C"),
    _xlfn.XLOOKUP(A435, sbti!L:L,sbti!N:N),
    ""
)</f>
        <v/>
      </c>
      <c r="L435" t="str">
        <f>IF(_xlfn.XLOOKUP(A435, sbti!L:L,sbti!O:O, "")="s","T",
IF(_xlfn.XLOOKUP(A435, sbti!L:L, sbti!O:O, "")="c","C",""))</f>
        <v/>
      </c>
      <c r="M435" t="str">
        <f>IF(L435="T",_xlfn.XLOOKUP(A435,sbti!L:L,sbti!P:P,""),
IF(L435="C",_xlfn.XLOOKUP(A435,sbti!L:L,sbti!Q:Q,""),
""))</f>
        <v/>
      </c>
      <c r="N435" t="str">
        <f>IF(_xlfn.XLOOKUP(A435, sbti!R:R,sbti!S:S, "")="T","T",
IF(_xlfn.XLOOKUP(A435, sbti!R:R, sbti!S:S, "")="C","C",""))</f>
        <v/>
      </c>
      <c r="O435" t="str">
        <f>IF(OR(N435="T", N435="C"),
    _xlfn.XLOOKUP(A435, sbti!R:R,sbti!T:T),
    ""
)</f>
        <v/>
      </c>
      <c r="P435" t="str">
        <f>IFERROR(
    IF(INDEX(sbti!U:U, MATCH(A435, sbti!R:R, 0))&lt;&gt;"", "T",
        IF(INDEX(sbti!V:V, MATCH(A435, sbti!R:R, 0))&lt;&gt;"", "C", "")
    ),
"")</f>
        <v/>
      </c>
      <c r="Q435" t="str">
        <f>IFERROR(
    IF(INDEX(sbti!U:U, MATCH(A435, sbti!R:R, 0))&lt;&gt;"",
       INDEX(sbti!U:U, MATCH(A435, sbti!R:R, 0)),
       IF(INDEX(sbti!V:V, MATCH(A435, sbti!R:R, 0))&lt;&gt;"",
          INDEX(sbti!V:V, MATCH(A435, sbti!R:R, 0)),
          "")
    ),
"")</f>
        <v/>
      </c>
      <c r="R435" t="str">
        <f>IF(_xlfn.XLOOKUP(A435, sbti!W:W,sbti!X:X, "")="T","T",
IF(_xlfn.XLOOKUP(A435, sbti!W:W, sbti!X:X, "")="C","C",""))</f>
        <v/>
      </c>
      <c r="S435" t="str">
        <f>IF(R435="T",_xlfn.XLOOKUP(A435,sbti!W:W,sbti!Y:Y,""),
IF(R435="C",_xlfn.XLOOKUP(A435,sbti!W:W,sbti!Z:Z,""),
""))</f>
        <v/>
      </c>
    </row>
    <row r="436" spans="1:19">
      <c r="A436" t="str">
        <v>CFE</v>
      </c>
      <c r="B436" t="str">
        <f>IF(_xlfn.XLOOKUP(A436, sbti!A:A,sbti!B:B, "")="Targets Set","T",
IF(_xlfn.XLOOKUP(A436, sbti!A:A, sbti!B:B, "")="Committed","C",""))</f>
        <v/>
      </c>
      <c r="C436" t="str">
        <f>IF(OR(B436="T", B436="C"),
    _xlfn.XLOOKUP(A436, sbti!A:A, sbti!C:C, ""),
    ""
)</f>
        <v/>
      </c>
      <c r="D436" t="str">
        <f>IF(_xlfn.XLOOKUP(A436, sbti!A:A,sbti!D:D, "")="Targets Set","T",
IF(_xlfn.XLOOKUP(A436, sbti!A:A, sbti!D:D, "")="Committed","C",""))</f>
        <v/>
      </c>
      <c r="E436" t="str">
        <f>IF(OR(D436="T", D436="C"),
    _xlfn.XLOOKUP(A436, sbti!A:A, sbti!E:E, ""),
    ""
)</f>
        <v/>
      </c>
      <c r="F436" t="str">
        <f>IF(_xlfn.XLOOKUP(A436, sbti!F:F, sbti!G:G, "")="Targets Set","T",
IF(_xlfn.XLOOKUP(A436, sbti!F:F, sbti!G:G, "")="Committed","C",""))</f>
        <v/>
      </c>
      <c r="G436" t="str">
        <f>IF(OR('sbti evolution '!F436="T", 'sbti evolution '!F436="C"),
    _xlfn.XLOOKUP('sbti evolution '!A436, sbti!F:F, sbti!H:H, ""),
    ""
)</f>
        <v/>
      </c>
      <c r="H436" t="str">
        <f>IFERROR(
    IF(INDEX(sbti!J:J, MATCH(A436, sbti!F:F, 0))&lt;&gt;"", "T",
        IF(INDEX(sbti!K:K, MATCH(A436, sbti!F:F, 0))&lt;&gt;"", "C", "")
    ),
"")</f>
        <v/>
      </c>
      <c r="I436" t="str">
        <f>IFERROR(
    IF(INDEX(sbti!J:J, MATCH(A436, sbti!F:F, 0))&lt;&gt;"", INDEX(sbti!J:J, MATCH(A436, sbti!F:F, 0)),
        IF(INDEX(sbti!K:K, MATCH(A436, sbti!F:F, 0))&lt;&gt;"", INDEX(sbti!K:K, MATCH(A436, sbti!F:F, 0)), "")
    ),
"")</f>
        <v/>
      </c>
      <c r="J436" t="str">
        <f>IF(_xlfn.XLOOKUP(A436, sbti!L:L,sbti!M:M, "")="T","T",
IF(_xlfn.XLOOKUP(A436, sbti!L:L, sbti!M:M, "")="C","C",""))</f>
        <v/>
      </c>
      <c r="K436" t="str">
        <f>IF(OR(J436="T", J436="C"),
    _xlfn.XLOOKUP(A436, sbti!L:L,sbti!N:N),
    ""
)</f>
        <v/>
      </c>
      <c r="L436" t="str">
        <f>IF(_xlfn.XLOOKUP(A436, sbti!L:L,sbti!O:O, "")="s","T",
IF(_xlfn.XLOOKUP(A436, sbti!L:L, sbti!O:O, "")="c","C",""))</f>
        <v/>
      </c>
      <c r="M436" t="str">
        <f>IF(L436="T",_xlfn.XLOOKUP(A436,sbti!L:L,sbti!P:P,""),
IF(L436="C",_xlfn.XLOOKUP(A436,sbti!L:L,sbti!Q:Q,""),
""))</f>
        <v/>
      </c>
      <c r="N436" t="str">
        <f>IF(_xlfn.XLOOKUP(A436, sbti!R:R,sbti!S:S, "")="T","T",
IF(_xlfn.XLOOKUP(A436, sbti!R:R, sbti!S:S, "")="C","C",""))</f>
        <v/>
      </c>
      <c r="O436" t="str">
        <f>IF(OR(N436="T", N436="C"),
    _xlfn.XLOOKUP(A436, sbti!R:R,sbti!T:T),
    ""
)</f>
        <v/>
      </c>
      <c r="P436" t="str">
        <f>IFERROR(
    IF(INDEX(sbti!U:U, MATCH(A436, sbti!R:R, 0))&lt;&gt;"", "T",
        IF(INDEX(sbti!V:V, MATCH(A436, sbti!R:R, 0))&lt;&gt;"", "C", "")
    ),
"")</f>
        <v/>
      </c>
      <c r="Q436" t="str">
        <f>IFERROR(
    IF(INDEX(sbti!U:U, MATCH(A436, sbti!R:R, 0))&lt;&gt;"",
       INDEX(sbti!U:U, MATCH(A436, sbti!R:R, 0)),
       IF(INDEX(sbti!V:V, MATCH(A436, sbti!R:R, 0))&lt;&gt;"",
          INDEX(sbti!V:V, MATCH(A436, sbti!R:R, 0)),
          "")
    ),
"")</f>
        <v/>
      </c>
      <c r="R436" t="str">
        <f>IF(_xlfn.XLOOKUP(A436, sbti!W:W,sbti!X:X, "")="T","T",
IF(_xlfn.XLOOKUP(A436, sbti!W:W, sbti!X:X, "")="C","C",""))</f>
        <v/>
      </c>
      <c r="S436" t="str">
        <f>IF(R436="T",_xlfn.XLOOKUP(A436,sbti!W:W,sbti!Y:Y,""),
IF(R436="C",_xlfn.XLOOKUP(A436,sbti!W:W,sbti!Z:Z,""),
""))</f>
        <v/>
      </c>
    </row>
    <row r="437" spans="1:19">
      <c r="A437" t="str">
        <v>Mondelez International</v>
      </c>
      <c r="B437" t="str">
        <f>IF(_xlfn.XLOOKUP(A437, sbti!A:A,sbti!B:B, "")="Targets Set","T",
IF(_xlfn.XLOOKUP(A437, sbti!A:A, sbti!B:B, "")="Committed","C",""))</f>
        <v>T</v>
      </c>
      <c r="C437">
        <f>IF(OR(B437="T", B437="C"),
    _xlfn.XLOOKUP(A437, sbti!A:A, sbti!C:C, ""),
    ""
)</f>
        <v>2030</v>
      </c>
      <c r="D437" t="str">
        <f>IF(_xlfn.XLOOKUP(A437, sbti!A:A,sbti!D:D, "")="Targets Set","T",
IF(_xlfn.XLOOKUP(A437, sbti!A:A, sbti!D:D, "")="Committed","C",""))</f>
        <v>T</v>
      </c>
      <c r="E437">
        <f>IF(OR(D437="T", D437="C"),
    _xlfn.XLOOKUP(A437, sbti!A:A, sbti!E:E, ""),
    ""
)</f>
        <v>2050</v>
      </c>
      <c r="F437" t="str">
        <f>IF(_xlfn.XLOOKUP(A437, sbti!F:F, sbti!G:G, "")="Targets Set","T",
IF(_xlfn.XLOOKUP(A437, sbti!F:F, sbti!G:G, "")="Committed","C",""))</f>
        <v>T</v>
      </c>
      <c r="G437">
        <f>IF(OR('sbti evolution '!F437="T", 'sbti evolution '!F437="C"),
    _xlfn.XLOOKUP('sbti evolution '!A437, sbti!F:F, sbti!H:H, ""),
    ""
)</f>
        <v>2030</v>
      </c>
      <c r="H437" t="str">
        <f>IFERROR(
    IF(INDEX(sbti!J:J, MATCH(A437, sbti!F:F, 0))&lt;&gt;"", "T",
        IF(INDEX(sbti!K:K, MATCH(A437, sbti!F:F, 0))&lt;&gt;"", "C", "")
    ),
"")</f>
        <v>T</v>
      </c>
      <c r="I437">
        <f>IFERROR(
    IF(INDEX(sbti!J:J, MATCH(A437, sbti!F:F, 0))&lt;&gt;"", INDEX(sbti!J:J, MATCH(A437, sbti!F:F, 0)),
        IF(INDEX(sbti!K:K, MATCH(A437, sbti!F:F, 0))&lt;&gt;"", INDEX(sbti!K:K, MATCH(A437, sbti!F:F, 0)), "")
    ),
"")</f>
        <v>2050</v>
      </c>
      <c r="J437" t="str">
        <f>IF(_xlfn.XLOOKUP(A437, sbti!L:L,sbti!M:M, "")="T","T",
IF(_xlfn.XLOOKUP(A437, sbti!L:L, sbti!M:M, "")="C","C",""))</f>
        <v>T</v>
      </c>
      <c r="K437">
        <f>IF(OR(J437="T", J437="C"),
    _xlfn.XLOOKUP(A437, sbti!L:L,sbti!N:N),
    ""
)</f>
        <v>2025</v>
      </c>
      <c r="L437" t="str">
        <f>IF(_xlfn.XLOOKUP(A437, sbti!L:L,sbti!O:O, "")="s","T",
IF(_xlfn.XLOOKUP(A437, sbti!L:L, sbti!O:O, "")="c","C",""))</f>
        <v>C</v>
      </c>
      <c r="M437">
        <f>IF(L437="T",_xlfn.XLOOKUP(A437,sbti!L:L,sbti!P:P,""),
IF(L437="C",_xlfn.XLOOKUP(A437,sbti!L:L,sbti!Q:Q,""),
""))</f>
        <v>2020</v>
      </c>
      <c r="N437" t="str">
        <f>IF(_xlfn.XLOOKUP(A437, sbti!R:R,sbti!S:S, "")="T","T",
IF(_xlfn.XLOOKUP(A437, sbti!R:R, sbti!S:S, "")="C","C",""))</f>
        <v>T</v>
      </c>
      <c r="O437">
        <f>IF(OR(N437="T", N437="C"),
    _xlfn.XLOOKUP(A437, sbti!R:R,sbti!T:T),
    ""
)</f>
        <v>2025</v>
      </c>
      <c r="P437" t="str">
        <f>IFERROR(
    IF(INDEX(sbti!U:U, MATCH(A437, sbti!R:R, 0))&lt;&gt;"", "T",
        IF(INDEX(sbti!V:V, MATCH(A437, sbti!R:R, 0))&lt;&gt;"", "C", "")
    ),
"")</f>
        <v>C</v>
      </c>
      <c r="Q437">
        <f>IFERROR(
    IF(INDEX(sbti!U:U, MATCH(A437, sbti!R:R, 0))&lt;&gt;"",
       INDEX(sbti!U:U, MATCH(A437, sbti!R:R, 0)),
       IF(INDEX(sbti!V:V, MATCH(A437, sbti!R:R, 0))&lt;&gt;"",
          INDEX(sbti!V:V, MATCH(A437, sbti!R:R, 0)),
          "")
    ),
"")</f>
        <v>2025</v>
      </c>
      <c r="R437" t="str">
        <f>IF(_xlfn.XLOOKUP(A437, sbti!W:W,sbti!X:X, "")="T","T",
IF(_xlfn.XLOOKUP(A437, sbti!W:W, sbti!X:X, "")="C","C",""))</f>
        <v>T</v>
      </c>
      <c r="S437">
        <f>IF(R437="T",_xlfn.XLOOKUP(A437,sbti!W:W,sbti!Y:Y,""),
IF(R437="C",_xlfn.XLOOKUP(A437,sbti!W:W,sbti!Z:Z,""),
""))</f>
        <v>2025</v>
      </c>
    </row>
    <row r="438" spans="1:19">
      <c r="A438" t="str">
        <v>Schlumberger</v>
      </c>
      <c r="B438" t="str">
        <f>IF(_xlfn.XLOOKUP(A438, sbti!A:A,sbti!B:B, "")="Targets Set","T",
IF(_xlfn.XLOOKUP(A438, sbti!A:A, sbti!B:B, "")="Committed","C",""))</f>
        <v/>
      </c>
      <c r="C438" t="str">
        <f>IF(OR(B438="T", B438="C"),
    _xlfn.XLOOKUP(A438, sbti!A:A, sbti!C:C, ""),
    ""
)</f>
        <v/>
      </c>
      <c r="D438" t="str">
        <f>IF(_xlfn.XLOOKUP(A438, sbti!A:A,sbti!D:D, "")="Targets Set","T",
IF(_xlfn.XLOOKUP(A438, sbti!A:A, sbti!D:D, "")="Committed","C",""))</f>
        <v/>
      </c>
      <c r="E438" t="str">
        <f>IF(OR(D438="T", D438="C"),
    _xlfn.XLOOKUP(A438, sbti!A:A, sbti!E:E, ""),
    ""
)</f>
        <v/>
      </c>
      <c r="F438" t="str">
        <f>IF(_xlfn.XLOOKUP(A438, sbti!F:F, sbti!G:G, "")="Targets Set","T",
IF(_xlfn.XLOOKUP(A438, sbti!F:F, sbti!G:G, "")="Committed","C",""))</f>
        <v/>
      </c>
      <c r="G438" t="str">
        <f>IF(OR('sbti evolution '!F438="T", 'sbti evolution '!F438="C"),
    _xlfn.XLOOKUP('sbti evolution '!A438, sbti!F:F, sbti!H:H, ""),
    ""
)</f>
        <v/>
      </c>
      <c r="H438" t="str">
        <f>IFERROR(
    IF(INDEX(sbti!J:J, MATCH(A438, sbti!F:F, 0))&lt;&gt;"", "T",
        IF(INDEX(sbti!K:K, MATCH(A438, sbti!F:F, 0))&lt;&gt;"", "C", "")
    ),
"")</f>
        <v/>
      </c>
      <c r="I438" t="str">
        <f>IFERROR(
    IF(INDEX(sbti!J:J, MATCH(A438, sbti!F:F, 0))&lt;&gt;"", INDEX(sbti!J:J, MATCH(A438, sbti!F:F, 0)),
        IF(INDEX(sbti!K:K, MATCH(A438, sbti!F:F, 0))&lt;&gt;"", INDEX(sbti!K:K, MATCH(A438, sbti!F:F, 0)), "")
    ),
"")</f>
        <v/>
      </c>
      <c r="J438" t="str">
        <f>IF(_xlfn.XLOOKUP(A438, sbti!L:L,sbti!M:M, "")="T","T",
IF(_xlfn.XLOOKUP(A438, sbti!L:L, sbti!M:M, "")="C","C",""))</f>
        <v/>
      </c>
      <c r="K438" t="str">
        <f>IF(OR(J438="T", J438="C"),
    _xlfn.XLOOKUP(A438, sbti!L:L,sbti!N:N),
    ""
)</f>
        <v/>
      </c>
      <c r="L438" t="str">
        <f>IF(_xlfn.XLOOKUP(A438, sbti!L:L,sbti!O:O, "")="s","T",
IF(_xlfn.XLOOKUP(A438, sbti!L:L, sbti!O:O, "")="c","C",""))</f>
        <v/>
      </c>
      <c r="M438" t="str">
        <f>IF(L438="T",_xlfn.XLOOKUP(A438,sbti!L:L,sbti!P:P,""),
IF(L438="C",_xlfn.XLOOKUP(A438,sbti!L:L,sbti!Q:Q,""),
""))</f>
        <v/>
      </c>
      <c r="N438" t="str">
        <f>IF(_xlfn.XLOOKUP(A438, sbti!R:R,sbti!S:S, "")="T","T",
IF(_xlfn.XLOOKUP(A438, sbti!R:R, sbti!S:S, "")="C","C",""))</f>
        <v/>
      </c>
      <c r="O438" t="str">
        <f>IF(OR(N438="T", N438="C"),
    _xlfn.XLOOKUP(A438, sbti!R:R,sbti!T:T),
    ""
)</f>
        <v/>
      </c>
      <c r="P438" t="str">
        <f>IFERROR(
    IF(INDEX(sbti!U:U, MATCH(A438, sbti!R:R, 0))&lt;&gt;"", "T",
        IF(INDEX(sbti!V:V, MATCH(A438, sbti!R:R, 0))&lt;&gt;"", "C", "")
    ),
"")</f>
        <v/>
      </c>
      <c r="Q438" t="str">
        <f>IFERROR(
    IF(INDEX(sbti!U:U, MATCH(A438, sbti!R:R, 0))&lt;&gt;"",
       INDEX(sbti!U:U, MATCH(A438, sbti!R:R, 0)),
       IF(INDEX(sbti!V:V, MATCH(A438, sbti!R:R, 0))&lt;&gt;"",
          INDEX(sbti!V:V, MATCH(A438, sbti!R:R, 0)),
          "")
    ),
"")</f>
        <v/>
      </c>
      <c r="R438" t="str">
        <f>IF(_xlfn.XLOOKUP(A438, sbti!W:W,sbti!X:X, "")="T","T",
IF(_xlfn.XLOOKUP(A438, sbti!W:W, sbti!X:X, "")="C","C",""))</f>
        <v/>
      </c>
      <c r="S438" t="str">
        <f>IF(R438="T",_xlfn.XLOOKUP(A438,sbti!W:W,sbti!Y:Y,""),
IF(R438="C",_xlfn.XLOOKUP(A438,sbti!W:W,sbti!Z:Z,""),
""))</f>
        <v/>
      </c>
    </row>
    <row r="439" spans="1:19">
      <c r="A439" t="str">
        <v>Ansteel Group</v>
      </c>
      <c r="B439" t="str">
        <f>IF(_xlfn.XLOOKUP(A439, sbti!A:A,sbti!B:B, "")="Targets Set","T",
IF(_xlfn.XLOOKUP(A439, sbti!A:A, sbti!B:B, "")="Committed","C",""))</f>
        <v/>
      </c>
      <c r="C439" t="str">
        <f>IF(OR(B439="T", B439="C"),
    _xlfn.XLOOKUP(A439, sbti!A:A, sbti!C:C, ""),
    ""
)</f>
        <v/>
      </c>
      <c r="D439" t="str">
        <f>IF(_xlfn.XLOOKUP(A439, sbti!A:A,sbti!D:D, "")="Targets Set","T",
IF(_xlfn.XLOOKUP(A439, sbti!A:A, sbti!D:D, "")="Committed","C",""))</f>
        <v/>
      </c>
      <c r="E439" t="str">
        <f>IF(OR(D439="T", D439="C"),
    _xlfn.XLOOKUP(A439, sbti!A:A, sbti!E:E, ""),
    ""
)</f>
        <v/>
      </c>
      <c r="F439" t="str">
        <f>IF(_xlfn.XLOOKUP(A439, sbti!F:F, sbti!G:G, "")="Targets Set","T",
IF(_xlfn.XLOOKUP(A439, sbti!F:F, sbti!G:G, "")="Committed","C",""))</f>
        <v/>
      </c>
      <c r="G439" t="str">
        <f>IF(OR('sbti evolution '!F439="T", 'sbti evolution '!F439="C"),
    _xlfn.XLOOKUP('sbti evolution '!A439, sbti!F:F, sbti!H:H, ""),
    ""
)</f>
        <v/>
      </c>
      <c r="H439" t="str">
        <f>IFERROR(
    IF(INDEX(sbti!J:J, MATCH(A439, sbti!F:F, 0))&lt;&gt;"", "T",
        IF(INDEX(sbti!K:K, MATCH(A439, sbti!F:F, 0))&lt;&gt;"", "C", "")
    ),
"")</f>
        <v/>
      </c>
      <c r="I439" t="str">
        <f>IFERROR(
    IF(INDEX(sbti!J:J, MATCH(A439, sbti!F:F, 0))&lt;&gt;"", INDEX(sbti!J:J, MATCH(A439, sbti!F:F, 0)),
        IF(INDEX(sbti!K:K, MATCH(A439, sbti!F:F, 0))&lt;&gt;"", INDEX(sbti!K:K, MATCH(A439, sbti!F:F, 0)), "")
    ),
"")</f>
        <v/>
      </c>
      <c r="J439" t="str">
        <f>IF(_xlfn.XLOOKUP(A439, sbti!L:L,sbti!M:M, "")="T","T",
IF(_xlfn.XLOOKUP(A439, sbti!L:L, sbti!M:M, "")="C","C",""))</f>
        <v/>
      </c>
      <c r="K439" t="str">
        <f>IF(OR(J439="T", J439="C"),
    _xlfn.XLOOKUP(A439, sbti!L:L,sbti!N:N),
    ""
)</f>
        <v/>
      </c>
      <c r="L439" t="str">
        <f>IF(_xlfn.XLOOKUP(A439, sbti!L:L,sbti!O:O, "")="s","T",
IF(_xlfn.XLOOKUP(A439, sbti!L:L, sbti!O:O, "")="c","C",""))</f>
        <v/>
      </c>
      <c r="M439" t="str">
        <f>IF(L439="T",_xlfn.XLOOKUP(A439,sbti!L:L,sbti!P:P,""),
IF(L439="C",_xlfn.XLOOKUP(A439,sbti!L:L,sbti!Q:Q,""),
""))</f>
        <v/>
      </c>
      <c r="N439" t="str">
        <f>IF(_xlfn.XLOOKUP(A439, sbti!R:R,sbti!S:S, "")="T","T",
IF(_xlfn.XLOOKUP(A439, sbti!R:R, sbti!S:S, "")="C","C",""))</f>
        <v/>
      </c>
      <c r="O439" t="str">
        <f>IF(OR(N439="T", N439="C"),
    _xlfn.XLOOKUP(A439, sbti!R:R,sbti!T:T),
    ""
)</f>
        <v/>
      </c>
      <c r="P439" t="str">
        <f>IFERROR(
    IF(INDEX(sbti!U:U, MATCH(A439, sbti!R:R, 0))&lt;&gt;"", "T",
        IF(INDEX(sbti!V:V, MATCH(A439, sbti!R:R, 0))&lt;&gt;"", "C", "")
    ),
"")</f>
        <v/>
      </c>
      <c r="Q439" t="str">
        <f>IFERROR(
    IF(INDEX(sbti!U:U, MATCH(A439, sbti!R:R, 0))&lt;&gt;"",
       INDEX(sbti!U:U, MATCH(A439, sbti!R:R, 0)),
       IF(INDEX(sbti!V:V, MATCH(A439, sbti!R:R, 0))&lt;&gt;"",
          INDEX(sbti!V:V, MATCH(A439, sbti!R:R, 0)),
          "")
    ),
"")</f>
        <v/>
      </c>
      <c r="R439" t="str">
        <f>IF(_xlfn.XLOOKUP(A439, sbti!W:W,sbti!X:X, "")="T","T",
IF(_xlfn.XLOOKUP(A439, sbti!W:W, sbti!X:X, "")="C","C",""))</f>
        <v/>
      </c>
      <c r="S439" t="str">
        <f>IF(R439="T",_xlfn.XLOOKUP(A439,sbti!W:W,sbti!Y:Y,""),
IF(R439="C",_xlfn.XLOOKUP(A439,sbti!W:W,sbti!Z:Z,""),
""))</f>
        <v/>
      </c>
    </row>
    <row r="440" spans="1:19">
      <c r="A440" t="str">
        <v>Mitsubishi Electric</v>
      </c>
      <c r="B440" t="str">
        <f>IF(_xlfn.XLOOKUP(A440, sbti!A:A,sbti!B:B, "")="Targets Set","T",
IF(_xlfn.XLOOKUP(A440, sbti!A:A, sbti!B:B, "")="Committed","C",""))</f>
        <v>T</v>
      </c>
      <c r="C440">
        <f>IF(OR(B440="T", B440="C"),
    _xlfn.XLOOKUP(A440, sbti!A:A, sbti!C:C, ""),
    ""
)</f>
        <v>2031</v>
      </c>
      <c r="D440" t="str">
        <f>IF(_xlfn.XLOOKUP(A440, sbti!A:A,sbti!D:D, "")="Targets Set","T",
IF(_xlfn.XLOOKUP(A440, sbti!A:A, sbti!D:D, "")="Committed","C",""))</f>
        <v/>
      </c>
      <c r="E440" t="str">
        <f>IF(OR(D440="T", D440="C"),
    _xlfn.XLOOKUP(A440, sbti!A:A, sbti!E:E, ""),
    ""
)</f>
        <v/>
      </c>
      <c r="F440" t="str">
        <f>IF(_xlfn.XLOOKUP(A440, sbti!F:F, sbti!G:G, "")="Targets Set","T",
IF(_xlfn.XLOOKUP(A440, sbti!F:F, sbti!G:G, "")="Committed","C",""))</f>
        <v>T</v>
      </c>
      <c r="G440">
        <f>IF(OR('sbti evolution '!F440="T", 'sbti evolution '!F440="C"),
    _xlfn.XLOOKUP('sbti evolution '!A440, sbti!F:F, sbti!H:H, ""),
    ""
)</f>
        <v>2031</v>
      </c>
      <c r="H440" t="str">
        <f>IFERROR(
    IF(INDEX(sbti!J:J, MATCH(A440, sbti!F:F, 0))&lt;&gt;"", "T",
        IF(INDEX(sbti!K:K, MATCH(A440, sbti!F:F, 0))&lt;&gt;"", "C", "")
    ),
"")</f>
        <v>C</v>
      </c>
      <c r="I440">
        <f>IFERROR(
    IF(INDEX(sbti!J:J, MATCH(A440, sbti!F:F, 0))&lt;&gt;"", INDEX(sbti!J:J, MATCH(A440, sbti!F:F, 0)),
        IF(INDEX(sbti!K:K, MATCH(A440, sbti!F:F, 0))&lt;&gt;"", INDEX(sbti!K:K, MATCH(A440, sbti!F:F, 0)), "")
    ),
"")</f>
        <v>2024</v>
      </c>
      <c r="J440" t="str">
        <f>IF(_xlfn.XLOOKUP(A440, sbti!L:L,sbti!M:M, "")="T","T",
IF(_xlfn.XLOOKUP(A440, sbti!L:L, sbti!M:M, "")="C","C",""))</f>
        <v>T</v>
      </c>
      <c r="K440">
        <f>IF(OR(J440="T", J440="C"),
    _xlfn.XLOOKUP(A440, sbti!L:L,sbti!N:N),
    ""
)</f>
        <v>2030</v>
      </c>
      <c r="L440" t="str">
        <f>IF(_xlfn.XLOOKUP(A440, sbti!L:L,sbti!O:O, "")="s","T",
IF(_xlfn.XLOOKUP(A440, sbti!L:L, sbti!O:O, "")="c","C",""))</f>
        <v/>
      </c>
      <c r="M440" t="str">
        <f>IF(L440="T",_xlfn.XLOOKUP(A440,sbti!L:L,sbti!P:P,""),
IF(L440="C",_xlfn.XLOOKUP(A440,sbti!L:L,sbti!Q:Q,""),
""))</f>
        <v/>
      </c>
      <c r="N440" t="str">
        <f>IF(_xlfn.XLOOKUP(A440, sbti!R:R,sbti!S:S, "")="T","T",
IF(_xlfn.XLOOKUP(A440, sbti!R:R, sbti!S:S, "")="C","C",""))</f>
        <v>T</v>
      </c>
      <c r="O440">
        <f>IF(OR(N440="T", N440="C"),
    _xlfn.XLOOKUP(A440, sbti!R:R,sbti!T:T),
    ""
)</f>
        <v>2030</v>
      </c>
      <c r="P440" t="str">
        <f>IFERROR(
    IF(INDEX(sbti!U:U, MATCH(A440, sbti!R:R, 0))&lt;&gt;"", "T",
        IF(INDEX(sbti!V:V, MATCH(A440, sbti!R:R, 0))&lt;&gt;"", "C", "")
    ),
"")</f>
        <v>C</v>
      </c>
      <c r="Q440">
        <f>IFERROR(
    IF(INDEX(sbti!U:U, MATCH(A440, sbti!R:R, 0))&lt;&gt;"",
       INDEX(sbti!U:U, MATCH(A440, sbti!R:R, 0)),
       IF(INDEX(sbti!V:V, MATCH(A440, sbti!R:R, 0))&lt;&gt;"",
          INDEX(sbti!V:V, MATCH(A440, sbti!R:R, 0)),
          "")
    ),
"")</f>
        <v>2030</v>
      </c>
      <c r="R440" t="str">
        <f>IF(_xlfn.XLOOKUP(A440, sbti!W:W,sbti!X:X, "")="T","T",
IF(_xlfn.XLOOKUP(A440, sbti!W:W, sbti!X:X, "")="C","C",""))</f>
        <v>T</v>
      </c>
      <c r="S440">
        <f>IF(R440="T",_xlfn.XLOOKUP(A440,sbti!W:W,sbti!Y:Y,""),
IF(R440="C",_xlfn.XLOOKUP(A440,sbti!W:W,sbti!Z:Z,""),
""))</f>
        <v>2030</v>
      </c>
    </row>
    <row r="441" spans="1:19">
      <c r="A441" t="str">
        <v>Jerónimo Martins</v>
      </c>
      <c r="B441" t="str">
        <f>IF(_xlfn.XLOOKUP(A441, sbti!A:A,sbti!B:B, "")="Targets Set","T",
IF(_xlfn.XLOOKUP(A441, sbti!A:A, sbti!B:B, "")="Committed","C",""))</f>
        <v>T</v>
      </c>
      <c r="C441">
        <f>IF(OR(B441="T", B441="C"),
    _xlfn.XLOOKUP(A441, sbti!A:A, sbti!C:C, ""),
    ""
)</f>
        <v>2033</v>
      </c>
      <c r="D441" t="str">
        <f>IF(_xlfn.XLOOKUP(A441, sbti!A:A,sbti!D:D, "")="Targets Set","T",
IF(_xlfn.XLOOKUP(A441, sbti!A:A, sbti!D:D, "")="Committed","C",""))</f>
        <v>T</v>
      </c>
      <c r="E441">
        <f>IF(OR(D441="T", D441="C"),
    _xlfn.XLOOKUP(A441, sbti!A:A, sbti!E:E, ""),
    ""
)</f>
        <v>2050</v>
      </c>
      <c r="F441" t="str">
        <f>IF(_xlfn.XLOOKUP(A441, sbti!F:F, sbti!G:G, "")="Targets Set","T",
IF(_xlfn.XLOOKUP(A441, sbti!F:F, sbti!G:G, "")="Committed","C",""))</f>
        <v/>
      </c>
      <c r="G441" t="str">
        <f>IF(OR('sbti evolution '!F441="T", 'sbti evolution '!F441="C"),
    _xlfn.XLOOKUP('sbti evolution '!A441, sbti!F:F, sbti!H:H, ""),
    ""
)</f>
        <v/>
      </c>
      <c r="H441" t="str">
        <f>IFERROR(
    IF(INDEX(sbti!J:J, MATCH(A441, sbti!F:F, 0))&lt;&gt;"", "T",
        IF(INDEX(sbti!K:K, MATCH(A441, sbti!F:F, 0))&lt;&gt;"", "C", "")
    ),
"")</f>
        <v/>
      </c>
      <c r="I441" t="str">
        <f>IFERROR(
    IF(INDEX(sbti!J:J, MATCH(A441, sbti!F:F, 0))&lt;&gt;"", INDEX(sbti!J:J, MATCH(A441, sbti!F:F, 0)),
        IF(INDEX(sbti!K:K, MATCH(A441, sbti!F:F, 0))&lt;&gt;"", INDEX(sbti!K:K, MATCH(A441, sbti!F:F, 0)), "")
    ),
"")</f>
        <v/>
      </c>
      <c r="J441" t="str">
        <f>IF(_xlfn.XLOOKUP(A441, sbti!L:L,sbti!M:M, "")="T","T",
IF(_xlfn.XLOOKUP(A441, sbti!L:L, sbti!M:M, "")="C","C",""))</f>
        <v/>
      </c>
      <c r="K441" t="str">
        <f>IF(OR(J441="T", J441="C"),
    _xlfn.XLOOKUP(A441, sbti!L:L,sbti!N:N),
    ""
)</f>
        <v/>
      </c>
      <c r="L441" t="str">
        <f>IF(_xlfn.XLOOKUP(A441, sbti!L:L,sbti!O:O, "")="s","T",
IF(_xlfn.XLOOKUP(A441, sbti!L:L, sbti!O:O, "")="c","C",""))</f>
        <v/>
      </c>
      <c r="M441" t="str">
        <f>IF(L441="T",_xlfn.XLOOKUP(A441,sbti!L:L,sbti!P:P,""),
IF(L441="C",_xlfn.XLOOKUP(A441,sbti!L:L,sbti!Q:Q,""),
""))</f>
        <v/>
      </c>
      <c r="N441" t="str">
        <f>IF(_xlfn.XLOOKUP(A441, sbti!R:R,sbti!S:S, "")="T","T",
IF(_xlfn.XLOOKUP(A441, sbti!R:R, sbti!S:S, "")="C","C",""))</f>
        <v/>
      </c>
      <c r="O441" t="str">
        <f>IF(OR(N441="T", N441="C"),
    _xlfn.XLOOKUP(A441, sbti!R:R,sbti!T:T),
    ""
)</f>
        <v/>
      </c>
      <c r="P441" t="str">
        <f>IFERROR(
    IF(INDEX(sbti!U:U, MATCH(A441, sbti!R:R, 0))&lt;&gt;"", "T",
        IF(INDEX(sbti!V:V, MATCH(A441, sbti!R:R, 0))&lt;&gt;"", "C", "")
    ),
"")</f>
        <v/>
      </c>
      <c r="Q441" t="str">
        <f>IFERROR(
    IF(INDEX(sbti!U:U, MATCH(A441, sbti!R:R, 0))&lt;&gt;"",
       INDEX(sbti!U:U, MATCH(A441, sbti!R:R, 0)),
       IF(INDEX(sbti!V:V, MATCH(A441, sbti!R:R, 0))&lt;&gt;"",
          INDEX(sbti!V:V, MATCH(A441, sbti!R:R, 0)),
          "")
    ),
"")</f>
        <v/>
      </c>
      <c r="R441" t="str">
        <f>IF(_xlfn.XLOOKUP(A441, sbti!W:W,sbti!X:X, "")="T","T",
IF(_xlfn.XLOOKUP(A441, sbti!W:W, sbti!X:X, "")="C","C",""))</f>
        <v/>
      </c>
      <c r="S441" t="str">
        <f>IF(R441="T",_xlfn.XLOOKUP(A441,sbti!W:W,sbti!Y:Y,""),
IF(R441="C",_xlfn.XLOOKUP(A441,sbti!W:W,sbti!Z:Z,""),
""))</f>
        <v/>
      </c>
    </row>
    <row r="442" spans="1:19">
      <c r="A442" t="str">
        <v>Starbucks</v>
      </c>
      <c r="B442" t="str">
        <f>IF(_xlfn.XLOOKUP(A442, sbti!A:A,sbti!B:B, "")="Targets Set","T",
IF(_xlfn.XLOOKUP(A442, sbti!A:A, sbti!B:B, "")="Committed","C",""))</f>
        <v>T</v>
      </c>
      <c r="C442">
        <f>IF(OR(B442="T", B442="C"),
    _xlfn.XLOOKUP(A442, sbti!A:A, sbti!C:C, ""),
    ""
)</f>
        <v>2030</v>
      </c>
      <c r="D442" t="str">
        <f>IF(_xlfn.XLOOKUP(A442, sbti!A:A,sbti!D:D, "")="Targets Set","T",
IF(_xlfn.XLOOKUP(A442, sbti!A:A, sbti!D:D, "")="Committed","C",""))</f>
        <v/>
      </c>
      <c r="E442" t="str">
        <f>IF(OR(D442="T", D442="C"),
    _xlfn.XLOOKUP(A442, sbti!A:A, sbti!E:E, ""),
    ""
)</f>
        <v/>
      </c>
      <c r="F442" t="str">
        <f>IF(_xlfn.XLOOKUP(A442, sbti!F:F, sbti!G:G, "")="Targets Set","T",
IF(_xlfn.XLOOKUP(A442, sbti!F:F, sbti!G:G, "")="Committed","C",""))</f>
        <v>T</v>
      </c>
      <c r="G442">
        <f>IF(OR('sbti evolution '!F442="T", 'sbti evolution '!F442="C"),
    _xlfn.XLOOKUP('sbti evolution '!A442, sbti!F:F, sbti!H:H, ""),
    ""
)</f>
        <v>2030</v>
      </c>
      <c r="H442" t="str">
        <f>IFERROR(
    IF(INDEX(sbti!J:J, MATCH(A442, sbti!F:F, 0))&lt;&gt;"", "T",
        IF(INDEX(sbti!K:K, MATCH(A442, sbti!F:F, 0))&lt;&gt;"", "C", "")
    ),
"")</f>
        <v>C</v>
      </c>
      <c r="I442">
        <f>IFERROR(
    IF(INDEX(sbti!J:J, MATCH(A442, sbti!F:F, 0))&lt;&gt;"", INDEX(sbti!J:J, MATCH(A442, sbti!F:F, 0)),
        IF(INDEX(sbti!K:K, MATCH(A442, sbti!F:F, 0))&lt;&gt;"", INDEX(sbti!K:K, MATCH(A442, sbti!F:F, 0)), "")
    ),
"")</f>
        <v>2021</v>
      </c>
      <c r="J442" t="str">
        <f>IF(_xlfn.XLOOKUP(A442, sbti!L:L,sbti!M:M, "")="T","T",
IF(_xlfn.XLOOKUP(A442, sbti!L:L, sbti!M:M, "")="C","C",""))</f>
        <v>T</v>
      </c>
      <c r="K442">
        <f>IF(OR(J442="T", J442="C"),
    _xlfn.XLOOKUP(A442, sbti!L:L,sbti!N:N),
    ""
)</f>
        <v>2030</v>
      </c>
      <c r="L442" t="str">
        <f>IF(_xlfn.XLOOKUP(A442, sbti!L:L,sbti!O:O, "")="s","T",
IF(_xlfn.XLOOKUP(A442, sbti!L:L, sbti!O:O, "")="c","C",""))</f>
        <v/>
      </c>
      <c r="M442" t="str">
        <f>IF(L442="T",_xlfn.XLOOKUP(A442,sbti!L:L,sbti!P:P,""),
IF(L442="C",_xlfn.XLOOKUP(A442,sbti!L:L,sbti!Q:Q,""),
""))</f>
        <v/>
      </c>
      <c r="N442" t="str">
        <f>IF(_xlfn.XLOOKUP(A442, sbti!R:R,sbti!S:S, "")="T","T",
IF(_xlfn.XLOOKUP(A442, sbti!R:R, sbti!S:S, "")="C","C",""))</f>
        <v>T</v>
      </c>
      <c r="O442">
        <f>IF(OR(N442="T", N442="C"),
    _xlfn.XLOOKUP(A442, sbti!R:R,sbti!T:T),
    ""
)</f>
        <v>2030</v>
      </c>
      <c r="P442" t="str">
        <f>IFERROR(
    IF(INDEX(sbti!U:U, MATCH(A442, sbti!R:R, 0))&lt;&gt;"", "T",
        IF(INDEX(sbti!V:V, MATCH(A442, sbti!R:R, 0))&lt;&gt;"", "C", "")
    ),
"")</f>
        <v>C</v>
      </c>
      <c r="Q442">
        <f>IFERROR(
    IF(INDEX(sbti!U:U, MATCH(A442, sbti!R:R, 0))&lt;&gt;"",
       INDEX(sbti!U:U, MATCH(A442, sbti!R:R, 0)),
       IF(INDEX(sbti!V:V, MATCH(A442, sbti!R:R, 0))&lt;&gt;"",
          INDEX(sbti!V:V, MATCH(A442, sbti!R:R, 0)),
          "")
    ),
"")</f>
        <v>2030</v>
      </c>
      <c r="R442" t="str">
        <f>IF(_xlfn.XLOOKUP(A442, sbti!W:W,sbti!X:X, "")="T","T",
IF(_xlfn.XLOOKUP(A442, sbti!W:W, sbti!X:X, "")="C","C",""))</f>
        <v/>
      </c>
      <c r="S442" t="str">
        <f>IF(R442="T",_xlfn.XLOOKUP(A442,sbti!W:W,sbti!Y:Y,""),
IF(R442="C",_xlfn.XLOOKUP(A442,sbti!W:W,sbti!Z:Z,""),
""))</f>
        <v/>
      </c>
    </row>
    <row r="443" spans="1:19">
      <c r="A443" t="str">
        <v>Hailiang Group</v>
      </c>
      <c r="B443" t="str">
        <f>IF(_xlfn.XLOOKUP(A443, sbti!A:A,sbti!B:B, "")="Targets Set","T",
IF(_xlfn.XLOOKUP(A443, sbti!A:A, sbti!B:B, "")="Committed","C",""))</f>
        <v/>
      </c>
      <c r="C443" t="str">
        <f>IF(OR(B443="T", B443="C"),
    _xlfn.XLOOKUP(A443, sbti!A:A, sbti!C:C, ""),
    ""
)</f>
        <v/>
      </c>
      <c r="D443" t="str">
        <f>IF(_xlfn.XLOOKUP(A443, sbti!A:A,sbti!D:D, "")="Targets Set","T",
IF(_xlfn.XLOOKUP(A443, sbti!A:A, sbti!D:D, "")="Committed","C",""))</f>
        <v/>
      </c>
      <c r="E443" t="str">
        <f>IF(OR(D443="T", D443="C"),
    _xlfn.XLOOKUP(A443, sbti!A:A, sbti!E:E, ""),
    ""
)</f>
        <v/>
      </c>
      <c r="F443" t="str">
        <f>IF(_xlfn.XLOOKUP(A443, sbti!F:F, sbti!G:G, "")="Targets Set","T",
IF(_xlfn.XLOOKUP(A443, sbti!F:F, sbti!G:G, "")="Committed","C",""))</f>
        <v/>
      </c>
      <c r="G443" t="str">
        <f>IF(OR('sbti evolution '!F443="T", 'sbti evolution '!F443="C"),
    _xlfn.XLOOKUP('sbti evolution '!A443, sbti!F:F, sbti!H:H, ""),
    ""
)</f>
        <v/>
      </c>
      <c r="H443" t="str">
        <f>IFERROR(
    IF(INDEX(sbti!J:J, MATCH(A443, sbti!F:F, 0))&lt;&gt;"", "T",
        IF(INDEX(sbti!K:K, MATCH(A443, sbti!F:F, 0))&lt;&gt;"", "C", "")
    ),
"")</f>
        <v/>
      </c>
      <c r="I443" t="str">
        <f>IFERROR(
    IF(INDEX(sbti!J:J, MATCH(A443, sbti!F:F, 0))&lt;&gt;"", INDEX(sbti!J:J, MATCH(A443, sbti!F:F, 0)),
        IF(INDEX(sbti!K:K, MATCH(A443, sbti!F:F, 0))&lt;&gt;"", INDEX(sbti!K:K, MATCH(A443, sbti!F:F, 0)), "")
    ),
"")</f>
        <v/>
      </c>
      <c r="J443" t="str">
        <f>IF(_xlfn.XLOOKUP(A443, sbti!L:L,sbti!M:M, "")="T","T",
IF(_xlfn.XLOOKUP(A443, sbti!L:L, sbti!M:M, "")="C","C",""))</f>
        <v/>
      </c>
      <c r="K443" t="str">
        <f>IF(OR(J443="T", J443="C"),
    _xlfn.XLOOKUP(A443, sbti!L:L,sbti!N:N),
    ""
)</f>
        <v/>
      </c>
      <c r="L443" t="str">
        <f>IF(_xlfn.XLOOKUP(A443, sbti!L:L,sbti!O:O, "")="s","T",
IF(_xlfn.XLOOKUP(A443, sbti!L:L, sbti!O:O, "")="c","C",""))</f>
        <v/>
      </c>
      <c r="M443" t="str">
        <f>IF(L443="T",_xlfn.XLOOKUP(A443,sbti!L:L,sbti!P:P,""),
IF(L443="C",_xlfn.XLOOKUP(A443,sbti!L:L,sbti!Q:Q,""),
""))</f>
        <v/>
      </c>
      <c r="N443" t="str">
        <f>IF(_xlfn.XLOOKUP(A443, sbti!R:R,sbti!S:S, "")="T","T",
IF(_xlfn.XLOOKUP(A443, sbti!R:R, sbti!S:S, "")="C","C",""))</f>
        <v/>
      </c>
      <c r="O443" t="str">
        <f>IF(OR(N443="T", N443="C"),
    _xlfn.XLOOKUP(A443, sbti!R:R,sbti!T:T),
    ""
)</f>
        <v/>
      </c>
      <c r="P443" t="str">
        <f>IFERROR(
    IF(INDEX(sbti!U:U, MATCH(A443, sbti!R:R, 0))&lt;&gt;"", "T",
        IF(INDEX(sbti!V:V, MATCH(A443, sbti!R:R, 0))&lt;&gt;"", "C", "")
    ),
"")</f>
        <v/>
      </c>
      <c r="Q443" t="str">
        <f>IFERROR(
    IF(INDEX(sbti!U:U, MATCH(A443, sbti!R:R, 0))&lt;&gt;"",
       INDEX(sbti!U:U, MATCH(A443, sbti!R:R, 0)),
       IF(INDEX(sbti!V:V, MATCH(A443, sbti!R:R, 0))&lt;&gt;"",
          INDEX(sbti!V:V, MATCH(A443, sbti!R:R, 0)),
          "")
    ),
"")</f>
        <v/>
      </c>
      <c r="R443" t="str">
        <f>IF(_xlfn.XLOOKUP(A443, sbti!W:W,sbti!X:X, "")="T","T",
IF(_xlfn.XLOOKUP(A443, sbti!W:W, sbti!X:X, "")="C","C",""))</f>
        <v/>
      </c>
      <c r="S443" t="str">
        <f>IF(R443="T",_xlfn.XLOOKUP(A443,sbti!W:W,sbti!Y:Y,""),
IF(R443="C",_xlfn.XLOOKUP(A443,sbti!W:W,sbti!Z:Z,""),
""))</f>
        <v/>
      </c>
    </row>
    <row r="444" spans="1:19">
      <c r="A444" t="str">
        <v>Mapfre Group</v>
      </c>
      <c r="B444" t="str">
        <f>IF(_xlfn.XLOOKUP(A444, sbti!A:A,sbti!B:B, "")="Targets Set","T",
IF(_xlfn.XLOOKUP(A444, sbti!A:A, sbti!B:B, "")="Committed","C",""))</f>
        <v/>
      </c>
      <c r="C444" t="str">
        <f>IF(OR(B444="T", B444="C"),
    _xlfn.XLOOKUP(A444, sbti!A:A, sbti!C:C, ""),
    ""
)</f>
        <v/>
      </c>
      <c r="D444" t="str">
        <f>IF(_xlfn.XLOOKUP(A444, sbti!A:A,sbti!D:D, "")="Targets Set","T",
IF(_xlfn.XLOOKUP(A444, sbti!A:A, sbti!D:D, "")="Committed","C",""))</f>
        <v/>
      </c>
      <c r="E444" t="str">
        <f>IF(OR(D444="T", D444="C"),
    _xlfn.XLOOKUP(A444, sbti!A:A, sbti!E:E, ""),
    ""
)</f>
        <v/>
      </c>
      <c r="F444" t="str">
        <f>IF(_xlfn.XLOOKUP(A444, sbti!F:F, sbti!G:G, "")="Targets Set","T",
IF(_xlfn.XLOOKUP(A444, sbti!F:F, sbti!G:G, "")="Committed","C",""))</f>
        <v/>
      </c>
      <c r="G444" t="str">
        <f>IF(OR('sbti evolution '!F444="T", 'sbti evolution '!F444="C"),
    _xlfn.XLOOKUP('sbti evolution '!A444, sbti!F:F, sbti!H:H, ""),
    ""
)</f>
        <v/>
      </c>
      <c r="H444" t="str">
        <f>IFERROR(
    IF(INDEX(sbti!J:J, MATCH(A444, sbti!F:F, 0))&lt;&gt;"", "T",
        IF(INDEX(sbti!K:K, MATCH(A444, sbti!F:F, 0))&lt;&gt;"", "C", "")
    ),
"")</f>
        <v/>
      </c>
      <c r="I444" t="str">
        <f>IFERROR(
    IF(INDEX(sbti!J:J, MATCH(A444, sbti!F:F, 0))&lt;&gt;"", INDEX(sbti!J:J, MATCH(A444, sbti!F:F, 0)),
        IF(INDEX(sbti!K:K, MATCH(A444, sbti!F:F, 0))&lt;&gt;"", INDEX(sbti!K:K, MATCH(A444, sbti!F:F, 0)), "")
    ),
"")</f>
        <v/>
      </c>
      <c r="J444" t="str">
        <f>IF(_xlfn.XLOOKUP(A444, sbti!L:L,sbti!M:M, "")="T","T",
IF(_xlfn.XLOOKUP(A444, sbti!L:L, sbti!M:M, "")="C","C",""))</f>
        <v/>
      </c>
      <c r="K444" t="str">
        <f>IF(OR(J444="T", J444="C"),
    _xlfn.XLOOKUP(A444, sbti!L:L,sbti!N:N),
    ""
)</f>
        <v/>
      </c>
      <c r="L444" t="str">
        <f>IF(_xlfn.XLOOKUP(A444, sbti!L:L,sbti!O:O, "")="s","T",
IF(_xlfn.XLOOKUP(A444, sbti!L:L, sbti!O:O, "")="c","C",""))</f>
        <v/>
      </c>
      <c r="M444" t="str">
        <f>IF(L444="T",_xlfn.XLOOKUP(A444,sbti!L:L,sbti!P:P,""),
IF(L444="C",_xlfn.XLOOKUP(A444,sbti!L:L,sbti!Q:Q,""),
""))</f>
        <v/>
      </c>
      <c r="N444" t="str">
        <f>IF(_xlfn.XLOOKUP(A444, sbti!R:R,sbti!S:S, "")="T","T",
IF(_xlfn.XLOOKUP(A444, sbti!R:R, sbti!S:S, "")="C","C",""))</f>
        <v/>
      </c>
      <c r="O444" t="str">
        <f>IF(OR(N444="T", N444="C"),
    _xlfn.XLOOKUP(A444, sbti!R:R,sbti!T:T),
    ""
)</f>
        <v/>
      </c>
      <c r="P444" t="str">
        <f>IFERROR(
    IF(INDEX(sbti!U:U, MATCH(A444, sbti!R:R, 0))&lt;&gt;"", "T",
        IF(INDEX(sbti!V:V, MATCH(A444, sbti!R:R, 0))&lt;&gt;"", "C", "")
    ),
"")</f>
        <v/>
      </c>
      <c r="Q444" t="str">
        <f>IFERROR(
    IF(INDEX(sbti!U:U, MATCH(A444, sbti!R:R, 0))&lt;&gt;"",
       INDEX(sbti!U:U, MATCH(A444, sbti!R:R, 0)),
       IF(INDEX(sbti!V:V, MATCH(A444, sbti!R:R, 0))&lt;&gt;"",
          INDEX(sbti!V:V, MATCH(A444, sbti!R:R, 0)),
          "")
    ),
"")</f>
        <v/>
      </c>
      <c r="R444" t="str">
        <f>IF(_xlfn.XLOOKUP(A444, sbti!W:W,sbti!X:X, "")="T","T",
IF(_xlfn.XLOOKUP(A444, sbti!W:W, sbti!X:X, "")="C","C",""))</f>
        <v/>
      </c>
      <c r="S444" t="str">
        <f>IF(R444="T",_xlfn.XLOOKUP(A444,sbti!W:W,sbti!Y:Y,""),
IF(R444="C",_xlfn.XLOOKUP(A444,sbti!W:W,sbti!Z:Z,""),
""))</f>
        <v/>
      </c>
    </row>
    <row r="445" spans="1:19">
      <c r="A445" t="str">
        <v>CK Hutchison Holdings</v>
      </c>
      <c r="B445" t="str">
        <f>IF(_xlfn.XLOOKUP(A445, sbti!A:A,sbti!B:B, "")="Targets Set","T",
IF(_xlfn.XLOOKUP(A445, sbti!A:A, sbti!B:B, "")="Committed","C",""))</f>
        <v/>
      </c>
      <c r="C445" t="str">
        <f>IF(OR(B445="T", B445="C"),
    _xlfn.XLOOKUP(A445, sbti!A:A, sbti!C:C, ""),
    ""
)</f>
        <v/>
      </c>
      <c r="D445" t="str">
        <f>IF(_xlfn.XLOOKUP(A445, sbti!A:A,sbti!D:D, "")="Targets Set","T",
IF(_xlfn.XLOOKUP(A445, sbti!A:A, sbti!D:D, "")="Committed","C",""))</f>
        <v/>
      </c>
      <c r="E445" t="str">
        <f>IF(OR(D445="T", D445="C"),
    _xlfn.XLOOKUP(A445, sbti!A:A, sbti!E:E, ""),
    ""
)</f>
        <v/>
      </c>
      <c r="F445" t="str">
        <f>IF(_xlfn.XLOOKUP(A445, sbti!F:F, sbti!G:G, "")="Targets Set","T",
IF(_xlfn.XLOOKUP(A445, sbti!F:F, sbti!G:G, "")="Committed","C",""))</f>
        <v>T</v>
      </c>
      <c r="G445">
        <f>IF(OR('sbti evolution '!F445="T", 'sbti evolution '!F445="C"),
    _xlfn.XLOOKUP('sbti evolution '!A445, sbti!F:F, sbti!H:H, ""),
    ""
)</f>
        <v>2030</v>
      </c>
      <c r="H445" t="str">
        <f>IFERROR(
    IF(INDEX(sbti!J:J, MATCH(A445, sbti!F:F, 0))&lt;&gt;"", "T",
        IF(INDEX(sbti!K:K, MATCH(A445, sbti!F:F, 0))&lt;&gt;"", "C", "")
    ),
"")</f>
        <v>C</v>
      </c>
      <c r="I445">
        <f>IFERROR(
    IF(INDEX(sbti!J:J, MATCH(A445, sbti!F:F, 0))&lt;&gt;"", INDEX(sbti!J:J, MATCH(A445, sbti!F:F, 0)),
        IF(INDEX(sbti!K:K, MATCH(A445, sbti!F:F, 0))&lt;&gt;"", INDEX(sbti!K:K, MATCH(A445, sbti!F:F, 0)), "")
    ),
"")</f>
        <v>2021</v>
      </c>
      <c r="J445" t="str">
        <f>IF(_xlfn.XLOOKUP(A445, sbti!L:L,sbti!M:M, "")="T","T",
IF(_xlfn.XLOOKUP(A445, sbti!L:L, sbti!M:M, "")="C","C",""))</f>
        <v>T</v>
      </c>
      <c r="K445">
        <f>IF(OR(J445="T", J445="C"),
    _xlfn.XLOOKUP(A445, sbti!L:L,sbti!N:N),
    ""
)</f>
        <v>2030</v>
      </c>
      <c r="L445" t="str">
        <f>IF(_xlfn.XLOOKUP(A445, sbti!L:L,sbti!O:O, "")="s","T",
IF(_xlfn.XLOOKUP(A445, sbti!L:L, sbti!O:O, "")="c","C",""))</f>
        <v>C</v>
      </c>
      <c r="M445">
        <f>IF(L445="T",_xlfn.XLOOKUP(A445,sbti!L:L,sbti!P:P,""),
IF(L445="C",_xlfn.XLOOKUP(A445,sbti!L:L,sbti!Q:Q,""),
""))</f>
        <v>2022</v>
      </c>
      <c r="N445" t="str">
        <f>IF(_xlfn.XLOOKUP(A445, sbti!R:R,sbti!S:S, "")="T","T",
IF(_xlfn.XLOOKUP(A445, sbti!R:R, sbti!S:S, "")="C","C",""))</f>
        <v>C</v>
      </c>
      <c r="O445">
        <f>IF(OR(N445="T", N445="C"),
    _xlfn.XLOOKUP(A445, sbti!R:R,sbti!T:T),
    ""
)</f>
        <v>2030</v>
      </c>
      <c r="P445" t="str">
        <f>IFERROR(
    IF(INDEX(sbti!U:U, MATCH(A445, sbti!R:R, 0))&lt;&gt;"", "T",
        IF(INDEX(sbti!V:V, MATCH(A445, sbti!R:R, 0))&lt;&gt;"", "C", "")
    ),
"")</f>
        <v/>
      </c>
      <c r="Q445" t="str">
        <f>IFERROR(
    IF(INDEX(sbti!U:U, MATCH(A445, sbti!R:R, 0))&lt;&gt;"",
       INDEX(sbti!U:U, MATCH(A445, sbti!R:R, 0)),
       IF(INDEX(sbti!V:V, MATCH(A445, sbti!R:R, 0))&lt;&gt;"",
          INDEX(sbti!V:V, MATCH(A445, sbti!R:R, 0)),
          "")
    ),
"")</f>
        <v/>
      </c>
      <c r="R445" t="str">
        <f>IF(_xlfn.XLOOKUP(A445, sbti!W:W,sbti!X:X, "")="T","T",
IF(_xlfn.XLOOKUP(A445, sbti!W:W, sbti!X:X, "")="C","C",""))</f>
        <v/>
      </c>
      <c r="S445" t="str">
        <f>IF(R445="T",_xlfn.XLOOKUP(A445,sbti!W:W,sbti!Y:Y,""),
IF(R445="C",_xlfn.XLOOKUP(A445,sbti!W:W,sbti!Z:Z,""),
""))</f>
        <v/>
      </c>
    </row>
    <row r="446" spans="1:19">
      <c r="A446" t="str">
        <v>ELO Group</v>
      </c>
      <c r="B446" t="str">
        <f>IF(_xlfn.XLOOKUP(A446, sbti!A:A,sbti!B:B, "")="Targets Set","T",
IF(_xlfn.XLOOKUP(A446, sbti!A:A, sbti!B:B, "")="Committed","C",""))</f>
        <v/>
      </c>
      <c r="C446" t="str">
        <f>IF(OR(B446="T", B446="C"),
    _xlfn.XLOOKUP(A446, sbti!A:A, sbti!C:C, ""),
    ""
)</f>
        <v/>
      </c>
      <c r="D446" t="str">
        <f>IF(_xlfn.XLOOKUP(A446, sbti!A:A,sbti!D:D, "")="Targets Set","T",
IF(_xlfn.XLOOKUP(A446, sbti!A:A, sbti!D:D, "")="Committed","C",""))</f>
        <v/>
      </c>
      <c r="E446" t="str">
        <f>IF(OR(D446="T", D446="C"),
    _xlfn.XLOOKUP(A446, sbti!A:A, sbti!E:E, ""),
    ""
)</f>
        <v/>
      </c>
      <c r="F446" t="str">
        <f>IF(_xlfn.XLOOKUP(A446, sbti!F:F, sbti!G:G, "")="Targets Set","T",
IF(_xlfn.XLOOKUP(A446, sbti!F:F, sbti!G:G, "")="Committed","C",""))</f>
        <v/>
      </c>
      <c r="G446" t="str">
        <f>IF(OR('sbti evolution '!F446="T", 'sbti evolution '!F446="C"),
    _xlfn.XLOOKUP('sbti evolution '!A446, sbti!F:F, sbti!H:H, ""),
    ""
)</f>
        <v/>
      </c>
      <c r="H446" t="str">
        <f>IFERROR(
    IF(INDEX(sbti!J:J, MATCH(A446, sbti!F:F, 0))&lt;&gt;"", "T",
        IF(INDEX(sbti!K:K, MATCH(A446, sbti!F:F, 0))&lt;&gt;"", "C", "")
    ),
"")</f>
        <v/>
      </c>
      <c r="I446" t="str">
        <f>IFERROR(
    IF(INDEX(sbti!J:J, MATCH(A446, sbti!F:F, 0))&lt;&gt;"", INDEX(sbti!J:J, MATCH(A446, sbti!F:F, 0)),
        IF(INDEX(sbti!K:K, MATCH(A446, sbti!F:F, 0))&lt;&gt;"", INDEX(sbti!K:K, MATCH(A446, sbti!F:F, 0)), "")
    ),
"")</f>
        <v/>
      </c>
      <c r="J446" t="str">
        <f>IF(_xlfn.XLOOKUP(A446, sbti!L:L,sbti!M:M, "")="T","T",
IF(_xlfn.XLOOKUP(A446, sbti!L:L, sbti!M:M, "")="C","C",""))</f>
        <v>T</v>
      </c>
      <c r="K446">
        <f>IF(OR(J446="T", J446="C"),
    _xlfn.XLOOKUP(A446, sbti!L:L,sbti!N:N),
    ""
)</f>
        <v>2030</v>
      </c>
      <c r="L446" t="str">
        <f>IF(_xlfn.XLOOKUP(A446, sbti!L:L,sbti!O:O, "")="s","T",
IF(_xlfn.XLOOKUP(A446, sbti!L:L, sbti!O:O, "")="c","C",""))</f>
        <v/>
      </c>
      <c r="M446" t="str">
        <f>IF(L446="T",_xlfn.XLOOKUP(A446,sbti!L:L,sbti!P:P,""),
IF(L446="C",_xlfn.XLOOKUP(A446,sbti!L:L,sbti!Q:Q,""),
""))</f>
        <v/>
      </c>
      <c r="N446" t="str">
        <f>IF(_xlfn.XLOOKUP(A446, sbti!R:R,sbti!S:S, "")="T","T",
IF(_xlfn.XLOOKUP(A446, sbti!R:R, sbti!S:S, "")="C","C",""))</f>
        <v>C</v>
      </c>
      <c r="O446">
        <f>IF(OR(N446="T", N446="C"),
    _xlfn.XLOOKUP(A446, sbti!R:R,sbti!T:T),
    ""
)</f>
        <v>2030</v>
      </c>
      <c r="P446" t="str">
        <f>IFERROR(
    IF(INDEX(sbti!U:U, MATCH(A446, sbti!R:R, 0))&lt;&gt;"", "T",
        IF(INDEX(sbti!V:V, MATCH(A446, sbti!R:R, 0))&lt;&gt;"", "C", "")
    ),
"")</f>
        <v>C</v>
      </c>
      <c r="Q446">
        <f>IFERROR(
    IF(INDEX(sbti!U:U, MATCH(A446, sbti!R:R, 0))&lt;&gt;"",
       INDEX(sbti!U:U, MATCH(A446, sbti!R:R, 0)),
       IF(INDEX(sbti!V:V, MATCH(A446, sbti!R:R, 0))&lt;&gt;"",
          INDEX(sbti!V:V, MATCH(A446, sbti!R:R, 0)),
          "")
    ),
"")</f>
        <v>2030</v>
      </c>
      <c r="R446" t="str">
        <f>IF(_xlfn.XLOOKUP(A446, sbti!W:W,sbti!X:X, "")="T","T",
IF(_xlfn.XLOOKUP(A446, sbti!W:W, sbti!X:X, "")="C","C",""))</f>
        <v/>
      </c>
      <c r="S446" t="str">
        <f>IF(R446="T",_xlfn.XLOOKUP(A446,sbti!W:W,sbti!Y:Y,""),
IF(R446="C",_xlfn.XLOOKUP(A446,sbti!W:W,sbti!Z:Z,""),
""))</f>
        <v/>
      </c>
    </row>
    <row r="447" spans="1:19">
      <c r="A447" t="str">
        <v>Visa</v>
      </c>
      <c r="B447" t="str">
        <f>IF(_xlfn.XLOOKUP(A447, sbti!A:A,sbti!B:B, "")="Targets Set","T",
IF(_xlfn.XLOOKUP(A447, sbti!A:A, sbti!B:B, "")="Committed","C",""))</f>
        <v>T</v>
      </c>
      <c r="C447">
        <f>IF(OR(B447="T", B447="C"),
    _xlfn.XLOOKUP(A447, sbti!A:A, sbti!C:C, ""),
    ""
)</f>
        <v>2030</v>
      </c>
      <c r="D447" t="str">
        <f>IF(_xlfn.XLOOKUP(A447, sbti!A:A,sbti!D:D, "")="Targets Set","T",
IF(_xlfn.XLOOKUP(A447, sbti!A:A, sbti!D:D, "")="Committed","C",""))</f>
        <v>T</v>
      </c>
      <c r="E447">
        <f>IF(OR(D447="T", D447="C"),
    _xlfn.XLOOKUP(A447, sbti!A:A, sbti!E:E, ""),
    ""
)</f>
        <v>2040</v>
      </c>
      <c r="F447" t="str">
        <f>IF(_xlfn.XLOOKUP(A447, sbti!F:F, sbti!G:G, "")="Targets Set","T",
IF(_xlfn.XLOOKUP(A447, sbti!F:F, sbti!G:G, "")="Committed","C",""))</f>
        <v>T</v>
      </c>
      <c r="G447">
        <f>IF(OR('sbti evolution '!F447="T", 'sbti evolution '!F447="C"),
    _xlfn.XLOOKUP('sbti evolution '!A447, sbti!F:F, sbti!H:H, ""),
    ""
)</f>
        <v>2030</v>
      </c>
      <c r="H447" t="str">
        <f>IFERROR(
    IF(INDEX(sbti!J:J, MATCH(A447, sbti!F:F, 0))&lt;&gt;"", "T",
        IF(INDEX(sbti!K:K, MATCH(A447, sbti!F:F, 0))&lt;&gt;"", "C", "")
    ),
"")</f>
        <v>C</v>
      </c>
      <c r="I447">
        <f>IFERROR(
    IF(INDEX(sbti!J:J, MATCH(A447, sbti!F:F, 0))&lt;&gt;"", INDEX(sbti!J:J, MATCH(A447, sbti!F:F, 0)),
        IF(INDEX(sbti!K:K, MATCH(A447, sbti!F:F, 0))&lt;&gt;"", INDEX(sbti!K:K, MATCH(A447, sbti!F:F, 0)), "")
    ),
"")</f>
        <v>2022</v>
      </c>
      <c r="J447" t="str">
        <f>IF(_xlfn.XLOOKUP(A447, sbti!L:L,sbti!M:M, "")="T","T",
IF(_xlfn.XLOOKUP(A447, sbti!L:L, sbti!M:M, "")="C","C",""))</f>
        <v/>
      </c>
      <c r="K447" t="str">
        <f>IF(OR(J447="T", J447="C"),
    _xlfn.XLOOKUP(A447, sbti!L:L,sbti!N:N),
    ""
)</f>
        <v/>
      </c>
      <c r="L447" t="str">
        <f>IF(_xlfn.XLOOKUP(A447, sbti!L:L,sbti!O:O, "")="s","T",
IF(_xlfn.XLOOKUP(A447, sbti!L:L, sbti!O:O, "")="c","C",""))</f>
        <v/>
      </c>
      <c r="M447" t="str">
        <f>IF(L447="T",_xlfn.XLOOKUP(A447,sbti!L:L,sbti!P:P,""),
IF(L447="C",_xlfn.XLOOKUP(A447,sbti!L:L,sbti!Q:Q,""),
""))</f>
        <v/>
      </c>
      <c r="N447" t="str">
        <f>IF(_xlfn.XLOOKUP(A447, sbti!R:R,sbti!S:S, "")="T","T",
IF(_xlfn.XLOOKUP(A447, sbti!R:R, sbti!S:S, "")="C","C",""))</f>
        <v/>
      </c>
      <c r="O447" t="str">
        <f>IF(OR(N447="T", N447="C"),
    _xlfn.XLOOKUP(A447, sbti!R:R,sbti!T:T),
    ""
)</f>
        <v/>
      </c>
      <c r="P447" t="str">
        <f>IFERROR(
    IF(INDEX(sbti!U:U, MATCH(A447, sbti!R:R, 0))&lt;&gt;"", "T",
        IF(INDEX(sbti!V:V, MATCH(A447, sbti!R:R, 0))&lt;&gt;"", "C", "")
    ),
"")</f>
        <v/>
      </c>
      <c r="Q447" t="str">
        <f>IFERROR(
    IF(INDEX(sbti!U:U, MATCH(A447, sbti!R:R, 0))&lt;&gt;"",
       INDEX(sbti!U:U, MATCH(A447, sbti!R:R, 0)),
       IF(INDEX(sbti!V:V, MATCH(A447, sbti!R:R, 0))&lt;&gt;"",
          INDEX(sbti!V:V, MATCH(A447, sbti!R:R, 0)),
          "")
    ),
"")</f>
        <v/>
      </c>
      <c r="R447" t="str">
        <f>IF(_xlfn.XLOOKUP(A447, sbti!W:W,sbti!X:X, "")="T","T",
IF(_xlfn.XLOOKUP(A447, sbti!W:W, sbti!X:X, "")="C","C",""))</f>
        <v/>
      </c>
      <c r="S447" t="str">
        <f>IF(R447="T",_xlfn.XLOOKUP(A447,sbti!W:W,sbti!Y:Y,""),
IF(R447="C",_xlfn.XLOOKUP(A447,sbti!W:W,sbti!Z:Z,""),
""))</f>
        <v/>
      </c>
    </row>
    <row r="448" spans="1:19">
      <c r="A448" t="str">
        <v>China Datang</v>
      </c>
      <c r="B448" t="str">
        <f>IF(_xlfn.XLOOKUP(A448, sbti!A:A,sbti!B:B, "")="Targets Set","T",
IF(_xlfn.XLOOKUP(A448, sbti!A:A, sbti!B:B, "")="Committed","C",""))</f>
        <v/>
      </c>
      <c r="C448" t="str">
        <f>IF(OR(B448="T", B448="C"),
    _xlfn.XLOOKUP(A448, sbti!A:A, sbti!C:C, ""),
    ""
)</f>
        <v/>
      </c>
      <c r="D448" t="str">
        <f>IF(_xlfn.XLOOKUP(A448, sbti!A:A,sbti!D:D, "")="Targets Set","T",
IF(_xlfn.XLOOKUP(A448, sbti!A:A, sbti!D:D, "")="Committed","C",""))</f>
        <v/>
      </c>
      <c r="E448" t="str">
        <f>IF(OR(D448="T", D448="C"),
    _xlfn.XLOOKUP(A448, sbti!A:A, sbti!E:E, ""),
    ""
)</f>
        <v/>
      </c>
      <c r="F448" t="str">
        <f>IF(_xlfn.XLOOKUP(A448, sbti!F:F, sbti!G:G, "")="Targets Set","T",
IF(_xlfn.XLOOKUP(A448, sbti!F:F, sbti!G:G, "")="Committed","C",""))</f>
        <v/>
      </c>
      <c r="G448" t="str">
        <f>IF(OR('sbti evolution '!F448="T", 'sbti evolution '!F448="C"),
    _xlfn.XLOOKUP('sbti evolution '!A448, sbti!F:F, sbti!H:H, ""),
    ""
)</f>
        <v/>
      </c>
      <c r="H448" t="str">
        <f>IFERROR(
    IF(INDEX(sbti!J:J, MATCH(A448, sbti!F:F, 0))&lt;&gt;"", "T",
        IF(INDEX(sbti!K:K, MATCH(A448, sbti!F:F, 0))&lt;&gt;"", "C", "")
    ),
"")</f>
        <v/>
      </c>
      <c r="I448" t="str">
        <f>IFERROR(
    IF(INDEX(sbti!J:J, MATCH(A448, sbti!F:F, 0))&lt;&gt;"", INDEX(sbti!J:J, MATCH(A448, sbti!F:F, 0)),
        IF(INDEX(sbti!K:K, MATCH(A448, sbti!F:F, 0))&lt;&gt;"", INDEX(sbti!K:K, MATCH(A448, sbti!F:F, 0)), "")
    ),
"")</f>
        <v/>
      </c>
      <c r="J448" t="str">
        <f>IF(_xlfn.XLOOKUP(A448, sbti!L:L,sbti!M:M, "")="T","T",
IF(_xlfn.XLOOKUP(A448, sbti!L:L, sbti!M:M, "")="C","C",""))</f>
        <v/>
      </c>
      <c r="K448" t="str">
        <f>IF(OR(J448="T", J448="C"),
    _xlfn.XLOOKUP(A448, sbti!L:L,sbti!N:N),
    ""
)</f>
        <v/>
      </c>
      <c r="L448" t="str">
        <f>IF(_xlfn.XLOOKUP(A448, sbti!L:L,sbti!O:O, "")="s","T",
IF(_xlfn.XLOOKUP(A448, sbti!L:L, sbti!O:O, "")="c","C",""))</f>
        <v/>
      </c>
      <c r="M448" t="str">
        <f>IF(L448="T",_xlfn.XLOOKUP(A448,sbti!L:L,sbti!P:P,""),
IF(L448="C",_xlfn.XLOOKUP(A448,sbti!L:L,sbti!Q:Q,""),
""))</f>
        <v/>
      </c>
      <c r="N448" t="str">
        <f>IF(_xlfn.XLOOKUP(A448, sbti!R:R,sbti!S:S, "")="T","T",
IF(_xlfn.XLOOKUP(A448, sbti!R:R, sbti!S:S, "")="C","C",""))</f>
        <v/>
      </c>
      <c r="O448" t="str">
        <f>IF(OR(N448="T", N448="C"),
    _xlfn.XLOOKUP(A448, sbti!R:R,sbti!T:T),
    ""
)</f>
        <v/>
      </c>
      <c r="P448" t="str">
        <f>IFERROR(
    IF(INDEX(sbti!U:U, MATCH(A448, sbti!R:R, 0))&lt;&gt;"", "T",
        IF(INDEX(sbti!V:V, MATCH(A448, sbti!R:R, 0))&lt;&gt;"", "C", "")
    ),
"")</f>
        <v/>
      </c>
      <c r="Q448" t="str">
        <f>IFERROR(
    IF(INDEX(sbti!U:U, MATCH(A448, sbti!R:R, 0))&lt;&gt;"",
       INDEX(sbti!U:U, MATCH(A448, sbti!R:R, 0)),
       IF(INDEX(sbti!V:V, MATCH(A448, sbti!R:R, 0))&lt;&gt;"",
          INDEX(sbti!V:V, MATCH(A448, sbti!R:R, 0)),
          "")
    ),
"")</f>
        <v/>
      </c>
      <c r="R448" t="str">
        <f>IF(_xlfn.XLOOKUP(A448, sbti!W:W,sbti!X:X, "")="T","T",
IF(_xlfn.XLOOKUP(A448, sbti!W:W, sbti!X:X, "")="C","C",""))</f>
        <v/>
      </c>
      <c r="S448" t="str">
        <f>IF(R448="T",_xlfn.XLOOKUP(A448,sbti!W:W,sbti!Y:Y,""),
IF(R448="C",_xlfn.XLOOKUP(A448,sbti!W:W,sbti!Z:Z,""),
""))</f>
        <v/>
      </c>
    </row>
    <row r="449" spans="1:19">
      <c r="A449" t="str">
        <v>CRRC Group</v>
      </c>
      <c r="B449" t="str">
        <f>IF(_xlfn.XLOOKUP(A449, sbti!A:A,sbti!B:B, "")="Targets Set","T",
IF(_xlfn.XLOOKUP(A449, sbti!A:A, sbti!B:B, "")="Committed","C",""))</f>
        <v/>
      </c>
      <c r="C449" t="str">
        <f>IF(OR(B449="T", B449="C"),
    _xlfn.XLOOKUP(A449, sbti!A:A, sbti!C:C, ""),
    ""
)</f>
        <v/>
      </c>
      <c r="D449" t="str">
        <f>IF(_xlfn.XLOOKUP(A449, sbti!A:A,sbti!D:D, "")="Targets Set","T",
IF(_xlfn.XLOOKUP(A449, sbti!A:A, sbti!D:D, "")="Committed","C",""))</f>
        <v/>
      </c>
      <c r="E449" t="str">
        <f>IF(OR(D449="T", D449="C"),
    _xlfn.XLOOKUP(A449, sbti!A:A, sbti!E:E, ""),
    ""
)</f>
        <v/>
      </c>
      <c r="F449" t="str">
        <f>IF(_xlfn.XLOOKUP(A449, sbti!F:F, sbti!G:G, "")="Targets Set","T",
IF(_xlfn.XLOOKUP(A449, sbti!F:F, sbti!G:G, "")="Committed","C",""))</f>
        <v/>
      </c>
      <c r="G449" t="str">
        <f>IF(OR('sbti evolution '!F449="T", 'sbti evolution '!F449="C"),
    _xlfn.XLOOKUP('sbti evolution '!A449, sbti!F:F, sbti!H:H, ""),
    ""
)</f>
        <v/>
      </c>
      <c r="H449" t="str">
        <f>IFERROR(
    IF(INDEX(sbti!J:J, MATCH(A449, sbti!F:F, 0))&lt;&gt;"", "T",
        IF(INDEX(sbti!K:K, MATCH(A449, sbti!F:F, 0))&lt;&gt;"", "C", "")
    ),
"")</f>
        <v/>
      </c>
      <c r="I449" t="str">
        <f>IFERROR(
    IF(INDEX(sbti!J:J, MATCH(A449, sbti!F:F, 0))&lt;&gt;"", INDEX(sbti!J:J, MATCH(A449, sbti!F:F, 0)),
        IF(INDEX(sbti!K:K, MATCH(A449, sbti!F:F, 0))&lt;&gt;"", INDEX(sbti!K:K, MATCH(A449, sbti!F:F, 0)), "")
    ),
"")</f>
        <v/>
      </c>
      <c r="J449" t="str">
        <f>IF(_xlfn.XLOOKUP(A449, sbti!L:L,sbti!M:M, "")="T","T",
IF(_xlfn.XLOOKUP(A449, sbti!L:L, sbti!M:M, "")="C","C",""))</f>
        <v/>
      </c>
      <c r="K449" t="str">
        <f>IF(OR(J449="T", J449="C"),
    _xlfn.XLOOKUP(A449, sbti!L:L,sbti!N:N),
    ""
)</f>
        <v/>
      </c>
      <c r="L449" t="str">
        <f>IF(_xlfn.XLOOKUP(A449, sbti!L:L,sbti!O:O, "")="s","T",
IF(_xlfn.XLOOKUP(A449, sbti!L:L, sbti!O:O, "")="c","C",""))</f>
        <v/>
      </c>
      <c r="M449" t="str">
        <f>IF(L449="T",_xlfn.XLOOKUP(A449,sbti!L:L,sbti!P:P,""),
IF(L449="C",_xlfn.XLOOKUP(A449,sbti!L:L,sbti!Q:Q,""),
""))</f>
        <v/>
      </c>
      <c r="N449" t="str">
        <f>IF(_xlfn.XLOOKUP(A449, sbti!R:R,sbti!S:S, "")="T","T",
IF(_xlfn.XLOOKUP(A449, sbti!R:R, sbti!S:S, "")="C","C",""))</f>
        <v/>
      </c>
      <c r="O449" t="str">
        <f>IF(OR(N449="T", N449="C"),
    _xlfn.XLOOKUP(A449, sbti!R:R,sbti!T:T),
    ""
)</f>
        <v/>
      </c>
      <c r="P449" t="str">
        <f>IFERROR(
    IF(INDEX(sbti!U:U, MATCH(A449, sbti!R:R, 0))&lt;&gt;"", "T",
        IF(INDEX(sbti!V:V, MATCH(A449, sbti!R:R, 0))&lt;&gt;"", "C", "")
    ),
"")</f>
        <v/>
      </c>
      <c r="Q449" t="str">
        <f>IFERROR(
    IF(INDEX(sbti!U:U, MATCH(A449, sbti!R:R, 0))&lt;&gt;"",
       INDEX(sbti!U:U, MATCH(A449, sbti!R:R, 0)),
       IF(INDEX(sbti!V:V, MATCH(A449, sbti!R:R, 0))&lt;&gt;"",
          INDEX(sbti!V:V, MATCH(A449, sbti!R:R, 0)),
          "")
    ),
"")</f>
        <v/>
      </c>
      <c r="R449" t="str">
        <f>IF(_xlfn.XLOOKUP(A449, sbti!W:W,sbti!X:X, "")="T","T",
IF(_xlfn.XLOOKUP(A449, sbti!W:W, sbti!X:X, "")="C","C",""))</f>
        <v/>
      </c>
      <c r="S449" t="str">
        <f>IF(R449="T",_xlfn.XLOOKUP(A449,sbti!W:W,sbti!Y:Y,""),
IF(R449="C",_xlfn.XLOOKUP(A449,sbti!W:W,sbti!Z:Z,""),
""))</f>
        <v/>
      </c>
    </row>
    <row r="450" spans="1:19">
      <c r="A450" t="str">
        <v>Jardine Matheson</v>
      </c>
      <c r="B450" t="str">
        <f>IF(_xlfn.XLOOKUP(A450, sbti!A:A,sbti!B:B, "")="Targets Set","T",
IF(_xlfn.XLOOKUP(A450, sbti!A:A, sbti!B:B, "")="Committed","C",""))</f>
        <v/>
      </c>
      <c r="C450" t="str">
        <f>IF(OR(B450="T", B450="C"),
    _xlfn.XLOOKUP(A450, sbti!A:A, sbti!C:C, ""),
    ""
)</f>
        <v/>
      </c>
      <c r="D450" t="str">
        <f>IF(_xlfn.XLOOKUP(A450, sbti!A:A,sbti!D:D, "")="Targets Set","T",
IF(_xlfn.XLOOKUP(A450, sbti!A:A, sbti!D:D, "")="Committed","C",""))</f>
        <v/>
      </c>
      <c r="E450" t="str">
        <f>IF(OR(D450="T", D450="C"),
    _xlfn.XLOOKUP(A450, sbti!A:A, sbti!E:E, ""),
    ""
)</f>
        <v/>
      </c>
      <c r="F450" t="str">
        <f>IF(_xlfn.XLOOKUP(A450, sbti!F:F, sbti!G:G, "")="Targets Set","T",
IF(_xlfn.XLOOKUP(A450, sbti!F:F, sbti!G:G, "")="Committed","C",""))</f>
        <v/>
      </c>
      <c r="G450" t="str">
        <f>IF(OR('sbti evolution '!F450="T", 'sbti evolution '!F450="C"),
    _xlfn.XLOOKUP('sbti evolution '!A450, sbti!F:F, sbti!H:H, ""),
    ""
)</f>
        <v/>
      </c>
      <c r="H450" t="str">
        <f>IFERROR(
    IF(INDEX(sbti!J:J, MATCH(A450, sbti!F:F, 0))&lt;&gt;"", "T",
        IF(INDEX(sbti!K:K, MATCH(A450, sbti!F:F, 0))&lt;&gt;"", "C", "")
    ),
"")</f>
        <v/>
      </c>
      <c r="I450" t="str">
        <f>IFERROR(
    IF(INDEX(sbti!J:J, MATCH(A450, sbti!F:F, 0))&lt;&gt;"", INDEX(sbti!J:J, MATCH(A450, sbti!F:F, 0)),
        IF(INDEX(sbti!K:K, MATCH(A450, sbti!F:F, 0))&lt;&gt;"", INDEX(sbti!K:K, MATCH(A450, sbti!F:F, 0)), "")
    ),
"")</f>
        <v/>
      </c>
      <c r="J450" t="str">
        <f>IF(_xlfn.XLOOKUP(A450, sbti!L:L,sbti!M:M, "")="T","T",
IF(_xlfn.XLOOKUP(A450, sbti!L:L, sbti!M:M, "")="C","C",""))</f>
        <v/>
      </c>
      <c r="K450" t="str">
        <f>IF(OR(J450="T", J450="C"),
    _xlfn.XLOOKUP(A450, sbti!L:L,sbti!N:N),
    ""
)</f>
        <v/>
      </c>
      <c r="L450" t="str">
        <f>IF(_xlfn.XLOOKUP(A450, sbti!L:L,sbti!O:O, "")="s","T",
IF(_xlfn.XLOOKUP(A450, sbti!L:L, sbti!O:O, "")="c","C",""))</f>
        <v/>
      </c>
      <c r="M450" t="str">
        <f>IF(L450="T",_xlfn.XLOOKUP(A450,sbti!L:L,sbti!P:P,""),
IF(L450="C",_xlfn.XLOOKUP(A450,sbti!L:L,sbti!Q:Q,""),
""))</f>
        <v/>
      </c>
      <c r="N450" t="str">
        <f>IF(_xlfn.XLOOKUP(A450, sbti!R:R,sbti!S:S, "")="T","T",
IF(_xlfn.XLOOKUP(A450, sbti!R:R, sbti!S:S, "")="C","C",""))</f>
        <v/>
      </c>
      <c r="O450" t="str">
        <f>IF(OR(N450="T", N450="C"),
    _xlfn.XLOOKUP(A450, sbti!R:R,sbti!T:T),
    ""
)</f>
        <v/>
      </c>
      <c r="P450" t="str">
        <f>IFERROR(
    IF(INDEX(sbti!U:U, MATCH(A450, sbti!R:R, 0))&lt;&gt;"", "T",
        IF(INDEX(sbti!V:V, MATCH(A450, sbti!R:R, 0))&lt;&gt;"", "C", "")
    ),
"")</f>
        <v/>
      </c>
      <c r="Q450" t="str">
        <f>IFERROR(
    IF(INDEX(sbti!U:U, MATCH(A450, sbti!R:R, 0))&lt;&gt;"",
       INDEX(sbti!U:U, MATCH(A450, sbti!R:R, 0)),
       IF(INDEX(sbti!V:V, MATCH(A450, sbti!R:R, 0))&lt;&gt;"",
          INDEX(sbti!V:V, MATCH(A450, sbti!R:R, 0)),
          "")
    ),
"")</f>
        <v/>
      </c>
      <c r="R450" t="str">
        <f>IF(_xlfn.XLOOKUP(A450, sbti!W:W,sbti!X:X, "")="T","T",
IF(_xlfn.XLOOKUP(A450, sbti!W:W, sbti!X:X, "")="C","C",""))</f>
        <v/>
      </c>
      <c r="S450" t="str">
        <f>IF(R450="T",_xlfn.XLOOKUP(A450,sbti!W:W,sbti!Y:Y,""),
IF(R450="C",_xlfn.XLOOKUP(A450,sbti!W:W,sbti!Z:Z,""),
""))</f>
        <v/>
      </c>
    </row>
    <row r="451" spans="1:19">
      <c r="A451" t="str">
        <v>Sompo Holdings</v>
      </c>
      <c r="B451" t="str">
        <f>IF(_xlfn.XLOOKUP(A451, sbti!A:A,sbti!B:B, "")="Targets Set","T",
IF(_xlfn.XLOOKUP(A451, sbti!A:A, sbti!B:B, "")="Committed","C",""))</f>
        <v/>
      </c>
      <c r="C451" t="str">
        <f>IF(OR(B451="T", B451="C"),
    _xlfn.XLOOKUP(A451, sbti!A:A, sbti!C:C, ""),
    ""
)</f>
        <v/>
      </c>
      <c r="D451" t="str">
        <f>IF(_xlfn.XLOOKUP(A451, sbti!A:A,sbti!D:D, "")="Targets Set","T",
IF(_xlfn.XLOOKUP(A451, sbti!A:A, sbti!D:D, "")="Committed","C",""))</f>
        <v/>
      </c>
      <c r="E451" t="str">
        <f>IF(OR(D451="T", D451="C"),
    _xlfn.XLOOKUP(A451, sbti!A:A, sbti!E:E, ""),
    ""
)</f>
        <v/>
      </c>
      <c r="F451" t="str">
        <f>IF(_xlfn.XLOOKUP(A451, sbti!F:F, sbti!G:G, "")="Targets Set","T",
IF(_xlfn.XLOOKUP(A451, sbti!F:F, sbti!G:G, "")="Committed","C",""))</f>
        <v>C</v>
      </c>
      <c r="G451">
        <f>IF(OR('sbti evolution '!F451="T", 'sbti evolution '!F451="C"),
    _xlfn.XLOOKUP('sbti evolution '!A451, sbti!F:F, sbti!H:H, ""),
    ""
)</f>
        <v>2030</v>
      </c>
      <c r="H451" t="str">
        <f>IFERROR(
    IF(INDEX(sbti!J:J, MATCH(A451, sbti!F:F, 0))&lt;&gt;"", "T",
        IF(INDEX(sbti!K:K, MATCH(A451, sbti!F:F, 0))&lt;&gt;"", "C", "")
    ),
"")</f>
        <v>C</v>
      </c>
      <c r="I451">
        <f>IFERROR(
    IF(INDEX(sbti!J:J, MATCH(A451, sbti!F:F, 0))&lt;&gt;"", INDEX(sbti!J:J, MATCH(A451, sbti!F:F, 0)),
        IF(INDEX(sbti!K:K, MATCH(A451, sbti!F:F, 0))&lt;&gt;"", INDEX(sbti!K:K, MATCH(A451, sbti!F:F, 0)), "")
    ),
"")</f>
        <v>2018</v>
      </c>
      <c r="J451" t="str">
        <f>IF(_xlfn.XLOOKUP(A451, sbti!L:L,sbti!M:M, "")="T","T",
IF(_xlfn.XLOOKUP(A451, sbti!L:L, sbti!M:M, "")="C","C",""))</f>
        <v>C</v>
      </c>
      <c r="K451">
        <f>IF(OR(J451="T", J451="C"),
    _xlfn.XLOOKUP(A451, sbti!L:L,sbti!N:N),
    ""
)</f>
        <v>2030</v>
      </c>
      <c r="L451" t="str">
        <f>IF(_xlfn.XLOOKUP(A451, sbti!L:L,sbti!O:O, "")="s","T",
IF(_xlfn.XLOOKUP(A451, sbti!L:L, sbti!O:O, "")="c","C",""))</f>
        <v/>
      </c>
      <c r="M451" t="str">
        <f>IF(L451="T",_xlfn.XLOOKUP(A451,sbti!L:L,sbti!P:P,""),
IF(L451="C",_xlfn.XLOOKUP(A451,sbti!L:L,sbti!Q:Q,""),
""))</f>
        <v/>
      </c>
      <c r="N451" t="str">
        <f>IF(_xlfn.XLOOKUP(A451, sbti!R:R,sbti!S:S, "")="T","T",
IF(_xlfn.XLOOKUP(A451, sbti!R:R, sbti!S:S, "")="C","C",""))</f>
        <v>C</v>
      </c>
      <c r="O451">
        <f>IF(OR(N451="T", N451="C"),
    _xlfn.XLOOKUP(A451, sbti!R:R,sbti!T:T),
    ""
)</f>
        <v>2030</v>
      </c>
      <c r="P451" t="str">
        <f>IFERROR(
    IF(INDEX(sbti!U:U, MATCH(A451, sbti!R:R, 0))&lt;&gt;"", "T",
        IF(INDEX(sbti!V:V, MATCH(A451, sbti!R:R, 0))&lt;&gt;"", "C", "")
    ),
"")</f>
        <v/>
      </c>
      <c r="Q451" t="str">
        <f>IFERROR(
    IF(INDEX(sbti!U:U, MATCH(A451, sbti!R:R, 0))&lt;&gt;"",
       INDEX(sbti!U:U, MATCH(A451, sbti!R:R, 0)),
       IF(INDEX(sbti!V:V, MATCH(A451, sbti!R:R, 0))&lt;&gt;"",
          INDEX(sbti!V:V, MATCH(A451, sbti!R:R, 0)),
          "")
    ),
"")</f>
        <v/>
      </c>
      <c r="R451" t="str">
        <f>IF(_xlfn.XLOOKUP(A451, sbti!W:W,sbti!X:X, "")="T","T",
IF(_xlfn.XLOOKUP(A451, sbti!W:W, sbti!X:X, "")="C","C",""))</f>
        <v>C</v>
      </c>
      <c r="S451">
        <f>IF(R451="T",_xlfn.XLOOKUP(A451,sbti!W:W,sbti!Y:Y,""),
IF(R451="C",_xlfn.XLOOKUP(A451,sbti!W:W,sbti!Z:Z,""),
""))</f>
        <v>2018</v>
      </c>
    </row>
    <row r="452" spans="1:19">
      <c r="A452" t="str">
        <v>TongLing Nonferrous Metals Group</v>
      </c>
      <c r="B452" t="str">
        <f>IF(_xlfn.XLOOKUP(A452, sbti!A:A,sbti!B:B, "")="Targets Set","T",
IF(_xlfn.XLOOKUP(A452, sbti!A:A, sbti!B:B, "")="Committed","C",""))</f>
        <v/>
      </c>
      <c r="C452" t="str">
        <f>IF(OR(B452="T", B452="C"),
    _xlfn.XLOOKUP(A452, sbti!A:A, sbti!C:C, ""),
    ""
)</f>
        <v/>
      </c>
      <c r="D452" t="str">
        <f>IF(_xlfn.XLOOKUP(A452, sbti!A:A,sbti!D:D, "")="Targets Set","T",
IF(_xlfn.XLOOKUP(A452, sbti!A:A, sbti!D:D, "")="Committed","C",""))</f>
        <v/>
      </c>
      <c r="E452" t="str">
        <f>IF(OR(D452="T", D452="C"),
    _xlfn.XLOOKUP(A452, sbti!A:A, sbti!E:E, ""),
    ""
)</f>
        <v/>
      </c>
      <c r="F452" t="str">
        <f>IF(_xlfn.XLOOKUP(A452, sbti!F:F, sbti!G:G, "")="Targets Set","T",
IF(_xlfn.XLOOKUP(A452, sbti!F:F, sbti!G:G, "")="Committed","C",""))</f>
        <v/>
      </c>
      <c r="G452" t="str">
        <f>IF(OR('sbti evolution '!F452="T", 'sbti evolution '!F452="C"),
    _xlfn.XLOOKUP('sbti evolution '!A452, sbti!F:F, sbti!H:H, ""),
    ""
)</f>
        <v/>
      </c>
      <c r="H452" t="str">
        <f>IFERROR(
    IF(INDEX(sbti!J:J, MATCH(A452, sbti!F:F, 0))&lt;&gt;"", "T",
        IF(INDEX(sbti!K:K, MATCH(A452, sbti!F:F, 0))&lt;&gt;"", "C", "")
    ),
"")</f>
        <v/>
      </c>
      <c r="I452" t="str">
        <f>IFERROR(
    IF(INDEX(sbti!J:J, MATCH(A452, sbti!F:F, 0))&lt;&gt;"", INDEX(sbti!J:J, MATCH(A452, sbti!F:F, 0)),
        IF(INDEX(sbti!K:K, MATCH(A452, sbti!F:F, 0))&lt;&gt;"", INDEX(sbti!K:K, MATCH(A452, sbti!F:F, 0)), "")
    ),
"")</f>
        <v/>
      </c>
      <c r="J452" t="str">
        <f>IF(_xlfn.XLOOKUP(A452, sbti!L:L,sbti!M:M, "")="T","T",
IF(_xlfn.XLOOKUP(A452, sbti!L:L, sbti!M:M, "")="C","C",""))</f>
        <v/>
      </c>
      <c r="K452" t="str">
        <f>IF(OR(J452="T", J452="C"),
    _xlfn.XLOOKUP(A452, sbti!L:L,sbti!N:N),
    ""
)</f>
        <v/>
      </c>
      <c r="L452" t="str">
        <f>IF(_xlfn.XLOOKUP(A452, sbti!L:L,sbti!O:O, "")="s","T",
IF(_xlfn.XLOOKUP(A452, sbti!L:L, sbti!O:O, "")="c","C",""))</f>
        <v/>
      </c>
      <c r="M452" t="str">
        <f>IF(L452="T",_xlfn.XLOOKUP(A452,sbti!L:L,sbti!P:P,""),
IF(L452="C",_xlfn.XLOOKUP(A452,sbti!L:L,sbti!Q:Q,""),
""))</f>
        <v/>
      </c>
      <c r="N452" t="str">
        <f>IF(_xlfn.XLOOKUP(A452, sbti!R:R,sbti!S:S, "")="T","T",
IF(_xlfn.XLOOKUP(A452, sbti!R:R, sbti!S:S, "")="C","C",""))</f>
        <v/>
      </c>
      <c r="O452" t="str">
        <f>IF(OR(N452="T", N452="C"),
    _xlfn.XLOOKUP(A452, sbti!R:R,sbti!T:T),
    ""
)</f>
        <v/>
      </c>
      <c r="P452" t="str">
        <f>IFERROR(
    IF(INDEX(sbti!U:U, MATCH(A452, sbti!R:R, 0))&lt;&gt;"", "T",
        IF(INDEX(sbti!V:V, MATCH(A452, sbti!R:R, 0))&lt;&gt;"", "C", "")
    ),
"")</f>
        <v/>
      </c>
      <c r="Q452" t="str">
        <f>IFERROR(
    IF(INDEX(sbti!U:U, MATCH(A452, sbti!R:R, 0))&lt;&gt;"",
       INDEX(sbti!U:U, MATCH(A452, sbti!R:R, 0)),
       IF(INDEX(sbti!V:V, MATCH(A452, sbti!R:R, 0))&lt;&gt;"",
          INDEX(sbti!V:V, MATCH(A452, sbti!R:R, 0)),
          "")
    ),
"")</f>
        <v/>
      </c>
      <c r="R452" t="str">
        <f>IF(_xlfn.XLOOKUP(A452, sbti!W:W,sbti!X:X, "")="T","T",
IF(_xlfn.XLOOKUP(A452, sbti!W:W, sbti!X:X, "")="C","C",""))</f>
        <v/>
      </c>
      <c r="S452" t="str">
        <f>IF(R452="T",_xlfn.XLOOKUP(A452,sbti!W:W,sbti!Y:Y,""),
IF(R452="C",_xlfn.XLOOKUP(A452,sbti!W:W,sbti!Z:Z,""),
""))</f>
        <v/>
      </c>
    </row>
    <row r="453" spans="1:19">
      <c r="A453" t="str">
        <v>CBRE Group</v>
      </c>
      <c r="B453" t="str">
        <f>IF(_xlfn.XLOOKUP(A453, sbti!A:A,sbti!B:B, "")="Targets Set","T",
IF(_xlfn.XLOOKUP(A453, sbti!A:A, sbti!B:B, "")="Committed","C",""))</f>
        <v>T</v>
      </c>
      <c r="C453">
        <f>IF(OR(B453="T", B453="C"),
    _xlfn.XLOOKUP(A453, sbti!A:A, sbti!C:C, ""),
    ""
)</f>
        <v>2030</v>
      </c>
      <c r="D453" t="str">
        <f>IF(_xlfn.XLOOKUP(A453, sbti!A:A,sbti!D:D, "")="Targets Set","T",
IF(_xlfn.XLOOKUP(A453, sbti!A:A, sbti!D:D, "")="Committed","C",""))</f>
        <v>T</v>
      </c>
      <c r="E453">
        <f>IF(OR(D453="T", D453="C"),
    _xlfn.XLOOKUP(A453, sbti!A:A, sbti!E:E, ""),
    ""
)</f>
        <v>2040</v>
      </c>
      <c r="F453" t="str">
        <f>IF(_xlfn.XLOOKUP(A453, sbti!F:F, sbti!G:G, "")="Targets Set","T",
IF(_xlfn.XLOOKUP(A453, sbti!F:F, sbti!G:G, "")="Committed","C",""))</f>
        <v/>
      </c>
      <c r="G453" t="str">
        <f>IF(OR('sbti evolution '!F453="T", 'sbti evolution '!F453="C"),
    _xlfn.XLOOKUP('sbti evolution '!A453, sbti!F:F, sbti!H:H, ""),
    ""
)</f>
        <v/>
      </c>
      <c r="H453" t="str">
        <f>IFERROR(
    IF(INDEX(sbti!J:J, MATCH(A453, sbti!F:F, 0))&lt;&gt;"", "T",
        IF(INDEX(sbti!K:K, MATCH(A453, sbti!F:F, 0))&lt;&gt;"", "C", "")
    ),
"")</f>
        <v/>
      </c>
      <c r="I453" t="str">
        <f>IFERROR(
    IF(INDEX(sbti!J:J, MATCH(A453, sbti!F:F, 0))&lt;&gt;"", INDEX(sbti!J:J, MATCH(A453, sbti!F:F, 0)),
        IF(INDEX(sbti!K:K, MATCH(A453, sbti!F:F, 0))&lt;&gt;"", INDEX(sbti!K:K, MATCH(A453, sbti!F:F, 0)), "")
    ),
"")</f>
        <v/>
      </c>
      <c r="J453" t="str">
        <f>IF(_xlfn.XLOOKUP(A453, sbti!L:L,sbti!M:M, "")="T","T",
IF(_xlfn.XLOOKUP(A453, sbti!L:L, sbti!M:M, "")="C","C",""))</f>
        <v/>
      </c>
      <c r="K453" t="str">
        <f>IF(OR(J453="T", J453="C"),
    _xlfn.XLOOKUP(A453, sbti!L:L,sbti!N:N),
    ""
)</f>
        <v/>
      </c>
      <c r="L453" t="str">
        <f>IF(_xlfn.XLOOKUP(A453, sbti!L:L,sbti!O:O, "")="s","T",
IF(_xlfn.XLOOKUP(A453, sbti!L:L, sbti!O:O, "")="c","C",""))</f>
        <v/>
      </c>
      <c r="M453" t="str">
        <f>IF(L453="T",_xlfn.XLOOKUP(A453,sbti!L:L,sbti!P:P,""),
IF(L453="C",_xlfn.XLOOKUP(A453,sbti!L:L,sbti!Q:Q,""),
""))</f>
        <v/>
      </c>
      <c r="N453" t="str">
        <f>IF(_xlfn.XLOOKUP(A453, sbti!R:R,sbti!S:S, "")="T","T",
IF(_xlfn.XLOOKUP(A453, sbti!R:R, sbti!S:S, "")="C","C",""))</f>
        <v/>
      </c>
      <c r="O453" t="str">
        <f>IF(OR(N453="T", N453="C"),
    _xlfn.XLOOKUP(A453, sbti!R:R,sbti!T:T),
    ""
)</f>
        <v/>
      </c>
      <c r="P453" t="str">
        <f>IFERROR(
    IF(INDEX(sbti!U:U, MATCH(A453, sbti!R:R, 0))&lt;&gt;"", "T",
        IF(INDEX(sbti!V:V, MATCH(A453, sbti!R:R, 0))&lt;&gt;"", "C", "")
    ),
"")</f>
        <v/>
      </c>
      <c r="Q453" t="str">
        <f>IFERROR(
    IF(INDEX(sbti!U:U, MATCH(A453, sbti!R:R, 0))&lt;&gt;"",
       INDEX(sbti!U:U, MATCH(A453, sbti!R:R, 0)),
       IF(INDEX(sbti!V:V, MATCH(A453, sbti!R:R, 0))&lt;&gt;"",
          INDEX(sbti!V:V, MATCH(A453, sbti!R:R, 0)),
          "")
    ),
"")</f>
        <v/>
      </c>
      <c r="R453" t="str">
        <f>IF(_xlfn.XLOOKUP(A453, sbti!W:W,sbti!X:X, "")="T","T",
IF(_xlfn.XLOOKUP(A453, sbti!W:W, sbti!X:X, "")="C","C",""))</f>
        <v/>
      </c>
      <c r="S453" t="str">
        <f>IF(R453="T",_xlfn.XLOOKUP(A453,sbti!W:W,sbti!Y:Y,""),
IF(R453="C",_xlfn.XLOOKUP(A453,sbti!W:W,sbti!Z:Z,""),
""))</f>
        <v/>
      </c>
    </row>
    <row r="454" spans="1:19">
      <c r="A454" t="str">
        <v>Rabobank Group</v>
      </c>
      <c r="B454" t="str">
        <f>IF(_xlfn.XLOOKUP(A454, sbti!A:A,sbti!B:B, "")="Targets Set","T",
IF(_xlfn.XLOOKUP(A454, sbti!A:A, sbti!B:B, "")="Committed","C",""))</f>
        <v/>
      </c>
      <c r="C454" t="str">
        <f>IF(OR(B454="T", B454="C"),
    _xlfn.XLOOKUP(A454, sbti!A:A, sbti!C:C, ""),
    ""
)</f>
        <v/>
      </c>
      <c r="D454" t="str">
        <f>IF(_xlfn.XLOOKUP(A454, sbti!A:A,sbti!D:D, "")="Targets Set","T",
IF(_xlfn.XLOOKUP(A454, sbti!A:A, sbti!D:D, "")="Committed","C",""))</f>
        <v/>
      </c>
      <c r="E454" t="str">
        <f>IF(OR(D454="T", D454="C"),
    _xlfn.XLOOKUP(A454, sbti!A:A, sbti!E:E, ""),
    ""
)</f>
        <v/>
      </c>
      <c r="F454" t="str">
        <f>IF(_xlfn.XLOOKUP(A454, sbti!F:F, sbti!G:G, "")="Targets Set","T",
IF(_xlfn.XLOOKUP(A454, sbti!F:F, sbti!G:G, "")="Committed","C",""))</f>
        <v/>
      </c>
      <c r="G454" t="str">
        <f>IF(OR('sbti evolution '!F454="T", 'sbti evolution '!F454="C"),
    _xlfn.XLOOKUP('sbti evolution '!A454, sbti!F:F, sbti!H:H, ""),
    ""
)</f>
        <v/>
      </c>
      <c r="H454" t="str">
        <f>IFERROR(
    IF(INDEX(sbti!J:J, MATCH(A454, sbti!F:F, 0))&lt;&gt;"", "T",
        IF(INDEX(sbti!K:K, MATCH(A454, sbti!F:F, 0))&lt;&gt;"", "C", "")
    ),
"")</f>
        <v/>
      </c>
      <c r="I454" t="str">
        <f>IFERROR(
    IF(INDEX(sbti!J:J, MATCH(A454, sbti!F:F, 0))&lt;&gt;"", INDEX(sbti!J:J, MATCH(A454, sbti!F:F, 0)),
        IF(INDEX(sbti!K:K, MATCH(A454, sbti!F:F, 0))&lt;&gt;"", INDEX(sbti!K:K, MATCH(A454, sbti!F:F, 0)), "")
    ),
"")</f>
        <v/>
      </c>
      <c r="J454" t="str">
        <f>IF(_xlfn.XLOOKUP(A454, sbti!L:L,sbti!M:M, "")="T","T",
IF(_xlfn.XLOOKUP(A454, sbti!L:L, sbti!M:M, "")="C","C",""))</f>
        <v/>
      </c>
      <c r="K454" t="str">
        <f>IF(OR(J454="T", J454="C"),
    _xlfn.XLOOKUP(A454, sbti!L:L,sbti!N:N),
    ""
)</f>
        <v/>
      </c>
      <c r="L454" t="str">
        <f>IF(_xlfn.XLOOKUP(A454, sbti!L:L,sbti!O:O, "")="s","T",
IF(_xlfn.XLOOKUP(A454, sbti!L:L, sbti!O:O, "")="c","C",""))</f>
        <v/>
      </c>
      <c r="M454" t="str">
        <f>IF(L454="T",_xlfn.XLOOKUP(A454,sbti!L:L,sbti!P:P,""),
IF(L454="C",_xlfn.XLOOKUP(A454,sbti!L:L,sbti!Q:Q,""),
""))</f>
        <v/>
      </c>
      <c r="N454" t="str">
        <f>IF(_xlfn.XLOOKUP(A454, sbti!R:R,sbti!S:S, "")="T","T",
IF(_xlfn.XLOOKUP(A454, sbti!R:R, sbti!S:S, "")="C","C",""))</f>
        <v/>
      </c>
      <c r="O454" t="str">
        <f>IF(OR(N454="T", N454="C"),
    _xlfn.XLOOKUP(A454, sbti!R:R,sbti!T:T),
    ""
)</f>
        <v/>
      </c>
      <c r="P454" t="str">
        <f>IFERROR(
    IF(INDEX(sbti!U:U, MATCH(A454, sbti!R:R, 0))&lt;&gt;"", "T",
        IF(INDEX(sbti!V:V, MATCH(A454, sbti!R:R, 0))&lt;&gt;"", "C", "")
    ),
"")</f>
        <v/>
      </c>
      <c r="Q454" t="str">
        <f>IFERROR(
    IF(INDEX(sbti!U:U, MATCH(A454, sbti!R:R, 0))&lt;&gt;"",
       INDEX(sbti!U:U, MATCH(A454, sbti!R:R, 0)),
       IF(INDEX(sbti!V:V, MATCH(A454, sbti!R:R, 0))&lt;&gt;"",
          INDEX(sbti!V:V, MATCH(A454, sbti!R:R, 0)),
          "")
    ),
"")</f>
        <v/>
      </c>
      <c r="R454" t="str">
        <f>IF(_xlfn.XLOOKUP(A454, sbti!W:W,sbti!X:X, "")="T","T",
IF(_xlfn.XLOOKUP(A454, sbti!W:W, sbti!X:X, "")="C","C",""))</f>
        <v/>
      </c>
      <c r="S454" t="str">
        <f>IF(R454="T",_xlfn.XLOOKUP(A454,sbti!W:W,sbti!Y:Y,""),
IF(R454="C",_xlfn.XLOOKUP(A454,sbti!W:W,sbti!Z:Z,""),
""))</f>
        <v/>
      </c>
    </row>
    <row r="455" spans="1:19">
      <c r="A455" t="str">
        <v>Shudao Investment Group</v>
      </c>
      <c r="B455" t="str">
        <f>IF(_xlfn.XLOOKUP(A455, sbti!A:A,sbti!B:B, "")="Targets Set","T",
IF(_xlfn.XLOOKUP(A455, sbti!A:A, sbti!B:B, "")="Committed","C",""))</f>
        <v/>
      </c>
      <c r="C455" t="str">
        <f>IF(OR(B455="T", B455="C"),
    _xlfn.XLOOKUP(A455, sbti!A:A, sbti!C:C, ""),
    ""
)</f>
        <v/>
      </c>
      <c r="D455" t="str">
        <f>IF(_xlfn.XLOOKUP(A455, sbti!A:A,sbti!D:D, "")="Targets Set","T",
IF(_xlfn.XLOOKUP(A455, sbti!A:A, sbti!D:D, "")="Committed","C",""))</f>
        <v/>
      </c>
      <c r="E455" t="str">
        <f>IF(OR(D455="T", D455="C"),
    _xlfn.XLOOKUP(A455, sbti!A:A, sbti!E:E, ""),
    ""
)</f>
        <v/>
      </c>
      <c r="F455" t="str">
        <f>IF(_xlfn.XLOOKUP(A455, sbti!F:F, sbti!G:G, "")="Targets Set","T",
IF(_xlfn.XLOOKUP(A455, sbti!F:F, sbti!G:G, "")="Committed","C",""))</f>
        <v/>
      </c>
      <c r="G455" t="str">
        <f>IF(OR('sbti evolution '!F455="T", 'sbti evolution '!F455="C"),
    _xlfn.XLOOKUP('sbti evolution '!A455, sbti!F:F, sbti!H:H, ""),
    ""
)</f>
        <v/>
      </c>
      <c r="H455" t="str">
        <f>IFERROR(
    IF(INDEX(sbti!J:J, MATCH(A455, sbti!F:F, 0))&lt;&gt;"", "T",
        IF(INDEX(sbti!K:K, MATCH(A455, sbti!F:F, 0))&lt;&gt;"", "C", "")
    ),
"")</f>
        <v/>
      </c>
      <c r="I455" t="str">
        <f>IFERROR(
    IF(INDEX(sbti!J:J, MATCH(A455, sbti!F:F, 0))&lt;&gt;"", INDEX(sbti!J:J, MATCH(A455, sbti!F:F, 0)),
        IF(INDEX(sbti!K:K, MATCH(A455, sbti!F:F, 0))&lt;&gt;"", INDEX(sbti!K:K, MATCH(A455, sbti!F:F, 0)), "")
    ),
"")</f>
        <v/>
      </c>
      <c r="J455" t="str">
        <f>IF(_xlfn.XLOOKUP(A455, sbti!L:L,sbti!M:M, "")="T","T",
IF(_xlfn.XLOOKUP(A455, sbti!L:L, sbti!M:M, "")="C","C",""))</f>
        <v/>
      </c>
      <c r="K455" t="str">
        <f>IF(OR(J455="T", J455="C"),
    _xlfn.XLOOKUP(A455, sbti!L:L,sbti!N:N),
    ""
)</f>
        <v/>
      </c>
      <c r="L455" t="str">
        <f>IF(_xlfn.XLOOKUP(A455, sbti!L:L,sbti!O:O, "")="s","T",
IF(_xlfn.XLOOKUP(A455, sbti!L:L, sbti!O:O, "")="c","C",""))</f>
        <v/>
      </c>
      <c r="M455" t="str">
        <f>IF(L455="T",_xlfn.XLOOKUP(A455,sbti!L:L,sbti!P:P,""),
IF(L455="C",_xlfn.XLOOKUP(A455,sbti!L:L,sbti!Q:Q,""),
""))</f>
        <v/>
      </c>
      <c r="N455" t="str">
        <f>IF(_xlfn.XLOOKUP(A455, sbti!R:R,sbti!S:S, "")="T","T",
IF(_xlfn.XLOOKUP(A455, sbti!R:R, sbti!S:S, "")="C","C",""))</f>
        <v/>
      </c>
      <c r="O455" t="str">
        <f>IF(OR(N455="T", N455="C"),
    _xlfn.XLOOKUP(A455, sbti!R:R,sbti!T:T),
    ""
)</f>
        <v/>
      </c>
      <c r="P455" t="str">
        <f>IFERROR(
    IF(INDEX(sbti!U:U, MATCH(A455, sbti!R:R, 0))&lt;&gt;"", "T",
        IF(INDEX(sbti!V:V, MATCH(A455, sbti!R:R, 0))&lt;&gt;"", "C", "")
    ),
"")</f>
        <v/>
      </c>
      <c r="Q455" t="str">
        <f>IFERROR(
    IF(INDEX(sbti!U:U, MATCH(A455, sbti!R:R, 0))&lt;&gt;"",
       INDEX(sbti!U:U, MATCH(A455, sbti!R:R, 0)),
       IF(INDEX(sbti!V:V, MATCH(A455, sbti!R:R, 0))&lt;&gt;"",
          INDEX(sbti!V:V, MATCH(A455, sbti!R:R, 0)),
          "")
    ),
"")</f>
        <v/>
      </c>
      <c r="R455" t="str">
        <f>IF(_xlfn.XLOOKUP(A455, sbti!W:W,sbti!X:X, "")="T","T",
IF(_xlfn.XLOOKUP(A455, sbti!W:W, sbti!X:X, "")="C","C",""))</f>
        <v/>
      </c>
      <c r="S455" t="str">
        <f>IF(R455="T",_xlfn.XLOOKUP(A455,sbti!W:W,sbti!Y:Y,""),
IF(R455="C",_xlfn.XLOOKUP(A455,sbti!W:W,sbti!Z:Z,""),
""))</f>
        <v/>
      </c>
    </row>
    <row r="456" spans="1:19">
      <c r="A456" t="str">
        <v>Guangzhou Municipal Construction Group</v>
      </c>
      <c r="B456" t="str">
        <f>IF(_xlfn.XLOOKUP(A456, sbti!A:A,sbti!B:B, "")="Targets Set","T",
IF(_xlfn.XLOOKUP(A456, sbti!A:A, sbti!B:B, "")="Committed","C",""))</f>
        <v/>
      </c>
      <c r="C456" t="str">
        <f>IF(OR(B456="T", B456="C"),
    _xlfn.XLOOKUP(A456, sbti!A:A, sbti!C:C, ""),
    ""
)</f>
        <v/>
      </c>
      <c r="D456" t="str">
        <f>IF(_xlfn.XLOOKUP(A456, sbti!A:A,sbti!D:D, "")="Targets Set","T",
IF(_xlfn.XLOOKUP(A456, sbti!A:A, sbti!D:D, "")="Committed","C",""))</f>
        <v/>
      </c>
      <c r="E456" t="str">
        <f>IF(OR(D456="T", D456="C"),
    _xlfn.XLOOKUP(A456, sbti!A:A, sbti!E:E, ""),
    ""
)</f>
        <v/>
      </c>
      <c r="F456" t="str">
        <f>IF(_xlfn.XLOOKUP(A456, sbti!F:F, sbti!G:G, "")="Targets Set","T",
IF(_xlfn.XLOOKUP(A456, sbti!F:F, sbti!G:G, "")="Committed","C",""))</f>
        <v/>
      </c>
      <c r="G456" t="str">
        <f>IF(OR('sbti evolution '!F456="T", 'sbti evolution '!F456="C"),
    _xlfn.XLOOKUP('sbti evolution '!A456, sbti!F:F, sbti!H:H, ""),
    ""
)</f>
        <v/>
      </c>
      <c r="H456" t="str">
        <f>IFERROR(
    IF(INDEX(sbti!J:J, MATCH(A456, sbti!F:F, 0))&lt;&gt;"", "T",
        IF(INDEX(sbti!K:K, MATCH(A456, sbti!F:F, 0))&lt;&gt;"", "C", "")
    ),
"")</f>
        <v/>
      </c>
      <c r="I456" t="str">
        <f>IFERROR(
    IF(INDEX(sbti!J:J, MATCH(A456, sbti!F:F, 0))&lt;&gt;"", INDEX(sbti!J:J, MATCH(A456, sbti!F:F, 0)),
        IF(INDEX(sbti!K:K, MATCH(A456, sbti!F:F, 0))&lt;&gt;"", INDEX(sbti!K:K, MATCH(A456, sbti!F:F, 0)), "")
    ),
"")</f>
        <v/>
      </c>
      <c r="J456" t="str">
        <f>IF(_xlfn.XLOOKUP(A456, sbti!L:L,sbti!M:M, "")="T","T",
IF(_xlfn.XLOOKUP(A456, sbti!L:L, sbti!M:M, "")="C","C",""))</f>
        <v/>
      </c>
      <c r="K456" t="str">
        <f>IF(OR(J456="T", J456="C"),
    _xlfn.XLOOKUP(A456, sbti!L:L,sbti!N:N),
    ""
)</f>
        <v/>
      </c>
      <c r="L456" t="str">
        <f>IF(_xlfn.XLOOKUP(A456, sbti!L:L,sbti!O:O, "")="s","T",
IF(_xlfn.XLOOKUP(A456, sbti!L:L, sbti!O:O, "")="c","C",""))</f>
        <v/>
      </c>
      <c r="M456" t="str">
        <f>IF(L456="T",_xlfn.XLOOKUP(A456,sbti!L:L,sbti!P:P,""),
IF(L456="C",_xlfn.XLOOKUP(A456,sbti!L:L,sbti!Q:Q,""),
""))</f>
        <v/>
      </c>
      <c r="N456" t="str">
        <f>IF(_xlfn.XLOOKUP(A456, sbti!R:R,sbti!S:S, "")="T","T",
IF(_xlfn.XLOOKUP(A456, sbti!R:R, sbti!S:S, "")="C","C",""))</f>
        <v/>
      </c>
      <c r="O456" t="str">
        <f>IF(OR(N456="T", N456="C"),
    _xlfn.XLOOKUP(A456, sbti!R:R,sbti!T:T),
    ""
)</f>
        <v/>
      </c>
      <c r="P456" t="str">
        <f>IFERROR(
    IF(INDEX(sbti!U:U, MATCH(A456, sbti!R:R, 0))&lt;&gt;"", "T",
        IF(INDEX(sbti!V:V, MATCH(A456, sbti!R:R, 0))&lt;&gt;"", "C", "")
    ),
"")</f>
        <v/>
      </c>
      <c r="Q456" t="str">
        <f>IFERROR(
    IF(INDEX(sbti!U:U, MATCH(A456, sbti!R:R, 0))&lt;&gt;"",
       INDEX(sbti!U:U, MATCH(A456, sbti!R:R, 0)),
       IF(INDEX(sbti!V:V, MATCH(A456, sbti!R:R, 0))&lt;&gt;"",
          INDEX(sbti!V:V, MATCH(A456, sbti!R:R, 0)),
          "")
    ),
"")</f>
        <v/>
      </c>
      <c r="R456" t="str">
        <f>IF(_xlfn.XLOOKUP(A456, sbti!W:W,sbti!X:X, "")="T","T",
IF(_xlfn.XLOOKUP(A456, sbti!W:W, sbti!X:X, "")="C","C",""))</f>
        <v/>
      </c>
      <c r="S456" t="str">
        <f>IF(R456="T",_xlfn.XLOOKUP(A456,sbti!W:W,sbti!Y:Y,""),
IF(R456="C",_xlfn.XLOOKUP(A456,sbti!W:W,sbti!Z:Z,""),
""))</f>
        <v/>
      </c>
    </row>
    <row r="457" spans="1:19">
      <c r="A457" t="str">
        <v>Daiwa House Industry</v>
      </c>
      <c r="B457" t="str">
        <f>IF(_xlfn.XLOOKUP(A457, sbti!A:A,sbti!B:B, "")="Targets Set","T",
IF(_xlfn.XLOOKUP(A457, sbti!A:A, sbti!B:B, "")="Committed","C",""))</f>
        <v>T</v>
      </c>
      <c r="C457">
        <f>IF(OR(B457="T", B457="C"),
    _xlfn.XLOOKUP(A457, sbti!A:A, sbti!C:C, ""),
    ""
)</f>
        <v>2031</v>
      </c>
      <c r="D457" t="str">
        <f>IF(_xlfn.XLOOKUP(A457, sbti!A:A,sbti!D:D, "")="Targets Set","T",
IF(_xlfn.XLOOKUP(A457, sbti!A:A, sbti!D:D, "")="Committed","C",""))</f>
        <v>T</v>
      </c>
      <c r="E457">
        <f>IF(OR(D457="T", D457="C"),
    _xlfn.XLOOKUP(A457, sbti!A:A, sbti!E:E, ""),
    ""
)</f>
        <v>2050</v>
      </c>
      <c r="F457" t="str">
        <f>IF(_xlfn.XLOOKUP(A457, sbti!F:F, sbti!G:G, "")="Targets Set","T",
IF(_xlfn.XLOOKUP(A457, sbti!F:F, sbti!G:G, "")="Committed","C",""))</f>
        <v>T</v>
      </c>
      <c r="G457">
        <f>IF(OR('sbti evolution '!F457="T", 'sbti evolution '!F457="C"),
    _xlfn.XLOOKUP('sbti evolution '!A457, sbti!F:F, sbti!H:H, ""),
    ""
)</f>
        <v>2026</v>
      </c>
      <c r="H457" t="str">
        <f>IFERROR(
    IF(INDEX(sbti!J:J, MATCH(A457, sbti!F:F, 0))&lt;&gt;"", "T",
        IF(INDEX(sbti!K:K, MATCH(A457, sbti!F:F, 0))&lt;&gt;"", "C", "")
    ),
"")</f>
        <v>T</v>
      </c>
      <c r="I457">
        <f>IFERROR(
    IF(INDEX(sbti!J:J, MATCH(A457, sbti!F:F, 0))&lt;&gt;"", INDEX(sbti!J:J, MATCH(A457, sbti!F:F, 0)),
        IF(INDEX(sbti!K:K, MATCH(A457, sbti!F:F, 0))&lt;&gt;"", INDEX(sbti!K:K, MATCH(A457, sbti!F:F, 0)), "")
    ),
"")</f>
        <v>2050</v>
      </c>
      <c r="J457" t="str">
        <f>IF(_xlfn.XLOOKUP(A457, sbti!L:L,sbti!M:M, "")="T","T",
IF(_xlfn.XLOOKUP(A457, sbti!L:L, sbti!M:M, "")="C","C",""))</f>
        <v>T</v>
      </c>
      <c r="K457">
        <f>IF(OR(J457="T", J457="C"),
    _xlfn.XLOOKUP(A457, sbti!L:L,sbti!N:N),
    ""
)</f>
        <v>2031</v>
      </c>
      <c r="L457" t="str">
        <f>IF(_xlfn.XLOOKUP(A457, sbti!L:L,sbti!O:O, "")="s","T",
IF(_xlfn.XLOOKUP(A457, sbti!L:L, sbti!O:O, "")="c","C",""))</f>
        <v>T</v>
      </c>
      <c r="M457" t="str">
        <f>IF(L457="T",_xlfn.XLOOKUP(A457,sbti!L:L,sbti!P:P,""),
IF(L457="C",_xlfn.XLOOKUP(A457,sbti!L:L,sbti!Q:Q,""),
""))</f>
        <v>FY2050</v>
      </c>
      <c r="N457" t="str">
        <f>IF(_xlfn.XLOOKUP(A457, sbti!R:R,sbti!S:S, "")="T","T",
IF(_xlfn.XLOOKUP(A457, sbti!R:R, sbti!S:S, "")="C","C",""))</f>
        <v>T</v>
      </c>
      <c r="O457">
        <f>IF(OR(N457="T", N457="C"),
    _xlfn.XLOOKUP(A457, sbti!R:R,sbti!T:T),
    ""
)</f>
        <v>2026</v>
      </c>
      <c r="P457" t="str">
        <f>IFERROR(
    IF(INDEX(sbti!U:U, MATCH(A457, sbti!R:R, 0))&lt;&gt;"", "T",
        IF(INDEX(sbti!V:V, MATCH(A457, sbti!R:R, 0))&lt;&gt;"", "C", "")
    ),
"")</f>
        <v>C</v>
      </c>
      <c r="Q457">
        <f>IFERROR(
    IF(INDEX(sbti!U:U, MATCH(A457, sbti!R:R, 0))&lt;&gt;"",
       INDEX(sbti!U:U, MATCH(A457, sbti!R:R, 0)),
       IF(INDEX(sbti!V:V, MATCH(A457, sbti!R:R, 0))&lt;&gt;"",
          INDEX(sbti!V:V, MATCH(A457, sbti!R:R, 0)),
          "")
    ),
"")</f>
        <v>2030</v>
      </c>
      <c r="R457" t="str">
        <f>IF(_xlfn.XLOOKUP(A457, sbti!W:W,sbti!X:X, "")="T","T",
IF(_xlfn.XLOOKUP(A457, sbti!W:W, sbti!X:X, "")="C","C",""))</f>
        <v>T</v>
      </c>
      <c r="S457">
        <f>IF(R457="T",_xlfn.XLOOKUP(A457,sbti!W:W,sbti!Y:Y,""),
IF(R457="C",_xlfn.XLOOKUP(A457,sbti!W:W,sbti!Z:Z,""),
""))</f>
        <v>2030</v>
      </c>
    </row>
    <row r="458" spans="1:19">
      <c r="A458" t="str">
        <v>CRH</v>
      </c>
      <c r="B458" t="str">
        <f>IF(_xlfn.XLOOKUP(A458, sbti!A:A,sbti!B:B, "")="Targets Set","T",
IF(_xlfn.XLOOKUP(A458, sbti!A:A, sbti!B:B, "")="Committed","C",""))</f>
        <v>T</v>
      </c>
      <c r="C458">
        <f>IF(OR(B458="T", B458="C"),
    _xlfn.XLOOKUP(A458, sbti!A:A, sbti!C:C, ""),
    ""
)</f>
        <v>2030</v>
      </c>
      <c r="D458" t="str">
        <f>IF(_xlfn.XLOOKUP(A458, sbti!A:A,sbti!D:D, "")="Targets Set","T",
IF(_xlfn.XLOOKUP(A458, sbti!A:A, sbti!D:D, "")="Committed","C",""))</f>
        <v/>
      </c>
      <c r="E458" t="str">
        <f>IF(OR(D458="T", D458="C"),
    _xlfn.XLOOKUP(A458, sbti!A:A, sbti!E:E, ""),
    ""
)</f>
        <v/>
      </c>
      <c r="F458" t="str">
        <f>IF(_xlfn.XLOOKUP(A458, sbti!F:F, sbti!G:G, "")="Targets Set","T",
IF(_xlfn.XLOOKUP(A458, sbti!F:F, sbti!G:G, "")="Committed","C",""))</f>
        <v>T</v>
      </c>
      <c r="G458">
        <f>IF(OR('sbti evolution '!F458="T", 'sbti evolution '!F458="C"),
    _xlfn.XLOOKUP('sbti evolution '!A458, sbti!F:F, sbti!H:H, ""),
    ""
)</f>
        <v>2030</v>
      </c>
      <c r="H458" t="str">
        <f>IFERROR(
    IF(INDEX(sbti!J:J, MATCH(A458, sbti!F:F, 0))&lt;&gt;"", "T",
        IF(INDEX(sbti!K:K, MATCH(A458, sbti!F:F, 0))&lt;&gt;"", "C", "")
    ),
"")</f>
        <v>C</v>
      </c>
      <c r="I458">
        <f>IFERROR(
    IF(INDEX(sbti!J:J, MATCH(A458, sbti!F:F, 0))&lt;&gt;"", INDEX(sbti!J:J, MATCH(A458, sbti!F:F, 0)),
        IF(INDEX(sbti!K:K, MATCH(A458, sbti!F:F, 0))&lt;&gt;"", INDEX(sbti!K:K, MATCH(A458, sbti!F:F, 0)), "")
    ),
"")</f>
        <v>2023</v>
      </c>
      <c r="J458" t="str">
        <f>IF(_xlfn.XLOOKUP(A458, sbti!L:L,sbti!M:M, "")="T","T",
IF(_xlfn.XLOOKUP(A458, sbti!L:L, sbti!M:M, "")="C","C",""))</f>
        <v>T</v>
      </c>
      <c r="K458">
        <f>IF(OR(J458="T", J458="C"),
    _xlfn.XLOOKUP(A458, sbti!L:L,sbti!N:N),
    ""
)</f>
        <v>2030</v>
      </c>
      <c r="L458" t="str">
        <f>IF(_xlfn.XLOOKUP(A458, sbti!L:L,sbti!O:O, "")="s","T",
IF(_xlfn.XLOOKUP(A458, sbti!L:L, sbti!O:O, "")="c","C",""))</f>
        <v/>
      </c>
      <c r="M458" t="str">
        <f>IF(L458="T",_xlfn.XLOOKUP(A458,sbti!L:L,sbti!P:P,""),
IF(L458="C",_xlfn.XLOOKUP(A458,sbti!L:L,sbti!Q:Q,""),
""))</f>
        <v/>
      </c>
      <c r="N458" t="str">
        <f>IF(_xlfn.XLOOKUP(A458, sbti!R:R,sbti!S:S, "")="T","T",
IF(_xlfn.XLOOKUP(A458, sbti!R:R, sbti!S:S, "")="C","C",""))</f>
        <v>T</v>
      </c>
      <c r="O458">
        <f>IF(OR(N458="T", N458="C"),
    _xlfn.XLOOKUP(A458, sbti!R:R,sbti!T:T),
    ""
)</f>
        <v>2030</v>
      </c>
      <c r="P458" t="str">
        <f>IFERROR(
    IF(INDEX(sbti!U:U, MATCH(A458, sbti!R:R, 0))&lt;&gt;"", "T",
        IF(INDEX(sbti!V:V, MATCH(A458, sbti!R:R, 0))&lt;&gt;"", "C", "")
    ),
"")</f>
        <v>C</v>
      </c>
      <c r="Q458">
        <f>IFERROR(
    IF(INDEX(sbti!U:U, MATCH(A458, sbti!R:R, 0))&lt;&gt;"",
       INDEX(sbti!U:U, MATCH(A458, sbti!R:R, 0)),
       IF(INDEX(sbti!V:V, MATCH(A458, sbti!R:R, 0))&lt;&gt;"",
          INDEX(sbti!V:V, MATCH(A458, sbti!R:R, 0)),
          "")
    ),
"")</f>
        <v>2030</v>
      </c>
      <c r="R458" t="str">
        <f>IF(_xlfn.XLOOKUP(A458, sbti!W:W,sbti!X:X, "")="T","T",
IF(_xlfn.XLOOKUP(A458, sbti!W:W, sbti!X:X, "")="C","C",""))</f>
        <v/>
      </c>
      <c r="S458" t="str">
        <f>IF(R458="T",_xlfn.XLOOKUP(A458,sbti!W:W,sbti!Y:Y,""),
IF(R458="C",_xlfn.XLOOKUP(A458,sbti!W:W,sbti!Z:Z,""),
""))</f>
        <v/>
      </c>
    </row>
    <row r="459" spans="1:19">
      <c r="A459" t="str">
        <v>Lennar</v>
      </c>
      <c r="B459" t="str">
        <f>IF(_xlfn.XLOOKUP(A459, sbti!A:A,sbti!B:B, "")="Targets Set","T",
IF(_xlfn.XLOOKUP(A459, sbti!A:A, sbti!B:B, "")="Committed","C",""))</f>
        <v/>
      </c>
      <c r="C459" t="str">
        <f>IF(OR(B459="T", B459="C"),
    _xlfn.XLOOKUP(A459, sbti!A:A, sbti!C:C, ""),
    ""
)</f>
        <v/>
      </c>
      <c r="D459" t="str">
        <f>IF(_xlfn.XLOOKUP(A459, sbti!A:A,sbti!D:D, "")="Targets Set","T",
IF(_xlfn.XLOOKUP(A459, sbti!A:A, sbti!D:D, "")="Committed","C",""))</f>
        <v/>
      </c>
      <c r="E459" t="str">
        <f>IF(OR(D459="T", D459="C"),
    _xlfn.XLOOKUP(A459, sbti!A:A, sbti!E:E, ""),
    ""
)</f>
        <v/>
      </c>
      <c r="F459" t="str">
        <f>IF(_xlfn.XLOOKUP(A459, sbti!F:F, sbti!G:G, "")="Targets Set","T",
IF(_xlfn.XLOOKUP(A459, sbti!F:F, sbti!G:G, "")="Committed","C",""))</f>
        <v/>
      </c>
      <c r="G459" t="str">
        <f>IF(OR('sbti evolution '!F459="T", 'sbti evolution '!F459="C"),
    _xlfn.XLOOKUP('sbti evolution '!A459, sbti!F:F, sbti!H:H, ""),
    ""
)</f>
        <v/>
      </c>
      <c r="H459" t="str">
        <f>IFERROR(
    IF(INDEX(sbti!J:J, MATCH(A459, sbti!F:F, 0))&lt;&gt;"", "T",
        IF(INDEX(sbti!K:K, MATCH(A459, sbti!F:F, 0))&lt;&gt;"", "C", "")
    ),
"")</f>
        <v/>
      </c>
      <c r="I459" t="str">
        <f>IFERROR(
    IF(INDEX(sbti!J:J, MATCH(A459, sbti!F:F, 0))&lt;&gt;"", INDEX(sbti!J:J, MATCH(A459, sbti!F:F, 0)),
        IF(INDEX(sbti!K:K, MATCH(A459, sbti!F:F, 0))&lt;&gt;"", INDEX(sbti!K:K, MATCH(A459, sbti!F:F, 0)), "")
    ),
"")</f>
        <v/>
      </c>
      <c r="J459" t="str">
        <f>IF(_xlfn.XLOOKUP(A459, sbti!L:L,sbti!M:M, "")="T","T",
IF(_xlfn.XLOOKUP(A459, sbti!L:L, sbti!M:M, "")="C","C",""))</f>
        <v/>
      </c>
      <c r="K459" t="str">
        <f>IF(OR(J459="T", J459="C"),
    _xlfn.XLOOKUP(A459, sbti!L:L,sbti!N:N),
    ""
)</f>
        <v/>
      </c>
      <c r="L459" t="str">
        <f>IF(_xlfn.XLOOKUP(A459, sbti!L:L,sbti!O:O, "")="s","T",
IF(_xlfn.XLOOKUP(A459, sbti!L:L, sbti!O:O, "")="c","C",""))</f>
        <v/>
      </c>
      <c r="M459" t="str">
        <f>IF(L459="T",_xlfn.XLOOKUP(A459,sbti!L:L,sbti!P:P,""),
IF(L459="C",_xlfn.XLOOKUP(A459,sbti!L:L,sbti!Q:Q,""),
""))</f>
        <v/>
      </c>
      <c r="N459" t="str">
        <f>IF(_xlfn.XLOOKUP(A459, sbti!R:R,sbti!S:S, "")="T","T",
IF(_xlfn.XLOOKUP(A459, sbti!R:R, sbti!S:S, "")="C","C",""))</f>
        <v/>
      </c>
      <c r="O459" t="str">
        <f>IF(OR(N459="T", N459="C"),
    _xlfn.XLOOKUP(A459, sbti!R:R,sbti!T:T),
    ""
)</f>
        <v/>
      </c>
      <c r="P459" t="str">
        <f>IFERROR(
    IF(INDEX(sbti!U:U, MATCH(A459, sbti!R:R, 0))&lt;&gt;"", "T",
        IF(INDEX(sbti!V:V, MATCH(A459, sbti!R:R, 0))&lt;&gt;"", "C", "")
    ),
"")</f>
        <v/>
      </c>
      <c r="Q459" t="str">
        <f>IFERROR(
    IF(INDEX(sbti!U:U, MATCH(A459, sbti!R:R, 0))&lt;&gt;"",
       INDEX(sbti!U:U, MATCH(A459, sbti!R:R, 0)),
       IF(INDEX(sbti!V:V, MATCH(A459, sbti!R:R, 0))&lt;&gt;"",
          INDEX(sbti!V:V, MATCH(A459, sbti!R:R, 0)),
          "")
    ),
"")</f>
        <v/>
      </c>
      <c r="R459" t="str">
        <f>IF(_xlfn.XLOOKUP(A459, sbti!W:W,sbti!X:X, "")="T","T",
IF(_xlfn.XLOOKUP(A459, sbti!W:W, sbti!X:X, "")="C","C",""))</f>
        <v/>
      </c>
      <c r="S459" t="str">
        <f>IF(R459="T",_xlfn.XLOOKUP(A459,sbti!W:W,sbti!Y:Y,""),
IF(R459="C",_xlfn.XLOOKUP(A459,sbti!W:W,sbti!Z:Z,""),
""))</f>
        <v/>
      </c>
    </row>
    <row r="460" spans="1:19">
      <c r="A460" t="str">
        <v>Guangzhou Pharmaceutical Holdings</v>
      </c>
      <c r="B460" t="str">
        <f>IF(_xlfn.XLOOKUP(A460, sbti!A:A,sbti!B:B, "")="Targets Set","T",
IF(_xlfn.XLOOKUP(A460, sbti!A:A, sbti!B:B, "")="Committed","C",""))</f>
        <v/>
      </c>
      <c r="C460" t="str">
        <f>IF(OR(B460="T", B460="C"),
    _xlfn.XLOOKUP(A460, sbti!A:A, sbti!C:C, ""),
    ""
)</f>
        <v/>
      </c>
      <c r="D460" t="str">
        <f>IF(_xlfn.XLOOKUP(A460, sbti!A:A,sbti!D:D, "")="Targets Set","T",
IF(_xlfn.XLOOKUP(A460, sbti!A:A, sbti!D:D, "")="Committed","C",""))</f>
        <v/>
      </c>
      <c r="E460" t="str">
        <f>IF(OR(D460="T", D460="C"),
    _xlfn.XLOOKUP(A460, sbti!A:A, sbti!E:E, ""),
    ""
)</f>
        <v/>
      </c>
      <c r="F460" t="str">
        <f>IF(_xlfn.XLOOKUP(A460, sbti!F:F, sbti!G:G, "")="Targets Set","T",
IF(_xlfn.XLOOKUP(A460, sbti!F:F, sbti!G:G, "")="Committed","C",""))</f>
        <v/>
      </c>
      <c r="G460" t="str">
        <f>IF(OR('sbti evolution '!F460="T", 'sbti evolution '!F460="C"),
    _xlfn.XLOOKUP('sbti evolution '!A460, sbti!F:F, sbti!H:H, ""),
    ""
)</f>
        <v/>
      </c>
      <c r="H460" t="str">
        <f>IFERROR(
    IF(INDEX(sbti!J:J, MATCH(A460, sbti!F:F, 0))&lt;&gt;"", "T",
        IF(INDEX(sbti!K:K, MATCH(A460, sbti!F:F, 0))&lt;&gt;"", "C", "")
    ),
"")</f>
        <v/>
      </c>
      <c r="I460" t="str">
        <f>IFERROR(
    IF(INDEX(sbti!J:J, MATCH(A460, sbti!F:F, 0))&lt;&gt;"", INDEX(sbti!J:J, MATCH(A460, sbti!F:F, 0)),
        IF(INDEX(sbti!K:K, MATCH(A460, sbti!F:F, 0))&lt;&gt;"", INDEX(sbti!K:K, MATCH(A460, sbti!F:F, 0)), "")
    ),
"")</f>
        <v/>
      </c>
      <c r="J460" t="str">
        <f>IF(_xlfn.XLOOKUP(A460, sbti!L:L,sbti!M:M, "")="T","T",
IF(_xlfn.XLOOKUP(A460, sbti!L:L, sbti!M:M, "")="C","C",""))</f>
        <v/>
      </c>
      <c r="K460" t="str">
        <f>IF(OR(J460="T", J460="C"),
    _xlfn.XLOOKUP(A460, sbti!L:L,sbti!N:N),
    ""
)</f>
        <v/>
      </c>
      <c r="L460" t="str">
        <f>IF(_xlfn.XLOOKUP(A460, sbti!L:L,sbti!O:O, "")="s","T",
IF(_xlfn.XLOOKUP(A460, sbti!L:L, sbti!O:O, "")="c","C",""))</f>
        <v/>
      </c>
      <c r="M460" t="str">
        <f>IF(L460="T",_xlfn.XLOOKUP(A460,sbti!L:L,sbti!P:P,""),
IF(L460="C",_xlfn.XLOOKUP(A460,sbti!L:L,sbti!Q:Q,""),
""))</f>
        <v/>
      </c>
      <c r="N460" t="str">
        <f>IF(_xlfn.XLOOKUP(A460, sbti!R:R,sbti!S:S, "")="T","T",
IF(_xlfn.XLOOKUP(A460, sbti!R:R, sbti!S:S, "")="C","C",""))</f>
        <v/>
      </c>
      <c r="O460" t="str">
        <f>IF(OR(N460="T", N460="C"),
    _xlfn.XLOOKUP(A460, sbti!R:R,sbti!T:T),
    ""
)</f>
        <v/>
      </c>
      <c r="P460" t="str">
        <f>IFERROR(
    IF(INDEX(sbti!U:U, MATCH(A460, sbti!R:R, 0))&lt;&gt;"", "T",
        IF(INDEX(sbti!V:V, MATCH(A460, sbti!R:R, 0))&lt;&gt;"", "C", "")
    ),
"")</f>
        <v/>
      </c>
      <c r="Q460" t="str">
        <f>IFERROR(
    IF(INDEX(sbti!U:U, MATCH(A460, sbti!R:R, 0))&lt;&gt;"",
       INDEX(sbti!U:U, MATCH(A460, sbti!R:R, 0)),
       IF(INDEX(sbti!V:V, MATCH(A460, sbti!R:R, 0))&lt;&gt;"",
          INDEX(sbti!V:V, MATCH(A460, sbti!R:R, 0)),
          "")
    ),
"")</f>
        <v/>
      </c>
      <c r="R460" t="str">
        <f>IF(_xlfn.XLOOKUP(A460, sbti!W:W,sbti!X:X, "")="T","T",
IF(_xlfn.XLOOKUP(A460, sbti!W:W, sbti!X:X, "")="C","C",""))</f>
        <v/>
      </c>
      <c r="S460" t="str">
        <f>IF(R460="T",_xlfn.XLOOKUP(A460,sbti!W:W,sbti!Y:Y,""),
IF(R460="C",_xlfn.XLOOKUP(A460,sbti!W:W,sbti!Z:Z,""),
""))</f>
        <v/>
      </c>
    </row>
    <row r="461" spans="1:19">
      <c r="A461" t="str">
        <v>Country Garden Holdings</v>
      </c>
      <c r="B461" t="str">
        <f>IF(_xlfn.XLOOKUP(A461, sbti!A:A,sbti!B:B, "")="Targets Set","T",
IF(_xlfn.XLOOKUP(A461, sbti!A:A, sbti!B:B, "")="Committed","C",""))</f>
        <v/>
      </c>
      <c r="C461" t="str">
        <f>IF(OR(B461="T", B461="C"),
    _xlfn.XLOOKUP(A461, sbti!A:A, sbti!C:C, ""),
    ""
)</f>
        <v/>
      </c>
      <c r="D461" t="str">
        <f>IF(_xlfn.XLOOKUP(A461, sbti!A:A,sbti!D:D, "")="Targets Set","T",
IF(_xlfn.XLOOKUP(A461, sbti!A:A, sbti!D:D, "")="Committed","C",""))</f>
        <v/>
      </c>
      <c r="E461" t="str">
        <f>IF(OR(D461="T", D461="C"),
    _xlfn.XLOOKUP(A461, sbti!A:A, sbti!E:E, ""),
    ""
)</f>
        <v/>
      </c>
      <c r="F461" t="str">
        <f>IF(_xlfn.XLOOKUP(A461, sbti!F:F, sbti!G:G, "")="Targets Set","T",
IF(_xlfn.XLOOKUP(A461, sbti!F:F, sbti!G:G, "")="Committed","C",""))</f>
        <v/>
      </c>
      <c r="G461" t="str">
        <f>IF(OR('sbti evolution '!F461="T", 'sbti evolution '!F461="C"),
    _xlfn.XLOOKUP('sbti evolution '!A461, sbti!F:F, sbti!H:H, ""),
    ""
)</f>
        <v/>
      </c>
      <c r="H461" t="str">
        <f>IFERROR(
    IF(INDEX(sbti!J:J, MATCH(A461, sbti!F:F, 0))&lt;&gt;"", "T",
        IF(INDEX(sbti!K:K, MATCH(A461, sbti!F:F, 0))&lt;&gt;"", "C", "")
    ),
"")</f>
        <v/>
      </c>
      <c r="I461" t="str">
        <f>IFERROR(
    IF(INDEX(sbti!J:J, MATCH(A461, sbti!F:F, 0))&lt;&gt;"", INDEX(sbti!J:J, MATCH(A461, sbti!F:F, 0)),
        IF(INDEX(sbti!K:K, MATCH(A461, sbti!F:F, 0))&lt;&gt;"", INDEX(sbti!K:K, MATCH(A461, sbti!F:F, 0)), "")
    ),
"")</f>
        <v/>
      </c>
      <c r="J461" t="str">
        <f>IF(_xlfn.XLOOKUP(A461, sbti!L:L,sbti!M:M, "")="T","T",
IF(_xlfn.XLOOKUP(A461, sbti!L:L, sbti!M:M, "")="C","C",""))</f>
        <v/>
      </c>
      <c r="K461" t="str">
        <f>IF(OR(J461="T", J461="C"),
    _xlfn.XLOOKUP(A461, sbti!L:L,sbti!N:N),
    ""
)</f>
        <v/>
      </c>
      <c r="L461" t="str">
        <f>IF(_xlfn.XLOOKUP(A461, sbti!L:L,sbti!O:O, "")="s","T",
IF(_xlfn.XLOOKUP(A461, sbti!L:L, sbti!O:O, "")="c","C",""))</f>
        <v/>
      </c>
      <c r="M461" t="str">
        <f>IF(L461="T",_xlfn.XLOOKUP(A461,sbti!L:L,sbti!P:P,""),
IF(L461="C",_xlfn.XLOOKUP(A461,sbti!L:L,sbti!Q:Q,""),
""))</f>
        <v/>
      </c>
      <c r="N461" t="str">
        <f>IF(_xlfn.XLOOKUP(A461, sbti!R:R,sbti!S:S, "")="T","T",
IF(_xlfn.XLOOKUP(A461, sbti!R:R, sbti!S:S, "")="C","C",""))</f>
        <v/>
      </c>
      <c r="O461" t="str">
        <f>IF(OR(N461="T", N461="C"),
    _xlfn.XLOOKUP(A461, sbti!R:R,sbti!T:T),
    ""
)</f>
        <v/>
      </c>
      <c r="P461" t="str">
        <f>IFERROR(
    IF(INDEX(sbti!U:U, MATCH(A461, sbti!R:R, 0))&lt;&gt;"", "T",
        IF(INDEX(sbti!V:V, MATCH(A461, sbti!R:R, 0))&lt;&gt;"", "C", "")
    ),
"")</f>
        <v/>
      </c>
      <c r="Q461" t="str">
        <f>IFERROR(
    IF(INDEX(sbti!U:U, MATCH(A461, sbti!R:R, 0))&lt;&gt;"",
       INDEX(sbti!U:U, MATCH(A461, sbti!R:R, 0)),
       IF(INDEX(sbti!V:V, MATCH(A461, sbti!R:R, 0))&lt;&gt;"",
          INDEX(sbti!V:V, MATCH(A461, sbti!R:R, 0)),
          "")
    ),
"")</f>
        <v/>
      </c>
      <c r="R461" t="str">
        <f>IF(_xlfn.XLOOKUP(A461, sbti!W:W,sbti!X:X, "")="T","T",
IF(_xlfn.XLOOKUP(A461, sbti!W:W, sbti!X:X, "")="C","C",""))</f>
        <v/>
      </c>
      <c r="S461" t="str">
        <f>IF(R461="T",_xlfn.XLOOKUP(A461,sbti!W:W,sbti!Y:Y,""),
IF(R461="C",_xlfn.XLOOKUP(A461,sbti!W:W,sbti!Z:Z,""),
""))</f>
        <v/>
      </c>
    </row>
    <row r="462" spans="1:19">
      <c r="A462" t="str">
        <v>Pegatron</v>
      </c>
      <c r="B462" t="str">
        <f>IF(_xlfn.XLOOKUP(A462, sbti!A:A,sbti!B:B, "")="Targets Set","T",
IF(_xlfn.XLOOKUP(A462, sbti!A:A, sbti!B:B, "")="Committed","C",""))</f>
        <v>T</v>
      </c>
      <c r="C462">
        <f>IF(OR(B462="T", B462="C"),
    _xlfn.XLOOKUP(A462, sbti!A:A, sbti!C:C, ""),
    ""
)</f>
        <v>2030</v>
      </c>
      <c r="D462" t="str">
        <f>IF(_xlfn.XLOOKUP(A462, sbti!A:A,sbti!D:D, "")="Targets Set","T",
IF(_xlfn.XLOOKUP(A462, sbti!A:A, sbti!D:D, "")="Committed","C",""))</f>
        <v>T</v>
      </c>
      <c r="E462">
        <f>IF(OR(D462="T", D462="C"),
    _xlfn.XLOOKUP(A462, sbti!A:A, sbti!E:E, ""),
    ""
)</f>
        <v>2050</v>
      </c>
      <c r="F462" t="str">
        <f>IF(_xlfn.XLOOKUP(A462, sbti!F:F, sbti!G:G, "")="Targets Set","T",
IF(_xlfn.XLOOKUP(A462, sbti!F:F, sbti!G:G, "")="Committed","C",""))</f>
        <v>C</v>
      </c>
      <c r="G462">
        <f>IF(OR('sbti evolution '!F462="T", 'sbti evolution '!F462="C"),
    _xlfn.XLOOKUP('sbti evolution '!A462, sbti!F:F, sbti!H:H, ""),
    ""
)</f>
        <v>2030</v>
      </c>
      <c r="H462" t="str">
        <f>IFERROR(
    IF(INDEX(sbti!J:J, MATCH(A462, sbti!F:F, 0))&lt;&gt;"", "T",
        IF(INDEX(sbti!K:K, MATCH(A462, sbti!F:F, 0))&lt;&gt;"", "C", "")
    ),
"")</f>
        <v>C</v>
      </c>
      <c r="I462">
        <f>IFERROR(
    IF(INDEX(sbti!J:J, MATCH(A462, sbti!F:F, 0))&lt;&gt;"", INDEX(sbti!J:J, MATCH(A462, sbti!F:F, 0)),
        IF(INDEX(sbti!K:K, MATCH(A462, sbti!F:F, 0))&lt;&gt;"", INDEX(sbti!K:K, MATCH(A462, sbti!F:F, 0)), "")
    ),
"")</f>
        <v>2022</v>
      </c>
      <c r="J462" t="str">
        <f>IF(_xlfn.XLOOKUP(A462, sbti!L:L,sbti!M:M, "")="T","T",
IF(_xlfn.XLOOKUP(A462, sbti!L:L, sbti!M:M, "")="C","C",""))</f>
        <v>C</v>
      </c>
      <c r="K462">
        <f>IF(OR(J462="T", J462="C"),
    _xlfn.XLOOKUP(A462, sbti!L:L,sbti!N:N),
    ""
)</f>
        <v>2030</v>
      </c>
      <c r="L462" t="str">
        <f>IF(_xlfn.XLOOKUP(A462, sbti!L:L,sbti!O:O, "")="s","T",
IF(_xlfn.XLOOKUP(A462, sbti!L:L, sbti!O:O, "")="c","C",""))</f>
        <v/>
      </c>
      <c r="M462" t="str">
        <f>IF(L462="T",_xlfn.XLOOKUP(A462,sbti!L:L,sbti!P:P,""),
IF(L462="C",_xlfn.XLOOKUP(A462,sbti!L:L,sbti!Q:Q,""),
""))</f>
        <v/>
      </c>
      <c r="N462" t="str">
        <f>IF(_xlfn.XLOOKUP(A462, sbti!R:R,sbti!S:S, "")="T","T",
IF(_xlfn.XLOOKUP(A462, sbti!R:R, sbti!S:S, "")="C","C",""))</f>
        <v/>
      </c>
      <c r="O462" t="str">
        <f>IF(OR(N462="T", N462="C"),
    _xlfn.XLOOKUP(A462, sbti!R:R,sbti!T:T),
    ""
)</f>
        <v/>
      </c>
      <c r="P462" t="str">
        <f>IFERROR(
    IF(INDEX(sbti!U:U, MATCH(A462, sbti!R:R, 0))&lt;&gt;"", "T",
        IF(INDEX(sbti!V:V, MATCH(A462, sbti!R:R, 0))&lt;&gt;"", "C", "")
    ),
"")</f>
        <v/>
      </c>
      <c r="Q462" t="str">
        <f>IFERROR(
    IF(INDEX(sbti!U:U, MATCH(A462, sbti!R:R, 0))&lt;&gt;"",
       INDEX(sbti!U:U, MATCH(A462, sbti!R:R, 0)),
       IF(INDEX(sbti!V:V, MATCH(A462, sbti!R:R, 0))&lt;&gt;"",
          INDEX(sbti!V:V, MATCH(A462, sbti!R:R, 0)),
          "")
    ),
"")</f>
        <v/>
      </c>
      <c r="R462" t="str">
        <f>IF(_xlfn.XLOOKUP(A462, sbti!W:W,sbti!X:X, "")="T","T",
IF(_xlfn.XLOOKUP(A462, sbti!W:W, sbti!X:X, "")="C","C",""))</f>
        <v/>
      </c>
      <c r="S462" t="str">
        <f>IF(R462="T",_xlfn.XLOOKUP(A462,sbti!W:W,sbti!Y:Y,""),
IF(R462="C",_xlfn.XLOOKUP(A462,sbti!W:W,sbti!Z:Z,""),
""))</f>
        <v/>
      </c>
    </row>
    <row r="463" spans="1:19">
      <c r="A463" t="str">
        <v>GE Vernova</v>
      </c>
      <c r="B463" t="str">
        <f>IF(_xlfn.XLOOKUP(A463, sbti!A:A,sbti!B:B, "")="Targets Set","T",
IF(_xlfn.XLOOKUP(A463, sbti!A:A, sbti!B:B, "")="Committed","C",""))</f>
        <v/>
      </c>
      <c r="C463" t="str">
        <f>IF(OR(B463="T", B463="C"),
    _xlfn.XLOOKUP(A463, sbti!A:A, sbti!C:C, ""),
    ""
)</f>
        <v/>
      </c>
      <c r="D463" t="str">
        <f>IF(_xlfn.XLOOKUP(A463, sbti!A:A,sbti!D:D, "")="Targets Set","T",
IF(_xlfn.XLOOKUP(A463, sbti!A:A, sbti!D:D, "")="Committed","C",""))</f>
        <v/>
      </c>
      <c r="E463" t="str">
        <f>IF(OR(D463="T", D463="C"),
    _xlfn.XLOOKUP(A463, sbti!A:A, sbti!E:E, ""),
    ""
)</f>
        <v/>
      </c>
      <c r="F463" t="str">
        <f>IF(_xlfn.XLOOKUP(A463, sbti!F:F, sbti!G:G, "")="Targets Set","T",
IF(_xlfn.XLOOKUP(A463, sbti!F:F, sbti!G:G, "")="Committed","C",""))</f>
        <v/>
      </c>
      <c r="G463" t="str">
        <f>IF(OR('sbti evolution '!F463="T", 'sbti evolution '!F463="C"),
    _xlfn.XLOOKUP('sbti evolution '!A463, sbti!F:F, sbti!H:H, ""),
    ""
)</f>
        <v/>
      </c>
      <c r="H463" t="str">
        <f>IFERROR(
    IF(INDEX(sbti!J:J, MATCH(A463, sbti!F:F, 0))&lt;&gt;"", "T",
        IF(INDEX(sbti!K:K, MATCH(A463, sbti!F:F, 0))&lt;&gt;"", "C", "")
    ),
"")</f>
        <v/>
      </c>
      <c r="I463" t="str">
        <f>IFERROR(
    IF(INDEX(sbti!J:J, MATCH(A463, sbti!F:F, 0))&lt;&gt;"", INDEX(sbti!J:J, MATCH(A463, sbti!F:F, 0)),
        IF(INDEX(sbti!K:K, MATCH(A463, sbti!F:F, 0))&lt;&gt;"", INDEX(sbti!K:K, MATCH(A463, sbti!F:F, 0)), "")
    ),
"")</f>
        <v/>
      </c>
      <c r="J463" t="str">
        <f>IF(_xlfn.XLOOKUP(A463, sbti!L:L,sbti!M:M, "")="T","T",
IF(_xlfn.XLOOKUP(A463, sbti!L:L, sbti!M:M, "")="C","C",""))</f>
        <v/>
      </c>
      <c r="K463" t="str">
        <f>IF(OR(J463="T", J463="C"),
    _xlfn.XLOOKUP(A463, sbti!L:L,sbti!N:N),
    ""
)</f>
        <v/>
      </c>
      <c r="L463" t="str">
        <f>IF(_xlfn.XLOOKUP(A463, sbti!L:L,sbti!O:O, "")="s","T",
IF(_xlfn.XLOOKUP(A463, sbti!L:L, sbti!O:O, "")="c","C",""))</f>
        <v/>
      </c>
      <c r="M463" t="str">
        <f>IF(L463="T",_xlfn.XLOOKUP(A463,sbti!L:L,sbti!P:P,""),
IF(L463="C",_xlfn.XLOOKUP(A463,sbti!L:L,sbti!Q:Q,""),
""))</f>
        <v/>
      </c>
      <c r="N463" t="str">
        <f>IF(_xlfn.XLOOKUP(A463, sbti!R:R,sbti!S:S, "")="T","T",
IF(_xlfn.XLOOKUP(A463, sbti!R:R, sbti!S:S, "")="C","C",""))</f>
        <v/>
      </c>
      <c r="O463" t="str">
        <f>IF(OR(N463="T", N463="C"),
    _xlfn.XLOOKUP(A463, sbti!R:R,sbti!T:T),
    ""
)</f>
        <v/>
      </c>
      <c r="P463" t="str">
        <f>IFERROR(
    IF(INDEX(sbti!U:U, MATCH(A463, sbti!R:R, 0))&lt;&gt;"", "T",
        IF(INDEX(sbti!V:V, MATCH(A463, sbti!R:R, 0))&lt;&gt;"", "C", "")
    ),
"")</f>
        <v/>
      </c>
      <c r="Q463" t="str">
        <f>IFERROR(
    IF(INDEX(sbti!U:U, MATCH(A463, sbti!R:R, 0))&lt;&gt;"",
       INDEX(sbti!U:U, MATCH(A463, sbti!R:R, 0)),
       IF(INDEX(sbti!V:V, MATCH(A463, sbti!R:R, 0))&lt;&gt;"",
          INDEX(sbti!V:V, MATCH(A463, sbti!R:R, 0)),
          "")
    ),
"")</f>
        <v/>
      </c>
      <c r="R463" t="str">
        <f>IF(_xlfn.XLOOKUP(A463, sbti!W:W,sbti!X:X, "")="T","T",
IF(_xlfn.XLOOKUP(A463, sbti!W:W, sbti!X:X, "")="C","C",""))</f>
        <v/>
      </c>
      <c r="S463" t="str">
        <f>IF(R463="T",_xlfn.XLOOKUP(A463,sbti!W:W,sbti!Y:Y,""),
IF(R463="C",_xlfn.XLOOKUP(A463,sbti!W:W,sbti!Z:Z,""),
""))</f>
        <v/>
      </c>
    </row>
    <row r="464" spans="1:19">
      <c r="A464" t="str">
        <v>GS Caltex</v>
      </c>
      <c r="B464" t="str">
        <f>IF(_xlfn.XLOOKUP(A464, sbti!A:A,sbti!B:B, "")="Targets Set","T",
IF(_xlfn.XLOOKUP(A464, sbti!A:A, sbti!B:B, "")="Committed","C",""))</f>
        <v/>
      </c>
      <c r="C464" t="str">
        <f>IF(OR(B464="T", B464="C"),
    _xlfn.XLOOKUP(A464, sbti!A:A, sbti!C:C, ""),
    ""
)</f>
        <v/>
      </c>
      <c r="D464" t="str">
        <f>IF(_xlfn.XLOOKUP(A464, sbti!A:A,sbti!D:D, "")="Targets Set","T",
IF(_xlfn.XLOOKUP(A464, sbti!A:A, sbti!D:D, "")="Committed","C",""))</f>
        <v/>
      </c>
      <c r="E464" t="str">
        <f>IF(OR(D464="T", D464="C"),
    _xlfn.XLOOKUP(A464, sbti!A:A, sbti!E:E, ""),
    ""
)</f>
        <v/>
      </c>
      <c r="F464" t="str">
        <f>IF(_xlfn.XLOOKUP(A464, sbti!F:F, sbti!G:G, "")="Targets Set","T",
IF(_xlfn.XLOOKUP(A464, sbti!F:F, sbti!G:G, "")="Committed","C",""))</f>
        <v/>
      </c>
      <c r="G464" t="str">
        <f>IF(OR('sbti evolution '!F464="T", 'sbti evolution '!F464="C"),
    _xlfn.XLOOKUP('sbti evolution '!A464, sbti!F:F, sbti!H:H, ""),
    ""
)</f>
        <v/>
      </c>
      <c r="H464" t="str">
        <f>IFERROR(
    IF(INDEX(sbti!J:J, MATCH(A464, sbti!F:F, 0))&lt;&gt;"", "T",
        IF(INDEX(sbti!K:K, MATCH(A464, sbti!F:F, 0))&lt;&gt;"", "C", "")
    ),
"")</f>
        <v/>
      </c>
      <c r="I464" t="str">
        <f>IFERROR(
    IF(INDEX(sbti!J:J, MATCH(A464, sbti!F:F, 0))&lt;&gt;"", INDEX(sbti!J:J, MATCH(A464, sbti!F:F, 0)),
        IF(INDEX(sbti!K:K, MATCH(A464, sbti!F:F, 0))&lt;&gt;"", INDEX(sbti!K:K, MATCH(A464, sbti!F:F, 0)), "")
    ),
"")</f>
        <v/>
      </c>
      <c r="J464" t="str">
        <f>IF(_xlfn.XLOOKUP(A464, sbti!L:L,sbti!M:M, "")="T","T",
IF(_xlfn.XLOOKUP(A464, sbti!L:L, sbti!M:M, "")="C","C",""))</f>
        <v/>
      </c>
      <c r="K464" t="str">
        <f>IF(OR(J464="T", J464="C"),
    _xlfn.XLOOKUP(A464, sbti!L:L,sbti!N:N),
    ""
)</f>
        <v/>
      </c>
      <c r="L464" t="str">
        <f>IF(_xlfn.XLOOKUP(A464, sbti!L:L,sbti!O:O, "")="s","T",
IF(_xlfn.XLOOKUP(A464, sbti!L:L, sbti!O:O, "")="c","C",""))</f>
        <v/>
      </c>
      <c r="M464" t="str">
        <f>IF(L464="T",_xlfn.XLOOKUP(A464,sbti!L:L,sbti!P:P,""),
IF(L464="C",_xlfn.XLOOKUP(A464,sbti!L:L,sbti!Q:Q,""),
""))</f>
        <v/>
      </c>
      <c r="N464" t="str">
        <f>IF(_xlfn.XLOOKUP(A464, sbti!R:R,sbti!S:S, "")="T","T",
IF(_xlfn.XLOOKUP(A464, sbti!R:R, sbti!S:S, "")="C","C",""))</f>
        <v/>
      </c>
      <c r="O464" t="str">
        <f>IF(OR(N464="T", N464="C"),
    _xlfn.XLOOKUP(A464, sbti!R:R,sbti!T:T),
    ""
)</f>
        <v/>
      </c>
      <c r="P464" t="str">
        <f>IFERROR(
    IF(INDEX(sbti!U:U, MATCH(A464, sbti!R:R, 0))&lt;&gt;"", "T",
        IF(INDEX(sbti!V:V, MATCH(A464, sbti!R:R, 0))&lt;&gt;"", "C", "")
    ),
"")</f>
        <v/>
      </c>
      <c r="Q464" t="str">
        <f>IFERROR(
    IF(INDEX(sbti!U:U, MATCH(A464, sbti!R:R, 0))&lt;&gt;"",
       INDEX(sbti!U:U, MATCH(A464, sbti!R:R, 0)),
       IF(INDEX(sbti!V:V, MATCH(A464, sbti!R:R, 0))&lt;&gt;"",
          INDEX(sbti!V:V, MATCH(A464, sbti!R:R, 0)),
          "")
    ),
"")</f>
        <v/>
      </c>
      <c r="R464" t="str">
        <f>IF(_xlfn.XLOOKUP(A464, sbti!W:W,sbti!X:X, "")="T","T",
IF(_xlfn.XLOOKUP(A464, sbti!W:W, sbti!X:X, "")="C","C",""))</f>
        <v/>
      </c>
      <c r="S464" t="str">
        <f>IF(R464="T",_xlfn.XLOOKUP(A464,sbti!W:W,sbti!Y:Y,""),
IF(R464="C",_xlfn.XLOOKUP(A464,sbti!W:W,sbti!Z:Z,""),
""))</f>
        <v/>
      </c>
    </row>
    <row r="465" spans="1:19">
      <c r="A465" t="str">
        <v>ICICI Bank</v>
      </c>
      <c r="B465" t="str">
        <f>IF(_xlfn.XLOOKUP(A465, sbti!A:A,sbti!B:B, "")="Targets Set","T",
IF(_xlfn.XLOOKUP(A465, sbti!A:A, sbti!B:B, "")="Committed","C",""))</f>
        <v/>
      </c>
      <c r="C465" t="str">
        <f>IF(OR(B465="T", B465="C"),
    _xlfn.XLOOKUP(A465, sbti!A:A, sbti!C:C, ""),
    ""
)</f>
        <v/>
      </c>
      <c r="D465" t="str">
        <f>IF(_xlfn.XLOOKUP(A465, sbti!A:A,sbti!D:D, "")="Targets Set","T",
IF(_xlfn.XLOOKUP(A465, sbti!A:A, sbti!D:D, "")="Committed","C",""))</f>
        <v/>
      </c>
      <c r="E465" t="str">
        <f>IF(OR(D465="T", D465="C"),
    _xlfn.XLOOKUP(A465, sbti!A:A, sbti!E:E, ""),
    ""
)</f>
        <v/>
      </c>
      <c r="F465" t="str">
        <f>IF(_xlfn.XLOOKUP(A465, sbti!F:F, sbti!G:G, "")="Targets Set","T",
IF(_xlfn.XLOOKUP(A465, sbti!F:F, sbti!G:G, "")="Committed","C",""))</f>
        <v/>
      </c>
      <c r="G465" t="str">
        <f>IF(OR('sbti evolution '!F465="T", 'sbti evolution '!F465="C"),
    _xlfn.XLOOKUP('sbti evolution '!A465, sbti!F:F, sbti!H:H, ""),
    ""
)</f>
        <v/>
      </c>
      <c r="H465" t="str">
        <f>IFERROR(
    IF(INDEX(sbti!J:J, MATCH(A465, sbti!F:F, 0))&lt;&gt;"", "T",
        IF(INDEX(sbti!K:K, MATCH(A465, sbti!F:F, 0))&lt;&gt;"", "C", "")
    ),
"")</f>
        <v/>
      </c>
      <c r="I465" t="str">
        <f>IFERROR(
    IF(INDEX(sbti!J:J, MATCH(A465, sbti!F:F, 0))&lt;&gt;"", INDEX(sbti!J:J, MATCH(A465, sbti!F:F, 0)),
        IF(INDEX(sbti!K:K, MATCH(A465, sbti!F:F, 0))&lt;&gt;"", INDEX(sbti!K:K, MATCH(A465, sbti!F:F, 0)), "")
    ),
"")</f>
        <v/>
      </c>
      <c r="J465" t="str">
        <f>IF(_xlfn.XLOOKUP(A465, sbti!L:L,sbti!M:M, "")="T","T",
IF(_xlfn.XLOOKUP(A465, sbti!L:L, sbti!M:M, "")="C","C",""))</f>
        <v/>
      </c>
      <c r="K465" t="str">
        <f>IF(OR(J465="T", J465="C"),
    _xlfn.XLOOKUP(A465, sbti!L:L,sbti!N:N),
    ""
)</f>
        <v/>
      </c>
      <c r="L465" t="str">
        <f>IF(_xlfn.XLOOKUP(A465, sbti!L:L,sbti!O:O, "")="s","T",
IF(_xlfn.XLOOKUP(A465, sbti!L:L, sbti!O:O, "")="c","C",""))</f>
        <v/>
      </c>
      <c r="M465" t="str">
        <f>IF(L465="T",_xlfn.XLOOKUP(A465,sbti!L:L,sbti!P:P,""),
IF(L465="C",_xlfn.XLOOKUP(A465,sbti!L:L,sbti!Q:Q,""),
""))</f>
        <v/>
      </c>
      <c r="N465" t="str">
        <f>IF(_xlfn.XLOOKUP(A465, sbti!R:R,sbti!S:S, "")="T","T",
IF(_xlfn.XLOOKUP(A465, sbti!R:R, sbti!S:S, "")="C","C",""))</f>
        <v/>
      </c>
      <c r="O465" t="str">
        <f>IF(OR(N465="T", N465="C"),
    _xlfn.XLOOKUP(A465, sbti!R:R,sbti!T:T),
    ""
)</f>
        <v/>
      </c>
      <c r="P465" t="str">
        <f>IFERROR(
    IF(INDEX(sbti!U:U, MATCH(A465, sbti!R:R, 0))&lt;&gt;"", "T",
        IF(INDEX(sbti!V:V, MATCH(A465, sbti!R:R, 0))&lt;&gt;"", "C", "")
    ),
"")</f>
        <v/>
      </c>
      <c r="Q465" t="str">
        <f>IFERROR(
    IF(INDEX(sbti!U:U, MATCH(A465, sbti!R:R, 0))&lt;&gt;"",
       INDEX(sbti!U:U, MATCH(A465, sbti!R:R, 0)),
       IF(INDEX(sbti!V:V, MATCH(A465, sbti!R:R, 0))&lt;&gt;"",
          INDEX(sbti!V:V, MATCH(A465, sbti!R:R, 0)),
          "")
    ),
"")</f>
        <v/>
      </c>
      <c r="R465" t="str">
        <f>IF(_xlfn.XLOOKUP(A465, sbti!W:W,sbti!X:X, "")="T","T",
IF(_xlfn.XLOOKUP(A465, sbti!W:W, sbti!X:X, "")="C","C",""))</f>
        <v/>
      </c>
      <c r="S465" t="str">
        <f>IF(R465="T",_xlfn.XLOOKUP(A465,sbti!W:W,sbti!Y:Y,""),
IF(R465="C",_xlfn.XLOOKUP(A465,sbti!W:W,sbti!Z:Z,""),
""))</f>
        <v/>
      </c>
    </row>
    <row r="466" spans="1:19">
      <c r="A466" t="str">
        <v>Shandong Gold Group</v>
      </c>
      <c r="B466" t="str">
        <f>IF(_xlfn.XLOOKUP(A466, sbti!A:A,sbti!B:B, "")="Targets Set","T",
IF(_xlfn.XLOOKUP(A466, sbti!A:A, sbti!B:B, "")="Committed","C",""))</f>
        <v/>
      </c>
      <c r="C466" t="str">
        <f>IF(OR(B466="T", B466="C"),
    _xlfn.XLOOKUP(A466, sbti!A:A, sbti!C:C, ""),
    ""
)</f>
        <v/>
      </c>
      <c r="D466" t="str">
        <f>IF(_xlfn.XLOOKUP(A466, sbti!A:A,sbti!D:D, "")="Targets Set","T",
IF(_xlfn.XLOOKUP(A466, sbti!A:A, sbti!D:D, "")="Committed","C",""))</f>
        <v/>
      </c>
      <c r="E466" t="str">
        <f>IF(OR(D466="T", D466="C"),
    _xlfn.XLOOKUP(A466, sbti!A:A, sbti!E:E, ""),
    ""
)</f>
        <v/>
      </c>
      <c r="F466" t="str">
        <f>IF(_xlfn.XLOOKUP(A466, sbti!F:F, sbti!G:G, "")="Targets Set","T",
IF(_xlfn.XLOOKUP(A466, sbti!F:F, sbti!G:G, "")="Committed","C",""))</f>
        <v/>
      </c>
      <c r="G466" t="str">
        <f>IF(OR('sbti evolution '!F466="T", 'sbti evolution '!F466="C"),
    _xlfn.XLOOKUP('sbti evolution '!A466, sbti!F:F, sbti!H:H, ""),
    ""
)</f>
        <v/>
      </c>
      <c r="H466" t="str">
        <f>IFERROR(
    IF(INDEX(sbti!J:J, MATCH(A466, sbti!F:F, 0))&lt;&gt;"", "T",
        IF(INDEX(sbti!K:K, MATCH(A466, sbti!F:F, 0))&lt;&gt;"", "C", "")
    ),
"")</f>
        <v/>
      </c>
      <c r="I466" t="str">
        <f>IFERROR(
    IF(INDEX(sbti!J:J, MATCH(A466, sbti!F:F, 0))&lt;&gt;"", INDEX(sbti!J:J, MATCH(A466, sbti!F:F, 0)),
        IF(INDEX(sbti!K:K, MATCH(A466, sbti!F:F, 0))&lt;&gt;"", INDEX(sbti!K:K, MATCH(A466, sbti!F:F, 0)), "")
    ),
"")</f>
        <v/>
      </c>
      <c r="J466" t="str">
        <f>IF(_xlfn.XLOOKUP(A466, sbti!L:L,sbti!M:M, "")="T","T",
IF(_xlfn.XLOOKUP(A466, sbti!L:L, sbti!M:M, "")="C","C",""))</f>
        <v/>
      </c>
      <c r="K466" t="str">
        <f>IF(OR(J466="T", J466="C"),
    _xlfn.XLOOKUP(A466, sbti!L:L,sbti!N:N),
    ""
)</f>
        <v/>
      </c>
      <c r="L466" t="str">
        <f>IF(_xlfn.XLOOKUP(A466, sbti!L:L,sbti!O:O, "")="s","T",
IF(_xlfn.XLOOKUP(A466, sbti!L:L, sbti!O:O, "")="c","C",""))</f>
        <v/>
      </c>
      <c r="M466" t="str">
        <f>IF(L466="T",_xlfn.XLOOKUP(A466,sbti!L:L,sbti!P:P,""),
IF(L466="C",_xlfn.XLOOKUP(A466,sbti!L:L,sbti!Q:Q,""),
""))</f>
        <v/>
      </c>
      <c r="N466" t="str">
        <f>IF(_xlfn.XLOOKUP(A466, sbti!R:R,sbti!S:S, "")="T","T",
IF(_xlfn.XLOOKUP(A466, sbti!R:R, sbti!S:S, "")="C","C",""))</f>
        <v/>
      </c>
      <c r="O466" t="str">
        <f>IF(OR(N466="T", N466="C"),
    _xlfn.XLOOKUP(A466, sbti!R:R,sbti!T:T),
    ""
)</f>
        <v/>
      </c>
      <c r="P466" t="str">
        <f>IFERROR(
    IF(INDEX(sbti!U:U, MATCH(A466, sbti!R:R, 0))&lt;&gt;"", "T",
        IF(INDEX(sbti!V:V, MATCH(A466, sbti!R:R, 0))&lt;&gt;"", "C", "")
    ),
"")</f>
        <v/>
      </c>
      <c r="Q466" t="str">
        <f>IFERROR(
    IF(INDEX(sbti!U:U, MATCH(A466, sbti!R:R, 0))&lt;&gt;"",
       INDEX(sbti!U:U, MATCH(A466, sbti!R:R, 0)),
       IF(INDEX(sbti!V:V, MATCH(A466, sbti!R:R, 0))&lt;&gt;"",
          INDEX(sbti!V:V, MATCH(A466, sbti!R:R, 0)),
          "")
    ),
"")</f>
        <v/>
      </c>
      <c r="R466" t="str">
        <f>IF(_xlfn.XLOOKUP(A466, sbti!W:W,sbti!X:X, "")="T","T",
IF(_xlfn.XLOOKUP(A466, sbti!W:W, sbti!X:X, "")="C","C",""))</f>
        <v/>
      </c>
      <c r="S466" t="str">
        <f>IF(R466="T",_xlfn.XLOOKUP(A466,sbti!W:W,sbti!Y:Y,""),
IF(R466="C",_xlfn.XLOOKUP(A466,sbti!W:W,sbti!Z:Z,""),
""))</f>
        <v/>
      </c>
    </row>
    <row r="467" spans="1:19">
      <c r="A467" t="str">
        <v>International Airlines Group</v>
      </c>
      <c r="B467" t="str">
        <f>IF(_xlfn.XLOOKUP(A467, sbti!A:A,sbti!B:B, "")="Targets Set","T",
IF(_xlfn.XLOOKUP(A467, sbti!A:A, sbti!B:B, "")="Committed","C",""))</f>
        <v/>
      </c>
      <c r="C467" t="str">
        <f>IF(OR(B467="T", B467="C"),
    _xlfn.XLOOKUP(A467, sbti!A:A, sbti!C:C, ""),
    ""
)</f>
        <v/>
      </c>
      <c r="D467" t="str">
        <f>IF(_xlfn.XLOOKUP(A467, sbti!A:A,sbti!D:D, "")="Targets Set","T",
IF(_xlfn.XLOOKUP(A467, sbti!A:A, sbti!D:D, "")="Committed","C",""))</f>
        <v/>
      </c>
      <c r="E467" t="str">
        <f>IF(OR(D467="T", D467="C"),
    _xlfn.XLOOKUP(A467, sbti!A:A, sbti!E:E, ""),
    ""
)</f>
        <v/>
      </c>
      <c r="F467" t="str">
        <f>IF(_xlfn.XLOOKUP(A467, sbti!F:F, sbti!G:G, "")="Targets Set","T",
IF(_xlfn.XLOOKUP(A467, sbti!F:F, sbti!G:G, "")="Committed","C",""))</f>
        <v/>
      </c>
      <c r="G467" t="str">
        <f>IF(OR('sbti evolution '!F467="T", 'sbti evolution '!F467="C"),
    _xlfn.XLOOKUP('sbti evolution '!A467, sbti!F:F, sbti!H:H, ""),
    ""
)</f>
        <v/>
      </c>
      <c r="H467" t="str">
        <f>IFERROR(
    IF(INDEX(sbti!J:J, MATCH(A467, sbti!F:F, 0))&lt;&gt;"", "T",
        IF(INDEX(sbti!K:K, MATCH(A467, sbti!F:F, 0))&lt;&gt;"", "C", "")
    ),
"")</f>
        <v/>
      </c>
      <c r="I467" t="str">
        <f>IFERROR(
    IF(INDEX(sbti!J:J, MATCH(A467, sbti!F:F, 0))&lt;&gt;"", INDEX(sbti!J:J, MATCH(A467, sbti!F:F, 0)),
        IF(INDEX(sbti!K:K, MATCH(A467, sbti!F:F, 0))&lt;&gt;"", INDEX(sbti!K:K, MATCH(A467, sbti!F:F, 0)), "")
    ),
"")</f>
        <v/>
      </c>
      <c r="J467" t="str">
        <f>IF(_xlfn.XLOOKUP(A467, sbti!L:L,sbti!M:M, "")="T","T",
IF(_xlfn.XLOOKUP(A467, sbti!L:L, sbti!M:M, "")="C","C",""))</f>
        <v/>
      </c>
      <c r="K467" t="str">
        <f>IF(OR(J467="T", J467="C"),
    _xlfn.XLOOKUP(A467, sbti!L:L,sbti!N:N),
    ""
)</f>
        <v/>
      </c>
      <c r="L467" t="str">
        <f>IF(_xlfn.XLOOKUP(A467, sbti!L:L,sbti!O:O, "")="s","T",
IF(_xlfn.XLOOKUP(A467, sbti!L:L, sbti!O:O, "")="c","C",""))</f>
        <v/>
      </c>
      <c r="M467" t="str">
        <f>IF(L467="T",_xlfn.XLOOKUP(A467,sbti!L:L,sbti!P:P,""),
IF(L467="C",_xlfn.XLOOKUP(A467,sbti!L:L,sbti!Q:Q,""),
""))</f>
        <v/>
      </c>
      <c r="N467" t="str">
        <f>IF(_xlfn.XLOOKUP(A467, sbti!R:R,sbti!S:S, "")="T","T",
IF(_xlfn.XLOOKUP(A467, sbti!R:R, sbti!S:S, "")="C","C",""))</f>
        <v/>
      </c>
      <c r="O467" t="str">
        <f>IF(OR(N467="T", N467="C"),
    _xlfn.XLOOKUP(A467, sbti!R:R,sbti!T:T),
    ""
)</f>
        <v/>
      </c>
      <c r="P467" t="str">
        <f>IFERROR(
    IF(INDEX(sbti!U:U, MATCH(A467, sbti!R:R, 0))&lt;&gt;"", "T",
        IF(INDEX(sbti!V:V, MATCH(A467, sbti!R:R, 0))&lt;&gt;"", "C", "")
    ),
"")</f>
        <v/>
      </c>
      <c r="Q467" t="str">
        <f>IFERROR(
    IF(INDEX(sbti!U:U, MATCH(A467, sbti!R:R, 0))&lt;&gt;"",
       INDEX(sbti!U:U, MATCH(A467, sbti!R:R, 0)),
       IF(INDEX(sbti!V:V, MATCH(A467, sbti!R:R, 0))&lt;&gt;"",
          INDEX(sbti!V:V, MATCH(A467, sbti!R:R, 0)),
          "")
    ),
"")</f>
        <v/>
      </c>
      <c r="R467" t="str">
        <f>IF(_xlfn.XLOOKUP(A467, sbti!W:W,sbti!X:X, "")="T","T",
IF(_xlfn.XLOOKUP(A467, sbti!W:W, sbti!X:X, "")="C","C",""))</f>
        <v/>
      </c>
      <c r="S467" t="str">
        <f>IF(R467="T",_xlfn.XLOOKUP(A467,sbti!W:W,sbti!Y:Y,""),
IF(R467="C",_xlfn.XLOOKUP(A467,sbti!W:W,sbti!Z:Z,""),
""))</f>
        <v/>
      </c>
    </row>
    <row r="468" spans="1:19">
      <c r="A468" t="str">
        <v>Shanghai Delong Steel Group</v>
      </c>
      <c r="B468" t="str">
        <f>IF(_xlfn.XLOOKUP(A468, sbti!A:A,sbti!B:B, "")="Targets Set","T",
IF(_xlfn.XLOOKUP(A468, sbti!A:A, sbti!B:B, "")="Committed","C",""))</f>
        <v/>
      </c>
      <c r="C468" t="str">
        <f>IF(OR(B468="T", B468="C"),
    _xlfn.XLOOKUP(A468, sbti!A:A, sbti!C:C, ""),
    ""
)</f>
        <v/>
      </c>
      <c r="D468" t="str">
        <f>IF(_xlfn.XLOOKUP(A468, sbti!A:A,sbti!D:D, "")="Targets Set","T",
IF(_xlfn.XLOOKUP(A468, sbti!A:A, sbti!D:D, "")="Committed","C",""))</f>
        <v/>
      </c>
      <c r="E468" t="str">
        <f>IF(OR(D468="T", D468="C"),
    _xlfn.XLOOKUP(A468, sbti!A:A, sbti!E:E, ""),
    ""
)</f>
        <v/>
      </c>
      <c r="F468" t="str">
        <f>IF(_xlfn.XLOOKUP(A468, sbti!F:F, sbti!G:G, "")="Targets Set","T",
IF(_xlfn.XLOOKUP(A468, sbti!F:F, sbti!G:G, "")="Committed","C",""))</f>
        <v/>
      </c>
      <c r="G468" t="str">
        <f>IF(OR('sbti evolution '!F468="T", 'sbti evolution '!F468="C"),
    _xlfn.XLOOKUP('sbti evolution '!A468, sbti!F:F, sbti!H:H, ""),
    ""
)</f>
        <v/>
      </c>
      <c r="H468" t="str">
        <f>IFERROR(
    IF(INDEX(sbti!J:J, MATCH(A468, sbti!F:F, 0))&lt;&gt;"", "T",
        IF(INDEX(sbti!K:K, MATCH(A468, sbti!F:F, 0))&lt;&gt;"", "C", "")
    ),
"")</f>
        <v/>
      </c>
      <c r="I468" t="str">
        <f>IFERROR(
    IF(INDEX(sbti!J:J, MATCH(A468, sbti!F:F, 0))&lt;&gt;"", INDEX(sbti!J:J, MATCH(A468, sbti!F:F, 0)),
        IF(INDEX(sbti!K:K, MATCH(A468, sbti!F:F, 0))&lt;&gt;"", INDEX(sbti!K:K, MATCH(A468, sbti!F:F, 0)), "")
    ),
"")</f>
        <v/>
      </c>
      <c r="J468" t="str">
        <f>IF(_xlfn.XLOOKUP(A468, sbti!L:L,sbti!M:M, "")="T","T",
IF(_xlfn.XLOOKUP(A468, sbti!L:L, sbti!M:M, "")="C","C",""))</f>
        <v/>
      </c>
      <c r="K468" t="str">
        <f>IF(OR(J468="T", J468="C"),
    _xlfn.XLOOKUP(A468, sbti!L:L,sbti!N:N),
    ""
)</f>
        <v/>
      </c>
      <c r="L468" t="str">
        <f>IF(_xlfn.XLOOKUP(A468, sbti!L:L,sbti!O:O, "")="s","T",
IF(_xlfn.XLOOKUP(A468, sbti!L:L, sbti!O:O, "")="c","C",""))</f>
        <v/>
      </c>
      <c r="M468" t="str">
        <f>IF(L468="T",_xlfn.XLOOKUP(A468,sbti!L:L,sbti!P:P,""),
IF(L468="C",_xlfn.XLOOKUP(A468,sbti!L:L,sbti!Q:Q,""),
""))</f>
        <v/>
      </c>
      <c r="N468" t="str">
        <f>IF(_xlfn.XLOOKUP(A468, sbti!R:R,sbti!S:S, "")="T","T",
IF(_xlfn.XLOOKUP(A468, sbti!R:R, sbti!S:S, "")="C","C",""))</f>
        <v/>
      </c>
      <c r="O468" t="str">
        <f>IF(OR(N468="T", N468="C"),
    _xlfn.XLOOKUP(A468, sbti!R:R,sbti!T:T),
    ""
)</f>
        <v/>
      </c>
      <c r="P468" t="str">
        <f>IFERROR(
    IF(INDEX(sbti!U:U, MATCH(A468, sbti!R:R, 0))&lt;&gt;"", "T",
        IF(INDEX(sbti!V:V, MATCH(A468, sbti!R:R, 0))&lt;&gt;"", "C", "")
    ),
"")</f>
        <v/>
      </c>
      <c r="Q468" t="str">
        <f>IFERROR(
    IF(INDEX(sbti!U:U, MATCH(A468, sbti!R:R, 0))&lt;&gt;"",
       INDEX(sbti!U:U, MATCH(A468, sbti!R:R, 0)),
       IF(INDEX(sbti!V:V, MATCH(A468, sbti!R:R, 0))&lt;&gt;"",
          INDEX(sbti!V:V, MATCH(A468, sbti!R:R, 0)),
          "")
    ),
"")</f>
        <v/>
      </c>
      <c r="R468" t="str">
        <f>IF(_xlfn.XLOOKUP(A468, sbti!W:W,sbti!X:X, "")="T","T",
IF(_xlfn.XLOOKUP(A468, sbti!W:W, sbti!X:X, "")="C","C",""))</f>
        <v/>
      </c>
      <c r="S468" t="str">
        <f>IF(R468="T",_xlfn.XLOOKUP(A468,sbti!W:W,sbti!Y:Y,""),
IF(R468="C",_xlfn.XLOOKUP(A468,sbti!W:W,sbti!Z:Z,""),
""))</f>
        <v/>
      </c>
    </row>
    <row r="469" spans="1:19">
      <c r="A469" t="str">
        <v>PNC Financial Services Group</v>
      </c>
      <c r="B469" t="str">
        <f>IF(_xlfn.XLOOKUP(A469, sbti!A:A,sbti!B:B, "")="Targets Set","T",
IF(_xlfn.XLOOKUP(A469, sbti!A:A, sbti!B:B, "")="Committed","C",""))</f>
        <v/>
      </c>
      <c r="C469" t="str">
        <f>IF(OR(B469="T", B469="C"),
    _xlfn.XLOOKUP(A469, sbti!A:A, sbti!C:C, ""),
    ""
)</f>
        <v/>
      </c>
      <c r="D469" t="str">
        <f>IF(_xlfn.XLOOKUP(A469, sbti!A:A,sbti!D:D, "")="Targets Set","T",
IF(_xlfn.XLOOKUP(A469, sbti!A:A, sbti!D:D, "")="Committed","C",""))</f>
        <v/>
      </c>
      <c r="E469" t="str">
        <f>IF(OR(D469="T", D469="C"),
    _xlfn.XLOOKUP(A469, sbti!A:A, sbti!E:E, ""),
    ""
)</f>
        <v/>
      </c>
      <c r="F469" t="str">
        <f>IF(_xlfn.XLOOKUP(A469, sbti!F:F, sbti!G:G, "")="Targets Set","T",
IF(_xlfn.XLOOKUP(A469, sbti!F:F, sbti!G:G, "")="Committed","C",""))</f>
        <v/>
      </c>
      <c r="G469" t="str">
        <f>IF(OR('sbti evolution '!F469="T", 'sbti evolution '!F469="C"),
    _xlfn.XLOOKUP('sbti evolution '!A469, sbti!F:F, sbti!H:H, ""),
    ""
)</f>
        <v/>
      </c>
      <c r="H469" t="str">
        <f>IFERROR(
    IF(INDEX(sbti!J:J, MATCH(A469, sbti!F:F, 0))&lt;&gt;"", "T",
        IF(INDEX(sbti!K:K, MATCH(A469, sbti!F:F, 0))&lt;&gt;"", "C", "")
    ),
"")</f>
        <v/>
      </c>
      <c r="I469" t="str">
        <f>IFERROR(
    IF(INDEX(sbti!J:J, MATCH(A469, sbti!F:F, 0))&lt;&gt;"", INDEX(sbti!J:J, MATCH(A469, sbti!F:F, 0)),
        IF(INDEX(sbti!K:K, MATCH(A469, sbti!F:F, 0))&lt;&gt;"", INDEX(sbti!K:K, MATCH(A469, sbti!F:F, 0)), "")
    ),
"")</f>
        <v/>
      </c>
      <c r="J469" t="str">
        <f>IF(_xlfn.XLOOKUP(A469, sbti!L:L,sbti!M:M, "")="T","T",
IF(_xlfn.XLOOKUP(A469, sbti!L:L, sbti!M:M, "")="C","C",""))</f>
        <v/>
      </c>
      <c r="K469" t="str">
        <f>IF(OR(J469="T", J469="C"),
    _xlfn.XLOOKUP(A469, sbti!L:L,sbti!N:N),
    ""
)</f>
        <v/>
      </c>
      <c r="L469" t="str">
        <f>IF(_xlfn.XLOOKUP(A469, sbti!L:L,sbti!O:O, "")="s","T",
IF(_xlfn.XLOOKUP(A469, sbti!L:L, sbti!O:O, "")="c","C",""))</f>
        <v/>
      </c>
      <c r="M469" t="str">
        <f>IF(L469="T",_xlfn.XLOOKUP(A469,sbti!L:L,sbti!P:P,""),
IF(L469="C",_xlfn.XLOOKUP(A469,sbti!L:L,sbti!Q:Q,""),
""))</f>
        <v/>
      </c>
      <c r="N469" t="str">
        <f>IF(_xlfn.XLOOKUP(A469, sbti!R:R,sbti!S:S, "")="T","T",
IF(_xlfn.XLOOKUP(A469, sbti!R:R, sbti!S:S, "")="C","C",""))</f>
        <v/>
      </c>
      <c r="O469" t="str">
        <f>IF(OR(N469="T", N469="C"),
    _xlfn.XLOOKUP(A469, sbti!R:R,sbti!T:T),
    ""
)</f>
        <v/>
      </c>
      <c r="P469" t="str">
        <f>IFERROR(
    IF(INDEX(sbti!U:U, MATCH(A469, sbti!R:R, 0))&lt;&gt;"", "T",
        IF(INDEX(sbti!V:V, MATCH(A469, sbti!R:R, 0))&lt;&gt;"", "C", "")
    ),
"")</f>
        <v/>
      </c>
      <c r="Q469" t="str">
        <f>IFERROR(
    IF(INDEX(sbti!U:U, MATCH(A469, sbti!R:R, 0))&lt;&gt;"",
       INDEX(sbti!U:U, MATCH(A469, sbti!R:R, 0)),
       IF(INDEX(sbti!V:V, MATCH(A469, sbti!R:R, 0))&lt;&gt;"",
          INDEX(sbti!V:V, MATCH(A469, sbti!R:R, 0)),
          "")
    ),
"")</f>
        <v/>
      </c>
      <c r="R469" t="str">
        <f>IF(_xlfn.XLOOKUP(A469, sbti!W:W,sbti!X:X, "")="T","T",
IF(_xlfn.XLOOKUP(A469, sbti!W:W, sbti!X:X, "")="C","C",""))</f>
        <v/>
      </c>
      <c r="S469" t="str">
        <f>IF(R469="T",_xlfn.XLOOKUP(A469,sbti!W:W,sbti!Y:Y,""),
IF(R469="C",_xlfn.XLOOKUP(A469,sbti!W:W,sbti!Z:Z,""),
""))</f>
        <v/>
      </c>
    </row>
    <row r="470" spans="1:19">
      <c r="A470" t="str">
        <v>Perusahaan Listrik Negara</v>
      </c>
      <c r="B470" t="str">
        <f>IF(_xlfn.XLOOKUP(A470, sbti!A:A,sbti!B:B, "")="Targets Set","T",
IF(_xlfn.XLOOKUP(A470, sbti!A:A, sbti!B:B, "")="Committed","C",""))</f>
        <v/>
      </c>
      <c r="C470" t="str">
        <f>IF(OR(B470="T", B470="C"),
    _xlfn.XLOOKUP(A470, sbti!A:A, sbti!C:C, ""),
    ""
)</f>
        <v/>
      </c>
      <c r="D470" t="str">
        <f>IF(_xlfn.XLOOKUP(A470, sbti!A:A,sbti!D:D, "")="Targets Set","T",
IF(_xlfn.XLOOKUP(A470, sbti!A:A, sbti!D:D, "")="Committed","C",""))</f>
        <v/>
      </c>
      <c r="E470" t="str">
        <f>IF(OR(D470="T", D470="C"),
    _xlfn.XLOOKUP(A470, sbti!A:A, sbti!E:E, ""),
    ""
)</f>
        <v/>
      </c>
      <c r="F470" t="str">
        <f>IF(_xlfn.XLOOKUP(A470, sbti!F:F, sbti!G:G, "")="Targets Set","T",
IF(_xlfn.XLOOKUP(A470, sbti!F:F, sbti!G:G, "")="Committed","C",""))</f>
        <v/>
      </c>
      <c r="G470" t="str">
        <f>IF(OR('sbti evolution '!F470="T", 'sbti evolution '!F470="C"),
    _xlfn.XLOOKUP('sbti evolution '!A470, sbti!F:F, sbti!H:H, ""),
    ""
)</f>
        <v/>
      </c>
      <c r="H470" t="str">
        <f>IFERROR(
    IF(INDEX(sbti!J:J, MATCH(A470, sbti!F:F, 0))&lt;&gt;"", "T",
        IF(INDEX(sbti!K:K, MATCH(A470, sbti!F:F, 0))&lt;&gt;"", "C", "")
    ),
"")</f>
        <v/>
      </c>
      <c r="I470" t="str">
        <f>IFERROR(
    IF(INDEX(sbti!J:J, MATCH(A470, sbti!F:F, 0))&lt;&gt;"", INDEX(sbti!J:J, MATCH(A470, sbti!F:F, 0)),
        IF(INDEX(sbti!K:K, MATCH(A470, sbti!F:F, 0))&lt;&gt;"", INDEX(sbti!K:K, MATCH(A470, sbti!F:F, 0)), "")
    ),
"")</f>
        <v/>
      </c>
      <c r="J470" t="str">
        <f>IF(_xlfn.XLOOKUP(A470, sbti!L:L,sbti!M:M, "")="T","T",
IF(_xlfn.XLOOKUP(A470, sbti!L:L, sbti!M:M, "")="C","C",""))</f>
        <v/>
      </c>
      <c r="K470" t="str">
        <f>IF(OR(J470="T", J470="C"),
    _xlfn.XLOOKUP(A470, sbti!L:L,sbti!N:N),
    ""
)</f>
        <v/>
      </c>
      <c r="L470" t="str">
        <f>IF(_xlfn.XLOOKUP(A470, sbti!L:L,sbti!O:O, "")="s","T",
IF(_xlfn.XLOOKUP(A470, sbti!L:L, sbti!O:O, "")="c","C",""))</f>
        <v/>
      </c>
      <c r="M470" t="str">
        <f>IF(L470="T",_xlfn.XLOOKUP(A470,sbti!L:L,sbti!P:P,""),
IF(L470="C",_xlfn.XLOOKUP(A470,sbti!L:L,sbti!Q:Q,""),
""))</f>
        <v/>
      </c>
      <c r="N470" t="str">
        <f>IF(_xlfn.XLOOKUP(A470, sbti!R:R,sbti!S:S, "")="T","T",
IF(_xlfn.XLOOKUP(A470, sbti!R:R, sbti!S:S, "")="C","C",""))</f>
        <v/>
      </c>
      <c r="O470" t="str">
        <f>IF(OR(N470="T", N470="C"),
    _xlfn.XLOOKUP(A470, sbti!R:R,sbti!T:T),
    ""
)</f>
        <v/>
      </c>
      <c r="P470" t="str">
        <f>IFERROR(
    IF(INDEX(sbti!U:U, MATCH(A470, sbti!R:R, 0))&lt;&gt;"", "T",
        IF(INDEX(sbti!V:V, MATCH(A470, sbti!R:R, 0))&lt;&gt;"", "C", "")
    ),
"")</f>
        <v/>
      </c>
      <c r="Q470" t="str">
        <f>IFERROR(
    IF(INDEX(sbti!U:U, MATCH(A470, sbti!R:R, 0))&lt;&gt;"",
       INDEX(sbti!U:U, MATCH(A470, sbti!R:R, 0)),
       IF(INDEX(sbti!V:V, MATCH(A470, sbti!R:R, 0))&lt;&gt;"",
          INDEX(sbti!V:V, MATCH(A470, sbti!R:R, 0)),
          "")
    ),
"")</f>
        <v/>
      </c>
      <c r="R470" t="str">
        <f>IF(_xlfn.XLOOKUP(A470, sbti!W:W,sbti!X:X, "")="T","T",
IF(_xlfn.XLOOKUP(A470, sbti!W:W, sbti!X:X, "")="C","C",""))</f>
        <v/>
      </c>
      <c r="S470" t="str">
        <f>IF(R470="T",_xlfn.XLOOKUP(A470,sbti!W:W,sbti!Y:Y,""),
IF(R470="C",_xlfn.XLOOKUP(A470,sbti!W:W,sbti!Z:Z,""),
""))</f>
        <v/>
      </c>
    </row>
    <row r="471" spans="1:19">
      <c r="A471" t="str">
        <v>Emirates Group</v>
      </c>
      <c r="B471" t="str">
        <f>IF(_xlfn.XLOOKUP(A471, sbti!A:A,sbti!B:B, "")="Targets Set","T",
IF(_xlfn.XLOOKUP(A471, sbti!A:A, sbti!B:B, "")="Committed","C",""))</f>
        <v/>
      </c>
      <c r="C471" t="str">
        <f>IF(OR(B471="T", B471="C"),
    _xlfn.XLOOKUP(A471, sbti!A:A, sbti!C:C, ""),
    ""
)</f>
        <v/>
      </c>
      <c r="D471" t="str">
        <f>IF(_xlfn.XLOOKUP(A471, sbti!A:A,sbti!D:D, "")="Targets Set","T",
IF(_xlfn.XLOOKUP(A471, sbti!A:A, sbti!D:D, "")="Committed","C",""))</f>
        <v/>
      </c>
      <c r="E471" t="str">
        <f>IF(OR(D471="T", D471="C"),
    _xlfn.XLOOKUP(A471, sbti!A:A, sbti!E:E, ""),
    ""
)</f>
        <v/>
      </c>
      <c r="F471" t="str">
        <f>IF(_xlfn.XLOOKUP(A471, sbti!F:F, sbti!G:G, "")="Targets Set","T",
IF(_xlfn.XLOOKUP(A471, sbti!F:F, sbti!G:G, "")="Committed","C",""))</f>
        <v/>
      </c>
      <c r="G471" t="str">
        <f>IF(OR('sbti evolution '!F471="T", 'sbti evolution '!F471="C"),
    _xlfn.XLOOKUP('sbti evolution '!A471, sbti!F:F, sbti!H:H, ""),
    ""
)</f>
        <v/>
      </c>
      <c r="H471" t="str">
        <f>IFERROR(
    IF(INDEX(sbti!J:J, MATCH(A471, sbti!F:F, 0))&lt;&gt;"", "T",
        IF(INDEX(sbti!K:K, MATCH(A471, sbti!F:F, 0))&lt;&gt;"", "C", "")
    ),
"")</f>
        <v/>
      </c>
      <c r="I471" t="str">
        <f>IFERROR(
    IF(INDEX(sbti!J:J, MATCH(A471, sbti!F:F, 0))&lt;&gt;"", INDEX(sbti!J:J, MATCH(A471, sbti!F:F, 0)),
        IF(INDEX(sbti!K:K, MATCH(A471, sbti!F:F, 0))&lt;&gt;"", INDEX(sbti!K:K, MATCH(A471, sbti!F:F, 0)), "")
    ),
"")</f>
        <v/>
      </c>
      <c r="J471" t="str">
        <f>IF(_xlfn.XLOOKUP(A471, sbti!L:L,sbti!M:M, "")="T","T",
IF(_xlfn.XLOOKUP(A471, sbti!L:L, sbti!M:M, "")="C","C",""))</f>
        <v/>
      </c>
      <c r="K471" t="str">
        <f>IF(OR(J471="T", J471="C"),
    _xlfn.XLOOKUP(A471, sbti!L:L,sbti!N:N),
    ""
)</f>
        <v/>
      </c>
      <c r="L471" t="str">
        <f>IF(_xlfn.XLOOKUP(A471, sbti!L:L,sbti!O:O, "")="s","T",
IF(_xlfn.XLOOKUP(A471, sbti!L:L, sbti!O:O, "")="c","C",""))</f>
        <v/>
      </c>
      <c r="M471" t="str">
        <f>IF(L471="T",_xlfn.XLOOKUP(A471,sbti!L:L,sbti!P:P,""),
IF(L471="C",_xlfn.XLOOKUP(A471,sbti!L:L,sbti!Q:Q,""),
""))</f>
        <v/>
      </c>
      <c r="N471" t="str">
        <f>IF(_xlfn.XLOOKUP(A471, sbti!R:R,sbti!S:S, "")="T","T",
IF(_xlfn.XLOOKUP(A471, sbti!R:R, sbti!S:S, "")="C","C",""))</f>
        <v/>
      </c>
      <c r="O471" t="str">
        <f>IF(OR(N471="T", N471="C"),
    _xlfn.XLOOKUP(A471, sbti!R:R,sbti!T:T),
    ""
)</f>
        <v/>
      </c>
      <c r="P471" t="str">
        <f>IFERROR(
    IF(INDEX(sbti!U:U, MATCH(A471, sbti!R:R, 0))&lt;&gt;"", "T",
        IF(INDEX(sbti!V:V, MATCH(A471, sbti!R:R, 0))&lt;&gt;"", "C", "")
    ),
"")</f>
        <v/>
      </c>
      <c r="Q471" t="str">
        <f>IFERROR(
    IF(INDEX(sbti!U:U, MATCH(A471, sbti!R:R, 0))&lt;&gt;"",
       INDEX(sbti!U:U, MATCH(A471, sbti!R:R, 0)),
       IF(INDEX(sbti!V:V, MATCH(A471, sbti!R:R, 0))&lt;&gt;"",
          INDEX(sbti!V:V, MATCH(A471, sbti!R:R, 0)),
          "")
    ),
"")</f>
        <v/>
      </c>
      <c r="R471" t="str">
        <f>IF(_xlfn.XLOOKUP(A471, sbti!W:W,sbti!X:X, "")="T","T",
IF(_xlfn.XLOOKUP(A471, sbti!W:W, sbti!X:X, "")="C","C",""))</f>
        <v/>
      </c>
      <c r="S471" t="str">
        <f>IF(R471="T",_xlfn.XLOOKUP(A471,sbti!W:W,sbti!Y:Y,""),
IF(R471="C",_xlfn.XLOOKUP(A471,sbti!W:W,sbti!Z:Z,""),
""))</f>
        <v/>
      </c>
    </row>
    <row r="472" spans="1:19">
      <c r="A472" t="str">
        <v>Beijing Jianlong Heavy Industry Group</v>
      </c>
      <c r="B472" t="str">
        <f>IF(_xlfn.XLOOKUP(A472, sbti!A:A,sbti!B:B, "")="Targets Set","T",
IF(_xlfn.XLOOKUP(A472, sbti!A:A, sbti!B:B, "")="Committed","C",""))</f>
        <v/>
      </c>
      <c r="C472" t="str">
        <f>IF(OR(B472="T", B472="C"),
    _xlfn.XLOOKUP(A472, sbti!A:A, sbti!C:C, ""),
    ""
)</f>
        <v/>
      </c>
      <c r="D472" t="str">
        <f>IF(_xlfn.XLOOKUP(A472, sbti!A:A,sbti!D:D, "")="Targets Set","T",
IF(_xlfn.XLOOKUP(A472, sbti!A:A, sbti!D:D, "")="Committed","C",""))</f>
        <v/>
      </c>
      <c r="E472" t="str">
        <f>IF(OR(D472="T", D472="C"),
    _xlfn.XLOOKUP(A472, sbti!A:A, sbti!E:E, ""),
    ""
)</f>
        <v/>
      </c>
      <c r="F472" t="str">
        <f>IF(_xlfn.XLOOKUP(A472, sbti!F:F, sbti!G:G, "")="Targets Set","T",
IF(_xlfn.XLOOKUP(A472, sbti!F:F, sbti!G:G, "")="Committed","C",""))</f>
        <v/>
      </c>
      <c r="G472" t="str">
        <f>IF(OR('sbti evolution '!F472="T", 'sbti evolution '!F472="C"),
    _xlfn.XLOOKUP('sbti evolution '!A472, sbti!F:F, sbti!H:H, ""),
    ""
)</f>
        <v/>
      </c>
      <c r="H472" t="str">
        <f>IFERROR(
    IF(INDEX(sbti!J:J, MATCH(A472, sbti!F:F, 0))&lt;&gt;"", "T",
        IF(INDEX(sbti!K:K, MATCH(A472, sbti!F:F, 0))&lt;&gt;"", "C", "")
    ),
"")</f>
        <v/>
      </c>
      <c r="I472" t="str">
        <f>IFERROR(
    IF(INDEX(sbti!J:J, MATCH(A472, sbti!F:F, 0))&lt;&gt;"", INDEX(sbti!J:J, MATCH(A472, sbti!F:F, 0)),
        IF(INDEX(sbti!K:K, MATCH(A472, sbti!F:F, 0))&lt;&gt;"", INDEX(sbti!K:K, MATCH(A472, sbti!F:F, 0)), "")
    ),
"")</f>
        <v/>
      </c>
      <c r="J472" t="str">
        <f>IF(_xlfn.XLOOKUP(A472, sbti!L:L,sbti!M:M, "")="T","T",
IF(_xlfn.XLOOKUP(A472, sbti!L:L, sbti!M:M, "")="C","C",""))</f>
        <v/>
      </c>
      <c r="K472" t="str">
        <f>IF(OR(J472="T", J472="C"),
    _xlfn.XLOOKUP(A472, sbti!L:L,sbti!N:N),
    ""
)</f>
        <v/>
      </c>
      <c r="L472" t="str">
        <f>IF(_xlfn.XLOOKUP(A472, sbti!L:L,sbti!O:O, "")="s","T",
IF(_xlfn.XLOOKUP(A472, sbti!L:L, sbti!O:O, "")="c","C",""))</f>
        <v/>
      </c>
      <c r="M472" t="str">
        <f>IF(L472="T",_xlfn.XLOOKUP(A472,sbti!L:L,sbti!P:P,""),
IF(L472="C",_xlfn.XLOOKUP(A472,sbti!L:L,sbti!Q:Q,""),
""))</f>
        <v/>
      </c>
      <c r="N472" t="str">
        <f>IF(_xlfn.XLOOKUP(A472, sbti!R:R,sbti!S:S, "")="T","T",
IF(_xlfn.XLOOKUP(A472, sbti!R:R, sbti!S:S, "")="C","C",""))</f>
        <v/>
      </c>
      <c r="O472" t="str">
        <f>IF(OR(N472="T", N472="C"),
    _xlfn.XLOOKUP(A472, sbti!R:R,sbti!T:T),
    ""
)</f>
        <v/>
      </c>
      <c r="P472" t="str">
        <f>IFERROR(
    IF(INDEX(sbti!U:U, MATCH(A472, sbti!R:R, 0))&lt;&gt;"", "T",
        IF(INDEX(sbti!V:V, MATCH(A472, sbti!R:R, 0))&lt;&gt;"", "C", "")
    ),
"")</f>
        <v/>
      </c>
      <c r="Q472" t="str">
        <f>IFERROR(
    IF(INDEX(sbti!U:U, MATCH(A472, sbti!R:R, 0))&lt;&gt;"",
       INDEX(sbti!U:U, MATCH(A472, sbti!R:R, 0)),
       IF(INDEX(sbti!V:V, MATCH(A472, sbti!R:R, 0))&lt;&gt;"",
          INDEX(sbti!V:V, MATCH(A472, sbti!R:R, 0)),
          "")
    ),
"")</f>
        <v/>
      </c>
      <c r="R472" t="str">
        <f>IF(_xlfn.XLOOKUP(A472, sbti!W:W,sbti!X:X, "")="T","T",
IF(_xlfn.XLOOKUP(A472, sbti!W:W, sbti!X:X, "")="C","C",""))</f>
        <v/>
      </c>
      <c r="S472" t="str">
        <f>IF(R472="T",_xlfn.XLOOKUP(A472,sbti!W:W,sbti!Y:Y,""),
IF(R472="C",_xlfn.XLOOKUP(A472,sbti!W:W,sbti!Z:Z,""),
""))</f>
        <v/>
      </c>
    </row>
    <row r="473" spans="1:19">
      <c r="A473" t="str">
        <v>Cummins</v>
      </c>
      <c r="B473" t="str">
        <f>IF(_xlfn.XLOOKUP(A473, sbti!A:A,sbti!B:B, "")="Targets Set","T",
IF(_xlfn.XLOOKUP(A473, sbti!A:A, sbti!B:B, "")="Committed","C",""))</f>
        <v>T</v>
      </c>
      <c r="C473">
        <f>IF(OR(B473="T", B473="C"),
    _xlfn.XLOOKUP(A473, sbti!A:A, sbti!C:C, ""),
    ""
)</f>
        <v>2030</v>
      </c>
      <c r="D473" t="str">
        <f>IF(_xlfn.XLOOKUP(A473, sbti!A:A,sbti!D:D, "")="Targets Set","T",
IF(_xlfn.XLOOKUP(A473, sbti!A:A, sbti!D:D, "")="Committed","C",""))</f>
        <v/>
      </c>
      <c r="E473" t="str">
        <f>IF(OR(D473="T", D473="C"),
    _xlfn.XLOOKUP(A473, sbti!A:A, sbti!E:E, ""),
    ""
)</f>
        <v/>
      </c>
      <c r="F473" t="str">
        <f>IF(_xlfn.XLOOKUP(A473, sbti!F:F, sbti!G:G, "")="Targets Set","T",
IF(_xlfn.XLOOKUP(A473, sbti!F:F, sbti!G:G, "")="Committed","C",""))</f>
        <v>T</v>
      </c>
      <c r="G473">
        <f>IF(OR('sbti evolution '!F473="T", 'sbti evolution '!F473="C"),
    _xlfn.XLOOKUP('sbti evolution '!A473, sbti!F:F, sbti!H:H, ""),
    ""
)</f>
        <v>2030</v>
      </c>
      <c r="H473" t="str">
        <f>IFERROR(
    IF(INDEX(sbti!J:J, MATCH(A473, sbti!F:F, 0))&lt;&gt;"", "T",
        IF(INDEX(sbti!K:K, MATCH(A473, sbti!F:F, 0))&lt;&gt;"", "C", "")
    ),
"")</f>
        <v>C</v>
      </c>
      <c r="I473">
        <f>IFERROR(
    IF(INDEX(sbti!J:J, MATCH(A473, sbti!F:F, 0))&lt;&gt;"", INDEX(sbti!J:J, MATCH(A473, sbti!F:F, 0)),
        IF(INDEX(sbti!K:K, MATCH(A473, sbti!F:F, 0))&lt;&gt;"", INDEX(sbti!K:K, MATCH(A473, sbti!F:F, 0)), "")
    ),
"")</f>
        <v>2021</v>
      </c>
      <c r="J473" t="str">
        <f>IF(_xlfn.XLOOKUP(A473, sbti!L:L,sbti!M:M, "")="T","T",
IF(_xlfn.XLOOKUP(A473, sbti!L:L, sbti!M:M, "")="C","C",""))</f>
        <v/>
      </c>
      <c r="K473" t="str">
        <f>IF(OR(J473="T", J473="C"),
    _xlfn.XLOOKUP(A473, sbti!L:L,sbti!N:N),
    ""
)</f>
        <v/>
      </c>
      <c r="L473" t="str">
        <f>IF(_xlfn.XLOOKUP(A473, sbti!L:L,sbti!O:O, "")="s","T",
IF(_xlfn.XLOOKUP(A473, sbti!L:L, sbti!O:O, "")="c","C",""))</f>
        <v/>
      </c>
      <c r="M473" t="str">
        <f>IF(L473="T",_xlfn.XLOOKUP(A473,sbti!L:L,sbti!P:P,""),
IF(L473="C",_xlfn.XLOOKUP(A473,sbti!L:L,sbti!Q:Q,""),
""))</f>
        <v/>
      </c>
      <c r="N473" t="str">
        <f>IF(_xlfn.XLOOKUP(A473, sbti!R:R,sbti!S:S, "")="T","T",
IF(_xlfn.XLOOKUP(A473, sbti!R:R, sbti!S:S, "")="C","C",""))</f>
        <v/>
      </c>
      <c r="O473" t="str">
        <f>IF(OR(N473="T", N473="C"),
    _xlfn.XLOOKUP(A473, sbti!R:R,sbti!T:T),
    ""
)</f>
        <v/>
      </c>
      <c r="P473" t="str">
        <f>IFERROR(
    IF(INDEX(sbti!U:U, MATCH(A473, sbti!R:R, 0))&lt;&gt;"", "T",
        IF(INDEX(sbti!V:V, MATCH(A473, sbti!R:R, 0))&lt;&gt;"", "C", "")
    ),
"")</f>
        <v/>
      </c>
      <c r="Q473" t="str">
        <f>IFERROR(
    IF(INDEX(sbti!U:U, MATCH(A473, sbti!R:R, 0))&lt;&gt;"",
       INDEX(sbti!U:U, MATCH(A473, sbti!R:R, 0)),
       IF(INDEX(sbti!V:V, MATCH(A473, sbti!R:R, 0))&lt;&gt;"",
          INDEX(sbti!V:V, MATCH(A473, sbti!R:R, 0)),
          "")
    ),
"")</f>
        <v/>
      </c>
      <c r="R473" t="str">
        <f>IF(_xlfn.XLOOKUP(A473, sbti!W:W,sbti!X:X, "")="T","T",
IF(_xlfn.XLOOKUP(A473, sbti!W:W, sbti!X:X, "")="C","C",""))</f>
        <v/>
      </c>
      <c r="S473" t="str">
        <f>IF(R473="T",_xlfn.XLOOKUP(A473,sbti!W:W,sbti!Y:Y,""),
IF(R473="C",_xlfn.XLOOKUP(A473,sbti!W:W,sbti!Z:Z,""),
""))</f>
        <v/>
      </c>
    </row>
    <row r="474" spans="1:19">
      <c r="A474" t="str">
        <v>China National Coal Group</v>
      </c>
      <c r="B474" t="str">
        <f>IF(_xlfn.XLOOKUP(A474, sbti!A:A,sbti!B:B, "")="Targets Set","T",
IF(_xlfn.XLOOKUP(A474, sbti!A:A, sbti!B:B, "")="Committed","C",""))</f>
        <v/>
      </c>
      <c r="C474" t="str">
        <f>IF(OR(B474="T", B474="C"),
    _xlfn.XLOOKUP(A474, sbti!A:A, sbti!C:C, ""),
    ""
)</f>
        <v/>
      </c>
      <c r="D474" t="str">
        <f>IF(_xlfn.XLOOKUP(A474, sbti!A:A,sbti!D:D, "")="Targets Set","T",
IF(_xlfn.XLOOKUP(A474, sbti!A:A, sbti!D:D, "")="Committed","C",""))</f>
        <v/>
      </c>
      <c r="E474" t="str">
        <f>IF(OR(D474="T", D474="C"),
    _xlfn.XLOOKUP(A474, sbti!A:A, sbti!E:E, ""),
    ""
)</f>
        <v/>
      </c>
      <c r="F474" t="str">
        <f>IF(_xlfn.XLOOKUP(A474, sbti!F:F, sbti!G:G, "")="Targets Set","T",
IF(_xlfn.XLOOKUP(A474, sbti!F:F, sbti!G:G, "")="Committed","C",""))</f>
        <v/>
      </c>
      <c r="G474" t="str">
        <f>IF(OR('sbti evolution '!F474="T", 'sbti evolution '!F474="C"),
    _xlfn.XLOOKUP('sbti evolution '!A474, sbti!F:F, sbti!H:H, ""),
    ""
)</f>
        <v/>
      </c>
      <c r="H474" t="str">
        <f>IFERROR(
    IF(INDEX(sbti!J:J, MATCH(A474, sbti!F:F, 0))&lt;&gt;"", "T",
        IF(INDEX(sbti!K:K, MATCH(A474, sbti!F:F, 0))&lt;&gt;"", "C", "")
    ),
"")</f>
        <v/>
      </c>
      <c r="I474" t="str">
        <f>IFERROR(
    IF(INDEX(sbti!J:J, MATCH(A474, sbti!F:F, 0))&lt;&gt;"", INDEX(sbti!J:J, MATCH(A474, sbti!F:F, 0)),
        IF(INDEX(sbti!K:K, MATCH(A474, sbti!F:F, 0))&lt;&gt;"", INDEX(sbti!K:K, MATCH(A474, sbti!F:F, 0)), "")
    ),
"")</f>
        <v/>
      </c>
      <c r="J474" t="str">
        <f>IF(_xlfn.XLOOKUP(A474, sbti!L:L,sbti!M:M, "")="T","T",
IF(_xlfn.XLOOKUP(A474, sbti!L:L, sbti!M:M, "")="C","C",""))</f>
        <v/>
      </c>
      <c r="K474" t="str">
        <f>IF(OR(J474="T", J474="C"),
    _xlfn.XLOOKUP(A474, sbti!L:L,sbti!N:N),
    ""
)</f>
        <v/>
      </c>
      <c r="L474" t="str">
        <f>IF(_xlfn.XLOOKUP(A474, sbti!L:L,sbti!O:O, "")="s","T",
IF(_xlfn.XLOOKUP(A474, sbti!L:L, sbti!O:O, "")="c","C",""))</f>
        <v/>
      </c>
      <c r="M474" t="str">
        <f>IF(L474="T",_xlfn.XLOOKUP(A474,sbti!L:L,sbti!P:P,""),
IF(L474="C",_xlfn.XLOOKUP(A474,sbti!L:L,sbti!Q:Q,""),
""))</f>
        <v/>
      </c>
      <c r="N474" t="str">
        <f>IF(_xlfn.XLOOKUP(A474, sbti!R:R,sbti!S:S, "")="T","T",
IF(_xlfn.XLOOKUP(A474, sbti!R:R, sbti!S:S, "")="C","C",""))</f>
        <v/>
      </c>
      <c r="O474" t="str">
        <f>IF(OR(N474="T", N474="C"),
    _xlfn.XLOOKUP(A474, sbti!R:R,sbti!T:T),
    ""
)</f>
        <v/>
      </c>
      <c r="P474" t="str">
        <f>IFERROR(
    IF(INDEX(sbti!U:U, MATCH(A474, sbti!R:R, 0))&lt;&gt;"", "T",
        IF(INDEX(sbti!V:V, MATCH(A474, sbti!R:R, 0))&lt;&gt;"", "C", "")
    ),
"")</f>
        <v/>
      </c>
      <c r="Q474" t="str">
        <f>IFERROR(
    IF(INDEX(sbti!U:U, MATCH(A474, sbti!R:R, 0))&lt;&gt;"",
       INDEX(sbti!U:U, MATCH(A474, sbti!R:R, 0)),
       IF(INDEX(sbti!V:V, MATCH(A474, sbti!R:R, 0))&lt;&gt;"",
          INDEX(sbti!V:V, MATCH(A474, sbti!R:R, 0)),
          "")
    ),
"")</f>
        <v/>
      </c>
      <c r="R474" t="str">
        <f>IF(_xlfn.XLOOKUP(A474, sbti!W:W,sbti!X:X, "")="T","T",
IF(_xlfn.XLOOKUP(A474, sbti!W:W, sbti!X:X, "")="C","C",""))</f>
        <v/>
      </c>
      <c r="S474" t="str">
        <f>IF(R474="T",_xlfn.XLOOKUP(A474,sbti!W:W,sbti!Y:Y,""),
IF(R474="C",_xlfn.XLOOKUP(A474,sbti!W:W,sbti!Z:Z,""),
""))</f>
        <v/>
      </c>
    </row>
    <row r="475" spans="1:19">
      <c r="A475" t="str">
        <v>Air France-KLM Group</v>
      </c>
      <c r="B475" t="str">
        <f>IF(_xlfn.XLOOKUP(A475, sbti!A:A,sbti!B:B, "")="Targets Set","T",
IF(_xlfn.XLOOKUP(A475, sbti!A:A, sbti!B:B, "")="Committed","C",""))</f>
        <v>T</v>
      </c>
      <c r="C475">
        <f>IF(OR(B475="T", B475="C"),
    _xlfn.XLOOKUP(A475, sbti!A:A, sbti!C:C, ""),
    ""
)</f>
        <v>2030</v>
      </c>
      <c r="D475" t="str">
        <f>IF(_xlfn.XLOOKUP(A475, sbti!A:A,sbti!D:D, "")="Targets Set","T",
IF(_xlfn.XLOOKUP(A475, sbti!A:A, sbti!D:D, "")="Committed","C",""))</f>
        <v/>
      </c>
      <c r="E475" t="str">
        <f>IF(OR(D475="T", D475="C"),
    _xlfn.XLOOKUP(A475, sbti!A:A, sbti!E:E, ""),
    ""
)</f>
        <v/>
      </c>
      <c r="F475" t="str">
        <f>IF(_xlfn.XLOOKUP(A475, sbti!F:F, sbti!G:G, "")="Targets Set","T",
IF(_xlfn.XLOOKUP(A475, sbti!F:F, sbti!G:G, "")="Committed","C",""))</f>
        <v>T</v>
      </c>
      <c r="G475">
        <f>IF(OR('sbti evolution '!F475="T", 'sbti evolution '!F475="C"),
    _xlfn.XLOOKUP('sbti evolution '!A475, sbti!F:F, sbti!H:H, ""),
    ""
)</f>
        <v>2030</v>
      </c>
      <c r="H475" t="str">
        <f>IFERROR(
    IF(INDEX(sbti!J:J, MATCH(A475, sbti!F:F, 0))&lt;&gt;"", "T",
        IF(INDEX(sbti!K:K, MATCH(A475, sbti!F:F, 0))&lt;&gt;"", "C", "")
    ),
"")</f>
        <v>C</v>
      </c>
      <c r="I475">
        <f>IFERROR(
    IF(INDEX(sbti!J:J, MATCH(A475, sbti!F:F, 0))&lt;&gt;"", INDEX(sbti!J:J, MATCH(A475, sbti!F:F, 0)),
        IF(INDEX(sbti!K:K, MATCH(A475, sbti!F:F, 0))&lt;&gt;"", INDEX(sbti!K:K, MATCH(A475, sbti!F:F, 0)), "")
    ),
"")</f>
        <v>2023</v>
      </c>
      <c r="J475" t="str">
        <f>IF(_xlfn.XLOOKUP(A475, sbti!L:L,sbti!M:M, "")="T","T",
IF(_xlfn.XLOOKUP(A475, sbti!L:L, sbti!M:M, "")="C","C",""))</f>
        <v/>
      </c>
      <c r="K475" t="str">
        <f>IF(OR(J475="T", J475="C"),
    _xlfn.XLOOKUP(A475, sbti!L:L,sbti!N:N),
    ""
)</f>
        <v/>
      </c>
      <c r="L475" t="str">
        <f>IF(_xlfn.XLOOKUP(A475, sbti!L:L,sbti!O:O, "")="s","T",
IF(_xlfn.XLOOKUP(A475, sbti!L:L, sbti!O:O, "")="c","C",""))</f>
        <v/>
      </c>
      <c r="M475" t="str">
        <f>IF(L475="T",_xlfn.XLOOKUP(A475,sbti!L:L,sbti!P:P,""),
IF(L475="C",_xlfn.XLOOKUP(A475,sbti!L:L,sbti!Q:Q,""),
""))</f>
        <v/>
      </c>
      <c r="N475" t="str">
        <f>IF(_xlfn.XLOOKUP(A475, sbti!R:R,sbti!S:S, "")="T","T",
IF(_xlfn.XLOOKUP(A475, sbti!R:R, sbti!S:S, "")="C","C",""))</f>
        <v/>
      </c>
      <c r="O475" t="str">
        <f>IF(OR(N475="T", N475="C"),
    _xlfn.XLOOKUP(A475, sbti!R:R,sbti!T:T),
    ""
)</f>
        <v/>
      </c>
      <c r="P475" t="str">
        <f>IFERROR(
    IF(INDEX(sbti!U:U, MATCH(A475, sbti!R:R, 0))&lt;&gt;"", "T",
        IF(INDEX(sbti!V:V, MATCH(A475, sbti!R:R, 0))&lt;&gt;"", "C", "")
    ),
"")</f>
        <v/>
      </c>
      <c r="Q475" t="str">
        <f>IFERROR(
    IF(INDEX(sbti!U:U, MATCH(A475, sbti!R:R, 0))&lt;&gt;"",
       INDEX(sbti!U:U, MATCH(A475, sbti!R:R, 0)),
       IF(INDEX(sbti!V:V, MATCH(A475, sbti!R:R, 0))&lt;&gt;"",
          INDEX(sbti!V:V, MATCH(A475, sbti!R:R, 0)),
          "")
    ),
"")</f>
        <v/>
      </c>
      <c r="R475" t="str">
        <f>IF(_xlfn.XLOOKUP(A475, sbti!W:W,sbti!X:X, "")="T","T",
IF(_xlfn.XLOOKUP(A475, sbti!W:W, sbti!X:X, "")="C","C",""))</f>
        <v/>
      </c>
      <c r="S475" t="str">
        <f>IF(R475="T",_xlfn.XLOOKUP(A475,sbti!W:W,sbti!Y:Y,""),
IF(R475="C",_xlfn.XLOOKUP(A475,sbti!W:W,sbti!Z:Z,""),
""))</f>
        <v/>
      </c>
    </row>
    <row r="476" spans="1:19">
      <c r="A476" t="str">
        <v>Sumitomo Life Insurance</v>
      </c>
      <c r="B476" t="str">
        <f>IF(_xlfn.XLOOKUP(A476, sbti!A:A,sbti!B:B, "")="Targets Set","T",
IF(_xlfn.XLOOKUP(A476, sbti!A:A, sbti!B:B, "")="Committed","C",""))</f>
        <v/>
      </c>
      <c r="C476" t="str">
        <f>IF(OR(B476="T", B476="C"),
    _xlfn.XLOOKUP(A476, sbti!A:A, sbti!C:C, ""),
    ""
)</f>
        <v/>
      </c>
      <c r="D476" t="str">
        <f>IF(_xlfn.XLOOKUP(A476, sbti!A:A,sbti!D:D, "")="Targets Set","T",
IF(_xlfn.XLOOKUP(A476, sbti!A:A, sbti!D:D, "")="Committed","C",""))</f>
        <v/>
      </c>
      <c r="E476" t="str">
        <f>IF(OR(D476="T", D476="C"),
    _xlfn.XLOOKUP(A476, sbti!A:A, sbti!E:E, ""),
    ""
)</f>
        <v/>
      </c>
      <c r="F476" t="str">
        <f>IF(_xlfn.XLOOKUP(A476, sbti!F:F, sbti!G:G, "")="Targets Set","T",
IF(_xlfn.XLOOKUP(A476, sbti!F:F, sbti!G:G, "")="Committed","C",""))</f>
        <v/>
      </c>
      <c r="G476" t="str">
        <f>IF(OR('sbti evolution '!F476="T", 'sbti evolution '!F476="C"),
    _xlfn.XLOOKUP('sbti evolution '!A476, sbti!F:F, sbti!H:H, ""),
    ""
)</f>
        <v/>
      </c>
      <c r="H476" t="str">
        <f>IFERROR(
    IF(INDEX(sbti!J:J, MATCH(A476, sbti!F:F, 0))&lt;&gt;"", "T",
        IF(INDEX(sbti!K:K, MATCH(A476, sbti!F:F, 0))&lt;&gt;"", "C", "")
    ),
"")</f>
        <v/>
      </c>
      <c r="I476" t="str">
        <f>IFERROR(
    IF(INDEX(sbti!J:J, MATCH(A476, sbti!F:F, 0))&lt;&gt;"", INDEX(sbti!J:J, MATCH(A476, sbti!F:F, 0)),
        IF(INDEX(sbti!K:K, MATCH(A476, sbti!F:F, 0))&lt;&gt;"", INDEX(sbti!K:K, MATCH(A476, sbti!F:F, 0)), "")
    ),
"")</f>
        <v/>
      </c>
      <c r="J476" t="str">
        <f>IF(_xlfn.XLOOKUP(A476, sbti!L:L,sbti!M:M, "")="T","T",
IF(_xlfn.XLOOKUP(A476, sbti!L:L, sbti!M:M, "")="C","C",""))</f>
        <v/>
      </c>
      <c r="K476" t="str">
        <f>IF(OR(J476="T", J476="C"),
    _xlfn.XLOOKUP(A476, sbti!L:L,sbti!N:N),
    ""
)</f>
        <v/>
      </c>
      <c r="L476" t="str">
        <f>IF(_xlfn.XLOOKUP(A476, sbti!L:L,sbti!O:O, "")="s","T",
IF(_xlfn.XLOOKUP(A476, sbti!L:L, sbti!O:O, "")="c","C",""))</f>
        <v/>
      </c>
      <c r="M476" t="str">
        <f>IF(L476="T",_xlfn.XLOOKUP(A476,sbti!L:L,sbti!P:P,""),
IF(L476="C",_xlfn.XLOOKUP(A476,sbti!L:L,sbti!Q:Q,""),
""))</f>
        <v/>
      </c>
      <c r="N476" t="str">
        <f>IF(_xlfn.XLOOKUP(A476, sbti!R:R,sbti!S:S, "")="T","T",
IF(_xlfn.XLOOKUP(A476, sbti!R:R, sbti!S:S, "")="C","C",""))</f>
        <v/>
      </c>
      <c r="O476" t="str">
        <f>IF(OR(N476="T", N476="C"),
    _xlfn.XLOOKUP(A476, sbti!R:R,sbti!T:T),
    ""
)</f>
        <v/>
      </c>
      <c r="P476" t="str">
        <f>IFERROR(
    IF(INDEX(sbti!U:U, MATCH(A476, sbti!R:R, 0))&lt;&gt;"", "T",
        IF(INDEX(sbti!V:V, MATCH(A476, sbti!R:R, 0))&lt;&gt;"", "C", "")
    ),
"")</f>
        <v/>
      </c>
      <c r="Q476" t="str">
        <f>IFERROR(
    IF(INDEX(sbti!U:U, MATCH(A476, sbti!R:R, 0))&lt;&gt;"",
       INDEX(sbti!U:U, MATCH(A476, sbti!R:R, 0)),
       IF(INDEX(sbti!V:V, MATCH(A476, sbti!R:R, 0))&lt;&gt;"",
          INDEX(sbti!V:V, MATCH(A476, sbti!R:R, 0)),
          "")
    ),
"")</f>
        <v/>
      </c>
      <c r="R476" t="str">
        <f>IF(_xlfn.XLOOKUP(A476, sbti!W:W,sbti!X:X, "")="T","T",
IF(_xlfn.XLOOKUP(A476, sbti!W:W, sbti!X:X, "")="C","C",""))</f>
        <v/>
      </c>
      <c r="S476" t="str">
        <f>IF(R476="T",_xlfn.XLOOKUP(A476,sbti!W:W,sbti!Y:Y,""),
IF(R476="C",_xlfn.XLOOKUP(A476,sbti!W:W,sbti!Z:Z,""),
""))</f>
        <v/>
      </c>
    </row>
    <row r="477" spans="1:19">
      <c r="A477" t="str">
        <v>Paccar</v>
      </c>
      <c r="B477" t="str">
        <f>IF(_xlfn.XLOOKUP(A477, sbti!A:A,sbti!B:B, "")="Targets Set","T",
IF(_xlfn.XLOOKUP(A477, sbti!A:A, sbti!B:B, "")="Committed","C",""))</f>
        <v>T</v>
      </c>
      <c r="C477">
        <f>IF(OR(B477="T", B477="C"),
    _xlfn.XLOOKUP(A477, sbti!A:A, sbti!C:C, ""),
    ""
)</f>
        <v>2030</v>
      </c>
      <c r="D477" t="str">
        <f>IF(_xlfn.XLOOKUP(A477, sbti!A:A,sbti!D:D, "")="Targets Set","T",
IF(_xlfn.XLOOKUP(A477, sbti!A:A, sbti!D:D, "")="Committed","C",""))</f>
        <v/>
      </c>
      <c r="E477" t="str">
        <f>IF(OR(D477="T", D477="C"),
    _xlfn.XLOOKUP(A477, sbti!A:A, sbti!E:E, ""),
    ""
)</f>
        <v/>
      </c>
      <c r="F477" t="str">
        <f>IF(_xlfn.XLOOKUP(A477, sbti!F:F, sbti!G:G, "")="Targets Set","T",
IF(_xlfn.XLOOKUP(A477, sbti!F:F, sbti!G:G, "")="Committed","C",""))</f>
        <v>T</v>
      </c>
      <c r="G477">
        <f>IF(OR('sbti evolution '!F477="T", 'sbti evolution '!F477="C"),
    _xlfn.XLOOKUP('sbti evolution '!A477, sbti!F:F, sbti!H:H, ""),
    ""
)</f>
        <v>2030</v>
      </c>
      <c r="H477" t="str">
        <f>IFERROR(
    IF(INDEX(sbti!J:J, MATCH(A477, sbti!F:F, 0))&lt;&gt;"", "T",
        IF(INDEX(sbti!K:K, MATCH(A477, sbti!F:F, 0))&lt;&gt;"", "C", "")
    ),
"")</f>
        <v>C</v>
      </c>
      <c r="I477">
        <f>IFERROR(
    IF(INDEX(sbti!J:J, MATCH(A477, sbti!F:F, 0))&lt;&gt;"", INDEX(sbti!J:J, MATCH(A477, sbti!F:F, 0)),
        IF(INDEX(sbti!K:K, MATCH(A477, sbti!F:F, 0))&lt;&gt;"", INDEX(sbti!K:K, MATCH(A477, sbti!F:F, 0)), "")
    ),
"")</f>
        <v>2021</v>
      </c>
      <c r="J477" t="str">
        <f>IF(_xlfn.XLOOKUP(A477, sbti!L:L,sbti!M:M, "")="T","T",
IF(_xlfn.XLOOKUP(A477, sbti!L:L, sbti!M:M, "")="C","C",""))</f>
        <v/>
      </c>
      <c r="K477" t="str">
        <f>IF(OR(J477="T", J477="C"),
    _xlfn.XLOOKUP(A477, sbti!L:L,sbti!N:N),
    ""
)</f>
        <v/>
      </c>
      <c r="L477" t="str">
        <f>IF(_xlfn.XLOOKUP(A477, sbti!L:L,sbti!O:O, "")="s","T",
IF(_xlfn.XLOOKUP(A477, sbti!L:L, sbti!O:O, "")="c","C",""))</f>
        <v/>
      </c>
      <c r="M477" t="str">
        <f>IF(L477="T",_xlfn.XLOOKUP(A477,sbti!L:L,sbti!P:P,""),
IF(L477="C",_xlfn.XLOOKUP(A477,sbti!L:L,sbti!Q:Q,""),
""))</f>
        <v/>
      </c>
      <c r="N477" t="str">
        <f>IF(_xlfn.XLOOKUP(A477, sbti!R:R,sbti!S:S, "")="T","T",
IF(_xlfn.XLOOKUP(A477, sbti!R:R, sbti!S:S, "")="C","C",""))</f>
        <v/>
      </c>
      <c r="O477" t="str">
        <f>IF(OR(N477="T", N477="C"),
    _xlfn.XLOOKUP(A477, sbti!R:R,sbti!T:T),
    ""
)</f>
        <v/>
      </c>
      <c r="P477" t="str">
        <f>IFERROR(
    IF(INDEX(sbti!U:U, MATCH(A477, sbti!R:R, 0))&lt;&gt;"", "T",
        IF(INDEX(sbti!V:V, MATCH(A477, sbti!R:R, 0))&lt;&gt;"", "C", "")
    ),
"")</f>
        <v/>
      </c>
      <c r="Q477" t="str">
        <f>IFERROR(
    IF(INDEX(sbti!U:U, MATCH(A477, sbti!R:R, 0))&lt;&gt;"",
       INDEX(sbti!U:U, MATCH(A477, sbti!R:R, 0)),
       IF(INDEX(sbti!V:V, MATCH(A477, sbti!R:R, 0))&lt;&gt;"",
          INDEX(sbti!V:V, MATCH(A477, sbti!R:R, 0)),
          "")
    ),
"")</f>
        <v/>
      </c>
      <c r="R477" t="str">
        <f>IF(_xlfn.XLOOKUP(A477, sbti!W:W,sbti!X:X, "")="T","T",
IF(_xlfn.XLOOKUP(A477, sbti!W:W, sbti!X:X, "")="C","C",""))</f>
        <v/>
      </c>
      <c r="S477" t="str">
        <f>IF(R477="T",_xlfn.XLOOKUP(A477,sbti!W:W,sbti!Y:Y,""),
IF(R477="C",_xlfn.XLOOKUP(A477,sbti!W:W,sbti!Z:Z,""),
""))</f>
        <v/>
      </c>
    </row>
    <row r="478" spans="1:19">
      <c r="A478" t="str">
        <v>Metro</v>
      </c>
      <c r="B478" t="str">
        <f>IF(_xlfn.XLOOKUP(A478, sbti!A:A,sbti!B:B, "")="Targets Set","T",
IF(_xlfn.XLOOKUP(A478, sbti!A:A, sbti!B:B, "")="Committed","C",""))</f>
        <v>C</v>
      </c>
      <c r="C478">
        <f>IF(OR(B478="T", B478="C"),
    _xlfn.XLOOKUP(A478, sbti!A:A, sbti!C:C, ""),
    ""
)</f>
        <v>2030</v>
      </c>
      <c r="D478" t="str">
        <f>IF(_xlfn.XLOOKUP(A478, sbti!A:A,sbti!D:D, "")="Targets Set","T",
IF(_xlfn.XLOOKUP(A478, sbti!A:A, sbti!D:D, "")="Committed","C",""))</f>
        <v/>
      </c>
      <c r="E478" t="str">
        <f>IF(OR(D478="T", D478="C"),
    _xlfn.XLOOKUP(A478, sbti!A:A, sbti!E:E, ""),
    ""
)</f>
        <v/>
      </c>
      <c r="F478" t="str">
        <f>IF(_xlfn.XLOOKUP(A478, sbti!F:F, sbti!G:G, "")="Targets Set","T",
IF(_xlfn.XLOOKUP(A478, sbti!F:F, sbti!G:G, "")="Committed","C",""))</f>
        <v>T</v>
      </c>
      <c r="G478">
        <f>IF(OR('sbti evolution '!F478="T", 'sbti evolution '!F478="C"),
    _xlfn.XLOOKUP('sbti evolution '!A478, sbti!F:F, sbti!H:H, ""),
    ""
)</f>
        <v>2030</v>
      </c>
      <c r="H478" t="str">
        <f>IFERROR(
    IF(INDEX(sbti!J:J, MATCH(A478, sbti!F:F, 0))&lt;&gt;"", "T",
        IF(INDEX(sbti!K:K, MATCH(A478, sbti!F:F, 0))&lt;&gt;"", "C", "")
    ),
"")</f>
        <v>C</v>
      </c>
      <c r="I478">
        <f>IFERROR(
    IF(INDEX(sbti!J:J, MATCH(A478, sbti!F:F, 0))&lt;&gt;"", INDEX(sbti!J:J, MATCH(A478, sbti!F:F, 0)),
        IF(INDEX(sbti!K:K, MATCH(A478, sbti!F:F, 0))&lt;&gt;"", INDEX(sbti!K:K, MATCH(A478, sbti!F:F, 0)), "")
    ),
"")</f>
        <v>2019</v>
      </c>
      <c r="J478" t="str">
        <f>IF(_xlfn.XLOOKUP(A478, sbti!L:L,sbti!M:M, "")="T","T",
IF(_xlfn.XLOOKUP(A478, sbti!L:L, sbti!M:M, "")="C","C",""))</f>
        <v>T</v>
      </c>
      <c r="K478">
        <f>IF(OR(J478="T", J478="C"),
    _xlfn.XLOOKUP(A478, sbti!L:L,sbti!N:N),
    ""
)</f>
        <v>2030</v>
      </c>
      <c r="L478" t="str">
        <f>IF(_xlfn.XLOOKUP(A478, sbti!L:L,sbti!O:O, "")="s","T",
IF(_xlfn.XLOOKUP(A478, sbti!L:L, sbti!O:O, "")="c","C",""))</f>
        <v/>
      </c>
      <c r="M478" t="str">
        <f>IF(L478="T",_xlfn.XLOOKUP(A478,sbti!L:L,sbti!P:P,""),
IF(L478="C",_xlfn.XLOOKUP(A478,sbti!L:L,sbti!Q:Q,""),
""))</f>
        <v/>
      </c>
      <c r="N478" t="str">
        <f>IF(_xlfn.XLOOKUP(A478, sbti!R:R,sbti!S:S, "")="T","T",
IF(_xlfn.XLOOKUP(A478, sbti!R:R, sbti!S:S, "")="C","C",""))</f>
        <v>T</v>
      </c>
      <c r="O478">
        <f>IF(OR(N478="T", N478="C"),
    _xlfn.XLOOKUP(A478, sbti!R:R,sbti!T:T),
    ""
)</f>
        <v>2030</v>
      </c>
      <c r="P478" t="str">
        <f>IFERROR(
    IF(INDEX(sbti!U:U, MATCH(A478, sbti!R:R, 0))&lt;&gt;"", "T",
        IF(INDEX(sbti!V:V, MATCH(A478, sbti!R:R, 0))&lt;&gt;"", "C", "")
    ),
"")</f>
        <v>C</v>
      </c>
      <c r="Q478">
        <f>IFERROR(
    IF(INDEX(sbti!U:U, MATCH(A478, sbti!R:R, 0))&lt;&gt;"",
       INDEX(sbti!U:U, MATCH(A478, sbti!R:R, 0)),
       IF(INDEX(sbti!V:V, MATCH(A478, sbti!R:R, 0))&lt;&gt;"",
          INDEX(sbti!V:V, MATCH(A478, sbti!R:R, 0)),
          "")
    ),
"")</f>
        <v>2030</v>
      </c>
      <c r="R478" t="str">
        <f>IF(_xlfn.XLOOKUP(A478, sbti!W:W,sbti!X:X, "")="T","T",
IF(_xlfn.XLOOKUP(A478, sbti!W:W, sbti!X:X, "")="C","C",""))</f>
        <v>T</v>
      </c>
      <c r="S478">
        <f>IF(R478="T",_xlfn.XLOOKUP(A478,sbti!W:W,sbti!Y:Y,""),
IF(R478="C",_xlfn.XLOOKUP(A478,sbti!W:W,sbti!Z:Z,""),
""))</f>
        <v>2030</v>
      </c>
    </row>
    <row r="479" spans="1:19">
      <c r="A479" t="str">
        <v>BAE Systems</v>
      </c>
      <c r="B479" t="str">
        <f>IF(_xlfn.XLOOKUP(A479, sbti!A:A,sbti!B:B, "")="Targets Set","T",
IF(_xlfn.XLOOKUP(A479, sbti!A:A, sbti!B:B, "")="Committed","C",""))</f>
        <v>T</v>
      </c>
      <c r="C479">
        <f>IF(OR(B479="T", B479="C"),
    _xlfn.XLOOKUP(A479, sbti!A:A, sbti!C:C, ""),
    ""
)</f>
        <v>2030</v>
      </c>
      <c r="D479" t="str">
        <f>IF(_xlfn.XLOOKUP(A479, sbti!A:A,sbti!D:D, "")="Targets Set","T",
IF(_xlfn.XLOOKUP(A479, sbti!A:A, sbti!D:D, "")="Committed","C",""))</f>
        <v>T</v>
      </c>
      <c r="E479">
        <f>IF(OR(D479="T", D479="C"),
    _xlfn.XLOOKUP(A479, sbti!A:A, sbti!E:E, ""),
    ""
)</f>
        <v>2050</v>
      </c>
      <c r="F479" t="str">
        <f>IF(_xlfn.XLOOKUP(A479, sbti!F:F, sbti!G:G, "")="Targets Set","T",
IF(_xlfn.XLOOKUP(A479, sbti!F:F, sbti!G:G, "")="Committed","C",""))</f>
        <v/>
      </c>
      <c r="G479" t="str">
        <f>IF(OR('sbti evolution '!F479="T", 'sbti evolution '!F479="C"),
    _xlfn.XLOOKUP('sbti evolution '!A479, sbti!F:F, sbti!H:H, ""),
    ""
)</f>
        <v/>
      </c>
      <c r="H479" t="str">
        <f>IFERROR(
    IF(INDEX(sbti!J:J, MATCH(A479, sbti!F:F, 0))&lt;&gt;"", "T",
        IF(INDEX(sbti!K:K, MATCH(A479, sbti!F:F, 0))&lt;&gt;"", "C", "")
    ),
"")</f>
        <v/>
      </c>
      <c r="I479" t="str">
        <f>IFERROR(
    IF(INDEX(sbti!J:J, MATCH(A479, sbti!F:F, 0))&lt;&gt;"", INDEX(sbti!J:J, MATCH(A479, sbti!F:F, 0)),
        IF(INDEX(sbti!K:K, MATCH(A479, sbti!F:F, 0))&lt;&gt;"", INDEX(sbti!K:K, MATCH(A479, sbti!F:F, 0)), "")
    ),
"")</f>
        <v/>
      </c>
      <c r="J479" t="str">
        <f>IF(_xlfn.XLOOKUP(A479, sbti!L:L,sbti!M:M, "")="T","T",
IF(_xlfn.XLOOKUP(A479, sbti!L:L, sbti!M:M, "")="C","C",""))</f>
        <v/>
      </c>
      <c r="K479" t="str">
        <f>IF(OR(J479="T", J479="C"),
    _xlfn.XLOOKUP(A479, sbti!L:L,sbti!N:N),
    ""
)</f>
        <v/>
      </c>
      <c r="L479" t="str">
        <f>IF(_xlfn.XLOOKUP(A479, sbti!L:L,sbti!O:O, "")="s","T",
IF(_xlfn.XLOOKUP(A479, sbti!L:L, sbti!O:O, "")="c","C",""))</f>
        <v/>
      </c>
      <c r="M479" t="str">
        <f>IF(L479="T",_xlfn.XLOOKUP(A479,sbti!L:L,sbti!P:P,""),
IF(L479="C",_xlfn.XLOOKUP(A479,sbti!L:L,sbti!Q:Q,""),
""))</f>
        <v/>
      </c>
      <c r="N479" t="str">
        <f>IF(_xlfn.XLOOKUP(A479, sbti!R:R,sbti!S:S, "")="T","T",
IF(_xlfn.XLOOKUP(A479, sbti!R:R, sbti!S:S, "")="C","C",""))</f>
        <v/>
      </c>
      <c r="O479" t="str">
        <f>IF(OR(N479="T", N479="C"),
    _xlfn.XLOOKUP(A479, sbti!R:R,sbti!T:T),
    ""
)</f>
        <v/>
      </c>
      <c r="P479" t="str">
        <f>IFERROR(
    IF(INDEX(sbti!U:U, MATCH(A479, sbti!R:R, 0))&lt;&gt;"", "T",
        IF(INDEX(sbti!V:V, MATCH(A479, sbti!R:R, 0))&lt;&gt;"", "C", "")
    ),
"")</f>
        <v/>
      </c>
      <c r="Q479" t="str">
        <f>IFERROR(
    IF(INDEX(sbti!U:U, MATCH(A479, sbti!R:R, 0))&lt;&gt;"",
       INDEX(sbti!U:U, MATCH(A479, sbti!R:R, 0)),
       IF(INDEX(sbti!V:V, MATCH(A479, sbti!R:R, 0))&lt;&gt;"",
          INDEX(sbti!V:V, MATCH(A479, sbti!R:R, 0)),
          "")
    ),
"")</f>
        <v/>
      </c>
      <c r="R479" t="str">
        <f>IF(_xlfn.XLOOKUP(A479, sbti!W:W,sbti!X:X, "")="T","T",
IF(_xlfn.XLOOKUP(A479, sbti!W:W, sbti!X:X, "")="C","C",""))</f>
        <v/>
      </c>
      <c r="S479" t="str">
        <f>IF(R479="T",_xlfn.XLOOKUP(A479,sbti!W:W,sbti!Y:Y,""),
IF(R479="C",_xlfn.XLOOKUP(A479,sbti!W:W,sbti!Z:Z,""),
""))</f>
        <v/>
      </c>
    </row>
    <row r="480" spans="1:19">
      <c r="A480" t="str">
        <v>Tongwei Group</v>
      </c>
      <c r="B480" t="str">
        <f>IF(_xlfn.XLOOKUP(A480, sbti!A:A,sbti!B:B, "")="Targets Set","T",
IF(_xlfn.XLOOKUP(A480, sbti!A:A, sbti!B:B, "")="Committed","C",""))</f>
        <v/>
      </c>
      <c r="C480" t="str">
        <f>IF(OR(B480="T", B480="C"),
    _xlfn.XLOOKUP(A480, sbti!A:A, sbti!C:C, ""),
    ""
)</f>
        <v/>
      </c>
      <c r="D480" t="str">
        <f>IF(_xlfn.XLOOKUP(A480, sbti!A:A,sbti!D:D, "")="Targets Set","T",
IF(_xlfn.XLOOKUP(A480, sbti!A:A, sbti!D:D, "")="Committed","C",""))</f>
        <v/>
      </c>
      <c r="E480" t="str">
        <f>IF(OR(D480="T", D480="C"),
    _xlfn.XLOOKUP(A480, sbti!A:A, sbti!E:E, ""),
    ""
)</f>
        <v/>
      </c>
      <c r="F480" t="str">
        <f>IF(_xlfn.XLOOKUP(A480, sbti!F:F, sbti!G:G, "")="Targets Set","T",
IF(_xlfn.XLOOKUP(A480, sbti!F:F, sbti!G:G, "")="Committed","C",""))</f>
        <v/>
      </c>
      <c r="G480" t="str">
        <f>IF(OR('sbti evolution '!F480="T", 'sbti evolution '!F480="C"),
    _xlfn.XLOOKUP('sbti evolution '!A480, sbti!F:F, sbti!H:H, ""),
    ""
)</f>
        <v/>
      </c>
      <c r="H480" t="str">
        <f>IFERROR(
    IF(INDEX(sbti!J:J, MATCH(A480, sbti!F:F, 0))&lt;&gt;"", "T",
        IF(INDEX(sbti!K:K, MATCH(A480, sbti!F:F, 0))&lt;&gt;"", "C", "")
    ),
"")</f>
        <v/>
      </c>
      <c r="I480" t="str">
        <f>IFERROR(
    IF(INDEX(sbti!J:J, MATCH(A480, sbti!F:F, 0))&lt;&gt;"", INDEX(sbti!J:J, MATCH(A480, sbti!F:F, 0)),
        IF(INDEX(sbti!K:K, MATCH(A480, sbti!F:F, 0))&lt;&gt;"", INDEX(sbti!K:K, MATCH(A480, sbti!F:F, 0)), "")
    ),
"")</f>
        <v/>
      </c>
      <c r="J480" t="str">
        <f>IF(_xlfn.XLOOKUP(A480, sbti!L:L,sbti!M:M, "")="T","T",
IF(_xlfn.XLOOKUP(A480, sbti!L:L, sbti!M:M, "")="C","C",""))</f>
        <v/>
      </c>
      <c r="K480" t="str">
        <f>IF(OR(J480="T", J480="C"),
    _xlfn.XLOOKUP(A480, sbti!L:L,sbti!N:N),
    ""
)</f>
        <v/>
      </c>
      <c r="L480" t="str">
        <f>IF(_xlfn.XLOOKUP(A480, sbti!L:L,sbti!O:O, "")="s","T",
IF(_xlfn.XLOOKUP(A480, sbti!L:L, sbti!O:O, "")="c","C",""))</f>
        <v/>
      </c>
      <c r="M480" t="str">
        <f>IF(L480="T",_xlfn.XLOOKUP(A480,sbti!L:L,sbti!P:P,""),
IF(L480="C",_xlfn.XLOOKUP(A480,sbti!L:L,sbti!Q:Q,""),
""))</f>
        <v/>
      </c>
      <c r="N480" t="str">
        <f>IF(_xlfn.XLOOKUP(A480, sbti!R:R,sbti!S:S, "")="T","T",
IF(_xlfn.XLOOKUP(A480, sbti!R:R, sbti!S:S, "")="C","C",""))</f>
        <v/>
      </c>
      <c r="O480" t="str">
        <f>IF(OR(N480="T", N480="C"),
    _xlfn.XLOOKUP(A480, sbti!R:R,sbti!T:T),
    ""
)</f>
        <v/>
      </c>
      <c r="P480" t="str">
        <f>IFERROR(
    IF(INDEX(sbti!U:U, MATCH(A480, sbti!R:R, 0))&lt;&gt;"", "T",
        IF(INDEX(sbti!V:V, MATCH(A480, sbti!R:R, 0))&lt;&gt;"", "C", "")
    ),
"")</f>
        <v/>
      </c>
      <c r="Q480" t="str">
        <f>IFERROR(
    IF(INDEX(sbti!U:U, MATCH(A480, sbti!R:R, 0))&lt;&gt;"",
       INDEX(sbti!U:U, MATCH(A480, sbti!R:R, 0)),
       IF(INDEX(sbti!V:V, MATCH(A480, sbti!R:R, 0))&lt;&gt;"",
          INDEX(sbti!V:V, MATCH(A480, sbti!R:R, 0)),
          "")
    ),
"")</f>
        <v/>
      </c>
      <c r="R480" t="str">
        <f>IF(_xlfn.XLOOKUP(A480, sbti!W:W,sbti!X:X, "")="T","T",
IF(_xlfn.XLOOKUP(A480, sbti!W:W, sbti!X:X, "")="C","C",""))</f>
        <v/>
      </c>
      <c r="S480" t="str">
        <f>IF(R480="T",_xlfn.XLOOKUP(A480,sbti!W:W,sbti!Y:Y,""),
IF(R480="C",_xlfn.XLOOKUP(A480,sbti!W:W,sbti!Z:Z,""),
""))</f>
        <v/>
      </c>
    </row>
    <row r="481" spans="1:19">
      <c r="A481" t="str">
        <v>Greenland Holding Group</v>
      </c>
      <c r="B481" t="str">
        <f>IF(_xlfn.XLOOKUP(A481, sbti!A:A,sbti!B:B, "")="Targets Set","T",
IF(_xlfn.XLOOKUP(A481, sbti!A:A, sbti!B:B, "")="Committed","C",""))</f>
        <v/>
      </c>
      <c r="C481" t="str">
        <f>IF(OR(B481="T", B481="C"),
    _xlfn.XLOOKUP(A481, sbti!A:A, sbti!C:C, ""),
    ""
)</f>
        <v/>
      </c>
      <c r="D481" t="str">
        <f>IF(_xlfn.XLOOKUP(A481, sbti!A:A,sbti!D:D, "")="Targets Set","T",
IF(_xlfn.XLOOKUP(A481, sbti!A:A, sbti!D:D, "")="Committed","C",""))</f>
        <v/>
      </c>
      <c r="E481" t="str">
        <f>IF(OR(D481="T", D481="C"),
    _xlfn.XLOOKUP(A481, sbti!A:A, sbti!E:E, ""),
    ""
)</f>
        <v/>
      </c>
      <c r="F481" t="str">
        <f>IF(_xlfn.XLOOKUP(A481, sbti!F:F, sbti!G:G, "")="Targets Set","T",
IF(_xlfn.XLOOKUP(A481, sbti!F:F, sbti!G:G, "")="Committed","C",""))</f>
        <v/>
      </c>
      <c r="G481" t="str">
        <f>IF(OR('sbti evolution '!F481="T", 'sbti evolution '!F481="C"),
    _xlfn.XLOOKUP('sbti evolution '!A481, sbti!F:F, sbti!H:H, ""),
    ""
)</f>
        <v/>
      </c>
      <c r="H481" t="str">
        <f>IFERROR(
    IF(INDEX(sbti!J:J, MATCH(A481, sbti!F:F, 0))&lt;&gt;"", "T",
        IF(INDEX(sbti!K:K, MATCH(A481, sbti!F:F, 0))&lt;&gt;"", "C", "")
    ),
"")</f>
        <v/>
      </c>
      <c r="I481" t="str">
        <f>IFERROR(
    IF(INDEX(sbti!J:J, MATCH(A481, sbti!F:F, 0))&lt;&gt;"", INDEX(sbti!J:J, MATCH(A481, sbti!F:F, 0)),
        IF(INDEX(sbti!K:K, MATCH(A481, sbti!F:F, 0))&lt;&gt;"", INDEX(sbti!K:K, MATCH(A481, sbti!F:F, 0)), "")
    ),
"")</f>
        <v/>
      </c>
      <c r="J481" t="str">
        <f>IF(_xlfn.XLOOKUP(A481, sbti!L:L,sbti!M:M, "")="T","T",
IF(_xlfn.XLOOKUP(A481, sbti!L:L, sbti!M:M, "")="C","C",""))</f>
        <v/>
      </c>
      <c r="K481" t="str">
        <f>IF(OR(J481="T", J481="C"),
    _xlfn.XLOOKUP(A481, sbti!L:L,sbti!N:N),
    ""
)</f>
        <v/>
      </c>
      <c r="L481" t="str">
        <f>IF(_xlfn.XLOOKUP(A481, sbti!L:L,sbti!O:O, "")="s","T",
IF(_xlfn.XLOOKUP(A481, sbti!L:L, sbti!O:O, "")="c","C",""))</f>
        <v/>
      </c>
      <c r="M481" t="str">
        <f>IF(L481="T",_xlfn.XLOOKUP(A481,sbti!L:L,sbti!P:P,""),
IF(L481="C",_xlfn.XLOOKUP(A481,sbti!L:L,sbti!Q:Q,""),
""))</f>
        <v/>
      </c>
      <c r="N481" t="str">
        <f>IF(_xlfn.XLOOKUP(A481, sbti!R:R,sbti!S:S, "")="T","T",
IF(_xlfn.XLOOKUP(A481, sbti!R:R, sbti!S:S, "")="C","C",""))</f>
        <v/>
      </c>
      <c r="O481" t="str">
        <f>IF(OR(N481="T", N481="C"),
    _xlfn.XLOOKUP(A481, sbti!R:R,sbti!T:T),
    ""
)</f>
        <v/>
      </c>
      <c r="P481" t="str">
        <f>IFERROR(
    IF(INDEX(sbti!U:U, MATCH(A481, sbti!R:R, 0))&lt;&gt;"", "T",
        IF(INDEX(sbti!V:V, MATCH(A481, sbti!R:R, 0))&lt;&gt;"", "C", "")
    ),
"")</f>
        <v/>
      </c>
      <c r="Q481" t="str">
        <f>IFERROR(
    IF(INDEX(sbti!U:U, MATCH(A481, sbti!R:R, 0))&lt;&gt;"",
       INDEX(sbti!U:U, MATCH(A481, sbti!R:R, 0)),
       IF(INDEX(sbti!V:V, MATCH(A481, sbti!R:R, 0))&lt;&gt;"",
          INDEX(sbti!V:V, MATCH(A481, sbti!R:R, 0)),
          "")
    ),
"")</f>
        <v/>
      </c>
      <c r="R481" t="str">
        <f>IF(_xlfn.XLOOKUP(A481, sbti!W:W,sbti!X:X, "")="T","T",
IF(_xlfn.XLOOKUP(A481, sbti!W:W, sbti!X:X, "")="C","C",""))</f>
        <v/>
      </c>
      <c r="S481" t="str">
        <f>IF(R481="T",_xlfn.XLOOKUP(A481,sbti!W:W,sbti!Y:Y,""),
IF(R481="C",_xlfn.XLOOKUP(A481,sbti!W:W,sbti!Z:Z,""),
""))</f>
        <v/>
      </c>
    </row>
    <row r="482" spans="1:19">
      <c r="A482" t="str">
        <v>China National Aviation Fuel Group</v>
      </c>
      <c r="B482" t="str">
        <f>IF(_xlfn.XLOOKUP(A482, sbti!A:A,sbti!B:B, "")="Targets Set","T",
IF(_xlfn.XLOOKUP(A482, sbti!A:A, sbti!B:B, "")="Committed","C",""))</f>
        <v/>
      </c>
      <c r="C482" t="str">
        <f>IF(OR(B482="T", B482="C"),
    _xlfn.XLOOKUP(A482, sbti!A:A, sbti!C:C, ""),
    ""
)</f>
        <v/>
      </c>
      <c r="D482" t="str">
        <f>IF(_xlfn.XLOOKUP(A482, sbti!A:A,sbti!D:D, "")="Targets Set","T",
IF(_xlfn.XLOOKUP(A482, sbti!A:A, sbti!D:D, "")="Committed","C",""))</f>
        <v/>
      </c>
      <c r="E482" t="str">
        <f>IF(OR(D482="T", D482="C"),
    _xlfn.XLOOKUP(A482, sbti!A:A, sbti!E:E, ""),
    ""
)</f>
        <v/>
      </c>
      <c r="F482" t="str">
        <f>IF(_xlfn.XLOOKUP(A482, sbti!F:F, sbti!G:G, "")="Targets Set","T",
IF(_xlfn.XLOOKUP(A482, sbti!F:F, sbti!G:G, "")="Committed","C",""))</f>
        <v/>
      </c>
      <c r="G482" t="str">
        <f>IF(OR('sbti evolution '!F482="T", 'sbti evolution '!F482="C"),
    _xlfn.XLOOKUP('sbti evolution '!A482, sbti!F:F, sbti!H:H, ""),
    ""
)</f>
        <v/>
      </c>
      <c r="H482" t="str">
        <f>IFERROR(
    IF(INDEX(sbti!J:J, MATCH(A482, sbti!F:F, 0))&lt;&gt;"", "T",
        IF(INDEX(sbti!K:K, MATCH(A482, sbti!F:F, 0))&lt;&gt;"", "C", "")
    ),
"")</f>
        <v/>
      </c>
      <c r="I482" t="str">
        <f>IFERROR(
    IF(INDEX(sbti!J:J, MATCH(A482, sbti!F:F, 0))&lt;&gt;"", INDEX(sbti!J:J, MATCH(A482, sbti!F:F, 0)),
        IF(INDEX(sbti!K:K, MATCH(A482, sbti!F:F, 0))&lt;&gt;"", INDEX(sbti!K:K, MATCH(A482, sbti!F:F, 0)), "")
    ),
"")</f>
        <v/>
      </c>
      <c r="J482" t="str">
        <f>IF(_xlfn.XLOOKUP(A482, sbti!L:L,sbti!M:M, "")="T","T",
IF(_xlfn.XLOOKUP(A482, sbti!L:L, sbti!M:M, "")="C","C",""))</f>
        <v/>
      </c>
      <c r="K482" t="str">
        <f>IF(OR(J482="T", J482="C"),
    _xlfn.XLOOKUP(A482, sbti!L:L,sbti!N:N),
    ""
)</f>
        <v/>
      </c>
      <c r="L482" t="str">
        <f>IF(_xlfn.XLOOKUP(A482, sbti!L:L,sbti!O:O, "")="s","T",
IF(_xlfn.XLOOKUP(A482, sbti!L:L, sbti!O:O, "")="c","C",""))</f>
        <v/>
      </c>
      <c r="M482" t="str">
        <f>IF(L482="T",_xlfn.XLOOKUP(A482,sbti!L:L,sbti!P:P,""),
IF(L482="C",_xlfn.XLOOKUP(A482,sbti!L:L,sbti!Q:Q,""),
""))</f>
        <v/>
      </c>
      <c r="N482" t="str">
        <f>IF(_xlfn.XLOOKUP(A482, sbti!R:R,sbti!S:S, "")="T","T",
IF(_xlfn.XLOOKUP(A482, sbti!R:R, sbti!S:S, "")="C","C",""))</f>
        <v/>
      </c>
      <c r="O482" t="str">
        <f>IF(OR(N482="T", N482="C"),
    _xlfn.XLOOKUP(A482, sbti!R:R,sbti!T:T),
    ""
)</f>
        <v/>
      </c>
      <c r="P482" t="str">
        <f>IFERROR(
    IF(INDEX(sbti!U:U, MATCH(A482, sbti!R:R, 0))&lt;&gt;"", "T",
        IF(INDEX(sbti!V:V, MATCH(A482, sbti!R:R, 0))&lt;&gt;"", "C", "")
    ),
"")</f>
        <v/>
      </c>
      <c r="Q482" t="str">
        <f>IFERROR(
    IF(INDEX(sbti!U:U, MATCH(A482, sbti!R:R, 0))&lt;&gt;"",
       INDEX(sbti!U:U, MATCH(A482, sbti!R:R, 0)),
       IF(INDEX(sbti!V:V, MATCH(A482, sbti!R:R, 0))&lt;&gt;"",
          INDEX(sbti!V:V, MATCH(A482, sbti!R:R, 0)),
          "")
    ),
"")</f>
        <v/>
      </c>
      <c r="R482" t="str">
        <f>IF(_xlfn.XLOOKUP(A482, sbti!W:W,sbti!X:X, "")="T","T",
IF(_xlfn.XLOOKUP(A482, sbti!W:W, sbti!X:X, "")="C","C",""))</f>
        <v/>
      </c>
      <c r="S482" t="str">
        <f>IF(R482="T",_xlfn.XLOOKUP(A482,sbti!W:W,sbti!Y:Y,""),
IF(R482="C",_xlfn.XLOOKUP(A482,sbti!W:W,sbti!Z:Z,""),
""))</f>
        <v/>
      </c>
    </row>
    <row r="483" spans="1:19">
      <c r="A483" t="str">
        <v>Amgen</v>
      </c>
      <c r="B483" t="str">
        <f>IF(_xlfn.XLOOKUP(A483, sbti!A:A,sbti!B:B, "")="Targets Set","T",
IF(_xlfn.XLOOKUP(A483, sbti!A:A, sbti!B:B, "")="Committed","C",""))</f>
        <v>T</v>
      </c>
      <c r="C483">
        <f>IF(OR(B483="T", B483="C"),
    _xlfn.XLOOKUP(A483, sbti!A:A, sbti!C:C, ""),
    ""
)</f>
        <v>2030</v>
      </c>
      <c r="D483" t="str">
        <f>IF(_xlfn.XLOOKUP(A483, sbti!A:A,sbti!D:D, "")="Targets Set","T",
IF(_xlfn.XLOOKUP(A483, sbti!A:A, sbti!D:D, "")="Committed","C",""))</f>
        <v/>
      </c>
      <c r="E483" t="str">
        <f>IF(OR(D483="T", D483="C"),
    _xlfn.XLOOKUP(A483, sbti!A:A, sbti!E:E, ""),
    ""
)</f>
        <v/>
      </c>
      <c r="F483" t="str">
        <f>IF(_xlfn.XLOOKUP(A483, sbti!F:F, sbti!G:G, "")="Targets Set","T",
IF(_xlfn.XLOOKUP(A483, sbti!F:F, sbti!G:G, "")="Committed","C",""))</f>
        <v/>
      </c>
      <c r="G483" t="str">
        <f>IF(OR('sbti evolution '!F483="T", 'sbti evolution '!F483="C"),
    _xlfn.XLOOKUP('sbti evolution '!A483, sbti!F:F, sbti!H:H, ""),
    ""
)</f>
        <v/>
      </c>
      <c r="H483" t="str">
        <f>IFERROR(
    IF(INDEX(sbti!J:J, MATCH(A483, sbti!F:F, 0))&lt;&gt;"", "T",
        IF(INDEX(sbti!K:K, MATCH(A483, sbti!F:F, 0))&lt;&gt;"", "C", "")
    ),
"")</f>
        <v/>
      </c>
      <c r="I483" t="str">
        <f>IFERROR(
    IF(INDEX(sbti!J:J, MATCH(A483, sbti!F:F, 0))&lt;&gt;"", INDEX(sbti!J:J, MATCH(A483, sbti!F:F, 0)),
        IF(INDEX(sbti!K:K, MATCH(A483, sbti!F:F, 0))&lt;&gt;"", INDEX(sbti!K:K, MATCH(A483, sbti!F:F, 0)), "")
    ),
"")</f>
        <v/>
      </c>
      <c r="J483" t="str">
        <f>IF(_xlfn.XLOOKUP(A483, sbti!L:L,sbti!M:M, "")="T","T",
IF(_xlfn.XLOOKUP(A483, sbti!L:L, sbti!M:M, "")="C","C",""))</f>
        <v/>
      </c>
      <c r="K483" t="str">
        <f>IF(OR(J483="T", J483="C"),
    _xlfn.XLOOKUP(A483, sbti!L:L,sbti!N:N),
    ""
)</f>
        <v/>
      </c>
      <c r="L483" t="str">
        <f>IF(_xlfn.XLOOKUP(A483, sbti!L:L,sbti!O:O, "")="s","T",
IF(_xlfn.XLOOKUP(A483, sbti!L:L, sbti!O:O, "")="c","C",""))</f>
        <v/>
      </c>
      <c r="M483" t="str">
        <f>IF(L483="T",_xlfn.XLOOKUP(A483,sbti!L:L,sbti!P:P,""),
IF(L483="C",_xlfn.XLOOKUP(A483,sbti!L:L,sbti!Q:Q,""),
""))</f>
        <v/>
      </c>
      <c r="N483" t="str">
        <f>IF(_xlfn.XLOOKUP(A483, sbti!R:R,sbti!S:S, "")="T","T",
IF(_xlfn.XLOOKUP(A483, sbti!R:R, sbti!S:S, "")="C","C",""))</f>
        <v/>
      </c>
      <c r="O483" t="str">
        <f>IF(OR(N483="T", N483="C"),
    _xlfn.XLOOKUP(A483, sbti!R:R,sbti!T:T),
    ""
)</f>
        <v/>
      </c>
      <c r="P483" t="str">
        <f>IFERROR(
    IF(INDEX(sbti!U:U, MATCH(A483, sbti!R:R, 0))&lt;&gt;"", "T",
        IF(INDEX(sbti!V:V, MATCH(A483, sbti!R:R, 0))&lt;&gt;"", "C", "")
    ),
"")</f>
        <v/>
      </c>
      <c r="Q483" t="str">
        <f>IFERROR(
    IF(INDEX(sbti!U:U, MATCH(A483, sbti!R:R, 0))&lt;&gt;"",
       INDEX(sbti!U:U, MATCH(A483, sbti!R:R, 0)),
       IF(INDEX(sbti!V:V, MATCH(A483, sbti!R:R, 0))&lt;&gt;"",
          INDEX(sbti!V:V, MATCH(A483, sbti!R:R, 0)),
          "")
    ),
"")</f>
        <v/>
      </c>
      <c r="R483" t="str">
        <f>IF(_xlfn.XLOOKUP(A483, sbti!W:W,sbti!X:X, "")="T","T",
IF(_xlfn.XLOOKUP(A483, sbti!W:W, sbti!X:X, "")="C","C",""))</f>
        <v/>
      </c>
      <c r="S483" t="str">
        <f>IF(R483="T",_xlfn.XLOOKUP(A483,sbti!W:W,sbti!Y:Y,""),
IF(R483="C",_xlfn.XLOOKUP(A483,sbti!W:W,sbti!Z:Z,""),
""))</f>
        <v/>
      </c>
    </row>
    <row r="484" spans="1:19">
      <c r="A484" t="str">
        <v>Hunan Iron &amp; Steel Group</v>
      </c>
      <c r="B484" t="str">
        <f>IF(_xlfn.XLOOKUP(A484, sbti!A:A,sbti!B:B, "")="Targets Set","T",
IF(_xlfn.XLOOKUP(A484, sbti!A:A, sbti!B:B, "")="Committed","C",""))</f>
        <v/>
      </c>
      <c r="C484" t="str">
        <f>IF(OR(B484="T", B484="C"),
    _xlfn.XLOOKUP(A484, sbti!A:A, sbti!C:C, ""),
    ""
)</f>
        <v/>
      </c>
      <c r="D484" t="str">
        <f>IF(_xlfn.XLOOKUP(A484, sbti!A:A,sbti!D:D, "")="Targets Set","T",
IF(_xlfn.XLOOKUP(A484, sbti!A:A, sbti!D:D, "")="Committed","C",""))</f>
        <v/>
      </c>
      <c r="E484" t="str">
        <f>IF(OR(D484="T", D484="C"),
    _xlfn.XLOOKUP(A484, sbti!A:A, sbti!E:E, ""),
    ""
)</f>
        <v/>
      </c>
      <c r="F484" t="str">
        <f>IF(_xlfn.XLOOKUP(A484, sbti!F:F, sbti!G:G, "")="Targets Set","T",
IF(_xlfn.XLOOKUP(A484, sbti!F:F, sbti!G:G, "")="Committed","C",""))</f>
        <v/>
      </c>
      <c r="G484" t="str">
        <f>IF(OR('sbti evolution '!F484="T", 'sbti evolution '!F484="C"),
    _xlfn.XLOOKUP('sbti evolution '!A484, sbti!F:F, sbti!H:H, ""),
    ""
)</f>
        <v/>
      </c>
      <c r="H484" t="str">
        <f>IFERROR(
    IF(INDEX(sbti!J:J, MATCH(A484, sbti!F:F, 0))&lt;&gt;"", "T",
        IF(INDEX(sbti!K:K, MATCH(A484, sbti!F:F, 0))&lt;&gt;"", "C", "")
    ),
"")</f>
        <v/>
      </c>
      <c r="I484" t="str">
        <f>IFERROR(
    IF(INDEX(sbti!J:J, MATCH(A484, sbti!F:F, 0))&lt;&gt;"", INDEX(sbti!J:J, MATCH(A484, sbti!F:F, 0)),
        IF(INDEX(sbti!K:K, MATCH(A484, sbti!F:F, 0))&lt;&gt;"", INDEX(sbti!K:K, MATCH(A484, sbti!F:F, 0)), "")
    ),
"")</f>
        <v/>
      </c>
      <c r="J484" t="str">
        <f>IF(_xlfn.XLOOKUP(A484, sbti!L:L,sbti!M:M, "")="T","T",
IF(_xlfn.XLOOKUP(A484, sbti!L:L, sbti!M:M, "")="C","C",""))</f>
        <v/>
      </c>
      <c r="K484" t="str">
        <f>IF(OR(J484="T", J484="C"),
    _xlfn.XLOOKUP(A484, sbti!L:L,sbti!N:N),
    ""
)</f>
        <v/>
      </c>
      <c r="L484" t="str">
        <f>IF(_xlfn.XLOOKUP(A484, sbti!L:L,sbti!O:O, "")="s","T",
IF(_xlfn.XLOOKUP(A484, sbti!L:L, sbti!O:O, "")="c","C",""))</f>
        <v/>
      </c>
      <c r="M484" t="str">
        <f>IF(L484="T",_xlfn.XLOOKUP(A484,sbti!L:L,sbti!P:P,""),
IF(L484="C",_xlfn.XLOOKUP(A484,sbti!L:L,sbti!Q:Q,""),
""))</f>
        <v/>
      </c>
      <c r="N484" t="str">
        <f>IF(_xlfn.XLOOKUP(A484, sbti!R:R,sbti!S:S, "")="T","T",
IF(_xlfn.XLOOKUP(A484, sbti!R:R, sbti!S:S, "")="C","C",""))</f>
        <v/>
      </c>
      <c r="O484" t="str">
        <f>IF(OR(N484="T", N484="C"),
    _xlfn.XLOOKUP(A484, sbti!R:R,sbti!T:T),
    ""
)</f>
        <v/>
      </c>
      <c r="P484" t="str">
        <f>IFERROR(
    IF(INDEX(sbti!U:U, MATCH(A484, sbti!R:R, 0))&lt;&gt;"", "T",
        IF(INDEX(sbti!V:V, MATCH(A484, sbti!R:R, 0))&lt;&gt;"", "C", "")
    ),
"")</f>
        <v/>
      </c>
      <c r="Q484" t="str">
        <f>IFERROR(
    IF(INDEX(sbti!U:U, MATCH(A484, sbti!R:R, 0))&lt;&gt;"",
       INDEX(sbti!U:U, MATCH(A484, sbti!R:R, 0)),
       IF(INDEX(sbti!V:V, MATCH(A484, sbti!R:R, 0))&lt;&gt;"",
          INDEX(sbti!V:V, MATCH(A484, sbti!R:R, 0)),
          "")
    ),
"")</f>
        <v/>
      </c>
      <c r="R484" t="str">
        <f>IF(_xlfn.XLOOKUP(A484, sbti!W:W,sbti!X:X, "")="T","T",
IF(_xlfn.XLOOKUP(A484, sbti!W:W, sbti!X:X, "")="C","C",""))</f>
        <v/>
      </c>
      <c r="S484" t="str">
        <f>IF(R484="T",_xlfn.XLOOKUP(A484,sbti!W:W,sbti!Y:Y,""),
IF(R484="C",_xlfn.XLOOKUP(A484,sbti!W:W,sbti!Z:Z,""),
""))</f>
        <v/>
      </c>
    </row>
    <row r="485" spans="1:19">
      <c r="A485" t="str">
        <v>St. James's Place</v>
      </c>
      <c r="B485" t="str">
        <f>IF(_xlfn.XLOOKUP(A485, sbti!A:A,sbti!B:B, "")="Targets Set","T",
IF(_xlfn.XLOOKUP(A485, sbti!A:A, sbti!B:B, "")="Committed","C",""))</f>
        <v>C</v>
      </c>
      <c r="C485">
        <f>IF(OR(B485="T", B485="C"),
    _xlfn.XLOOKUP(A485, sbti!A:A, sbti!C:C, ""),
    ""
)</f>
        <v>2030</v>
      </c>
      <c r="D485" t="str">
        <f>IF(_xlfn.XLOOKUP(A485, sbti!A:A,sbti!D:D, "")="Targets Set","T",
IF(_xlfn.XLOOKUP(A485, sbti!A:A, sbti!D:D, "")="Committed","C",""))</f>
        <v>C</v>
      </c>
      <c r="E485">
        <f>IF(OR(D485="T", D485="C"),
    _xlfn.XLOOKUP(A485, sbti!A:A, sbti!E:E, ""),
    ""
)</f>
        <v>0</v>
      </c>
      <c r="F485" t="str">
        <f>IF(_xlfn.XLOOKUP(A485, sbti!F:F, sbti!G:G, "")="Targets Set","T",
IF(_xlfn.XLOOKUP(A485, sbti!F:F, sbti!G:G, "")="Committed","C",""))</f>
        <v/>
      </c>
      <c r="G485" t="str">
        <f>IF(OR('sbti evolution '!F485="T", 'sbti evolution '!F485="C"),
    _xlfn.XLOOKUP('sbti evolution '!A485, sbti!F:F, sbti!H:H, ""),
    ""
)</f>
        <v/>
      </c>
      <c r="H485" t="str">
        <f>IFERROR(
    IF(INDEX(sbti!J:J, MATCH(A485, sbti!F:F, 0))&lt;&gt;"", "T",
        IF(INDEX(sbti!K:K, MATCH(A485, sbti!F:F, 0))&lt;&gt;"", "C", "")
    ),
"")</f>
        <v/>
      </c>
      <c r="I485" t="str">
        <f>IFERROR(
    IF(INDEX(sbti!J:J, MATCH(A485, sbti!F:F, 0))&lt;&gt;"", INDEX(sbti!J:J, MATCH(A485, sbti!F:F, 0)),
        IF(INDEX(sbti!K:K, MATCH(A485, sbti!F:F, 0))&lt;&gt;"", INDEX(sbti!K:K, MATCH(A485, sbti!F:F, 0)), "")
    ),
"")</f>
        <v/>
      </c>
      <c r="J485" t="str">
        <f>IF(_xlfn.XLOOKUP(A485, sbti!L:L,sbti!M:M, "")="T","T",
IF(_xlfn.XLOOKUP(A485, sbti!L:L, sbti!M:M, "")="C","C",""))</f>
        <v/>
      </c>
      <c r="K485" t="str">
        <f>IF(OR(J485="T", J485="C"),
    _xlfn.XLOOKUP(A485, sbti!L:L,sbti!N:N),
    ""
)</f>
        <v/>
      </c>
      <c r="L485" t="str">
        <f>IF(_xlfn.XLOOKUP(A485, sbti!L:L,sbti!O:O, "")="s","T",
IF(_xlfn.XLOOKUP(A485, sbti!L:L, sbti!O:O, "")="c","C",""))</f>
        <v/>
      </c>
      <c r="M485" t="str">
        <f>IF(L485="T",_xlfn.XLOOKUP(A485,sbti!L:L,sbti!P:P,""),
IF(L485="C",_xlfn.XLOOKUP(A485,sbti!L:L,sbti!Q:Q,""),
""))</f>
        <v/>
      </c>
      <c r="N485" t="str">
        <f>IF(_xlfn.XLOOKUP(A485, sbti!R:R,sbti!S:S, "")="T","T",
IF(_xlfn.XLOOKUP(A485, sbti!R:R, sbti!S:S, "")="C","C",""))</f>
        <v/>
      </c>
      <c r="O485" t="str">
        <f>IF(OR(N485="T", N485="C"),
    _xlfn.XLOOKUP(A485, sbti!R:R,sbti!T:T),
    ""
)</f>
        <v/>
      </c>
      <c r="P485" t="str">
        <f>IFERROR(
    IF(INDEX(sbti!U:U, MATCH(A485, sbti!R:R, 0))&lt;&gt;"", "T",
        IF(INDEX(sbti!V:V, MATCH(A485, sbti!R:R, 0))&lt;&gt;"", "C", "")
    ),
"")</f>
        <v/>
      </c>
      <c r="Q485" t="str">
        <f>IFERROR(
    IF(INDEX(sbti!U:U, MATCH(A485, sbti!R:R, 0))&lt;&gt;"",
       INDEX(sbti!U:U, MATCH(A485, sbti!R:R, 0)),
       IF(INDEX(sbti!V:V, MATCH(A485, sbti!R:R, 0))&lt;&gt;"",
          INDEX(sbti!V:V, MATCH(A485, sbti!R:R, 0)),
          "")
    ),
"")</f>
        <v/>
      </c>
      <c r="R485" t="str">
        <f>IF(_xlfn.XLOOKUP(A485, sbti!W:W,sbti!X:X, "")="T","T",
IF(_xlfn.XLOOKUP(A485, sbti!W:W, sbti!X:X, "")="C","C",""))</f>
        <v/>
      </c>
      <c r="S485" t="str">
        <f>IF(R485="T",_xlfn.XLOOKUP(A485,sbti!W:W,sbti!Y:Y,""),
IF(R485="C",_xlfn.XLOOKUP(A485,sbti!W:W,sbti!Z:Z,""),
""))</f>
        <v/>
      </c>
    </row>
    <row r="486" spans="1:19">
      <c r="A486" t="str">
        <v>PBF Energy</v>
      </c>
      <c r="B486" t="str">
        <f>IF(_xlfn.XLOOKUP(A486, sbti!A:A,sbti!B:B, "")="Targets Set","T",
IF(_xlfn.XLOOKUP(A486, sbti!A:A, sbti!B:B, "")="Committed","C",""))</f>
        <v/>
      </c>
      <c r="C486" t="str">
        <f>IF(OR(B486="T", B486="C"),
    _xlfn.XLOOKUP(A486, sbti!A:A, sbti!C:C, ""),
    ""
)</f>
        <v/>
      </c>
      <c r="D486" t="str">
        <f>IF(_xlfn.XLOOKUP(A486, sbti!A:A,sbti!D:D, "")="Targets Set","T",
IF(_xlfn.XLOOKUP(A486, sbti!A:A, sbti!D:D, "")="Committed","C",""))</f>
        <v/>
      </c>
      <c r="E486" t="str">
        <f>IF(OR(D486="T", D486="C"),
    _xlfn.XLOOKUP(A486, sbti!A:A, sbti!E:E, ""),
    ""
)</f>
        <v/>
      </c>
      <c r="F486" t="str">
        <f>IF(_xlfn.XLOOKUP(A486, sbti!F:F, sbti!G:G, "")="Targets Set","T",
IF(_xlfn.XLOOKUP(A486, sbti!F:F, sbti!G:G, "")="Committed","C",""))</f>
        <v/>
      </c>
      <c r="G486" t="str">
        <f>IF(OR('sbti evolution '!F486="T", 'sbti evolution '!F486="C"),
    _xlfn.XLOOKUP('sbti evolution '!A486, sbti!F:F, sbti!H:H, ""),
    ""
)</f>
        <v/>
      </c>
      <c r="H486" t="str">
        <f>IFERROR(
    IF(INDEX(sbti!J:J, MATCH(A486, sbti!F:F, 0))&lt;&gt;"", "T",
        IF(INDEX(sbti!K:K, MATCH(A486, sbti!F:F, 0))&lt;&gt;"", "C", "")
    ),
"")</f>
        <v/>
      </c>
      <c r="I486" t="str">
        <f>IFERROR(
    IF(INDEX(sbti!J:J, MATCH(A486, sbti!F:F, 0))&lt;&gt;"", INDEX(sbti!J:J, MATCH(A486, sbti!F:F, 0)),
        IF(INDEX(sbti!K:K, MATCH(A486, sbti!F:F, 0))&lt;&gt;"", INDEX(sbti!K:K, MATCH(A486, sbti!F:F, 0)), "")
    ),
"")</f>
        <v/>
      </c>
      <c r="J486" t="str">
        <f>IF(_xlfn.XLOOKUP(A486, sbti!L:L,sbti!M:M, "")="T","T",
IF(_xlfn.XLOOKUP(A486, sbti!L:L, sbti!M:M, "")="C","C",""))</f>
        <v/>
      </c>
      <c r="K486" t="str">
        <f>IF(OR(J486="T", J486="C"),
    _xlfn.XLOOKUP(A486, sbti!L:L,sbti!N:N),
    ""
)</f>
        <v/>
      </c>
      <c r="L486" t="str">
        <f>IF(_xlfn.XLOOKUP(A486, sbti!L:L,sbti!O:O, "")="s","T",
IF(_xlfn.XLOOKUP(A486, sbti!L:L, sbti!O:O, "")="c","C",""))</f>
        <v/>
      </c>
      <c r="M486" t="str">
        <f>IF(L486="T",_xlfn.XLOOKUP(A486,sbti!L:L,sbti!P:P,""),
IF(L486="C",_xlfn.XLOOKUP(A486,sbti!L:L,sbti!Q:Q,""),
""))</f>
        <v/>
      </c>
      <c r="N486" t="str">
        <f>IF(_xlfn.XLOOKUP(A486, sbti!R:R,sbti!S:S, "")="T","T",
IF(_xlfn.XLOOKUP(A486, sbti!R:R, sbti!S:S, "")="C","C",""))</f>
        <v/>
      </c>
      <c r="O486" t="str">
        <f>IF(OR(N486="T", N486="C"),
    _xlfn.XLOOKUP(A486, sbti!R:R,sbti!T:T),
    ""
)</f>
        <v/>
      </c>
      <c r="P486" t="str">
        <f>IFERROR(
    IF(INDEX(sbti!U:U, MATCH(A486, sbti!R:R, 0))&lt;&gt;"", "T",
        IF(INDEX(sbti!V:V, MATCH(A486, sbti!R:R, 0))&lt;&gt;"", "C", "")
    ),
"")</f>
        <v/>
      </c>
      <c r="Q486" t="str">
        <f>IFERROR(
    IF(INDEX(sbti!U:U, MATCH(A486, sbti!R:R, 0))&lt;&gt;"",
       INDEX(sbti!U:U, MATCH(A486, sbti!R:R, 0)),
       IF(INDEX(sbti!V:V, MATCH(A486, sbti!R:R, 0))&lt;&gt;"",
          INDEX(sbti!V:V, MATCH(A486, sbti!R:R, 0)),
          "")
    ),
"")</f>
        <v/>
      </c>
      <c r="R486" t="str">
        <f>IF(_xlfn.XLOOKUP(A486, sbti!W:W,sbti!X:X, "")="T","T",
IF(_xlfn.XLOOKUP(A486, sbti!W:W, sbti!X:X, "")="C","C",""))</f>
        <v/>
      </c>
      <c r="S486" t="str">
        <f>IF(R486="T",_xlfn.XLOOKUP(A486,sbti!W:W,sbti!Y:Y,""),
IF(R486="C",_xlfn.XLOOKUP(A486,sbti!W:W,sbti!Z:Z,""),
""))</f>
        <v/>
      </c>
    </row>
    <row r="487" spans="1:19">
      <c r="A487" t="str">
        <v>British American Tobacco</v>
      </c>
      <c r="B487" t="str">
        <f>IF(_xlfn.XLOOKUP(A487, sbti!A:A,sbti!B:B, "")="Targets Set","T",
IF(_xlfn.XLOOKUP(A487, sbti!A:A, sbti!B:B, "")="Committed","C",""))</f>
        <v>T</v>
      </c>
      <c r="C487">
        <f>IF(OR(B487="T", B487="C"),
    _xlfn.XLOOKUP(A487, sbti!A:A, sbti!C:C, ""),
    ""
)</f>
        <v>2030</v>
      </c>
      <c r="D487" t="str">
        <f>IF(_xlfn.XLOOKUP(A487, sbti!A:A,sbti!D:D, "")="Targets Set","T",
IF(_xlfn.XLOOKUP(A487, sbti!A:A, sbti!D:D, "")="Committed","C",""))</f>
        <v>T</v>
      </c>
      <c r="E487">
        <f>IF(OR(D487="T", D487="C"),
    _xlfn.XLOOKUP(A487, sbti!A:A, sbti!E:E, ""),
    ""
)</f>
        <v>2050</v>
      </c>
      <c r="F487" t="str">
        <f>IF(_xlfn.XLOOKUP(A487, sbti!F:F, sbti!G:G, "")="Targets Set","T",
IF(_xlfn.XLOOKUP(A487, sbti!F:F, sbti!G:G, "")="Committed","C",""))</f>
        <v>T</v>
      </c>
      <c r="G487">
        <f>IF(OR('sbti evolution '!F487="T", 'sbti evolution '!F487="C"),
    _xlfn.XLOOKUP('sbti evolution '!A487, sbti!F:F, sbti!H:H, ""),
    ""
)</f>
        <v>2030</v>
      </c>
      <c r="H487" t="str">
        <f>IFERROR(
    IF(INDEX(sbti!J:J, MATCH(A487, sbti!F:F, 0))&lt;&gt;"", "T",
        IF(INDEX(sbti!K:K, MATCH(A487, sbti!F:F, 0))&lt;&gt;"", "C", "")
    ),
"")</f>
        <v>C</v>
      </c>
      <c r="I487">
        <f>IFERROR(
    IF(INDEX(sbti!J:J, MATCH(A487, sbti!F:F, 0))&lt;&gt;"", INDEX(sbti!J:J, MATCH(A487, sbti!F:F, 0)),
        IF(INDEX(sbti!K:K, MATCH(A487, sbti!F:F, 0))&lt;&gt;"", INDEX(sbti!K:K, MATCH(A487, sbti!F:F, 0)), "")
    ),
"")</f>
        <v>2022</v>
      </c>
      <c r="J487" t="str">
        <f>IF(_xlfn.XLOOKUP(A487, sbti!L:L,sbti!M:M, "")="T","T",
IF(_xlfn.XLOOKUP(A487, sbti!L:L, sbti!M:M, "")="C","C",""))</f>
        <v>T</v>
      </c>
      <c r="K487">
        <f>IF(OR(J487="T", J487="C"),
    _xlfn.XLOOKUP(A487, sbti!L:L,sbti!N:N),
    ""
)</f>
        <v>2030</v>
      </c>
      <c r="L487" t="str">
        <f>IF(_xlfn.XLOOKUP(A487, sbti!L:L,sbti!O:O, "")="s","T",
IF(_xlfn.XLOOKUP(A487, sbti!L:L, sbti!O:O, "")="c","C",""))</f>
        <v>C</v>
      </c>
      <c r="M487">
        <f>IF(L487="T",_xlfn.XLOOKUP(A487,sbti!L:L,sbti!P:P,""),
IF(L487="C",_xlfn.XLOOKUP(A487,sbti!L:L,sbti!Q:Q,""),
""))</f>
        <v>2022</v>
      </c>
      <c r="N487" t="str">
        <f>IF(_xlfn.XLOOKUP(A487, sbti!R:R,sbti!S:S, "")="T","T",
IF(_xlfn.XLOOKUP(A487, sbti!R:R, sbti!S:S, "")="C","C",""))</f>
        <v>T</v>
      </c>
      <c r="O487">
        <f>IF(OR(N487="T", N487="C"),
    _xlfn.XLOOKUP(A487, sbti!R:R,sbti!T:T),
    ""
)</f>
        <v>2030</v>
      </c>
      <c r="P487" t="str">
        <f>IFERROR(
    IF(INDEX(sbti!U:U, MATCH(A487, sbti!R:R, 0))&lt;&gt;"", "T",
        IF(INDEX(sbti!V:V, MATCH(A487, sbti!R:R, 0))&lt;&gt;"", "C", "")
    ),
"")</f>
        <v>C</v>
      </c>
      <c r="Q487">
        <f>IFERROR(
    IF(INDEX(sbti!U:U, MATCH(A487, sbti!R:R, 0))&lt;&gt;"",
       INDEX(sbti!U:U, MATCH(A487, sbti!R:R, 0)),
       IF(INDEX(sbti!V:V, MATCH(A487, sbti!R:R, 0))&lt;&gt;"",
          INDEX(sbti!V:V, MATCH(A487, sbti!R:R, 0)),
          "")
    ),
"")</f>
        <v>2030</v>
      </c>
      <c r="R487" t="str">
        <f>IF(_xlfn.XLOOKUP(A487, sbti!W:W,sbti!X:X, "")="T","T",
IF(_xlfn.XLOOKUP(A487, sbti!W:W, sbti!X:X, "")="C","C",""))</f>
        <v>T</v>
      </c>
      <c r="S487">
        <f>IF(R487="T",_xlfn.XLOOKUP(A487,sbti!W:W,sbti!Y:Y,""),
IF(R487="C",_xlfn.XLOOKUP(A487,sbti!W:W,sbti!Z:Z,""),
""))</f>
        <v>2030</v>
      </c>
    </row>
    <row r="488" spans="1:19">
      <c r="A488" t="str">
        <v>Linde</v>
      </c>
      <c r="B488" t="str">
        <f>IF(_xlfn.XLOOKUP(A488, sbti!A:A,sbti!B:B, "")="Targets Set","T",
IF(_xlfn.XLOOKUP(A488, sbti!A:A, sbti!B:B, "")="Committed","C",""))</f>
        <v>T</v>
      </c>
      <c r="C488">
        <f>IF(OR(B488="T", B488="C"),
    _xlfn.XLOOKUP(A488, sbti!A:A, sbti!C:C, ""),
    ""
)</f>
        <v>2035</v>
      </c>
      <c r="D488" t="str">
        <f>IF(_xlfn.XLOOKUP(A488, sbti!A:A,sbti!D:D, "")="Targets Set","T",
IF(_xlfn.XLOOKUP(A488, sbti!A:A, sbti!D:D, "")="Committed","C",""))</f>
        <v/>
      </c>
      <c r="E488" t="str">
        <f>IF(OR(D488="T", D488="C"),
    _xlfn.XLOOKUP(A488, sbti!A:A, sbti!E:E, ""),
    ""
)</f>
        <v/>
      </c>
      <c r="F488" t="str">
        <f>IF(_xlfn.XLOOKUP(A488, sbti!F:F, sbti!G:G, "")="Targets Set","T",
IF(_xlfn.XLOOKUP(A488, sbti!F:F, sbti!G:G, "")="Committed","C",""))</f>
        <v>T</v>
      </c>
      <c r="G488">
        <f>IF(OR('sbti evolution '!F488="T", 'sbti evolution '!F488="C"),
    _xlfn.XLOOKUP('sbti evolution '!A488, sbti!F:F, sbti!H:H, ""),
    ""
)</f>
        <v>2035</v>
      </c>
      <c r="H488" t="str">
        <f>IFERROR(
    IF(INDEX(sbti!J:J, MATCH(A488, sbti!F:F, 0))&lt;&gt;"", "T",
        IF(INDEX(sbti!K:K, MATCH(A488, sbti!F:F, 0))&lt;&gt;"", "C", "")
    ),
"")</f>
        <v>C</v>
      </c>
      <c r="I488">
        <f>IFERROR(
    IF(INDEX(sbti!J:J, MATCH(A488, sbti!F:F, 0))&lt;&gt;"", INDEX(sbti!J:J, MATCH(A488, sbti!F:F, 0)),
        IF(INDEX(sbti!K:K, MATCH(A488, sbti!F:F, 0))&lt;&gt;"", INDEX(sbti!K:K, MATCH(A488, sbti!F:F, 0)), "")
    ),
"")</f>
        <v>2022</v>
      </c>
      <c r="J488" t="str">
        <f>IF(_xlfn.XLOOKUP(A488, sbti!L:L,sbti!M:M, "")="T","T",
IF(_xlfn.XLOOKUP(A488, sbti!L:L, sbti!M:M, "")="C","C",""))</f>
        <v>T</v>
      </c>
      <c r="K488">
        <f>IF(OR(J488="T", J488="C"),
    _xlfn.XLOOKUP(A488, sbti!L:L,sbti!N:N),
    ""
)</f>
        <v>2035</v>
      </c>
      <c r="L488" t="str">
        <f>IF(_xlfn.XLOOKUP(A488, sbti!L:L,sbti!O:O, "")="s","T",
IF(_xlfn.XLOOKUP(A488, sbti!L:L, sbti!O:O, "")="c","C",""))</f>
        <v/>
      </c>
      <c r="M488" t="str">
        <f>IF(L488="T",_xlfn.XLOOKUP(A488,sbti!L:L,sbti!P:P,""),
IF(L488="C",_xlfn.XLOOKUP(A488,sbti!L:L,sbti!Q:Q,""),
""))</f>
        <v/>
      </c>
      <c r="N488" t="str">
        <f>IF(_xlfn.XLOOKUP(A488, sbti!R:R,sbti!S:S, "")="T","T",
IF(_xlfn.XLOOKUP(A488, sbti!R:R, sbti!S:S, "")="C","C",""))</f>
        <v>C</v>
      </c>
      <c r="O488">
        <f>IF(OR(N488="T", N488="C"),
    _xlfn.XLOOKUP(A488, sbti!R:R,sbti!T:T),
    ""
)</f>
        <v>2030</v>
      </c>
      <c r="P488" t="str">
        <f>IFERROR(
    IF(INDEX(sbti!U:U, MATCH(A488, sbti!R:R, 0))&lt;&gt;"", "T",
        IF(INDEX(sbti!V:V, MATCH(A488, sbti!R:R, 0))&lt;&gt;"", "C", "")
    ),
"")</f>
        <v/>
      </c>
      <c r="Q488" t="str">
        <f>IFERROR(
    IF(INDEX(sbti!U:U, MATCH(A488, sbti!R:R, 0))&lt;&gt;"",
       INDEX(sbti!U:U, MATCH(A488, sbti!R:R, 0)),
       IF(INDEX(sbti!V:V, MATCH(A488, sbti!R:R, 0))&lt;&gt;"",
          INDEX(sbti!V:V, MATCH(A488, sbti!R:R, 0)),
          "")
    ),
"")</f>
        <v/>
      </c>
      <c r="R488" t="str">
        <f>IF(_xlfn.XLOOKUP(A488, sbti!W:W,sbti!X:X, "")="T","T",
IF(_xlfn.XLOOKUP(A488, sbti!W:W, sbti!X:X, "")="C","C",""))</f>
        <v>C</v>
      </c>
      <c r="S488">
        <f>IF(R488="T",_xlfn.XLOOKUP(A488,sbti!W:W,sbti!Y:Y,""),
IF(R488="C",_xlfn.XLOOKUP(A488,sbti!W:W,sbti!Z:Z,""),
""))</f>
        <v>2020</v>
      </c>
    </row>
    <row r="489" spans="1:19">
      <c r="A489" t="str">
        <v>Mitsubishi Heavy Industries</v>
      </c>
      <c r="B489" t="str">
        <f>IF(_xlfn.XLOOKUP(A489, sbti!A:A,sbti!B:B, "")="Targets Set","T",
IF(_xlfn.XLOOKUP(A489, sbti!A:A, sbti!B:B, "")="Committed","C",""))</f>
        <v/>
      </c>
      <c r="C489" t="str">
        <f>IF(OR(B489="T", B489="C"),
    _xlfn.XLOOKUP(A489, sbti!A:A, sbti!C:C, ""),
    ""
)</f>
        <v/>
      </c>
      <c r="D489" t="str">
        <f>IF(_xlfn.XLOOKUP(A489, sbti!A:A,sbti!D:D, "")="Targets Set","T",
IF(_xlfn.XLOOKUP(A489, sbti!A:A, sbti!D:D, "")="Committed","C",""))</f>
        <v/>
      </c>
      <c r="E489" t="str">
        <f>IF(OR(D489="T", D489="C"),
    _xlfn.XLOOKUP(A489, sbti!A:A, sbti!E:E, ""),
    ""
)</f>
        <v/>
      </c>
      <c r="F489" t="str">
        <f>IF(_xlfn.XLOOKUP(A489, sbti!F:F, sbti!G:G, "")="Targets Set","T",
IF(_xlfn.XLOOKUP(A489, sbti!F:F, sbti!G:G, "")="Committed","C",""))</f>
        <v/>
      </c>
      <c r="G489" t="str">
        <f>IF(OR('sbti evolution '!F489="T", 'sbti evolution '!F489="C"),
    _xlfn.XLOOKUP('sbti evolution '!A489, sbti!F:F, sbti!H:H, ""),
    ""
)</f>
        <v/>
      </c>
      <c r="H489" t="str">
        <f>IFERROR(
    IF(INDEX(sbti!J:J, MATCH(A489, sbti!F:F, 0))&lt;&gt;"", "T",
        IF(INDEX(sbti!K:K, MATCH(A489, sbti!F:F, 0))&lt;&gt;"", "C", "")
    ),
"")</f>
        <v/>
      </c>
      <c r="I489" t="str">
        <f>IFERROR(
    IF(INDEX(sbti!J:J, MATCH(A489, sbti!F:F, 0))&lt;&gt;"", INDEX(sbti!J:J, MATCH(A489, sbti!F:F, 0)),
        IF(INDEX(sbti!K:K, MATCH(A489, sbti!F:F, 0))&lt;&gt;"", INDEX(sbti!K:K, MATCH(A489, sbti!F:F, 0)), "")
    ),
"")</f>
        <v/>
      </c>
      <c r="J489" t="str">
        <f>IF(_xlfn.XLOOKUP(A489, sbti!L:L,sbti!M:M, "")="T","T",
IF(_xlfn.XLOOKUP(A489, sbti!L:L, sbti!M:M, "")="C","C",""))</f>
        <v/>
      </c>
      <c r="K489" t="str">
        <f>IF(OR(J489="T", J489="C"),
    _xlfn.XLOOKUP(A489, sbti!L:L,sbti!N:N),
    ""
)</f>
        <v/>
      </c>
      <c r="L489" t="str">
        <f>IF(_xlfn.XLOOKUP(A489, sbti!L:L,sbti!O:O, "")="s","T",
IF(_xlfn.XLOOKUP(A489, sbti!L:L, sbti!O:O, "")="c","C",""))</f>
        <v/>
      </c>
      <c r="M489" t="str">
        <f>IF(L489="T",_xlfn.XLOOKUP(A489,sbti!L:L,sbti!P:P,""),
IF(L489="C",_xlfn.XLOOKUP(A489,sbti!L:L,sbti!Q:Q,""),
""))</f>
        <v/>
      </c>
      <c r="N489" t="str">
        <f>IF(_xlfn.XLOOKUP(A489, sbti!R:R,sbti!S:S, "")="T","T",
IF(_xlfn.XLOOKUP(A489, sbti!R:R, sbti!S:S, "")="C","C",""))</f>
        <v/>
      </c>
      <c r="O489" t="str">
        <f>IF(OR(N489="T", N489="C"),
    _xlfn.XLOOKUP(A489, sbti!R:R,sbti!T:T),
    ""
)</f>
        <v/>
      </c>
      <c r="P489" t="str">
        <f>IFERROR(
    IF(INDEX(sbti!U:U, MATCH(A489, sbti!R:R, 0))&lt;&gt;"", "T",
        IF(INDEX(sbti!V:V, MATCH(A489, sbti!R:R, 0))&lt;&gt;"", "C", "")
    ),
"")</f>
        <v/>
      </c>
      <c r="Q489" t="str">
        <f>IFERROR(
    IF(INDEX(sbti!U:U, MATCH(A489, sbti!R:R, 0))&lt;&gt;"",
       INDEX(sbti!U:U, MATCH(A489, sbti!R:R, 0)),
       IF(INDEX(sbti!V:V, MATCH(A489, sbti!R:R, 0))&lt;&gt;"",
          INDEX(sbti!V:V, MATCH(A489, sbti!R:R, 0)),
          "")
    ),
"")</f>
        <v/>
      </c>
      <c r="R489" t="str">
        <f>IF(_xlfn.XLOOKUP(A489, sbti!W:W,sbti!X:X, "")="T","T",
IF(_xlfn.XLOOKUP(A489, sbti!W:W, sbti!X:X, "")="C","C",""))</f>
        <v/>
      </c>
      <c r="S489" t="str">
        <f>IF(R489="T",_xlfn.XLOOKUP(A489,sbti!W:W,sbti!Y:Y,""),
IF(R489="C",_xlfn.XLOOKUP(A489,sbti!W:W,sbti!Z:Z,""),
""))</f>
        <v/>
      </c>
    </row>
    <row r="490" spans="1:19">
      <c r="A490" t="str">
        <v>Guangxi Investment Group</v>
      </c>
      <c r="B490" t="str">
        <f>IF(_xlfn.XLOOKUP(A490, sbti!A:A,sbti!B:B, "")="Targets Set","T",
IF(_xlfn.XLOOKUP(A490, sbti!A:A, sbti!B:B, "")="Committed","C",""))</f>
        <v/>
      </c>
      <c r="C490" t="str">
        <f>IF(OR(B490="T", B490="C"),
    _xlfn.XLOOKUP(A490, sbti!A:A, sbti!C:C, ""),
    ""
)</f>
        <v/>
      </c>
      <c r="D490" t="str">
        <f>IF(_xlfn.XLOOKUP(A490, sbti!A:A,sbti!D:D, "")="Targets Set","T",
IF(_xlfn.XLOOKUP(A490, sbti!A:A, sbti!D:D, "")="Committed","C",""))</f>
        <v/>
      </c>
      <c r="E490" t="str">
        <f>IF(OR(D490="T", D490="C"),
    _xlfn.XLOOKUP(A490, sbti!A:A, sbti!E:E, ""),
    ""
)</f>
        <v/>
      </c>
      <c r="F490" t="str">
        <f>IF(_xlfn.XLOOKUP(A490, sbti!F:F, sbti!G:G, "")="Targets Set","T",
IF(_xlfn.XLOOKUP(A490, sbti!F:F, sbti!G:G, "")="Committed","C",""))</f>
        <v/>
      </c>
      <c r="G490" t="str">
        <f>IF(OR('sbti evolution '!F490="T", 'sbti evolution '!F490="C"),
    _xlfn.XLOOKUP('sbti evolution '!A490, sbti!F:F, sbti!H:H, ""),
    ""
)</f>
        <v/>
      </c>
      <c r="H490" t="str">
        <f>IFERROR(
    IF(INDEX(sbti!J:J, MATCH(A490, sbti!F:F, 0))&lt;&gt;"", "T",
        IF(INDEX(sbti!K:K, MATCH(A490, sbti!F:F, 0))&lt;&gt;"", "C", "")
    ),
"")</f>
        <v/>
      </c>
      <c r="I490" t="str">
        <f>IFERROR(
    IF(INDEX(sbti!J:J, MATCH(A490, sbti!F:F, 0))&lt;&gt;"", INDEX(sbti!J:J, MATCH(A490, sbti!F:F, 0)),
        IF(INDEX(sbti!K:K, MATCH(A490, sbti!F:F, 0))&lt;&gt;"", INDEX(sbti!K:K, MATCH(A490, sbti!F:F, 0)), "")
    ),
"")</f>
        <v/>
      </c>
      <c r="J490" t="str">
        <f>IF(_xlfn.XLOOKUP(A490, sbti!L:L,sbti!M:M, "")="T","T",
IF(_xlfn.XLOOKUP(A490, sbti!L:L, sbti!M:M, "")="C","C",""))</f>
        <v/>
      </c>
      <c r="K490" t="str">
        <f>IF(OR(J490="T", J490="C"),
    _xlfn.XLOOKUP(A490, sbti!L:L,sbti!N:N),
    ""
)</f>
        <v/>
      </c>
      <c r="L490" t="str">
        <f>IF(_xlfn.XLOOKUP(A490, sbti!L:L,sbti!O:O, "")="s","T",
IF(_xlfn.XLOOKUP(A490, sbti!L:L, sbti!O:O, "")="c","C",""))</f>
        <v/>
      </c>
      <c r="M490" t="str">
        <f>IF(L490="T",_xlfn.XLOOKUP(A490,sbti!L:L,sbti!P:P,""),
IF(L490="C",_xlfn.XLOOKUP(A490,sbti!L:L,sbti!Q:Q,""),
""))</f>
        <v/>
      </c>
      <c r="N490" t="str">
        <f>IF(_xlfn.XLOOKUP(A490, sbti!R:R,sbti!S:S, "")="T","T",
IF(_xlfn.XLOOKUP(A490, sbti!R:R, sbti!S:S, "")="C","C",""))</f>
        <v/>
      </c>
      <c r="O490" t="str">
        <f>IF(OR(N490="T", N490="C"),
    _xlfn.XLOOKUP(A490, sbti!R:R,sbti!T:T),
    ""
)</f>
        <v/>
      </c>
      <c r="P490" t="str">
        <f>IFERROR(
    IF(INDEX(sbti!U:U, MATCH(A490, sbti!R:R, 0))&lt;&gt;"", "T",
        IF(INDEX(sbti!V:V, MATCH(A490, sbti!R:R, 0))&lt;&gt;"", "C", "")
    ),
"")</f>
        <v/>
      </c>
      <c r="Q490" t="str">
        <f>IFERROR(
    IF(INDEX(sbti!U:U, MATCH(A490, sbti!R:R, 0))&lt;&gt;"",
       INDEX(sbti!U:U, MATCH(A490, sbti!R:R, 0)),
       IF(INDEX(sbti!V:V, MATCH(A490, sbti!R:R, 0))&lt;&gt;"",
          INDEX(sbti!V:V, MATCH(A490, sbti!R:R, 0)),
          "")
    ),
"")</f>
        <v/>
      </c>
      <c r="R490" t="str">
        <f>IF(_xlfn.XLOOKUP(A490, sbti!W:W,sbti!X:X, "")="T","T",
IF(_xlfn.XLOOKUP(A490, sbti!W:W, sbti!X:X, "")="C","C",""))</f>
        <v/>
      </c>
      <c r="S490" t="str">
        <f>IF(R490="T",_xlfn.XLOOKUP(A490,sbti!W:W,sbti!Y:Y,""),
IF(R490="C",_xlfn.XLOOKUP(A490,sbti!W:W,sbti!Z:Z,""),
""))</f>
        <v/>
      </c>
    </row>
    <row r="491" spans="1:19">
      <c r="A491" t="str">
        <v>GuideWell Mutual Holding</v>
      </c>
      <c r="B491" t="str">
        <f>IF(_xlfn.XLOOKUP(A491, sbti!A:A,sbti!B:B, "")="Targets Set","T",
IF(_xlfn.XLOOKUP(A491, sbti!A:A, sbti!B:B, "")="Committed","C",""))</f>
        <v/>
      </c>
      <c r="C491" t="str">
        <f>IF(OR(B491="T", B491="C"),
    _xlfn.XLOOKUP(A491, sbti!A:A, sbti!C:C, ""),
    ""
)</f>
        <v/>
      </c>
      <c r="D491" t="str">
        <f>IF(_xlfn.XLOOKUP(A491, sbti!A:A,sbti!D:D, "")="Targets Set","T",
IF(_xlfn.XLOOKUP(A491, sbti!A:A, sbti!D:D, "")="Committed","C",""))</f>
        <v/>
      </c>
      <c r="E491" t="str">
        <f>IF(OR(D491="T", D491="C"),
    _xlfn.XLOOKUP(A491, sbti!A:A, sbti!E:E, ""),
    ""
)</f>
        <v/>
      </c>
      <c r="F491" t="str">
        <f>IF(_xlfn.XLOOKUP(A491, sbti!F:F, sbti!G:G, "")="Targets Set","T",
IF(_xlfn.XLOOKUP(A491, sbti!F:F, sbti!G:G, "")="Committed","C",""))</f>
        <v/>
      </c>
      <c r="G491" t="str">
        <f>IF(OR('sbti evolution '!F491="T", 'sbti evolution '!F491="C"),
    _xlfn.XLOOKUP('sbti evolution '!A491, sbti!F:F, sbti!H:H, ""),
    ""
)</f>
        <v/>
      </c>
      <c r="H491" t="str">
        <f>IFERROR(
    IF(INDEX(sbti!J:J, MATCH(A491, sbti!F:F, 0))&lt;&gt;"", "T",
        IF(INDEX(sbti!K:K, MATCH(A491, sbti!F:F, 0))&lt;&gt;"", "C", "")
    ),
"")</f>
        <v/>
      </c>
      <c r="I491" t="str">
        <f>IFERROR(
    IF(INDEX(sbti!J:J, MATCH(A491, sbti!F:F, 0))&lt;&gt;"", INDEX(sbti!J:J, MATCH(A491, sbti!F:F, 0)),
        IF(INDEX(sbti!K:K, MATCH(A491, sbti!F:F, 0))&lt;&gt;"", INDEX(sbti!K:K, MATCH(A491, sbti!F:F, 0)), "")
    ),
"")</f>
        <v/>
      </c>
      <c r="J491" t="str">
        <f>IF(_xlfn.XLOOKUP(A491, sbti!L:L,sbti!M:M, "")="T","T",
IF(_xlfn.XLOOKUP(A491, sbti!L:L, sbti!M:M, "")="C","C",""))</f>
        <v/>
      </c>
      <c r="K491" t="str">
        <f>IF(OR(J491="T", J491="C"),
    _xlfn.XLOOKUP(A491, sbti!L:L,sbti!N:N),
    ""
)</f>
        <v/>
      </c>
      <c r="L491" t="str">
        <f>IF(_xlfn.XLOOKUP(A491, sbti!L:L,sbti!O:O, "")="s","T",
IF(_xlfn.XLOOKUP(A491, sbti!L:L, sbti!O:O, "")="c","C",""))</f>
        <v/>
      </c>
      <c r="M491" t="str">
        <f>IF(L491="T",_xlfn.XLOOKUP(A491,sbti!L:L,sbti!P:P,""),
IF(L491="C",_xlfn.XLOOKUP(A491,sbti!L:L,sbti!Q:Q,""),
""))</f>
        <v/>
      </c>
      <c r="N491" t="str">
        <f>IF(_xlfn.XLOOKUP(A491, sbti!R:R,sbti!S:S, "")="T","T",
IF(_xlfn.XLOOKUP(A491, sbti!R:R, sbti!S:S, "")="C","C",""))</f>
        <v/>
      </c>
      <c r="O491" t="str">
        <f>IF(OR(N491="T", N491="C"),
    _xlfn.XLOOKUP(A491, sbti!R:R,sbti!T:T),
    ""
)</f>
        <v/>
      </c>
      <c r="P491" t="str">
        <f>IFERROR(
    IF(INDEX(sbti!U:U, MATCH(A491, sbti!R:R, 0))&lt;&gt;"", "T",
        IF(INDEX(sbti!V:V, MATCH(A491, sbti!R:R, 0))&lt;&gt;"", "C", "")
    ),
"")</f>
        <v/>
      </c>
      <c r="Q491" t="str">
        <f>IFERROR(
    IF(INDEX(sbti!U:U, MATCH(A491, sbti!R:R, 0))&lt;&gt;"",
       INDEX(sbti!U:U, MATCH(A491, sbti!R:R, 0)),
       IF(INDEX(sbti!V:V, MATCH(A491, sbti!R:R, 0))&lt;&gt;"",
          INDEX(sbti!V:V, MATCH(A491, sbti!R:R, 0)),
          "")
    ),
"")</f>
        <v/>
      </c>
      <c r="R491" t="str">
        <f>IF(_xlfn.XLOOKUP(A491, sbti!W:W,sbti!X:X, "")="T","T",
IF(_xlfn.XLOOKUP(A491, sbti!W:W, sbti!X:X, "")="C","C",""))</f>
        <v/>
      </c>
      <c r="S491" t="str">
        <f>IF(R491="T",_xlfn.XLOOKUP(A491,sbti!W:W,sbti!Y:Y,""),
IF(R491="C",_xlfn.XLOOKUP(A491,sbti!W:W,sbti!Z:Z,""),
""))</f>
        <v/>
      </c>
    </row>
    <row r="492" spans="1:19">
      <c r="A492" t="str">
        <v>Mazda Motor</v>
      </c>
      <c r="B492" t="str">
        <f>IF(_xlfn.XLOOKUP(A492, sbti!A:A,sbti!B:B, "")="Targets Set","T",
IF(_xlfn.XLOOKUP(A492, sbti!A:A, sbti!B:B, "")="Committed","C",""))</f>
        <v/>
      </c>
      <c r="C492" t="str">
        <f>IF(OR(B492="T", B492="C"),
    _xlfn.XLOOKUP(A492, sbti!A:A, sbti!C:C, ""),
    ""
)</f>
        <v/>
      </c>
      <c r="D492" t="str">
        <f>IF(_xlfn.XLOOKUP(A492, sbti!A:A,sbti!D:D, "")="Targets Set","T",
IF(_xlfn.XLOOKUP(A492, sbti!A:A, sbti!D:D, "")="Committed","C",""))</f>
        <v/>
      </c>
      <c r="E492" t="str">
        <f>IF(OR(D492="T", D492="C"),
    _xlfn.XLOOKUP(A492, sbti!A:A, sbti!E:E, ""),
    ""
)</f>
        <v/>
      </c>
      <c r="F492" t="str">
        <f>IF(_xlfn.XLOOKUP(A492, sbti!F:F, sbti!G:G, "")="Targets Set","T",
IF(_xlfn.XLOOKUP(A492, sbti!F:F, sbti!G:G, "")="Committed","C",""))</f>
        <v/>
      </c>
      <c r="G492" t="str">
        <f>IF(OR('sbti evolution '!F492="T", 'sbti evolution '!F492="C"),
    _xlfn.XLOOKUP('sbti evolution '!A492, sbti!F:F, sbti!H:H, ""),
    ""
)</f>
        <v/>
      </c>
      <c r="H492" t="str">
        <f>IFERROR(
    IF(INDEX(sbti!J:J, MATCH(A492, sbti!F:F, 0))&lt;&gt;"", "T",
        IF(INDEX(sbti!K:K, MATCH(A492, sbti!F:F, 0))&lt;&gt;"", "C", "")
    ),
"")</f>
        <v/>
      </c>
      <c r="I492" t="str">
        <f>IFERROR(
    IF(INDEX(sbti!J:J, MATCH(A492, sbti!F:F, 0))&lt;&gt;"", INDEX(sbti!J:J, MATCH(A492, sbti!F:F, 0)),
        IF(INDEX(sbti!K:K, MATCH(A492, sbti!F:F, 0))&lt;&gt;"", INDEX(sbti!K:K, MATCH(A492, sbti!F:F, 0)), "")
    ),
"")</f>
        <v/>
      </c>
      <c r="J492" t="str">
        <f>IF(_xlfn.XLOOKUP(A492, sbti!L:L,sbti!M:M, "")="T","T",
IF(_xlfn.XLOOKUP(A492, sbti!L:L, sbti!M:M, "")="C","C",""))</f>
        <v/>
      </c>
      <c r="K492" t="str">
        <f>IF(OR(J492="T", J492="C"),
    _xlfn.XLOOKUP(A492, sbti!L:L,sbti!N:N),
    ""
)</f>
        <v/>
      </c>
      <c r="L492" t="str">
        <f>IF(_xlfn.XLOOKUP(A492, sbti!L:L,sbti!O:O, "")="s","T",
IF(_xlfn.XLOOKUP(A492, sbti!L:L, sbti!O:O, "")="c","C",""))</f>
        <v/>
      </c>
      <c r="M492" t="str">
        <f>IF(L492="T",_xlfn.XLOOKUP(A492,sbti!L:L,sbti!P:P,""),
IF(L492="C",_xlfn.XLOOKUP(A492,sbti!L:L,sbti!Q:Q,""),
""))</f>
        <v/>
      </c>
      <c r="N492" t="str">
        <f>IF(_xlfn.XLOOKUP(A492, sbti!R:R,sbti!S:S, "")="T","T",
IF(_xlfn.XLOOKUP(A492, sbti!R:R, sbti!S:S, "")="C","C",""))</f>
        <v/>
      </c>
      <c r="O492" t="str">
        <f>IF(OR(N492="T", N492="C"),
    _xlfn.XLOOKUP(A492, sbti!R:R,sbti!T:T),
    ""
)</f>
        <v/>
      </c>
      <c r="P492" t="str">
        <f>IFERROR(
    IF(INDEX(sbti!U:U, MATCH(A492, sbti!R:R, 0))&lt;&gt;"", "T",
        IF(INDEX(sbti!V:V, MATCH(A492, sbti!R:R, 0))&lt;&gt;"", "C", "")
    ),
"")</f>
        <v/>
      </c>
      <c r="Q492" t="str">
        <f>IFERROR(
    IF(INDEX(sbti!U:U, MATCH(A492, sbti!R:R, 0))&lt;&gt;"",
       INDEX(sbti!U:U, MATCH(A492, sbti!R:R, 0)),
       IF(INDEX(sbti!V:V, MATCH(A492, sbti!R:R, 0))&lt;&gt;"",
          INDEX(sbti!V:V, MATCH(A492, sbti!R:R, 0)),
          "")
    ),
"")</f>
        <v/>
      </c>
      <c r="R492" t="str">
        <f>IF(_xlfn.XLOOKUP(A492, sbti!W:W,sbti!X:X, "")="T","T",
IF(_xlfn.XLOOKUP(A492, sbti!W:W, sbti!X:X, "")="C","C",""))</f>
        <v/>
      </c>
      <c r="S492" t="str">
        <f>IF(R492="T",_xlfn.XLOOKUP(A492,sbti!W:W,sbti!Y:Y,""),
IF(R492="C",_xlfn.XLOOKUP(A492,sbti!W:W,sbti!Z:Z,""),
""))</f>
        <v/>
      </c>
    </row>
    <row r="493" spans="1:19">
      <c r="A493" t="str">
        <v>ABB</v>
      </c>
      <c r="B493" t="str">
        <f>IF(_xlfn.XLOOKUP(A493, sbti!A:A,sbti!B:B, "")="Targets Set","T",
IF(_xlfn.XLOOKUP(A493, sbti!A:A, sbti!B:B, "")="Committed","C",""))</f>
        <v>T</v>
      </c>
      <c r="C493">
        <f>IF(OR(B493="T", B493="C"),
    _xlfn.XLOOKUP(A493, sbti!A:A, sbti!C:C, ""),
    ""
)</f>
        <v>2030</v>
      </c>
      <c r="D493" t="str">
        <f>IF(_xlfn.XLOOKUP(A493, sbti!A:A,sbti!D:D, "")="Targets Set","T",
IF(_xlfn.XLOOKUP(A493, sbti!A:A, sbti!D:D, "")="Committed","C",""))</f>
        <v>T</v>
      </c>
      <c r="E493">
        <f>IF(OR(D493="T", D493="C"),
    _xlfn.XLOOKUP(A493, sbti!A:A, sbti!E:E, ""),
    ""
)</f>
        <v>2050</v>
      </c>
      <c r="F493" t="str">
        <f>IF(_xlfn.XLOOKUP(A493, sbti!F:F, sbti!G:G, "")="Targets Set","T",
IF(_xlfn.XLOOKUP(A493, sbti!F:F, sbti!G:G, "")="Committed","C",""))</f>
        <v>T</v>
      </c>
      <c r="G493">
        <f>IF(OR('sbti evolution '!F493="T", 'sbti evolution '!F493="C"),
    _xlfn.XLOOKUP('sbti evolution '!A493, sbti!F:F, sbti!H:H, ""),
    ""
)</f>
        <v>2030</v>
      </c>
      <c r="H493" t="str">
        <f>IFERROR(
    IF(INDEX(sbti!J:J, MATCH(A493, sbti!F:F, 0))&lt;&gt;"", "T",
        IF(INDEX(sbti!K:K, MATCH(A493, sbti!F:F, 0))&lt;&gt;"", "C", "")
    ),
"")</f>
        <v>T</v>
      </c>
      <c r="I493">
        <f>IFERROR(
    IF(INDEX(sbti!J:J, MATCH(A493, sbti!F:F, 0))&lt;&gt;"", INDEX(sbti!J:J, MATCH(A493, sbti!F:F, 0)),
        IF(INDEX(sbti!K:K, MATCH(A493, sbti!F:F, 0))&lt;&gt;"", INDEX(sbti!K:K, MATCH(A493, sbti!F:F, 0)), "")
    ),
"")</f>
        <v>2050</v>
      </c>
      <c r="J493" t="str">
        <f>IF(_xlfn.XLOOKUP(A493, sbti!L:L,sbti!M:M, "")="T","T",
IF(_xlfn.XLOOKUP(A493, sbti!L:L, sbti!M:M, "")="C","C",""))</f>
        <v/>
      </c>
      <c r="K493" t="str">
        <f>IF(OR(J493="T", J493="C"),
    _xlfn.XLOOKUP(A493, sbti!L:L,sbti!N:N),
    ""
)</f>
        <v/>
      </c>
      <c r="L493" t="str">
        <f>IF(_xlfn.XLOOKUP(A493, sbti!L:L,sbti!O:O, "")="s","T",
IF(_xlfn.XLOOKUP(A493, sbti!L:L, sbti!O:O, "")="c","C",""))</f>
        <v/>
      </c>
      <c r="M493" t="str">
        <f>IF(L493="T",_xlfn.XLOOKUP(A493,sbti!L:L,sbti!P:P,""),
IF(L493="C",_xlfn.XLOOKUP(A493,sbti!L:L,sbti!Q:Q,""),
""))</f>
        <v/>
      </c>
      <c r="N493" t="str">
        <f>IF(_xlfn.XLOOKUP(A493, sbti!R:R,sbti!S:S, "")="T","T",
IF(_xlfn.XLOOKUP(A493, sbti!R:R, sbti!S:S, "")="C","C",""))</f>
        <v>T</v>
      </c>
      <c r="O493">
        <f>IF(OR(N493="T", N493="C"),
    _xlfn.XLOOKUP(A493, sbti!R:R,sbti!T:T),
    ""
)</f>
        <v>2030</v>
      </c>
      <c r="P493" t="str">
        <f>IFERROR(
    IF(INDEX(sbti!U:U, MATCH(A493, sbti!R:R, 0))&lt;&gt;"", "T",
        IF(INDEX(sbti!V:V, MATCH(A493, sbti!R:R, 0))&lt;&gt;"", "C", "")
    ),
"")</f>
        <v>C</v>
      </c>
      <c r="Q493">
        <f>IFERROR(
    IF(INDEX(sbti!U:U, MATCH(A493, sbti!R:R, 0))&lt;&gt;"",
       INDEX(sbti!U:U, MATCH(A493, sbti!R:R, 0)),
       IF(INDEX(sbti!V:V, MATCH(A493, sbti!R:R, 0))&lt;&gt;"",
          INDEX(sbti!V:V, MATCH(A493, sbti!R:R, 0)),
          "")
    ),
"")</f>
        <v>2030</v>
      </c>
      <c r="R493" t="str">
        <f>IF(_xlfn.XLOOKUP(A493, sbti!W:W,sbti!X:X, "")="T","T",
IF(_xlfn.XLOOKUP(A493, sbti!W:W, sbti!X:X, "")="C","C",""))</f>
        <v>T</v>
      </c>
      <c r="S493">
        <f>IF(R493="T",_xlfn.XLOOKUP(A493,sbti!W:W,sbti!Y:Y,""),
IF(R493="C",_xlfn.XLOOKUP(A493,sbti!W:W,sbti!Z:Z,""),
""))</f>
        <v>2030</v>
      </c>
    </row>
    <row r="494" spans="1:19">
      <c r="A494" t="str">
        <v>Magnit</v>
      </c>
      <c r="B494" t="str">
        <f>IF(_xlfn.XLOOKUP(A494, sbti!A:A,sbti!B:B, "")="Targets Set","T",
IF(_xlfn.XLOOKUP(A494, sbti!A:A, sbti!B:B, "")="Committed","C",""))</f>
        <v>T</v>
      </c>
      <c r="C494">
        <f>IF(OR(B494="T", B494="C"),
    _xlfn.XLOOKUP(A494, sbti!A:A, sbti!C:C, ""),
    ""
)</f>
        <v>2030</v>
      </c>
      <c r="D494" t="str">
        <f>IF(_xlfn.XLOOKUP(A494, sbti!A:A,sbti!D:D, "")="Targets Set","T",
IF(_xlfn.XLOOKUP(A494, sbti!A:A, sbti!D:D, "")="Committed","C",""))</f>
        <v/>
      </c>
      <c r="E494" t="str">
        <f>IF(OR(D494="T", D494="C"),
    _xlfn.XLOOKUP(A494, sbti!A:A, sbti!E:E, ""),
    ""
)</f>
        <v/>
      </c>
      <c r="F494" t="str">
        <f>IF(_xlfn.XLOOKUP(A494, sbti!F:F, sbti!G:G, "")="Targets Set","T",
IF(_xlfn.XLOOKUP(A494, sbti!F:F, sbti!G:G, "")="Committed","C",""))</f>
        <v/>
      </c>
      <c r="G494" t="str">
        <f>IF(OR('sbti evolution '!F494="T", 'sbti evolution '!F494="C"),
    _xlfn.XLOOKUP('sbti evolution '!A494, sbti!F:F, sbti!H:H, ""),
    ""
)</f>
        <v/>
      </c>
      <c r="H494" t="str">
        <f>IFERROR(
    IF(INDEX(sbti!J:J, MATCH(A494, sbti!F:F, 0))&lt;&gt;"", "T",
        IF(INDEX(sbti!K:K, MATCH(A494, sbti!F:F, 0))&lt;&gt;"", "C", "")
    ),
"")</f>
        <v/>
      </c>
      <c r="I494" t="str">
        <f>IFERROR(
    IF(INDEX(sbti!J:J, MATCH(A494, sbti!F:F, 0))&lt;&gt;"", INDEX(sbti!J:J, MATCH(A494, sbti!F:F, 0)),
        IF(INDEX(sbti!K:K, MATCH(A494, sbti!F:F, 0))&lt;&gt;"", INDEX(sbti!K:K, MATCH(A494, sbti!F:F, 0)), "")
    ),
"")</f>
        <v/>
      </c>
      <c r="J494" t="str">
        <f>IF(_xlfn.XLOOKUP(A494, sbti!L:L,sbti!M:M, "")="T","T",
IF(_xlfn.XLOOKUP(A494, sbti!L:L, sbti!M:M, "")="C","C",""))</f>
        <v>C</v>
      </c>
      <c r="K494">
        <f>IF(OR(J494="T", J494="C"),
    _xlfn.XLOOKUP(A494, sbti!L:L,sbti!N:N),
    ""
)</f>
        <v>2030</v>
      </c>
      <c r="L494" t="str">
        <f>IF(_xlfn.XLOOKUP(A494, sbti!L:L,sbti!O:O, "")="s","T",
IF(_xlfn.XLOOKUP(A494, sbti!L:L, sbti!O:O, "")="c","C",""))</f>
        <v>C</v>
      </c>
      <c r="M494">
        <f>IF(L494="T",_xlfn.XLOOKUP(A494,sbti!L:L,sbti!P:P,""),
IF(L494="C",_xlfn.XLOOKUP(A494,sbti!L:L,sbti!Q:Q,""),
""))</f>
        <v>2022</v>
      </c>
      <c r="N494" t="str">
        <f>IF(_xlfn.XLOOKUP(A494, sbti!R:R,sbti!S:S, "")="T","T",
IF(_xlfn.XLOOKUP(A494, sbti!R:R, sbti!S:S, "")="C","C",""))</f>
        <v/>
      </c>
      <c r="O494" t="str">
        <f>IF(OR(N494="T", N494="C"),
    _xlfn.XLOOKUP(A494, sbti!R:R,sbti!T:T),
    ""
)</f>
        <v/>
      </c>
      <c r="P494" t="str">
        <f>IFERROR(
    IF(INDEX(sbti!U:U, MATCH(A494, sbti!R:R, 0))&lt;&gt;"", "T",
        IF(INDEX(sbti!V:V, MATCH(A494, sbti!R:R, 0))&lt;&gt;"", "C", "")
    ),
"")</f>
        <v/>
      </c>
      <c r="Q494" t="str">
        <f>IFERROR(
    IF(INDEX(sbti!U:U, MATCH(A494, sbti!R:R, 0))&lt;&gt;"",
       INDEX(sbti!U:U, MATCH(A494, sbti!R:R, 0)),
       IF(INDEX(sbti!V:V, MATCH(A494, sbti!R:R, 0))&lt;&gt;"",
          INDEX(sbti!V:V, MATCH(A494, sbti!R:R, 0)),
          "")
    ),
"")</f>
        <v/>
      </c>
      <c r="R494" t="str">
        <f>IF(_xlfn.XLOOKUP(A494, sbti!W:W,sbti!X:X, "")="T","T",
IF(_xlfn.XLOOKUP(A494, sbti!W:W, sbti!X:X, "")="C","C",""))</f>
        <v/>
      </c>
      <c r="S494" t="str">
        <f>IF(R494="T",_xlfn.XLOOKUP(A494,sbti!W:W,sbti!Y:Y,""),
IF(R494="C",_xlfn.XLOOKUP(A494,sbti!W:W,sbti!Z:Z,""),
""))</f>
        <v/>
      </c>
    </row>
    <row r="495" spans="1:19">
      <c r="A495" t="str">
        <v>CPC</v>
      </c>
      <c r="B495" t="str">
        <f>IF(_xlfn.XLOOKUP(A495, sbti!A:A,sbti!B:B, "")="Targets Set","T",
IF(_xlfn.XLOOKUP(A495, sbti!A:A, sbti!B:B, "")="Committed","C",""))</f>
        <v/>
      </c>
      <c r="C495" t="str">
        <f>IF(OR(B495="T", B495="C"),
    _xlfn.XLOOKUP(A495, sbti!A:A, sbti!C:C, ""),
    ""
)</f>
        <v/>
      </c>
      <c r="D495" t="str">
        <f>IF(_xlfn.XLOOKUP(A495, sbti!A:A,sbti!D:D, "")="Targets Set","T",
IF(_xlfn.XLOOKUP(A495, sbti!A:A, sbti!D:D, "")="Committed","C",""))</f>
        <v/>
      </c>
      <c r="E495" t="str">
        <f>IF(OR(D495="T", D495="C"),
    _xlfn.XLOOKUP(A495, sbti!A:A, sbti!E:E, ""),
    ""
)</f>
        <v/>
      </c>
      <c r="F495" t="str">
        <f>IF(_xlfn.XLOOKUP(A495, sbti!F:F, sbti!G:G, "")="Targets Set","T",
IF(_xlfn.XLOOKUP(A495, sbti!F:F, sbti!G:G, "")="Committed","C",""))</f>
        <v/>
      </c>
      <c r="G495" t="str">
        <f>IF(OR('sbti evolution '!F495="T", 'sbti evolution '!F495="C"),
    _xlfn.XLOOKUP('sbti evolution '!A495, sbti!F:F, sbti!H:H, ""),
    ""
)</f>
        <v/>
      </c>
      <c r="H495" t="str">
        <f>IFERROR(
    IF(INDEX(sbti!J:J, MATCH(A495, sbti!F:F, 0))&lt;&gt;"", "T",
        IF(INDEX(sbti!K:K, MATCH(A495, sbti!F:F, 0))&lt;&gt;"", "C", "")
    ),
"")</f>
        <v/>
      </c>
      <c r="I495" t="str">
        <f>IFERROR(
    IF(INDEX(sbti!J:J, MATCH(A495, sbti!F:F, 0))&lt;&gt;"", INDEX(sbti!J:J, MATCH(A495, sbti!F:F, 0)),
        IF(INDEX(sbti!K:K, MATCH(A495, sbti!F:F, 0))&lt;&gt;"", INDEX(sbti!K:K, MATCH(A495, sbti!F:F, 0)), "")
    ),
"")</f>
        <v/>
      </c>
      <c r="J495" t="str">
        <f>IF(_xlfn.XLOOKUP(A495, sbti!L:L,sbti!M:M, "")="T","T",
IF(_xlfn.XLOOKUP(A495, sbti!L:L, sbti!M:M, "")="C","C",""))</f>
        <v/>
      </c>
      <c r="K495" t="str">
        <f>IF(OR(J495="T", J495="C"),
    _xlfn.XLOOKUP(A495, sbti!L:L,sbti!N:N),
    ""
)</f>
        <v/>
      </c>
      <c r="L495" t="str">
        <f>IF(_xlfn.XLOOKUP(A495, sbti!L:L,sbti!O:O, "")="s","T",
IF(_xlfn.XLOOKUP(A495, sbti!L:L, sbti!O:O, "")="c","C",""))</f>
        <v/>
      </c>
      <c r="M495" t="str">
        <f>IF(L495="T",_xlfn.XLOOKUP(A495,sbti!L:L,sbti!P:P,""),
IF(L495="C",_xlfn.XLOOKUP(A495,sbti!L:L,sbti!Q:Q,""),
""))</f>
        <v/>
      </c>
      <c r="N495" t="str">
        <f>IF(_xlfn.XLOOKUP(A495, sbti!R:R,sbti!S:S, "")="T","T",
IF(_xlfn.XLOOKUP(A495, sbti!R:R, sbti!S:S, "")="C","C",""))</f>
        <v/>
      </c>
      <c r="O495" t="str">
        <f>IF(OR(N495="T", N495="C"),
    _xlfn.XLOOKUP(A495, sbti!R:R,sbti!T:T),
    ""
)</f>
        <v/>
      </c>
      <c r="P495" t="str">
        <f>IFERROR(
    IF(INDEX(sbti!U:U, MATCH(A495, sbti!R:R, 0))&lt;&gt;"", "T",
        IF(INDEX(sbti!V:V, MATCH(A495, sbti!R:R, 0))&lt;&gt;"", "C", "")
    ),
"")</f>
        <v/>
      </c>
      <c r="Q495" t="str">
        <f>IFERROR(
    IF(INDEX(sbti!U:U, MATCH(A495, sbti!R:R, 0))&lt;&gt;"",
       INDEX(sbti!U:U, MATCH(A495, sbti!R:R, 0)),
       IF(INDEX(sbti!V:V, MATCH(A495, sbti!R:R, 0))&lt;&gt;"",
          INDEX(sbti!V:V, MATCH(A495, sbti!R:R, 0)),
          "")
    ),
"")</f>
        <v/>
      </c>
      <c r="R495" t="str">
        <f>IF(_xlfn.XLOOKUP(A495, sbti!W:W,sbti!X:X, "")="T","T",
IF(_xlfn.XLOOKUP(A495, sbti!W:W, sbti!X:X, "")="C","C",""))</f>
        <v/>
      </c>
      <c r="S495" t="str">
        <f>IF(R495="T",_xlfn.XLOOKUP(A495,sbti!W:W,sbti!Y:Y,""),
IF(R495="C",_xlfn.XLOOKUP(A495,sbti!W:W,sbti!Z:Z,""),
""))</f>
        <v/>
      </c>
    </row>
    <row r="496" spans="1:19">
      <c r="A496" t="str">
        <v>Ecopetrol</v>
      </c>
      <c r="B496" t="str">
        <f>IF(_xlfn.XLOOKUP(A496, sbti!A:A,sbti!B:B, "")="Targets Set","T",
IF(_xlfn.XLOOKUP(A496, sbti!A:A, sbti!B:B, "")="Committed","C",""))</f>
        <v/>
      </c>
      <c r="C496" t="str">
        <f>IF(OR(B496="T", B496="C"),
    _xlfn.XLOOKUP(A496, sbti!A:A, sbti!C:C, ""),
    ""
)</f>
        <v/>
      </c>
      <c r="D496" t="str">
        <f>IF(_xlfn.XLOOKUP(A496, sbti!A:A,sbti!D:D, "")="Targets Set","T",
IF(_xlfn.XLOOKUP(A496, sbti!A:A, sbti!D:D, "")="Committed","C",""))</f>
        <v/>
      </c>
      <c r="E496" t="str">
        <f>IF(OR(D496="T", D496="C"),
    _xlfn.XLOOKUP(A496, sbti!A:A, sbti!E:E, ""),
    ""
)</f>
        <v/>
      </c>
      <c r="F496" t="str">
        <f>IF(_xlfn.XLOOKUP(A496, sbti!F:F, sbti!G:G, "")="Targets Set","T",
IF(_xlfn.XLOOKUP(A496, sbti!F:F, sbti!G:G, "")="Committed","C",""))</f>
        <v/>
      </c>
      <c r="G496" t="str">
        <f>IF(OR('sbti evolution '!F496="T", 'sbti evolution '!F496="C"),
    _xlfn.XLOOKUP('sbti evolution '!A496, sbti!F:F, sbti!H:H, ""),
    ""
)</f>
        <v/>
      </c>
      <c r="H496" t="str">
        <f>IFERROR(
    IF(INDEX(sbti!J:J, MATCH(A496, sbti!F:F, 0))&lt;&gt;"", "T",
        IF(INDEX(sbti!K:K, MATCH(A496, sbti!F:F, 0))&lt;&gt;"", "C", "")
    ),
"")</f>
        <v/>
      </c>
      <c r="I496" t="str">
        <f>IFERROR(
    IF(INDEX(sbti!J:J, MATCH(A496, sbti!F:F, 0))&lt;&gt;"", INDEX(sbti!J:J, MATCH(A496, sbti!F:F, 0)),
        IF(INDEX(sbti!K:K, MATCH(A496, sbti!F:F, 0))&lt;&gt;"", INDEX(sbti!K:K, MATCH(A496, sbti!F:F, 0)), "")
    ),
"")</f>
        <v/>
      </c>
      <c r="J496" t="str">
        <f>IF(_xlfn.XLOOKUP(A496, sbti!L:L,sbti!M:M, "")="T","T",
IF(_xlfn.XLOOKUP(A496, sbti!L:L, sbti!M:M, "")="C","C",""))</f>
        <v/>
      </c>
      <c r="K496" t="str">
        <f>IF(OR(J496="T", J496="C"),
    _xlfn.XLOOKUP(A496, sbti!L:L,sbti!N:N),
    ""
)</f>
        <v/>
      </c>
      <c r="L496" t="str">
        <f>IF(_xlfn.XLOOKUP(A496, sbti!L:L,sbti!O:O, "")="s","T",
IF(_xlfn.XLOOKUP(A496, sbti!L:L, sbti!O:O, "")="c","C",""))</f>
        <v/>
      </c>
      <c r="M496" t="str">
        <f>IF(L496="T",_xlfn.XLOOKUP(A496,sbti!L:L,sbti!P:P,""),
IF(L496="C",_xlfn.XLOOKUP(A496,sbti!L:L,sbti!Q:Q,""),
""))</f>
        <v/>
      </c>
      <c r="N496" t="str">
        <f>IF(_xlfn.XLOOKUP(A496, sbti!R:R,sbti!S:S, "")="T","T",
IF(_xlfn.XLOOKUP(A496, sbti!R:R, sbti!S:S, "")="C","C",""))</f>
        <v/>
      </c>
      <c r="O496" t="str">
        <f>IF(OR(N496="T", N496="C"),
    _xlfn.XLOOKUP(A496, sbti!R:R,sbti!T:T),
    ""
)</f>
        <v/>
      </c>
      <c r="P496" t="str">
        <f>IFERROR(
    IF(INDEX(sbti!U:U, MATCH(A496, sbti!R:R, 0))&lt;&gt;"", "T",
        IF(INDEX(sbti!V:V, MATCH(A496, sbti!R:R, 0))&lt;&gt;"", "C", "")
    ),
"")</f>
        <v/>
      </c>
      <c r="Q496" t="str">
        <f>IFERROR(
    IF(INDEX(sbti!U:U, MATCH(A496, sbti!R:R, 0))&lt;&gt;"",
       INDEX(sbti!U:U, MATCH(A496, sbti!R:R, 0)),
       IF(INDEX(sbti!V:V, MATCH(A496, sbti!R:R, 0))&lt;&gt;"",
          INDEX(sbti!V:V, MATCH(A496, sbti!R:R, 0)),
          "")
    ),
"")</f>
        <v/>
      </c>
      <c r="R496" t="str">
        <f>IF(_xlfn.XLOOKUP(A496, sbti!W:W,sbti!X:X, "")="T","T",
IF(_xlfn.XLOOKUP(A496, sbti!W:W, sbti!X:X, "")="C","C",""))</f>
        <v/>
      </c>
      <c r="S496" t="str">
        <f>IF(R496="T",_xlfn.XLOOKUP(A496,sbti!W:W,sbti!Y:Y,""),
IF(R496="C",_xlfn.XLOOKUP(A496,sbti!W:W,sbti!Z:Z,""),
""))</f>
        <v/>
      </c>
    </row>
    <row r="497" spans="1:19">
      <c r="A497" t="str">
        <v>Wistron</v>
      </c>
      <c r="B497" t="str">
        <f>IF(_xlfn.XLOOKUP(A497, sbti!A:A,sbti!B:B, "")="Targets Set","T",
IF(_xlfn.XLOOKUP(A497, sbti!A:A, sbti!B:B, "")="Committed","C",""))</f>
        <v>T</v>
      </c>
      <c r="C497">
        <f>IF(OR(B497="T", B497="C"),
    _xlfn.XLOOKUP(A497, sbti!A:A, sbti!C:C, ""),
    ""
)</f>
        <v>2030</v>
      </c>
      <c r="D497" t="str">
        <f>IF(_xlfn.XLOOKUP(A497, sbti!A:A,sbti!D:D, "")="Targets Set","T",
IF(_xlfn.XLOOKUP(A497, sbti!A:A, sbti!D:D, "")="Committed","C",""))</f>
        <v>T</v>
      </c>
      <c r="E497">
        <f>IF(OR(D497="T", D497="C"),
    _xlfn.XLOOKUP(A497, sbti!A:A, sbti!E:E, ""),
    ""
)</f>
        <v>2050</v>
      </c>
      <c r="F497" t="str">
        <f>IF(_xlfn.XLOOKUP(A497, sbti!F:F, sbti!G:G, "")="Targets Set","T",
IF(_xlfn.XLOOKUP(A497, sbti!F:F, sbti!G:G, "")="Committed","C",""))</f>
        <v/>
      </c>
      <c r="G497" t="str">
        <f>IF(OR('sbti evolution '!F497="T", 'sbti evolution '!F497="C"),
    _xlfn.XLOOKUP('sbti evolution '!A497, sbti!F:F, sbti!H:H, ""),
    ""
)</f>
        <v/>
      </c>
      <c r="H497" t="str">
        <f>IFERROR(
    IF(INDEX(sbti!J:J, MATCH(A497, sbti!F:F, 0))&lt;&gt;"", "T",
        IF(INDEX(sbti!K:K, MATCH(A497, sbti!F:F, 0))&lt;&gt;"", "C", "")
    ),
"")</f>
        <v/>
      </c>
      <c r="I497" t="str">
        <f>IFERROR(
    IF(INDEX(sbti!J:J, MATCH(A497, sbti!F:F, 0))&lt;&gt;"", INDEX(sbti!J:J, MATCH(A497, sbti!F:F, 0)),
        IF(INDEX(sbti!K:K, MATCH(A497, sbti!F:F, 0))&lt;&gt;"", INDEX(sbti!K:K, MATCH(A497, sbti!F:F, 0)), "")
    ),
"")</f>
        <v/>
      </c>
      <c r="J497" t="str">
        <f>IF(_xlfn.XLOOKUP(A497, sbti!L:L,sbti!M:M, "")="T","T",
IF(_xlfn.XLOOKUP(A497, sbti!L:L, sbti!M:M, "")="C","C",""))</f>
        <v>C</v>
      </c>
      <c r="K497">
        <f>IF(OR(J497="T", J497="C"),
    _xlfn.XLOOKUP(A497, sbti!L:L,sbti!N:N),
    ""
)</f>
        <v>2030</v>
      </c>
      <c r="L497" t="str">
        <f>IF(_xlfn.XLOOKUP(A497, sbti!L:L,sbti!O:O, "")="s","T",
IF(_xlfn.XLOOKUP(A497, sbti!L:L, sbti!O:O, "")="c","C",""))</f>
        <v/>
      </c>
      <c r="M497" t="str">
        <f>IF(L497="T",_xlfn.XLOOKUP(A497,sbti!L:L,sbti!P:P,""),
IF(L497="C",_xlfn.XLOOKUP(A497,sbti!L:L,sbti!Q:Q,""),
""))</f>
        <v/>
      </c>
      <c r="N497" t="str">
        <f>IF(_xlfn.XLOOKUP(A497, sbti!R:R,sbti!S:S, "")="T","T",
IF(_xlfn.XLOOKUP(A497, sbti!R:R, sbti!S:S, "")="C","C",""))</f>
        <v/>
      </c>
      <c r="O497" t="str">
        <f>IF(OR(N497="T", N497="C"),
    _xlfn.XLOOKUP(A497, sbti!R:R,sbti!T:T),
    ""
)</f>
        <v/>
      </c>
      <c r="P497" t="str">
        <f>IFERROR(
    IF(INDEX(sbti!U:U, MATCH(A497, sbti!R:R, 0))&lt;&gt;"", "T",
        IF(INDEX(sbti!V:V, MATCH(A497, sbti!R:R, 0))&lt;&gt;"", "C", "")
    ),
"")</f>
        <v/>
      </c>
      <c r="Q497" t="str">
        <f>IFERROR(
    IF(INDEX(sbti!U:U, MATCH(A497, sbti!R:R, 0))&lt;&gt;"",
       INDEX(sbti!U:U, MATCH(A497, sbti!R:R, 0)),
       IF(INDEX(sbti!V:V, MATCH(A497, sbti!R:R, 0))&lt;&gt;"",
          INDEX(sbti!V:V, MATCH(A497, sbti!R:R, 0)),
          "")
    ),
"")</f>
        <v/>
      </c>
      <c r="R497" t="str">
        <f>IF(_xlfn.XLOOKUP(A497, sbti!W:W,sbti!X:X, "")="T","T",
IF(_xlfn.XLOOKUP(A497, sbti!W:W, sbti!X:X, "")="C","C",""))</f>
        <v/>
      </c>
      <c r="S497" t="str">
        <f>IF(R497="T",_xlfn.XLOOKUP(A497,sbti!W:W,sbti!Y:Y,""),
IF(R497="C",_xlfn.XLOOKUP(A497,sbti!W:W,sbti!Z:Z,""),
""))</f>
        <v/>
      </c>
    </row>
    <row r="498" spans="1:19">
      <c r="A498" t="str">
        <v>Medtronic</v>
      </c>
      <c r="B498" t="str">
        <f>IF(_xlfn.XLOOKUP(A498, sbti!A:A,sbti!B:B, "")="Targets Set","T",
IF(_xlfn.XLOOKUP(A498, sbti!A:A, sbti!B:B, "")="Committed","C",""))</f>
        <v>T</v>
      </c>
      <c r="C498">
        <f>IF(OR(B498="T", B498="C"),
    _xlfn.XLOOKUP(A498, sbti!A:A, sbti!C:C, ""),
    ""
)</f>
        <v>2034</v>
      </c>
      <c r="D498" t="str">
        <f>IF(_xlfn.XLOOKUP(A498, sbti!A:A,sbti!D:D, "")="Targets Set","T",
IF(_xlfn.XLOOKUP(A498, sbti!A:A, sbti!D:D, "")="Committed","C",""))</f>
        <v/>
      </c>
      <c r="E498" t="str">
        <f>IF(OR(D498="T", D498="C"),
    _xlfn.XLOOKUP(A498, sbti!A:A, sbti!E:E, ""),
    ""
)</f>
        <v/>
      </c>
      <c r="F498" t="str">
        <f>IF(_xlfn.XLOOKUP(A498, sbti!F:F, sbti!G:G, "")="Targets Set","T",
IF(_xlfn.XLOOKUP(A498, sbti!F:F, sbti!G:G, "")="Committed","C",""))</f>
        <v/>
      </c>
      <c r="G498" t="str">
        <f>IF(OR('sbti evolution '!F498="T", 'sbti evolution '!F498="C"),
    _xlfn.XLOOKUP('sbti evolution '!A498, sbti!F:F, sbti!H:H, ""),
    ""
)</f>
        <v/>
      </c>
      <c r="H498" t="str">
        <f>IFERROR(
    IF(INDEX(sbti!J:J, MATCH(A498, sbti!F:F, 0))&lt;&gt;"", "T",
        IF(INDEX(sbti!K:K, MATCH(A498, sbti!F:F, 0))&lt;&gt;"", "C", "")
    ),
"")</f>
        <v/>
      </c>
      <c r="I498" t="str">
        <f>IFERROR(
    IF(INDEX(sbti!J:J, MATCH(A498, sbti!F:F, 0))&lt;&gt;"", INDEX(sbti!J:J, MATCH(A498, sbti!F:F, 0)),
        IF(INDEX(sbti!K:K, MATCH(A498, sbti!F:F, 0))&lt;&gt;"", INDEX(sbti!K:K, MATCH(A498, sbti!F:F, 0)), "")
    ),
"")</f>
        <v/>
      </c>
      <c r="J498" t="str">
        <f>IF(_xlfn.XLOOKUP(A498, sbti!L:L,sbti!M:M, "")="T","T",
IF(_xlfn.XLOOKUP(A498, sbti!L:L, sbti!M:M, "")="C","C",""))</f>
        <v>C</v>
      </c>
      <c r="K498">
        <f>IF(OR(J498="T", J498="C"),
    _xlfn.XLOOKUP(A498, sbti!L:L,sbti!N:N),
    ""
)</f>
        <v>2030</v>
      </c>
      <c r="L498" t="str">
        <f>IF(_xlfn.XLOOKUP(A498, sbti!L:L,sbti!O:O, "")="s","T",
IF(_xlfn.XLOOKUP(A498, sbti!L:L, sbti!O:O, "")="c","C",""))</f>
        <v>C</v>
      </c>
      <c r="M498">
        <f>IF(L498="T",_xlfn.XLOOKUP(A498,sbti!L:L,sbti!P:P,""),
IF(L498="C",_xlfn.XLOOKUP(A498,sbti!L:L,sbti!Q:Q,""),
""))</f>
        <v>2023</v>
      </c>
      <c r="N498" t="str">
        <f>IF(_xlfn.XLOOKUP(A498, sbti!R:R,sbti!S:S, "")="T","T",
IF(_xlfn.XLOOKUP(A498, sbti!R:R, sbti!S:S, "")="C","C",""))</f>
        <v/>
      </c>
      <c r="O498" t="str">
        <f>IF(OR(N498="T", N498="C"),
    _xlfn.XLOOKUP(A498, sbti!R:R,sbti!T:T),
    ""
)</f>
        <v/>
      </c>
      <c r="P498" t="str">
        <f>IFERROR(
    IF(INDEX(sbti!U:U, MATCH(A498, sbti!R:R, 0))&lt;&gt;"", "T",
        IF(INDEX(sbti!V:V, MATCH(A498, sbti!R:R, 0))&lt;&gt;"", "C", "")
    ),
"")</f>
        <v/>
      </c>
      <c r="Q498" t="str">
        <f>IFERROR(
    IF(INDEX(sbti!U:U, MATCH(A498, sbti!R:R, 0))&lt;&gt;"",
       INDEX(sbti!U:U, MATCH(A498, sbti!R:R, 0)),
       IF(INDEX(sbti!V:V, MATCH(A498, sbti!R:R, 0))&lt;&gt;"",
          INDEX(sbti!V:V, MATCH(A498, sbti!R:R, 0)),
          "")
    ),
"")</f>
        <v/>
      </c>
      <c r="R498" t="str">
        <f>IF(_xlfn.XLOOKUP(A498, sbti!W:W,sbti!X:X, "")="T","T",
IF(_xlfn.XLOOKUP(A498, sbti!W:W, sbti!X:X, "")="C","C",""))</f>
        <v/>
      </c>
      <c r="S498" t="str">
        <f>IF(R498="T",_xlfn.XLOOKUP(A498,sbti!W:W,sbti!Y:Y,""),
IF(R498="C",_xlfn.XLOOKUP(A498,sbti!W:W,sbti!Z:Z,""),
""))</f>
        <v/>
      </c>
    </row>
    <row r="499" spans="1:19">
      <c r="A499" t="str">
        <v>New China Life Insurance</v>
      </c>
      <c r="B499" t="str">
        <f>IF(_xlfn.XLOOKUP(A499, sbti!A:A,sbti!B:B, "")="Targets Set","T",
IF(_xlfn.XLOOKUP(A499, sbti!A:A, sbti!B:B, "")="Committed","C",""))</f>
        <v/>
      </c>
      <c r="C499" t="str">
        <f>IF(OR(B499="T", B499="C"),
    _xlfn.XLOOKUP(A499, sbti!A:A, sbti!C:C, ""),
    ""
)</f>
        <v/>
      </c>
      <c r="D499" t="str">
        <f>IF(_xlfn.XLOOKUP(A499, sbti!A:A,sbti!D:D, "")="Targets Set","T",
IF(_xlfn.XLOOKUP(A499, sbti!A:A, sbti!D:D, "")="Committed","C",""))</f>
        <v/>
      </c>
      <c r="E499" t="str">
        <f>IF(OR(D499="T", D499="C"),
    _xlfn.XLOOKUP(A499, sbti!A:A, sbti!E:E, ""),
    ""
)</f>
        <v/>
      </c>
      <c r="F499" t="str">
        <f>IF(_xlfn.XLOOKUP(A499, sbti!F:F, sbti!G:G, "")="Targets Set","T",
IF(_xlfn.XLOOKUP(A499, sbti!F:F, sbti!G:G, "")="Committed","C",""))</f>
        <v/>
      </c>
      <c r="G499" t="str">
        <f>IF(OR('sbti evolution '!F499="T", 'sbti evolution '!F499="C"),
    _xlfn.XLOOKUP('sbti evolution '!A499, sbti!F:F, sbti!H:H, ""),
    ""
)</f>
        <v/>
      </c>
      <c r="H499" t="str">
        <f>IFERROR(
    IF(INDEX(sbti!J:J, MATCH(A499, sbti!F:F, 0))&lt;&gt;"", "T",
        IF(INDEX(sbti!K:K, MATCH(A499, sbti!F:F, 0))&lt;&gt;"", "C", "")
    ),
"")</f>
        <v/>
      </c>
      <c r="I499" t="str">
        <f>IFERROR(
    IF(INDEX(sbti!J:J, MATCH(A499, sbti!F:F, 0))&lt;&gt;"", INDEX(sbti!J:J, MATCH(A499, sbti!F:F, 0)),
        IF(INDEX(sbti!K:K, MATCH(A499, sbti!F:F, 0))&lt;&gt;"", INDEX(sbti!K:K, MATCH(A499, sbti!F:F, 0)), "")
    ),
"")</f>
        <v/>
      </c>
      <c r="J499" t="str">
        <f>IF(_xlfn.XLOOKUP(A499, sbti!L:L,sbti!M:M, "")="T","T",
IF(_xlfn.XLOOKUP(A499, sbti!L:L, sbti!M:M, "")="C","C",""))</f>
        <v/>
      </c>
      <c r="K499" t="str">
        <f>IF(OR(J499="T", J499="C"),
    _xlfn.XLOOKUP(A499, sbti!L:L,sbti!N:N),
    ""
)</f>
        <v/>
      </c>
      <c r="L499" t="str">
        <f>IF(_xlfn.XLOOKUP(A499, sbti!L:L,sbti!O:O, "")="s","T",
IF(_xlfn.XLOOKUP(A499, sbti!L:L, sbti!O:O, "")="c","C",""))</f>
        <v/>
      </c>
      <c r="M499" t="str">
        <f>IF(L499="T",_xlfn.XLOOKUP(A499,sbti!L:L,sbti!P:P,""),
IF(L499="C",_xlfn.XLOOKUP(A499,sbti!L:L,sbti!Q:Q,""),
""))</f>
        <v/>
      </c>
      <c r="N499" t="str">
        <f>IF(_xlfn.XLOOKUP(A499, sbti!R:R,sbti!S:S, "")="T","T",
IF(_xlfn.XLOOKUP(A499, sbti!R:R, sbti!S:S, "")="C","C",""))</f>
        <v/>
      </c>
      <c r="O499" t="str">
        <f>IF(OR(N499="T", N499="C"),
    _xlfn.XLOOKUP(A499, sbti!R:R,sbti!T:T),
    ""
)</f>
        <v/>
      </c>
      <c r="P499" t="str">
        <f>IFERROR(
    IF(INDEX(sbti!U:U, MATCH(A499, sbti!R:R, 0))&lt;&gt;"", "T",
        IF(INDEX(sbti!V:V, MATCH(A499, sbti!R:R, 0))&lt;&gt;"", "C", "")
    ),
"")</f>
        <v/>
      </c>
      <c r="Q499" t="str">
        <f>IFERROR(
    IF(INDEX(sbti!U:U, MATCH(A499, sbti!R:R, 0))&lt;&gt;"",
       INDEX(sbti!U:U, MATCH(A499, sbti!R:R, 0)),
       IF(INDEX(sbti!V:V, MATCH(A499, sbti!R:R, 0))&lt;&gt;"",
          INDEX(sbti!V:V, MATCH(A499, sbti!R:R, 0)),
          "")
    ),
"")</f>
        <v/>
      </c>
      <c r="R499" t="str">
        <f>IF(_xlfn.XLOOKUP(A499, sbti!W:W,sbti!X:X, "")="T","T",
IF(_xlfn.XLOOKUP(A499, sbti!W:W, sbti!X:X, "")="C","C",""))</f>
        <v/>
      </c>
      <c r="S499" t="str">
        <f>IF(R499="T",_xlfn.XLOOKUP(A499,sbti!W:W,sbti!Y:Y,""),
IF(R499="C",_xlfn.XLOOKUP(A499,sbti!W:W,sbti!Z:Z,""),
""))</f>
        <v/>
      </c>
    </row>
    <row r="500" spans="1:19">
      <c r="A500" t="str">
        <v>China General Technology</v>
      </c>
      <c r="B500" t="str">
        <f>IF(_xlfn.XLOOKUP(A500, sbti!A:A,sbti!B:B, "")="Targets Set","T",
IF(_xlfn.XLOOKUP(A500, sbti!A:A, sbti!B:B, "")="Committed","C",""))</f>
        <v/>
      </c>
      <c r="C500" t="str">
        <f>IF(OR(B500="T", B500="C"),
    _xlfn.XLOOKUP(A500, sbti!A:A, sbti!C:C, ""),
    ""
)</f>
        <v/>
      </c>
      <c r="D500" t="str">
        <f>IF(_xlfn.XLOOKUP(A500, sbti!A:A,sbti!D:D, "")="Targets Set","T",
IF(_xlfn.XLOOKUP(A500, sbti!A:A, sbti!D:D, "")="Committed","C",""))</f>
        <v/>
      </c>
      <c r="E500" t="str">
        <f>IF(OR(D500="T", D500="C"),
    _xlfn.XLOOKUP(A500, sbti!A:A, sbti!E:E, ""),
    ""
)</f>
        <v/>
      </c>
      <c r="F500" t="str">
        <f>IF(_xlfn.XLOOKUP(A500, sbti!F:F, sbti!G:G, "")="Targets Set","T",
IF(_xlfn.XLOOKUP(A500, sbti!F:F, sbti!G:G, "")="Committed","C",""))</f>
        <v/>
      </c>
      <c r="G500" t="str">
        <f>IF(OR('sbti evolution '!F500="T", 'sbti evolution '!F500="C"),
    _xlfn.XLOOKUP('sbti evolution '!A500, sbti!F:F, sbti!H:H, ""),
    ""
)</f>
        <v/>
      </c>
      <c r="H500" t="str">
        <f>IFERROR(
    IF(INDEX(sbti!J:J, MATCH(A500, sbti!F:F, 0))&lt;&gt;"", "T",
        IF(INDEX(sbti!K:K, MATCH(A500, sbti!F:F, 0))&lt;&gt;"", "C", "")
    ),
"")</f>
        <v/>
      </c>
      <c r="I500" t="str">
        <f>IFERROR(
    IF(INDEX(sbti!J:J, MATCH(A500, sbti!F:F, 0))&lt;&gt;"", INDEX(sbti!J:J, MATCH(A500, sbti!F:F, 0)),
        IF(INDEX(sbti!K:K, MATCH(A500, sbti!F:F, 0))&lt;&gt;"", INDEX(sbti!K:K, MATCH(A500, sbti!F:F, 0)), "")
    ),
"")</f>
        <v/>
      </c>
      <c r="J500" t="str">
        <f>IF(_xlfn.XLOOKUP(A500, sbti!L:L,sbti!M:M, "")="T","T",
IF(_xlfn.XLOOKUP(A500, sbti!L:L, sbti!M:M, "")="C","C",""))</f>
        <v/>
      </c>
      <c r="K500" t="str">
        <f>IF(OR(J500="T", J500="C"),
    _xlfn.XLOOKUP(A500, sbti!L:L,sbti!N:N),
    ""
)</f>
        <v/>
      </c>
      <c r="L500" t="str">
        <f>IF(_xlfn.XLOOKUP(A500, sbti!L:L,sbti!O:O, "")="s","T",
IF(_xlfn.XLOOKUP(A500, sbti!L:L, sbti!O:O, "")="c","C",""))</f>
        <v/>
      </c>
      <c r="M500" t="str">
        <f>IF(L500="T",_xlfn.XLOOKUP(A500,sbti!L:L,sbti!P:P,""),
IF(L500="C",_xlfn.XLOOKUP(A500,sbti!L:L,sbti!Q:Q,""),
""))</f>
        <v/>
      </c>
      <c r="N500" t="str">
        <f>IF(_xlfn.XLOOKUP(A500, sbti!R:R,sbti!S:S, "")="T","T",
IF(_xlfn.XLOOKUP(A500, sbti!R:R, sbti!S:S, "")="C","C",""))</f>
        <v/>
      </c>
      <c r="O500" t="str">
        <f>IF(OR(N500="T", N500="C"),
    _xlfn.XLOOKUP(A500, sbti!R:R,sbti!T:T),
    ""
)</f>
        <v/>
      </c>
      <c r="P500" t="str">
        <f>IFERROR(
    IF(INDEX(sbti!U:U, MATCH(A500, sbti!R:R, 0))&lt;&gt;"", "T",
        IF(INDEX(sbti!V:V, MATCH(A500, sbti!R:R, 0))&lt;&gt;"", "C", "")
    ),
"")</f>
        <v/>
      </c>
      <c r="Q500" t="str">
        <f>IFERROR(
    IF(INDEX(sbti!U:U, MATCH(A500, sbti!R:R, 0))&lt;&gt;"",
       INDEX(sbti!U:U, MATCH(A500, sbti!R:R, 0)),
       IF(INDEX(sbti!V:V, MATCH(A500, sbti!R:R, 0))&lt;&gt;"",
          INDEX(sbti!V:V, MATCH(A500, sbti!R:R, 0)),
          "")
    ),
"")</f>
        <v/>
      </c>
      <c r="R500" t="str">
        <f>IF(_xlfn.XLOOKUP(A500, sbti!W:W,sbti!X:X, "")="T","T",
IF(_xlfn.XLOOKUP(A500, sbti!W:W, sbti!X:X, "")="C","C",""))</f>
        <v/>
      </c>
      <c r="S500" t="str">
        <f>IF(R500="T",_xlfn.XLOOKUP(A500,sbti!W:W,sbti!Y:Y,""),
IF(R500="C",_xlfn.XLOOKUP(A500,sbti!W:W,sbti!Z:Z,""),
""))</f>
        <v/>
      </c>
    </row>
    <row r="501" spans="1:19">
      <c r="A501" t="str">
        <v>Heineken</v>
      </c>
      <c r="B501" t="str">
        <f>IF(_xlfn.XLOOKUP(A501, sbti!A:A,sbti!B:B, "")="Targets Set","T",
IF(_xlfn.XLOOKUP(A501, sbti!A:A, sbti!B:B, "")="Committed","C",""))</f>
        <v>T</v>
      </c>
      <c r="C501">
        <f>IF(OR(B501="T", B501="C"),
    _xlfn.XLOOKUP(A501, sbti!A:A, sbti!C:C, ""),
    ""
)</f>
        <v>2030</v>
      </c>
      <c r="D501" t="str">
        <f>IF(_xlfn.XLOOKUP(A501, sbti!A:A,sbti!D:D, "")="Targets Set","T",
IF(_xlfn.XLOOKUP(A501, sbti!A:A, sbti!D:D, "")="Committed","C",""))</f>
        <v>T</v>
      </c>
      <c r="E501">
        <f>IF(OR(D501="T", D501="C"),
    _xlfn.XLOOKUP(A501, sbti!A:A, sbti!E:E, ""),
    ""
)</f>
        <v>2040</v>
      </c>
      <c r="F501" t="str">
        <f>IF(_xlfn.XLOOKUP(A501, sbti!F:F, sbti!G:G, "")="Targets Set","T",
IF(_xlfn.XLOOKUP(A501, sbti!F:F, sbti!G:G, "")="Committed","C",""))</f>
        <v>T</v>
      </c>
      <c r="G501">
        <f>IF(OR('sbti evolution '!F501="T", 'sbti evolution '!F501="C"),
    _xlfn.XLOOKUP('sbti evolution '!A501, sbti!F:F, sbti!H:H, ""),
    ""
)</f>
        <v>2030</v>
      </c>
      <c r="H501" t="str">
        <f>IFERROR(
    IF(INDEX(sbti!J:J, MATCH(A501, sbti!F:F, 0))&lt;&gt;"", "T",
        IF(INDEX(sbti!K:K, MATCH(A501, sbti!F:F, 0))&lt;&gt;"", "C", "")
    ),
"")</f>
        <v>T</v>
      </c>
      <c r="I501">
        <f>IFERROR(
    IF(INDEX(sbti!J:J, MATCH(A501, sbti!F:F, 0))&lt;&gt;"", INDEX(sbti!J:J, MATCH(A501, sbti!F:F, 0)),
        IF(INDEX(sbti!K:K, MATCH(A501, sbti!F:F, 0))&lt;&gt;"", INDEX(sbti!K:K, MATCH(A501, sbti!F:F, 0)), "")
    ),
"")</f>
        <v>2040</v>
      </c>
      <c r="J501" t="str">
        <f>IF(_xlfn.XLOOKUP(A501, sbti!L:L,sbti!M:M, "")="T","T",
IF(_xlfn.XLOOKUP(A501, sbti!L:L, sbti!M:M, "")="C","C",""))</f>
        <v/>
      </c>
      <c r="K501" t="str">
        <f>IF(OR(J501="T", J501="C"),
    _xlfn.XLOOKUP(A501, sbti!L:L,sbti!N:N),
    ""
)</f>
        <v/>
      </c>
      <c r="L501" t="str">
        <f>IF(_xlfn.XLOOKUP(A501, sbti!L:L,sbti!O:O, "")="s","T",
IF(_xlfn.XLOOKUP(A501, sbti!L:L, sbti!O:O, "")="c","C",""))</f>
        <v/>
      </c>
      <c r="M501" t="str">
        <f>IF(L501="T",_xlfn.XLOOKUP(A501,sbti!L:L,sbti!P:P,""),
IF(L501="C",_xlfn.XLOOKUP(A501,sbti!L:L,sbti!Q:Q,""),
""))</f>
        <v/>
      </c>
      <c r="N501" t="str">
        <f>IF(_xlfn.XLOOKUP(A501, sbti!R:R,sbti!S:S, "")="T","T",
IF(_xlfn.XLOOKUP(A501, sbti!R:R, sbti!S:S, "")="C","C",""))</f>
        <v/>
      </c>
      <c r="O501" t="str">
        <f>IF(OR(N501="T", N501="C"),
    _xlfn.XLOOKUP(A501, sbti!R:R,sbti!T:T),
    ""
)</f>
        <v/>
      </c>
      <c r="P501" t="str">
        <f>IFERROR(
    IF(INDEX(sbti!U:U, MATCH(A501, sbti!R:R, 0))&lt;&gt;"", "T",
        IF(INDEX(sbti!V:V, MATCH(A501, sbti!R:R, 0))&lt;&gt;"", "C", "")
    ),
"")</f>
        <v/>
      </c>
      <c r="Q501" t="str">
        <f>IFERROR(
    IF(INDEX(sbti!U:U, MATCH(A501, sbti!R:R, 0))&lt;&gt;"",
       INDEX(sbti!U:U, MATCH(A501, sbti!R:R, 0)),
       IF(INDEX(sbti!V:V, MATCH(A501, sbti!R:R, 0))&lt;&gt;"",
          INDEX(sbti!V:V, MATCH(A501, sbti!R:R, 0)),
          "")
    ),
"")</f>
        <v/>
      </c>
      <c r="R501" t="str">
        <f>IF(_xlfn.XLOOKUP(A501, sbti!W:W,sbti!X:X, "")="T","T",
IF(_xlfn.XLOOKUP(A501, sbti!W:W, sbti!X:X, "")="C","C",""))</f>
        <v/>
      </c>
      <c r="S501" t="str">
        <f>IF(R501="T",_xlfn.XLOOKUP(A501,sbti!W:W,sbti!Y:Y,""),
IF(R501="C",_xlfn.XLOOKUP(A501,sbti!W:W,sbti!Z:Z,""),
""))</f>
        <v/>
      </c>
    </row>
    <row r="502" spans="1:19">
      <c r="A502" t="str">
        <v>3M</v>
      </c>
      <c r="B502" t="str">
        <f>IF(_xlfn.XLOOKUP(A502, sbti!A:A,sbti!B:B, "")="Targets Set","T",
IF(_xlfn.XLOOKUP(A502, sbti!A:A, sbti!B:B, "")="Committed","C",""))</f>
        <v/>
      </c>
      <c r="C502" t="str">
        <f>IF(OR(B502="T", B502="C"),
    _xlfn.XLOOKUP(A502, sbti!A:A, sbti!C:C, ""),
    ""
)</f>
        <v/>
      </c>
      <c r="D502" t="str">
        <f>IF(_xlfn.XLOOKUP(A502, sbti!A:A,sbti!D:D, "")="Targets Set","T",
IF(_xlfn.XLOOKUP(A502, sbti!A:A, sbti!D:D, "")="Committed","C",""))</f>
        <v/>
      </c>
      <c r="E502" t="str">
        <f>IF(OR(D502="T", D502="C"),
    _xlfn.XLOOKUP(A502, sbti!A:A, sbti!E:E, ""),
    ""
)</f>
        <v/>
      </c>
      <c r="F502" t="str">
        <f>IF(_xlfn.XLOOKUP(A502, sbti!F:F, sbti!G:G, "")="Targets Set","T",
IF(_xlfn.XLOOKUP(A502, sbti!F:F, sbti!G:G, "")="Committed","C",""))</f>
        <v>C</v>
      </c>
      <c r="G502">
        <f>IF(OR('sbti evolution '!F502="T", 'sbti evolution '!F502="C"),
    _xlfn.XLOOKUP('sbti evolution '!A502, sbti!F:F, sbti!H:H, ""),
    ""
)</f>
        <v>2030</v>
      </c>
      <c r="H502" t="str">
        <f>IFERROR(
    IF(INDEX(sbti!J:J, MATCH(A502, sbti!F:F, 0))&lt;&gt;"", "T",
        IF(INDEX(sbti!K:K, MATCH(A502, sbti!F:F, 0))&lt;&gt;"", "C", "")
    ),
"")</f>
        <v>C</v>
      </c>
      <c r="I502">
        <f>IFERROR(
    IF(INDEX(sbti!J:J, MATCH(A502, sbti!F:F, 0))&lt;&gt;"", INDEX(sbti!J:J, MATCH(A502, sbti!F:F, 0)),
        IF(INDEX(sbti!K:K, MATCH(A502, sbti!F:F, 0))&lt;&gt;"", INDEX(sbti!K:K, MATCH(A502, sbti!F:F, 0)), "")
    ),
"")</f>
        <v>2023</v>
      </c>
      <c r="J502" t="str">
        <f>IF(_xlfn.XLOOKUP(A502, sbti!L:L,sbti!M:M, "")="T","T",
IF(_xlfn.XLOOKUP(A502, sbti!L:L, sbti!M:M, "")="C","C",""))</f>
        <v/>
      </c>
      <c r="K502" t="str">
        <f>IF(OR(J502="T", J502="C"),
    _xlfn.XLOOKUP(A502, sbti!L:L,sbti!N:N),
    ""
)</f>
        <v/>
      </c>
      <c r="L502" t="str">
        <f>IF(_xlfn.XLOOKUP(A502, sbti!L:L,sbti!O:O, "")="s","T",
IF(_xlfn.XLOOKUP(A502, sbti!L:L, sbti!O:O, "")="c","C",""))</f>
        <v/>
      </c>
      <c r="M502" t="str">
        <f>IF(L502="T",_xlfn.XLOOKUP(A502,sbti!L:L,sbti!P:P,""),
IF(L502="C",_xlfn.XLOOKUP(A502,sbti!L:L,sbti!Q:Q,""),
""))</f>
        <v/>
      </c>
      <c r="N502" t="str">
        <f>IF(_xlfn.XLOOKUP(A502, sbti!R:R,sbti!S:S, "")="T","T",
IF(_xlfn.XLOOKUP(A502, sbti!R:R, sbti!S:S, "")="C","C",""))</f>
        <v/>
      </c>
      <c r="O502" t="str">
        <f>IF(OR(N502="T", N502="C"),
    _xlfn.XLOOKUP(A502, sbti!R:R,sbti!T:T),
    ""
)</f>
        <v/>
      </c>
      <c r="P502" t="str">
        <f>IFERROR(
    IF(INDEX(sbti!U:U, MATCH(A502, sbti!R:R, 0))&lt;&gt;"", "T",
        IF(INDEX(sbti!V:V, MATCH(A502, sbti!R:R, 0))&lt;&gt;"", "C", "")
    ),
"")</f>
        <v>C</v>
      </c>
      <c r="Q502">
        <f>IFERROR(
    IF(INDEX(sbti!U:U, MATCH(A502, sbti!R:R, 0))&lt;&gt;"",
       INDEX(sbti!U:U, MATCH(A502, sbti!R:R, 0)),
       IF(INDEX(sbti!V:V, MATCH(A502, sbti!R:R, 0))&lt;&gt;"",
          INDEX(sbti!V:V, MATCH(A502, sbti!R:R, 0)),
          "")
    ),
"")</f>
        <v>2040</v>
      </c>
      <c r="R502" t="str">
        <f>IF(_xlfn.XLOOKUP(A502, sbti!W:W,sbti!X:X, "")="T","T",
IF(_xlfn.XLOOKUP(A502, sbti!W:W, sbti!X:X, "")="C","C",""))</f>
        <v/>
      </c>
      <c r="S502" t="str">
        <f>IF(R502="T",_xlfn.XLOOKUP(A502,sbti!W:W,sbti!Y:Y,""),
IF(R502="C",_xlfn.XLOOKUP(A502,sbti!W:W,sbti!Z:Z,""),
""))</f>
        <v/>
      </c>
    </row>
    <row r="503" spans="1:19">
      <c r="A503" t="str">
        <v>AIG</v>
      </c>
      <c r="B503" t="str">
        <f>IF(_xlfn.XLOOKUP(A503, sbti!A:A,sbti!B:B, "")="Targets Set","T",
IF(_xlfn.XLOOKUP(A503, sbti!A:A, sbti!B:B, "")="Committed","C",""))</f>
        <v/>
      </c>
      <c r="C503" t="str">
        <f>IF(OR(B503="T", B503="C"),
    _xlfn.XLOOKUP(A503, sbti!A:A, sbti!C:C, ""),
    ""
)</f>
        <v/>
      </c>
      <c r="D503" t="str">
        <f>IF(_xlfn.XLOOKUP(A503, sbti!A:A,sbti!D:D, "")="Targets Set","T",
IF(_xlfn.XLOOKUP(A503, sbti!A:A, sbti!D:D, "")="Committed","C",""))</f>
        <v/>
      </c>
      <c r="E503" t="str">
        <f>IF(OR(D503="T", D503="C"),
    _xlfn.XLOOKUP(A503, sbti!A:A, sbti!E:E, ""),
    ""
)</f>
        <v/>
      </c>
      <c r="F503" t="str">
        <f>IF(_xlfn.XLOOKUP(A503, sbti!F:F, sbti!G:G, "")="Targets Set","T",
IF(_xlfn.XLOOKUP(A503, sbti!F:F, sbti!G:G, "")="Committed","C",""))</f>
        <v/>
      </c>
      <c r="G503" t="str">
        <f>IF(OR('sbti evolution '!F503="T", 'sbti evolution '!F503="C"),
    _xlfn.XLOOKUP('sbti evolution '!A503, sbti!F:F, sbti!H:H, ""),
    ""
)</f>
        <v/>
      </c>
      <c r="H503" t="str">
        <f>IFERROR(
    IF(INDEX(sbti!J:J, MATCH(A503, sbti!F:F, 0))&lt;&gt;"", "T",
        IF(INDEX(sbti!K:K, MATCH(A503, sbti!F:F, 0))&lt;&gt;"", "C", "")
    ),
"")</f>
        <v/>
      </c>
      <c r="I503" t="str">
        <f>IFERROR(
    IF(INDEX(sbti!J:J, MATCH(A503, sbti!F:F, 0))&lt;&gt;"", INDEX(sbti!J:J, MATCH(A503, sbti!F:F, 0)),
        IF(INDEX(sbti!K:K, MATCH(A503, sbti!F:F, 0))&lt;&gt;"", INDEX(sbti!K:K, MATCH(A503, sbti!F:F, 0)), "")
    ),
"")</f>
        <v/>
      </c>
      <c r="J503" t="str">
        <f>IF(_xlfn.XLOOKUP(A503, sbti!L:L,sbti!M:M, "")="T","T",
IF(_xlfn.XLOOKUP(A503, sbti!L:L, sbti!M:M, "")="C","C",""))</f>
        <v/>
      </c>
      <c r="K503" t="str">
        <f>IF(OR(J503="T", J503="C"),
    _xlfn.XLOOKUP(A503, sbti!L:L,sbti!N:N),
    ""
)</f>
        <v/>
      </c>
      <c r="L503" t="str">
        <f>IF(_xlfn.XLOOKUP(A503, sbti!L:L,sbti!O:O, "")="s","T",
IF(_xlfn.XLOOKUP(A503, sbti!L:L, sbti!O:O, "")="c","C",""))</f>
        <v/>
      </c>
      <c r="M503" t="str">
        <f>IF(L503="T",_xlfn.XLOOKUP(A503,sbti!L:L,sbti!P:P,""),
IF(L503="C",_xlfn.XLOOKUP(A503,sbti!L:L,sbti!Q:Q,""),
""))</f>
        <v/>
      </c>
      <c r="N503" t="str">
        <f>IF(_xlfn.XLOOKUP(A503, sbti!R:R,sbti!S:S, "")="T","T",
IF(_xlfn.XLOOKUP(A503, sbti!R:R, sbti!S:S, "")="C","C",""))</f>
        <v/>
      </c>
      <c r="O503" t="str">
        <f>IF(OR(N503="T", N503="C"),
    _xlfn.XLOOKUP(A503, sbti!R:R,sbti!T:T),
    ""
)</f>
        <v/>
      </c>
      <c r="P503" t="str">
        <f>IFERROR(
    IF(INDEX(sbti!U:U, MATCH(A503, sbti!R:R, 0))&lt;&gt;"", "T",
        IF(INDEX(sbti!V:V, MATCH(A503, sbti!R:R, 0))&lt;&gt;"", "C", "")
    ),
"")</f>
        <v/>
      </c>
      <c r="Q503" t="str">
        <f>IFERROR(
    IF(INDEX(sbti!U:U, MATCH(A503, sbti!R:R, 0))&lt;&gt;"",
       INDEX(sbti!U:U, MATCH(A503, sbti!R:R, 0)),
       IF(INDEX(sbti!V:V, MATCH(A503, sbti!R:R, 0))&lt;&gt;"",
          INDEX(sbti!V:V, MATCH(A503, sbti!R:R, 0)),
          "")
    ),
"")</f>
        <v/>
      </c>
      <c r="R503" t="str">
        <f>IF(_xlfn.XLOOKUP(A503, sbti!W:W,sbti!X:X, "")="T","T",
IF(_xlfn.XLOOKUP(A503, sbti!W:W, sbti!X:X, "")="C","C",""))</f>
        <v/>
      </c>
      <c r="S503" t="str">
        <f>IF(R503="T",_xlfn.XLOOKUP(A503,sbti!W:W,sbti!Y:Y,""),
IF(R503="C",_xlfn.XLOOKUP(A503,sbti!W:W,sbti!Z:Z,""),
""))</f>
        <v/>
      </c>
    </row>
    <row r="504" spans="1:19">
      <c r="A504" t="str">
        <v>Aisin</v>
      </c>
      <c r="B504" t="str">
        <f>IF(_xlfn.XLOOKUP(A504, sbti!A:A,sbti!B:B, "")="Targets Set","T",
IF(_xlfn.XLOOKUP(A504, sbti!A:A, sbti!B:B, "")="Committed","C",""))</f>
        <v/>
      </c>
      <c r="C504" t="str">
        <f>IF(OR(B504="T", B504="C"),
    _xlfn.XLOOKUP(A504, sbti!A:A, sbti!C:C, ""),
    ""
)</f>
        <v/>
      </c>
      <c r="D504" t="str">
        <f>IF(_xlfn.XLOOKUP(A504, sbti!A:A,sbti!D:D, "")="Targets Set","T",
IF(_xlfn.XLOOKUP(A504, sbti!A:A, sbti!D:D, "")="Committed","C",""))</f>
        <v/>
      </c>
      <c r="E504" t="str">
        <f>IF(OR(D504="T", D504="C"),
    _xlfn.XLOOKUP(A504, sbti!A:A, sbti!E:E, ""),
    ""
)</f>
        <v/>
      </c>
      <c r="F504" t="str">
        <f>IF(_xlfn.XLOOKUP(A504, sbti!F:F, sbti!G:G, "")="Targets Set","T",
IF(_xlfn.XLOOKUP(A504, sbti!F:F, sbti!G:G, "")="Committed","C",""))</f>
        <v>T</v>
      </c>
      <c r="G504">
        <f>IF(OR('sbti evolution '!F504="T", 'sbti evolution '!F504="C"),
    _xlfn.XLOOKUP('sbti evolution '!A504, sbti!F:F, sbti!H:H, ""),
    ""
)</f>
        <v>2031</v>
      </c>
      <c r="H504" t="str">
        <f>IFERROR(
    IF(INDEX(sbti!J:J, MATCH(A504, sbti!F:F, 0))&lt;&gt;"", "T",
        IF(INDEX(sbti!K:K, MATCH(A504, sbti!F:F, 0))&lt;&gt;"", "C", "")
    ),
"")</f>
        <v>C</v>
      </c>
      <c r="I504">
        <f>IFERROR(
    IF(INDEX(sbti!J:J, MATCH(A504, sbti!F:F, 0))&lt;&gt;"", INDEX(sbti!J:J, MATCH(A504, sbti!F:F, 0)),
        IF(INDEX(sbti!K:K, MATCH(A504, sbti!F:F, 0))&lt;&gt;"", INDEX(sbti!K:K, MATCH(A504, sbti!F:F, 0)), "")
    ),
"")</f>
        <v>2023</v>
      </c>
      <c r="J504" t="str">
        <f>IF(_xlfn.XLOOKUP(A504, sbti!L:L,sbti!M:M, "")="T","T",
IF(_xlfn.XLOOKUP(A504, sbti!L:L, sbti!M:M, "")="C","C",""))</f>
        <v>C</v>
      </c>
      <c r="K504">
        <f>IF(OR(J504="T", J504="C"),
    _xlfn.XLOOKUP(A504, sbti!L:L,sbti!N:N),
    ""
)</f>
        <v>2030</v>
      </c>
      <c r="L504" t="str">
        <f>IF(_xlfn.XLOOKUP(A504, sbti!L:L,sbti!O:O, "")="s","T",
IF(_xlfn.XLOOKUP(A504, sbti!L:L, sbti!O:O, "")="c","C",""))</f>
        <v/>
      </c>
      <c r="M504" t="str">
        <f>IF(L504="T",_xlfn.XLOOKUP(A504,sbti!L:L,sbti!P:P,""),
IF(L504="C",_xlfn.XLOOKUP(A504,sbti!L:L,sbti!Q:Q,""),
""))</f>
        <v/>
      </c>
      <c r="N504" t="str">
        <f>IF(_xlfn.XLOOKUP(A504, sbti!R:R,sbti!S:S, "")="T","T",
IF(_xlfn.XLOOKUP(A504, sbti!R:R, sbti!S:S, "")="C","C",""))</f>
        <v/>
      </c>
      <c r="O504" t="str">
        <f>IF(OR(N504="T", N504="C"),
    _xlfn.XLOOKUP(A504, sbti!R:R,sbti!T:T),
    ""
)</f>
        <v/>
      </c>
      <c r="P504" t="str">
        <f>IFERROR(
    IF(INDEX(sbti!U:U, MATCH(A504, sbti!R:R, 0))&lt;&gt;"", "T",
        IF(INDEX(sbti!V:V, MATCH(A504, sbti!R:R, 0))&lt;&gt;"", "C", "")
    ),
"")</f>
        <v/>
      </c>
      <c r="Q504" t="str">
        <f>IFERROR(
    IF(INDEX(sbti!U:U, MATCH(A504, sbti!R:R, 0))&lt;&gt;"",
       INDEX(sbti!U:U, MATCH(A504, sbti!R:R, 0)),
       IF(INDEX(sbti!V:V, MATCH(A504, sbti!R:R, 0))&lt;&gt;"",
          INDEX(sbti!V:V, MATCH(A504, sbti!R:R, 0)),
          "")
    ),
"")</f>
        <v/>
      </c>
      <c r="R504" t="str">
        <f>IF(_xlfn.XLOOKUP(A504, sbti!W:W,sbti!X:X, "")="T","T",
IF(_xlfn.XLOOKUP(A504, sbti!W:W, sbti!X:X, "")="C","C",""))</f>
        <v/>
      </c>
      <c r="S504" t="str">
        <f>IF(R504="T",_xlfn.XLOOKUP(A504,sbti!W:W,sbti!Y:Y,""),
IF(R504="C",_xlfn.XLOOKUP(A504,sbti!W:W,sbti!Z:Z,""),
""))</f>
        <v/>
      </c>
    </row>
    <row r="505" spans="1:19">
      <c r="A505" t="str">
        <v>Apollo Global Management</v>
      </c>
      <c r="B505" t="str">
        <f>IF(_xlfn.XLOOKUP(A505, sbti!A:A,sbti!B:B, "")="Targets Set","T",
IF(_xlfn.XLOOKUP(A505, sbti!A:A, sbti!B:B, "")="Committed","C",""))</f>
        <v/>
      </c>
      <c r="C505" t="str">
        <f>IF(OR(B505="T", B505="C"),
    _xlfn.XLOOKUP(A505, sbti!A:A, sbti!C:C, ""),
    ""
)</f>
        <v/>
      </c>
      <c r="D505" t="str">
        <f>IF(_xlfn.XLOOKUP(A505, sbti!A:A,sbti!D:D, "")="Targets Set","T",
IF(_xlfn.XLOOKUP(A505, sbti!A:A, sbti!D:D, "")="Committed","C",""))</f>
        <v/>
      </c>
      <c r="E505" t="str">
        <f>IF(OR(D505="T", D505="C"),
    _xlfn.XLOOKUP(A505, sbti!A:A, sbti!E:E, ""),
    ""
)</f>
        <v/>
      </c>
      <c r="F505" t="str">
        <f>IF(_xlfn.XLOOKUP(A505, sbti!F:F, sbti!G:G, "")="Targets Set","T",
IF(_xlfn.XLOOKUP(A505, sbti!F:F, sbti!G:G, "")="Committed","C",""))</f>
        <v/>
      </c>
      <c r="G505" t="str">
        <f>IF(OR('sbti evolution '!F505="T", 'sbti evolution '!F505="C"),
    _xlfn.XLOOKUP('sbti evolution '!A505, sbti!F:F, sbti!H:H, ""),
    ""
)</f>
        <v/>
      </c>
      <c r="H505" t="str">
        <f>IFERROR(
    IF(INDEX(sbti!J:J, MATCH(A505, sbti!F:F, 0))&lt;&gt;"", "T",
        IF(INDEX(sbti!K:K, MATCH(A505, sbti!F:F, 0))&lt;&gt;"", "C", "")
    ),
"")</f>
        <v/>
      </c>
      <c r="I505" t="str">
        <f>IFERROR(
    IF(INDEX(sbti!J:J, MATCH(A505, sbti!F:F, 0))&lt;&gt;"", INDEX(sbti!J:J, MATCH(A505, sbti!F:F, 0)),
        IF(INDEX(sbti!K:K, MATCH(A505, sbti!F:F, 0))&lt;&gt;"", INDEX(sbti!K:K, MATCH(A505, sbti!F:F, 0)), "")
    ),
"")</f>
        <v/>
      </c>
      <c r="J505" t="str">
        <f>IF(_xlfn.XLOOKUP(A505, sbti!L:L,sbti!M:M, "")="T","T",
IF(_xlfn.XLOOKUP(A505, sbti!L:L, sbti!M:M, "")="C","C",""))</f>
        <v/>
      </c>
      <c r="K505" t="str">
        <f>IF(OR(J505="T", J505="C"),
    _xlfn.XLOOKUP(A505, sbti!L:L,sbti!N:N),
    ""
)</f>
        <v/>
      </c>
      <c r="L505" t="str">
        <f>IF(_xlfn.XLOOKUP(A505, sbti!L:L,sbti!O:O, "")="s","T",
IF(_xlfn.XLOOKUP(A505, sbti!L:L, sbti!O:O, "")="c","C",""))</f>
        <v/>
      </c>
      <c r="M505" t="str">
        <f>IF(L505="T",_xlfn.XLOOKUP(A505,sbti!L:L,sbti!P:P,""),
IF(L505="C",_xlfn.XLOOKUP(A505,sbti!L:L,sbti!Q:Q,""),
""))</f>
        <v/>
      </c>
      <c r="N505" t="str">
        <f>IF(_xlfn.XLOOKUP(A505, sbti!R:R,sbti!S:S, "")="T","T",
IF(_xlfn.XLOOKUP(A505, sbti!R:R, sbti!S:S, "")="C","C",""))</f>
        <v/>
      </c>
      <c r="O505" t="str">
        <f>IF(OR(N505="T", N505="C"),
    _xlfn.XLOOKUP(A505, sbti!R:R,sbti!T:T),
    ""
)</f>
        <v/>
      </c>
      <c r="P505" t="str">
        <f>IFERROR(
    IF(INDEX(sbti!U:U, MATCH(A505, sbti!R:R, 0))&lt;&gt;"", "T",
        IF(INDEX(sbti!V:V, MATCH(A505, sbti!R:R, 0))&lt;&gt;"", "C", "")
    ),
"")</f>
        <v/>
      </c>
      <c r="Q505" t="str">
        <f>IFERROR(
    IF(INDEX(sbti!U:U, MATCH(A505, sbti!R:R, 0))&lt;&gt;"",
       INDEX(sbti!U:U, MATCH(A505, sbti!R:R, 0)),
       IF(INDEX(sbti!V:V, MATCH(A505, sbti!R:R, 0))&lt;&gt;"",
          INDEX(sbti!V:V, MATCH(A505, sbti!R:R, 0)),
          "")
    ),
"")</f>
        <v/>
      </c>
      <c r="R505" t="str">
        <f>IF(_xlfn.XLOOKUP(A505, sbti!W:W,sbti!X:X, "")="T","T",
IF(_xlfn.XLOOKUP(A505, sbti!W:W, sbti!X:X, "")="C","C",""))</f>
        <v/>
      </c>
      <c r="S505" t="str">
        <f>IF(R505="T",_xlfn.XLOOKUP(A505,sbti!W:W,sbti!Y:Y,""),
IF(R505="C",_xlfn.XLOOKUP(A505,sbti!W:W,sbti!Z:Z,""),
""))</f>
        <v/>
      </c>
    </row>
    <row r="506" spans="1:19">
      <c r="A506" t="str">
        <v>Arrow Electronics</v>
      </c>
      <c r="B506" t="str">
        <f>IF(_xlfn.XLOOKUP(A506, sbti!A:A,sbti!B:B, "")="Targets Set","T",
IF(_xlfn.XLOOKUP(A506, sbti!A:A, sbti!B:B, "")="Committed","C",""))</f>
        <v/>
      </c>
      <c r="C506" t="str">
        <f>IF(OR(B506="T", B506="C"),
    _xlfn.XLOOKUP(A506, sbti!A:A, sbti!C:C, ""),
    ""
)</f>
        <v/>
      </c>
      <c r="D506" t="str">
        <f>IF(_xlfn.XLOOKUP(A506, sbti!A:A,sbti!D:D, "")="Targets Set","T",
IF(_xlfn.XLOOKUP(A506, sbti!A:A, sbti!D:D, "")="Committed","C",""))</f>
        <v/>
      </c>
      <c r="E506" t="str">
        <f>IF(OR(D506="T", D506="C"),
    _xlfn.XLOOKUP(A506, sbti!A:A, sbti!E:E, ""),
    ""
)</f>
        <v/>
      </c>
      <c r="F506" t="str">
        <f>IF(_xlfn.XLOOKUP(A506, sbti!F:F, sbti!G:G, "")="Targets Set","T",
IF(_xlfn.XLOOKUP(A506, sbti!F:F, sbti!G:G, "")="Committed","C",""))</f>
        <v>C</v>
      </c>
      <c r="G506">
        <f>IF(OR('sbti evolution '!F506="T", 'sbti evolution '!F506="C"),
    _xlfn.XLOOKUP('sbti evolution '!A506, sbti!F:F, sbti!H:H, ""),
    ""
)</f>
        <v>2030</v>
      </c>
      <c r="H506" t="str">
        <f>IFERROR(
    IF(INDEX(sbti!J:J, MATCH(A506, sbti!F:F, 0))&lt;&gt;"", "T",
        IF(INDEX(sbti!K:K, MATCH(A506, sbti!F:F, 0))&lt;&gt;"", "C", "")
    ),
"")</f>
        <v>C</v>
      </c>
      <c r="I506">
        <f>IFERROR(
    IF(INDEX(sbti!J:J, MATCH(A506, sbti!F:F, 0))&lt;&gt;"", INDEX(sbti!J:J, MATCH(A506, sbti!F:F, 0)),
        IF(INDEX(sbti!K:K, MATCH(A506, sbti!F:F, 0))&lt;&gt;"", INDEX(sbti!K:K, MATCH(A506, sbti!F:F, 0)), "")
    ),
"")</f>
        <v>2023</v>
      </c>
      <c r="J506" t="str">
        <f>IF(_xlfn.XLOOKUP(A506, sbti!L:L,sbti!M:M, "")="T","T",
IF(_xlfn.XLOOKUP(A506, sbti!L:L, sbti!M:M, "")="C","C",""))</f>
        <v/>
      </c>
      <c r="K506" t="str">
        <f>IF(OR(J506="T", J506="C"),
    _xlfn.XLOOKUP(A506, sbti!L:L,sbti!N:N),
    ""
)</f>
        <v/>
      </c>
      <c r="L506" t="str">
        <f>IF(_xlfn.XLOOKUP(A506, sbti!L:L,sbti!O:O, "")="s","T",
IF(_xlfn.XLOOKUP(A506, sbti!L:L, sbti!O:O, "")="c","C",""))</f>
        <v/>
      </c>
      <c r="M506" t="str">
        <f>IF(L506="T",_xlfn.XLOOKUP(A506,sbti!L:L,sbti!P:P,""),
IF(L506="C",_xlfn.XLOOKUP(A506,sbti!L:L,sbti!Q:Q,""),
""))</f>
        <v/>
      </c>
      <c r="N506" t="str">
        <f>IF(_xlfn.XLOOKUP(A506, sbti!R:R,sbti!S:S, "")="T","T",
IF(_xlfn.XLOOKUP(A506, sbti!R:R, sbti!S:S, "")="C","C",""))</f>
        <v/>
      </c>
      <c r="O506" t="str">
        <f>IF(OR(N506="T", N506="C"),
    _xlfn.XLOOKUP(A506, sbti!R:R,sbti!T:T),
    ""
)</f>
        <v/>
      </c>
      <c r="P506" t="str">
        <f>IFERROR(
    IF(INDEX(sbti!U:U, MATCH(A506, sbti!R:R, 0))&lt;&gt;"", "T",
        IF(INDEX(sbti!V:V, MATCH(A506, sbti!R:R, 0))&lt;&gt;"", "C", "")
    ),
"")</f>
        <v/>
      </c>
      <c r="Q506" t="str">
        <f>IFERROR(
    IF(INDEX(sbti!U:U, MATCH(A506, sbti!R:R, 0))&lt;&gt;"",
       INDEX(sbti!U:U, MATCH(A506, sbti!R:R, 0)),
       IF(INDEX(sbti!V:V, MATCH(A506, sbti!R:R, 0))&lt;&gt;"",
          INDEX(sbti!V:V, MATCH(A506, sbti!R:R, 0)),
          "")
    ),
"")</f>
        <v/>
      </c>
      <c r="R506" t="str">
        <f>IF(_xlfn.XLOOKUP(A506, sbti!W:W,sbti!X:X, "")="T","T",
IF(_xlfn.XLOOKUP(A506, sbti!W:W, sbti!X:X, "")="C","C",""))</f>
        <v/>
      </c>
      <c r="S506" t="str">
        <f>IF(R506="T",_xlfn.XLOOKUP(A506,sbti!W:W,sbti!Y:Y,""),
IF(R506="C",_xlfn.XLOOKUP(A506,sbti!W:W,sbti!Z:Z,""),
""))</f>
        <v/>
      </c>
    </row>
    <row r="507" spans="1:19">
      <c r="A507" t="str">
        <v>Aviation Industry Corp. of China</v>
      </c>
      <c r="B507" t="str">
        <f>IF(_xlfn.XLOOKUP(A507, sbti!A:A,sbti!B:B, "")="Targets Set","T",
IF(_xlfn.XLOOKUP(A507, sbti!A:A, sbti!B:B, "")="Committed","C",""))</f>
        <v/>
      </c>
      <c r="C507" t="str">
        <f>IF(OR(B507="T", B507="C"),
    _xlfn.XLOOKUP(A507, sbti!A:A, sbti!C:C, ""),
    ""
)</f>
        <v/>
      </c>
      <c r="D507" t="str">
        <f>IF(_xlfn.XLOOKUP(A507, sbti!A:A,sbti!D:D, "")="Targets Set","T",
IF(_xlfn.XLOOKUP(A507, sbti!A:A, sbti!D:D, "")="Committed","C",""))</f>
        <v/>
      </c>
      <c r="E507" t="str">
        <f>IF(OR(D507="T", D507="C"),
    _xlfn.XLOOKUP(A507, sbti!A:A, sbti!E:E, ""),
    ""
)</f>
        <v/>
      </c>
      <c r="F507" t="str">
        <f>IF(_xlfn.XLOOKUP(A507, sbti!F:F, sbti!G:G, "")="Targets Set","T",
IF(_xlfn.XLOOKUP(A507, sbti!F:F, sbti!G:G, "")="Committed","C",""))</f>
        <v/>
      </c>
      <c r="G507" t="str">
        <f>IF(OR('sbti evolution '!F507="T", 'sbti evolution '!F507="C"),
    _xlfn.XLOOKUP('sbti evolution '!A507, sbti!F:F, sbti!H:H, ""),
    ""
)</f>
        <v/>
      </c>
      <c r="H507" t="str">
        <f>IFERROR(
    IF(INDEX(sbti!J:J, MATCH(A507, sbti!F:F, 0))&lt;&gt;"", "T",
        IF(INDEX(sbti!K:K, MATCH(A507, sbti!F:F, 0))&lt;&gt;"", "C", "")
    ),
"")</f>
        <v/>
      </c>
      <c r="I507" t="str">
        <f>IFERROR(
    IF(INDEX(sbti!J:J, MATCH(A507, sbti!F:F, 0))&lt;&gt;"", INDEX(sbti!J:J, MATCH(A507, sbti!F:F, 0)),
        IF(INDEX(sbti!K:K, MATCH(A507, sbti!F:F, 0))&lt;&gt;"", INDEX(sbti!K:K, MATCH(A507, sbti!F:F, 0)), "")
    ),
"")</f>
        <v/>
      </c>
      <c r="J507" t="str">
        <f>IF(_xlfn.XLOOKUP(A507, sbti!L:L,sbti!M:M, "")="T","T",
IF(_xlfn.XLOOKUP(A507, sbti!L:L, sbti!M:M, "")="C","C",""))</f>
        <v/>
      </c>
      <c r="K507" t="str">
        <f>IF(OR(J507="T", J507="C"),
    _xlfn.XLOOKUP(A507, sbti!L:L,sbti!N:N),
    ""
)</f>
        <v/>
      </c>
      <c r="L507" t="str">
        <f>IF(_xlfn.XLOOKUP(A507, sbti!L:L,sbti!O:O, "")="s","T",
IF(_xlfn.XLOOKUP(A507, sbti!L:L, sbti!O:O, "")="c","C",""))</f>
        <v/>
      </c>
      <c r="M507" t="str">
        <f>IF(L507="T",_xlfn.XLOOKUP(A507,sbti!L:L,sbti!P:P,""),
IF(L507="C",_xlfn.XLOOKUP(A507,sbti!L:L,sbti!Q:Q,""),
""))</f>
        <v/>
      </c>
      <c r="N507" t="str">
        <f>IF(_xlfn.XLOOKUP(A507, sbti!R:R,sbti!S:S, "")="T","T",
IF(_xlfn.XLOOKUP(A507, sbti!R:R, sbti!S:S, "")="C","C",""))</f>
        <v/>
      </c>
      <c r="O507" t="str">
        <f>IF(OR(N507="T", N507="C"),
    _xlfn.XLOOKUP(A507, sbti!R:R,sbti!T:T),
    ""
)</f>
        <v/>
      </c>
      <c r="P507" t="str">
        <f>IFERROR(
    IF(INDEX(sbti!U:U, MATCH(A507, sbti!R:R, 0))&lt;&gt;"", "T",
        IF(INDEX(sbti!V:V, MATCH(A507, sbti!R:R, 0))&lt;&gt;"", "C", "")
    ),
"")</f>
        <v/>
      </c>
      <c r="Q507" t="str">
        <f>IFERROR(
    IF(INDEX(sbti!U:U, MATCH(A507, sbti!R:R, 0))&lt;&gt;"",
       INDEX(sbti!U:U, MATCH(A507, sbti!R:R, 0)),
       IF(INDEX(sbti!V:V, MATCH(A507, sbti!R:R, 0))&lt;&gt;"",
          INDEX(sbti!V:V, MATCH(A507, sbti!R:R, 0)),
          "")
    ),
"")</f>
        <v/>
      </c>
      <c r="R507" t="str">
        <f>IF(_xlfn.XLOOKUP(A507, sbti!W:W,sbti!X:X, "")="T","T",
IF(_xlfn.XLOOKUP(A507, sbti!W:W, sbti!X:X, "")="C","C",""))</f>
        <v/>
      </c>
      <c r="S507" t="str">
        <f>IF(R507="T",_xlfn.XLOOKUP(A507,sbti!W:W,sbti!Y:Y,""),
IF(R507="C",_xlfn.XLOOKUP(A507,sbti!W:W,sbti!Z:Z,""),
""))</f>
        <v/>
      </c>
    </row>
    <row r="508" spans="1:19">
      <c r="A508" t="str">
        <v>Bank of New York Mellon</v>
      </c>
      <c r="B508" t="str">
        <f>IF(_xlfn.XLOOKUP(A508, sbti!A:A,sbti!B:B, "")="Targets Set","T",
IF(_xlfn.XLOOKUP(A508, sbti!A:A, sbti!B:B, "")="Committed","C",""))</f>
        <v/>
      </c>
      <c r="C508" t="str">
        <f>IF(OR(B508="T", B508="C"),
    _xlfn.XLOOKUP(A508, sbti!A:A, sbti!C:C, ""),
    ""
)</f>
        <v/>
      </c>
      <c r="D508" t="str">
        <f>IF(_xlfn.XLOOKUP(A508, sbti!A:A,sbti!D:D, "")="Targets Set","T",
IF(_xlfn.XLOOKUP(A508, sbti!A:A, sbti!D:D, "")="Committed","C",""))</f>
        <v/>
      </c>
      <c r="E508" t="str">
        <f>IF(OR(D508="T", D508="C"),
    _xlfn.XLOOKUP(A508, sbti!A:A, sbti!E:E, ""),
    ""
)</f>
        <v/>
      </c>
      <c r="F508" t="str">
        <f>IF(_xlfn.XLOOKUP(A508, sbti!F:F, sbti!G:G, "")="Targets Set","T",
IF(_xlfn.XLOOKUP(A508, sbti!F:F, sbti!G:G, "")="Committed","C",""))</f>
        <v/>
      </c>
      <c r="G508" t="str">
        <f>IF(OR('sbti evolution '!F508="T", 'sbti evolution '!F508="C"),
    _xlfn.XLOOKUP('sbti evolution '!A508, sbti!F:F, sbti!H:H, ""),
    ""
)</f>
        <v/>
      </c>
      <c r="H508" t="str">
        <f>IFERROR(
    IF(INDEX(sbti!J:J, MATCH(A508, sbti!F:F, 0))&lt;&gt;"", "T",
        IF(INDEX(sbti!K:K, MATCH(A508, sbti!F:F, 0))&lt;&gt;"", "C", "")
    ),
"")</f>
        <v/>
      </c>
      <c r="I508" t="str">
        <f>IFERROR(
    IF(INDEX(sbti!J:J, MATCH(A508, sbti!F:F, 0))&lt;&gt;"", INDEX(sbti!J:J, MATCH(A508, sbti!F:F, 0)),
        IF(INDEX(sbti!K:K, MATCH(A508, sbti!F:F, 0))&lt;&gt;"", INDEX(sbti!K:K, MATCH(A508, sbti!F:F, 0)), "")
    ),
"")</f>
        <v/>
      </c>
      <c r="J508" t="str">
        <f>IF(_xlfn.XLOOKUP(A508, sbti!L:L,sbti!M:M, "")="T","T",
IF(_xlfn.XLOOKUP(A508, sbti!L:L, sbti!M:M, "")="C","C",""))</f>
        <v/>
      </c>
      <c r="K508" t="str">
        <f>IF(OR(J508="T", J508="C"),
    _xlfn.XLOOKUP(A508, sbti!L:L,sbti!N:N),
    ""
)</f>
        <v/>
      </c>
      <c r="L508" t="str">
        <f>IF(_xlfn.XLOOKUP(A508, sbti!L:L,sbti!O:O, "")="s","T",
IF(_xlfn.XLOOKUP(A508, sbti!L:L, sbti!O:O, "")="c","C",""))</f>
        <v/>
      </c>
      <c r="M508" t="str">
        <f>IF(L508="T",_xlfn.XLOOKUP(A508,sbti!L:L,sbti!P:P,""),
IF(L508="C",_xlfn.XLOOKUP(A508,sbti!L:L,sbti!Q:Q,""),
""))</f>
        <v/>
      </c>
      <c r="N508" t="str">
        <f>IF(_xlfn.XLOOKUP(A508, sbti!R:R,sbti!S:S, "")="T","T",
IF(_xlfn.XLOOKUP(A508, sbti!R:R, sbti!S:S, "")="C","C",""))</f>
        <v/>
      </c>
      <c r="O508" t="str">
        <f>IF(OR(N508="T", N508="C"),
    _xlfn.XLOOKUP(A508, sbti!R:R,sbti!T:T),
    ""
)</f>
        <v/>
      </c>
      <c r="P508" t="str">
        <f>IFERROR(
    IF(INDEX(sbti!U:U, MATCH(A508, sbti!R:R, 0))&lt;&gt;"", "T",
        IF(INDEX(sbti!V:V, MATCH(A508, sbti!R:R, 0))&lt;&gt;"", "C", "")
    ),
"")</f>
        <v/>
      </c>
      <c r="Q508" t="str">
        <f>IFERROR(
    IF(INDEX(sbti!U:U, MATCH(A508, sbti!R:R, 0))&lt;&gt;"",
       INDEX(sbti!U:U, MATCH(A508, sbti!R:R, 0)),
       IF(INDEX(sbti!V:V, MATCH(A508, sbti!R:R, 0))&lt;&gt;"",
          INDEX(sbti!V:V, MATCH(A508, sbti!R:R, 0)),
          "")
    ),
"")</f>
        <v/>
      </c>
      <c r="R508" t="str">
        <f>IF(_xlfn.XLOOKUP(A508, sbti!W:W,sbti!X:X, "")="T","T",
IF(_xlfn.XLOOKUP(A508, sbti!W:W, sbti!X:X, "")="C","C",""))</f>
        <v/>
      </c>
      <c r="S508" t="str">
        <f>IF(R508="T",_xlfn.XLOOKUP(A508,sbti!W:W,sbti!Y:Y,""),
IF(R508="C",_xlfn.XLOOKUP(A508,sbti!W:W,sbti!Z:Z,""),
""))</f>
        <v/>
      </c>
    </row>
    <row r="509" spans="1:19">
      <c r="A509" t="str">
        <v>Caixa Economica Federal</v>
      </c>
      <c r="B509" t="str">
        <f>IF(_xlfn.XLOOKUP(A509, sbti!A:A,sbti!B:B, "")="Targets Set","T",
IF(_xlfn.XLOOKUP(A509, sbti!A:A, sbti!B:B, "")="Committed","C",""))</f>
        <v/>
      </c>
      <c r="C509" t="str">
        <f>IF(OR(B509="T", B509="C"),
    _xlfn.XLOOKUP(A509, sbti!A:A, sbti!C:C, ""),
    ""
)</f>
        <v/>
      </c>
      <c r="D509" t="str">
        <f>IF(_xlfn.XLOOKUP(A509, sbti!A:A,sbti!D:D, "")="Targets Set","T",
IF(_xlfn.XLOOKUP(A509, sbti!A:A, sbti!D:D, "")="Committed","C",""))</f>
        <v/>
      </c>
      <c r="E509" t="str">
        <f>IF(OR(D509="T", D509="C"),
    _xlfn.XLOOKUP(A509, sbti!A:A, sbti!E:E, ""),
    ""
)</f>
        <v/>
      </c>
      <c r="F509" t="str">
        <f>IF(_xlfn.XLOOKUP(A509, sbti!F:F, sbti!G:G, "")="Targets Set","T",
IF(_xlfn.XLOOKUP(A509, sbti!F:F, sbti!G:G, "")="Committed","C",""))</f>
        <v/>
      </c>
      <c r="G509" t="str">
        <f>IF(OR('sbti evolution '!F509="T", 'sbti evolution '!F509="C"),
    _xlfn.XLOOKUP('sbti evolution '!A509, sbti!F:F, sbti!H:H, ""),
    ""
)</f>
        <v/>
      </c>
      <c r="H509" t="str">
        <f>IFERROR(
    IF(INDEX(sbti!J:J, MATCH(A509, sbti!F:F, 0))&lt;&gt;"", "T",
        IF(INDEX(sbti!K:K, MATCH(A509, sbti!F:F, 0))&lt;&gt;"", "C", "")
    ),
"")</f>
        <v/>
      </c>
      <c r="I509" t="str">
        <f>IFERROR(
    IF(INDEX(sbti!J:J, MATCH(A509, sbti!F:F, 0))&lt;&gt;"", INDEX(sbti!J:J, MATCH(A509, sbti!F:F, 0)),
        IF(INDEX(sbti!K:K, MATCH(A509, sbti!F:F, 0))&lt;&gt;"", INDEX(sbti!K:K, MATCH(A509, sbti!F:F, 0)), "")
    ),
"")</f>
        <v/>
      </c>
      <c r="J509" t="str">
        <f>IF(_xlfn.XLOOKUP(A509, sbti!L:L,sbti!M:M, "")="T","T",
IF(_xlfn.XLOOKUP(A509, sbti!L:L, sbti!M:M, "")="C","C",""))</f>
        <v/>
      </c>
      <c r="K509" t="str">
        <f>IF(OR(J509="T", J509="C"),
    _xlfn.XLOOKUP(A509, sbti!L:L,sbti!N:N),
    ""
)</f>
        <v/>
      </c>
      <c r="L509" t="str">
        <f>IF(_xlfn.XLOOKUP(A509, sbti!L:L,sbti!O:O, "")="s","T",
IF(_xlfn.XLOOKUP(A509, sbti!L:L, sbti!O:O, "")="c","C",""))</f>
        <v/>
      </c>
      <c r="M509" t="str">
        <f>IF(L509="T",_xlfn.XLOOKUP(A509,sbti!L:L,sbti!P:P,""),
IF(L509="C",_xlfn.XLOOKUP(A509,sbti!L:L,sbti!Q:Q,""),
""))</f>
        <v/>
      </c>
      <c r="N509" t="str">
        <f>IF(_xlfn.XLOOKUP(A509, sbti!R:R,sbti!S:S, "")="T","T",
IF(_xlfn.XLOOKUP(A509, sbti!R:R, sbti!S:S, "")="C","C",""))</f>
        <v/>
      </c>
      <c r="O509" t="str">
        <f>IF(OR(N509="T", N509="C"),
    _xlfn.XLOOKUP(A509, sbti!R:R,sbti!T:T),
    ""
)</f>
        <v/>
      </c>
      <c r="P509" t="str">
        <f>IFERROR(
    IF(INDEX(sbti!U:U, MATCH(A509, sbti!R:R, 0))&lt;&gt;"", "T",
        IF(INDEX(sbti!V:V, MATCH(A509, sbti!R:R, 0))&lt;&gt;"", "C", "")
    ),
"")</f>
        <v/>
      </c>
      <c r="Q509" t="str">
        <f>IFERROR(
    IF(INDEX(sbti!U:U, MATCH(A509, sbti!R:R, 0))&lt;&gt;"",
       INDEX(sbti!U:U, MATCH(A509, sbti!R:R, 0)),
       IF(INDEX(sbti!V:V, MATCH(A509, sbti!R:R, 0))&lt;&gt;"",
          INDEX(sbti!V:V, MATCH(A509, sbti!R:R, 0)),
          "")
    ),
"")</f>
        <v/>
      </c>
      <c r="R509" t="str">
        <f>IF(_xlfn.XLOOKUP(A509, sbti!W:W,sbti!X:X, "")="T","T",
IF(_xlfn.XLOOKUP(A509, sbti!W:W, sbti!X:X, "")="C","C",""))</f>
        <v/>
      </c>
      <c r="S509" t="str">
        <f>IF(R509="T",_xlfn.XLOOKUP(A509,sbti!W:W,sbti!Y:Y,""),
IF(R509="C",_xlfn.XLOOKUP(A509,sbti!W:W,sbti!Z:Z,""),
""))</f>
        <v/>
      </c>
    </row>
    <row r="510" spans="1:19">
      <c r="A510" t="str">
        <v>Centrica</v>
      </c>
      <c r="B510" t="str">
        <f>IF(_xlfn.XLOOKUP(A510, sbti!A:A,sbti!B:B, "")="Targets Set","T",
IF(_xlfn.XLOOKUP(A510, sbti!A:A, sbti!B:B, "")="Committed","C",""))</f>
        <v/>
      </c>
      <c r="C510" t="str">
        <f>IF(OR(B510="T", B510="C"),
    _xlfn.XLOOKUP(A510, sbti!A:A, sbti!C:C, ""),
    ""
)</f>
        <v/>
      </c>
      <c r="D510" t="str">
        <f>IF(_xlfn.XLOOKUP(A510, sbti!A:A,sbti!D:D, "")="Targets Set","T",
IF(_xlfn.XLOOKUP(A510, sbti!A:A, sbti!D:D, "")="Committed","C",""))</f>
        <v/>
      </c>
      <c r="E510" t="str">
        <f>IF(OR(D510="T", D510="C"),
    _xlfn.XLOOKUP(A510, sbti!A:A, sbti!E:E, ""),
    ""
)</f>
        <v/>
      </c>
      <c r="F510" t="str">
        <f>IF(_xlfn.XLOOKUP(A510, sbti!F:F, sbti!G:G, "")="Targets Set","T",
IF(_xlfn.XLOOKUP(A510, sbti!F:F, sbti!G:G, "")="Committed","C",""))</f>
        <v/>
      </c>
      <c r="G510" t="str">
        <f>IF(OR('sbti evolution '!F510="T", 'sbti evolution '!F510="C"),
    _xlfn.XLOOKUP('sbti evolution '!A510, sbti!F:F, sbti!H:H, ""),
    ""
)</f>
        <v/>
      </c>
      <c r="H510" t="str">
        <f>IFERROR(
    IF(INDEX(sbti!J:J, MATCH(A510, sbti!F:F, 0))&lt;&gt;"", "T",
        IF(INDEX(sbti!K:K, MATCH(A510, sbti!F:F, 0))&lt;&gt;"", "C", "")
    ),
"")</f>
        <v/>
      </c>
      <c r="I510" t="str">
        <f>IFERROR(
    IF(INDEX(sbti!J:J, MATCH(A510, sbti!F:F, 0))&lt;&gt;"", INDEX(sbti!J:J, MATCH(A510, sbti!F:F, 0)),
        IF(INDEX(sbti!K:K, MATCH(A510, sbti!F:F, 0))&lt;&gt;"", INDEX(sbti!K:K, MATCH(A510, sbti!F:F, 0)), "")
    ),
"")</f>
        <v/>
      </c>
      <c r="J510" t="str">
        <f>IF(_xlfn.XLOOKUP(A510, sbti!L:L,sbti!M:M, "")="T","T",
IF(_xlfn.XLOOKUP(A510, sbti!L:L, sbti!M:M, "")="C","C",""))</f>
        <v/>
      </c>
      <c r="K510" t="str">
        <f>IF(OR(J510="T", J510="C"),
    _xlfn.XLOOKUP(A510, sbti!L:L,sbti!N:N),
    ""
)</f>
        <v/>
      </c>
      <c r="L510" t="str">
        <f>IF(_xlfn.XLOOKUP(A510, sbti!L:L,sbti!O:O, "")="s","T",
IF(_xlfn.XLOOKUP(A510, sbti!L:L, sbti!O:O, "")="c","C",""))</f>
        <v/>
      </c>
      <c r="M510" t="str">
        <f>IF(L510="T",_xlfn.XLOOKUP(A510,sbti!L:L,sbti!P:P,""),
IF(L510="C",_xlfn.XLOOKUP(A510,sbti!L:L,sbti!Q:Q,""),
""))</f>
        <v/>
      </c>
      <c r="N510" t="str">
        <f>IF(_xlfn.XLOOKUP(A510, sbti!R:R,sbti!S:S, "")="T","T",
IF(_xlfn.XLOOKUP(A510, sbti!R:R, sbti!S:S, "")="C","C",""))</f>
        <v/>
      </c>
      <c r="O510" t="str">
        <f>IF(OR(N510="T", N510="C"),
    _xlfn.XLOOKUP(A510, sbti!R:R,sbti!T:T),
    ""
)</f>
        <v/>
      </c>
      <c r="P510" t="str">
        <f>IFERROR(
    IF(INDEX(sbti!U:U, MATCH(A510, sbti!R:R, 0))&lt;&gt;"", "T",
        IF(INDEX(sbti!V:V, MATCH(A510, sbti!R:R, 0))&lt;&gt;"", "C", "")
    ),
"")</f>
        <v/>
      </c>
      <c r="Q510" t="str">
        <f>IFERROR(
    IF(INDEX(sbti!U:U, MATCH(A510, sbti!R:R, 0))&lt;&gt;"",
       INDEX(sbti!U:U, MATCH(A510, sbti!R:R, 0)),
       IF(INDEX(sbti!V:V, MATCH(A510, sbti!R:R, 0))&lt;&gt;"",
          INDEX(sbti!V:V, MATCH(A510, sbti!R:R, 0)),
          "")
    ),
"")</f>
        <v/>
      </c>
      <c r="R510" t="str">
        <f>IF(_xlfn.XLOOKUP(A510, sbti!W:W,sbti!X:X, "")="T","T",
IF(_xlfn.XLOOKUP(A510, sbti!W:W, sbti!X:X, "")="C","C",""))</f>
        <v/>
      </c>
      <c r="S510" t="str">
        <f>IF(R510="T",_xlfn.XLOOKUP(A510,sbti!W:W,sbti!Y:Y,""),
IF(R510="C",_xlfn.XLOOKUP(A510,sbti!W:W,sbti!Z:Z,""),
""))</f>
        <v/>
      </c>
    </row>
    <row r="511" spans="1:19">
      <c r="A511" t="str">
        <v>China Electronics Technology Group</v>
      </c>
      <c r="B511" t="str">
        <f>IF(_xlfn.XLOOKUP(A511, sbti!A:A,sbti!B:B, "")="Targets Set","T",
IF(_xlfn.XLOOKUP(A511, sbti!A:A, sbti!B:B, "")="Committed","C",""))</f>
        <v/>
      </c>
      <c r="C511" t="str">
        <f>IF(OR(B511="T", B511="C"),
    _xlfn.XLOOKUP(A511, sbti!A:A, sbti!C:C, ""),
    ""
)</f>
        <v/>
      </c>
      <c r="D511" t="str">
        <f>IF(_xlfn.XLOOKUP(A511, sbti!A:A,sbti!D:D, "")="Targets Set","T",
IF(_xlfn.XLOOKUP(A511, sbti!A:A, sbti!D:D, "")="Committed","C",""))</f>
        <v/>
      </c>
      <c r="E511" t="str">
        <f>IF(OR(D511="T", D511="C"),
    _xlfn.XLOOKUP(A511, sbti!A:A, sbti!E:E, ""),
    ""
)</f>
        <v/>
      </c>
      <c r="F511" t="str">
        <f>IF(_xlfn.XLOOKUP(A511, sbti!F:F, sbti!G:G, "")="Targets Set","T",
IF(_xlfn.XLOOKUP(A511, sbti!F:F, sbti!G:G, "")="Committed","C",""))</f>
        <v/>
      </c>
      <c r="G511" t="str">
        <f>IF(OR('sbti evolution '!F511="T", 'sbti evolution '!F511="C"),
    _xlfn.XLOOKUP('sbti evolution '!A511, sbti!F:F, sbti!H:H, ""),
    ""
)</f>
        <v/>
      </c>
      <c r="H511" t="str">
        <f>IFERROR(
    IF(INDEX(sbti!J:J, MATCH(A511, sbti!F:F, 0))&lt;&gt;"", "T",
        IF(INDEX(sbti!K:K, MATCH(A511, sbti!F:F, 0))&lt;&gt;"", "C", "")
    ),
"")</f>
        <v/>
      </c>
      <c r="I511" t="str">
        <f>IFERROR(
    IF(INDEX(sbti!J:J, MATCH(A511, sbti!F:F, 0))&lt;&gt;"", INDEX(sbti!J:J, MATCH(A511, sbti!F:F, 0)),
        IF(INDEX(sbti!K:K, MATCH(A511, sbti!F:F, 0))&lt;&gt;"", INDEX(sbti!K:K, MATCH(A511, sbti!F:F, 0)), "")
    ),
"")</f>
        <v/>
      </c>
      <c r="J511" t="str">
        <f>IF(_xlfn.XLOOKUP(A511, sbti!L:L,sbti!M:M, "")="T","T",
IF(_xlfn.XLOOKUP(A511, sbti!L:L, sbti!M:M, "")="C","C",""))</f>
        <v/>
      </c>
      <c r="K511" t="str">
        <f>IF(OR(J511="T", J511="C"),
    _xlfn.XLOOKUP(A511, sbti!L:L,sbti!N:N),
    ""
)</f>
        <v/>
      </c>
      <c r="L511" t="str">
        <f>IF(_xlfn.XLOOKUP(A511, sbti!L:L,sbti!O:O, "")="s","T",
IF(_xlfn.XLOOKUP(A511, sbti!L:L, sbti!O:O, "")="c","C",""))</f>
        <v/>
      </c>
      <c r="M511" t="str">
        <f>IF(L511="T",_xlfn.XLOOKUP(A511,sbti!L:L,sbti!P:P,""),
IF(L511="C",_xlfn.XLOOKUP(A511,sbti!L:L,sbti!Q:Q,""),
""))</f>
        <v/>
      </c>
      <c r="N511" t="str">
        <f>IF(_xlfn.XLOOKUP(A511, sbti!R:R,sbti!S:S, "")="T","T",
IF(_xlfn.XLOOKUP(A511, sbti!R:R, sbti!S:S, "")="C","C",""))</f>
        <v/>
      </c>
      <c r="O511" t="str">
        <f>IF(OR(N511="T", N511="C"),
    _xlfn.XLOOKUP(A511, sbti!R:R,sbti!T:T),
    ""
)</f>
        <v/>
      </c>
      <c r="P511" t="str">
        <f>IFERROR(
    IF(INDEX(sbti!U:U, MATCH(A511, sbti!R:R, 0))&lt;&gt;"", "T",
        IF(INDEX(sbti!V:V, MATCH(A511, sbti!R:R, 0))&lt;&gt;"", "C", "")
    ),
"")</f>
        <v/>
      </c>
      <c r="Q511" t="str">
        <f>IFERROR(
    IF(INDEX(sbti!U:U, MATCH(A511, sbti!R:R, 0))&lt;&gt;"",
       INDEX(sbti!U:U, MATCH(A511, sbti!R:R, 0)),
       IF(INDEX(sbti!V:V, MATCH(A511, sbti!R:R, 0))&lt;&gt;"",
          INDEX(sbti!V:V, MATCH(A511, sbti!R:R, 0)),
          "")
    ),
"")</f>
        <v/>
      </c>
      <c r="R511" t="str">
        <f>IF(_xlfn.XLOOKUP(A511, sbti!W:W,sbti!X:X, "")="T","T",
IF(_xlfn.XLOOKUP(A511, sbti!W:W, sbti!X:X, "")="C","C",""))</f>
        <v/>
      </c>
      <c r="S511" t="str">
        <f>IF(R511="T",_xlfn.XLOOKUP(A511,sbti!W:W,sbti!Y:Y,""),
IF(R511="C",_xlfn.XLOOKUP(A511,sbti!W:W,sbti!Z:Z,""),
""))</f>
        <v/>
      </c>
    </row>
    <row r="512" spans="1:19">
      <c r="A512" t="str">
        <v>China National Nuclear</v>
      </c>
      <c r="B512" t="str">
        <f>IF(_xlfn.XLOOKUP(A512, sbti!A:A,sbti!B:B, "")="Targets Set","T",
IF(_xlfn.XLOOKUP(A512, sbti!A:A, sbti!B:B, "")="Committed","C",""))</f>
        <v/>
      </c>
      <c r="C512" t="str">
        <f>IF(OR(B512="T", B512="C"),
    _xlfn.XLOOKUP(A512, sbti!A:A, sbti!C:C, ""),
    ""
)</f>
        <v/>
      </c>
      <c r="D512" t="str">
        <f>IF(_xlfn.XLOOKUP(A512, sbti!A:A,sbti!D:D, "")="Targets Set","T",
IF(_xlfn.XLOOKUP(A512, sbti!A:A, sbti!D:D, "")="Committed","C",""))</f>
        <v/>
      </c>
      <c r="E512" t="str">
        <f>IF(OR(D512="T", D512="C"),
    _xlfn.XLOOKUP(A512, sbti!A:A, sbti!E:E, ""),
    ""
)</f>
        <v/>
      </c>
      <c r="F512" t="str">
        <f>IF(_xlfn.XLOOKUP(A512, sbti!F:F, sbti!G:G, "")="Targets Set","T",
IF(_xlfn.XLOOKUP(A512, sbti!F:F, sbti!G:G, "")="Committed","C",""))</f>
        <v/>
      </c>
      <c r="G512" t="str">
        <f>IF(OR('sbti evolution '!F512="T", 'sbti evolution '!F512="C"),
    _xlfn.XLOOKUP('sbti evolution '!A512, sbti!F:F, sbti!H:H, ""),
    ""
)</f>
        <v/>
      </c>
      <c r="H512" t="str">
        <f>IFERROR(
    IF(INDEX(sbti!J:J, MATCH(A512, sbti!F:F, 0))&lt;&gt;"", "T",
        IF(INDEX(sbti!K:K, MATCH(A512, sbti!F:F, 0))&lt;&gt;"", "C", "")
    ),
"")</f>
        <v/>
      </c>
      <c r="I512" t="str">
        <f>IFERROR(
    IF(INDEX(sbti!J:J, MATCH(A512, sbti!F:F, 0))&lt;&gt;"", INDEX(sbti!J:J, MATCH(A512, sbti!F:F, 0)),
        IF(INDEX(sbti!K:K, MATCH(A512, sbti!F:F, 0))&lt;&gt;"", INDEX(sbti!K:K, MATCH(A512, sbti!F:F, 0)), "")
    ),
"")</f>
        <v/>
      </c>
      <c r="J512" t="str">
        <f>IF(_xlfn.XLOOKUP(A512, sbti!L:L,sbti!M:M, "")="T","T",
IF(_xlfn.XLOOKUP(A512, sbti!L:L, sbti!M:M, "")="C","C",""))</f>
        <v/>
      </c>
      <c r="K512" t="str">
        <f>IF(OR(J512="T", J512="C"),
    _xlfn.XLOOKUP(A512, sbti!L:L,sbti!N:N),
    ""
)</f>
        <v/>
      </c>
      <c r="L512" t="str">
        <f>IF(_xlfn.XLOOKUP(A512, sbti!L:L,sbti!O:O, "")="s","T",
IF(_xlfn.XLOOKUP(A512, sbti!L:L, sbti!O:O, "")="c","C",""))</f>
        <v/>
      </c>
      <c r="M512" t="str">
        <f>IF(L512="T",_xlfn.XLOOKUP(A512,sbti!L:L,sbti!P:P,""),
IF(L512="C",_xlfn.XLOOKUP(A512,sbti!L:L,sbti!Q:Q,""),
""))</f>
        <v/>
      </c>
      <c r="N512" t="str">
        <f>IF(_xlfn.XLOOKUP(A512, sbti!R:R,sbti!S:S, "")="T","T",
IF(_xlfn.XLOOKUP(A512, sbti!R:R, sbti!S:S, "")="C","C",""))</f>
        <v/>
      </c>
      <c r="O512" t="str">
        <f>IF(OR(N512="T", N512="C"),
    _xlfn.XLOOKUP(A512, sbti!R:R,sbti!T:T),
    ""
)</f>
        <v/>
      </c>
      <c r="P512" t="str">
        <f>IFERROR(
    IF(INDEX(sbti!U:U, MATCH(A512, sbti!R:R, 0))&lt;&gt;"", "T",
        IF(INDEX(sbti!V:V, MATCH(A512, sbti!R:R, 0))&lt;&gt;"", "C", "")
    ),
"")</f>
        <v/>
      </c>
      <c r="Q512" t="str">
        <f>IFERROR(
    IF(INDEX(sbti!U:U, MATCH(A512, sbti!R:R, 0))&lt;&gt;"",
       INDEX(sbti!U:U, MATCH(A512, sbti!R:R, 0)),
       IF(INDEX(sbti!V:V, MATCH(A512, sbti!R:R, 0))&lt;&gt;"",
          INDEX(sbti!V:V, MATCH(A512, sbti!R:R, 0)),
          "")
    ),
"")</f>
        <v/>
      </c>
      <c r="R512" t="str">
        <f>IF(_xlfn.XLOOKUP(A512, sbti!W:W,sbti!X:X, "")="T","T",
IF(_xlfn.XLOOKUP(A512, sbti!W:W, sbti!X:X, "")="C","C",""))</f>
        <v/>
      </c>
      <c r="S512" t="str">
        <f>IF(R512="T",_xlfn.XLOOKUP(A512,sbti!W:W,sbti!Y:Y,""),
IF(R512="C",_xlfn.XLOOKUP(A512,sbti!W:W,sbti!Z:Z,""),
""))</f>
        <v/>
      </c>
    </row>
    <row r="513" spans="1:19">
      <c r="A513" t="str">
        <v>China State Shipbuilding</v>
      </c>
      <c r="B513" t="str">
        <f>IF(_xlfn.XLOOKUP(A513, sbti!A:A,sbti!B:B, "")="Targets Set","T",
IF(_xlfn.XLOOKUP(A513, sbti!A:A, sbti!B:B, "")="Committed","C",""))</f>
        <v/>
      </c>
      <c r="C513" t="str">
        <f>IF(OR(B513="T", B513="C"),
    _xlfn.XLOOKUP(A513, sbti!A:A, sbti!C:C, ""),
    ""
)</f>
        <v/>
      </c>
      <c r="D513" t="str">
        <f>IF(_xlfn.XLOOKUP(A513, sbti!A:A,sbti!D:D, "")="Targets Set","T",
IF(_xlfn.XLOOKUP(A513, sbti!A:A, sbti!D:D, "")="Committed","C",""))</f>
        <v/>
      </c>
      <c r="E513" t="str">
        <f>IF(OR(D513="T", D513="C"),
    _xlfn.XLOOKUP(A513, sbti!A:A, sbti!E:E, ""),
    ""
)</f>
        <v/>
      </c>
      <c r="F513" t="str">
        <f>IF(_xlfn.XLOOKUP(A513, sbti!F:F, sbti!G:G, "")="Targets Set","T",
IF(_xlfn.XLOOKUP(A513, sbti!F:F, sbti!G:G, "")="Committed","C",""))</f>
        <v/>
      </c>
      <c r="G513" t="str">
        <f>IF(OR('sbti evolution '!F513="T", 'sbti evolution '!F513="C"),
    _xlfn.XLOOKUP('sbti evolution '!A513, sbti!F:F, sbti!H:H, ""),
    ""
)</f>
        <v/>
      </c>
      <c r="H513" t="str">
        <f>IFERROR(
    IF(INDEX(sbti!J:J, MATCH(A513, sbti!F:F, 0))&lt;&gt;"", "T",
        IF(INDEX(sbti!K:K, MATCH(A513, sbti!F:F, 0))&lt;&gt;"", "C", "")
    ),
"")</f>
        <v/>
      </c>
      <c r="I513" t="str">
        <f>IFERROR(
    IF(INDEX(sbti!J:J, MATCH(A513, sbti!F:F, 0))&lt;&gt;"", INDEX(sbti!J:J, MATCH(A513, sbti!F:F, 0)),
        IF(INDEX(sbti!K:K, MATCH(A513, sbti!F:F, 0))&lt;&gt;"", INDEX(sbti!K:K, MATCH(A513, sbti!F:F, 0)), "")
    ),
"")</f>
        <v/>
      </c>
      <c r="J513" t="str">
        <f>IF(_xlfn.XLOOKUP(A513, sbti!L:L,sbti!M:M, "")="T","T",
IF(_xlfn.XLOOKUP(A513, sbti!L:L, sbti!M:M, "")="C","C",""))</f>
        <v/>
      </c>
      <c r="K513" t="str">
        <f>IF(OR(J513="T", J513="C"),
    _xlfn.XLOOKUP(A513, sbti!L:L,sbti!N:N),
    ""
)</f>
        <v/>
      </c>
      <c r="L513" t="str">
        <f>IF(_xlfn.XLOOKUP(A513, sbti!L:L,sbti!O:O, "")="s","T",
IF(_xlfn.XLOOKUP(A513, sbti!L:L, sbti!O:O, "")="c","C",""))</f>
        <v/>
      </c>
      <c r="M513" t="str">
        <f>IF(L513="T",_xlfn.XLOOKUP(A513,sbti!L:L,sbti!P:P,""),
IF(L513="C",_xlfn.XLOOKUP(A513,sbti!L:L,sbti!Q:Q,""),
""))</f>
        <v/>
      </c>
      <c r="N513" t="str">
        <f>IF(_xlfn.XLOOKUP(A513, sbti!R:R,sbti!S:S, "")="T","T",
IF(_xlfn.XLOOKUP(A513, sbti!R:R, sbti!S:S, "")="C","C",""))</f>
        <v/>
      </c>
      <c r="O513" t="str">
        <f>IF(OR(N513="T", N513="C"),
    _xlfn.XLOOKUP(A513, sbti!R:R,sbti!T:T),
    ""
)</f>
        <v/>
      </c>
      <c r="P513" t="str">
        <f>IFERROR(
    IF(INDEX(sbti!U:U, MATCH(A513, sbti!R:R, 0))&lt;&gt;"", "T",
        IF(INDEX(sbti!V:V, MATCH(A513, sbti!R:R, 0))&lt;&gt;"", "C", "")
    ),
"")</f>
        <v/>
      </c>
      <c r="Q513" t="str">
        <f>IFERROR(
    IF(INDEX(sbti!U:U, MATCH(A513, sbti!R:R, 0))&lt;&gt;"",
       INDEX(sbti!U:U, MATCH(A513, sbti!R:R, 0)),
       IF(INDEX(sbti!V:V, MATCH(A513, sbti!R:R, 0))&lt;&gt;"",
          INDEX(sbti!V:V, MATCH(A513, sbti!R:R, 0)),
          "")
    ),
"")</f>
        <v/>
      </c>
      <c r="R513" t="str">
        <f>IF(_xlfn.XLOOKUP(A513, sbti!W:W,sbti!X:X, "")="T","T",
IF(_xlfn.XLOOKUP(A513, sbti!W:W, sbti!X:X, "")="C","C",""))</f>
        <v/>
      </c>
      <c r="S513" t="str">
        <f>IF(R513="T",_xlfn.XLOOKUP(A513,sbti!W:W,sbti!Y:Y,""),
IF(R513="C",_xlfn.XLOOKUP(A513,sbti!W:W,sbti!Z:Z,""),
""))</f>
        <v/>
      </c>
    </row>
    <row r="514" spans="1:19">
      <c r="A514" t="str">
        <v>Credit Mutuel Group</v>
      </c>
      <c r="B514" t="str">
        <f>IF(_xlfn.XLOOKUP(A514, sbti!A:A,sbti!B:B, "")="Targets Set","T",
IF(_xlfn.XLOOKUP(A514, sbti!A:A, sbti!B:B, "")="Committed","C",""))</f>
        <v/>
      </c>
      <c r="C514" t="str">
        <f>IF(OR(B514="T", B514="C"),
    _xlfn.XLOOKUP(A514, sbti!A:A, sbti!C:C, ""),
    ""
)</f>
        <v/>
      </c>
      <c r="D514" t="str">
        <f>IF(_xlfn.XLOOKUP(A514, sbti!A:A,sbti!D:D, "")="Targets Set","T",
IF(_xlfn.XLOOKUP(A514, sbti!A:A, sbti!D:D, "")="Committed","C",""))</f>
        <v/>
      </c>
      <c r="E514" t="str">
        <f>IF(OR(D514="T", D514="C"),
    _xlfn.XLOOKUP(A514, sbti!A:A, sbti!E:E, ""),
    ""
)</f>
        <v/>
      </c>
      <c r="F514" t="str">
        <f>IF(_xlfn.XLOOKUP(A514, sbti!F:F, sbti!G:G, "")="Targets Set","T",
IF(_xlfn.XLOOKUP(A514, sbti!F:F, sbti!G:G, "")="Committed","C",""))</f>
        <v/>
      </c>
      <c r="G514" t="str">
        <f>IF(OR('sbti evolution '!F514="T", 'sbti evolution '!F514="C"),
    _xlfn.XLOOKUP('sbti evolution '!A514, sbti!F:F, sbti!H:H, ""),
    ""
)</f>
        <v/>
      </c>
      <c r="H514" t="str">
        <f>IFERROR(
    IF(INDEX(sbti!J:J, MATCH(A514, sbti!F:F, 0))&lt;&gt;"", "T",
        IF(INDEX(sbti!K:K, MATCH(A514, sbti!F:F, 0))&lt;&gt;"", "C", "")
    ),
"")</f>
        <v/>
      </c>
      <c r="I514" t="str">
        <f>IFERROR(
    IF(INDEX(sbti!J:J, MATCH(A514, sbti!F:F, 0))&lt;&gt;"", INDEX(sbti!J:J, MATCH(A514, sbti!F:F, 0)),
        IF(INDEX(sbti!K:K, MATCH(A514, sbti!F:F, 0))&lt;&gt;"", INDEX(sbti!K:K, MATCH(A514, sbti!F:F, 0)), "")
    ),
"")</f>
        <v/>
      </c>
      <c r="J514" t="str">
        <f>IF(_xlfn.XLOOKUP(A514, sbti!L:L,sbti!M:M, "")="T","T",
IF(_xlfn.XLOOKUP(A514, sbti!L:L, sbti!M:M, "")="C","C",""))</f>
        <v/>
      </c>
      <c r="K514" t="str">
        <f>IF(OR(J514="T", J514="C"),
    _xlfn.XLOOKUP(A514, sbti!L:L,sbti!N:N),
    ""
)</f>
        <v/>
      </c>
      <c r="L514" t="str">
        <f>IF(_xlfn.XLOOKUP(A514, sbti!L:L,sbti!O:O, "")="s","T",
IF(_xlfn.XLOOKUP(A514, sbti!L:L, sbti!O:O, "")="c","C",""))</f>
        <v/>
      </c>
      <c r="M514" t="str">
        <f>IF(L514="T",_xlfn.XLOOKUP(A514,sbti!L:L,sbti!P:P,""),
IF(L514="C",_xlfn.XLOOKUP(A514,sbti!L:L,sbti!Q:Q,""),
""))</f>
        <v/>
      </c>
      <c r="N514" t="str">
        <f>IF(_xlfn.XLOOKUP(A514, sbti!R:R,sbti!S:S, "")="T","T",
IF(_xlfn.XLOOKUP(A514, sbti!R:R, sbti!S:S, "")="C","C",""))</f>
        <v/>
      </c>
      <c r="O514" t="str">
        <f>IF(OR(N514="T", N514="C"),
    _xlfn.XLOOKUP(A514, sbti!R:R,sbti!T:T),
    ""
)</f>
        <v/>
      </c>
      <c r="P514" t="str">
        <f>IFERROR(
    IF(INDEX(sbti!U:U, MATCH(A514, sbti!R:R, 0))&lt;&gt;"", "T",
        IF(INDEX(sbti!V:V, MATCH(A514, sbti!R:R, 0))&lt;&gt;"", "C", "")
    ),
"")</f>
        <v/>
      </c>
      <c r="Q514" t="str">
        <f>IFERROR(
    IF(INDEX(sbti!U:U, MATCH(A514, sbti!R:R, 0))&lt;&gt;"",
       INDEX(sbti!U:U, MATCH(A514, sbti!R:R, 0)),
       IF(INDEX(sbti!V:V, MATCH(A514, sbti!R:R, 0))&lt;&gt;"",
          INDEX(sbti!V:V, MATCH(A514, sbti!R:R, 0)),
          "")
    ),
"")</f>
        <v/>
      </c>
      <c r="R514" t="str">
        <f>IF(_xlfn.XLOOKUP(A514, sbti!W:W,sbti!X:X, "")="T","T",
IF(_xlfn.XLOOKUP(A514, sbti!W:W, sbti!X:X, "")="C","C",""))</f>
        <v/>
      </c>
      <c r="S514" t="str">
        <f>IF(R514="T",_xlfn.XLOOKUP(A514,sbti!W:W,sbti!Y:Y,""),
IF(R514="C",_xlfn.XLOOKUP(A514,sbti!W:W,sbti!Z:Z,""),
""))</f>
        <v/>
      </c>
    </row>
    <row r="515" spans="1:19">
      <c r="A515" t="str">
        <v>EXOR Group</v>
      </c>
      <c r="B515" t="str">
        <f>IF(_xlfn.XLOOKUP(A515, sbti!A:A,sbti!B:B, "")="Targets Set","T",
IF(_xlfn.XLOOKUP(A515, sbti!A:A, sbti!B:B, "")="Committed","C",""))</f>
        <v/>
      </c>
      <c r="C515" t="str">
        <f>IF(OR(B515="T", B515="C"),
    _xlfn.XLOOKUP(A515, sbti!A:A, sbti!C:C, ""),
    ""
)</f>
        <v/>
      </c>
      <c r="D515" t="str">
        <f>IF(_xlfn.XLOOKUP(A515, sbti!A:A,sbti!D:D, "")="Targets Set","T",
IF(_xlfn.XLOOKUP(A515, sbti!A:A, sbti!D:D, "")="Committed","C",""))</f>
        <v/>
      </c>
      <c r="E515" t="str">
        <f>IF(OR(D515="T", D515="C"),
    _xlfn.XLOOKUP(A515, sbti!A:A, sbti!E:E, ""),
    ""
)</f>
        <v/>
      </c>
      <c r="F515" t="str">
        <f>IF(_xlfn.XLOOKUP(A515, sbti!F:F, sbti!G:G, "")="Targets Set","T",
IF(_xlfn.XLOOKUP(A515, sbti!F:F, sbti!G:G, "")="Committed","C",""))</f>
        <v/>
      </c>
      <c r="G515" t="str">
        <f>IF(OR('sbti evolution '!F515="T", 'sbti evolution '!F515="C"),
    _xlfn.XLOOKUP('sbti evolution '!A515, sbti!F:F, sbti!H:H, ""),
    ""
)</f>
        <v/>
      </c>
      <c r="H515" t="str">
        <f>IFERROR(
    IF(INDEX(sbti!J:J, MATCH(A515, sbti!F:F, 0))&lt;&gt;"", "T",
        IF(INDEX(sbti!K:K, MATCH(A515, sbti!F:F, 0))&lt;&gt;"", "C", "")
    ),
"")</f>
        <v/>
      </c>
      <c r="I515" t="str">
        <f>IFERROR(
    IF(INDEX(sbti!J:J, MATCH(A515, sbti!F:F, 0))&lt;&gt;"", INDEX(sbti!J:J, MATCH(A515, sbti!F:F, 0)),
        IF(INDEX(sbti!K:K, MATCH(A515, sbti!F:F, 0))&lt;&gt;"", INDEX(sbti!K:K, MATCH(A515, sbti!F:F, 0)), "")
    ),
"")</f>
        <v/>
      </c>
      <c r="J515" t="str">
        <f>IF(_xlfn.XLOOKUP(A515, sbti!L:L,sbti!M:M, "")="T","T",
IF(_xlfn.XLOOKUP(A515, sbti!L:L, sbti!M:M, "")="C","C",""))</f>
        <v/>
      </c>
      <c r="K515" t="str">
        <f>IF(OR(J515="T", J515="C"),
    _xlfn.XLOOKUP(A515, sbti!L:L,sbti!N:N),
    ""
)</f>
        <v/>
      </c>
      <c r="L515" t="str">
        <f>IF(_xlfn.XLOOKUP(A515, sbti!L:L,sbti!O:O, "")="s","T",
IF(_xlfn.XLOOKUP(A515, sbti!L:L, sbti!O:O, "")="c","C",""))</f>
        <v/>
      </c>
      <c r="M515" t="str">
        <f>IF(L515="T",_xlfn.XLOOKUP(A515,sbti!L:L,sbti!P:P,""),
IF(L515="C",_xlfn.XLOOKUP(A515,sbti!L:L,sbti!Q:Q,""),
""))</f>
        <v/>
      </c>
      <c r="N515" t="str">
        <f>IF(_xlfn.XLOOKUP(A515, sbti!R:R,sbti!S:S, "")="T","T",
IF(_xlfn.XLOOKUP(A515, sbti!R:R, sbti!S:S, "")="C","C",""))</f>
        <v/>
      </c>
      <c r="O515" t="str">
        <f>IF(OR(N515="T", N515="C"),
    _xlfn.XLOOKUP(A515, sbti!R:R,sbti!T:T),
    ""
)</f>
        <v/>
      </c>
      <c r="P515" t="str">
        <f>IFERROR(
    IF(INDEX(sbti!U:U, MATCH(A515, sbti!R:R, 0))&lt;&gt;"", "T",
        IF(INDEX(sbti!V:V, MATCH(A515, sbti!R:R, 0))&lt;&gt;"", "C", "")
    ),
"")</f>
        <v/>
      </c>
      <c r="Q515" t="str">
        <f>IFERROR(
    IF(INDEX(sbti!U:U, MATCH(A515, sbti!R:R, 0))&lt;&gt;"",
       INDEX(sbti!U:U, MATCH(A515, sbti!R:R, 0)),
       IF(INDEX(sbti!V:V, MATCH(A515, sbti!R:R, 0))&lt;&gt;"",
          INDEX(sbti!V:V, MATCH(A515, sbti!R:R, 0)),
          "")
    ),
"")</f>
        <v/>
      </c>
      <c r="R515" t="str">
        <f>IF(_xlfn.XLOOKUP(A515, sbti!W:W,sbti!X:X, "")="T","T",
IF(_xlfn.XLOOKUP(A515, sbti!W:W, sbti!X:X, "")="C","C",""))</f>
        <v/>
      </c>
      <c r="S515" t="str">
        <f>IF(R515="T",_xlfn.XLOOKUP(A515,sbti!W:W,sbti!Y:Y,""),
IF(R515="C",_xlfn.XLOOKUP(A515,sbti!W:W,sbti!Z:Z,""),
""))</f>
        <v/>
      </c>
    </row>
    <row r="516" spans="1:19">
      <c r="A516" t="str">
        <v>Fomento Economico Mexicano</v>
      </c>
      <c r="B516" t="str">
        <f>IF(_xlfn.XLOOKUP(A516, sbti!A:A,sbti!B:B, "")="Targets Set","T",
IF(_xlfn.XLOOKUP(A516, sbti!A:A, sbti!B:B, "")="Committed","C",""))</f>
        <v/>
      </c>
      <c r="C516" t="str">
        <f>IF(OR(B516="T", B516="C"),
    _xlfn.XLOOKUP(A516, sbti!A:A, sbti!C:C, ""),
    ""
)</f>
        <v/>
      </c>
      <c r="D516" t="str">
        <f>IF(_xlfn.XLOOKUP(A516, sbti!A:A,sbti!D:D, "")="Targets Set","T",
IF(_xlfn.XLOOKUP(A516, sbti!A:A, sbti!D:D, "")="Committed","C",""))</f>
        <v/>
      </c>
      <c r="E516" t="str">
        <f>IF(OR(D516="T", D516="C"),
    _xlfn.XLOOKUP(A516, sbti!A:A, sbti!E:E, ""),
    ""
)</f>
        <v/>
      </c>
      <c r="F516" t="str">
        <f>IF(_xlfn.XLOOKUP(A516, sbti!F:F, sbti!G:G, "")="Targets Set","T",
IF(_xlfn.XLOOKUP(A516, sbti!F:F, sbti!G:G, "")="Committed","C",""))</f>
        <v/>
      </c>
      <c r="G516" t="str">
        <f>IF(OR('sbti evolution '!F516="T", 'sbti evolution '!F516="C"),
    _xlfn.XLOOKUP('sbti evolution '!A516, sbti!F:F, sbti!H:H, ""),
    ""
)</f>
        <v/>
      </c>
      <c r="H516" t="str">
        <f>IFERROR(
    IF(INDEX(sbti!J:J, MATCH(A516, sbti!F:F, 0))&lt;&gt;"", "T",
        IF(INDEX(sbti!K:K, MATCH(A516, sbti!F:F, 0))&lt;&gt;"", "C", "")
    ),
"")</f>
        <v/>
      </c>
      <c r="I516" t="str">
        <f>IFERROR(
    IF(INDEX(sbti!J:J, MATCH(A516, sbti!F:F, 0))&lt;&gt;"", INDEX(sbti!J:J, MATCH(A516, sbti!F:F, 0)),
        IF(INDEX(sbti!K:K, MATCH(A516, sbti!F:F, 0))&lt;&gt;"", INDEX(sbti!K:K, MATCH(A516, sbti!F:F, 0)), "")
    ),
"")</f>
        <v/>
      </c>
      <c r="J516" t="str">
        <f>IF(_xlfn.XLOOKUP(A516, sbti!L:L,sbti!M:M, "")="T","T",
IF(_xlfn.XLOOKUP(A516, sbti!L:L, sbti!M:M, "")="C","C",""))</f>
        <v/>
      </c>
      <c r="K516" t="str">
        <f>IF(OR(J516="T", J516="C"),
    _xlfn.XLOOKUP(A516, sbti!L:L,sbti!N:N),
    ""
)</f>
        <v/>
      </c>
      <c r="L516" t="str">
        <f>IF(_xlfn.XLOOKUP(A516, sbti!L:L,sbti!O:O, "")="s","T",
IF(_xlfn.XLOOKUP(A516, sbti!L:L, sbti!O:O, "")="c","C",""))</f>
        <v/>
      </c>
      <c r="M516" t="str">
        <f>IF(L516="T",_xlfn.XLOOKUP(A516,sbti!L:L,sbti!P:P,""),
IF(L516="C",_xlfn.XLOOKUP(A516,sbti!L:L,sbti!Q:Q,""),
""))</f>
        <v/>
      </c>
      <c r="N516" t="str">
        <f>IF(_xlfn.XLOOKUP(A516, sbti!R:R,sbti!S:S, "")="T","T",
IF(_xlfn.XLOOKUP(A516, sbti!R:R, sbti!S:S, "")="C","C",""))</f>
        <v/>
      </c>
      <c r="O516" t="str">
        <f>IF(OR(N516="T", N516="C"),
    _xlfn.XLOOKUP(A516, sbti!R:R,sbti!T:T),
    ""
)</f>
        <v/>
      </c>
      <c r="P516" t="str">
        <f>IFERROR(
    IF(INDEX(sbti!U:U, MATCH(A516, sbti!R:R, 0))&lt;&gt;"", "T",
        IF(INDEX(sbti!V:V, MATCH(A516, sbti!R:R, 0))&lt;&gt;"", "C", "")
    ),
"")</f>
        <v/>
      </c>
      <c r="Q516" t="str">
        <f>IFERROR(
    IF(INDEX(sbti!U:U, MATCH(A516, sbti!R:R, 0))&lt;&gt;"",
       INDEX(sbti!U:U, MATCH(A516, sbti!R:R, 0)),
       IF(INDEX(sbti!V:V, MATCH(A516, sbti!R:R, 0))&lt;&gt;"",
          INDEX(sbti!V:V, MATCH(A516, sbti!R:R, 0)),
          "")
    ),
"")</f>
        <v/>
      </c>
      <c r="R516" t="str">
        <f>IF(_xlfn.XLOOKUP(A516, sbti!W:W,sbti!X:X, "")="T","T",
IF(_xlfn.XLOOKUP(A516, sbti!W:W, sbti!X:X, "")="C","C",""))</f>
        <v/>
      </c>
      <c r="S516" t="str">
        <f>IF(R516="T",_xlfn.XLOOKUP(A516,sbti!W:W,sbti!Y:Y,""),
IF(R516="C",_xlfn.XLOOKUP(A516,sbti!W:W,sbti!Z:Z,""),
""))</f>
        <v/>
      </c>
    </row>
    <row r="517" spans="1:19">
      <c r="A517" t="str">
        <v>Jabil</v>
      </c>
      <c r="B517" t="str">
        <f>IF(_xlfn.XLOOKUP(A517, sbti!A:A,sbti!B:B, "")="Targets Set","T",
IF(_xlfn.XLOOKUP(A517, sbti!A:A, sbti!B:B, "")="Committed","C",""))</f>
        <v/>
      </c>
      <c r="C517" t="str">
        <f>IF(OR(B517="T", B517="C"),
    _xlfn.XLOOKUP(A517, sbti!A:A, sbti!C:C, ""),
    ""
)</f>
        <v/>
      </c>
      <c r="D517" t="str">
        <f>IF(_xlfn.XLOOKUP(A517, sbti!A:A,sbti!D:D, "")="Targets Set","T",
IF(_xlfn.XLOOKUP(A517, sbti!A:A, sbti!D:D, "")="Committed","C",""))</f>
        <v/>
      </c>
      <c r="E517" t="str">
        <f>IF(OR(D517="T", D517="C"),
    _xlfn.XLOOKUP(A517, sbti!A:A, sbti!E:E, ""),
    ""
)</f>
        <v/>
      </c>
      <c r="F517" t="str">
        <f>IF(_xlfn.XLOOKUP(A517, sbti!F:F, sbti!G:G, "")="Targets Set","T",
IF(_xlfn.XLOOKUP(A517, sbti!F:F, sbti!G:G, "")="Committed","C",""))</f>
        <v>C</v>
      </c>
      <c r="G517">
        <f>IF(OR('sbti evolution '!F517="T", 'sbti evolution '!F517="C"),
    _xlfn.XLOOKUP('sbti evolution '!A517, sbti!F:F, sbti!H:H, ""),
    ""
)</f>
        <v>2030</v>
      </c>
      <c r="H517" t="str">
        <f>IFERROR(
    IF(INDEX(sbti!J:J, MATCH(A517, sbti!F:F, 0))&lt;&gt;"", "T",
        IF(INDEX(sbti!K:K, MATCH(A517, sbti!F:F, 0))&lt;&gt;"", "C", "")
    ),
"")</f>
        <v>C</v>
      </c>
      <c r="I517">
        <f>IFERROR(
    IF(INDEX(sbti!J:J, MATCH(A517, sbti!F:F, 0))&lt;&gt;"", INDEX(sbti!J:J, MATCH(A517, sbti!F:F, 0)),
        IF(INDEX(sbti!K:K, MATCH(A517, sbti!F:F, 0))&lt;&gt;"", INDEX(sbti!K:K, MATCH(A517, sbti!F:F, 0)), "")
    ),
"")</f>
        <v>2022</v>
      </c>
      <c r="J517" t="str">
        <f>IF(_xlfn.XLOOKUP(A517, sbti!L:L,sbti!M:M, "")="T","T",
IF(_xlfn.XLOOKUP(A517, sbti!L:L, sbti!M:M, "")="C","C",""))</f>
        <v>C</v>
      </c>
      <c r="K517">
        <f>IF(OR(J517="T", J517="C"),
    _xlfn.XLOOKUP(A517, sbti!L:L,sbti!N:N),
    ""
)</f>
        <v>2030</v>
      </c>
      <c r="L517" t="str">
        <f>IF(_xlfn.XLOOKUP(A517, sbti!L:L,sbti!O:O, "")="s","T",
IF(_xlfn.XLOOKUP(A517, sbti!L:L, sbti!O:O, "")="c","C",""))</f>
        <v>C</v>
      </c>
      <c r="M517">
        <f>IF(L517="T",_xlfn.XLOOKUP(A517,sbti!L:L,sbti!P:P,""),
IF(L517="C",_xlfn.XLOOKUP(A517,sbti!L:L,sbti!Q:Q,""),
""))</f>
        <v>2022</v>
      </c>
      <c r="N517" t="str">
        <f>IF(_xlfn.XLOOKUP(A517, sbti!R:R,sbti!S:S, "")="T","T",
IF(_xlfn.XLOOKUP(A517, sbti!R:R, sbti!S:S, "")="C","C",""))</f>
        <v/>
      </c>
      <c r="O517" t="str">
        <f>IF(OR(N517="T", N517="C"),
    _xlfn.XLOOKUP(A517, sbti!R:R,sbti!T:T),
    ""
)</f>
        <v/>
      </c>
      <c r="P517" t="str">
        <f>IFERROR(
    IF(INDEX(sbti!U:U, MATCH(A517, sbti!R:R, 0))&lt;&gt;"", "T",
        IF(INDEX(sbti!V:V, MATCH(A517, sbti!R:R, 0))&lt;&gt;"", "C", "")
    ),
"")</f>
        <v/>
      </c>
      <c r="Q517" t="str">
        <f>IFERROR(
    IF(INDEX(sbti!U:U, MATCH(A517, sbti!R:R, 0))&lt;&gt;"",
       INDEX(sbti!U:U, MATCH(A517, sbti!R:R, 0)),
       IF(INDEX(sbti!V:V, MATCH(A517, sbti!R:R, 0))&lt;&gt;"",
          INDEX(sbti!V:V, MATCH(A517, sbti!R:R, 0)),
          "")
    ),
"")</f>
        <v/>
      </c>
      <c r="R517" t="str">
        <f>IF(_xlfn.XLOOKUP(A517, sbti!W:W,sbti!X:X, "")="T","T",
IF(_xlfn.XLOOKUP(A517, sbti!W:W, sbti!X:X, "")="C","C",""))</f>
        <v/>
      </c>
      <c r="S517" t="str">
        <f>IF(R517="T",_xlfn.XLOOKUP(A517,sbti!W:W,sbti!Y:Y,""),
IF(R517="C",_xlfn.XLOOKUP(A517,sbti!W:W,sbti!Z:Z,""),
""))</f>
        <v/>
      </c>
    </row>
    <row r="518" spans="1:19">
      <c r="A518" t="str">
        <v>Jeronimo Martins</v>
      </c>
      <c r="B518" t="str">
        <f>IF(_xlfn.XLOOKUP(A518, sbti!A:A,sbti!B:B, "")="Targets Set","T",
IF(_xlfn.XLOOKUP(A518, sbti!A:A, sbti!B:B, "")="Committed","C",""))</f>
        <v/>
      </c>
      <c r="C518" t="str">
        <f>IF(OR(B518="T", B518="C"),
    _xlfn.XLOOKUP(A518, sbti!A:A, sbti!C:C, ""),
    ""
)</f>
        <v/>
      </c>
      <c r="D518" t="str">
        <f>IF(_xlfn.XLOOKUP(A518, sbti!A:A,sbti!D:D, "")="Targets Set","T",
IF(_xlfn.XLOOKUP(A518, sbti!A:A, sbti!D:D, "")="Committed","C",""))</f>
        <v/>
      </c>
      <c r="E518" t="str">
        <f>IF(OR(D518="T", D518="C"),
    _xlfn.XLOOKUP(A518, sbti!A:A, sbti!E:E, ""),
    ""
)</f>
        <v/>
      </c>
      <c r="F518" t="str">
        <f>IF(_xlfn.XLOOKUP(A518, sbti!F:F, sbti!G:G, "")="Targets Set","T",
IF(_xlfn.XLOOKUP(A518, sbti!F:F, sbti!G:G, "")="Committed","C",""))</f>
        <v>T</v>
      </c>
      <c r="G518">
        <f>IF(OR('sbti evolution '!F518="T", 'sbti evolution '!F518="C"),
    _xlfn.XLOOKUP('sbti evolution '!A518, sbti!F:F, sbti!H:H, ""),
    ""
)</f>
        <v>2033</v>
      </c>
      <c r="H518" t="str">
        <f>IFERROR(
    IF(INDEX(sbti!J:J, MATCH(A518, sbti!F:F, 0))&lt;&gt;"", "T",
        IF(INDEX(sbti!K:K, MATCH(A518, sbti!F:F, 0))&lt;&gt;"", "C", "")
    ),
"")</f>
        <v>T</v>
      </c>
      <c r="I518">
        <f>IFERROR(
    IF(INDEX(sbti!J:J, MATCH(A518, sbti!F:F, 0))&lt;&gt;"", INDEX(sbti!J:J, MATCH(A518, sbti!F:F, 0)),
        IF(INDEX(sbti!K:K, MATCH(A518, sbti!F:F, 0))&lt;&gt;"", INDEX(sbti!K:K, MATCH(A518, sbti!F:F, 0)), "")
    ),
"")</f>
        <v>2050</v>
      </c>
      <c r="J518" t="str">
        <f>IF(_xlfn.XLOOKUP(A518, sbti!L:L,sbti!M:M, "")="T","T",
IF(_xlfn.XLOOKUP(A518, sbti!L:L, sbti!M:M, "")="C","C",""))</f>
        <v/>
      </c>
      <c r="K518" t="str">
        <f>IF(OR(J518="T", J518="C"),
    _xlfn.XLOOKUP(A518, sbti!L:L,sbti!N:N),
    ""
)</f>
        <v/>
      </c>
      <c r="L518" t="str">
        <f>IF(_xlfn.XLOOKUP(A518, sbti!L:L,sbti!O:O, "")="s","T",
IF(_xlfn.XLOOKUP(A518, sbti!L:L, sbti!O:O, "")="c","C",""))</f>
        <v/>
      </c>
      <c r="M518" t="str">
        <f>IF(L518="T",_xlfn.XLOOKUP(A518,sbti!L:L,sbti!P:P,""),
IF(L518="C",_xlfn.XLOOKUP(A518,sbti!L:L,sbti!Q:Q,""),
""))</f>
        <v/>
      </c>
      <c r="N518" t="str">
        <f>IF(_xlfn.XLOOKUP(A518, sbti!R:R,sbti!S:S, "")="T","T",
IF(_xlfn.XLOOKUP(A518, sbti!R:R, sbti!S:S, "")="C","C",""))</f>
        <v/>
      </c>
      <c r="O518" t="str">
        <f>IF(OR(N518="T", N518="C"),
    _xlfn.XLOOKUP(A518, sbti!R:R,sbti!T:T),
    ""
)</f>
        <v/>
      </c>
      <c r="P518" t="str">
        <f>IFERROR(
    IF(INDEX(sbti!U:U, MATCH(A518, sbti!R:R, 0))&lt;&gt;"", "T",
        IF(INDEX(sbti!V:V, MATCH(A518, sbti!R:R, 0))&lt;&gt;"", "C", "")
    ),
"")</f>
        <v/>
      </c>
      <c r="Q518" t="str">
        <f>IFERROR(
    IF(INDEX(sbti!U:U, MATCH(A518, sbti!R:R, 0))&lt;&gt;"",
       INDEX(sbti!U:U, MATCH(A518, sbti!R:R, 0)),
       IF(INDEX(sbti!V:V, MATCH(A518, sbti!R:R, 0))&lt;&gt;"",
          INDEX(sbti!V:V, MATCH(A518, sbti!R:R, 0)),
          "")
    ),
"")</f>
        <v/>
      </c>
      <c r="R518" t="str">
        <f>IF(_xlfn.XLOOKUP(A518, sbti!W:W,sbti!X:X, "")="T","T",
IF(_xlfn.XLOOKUP(A518, sbti!W:W, sbti!X:X, "")="C","C",""))</f>
        <v/>
      </c>
      <c r="S518" t="str">
        <f>IF(R518="T",_xlfn.XLOOKUP(A518,sbti!W:W,sbti!Y:Y,""),
IF(R518="C",_xlfn.XLOOKUP(A518,sbti!W:W,sbti!Z:Z,""),
""))</f>
        <v/>
      </c>
    </row>
    <row r="519" spans="1:19">
      <c r="A519" t="str">
        <v>JFE Holdings</v>
      </c>
      <c r="B519" t="str">
        <f>IF(_xlfn.XLOOKUP(A519, sbti!A:A,sbti!B:B, "")="Targets Set","T",
IF(_xlfn.XLOOKUP(A519, sbti!A:A, sbti!B:B, "")="Committed","C",""))</f>
        <v/>
      </c>
      <c r="C519" t="str">
        <f>IF(OR(B519="T", B519="C"),
    _xlfn.XLOOKUP(A519, sbti!A:A, sbti!C:C, ""),
    ""
)</f>
        <v/>
      </c>
      <c r="D519" t="str">
        <f>IF(_xlfn.XLOOKUP(A519, sbti!A:A,sbti!D:D, "")="Targets Set","T",
IF(_xlfn.XLOOKUP(A519, sbti!A:A, sbti!D:D, "")="Committed","C",""))</f>
        <v/>
      </c>
      <c r="E519" t="str">
        <f>IF(OR(D519="T", D519="C"),
    _xlfn.XLOOKUP(A519, sbti!A:A, sbti!E:E, ""),
    ""
)</f>
        <v/>
      </c>
      <c r="F519" t="str">
        <f>IF(_xlfn.XLOOKUP(A519, sbti!F:F, sbti!G:G, "")="Targets Set","T",
IF(_xlfn.XLOOKUP(A519, sbti!F:F, sbti!G:G, "")="Committed","C",""))</f>
        <v/>
      </c>
      <c r="G519" t="str">
        <f>IF(OR('sbti evolution '!F519="T", 'sbti evolution '!F519="C"),
    _xlfn.XLOOKUP('sbti evolution '!A519, sbti!F:F, sbti!H:H, ""),
    ""
)</f>
        <v/>
      </c>
      <c r="H519" t="str">
        <f>IFERROR(
    IF(INDEX(sbti!J:J, MATCH(A519, sbti!F:F, 0))&lt;&gt;"", "T",
        IF(INDEX(sbti!K:K, MATCH(A519, sbti!F:F, 0))&lt;&gt;"", "C", "")
    ),
"")</f>
        <v/>
      </c>
      <c r="I519" t="str">
        <f>IFERROR(
    IF(INDEX(sbti!J:J, MATCH(A519, sbti!F:F, 0))&lt;&gt;"", INDEX(sbti!J:J, MATCH(A519, sbti!F:F, 0)),
        IF(INDEX(sbti!K:K, MATCH(A519, sbti!F:F, 0))&lt;&gt;"", INDEX(sbti!K:K, MATCH(A519, sbti!F:F, 0)), "")
    ),
"")</f>
        <v/>
      </c>
      <c r="J519" t="str">
        <f>IF(_xlfn.XLOOKUP(A519, sbti!L:L,sbti!M:M, "")="T","T",
IF(_xlfn.XLOOKUP(A519, sbti!L:L, sbti!M:M, "")="C","C",""))</f>
        <v/>
      </c>
      <c r="K519" t="str">
        <f>IF(OR(J519="T", J519="C"),
    _xlfn.XLOOKUP(A519, sbti!L:L,sbti!N:N),
    ""
)</f>
        <v/>
      </c>
      <c r="L519" t="str">
        <f>IF(_xlfn.XLOOKUP(A519, sbti!L:L,sbti!O:O, "")="s","T",
IF(_xlfn.XLOOKUP(A519, sbti!L:L, sbti!O:O, "")="c","C",""))</f>
        <v/>
      </c>
      <c r="M519" t="str">
        <f>IF(L519="T",_xlfn.XLOOKUP(A519,sbti!L:L,sbti!P:P,""),
IF(L519="C",_xlfn.XLOOKUP(A519,sbti!L:L,sbti!Q:Q,""),
""))</f>
        <v/>
      </c>
      <c r="N519" t="str">
        <f>IF(_xlfn.XLOOKUP(A519, sbti!R:R,sbti!S:S, "")="T","T",
IF(_xlfn.XLOOKUP(A519, sbti!R:R, sbti!S:S, "")="C","C",""))</f>
        <v/>
      </c>
      <c r="O519" t="str">
        <f>IF(OR(N519="T", N519="C"),
    _xlfn.XLOOKUP(A519, sbti!R:R,sbti!T:T),
    ""
)</f>
        <v/>
      </c>
      <c r="P519" t="str">
        <f>IFERROR(
    IF(INDEX(sbti!U:U, MATCH(A519, sbti!R:R, 0))&lt;&gt;"", "T",
        IF(INDEX(sbti!V:V, MATCH(A519, sbti!R:R, 0))&lt;&gt;"", "C", "")
    ),
"")</f>
        <v/>
      </c>
      <c r="Q519" t="str">
        <f>IFERROR(
    IF(INDEX(sbti!U:U, MATCH(A519, sbti!R:R, 0))&lt;&gt;"",
       INDEX(sbti!U:U, MATCH(A519, sbti!R:R, 0)),
       IF(INDEX(sbti!V:V, MATCH(A519, sbti!R:R, 0))&lt;&gt;"",
          INDEX(sbti!V:V, MATCH(A519, sbti!R:R, 0)),
          "")
    ),
"")</f>
        <v/>
      </c>
      <c r="R519" t="str">
        <f>IF(_xlfn.XLOOKUP(A519, sbti!W:W,sbti!X:X, "")="T","T",
IF(_xlfn.XLOOKUP(A519, sbti!W:W, sbti!X:X, "")="C","C",""))</f>
        <v/>
      </c>
      <c r="S519" t="str">
        <f>IF(R519="T",_xlfn.XLOOKUP(A519,sbti!W:W,sbti!Y:Y,""),
IF(R519="C",_xlfn.XLOOKUP(A519,sbti!W:W,sbti!Z:Z,""),
""))</f>
        <v/>
      </c>
    </row>
    <row r="520" spans="1:19">
      <c r="A520" t="str">
        <v>Korea Gas</v>
      </c>
      <c r="B520" t="str">
        <f>IF(_xlfn.XLOOKUP(A520, sbti!A:A,sbti!B:B, "")="Targets Set","T",
IF(_xlfn.XLOOKUP(A520, sbti!A:A, sbti!B:B, "")="Committed","C",""))</f>
        <v/>
      </c>
      <c r="C520" t="str">
        <f>IF(OR(B520="T", B520="C"),
    _xlfn.XLOOKUP(A520, sbti!A:A, sbti!C:C, ""),
    ""
)</f>
        <v/>
      </c>
      <c r="D520" t="str">
        <f>IF(_xlfn.XLOOKUP(A520, sbti!A:A,sbti!D:D, "")="Targets Set","T",
IF(_xlfn.XLOOKUP(A520, sbti!A:A, sbti!D:D, "")="Committed","C",""))</f>
        <v/>
      </c>
      <c r="E520" t="str">
        <f>IF(OR(D520="T", D520="C"),
    _xlfn.XLOOKUP(A520, sbti!A:A, sbti!E:E, ""),
    ""
)</f>
        <v/>
      </c>
      <c r="F520" t="str">
        <f>IF(_xlfn.XLOOKUP(A520, sbti!F:F, sbti!G:G, "")="Targets Set","T",
IF(_xlfn.XLOOKUP(A520, sbti!F:F, sbti!G:G, "")="Committed","C",""))</f>
        <v/>
      </c>
      <c r="G520" t="str">
        <f>IF(OR('sbti evolution '!F520="T", 'sbti evolution '!F520="C"),
    _xlfn.XLOOKUP('sbti evolution '!A520, sbti!F:F, sbti!H:H, ""),
    ""
)</f>
        <v/>
      </c>
      <c r="H520" t="str">
        <f>IFERROR(
    IF(INDEX(sbti!J:J, MATCH(A520, sbti!F:F, 0))&lt;&gt;"", "T",
        IF(INDEX(sbti!K:K, MATCH(A520, sbti!F:F, 0))&lt;&gt;"", "C", "")
    ),
"")</f>
        <v/>
      </c>
      <c r="I520" t="str">
        <f>IFERROR(
    IF(INDEX(sbti!J:J, MATCH(A520, sbti!F:F, 0))&lt;&gt;"", INDEX(sbti!J:J, MATCH(A520, sbti!F:F, 0)),
        IF(INDEX(sbti!K:K, MATCH(A520, sbti!F:F, 0))&lt;&gt;"", INDEX(sbti!K:K, MATCH(A520, sbti!F:F, 0)), "")
    ),
"")</f>
        <v/>
      </c>
      <c r="J520" t="str">
        <f>IF(_xlfn.XLOOKUP(A520, sbti!L:L,sbti!M:M, "")="T","T",
IF(_xlfn.XLOOKUP(A520, sbti!L:L, sbti!M:M, "")="C","C",""))</f>
        <v/>
      </c>
      <c r="K520" t="str">
        <f>IF(OR(J520="T", J520="C"),
    _xlfn.XLOOKUP(A520, sbti!L:L,sbti!N:N),
    ""
)</f>
        <v/>
      </c>
      <c r="L520" t="str">
        <f>IF(_xlfn.XLOOKUP(A520, sbti!L:L,sbti!O:O, "")="s","T",
IF(_xlfn.XLOOKUP(A520, sbti!L:L, sbti!O:O, "")="c","C",""))</f>
        <v/>
      </c>
      <c r="M520" t="str">
        <f>IF(L520="T",_xlfn.XLOOKUP(A520,sbti!L:L,sbti!P:P,""),
IF(L520="C",_xlfn.XLOOKUP(A520,sbti!L:L,sbti!Q:Q,""),
""))</f>
        <v/>
      </c>
      <c r="N520" t="str">
        <f>IF(_xlfn.XLOOKUP(A520, sbti!R:R,sbti!S:S, "")="T","T",
IF(_xlfn.XLOOKUP(A520, sbti!R:R, sbti!S:S, "")="C","C",""))</f>
        <v/>
      </c>
      <c r="O520" t="str">
        <f>IF(OR(N520="T", N520="C"),
    _xlfn.XLOOKUP(A520, sbti!R:R,sbti!T:T),
    ""
)</f>
        <v/>
      </c>
      <c r="P520" t="str">
        <f>IFERROR(
    IF(INDEX(sbti!U:U, MATCH(A520, sbti!R:R, 0))&lt;&gt;"", "T",
        IF(INDEX(sbti!V:V, MATCH(A520, sbti!R:R, 0))&lt;&gt;"", "C", "")
    ),
"")</f>
        <v/>
      </c>
      <c r="Q520" t="str">
        <f>IFERROR(
    IF(INDEX(sbti!U:U, MATCH(A520, sbti!R:R, 0))&lt;&gt;"",
       INDEX(sbti!U:U, MATCH(A520, sbti!R:R, 0)),
       IF(INDEX(sbti!V:V, MATCH(A520, sbti!R:R, 0))&lt;&gt;"",
          INDEX(sbti!V:V, MATCH(A520, sbti!R:R, 0)),
          "")
    ),
"")</f>
        <v/>
      </c>
      <c r="R520" t="str">
        <f>IF(_xlfn.XLOOKUP(A520, sbti!W:W,sbti!X:X, "")="T","T",
IF(_xlfn.XLOOKUP(A520, sbti!W:W, sbti!X:X, "")="C","C",""))</f>
        <v/>
      </c>
      <c r="S520" t="str">
        <f>IF(R520="T",_xlfn.XLOOKUP(A520,sbti!W:W,sbti!Y:Y,""),
IF(R520="C",_xlfn.XLOOKUP(A520,sbti!W:W,sbti!Z:Z,""),
""))</f>
        <v/>
      </c>
    </row>
    <row r="521" spans="1:19">
      <c r="A521" t="str">
        <v>L'Oreal</v>
      </c>
      <c r="B521" t="str">
        <f>IF(_xlfn.XLOOKUP(A521, sbti!A:A,sbti!B:B, "")="Targets Set","T",
IF(_xlfn.XLOOKUP(A521, sbti!A:A, sbti!B:B, "")="Committed","C",""))</f>
        <v/>
      </c>
      <c r="C521" t="str">
        <f>IF(OR(B521="T", B521="C"),
    _xlfn.XLOOKUP(A521, sbti!A:A, sbti!C:C, ""),
    ""
)</f>
        <v/>
      </c>
      <c r="D521" t="str">
        <f>IF(_xlfn.XLOOKUP(A521, sbti!A:A,sbti!D:D, "")="Targets Set","T",
IF(_xlfn.XLOOKUP(A521, sbti!A:A, sbti!D:D, "")="Committed","C",""))</f>
        <v/>
      </c>
      <c r="E521" t="str">
        <f>IF(OR(D521="T", D521="C"),
    _xlfn.XLOOKUP(A521, sbti!A:A, sbti!E:E, ""),
    ""
)</f>
        <v/>
      </c>
      <c r="F521" t="str">
        <f>IF(_xlfn.XLOOKUP(A521, sbti!F:F, sbti!G:G, "")="Targets Set","T",
IF(_xlfn.XLOOKUP(A521, sbti!F:F, sbti!G:G, "")="Committed","C",""))</f>
        <v>T</v>
      </c>
      <c r="G521">
        <f>IF(OR('sbti evolution '!F521="T", 'sbti evolution '!F521="C"),
    _xlfn.XLOOKUP('sbti evolution '!A521, sbti!F:F, sbti!H:H, ""),
    ""
)</f>
        <v>2030</v>
      </c>
      <c r="H521" t="str">
        <f>IFERROR(
    IF(INDEX(sbti!J:J, MATCH(A521, sbti!F:F, 0))&lt;&gt;"", "T",
        IF(INDEX(sbti!K:K, MATCH(A521, sbti!F:F, 0))&lt;&gt;"", "C", "")
    ),
"")</f>
        <v>T</v>
      </c>
      <c r="I521">
        <f>IFERROR(
    IF(INDEX(sbti!J:J, MATCH(A521, sbti!F:F, 0))&lt;&gt;"", INDEX(sbti!J:J, MATCH(A521, sbti!F:F, 0)),
        IF(INDEX(sbti!K:K, MATCH(A521, sbti!F:F, 0))&lt;&gt;"", INDEX(sbti!K:K, MATCH(A521, sbti!F:F, 0)), "")
    ),
"")</f>
        <v>2050</v>
      </c>
      <c r="J521" t="str">
        <f>IF(_xlfn.XLOOKUP(A521, sbti!L:L,sbti!M:M, "")="T","T",
IF(_xlfn.XLOOKUP(A521, sbti!L:L, sbti!M:M, "")="C","C",""))</f>
        <v/>
      </c>
      <c r="K521" t="str">
        <f>IF(OR(J521="T", J521="C"),
    _xlfn.XLOOKUP(A521, sbti!L:L,sbti!N:N),
    ""
)</f>
        <v/>
      </c>
      <c r="L521" t="str">
        <f>IF(_xlfn.XLOOKUP(A521, sbti!L:L,sbti!O:O, "")="s","T",
IF(_xlfn.XLOOKUP(A521, sbti!L:L, sbti!O:O, "")="c","C",""))</f>
        <v/>
      </c>
      <c r="M521" t="str">
        <f>IF(L521="T",_xlfn.XLOOKUP(A521,sbti!L:L,sbti!P:P,""),
IF(L521="C",_xlfn.XLOOKUP(A521,sbti!L:L,sbti!Q:Q,""),
""))</f>
        <v/>
      </c>
      <c r="N521" t="str">
        <f>IF(_xlfn.XLOOKUP(A521, sbti!R:R,sbti!S:S, "")="T","T",
IF(_xlfn.XLOOKUP(A521, sbti!R:R, sbti!S:S, "")="C","C",""))</f>
        <v/>
      </c>
      <c r="O521" t="str">
        <f>IF(OR(N521="T", N521="C"),
    _xlfn.XLOOKUP(A521, sbti!R:R,sbti!T:T),
    ""
)</f>
        <v/>
      </c>
      <c r="P521" t="str">
        <f>IFERROR(
    IF(INDEX(sbti!U:U, MATCH(A521, sbti!R:R, 0))&lt;&gt;"", "T",
        IF(INDEX(sbti!V:V, MATCH(A521, sbti!R:R, 0))&lt;&gt;"", "C", "")
    ),
"")</f>
        <v/>
      </c>
      <c r="Q521" t="str">
        <f>IFERROR(
    IF(INDEX(sbti!U:U, MATCH(A521, sbti!R:R, 0))&lt;&gt;"",
       INDEX(sbti!U:U, MATCH(A521, sbti!R:R, 0)),
       IF(INDEX(sbti!V:V, MATCH(A521, sbti!R:R, 0))&lt;&gt;"",
          INDEX(sbti!V:V, MATCH(A521, sbti!R:R, 0)),
          "")
    ),
"")</f>
        <v/>
      </c>
      <c r="R521" t="str">
        <f>IF(_xlfn.XLOOKUP(A521, sbti!W:W,sbti!X:X, "")="T","T",
IF(_xlfn.XLOOKUP(A521, sbti!W:W, sbti!X:X, "")="C","C",""))</f>
        <v/>
      </c>
      <c r="S521" t="str">
        <f>IF(R521="T",_xlfn.XLOOKUP(A521,sbti!W:W,sbti!Y:Y,""),
IF(R521="C",_xlfn.XLOOKUP(A521,sbti!W:W,sbti!Z:Z,""),
""))</f>
        <v/>
      </c>
    </row>
    <row r="522" spans="1:19">
      <c r="A522" t="str">
        <v>Nestle</v>
      </c>
      <c r="B522" t="str">
        <f>IF(_xlfn.XLOOKUP(A522, sbti!A:A,sbti!B:B, "")="Targets Set","T",
IF(_xlfn.XLOOKUP(A522, sbti!A:A, sbti!B:B, "")="Committed","C",""))</f>
        <v/>
      </c>
      <c r="C522" t="str">
        <f>IF(OR(B522="T", B522="C"),
    _xlfn.XLOOKUP(A522, sbti!A:A, sbti!C:C, ""),
    ""
)</f>
        <v/>
      </c>
      <c r="D522" t="str">
        <f>IF(_xlfn.XLOOKUP(A522, sbti!A:A,sbti!D:D, "")="Targets Set","T",
IF(_xlfn.XLOOKUP(A522, sbti!A:A, sbti!D:D, "")="Committed","C",""))</f>
        <v/>
      </c>
      <c r="E522" t="str">
        <f>IF(OR(D522="T", D522="C"),
    _xlfn.XLOOKUP(A522, sbti!A:A, sbti!E:E, ""),
    ""
)</f>
        <v/>
      </c>
      <c r="F522" t="str">
        <f>IF(_xlfn.XLOOKUP(A522, sbti!F:F, sbti!G:G, "")="Targets Set","T",
IF(_xlfn.XLOOKUP(A522, sbti!F:F, sbti!G:G, "")="Committed","C",""))</f>
        <v>T</v>
      </c>
      <c r="G522">
        <f>IF(OR('sbti evolution '!F522="T", 'sbti evolution '!F522="C"),
    _xlfn.XLOOKUP('sbti evolution '!A522, sbti!F:F, sbti!H:H, ""),
    ""
)</f>
        <v>2030</v>
      </c>
      <c r="H522" t="str">
        <f>IFERROR(
    IF(INDEX(sbti!J:J, MATCH(A522, sbti!F:F, 0))&lt;&gt;"", "T",
        IF(INDEX(sbti!K:K, MATCH(A522, sbti!F:F, 0))&lt;&gt;"", "C", "")
    ),
"")</f>
        <v>T</v>
      </c>
      <c r="I522">
        <f>IFERROR(
    IF(INDEX(sbti!J:J, MATCH(A522, sbti!F:F, 0))&lt;&gt;"", INDEX(sbti!J:J, MATCH(A522, sbti!F:F, 0)),
        IF(INDEX(sbti!K:K, MATCH(A522, sbti!F:F, 0))&lt;&gt;"", INDEX(sbti!K:K, MATCH(A522, sbti!F:F, 0)), "")
    ),
"")</f>
        <v>2050</v>
      </c>
      <c r="J522" t="str">
        <f>IF(_xlfn.XLOOKUP(A522, sbti!L:L,sbti!M:M, "")="T","T",
IF(_xlfn.XLOOKUP(A522, sbti!L:L, sbti!M:M, "")="C","C",""))</f>
        <v/>
      </c>
      <c r="K522" t="str">
        <f>IF(OR(J522="T", J522="C"),
    _xlfn.XLOOKUP(A522, sbti!L:L,sbti!N:N),
    ""
)</f>
        <v/>
      </c>
      <c r="L522" t="str">
        <f>IF(_xlfn.XLOOKUP(A522, sbti!L:L,sbti!O:O, "")="s","T",
IF(_xlfn.XLOOKUP(A522, sbti!L:L, sbti!O:O, "")="c","C",""))</f>
        <v/>
      </c>
      <c r="M522" t="str">
        <f>IF(L522="T",_xlfn.XLOOKUP(A522,sbti!L:L,sbti!P:P,""),
IF(L522="C",_xlfn.XLOOKUP(A522,sbti!L:L,sbti!Q:Q,""),
""))</f>
        <v/>
      </c>
      <c r="N522" t="str">
        <f>IF(_xlfn.XLOOKUP(A522, sbti!R:R,sbti!S:S, "")="T","T",
IF(_xlfn.XLOOKUP(A522, sbti!R:R, sbti!S:S, "")="C","C",""))</f>
        <v/>
      </c>
      <c r="O522" t="str">
        <f>IF(OR(N522="T", N522="C"),
    _xlfn.XLOOKUP(A522, sbti!R:R,sbti!T:T),
    ""
)</f>
        <v/>
      </c>
      <c r="P522" t="str">
        <f>IFERROR(
    IF(INDEX(sbti!U:U, MATCH(A522, sbti!R:R, 0))&lt;&gt;"", "T",
        IF(INDEX(sbti!V:V, MATCH(A522, sbti!R:R, 0))&lt;&gt;"", "C", "")
    ),
"")</f>
        <v/>
      </c>
      <c r="Q522" t="str">
        <f>IFERROR(
    IF(INDEX(sbti!U:U, MATCH(A522, sbti!R:R, 0))&lt;&gt;"",
       INDEX(sbti!U:U, MATCH(A522, sbti!R:R, 0)),
       IF(INDEX(sbti!V:V, MATCH(A522, sbti!R:R, 0))&lt;&gt;"",
          INDEX(sbti!V:V, MATCH(A522, sbti!R:R, 0)),
          "")
    ),
"")</f>
        <v/>
      </c>
      <c r="R522" t="str">
        <f>IF(_xlfn.XLOOKUP(A522, sbti!W:W,sbti!X:X, "")="T","T",
IF(_xlfn.XLOOKUP(A522, sbti!W:W, sbti!X:X, "")="C","C",""))</f>
        <v/>
      </c>
      <c r="S522" t="str">
        <f>IF(R522="T",_xlfn.XLOOKUP(A522,sbti!W:W,sbti!Y:Y,""),
IF(R522="C",_xlfn.XLOOKUP(A522,sbti!W:W,sbti!Z:Z,""),
""))</f>
        <v/>
      </c>
    </row>
    <row r="523" spans="1:19">
      <c r="A523" t="str">
        <v>Nippon Steel Corporation</v>
      </c>
      <c r="B523" t="str">
        <f>IF(_xlfn.XLOOKUP(A523, sbti!A:A,sbti!B:B, "")="Targets Set","T",
IF(_xlfn.XLOOKUP(A523, sbti!A:A, sbti!B:B, "")="Committed","C",""))</f>
        <v/>
      </c>
      <c r="C523" t="str">
        <f>IF(OR(B523="T", B523="C"),
    _xlfn.XLOOKUP(A523, sbti!A:A, sbti!C:C, ""),
    ""
)</f>
        <v/>
      </c>
      <c r="D523" t="str">
        <f>IF(_xlfn.XLOOKUP(A523, sbti!A:A,sbti!D:D, "")="Targets Set","T",
IF(_xlfn.XLOOKUP(A523, sbti!A:A, sbti!D:D, "")="Committed","C",""))</f>
        <v/>
      </c>
      <c r="E523" t="str">
        <f>IF(OR(D523="T", D523="C"),
    _xlfn.XLOOKUP(A523, sbti!A:A, sbti!E:E, ""),
    ""
)</f>
        <v/>
      </c>
      <c r="F523" t="str">
        <f>IF(_xlfn.XLOOKUP(A523, sbti!F:F, sbti!G:G, "")="Targets Set","T",
IF(_xlfn.XLOOKUP(A523, sbti!F:F, sbti!G:G, "")="Committed","C",""))</f>
        <v/>
      </c>
      <c r="G523" t="str">
        <f>IF(OR('sbti evolution '!F523="T", 'sbti evolution '!F523="C"),
    _xlfn.XLOOKUP('sbti evolution '!A523, sbti!F:F, sbti!H:H, ""),
    ""
)</f>
        <v/>
      </c>
      <c r="H523" t="str">
        <f>IFERROR(
    IF(INDEX(sbti!J:J, MATCH(A523, sbti!F:F, 0))&lt;&gt;"", "T",
        IF(INDEX(sbti!K:K, MATCH(A523, sbti!F:F, 0))&lt;&gt;"", "C", "")
    ),
"")</f>
        <v/>
      </c>
      <c r="I523" t="str">
        <f>IFERROR(
    IF(INDEX(sbti!J:J, MATCH(A523, sbti!F:F, 0))&lt;&gt;"", INDEX(sbti!J:J, MATCH(A523, sbti!F:F, 0)),
        IF(INDEX(sbti!K:K, MATCH(A523, sbti!F:F, 0))&lt;&gt;"", INDEX(sbti!K:K, MATCH(A523, sbti!F:F, 0)), "")
    ),
"")</f>
        <v/>
      </c>
      <c r="J523" t="str">
        <f>IF(_xlfn.XLOOKUP(A523, sbti!L:L,sbti!M:M, "")="T","T",
IF(_xlfn.XLOOKUP(A523, sbti!L:L, sbti!M:M, "")="C","C",""))</f>
        <v/>
      </c>
      <c r="K523" t="str">
        <f>IF(OR(J523="T", J523="C"),
    _xlfn.XLOOKUP(A523, sbti!L:L,sbti!N:N),
    ""
)</f>
        <v/>
      </c>
      <c r="L523" t="str">
        <f>IF(_xlfn.XLOOKUP(A523, sbti!L:L,sbti!O:O, "")="s","T",
IF(_xlfn.XLOOKUP(A523, sbti!L:L, sbti!O:O, "")="c","C",""))</f>
        <v/>
      </c>
      <c r="M523" t="str">
        <f>IF(L523="T",_xlfn.XLOOKUP(A523,sbti!L:L,sbti!P:P,""),
IF(L523="C",_xlfn.XLOOKUP(A523,sbti!L:L,sbti!Q:Q,""),
""))</f>
        <v/>
      </c>
      <c r="N523" t="str">
        <f>IF(_xlfn.XLOOKUP(A523, sbti!R:R,sbti!S:S, "")="T","T",
IF(_xlfn.XLOOKUP(A523, sbti!R:R, sbti!S:S, "")="C","C",""))</f>
        <v/>
      </c>
      <c r="O523" t="str">
        <f>IF(OR(N523="T", N523="C"),
    _xlfn.XLOOKUP(A523, sbti!R:R,sbti!T:T),
    ""
)</f>
        <v/>
      </c>
      <c r="P523" t="str">
        <f>IFERROR(
    IF(INDEX(sbti!U:U, MATCH(A523, sbti!R:R, 0))&lt;&gt;"", "T",
        IF(INDEX(sbti!V:V, MATCH(A523, sbti!R:R, 0))&lt;&gt;"", "C", "")
    ),
"")</f>
        <v/>
      </c>
      <c r="Q523" t="str">
        <f>IFERROR(
    IF(INDEX(sbti!U:U, MATCH(A523, sbti!R:R, 0))&lt;&gt;"",
       INDEX(sbti!U:U, MATCH(A523, sbti!R:R, 0)),
       IF(INDEX(sbti!V:V, MATCH(A523, sbti!R:R, 0))&lt;&gt;"",
          INDEX(sbti!V:V, MATCH(A523, sbti!R:R, 0)),
          "")
    ),
"")</f>
        <v/>
      </c>
      <c r="R523" t="str">
        <f>IF(_xlfn.XLOOKUP(A523, sbti!W:W,sbti!X:X, "")="T","T",
IF(_xlfn.XLOOKUP(A523, sbti!W:W, sbti!X:X, "")="C","C",""))</f>
        <v/>
      </c>
      <c r="S523" t="str">
        <f>IF(R523="T",_xlfn.XLOOKUP(A523,sbti!W:W,sbti!Y:Y,""),
IF(R523="C",_xlfn.XLOOKUP(A523,sbti!W:W,sbti!Z:Z,""),
""))</f>
        <v/>
      </c>
    </row>
    <row r="524" spans="1:19">
      <c r="A524" t="str">
        <v>Nucor</v>
      </c>
      <c r="B524" t="str">
        <f>IF(_xlfn.XLOOKUP(A524, sbti!A:A,sbti!B:B, "")="Targets Set","T",
IF(_xlfn.XLOOKUP(A524, sbti!A:A, sbti!B:B, "")="Committed","C",""))</f>
        <v/>
      </c>
      <c r="C524" t="str">
        <f>IF(OR(B524="T", B524="C"),
    _xlfn.XLOOKUP(A524, sbti!A:A, sbti!C:C, ""),
    ""
)</f>
        <v/>
      </c>
      <c r="D524" t="str">
        <f>IF(_xlfn.XLOOKUP(A524, sbti!A:A,sbti!D:D, "")="Targets Set","T",
IF(_xlfn.XLOOKUP(A524, sbti!A:A, sbti!D:D, "")="Committed","C",""))</f>
        <v/>
      </c>
      <c r="E524" t="str">
        <f>IF(OR(D524="T", D524="C"),
    _xlfn.XLOOKUP(A524, sbti!A:A, sbti!E:E, ""),
    ""
)</f>
        <v/>
      </c>
      <c r="F524" t="str">
        <f>IF(_xlfn.XLOOKUP(A524, sbti!F:F, sbti!G:G, "")="Targets Set","T",
IF(_xlfn.XLOOKUP(A524, sbti!F:F, sbti!G:G, "")="Committed","C",""))</f>
        <v/>
      </c>
      <c r="G524" t="str">
        <f>IF(OR('sbti evolution '!F524="T", 'sbti evolution '!F524="C"),
    _xlfn.XLOOKUP('sbti evolution '!A524, sbti!F:F, sbti!H:H, ""),
    ""
)</f>
        <v/>
      </c>
      <c r="H524" t="str">
        <f>IFERROR(
    IF(INDEX(sbti!J:J, MATCH(A524, sbti!F:F, 0))&lt;&gt;"", "T",
        IF(INDEX(sbti!K:K, MATCH(A524, sbti!F:F, 0))&lt;&gt;"", "C", "")
    ),
"")</f>
        <v/>
      </c>
      <c r="I524" t="str">
        <f>IFERROR(
    IF(INDEX(sbti!J:J, MATCH(A524, sbti!F:F, 0))&lt;&gt;"", INDEX(sbti!J:J, MATCH(A524, sbti!F:F, 0)),
        IF(INDEX(sbti!K:K, MATCH(A524, sbti!F:F, 0))&lt;&gt;"", INDEX(sbti!K:K, MATCH(A524, sbti!F:F, 0)), "")
    ),
"")</f>
        <v/>
      </c>
      <c r="J524" t="str">
        <f>IF(_xlfn.XLOOKUP(A524, sbti!L:L,sbti!M:M, "")="T","T",
IF(_xlfn.XLOOKUP(A524, sbti!L:L, sbti!M:M, "")="C","C",""))</f>
        <v/>
      </c>
      <c r="K524" t="str">
        <f>IF(OR(J524="T", J524="C"),
    _xlfn.XLOOKUP(A524, sbti!L:L,sbti!N:N),
    ""
)</f>
        <v/>
      </c>
      <c r="L524" t="str">
        <f>IF(_xlfn.XLOOKUP(A524, sbti!L:L,sbti!O:O, "")="s","T",
IF(_xlfn.XLOOKUP(A524, sbti!L:L, sbti!O:O, "")="c","C",""))</f>
        <v/>
      </c>
      <c r="M524" t="str">
        <f>IF(L524="T",_xlfn.XLOOKUP(A524,sbti!L:L,sbti!P:P,""),
IF(L524="C",_xlfn.XLOOKUP(A524,sbti!L:L,sbti!Q:Q,""),
""))</f>
        <v/>
      </c>
      <c r="N524" t="str">
        <f>IF(_xlfn.XLOOKUP(A524, sbti!R:R,sbti!S:S, "")="T","T",
IF(_xlfn.XLOOKUP(A524, sbti!R:R, sbti!S:S, "")="C","C",""))</f>
        <v/>
      </c>
      <c r="O524" t="str">
        <f>IF(OR(N524="T", N524="C"),
    _xlfn.XLOOKUP(A524, sbti!R:R,sbti!T:T),
    ""
)</f>
        <v/>
      </c>
      <c r="P524" t="str">
        <f>IFERROR(
    IF(INDEX(sbti!U:U, MATCH(A524, sbti!R:R, 0))&lt;&gt;"", "T",
        IF(INDEX(sbti!V:V, MATCH(A524, sbti!R:R, 0))&lt;&gt;"", "C", "")
    ),
"")</f>
        <v/>
      </c>
      <c r="Q524" t="str">
        <f>IFERROR(
    IF(INDEX(sbti!U:U, MATCH(A524, sbti!R:R, 0))&lt;&gt;"",
       INDEX(sbti!U:U, MATCH(A524, sbti!R:R, 0)),
       IF(INDEX(sbti!V:V, MATCH(A524, sbti!R:R, 0))&lt;&gt;"",
          INDEX(sbti!V:V, MATCH(A524, sbti!R:R, 0)),
          "")
    ),
"")</f>
        <v/>
      </c>
      <c r="R524" t="str">
        <f>IF(_xlfn.XLOOKUP(A524, sbti!W:W,sbti!X:X, "")="T","T",
IF(_xlfn.XLOOKUP(A524, sbti!W:W, sbti!X:X, "")="C","C",""))</f>
        <v/>
      </c>
      <c r="S524" t="str">
        <f>IF(R524="T",_xlfn.XLOOKUP(A524,sbti!W:W,sbti!Y:Y,""),
IF(R524="C",_xlfn.XLOOKUP(A524,sbti!W:W,sbti!Z:Z,""),
""))</f>
        <v/>
      </c>
    </row>
    <row r="525" spans="1:19">
      <c r="A525" t="str">
        <v>Power Corp. of Canada</v>
      </c>
      <c r="B525" t="str">
        <f>IF(_xlfn.XLOOKUP(A525, sbti!A:A,sbti!B:B, "")="Targets Set","T",
IF(_xlfn.XLOOKUP(A525, sbti!A:A, sbti!B:B, "")="Committed","C",""))</f>
        <v/>
      </c>
      <c r="C525" t="str">
        <f>IF(OR(B525="T", B525="C"),
    _xlfn.XLOOKUP(A525, sbti!A:A, sbti!C:C, ""),
    ""
)</f>
        <v/>
      </c>
      <c r="D525" t="str">
        <f>IF(_xlfn.XLOOKUP(A525, sbti!A:A,sbti!D:D, "")="Targets Set","T",
IF(_xlfn.XLOOKUP(A525, sbti!A:A, sbti!D:D, "")="Committed","C",""))</f>
        <v/>
      </c>
      <c r="E525" t="str">
        <f>IF(OR(D525="T", D525="C"),
    _xlfn.XLOOKUP(A525, sbti!A:A, sbti!E:E, ""),
    ""
)</f>
        <v/>
      </c>
      <c r="F525" t="str">
        <f>IF(_xlfn.XLOOKUP(A525, sbti!F:F, sbti!G:G, "")="Targets Set","T",
IF(_xlfn.XLOOKUP(A525, sbti!F:F, sbti!G:G, "")="Committed","C",""))</f>
        <v/>
      </c>
      <c r="G525" t="str">
        <f>IF(OR('sbti evolution '!F525="T", 'sbti evolution '!F525="C"),
    _xlfn.XLOOKUP('sbti evolution '!A525, sbti!F:F, sbti!H:H, ""),
    ""
)</f>
        <v/>
      </c>
      <c r="H525" t="str">
        <f>IFERROR(
    IF(INDEX(sbti!J:J, MATCH(A525, sbti!F:F, 0))&lt;&gt;"", "T",
        IF(INDEX(sbti!K:K, MATCH(A525, sbti!F:F, 0))&lt;&gt;"", "C", "")
    ),
"")</f>
        <v/>
      </c>
      <c r="I525" t="str">
        <f>IFERROR(
    IF(INDEX(sbti!J:J, MATCH(A525, sbti!F:F, 0))&lt;&gt;"", INDEX(sbti!J:J, MATCH(A525, sbti!F:F, 0)),
        IF(INDEX(sbti!K:K, MATCH(A525, sbti!F:F, 0))&lt;&gt;"", INDEX(sbti!K:K, MATCH(A525, sbti!F:F, 0)), "")
    ),
"")</f>
        <v/>
      </c>
      <c r="J525" t="str">
        <f>IF(_xlfn.XLOOKUP(A525, sbti!L:L,sbti!M:M, "")="T","T",
IF(_xlfn.XLOOKUP(A525, sbti!L:L, sbti!M:M, "")="C","C",""))</f>
        <v/>
      </c>
      <c r="K525" t="str">
        <f>IF(OR(J525="T", J525="C"),
    _xlfn.XLOOKUP(A525, sbti!L:L,sbti!N:N),
    ""
)</f>
        <v/>
      </c>
      <c r="L525" t="str">
        <f>IF(_xlfn.XLOOKUP(A525, sbti!L:L,sbti!O:O, "")="s","T",
IF(_xlfn.XLOOKUP(A525, sbti!L:L, sbti!O:O, "")="c","C",""))</f>
        <v/>
      </c>
      <c r="M525" t="str">
        <f>IF(L525="T",_xlfn.XLOOKUP(A525,sbti!L:L,sbti!P:P,""),
IF(L525="C",_xlfn.XLOOKUP(A525,sbti!L:L,sbti!Q:Q,""),
""))</f>
        <v/>
      </c>
      <c r="N525" t="str">
        <f>IF(_xlfn.XLOOKUP(A525, sbti!R:R,sbti!S:S, "")="T","T",
IF(_xlfn.XLOOKUP(A525, sbti!R:R, sbti!S:S, "")="C","C",""))</f>
        <v/>
      </c>
      <c r="O525" t="str">
        <f>IF(OR(N525="T", N525="C"),
    _xlfn.XLOOKUP(A525, sbti!R:R,sbti!T:T),
    ""
)</f>
        <v/>
      </c>
      <c r="P525" t="str">
        <f>IFERROR(
    IF(INDEX(sbti!U:U, MATCH(A525, sbti!R:R, 0))&lt;&gt;"", "T",
        IF(INDEX(sbti!V:V, MATCH(A525, sbti!R:R, 0))&lt;&gt;"", "C", "")
    ),
"")</f>
        <v/>
      </c>
      <c r="Q525" t="str">
        <f>IFERROR(
    IF(INDEX(sbti!U:U, MATCH(A525, sbti!R:R, 0))&lt;&gt;"",
       INDEX(sbti!U:U, MATCH(A525, sbti!R:R, 0)),
       IF(INDEX(sbti!V:V, MATCH(A525, sbti!R:R, 0))&lt;&gt;"",
          INDEX(sbti!V:V, MATCH(A525, sbti!R:R, 0)),
          "")
    ),
"")</f>
        <v/>
      </c>
      <c r="R525" t="str">
        <f>IF(_xlfn.XLOOKUP(A525, sbti!W:W,sbti!X:X, "")="T","T",
IF(_xlfn.XLOOKUP(A525, sbti!W:W, sbti!X:X, "")="C","C",""))</f>
        <v/>
      </c>
      <c r="S525" t="str">
        <f>IF(R525="T",_xlfn.XLOOKUP(A525,sbti!W:W,sbti!Y:Y,""),
IF(R525="C",_xlfn.XLOOKUP(A525,sbti!W:W,sbti!Z:Z,""),
""))</f>
        <v/>
      </c>
    </row>
    <row r="526" spans="1:19">
      <c r="A526" t="str">
        <v>Rajesh Exports</v>
      </c>
      <c r="B526" t="str">
        <f>IF(_xlfn.XLOOKUP(A526, sbti!A:A,sbti!B:B, "")="Targets Set","T",
IF(_xlfn.XLOOKUP(A526, sbti!A:A, sbti!B:B, "")="Committed","C",""))</f>
        <v/>
      </c>
      <c r="C526" t="str">
        <f>IF(OR(B526="T", B526="C"),
    _xlfn.XLOOKUP(A526, sbti!A:A, sbti!C:C, ""),
    ""
)</f>
        <v/>
      </c>
      <c r="D526" t="str">
        <f>IF(_xlfn.XLOOKUP(A526, sbti!A:A,sbti!D:D, "")="Targets Set","T",
IF(_xlfn.XLOOKUP(A526, sbti!A:A, sbti!D:D, "")="Committed","C",""))</f>
        <v/>
      </c>
      <c r="E526" t="str">
        <f>IF(OR(D526="T", D526="C"),
    _xlfn.XLOOKUP(A526, sbti!A:A, sbti!E:E, ""),
    ""
)</f>
        <v/>
      </c>
      <c r="F526" t="str">
        <f>IF(_xlfn.XLOOKUP(A526, sbti!F:F, sbti!G:G, "")="Targets Set","T",
IF(_xlfn.XLOOKUP(A526, sbti!F:F, sbti!G:G, "")="Committed","C",""))</f>
        <v/>
      </c>
      <c r="G526" t="str">
        <f>IF(OR('sbti evolution '!F526="T", 'sbti evolution '!F526="C"),
    _xlfn.XLOOKUP('sbti evolution '!A526, sbti!F:F, sbti!H:H, ""),
    ""
)</f>
        <v/>
      </c>
      <c r="H526" t="str">
        <f>IFERROR(
    IF(INDEX(sbti!J:J, MATCH(A526, sbti!F:F, 0))&lt;&gt;"", "T",
        IF(INDEX(sbti!K:K, MATCH(A526, sbti!F:F, 0))&lt;&gt;"", "C", "")
    ),
"")</f>
        <v/>
      </c>
      <c r="I526" t="str">
        <f>IFERROR(
    IF(INDEX(sbti!J:J, MATCH(A526, sbti!F:F, 0))&lt;&gt;"", INDEX(sbti!J:J, MATCH(A526, sbti!F:F, 0)),
        IF(INDEX(sbti!K:K, MATCH(A526, sbti!F:F, 0))&lt;&gt;"", INDEX(sbti!K:K, MATCH(A526, sbti!F:F, 0)), "")
    ),
"")</f>
        <v/>
      </c>
      <c r="J526" t="str">
        <f>IF(_xlfn.XLOOKUP(A526, sbti!L:L,sbti!M:M, "")="T","T",
IF(_xlfn.XLOOKUP(A526, sbti!L:L, sbti!M:M, "")="C","C",""))</f>
        <v/>
      </c>
      <c r="K526" t="str">
        <f>IF(OR(J526="T", J526="C"),
    _xlfn.XLOOKUP(A526, sbti!L:L,sbti!N:N),
    ""
)</f>
        <v/>
      </c>
      <c r="L526" t="str">
        <f>IF(_xlfn.XLOOKUP(A526, sbti!L:L,sbti!O:O, "")="s","T",
IF(_xlfn.XLOOKUP(A526, sbti!L:L, sbti!O:O, "")="c","C",""))</f>
        <v/>
      </c>
      <c r="M526" t="str">
        <f>IF(L526="T",_xlfn.XLOOKUP(A526,sbti!L:L,sbti!P:P,""),
IF(L526="C",_xlfn.XLOOKUP(A526,sbti!L:L,sbti!Q:Q,""),
""))</f>
        <v/>
      </c>
      <c r="N526" t="str">
        <f>IF(_xlfn.XLOOKUP(A526, sbti!R:R,sbti!S:S, "")="T","T",
IF(_xlfn.XLOOKUP(A526, sbti!R:R, sbti!S:S, "")="C","C",""))</f>
        <v/>
      </c>
      <c r="O526" t="str">
        <f>IF(OR(N526="T", N526="C"),
    _xlfn.XLOOKUP(A526, sbti!R:R,sbti!T:T),
    ""
)</f>
        <v/>
      </c>
      <c r="P526" t="str">
        <f>IFERROR(
    IF(INDEX(sbti!U:U, MATCH(A526, sbti!R:R, 0))&lt;&gt;"", "T",
        IF(INDEX(sbti!V:V, MATCH(A526, sbti!R:R, 0))&lt;&gt;"", "C", "")
    ),
"")</f>
        <v/>
      </c>
      <c r="Q526" t="str">
        <f>IFERROR(
    IF(INDEX(sbti!U:U, MATCH(A526, sbti!R:R, 0))&lt;&gt;"",
       INDEX(sbti!U:U, MATCH(A526, sbti!R:R, 0)),
       IF(INDEX(sbti!V:V, MATCH(A526, sbti!R:R, 0))&lt;&gt;"",
          INDEX(sbti!V:V, MATCH(A526, sbti!R:R, 0)),
          "")
    ),
"")</f>
        <v/>
      </c>
      <c r="R526" t="str">
        <f>IF(_xlfn.XLOOKUP(A526, sbti!W:W,sbti!X:X, "")="T","T",
IF(_xlfn.XLOOKUP(A526, sbti!W:W, sbti!X:X, "")="C","C",""))</f>
        <v/>
      </c>
      <c r="S526" t="str">
        <f>IF(R526="T",_xlfn.XLOOKUP(A526,sbti!W:W,sbti!Y:Y,""),
IF(R526="C",_xlfn.XLOOKUP(A526,sbti!W:W,sbti!Z:Z,""),
""))</f>
        <v/>
      </c>
    </row>
    <row r="527" spans="1:19">
      <c r="A527" t="str">
        <v>Samsung C&amp;T</v>
      </c>
      <c r="B527" t="str">
        <f>IF(_xlfn.XLOOKUP(A527, sbti!A:A,sbti!B:B, "")="Targets Set","T",
IF(_xlfn.XLOOKUP(A527, sbti!A:A, sbti!B:B, "")="Committed","C",""))</f>
        <v/>
      </c>
      <c r="C527" t="str">
        <f>IF(OR(B527="T", B527="C"),
    _xlfn.XLOOKUP(A527, sbti!A:A, sbti!C:C, ""),
    ""
)</f>
        <v/>
      </c>
      <c r="D527" t="str">
        <f>IF(_xlfn.XLOOKUP(A527, sbti!A:A,sbti!D:D, "")="Targets Set","T",
IF(_xlfn.XLOOKUP(A527, sbti!A:A, sbti!D:D, "")="Committed","C",""))</f>
        <v/>
      </c>
      <c r="E527" t="str">
        <f>IF(OR(D527="T", D527="C"),
    _xlfn.XLOOKUP(A527, sbti!A:A, sbti!E:E, ""),
    ""
)</f>
        <v/>
      </c>
      <c r="F527" t="str">
        <f>IF(_xlfn.XLOOKUP(A527, sbti!F:F, sbti!G:G, "")="Targets Set","T",
IF(_xlfn.XLOOKUP(A527, sbti!F:F, sbti!G:G, "")="Committed","C",""))</f>
        <v/>
      </c>
      <c r="G527" t="str">
        <f>IF(OR('sbti evolution '!F527="T", 'sbti evolution '!F527="C"),
    _xlfn.XLOOKUP('sbti evolution '!A527, sbti!F:F, sbti!H:H, ""),
    ""
)</f>
        <v/>
      </c>
      <c r="H527" t="str">
        <f>IFERROR(
    IF(INDEX(sbti!J:J, MATCH(A527, sbti!F:F, 0))&lt;&gt;"", "T",
        IF(INDEX(sbti!K:K, MATCH(A527, sbti!F:F, 0))&lt;&gt;"", "C", "")
    ),
"")</f>
        <v/>
      </c>
      <c r="I527" t="str">
        <f>IFERROR(
    IF(INDEX(sbti!J:J, MATCH(A527, sbti!F:F, 0))&lt;&gt;"", INDEX(sbti!J:J, MATCH(A527, sbti!F:F, 0)),
        IF(INDEX(sbti!K:K, MATCH(A527, sbti!F:F, 0))&lt;&gt;"", INDEX(sbti!K:K, MATCH(A527, sbti!F:F, 0)), "")
    ),
"")</f>
        <v/>
      </c>
      <c r="J527" t="str">
        <f>IF(_xlfn.XLOOKUP(A527, sbti!L:L,sbti!M:M, "")="T","T",
IF(_xlfn.XLOOKUP(A527, sbti!L:L, sbti!M:M, "")="C","C",""))</f>
        <v/>
      </c>
      <c r="K527" t="str">
        <f>IF(OR(J527="T", J527="C"),
    _xlfn.XLOOKUP(A527, sbti!L:L,sbti!N:N),
    ""
)</f>
        <v/>
      </c>
      <c r="L527" t="str">
        <f>IF(_xlfn.XLOOKUP(A527, sbti!L:L,sbti!O:O, "")="s","T",
IF(_xlfn.XLOOKUP(A527, sbti!L:L, sbti!O:O, "")="c","C",""))</f>
        <v/>
      </c>
      <c r="M527" t="str">
        <f>IF(L527="T",_xlfn.XLOOKUP(A527,sbti!L:L,sbti!P:P,""),
IF(L527="C",_xlfn.XLOOKUP(A527,sbti!L:L,sbti!Q:Q,""),
""))</f>
        <v/>
      </c>
      <c r="N527" t="str">
        <f>IF(_xlfn.XLOOKUP(A527, sbti!R:R,sbti!S:S, "")="T","T",
IF(_xlfn.XLOOKUP(A527, sbti!R:R, sbti!S:S, "")="C","C",""))</f>
        <v/>
      </c>
      <c r="O527" t="str">
        <f>IF(OR(N527="T", N527="C"),
    _xlfn.XLOOKUP(A527, sbti!R:R,sbti!T:T),
    ""
)</f>
        <v/>
      </c>
      <c r="P527" t="str">
        <f>IFERROR(
    IF(INDEX(sbti!U:U, MATCH(A527, sbti!R:R, 0))&lt;&gt;"", "T",
        IF(INDEX(sbti!V:V, MATCH(A527, sbti!R:R, 0))&lt;&gt;"", "C", "")
    ),
"")</f>
        <v/>
      </c>
      <c r="Q527" t="str">
        <f>IFERROR(
    IF(INDEX(sbti!U:U, MATCH(A527, sbti!R:R, 0))&lt;&gt;"",
       INDEX(sbti!U:U, MATCH(A527, sbti!R:R, 0)),
       IF(INDEX(sbti!V:V, MATCH(A527, sbti!R:R, 0))&lt;&gt;"",
          INDEX(sbti!V:V, MATCH(A527, sbti!R:R, 0)),
          "")
    ),
"")</f>
        <v/>
      </c>
      <c r="R527" t="str">
        <f>IF(_xlfn.XLOOKUP(A527, sbti!W:W,sbti!X:X, "")="T","T",
IF(_xlfn.XLOOKUP(A527, sbti!W:W, sbti!X:X, "")="C","C",""))</f>
        <v/>
      </c>
      <c r="S527" t="str">
        <f>IF(R527="T",_xlfn.XLOOKUP(A527,sbti!W:W,sbti!Y:Y,""),
IF(R527="C",_xlfn.XLOOKUP(A527,sbti!W:W,sbti!Z:Z,""),
""))</f>
        <v/>
      </c>
    </row>
    <row r="528" spans="1:19">
      <c r="A528" t="str">
        <v>Shaanxi Construction Engineering Holding</v>
      </c>
      <c r="B528" t="str">
        <f>IF(_xlfn.XLOOKUP(A528, sbti!A:A,sbti!B:B, "")="Targets Set","T",
IF(_xlfn.XLOOKUP(A528, sbti!A:A, sbti!B:B, "")="Committed","C",""))</f>
        <v/>
      </c>
      <c r="C528" t="str">
        <f>IF(OR(B528="T", B528="C"),
    _xlfn.XLOOKUP(A528, sbti!A:A, sbti!C:C, ""),
    ""
)</f>
        <v/>
      </c>
      <c r="D528" t="str">
        <f>IF(_xlfn.XLOOKUP(A528, sbti!A:A,sbti!D:D, "")="Targets Set","T",
IF(_xlfn.XLOOKUP(A528, sbti!A:A, sbti!D:D, "")="Committed","C",""))</f>
        <v/>
      </c>
      <c r="E528" t="str">
        <f>IF(OR(D528="T", D528="C"),
    _xlfn.XLOOKUP(A528, sbti!A:A, sbti!E:E, ""),
    ""
)</f>
        <v/>
      </c>
      <c r="F528" t="str">
        <f>IF(_xlfn.XLOOKUP(A528, sbti!F:F, sbti!G:G, "")="Targets Set","T",
IF(_xlfn.XLOOKUP(A528, sbti!F:F, sbti!G:G, "")="Committed","C",""))</f>
        <v/>
      </c>
      <c r="G528" t="str">
        <f>IF(OR('sbti evolution '!F528="T", 'sbti evolution '!F528="C"),
    _xlfn.XLOOKUP('sbti evolution '!A528, sbti!F:F, sbti!H:H, ""),
    ""
)</f>
        <v/>
      </c>
      <c r="H528" t="str">
        <f>IFERROR(
    IF(INDEX(sbti!J:J, MATCH(A528, sbti!F:F, 0))&lt;&gt;"", "T",
        IF(INDEX(sbti!K:K, MATCH(A528, sbti!F:F, 0))&lt;&gt;"", "C", "")
    ),
"")</f>
        <v/>
      </c>
      <c r="I528" t="str">
        <f>IFERROR(
    IF(INDEX(sbti!J:J, MATCH(A528, sbti!F:F, 0))&lt;&gt;"", INDEX(sbti!J:J, MATCH(A528, sbti!F:F, 0)),
        IF(INDEX(sbti!K:K, MATCH(A528, sbti!F:F, 0))&lt;&gt;"", INDEX(sbti!K:K, MATCH(A528, sbti!F:F, 0)), "")
    ),
"")</f>
        <v/>
      </c>
      <c r="J528" t="str">
        <f>IF(_xlfn.XLOOKUP(A528, sbti!L:L,sbti!M:M, "")="T","T",
IF(_xlfn.XLOOKUP(A528, sbti!L:L, sbti!M:M, "")="C","C",""))</f>
        <v/>
      </c>
      <c r="K528" t="str">
        <f>IF(OR(J528="T", J528="C"),
    _xlfn.XLOOKUP(A528, sbti!L:L,sbti!N:N),
    ""
)</f>
        <v/>
      </c>
      <c r="L528" t="str">
        <f>IF(_xlfn.XLOOKUP(A528, sbti!L:L,sbti!O:O, "")="s","T",
IF(_xlfn.XLOOKUP(A528, sbti!L:L, sbti!O:O, "")="c","C",""))</f>
        <v/>
      </c>
      <c r="M528" t="str">
        <f>IF(L528="T",_xlfn.XLOOKUP(A528,sbti!L:L,sbti!P:P,""),
IF(L528="C",_xlfn.XLOOKUP(A528,sbti!L:L,sbti!Q:Q,""),
""))</f>
        <v/>
      </c>
      <c r="N528" t="str">
        <f>IF(_xlfn.XLOOKUP(A528, sbti!R:R,sbti!S:S, "")="T","T",
IF(_xlfn.XLOOKUP(A528, sbti!R:R, sbti!S:S, "")="C","C",""))</f>
        <v/>
      </c>
      <c r="O528" t="str">
        <f>IF(OR(N528="T", N528="C"),
    _xlfn.XLOOKUP(A528, sbti!R:R,sbti!T:T),
    ""
)</f>
        <v/>
      </c>
      <c r="P528" t="str">
        <f>IFERROR(
    IF(INDEX(sbti!U:U, MATCH(A528, sbti!R:R, 0))&lt;&gt;"", "T",
        IF(INDEX(sbti!V:V, MATCH(A528, sbti!R:R, 0))&lt;&gt;"", "C", "")
    ),
"")</f>
        <v/>
      </c>
      <c r="Q528" t="str">
        <f>IFERROR(
    IF(INDEX(sbti!U:U, MATCH(A528, sbti!R:R, 0))&lt;&gt;"",
       INDEX(sbti!U:U, MATCH(A528, sbti!R:R, 0)),
       IF(INDEX(sbti!V:V, MATCH(A528, sbti!R:R, 0))&lt;&gt;"",
          INDEX(sbti!V:V, MATCH(A528, sbti!R:R, 0)),
          "")
    ),
"")</f>
        <v/>
      </c>
      <c r="R528" t="str">
        <f>IF(_xlfn.XLOOKUP(A528, sbti!W:W,sbti!X:X, "")="T","T",
IF(_xlfn.XLOOKUP(A528, sbti!W:W, sbti!X:X, "")="C","C",""))</f>
        <v/>
      </c>
      <c r="S528" t="str">
        <f>IF(R528="T",_xlfn.XLOOKUP(A528,sbti!W:W,sbti!Y:Y,""),
IF(R528="C",_xlfn.XLOOKUP(A528,sbti!W:W,sbti!Z:Z,""),
""))</f>
        <v/>
      </c>
    </row>
    <row r="529" spans="1:19">
      <c r="A529" t="str">
        <v>Shanxi Coking Coal Group</v>
      </c>
      <c r="B529" t="str">
        <f>IF(_xlfn.XLOOKUP(A529, sbti!A:A,sbti!B:B, "")="Targets Set","T",
IF(_xlfn.XLOOKUP(A529, sbti!A:A, sbti!B:B, "")="Committed","C",""))</f>
        <v/>
      </c>
      <c r="C529" t="str">
        <f>IF(OR(B529="T", B529="C"),
    _xlfn.XLOOKUP(A529, sbti!A:A, sbti!C:C, ""),
    ""
)</f>
        <v/>
      </c>
      <c r="D529" t="str">
        <f>IF(_xlfn.XLOOKUP(A529, sbti!A:A,sbti!D:D, "")="Targets Set","T",
IF(_xlfn.XLOOKUP(A529, sbti!A:A, sbti!D:D, "")="Committed","C",""))</f>
        <v/>
      </c>
      <c r="E529" t="str">
        <f>IF(OR(D529="T", D529="C"),
    _xlfn.XLOOKUP(A529, sbti!A:A, sbti!E:E, ""),
    ""
)</f>
        <v/>
      </c>
      <c r="F529" t="str">
        <f>IF(_xlfn.XLOOKUP(A529, sbti!F:F, sbti!G:G, "")="Targets Set","T",
IF(_xlfn.XLOOKUP(A529, sbti!F:F, sbti!G:G, "")="Committed","C",""))</f>
        <v/>
      </c>
      <c r="G529" t="str">
        <f>IF(OR('sbti evolution '!F529="T", 'sbti evolution '!F529="C"),
    _xlfn.XLOOKUP('sbti evolution '!A529, sbti!F:F, sbti!H:H, ""),
    ""
)</f>
        <v/>
      </c>
      <c r="H529" t="str">
        <f>IFERROR(
    IF(INDEX(sbti!J:J, MATCH(A529, sbti!F:F, 0))&lt;&gt;"", "T",
        IF(INDEX(sbti!K:K, MATCH(A529, sbti!F:F, 0))&lt;&gt;"", "C", "")
    ),
"")</f>
        <v/>
      </c>
      <c r="I529" t="str">
        <f>IFERROR(
    IF(INDEX(sbti!J:J, MATCH(A529, sbti!F:F, 0))&lt;&gt;"", INDEX(sbti!J:J, MATCH(A529, sbti!F:F, 0)),
        IF(INDEX(sbti!K:K, MATCH(A529, sbti!F:F, 0))&lt;&gt;"", INDEX(sbti!K:K, MATCH(A529, sbti!F:F, 0)), "")
    ),
"")</f>
        <v/>
      </c>
      <c r="J529" t="str">
        <f>IF(_xlfn.XLOOKUP(A529, sbti!L:L,sbti!M:M, "")="T","T",
IF(_xlfn.XLOOKUP(A529, sbti!L:L, sbti!M:M, "")="C","C",""))</f>
        <v/>
      </c>
      <c r="K529" t="str">
        <f>IF(OR(J529="T", J529="C"),
    _xlfn.XLOOKUP(A529, sbti!L:L,sbti!N:N),
    ""
)</f>
        <v/>
      </c>
      <c r="L529" t="str">
        <f>IF(_xlfn.XLOOKUP(A529, sbti!L:L,sbti!O:O, "")="s","T",
IF(_xlfn.XLOOKUP(A529, sbti!L:L, sbti!O:O, "")="c","C",""))</f>
        <v/>
      </c>
      <c r="M529" t="str">
        <f>IF(L529="T",_xlfn.XLOOKUP(A529,sbti!L:L,sbti!P:P,""),
IF(L529="C",_xlfn.XLOOKUP(A529,sbti!L:L,sbti!Q:Q,""),
""))</f>
        <v/>
      </c>
      <c r="N529" t="str">
        <f>IF(_xlfn.XLOOKUP(A529, sbti!R:R,sbti!S:S, "")="T","T",
IF(_xlfn.XLOOKUP(A529, sbti!R:R, sbti!S:S, "")="C","C",""))</f>
        <v/>
      </c>
      <c r="O529" t="str">
        <f>IF(OR(N529="T", N529="C"),
    _xlfn.XLOOKUP(A529, sbti!R:R,sbti!T:T),
    ""
)</f>
        <v/>
      </c>
      <c r="P529" t="str">
        <f>IFERROR(
    IF(INDEX(sbti!U:U, MATCH(A529, sbti!R:R, 0))&lt;&gt;"", "T",
        IF(INDEX(sbti!V:V, MATCH(A529, sbti!R:R, 0))&lt;&gt;"", "C", "")
    ),
"")</f>
        <v/>
      </c>
      <c r="Q529" t="str">
        <f>IFERROR(
    IF(INDEX(sbti!U:U, MATCH(A529, sbti!R:R, 0))&lt;&gt;"",
       INDEX(sbti!U:U, MATCH(A529, sbti!R:R, 0)),
       IF(INDEX(sbti!V:V, MATCH(A529, sbti!R:R, 0))&lt;&gt;"",
          INDEX(sbti!V:V, MATCH(A529, sbti!R:R, 0)),
          "")
    ),
"")</f>
        <v/>
      </c>
      <c r="R529" t="str">
        <f>IF(_xlfn.XLOOKUP(A529, sbti!W:W,sbti!X:X, "")="T","T",
IF(_xlfn.XLOOKUP(A529, sbti!W:W, sbti!X:X, "")="C","C",""))</f>
        <v/>
      </c>
      <c r="S529" t="str">
        <f>IF(R529="T",_xlfn.XLOOKUP(A529,sbti!W:W,sbti!Y:Y,""),
IF(R529="C",_xlfn.XLOOKUP(A529,sbti!W:W,sbti!Z:Z,""),
""))</f>
        <v/>
      </c>
    </row>
    <row r="530" spans="1:19">
      <c r="A530" t="str">
        <v>Shougang Group</v>
      </c>
      <c r="B530" t="str">
        <f>IF(_xlfn.XLOOKUP(A530, sbti!A:A,sbti!B:B, "")="Targets Set","T",
IF(_xlfn.XLOOKUP(A530, sbti!A:A, sbti!B:B, "")="Committed","C",""))</f>
        <v/>
      </c>
      <c r="C530" t="str">
        <f>IF(OR(B530="T", B530="C"),
    _xlfn.XLOOKUP(A530, sbti!A:A, sbti!C:C, ""),
    ""
)</f>
        <v/>
      </c>
      <c r="D530" t="str">
        <f>IF(_xlfn.XLOOKUP(A530, sbti!A:A,sbti!D:D, "")="Targets Set","T",
IF(_xlfn.XLOOKUP(A530, sbti!A:A, sbti!D:D, "")="Committed","C",""))</f>
        <v/>
      </c>
      <c r="E530" t="str">
        <f>IF(OR(D530="T", D530="C"),
    _xlfn.XLOOKUP(A530, sbti!A:A, sbti!E:E, ""),
    ""
)</f>
        <v/>
      </c>
      <c r="F530" t="str">
        <f>IF(_xlfn.XLOOKUP(A530, sbti!F:F, sbti!G:G, "")="Targets Set","T",
IF(_xlfn.XLOOKUP(A530, sbti!F:F, sbti!G:G, "")="Committed","C",""))</f>
        <v/>
      </c>
      <c r="G530" t="str">
        <f>IF(OR('sbti evolution '!F530="T", 'sbti evolution '!F530="C"),
    _xlfn.XLOOKUP('sbti evolution '!A530, sbti!F:F, sbti!H:H, ""),
    ""
)</f>
        <v/>
      </c>
      <c r="H530" t="str">
        <f>IFERROR(
    IF(INDEX(sbti!J:J, MATCH(A530, sbti!F:F, 0))&lt;&gt;"", "T",
        IF(INDEX(sbti!K:K, MATCH(A530, sbti!F:F, 0))&lt;&gt;"", "C", "")
    ),
"")</f>
        <v/>
      </c>
      <c r="I530" t="str">
        <f>IFERROR(
    IF(INDEX(sbti!J:J, MATCH(A530, sbti!F:F, 0))&lt;&gt;"", INDEX(sbti!J:J, MATCH(A530, sbti!F:F, 0)),
        IF(INDEX(sbti!K:K, MATCH(A530, sbti!F:F, 0))&lt;&gt;"", INDEX(sbti!K:K, MATCH(A530, sbti!F:F, 0)), "")
    ),
"")</f>
        <v/>
      </c>
      <c r="J530" t="str">
        <f>IF(_xlfn.XLOOKUP(A530, sbti!L:L,sbti!M:M, "")="T","T",
IF(_xlfn.XLOOKUP(A530, sbti!L:L, sbti!M:M, "")="C","C",""))</f>
        <v/>
      </c>
      <c r="K530" t="str">
        <f>IF(OR(J530="T", J530="C"),
    _xlfn.XLOOKUP(A530, sbti!L:L,sbti!N:N),
    ""
)</f>
        <v/>
      </c>
      <c r="L530" t="str">
        <f>IF(_xlfn.XLOOKUP(A530, sbti!L:L,sbti!O:O, "")="s","T",
IF(_xlfn.XLOOKUP(A530, sbti!L:L, sbti!O:O, "")="c","C",""))</f>
        <v/>
      </c>
      <c r="M530" t="str">
        <f>IF(L530="T",_xlfn.XLOOKUP(A530,sbti!L:L,sbti!P:P,""),
IF(L530="C",_xlfn.XLOOKUP(A530,sbti!L:L,sbti!Q:Q,""),
""))</f>
        <v/>
      </c>
      <c r="N530" t="str">
        <f>IF(_xlfn.XLOOKUP(A530, sbti!R:R,sbti!S:S, "")="T","T",
IF(_xlfn.XLOOKUP(A530, sbti!R:R, sbti!S:S, "")="C","C",""))</f>
        <v/>
      </c>
      <c r="O530" t="str">
        <f>IF(OR(N530="T", N530="C"),
    _xlfn.XLOOKUP(A530, sbti!R:R,sbti!T:T),
    ""
)</f>
        <v/>
      </c>
      <c r="P530" t="str">
        <f>IFERROR(
    IF(INDEX(sbti!U:U, MATCH(A530, sbti!R:R, 0))&lt;&gt;"", "T",
        IF(INDEX(sbti!V:V, MATCH(A530, sbti!R:R, 0))&lt;&gt;"", "C", "")
    ),
"")</f>
        <v/>
      </c>
      <c r="Q530" t="str">
        <f>IFERROR(
    IF(INDEX(sbti!U:U, MATCH(A530, sbti!R:R, 0))&lt;&gt;"",
       INDEX(sbti!U:U, MATCH(A530, sbti!R:R, 0)),
       IF(INDEX(sbti!V:V, MATCH(A530, sbti!R:R, 0))&lt;&gt;"",
          INDEX(sbti!V:V, MATCH(A530, sbti!R:R, 0)),
          "")
    ),
"")</f>
        <v/>
      </c>
      <c r="R530" t="str">
        <f>IF(_xlfn.XLOOKUP(A530, sbti!W:W,sbti!X:X, "")="T","T",
IF(_xlfn.XLOOKUP(A530, sbti!W:W, sbti!X:X, "")="C","C",""))</f>
        <v/>
      </c>
      <c r="S530" t="str">
        <f>IF(R530="T",_xlfn.XLOOKUP(A530,sbti!W:W,sbti!Y:Y,""),
IF(R530="C",_xlfn.XLOOKUP(A530,sbti!W:W,sbti!Z:Z,""),
""))</f>
        <v/>
      </c>
    </row>
    <row r="531" spans="1:19">
      <c r="A531" t="str">
        <v>Sinochem Holdings</v>
      </c>
      <c r="B531" t="str">
        <f>IF(_xlfn.XLOOKUP(A531, sbti!A:A,sbti!B:B, "")="Targets Set","T",
IF(_xlfn.XLOOKUP(A531, sbti!A:A, sbti!B:B, "")="Committed","C",""))</f>
        <v/>
      </c>
      <c r="C531" t="str">
        <f>IF(OR(B531="T", B531="C"),
    _xlfn.XLOOKUP(A531, sbti!A:A, sbti!C:C, ""),
    ""
)</f>
        <v/>
      </c>
      <c r="D531" t="str">
        <f>IF(_xlfn.XLOOKUP(A531, sbti!A:A,sbti!D:D, "")="Targets Set","T",
IF(_xlfn.XLOOKUP(A531, sbti!A:A, sbti!D:D, "")="Committed","C",""))</f>
        <v/>
      </c>
      <c r="E531" t="str">
        <f>IF(OR(D531="T", D531="C"),
    _xlfn.XLOOKUP(A531, sbti!A:A, sbti!E:E, ""),
    ""
)</f>
        <v/>
      </c>
      <c r="F531" t="str">
        <f>IF(_xlfn.XLOOKUP(A531, sbti!F:F, sbti!G:G, "")="Targets Set","T",
IF(_xlfn.XLOOKUP(A531, sbti!F:F, sbti!G:G, "")="Committed","C",""))</f>
        <v/>
      </c>
      <c r="G531" t="str">
        <f>IF(OR('sbti evolution '!F531="T", 'sbti evolution '!F531="C"),
    _xlfn.XLOOKUP('sbti evolution '!A531, sbti!F:F, sbti!H:H, ""),
    ""
)</f>
        <v/>
      </c>
      <c r="H531" t="str">
        <f>IFERROR(
    IF(INDEX(sbti!J:J, MATCH(A531, sbti!F:F, 0))&lt;&gt;"", "T",
        IF(INDEX(sbti!K:K, MATCH(A531, sbti!F:F, 0))&lt;&gt;"", "C", "")
    ),
"")</f>
        <v/>
      </c>
      <c r="I531" t="str">
        <f>IFERROR(
    IF(INDEX(sbti!J:J, MATCH(A531, sbti!F:F, 0))&lt;&gt;"", INDEX(sbti!J:J, MATCH(A531, sbti!F:F, 0)),
        IF(INDEX(sbti!K:K, MATCH(A531, sbti!F:F, 0))&lt;&gt;"", INDEX(sbti!K:K, MATCH(A531, sbti!F:F, 0)), "")
    ),
"")</f>
        <v/>
      </c>
      <c r="J531" t="str">
        <f>IF(_xlfn.XLOOKUP(A531, sbti!L:L,sbti!M:M, "")="T","T",
IF(_xlfn.XLOOKUP(A531, sbti!L:L, sbti!M:M, "")="C","C",""))</f>
        <v/>
      </c>
      <c r="K531" t="str">
        <f>IF(OR(J531="T", J531="C"),
    _xlfn.XLOOKUP(A531, sbti!L:L,sbti!N:N),
    ""
)</f>
        <v/>
      </c>
      <c r="L531" t="str">
        <f>IF(_xlfn.XLOOKUP(A531, sbti!L:L,sbti!O:O, "")="s","T",
IF(_xlfn.XLOOKUP(A531, sbti!L:L, sbti!O:O, "")="c","C",""))</f>
        <v/>
      </c>
      <c r="M531" t="str">
        <f>IF(L531="T",_xlfn.XLOOKUP(A531,sbti!L:L,sbti!P:P,""),
IF(L531="C",_xlfn.XLOOKUP(A531,sbti!L:L,sbti!Q:Q,""),
""))</f>
        <v/>
      </c>
      <c r="N531" t="str">
        <f>IF(_xlfn.XLOOKUP(A531, sbti!R:R,sbti!S:S, "")="T","T",
IF(_xlfn.XLOOKUP(A531, sbti!R:R, sbti!S:S, "")="C","C",""))</f>
        <v/>
      </c>
      <c r="O531" t="str">
        <f>IF(OR(N531="T", N531="C"),
    _xlfn.XLOOKUP(A531, sbti!R:R,sbti!T:T),
    ""
)</f>
        <v/>
      </c>
      <c r="P531" t="str">
        <f>IFERROR(
    IF(INDEX(sbti!U:U, MATCH(A531, sbti!R:R, 0))&lt;&gt;"", "T",
        IF(INDEX(sbti!V:V, MATCH(A531, sbti!R:R, 0))&lt;&gt;"", "C", "")
    ),
"")</f>
        <v/>
      </c>
      <c r="Q531" t="str">
        <f>IFERROR(
    IF(INDEX(sbti!U:U, MATCH(A531, sbti!R:R, 0))&lt;&gt;"",
       INDEX(sbti!U:U, MATCH(A531, sbti!R:R, 0)),
       IF(INDEX(sbti!V:V, MATCH(A531, sbti!R:R, 0))&lt;&gt;"",
          INDEX(sbti!V:V, MATCH(A531, sbti!R:R, 0)),
          "")
    ),
"")</f>
        <v/>
      </c>
      <c r="R531" t="str">
        <f>IF(_xlfn.XLOOKUP(A531, sbti!W:W,sbti!X:X, "")="T","T",
IF(_xlfn.XLOOKUP(A531, sbti!W:W, sbti!X:X, "")="C","C",""))</f>
        <v/>
      </c>
      <c r="S531" t="str">
        <f>IF(R531="T",_xlfn.XLOOKUP(A531,sbti!W:W,sbti!Y:Y,""),
IF(R531="C",_xlfn.XLOOKUP(A531,sbti!W:W,sbti!Z:Z,""),
""))</f>
        <v/>
      </c>
    </row>
    <row r="532" spans="1:19">
      <c r="A532" t="str">
        <v>Subaru</v>
      </c>
      <c r="B532" t="str">
        <f>IF(_xlfn.XLOOKUP(A532, sbti!A:A,sbti!B:B, "")="Targets Set","T",
IF(_xlfn.XLOOKUP(A532, sbti!A:A, sbti!B:B, "")="Committed","C",""))</f>
        <v/>
      </c>
      <c r="C532" t="str">
        <f>IF(OR(B532="T", B532="C"),
    _xlfn.XLOOKUP(A532, sbti!A:A, sbti!C:C, ""),
    ""
)</f>
        <v/>
      </c>
      <c r="D532" t="str">
        <f>IF(_xlfn.XLOOKUP(A532, sbti!A:A,sbti!D:D, "")="Targets Set","T",
IF(_xlfn.XLOOKUP(A532, sbti!A:A, sbti!D:D, "")="Committed","C",""))</f>
        <v/>
      </c>
      <c r="E532" t="str">
        <f>IF(OR(D532="T", D532="C"),
    _xlfn.XLOOKUP(A532, sbti!A:A, sbti!E:E, ""),
    ""
)</f>
        <v/>
      </c>
      <c r="F532" t="str">
        <f>IF(_xlfn.XLOOKUP(A532, sbti!F:F, sbti!G:G, "")="Targets Set","T",
IF(_xlfn.XLOOKUP(A532, sbti!F:F, sbti!G:G, "")="Committed","C",""))</f>
        <v/>
      </c>
      <c r="G532" t="str">
        <f>IF(OR('sbti evolution '!F532="T", 'sbti evolution '!F532="C"),
    _xlfn.XLOOKUP('sbti evolution '!A532, sbti!F:F, sbti!H:H, ""),
    ""
)</f>
        <v/>
      </c>
      <c r="H532" t="str">
        <f>IFERROR(
    IF(INDEX(sbti!J:J, MATCH(A532, sbti!F:F, 0))&lt;&gt;"", "T",
        IF(INDEX(sbti!K:K, MATCH(A532, sbti!F:F, 0))&lt;&gt;"", "C", "")
    ),
"")</f>
        <v/>
      </c>
      <c r="I532" t="str">
        <f>IFERROR(
    IF(INDEX(sbti!J:J, MATCH(A532, sbti!F:F, 0))&lt;&gt;"", INDEX(sbti!J:J, MATCH(A532, sbti!F:F, 0)),
        IF(INDEX(sbti!K:K, MATCH(A532, sbti!F:F, 0))&lt;&gt;"", INDEX(sbti!K:K, MATCH(A532, sbti!F:F, 0)), "")
    ),
"")</f>
        <v/>
      </c>
      <c r="J532" t="str">
        <f>IF(_xlfn.XLOOKUP(A532, sbti!L:L,sbti!M:M, "")="T","T",
IF(_xlfn.XLOOKUP(A532, sbti!L:L, sbti!M:M, "")="C","C",""))</f>
        <v/>
      </c>
      <c r="K532" t="str">
        <f>IF(OR(J532="T", J532="C"),
    _xlfn.XLOOKUP(A532, sbti!L:L,sbti!N:N),
    ""
)</f>
        <v/>
      </c>
      <c r="L532" t="str">
        <f>IF(_xlfn.XLOOKUP(A532, sbti!L:L,sbti!O:O, "")="s","T",
IF(_xlfn.XLOOKUP(A532, sbti!L:L, sbti!O:O, "")="c","C",""))</f>
        <v/>
      </c>
      <c r="M532" t="str">
        <f>IF(L532="T",_xlfn.XLOOKUP(A532,sbti!L:L,sbti!P:P,""),
IF(L532="C",_xlfn.XLOOKUP(A532,sbti!L:L,sbti!Q:Q,""),
""))</f>
        <v/>
      </c>
      <c r="N532" t="str">
        <f>IF(_xlfn.XLOOKUP(A532, sbti!R:R,sbti!S:S, "")="T","T",
IF(_xlfn.XLOOKUP(A532, sbti!R:R, sbti!S:S, "")="C","C",""))</f>
        <v/>
      </c>
      <c r="O532" t="str">
        <f>IF(OR(N532="T", N532="C"),
    _xlfn.XLOOKUP(A532, sbti!R:R,sbti!T:T),
    ""
)</f>
        <v/>
      </c>
      <c r="P532" t="str">
        <f>IFERROR(
    IF(INDEX(sbti!U:U, MATCH(A532, sbti!R:R, 0))&lt;&gt;"", "T",
        IF(INDEX(sbti!V:V, MATCH(A532, sbti!R:R, 0))&lt;&gt;"", "C", "")
    ),
"")</f>
        <v/>
      </c>
      <c r="Q532" t="str">
        <f>IFERROR(
    IF(INDEX(sbti!U:U, MATCH(A532, sbti!R:R, 0))&lt;&gt;"",
       INDEX(sbti!U:U, MATCH(A532, sbti!R:R, 0)),
       IF(INDEX(sbti!V:V, MATCH(A532, sbti!R:R, 0))&lt;&gt;"",
          INDEX(sbti!V:V, MATCH(A532, sbti!R:R, 0)),
          "")
    ),
"")</f>
        <v/>
      </c>
      <c r="R532" t="str">
        <f>IF(_xlfn.XLOOKUP(A532, sbti!W:W,sbti!X:X, "")="T","T",
IF(_xlfn.XLOOKUP(A532, sbti!W:W, sbti!X:X, "")="C","C",""))</f>
        <v/>
      </c>
      <c r="S532" t="str">
        <f>IF(R532="T",_xlfn.XLOOKUP(A532,sbti!W:W,sbti!Y:Y,""),
IF(R532="C",_xlfn.XLOOKUP(A532,sbti!W:W,sbti!Z:Z,""),
""))</f>
        <v/>
      </c>
    </row>
    <row r="533" spans="1:19">
      <c r="A533" t="str">
        <v>Truist Financial</v>
      </c>
      <c r="B533" t="str">
        <f>IF(_xlfn.XLOOKUP(A533, sbti!A:A,sbti!B:B, "")="Targets Set","T",
IF(_xlfn.XLOOKUP(A533, sbti!A:A, sbti!B:B, "")="Committed","C",""))</f>
        <v/>
      </c>
      <c r="C533" t="str">
        <f>IF(OR(B533="T", B533="C"),
    _xlfn.XLOOKUP(A533, sbti!A:A, sbti!C:C, ""),
    ""
)</f>
        <v/>
      </c>
      <c r="D533" t="str">
        <f>IF(_xlfn.XLOOKUP(A533, sbti!A:A,sbti!D:D, "")="Targets Set","T",
IF(_xlfn.XLOOKUP(A533, sbti!A:A, sbti!D:D, "")="Committed","C",""))</f>
        <v/>
      </c>
      <c r="E533" t="str">
        <f>IF(OR(D533="T", D533="C"),
    _xlfn.XLOOKUP(A533, sbti!A:A, sbti!E:E, ""),
    ""
)</f>
        <v/>
      </c>
      <c r="F533" t="str">
        <f>IF(_xlfn.XLOOKUP(A533, sbti!F:F, sbti!G:G, "")="Targets Set","T",
IF(_xlfn.XLOOKUP(A533, sbti!F:F, sbti!G:G, "")="Committed","C",""))</f>
        <v/>
      </c>
      <c r="G533" t="str">
        <f>IF(OR('sbti evolution '!F533="T", 'sbti evolution '!F533="C"),
    _xlfn.XLOOKUP('sbti evolution '!A533, sbti!F:F, sbti!H:H, ""),
    ""
)</f>
        <v/>
      </c>
      <c r="H533" t="str">
        <f>IFERROR(
    IF(INDEX(sbti!J:J, MATCH(A533, sbti!F:F, 0))&lt;&gt;"", "T",
        IF(INDEX(sbti!K:K, MATCH(A533, sbti!F:F, 0))&lt;&gt;"", "C", "")
    ),
"")</f>
        <v/>
      </c>
      <c r="I533" t="str">
        <f>IFERROR(
    IF(INDEX(sbti!J:J, MATCH(A533, sbti!F:F, 0))&lt;&gt;"", INDEX(sbti!J:J, MATCH(A533, sbti!F:F, 0)),
        IF(INDEX(sbti!K:K, MATCH(A533, sbti!F:F, 0))&lt;&gt;"", INDEX(sbti!K:K, MATCH(A533, sbti!F:F, 0)), "")
    ),
"")</f>
        <v/>
      </c>
      <c r="J533" t="str">
        <f>IF(_xlfn.XLOOKUP(A533, sbti!L:L,sbti!M:M, "")="T","T",
IF(_xlfn.XLOOKUP(A533, sbti!L:L, sbti!M:M, "")="C","C",""))</f>
        <v/>
      </c>
      <c r="K533" t="str">
        <f>IF(OR(J533="T", J533="C"),
    _xlfn.XLOOKUP(A533, sbti!L:L,sbti!N:N),
    ""
)</f>
        <v/>
      </c>
      <c r="L533" t="str">
        <f>IF(_xlfn.XLOOKUP(A533, sbti!L:L,sbti!O:O, "")="s","T",
IF(_xlfn.XLOOKUP(A533, sbti!L:L, sbti!O:O, "")="c","C",""))</f>
        <v/>
      </c>
      <c r="M533" t="str">
        <f>IF(L533="T",_xlfn.XLOOKUP(A533,sbti!L:L,sbti!P:P,""),
IF(L533="C",_xlfn.XLOOKUP(A533,sbti!L:L,sbti!Q:Q,""),
""))</f>
        <v/>
      </c>
      <c r="N533" t="str">
        <f>IF(_xlfn.XLOOKUP(A533, sbti!R:R,sbti!S:S, "")="T","T",
IF(_xlfn.XLOOKUP(A533, sbti!R:R, sbti!S:S, "")="C","C",""))</f>
        <v/>
      </c>
      <c r="O533" t="str">
        <f>IF(OR(N533="T", N533="C"),
    _xlfn.XLOOKUP(A533, sbti!R:R,sbti!T:T),
    ""
)</f>
        <v/>
      </c>
      <c r="P533" t="str">
        <f>IFERROR(
    IF(INDEX(sbti!U:U, MATCH(A533, sbti!R:R, 0))&lt;&gt;"", "T",
        IF(INDEX(sbti!V:V, MATCH(A533, sbti!R:R, 0))&lt;&gt;"", "C", "")
    ),
"")</f>
        <v/>
      </c>
      <c r="Q533" t="str">
        <f>IFERROR(
    IF(INDEX(sbti!U:U, MATCH(A533, sbti!R:R, 0))&lt;&gt;"",
       INDEX(sbti!U:U, MATCH(A533, sbti!R:R, 0)),
       IF(INDEX(sbti!V:V, MATCH(A533, sbti!R:R, 0))&lt;&gt;"",
          INDEX(sbti!V:V, MATCH(A533, sbti!R:R, 0)),
          "")
    ),
"")</f>
        <v/>
      </c>
      <c r="R533" t="str">
        <f>IF(_xlfn.XLOOKUP(A533, sbti!W:W,sbti!X:X, "")="T","T",
IF(_xlfn.XLOOKUP(A533, sbti!W:W, sbti!X:X, "")="C","C",""))</f>
        <v/>
      </c>
      <c r="S533" t="str">
        <f>IF(R533="T",_xlfn.XLOOKUP(A533,sbti!W:W,sbti!Y:Y,""),
IF(R533="C",_xlfn.XLOOKUP(A533,sbti!W:W,sbti!Z:Z,""),
""))</f>
        <v/>
      </c>
    </row>
    <row r="534" spans="1:19">
      <c r="A534" t="str">
        <v>Vibra Energia</v>
      </c>
      <c r="B534" t="str">
        <f>IF(_xlfn.XLOOKUP(A534, sbti!A:A,sbti!B:B, "")="Targets Set","T",
IF(_xlfn.XLOOKUP(A534, sbti!A:A, sbti!B:B, "")="Committed","C",""))</f>
        <v/>
      </c>
      <c r="C534" t="str">
        <f>IF(OR(B534="T", B534="C"),
    _xlfn.XLOOKUP(A534, sbti!A:A, sbti!C:C, ""),
    ""
)</f>
        <v/>
      </c>
      <c r="D534" t="str">
        <f>IF(_xlfn.XLOOKUP(A534, sbti!A:A,sbti!D:D, "")="Targets Set","T",
IF(_xlfn.XLOOKUP(A534, sbti!A:A, sbti!D:D, "")="Committed","C",""))</f>
        <v/>
      </c>
      <c r="E534" t="str">
        <f>IF(OR(D534="T", D534="C"),
    _xlfn.XLOOKUP(A534, sbti!A:A, sbti!E:E, ""),
    ""
)</f>
        <v/>
      </c>
      <c r="F534" t="str">
        <f>IF(_xlfn.XLOOKUP(A534, sbti!F:F, sbti!G:G, "")="Targets Set","T",
IF(_xlfn.XLOOKUP(A534, sbti!F:F, sbti!G:G, "")="Committed","C",""))</f>
        <v/>
      </c>
      <c r="G534" t="str">
        <f>IF(OR('sbti evolution '!F534="T", 'sbti evolution '!F534="C"),
    _xlfn.XLOOKUP('sbti evolution '!A534, sbti!F:F, sbti!H:H, ""),
    ""
)</f>
        <v/>
      </c>
      <c r="H534" t="str">
        <f>IFERROR(
    IF(INDEX(sbti!J:J, MATCH(A534, sbti!F:F, 0))&lt;&gt;"", "T",
        IF(INDEX(sbti!K:K, MATCH(A534, sbti!F:F, 0))&lt;&gt;"", "C", "")
    ),
"")</f>
        <v/>
      </c>
      <c r="I534" t="str">
        <f>IFERROR(
    IF(INDEX(sbti!J:J, MATCH(A534, sbti!F:F, 0))&lt;&gt;"", INDEX(sbti!J:J, MATCH(A534, sbti!F:F, 0)),
        IF(INDEX(sbti!K:K, MATCH(A534, sbti!F:F, 0))&lt;&gt;"", INDEX(sbti!K:K, MATCH(A534, sbti!F:F, 0)), "")
    ),
"")</f>
        <v/>
      </c>
      <c r="J534" t="str">
        <f>IF(_xlfn.XLOOKUP(A534, sbti!L:L,sbti!M:M, "")="T","T",
IF(_xlfn.XLOOKUP(A534, sbti!L:L, sbti!M:M, "")="C","C",""))</f>
        <v/>
      </c>
      <c r="K534" t="str">
        <f>IF(OR(J534="T", J534="C"),
    _xlfn.XLOOKUP(A534, sbti!L:L,sbti!N:N),
    ""
)</f>
        <v/>
      </c>
      <c r="L534" t="str">
        <f>IF(_xlfn.XLOOKUP(A534, sbti!L:L,sbti!O:O, "")="s","T",
IF(_xlfn.XLOOKUP(A534, sbti!L:L, sbti!O:O, "")="c","C",""))</f>
        <v/>
      </c>
      <c r="M534" t="str">
        <f>IF(L534="T",_xlfn.XLOOKUP(A534,sbti!L:L,sbti!P:P,""),
IF(L534="C",_xlfn.XLOOKUP(A534,sbti!L:L,sbti!Q:Q,""),
""))</f>
        <v/>
      </c>
      <c r="N534" t="str">
        <f>IF(_xlfn.XLOOKUP(A534, sbti!R:R,sbti!S:S, "")="T","T",
IF(_xlfn.XLOOKUP(A534, sbti!R:R, sbti!S:S, "")="C","C",""))</f>
        <v/>
      </c>
      <c r="O534" t="str">
        <f>IF(OR(N534="T", N534="C"),
    _xlfn.XLOOKUP(A534, sbti!R:R,sbti!T:T),
    ""
)</f>
        <v/>
      </c>
      <c r="P534" t="str">
        <f>IFERROR(
    IF(INDEX(sbti!U:U, MATCH(A534, sbti!R:R, 0))&lt;&gt;"", "T",
        IF(INDEX(sbti!V:V, MATCH(A534, sbti!R:R, 0))&lt;&gt;"", "C", "")
    ),
"")</f>
        <v/>
      </c>
      <c r="Q534" t="str">
        <f>IFERROR(
    IF(INDEX(sbti!U:U, MATCH(A534, sbti!R:R, 0))&lt;&gt;"",
       INDEX(sbti!U:U, MATCH(A534, sbti!R:R, 0)),
       IF(INDEX(sbti!V:V, MATCH(A534, sbti!R:R, 0))&lt;&gt;"",
          INDEX(sbti!V:V, MATCH(A534, sbti!R:R, 0)),
          "")
    ),
"")</f>
        <v/>
      </c>
      <c r="R534" t="str">
        <f>IF(_xlfn.XLOOKUP(A534, sbti!W:W,sbti!X:X, "")="T","T",
IF(_xlfn.XLOOKUP(A534, sbti!W:W, sbti!X:X, "")="C","C",""))</f>
        <v/>
      </c>
      <c r="S534" t="str">
        <f>IF(R534="T",_xlfn.XLOOKUP(A534,sbti!W:W,sbti!Y:Y,""),
IF(R534="C",_xlfn.XLOOKUP(A534,sbti!W:W,sbti!Z:Z,""),
""))</f>
        <v/>
      </c>
    </row>
    <row r="535" spans="1:19">
      <c r="A535">
        <v>0</v>
      </c>
      <c r="B535" t="str">
        <f>IF(_xlfn.XLOOKUP(A535, sbti!A:A,sbti!B:B, "")="Targets Set","T",
IF(_xlfn.XLOOKUP(A535, sbti!A:A, sbti!B:B, "")="Committed","C",""))</f>
        <v/>
      </c>
      <c r="C535" t="str">
        <f>IF(OR(B535="T", B535="C"),
    _xlfn.XLOOKUP(A535, sbti!A:A, sbti!C:C, ""),
    ""
)</f>
        <v/>
      </c>
      <c r="D535" t="str">
        <f>IF(_xlfn.XLOOKUP(A535, sbti!A:A,sbti!D:D, "")="Targets Set","T",
IF(_xlfn.XLOOKUP(A535, sbti!A:A, sbti!D:D, "")="Committed","C",""))</f>
        <v/>
      </c>
      <c r="E535" t="str">
        <f>IF(OR(D535="T", D535="C"),
    _xlfn.XLOOKUP(A535, sbti!A:A, sbti!E:E, ""),
    ""
)</f>
        <v/>
      </c>
      <c r="F535" t="str">
        <f>IF(_xlfn.XLOOKUP(A535, sbti!F:F, sbti!G:G, "")="Targets Set","T",
IF(_xlfn.XLOOKUP(A535, sbti!F:F, sbti!G:G, "")="Committed","C",""))</f>
        <v/>
      </c>
      <c r="G535" t="str">
        <f>IF(OR('sbti evolution '!F535="T", 'sbti evolution '!F535="C"),
    _xlfn.XLOOKUP('sbti evolution '!A535, sbti!F:F, sbti!H:H, ""),
    ""
)</f>
        <v/>
      </c>
      <c r="H535" t="str">
        <f>IFERROR(
    IF(INDEX(sbti!J:J, MATCH(A535, sbti!F:F, 0))&lt;&gt;"", "T",
        IF(INDEX(sbti!K:K, MATCH(A535, sbti!F:F, 0))&lt;&gt;"", "C", "")
    ),
"")</f>
        <v/>
      </c>
      <c r="I535" t="str">
        <f>IFERROR(
    IF(INDEX(sbti!J:J, MATCH(A535, sbti!F:F, 0))&lt;&gt;"", INDEX(sbti!J:J, MATCH(A535, sbti!F:F, 0)),
        IF(INDEX(sbti!K:K, MATCH(A535, sbti!F:F, 0))&lt;&gt;"", INDEX(sbti!K:K, MATCH(A535, sbti!F:F, 0)), "")
    ),
"")</f>
        <v/>
      </c>
      <c r="J535" t="str">
        <f>IF(_xlfn.XLOOKUP(A535, sbti!L:L,sbti!M:M, "")="T","T",
IF(_xlfn.XLOOKUP(A535, sbti!L:L, sbti!M:M, "")="C","C",""))</f>
        <v/>
      </c>
      <c r="K535" t="str">
        <f>IF(OR(J535="T", J535="C"),
    _xlfn.XLOOKUP(A535, sbti!L:L,sbti!N:N),
    ""
)</f>
        <v/>
      </c>
      <c r="L535" t="str">
        <f>IF(_xlfn.XLOOKUP(A535, sbti!L:L,sbti!O:O, "")="s","T",
IF(_xlfn.XLOOKUP(A535, sbti!L:L, sbti!O:O, "")="c","C",""))</f>
        <v/>
      </c>
      <c r="M535" t="str">
        <f>IF(L535="T",_xlfn.XLOOKUP(A535,sbti!L:L,sbti!P:P,""),
IF(L535="C",_xlfn.XLOOKUP(A535,sbti!L:L,sbti!Q:Q,""),
""))</f>
        <v/>
      </c>
      <c r="N535" t="str">
        <f>IF(_xlfn.XLOOKUP(A535, sbti!R:R,sbti!S:S, "")="T","T",
IF(_xlfn.XLOOKUP(A535, sbti!R:R, sbti!S:S, "")="C","C",""))</f>
        <v/>
      </c>
      <c r="O535" t="str">
        <f>IF(OR(N535="T", N535="C"),
    _xlfn.XLOOKUP(A535, sbti!R:R,sbti!T:T),
    ""
)</f>
        <v/>
      </c>
      <c r="P535" t="str">
        <f>IFERROR(
    IF(INDEX(sbti!U:U, MATCH(A535, sbti!R:R, 0))&lt;&gt;"", "T",
        IF(INDEX(sbti!V:V, MATCH(A535, sbti!R:R, 0))&lt;&gt;"", "C", "")
    ),
"")</f>
        <v/>
      </c>
      <c r="Q535" t="str">
        <f>IFERROR(
    IF(INDEX(sbti!U:U, MATCH(A535, sbti!R:R, 0))&lt;&gt;"",
       INDEX(sbti!U:U, MATCH(A535, sbti!R:R, 0)),
       IF(INDEX(sbti!V:V, MATCH(A535, sbti!R:R, 0))&lt;&gt;"",
          INDEX(sbti!V:V, MATCH(A535, sbti!R:R, 0)),
          "")
    ),
"")</f>
        <v/>
      </c>
      <c r="R535" t="str">
        <f>IF(_xlfn.XLOOKUP(A535, sbti!W:W,sbti!X:X, "")="T","T",
IF(_xlfn.XLOOKUP(A535, sbti!W:W, sbti!X:X, "")="C","C",""))</f>
        <v/>
      </c>
      <c r="S535" t="str">
        <f>IF(R535="T",_xlfn.XLOOKUP(A535,sbti!W:W,sbti!Y:Y,""),
IF(R535="C",_xlfn.XLOOKUP(A535,sbti!W:W,sbti!Z:Z,""),
""))</f>
        <v/>
      </c>
    </row>
    <row r="536" spans="1:19">
      <c r="A536" t="str">
        <v>Crédit Agricole</v>
      </c>
      <c r="B536" t="str">
        <f>IF(_xlfn.XLOOKUP(A536, sbti!A:A,sbti!B:B, "")="Targets Set","T",
IF(_xlfn.XLOOKUP(A536, sbti!A:A, sbti!B:B, "")="Committed","C",""))</f>
        <v/>
      </c>
      <c r="C536" t="str">
        <f>IF(OR(B536="T", B536="C"),
    _xlfn.XLOOKUP(A536, sbti!A:A, sbti!C:C, ""),
    ""
)</f>
        <v/>
      </c>
      <c r="D536" t="str">
        <f>IF(_xlfn.XLOOKUP(A536, sbti!A:A,sbti!D:D, "")="Targets Set","T",
IF(_xlfn.XLOOKUP(A536, sbti!A:A, sbti!D:D, "")="Committed","C",""))</f>
        <v/>
      </c>
      <c r="E536" t="str">
        <f>IF(OR(D536="T", D536="C"),
    _xlfn.XLOOKUP(A536, sbti!A:A, sbti!E:E, ""),
    ""
)</f>
        <v/>
      </c>
      <c r="F536" t="str">
        <f>IF(_xlfn.XLOOKUP(A536, sbti!F:F, sbti!G:G, "")="Targets Set","T",
IF(_xlfn.XLOOKUP(A536, sbti!F:F, sbti!G:G, "")="Committed","C",""))</f>
        <v/>
      </c>
      <c r="G536" t="str">
        <f>IF(OR('sbti evolution '!F536="T", 'sbti evolution '!F536="C"),
    _xlfn.XLOOKUP('sbti evolution '!A536, sbti!F:F, sbti!H:H, ""),
    ""
)</f>
        <v/>
      </c>
      <c r="H536" t="str">
        <f>IFERROR(
    IF(INDEX(sbti!J:J, MATCH(A536, sbti!F:F, 0))&lt;&gt;"", "T",
        IF(INDEX(sbti!K:K, MATCH(A536, sbti!F:F, 0))&lt;&gt;"", "C", "")
    ),
"")</f>
        <v/>
      </c>
      <c r="I536" t="str">
        <f>IFERROR(
    IF(INDEX(sbti!J:J, MATCH(A536, sbti!F:F, 0))&lt;&gt;"", INDEX(sbti!J:J, MATCH(A536, sbti!F:F, 0)),
        IF(INDEX(sbti!K:K, MATCH(A536, sbti!F:F, 0))&lt;&gt;"", INDEX(sbti!K:K, MATCH(A536, sbti!F:F, 0)), "")
    ),
"")</f>
        <v/>
      </c>
      <c r="J536" t="str">
        <f>IF(_xlfn.XLOOKUP(A536, sbti!L:L,sbti!M:M, "")="T","T",
IF(_xlfn.XLOOKUP(A536, sbti!L:L, sbti!M:M, "")="C","C",""))</f>
        <v>C</v>
      </c>
      <c r="K536">
        <f>IF(OR(J536="T", J536="C"),
    _xlfn.XLOOKUP(A536, sbti!L:L,sbti!N:N),
    ""
)</f>
        <v>2030</v>
      </c>
      <c r="L536" t="str">
        <f>IF(_xlfn.XLOOKUP(A536, sbti!L:L,sbti!O:O, "")="s","T",
IF(_xlfn.XLOOKUP(A536, sbti!L:L, sbti!O:O, "")="c","C",""))</f>
        <v/>
      </c>
      <c r="M536" t="str">
        <f>IF(L536="T",_xlfn.XLOOKUP(A536,sbti!L:L,sbti!P:P,""),
IF(L536="C",_xlfn.XLOOKUP(A536,sbti!L:L,sbti!Q:Q,""),
""))</f>
        <v/>
      </c>
      <c r="N536" t="str">
        <f>IF(_xlfn.XLOOKUP(A536, sbti!R:R,sbti!S:S, "")="T","T",
IF(_xlfn.XLOOKUP(A536, sbti!R:R, sbti!S:S, "")="C","C",""))</f>
        <v>C</v>
      </c>
      <c r="O536">
        <f>IF(OR(N536="T", N536="C"),
    _xlfn.XLOOKUP(A536, sbti!R:R,sbti!T:T),
    ""
)</f>
        <v>2030</v>
      </c>
      <c r="P536" t="str">
        <f>IFERROR(
    IF(INDEX(sbti!U:U, MATCH(A536, sbti!R:R, 0))&lt;&gt;"", "T",
        IF(INDEX(sbti!V:V, MATCH(A536, sbti!R:R, 0))&lt;&gt;"", "C", "")
    ),
"")</f>
        <v/>
      </c>
      <c r="Q536" t="str">
        <f>IFERROR(
    IF(INDEX(sbti!U:U, MATCH(A536, sbti!R:R, 0))&lt;&gt;"",
       INDEX(sbti!U:U, MATCH(A536, sbti!R:R, 0)),
       IF(INDEX(sbti!V:V, MATCH(A536, sbti!R:R, 0))&lt;&gt;"",
          INDEX(sbti!V:V, MATCH(A536, sbti!R:R, 0)),
          "")
    ),
"")</f>
        <v/>
      </c>
      <c r="R536" t="str">
        <f>IF(_xlfn.XLOOKUP(A536, sbti!W:W,sbti!X:X, "")="T","T",
IF(_xlfn.XLOOKUP(A536, sbti!W:W, sbti!X:X, "")="C","C",""))</f>
        <v>C</v>
      </c>
      <c r="S536">
        <f>IF(R536="T",_xlfn.XLOOKUP(A536,sbti!W:W,sbti!Y:Y,""),
IF(R536="C",_xlfn.XLOOKUP(A536,sbti!W:W,sbti!Z:Z,""),
""))</f>
        <v>2016</v>
      </c>
    </row>
    <row r="537" spans="1:19">
      <c r="A537" t="str">
        <v>China Merchants Group</v>
      </c>
      <c r="B537" t="str">
        <f>IF(_xlfn.XLOOKUP(A537, sbti!A:A,sbti!B:B, "")="Targets Set","T",
IF(_xlfn.XLOOKUP(A537, sbti!A:A, sbti!B:B, "")="Committed","C",""))</f>
        <v/>
      </c>
      <c r="C537" t="str">
        <f>IF(OR(B537="T", B537="C"),
    _xlfn.XLOOKUP(A537, sbti!A:A, sbti!C:C, ""),
    ""
)</f>
        <v/>
      </c>
      <c r="D537" t="str">
        <f>IF(_xlfn.XLOOKUP(A537, sbti!A:A,sbti!D:D, "")="Targets Set","T",
IF(_xlfn.XLOOKUP(A537, sbti!A:A, sbti!D:D, "")="Committed","C",""))</f>
        <v/>
      </c>
      <c r="E537" t="str">
        <f>IF(OR(D537="T", D537="C"),
    _xlfn.XLOOKUP(A537, sbti!A:A, sbti!E:E, ""),
    ""
)</f>
        <v/>
      </c>
      <c r="F537" t="str">
        <f>IF(_xlfn.XLOOKUP(A537, sbti!F:F, sbti!G:G, "")="Targets Set","T",
IF(_xlfn.XLOOKUP(A537, sbti!F:F, sbti!G:G, "")="Committed","C",""))</f>
        <v/>
      </c>
      <c r="G537" t="str">
        <f>IF(OR('sbti evolution '!F537="T", 'sbti evolution '!F537="C"),
    _xlfn.XLOOKUP('sbti evolution '!A537, sbti!F:F, sbti!H:H, ""),
    ""
)</f>
        <v/>
      </c>
      <c r="H537" t="str">
        <f>IFERROR(
    IF(INDEX(sbti!J:J, MATCH(A537, sbti!F:F, 0))&lt;&gt;"", "T",
        IF(INDEX(sbti!K:K, MATCH(A537, sbti!F:F, 0))&lt;&gt;"", "C", "")
    ),
"")</f>
        <v/>
      </c>
      <c r="I537" t="str">
        <f>IFERROR(
    IF(INDEX(sbti!J:J, MATCH(A537, sbti!F:F, 0))&lt;&gt;"", INDEX(sbti!J:J, MATCH(A537, sbti!F:F, 0)),
        IF(INDEX(sbti!K:K, MATCH(A537, sbti!F:F, 0))&lt;&gt;"", INDEX(sbti!K:K, MATCH(A537, sbti!F:F, 0)), "")
    ),
"")</f>
        <v/>
      </c>
      <c r="J537" t="str">
        <f>IF(_xlfn.XLOOKUP(A537, sbti!L:L,sbti!M:M, "")="T","T",
IF(_xlfn.XLOOKUP(A537, sbti!L:L, sbti!M:M, "")="C","C",""))</f>
        <v/>
      </c>
      <c r="K537" t="str">
        <f>IF(OR(J537="T", J537="C"),
    _xlfn.XLOOKUP(A537, sbti!L:L,sbti!N:N),
    ""
)</f>
        <v/>
      </c>
      <c r="L537" t="str">
        <f>IF(_xlfn.XLOOKUP(A537, sbti!L:L,sbti!O:O, "")="s","T",
IF(_xlfn.XLOOKUP(A537, sbti!L:L, sbti!O:O, "")="c","C",""))</f>
        <v/>
      </c>
      <c r="M537" t="str">
        <f>IF(L537="T",_xlfn.XLOOKUP(A537,sbti!L:L,sbti!P:P,""),
IF(L537="C",_xlfn.XLOOKUP(A537,sbti!L:L,sbti!Q:Q,""),
""))</f>
        <v/>
      </c>
      <c r="N537" t="str">
        <f>IF(_xlfn.XLOOKUP(A537, sbti!R:R,sbti!S:S, "")="T","T",
IF(_xlfn.XLOOKUP(A537, sbti!R:R, sbti!S:S, "")="C","C",""))</f>
        <v/>
      </c>
      <c r="O537" t="str">
        <f>IF(OR(N537="T", N537="C"),
    _xlfn.XLOOKUP(A537, sbti!R:R,sbti!T:T),
    ""
)</f>
        <v/>
      </c>
      <c r="P537" t="str">
        <f>IFERROR(
    IF(INDEX(sbti!U:U, MATCH(A537, sbti!R:R, 0))&lt;&gt;"", "T",
        IF(INDEX(sbti!V:V, MATCH(A537, sbti!R:R, 0))&lt;&gt;"", "C", "")
    ),
"")</f>
        <v/>
      </c>
      <c r="Q537" t="str">
        <f>IFERROR(
    IF(INDEX(sbti!U:U, MATCH(A537, sbti!R:R, 0))&lt;&gt;"",
       INDEX(sbti!U:U, MATCH(A537, sbti!R:R, 0)),
       IF(INDEX(sbti!V:V, MATCH(A537, sbti!R:R, 0))&lt;&gt;"",
          INDEX(sbti!V:V, MATCH(A537, sbti!R:R, 0)),
          "")
    ),
"")</f>
        <v/>
      </c>
      <c r="R537" t="str">
        <f>IF(_xlfn.XLOOKUP(A537, sbti!W:W,sbti!X:X, "")="T","T",
IF(_xlfn.XLOOKUP(A537, sbti!W:W, sbti!X:X, "")="C","C",""))</f>
        <v/>
      </c>
      <c r="S537" t="str">
        <f>IF(R537="T",_xlfn.XLOOKUP(A537,sbti!W:W,sbti!Y:Y,""),
IF(R537="C",_xlfn.XLOOKUP(A537,sbti!W:W,sbti!Z:Z,""),
""))</f>
        <v/>
      </c>
    </row>
    <row r="538" spans="1:19">
      <c r="A538" t="str">
        <v>Itaú Unibanco Holding</v>
      </c>
      <c r="B538" t="str">
        <f>IF(_xlfn.XLOOKUP(A538, sbti!A:A,sbti!B:B, "")="Targets Set","T",
IF(_xlfn.XLOOKUP(A538, sbti!A:A, sbti!B:B, "")="Committed","C",""))</f>
        <v/>
      </c>
      <c r="C538" t="str">
        <f>IF(OR(B538="T", B538="C"),
    _xlfn.XLOOKUP(A538, sbti!A:A, sbti!C:C, ""),
    ""
)</f>
        <v/>
      </c>
      <c r="D538" t="str">
        <f>IF(_xlfn.XLOOKUP(A538, sbti!A:A,sbti!D:D, "")="Targets Set","T",
IF(_xlfn.XLOOKUP(A538, sbti!A:A, sbti!D:D, "")="Committed","C",""))</f>
        <v/>
      </c>
      <c r="E538" t="str">
        <f>IF(OR(D538="T", D538="C"),
    _xlfn.XLOOKUP(A538, sbti!A:A, sbti!E:E, ""),
    ""
)</f>
        <v/>
      </c>
      <c r="F538" t="str">
        <f>IF(_xlfn.XLOOKUP(A538, sbti!F:F, sbti!G:G, "")="Targets Set","T",
IF(_xlfn.XLOOKUP(A538, sbti!F:F, sbti!G:G, "")="Committed","C",""))</f>
        <v/>
      </c>
      <c r="G538" t="str">
        <f>IF(OR('sbti evolution '!F538="T", 'sbti evolution '!F538="C"),
    _xlfn.XLOOKUP('sbti evolution '!A538, sbti!F:F, sbti!H:H, ""),
    ""
)</f>
        <v/>
      </c>
      <c r="H538" t="str">
        <f>IFERROR(
    IF(INDEX(sbti!J:J, MATCH(A538, sbti!F:F, 0))&lt;&gt;"", "T",
        IF(INDEX(sbti!K:K, MATCH(A538, sbti!F:F, 0))&lt;&gt;"", "C", "")
    ),
"")</f>
        <v/>
      </c>
      <c r="I538" t="str">
        <f>IFERROR(
    IF(INDEX(sbti!J:J, MATCH(A538, sbti!F:F, 0))&lt;&gt;"", INDEX(sbti!J:J, MATCH(A538, sbti!F:F, 0)),
        IF(INDEX(sbti!K:K, MATCH(A538, sbti!F:F, 0))&lt;&gt;"", INDEX(sbti!K:K, MATCH(A538, sbti!F:F, 0)), "")
    ),
"")</f>
        <v/>
      </c>
      <c r="J538" t="str">
        <f>IF(_xlfn.XLOOKUP(A538, sbti!L:L,sbti!M:M, "")="T","T",
IF(_xlfn.XLOOKUP(A538, sbti!L:L, sbti!M:M, "")="C","C",""))</f>
        <v/>
      </c>
      <c r="K538" t="str">
        <f>IF(OR(J538="T", J538="C"),
    _xlfn.XLOOKUP(A538, sbti!L:L,sbti!N:N),
    ""
)</f>
        <v/>
      </c>
      <c r="L538" t="str">
        <f>IF(_xlfn.XLOOKUP(A538, sbti!L:L,sbti!O:O, "")="s","T",
IF(_xlfn.XLOOKUP(A538, sbti!L:L, sbti!O:O, "")="c","C",""))</f>
        <v/>
      </c>
      <c r="M538" t="str">
        <f>IF(L538="T",_xlfn.XLOOKUP(A538,sbti!L:L,sbti!P:P,""),
IF(L538="C",_xlfn.XLOOKUP(A538,sbti!L:L,sbti!Q:Q,""),
""))</f>
        <v/>
      </c>
      <c r="N538" t="str">
        <f>IF(_xlfn.XLOOKUP(A538, sbti!R:R,sbti!S:S, "")="T","T",
IF(_xlfn.XLOOKUP(A538, sbti!R:R, sbti!S:S, "")="C","C",""))</f>
        <v/>
      </c>
      <c r="O538" t="str">
        <f>IF(OR(N538="T", N538="C"),
    _xlfn.XLOOKUP(A538, sbti!R:R,sbti!T:T),
    ""
)</f>
        <v/>
      </c>
      <c r="P538" t="str">
        <f>IFERROR(
    IF(INDEX(sbti!U:U, MATCH(A538, sbti!R:R, 0))&lt;&gt;"", "T",
        IF(INDEX(sbti!V:V, MATCH(A538, sbti!R:R, 0))&lt;&gt;"", "C", "")
    ),
"")</f>
        <v>C</v>
      </c>
      <c r="Q538">
        <f>IFERROR(
    IF(INDEX(sbti!U:U, MATCH(A538, sbti!R:R, 0))&lt;&gt;"",
       INDEX(sbti!U:U, MATCH(A538, sbti!R:R, 0)),
       IF(INDEX(sbti!V:V, MATCH(A538, sbti!R:R, 0))&lt;&gt;"",
          INDEX(sbti!V:V, MATCH(A538, sbti!R:R, 0)),
          "")
    ),
"")</f>
        <v>2030</v>
      </c>
      <c r="R538" t="str">
        <f>IF(_xlfn.XLOOKUP(A538, sbti!W:W,sbti!X:X, "")="T","T",
IF(_xlfn.XLOOKUP(A538, sbti!W:W, sbti!X:X, "")="C","C",""))</f>
        <v/>
      </c>
      <c r="S538" t="str">
        <f>IF(R538="T",_xlfn.XLOOKUP(A538,sbti!W:W,sbti!Y:Y,""),
IF(R538="C",_xlfn.XLOOKUP(A538,sbti!W:W,sbti!Z:Z,""),
""))</f>
        <v/>
      </c>
    </row>
    <row r="539" spans="1:19">
      <c r="A539" t="str">
        <v>Société Générale</v>
      </c>
      <c r="B539" t="str">
        <f>IF(_xlfn.XLOOKUP(A539, sbti!A:A,sbti!B:B, "")="Targets Set","T",
IF(_xlfn.XLOOKUP(A539, sbti!A:A, sbti!B:B, "")="Committed","C",""))</f>
        <v/>
      </c>
      <c r="C539" t="str">
        <f>IF(OR(B539="T", B539="C"),
    _xlfn.XLOOKUP(A539, sbti!A:A, sbti!C:C, ""),
    ""
)</f>
        <v/>
      </c>
      <c r="D539" t="str">
        <f>IF(_xlfn.XLOOKUP(A539, sbti!A:A,sbti!D:D, "")="Targets Set","T",
IF(_xlfn.XLOOKUP(A539, sbti!A:A, sbti!D:D, "")="Committed","C",""))</f>
        <v/>
      </c>
      <c r="E539" t="str">
        <f>IF(OR(D539="T", D539="C"),
    _xlfn.XLOOKUP(A539, sbti!A:A, sbti!E:E, ""),
    ""
)</f>
        <v/>
      </c>
      <c r="F539" t="str">
        <f>IF(_xlfn.XLOOKUP(A539, sbti!F:F, sbti!G:G, "")="Targets Set","T",
IF(_xlfn.XLOOKUP(A539, sbti!F:F, sbti!G:G, "")="Committed","C",""))</f>
        <v/>
      </c>
      <c r="G539" t="str">
        <f>IF(OR('sbti evolution '!F539="T", 'sbti evolution '!F539="C"),
    _xlfn.XLOOKUP('sbti evolution '!A539, sbti!F:F, sbti!H:H, ""),
    ""
)</f>
        <v/>
      </c>
      <c r="H539" t="str">
        <f>IFERROR(
    IF(INDEX(sbti!J:J, MATCH(A539, sbti!F:F, 0))&lt;&gt;"", "T",
        IF(INDEX(sbti!K:K, MATCH(A539, sbti!F:F, 0))&lt;&gt;"", "C", "")
    ),
"")</f>
        <v/>
      </c>
      <c r="I539" t="str">
        <f>IFERROR(
    IF(INDEX(sbti!J:J, MATCH(A539, sbti!F:F, 0))&lt;&gt;"", INDEX(sbti!J:J, MATCH(A539, sbti!F:F, 0)),
        IF(INDEX(sbti!K:K, MATCH(A539, sbti!F:F, 0))&lt;&gt;"", INDEX(sbti!K:K, MATCH(A539, sbti!F:F, 0)), "")
    ),
"")</f>
        <v/>
      </c>
      <c r="J539" t="str">
        <f>IF(_xlfn.XLOOKUP(A539, sbti!L:L,sbti!M:M, "")="T","T",
IF(_xlfn.XLOOKUP(A539, sbti!L:L, sbti!M:M, "")="C","C",""))</f>
        <v/>
      </c>
      <c r="K539" t="str">
        <f>IF(OR(J539="T", J539="C"),
    _xlfn.XLOOKUP(A539, sbti!L:L,sbti!N:N),
    ""
)</f>
        <v/>
      </c>
      <c r="L539" t="str">
        <f>IF(_xlfn.XLOOKUP(A539, sbti!L:L,sbti!O:O, "")="s","T",
IF(_xlfn.XLOOKUP(A539, sbti!L:L, sbti!O:O, "")="c","C",""))</f>
        <v/>
      </c>
      <c r="M539" t="str">
        <f>IF(L539="T",_xlfn.XLOOKUP(A539,sbti!L:L,sbti!P:P,""),
IF(L539="C",_xlfn.XLOOKUP(A539,sbti!L:L,sbti!Q:Q,""),
""))</f>
        <v/>
      </c>
      <c r="N539" t="str">
        <f>IF(_xlfn.XLOOKUP(A539, sbti!R:R,sbti!S:S, "")="T","T",
IF(_xlfn.XLOOKUP(A539, sbti!R:R, sbti!S:S, "")="C","C",""))</f>
        <v>C</v>
      </c>
      <c r="O539">
        <f>IF(OR(N539="T", N539="C"),
    _xlfn.XLOOKUP(A539, sbti!R:R,sbti!T:T),
    ""
)</f>
        <v>2030</v>
      </c>
      <c r="P539" t="str">
        <f>IFERROR(
    IF(INDEX(sbti!U:U, MATCH(A539, sbti!R:R, 0))&lt;&gt;"", "T",
        IF(INDEX(sbti!V:V, MATCH(A539, sbti!R:R, 0))&lt;&gt;"", "C", "")
    ),
"")</f>
        <v/>
      </c>
      <c r="Q539" t="str">
        <f>IFERROR(
    IF(INDEX(sbti!U:U, MATCH(A539, sbti!R:R, 0))&lt;&gt;"",
       INDEX(sbti!U:U, MATCH(A539, sbti!R:R, 0)),
       IF(INDEX(sbti!V:V, MATCH(A539, sbti!R:R, 0))&lt;&gt;"",
          INDEX(sbti!V:V, MATCH(A539, sbti!R:R, 0)),
          "")
    ),
"")</f>
        <v/>
      </c>
      <c r="R539" t="str">
        <f>IF(_xlfn.XLOOKUP(A539, sbti!W:W,sbti!X:X, "")="T","T",
IF(_xlfn.XLOOKUP(A539, sbti!W:W, sbti!X:X, "")="C","C",""))</f>
        <v>C</v>
      </c>
      <c r="S539">
        <f>IF(R539="T",_xlfn.XLOOKUP(A539,sbti!W:W,sbti!Y:Y,""),
IF(R539="C",_xlfn.XLOOKUP(A539,sbti!W:W,sbti!Z:Z,""),
""))</f>
        <v>2016</v>
      </c>
    </row>
    <row r="540" spans="1:19">
      <c r="A540" t="str">
        <v>American International Group</v>
      </c>
      <c r="B540" t="str">
        <f>IF(_xlfn.XLOOKUP(A540, sbti!A:A,sbti!B:B, "")="Targets Set","T",
IF(_xlfn.XLOOKUP(A540, sbti!A:A, sbti!B:B, "")="Committed","C",""))</f>
        <v/>
      </c>
      <c r="C540" t="str">
        <f>IF(OR(B540="T", B540="C"),
    _xlfn.XLOOKUP(A540, sbti!A:A, sbti!C:C, ""),
    ""
)</f>
        <v/>
      </c>
      <c r="D540" t="str">
        <f>IF(_xlfn.XLOOKUP(A540, sbti!A:A,sbti!D:D, "")="Targets Set","T",
IF(_xlfn.XLOOKUP(A540, sbti!A:A, sbti!D:D, "")="Committed","C",""))</f>
        <v/>
      </c>
      <c r="E540" t="str">
        <f>IF(OR(D540="T", D540="C"),
    _xlfn.XLOOKUP(A540, sbti!A:A, sbti!E:E, ""),
    ""
)</f>
        <v/>
      </c>
      <c r="F540" t="str">
        <f>IF(_xlfn.XLOOKUP(A540, sbti!F:F, sbti!G:G, "")="Targets Set","T",
IF(_xlfn.XLOOKUP(A540, sbti!F:F, sbti!G:G, "")="Committed","C",""))</f>
        <v/>
      </c>
      <c r="G540" t="str">
        <f>IF(OR('sbti evolution '!F540="T", 'sbti evolution '!F540="C"),
    _xlfn.XLOOKUP('sbti evolution '!A540, sbti!F:F, sbti!H:H, ""),
    ""
)</f>
        <v/>
      </c>
      <c r="H540" t="str">
        <f>IFERROR(
    IF(INDEX(sbti!J:J, MATCH(A540, sbti!F:F, 0))&lt;&gt;"", "T",
        IF(INDEX(sbti!K:K, MATCH(A540, sbti!F:F, 0))&lt;&gt;"", "C", "")
    ),
"")</f>
        <v/>
      </c>
      <c r="I540" t="str">
        <f>IFERROR(
    IF(INDEX(sbti!J:J, MATCH(A540, sbti!F:F, 0))&lt;&gt;"", INDEX(sbti!J:J, MATCH(A540, sbti!F:F, 0)),
        IF(INDEX(sbti!K:K, MATCH(A540, sbti!F:F, 0))&lt;&gt;"", INDEX(sbti!K:K, MATCH(A540, sbti!F:F, 0)), "")
    ),
"")</f>
        <v/>
      </c>
      <c r="J540" t="str">
        <f>IF(_xlfn.XLOOKUP(A540, sbti!L:L,sbti!M:M, "")="T","T",
IF(_xlfn.XLOOKUP(A540, sbti!L:L, sbti!M:M, "")="C","C",""))</f>
        <v/>
      </c>
      <c r="K540" t="str">
        <f>IF(OR(J540="T", J540="C"),
    _xlfn.XLOOKUP(A540, sbti!L:L,sbti!N:N),
    ""
)</f>
        <v/>
      </c>
      <c r="L540" t="str">
        <f>IF(_xlfn.XLOOKUP(A540, sbti!L:L,sbti!O:O, "")="s","T",
IF(_xlfn.XLOOKUP(A540, sbti!L:L, sbti!O:O, "")="c","C",""))</f>
        <v/>
      </c>
      <c r="M540" t="str">
        <f>IF(L540="T",_xlfn.XLOOKUP(A540,sbti!L:L,sbti!P:P,""),
IF(L540="C",_xlfn.XLOOKUP(A540,sbti!L:L,sbti!Q:Q,""),
""))</f>
        <v/>
      </c>
      <c r="N540" t="str">
        <f>IF(_xlfn.XLOOKUP(A540, sbti!R:R,sbti!S:S, "")="T","T",
IF(_xlfn.XLOOKUP(A540, sbti!R:R, sbti!S:S, "")="C","C",""))</f>
        <v/>
      </c>
      <c r="O540" t="str">
        <f>IF(OR(N540="T", N540="C"),
    _xlfn.XLOOKUP(A540, sbti!R:R,sbti!T:T),
    ""
)</f>
        <v/>
      </c>
      <c r="P540" t="str">
        <f>IFERROR(
    IF(INDEX(sbti!U:U, MATCH(A540, sbti!R:R, 0))&lt;&gt;"", "T",
        IF(INDEX(sbti!V:V, MATCH(A540, sbti!R:R, 0))&lt;&gt;"", "C", "")
    ),
"")</f>
        <v/>
      </c>
      <c r="Q540" t="str">
        <f>IFERROR(
    IF(INDEX(sbti!U:U, MATCH(A540, sbti!R:R, 0))&lt;&gt;"",
       INDEX(sbti!U:U, MATCH(A540, sbti!R:R, 0)),
       IF(INDEX(sbti!V:V, MATCH(A540, sbti!R:R, 0))&lt;&gt;"",
          INDEX(sbti!V:V, MATCH(A540, sbti!R:R, 0)),
          "")
    ),
"")</f>
        <v/>
      </c>
      <c r="R540" t="str">
        <f>IF(_xlfn.XLOOKUP(A540, sbti!W:W,sbti!X:X, "")="T","T",
IF(_xlfn.XLOOKUP(A540, sbti!W:W, sbti!X:X, "")="C","C",""))</f>
        <v/>
      </c>
      <c r="S540" t="str">
        <f>IF(R540="T",_xlfn.XLOOKUP(A540,sbti!W:W,sbti!Y:Y,""),
IF(R540="C",_xlfn.XLOOKUP(A540,sbti!W:W,sbti!Z:Z,""),
""))</f>
        <v/>
      </c>
    </row>
    <row r="541" spans="1:19">
      <c r="A541" t="str">
        <v>Koç Holding</v>
      </c>
      <c r="B541" t="str">
        <f>IF(_xlfn.XLOOKUP(A541, sbti!A:A,sbti!B:B, "")="Targets Set","T",
IF(_xlfn.XLOOKUP(A541, sbti!A:A, sbti!B:B, "")="Committed","C",""))</f>
        <v/>
      </c>
      <c r="C541" t="str">
        <f>IF(OR(B541="T", B541="C"),
    _xlfn.XLOOKUP(A541, sbti!A:A, sbti!C:C, ""),
    ""
)</f>
        <v/>
      </c>
      <c r="D541" t="str">
        <f>IF(_xlfn.XLOOKUP(A541, sbti!A:A,sbti!D:D, "")="Targets Set","T",
IF(_xlfn.XLOOKUP(A541, sbti!A:A, sbti!D:D, "")="Committed","C",""))</f>
        <v/>
      </c>
      <c r="E541" t="str">
        <f>IF(OR(D541="T", D541="C"),
    _xlfn.XLOOKUP(A541, sbti!A:A, sbti!E:E, ""),
    ""
)</f>
        <v/>
      </c>
      <c r="F541" t="str">
        <f>IF(_xlfn.XLOOKUP(A541, sbti!F:F, sbti!G:G, "")="Targets Set","T",
IF(_xlfn.XLOOKUP(A541, sbti!F:F, sbti!G:G, "")="Committed","C",""))</f>
        <v/>
      </c>
      <c r="G541" t="str">
        <f>IF(OR('sbti evolution '!F541="T", 'sbti evolution '!F541="C"),
    _xlfn.XLOOKUP('sbti evolution '!A541, sbti!F:F, sbti!H:H, ""),
    ""
)</f>
        <v/>
      </c>
      <c r="H541" t="str">
        <f>IFERROR(
    IF(INDEX(sbti!J:J, MATCH(A541, sbti!F:F, 0))&lt;&gt;"", "T",
        IF(INDEX(sbti!K:K, MATCH(A541, sbti!F:F, 0))&lt;&gt;"", "C", "")
    ),
"")</f>
        <v/>
      </c>
      <c r="I541" t="str">
        <f>IFERROR(
    IF(INDEX(sbti!J:J, MATCH(A541, sbti!F:F, 0))&lt;&gt;"", INDEX(sbti!J:J, MATCH(A541, sbti!F:F, 0)),
        IF(INDEX(sbti!K:K, MATCH(A541, sbti!F:F, 0))&lt;&gt;"", INDEX(sbti!K:K, MATCH(A541, sbti!F:F, 0)), "")
    ),
"")</f>
        <v/>
      </c>
      <c r="J541" t="str">
        <f>IF(_xlfn.XLOOKUP(A541, sbti!L:L,sbti!M:M, "")="T","T",
IF(_xlfn.XLOOKUP(A541, sbti!L:L, sbti!M:M, "")="C","C",""))</f>
        <v/>
      </c>
      <c r="K541" t="str">
        <f>IF(OR(J541="T", J541="C"),
    _xlfn.XLOOKUP(A541, sbti!L:L,sbti!N:N),
    ""
)</f>
        <v/>
      </c>
      <c r="L541" t="str">
        <f>IF(_xlfn.XLOOKUP(A541, sbti!L:L,sbti!O:O, "")="s","T",
IF(_xlfn.XLOOKUP(A541, sbti!L:L, sbti!O:O, "")="c","C",""))</f>
        <v/>
      </c>
      <c r="M541" t="str">
        <f>IF(L541="T",_xlfn.XLOOKUP(A541,sbti!L:L,sbti!P:P,""),
IF(L541="C",_xlfn.XLOOKUP(A541,sbti!L:L,sbti!Q:Q,""),
""))</f>
        <v/>
      </c>
      <c r="N541" t="str">
        <f>IF(_xlfn.XLOOKUP(A541, sbti!R:R,sbti!S:S, "")="T","T",
IF(_xlfn.XLOOKUP(A541, sbti!R:R, sbti!S:S, "")="C","C",""))</f>
        <v/>
      </c>
      <c r="O541" t="str">
        <f>IF(OR(N541="T", N541="C"),
    _xlfn.XLOOKUP(A541, sbti!R:R,sbti!T:T),
    ""
)</f>
        <v/>
      </c>
      <c r="P541" t="str">
        <f>IFERROR(
    IF(INDEX(sbti!U:U, MATCH(A541, sbti!R:R, 0))&lt;&gt;"", "T",
        IF(INDEX(sbti!V:V, MATCH(A541, sbti!R:R, 0))&lt;&gt;"", "C", "")
    ),
"")</f>
        <v>C</v>
      </c>
      <c r="Q541">
        <f>IFERROR(
    IF(INDEX(sbti!U:U, MATCH(A541, sbti!R:R, 0))&lt;&gt;"",
       INDEX(sbti!U:U, MATCH(A541, sbti!R:R, 0)),
       IF(INDEX(sbti!V:V, MATCH(A541, sbti!R:R, 0))&lt;&gt;"",
          INDEX(sbti!V:V, MATCH(A541, sbti!R:R, 0)),
          "")
    ),
"")</f>
        <v>2040</v>
      </c>
      <c r="R541" t="str">
        <f>IF(_xlfn.XLOOKUP(A541, sbti!W:W,sbti!X:X, "")="T","T",
IF(_xlfn.XLOOKUP(A541, sbti!W:W, sbti!X:X, "")="C","C",""))</f>
        <v/>
      </c>
      <c r="S541" t="str">
        <f>IF(R541="T",_xlfn.XLOOKUP(A541,sbti!W:W,sbti!Y:Y,""),
IF(R541="C",_xlfn.XLOOKUP(A541,sbti!W:W,sbti!Z:Z,""),
""))</f>
        <v/>
      </c>
    </row>
    <row r="542" spans="1:19">
      <c r="A542" t="str">
        <v>Energi Danmark Group</v>
      </c>
      <c r="B542" t="str">
        <f>IF(_xlfn.XLOOKUP(A542, sbti!A:A,sbti!B:B, "")="Targets Set","T",
IF(_xlfn.XLOOKUP(A542, sbti!A:A, sbti!B:B, "")="Committed","C",""))</f>
        <v/>
      </c>
      <c r="C542" t="str">
        <f>IF(OR(B542="T", B542="C"),
    _xlfn.XLOOKUP(A542, sbti!A:A, sbti!C:C, ""),
    ""
)</f>
        <v/>
      </c>
      <c r="D542" t="str">
        <f>IF(_xlfn.XLOOKUP(A542, sbti!A:A,sbti!D:D, "")="Targets Set","T",
IF(_xlfn.XLOOKUP(A542, sbti!A:A, sbti!D:D, "")="Committed","C",""))</f>
        <v/>
      </c>
      <c r="E542" t="str">
        <f>IF(OR(D542="T", D542="C"),
    _xlfn.XLOOKUP(A542, sbti!A:A, sbti!E:E, ""),
    ""
)</f>
        <v/>
      </c>
      <c r="F542" t="str">
        <f>IF(_xlfn.XLOOKUP(A542, sbti!F:F, sbti!G:G, "")="Targets Set","T",
IF(_xlfn.XLOOKUP(A542, sbti!F:F, sbti!G:G, "")="Committed","C",""))</f>
        <v/>
      </c>
      <c r="G542" t="str">
        <f>IF(OR('sbti evolution '!F542="T", 'sbti evolution '!F542="C"),
    _xlfn.XLOOKUP('sbti evolution '!A542, sbti!F:F, sbti!H:H, ""),
    ""
)</f>
        <v/>
      </c>
      <c r="H542" t="str">
        <f>IFERROR(
    IF(INDEX(sbti!J:J, MATCH(A542, sbti!F:F, 0))&lt;&gt;"", "T",
        IF(INDEX(sbti!K:K, MATCH(A542, sbti!F:F, 0))&lt;&gt;"", "C", "")
    ),
"")</f>
        <v/>
      </c>
      <c r="I542" t="str">
        <f>IFERROR(
    IF(INDEX(sbti!J:J, MATCH(A542, sbti!F:F, 0))&lt;&gt;"", INDEX(sbti!J:J, MATCH(A542, sbti!F:F, 0)),
        IF(INDEX(sbti!K:K, MATCH(A542, sbti!F:F, 0))&lt;&gt;"", INDEX(sbti!K:K, MATCH(A542, sbti!F:F, 0)), "")
    ),
"")</f>
        <v/>
      </c>
      <c r="J542" t="str">
        <f>IF(_xlfn.XLOOKUP(A542, sbti!L:L,sbti!M:M, "")="T","T",
IF(_xlfn.XLOOKUP(A542, sbti!L:L, sbti!M:M, "")="C","C",""))</f>
        <v/>
      </c>
      <c r="K542" t="str">
        <f>IF(OR(J542="T", J542="C"),
    _xlfn.XLOOKUP(A542, sbti!L:L,sbti!N:N),
    ""
)</f>
        <v/>
      </c>
      <c r="L542" t="str">
        <f>IF(_xlfn.XLOOKUP(A542, sbti!L:L,sbti!O:O, "")="s","T",
IF(_xlfn.XLOOKUP(A542, sbti!L:L, sbti!O:O, "")="c","C",""))</f>
        <v/>
      </c>
      <c r="M542" t="str">
        <f>IF(L542="T",_xlfn.XLOOKUP(A542,sbti!L:L,sbti!P:P,""),
IF(L542="C",_xlfn.XLOOKUP(A542,sbti!L:L,sbti!Q:Q,""),
""))</f>
        <v/>
      </c>
      <c r="N542" t="str">
        <f>IF(_xlfn.XLOOKUP(A542, sbti!R:R,sbti!S:S, "")="T","T",
IF(_xlfn.XLOOKUP(A542, sbti!R:R, sbti!S:S, "")="C","C",""))</f>
        <v/>
      </c>
      <c r="O542" t="str">
        <f>IF(OR(N542="T", N542="C"),
    _xlfn.XLOOKUP(A542, sbti!R:R,sbti!T:T),
    ""
)</f>
        <v/>
      </c>
      <c r="P542" t="str">
        <f>IFERROR(
    IF(INDEX(sbti!U:U, MATCH(A542, sbti!R:R, 0))&lt;&gt;"", "T",
        IF(INDEX(sbti!V:V, MATCH(A542, sbti!R:R, 0))&lt;&gt;"", "C", "")
    ),
"")</f>
        <v/>
      </c>
      <c r="Q542" t="str">
        <f>IFERROR(
    IF(INDEX(sbti!U:U, MATCH(A542, sbti!R:R, 0))&lt;&gt;"",
       INDEX(sbti!U:U, MATCH(A542, sbti!R:R, 0)),
       IF(INDEX(sbti!V:V, MATCH(A542, sbti!R:R, 0))&lt;&gt;"",
          INDEX(sbti!V:V, MATCH(A542, sbti!R:R, 0)),
          "")
    ),
"")</f>
        <v/>
      </c>
      <c r="R542" t="str">
        <f>IF(_xlfn.XLOOKUP(A542, sbti!W:W,sbti!X:X, "")="T","T",
IF(_xlfn.XLOOKUP(A542, sbti!W:W, sbti!X:X, "")="C","C",""))</f>
        <v/>
      </c>
      <c r="S542" t="str">
        <f>IF(R542="T",_xlfn.XLOOKUP(A542,sbti!W:W,sbti!Y:Y,""),
IF(R542="C",_xlfn.XLOOKUP(A542,sbti!W:W,sbti!Z:Z,""),
""))</f>
        <v/>
      </c>
    </row>
    <row r="543" spans="1:19">
      <c r="A543" t="str">
        <v>Fresenius</v>
      </c>
      <c r="B543" t="str">
        <f>IF(_xlfn.XLOOKUP(A543, sbti!A:A,sbti!B:B, "")="Targets Set","T",
IF(_xlfn.XLOOKUP(A543, sbti!A:A, sbti!B:B, "")="Committed","C",""))</f>
        <v/>
      </c>
      <c r="C543" t="str">
        <f>IF(OR(B543="T", B543="C"),
    _xlfn.XLOOKUP(A543, sbti!A:A, sbti!C:C, ""),
    ""
)</f>
        <v/>
      </c>
      <c r="D543" t="str">
        <f>IF(_xlfn.XLOOKUP(A543, sbti!A:A,sbti!D:D, "")="Targets Set","T",
IF(_xlfn.XLOOKUP(A543, sbti!A:A, sbti!D:D, "")="Committed","C",""))</f>
        <v/>
      </c>
      <c r="E543" t="str">
        <f>IF(OR(D543="T", D543="C"),
    _xlfn.XLOOKUP(A543, sbti!A:A, sbti!E:E, ""),
    ""
)</f>
        <v/>
      </c>
      <c r="F543" t="str">
        <f>IF(_xlfn.XLOOKUP(A543, sbti!F:F, sbti!G:G, "")="Targets Set","T",
IF(_xlfn.XLOOKUP(A543, sbti!F:F, sbti!G:G, "")="Committed","C",""))</f>
        <v/>
      </c>
      <c r="G543" t="str">
        <f>IF(OR('sbti evolution '!F543="T", 'sbti evolution '!F543="C"),
    _xlfn.XLOOKUP('sbti evolution '!A543, sbti!F:F, sbti!H:H, ""),
    ""
)</f>
        <v/>
      </c>
      <c r="H543" t="str">
        <f>IFERROR(
    IF(INDEX(sbti!J:J, MATCH(A543, sbti!F:F, 0))&lt;&gt;"", "T",
        IF(INDEX(sbti!K:K, MATCH(A543, sbti!F:F, 0))&lt;&gt;"", "C", "")
    ),
"")</f>
        <v/>
      </c>
      <c r="I543" t="str">
        <f>IFERROR(
    IF(INDEX(sbti!J:J, MATCH(A543, sbti!F:F, 0))&lt;&gt;"", INDEX(sbti!J:J, MATCH(A543, sbti!F:F, 0)),
        IF(INDEX(sbti!K:K, MATCH(A543, sbti!F:F, 0))&lt;&gt;"", INDEX(sbti!K:K, MATCH(A543, sbti!F:F, 0)), "")
    ),
"")</f>
        <v/>
      </c>
      <c r="J543" t="str">
        <f>IF(_xlfn.XLOOKUP(A543, sbti!L:L,sbti!M:M, "")="T","T",
IF(_xlfn.XLOOKUP(A543, sbti!L:L, sbti!M:M, "")="C","C",""))</f>
        <v/>
      </c>
      <c r="K543" t="str">
        <f>IF(OR(J543="T", J543="C"),
    _xlfn.XLOOKUP(A543, sbti!L:L,sbti!N:N),
    ""
)</f>
        <v/>
      </c>
      <c r="L543" t="str">
        <f>IF(_xlfn.XLOOKUP(A543, sbti!L:L,sbti!O:O, "")="s","T",
IF(_xlfn.XLOOKUP(A543, sbti!L:L, sbti!O:O, "")="c","C",""))</f>
        <v/>
      </c>
      <c r="M543" t="str">
        <f>IF(L543="T",_xlfn.XLOOKUP(A543,sbti!L:L,sbti!P:P,""),
IF(L543="C",_xlfn.XLOOKUP(A543,sbti!L:L,sbti!Q:Q,""),
""))</f>
        <v/>
      </c>
      <c r="N543" t="str">
        <f>IF(_xlfn.XLOOKUP(A543, sbti!R:R,sbti!S:S, "")="T","T",
IF(_xlfn.XLOOKUP(A543, sbti!R:R, sbti!S:S, "")="C","C",""))</f>
        <v/>
      </c>
      <c r="O543" t="str">
        <f>IF(OR(N543="T", N543="C"),
    _xlfn.XLOOKUP(A543, sbti!R:R,sbti!T:T),
    ""
)</f>
        <v/>
      </c>
      <c r="P543" t="str">
        <f>IFERROR(
    IF(INDEX(sbti!U:U, MATCH(A543, sbti!R:R, 0))&lt;&gt;"", "T",
        IF(INDEX(sbti!V:V, MATCH(A543, sbti!R:R, 0))&lt;&gt;"", "C", "")
    ),
"")</f>
        <v/>
      </c>
      <c r="Q543" t="str">
        <f>IFERROR(
    IF(INDEX(sbti!U:U, MATCH(A543, sbti!R:R, 0))&lt;&gt;"",
       INDEX(sbti!U:U, MATCH(A543, sbti!R:R, 0)),
       IF(INDEX(sbti!V:V, MATCH(A543, sbti!R:R, 0))&lt;&gt;"",
          INDEX(sbti!V:V, MATCH(A543, sbti!R:R, 0)),
          "")
    ),
"")</f>
        <v/>
      </c>
      <c r="R543" t="str">
        <f>IF(_xlfn.XLOOKUP(A543, sbti!W:W,sbti!X:X, "")="T","T",
IF(_xlfn.XLOOKUP(A543, sbti!W:W, sbti!X:X, "")="C","C",""))</f>
        <v/>
      </c>
      <c r="S543" t="str">
        <f>IF(R543="T",_xlfn.XLOOKUP(A543,sbti!W:W,sbti!Y:Y,""),
IF(R543="C",_xlfn.XLOOKUP(A543,sbti!W:W,sbti!Z:Z,""),
""))</f>
        <v/>
      </c>
    </row>
    <row r="544" spans="1:19">
      <c r="A544" t="str">
        <v>Telefónica</v>
      </c>
      <c r="B544" t="str">
        <f>IF(_xlfn.XLOOKUP(A544, sbti!A:A,sbti!B:B, "")="Targets Set","T",
IF(_xlfn.XLOOKUP(A544, sbti!A:A, sbti!B:B, "")="Committed","C",""))</f>
        <v/>
      </c>
      <c r="C544" t="str">
        <f>IF(OR(B544="T", B544="C"),
    _xlfn.XLOOKUP(A544, sbti!A:A, sbti!C:C, ""),
    ""
)</f>
        <v/>
      </c>
      <c r="D544" t="str">
        <f>IF(_xlfn.XLOOKUP(A544, sbti!A:A,sbti!D:D, "")="Targets Set","T",
IF(_xlfn.XLOOKUP(A544, sbti!A:A, sbti!D:D, "")="Committed","C",""))</f>
        <v/>
      </c>
      <c r="E544" t="str">
        <f>IF(OR(D544="T", D544="C"),
    _xlfn.XLOOKUP(A544, sbti!A:A, sbti!E:E, ""),
    ""
)</f>
        <v/>
      </c>
      <c r="F544" t="str">
        <f>IF(_xlfn.XLOOKUP(A544, sbti!F:F, sbti!G:G, "")="Targets Set","T",
IF(_xlfn.XLOOKUP(A544, sbti!F:F, sbti!G:G, "")="Committed","C",""))</f>
        <v/>
      </c>
      <c r="G544" t="str">
        <f>IF(OR('sbti evolution '!F544="T", 'sbti evolution '!F544="C"),
    _xlfn.XLOOKUP('sbti evolution '!A544, sbti!F:F, sbti!H:H, ""),
    ""
)</f>
        <v/>
      </c>
      <c r="H544" t="str">
        <f>IFERROR(
    IF(INDEX(sbti!J:J, MATCH(A544, sbti!F:F, 0))&lt;&gt;"", "T",
        IF(INDEX(sbti!K:K, MATCH(A544, sbti!F:F, 0))&lt;&gt;"", "C", "")
    ),
"")</f>
        <v/>
      </c>
      <c r="I544" t="str">
        <f>IFERROR(
    IF(INDEX(sbti!J:J, MATCH(A544, sbti!F:F, 0))&lt;&gt;"", INDEX(sbti!J:J, MATCH(A544, sbti!F:F, 0)),
        IF(INDEX(sbti!K:K, MATCH(A544, sbti!F:F, 0))&lt;&gt;"", INDEX(sbti!K:K, MATCH(A544, sbti!F:F, 0)), "")
    ),
"")</f>
        <v/>
      </c>
      <c r="J544" t="str">
        <f>IF(_xlfn.XLOOKUP(A544, sbti!L:L,sbti!M:M, "")="T","T",
IF(_xlfn.XLOOKUP(A544, sbti!L:L, sbti!M:M, "")="C","C",""))</f>
        <v>T</v>
      </c>
      <c r="K544">
        <f>IF(OR(J544="T", J544="C"),
    _xlfn.XLOOKUP(A544, sbti!L:L,sbti!N:N),
    ""
)</f>
        <v>2030</v>
      </c>
      <c r="L544" t="str">
        <f>IF(_xlfn.XLOOKUP(A544, sbti!L:L,sbti!O:O, "")="s","T",
IF(_xlfn.XLOOKUP(A544, sbti!L:L, sbti!O:O, "")="c","C",""))</f>
        <v>T</v>
      </c>
      <c r="M544">
        <f>IF(L544="T",_xlfn.XLOOKUP(A544,sbti!L:L,sbti!P:P,""),
IF(L544="C",_xlfn.XLOOKUP(A544,sbti!L:L,sbti!Q:Q,""),
""))</f>
        <v>2040</v>
      </c>
      <c r="N544" t="str">
        <f>IF(_xlfn.XLOOKUP(A544, sbti!R:R,sbti!S:S, "")="T","T",
IF(_xlfn.XLOOKUP(A544, sbti!R:R, sbti!S:S, "")="C","C",""))</f>
        <v>T</v>
      </c>
      <c r="O544">
        <f>IF(OR(N544="T", N544="C"),
    _xlfn.XLOOKUP(A544, sbti!R:R,sbti!T:T),
    ""
)</f>
        <v>2025</v>
      </c>
      <c r="P544" t="str">
        <f>IFERROR(
    IF(INDEX(sbti!U:U, MATCH(A544, sbti!R:R, 0))&lt;&gt;"", "T",
        IF(INDEX(sbti!V:V, MATCH(A544, sbti!R:R, 0))&lt;&gt;"", "C", "")
    ),
"")</f>
        <v>C</v>
      </c>
      <c r="Q544">
        <f>IFERROR(
    IF(INDEX(sbti!U:U, MATCH(A544, sbti!R:R, 0))&lt;&gt;"",
       INDEX(sbti!U:U, MATCH(A544, sbti!R:R, 0)),
       IF(INDEX(sbti!V:V, MATCH(A544, sbti!R:R, 0))&lt;&gt;"",
          INDEX(sbti!V:V, MATCH(A544, sbti!R:R, 0)),
          "")
    ),
"")</f>
        <v>2030</v>
      </c>
      <c r="R544" t="str">
        <f>IF(_xlfn.XLOOKUP(A544, sbti!W:W,sbti!X:X, "")="T","T",
IF(_xlfn.XLOOKUP(A544, sbti!W:W, sbti!X:X, "")="C","C",""))</f>
        <v>T</v>
      </c>
      <c r="S544">
        <f>IF(R544="T",_xlfn.XLOOKUP(A544,sbti!W:W,sbti!Y:Y,""),
IF(R544="C",_xlfn.XLOOKUP(A544,sbti!W:W,sbti!Z:Z,""),
""))</f>
        <v>2025</v>
      </c>
    </row>
    <row r="545" spans="1:19">
      <c r="A545" t="str">
        <v>Kuehne + Nagel International</v>
      </c>
      <c r="B545" t="str">
        <f>IF(_xlfn.XLOOKUP(A545, sbti!A:A,sbti!B:B, "")="Targets Set","T",
IF(_xlfn.XLOOKUP(A545, sbti!A:A, sbti!B:B, "")="Committed","C",""))</f>
        <v/>
      </c>
      <c r="C545" t="str">
        <f>IF(OR(B545="T", B545="C"),
    _xlfn.XLOOKUP(A545, sbti!A:A, sbti!C:C, ""),
    ""
)</f>
        <v/>
      </c>
      <c r="D545" t="str">
        <f>IF(_xlfn.XLOOKUP(A545, sbti!A:A,sbti!D:D, "")="Targets Set","T",
IF(_xlfn.XLOOKUP(A545, sbti!A:A, sbti!D:D, "")="Committed","C",""))</f>
        <v/>
      </c>
      <c r="E545" t="str">
        <f>IF(OR(D545="T", D545="C"),
    _xlfn.XLOOKUP(A545, sbti!A:A, sbti!E:E, ""),
    ""
)</f>
        <v/>
      </c>
      <c r="F545" t="str">
        <f>IF(_xlfn.XLOOKUP(A545, sbti!F:F, sbti!G:G, "")="Targets Set","T",
IF(_xlfn.XLOOKUP(A545, sbti!F:F, sbti!G:G, "")="Committed","C",""))</f>
        <v/>
      </c>
      <c r="G545" t="str">
        <f>IF(OR('sbti evolution '!F545="T", 'sbti evolution '!F545="C"),
    _xlfn.XLOOKUP('sbti evolution '!A545, sbti!F:F, sbti!H:H, ""),
    ""
)</f>
        <v/>
      </c>
      <c r="H545" t="str">
        <f>IFERROR(
    IF(INDEX(sbti!J:J, MATCH(A545, sbti!F:F, 0))&lt;&gt;"", "T",
        IF(INDEX(sbti!K:K, MATCH(A545, sbti!F:F, 0))&lt;&gt;"", "C", "")
    ),
"")</f>
        <v/>
      </c>
      <c r="I545" t="str">
        <f>IFERROR(
    IF(INDEX(sbti!J:J, MATCH(A545, sbti!F:F, 0))&lt;&gt;"", INDEX(sbti!J:J, MATCH(A545, sbti!F:F, 0)),
        IF(INDEX(sbti!K:K, MATCH(A545, sbti!F:F, 0))&lt;&gt;"", INDEX(sbti!K:K, MATCH(A545, sbti!F:F, 0)), "")
    ),
"")</f>
        <v/>
      </c>
      <c r="J545" t="str">
        <f>IF(_xlfn.XLOOKUP(A545, sbti!L:L,sbti!M:M, "")="T","T",
IF(_xlfn.XLOOKUP(A545, sbti!L:L, sbti!M:M, "")="C","C",""))</f>
        <v>T</v>
      </c>
      <c r="K545">
        <f>IF(OR(J545="T", J545="C"),
    _xlfn.XLOOKUP(A545, sbti!L:L,sbti!N:N),
    ""
)</f>
        <v>2030</v>
      </c>
      <c r="L545" t="str">
        <f>IF(_xlfn.XLOOKUP(A545, sbti!L:L,sbti!O:O, "")="s","T",
IF(_xlfn.XLOOKUP(A545, sbti!L:L, sbti!O:O, "")="c","C",""))</f>
        <v/>
      </c>
      <c r="M545" t="str">
        <f>IF(L545="T",_xlfn.XLOOKUP(A545,sbti!L:L,sbti!P:P,""),
IF(L545="C",_xlfn.XLOOKUP(A545,sbti!L:L,sbti!Q:Q,""),
""))</f>
        <v/>
      </c>
      <c r="N545" t="str">
        <f>IF(_xlfn.XLOOKUP(A545, sbti!R:R,sbti!S:S, "")="T","T",
IF(_xlfn.XLOOKUP(A545, sbti!R:R, sbti!S:S, "")="C","C",""))</f>
        <v>T</v>
      </c>
      <c r="O545">
        <f>IF(OR(N545="T", N545="C"),
    _xlfn.XLOOKUP(A545, sbti!R:R,sbti!T:T),
    ""
)</f>
        <v>2030</v>
      </c>
      <c r="P545" t="str">
        <f>IFERROR(
    IF(INDEX(sbti!U:U, MATCH(A545, sbti!R:R, 0))&lt;&gt;"", "T",
        IF(INDEX(sbti!V:V, MATCH(A545, sbti!R:R, 0))&lt;&gt;"", "C", "")
    ),
"")</f>
        <v>C</v>
      </c>
      <c r="Q545">
        <f>IFERROR(
    IF(INDEX(sbti!U:U, MATCH(A545, sbti!R:R, 0))&lt;&gt;"",
       INDEX(sbti!U:U, MATCH(A545, sbti!R:R, 0)),
       IF(INDEX(sbti!V:V, MATCH(A545, sbti!R:R, 0))&lt;&gt;"",
          INDEX(sbti!V:V, MATCH(A545, sbti!R:R, 0)),
          "")
    ),
"")</f>
        <v>2030</v>
      </c>
      <c r="R545" t="str">
        <f>IF(_xlfn.XLOOKUP(A545, sbti!W:W,sbti!X:X, "")="T","T",
IF(_xlfn.XLOOKUP(A545, sbti!W:W, sbti!X:X, "")="C","C",""))</f>
        <v/>
      </c>
      <c r="S545" t="str">
        <f>IF(R545="T",_xlfn.XLOOKUP(A545,sbti!W:W,sbti!Y:Y,""),
IF(R545="C",_xlfn.XLOOKUP(A545,sbti!W:W,sbti!Z:Z,""),
""))</f>
        <v/>
      </c>
    </row>
    <row r="546" spans="1:19">
      <c r="A546" t="str">
        <v>RWE</v>
      </c>
      <c r="B546" t="str">
        <f>IF(_xlfn.XLOOKUP(A546, sbti!A:A,sbti!B:B, "")="Targets Set","T",
IF(_xlfn.XLOOKUP(A546, sbti!A:A, sbti!B:B, "")="Committed","C",""))</f>
        <v/>
      </c>
      <c r="C546" t="str">
        <f>IF(OR(B546="T", B546="C"),
    _xlfn.XLOOKUP(A546, sbti!A:A, sbti!C:C, ""),
    ""
)</f>
        <v/>
      </c>
      <c r="D546" t="str">
        <f>IF(_xlfn.XLOOKUP(A546, sbti!A:A,sbti!D:D, "")="Targets Set","T",
IF(_xlfn.XLOOKUP(A546, sbti!A:A, sbti!D:D, "")="Committed","C",""))</f>
        <v/>
      </c>
      <c r="E546" t="str">
        <f>IF(OR(D546="T", D546="C"),
    _xlfn.XLOOKUP(A546, sbti!A:A, sbti!E:E, ""),
    ""
)</f>
        <v/>
      </c>
      <c r="F546" t="str">
        <f>IF(_xlfn.XLOOKUP(A546, sbti!F:F, sbti!G:G, "")="Targets Set","T",
IF(_xlfn.XLOOKUP(A546, sbti!F:F, sbti!G:G, "")="Committed","C",""))</f>
        <v/>
      </c>
      <c r="G546" t="str">
        <f>IF(OR('sbti evolution '!F546="T", 'sbti evolution '!F546="C"),
    _xlfn.XLOOKUP('sbti evolution '!A546, sbti!F:F, sbti!H:H, ""),
    ""
)</f>
        <v/>
      </c>
      <c r="H546" t="str">
        <f>IFERROR(
    IF(INDEX(sbti!J:J, MATCH(A546, sbti!F:F, 0))&lt;&gt;"", "T",
        IF(INDEX(sbti!K:K, MATCH(A546, sbti!F:F, 0))&lt;&gt;"", "C", "")
    ),
"")</f>
        <v/>
      </c>
      <c r="I546" t="str">
        <f>IFERROR(
    IF(INDEX(sbti!J:J, MATCH(A546, sbti!F:F, 0))&lt;&gt;"", INDEX(sbti!J:J, MATCH(A546, sbti!F:F, 0)),
        IF(INDEX(sbti!K:K, MATCH(A546, sbti!F:F, 0))&lt;&gt;"", INDEX(sbti!K:K, MATCH(A546, sbti!F:F, 0)), "")
    ),
"")</f>
        <v/>
      </c>
      <c r="J546" t="str">
        <f>IF(_xlfn.XLOOKUP(A546, sbti!L:L,sbti!M:M, "")="T","T",
IF(_xlfn.XLOOKUP(A546, sbti!L:L, sbti!M:M, "")="C","C",""))</f>
        <v>T</v>
      </c>
      <c r="K546">
        <f>IF(OR(J546="T", J546="C"),
    _xlfn.XLOOKUP(A546, sbti!L:L,sbti!N:N),
    ""
)</f>
        <v>2030</v>
      </c>
      <c r="L546" t="str">
        <f>IF(_xlfn.XLOOKUP(A546, sbti!L:L,sbti!O:O, "")="s","T",
IF(_xlfn.XLOOKUP(A546, sbti!L:L, sbti!O:O, "")="c","C",""))</f>
        <v>C</v>
      </c>
      <c r="M546">
        <f>IF(L546="T",_xlfn.XLOOKUP(A546,sbti!L:L,sbti!P:P,""),
IF(L546="C",_xlfn.XLOOKUP(A546,sbti!L:L,sbti!Q:Q,""),
""))</f>
        <v>2020</v>
      </c>
      <c r="N546" t="str">
        <f>IF(_xlfn.XLOOKUP(A546, sbti!R:R,sbti!S:S, "")="T","T",
IF(_xlfn.XLOOKUP(A546, sbti!R:R, sbti!S:S, "")="C","C",""))</f>
        <v>T</v>
      </c>
      <c r="O546">
        <f>IF(OR(N546="T", N546="C"),
    _xlfn.XLOOKUP(A546, sbti!R:R,sbti!T:T),
    ""
)</f>
        <v>2030</v>
      </c>
      <c r="P546" t="str">
        <f>IFERROR(
    IF(INDEX(sbti!U:U, MATCH(A546, sbti!R:R, 0))&lt;&gt;"", "T",
        IF(INDEX(sbti!V:V, MATCH(A546, sbti!R:R, 0))&lt;&gt;"", "C", "")
    ),
"")</f>
        <v>C</v>
      </c>
      <c r="Q546">
        <f>IFERROR(
    IF(INDEX(sbti!U:U, MATCH(A546, sbti!R:R, 0))&lt;&gt;"",
       INDEX(sbti!U:U, MATCH(A546, sbti!R:R, 0)),
       IF(INDEX(sbti!V:V, MATCH(A546, sbti!R:R, 0))&lt;&gt;"",
          INDEX(sbti!V:V, MATCH(A546, sbti!R:R, 0)),
          "")
    ),
"")</f>
        <v>2030</v>
      </c>
      <c r="R546" t="str">
        <f>IF(_xlfn.XLOOKUP(A546, sbti!W:W,sbti!X:X, "")="T","T",
IF(_xlfn.XLOOKUP(A546, sbti!W:W, sbti!X:X, "")="C","C",""))</f>
        <v/>
      </c>
      <c r="S546" t="str">
        <f>IF(R546="T",_xlfn.XLOOKUP(A546,sbti!W:W,sbti!Y:Y,""),
IF(R546="C",_xlfn.XLOOKUP(A546,sbti!W:W,sbti!Z:Z,""),
""))</f>
        <v/>
      </c>
    </row>
    <row r="547" spans="1:19">
      <c r="A547" t="str">
        <v>China Taiping Insurance Group</v>
      </c>
      <c r="B547" t="str">
        <f>IF(_xlfn.XLOOKUP(A547, sbti!A:A,sbti!B:B, "")="Targets Set","T",
IF(_xlfn.XLOOKUP(A547, sbti!A:A, sbti!B:B, "")="Committed","C",""))</f>
        <v/>
      </c>
      <c r="C547" t="str">
        <f>IF(OR(B547="T", B547="C"),
    _xlfn.XLOOKUP(A547, sbti!A:A, sbti!C:C, ""),
    ""
)</f>
        <v/>
      </c>
      <c r="D547" t="str">
        <f>IF(_xlfn.XLOOKUP(A547, sbti!A:A,sbti!D:D, "")="Targets Set","T",
IF(_xlfn.XLOOKUP(A547, sbti!A:A, sbti!D:D, "")="Committed","C",""))</f>
        <v/>
      </c>
      <c r="E547" t="str">
        <f>IF(OR(D547="T", D547="C"),
    _xlfn.XLOOKUP(A547, sbti!A:A, sbti!E:E, ""),
    ""
)</f>
        <v/>
      </c>
      <c r="F547" t="str">
        <f>IF(_xlfn.XLOOKUP(A547, sbti!F:F, sbti!G:G, "")="Targets Set","T",
IF(_xlfn.XLOOKUP(A547, sbti!F:F, sbti!G:G, "")="Committed","C",""))</f>
        <v/>
      </c>
      <c r="G547" t="str">
        <f>IF(OR('sbti evolution '!F547="T", 'sbti evolution '!F547="C"),
    _xlfn.XLOOKUP('sbti evolution '!A547, sbti!F:F, sbti!H:H, ""),
    ""
)</f>
        <v/>
      </c>
      <c r="H547" t="str">
        <f>IFERROR(
    IF(INDEX(sbti!J:J, MATCH(A547, sbti!F:F, 0))&lt;&gt;"", "T",
        IF(INDEX(sbti!K:K, MATCH(A547, sbti!F:F, 0))&lt;&gt;"", "C", "")
    ),
"")</f>
        <v/>
      </c>
      <c r="I547" t="str">
        <f>IFERROR(
    IF(INDEX(sbti!J:J, MATCH(A547, sbti!F:F, 0))&lt;&gt;"", INDEX(sbti!J:J, MATCH(A547, sbti!F:F, 0)),
        IF(INDEX(sbti!K:K, MATCH(A547, sbti!F:F, 0))&lt;&gt;"", INDEX(sbti!K:K, MATCH(A547, sbti!F:F, 0)), "")
    ),
"")</f>
        <v/>
      </c>
      <c r="J547" t="str">
        <f>IF(_xlfn.XLOOKUP(A547, sbti!L:L,sbti!M:M, "")="T","T",
IF(_xlfn.XLOOKUP(A547, sbti!L:L, sbti!M:M, "")="C","C",""))</f>
        <v/>
      </c>
      <c r="K547" t="str">
        <f>IF(OR(J547="T", J547="C"),
    _xlfn.XLOOKUP(A547, sbti!L:L,sbti!N:N),
    ""
)</f>
        <v/>
      </c>
      <c r="L547" t="str">
        <f>IF(_xlfn.XLOOKUP(A547, sbti!L:L,sbti!O:O, "")="s","T",
IF(_xlfn.XLOOKUP(A547, sbti!L:L, sbti!O:O, "")="c","C",""))</f>
        <v/>
      </c>
      <c r="M547" t="str">
        <f>IF(L547="T",_xlfn.XLOOKUP(A547,sbti!L:L,sbti!P:P,""),
IF(L547="C",_xlfn.XLOOKUP(A547,sbti!L:L,sbti!Q:Q,""),
""))</f>
        <v/>
      </c>
      <c r="N547" t="str">
        <f>IF(_xlfn.XLOOKUP(A547, sbti!R:R,sbti!S:S, "")="T","T",
IF(_xlfn.XLOOKUP(A547, sbti!R:R, sbti!S:S, "")="C","C",""))</f>
        <v/>
      </c>
      <c r="O547" t="str">
        <f>IF(OR(N547="T", N547="C"),
    _xlfn.XLOOKUP(A547, sbti!R:R,sbti!T:T),
    ""
)</f>
        <v/>
      </c>
      <c r="P547" t="str">
        <f>IFERROR(
    IF(INDEX(sbti!U:U, MATCH(A547, sbti!R:R, 0))&lt;&gt;"", "T",
        IF(INDEX(sbti!V:V, MATCH(A547, sbti!R:R, 0))&lt;&gt;"", "C", "")
    ),
"")</f>
        <v/>
      </c>
      <c r="Q547" t="str">
        <f>IFERROR(
    IF(INDEX(sbti!U:U, MATCH(A547, sbti!R:R, 0))&lt;&gt;"",
       INDEX(sbti!U:U, MATCH(A547, sbti!R:R, 0)),
       IF(INDEX(sbti!V:V, MATCH(A547, sbti!R:R, 0))&lt;&gt;"",
          INDEX(sbti!V:V, MATCH(A547, sbti!R:R, 0)),
          "")
    ),
"")</f>
        <v/>
      </c>
      <c r="R547" t="str">
        <f>IF(_xlfn.XLOOKUP(A547, sbti!W:W,sbti!X:X, "")="T","T",
IF(_xlfn.XLOOKUP(A547, sbti!W:W, sbti!X:X, "")="C","C",""))</f>
        <v/>
      </c>
      <c r="S547" t="str">
        <f>IF(R547="T",_xlfn.XLOOKUP(A547,sbti!W:W,sbti!Y:Y,""),
IF(R547="C",_xlfn.XLOOKUP(A547,sbti!W:W,sbti!Z:Z,""),
""))</f>
        <v/>
      </c>
    </row>
    <row r="548" spans="1:19">
      <c r="A548" t="str">
        <v>HF Sinclair</v>
      </c>
      <c r="B548" t="str">
        <f>IF(_xlfn.XLOOKUP(A548, sbti!A:A,sbti!B:B, "")="Targets Set","T",
IF(_xlfn.XLOOKUP(A548, sbti!A:A, sbti!B:B, "")="Committed","C",""))</f>
        <v/>
      </c>
      <c r="C548" t="str">
        <f>IF(OR(B548="T", B548="C"),
    _xlfn.XLOOKUP(A548, sbti!A:A, sbti!C:C, ""),
    ""
)</f>
        <v/>
      </c>
      <c r="D548" t="str">
        <f>IF(_xlfn.XLOOKUP(A548, sbti!A:A,sbti!D:D, "")="Targets Set","T",
IF(_xlfn.XLOOKUP(A548, sbti!A:A, sbti!D:D, "")="Committed","C",""))</f>
        <v/>
      </c>
      <c r="E548" t="str">
        <f>IF(OR(D548="T", D548="C"),
    _xlfn.XLOOKUP(A548, sbti!A:A, sbti!E:E, ""),
    ""
)</f>
        <v/>
      </c>
      <c r="F548" t="str">
        <f>IF(_xlfn.XLOOKUP(A548, sbti!F:F, sbti!G:G, "")="Targets Set","T",
IF(_xlfn.XLOOKUP(A548, sbti!F:F, sbti!G:G, "")="Committed","C",""))</f>
        <v/>
      </c>
      <c r="G548" t="str">
        <f>IF(OR('sbti evolution '!F548="T", 'sbti evolution '!F548="C"),
    _xlfn.XLOOKUP('sbti evolution '!A548, sbti!F:F, sbti!H:H, ""),
    ""
)</f>
        <v/>
      </c>
      <c r="H548" t="str">
        <f>IFERROR(
    IF(INDEX(sbti!J:J, MATCH(A548, sbti!F:F, 0))&lt;&gt;"", "T",
        IF(INDEX(sbti!K:K, MATCH(A548, sbti!F:F, 0))&lt;&gt;"", "C", "")
    ),
"")</f>
        <v/>
      </c>
      <c r="I548" t="str">
        <f>IFERROR(
    IF(INDEX(sbti!J:J, MATCH(A548, sbti!F:F, 0))&lt;&gt;"", INDEX(sbti!J:J, MATCH(A548, sbti!F:F, 0)),
        IF(INDEX(sbti!K:K, MATCH(A548, sbti!F:F, 0))&lt;&gt;"", INDEX(sbti!K:K, MATCH(A548, sbti!F:F, 0)), "")
    ),
"")</f>
        <v/>
      </c>
      <c r="J548" t="str">
        <f>IF(_xlfn.XLOOKUP(A548, sbti!L:L,sbti!M:M, "")="T","T",
IF(_xlfn.XLOOKUP(A548, sbti!L:L, sbti!M:M, "")="C","C",""))</f>
        <v/>
      </c>
      <c r="K548" t="str">
        <f>IF(OR(J548="T", J548="C"),
    _xlfn.XLOOKUP(A548, sbti!L:L,sbti!N:N),
    ""
)</f>
        <v/>
      </c>
      <c r="L548" t="str">
        <f>IF(_xlfn.XLOOKUP(A548, sbti!L:L,sbti!O:O, "")="s","T",
IF(_xlfn.XLOOKUP(A548, sbti!L:L, sbti!O:O, "")="c","C",""))</f>
        <v/>
      </c>
      <c r="M548" t="str">
        <f>IF(L548="T",_xlfn.XLOOKUP(A548,sbti!L:L,sbti!P:P,""),
IF(L548="C",_xlfn.XLOOKUP(A548,sbti!L:L,sbti!Q:Q,""),
""))</f>
        <v/>
      </c>
      <c r="N548" t="str">
        <f>IF(_xlfn.XLOOKUP(A548, sbti!R:R,sbti!S:S, "")="T","T",
IF(_xlfn.XLOOKUP(A548, sbti!R:R, sbti!S:S, "")="C","C",""))</f>
        <v/>
      </c>
      <c r="O548" t="str">
        <f>IF(OR(N548="T", N548="C"),
    _xlfn.XLOOKUP(A548, sbti!R:R,sbti!T:T),
    ""
)</f>
        <v/>
      </c>
      <c r="P548" t="str">
        <f>IFERROR(
    IF(INDEX(sbti!U:U, MATCH(A548, sbti!R:R, 0))&lt;&gt;"", "T",
        IF(INDEX(sbti!V:V, MATCH(A548, sbti!R:R, 0))&lt;&gt;"", "C", "")
    ),
"")</f>
        <v/>
      </c>
      <c r="Q548" t="str">
        <f>IFERROR(
    IF(INDEX(sbti!U:U, MATCH(A548, sbti!R:R, 0))&lt;&gt;"",
       INDEX(sbti!U:U, MATCH(A548, sbti!R:R, 0)),
       IF(INDEX(sbti!V:V, MATCH(A548, sbti!R:R, 0))&lt;&gt;"",
          INDEX(sbti!V:V, MATCH(A548, sbti!R:R, 0)),
          "")
    ),
"")</f>
        <v/>
      </c>
      <c r="R548" t="str">
        <f>IF(_xlfn.XLOOKUP(A548, sbti!W:W,sbti!X:X, "")="T","T",
IF(_xlfn.XLOOKUP(A548, sbti!W:W, sbti!X:X, "")="C","C",""))</f>
        <v/>
      </c>
      <c r="S548" t="str">
        <f>IF(R548="T",_xlfn.XLOOKUP(A548,sbti!W:W,sbti!Y:Y,""),
IF(R548="C",_xlfn.XLOOKUP(A548,sbti!W:W,sbti!Z:Z,""),
""))</f>
        <v/>
      </c>
    </row>
    <row r="549" spans="1:19">
      <c r="A549" t="str">
        <v>Nutrien</v>
      </c>
      <c r="B549" t="str">
        <f>IF(_xlfn.XLOOKUP(A549, sbti!A:A,sbti!B:B, "")="Targets Set","T",
IF(_xlfn.XLOOKUP(A549, sbti!A:A, sbti!B:B, "")="Committed","C",""))</f>
        <v/>
      </c>
      <c r="C549" t="str">
        <f>IF(OR(B549="T", B549="C"),
    _xlfn.XLOOKUP(A549, sbti!A:A, sbti!C:C, ""),
    ""
)</f>
        <v/>
      </c>
      <c r="D549" t="str">
        <f>IF(_xlfn.XLOOKUP(A549, sbti!A:A,sbti!D:D, "")="Targets Set","T",
IF(_xlfn.XLOOKUP(A549, sbti!A:A, sbti!D:D, "")="Committed","C",""))</f>
        <v/>
      </c>
      <c r="E549" t="str">
        <f>IF(OR(D549="T", D549="C"),
    _xlfn.XLOOKUP(A549, sbti!A:A, sbti!E:E, ""),
    ""
)</f>
        <v/>
      </c>
      <c r="F549" t="str">
        <f>IF(_xlfn.XLOOKUP(A549, sbti!F:F, sbti!G:G, "")="Targets Set","T",
IF(_xlfn.XLOOKUP(A549, sbti!F:F, sbti!G:G, "")="Committed","C",""))</f>
        <v/>
      </c>
      <c r="G549" t="str">
        <f>IF(OR('sbti evolution '!F549="T", 'sbti evolution '!F549="C"),
    _xlfn.XLOOKUP('sbti evolution '!A549, sbti!F:F, sbti!H:H, ""),
    ""
)</f>
        <v/>
      </c>
      <c r="H549" t="str">
        <f>IFERROR(
    IF(INDEX(sbti!J:J, MATCH(A549, sbti!F:F, 0))&lt;&gt;"", "T",
        IF(INDEX(sbti!K:K, MATCH(A549, sbti!F:F, 0))&lt;&gt;"", "C", "")
    ),
"")</f>
        <v/>
      </c>
      <c r="I549" t="str">
        <f>IFERROR(
    IF(INDEX(sbti!J:J, MATCH(A549, sbti!F:F, 0))&lt;&gt;"", INDEX(sbti!J:J, MATCH(A549, sbti!F:F, 0)),
        IF(INDEX(sbti!K:K, MATCH(A549, sbti!F:F, 0))&lt;&gt;"", INDEX(sbti!K:K, MATCH(A549, sbti!F:F, 0)), "")
    ),
"")</f>
        <v/>
      </c>
      <c r="J549" t="str">
        <f>IF(_xlfn.XLOOKUP(A549, sbti!L:L,sbti!M:M, "")="T","T",
IF(_xlfn.XLOOKUP(A549, sbti!L:L, sbti!M:M, "")="C","C",""))</f>
        <v/>
      </c>
      <c r="K549" t="str">
        <f>IF(OR(J549="T", J549="C"),
    _xlfn.XLOOKUP(A549, sbti!L:L,sbti!N:N),
    ""
)</f>
        <v/>
      </c>
      <c r="L549" t="str">
        <f>IF(_xlfn.XLOOKUP(A549, sbti!L:L,sbti!O:O, "")="s","T",
IF(_xlfn.XLOOKUP(A549, sbti!L:L, sbti!O:O, "")="c","C",""))</f>
        <v/>
      </c>
      <c r="M549" t="str">
        <f>IF(L549="T",_xlfn.XLOOKUP(A549,sbti!L:L,sbti!P:P,""),
IF(L549="C",_xlfn.XLOOKUP(A549,sbti!L:L,sbti!Q:Q,""),
""))</f>
        <v/>
      </c>
      <c r="N549" t="str">
        <f>IF(_xlfn.XLOOKUP(A549, sbti!R:R,sbti!S:S, "")="T","T",
IF(_xlfn.XLOOKUP(A549, sbti!R:R, sbti!S:S, "")="C","C",""))</f>
        <v/>
      </c>
      <c r="O549" t="str">
        <f>IF(OR(N549="T", N549="C"),
    _xlfn.XLOOKUP(A549, sbti!R:R,sbti!T:T),
    ""
)</f>
        <v/>
      </c>
      <c r="P549" t="str">
        <f>IFERROR(
    IF(INDEX(sbti!U:U, MATCH(A549, sbti!R:R, 0))&lt;&gt;"", "T",
        IF(INDEX(sbti!V:V, MATCH(A549, sbti!R:R, 0))&lt;&gt;"", "C", "")
    ),
"")</f>
        <v/>
      </c>
      <c r="Q549" t="str">
        <f>IFERROR(
    IF(INDEX(sbti!U:U, MATCH(A549, sbti!R:R, 0))&lt;&gt;"",
       INDEX(sbti!U:U, MATCH(A549, sbti!R:R, 0)),
       IF(INDEX(sbti!V:V, MATCH(A549, sbti!R:R, 0))&lt;&gt;"",
          INDEX(sbti!V:V, MATCH(A549, sbti!R:R, 0)),
          "")
    ),
"")</f>
        <v/>
      </c>
      <c r="R549" t="str">
        <f>IF(_xlfn.XLOOKUP(A549, sbti!W:W,sbti!X:X, "")="T","T",
IF(_xlfn.XLOOKUP(A549, sbti!W:W, sbti!X:X, "")="C","C",""))</f>
        <v/>
      </c>
      <c r="S549" t="str">
        <f>IF(R549="T",_xlfn.XLOOKUP(A549,sbti!W:W,sbti!Y:Y,""),
IF(R549="C",_xlfn.XLOOKUP(A549,sbti!W:W,sbti!Z:Z,""),
""))</f>
        <v/>
      </c>
    </row>
    <row r="550" spans="1:19">
      <c r="A550" t="str">
        <v>China Aerospace Science &amp; Industry</v>
      </c>
      <c r="B550" t="str">
        <f>IF(_xlfn.XLOOKUP(A550, sbti!A:A,sbti!B:B, "")="Targets Set","T",
IF(_xlfn.XLOOKUP(A550, sbti!A:A, sbti!B:B, "")="Committed","C",""))</f>
        <v/>
      </c>
      <c r="C550" t="str">
        <f>IF(OR(B550="T", B550="C"),
    _xlfn.XLOOKUP(A550, sbti!A:A, sbti!C:C, ""),
    ""
)</f>
        <v/>
      </c>
      <c r="D550" t="str">
        <f>IF(_xlfn.XLOOKUP(A550, sbti!A:A,sbti!D:D, "")="Targets Set","T",
IF(_xlfn.XLOOKUP(A550, sbti!A:A, sbti!D:D, "")="Committed","C",""))</f>
        <v/>
      </c>
      <c r="E550" t="str">
        <f>IF(OR(D550="T", D550="C"),
    _xlfn.XLOOKUP(A550, sbti!A:A, sbti!E:E, ""),
    ""
)</f>
        <v/>
      </c>
      <c r="F550" t="str">
        <f>IF(_xlfn.XLOOKUP(A550, sbti!F:F, sbti!G:G, "")="Targets Set","T",
IF(_xlfn.XLOOKUP(A550, sbti!F:F, sbti!G:G, "")="Committed","C",""))</f>
        <v/>
      </c>
      <c r="G550" t="str">
        <f>IF(OR('sbti evolution '!F550="T", 'sbti evolution '!F550="C"),
    _xlfn.XLOOKUP('sbti evolution '!A550, sbti!F:F, sbti!H:H, ""),
    ""
)</f>
        <v/>
      </c>
      <c r="H550" t="str">
        <f>IFERROR(
    IF(INDEX(sbti!J:J, MATCH(A550, sbti!F:F, 0))&lt;&gt;"", "T",
        IF(INDEX(sbti!K:K, MATCH(A550, sbti!F:F, 0))&lt;&gt;"", "C", "")
    ),
"")</f>
        <v/>
      </c>
      <c r="I550" t="str">
        <f>IFERROR(
    IF(INDEX(sbti!J:J, MATCH(A550, sbti!F:F, 0))&lt;&gt;"", INDEX(sbti!J:J, MATCH(A550, sbti!F:F, 0)),
        IF(INDEX(sbti!K:K, MATCH(A550, sbti!F:F, 0))&lt;&gt;"", INDEX(sbti!K:K, MATCH(A550, sbti!F:F, 0)), "")
    ),
"")</f>
        <v/>
      </c>
      <c r="J550" t="str">
        <f>IF(_xlfn.XLOOKUP(A550, sbti!L:L,sbti!M:M, "")="T","T",
IF(_xlfn.XLOOKUP(A550, sbti!L:L, sbti!M:M, "")="C","C",""))</f>
        <v/>
      </c>
      <c r="K550" t="str">
        <f>IF(OR(J550="T", J550="C"),
    _xlfn.XLOOKUP(A550, sbti!L:L,sbti!N:N),
    ""
)</f>
        <v/>
      </c>
      <c r="L550" t="str">
        <f>IF(_xlfn.XLOOKUP(A550, sbti!L:L,sbti!O:O, "")="s","T",
IF(_xlfn.XLOOKUP(A550, sbti!L:L, sbti!O:O, "")="c","C",""))</f>
        <v/>
      </c>
      <c r="M550" t="str">
        <f>IF(L550="T",_xlfn.XLOOKUP(A550,sbti!L:L,sbti!P:P,""),
IF(L550="C",_xlfn.XLOOKUP(A550,sbti!L:L,sbti!Q:Q,""),
""))</f>
        <v/>
      </c>
      <c r="N550" t="str">
        <f>IF(_xlfn.XLOOKUP(A550, sbti!R:R,sbti!S:S, "")="T","T",
IF(_xlfn.XLOOKUP(A550, sbti!R:R, sbti!S:S, "")="C","C",""))</f>
        <v/>
      </c>
      <c r="O550" t="str">
        <f>IF(OR(N550="T", N550="C"),
    _xlfn.XLOOKUP(A550, sbti!R:R,sbti!T:T),
    ""
)</f>
        <v/>
      </c>
      <c r="P550" t="str">
        <f>IFERROR(
    IF(INDEX(sbti!U:U, MATCH(A550, sbti!R:R, 0))&lt;&gt;"", "T",
        IF(INDEX(sbti!V:V, MATCH(A550, sbti!R:R, 0))&lt;&gt;"", "C", "")
    ),
"")</f>
        <v/>
      </c>
      <c r="Q550" t="str">
        <f>IFERROR(
    IF(INDEX(sbti!U:U, MATCH(A550, sbti!R:R, 0))&lt;&gt;"",
       INDEX(sbti!U:U, MATCH(A550, sbti!R:R, 0)),
       IF(INDEX(sbti!V:V, MATCH(A550, sbti!R:R, 0))&lt;&gt;"",
          INDEX(sbti!V:V, MATCH(A550, sbti!R:R, 0)),
          "")
    ),
"")</f>
        <v/>
      </c>
      <c r="R550" t="str">
        <f>IF(_xlfn.XLOOKUP(A550, sbti!W:W,sbti!X:X, "")="T","T",
IF(_xlfn.XLOOKUP(A550, sbti!W:W, sbti!X:X, "")="C","C",""))</f>
        <v/>
      </c>
      <c r="S550" t="str">
        <f>IF(R550="T",_xlfn.XLOOKUP(A550,sbti!W:W,sbti!Y:Y,""),
IF(R550="C",_xlfn.XLOOKUP(A550,sbti!W:W,sbti!Z:Z,""),
""))</f>
        <v/>
      </c>
    </row>
    <row r="551" spans="1:19">
      <c r="A551" t="str">
        <v>GasTerra</v>
      </c>
      <c r="B551" t="str">
        <f>IF(_xlfn.XLOOKUP(A551, sbti!A:A,sbti!B:B, "")="Targets Set","T",
IF(_xlfn.XLOOKUP(A551, sbti!A:A, sbti!B:B, "")="Committed","C",""))</f>
        <v/>
      </c>
      <c r="C551" t="str">
        <f>IF(OR(B551="T", B551="C"),
    _xlfn.XLOOKUP(A551, sbti!A:A, sbti!C:C, ""),
    ""
)</f>
        <v/>
      </c>
      <c r="D551" t="str">
        <f>IF(_xlfn.XLOOKUP(A551, sbti!A:A,sbti!D:D, "")="Targets Set","T",
IF(_xlfn.XLOOKUP(A551, sbti!A:A, sbti!D:D, "")="Committed","C",""))</f>
        <v/>
      </c>
      <c r="E551" t="str">
        <f>IF(OR(D551="T", D551="C"),
    _xlfn.XLOOKUP(A551, sbti!A:A, sbti!E:E, ""),
    ""
)</f>
        <v/>
      </c>
      <c r="F551" t="str">
        <f>IF(_xlfn.XLOOKUP(A551, sbti!F:F, sbti!G:G, "")="Targets Set","T",
IF(_xlfn.XLOOKUP(A551, sbti!F:F, sbti!G:G, "")="Committed","C",""))</f>
        <v/>
      </c>
      <c r="G551" t="str">
        <f>IF(OR('sbti evolution '!F551="T", 'sbti evolution '!F551="C"),
    _xlfn.XLOOKUP('sbti evolution '!A551, sbti!F:F, sbti!H:H, ""),
    ""
)</f>
        <v/>
      </c>
      <c r="H551" t="str">
        <f>IFERROR(
    IF(INDEX(sbti!J:J, MATCH(A551, sbti!F:F, 0))&lt;&gt;"", "T",
        IF(INDEX(sbti!K:K, MATCH(A551, sbti!F:F, 0))&lt;&gt;"", "C", "")
    ),
"")</f>
        <v/>
      </c>
      <c r="I551" t="str">
        <f>IFERROR(
    IF(INDEX(sbti!J:J, MATCH(A551, sbti!F:F, 0))&lt;&gt;"", INDEX(sbti!J:J, MATCH(A551, sbti!F:F, 0)),
        IF(INDEX(sbti!K:K, MATCH(A551, sbti!F:F, 0))&lt;&gt;"", INDEX(sbti!K:K, MATCH(A551, sbti!F:F, 0)), "")
    ),
"")</f>
        <v/>
      </c>
      <c r="J551" t="str">
        <f>IF(_xlfn.XLOOKUP(A551, sbti!L:L,sbti!M:M, "")="T","T",
IF(_xlfn.XLOOKUP(A551, sbti!L:L, sbti!M:M, "")="C","C",""))</f>
        <v/>
      </c>
      <c r="K551" t="str">
        <f>IF(OR(J551="T", J551="C"),
    _xlfn.XLOOKUP(A551, sbti!L:L,sbti!N:N),
    ""
)</f>
        <v/>
      </c>
      <c r="L551" t="str">
        <f>IF(_xlfn.XLOOKUP(A551, sbti!L:L,sbti!O:O, "")="s","T",
IF(_xlfn.XLOOKUP(A551, sbti!L:L, sbti!O:O, "")="c","C",""))</f>
        <v/>
      </c>
      <c r="M551" t="str">
        <f>IF(L551="T",_xlfn.XLOOKUP(A551,sbti!L:L,sbti!P:P,""),
IF(L551="C",_xlfn.XLOOKUP(A551,sbti!L:L,sbti!Q:Q,""),
""))</f>
        <v/>
      </c>
      <c r="N551" t="str">
        <f>IF(_xlfn.XLOOKUP(A551, sbti!R:R,sbti!S:S, "")="T","T",
IF(_xlfn.XLOOKUP(A551, sbti!R:R, sbti!S:S, "")="C","C",""))</f>
        <v/>
      </c>
      <c r="O551" t="str">
        <f>IF(OR(N551="T", N551="C"),
    _xlfn.XLOOKUP(A551, sbti!R:R,sbti!T:T),
    ""
)</f>
        <v/>
      </c>
      <c r="P551" t="str">
        <f>IFERROR(
    IF(INDEX(sbti!U:U, MATCH(A551, sbti!R:R, 0))&lt;&gt;"", "T",
        IF(INDEX(sbti!V:V, MATCH(A551, sbti!R:R, 0))&lt;&gt;"", "C", "")
    ),
"")</f>
        <v/>
      </c>
      <c r="Q551" t="str">
        <f>IFERROR(
    IF(INDEX(sbti!U:U, MATCH(A551, sbti!R:R, 0))&lt;&gt;"",
       INDEX(sbti!U:U, MATCH(A551, sbti!R:R, 0)),
       IF(INDEX(sbti!V:V, MATCH(A551, sbti!R:R, 0))&lt;&gt;"",
          INDEX(sbti!V:V, MATCH(A551, sbti!R:R, 0)),
          "")
    ),
"")</f>
        <v/>
      </c>
      <c r="R551" t="str">
        <f>IF(_xlfn.XLOOKUP(A551, sbti!W:W,sbti!X:X, "")="T","T",
IF(_xlfn.XLOOKUP(A551, sbti!W:W, sbti!X:X, "")="C","C",""))</f>
        <v/>
      </c>
      <c r="S551" t="str">
        <f>IF(R551="T",_xlfn.XLOOKUP(A551,sbti!W:W,sbti!Y:Y,""),
IF(R551="C",_xlfn.XLOOKUP(A551,sbti!W:W,sbti!Z:Z,""),
""))</f>
        <v/>
      </c>
    </row>
    <row r="552" spans="1:19">
      <c r="A552" t="str">
        <v>Longfor Group Holdings</v>
      </c>
      <c r="B552" t="str">
        <f>IF(_xlfn.XLOOKUP(A552, sbti!A:A,sbti!B:B, "")="Targets Set","T",
IF(_xlfn.XLOOKUP(A552, sbti!A:A, sbti!B:B, "")="Committed","C",""))</f>
        <v/>
      </c>
      <c r="C552" t="str">
        <f>IF(OR(B552="T", B552="C"),
    _xlfn.XLOOKUP(A552, sbti!A:A, sbti!C:C, ""),
    ""
)</f>
        <v/>
      </c>
      <c r="D552" t="str">
        <f>IF(_xlfn.XLOOKUP(A552, sbti!A:A,sbti!D:D, "")="Targets Set","T",
IF(_xlfn.XLOOKUP(A552, sbti!A:A, sbti!D:D, "")="Committed","C",""))</f>
        <v/>
      </c>
      <c r="E552" t="str">
        <f>IF(OR(D552="T", D552="C"),
    _xlfn.XLOOKUP(A552, sbti!A:A, sbti!E:E, ""),
    ""
)</f>
        <v/>
      </c>
      <c r="F552" t="str">
        <f>IF(_xlfn.XLOOKUP(A552, sbti!F:F, sbti!G:G, "")="Targets Set","T",
IF(_xlfn.XLOOKUP(A552, sbti!F:F, sbti!G:G, "")="Committed","C",""))</f>
        <v/>
      </c>
      <c r="G552" t="str">
        <f>IF(OR('sbti evolution '!F552="T", 'sbti evolution '!F552="C"),
    _xlfn.XLOOKUP('sbti evolution '!A552, sbti!F:F, sbti!H:H, ""),
    ""
)</f>
        <v/>
      </c>
      <c r="H552" t="str">
        <f>IFERROR(
    IF(INDEX(sbti!J:J, MATCH(A552, sbti!F:F, 0))&lt;&gt;"", "T",
        IF(INDEX(sbti!K:K, MATCH(A552, sbti!F:F, 0))&lt;&gt;"", "C", "")
    ),
"")</f>
        <v/>
      </c>
      <c r="I552" t="str">
        <f>IFERROR(
    IF(INDEX(sbti!J:J, MATCH(A552, sbti!F:F, 0))&lt;&gt;"", INDEX(sbti!J:J, MATCH(A552, sbti!F:F, 0)),
        IF(INDEX(sbti!K:K, MATCH(A552, sbti!F:F, 0))&lt;&gt;"", INDEX(sbti!K:K, MATCH(A552, sbti!F:F, 0)), "")
    ),
"")</f>
        <v/>
      </c>
      <c r="J552" t="str">
        <f>IF(_xlfn.XLOOKUP(A552, sbti!L:L,sbti!M:M, "")="T","T",
IF(_xlfn.XLOOKUP(A552, sbti!L:L, sbti!M:M, "")="C","C",""))</f>
        <v/>
      </c>
      <c r="K552" t="str">
        <f>IF(OR(J552="T", J552="C"),
    _xlfn.XLOOKUP(A552, sbti!L:L,sbti!N:N),
    ""
)</f>
        <v/>
      </c>
      <c r="L552" t="str">
        <f>IF(_xlfn.XLOOKUP(A552, sbti!L:L,sbti!O:O, "")="s","T",
IF(_xlfn.XLOOKUP(A552, sbti!L:L, sbti!O:O, "")="c","C",""))</f>
        <v/>
      </c>
      <c r="M552" t="str">
        <f>IF(L552="T",_xlfn.XLOOKUP(A552,sbti!L:L,sbti!P:P,""),
IF(L552="C",_xlfn.XLOOKUP(A552,sbti!L:L,sbti!Q:Q,""),
""))</f>
        <v/>
      </c>
      <c r="N552" t="str">
        <f>IF(_xlfn.XLOOKUP(A552, sbti!R:R,sbti!S:S, "")="T","T",
IF(_xlfn.XLOOKUP(A552, sbti!R:R, sbti!S:S, "")="C","C",""))</f>
        <v/>
      </c>
      <c r="O552" t="str">
        <f>IF(OR(N552="T", N552="C"),
    _xlfn.XLOOKUP(A552, sbti!R:R,sbti!T:T),
    ""
)</f>
        <v/>
      </c>
      <c r="P552" t="str">
        <f>IFERROR(
    IF(INDEX(sbti!U:U, MATCH(A552, sbti!R:R, 0))&lt;&gt;"", "T",
        IF(INDEX(sbti!V:V, MATCH(A552, sbti!R:R, 0))&lt;&gt;"", "C", "")
    ),
"")</f>
        <v/>
      </c>
      <c r="Q552" t="str">
        <f>IFERROR(
    IF(INDEX(sbti!U:U, MATCH(A552, sbti!R:R, 0))&lt;&gt;"",
       INDEX(sbti!U:U, MATCH(A552, sbti!R:R, 0)),
       IF(INDEX(sbti!V:V, MATCH(A552, sbti!R:R, 0))&lt;&gt;"",
          INDEX(sbti!V:V, MATCH(A552, sbti!R:R, 0)),
          "")
    ),
"")</f>
        <v/>
      </c>
      <c r="R552" t="str">
        <f>IF(_xlfn.XLOOKUP(A552, sbti!W:W,sbti!X:X, "")="T","T",
IF(_xlfn.XLOOKUP(A552, sbti!W:W, sbti!X:X, "")="C","C",""))</f>
        <v/>
      </c>
      <c r="S552" t="str">
        <f>IF(R552="T",_xlfn.XLOOKUP(A552,sbti!W:W,sbti!Y:Y,""),
IF(R552="C",_xlfn.XLOOKUP(A552,sbti!W:W,sbti!Z:Z,""),
""))</f>
        <v/>
      </c>
    </row>
    <row r="553" spans="1:19">
      <c r="A553" t="str">
        <v>Occidental Petroleum</v>
      </c>
      <c r="B553" t="str">
        <f>IF(_xlfn.XLOOKUP(A553, sbti!A:A,sbti!B:B, "")="Targets Set","T",
IF(_xlfn.XLOOKUP(A553, sbti!A:A, sbti!B:B, "")="Committed","C",""))</f>
        <v/>
      </c>
      <c r="C553" t="str">
        <f>IF(OR(B553="T", B553="C"),
    _xlfn.XLOOKUP(A553, sbti!A:A, sbti!C:C, ""),
    ""
)</f>
        <v/>
      </c>
      <c r="D553" t="str">
        <f>IF(_xlfn.XLOOKUP(A553, sbti!A:A,sbti!D:D, "")="Targets Set","T",
IF(_xlfn.XLOOKUP(A553, sbti!A:A, sbti!D:D, "")="Committed","C",""))</f>
        <v/>
      </c>
      <c r="E553" t="str">
        <f>IF(OR(D553="T", D553="C"),
    _xlfn.XLOOKUP(A553, sbti!A:A, sbti!E:E, ""),
    ""
)</f>
        <v/>
      </c>
      <c r="F553" t="str">
        <f>IF(_xlfn.XLOOKUP(A553, sbti!F:F, sbti!G:G, "")="Targets Set","T",
IF(_xlfn.XLOOKUP(A553, sbti!F:F, sbti!G:G, "")="Committed","C",""))</f>
        <v/>
      </c>
      <c r="G553" t="str">
        <f>IF(OR('sbti evolution '!F553="T", 'sbti evolution '!F553="C"),
    _xlfn.XLOOKUP('sbti evolution '!A553, sbti!F:F, sbti!H:H, ""),
    ""
)</f>
        <v/>
      </c>
      <c r="H553" t="str">
        <f>IFERROR(
    IF(INDEX(sbti!J:J, MATCH(A553, sbti!F:F, 0))&lt;&gt;"", "T",
        IF(INDEX(sbti!K:K, MATCH(A553, sbti!F:F, 0))&lt;&gt;"", "C", "")
    ),
"")</f>
        <v/>
      </c>
      <c r="I553" t="str">
        <f>IFERROR(
    IF(INDEX(sbti!J:J, MATCH(A553, sbti!F:F, 0))&lt;&gt;"", INDEX(sbti!J:J, MATCH(A553, sbti!F:F, 0)),
        IF(INDEX(sbti!K:K, MATCH(A553, sbti!F:F, 0))&lt;&gt;"", INDEX(sbti!K:K, MATCH(A553, sbti!F:F, 0)), "")
    ),
"")</f>
        <v/>
      </c>
      <c r="J553" t="str">
        <f>IF(_xlfn.XLOOKUP(A553, sbti!L:L,sbti!M:M, "")="T","T",
IF(_xlfn.XLOOKUP(A553, sbti!L:L, sbti!M:M, "")="C","C",""))</f>
        <v/>
      </c>
      <c r="K553" t="str">
        <f>IF(OR(J553="T", J553="C"),
    _xlfn.XLOOKUP(A553, sbti!L:L,sbti!N:N),
    ""
)</f>
        <v/>
      </c>
      <c r="L553" t="str">
        <f>IF(_xlfn.XLOOKUP(A553, sbti!L:L,sbti!O:O, "")="s","T",
IF(_xlfn.XLOOKUP(A553, sbti!L:L, sbti!O:O, "")="c","C",""))</f>
        <v/>
      </c>
      <c r="M553" t="str">
        <f>IF(L553="T",_xlfn.XLOOKUP(A553,sbti!L:L,sbti!P:P,""),
IF(L553="C",_xlfn.XLOOKUP(A553,sbti!L:L,sbti!Q:Q,""),
""))</f>
        <v/>
      </c>
      <c r="N553" t="str">
        <f>IF(_xlfn.XLOOKUP(A553, sbti!R:R,sbti!S:S, "")="T","T",
IF(_xlfn.XLOOKUP(A553, sbti!R:R, sbti!S:S, "")="C","C",""))</f>
        <v/>
      </c>
      <c r="O553" t="str">
        <f>IF(OR(N553="T", N553="C"),
    _xlfn.XLOOKUP(A553, sbti!R:R,sbti!T:T),
    ""
)</f>
        <v/>
      </c>
      <c r="P553" t="str">
        <f>IFERROR(
    IF(INDEX(sbti!U:U, MATCH(A553, sbti!R:R, 0))&lt;&gt;"", "T",
        IF(INDEX(sbti!V:V, MATCH(A553, sbti!R:R, 0))&lt;&gt;"", "C", "")
    ),
"")</f>
        <v/>
      </c>
      <c r="Q553" t="str">
        <f>IFERROR(
    IF(INDEX(sbti!U:U, MATCH(A553, sbti!R:R, 0))&lt;&gt;"",
       INDEX(sbti!U:U, MATCH(A553, sbti!R:R, 0)),
       IF(INDEX(sbti!V:V, MATCH(A553, sbti!R:R, 0))&lt;&gt;"",
          INDEX(sbti!V:V, MATCH(A553, sbti!R:R, 0)),
          "")
    ),
"")</f>
        <v/>
      </c>
      <c r="R553" t="str">
        <f>IF(_xlfn.XLOOKUP(A553, sbti!W:W,sbti!X:X, "")="T","T",
IF(_xlfn.XLOOKUP(A553, sbti!W:W, sbti!X:X, "")="C","C",""))</f>
        <v/>
      </c>
      <c r="S553" t="str">
        <f>IF(R553="T",_xlfn.XLOOKUP(A553,sbti!W:W,sbti!Y:Y,""),
IF(R553="C",_xlfn.XLOOKUP(A553,sbti!W:W,sbti!Z:Z,""),
""))</f>
        <v/>
      </c>
    </row>
    <row r="554" spans="1:19">
      <c r="A554" t="str">
        <v>Xinjiang Zhongtai Group</v>
      </c>
      <c r="B554" t="str">
        <f>IF(_xlfn.XLOOKUP(A554, sbti!A:A,sbti!B:B, "")="Targets Set","T",
IF(_xlfn.XLOOKUP(A554, sbti!A:A, sbti!B:B, "")="Committed","C",""))</f>
        <v/>
      </c>
      <c r="C554" t="str">
        <f>IF(OR(B554="T", B554="C"),
    _xlfn.XLOOKUP(A554, sbti!A:A, sbti!C:C, ""),
    ""
)</f>
        <v/>
      </c>
      <c r="D554" t="str">
        <f>IF(_xlfn.XLOOKUP(A554, sbti!A:A,sbti!D:D, "")="Targets Set","T",
IF(_xlfn.XLOOKUP(A554, sbti!A:A, sbti!D:D, "")="Committed","C",""))</f>
        <v/>
      </c>
      <c r="E554" t="str">
        <f>IF(OR(D554="T", D554="C"),
    _xlfn.XLOOKUP(A554, sbti!A:A, sbti!E:E, ""),
    ""
)</f>
        <v/>
      </c>
      <c r="F554" t="str">
        <f>IF(_xlfn.XLOOKUP(A554, sbti!F:F, sbti!G:G, "")="Targets Set","T",
IF(_xlfn.XLOOKUP(A554, sbti!F:F, sbti!G:G, "")="Committed","C",""))</f>
        <v/>
      </c>
      <c r="G554" t="str">
        <f>IF(OR('sbti evolution '!F554="T", 'sbti evolution '!F554="C"),
    _xlfn.XLOOKUP('sbti evolution '!A554, sbti!F:F, sbti!H:H, ""),
    ""
)</f>
        <v/>
      </c>
      <c r="H554" t="str">
        <f>IFERROR(
    IF(INDEX(sbti!J:J, MATCH(A554, sbti!F:F, 0))&lt;&gt;"", "T",
        IF(INDEX(sbti!K:K, MATCH(A554, sbti!F:F, 0))&lt;&gt;"", "C", "")
    ),
"")</f>
        <v/>
      </c>
      <c r="I554" t="str">
        <f>IFERROR(
    IF(INDEX(sbti!J:J, MATCH(A554, sbti!F:F, 0))&lt;&gt;"", INDEX(sbti!J:J, MATCH(A554, sbti!F:F, 0)),
        IF(INDEX(sbti!K:K, MATCH(A554, sbti!F:F, 0))&lt;&gt;"", INDEX(sbti!K:K, MATCH(A554, sbti!F:F, 0)), "")
    ),
"")</f>
        <v/>
      </c>
      <c r="J554" t="str">
        <f>IF(_xlfn.XLOOKUP(A554, sbti!L:L,sbti!M:M, "")="T","T",
IF(_xlfn.XLOOKUP(A554, sbti!L:L, sbti!M:M, "")="C","C",""))</f>
        <v/>
      </c>
      <c r="K554" t="str">
        <f>IF(OR(J554="T", J554="C"),
    _xlfn.XLOOKUP(A554, sbti!L:L,sbti!N:N),
    ""
)</f>
        <v/>
      </c>
      <c r="L554" t="str">
        <f>IF(_xlfn.XLOOKUP(A554, sbti!L:L,sbti!O:O, "")="s","T",
IF(_xlfn.XLOOKUP(A554, sbti!L:L, sbti!O:O, "")="c","C",""))</f>
        <v/>
      </c>
      <c r="M554" t="str">
        <f>IF(L554="T",_xlfn.XLOOKUP(A554,sbti!L:L,sbti!P:P,""),
IF(L554="C",_xlfn.XLOOKUP(A554,sbti!L:L,sbti!Q:Q,""),
""))</f>
        <v/>
      </c>
      <c r="N554" t="str">
        <f>IF(_xlfn.XLOOKUP(A554, sbti!R:R,sbti!S:S, "")="T","T",
IF(_xlfn.XLOOKUP(A554, sbti!R:R, sbti!S:S, "")="C","C",""))</f>
        <v/>
      </c>
      <c r="O554" t="str">
        <f>IF(OR(N554="T", N554="C"),
    _xlfn.XLOOKUP(A554, sbti!R:R,sbti!T:T),
    ""
)</f>
        <v/>
      </c>
      <c r="P554" t="str">
        <f>IFERROR(
    IF(INDEX(sbti!U:U, MATCH(A554, sbti!R:R, 0))&lt;&gt;"", "T",
        IF(INDEX(sbti!V:V, MATCH(A554, sbti!R:R, 0))&lt;&gt;"", "C", "")
    ),
"")</f>
        <v/>
      </c>
      <c r="Q554" t="str">
        <f>IFERROR(
    IF(INDEX(sbti!U:U, MATCH(A554, sbti!R:R, 0))&lt;&gt;"",
       INDEX(sbti!U:U, MATCH(A554, sbti!R:R, 0)),
       IF(INDEX(sbti!V:V, MATCH(A554, sbti!R:R, 0))&lt;&gt;"",
          INDEX(sbti!V:V, MATCH(A554, sbti!R:R, 0)),
          "")
    ),
"")</f>
        <v/>
      </c>
      <c r="R554" t="str">
        <f>IF(_xlfn.XLOOKUP(A554, sbti!W:W,sbti!X:X, "")="T","T",
IF(_xlfn.XLOOKUP(A554, sbti!W:W, sbti!X:X, "")="C","C",""))</f>
        <v/>
      </c>
      <c r="S554" t="str">
        <f>IF(R554="T",_xlfn.XLOOKUP(A554,sbti!W:W,sbti!Y:Y,""),
IF(R554="C",_xlfn.XLOOKUP(A554,sbti!W:W,sbti!Z:Z,""),
""))</f>
        <v/>
      </c>
    </row>
    <row r="555" spans="1:19">
      <c r="A555" t="str">
        <v>Hapag-Lloyd</v>
      </c>
      <c r="B555" t="str">
        <f>IF(_xlfn.XLOOKUP(A555, sbti!A:A,sbti!B:B, "")="Targets Set","T",
IF(_xlfn.XLOOKUP(A555, sbti!A:A, sbti!B:B, "")="Committed","C",""))</f>
        <v/>
      </c>
      <c r="C555" t="str">
        <f>IF(OR(B555="T", B555="C"),
    _xlfn.XLOOKUP(A555, sbti!A:A, sbti!C:C, ""),
    ""
)</f>
        <v/>
      </c>
      <c r="D555" t="str">
        <f>IF(_xlfn.XLOOKUP(A555, sbti!A:A,sbti!D:D, "")="Targets Set","T",
IF(_xlfn.XLOOKUP(A555, sbti!A:A, sbti!D:D, "")="Committed","C",""))</f>
        <v/>
      </c>
      <c r="E555" t="str">
        <f>IF(OR(D555="T", D555="C"),
    _xlfn.XLOOKUP(A555, sbti!A:A, sbti!E:E, ""),
    ""
)</f>
        <v/>
      </c>
      <c r="F555" t="str">
        <f>IF(_xlfn.XLOOKUP(A555, sbti!F:F, sbti!G:G, "")="Targets Set","T",
IF(_xlfn.XLOOKUP(A555, sbti!F:F, sbti!G:G, "")="Committed","C",""))</f>
        <v/>
      </c>
      <c r="G555" t="str">
        <f>IF(OR('sbti evolution '!F555="T", 'sbti evolution '!F555="C"),
    _xlfn.XLOOKUP('sbti evolution '!A555, sbti!F:F, sbti!H:H, ""),
    ""
)</f>
        <v/>
      </c>
      <c r="H555" t="str">
        <f>IFERROR(
    IF(INDEX(sbti!J:J, MATCH(A555, sbti!F:F, 0))&lt;&gt;"", "T",
        IF(INDEX(sbti!K:K, MATCH(A555, sbti!F:F, 0))&lt;&gt;"", "C", "")
    ),
"")</f>
        <v/>
      </c>
      <c r="I555" t="str">
        <f>IFERROR(
    IF(INDEX(sbti!J:J, MATCH(A555, sbti!F:F, 0))&lt;&gt;"", INDEX(sbti!J:J, MATCH(A555, sbti!F:F, 0)),
        IF(INDEX(sbti!K:K, MATCH(A555, sbti!F:F, 0))&lt;&gt;"", INDEX(sbti!K:K, MATCH(A555, sbti!F:F, 0)), "")
    ),
"")</f>
        <v/>
      </c>
      <c r="J555" t="str">
        <f>IF(_xlfn.XLOOKUP(A555, sbti!L:L,sbti!M:M, "")="T","T",
IF(_xlfn.XLOOKUP(A555, sbti!L:L, sbti!M:M, "")="C","C",""))</f>
        <v/>
      </c>
      <c r="K555" t="str">
        <f>IF(OR(J555="T", J555="C"),
    _xlfn.XLOOKUP(A555, sbti!L:L,sbti!N:N),
    ""
)</f>
        <v/>
      </c>
      <c r="L555" t="str">
        <f>IF(_xlfn.XLOOKUP(A555, sbti!L:L,sbti!O:O, "")="s","T",
IF(_xlfn.XLOOKUP(A555, sbti!L:L, sbti!O:O, "")="c","C",""))</f>
        <v/>
      </c>
      <c r="M555" t="str">
        <f>IF(L555="T",_xlfn.XLOOKUP(A555,sbti!L:L,sbti!P:P,""),
IF(L555="C",_xlfn.XLOOKUP(A555,sbti!L:L,sbti!Q:Q,""),
""))</f>
        <v/>
      </c>
      <c r="N555" t="str">
        <f>IF(_xlfn.XLOOKUP(A555, sbti!R:R,sbti!S:S, "")="T","T",
IF(_xlfn.XLOOKUP(A555, sbti!R:R, sbti!S:S, "")="C","C",""))</f>
        <v/>
      </c>
      <c r="O555" t="str">
        <f>IF(OR(N555="T", N555="C"),
    _xlfn.XLOOKUP(A555, sbti!R:R,sbti!T:T),
    ""
)</f>
        <v/>
      </c>
      <c r="P555" t="str">
        <f>IFERROR(
    IF(INDEX(sbti!U:U, MATCH(A555, sbti!R:R, 0))&lt;&gt;"", "T",
        IF(INDEX(sbti!V:V, MATCH(A555, sbti!R:R, 0))&lt;&gt;"", "C", "")
    ),
"")</f>
        <v/>
      </c>
      <c r="Q555" t="str">
        <f>IFERROR(
    IF(INDEX(sbti!U:U, MATCH(A555, sbti!R:R, 0))&lt;&gt;"",
       INDEX(sbti!U:U, MATCH(A555, sbti!R:R, 0)),
       IF(INDEX(sbti!V:V, MATCH(A555, sbti!R:R, 0))&lt;&gt;"",
          INDEX(sbti!V:V, MATCH(A555, sbti!R:R, 0)),
          "")
    ),
"")</f>
        <v/>
      </c>
      <c r="R555" t="str">
        <f>IF(_xlfn.XLOOKUP(A555, sbti!W:W,sbti!X:X, "")="T","T",
IF(_xlfn.XLOOKUP(A555, sbti!W:W, sbti!X:X, "")="C","C",""))</f>
        <v/>
      </c>
      <c r="S555" t="str">
        <f>IF(R555="T",_xlfn.XLOOKUP(A555,sbti!W:W,sbti!Y:Y,""),
IF(R555="C",_xlfn.XLOOKUP(A555,sbti!W:W,sbti!Z:Z,""),
""))</f>
        <v/>
      </c>
    </row>
    <row r="556" spans="1:19">
      <c r="A556" t="str">
        <v>Compal Electronics</v>
      </c>
      <c r="B556" t="str">
        <f>IF(_xlfn.XLOOKUP(A556, sbti!A:A,sbti!B:B, "")="Targets Set","T",
IF(_xlfn.XLOOKUP(A556, sbti!A:A, sbti!B:B, "")="Committed","C",""))</f>
        <v/>
      </c>
      <c r="C556" t="str">
        <f>IF(OR(B556="T", B556="C"),
    _xlfn.XLOOKUP(A556, sbti!A:A, sbti!C:C, ""),
    ""
)</f>
        <v/>
      </c>
      <c r="D556" t="str">
        <f>IF(_xlfn.XLOOKUP(A556, sbti!A:A,sbti!D:D, "")="Targets Set","T",
IF(_xlfn.XLOOKUP(A556, sbti!A:A, sbti!D:D, "")="Committed","C",""))</f>
        <v/>
      </c>
      <c r="E556" t="str">
        <f>IF(OR(D556="T", D556="C"),
    _xlfn.XLOOKUP(A556, sbti!A:A, sbti!E:E, ""),
    ""
)</f>
        <v/>
      </c>
      <c r="F556" t="str">
        <f>IF(_xlfn.XLOOKUP(A556, sbti!F:F, sbti!G:G, "")="Targets Set","T",
IF(_xlfn.XLOOKUP(A556, sbti!F:F, sbti!G:G, "")="Committed","C",""))</f>
        <v/>
      </c>
      <c r="G556" t="str">
        <f>IF(OR('sbti evolution '!F556="T", 'sbti evolution '!F556="C"),
    _xlfn.XLOOKUP('sbti evolution '!A556, sbti!F:F, sbti!H:H, ""),
    ""
)</f>
        <v/>
      </c>
      <c r="H556" t="str">
        <f>IFERROR(
    IF(INDEX(sbti!J:J, MATCH(A556, sbti!F:F, 0))&lt;&gt;"", "T",
        IF(INDEX(sbti!K:K, MATCH(A556, sbti!F:F, 0))&lt;&gt;"", "C", "")
    ),
"")</f>
        <v/>
      </c>
      <c r="I556" t="str">
        <f>IFERROR(
    IF(INDEX(sbti!J:J, MATCH(A556, sbti!F:F, 0))&lt;&gt;"", INDEX(sbti!J:J, MATCH(A556, sbti!F:F, 0)),
        IF(INDEX(sbti!K:K, MATCH(A556, sbti!F:F, 0))&lt;&gt;"", INDEX(sbti!K:K, MATCH(A556, sbti!F:F, 0)), "")
    ),
"")</f>
        <v/>
      </c>
      <c r="J556" t="str">
        <f>IF(_xlfn.XLOOKUP(A556, sbti!L:L,sbti!M:M, "")="T","T",
IF(_xlfn.XLOOKUP(A556, sbti!L:L, sbti!M:M, "")="C","C",""))</f>
        <v>C</v>
      </c>
      <c r="K556">
        <f>IF(OR(J556="T", J556="C"),
    _xlfn.XLOOKUP(A556, sbti!L:L,sbti!N:N),
    ""
)</f>
        <v>2030</v>
      </c>
      <c r="L556" t="str">
        <f>IF(_xlfn.XLOOKUP(A556, sbti!L:L,sbti!O:O, "")="s","T",
IF(_xlfn.XLOOKUP(A556, sbti!L:L, sbti!O:O, "")="c","C",""))</f>
        <v>C</v>
      </c>
      <c r="M556">
        <f>IF(L556="T",_xlfn.XLOOKUP(A556,sbti!L:L,sbti!P:P,""),
IF(L556="C",_xlfn.XLOOKUP(A556,sbti!L:L,sbti!Q:Q,""),
""))</f>
        <v>2022</v>
      </c>
      <c r="N556" t="str">
        <f>IF(_xlfn.XLOOKUP(A556, sbti!R:R,sbti!S:S, "")="T","T",
IF(_xlfn.XLOOKUP(A556, sbti!R:R, sbti!S:S, "")="C","C",""))</f>
        <v>C</v>
      </c>
      <c r="O556">
        <f>IF(OR(N556="T", N556="C"),
    _xlfn.XLOOKUP(A556, sbti!R:R,sbti!T:T),
    ""
)</f>
        <v>2030</v>
      </c>
      <c r="P556" t="str">
        <f>IFERROR(
    IF(INDEX(sbti!U:U, MATCH(A556, sbti!R:R, 0))&lt;&gt;"", "T",
        IF(INDEX(sbti!V:V, MATCH(A556, sbti!R:R, 0))&lt;&gt;"", "C", "")
    ),
"")</f>
        <v>C</v>
      </c>
      <c r="Q556">
        <f>IFERROR(
    IF(INDEX(sbti!U:U, MATCH(A556, sbti!R:R, 0))&lt;&gt;"",
       INDEX(sbti!U:U, MATCH(A556, sbti!R:R, 0)),
       IF(INDEX(sbti!V:V, MATCH(A556, sbti!R:R, 0))&lt;&gt;"",
          INDEX(sbti!V:V, MATCH(A556, sbti!R:R, 0)),
          "")
    ),
"")</f>
        <v>2030</v>
      </c>
      <c r="R556" t="str">
        <f>IF(_xlfn.XLOOKUP(A556, sbti!W:W,sbti!X:X, "")="T","T",
IF(_xlfn.XLOOKUP(A556, sbti!W:W, sbti!X:X, "")="C","C",""))</f>
        <v/>
      </c>
      <c r="S556" t="str">
        <f>IF(R556="T",_xlfn.XLOOKUP(A556,sbti!W:W,sbti!Y:Y,""),
IF(R556="C",_xlfn.XLOOKUP(A556,sbti!W:W,sbti!Z:Z,""),
""))</f>
        <v/>
      </c>
    </row>
    <row r="557" spans="1:19">
      <c r="A557" t="str">
        <v>Finatis</v>
      </c>
      <c r="B557" t="str">
        <f>IF(_xlfn.XLOOKUP(A557, sbti!A:A,sbti!B:B, "")="Targets Set","T",
IF(_xlfn.XLOOKUP(A557, sbti!A:A, sbti!B:B, "")="Committed","C",""))</f>
        <v/>
      </c>
      <c r="C557" t="str">
        <f>IF(OR(B557="T", B557="C"),
    _xlfn.XLOOKUP(A557, sbti!A:A, sbti!C:C, ""),
    ""
)</f>
        <v/>
      </c>
      <c r="D557" t="str">
        <f>IF(_xlfn.XLOOKUP(A557, sbti!A:A,sbti!D:D, "")="Targets Set","T",
IF(_xlfn.XLOOKUP(A557, sbti!A:A, sbti!D:D, "")="Committed","C",""))</f>
        <v/>
      </c>
      <c r="E557" t="str">
        <f>IF(OR(D557="T", D557="C"),
    _xlfn.XLOOKUP(A557, sbti!A:A, sbti!E:E, ""),
    ""
)</f>
        <v/>
      </c>
      <c r="F557" t="str">
        <f>IF(_xlfn.XLOOKUP(A557, sbti!F:F, sbti!G:G, "")="Targets Set","T",
IF(_xlfn.XLOOKUP(A557, sbti!F:F, sbti!G:G, "")="Committed","C",""))</f>
        <v/>
      </c>
      <c r="G557" t="str">
        <f>IF(OR('sbti evolution '!F557="T", 'sbti evolution '!F557="C"),
    _xlfn.XLOOKUP('sbti evolution '!A557, sbti!F:F, sbti!H:H, ""),
    ""
)</f>
        <v/>
      </c>
      <c r="H557" t="str">
        <f>IFERROR(
    IF(INDEX(sbti!J:J, MATCH(A557, sbti!F:F, 0))&lt;&gt;"", "T",
        IF(INDEX(sbti!K:K, MATCH(A557, sbti!F:F, 0))&lt;&gt;"", "C", "")
    ),
"")</f>
        <v/>
      </c>
      <c r="I557" t="str">
        <f>IFERROR(
    IF(INDEX(sbti!J:J, MATCH(A557, sbti!F:F, 0))&lt;&gt;"", INDEX(sbti!J:J, MATCH(A557, sbti!F:F, 0)),
        IF(INDEX(sbti!K:K, MATCH(A557, sbti!F:F, 0))&lt;&gt;"", INDEX(sbti!K:K, MATCH(A557, sbti!F:F, 0)), "")
    ),
"")</f>
        <v/>
      </c>
      <c r="J557" t="str">
        <f>IF(_xlfn.XLOOKUP(A557, sbti!L:L,sbti!M:M, "")="T","T",
IF(_xlfn.XLOOKUP(A557, sbti!L:L, sbti!M:M, "")="C","C",""))</f>
        <v/>
      </c>
      <c r="K557" t="str">
        <f>IF(OR(J557="T", J557="C"),
    _xlfn.XLOOKUP(A557, sbti!L:L,sbti!N:N),
    ""
)</f>
        <v/>
      </c>
      <c r="L557" t="str">
        <f>IF(_xlfn.XLOOKUP(A557, sbti!L:L,sbti!O:O, "")="s","T",
IF(_xlfn.XLOOKUP(A557, sbti!L:L, sbti!O:O, "")="c","C",""))</f>
        <v/>
      </c>
      <c r="M557" t="str">
        <f>IF(L557="T",_xlfn.XLOOKUP(A557,sbti!L:L,sbti!P:P,""),
IF(L557="C",_xlfn.XLOOKUP(A557,sbti!L:L,sbti!Q:Q,""),
""))</f>
        <v/>
      </c>
      <c r="N557" t="str">
        <f>IF(_xlfn.XLOOKUP(A557, sbti!R:R,sbti!S:S, "")="T","T",
IF(_xlfn.XLOOKUP(A557, sbti!R:R, sbti!S:S, "")="C","C",""))</f>
        <v/>
      </c>
      <c r="O557" t="str">
        <f>IF(OR(N557="T", N557="C"),
    _xlfn.XLOOKUP(A557, sbti!R:R,sbti!T:T),
    ""
)</f>
        <v/>
      </c>
      <c r="P557" t="str">
        <f>IFERROR(
    IF(INDEX(sbti!U:U, MATCH(A557, sbti!R:R, 0))&lt;&gt;"", "T",
        IF(INDEX(sbti!V:V, MATCH(A557, sbti!R:R, 0))&lt;&gt;"", "C", "")
    ),
"")</f>
        <v/>
      </c>
      <c r="Q557" t="str">
        <f>IFERROR(
    IF(INDEX(sbti!U:U, MATCH(A557, sbti!R:R, 0))&lt;&gt;"",
       INDEX(sbti!U:U, MATCH(A557, sbti!R:R, 0)),
       IF(INDEX(sbti!V:V, MATCH(A557, sbti!R:R, 0))&lt;&gt;"",
          INDEX(sbti!V:V, MATCH(A557, sbti!R:R, 0)),
          "")
    ),
"")</f>
        <v/>
      </c>
      <c r="R557" t="str">
        <f>IF(_xlfn.XLOOKUP(A557, sbti!W:W,sbti!X:X, "")="T","T",
IF(_xlfn.XLOOKUP(A557, sbti!W:W, sbti!X:X, "")="C","C",""))</f>
        <v/>
      </c>
      <c r="S557" t="str">
        <f>IF(R557="T",_xlfn.XLOOKUP(A557,sbti!W:W,sbti!Y:Y,""),
IF(R557="C",_xlfn.XLOOKUP(A557,sbti!W:W,sbti!Z:Z,""),
""))</f>
        <v/>
      </c>
    </row>
    <row r="558" spans="1:19">
      <c r="A558" t="str">
        <v>Naturgy Energy Group</v>
      </c>
      <c r="B558" t="str">
        <f>IF(_xlfn.XLOOKUP(A558, sbti!A:A,sbti!B:B, "")="Targets Set","T",
IF(_xlfn.XLOOKUP(A558, sbti!A:A, sbti!B:B, "")="Committed","C",""))</f>
        <v/>
      </c>
      <c r="C558" t="str">
        <f>IF(OR(B558="T", B558="C"),
    _xlfn.XLOOKUP(A558, sbti!A:A, sbti!C:C, ""),
    ""
)</f>
        <v/>
      </c>
      <c r="D558" t="str">
        <f>IF(_xlfn.XLOOKUP(A558, sbti!A:A,sbti!D:D, "")="Targets Set","T",
IF(_xlfn.XLOOKUP(A558, sbti!A:A, sbti!D:D, "")="Committed","C",""))</f>
        <v/>
      </c>
      <c r="E558" t="str">
        <f>IF(OR(D558="T", D558="C"),
    _xlfn.XLOOKUP(A558, sbti!A:A, sbti!E:E, ""),
    ""
)</f>
        <v/>
      </c>
      <c r="F558" t="str">
        <f>IF(_xlfn.XLOOKUP(A558, sbti!F:F, sbti!G:G, "")="Targets Set","T",
IF(_xlfn.XLOOKUP(A558, sbti!F:F, sbti!G:G, "")="Committed","C",""))</f>
        <v/>
      </c>
      <c r="G558" t="str">
        <f>IF(OR('sbti evolution '!F558="T", 'sbti evolution '!F558="C"),
    _xlfn.XLOOKUP('sbti evolution '!A558, sbti!F:F, sbti!H:H, ""),
    ""
)</f>
        <v/>
      </c>
      <c r="H558" t="str">
        <f>IFERROR(
    IF(INDEX(sbti!J:J, MATCH(A558, sbti!F:F, 0))&lt;&gt;"", "T",
        IF(INDEX(sbti!K:K, MATCH(A558, sbti!F:F, 0))&lt;&gt;"", "C", "")
    ),
"")</f>
        <v/>
      </c>
      <c r="I558" t="str">
        <f>IFERROR(
    IF(INDEX(sbti!J:J, MATCH(A558, sbti!F:F, 0))&lt;&gt;"", INDEX(sbti!J:J, MATCH(A558, sbti!F:F, 0)),
        IF(INDEX(sbti!K:K, MATCH(A558, sbti!F:F, 0))&lt;&gt;"", INDEX(sbti!K:K, MATCH(A558, sbti!F:F, 0)), "")
    ),
"")</f>
        <v/>
      </c>
      <c r="J558" t="str">
        <f>IF(_xlfn.XLOOKUP(A558, sbti!L:L,sbti!M:M, "")="T","T",
IF(_xlfn.XLOOKUP(A558, sbti!L:L, sbti!M:M, "")="C","C",""))</f>
        <v/>
      </c>
      <c r="K558" t="str">
        <f>IF(OR(J558="T", J558="C"),
    _xlfn.XLOOKUP(A558, sbti!L:L,sbti!N:N),
    ""
)</f>
        <v/>
      </c>
      <c r="L558" t="str">
        <f>IF(_xlfn.XLOOKUP(A558, sbti!L:L,sbti!O:O, "")="s","T",
IF(_xlfn.XLOOKUP(A558, sbti!L:L, sbti!O:O, "")="c","C",""))</f>
        <v/>
      </c>
      <c r="M558" t="str">
        <f>IF(L558="T",_xlfn.XLOOKUP(A558,sbti!L:L,sbti!P:P,""),
IF(L558="C",_xlfn.XLOOKUP(A558,sbti!L:L,sbti!Q:Q,""),
""))</f>
        <v/>
      </c>
      <c r="N558" t="str">
        <f>IF(_xlfn.XLOOKUP(A558, sbti!R:R,sbti!S:S, "")="T","T",
IF(_xlfn.XLOOKUP(A558, sbti!R:R, sbti!S:S, "")="C","C",""))</f>
        <v/>
      </c>
      <c r="O558" t="str">
        <f>IF(OR(N558="T", N558="C"),
    _xlfn.XLOOKUP(A558, sbti!R:R,sbti!T:T),
    ""
)</f>
        <v/>
      </c>
      <c r="P558" t="str">
        <f>IFERROR(
    IF(INDEX(sbti!U:U, MATCH(A558, sbti!R:R, 0))&lt;&gt;"", "T",
        IF(INDEX(sbti!V:V, MATCH(A558, sbti!R:R, 0))&lt;&gt;"", "C", "")
    ),
"")</f>
        <v/>
      </c>
      <c r="Q558" t="str">
        <f>IFERROR(
    IF(INDEX(sbti!U:U, MATCH(A558, sbti!R:R, 0))&lt;&gt;"",
       INDEX(sbti!U:U, MATCH(A558, sbti!R:R, 0)),
       IF(INDEX(sbti!V:V, MATCH(A558, sbti!R:R, 0))&lt;&gt;"",
          INDEX(sbti!V:V, MATCH(A558, sbti!R:R, 0)),
          "")
    ),
"")</f>
        <v/>
      </c>
      <c r="R558" t="str">
        <f>IF(_xlfn.XLOOKUP(A558, sbti!W:W,sbti!X:X, "")="T","T",
IF(_xlfn.XLOOKUP(A558, sbti!W:W, sbti!X:X, "")="C","C",""))</f>
        <v/>
      </c>
      <c r="S558" t="str">
        <f>IF(R558="T",_xlfn.XLOOKUP(A558,sbti!W:W,sbti!Y:Y,""),
IF(R558="C",_xlfn.XLOOKUP(A558,sbti!W:W,sbti!Z:Z,""),
""))</f>
        <v/>
      </c>
    </row>
    <row r="559" spans="1:19">
      <c r="A559" t="str">
        <v>Anglo American</v>
      </c>
      <c r="B559" t="str">
        <f>IF(_xlfn.XLOOKUP(A559, sbti!A:A,sbti!B:B, "")="Targets Set","T",
IF(_xlfn.XLOOKUP(A559, sbti!A:A, sbti!B:B, "")="Committed","C",""))</f>
        <v/>
      </c>
      <c r="C559" t="str">
        <f>IF(OR(B559="T", B559="C"),
    _xlfn.XLOOKUP(A559, sbti!A:A, sbti!C:C, ""),
    ""
)</f>
        <v/>
      </c>
      <c r="D559" t="str">
        <f>IF(_xlfn.XLOOKUP(A559, sbti!A:A,sbti!D:D, "")="Targets Set","T",
IF(_xlfn.XLOOKUP(A559, sbti!A:A, sbti!D:D, "")="Committed","C",""))</f>
        <v/>
      </c>
      <c r="E559" t="str">
        <f>IF(OR(D559="T", D559="C"),
    _xlfn.XLOOKUP(A559, sbti!A:A, sbti!E:E, ""),
    ""
)</f>
        <v/>
      </c>
      <c r="F559" t="str">
        <f>IF(_xlfn.XLOOKUP(A559, sbti!F:F, sbti!G:G, "")="Targets Set","T",
IF(_xlfn.XLOOKUP(A559, sbti!F:F, sbti!G:G, "")="Committed","C",""))</f>
        <v/>
      </c>
      <c r="G559" t="str">
        <f>IF(OR('sbti evolution '!F559="T", 'sbti evolution '!F559="C"),
    _xlfn.XLOOKUP('sbti evolution '!A559, sbti!F:F, sbti!H:H, ""),
    ""
)</f>
        <v/>
      </c>
      <c r="H559" t="str">
        <f>IFERROR(
    IF(INDEX(sbti!J:J, MATCH(A559, sbti!F:F, 0))&lt;&gt;"", "T",
        IF(INDEX(sbti!K:K, MATCH(A559, sbti!F:F, 0))&lt;&gt;"", "C", "")
    ),
"")</f>
        <v/>
      </c>
      <c r="I559" t="str">
        <f>IFERROR(
    IF(INDEX(sbti!J:J, MATCH(A559, sbti!F:F, 0))&lt;&gt;"", INDEX(sbti!J:J, MATCH(A559, sbti!F:F, 0)),
        IF(INDEX(sbti!K:K, MATCH(A559, sbti!F:F, 0))&lt;&gt;"", INDEX(sbti!K:K, MATCH(A559, sbti!F:F, 0)), "")
    ),
"")</f>
        <v/>
      </c>
      <c r="J559" t="str">
        <f>IF(_xlfn.XLOOKUP(A559, sbti!L:L,sbti!M:M, "")="T","T",
IF(_xlfn.XLOOKUP(A559, sbti!L:L, sbti!M:M, "")="C","C",""))</f>
        <v/>
      </c>
      <c r="K559" t="str">
        <f>IF(OR(J559="T", J559="C"),
    _xlfn.XLOOKUP(A559, sbti!L:L,sbti!N:N),
    ""
)</f>
        <v/>
      </c>
      <c r="L559" t="str">
        <f>IF(_xlfn.XLOOKUP(A559, sbti!L:L,sbti!O:O, "")="s","T",
IF(_xlfn.XLOOKUP(A559, sbti!L:L, sbti!O:O, "")="c","C",""))</f>
        <v/>
      </c>
      <c r="M559" t="str">
        <f>IF(L559="T",_xlfn.XLOOKUP(A559,sbti!L:L,sbti!P:P,""),
IF(L559="C",_xlfn.XLOOKUP(A559,sbti!L:L,sbti!Q:Q,""),
""))</f>
        <v/>
      </c>
      <c r="N559" t="str">
        <f>IF(_xlfn.XLOOKUP(A559, sbti!R:R,sbti!S:S, "")="T","T",
IF(_xlfn.XLOOKUP(A559, sbti!R:R, sbti!S:S, "")="C","C",""))</f>
        <v/>
      </c>
      <c r="O559" t="str">
        <f>IF(OR(N559="T", N559="C"),
    _xlfn.XLOOKUP(A559, sbti!R:R,sbti!T:T),
    ""
)</f>
        <v/>
      </c>
      <c r="P559" t="str">
        <f>IFERROR(
    IF(INDEX(sbti!U:U, MATCH(A559, sbti!R:R, 0))&lt;&gt;"", "T",
        IF(INDEX(sbti!V:V, MATCH(A559, sbti!R:R, 0))&lt;&gt;"", "C", "")
    ),
"")</f>
        <v/>
      </c>
      <c r="Q559" t="str">
        <f>IFERROR(
    IF(INDEX(sbti!U:U, MATCH(A559, sbti!R:R, 0))&lt;&gt;"",
       INDEX(sbti!U:U, MATCH(A559, sbti!R:R, 0)),
       IF(INDEX(sbti!V:V, MATCH(A559, sbti!R:R, 0))&lt;&gt;"",
          INDEX(sbti!V:V, MATCH(A559, sbti!R:R, 0)),
          "")
    ),
"")</f>
        <v/>
      </c>
      <c r="R559" t="str">
        <f>IF(_xlfn.XLOOKUP(A559, sbti!W:W,sbti!X:X, "")="T","T",
IF(_xlfn.XLOOKUP(A559, sbti!W:W, sbti!X:X, "")="C","C",""))</f>
        <v/>
      </c>
      <c r="S559" t="str">
        <f>IF(R559="T",_xlfn.XLOOKUP(A559,sbti!W:W,sbti!Y:Y,""),
IF(R559="C",_xlfn.XLOOKUP(A559,sbti!W:W,sbti!Z:Z,""),
""))</f>
        <v/>
      </c>
    </row>
    <row r="560" spans="1:19">
      <c r="A560" t="str">
        <v>Mitsubishi Chemical Holdings</v>
      </c>
      <c r="B560" t="str">
        <f>IF(_xlfn.XLOOKUP(A560, sbti!A:A,sbti!B:B, "")="Targets Set","T",
IF(_xlfn.XLOOKUP(A560, sbti!A:A, sbti!B:B, "")="Committed","C",""))</f>
        <v/>
      </c>
      <c r="C560" t="str">
        <f>IF(OR(B560="T", B560="C"),
    _xlfn.XLOOKUP(A560, sbti!A:A, sbti!C:C, ""),
    ""
)</f>
        <v/>
      </c>
      <c r="D560" t="str">
        <f>IF(_xlfn.XLOOKUP(A560, sbti!A:A,sbti!D:D, "")="Targets Set","T",
IF(_xlfn.XLOOKUP(A560, sbti!A:A, sbti!D:D, "")="Committed","C",""))</f>
        <v/>
      </c>
      <c r="E560" t="str">
        <f>IF(OR(D560="T", D560="C"),
    _xlfn.XLOOKUP(A560, sbti!A:A, sbti!E:E, ""),
    ""
)</f>
        <v/>
      </c>
      <c r="F560" t="str">
        <f>IF(_xlfn.XLOOKUP(A560, sbti!F:F, sbti!G:G, "")="Targets Set","T",
IF(_xlfn.XLOOKUP(A560, sbti!F:F, sbti!G:G, "")="Committed","C",""))</f>
        <v/>
      </c>
      <c r="G560" t="str">
        <f>IF(OR('sbti evolution '!F560="T", 'sbti evolution '!F560="C"),
    _xlfn.XLOOKUP('sbti evolution '!A560, sbti!F:F, sbti!H:H, ""),
    ""
)</f>
        <v/>
      </c>
      <c r="H560" t="str">
        <f>IFERROR(
    IF(INDEX(sbti!J:J, MATCH(A560, sbti!F:F, 0))&lt;&gt;"", "T",
        IF(INDEX(sbti!K:K, MATCH(A560, sbti!F:F, 0))&lt;&gt;"", "C", "")
    ),
"")</f>
        <v/>
      </c>
      <c r="I560" t="str">
        <f>IFERROR(
    IF(INDEX(sbti!J:J, MATCH(A560, sbti!F:F, 0))&lt;&gt;"", INDEX(sbti!J:J, MATCH(A560, sbti!F:F, 0)),
        IF(INDEX(sbti!K:K, MATCH(A560, sbti!F:F, 0))&lt;&gt;"", INDEX(sbti!K:K, MATCH(A560, sbti!F:F, 0)), "")
    ),
"")</f>
        <v/>
      </c>
      <c r="J560" t="str">
        <f>IF(_xlfn.XLOOKUP(A560, sbti!L:L,sbti!M:M, "")="T","T",
IF(_xlfn.XLOOKUP(A560, sbti!L:L, sbti!M:M, "")="C","C",""))</f>
        <v/>
      </c>
      <c r="K560" t="str">
        <f>IF(OR(J560="T", J560="C"),
    _xlfn.XLOOKUP(A560, sbti!L:L,sbti!N:N),
    ""
)</f>
        <v/>
      </c>
      <c r="L560" t="str">
        <f>IF(_xlfn.XLOOKUP(A560, sbti!L:L,sbti!O:O, "")="s","T",
IF(_xlfn.XLOOKUP(A560, sbti!L:L, sbti!O:O, "")="c","C",""))</f>
        <v/>
      </c>
      <c r="M560" t="str">
        <f>IF(L560="T",_xlfn.XLOOKUP(A560,sbti!L:L,sbti!P:P,""),
IF(L560="C",_xlfn.XLOOKUP(A560,sbti!L:L,sbti!Q:Q,""),
""))</f>
        <v/>
      </c>
      <c r="N560" t="str">
        <f>IF(_xlfn.XLOOKUP(A560, sbti!R:R,sbti!S:S, "")="T","T",
IF(_xlfn.XLOOKUP(A560, sbti!R:R, sbti!S:S, "")="C","C",""))</f>
        <v/>
      </c>
      <c r="O560" t="str">
        <f>IF(OR(N560="T", N560="C"),
    _xlfn.XLOOKUP(A560, sbti!R:R,sbti!T:T),
    ""
)</f>
        <v/>
      </c>
      <c r="P560" t="str">
        <f>IFERROR(
    IF(INDEX(sbti!U:U, MATCH(A560, sbti!R:R, 0))&lt;&gt;"", "T",
        IF(INDEX(sbti!V:V, MATCH(A560, sbti!R:R, 0))&lt;&gt;"", "C", "")
    ),
"")</f>
        <v/>
      </c>
      <c r="Q560" t="str">
        <f>IFERROR(
    IF(INDEX(sbti!U:U, MATCH(A560, sbti!R:R, 0))&lt;&gt;"",
       INDEX(sbti!U:U, MATCH(A560, sbti!R:R, 0)),
       IF(INDEX(sbti!V:V, MATCH(A560, sbti!R:R, 0))&lt;&gt;"",
          INDEX(sbti!V:V, MATCH(A560, sbti!R:R, 0)),
          "")
    ),
"")</f>
        <v/>
      </c>
      <c r="R560" t="str">
        <f>IF(_xlfn.XLOOKUP(A560, sbti!W:W,sbti!X:X, "")="T","T",
IF(_xlfn.XLOOKUP(A560, sbti!W:W, sbti!X:X, "")="C","C",""))</f>
        <v/>
      </c>
      <c r="S560" t="str">
        <f>IF(R560="T",_xlfn.XLOOKUP(A560,sbti!W:W,sbti!Y:Y,""),
IF(R560="C",_xlfn.XLOOKUP(A560,sbti!W:W,sbti!Z:Z,""),
""))</f>
        <v/>
      </c>
    </row>
    <row r="561" spans="1:19">
      <c r="A561" t="str">
        <v>Poste Italiane</v>
      </c>
      <c r="B561" t="str">
        <f>IF(_xlfn.XLOOKUP(A561, sbti!A:A,sbti!B:B, "")="Targets Set","T",
IF(_xlfn.XLOOKUP(A561, sbti!A:A, sbti!B:B, "")="Committed","C",""))</f>
        <v/>
      </c>
      <c r="C561" t="str">
        <f>IF(OR(B561="T", B561="C"),
    _xlfn.XLOOKUP(A561, sbti!A:A, sbti!C:C, ""),
    ""
)</f>
        <v/>
      </c>
      <c r="D561" t="str">
        <f>IF(_xlfn.XLOOKUP(A561, sbti!A:A,sbti!D:D, "")="Targets Set","T",
IF(_xlfn.XLOOKUP(A561, sbti!A:A, sbti!D:D, "")="Committed","C",""))</f>
        <v/>
      </c>
      <c r="E561" t="str">
        <f>IF(OR(D561="T", D561="C"),
    _xlfn.XLOOKUP(A561, sbti!A:A, sbti!E:E, ""),
    ""
)</f>
        <v/>
      </c>
      <c r="F561" t="str">
        <f>IF(_xlfn.XLOOKUP(A561, sbti!F:F, sbti!G:G, "")="Targets Set","T",
IF(_xlfn.XLOOKUP(A561, sbti!F:F, sbti!G:G, "")="Committed","C",""))</f>
        <v/>
      </c>
      <c r="G561" t="str">
        <f>IF(OR('sbti evolution '!F561="T", 'sbti evolution '!F561="C"),
    _xlfn.XLOOKUP('sbti evolution '!A561, sbti!F:F, sbti!H:H, ""),
    ""
)</f>
        <v/>
      </c>
      <c r="H561" t="str">
        <f>IFERROR(
    IF(INDEX(sbti!J:J, MATCH(A561, sbti!F:F, 0))&lt;&gt;"", "T",
        IF(INDEX(sbti!K:K, MATCH(A561, sbti!F:F, 0))&lt;&gt;"", "C", "")
    ),
"")</f>
        <v/>
      </c>
      <c r="I561" t="str">
        <f>IFERROR(
    IF(INDEX(sbti!J:J, MATCH(A561, sbti!F:F, 0))&lt;&gt;"", INDEX(sbti!J:J, MATCH(A561, sbti!F:F, 0)),
        IF(INDEX(sbti!K:K, MATCH(A561, sbti!F:F, 0))&lt;&gt;"", INDEX(sbti!K:K, MATCH(A561, sbti!F:F, 0)), "")
    ),
"")</f>
        <v/>
      </c>
      <c r="J561" t="str">
        <f>IF(_xlfn.XLOOKUP(A561, sbti!L:L,sbti!M:M, "")="T","T",
IF(_xlfn.XLOOKUP(A561, sbti!L:L, sbti!M:M, "")="C","C",""))</f>
        <v/>
      </c>
      <c r="K561" t="str">
        <f>IF(OR(J561="T", J561="C"),
    _xlfn.XLOOKUP(A561, sbti!L:L,sbti!N:N),
    ""
)</f>
        <v/>
      </c>
      <c r="L561" t="str">
        <f>IF(_xlfn.XLOOKUP(A561, sbti!L:L,sbti!O:O, "")="s","T",
IF(_xlfn.XLOOKUP(A561, sbti!L:L, sbti!O:O, "")="c","C",""))</f>
        <v/>
      </c>
      <c r="M561" t="str">
        <f>IF(L561="T",_xlfn.XLOOKUP(A561,sbti!L:L,sbti!P:P,""),
IF(L561="C",_xlfn.XLOOKUP(A561,sbti!L:L,sbti!Q:Q,""),
""))</f>
        <v/>
      </c>
      <c r="N561" t="str">
        <f>IF(_xlfn.XLOOKUP(A561, sbti!R:R,sbti!S:S, "")="T","T",
IF(_xlfn.XLOOKUP(A561, sbti!R:R, sbti!S:S, "")="C","C",""))</f>
        <v>C</v>
      </c>
      <c r="O561">
        <f>IF(OR(N561="T", N561="C"),
    _xlfn.XLOOKUP(A561, sbti!R:R,sbti!T:T),
    ""
)</f>
        <v>2030</v>
      </c>
      <c r="P561" t="str">
        <f>IFERROR(
    IF(INDEX(sbti!U:U, MATCH(A561, sbti!R:R, 0))&lt;&gt;"", "T",
        IF(INDEX(sbti!V:V, MATCH(A561, sbti!R:R, 0))&lt;&gt;"", "C", "")
    ),
"")</f>
        <v/>
      </c>
      <c r="Q561" t="str">
        <f>IFERROR(
    IF(INDEX(sbti!U:U, MATCH(A561, sbti!R:R, 0))&lt;&gt;"",
       INDEX(sbti!U:U, MATCH(A561, sbti!R:R, 0)),
       IF(INDEX(sbti!V:V, MATCH(A561, sbti!R:R, 0))&lt;&gt;"",
          INDEX(sbti!V:V, MATCH(A561, sbti!R:R, 0)),
          "")
    ),
"")</f>
        <v/>
      </c>
      <c r="R561" t="str">
        <f>IF(_xlfn.XLOOKUP(A561, sbti!W:W,sbti!X:X, "")="T","T",
IF(_xlfn.XLOOKUP(A561, sbti!W:W, sbti!X:X, "")="C","C",""))</f>
        <v>C</v>
      </c>
      <c r="S561">
        <f>IF(R561="T",_xlfn.XLOOKUP(A561,sbti!W:W,sbti!Y:Y,""),
IF(R561="C",_xlfn.XLOOKUP(A561,sbti!W:W,sbti!Z:Z,""),
""))</f>
        <v>2021</v>
      </c>
    </row>
    <row r="562" spans="1:19">
      <c r="A562" t="str">
        <v>Cheniere Energy</v>
      </c>
      <c r="B562" t="str">
        <f>IF(_xlfn.XLOOKUP(A562, sbti!A:A,sbti!B:B, "")="Targets Set","T",
IF(_xlfn.XLOOKUP(A562, sbti!A:A, sbti!B:B, "")="Committed","C",""))</f>
        <v/>
      </c>
      <c r="C562" t="str">
        <f>IF(OR(B562="T", B562="C"),
    _xlfn.XLOOKUP(A562, sbti!A:A, sbti!C:C, ""),
    ""
)</f>
        <v/>
      </c>
      <c r="D562" t="str">
        <f>IF(_xlfn.XLOOKUP(A562, sbti!A:A,sbti!D:D, "")="Targets Set","T",
IF(_xlfn.XLOOKUP(A562, sbti!A:A, sbti!D:D, "")="Committed","C",""))</f>
        <v/>
      </c>
      <c r="E562" t="str">
        <f>IF(OR(D562="T", D562="C"),
    _xlfn.XLOOKUP(A562, sbti!A:A, sbti!E:E, ""),
    ""
)</f>
        <v/>
      </c>
      <c r="F562" t="str">
        <f>IF(_xlfn.XLOOKUP(A562, sbti!F:F, sbti!G:G, "")="Targets Set","T",
IF(_xlfn.XLOOKUP(A562, sbti!F:F, sbti!G:G, "")="Committed","C",""))</f>
        <v/>
      </c>
      <c r="G562" t="str">
        <f>IF(OR('sbti evolution '!F562="T", 'sbti evolution '!F562="C"),
    _xlfn.XLOOKUP('sbti evolution '!A562, sbti!F:F, sbti!H:H, ""),
    ""
)</f>
        <v/>
      </c>
      <c r="H562" t="str">
        <f>IFERROR(
    IF(INDEX(sbti!J:J, MATCH(A562, sbti!F:F, 0))&lt;&gt;"", "T",
        IF(INDEX(sbti!K:K, MATCH(A562, sbti!F:F, 0))&lt;&gt;"", "C", "")
    ),
"")</f>
        <v/>
      </c>
      <c r="I562" t="str">
        <f>IFERROR(
    IF(INDEX(sbti!J:J, MATCH(A562, sbti!F:F, 0))&lt;&gt;"", INDEX(sbti!J:J, MATCH(A562, sbti!F:F, 0)),
        IF(INDEX(sbti!K:K, MATCH(A562, sbti!F:F, 0))&lt;&gt;"", INDEX(sbti!K:K, MATCH(A562, sbti!F:F, 0)), "")
    ),
"")</f>
        <v/>
      </c>
      <c r="J562" t="str">
        <f>IF(_xlfn.XLOOKUP(A562, sbti!L:L,sbti!M:M, "")="T","T",
IF(_xlfn.XLOOKUP(A562, sbti!L:L, sbti!M:M, "")="C","C",""))</f>
        <v/>
      </c>
      <c r="K562" t="str">
        <f>IF(OR(J562="T", J562="C"),
    _xlfn.XLOOKUP(A562, sbti!L:L,sbti!N:N),
    ""
)</f>
        <v/>
      </c>
      <c r="L562" t="str">
        <f>IF(_xlfn.XLOOKUP(A562, sbti!L:L,sbti!O:O, "")="s","T",
IF(_xlfn.XLOOKUP(A562, sbti!L:L, sbti!O:O, "")="c","C",""))</f>
        <v/>
      </c>
      <c r="M562" t="str">
        <f>IF(L562="T",_xlfn.XLOOKUP(A562,sbti!L:L,sbti!P:P,""),
IF(L562="C",_xlfn.XLOOKUP(A562,sbti!L:L,sbti!Q:Q,""),
""))</f>
        <v/>
      </c>
      <c r="N562" t="str">
        <f>IF(_xlfn.XLOOKUP(A562, sbti!R:R,sbti!S:S, "")="T","T",
IF(_xlfn.XLOOKUP(A562, sbti!R:R, sbti!S:S, "")="C","C",""))</f>
        <v/>
      </c>
      <c r="O562" t="str">
        <f>IF(OR(N562="T", N562="C"),
    _xlfn.XLOOKUP(A562, sbti!R:R,sbti!T:T),
    ""
)</f>
        <v/>
      </c>
      <c r="P562" t="str">
        <f>IFERROR(
    IF(INDEX(sbti!U:U, MATCH(A562, sbti!R:R, 0))&lt;&gt;"", "T",
        IF(INDEX(sbti!V:V, MATCH(A562, sbti!R:R, 0))&lt;&gt;"", "C", "")
    ),
"")</f>
        <v/>
      </c>
      <c r="Q562" t="str">
        <f>IFERROR(
    IF(INDEX(sbti!U:U, MATCH(A562, sbti!R:R, 0))&lt;&gt;"",
       INDEX(sbti!U:U, MATCH(A562, sbti!R:R, 0)),
       IF(INDEX(sbti!V:V, MATCH(A562, sbti!R:R, 0))&lt;&gt;"",
          INDEX(sbti!V:V, MATCH(A562, sbti!R:R, 0)),
          "")
    ),
"")</f>
        <v/>
      </c>
      <c r="R562" t="str">
        <f>IF(_xlfn.XLOOKUP(A562, sbti!W:W,sbti!X:X, "")="T","T",
IF(_xlfn.XLOOKUP(A562, sbti!W:W, sbti!X:X, "")="C","C",""))</f>
        <v/>
      </c>
      <c r="S562" t="str">
        <f>IF(R562="T",_xlfn.XLOOKUP(A562,sbti!W:W,sbti!Y:Y,""),
IF(R562="C",_xlfn.XLOOKUP(A562,sbti!W:W,sbti!Z:Z,""),
""))</f>
        <v/>
      </c>
    </row>
    <row r="563" spans="1:19">
      <c r="A563" t="str">
        <v>DSV</v>
      </c>
      <c r="B563" t="str">
        <f>IF(_xlfn.XLOOKUP(A563, sbti!A:A,sbti!B:B, "")="Targets Set","T",
IF(_xlfn.XLOOKUP(A563, sbti!A:A, sbti!B:B, "")="Committed","C",""))</f>
        <v/>
      </c>
      <c r="C563" t="str">
        <f>IF(OR(B563="T", B563="C"),
    _xlfn.XLOOKUP(A563, sbti!A:A, sbti!C:C, ""),
    ""
)</f>
        <v/>
      </c>
      <c r="D563" t="str">
        <f>IF(_xlfn.XLOOKUP(A563, sbti!A:A,sbti!D:D, "")="Targets Set","T",
IF(_xlfn.XLOOKUP(A563, sbti!A:A, sbti!D:D, "")="Committed","C",""))</f>
        <v/>
      </c>
      <c r="E563" t="str">
        <f>IF(OR(D563="T", D563="C"),
    _xlfn.XLOOKUP(A563, sbti!A:A, sbti!E:E, ""),
    ""
)</f>
        <v/>
      </c>
      <c r="F563" t="str">
        <f>IF(_xlfn.XLOOKUP(A563, sbti!F:F, sbti!G:G, "")="Targets Set","T",
IF(_xlfn.XLOOKUP(A563, sbti!F:F, sbti!G:G, "")="Committed","C",""))</f>
        <v/>
      </c>
      <c r="G563" t="str">
        <f>IF(OR('sbti evolution '!F563="T", 'sbti evolution '!F563="C"),
    _xlfn.XLOOKUP('sbti evolution '!A563, sbti!F:F, sbti!H:H, ""),
    ""
)</f>
        <v/>
      </c>
      <c r="H563" t="str">
        <f>IFERROR(
    IF(INDEX(sbti!J:J, MATCH(A563, sbti!F:F, 0))&lt;&gt;"", "T",
        IF(INDEX(sbti!K:K, MATCH(A563, sbti!F:F, 0))&lt;&gt;"", "C", "")
    ),
"")</f>
        <v/>
      </c>
      <c r="I563" t="str">
        <f>IFERROR(
    IF(INDEX(sbti!J:J, MATCH(A563, sbti!F:F, 0))&lt;&gt;"", INDEX(sbti!J:J, MATCH(A563, sbti!F:F, 0)),
        IF(INDEX(sbti!K:K, MATCH(A563, sbti!F:F, 0))&lt;&gt;"", INDEX(sbti!K:K, MATCH(A563, sbti!F:F, 0)), "")
    ),
"")</f>
        <v/>
      </c>
      <c r="J563" t="str">
        <f>IF(_xlfn.XLOOKUP(A563, sbti!L:L,sbti!M:M, "")="T","T",
IF(_xlfn.XLOOKUP(A563, sbti!L:L, sbti!M:M, "")="C","C",""))</f>
        <v>T</v>
      </c>
      <c r="K563">
        <f>IF(OR(J563="T", J563="C"),
    _xlfn.XLOOKUP(A563, sbti!L:L,sbti!N:N),
    ""
)</f>
        <v>2030</v>
      </c>
      <c r="L563" t="str">
        <f>IF(_xlfn.XLOOKUP(A563, sbti!L:L,sbti!O:O, "")="s","T",
IF(_xlfn.XLOOKUP(A563, sbti!L:L, sbti!O:O, "")="c","C",""))</f>
        <v>C</v>
      </c>
      <c r="M563">
        <f>IF(L563="T",_xlfn.XLOOKUP(A563,sbti!L:L,sbti!P:P,""),
IF(L563="C",_xlfn.XLOOKUP(A563,sbti!L:L,sbti!Q:Q,""),
""))</f>
        <v>2020</v>
      </c>
      <c r="N563" t="str">
        <f>IF(_xlfn.XLOOKUP(A563, sbti!R:R,sbti!S:S, "")="T","T",
IF(_xlfn.XLOOKUP(A563, sbti!R:R, sbti!S:S, "")="C","C",""))</f>
        <v>T</v>
      </c>
      <c r="O563">
        <f>IF(OR(N563="T", N563="C"),
    _xlfn.XLOOKUP(A563, sbti!R:R,sbti!T:T),
    ""
)</f>
        <v>2030</v>
      </c>
      <c r="P563" t="str">
        <f>IFERROR(
    IF(INDEX(sbti!U:U, MATCH(A563, sbti!R:R, 0))&lt;&gt;"", "T",
        IF(INDEX(sbti!V:V, MATCH(A563, sbti!R:R, 0))&lt;&gt;"", "C", "")
    ),
"")</f>
        <v>C</v>
      </c>
      <c r="Q563">
        <f>IFERROR(
    IF(INDEX(sbti!U:U, MATCH(A563, sbti!R:R, 0))&lt;&gt;"",
       INDEX(sbti!U:U, MATCH(A563, sbti!R:R, 0)),
       IF(INDEX(sbti!V:V, MATCH(A563, sbti!R:R, 0))&lt;&gt;"",
          INDEX(sbti!V:V, MATCH(A563, sbti!R:R, 0)),
          "")
    ),
"")</f>
        <v>2030</v>
      </c>
      <c r="R563" t="str">
        <f>IF(_xlfn.XLOOKUP(A563, sbti!W:W,sbti!X:X, "")="T","T",
IF(_xlfn.XLOOKUP(A563, sbti!W:W, sbti!X:X, "")="C","C",""))</f>
        <v/>
      </c>
      <c r="S563" t="str">
        <f>IF(R563="T",_xlfn.XLOOKUP(A563,sbti!W:W,sbti!Y:Y,""),
IF(R563="C",_xlfn.XLOOKUP(A563,sbti!W:W,sbti!Z:Z,""),
""))</f>
        <v/>
      </c>
    </row>
    <row r="564" spans="1:19">
      <c r="A564" t="str">
        <v>Anhui Conch Group</v>
      </c>
      <c r="B564" t="str">
        <f>IF(_xlfn.XLOOKUP(A564, sbti!A:A,sbti!B:B, "")="Targets Set","T",
IF(_xlfn.XLOOKUP(A564, sbti!A:A, sbti!B:B, "")="Committed","C",""))</f>
        <v/>
      </c>
      <c r="C564" t="str">
        <f>IF(OR(B564="T", B564="C"),
    _xlfn.XLOOKUP(A564, sbti!A:A, sbti!C:C, ""),
    ""
)</f>
        <v/>
      </c>
      <c r="D564" t="str">
        <f>IF(_xlfn.XLOOKUP(A564, sbti!A:A,sbti!D:D, "")="Targets Set","T",
IF(_xlfn.XLOOKUP(A564, sbti!A:A, sbti!D:D, "")="Committed","C",""))</f>
        <v/>
      </c>
      <c r="E564" t="str">
        <f>IF(OR(D564="T", D564="C"),
    _xlfn.XLOOKUP(A564, sbti!A:A, sbti!E:E, ""),
    ""
)</f>
        <v/>
      </c>
      <c r="F564" t="str">
        <f>IF(_xlfn.XLOOKUP(A564, sbti!F:F, sbti!G:G, "")="Targets Set","T",
IF(_xlfn.XLOOKUP(A564, sbti!F:F, sbti!G:G, "")="Committed","C",""))</f>
        <v/>
      </c>
      <c r="G564" t="str">
        <f>IF(OR('sbti evolution '!F564="T", 'sbti evolution '!F564="C"),
    _xlfn.XLOOKUP('sbti evolution '!A564, sbti!F:F, sbti!H:H, ""),
    ""
)</f>
        <v/>
      </c>
      <c r="H564" t="str">
        <f>IFERROR(
    IF(INDEX(sbti!J:J, MATCH(A564, sbti!F:F, 0))&lt;&gt;"", "T",
        IF(INDEX(sbti!K:K, MATCH(A564, sbti!F:F, 0))&lt;&gt;"", "C", "")
    ),
"")</f>
        <v/>
      </c>
      <c r="I564" t="str">
        <f>IFERROR(
    IF(INDEX(sbti!J:J, MATCH(A564, sbti!F:F, 0))&lt;&gt;"", INDEX(sbti!J:J, MATCH(A564, sbti!F:F, 0)),
        IF(INDEX(sbti!K:K, MATCH(A564, sbti!F:F, 0))&lt;&gt;"", INDEX(sbti!K:K, MATCH(A564, sbti!F:F, 0)), "")
    ),
"")</f>
        <v/>
      </c>
      <c r="J564" t="str">
        <f>IF(_xlfn.XLOOKUP(A564, sbti!L:L,sbti!M:M, "")="T","T",
IF(_xlfn.XLOOKUP(A564, sbti!L:L, sbti!M:M, "")="C","C",""))</f>
        <v>C</v>
      </c>
      <c r="K564">
        <f>IF(OR(J564="T", J564="C"),
    _xlfn.XLOOKUP(A564, sbti!L:L,sbti!N:N),
    ""
)</f>
        <v>2030</v>
      </c>
      <c r="L564" t="str">
        <f>IF(_xlfn.XLOOKUP(A564, sbti!L:L,sbti!O:O, "")="s","T",
IF(_xlfn.XLOOKUP(A564, sbti!L:L, sbti!O:O, "")="c","C",""))</f>
        <v/>
      </c>
      <c r="M564" t="str">
        <f>IF(L564="T",_xlfn.XLOOKUP(A564,sbti!L:L,sbti!P:P,""),
IF(L564="C",_xlfn.XLOOKUP(A564,sbti!L:L,sbti!Q:Q,""),
""))</f>
        <v/>
      </c>
      <c r="N564" t="str">
        <f>IF(_xlfn.XLOOKUP(A564, sbti!R:R,sbti!S:S, "")="T","T",
IF(_xlfn.XLOOKUP(A564, sbti!R:R, sbti!S:S, "")="C","C",""))</f>
        <v/>
      </c>
      <c r="O564" t="str">
        <f>IF(OR(N564="T", N564="C"),
    _xlfn.XLOOKUP(A564, sbti!R:R,sbti!T:T),
    ""
)</f>
        <v/>
      </c>
      <c r="P564" t="str">
        <f>IFERROR(
    IF(INDEX(sbti!U:U, MATCH(A564, sbti!R:R, 0))&lt;&gt;"", "T",
        IF(INDEX(sbti!V:V, MATCH(A564, sbti!R:R, 0))&lt;&gt;"", "C", "")
    ),
"")</f>
        <v/>
      </c>
      <c r="Q564" t="str">
        <f>IFERROR(
    IF(INDEX(sbti!U:U, MATCH(A564, sbti!R:R, 0))&lt;&gt;"",
       INDEX(sbti!U:U, MATCH(A564, sbti!R:R, 0)),
       IF(INDEX(sbti!V:V, MATCH(A564, sbti!R:R, 0))&lt;&gt;"",
          INDEX(sbti!V:V, MATCH(A564, sbti!R:R, 0)),
          "")
    ),
"")</f>
        <v/>
      </c>
      <c r="R564" t="str">
        <f>IF(_xlfn.XLOOKUP(A564, sbti!W:W,sbti!X:X, "")="T","T",
IF(_xlfn.XLOOKUP(A564, sbti!W:W, sbti!X:X, "")="C","C",""))</f>
        <v/>
      </c>
      <c r="S564" t="str">
        <f>IF(R564="T",_xlfn.XLOOKUP(A564,sbti!W:W,sbti!Y:Y,""),
IF(R564="C",_xlfn.XLOOKUP(A564,sbti!W:W,sbti!Z:Z,""),
""))</f>
        <v/>
      </c>
    </row>
    <row r="565" spans="1:19">
      <c r="A565" t="str">
        <v>Lu'an Chemical Group</v>
      </c>
      <c r="B565" t="str">
        <f>IF(_xlfn.XLOOKUP(A565, sbti!A:A,sbti!B:B, "")="Targets Set","T",
IF(_xlfn.XLOOKUP(A565, sbti!A:A, sbti!B:B, "")="Committed","C",""))</f>
        <v/>
      </c>
      <c r="C565" t="str">
        <f>IF(OR(B565="T", B565="C"),
    _xlfn.XLOOKUP(A565, sbti!A:A, sbti!C:C, ""),
    ""
)</f>
        <v/>
      </c>
      <c r="D565" t="str">
        <f>IF(_xlfn.XLOOKUP(A565, sbti!A:A,sbti!D:D, "")="Targets Set","T",
IF(_xlfn.XLOOKUP(A565, sbti!A:A, sbti!D:D, "")="Committed","C",""))</f>
        <v/>
      </c>
      <c r="E565" t="str">
        <f>IF(OR(D565="T", D565="C"),
    _xlfn.XLOOKUP(A565, sbti!A:A, sbti!E:E, ""),
    ""
)</f>
        <v/>
      </c>
      <c r="F565" t="str">
        <f>IF(_xlfn.XLOOKUP(A565, sbti!F:F, sbti!G:G, "")="Targets Set","T",
IF(_xlfn.XLOOKUP(A565, sbti!F:F, sbti!G:G, "")="Committed","C",""))</f>
        <v/>
      </c>
      <c r="G565" t="str">
        <f>IF(OR('sbti evolution '!F565="T", 'sbti evolution '!F565="C"),
    _xlfn.XLOOKUP('sbti evolution '!A565, sbti!F:F, sbti!H:H, ""),
    ""
)</f>
        <v/>
      </c>
      <c r="H565" t="str">
        <f>IFERROR(
    IF(INDEX(sbti!J:J, MATCH(A565, sbti!F:F, 0))&lt;&gt;"", "T",
        IF(INDEX(sbti!K:K, MATCH(A565, sbti!F:F, 0))&lt;&gt;"", "C", "")
    ),
"")</f>
        <v/>
      </c>
      <c r="I565" t="str">
        <f>IFERROR(
    IF(INDEX(sbti!J:J, MATCH(A565, sbti!F:F, 0))&lt;&gt;"", INDEX(sbti!J:J, MATCH(A565, sbti!F:F, 0)),
        IF(INDEX(sbti!K:K, MATCH(A565, sbti!F:F, 0))&lt;&gt;"", INDEX(sbti!K:K, MATCH(A565, sbti!F:F, 0)), "")
    ),
"")</f>
        <v/>
      </c>
      <c r="J565" t="str">
        <f>IF(_xlfn.XLOOKUP(A565, sbti!L:L,sbti!M:M, "")="T","T",
IF(_xlfn.XLOOKUP(A565, sbti!L:L, sbti!M:M, "")="C","C",""))</f>
        <v/>
      </c>
      <c r="K565" t="str">
        <f>IF(OR(J565="T", J565="C"),
    _xlfn.XLOOKUP(A565, sbti!L:L,sbti!N:N),
    ""
)</f>
        <v/>
      </c>
      <c r="L565" t="str">
        <f>IF(_xlfn.XLOOKUP(A565, sbti!L:L,sbti!O:O, "")="s","T",
IF(_xlfn.XLOOKUP(A565, sbti!L:L, sbti!O:O, "")="c","C",""))</f>
        <v/>
      </c>
      <c r="M565" t="str">
        <f>IF(L565="T",_xlfn.XLOOKUP(A565,sbti!L:L,sbti!P:P,""),
IF(L565="C",_xlfn.XLOOKUP(A565,sbti!L:L,sbti!Q:Q,""),
""))</f>
        <v/>
      </c>
      <c r="N565" t="str">
        <f>IF(_xlfn.XLOOKUP(A565, sbti!R:R,sbti!S:S, "")="T","T",
IF(_xlfn.XLOOKUP(A565, sbti!R:R, sbti!S:S, "")="C","C",""))</f>
        <v/>
      </c>
      <c r="O565" t="str">
        <f>IF(OR(N565="T", N565="C"),
    _xlfn.XLOOKUP(A565, sbti!R:R,sbti!T:T),
    ""
)</f>
        <v/>
      </c>
      <c r="P565" t="str">
        <f>IFERROR(
    IF(INDEX(sbti!U:U, MATCH(A565, sbti!R:R, 0))&lt;&gt;"", "T",
        IF(INDEX(sbti!V:V, MATCH(A565, sbti!R:R, 0))&lt;&gt;"", "C", "")
    ),
"")</f>
        <v/>
      </c>
      <c r="Q565" t="str">
        <f>IFERROR(
    IF(INDEX(sbti!U:U, MATCH(A565, sbti!R:R, 0))&lt;&gt;"",
       INDEX(sbti!U:U, MATCH(A565, sbti!R:R, 0)),
       IF(INDEX(sbti!V:V, MATCH(A565, sbti!R:R, 0))&lt;&gt;"",
          INDEX(sbti!V:V, MATCH(A565, sbti!R:R, 0)),
          "")
    ),
"")</f>
        <v/>
      </c>
      <c r="R565" t="str">
        <f>IF(_xlfn.XLOOKUP(A565, sbti!W:W,sbti!X:X, "")="T","T",
IF(_xlfn.XLOOKUP(A565, sbti!W:W, sbti!X:X, "")="C","C",""))</f>
        <v/>
      </c>
      <c r="S565" t="str">
        <f>IF(R565="T",_xlfn.XLOOKUP(A565,sbti!W:W,sbti!Y:Y,""),
IF(R565="C",_xlfn.XLOOKUP(A565,sbti!W:W,sbti!Z:Z,""),
""))</f>
        <v/>
      </c>
    </row>
    <row r="566" spans="1:19">
      <c r="A566" t="str">
        <v>Canadian Natural Resources</v>
      </c>
      <c r="B566" t="str">
        <f>IF(_xlfn.XLOOKUP(A566, sbti!A:A,sbti!B:B, "")="Targets Set","T",
IF(_xlfn.XLOOKUP(A566, sbti!A:A, sbti!B:B, "")="Committed","C",""))</f>
        <v/>
      </c>
      <c r="C566" t="str">
        <f>IF(OR(B566="T", B566="C"),
    _xlfn.XLOOKUP(A566, sbti!A:A, sbti!C:C, ""),
    ""
)</f>
        <v/>
      </c>
      <c r="D566" t="str">
        <f>IF(_xlfn.XLOOKUP(A566, sbti!A:A,sbti!D:D, "")="Targets Set","T",
IF(_xlfn.XLOOKUP(A566, sbti!A:A, sbti!D:D, "")="Committed","C",""))</f>
        <v/>
      </c>
      <c r="E566" t="str">
        <f>IF(OR(D566="T", D566="C"),
    _xlfn.XLOOKUP(A566, sbti!A:A, sbti!E:E, ""),
    ""
)</f>
        <v/>
      </c>
      <c r="F566" t="str">
        <f>IF(_xlfn.XLOOKUP(A566, sbti!F:F, sbti!G:G, "")="Targets Set","T",
IF(_xlfn.XLOOKUP(A566, sbti!F:F, sbti!G:G, "")="Committed","C",""))</f>
        <v/>
      </c>
      <c r="G566" t="str">
        <f>IF(OR('sbti evolution '!F566="T", 'sbti evolution '!F566="C"),
    _xlfn.XLOOKUP('sbti evolution '!A566, sbti!F:F, sbti!H:H, ""),
    ""
)</f>
        <v/>
      </c>
      <c r="H566" t="str">
        <f>IFERROR(
    IF(INDEX(sbti!J:J, MATCH(A566, sbti!F:F, 0))&lt;&gt;"", "T",
        IF(INDEX(sbti!K:K, MATCH(A566, sbti!F:F, 0))&lt;&gt;"", "C", "")
    ),
"")</f>
        <v/>
      </c>
      <c r="I566" t="str">
        <f>IFERROR(
    IF(INDEX(sbti!J:J, MATCH(A566, sbti!F:F, 0))&lt;&gt;"", INDEX(sbti!J:J, MATCH(A566, sbti!F:F, 0)),
        IF(INDEX(sbti!K:K, MATCH(A566, sbti!F:F, 0))&lt;&gt;"", INDEX(sbti!K:K, MATCH(A566, sbti!F:F, 0)), "")
    ),
"")</f>
        <v/>
      </c>
      <c r="J566" t="str">
        <f>IF(_xlfn.XLOOKUP(A566, sbti!L:L,sbti!M:M, "")="T","T",
IF(_xlfn.XLOOKUP(A566, sbti!L:L, sbti!M:M, "")="C","C",""))</f>
        <v/>
      </c>
      <c r="K566" t="str">
        <f>IF(OR(J566="T", J566="C"),
    _xlfn.XLOOKUP(A566, sbti!L:L,sbti!N:N),
    ""
)</f>
        <v/>
      </c>
      <c r="L566" t="str">
        <f>IF(_xlfn.XLOOKUP(A566, sbti!L:L,sbti!O:O, "")="s","T",
IF(_xlfn.XLOOKUP(A566, sbti!L:L, sbti!O:O, "")="c","C",""))</f>
        <v/>
      </c>
      <c r="M566" t="str">
        <f>IF(L566="T",_xlfn.XLOOKUP(A566,sbti!L:L,sbti!P:P,""),
IF(L566="C",_xlfn.XLOOKUP(A566,sbti!L:L,sbti!Q:Q,""),
""))</f>
        <v/>
      </c>
      <c r="N566" t="str">
        <f>IF(_xlfn.XLOOKUP(A566, sbti!R:R,sbti!S:S, "")="T","T",
IF(_xlfn.XLOOKUP(A566, sbti!R:R, sbti!S:S, "")="C","C",""))</f>
        <v/>
      </c>
      <c r="O566" t="str">
        <f>IF(OR(N566="T", N566="C"),
    _xlfn.XLOOKUP(A566, sbti!R:R,sbti!T:T),
    ""
)</f>
        <v/>
      </c>
      <c r="P566" t="str">
        <f>IFERROR(
    IF(INDEX(sbti!U:U, MATCH(A566, sbti!R:R, 0))&lt;&gt;"", "T",
        IF(INDEX(sbti!V:V, MATCH(A566, sbti!R:R, 0))&lt;&gt;"", "C", "")
    ),
"")</f>
        <v/>
      </c>
      <c r="Q566" t="str">
        <f>IFERROR(
    IF(INDEX(sbti!U:U, MATCH(A566, sbti!R:R, 0))&lt;&gt;"",
       INDEX(sbti!U:U, MATCH(A566, sbti!R:R, 0)),
       IF(INDEX(sbti!V:V, MATCH(A566, sbti!R:R, 0))&lt;&gt;"",
          INDEX(sbti!V:V, MATCH(A566, sbti!R:R, 0)),
          "")
    ),
"")</f>
        <v/>
      </c>
      <c r="R566" t="str">
        <f>IF(_xlfn.XLOOKUP(A566, sbti!W:W,sbti!X:X, "")="T","T",
IF(_xlfn.XLOOKUP(A566, sbti!W:W, sbti!X:X, "")="C","C",""))</f>
        <v/>
      </c>
      <c r="S566" t="str">
        <f>IF(R566="T",_xlfn.XLOOKUP(A566,sbti!W:W,sbti!Y:Y,""),
IF(R566="C",_xlfn.XLOOKUP(A566,sbti!W:W,sbti!Z:Z,""),
""))</f>
        <v/>
      </c>
    </row>
    <row r="567" spans="1:19">
      <c r="A567" t="str">
        <v>CJ Corp.</v>
      </c>
      <c r="B567" t="str">
        <f>IF(_xlfn.XLOOKUP(A567, sbti!A:A,sbti!B:B, "")="Targets Set","T",
IF(_xlfn.XLOOKUP(A567, sbti!A:A, sbti!B:B, "")="Committed","C",""))</f>
        <v/>
      </c>
      <c r="C567" t="str">
        <f>IF(OR(B567="T", B567="C"),
    _xlfn.XLOOKUP(A567, sbti!A:A, sbti!C:C, ""),
    ""
)</f>
        <v/>
      </c>
      <c r="D567" t="str">
        <f>IF(_xlfn.XLOOKUP(A567, sbti!A:A,sbti!D:D, "")="Targets Set","T",
IF(_xlfn.XLOOKUP(A567, sbti!A:A, sbti!D:D, "")="Committed","C",""))</f>
        <v/>
      </c>
      <c r="E567" t="str">
        <f>IF(OR(D567="T", D567="C"),
    _xlfn.XLOOKUP(A567, sbti!A:A, sbti!E:E, ""),
    ""
)</f>
        <v/>
      </c>
      <c r="F567" t="str">
        <f>IF(_xlfn.XLOOKUP(A567, sbti!F:F, sbti!G:G, "")="Targets Set","T",
IF(_xlfn.XLOOKUP(A567, sbti!F:F, sbti!G:G, "")="Committed","C",""))</f>
        <v/>
      </c>
      <c r="G567" t="str">
        <f>IF(OR('sbti evolution '!F567="T", 'sbti evolution '!F567="C"),
    _xlfn.XLOOKUP('sbti evolution '!A567, sbti!F:F, sbti!H:H, ""),
    ""
)</f>
        <v/>
      </c>
      <c r="H567" t="str">
        <f>IFERROR(
    IF(INDEX(sbti!J:J, MATCH(A567, sbti!F:F, 0))&lt;&gt;"", "T",
        IF(INDEX(sbti!K:K, MATCH(A567, sbti!F:F, 0))&lt;&gt;"", "C", "")
    ),
"")</f>
        <v/>
      </c>
      <c r="I567" t="str">
        <f>IFERROR(
    IF(INDEX(sbti!J:J, MATCH(A567, sbti!F:F, 0))&lt;&gt;"", INDEX(sbti!J:J, MATCH(A567, sbti!F:F, 0)),
        IF(INDEX(sbti!K:K, MATCH(A567, sbti!F:F, 0))&lt;&gt;"", INDEX(sbti!K:K, MATCH(A567, sbti!F:F, 0)), "")
    ),
"")</f>
        <v/>
      </c>
      <c r="J567" t="str">
        <f>IF(_xlfn.XLOOKUP(A567, sbti!L:L,sbti!M:M, "")="T","T",
IF(_xlfn.XLOOKUP(A567, sbti!L:L, sbti!M:M, "")="C","C",""))</f>
        <v/>
      </c>
      <c r="K567" t="str">
        <f>IF(OR(J567="T", J567="C"),
    _xlfn.XLOOKUP(A567, sbti!L:L,sbti!N:N),
    ""
)</f>
        <v/>
      </c>
      <c r="L567" t="str">
        <f>IF(_xlfn.XLOOKUP(A567, sbti!L:L,sbti!O:O, "")="s","T",
IF(_xlfn.XLOOKUP(A567, sbti!L:L, sbti!O:O, "")="c","C",""))</f>
        <v/>
      </c>
      <c r="M567" t="str">
        <f>IF(L567="T",_xlfn.XLOOKUP(A567,sbti!L:L,sbti!P:P,""),
IF(L567="C",_xlfn.XLOOKUP(A567,sbti!L:L,sbti!Q:Q,""),
""))</f>
        <v/>
      </c>
      <c r="N567" t="str">
        <f>IF(_xlfn.XLOOKUP(A567, sbti!R:R,sbti!S:S, "")="T","T",
IF(_xlfn.XLOOKUP(A567, sbti!R:R, sbti!S:S, "")="C","C",""))</f>
        <v/>
      </c>
      <c r="O567" t="str">
        <f>IF(OR(N567="T", N567="C"),
    _xlfn.XLOOKUP(A567, sbti!R:R,sbti!T:T),
    ""
)</f>
        <v/>
      </c>
      <c r="P567" t="str">
        <f>IFERROR(
    IF(INDEX(sbti!U:U, MATCH(A567, sbti!R:R, 0))&lt;&gt;"", "T",
        IF(INDEX(sbti!V:V, MATCH(A567, sbti!R:R, 0))&lt;&gt;"", "C", "")
    ),
"")</f>
        <v/>
      </c>
      <c r="Q567" t="str">
        <f>IFERROR(
    IF(INDEX(sbti!U:U, MATCH(A567, sbti!R:R, 0))&lt;&gt;"",
       INDEX(sbti!U:U, MATCH(A567, sbti!R:R, 0)),
       IF(INDEX(sbti!V:V, MATCH(A567, sbti!R:R, 0))&lt;&gt;"",
          INDEX(sbti!V:V, MATCH(A567, sbti!R:R, 0)),
          "")
    ),
"")</f>
        <v/>
      </c>
      <c r="R567" t="str">
        <f>IF(_xlfn.XLOOKUP(A567, sbti!W:W,sbti!X:X, "")="T","T",
IF(_xlfn.XLOOKUP(A567, sbti!W:W, sbti!X:X, "")="C","C",""))</f>
        <v/>
      </c>
      <c r="S567" t="str">
        <f>IF(R567="T",_xlfn.XLOOKUP(A567,sbti!W:W,sbti!Y:Y,""),
IF(R567="C",_xlfn.XLOOKUP(A567,sbti!W:W,sbti!Z:Z,""),
""))</f>
        <v/>
      </c>
    </row>
    <row r="568" spans="1:19">
      <c r="A568" t="str">
        <v>NRG Energy</v>
      </c>
      <c r="B568" t="str">
        <f>IF(_xlfn.XLOOKUP(A568, sbti!A:A,sbti!B:B, "")="Targets Set","T",
IF(_xlfn.XLOOKUP(A568, sbti!A:A, sbti!B:B, "")="Committed","C",""))</f>
        <v/>
      </c>
      <c r="C568" t="str">
        <f>IF(OR(B568="T", B568="C"),
    _xlfn.XLOOKUP(A568, sbti!A:A, sbti!C:C, ""),
    ""
)</f>
        <v/>
      </c>
      <c r="D568" t="str">
        <f>IF(_xlfn.XLOOKUP(A568, sbti!A:A,sbti!D:D, "")="Targets Set","T",
IF(_xlfn.XLOOKUP(A568, sbti!A:A, sbti!D:D, "")="Committed","C",""))</f>
        <v/>
      </c>
      <c r="E568" t="str">
        <f>IF(OR(D568="T", D568="C"),
    _xlfn.XLOOKUP(A568, sbti!A:A, sbti!E:E, ""),
    ""
)</f>
        <v/>
      </c>
      <c r="F568" t="str">
        <f>IF(_xlfn.XLOOKUP(A568, sbti!F:F, sbti!G:G, "")="Targets Set","T",
IF(_xlfn.XLOOKUP(A568, sbti!F:F, sbti!G:G, "")="Committed","C",""))</f>
        <v/>
      </c>
      <c r="G568" t="str">
        <f>IF(OR('sbti evolution '!F568="T", 'sbti evolution '!F568="C"),
    _xlfn.XLOOKUP('sbti evolution '!A568, sbti!F:F, sbti!H:H, ""),
    ""
)</f>
        <v/>
      </c>
      <c r="H568" t="str">
        <f>IFERROR(
    IF(INDEX(sbti!J:J, MATCH(A568, sbti!F:F, 0))&lt;&gt;"", "T",
        IF(INDEX(sbti!K:K, MATCH(A568, sbti!F:F, 0))&lt;&gt;"", "C", "")
    ),
"")</f>
        <v/>
      </c>
      <c r="I568" t="str">
        <f>IFERROR(
    IF(INDEX(sbti!J:J, MATCH(A568, sbti!F:F, 0))&lt;&gt;"", INDEX(sbti!J:J, MATCH(A568, sbti!F:F, 0)),
        IF(INDEX(sbti!K:K, MATCH(A568, sbti!F:F, 0))&lt;&gt;"", INDEX(sbti!K:K, MATCH(A568, sbti!F:F, 0)), "")
    ),
"")</f>
        <v/>
      </c>
      <c r="J568" t="str">
        <f>IF(_xlfn.XLOOKUP(A568, sbti!L:L,sbti!M:M, "")="T","T",
IF(_xlfn.XLOOKUP(A568, sbti!L:L, sbti!M:M, "")="C","C",""))</f>
        <v>T</v>
      </c>
      <c r="K568">
        <f>IF(OR(J568="T", J568="C"),
    _xlfn.XLOOKUP(A568, sbti!L:L,sbti!N:N),
    ""
)</f>
        <v>2025</v>
      </c>
      <c r="L568" t="str">
        <f>IF(_xlfn.XLOOKUP(A568, sbti!L:L,sbti!O:O, "")="s","T",
IF(_xlfn.XLOOKUP(A568, sbti!L:L, sbti!O:O, "")="c","C",""))</f>
        <v>C</v>
      </c>
      <c r="M568">
        <f>IF(L568="T",_xlfn.XLOOKUP(A568,sbti!L:L,sbti!P:P,""),
IF(L568="C",_xlfn.XLOOKUP(A568,sbti!L:L,sbti!Q:Q,""),
""))</f>
        <v>2021</v>
      </c>
      <c r="N568" t="str">
        <f>IF(_xlfn.XLOOKUP(A568, sbti!R:R,sbti!S:S, "")="T","T",
IF(_xlfn.XLOOKUP(A568, sbti!R:R, sbti!S:S, "")="C","C",""))</f>
        <v/>
      </c>
      <c r="O568" t="str">
        <f>IF(OR(N568="T", N568="C"),
    _xlfn.XLOOKUP(A568, sbti!R:R,sbti!T:T),
    ""
)</f>
        <v/>
      </c>
      <c r="P568" t="str">
        <f>IFERROR(
    IF(INDEX(sbti!U:U, MATCH(A568, sbti!R:R, 0))&lt;&gt;"", "T",
        IF(INDEX(sbti!V:V, MATCH(A568, sbti!R:R, 0))&lt;&gt;"", "C", "")
    ),
"")</f>
        <v/>
      </c>
      <c r="Q568" t="str">
        <f>IFERROR(
    IF(INDEX(sbti!U:U, MATCH(A568, sbti!R:R, 0))&lt;&gt;"",
       INDEX(sbti!U:U, MATCH(A568, sbti!R:R, 0)),
       IF(INDEX(sbti!V:V, MATCH(A568, sbti!R:R, 0))&lt;&gt;"",
          INDEX(sbti!V:V, MATCH(A568, sbti!R:R, 0)),
          "")
    ),
"")</f>
        <v/>
      </c>
      <c r="R568" t="str">
        <f>IF(_xlfn.XLOOKUP(A568, sbti!W:W,sbti!X:X, "")="T","T",
IF(_xlfn.XLOOKUP(A568, sbti!W:W, sbti!X:X, "")="C","C",""))</f>
        <v/>
      </c>
      <c r="S568" t="str">
        <f>IF(R568="T",_xlfn.XLOOKUP(A568,sbti!W:W,sbti!Y:Y,""),
IF(R568="C",_xlfn.XLOOKUP(A568,sbti!W:W,sbti!Z:Z,""),
""))</f>
        <v/>
      </c>
    </row>
    <row r="569" spans="1:19">
      <c r="A569" t="str">
        <v>Air Liquide</v>
      </c>
      <c r="B569" t="str">
        <f>IF(_xlfn.XLOOKUP(A569, sbti!A:A,sbti!B:B, "")="Targets Set","T",
IF(_xlfn.XLOOKUP(A569, sbti!A:A, sbti!B:B, "")="Committed","C",""))</f>
        <v/>
      </c>
      <c r="C569" t="str">
        <f>IF(OR(B569="T", B569="C"),
    _xlfn.XLOOKUP(A569, sbti!A:A, sbti!C:C, ""),
    ""
)</f>
        <v/>
      </c>
      <c r="D569" t="str">
        <f>IF(_xlfn.XLOOKUP(A569, sbti!A:A,sbti!D:D, "")="Targets Set","T",
IF(_xlfn.XLOOKUP(A569, sbti!A:A, sbti!D:D, "")="Committed","C",""))</f>
        <v/>
      </c>
      <c r="E569" t="str">
        <f>IF(OR(D569="T", D569="C"),
    _xlfn.XLOOKUP(A569, sbti!A:A, sbti!E:E, ""),
    ""
)</f>
        <v/>
      </c>
      <c r="F569" t="str">
        <f>IF(_xlfn.XLOOKUP(A569, sbti!F:F, sbti!G:G, "")="Targets Set","T",
IF(_xlfn.XLOOKUP(A569, sbti!F:F, sbti!G:G, "")="Committed","C",""))</f>
        <v/>
      </c>
      <c r="G569" t="str">
        <f>IF(OR('sbti evolution '!F569="T", 'sbti evolution '!F569="C"),
    _xlfn.XLOOKUP('sbti evolution '!A569, sbti!F:F, sbti!H:H, ""),
    ""
)</f>
        <v/>
      </c>
      <c r="H569" t="str">
        <f>IFERROR(
    IF(INDEX(sbti!J:J, MATCH(A569, sbti!F:F, 0))&lt;&gt;"", "T",
        IF(INDEX(sbti!K:K, MATCH(A569, sbti!F:F, 0))&lt;&gt;"", "C", "")
    ),
"")</f>
        <v/>
      </c>
      <c r="I569" t="str">
        <f>IFERROR(
    IF(INDEX(sbti!J:J, MATCH(A569, sbti!F:F, 0))&lt;&gt;"", INDEX(sbti!J:J, MATCH(A569, sbti!F:F, 0)),
        IF(INDEX(sbti!K:K, MATCH(A569, sbti!F:F, 0))&lt;&gt;"", INDEX(sbti!K:K, MATCH(A569, sbti!F:F, 0)), "")
    ),
"")</f>
        <v/>
      </c>
      <c r="J569" t="str">
        <f>IF(_xlfn.XLOOKUP(A569, sbti!L:L,sbti!M:M, "")="T","T",
IF(_xlfn.XLOOKUP(A569, sbti!L:L, sbti!M:M, "")="C","C",""))</f>
        <v>T</v>
      </c>
      <c r="K569">
        <f>IF(OR(J569="T", J569="C"),
    _xlfn.XLOOKUP(A569, sbti!L:L,sbti!N:N),
    ""
)</f>
        <v>2035</v>
      </c>
      <c r="L569" t="str">
        <f>IF(_xlfn.XLOOKUP(A569, sbti!L:L,sbti!O:O, "")="s","T",
IF(_xlfn.XLOOKUP(A569, sbti!L:L, sbti!O:O, "")="c","C",""))</f>
        <v/>
      </c>
      <c r="M569" t="str">
        <f>IF(L569="T",_xlfn.XLOOKUP(A569,sbti!L:L,sbti!P:P,""),
IF(L569="C",_xlfn.XLOOKUP(A569,sbti!L:L,sbti!Q:Q,""),
""))</f>
        <v/>
      </c>
      <c r="N569" t="str">
        <f>IF(_xlfn.XLOOKUP(A569, sbti!R:R,sbti!S:S, "")="T","T",
IF(_xlfn.XLOOKUP(A569, sbti!R:R, sbti!S:S, "")="C","C",""))</f>
        <v/>
      </c>
      <c r="O569" t="str">
        <f>IF(OR(N569="T", N569="C"),
    _xlfn.XLOOKUP(A569, sbti!R:R,sbti!T:T),
    ""
)</f>
        <v/>
      </c>
      <c r="P569" t="str">
        <f>IFERROR(
    IF(INDEX(sbti!U:U, MATCH(A569, sbti!R:R, 0))&lt;&gt;"", "T",
        IF(INDEX(sbti!V:V, MATCH(A569, sbti!R:R, 0))&lt;&gt;"", "C", "")
    ),
"")</f>
        <v/>
      </c>
      <c r="Q569" t="str">
        <f>IFERROR(
    IF(INDEX(sbti!U:U, MATCH(A569, sbti!R:R, 0))&lt;&gt;"",
       INDEX(sbti!U:U, MATCH(A569, sbti!R:R, 0)),
       IF(INDEX(sbti!V:V, MATCH(A569, sbti!R:R, 0))&lt;&gt;"",
          INDEX(sbti!V:V, MATCH(A569, sbti!R:R, 0)),
          "")
    ),
"")</f>
        <v/>
      </c>
      <c r="R569" t="str">
        <f>IF(_xlfn.XLOOKUP(A569, sbti!W:W,sbti!X:X, "")="T","T",
IF(_xlfn.XLOOKUP(A569, sbti!W:W, sbti!X:X, "")="C","C",""))</f>
        <v/>
      </c>
      <c r="S569" t="str">
        <f>IF(R569="T",_xlfn.XLOOKUP(A569,sbti!W:W,sbti!Y:Y,""),
IF(R569="C",_xlfn.XLOOKUP(A569,sbti!W:W,sbti!Z:Z,""),
""))</f>
        <v/>
      </c>
    </row>
    <row r="570" spans="1:19">
      <c r="A570" t="str">
        <v>Danaher</v>
      </c>
      <c r="B570" t="str">
        <f>IF(_xlfn.XLOOKUP(A570, sbti!A:A,sbti!B:B, "")="Targets Set","T",
IF(_xlfn.XLOOKUP(A570, sbti!A:A, sbti!B:B, "")="Committed","C",""))</f>
        <v/>
      </c>
      <c r="C570" t="str">
        <f>IF(OR(B570="T", B570="C"),
    _xlfn.XLOOKUP(A570, sbti!A:A, sbti!C:C, ""),
    ""
)</f>
        <v/>
      </c>
      <c r="D570" t="str">
        <f>IF(_xlfn.XLOOKUP(A570, sbti!A:A,sbti!D:D, "")="Targets Set","T",
IF(_xlfn.XLOOKUP(A570, sbti!A:A, sbti!D:D, "")="Committed","C",""))</f>
        <v/>
      </c>
      <c r="E570" t="str">
        <f>IF(OR(D570="T", D570="C"),
    _xlfn.XLOOKUP(A570, sbti!A:A, sbti!E:E, ""),
    ""
)</f>
        <v/>
      </c>
      <c r="F570" t="str">
        <f>IF(_xlfn.XLOOKUP(A570, sbti!F:F, sbti!G:G, "")="Targets Set","T",
IF(_xlfn.XLOOKUP(A570, sbti!F:F, sbti!G:G, "")="Committed","C",""))</f>
        <v/>
      </c>
      <c r="G570" t="str">
        <f>IF(OR('sbti evolution '!F570="T", 'sbti evolution '!F570="C"),
    _xlfn.XLOOKUP('sbti evolution '!A570, sbti!F:F, sbti!H:H, ""),
    ""
)</f>
        <v/>
      </c>
      <c r="H570" t="str">
        <f>IFERROR(
    IF(INDEX(sbti!J:J, MATCH(A570, sbti!F:F, 0))&lt;&gt;"", "T",
        IF(INDEX(sbti!K:K, MATCH(A570, sbti!F:F, 0))&lt;&gt;"", "C", "")
    ),
"")</f>
        <v/>
      </c>
      <c r="I570" t="str">
        <f>IFERROR(
    IF(INDEX(sbti!J:J, MATCH(A570, sbti!F:F, 0))&lt;&gt;"", INDEX(sbti!J:J, MATCH(A570, sbti!F:F, 0)),
        IF(INDEX(sbti!K:K, MATCH(A570, sbti!F:F, 0))&lt;&gt;"", INDEX(sbti!K:K, MATCH(A570, sbti!F:F, 0)), "")
    ),
"")</f>
        <v/>
      </c>
      <c r="J570" t="str">
        <f>IF(_xlfn.XLOOKUP(A570, sbti!L:L,sbti!M:M, "")="T","T",
IF(_xlfn.XLOOKUP(A570, sbti!L:L, sbti!M:M, "")="C","C",""))</f>
        <v/>
      </c>
      <c r="K570" t="str">
        <f>IF(OR(J570="T", J570="C"),
    _xlfn.XLOOKUP(A570, sbti!L:L,sbti!N:N),
    ""
)</f>
        <v/>
      </c>
      <c r="L570" t="str">
        <f>IF(_xlfn.XLOOKUP(A570, sbti!L:L,sbti!O:O, "")="s","T",
IF(_xlfn.XLOOKUP(A570, sbti!L:L, sbti!O:O, "")="c","C",""))</f>
        <v/>
      </c>
      <c r="M570" t="str">
        <f>IF(L570="T",_xlfn.XLOOKUP(A570,sbti!L:L,sbti!P:P,""),
IF(L570="C",_xlfn.XLOOKUP(A570,sbti!L:L,sbti!Q:Q,""),
""))</f>
        <v/>
      </c>
      <c r="N570" t="str">
        <f>IF(_xlfn.XLOOKUP(A570, sbti!R:R,sbti!S:S, "")="T","T",
IF(_xlfn.XLOOKUP(A570, sbti!R:R, sbti!S:S, "")="C","C",""))</f>
        <v/>
      </c>
      <c r="O570" t="str">
        <f>IF(OR(N570="T", N570="C"),
    _xlfn.XLOOKUP(A570, sbti!R:R,sbti!T:T),
    ""
)</f>
        <v/>
      </c>
      <c r="P570" t="str">
        <f>IFERROR(
    IF(INDEX(sbti!U:U, MATCH(A570, sbti!R:R, 0))&lt;&gt;"", "T",
        IF(INDEX(sbti!V:V, MATCH(A570, sbti!R:R, 0))&lt;&gt;"", "C", "")
    ),
"")</f>
        <v/>
      </c>
      <c r="Q570" t="str">
        <f>IFERROR(
    IF(INDEX(sbti!U:U, MATCH(A570, sbti!R:R, 0))&lt;&gt;"",
       INDEX(sbti!U:U, MATCH(A570, sbti!R:R, 0)),
       IF(INDEX(sbti!V:V, MATCH(A570, sbti!R:R, 0))&lt;&gt;"",
          INDEX(sbti!V:V, MATCH(A570, sbti!R:R, 0)),
          "")
    ),
"")</f>
        <v/>
      </c>
      <c r="R570" t="str">
        <f>IF(_xlfn.XLOOKUP(A570, sbti!W:W,sbti!X:X, "")="T","T",
IF(_xlfn.XLOOKUP(A570, sbti!W:W, sbti!X:X, "")="C","C",""))</f>
        <v/>
      </c>
      <c r="S570" t="str">
        <f>IF(R570="T",_xlfn.XLOOKUP(A570,sbti!W:W,sbti!Y:Y,""),
IF(R570="C",_xlfn.XLOOKUP(A570,sbti!W:W,sbti!Z:Z,""),
""))</f>
        <v/>
      </c>
    </row>
    <row r="571" spans="1:19">
      <c r="A571" t="str">
        <v>Paramount Global</v>
      </c>
      <c r="B571" t="str">
        <f>IF(_xlfn.XLOOKUP(A571, sbti!A:A,sbti!B:B, "")="Targets Set","T",
IF(_xlfn.XLOOKUP(A571, sbti!A:A, sbti!B:B, "")="Committed","C",""))</f>
        <v/>
      </c>
      <c r="C571" t="str">
        <f>IF(OR(B571="T", B571="C"),
    _xlfn.XLOOKUP(A571, sbti!A:A, sbti!C:C, ""),
    ""
)</f>
        <v/>
      </c>
      <c r="D571" t="str">
        <f>IF(_xlfn.XLOOKUP(A571, sbti!A:A,sbti!D:D, "")="Targets Set","T",
IF(_xlfn.XLOOKUP(A571, sbti!A:A, sbti!D:D, "")="Committed","C",""))</f>
        <v/>
      </c>
      <c r="E571" t="str">
        <f>IF(OR(D571="T", D571="C"),
    _xlfn.XLOOKUP(A571, sbti!A:A, sbti!E:E, ""),
    ""
)</f>
        <v/>
      </c>
      <c r="F571" t="str">
        <f>IF(_xlfn.XLOOKUP(A571, sbti!F:F, sbti!G:G, "")="Targets Set","T",
IF(_xlfn.XLOOKUP(A571, sbti!F:F, sbti!G:G, "")="Committed","C",""))</f>
        <v/>
      </c>
      <c r="G571" t="str">
        <f>IF(OR('sbti evolution '!F571="T", 'sbti evolution '!F571="C"),
    _xlfn.XLOOKUP('sbti evolution '!A571, sbti!F:F, sbti!H:H, ""),
    ""
)</f>
        <v/>
      </c>
      <c r="H571" t="str">
        <f>IFERROR(
    IF(INDEX(sbti!J:J, MATCH(A571, sbti!F:F, 0))&lt;&gt;"", "T",
        IF(INDEX(sbti!K:K, MATCH(A571, sbti!F:F, 0))&lt;&gt;"", "C", "")
    ),
"")</f>
        <v/>
      </c>
      <c r="I571" t="str">
        <f>IFERROR(
    IF(INDEX(sbti!J:J, MATCH(A571, sbti!F:F, 0))&lt;&gt;"", INDEX(sbti!J:J, MATCH(A571, sbti!F:F, 0)),
        IF(INDEX(sbti!K:K, MATCH(A571, sbti!F:F, 0))&lt;&gt;"", INDEX(sbti!K:K, MATCH(A571, sbti!F:F, 0)), "")
    ),
"")</f>
        <v/>
      </c>
      <c r="J571" t="str">
        <f>IF(_xlfn.XLOOKUP(A571, sbti!L:L,sbti!M:M, "")="T","T",
IF(_xlfn.XLOOKUP(A571, sbti!L:L, sbti!M:M, "")="C","C",""))</f>
        <v>C</v>
      </c>
      <c r="K571">
        <f>IF(OR(J571="T", J571="C"),
    _xlfn.XLOOKUP(A571, sbti!L:L,sbti!N:N),
    ""
)</f>
        <v>2030</v>
      </c>
      <c r="L571" t="str">
        <f>IF(_xlfn.XLOOKUP(A571, sbti!L:L,sbti!O:O, "")="s","T",
IF(_xlfn.XLOOKUP(A571, sbti!L:L, sbti!O:O, "")="c","C",""))</f>
        <v>C</v>
      </c>
      <c r="M571">
        <f>IF(L571="T",_xlfn.XLOOKUP(A571,sbti!L:L,sbti!P:P,""),
IF(L571="C",_xlfn.XLOOKUP(A571,sbti!L:L,sbti!Q:Q,""),
""))</f>
        <v>2021</v>
      </c>
      <c r="N571" t="str">
        <f>IF(_xlfn.XLOOKUP(A571, sbti!R:R,sbti!S:S, "")="T","T",
IF(_xlfn.XLOOKUP(A571, sbti!R:R, sbti!S:S, "")="C","C",""))</f>
        <v>C</v>
      </c>
      <c r="O571">
        <f>IF(OR(N571="T", N571="C"),
    _xlfn.XLOOKUP(A571, sbti!R:R,sbti!T:T),
    ""
)</f>
        <v>2030</v>
      </c>
      <c r="P571" t="str">
        <f>IFERROR(
    IF(INDEX(sbti!U:U, MATCH(A571, sbti!R:R, 0))&lt;&gt;"", "T",
        IF(INDEX(sbti!V:V, MATCH(A571, sbti!R:R, 0))&lt;&gt;"", "C", "")
    ),
"")</f>
        <v/>
      </c>
      <c r="Q571" t="str">
        <f>IFERROR(
    IF(INDEX(sbti!U:U, MATCH(A571, sbti!R:R, 0))&lt;&gt;"",
       INDEX(sbti!U:U, MATCH(A571, sbti!R:R, 0)),
       IF(INDEX(sbti!V:V, MATCH(A571, sbti!R:R, 0))&lt;&gt;"",
          INDEX(sbti!V:V, MATCH(A571, sbti!R:R, 0)),
          "")
    ),
"")</f>
        <v/>
      </c>
      <c r="R571" t="str">
        <f>IF(_xlfn.XLOOKUP(A571, sbti!W:W,sbti!X:X, "")="T","T",
IF(_xlfn.XLOOKUP(A571, sbti!W:W, sbti!X:X, "")="C","C",""))</f>
        <v/>
      </c>
      <c r="S571" t="str">
        <f>IF(R571="T",_xlfn.XLOOKUP(A571,sbti!W:W,sbti!Y:Y,""),
IF(R571="C",_xlfn.XLOOKUP(A571,sbti!W:W,sbti!Z:Z,""),
""))</f>
        <v/>
      </c>
    </row>
    <row r="572" spans="1:19">
      <c r="A572" t="str">
        <v>Chengdu Xingcheng Investment Group</v>
      </c>
      <c r="B572" t="str">
        <f>IF(_xlfn.XLOOKUP(A572, sbti!A:A,sbti!B:B, "")="Targets Set","T",
IF(_xlfn.XLOOKUP(A572, sbti!A:A, sbti!B:B, "")="Committed","C",""))</f>
        <v/>
      </c>
      <c r="C572" t="str">
        <f>IF(OR(B572="T", B572="C"),
    _xlfn.XLOOKUP(A572, sbti!A:A, sbti!C:C, ""),
    ""
)</f>
        <v/>
      </c>
      <c r="D572" t="str">
        <f>IF(_xlfn.XLOOKUP(A572, sbti!A:A,sbti!D:D, "")="Targets Set","T",
IF(_xlfn.XLOOKUP(A572, sbti!A:A, sbti!D:D, "")="Committed","C",""))</f>
        <v/>
      </c>
      <c r="E572" t="str">
        <f>IF(OR(D572="T", D572="C"),
    _xlfn.XLOOKUP(A572, sbti!A:A, sbti!E:E, ""),
    ""
)</f>
        <v/>
      </c>
      <c r="F572" t="str">
        <f>IF(_xlfn.XLOOKUP(A572, sbti!F:F, sbti!G:G, "")="Targets Set","T",
IF(_xlfn.XLOOKUP(A572, sbti!F:F, sbti!G:G, "")="Committed","C",""))</f>
        <v/>
      </c>
      <c r="G572" t="str">
        <f>IF(OR('sbti evolution '!F572="T", 'sbti evolution '!F572="C"),
    _xlfn.XLOOKUP('sbti evolution '!A572, sbti!F:F, sbti!H:H, ""),
    ""
)</f>
        <v/>
      </c>
      <c r="H572" t="str">
        <f>IFERROR(
    IF(INDEX(sbti!J:J, MATCH(A572, sbti!F:F, 0))&lt;&gt;"", "T",
        IF(INDEX(sbti!K:K, MATCH(A572, sbti!F:F, 0))&lt;&gt;"", "C", "")
    ),
"")</f>
        <v/>
      </c>
      <c r="I572" t="str">
        <f>IFERROR(
    IF(INDEX(sbti!J:J, MATCH(A572, sbti!F:F, 0))&lt;&gt;"", INDEX(sbti!J:J, MATCH(A572, sbti!F:F, 0)),
        IF(INDEX(sbti!K:K, MATCH(A572, sbti!F:F, 0))&lt;&gt;"", INDEX(sbti!K:K, MATCH(A572, sbti!F:F, 0)), "")
    ),
"")</f>
        <v/>
      </c>
      <c r="J572" t="str">
        <f>IF(_xlfn.XLOOKUP(A572, sbti!L:L,sbti!M:M, "")="T","T",
IF(_xlfn.XLOOKUP(A572, sbti!L:L, sbti!M:M, "")="C","C",""))</f>
        <v/>
      </c>
      <c r="K572" t="str">
        <f>IF(OR(J572="T", J572="C"),
    _xlfn.XLOOKUP(A572, sbti!L:L,sbti!N:N),
    ""
)</f>
        <v/>
      </c>
      <c r="L572" t="str">
        <f>IF(_xlfn.XLOOKUP(A572, sbti!L:L,sbti!O:O, "")="s","T",
IF(_xlfn.XLOOKUP(A572, sbti!L:L, sbti!O:O, "")="c","C",""))</f>
        <v/>
      </c>
      <c r="M572" t="str">
        <f>IF(L572="T",_xlfn.XLOOKUP(A572,sbti!L:L,sbti!P:P,""),
IF(L572="C",_xlfn.XLOOKUP(A572,sbti!L:L,sbti!Q:Q,""),
""))</f>
        <v/>
      </c>
      <c r="N572" t="str">
        <f>IF(_xlfn.XLOOKUP(A572, sbti!R:R,sbti!S:S, "")="T","T",
IF(_xlfn.XLOOKUP(A572, sbti!R:R, sbti!S:S, "")="C","C",""))</f>
        <v/>
      </c>
      <c r="O572" t="str">
        <f>IF(OR(N572="T", N572="C"),
    _xlfn.XLOOKUP(A572, sbti!R:R,sbti!T:T),
    ""
)</f>
        <v/>
      </c>
      <c r="P572" t="str">
        <f>IFERROR(
    IF(INDEX(sbti!U:U, MATCH(A572, sbti!R:R, 0))&lt;&gt;"", "T",
        IF(INDEX(sbti!V:V, MATCH(A572, sbti!R:R, 0))&lt;&gt;"", "C", "")
    ),
"")</f>
        <v/>
      </c>
      <c r="Q572" t="str">
        <f>IFERROR(
    IF(INDEX(sbti!U:U, MATCH(A572, sbti!R:R, 0))&lt;&gt;"",
       INDEX(sbti!U:U, MATCH(A572, sbti!R:R, 0)),
       IF(INDEX(sbti!V:V, MATCH(A572, sbti!R:R, 0))&lt;&gt;"",
          INDEX(sbti!V:V, MATCH(A572, sbti!R:R, 0)),
          "")
    ),
"")</f>
        <v/>
      </c>
      <c r="R572" t="str">
        <f>IF(_xlfn.XLOOKUP(A572, sbti!W:W,sbti!X:X, "")="T","T",
IF(_xlfn.XLOOKUP(A572, sbti!W:W, sbti!X:X, "")="C","C",""))</f>
        <v/>
      </c>
      <c r="S572" t="str">
        <f>IF(R572="T",_xlfn.XLOOKUP(A572,sbti!W:W,sbti!Y:Y,""),
IF(R572="C",_xlfn.XLOOKUP(A572,sbti!W:W,sbti!Z:Z,""),
""))</f>
        <v/>
      </c>
    </row>
    <row r="573" spans="1:19">
      <c r="A573" t="str">
        <v>Bridgestone</v>
      </c>
      <c r="B573" t="str">
        <f>IF(_xlfn.XLOOKUP(A573, sbti!A:A,sbti!B:B, "")="Targets Set","T",
IF(_xlfn.XLOOKUP(A573, sbti!A:A, sbti!B:B, "")="Committed","C",""))</f>
        <v/>
      </c>
      <c r="C573" t="str">
        <f>IF(OR(B573="T", B573="C"),
    _xlfn.XLOOKUP(A573, sbti!A:A, sbti!C:C, ""),
    ""
)</f>
        <v/>
      </c>
      <c r="D573" t="str">
        <f>IF(_xlfn.XLOOKUP(A573, sbti!A:A,sbti!D:D, "")="Targets Set","T",
IF(_xlfn.XLOOKUP(A573, sbti!A:A, sbti!D:D, "")="Committed","C",""))</f>
        <v/>
      </c>
      <c r="E573" t="str">
        <f>IF(OR(D573="T", D573="C"),
    _xlfn.XLOOKUP(A573, sbti!A:A, sbti!E:E, ""),
    ""
)</f>
        <v/>
      </c>
      <c r="F573" t="str">
        <f>IF(_xlfn.XLOOKUP(A573, sbti!F:F, sbti!G:G, "")="Targets Set","T",
IF(_xlfn.XLOOKUP(A573, sbti!F:F, sbti!G:G, "")="Committed","C",""))</f>
        <v/>
      </c>
      <c r="G573" t="str">
        <f>IF(OR('sbti evolution '!F573="T", 'sbti evolution '!F573="C"),
    _xlfn.XLOOKUP('sbti evolution '!A573, sbti!F:F, sbti!H:H, ""),
    ""
)</f>
        <v/>
      </c>
      <c r="H573" t="str">
        <f>IFERROR(
    IF(INDEX(sbti!J:J, MATCH(A573, sbti!F:F, 0))&lt;&gt;"", "T",
        IF(INDEX(sbti!K:K, MATCH(A573, sbti!F:F, 0))&lt;&gt;"", "C", "")
    ),
"")</f>
        <v/>
      </c>
      <c r="I573" t="str">
        <f>IFERROR(
    IF(INDEX(sbti!J:J, MATCH(A573, sbti!F:F, 0))&lt;&gt;"", INDEX(sbti!J:J, MATCH(A573, sbti!F:F, 0)),
        IF(INDEX(sbti!K:K, MATCH(A573, sbti!F:F, 0))&lt;&gt;"", INDEX(sbti!K:K, MATCH(A573, sbti!F:F, 0)), "")
    ),
"")</f>
        <v/>
      </c>
      <c r="J573" t="str">
        <f>IF(_xlfn.XLOOKUP(A573, sbti!L:L,sbti!M:M, "")="T","T",
IF(_xlfn.XLOOKUP(A573, sbti!L:L, sbti!M:M, "")="C","C",""))</f>
        <v>T</v>
      </c>
      <c r="K573">
        <f>IF(OR(J573="T", J573="C"),
    _xlfn.XLOOKUP(A573, sbti!L:L,sbti!N:N),
    ""
)</f>
        <v>2030</v>
      </c>
      <c r="L573" t="str">
        <f>IF(_xlfn.XLOOKUP(A573, sbti!L:L,sbti!O:O, "")="s","T",
IF(_xlfn.XLOOKUP(A573, sbti!L:L, sbti!O:O, "")="c","C",""))</f>
        <v/>
      </c>
      <c r="M573" t="str">
        <f>IF(L573="T",_xlfn.XLOOKUP(A573,sbti!L:L,sbti!P:P,""),
IF(L573="C",_xlfn.XLOOKUP(A573,sbti!L:L,sbti!Q:Q,""),
""))</f>
        <v/>
      </c>
      <c r="N573" t="str">
        <f>IF(_xlfn.XLOOKUP(A573, sbti!R:R,sbti!S:S, "")="T","T",
IF(_xlfn.XLOOKUP(A573, sbti!R:R, sbti!S:S, "")="C","C",""))</f>
        <v>C</v>
      </c>
      <c r="O573">
        <f>IF(OR(N573="T", N573="C"),
    _xlfn.XLOOKUP(A573, sbti!R:R,sbti!T:T),
    ""
)</f>
        <v>2030</v>
      </c>
      <c r="P573" t="str">
        <f>IFERROR(
    IF(INDEX(sbti!U:U, MATCH(A573, sbti!R:R, 0))&lt;&gt;"", "T",
        IF(INDEX(sbti!V:V, MATCH(A573, sbti!R:R, 0))&lt;&gt;"", "C", "")
    ),
"")</f>
        <v>C</v>
      </c>
      <c r="Q573">
        <f>IFERROR(
    IF(INDEX(sbti!U:U, MATCH(A573, sbti!R:R, 0))&lt;&gt;"",
       INDEX(sbti!U:U, MATCH(A573, sbti!R:R, 0)),
       IF(INDEX(sbti!V:V, MATCH(A573, sbti!R:R, 0))&lt;&gt;"",
          INDEX(sbti!V:V, MATCH(A573, sbti!R:R, 0)),
          "")
    ),
"")</f>
        <v>2030</v>
      </c>
      <c r="R573" t="str">
        <f>IF(_xlfn.XLOOKUP(A573, sbti!W:W,sbti!X:X, "")="T","T",
IF(_xlfn.XLOOKUP(A573, sbti!W:W, sbti!X:X, "")="C","C",""))</f>
        <v/>
      </c>
      <c r="S573" t="str">
        <f>IF(R573="T",_xlfn.XLOOKUP(A573,sbti!W:W,sbti!Y:Y,""),
IF(R573="C",_xlfn.XLOOKUP(A573,sbti!W:W,sbti!Z:Z,""),
""))</f>
        <v/>
      </c>
    </row>
    <row r="574" spans="1:19">
      <c r="A574" t="str">
        <v>Samsung Life Insurance</v>
      </c>
      <c r="B574" t="str">
        <f>IF(_xlfn.XLOOKUP(A574, sbti!A:A,sbti!B:B, "")="Targets Set","T",
IF(_xlfn.XLOOKUP(A574, sbti!A:A, sbti!B:B, "")="Committed","C",""))</f>
        <v/>
      </c>
      <c r="C574" t="str">
        <f>IF(OR(B574="T", B574="C"),
    _xlfn.XLOOKUP(A574, sbti!A:A, sbti!C:C, ""),
    ""
)</f>
        <v/>
      </c>
      <c r="D574" t="str">
        <f>IF(_xlfn.XLOOKUP(A574, sbti!A:A,sbti!D:D, "")="Targets Set","T",
IF(_xlfn.XLOOKUP(A574, sbti!A:A, sbti!D:D, "")="Committed","C",""))</f>
        <v/>
      </c>
      <c r="E574" t="str">
        <f>IF(OR(D574="T", D574="C"),
    _xlfn.XLOOKUP(A574, sbti!A:A, sbti!E:E, ""),
    ""
)</f>
        <v/>
      </c>
      <c r="F574" t="str">
        <f>IF(_xlfn.XLOOKUP(A574, sbti!F:F, sbti!G:G, "")="Targets Set","T",
IF(_xlfn.XLOOKUP(A574, sbti!F:F, sbti!G:G, "")="Committed","C",""))</f>
        <v/>
      </c>
      <c r="G574" t="str">
        <f>IF(OR('sbti evolution '!F574="T", 'sbti evolution '!F574="C"),
    _xlfn.XLOOKUP('sbti evolution '!A574, sbti!F:F, sbti!H:H, ""),
    ""
)</f>
        <v/>
      </c>
      <c r="H574" t="str">
        <f>IFERROR(
    IF(INDEX(sbti!J:J, MATCH(A574, sbti!F:F, 0))&lt;&gt;"", "T",
        IF(INDEX(sbti!K:K, MATCH(A574, sbti!F:F, 0))&lt;&gt;"", "C", "")
    ),
"")</f>
        <v/>
      </c>
      <c r="I574" t="str">
        <f>IFERROR(
    IF(INDEX(sbti!J:J, MATCH(A574, sbti!F:F, 0))&lt;&gt;"", INDEX(sbti!J:J, MATCH(A574, sbti!F:F, 0)),
        IF(INDEX(sbti!K:K, MATCH(A574, sbti!F:F, 0))&lt;&gt;"", INDEX(sbti!K:K, MATCH(A574, sbti!F:F, 0)), "")
    ),
"")</f>
        <v/>
      </c>
      <c r="J574" t="str">
        <f>IF(_xlfn.XLOOKUP(A574, sbti!L:L,sbti!M:M, "")="T","T",
IF(_xlfn.XLOOKUP(A574, sbti!L:L, sbti!M:M, "")="C","C",""))</f>
        <v/>
      </c>
      <c r="K574" t="str">
        <f>IF(OR(J574="T", J574="C"),
    _xlfn.XLOOKUP(A574, sbti!L:L,sbti!N:N),
    ""
)</f>
        <v/>
      </c>
      <c r="L574" t="str">
        <f>IF(_xlfn.XLOOKUP(A574, sbti!L:L,sbti!O:O, "")="s","T",
IF(_xlfn.XLOOKUP(A574, sbti!L:L, sbti!O:O, "")="c","C",""))</f>
        <v/>
      </c>
      <c r="M574" t="str">
        <f>IF(L574="T",_xlfn.XLOOKUP(A574,sbti!L:L,sbti!P:P,""),
IF(L574="C",_xlfn.XLOOKUP(A574,sbti!L:L,sbti!Q:Q,""),
""))</f>
        <v/>
      </c>
      <c r="N574" t="str">
        <f>IF(_xlfn.XLOOKUP(A574, sbti!R:R,sbti!S:S, "")="T","T",
IF(_xlfn.XLOOKUP(A574, sbti!R:R, sbti!S:S, "")="C","C",""))</f>
        <v/>
      </c>
      <c r="O574" t="str">
        <f>IF(OR(N574="T", N574="C"),
    _xlfn.XLOOKUP(A574, sbti!R:R,sbti!T:T),
    ""
)</f>
        <v/>
      </c>
      <c r="P574" t="str">
        <f>IFERROR(
    IF(INDEX(sbti!U:U, MATCH(A574, sbti!R:R, 0))&lt;&gt;"", "T",
        IF(INDEX(sbti!V:V, MATCH(A574, sbti!R:R, 0))&lt;&gt;"", "C", "")
    ),
"")</f>
        <v/>
      </c>
      <c r="Q574" t="str">
        <f>IFERROR(
    IF(INDEX(sbti!U:U, MATCH(A574, sbti!R:R, 0))&lt;&gt;"",
       INDEX(sbti!U:U, MATCH(A574, sbti!R:R, 0)),
       IF(INDEX(sbti!V:V, MATCH(A574, sbti!R:R, 0))&lt;&gt;"",
          INDEX(sbti!V:V, MATCH(A574, sbti!R:R, 0)),
          "")
    ),
"")</f>
        <v/>
      </c>
      <c r="R574" t="str">
        <f>IF(_xlfn.XLOOKUP(A574, sbti!W:W,sbti!X:X, "")="T","T",
IF(_xlfn.XLOOKUP(A574, sbti!W:W, sbti!X:X, "")="C","C",""))</f>
        <v/>
      </c>
      <c r="S574" t="str">
        <f>IF(R574="T",_xlfn.XLOOKUP(A574,sbti!W:W,sbti!Y:Y,""),
IF(R574="C",_xlfn.XLOOKUP(A574,sbti!W:W,sbti!Z:Z,""),
""))</f>
        <v/>
      </c>
    </row>
    <row r="575" spans="1:19">
      <c r="A575" t="str">
        <v>CarMax</v>
      </c>
      <c r="B575" t="str">
        <f>IF(_xlfn.XLOOKUP(A575, sbti!A:A,sbti!B:B, "")="Targets Set","T",
IF(_xlfn.XLOOKUP(A575, sbti!A:A, sbti!B:B, "")="Committed","C",""))</f>
        <v/>
      </c>
      <c r="C575" t="str">
        <f>IF(OR(B575="T", B575="C"),
    _xlfn.XLOOKUP(A575, sbti!A:A, sbti!C:C, ""),
    ""
)</f>
        <v/>
      </c>
      <c r="D575" t="str">
        <f>IF(_xlfn.XLOOKUP(A575, sbti!A:A,sbti!D:D, "")="Targets Set","T",
IF(_xlfn.XLOOKUP(A575, sbti!A:A, sbti!D:D, "")="Committed","C",""))</f>
        <v/>
      </c>
      <c r="E575" t="str">
        <f>IF(OR(D575="T", D575="C"),
    _xlfn.XLOOKUP(A575, sbti!A:A, sbti!E:E, ""),
    ""
)</f>
        <v/>
      </c>
      <c r="F575" t="str">
        <f>IF(_xlfn.XLOOKUP(A575, sbti!F:F, sbti!G:G, "")="Targets Set","T",
IF(_xlfn.XLOOKUP(A575, sbti!F:F, sbti!G:G, "")="Committed","C",""))</f>
        <v/>
      </c>
      <c r="G575" t="str">
        <f>IF(OR('sbti evolution '!F575="T", 'sbti evolution '!F575="C"),
    _xlfn.XLOOKUP('sbti evolution '!A575, sbti!F:F, sbti!H:H, ""),
    ""
)</f>
        <v/>
      </c>
      <c r="H575" t="str">
        <f>IFERROR(
    IF(INDEX(sbti!J:J, MATCH(A575, sbti!F:F, 0))&lt;&gt;"", "T",
        IF(INDEX(sbti!K:K, MATCH(A575, sbti!F:F, 0))&lt;&gt;"", "C", "")
    ),
"")</f>
        <v/>
      </c>
      <c r="I575" t="str">
        <f>IFERROR(
    IF(INDEX(sbti!J:J, MATCH(A575, sbti!F:F, 0))&lt;&gt;"", INDEX(sbti!J:J, MATCH(A575, sbti!F:F, 0)),
        IF(INDEX(sbti!K:K, MATCH(A575, sbti!F:F, 0))&lt;&gt;"", INDEX(sbti!K:K, MATCH(A575, sbti!F:F, 0)), "")
    ),
"")</f>
        <v/>
      </c>
      <c r="J575" t="str">
        <f>IF(_xlfn.XLOOKUP(A575, sbti!L:L,sbti!M:M, "")="T","T",
IF(_xlfn.XLOOKUP(A575, sbti!L:L, sbti!M:M, "")="C","C",""))</f>
        <v/>
      </c>
      <c r="K575" t="str">
        <f>IF(OR(J575="T", J575="C"),
    _xlfn.XLOOKUP(A575, sbti!L:L,sbti!N:N),
    ""
)</f>
        <v/>
      </c>
      <c r="L575" t="str">
        <f>IF(_xlfn.XLOOKUP(A575, sbti!L:L,sbti!O:O, "")="s","T",
IF(_xlfn.XLOOKUP(A575, sbti!L:L, sbti!O:O, "")="c","C",""))</f>
        <v/>
      </c>
      <c r="M575" t="str">
        <f>IF(L575="T",_xlfn.XLOOKUP(A575,sbti!L:L,sbti!P:P,""),
IF(L575="C",_xlfn.XLOOKUP(A575,sbti!L:L,sbti!Q:Q,""),
""))</f>
        <v/>
      </c>
      <c r="N575" t="str">
        <f>IF(_xlfn.XLOOKUP(A575, sbti!R:R,sbti!S:S, "")="T","T",
IF(_xlfn.XLOOKUP(A575, sbti!R:R, sbti!S:S, "")="C","C",""))</f>
        <v/>
      </c>
      <c r="O575" t="str">
        <f>IF(OR(N575="T", N575="C"),
    _xlfn.XLOOKUP(A575, sbti!R:R,sbti!T:T),
    ""
)</f>
        <v/>
      </c>
      <c r="P575" t="str">
        <f>IFERROR(
    IF(INDEX(sbti!U:U, MATCH(A575, sbti!R:R, 0))&lt;&gt;"", "T",
        IF(INDEX(sbti!V:V, MATCH(A575, sbti!R:R, 0))&lt;&gt;"", "C", "")
    ),
"")</f>
        <v>C</v>
      </c>
      <c r="Q575">
        <f>IFERROR(
    IF(INDEX(sbti!U:U, MATCH(A575, sbti!R:R, 0))&lt;&gt;"",
       INDEX(sbti!U:U, MATCH(A575, sbti!R:R, 0)),
       IF(INDEX(sbti!V:V, MATCH(A575, sbti!R:R, 0))&lt;&gt;"",
          INDEX(sbti!V:V, MATCH(A575, sbti!R:R, 0)),
          "")
    ),
"")</f>
        <v>2025</v>
      </c>
      <c r="R575" t="str">
        <f>IF(_xlfn.XLOOKUP(A575, sbti!W:W,sbti!X:X, "")="T","T",
IF(_xlfn.XLOOKUP(A575, sbti!W:W, sbti!X:X, "")="C","C",""))</f>
        <v/>
      </c>
      <c r="S575" t="str">
        <f>IF(R575="T",_xlfn.XLOOKUP(A575,sbti!W:W,sbti!Y:Y,""),
IF(R575="C",_xlfn.XLOOKUP(A575,sbti!W:W,sbti!Z:Z,""),
""))</f>
        <v/>
      </c>
    </row>
    <row r="576" spans="1:19">
      <c r="A576" t="str">
        <v>Xinjiang Guanghui Industry Investment</v>
      </c>
      <c r="B576" t="str">
        <f>IF(_xlfn.XLOOKUP(A576, sbti!A:A,sbti!B:B, "")="Targets Set","T",
IF(_xlfn.XLOOKUP(A576, sbti!A:A, sbti!B:B, "")="Committed","C",""))</f>
        <v/>
      </c>
      <c r="C576" t="str">
        <f>IF(OR(B576="T", B576="C"),
    _xlfn.XLOOKUP(A576, sbti!A:A, sbti!C:C, ""),
    ""
)</f>
        <v/>
      </c>
      <c r="D576" t="str">
        <f>IF(_xlfn.XLOOKUP(A576, sbti!A:A,sbti!D:D, "")="Targets Set","T",
IF(_xlfn.XLOOKUP(A576, sbti!A:A, sbti!D:D, "")="Committed","C",""))</f>
        <v/>
      </c>
      <c r="E576" t="str">
        <f>IF(OR(D576="T", D576="C"),
    _xlfn.XLOOKUP(A576, sbti!A:A, sbti!E:E, ""),
    ""
)</f>
        <v/>
      </c>
      <c r="F576" t="str">
        <f>IF(_xlfn.XLOOKUP(A576, sbti!F:F, sbti!G:G, "")="Targets Set","T",
IF(_xlfn.XLOOKUP(A576, sbti!F:F, sbti!G:G, "")="Committed","C",""))</f>
        <v/>
      </c>
      <c r="G576" t="str">
        <f>IF(OR('sbti evolution '!F576="T", 'sbti evolution '!F576="C"),
    _xlfn.XLOOKUP('sbti evolution '!A576, sbti!F:F, sbti!H:H, ""),
    ""
)</f>
        <v/>
      </c>
      <c r="H576" t="str">
        <f>IFERROR(
    IF(INDEX(sbti!J:J, MATCH(A576, sbti!F:F, 0))&lt;&gt;"", "T",
        IF(INDEX(sbti!K:K, MATCH(A576, sbti!F:F, 0))&lt;&gt;"", "C", "")
    ),
"")</f>
        <v/>
      </c>
      <c r="I576" t="str">
        <f>IFERROR(
    IF(INDEX(sbti!J:J, MATCH(A576, sbti!F:F, 0))&lt;&gt;"", INDEX(sbti!J:J, MATCH(A576, sbti!F:F, 0)),
        IF(INDEX(sbti!K:K, MATCH(A576, sbti!F:F, 0))&lt;&gt;"", INDEX(sbti!K:K, MATCH(A576, sbti!F:F, 0)), "")
    ),
"")</f>
        <v/>
      </c>
      <c r="J576" t="str">
        <f>IF(_xlfn.XLOOKUP(A576, sbti!L:L,sbti!M:M, "")="T","T",
IF(_xlfn.XLOOKUP(A576, sbti!L:L, sbti!M:M, "")="C","C",""))</f>
        <v/>
      </c>
      <c r="K576" t="str">
        <f>IF(OR(J576="T", J576="C"),
    _xlfn.XLOOKUP(A576, sbti!L:L,sbti!N:N),
    ""
)</f>
        <v/>
      </c>
      <c r="L576" t="str">
        <f>IF(_xlfn.XLOOKUP(A576, sbti!L:L,sbti!O:O, "")="s","T",
IF(_xlfn.XLOOKUP(A576, sbti!L:L, sbti!O:O, "")="c","C",""))</f>
        <v/>
      </c>
      <c r="M576" t="str">
        <f>IF(L576="T",_xlfn.XLOOKUP(A576,sbti!L:L,sbti!P:P,""),
IF(L576="C",_xlfn.XLOOKUP(A576,sbti!L:L,sbti!Q:Q,""),
""))</f>
        <v/>
      </c>
      <c r="N576" t="str">
        <f>IF(_xlfn.XLOOKUP(A576, sbti!R:R,sbti!S:S, "")="T","T",
IF(_xlfn.XLOOKUP(A576, sbti!R:R, sbti!S:S, "")="C","C",""))</f>
        <v/>
      </c>
      <c r="O576" t="str">
        <f>IF(OR(N576="T", N576="C"),
    _xlfn.XLOOKUP(A576, sbti!R:R,sbti!T:T),
    ""
)</f>
        <v/>
      </c>
      <c r="P576" t="str">
        <f>IFERROR(
    IF(INDEX(sbti!U:U, MATCH(A576, sbti!R:R, 0))&lt;&gt;"", "T",
        IF(INDEX(sbti!V:V, MATCH(A576, sbti!R:R, 0))&lt;&gt;"", "C", "")
    ),
"")</f>
        <v/>
      </c>
      <c r="Q576" t="str">
        <f>IFERROR(
    IF(INDEX(sbti!U:U, MATCH(A576, sbti!R:R, 0))&lt;&gt;"",
       INDEX(sbti!U:U, MATCH(A576, sbti!R:R, 0)),
       IF(INDEX(sbti!V:V, MATCH(A576, sbti!R:R, 0))&lt;&gt;"",
          INDEX(sbti!V:V, MATCH(A576, sbti!R:R, 0)),
          "")
    ),
"")</f>
        <v/>
      </c>
      <c r="R576" t="str">
        <f>IF(_xlfn.XLOOKUP(A576, sbti!W:W,sbti!X:X, "")="T","T",
IF(_xlfn.XLOOKUP(A576, sbti!W:W, sbti!X:X, "")="C","C",""))</f>
        <v/>
      </c>
      <c r="S576" t="str">
        <f>IF(R576="T",_xlfn.XLOOKUP(A576,sbti!W:W,sbti!Y:Y,""),
IF(R576="C",_xlfn.XLOOKUP(A576,sbti!W:W,sbti!Z:Z,""),
""))</f>
        <v/>
      </c>
    </row>
    <row r="577" spans="1:19">
      <c r="A577" t="str">
        <v>Fortum</v>
      </c>
      <c r="B577" t="str">
        <f>IF(_xlfn.XLOOKUP(A577, sbti!A:A,sbti!B:B, "")="Targets Set","T",
IF(_xlfn.XLOOKUP(A577, sbti!A:A, sbti!B:B, "")="Committed","C",""))</f>
        <v/>
      </c>
      <c r="C577" t="str">
        <f>IF(OR(B577="T", B577="C"),
    _xlfn.XLOOKUP(A577, sbti!A:A, sbti!C:C, ""),
    ""
)</f>
        <v/>
      </c>
      <c r="D577" t="str">
        <f>IF(_xlfn.XLOOKUP(A577, sbti!A:A,sbti!D:D, "")="Targets Set","T",
IF(_xlfn.XLOOKUP(A577, sbti!A:A, sbti!D:D, "")="Committed","C",""))</f>
        <v/>
      </c>
      <c r="E577" t="str">
        <f>IF(OR(D577="T", D577="C"),
    _xlfn.XLOOKUP(A577, sbti!A:A, sbti!E:E, ""),
    ""
)</f>
        <v/>
      </c>
      <c r="F577" t="str">
        <f>IF(_xlfn.XLOOKUP(A577, sbti!F:F, sbti!G:G, "")="Targets Set","T",
IF(_xlfn.XLOOKUP(A577, sbti!F:F, sbti!G:G, "")="Committed","C",""))</f>
        <v/>
      </c>
      <c r="G577" t="str">
        <f>IF(OR('sbti evolution '!F577="T", 'sbti evolution '!F577="C"),
    _xlfn.XLOOKUP('sbti evolution '!A577, sbti!F:F, sbti!H:H, ""),
    ""
)</f>
        <v/>
      </c>
      <c r="H577" t="str">
        <f>IFERROR(
    IF(INDEX(sbti!J:J, MATCH(A577, sbti!F:F, 0))&lt;&gt;"", "T",
        IF(INDEX(sbti!K:K, MATCH(A577, sbti!F:F, 0))&lt;&gt;"", "C", "")
    ),
"")</f>
        <v/>
      </c>
      <c r="I577" t="str">
        <f>IFERROR(
    IF(INDEX(sbti!J:J, MATCH(A577, sbti!F:F, 0))&lt;&gt;"", INDEX(sbti!J:J, MATCH(A577, sbti!F:F, 0)),
        IF(INDEX(sbti!K:K, MATCH(A577, sbti!F:F, 0))&lt;&gt;"", INDEX(sbti!K:K, MATCH(A577, sbti!F:F, 0)), "")
    ),
"")</f>
        <v/>
      </c>
      <c r="J577" t="str">
        <f>IF(_xlfn.XLOOKUP(A577, sbti!L:L,sbti!M:M, "")="T","T",
IF(_xlfn.XLOOKUP(A577, sbti!L:L, sbti!M:M, "")="C","C",""))</f>
        <v/>
      </c>
      <c r="K577" t="str">
        <f>IF(OR(J577="T", J577="C"),
    _xlfn.XLOOKUP(A577, sbti!L:L,sbti!N:N),
    ""
)</f>
        <v/>
      </c>
      <c r="L577" t="str">
        <f>IF(_xlfn.XLOOKUP(A577, sbti!L:L,sbti!O:O, "")="s","T",
IF(_xlfn.XLOOKUP(A577, sbti!L:L, sbti!O:O, "")="c","C",""))</f>
        <v/>
      </c>
      <c r="M577" t="str">
        <f>IF(L577="T",_xlfn.XLOOKUP(A577,sbti!L:L,sbti!P:P,""),
IF(L577="C",_xlfn.XLOOKUP(A577,sbti!L:L,sbti!Q:Q,""),
""))</f>
        <v/>
      </c>
      <c r="N577" t="str">
        <f>IF(_xlfn.XLOOKUP(A577, sbti!R:R,sbti!S:S, "")="T","T",
IF(_xlfn.XLOOKUP(A577, sbti!R:R, sbti!S:S, "")="C","C",""))</f>
        <v/>
      </c>
      <c r="O577" t="str">
        <f>IF(OR(N577="T", N577="C"),
    _xlfn.XLOOKUP(A577, sbti!R:R,sbti!T:T),
    ""
)</f>
        <v/>
      </c>
      <c r="P577" t="str">
        <f>IFERROR(
    IF(INDEX(sbti!U:U, MATCH(A577, sbti!R:R, 0))&lt;&gt;"", "T",
        IF(INDEX(sbti!V:V, MATCH(A577, sbti!R:R, 0))&lt;&gt;"", "C", "")
    ),
"")</f>
        <v/>
      </c>
      <c r="Q577" t="str">
        <f>IFERROR(
    IF(INDEX(sbti!U:U, MATCH(A577, sbti!R:R, 0))&lt;&gt;"",
       INDEX(sbti!U:U, MATCH(A577, sbti!R:R, 0)),
       IF(INDEX(sbti!V:V, MATCH(A577, sbti!R:R, 0))&lt;&gt;"",
          INDEX(sbti!V:V, MATCH(A577, sbti!R:R, 0)),
          "")
    ),
"")</f>
        <v/>
      </c>
      <c r="R577" t="str">
        <f>IF(_xlfn.XLOOKUP(A577, sbti!W:W,sbti!X:X, "")="T","T",
IF(_xlfn.XLOOKUP(A577, sbti!W:W, sbti!X:X, "")="C","C",""))</f>
        <v/>
      </c>
      <c r="S577" t="str">
        <f>IF(R577="T",_xlfn.XLOOKUP(A577,sbti!W:W,sbti!Y:Y,""),
IF(R577="C",_xlfn.XLOOKUP(A577,sbti!W:W,sbti!Z:Z,""),
""))</f>
        <v/>
      </c>
    </row>
    <row r="578" spans="1:19">
      <c r="A578" t="str">
        <v>Aviva</v>
      </c>
      <c r="B578" t="str">
        <f>IF(_xlfn.XLOOKUP(A578, sbti!A:A,sbti!B:B, "")="Targets Set","T",
IF(_xlfn.XLOOKUP(A578, sbti!A:A, sbti!B:B, "")="Committed","C",""))</f>
        <v/>
      </c>
      <c r="C578" t="str">
        <f>IF(OR(B578="T", B578="C"),
    _xlfn.XLOOKUP(A578, sbti!A:A, sbti!C:C, ""),
    ""
)</f>
        <v/>
      </c>
      <c r="D578" t="str">
        <f>IF(_xlfn.XLOOKUP(A578, sbti!A:A,sbti!D:D, "")="Targets Set","T",
IF(_xlfn.XLOOKUP(A578, sbti!A:A, sbti!D:D, "")="Committed","C",""))</f>
        <v/>
      </c>
      <c r="E578" t="str">
        <f>IF(OR(D578="T", D578="C"),
    _xlfn.XLOOKUP(A578, sbti!A:A, sbti!E:E, ""),
    ""
)</f>
        <v/>
      </c>
      <c r="F578" t="str">
        <f>IF(_xlfn.XLOOKUP(A578, sbti!F:F, sbti!G:G, "")="Targets Set","T",
IF(_xlfn.XLOOKUP(A578, sbti!F:F, sbti!G:G, "")="Committed","C",""))</f>
        <v/>
      </c>
      <c r="G578" t="str">
        <f>IF(OR('sbti evolution '!F578="T", 'sbti evolution '!F578="C"),
    _xlfn.XLOOKUP('sbti evolution '!A578, sbti!F:F, sbti!H:H, ""),
    ""
)</f>
        <v/>
      </c>
      <c r="H578" t="str">
        <f>IFERROR(
    IF(INDEX(sbti!J:J, MATCH(A578, sbti!F:F, 0))&lt;&gt;"", "T",
        IF(INDEX(sbti!K:K, MATCH(A578, sbti!F:F, 0))&lt;&gt;"", "C", "")
    ),
"")</f>
        <v/>
      </c>
      <c r="I578" t="str">
        <f>IFERROR(
    IF(INDEX(sbti!J:J, MATCH(A578, sbti!F:F, 0))&lt;&gt;"", INDEX(sbti!J:J, MATCH(A578, sbti!F:F, 0)),
        IF(INDEX(sbti!K:K, MATCH(A578, sbti!F:F, 0))&lt;&gt;"", INDEX(sbti!K:K, MATCH(A578, sbti!F:F, 0)), "")
    ),
"")</f>
        <v/>
      </c>
      <c r="J578" t="str">
        <f>IF(_xlfn.XLOOKUP(A578, sbti!L:L,sbti!M:M, "")="T","T",
IF(_xlfn.XLOOKUP(A578, sbti!L:L, sbti!M:M, "")="C","C",""))</f>
        <v/>
      </c>
      <c r="K578" t="str">
        <f>IF(OR(J578="T", J578="C"),
    _xlfn.XLOOKUP(A578, sbti!L:L,sbti!N:N),
    ""
)</f>
        <v/>
      </c>
      <c r="L578" t="str">
        <f>IF(_xlfn.XLOOKUP(A578, sbti!L:L,sbti!O:O, "")="s","T",
IF(_xlfn.XLOOKUP(A578, sbti!L:L, sbti!O:O, "")="c","C",""))</f>
        <v/>
      </c>
      <c r="M578" t="str">
        <f>IF(L578="T",_xlfn.XLOOKUP(A578,sbti!L:L,sbti!P:P,""),
IF(L578="C",_xlfn.XLOOKUP(A578,sbti!L:L,sbti!Q:Q,""),
""))</f>
        <v/>
      </c>
      <c r="N578" t="str">
        <f>IF(_xlfn.XLOOKUP(A578, sbti!R:R,sbti!S:S, "")="T","T",
IF(_xlfn.XLOOKUP(A578, sbti!R:R, sbti!S:S, "")="C","C",""))</f>
        <v>C</v>
      </c>
      <c r="O578">
        <f>IF(OR(N578="T", N578="C"),
    _xlfn.XLOOKUP(A578, sbti!R:R,sbti!T:T),
    ""
)</f>
        <v>2030</v>
      </c>
      <c r="P578" t="str">
        <f>IFERROR(
    IF(INDEX(sbti!U:U, MATCH(A578, sbti!R:R, 0))&lt;&gt;"", "T",
        IF(INDEX(sbti!V:V, MATCH(A578, sbti!R:R, 0))&lt;&gt;"", "C", "")
    ),
"")</f>
        <v/>
      </c>
      <c r="Q578" t="str">
        <f>IFERROR(
    IF(INDEX(sbti!U:U, MATCH(A578, sbti!R:R, 0))&lt;&gt;"",
       INDEX(sbti!U:U, MATCH(A578, sbti!R:R, 0)),
       IF(INDEX(sbti!V:V, MATCH(A578, sbti!R:R, 0))&lt;&gt;"",
          INDEX(sbti!V:V, MATCH(A578, sbti!R:R, 0)),
          "")
    ),
"")</f>
        <v/>
      </c>
      <c r="R578" t="str">
        <f>IF(_xlfn.XLOOKUP(A578, sbti!W:W,sbti!X:X, "")="T","T",
IF(_xlfn.XLOOKUP(A578, sbti!W:W, sbti!X:X, "")="C","C",""))</f>
        <v>C</v>
      </c>
      <c r="S578">
        <f>IF(R578="T",_xlfn.XLOOKUP(A578,sbti!W:W,sbti!Y:Y,""),
IF(R578="C",_xlfn.XLOOKUP(A578,sbti!W:W,sbti!Z:Z,""),
""))</f>
        <v>2021</v>
      </c>
    </row>
    <row r="579" spans="1:19">
      <c r="A579" t="str">
        <v>Aegon</v>
      </c>
      <c r="B579" t="str">
        <f>IF(_xlfn.XLOOKUP(A579, sbti!A:A,sbti!B:B, "")="Targets Set","T",
IF(_xlfn.XLOOKUP(A579, sbti!A:A, sbti!B:B, "")="Committed","C",""))</f>
        <v/>
      </c>
      <c r="C579" t="str">
        <f>IF(OR(B579="T", B579="C"),
    _xlfn.XLOOKUP(A579, sbti!A:A, sbti!C:C, ""),
    ""
)</f>
        <v/>
      </c>
      <c r="D579" t="str">
        <f>IF(_xlfn.XLOOKUP(A579, sbti!A:A,sbti!D:D, "")="Targets Set","T",
IF(_xlfn.XLOOKUP(A579, sbti!A:A, sbti!D:D, "")="Committed","C",""))</f>
        <v/>
      </c>
      <c r="E579" t="str">
        <f>IF(OR(D579="T", D579="C"),
    _xlfn.XLOOKUP(A579, sbti!A:A, sbti!E:E, ""),
    ""
)</f>
        <v/>
      </c>
      <c r="F579" t="str">
        <f>IF(_xlfn.XLOOKUP(A579, sbti!F:F, sbti!G:G, "")="Targets Set","T",
IF(_xlfn.XLOOKUP(A579, sbti!F:F, sbti!G:G, "")="Committed","C",""))</f>
        <v/>
      </c>
      <c r="G579" t="str">
        <f>IF(OR('sbti evolution '!F579="T", 'sbti evolution '!F579="C"),
    _xlfn.XLOOKUP('sbti evolution '!A579, sbti!F:F, sbti!H:H, ""),
    ""
)</f>
        <v/>
      </c>
      <c r="H579" t="str">
        <f>IFERROR(
    IF(INDEX(sbti!J:J, MATCH(A579, sbti!F:F, 0))&lt;&gt;"", "T",
        IF(INDEX(sbti!K:K, MATCH(A579, sbti!F:F, 0))&lt;&gt;"", "C", "")
    ),
"")</f>
        <v/>
      </c>
      <c r="I579" t="str">
        <f>IFERROR(
    IF(INDEX(sbti!J:J, MATCH(A579, sbti!F:F, 0))&lt;&gt;"", INDEX(sbti!J:J, MATCH(A579, sbti!F:F, 0)),
        IF(INDEX(sbti!K:K, MATCH(A579, sbti!F:F, 0))&lt;&gt;"", INDEX(sbti!K:K, MATCH(A579, sbti!F:F, 0)), "")
    ),
"")</f>
        <v/>
      </c>
      <c r="J579" t="str">
        <f>IF(_xlfn.XLOOKUP(A579, sbti!L:L,sbti!M:M, "")="T","T",
IF(_xlfn.XLOOKUP(A579, sbti!L:L, sbti!M:M, "")="C","C",""))</f>
        <v/>
      </c>
      <c r="K579" t="str">
        <f>IF(OR(J579="T", J579="C"),
    _xlfn.XLOOKUP(A579, sbti!L:L,sbti!N:N),
    ""
)</f>
        <v/>
      </c>
      <c r="L579" t="str">
        <f>IF(_xlfn.XLOOKUP(A579, sbti!L:L,sbti!O:O, "")="s","T",
IF(_xlfn.XLOOKUP(A579, sbti!L:L, sbti!O:O, "")="c","C",""))</f>
        <v/>
      </c>
      <c r="M579" t="str">
        <f>IF(L579="T",_xlfn.XLOOKUP(A579,sbti!L:L,sbti!P:P,""),
IF(L579="C",_xlfn.XLOOKUP(A579,sbti!L:L,sbti!Q:Q,""),
""))</f>
        <v/>
      </c>
      <c r="N579" t="str">
        <f>IF(_xlfn.XLOOKUP(A579, sbti!R:R,sbti!S:S, "")="T","T",
IF(_xlfn.XLOOKUP(A579, sbti!R:R, sbti!S:S, "")="C","C",""))</f>
        <v>C</v>
      </c>
      <c r="O579">
        <f>IF(OR(N579="T", N579="C"),
    _xlfn.XLOOKUP(A579, sbti!R:R,sbti!T:T),
    ""
)</f>
        <v>2025</v>
      </c>
      <c r="P579" t="str">
        <f>IFERROR(
    IF(INDEX(sbti!U:U, MATCH(A579, sbti!R:R, 0))&lt;&gt;"", "T",
        IF(INDEX(sbti!V:V, MATCH(A579, sbti!R:R, 0))&lt;&gt;"", "C", "")
    ),
"")</f>
        <v>C</v>
      </c>
      <c r="Q579">
        <f>IFERROR(
    IF(INDEX(sbti!U:U, MATCH(A579, sbti!R:R, 0))&lt;&gt;"",
       INDEX(sbti!U:U, MATCH(A579, sbti!R:R, 0)),
       IF(INDEX(sbti!V:V, MATCH(A579, sbti!R:R, 0))&lt;&gt;"",
          INDEX(sbti!V:V, MATCH(A579, sbti!R:R, 0)),
          "")
    ),
"")</f>
        <v>2025</v>
      </c>
      <c r="R579" t="str">
        <f>IF(_xlfn.XLOOKUP(A579, sbti!W:W,sbti!X:X, "")="T","T",
IF(_xlfn.XLOOKUP(A579, sbti!W:W, sbti!X:X, "")="C","C",""))</f>
        <v/>
      </c>
      <c r="S579" t="str">
        <f>IF(R579="T",_xlfn.XLOOKUP(A579,sbti!W:W,sbti!Y:Y,""),
IF(R579="C",_xlfn.XLOOKUP(A579,sbti!W:W,sbti!Z:Z,""),
""))</f>
        <v/>
      </c>
    </row>
    <row r="580" spans="1:19">
      <c r="A580" t="str">
        <v>Legal &amp; General Group</v>
      </c>
      <c r="B580" t="str">
        <f>IF(_xlfn.XLOOKUP(A580, sbti!A:A,sbti!B:B, "")="Targets Set","T",
IF(_xlfn.XLOOKUP(A580, sbti!A:A, sbti!B:B, "")="Committed","C",""))</f>
        <v/>
      </c>
      <c r="C580" t="str">
        <f>IF(OR(B580="T", B580="C"),
    _xlfn.XLOOKUP(A580, sbti!A:A, sbti!C:C, ""),
    ""
)</f>
        <v/>
      </c>
      <c r="D580" t="str">
        <f>IF(_xlfn.XLOOKUP(A580, sbti!A:A,sbti!D:D, "")="Targets Set","T",
IF(_xlfn.XLOOKUP(A580, sbti!A:A, sbti!D:D, "")="Committed","C",""))</f>
        <v/>
      </c>
      <c r="E580" t="str">
        <f>IF(OR(D580="T", D580="C"),
    _xlfn.XLOOKUP(A580, sbti!A:A, sbti!E:E, ""),
    ""
)</f>
        <v/>
      </c>
      <c r="F580" t="str">
        <f>IF(_xlfn.XLOOKUP(A580, sbti!F:F, sbti!G:G, "")="Targets Set","T",
IF(_xlfn.XLOOKUP(A580, sbti!F:F, sbti!G:G, "")="Committed","C",""))</f>
        <v/>
      </c>
      <c r="G580" t="str">
        <f>IF(OR('sbti evolution '!F580="T", 'sbti evolution '!F580="C"),
    _xlfn.XLOOKUP('sbti evolution '!A580, sbti!F:F, sbti!H:H, ""),
    ""
)</f>
        <v/>
      </c>
      <c r="H580" t="str">
        <f>IFERROR(
    IF(INDEX(sbti!J:J, MATCH(A580, sbti!F:F, 0))&lt;&gt;"", "T",
        IF(INDEX(sbti!K:K, MATCH(A580, sbti!F:F, 0))&lt;&gt;"", "C", "")
    ),
"")</f>
        <v/>
      </c>
      <c r="I580" t="str">
        <f>IFERROR(
    IF(INDEX(sbti!J:J, MATCH(A580, sbti!F:F, 0))&lt;&gt;"", INDEX(sbti!J:J, MATCH(A580, sbti!F:F, 0)),
        IF(INDEX(sbti!K:K, MATCH(A580, sbti!F:F, 0))&lt;&gt;"", INDEX(sbti!K:K, MATCH(A580, sbti!F:F, 0)), "")
    ),
"")</f>
        <v/>
      </c>
      <c r="J580" t="str">
        <f>IF(_xlfn.XLOOKUP(A580, sbti!L:L,sbti!M:M, "")="T","T",
IF(_xlfn.XLOOKUP(A580, sbti!L:L, sbti!M:M, "")="C","C",""))</f>
        <v/>
      </c>
      <c r="K580" t="str">
        <f>IF(OR(J580="T", J580="C"),
    _xlfn.XLOOKUP(A580, sbti!L:L,sbti!N:N),
    ""
)</f>
        <v/>
      </c>
      <c r="L580" t="str">
        <f>IF(_xlfn.XLOOKUP(A580, sbti!L:L,sbti!O:O, "")="s","T",
IF(_xlfn.XLOOKUP(A580, sbti!L:L, sbti!O:O, "")="c","C",""))</f>
        <v/>
      </c>
      <c r="M580" t="str">
        <f>IF(L580="T",_xlfn.XLOOKUP(A580,sbti!L:L,sbti!P:P,""),
IF(L580="C",_xlfn.XLOOKUP(A580,sbti!L:L,sbti!Q:Q,""),
""))</f>
        <v/>
      </c>
      <c r="N580" t="str">
        <f>IF(_xlfn.XLOOKUP(A580, sbti!R:R,sbti!S:S, "")="T","T",
IF(_xlfn.XLOOKUP(A580, sbti!R:R, sbti!S:S, "")="C","C",""))</f>
        <v>C</v>
      </c>
      <c r="O580">
        <f>IF(OR(N580="T", N580="C"),
    _xlfn.XLOOKUP(A580, sbti!R:R,sbti!T:T),
    ""
)</f>
        <v>2030</v>
      </c>
      <c r="P580" t="str">
        <f>IFERROR(
    IF(INDEX(sbti!U:U, MATCH(A580, sbti!R:R, 0))&lt;&gt;"", "T",
        IF(INDEX(sbti!V:V, MATCH(A580, sbti!R:R, 0))&lt;&gt;"", "C", "")
    ),
"")</f>
        <v/>
      </c>
      <c r="Q580" t="str">
        <f>IFERROR(
    IF(INDEX(sbti!U:U, MATCH(A580, sbti!R:R, 0))&lt;&gt;"",
       INDEX(sbti!U:U, MATCH(A580, sbti!R:R, 0)),
       IF(INDEX(sbti!V:V, MATCH(A580, sbti!R:R, 0))&lt;&gt;"",
          INDEX(sbti!V:V, MATCH(A580, sbti!R:R, 0)),
          "")
    ),
"")</f>
        <v/>
      </c>
      <c r="R580" t="str">
        <f>IF(_xlfn.XLOOKUP(A580, sbti!W:W,sbti!X:X, "")="T","T",
IF(_xlfn.XLOOKUP(A580, sbti!W:W, sbti!X:X, "")="C","C",""))</f>
        <v>C</v>
      </c>
      <c r="S580">
        <f>IF(R580="T",_xlfn.XLOOKUP(A580,sbti!W:W,sbti!Y:Y,""),
IF(R580="C",_xlfn.XLOOKUP(A580,sbti!W:W,sbti!Z:Z,""),
""))</f>
        <v>2021</v>
      </c>
    </row>
    <row r="581" spans="1:19">
      <c r="A581" t="str">
        <v>China Everbright Group</v>
      </c>
      <c r="B581" t="str">
        <f>IF(_xlfn.XLOOKUP(A581, sbti!A:A,sbti!B:B, "")="Targets Set","T",
IF(_xlfn.XLOOKUP(A581, sbti!A:A, sbti!B:B, "")="Committed","C",""))</f>
        <v/>
      </c>
      <c r="C581" t="str">
        <f>IF(OR(B581="T", B581="C"),
    _xlfn.XLOOKUP(A581, sbti!A:A, sbti!C:C, ""),
    ""
)</f>
        <v/>
      </c>
      <c r="D581" t="str">
        <f>IF(_xlfn.XLOOKUP(A581, sbti!A:A,sbti!D:D, "")="Targets Set","T",
IF(_xlfn.XLOOKUP(A581, sbti!A:A, sbti!D:D, "")="Committed","C",""))</f>
        <v/>
      </c>
      <c r="E581" t="str">
        <f>IF(OR(D581="T", D581="C"),
    _xlfn.XLOOKUP(A581, sbti!A:A, sbti!E:E, ""),
    ""
)</f>
        <v/>
      </c>
      <c r="F581" t="str">
        <f>IF(_xlfn.XLOOKUP(A581, sbti!F:F, sbti!G:G, "")="Targets Set","T",
IF(_xlfn.XLOOKUP(A581, sbti!F:F, sbti!G:G, "")="Committed","C",""))</f>
        <v/>
      </c>
      <c r="G581" t="str">
        <f>IF(OR('sbti evolution '!F581="T", 'sbti evolution '!F581="C"),
    _xlfn.XLOOKUP('sbti evolution '!A581, sbti!F:F, sbti!H:H, ""),
    ""
)</f>
        <v/>
      </c>
      <c r="H581" t="str">
        <f>IFERROR(
    IF(INDEX(sbti!J:J, MATCH(A581, sbti!F:F, 0))&lt;&gt;"", "T",
        IF(INDEX(sbti!K:K, MATCH(A581, sbti!F:F, 0))&lt;&gt;"", "C", "")
    ),
"")</f>
        <v/>
      </c>
      <c r="I581" t="str">
        <f>IFERROR(
    IF(INDEX(sbti!J:J, MATCH(A581, sbti!F:F, 0))&lt;&gt;"", INDEX(sbti!J:J, MATCH(A581, sbti!F:F, 0)),
        IF(INDEX(sbti!K:K, MATCH(A581, sbti!F:F, 0))&lt;&gt;"", INDEX(sbti!K:K, MATCH(A581, sbti!F:F, 0)), "")
    ),
"")</f>
        <v/>
      </c>
      <c r="J581" t="str">
        <f>IF(_xlfn.XLOOKUP(A581, sbti!L:L,sbti!M:M, "")="T","T",
IF(_xlfn.XLOOKUP(A581, sbti!L:L, sbti!M:M, "")="C","C",""))</f>
        <v/>
      </c>
      <c r="K581" t="str">
        <f>IF(OR(J581="T", J581="C"),
    _xlfn.XLOOKUP(A581, sbti!L:L,sbti!N:N),
    ""
)</f>
        <v/>
      </c>
      <c r="L581" t="str">
        <f>IF(_xlfn.XLOOKUP(A581, sbti!L:L,sbti!O:O, "")="s","T",
IF(_xlfn.XLOOKUP(A581, sbti!L:L, sbti!O:O, "")="c","C",""))</f>
        <v/>
      </c>
      <c r="M581" t="str">
        <f>IF(L581="T",_xlfn.XLOOKUP(A581,sbti!L:L,sbti!P:P,""),
IF(L581="C",_xlfn.XLOOKUP(A581,sbti!L:L,sbti!Q:Q,""),
""))</f>
        <v/>
      </c>
      <c r="N581" t="str">
        <f>IF(_xlfn.XLOOKUP(A581, sbti!R:R,sbti!S:S, "")="T","T",
IF(_xlfn.XLOOKUP(A581, sbti!R:R, sbti!S:S, "")="C","C",""))</f>
        <v/>
      </c>
      <c r="O581" t="str">
        <f>IF(OR(N581="T", N581="C"),
    _xlfn.XLOOKUP(A581, sbti!R:R,sbti!T:T),
    ""
)</f>
        <v/>
      </c>
      <c r="P581" t="str">
        <f>IFERROR(
    IF(INDEX(sbti!U:U, MATCH(A581, sbti!R:R, 0))&lt;&gt;"", "T",
        IF(INDEX(sbti!V:V, MATCH(A581, sbti!R:R, 0))&lt;&gt;"", "C", "")
    ),
"")</f>
        <v/>
      </c>
      <c r="Q581" t="str">
        <f>IFERROR(
    IF(INDEX(sbti!U:U, MATCH(A581, sbti!R:R, 0))&lt;&gt;"",
       INDEX(sbti!U:U, MATCH(A581, sbti!R:R, 0)),
       IF(INDEX(sbti!V:V, MATCH(A581, sbti!R:R, 0))&lt;&gt;"",
          INDEX(sbti!V:V, MATCH(A581, sbti!R:R, 0)),
          "")
    ),
"")</f>
        <v/>
      </c>
      <c r="R581" t="str">
        <f>IF(_xlfn.XLOOKUP(A581, sbti!W:W,sbti!X:X, "")="T","T",
IF(_xlfn.XLOOKUP(A581, sbti!W:W, sbti!X:X, "")="C","C",""))</f>
        <v/>
      </c>
      <c r="S581" t="str">
        <f>IF(R581="T",_xlfn.XLOOKUP(A581,sbti!W:W,sbti!Y:Y,""),
IF(R581="C",_xlfn.XLOOKUP(A581,sbti!W:W,sbti!Z:Z,""),
""))</f>
        <v/>
      </c>
    </row>
    <row r="582" spans="1:19">
      <c r="A582" t="str">
        <v>CMA CGM</v>
      </c>
      <c r="B582" t="str">
        <f>IF(_xlfn.XLOOKUP(A582, sbti!A:A,sbti!B:B, "")="Targets Set","T",
IF(_xlfn.XLOOKUP(A582, sbti!A:A, sbti!B:B, "")="Committed","C",""))</f>
        <v/>
      </c>
      <c r="C582" t="str">
        <f>IF(OR(B582="T", B582="C"),
    _xlfn.XLOOKUP(A582, sbti!A:A, sbti!C:C, ""),
    ""
)</f>
        <v/>
      </c>
      <c r="D582" t="str">
        <f>IF(_xlfn.XLOOKUP(A582, sbti!A:A,sbti!D:D, "")="Targets Set","T",
IF(_xlfn.XLOOKUP(A582, sbti!A:A, sbti!D:D, "")="Committed","C",""))</f>
        <v/>
      </c>
      <c r="E582" t="str">
        <f>IF(OR(D582="T", D582="C"),
    _xlfn.XLOOKUP(A582, sbti!A:A, sbti!E:E, ""),
    ""
)</f>
        <v/>
      </c>
      <c r="F582" t="str">
        <f>IF(_xlfn.XLOOKUP(A582, sbti!F:F, sbti!G:G, "")="Targets Set","T",
IF(_xlfn.XLOOKUP(A582, sbti!F:F, sbti!G:G, "")="Committed","C",""))</f>
        <v/>
      </c>
      <c r="G582" t="str">
        <f>IF(OR('sbti evolution '!F582="T", 'sbti evolution '!F582="C"),
    _xlfn.XLOOKUP('sbti evolution '!A582, sbti!F:F, sbti!H:H, ""),
    ""
)</f>
        <v/>
      </c>
      <c r="H582" t="str">
        <f>IFERROR(
    IF(INDEX(sbti!J:J, MATCH(A582, sbti!F:F, 0))&lt;&gt;"", "T",
        IF(INDEX(sbti!K:K, MATCH(A582, sbti!F:F, 0))&lt;&gt;"", "C", "")
    ),
"")</f>
        <v/>
      </c>
      <c r="I582" t="str">
        <f>IFERROR(
    IF(INDEX(sbti!J:J, MATCH(A582, sbti!F:F, 0))&lt;&gt;"", INDEX(sbti!J:J, MATCH(A582, sbti!F:F, 0)),
        IF(INDEX(sbti!K:K, MATCH(A582, sbti!F:F, 0))&lt;&gt;"", INDEX(sbti!K:K, MATCH(A582, sbti!F:F, 0)), "")
    ),
"")</f>
        <v/>
      </c>
      <c r="J582" t="str">
        <f>IF(_xlfn.XLOOKUP(A582, sbti!L:L,sbti!M:M, "")="T","T",
IF(_xlfn.XLOOKUP(A582, sbti!L:L, sbti!M:M, "")="C","C",""))</f>
        <v/>
      </c>
      <c r="K582" t="str">
        <f>IF(OR(J582="T", J582="C"),
    _xlfn.XLOOKUP(A582, sbti!L:L,sbti!N:N),
    ""
)</f>
        <v/>
      </c>
      <c r="L582" t="str">
        <f>IF(_xlfn.XLOOKUP(A582, sbti!L:L,sbti!O:O, "")="s","T",
IF(_xlfn.XLOOKUP(A582, sbti!L:L, sbti!O:O, "")="c","C",""))</f>
        <v/>
      </c>
      <c r="M582" t="str">
        <f>IF(L582="T",_xlfn.XLOOKUP(A582,sbti!L:L,sbti!P:P,""),
IF(L582="C",_xlfn.XLOOKUP(A582,sbti!L:L,sbti!Q:Q,""),
""))</f>
        <v/>
      </c>
      <c r="N582" t="str">
        <f>IF(_xlfn.XLOOKUP(A582, sbti!R:R,sbti!S:S, "")="T","T",
IF(_xlfn.XLOOKUP(A582, sbti!R:R, sbti!S:S, "")="C","C",""))</f>
        <v/>
      </c>
      <c r="O582" t="str">
        <f>IF(OR(N582="T", N582="C"),
    _xlfn.XLOOKUP(A582, sbti!R:R,sbti!T:T),
    ""
)</f>
        <v/>
      </c>
      <c r="P582" t="str">
        <f>IFERROR(
    IF(INDEX(sbti!U:U, MATCH(A582, sbti!R:R, 0))&lt;&gt;"", "T",
        IF(INDEX(sbti!V:V, MATCH(A582, sbti!R:R, 0))&lt;&gt;"", "C", "")
    ),
"")</f>
        <v/>
      </c>
      <c r="Q582" t="str">
        <f>IFERROR(
    IF(INDEX(sbti!U:U, MATCH(A582, sbti!R:R, 0))&lt;&gt;"",
       INDEX(sbti!U:U, MATCH(A582, sbti!R:R, 0)),
       IF(INDEX(sbti!V:V, MATCH(A582, sbti!R:R, 0))&lt;&gt;"",
          INDEX(sbti!V:V, MATCH(A582, sbti!R:R, 0)),
          "")
    ),
"")</f>
        <v/>
      </c>
      <c r="R582" t="str">
        <f>IF(_xlfn.XLOOKUP(A582, sbti!W:W,sbti!X:X, "")="T","T",
IF(_xlfn.XLOOKUP(A582, sbti!W:W, sbti!X:X, "")="C","C",""))</f>
        <v>C</v>
      </c>
      <c r="S582">
        <f>IF(R582="T",_xlfn.XLOOKUP(A582,sbti!W:W,sbti!Y:Y,""),
IF(R582="C",_xlfn.XLOOKUP(A582,sbti!W:W,sbti!Z:Z,""),
""))</f>
        <v>2018</v>
      </c>
    </row>
    <row r="583" spans="1:19">
      <c r="A583" t="str">
        <v>Manulife Financial</v>
      </c>
      <c r="B583" t="str">
        <f>IF(_xlfn.XLOOKUP(A583, sbti!A:A,sbti!B:B, "")="Targets Set","T",
IF(_xlfn.XLOOKUP(A583, sbti!A:A, sbti!B:B, "")="Committed","C",""))</f>
        <v/>
      </c>
      <c r="C583" t="str">
        <f>IF(OR(B583="T", B583="C"),
    _xlfn.XLOOKUP(A583, sbti!A:A, sbti!C:C, ""),
    ""
)</f>
        <v/>
      </c>
      <c r="D583" t="str">
        <f>IF(_xlfn.XLOOKUP(A583, sbti!A:A,sbti!D:D, "")="Targets Set","T",
IF(_xlfn.XLOOKUP(A583, sbti!A:A, sbti!D:D, "")="Committed","C",""))</f>
        <v/>
      </c>
      <c r="E583" t="str">
        <f>IF(OR(D583="T", D583="C"),
    _xlfn.XLOOKUP(A583, sbti!A:A, sbti!E:E, ""),
    ""
)</f>
        <v/>
      </c>
      <c r="F583" t="str">
        <f>IF(_xlfn.XLOOKUP(A583, sbti!F:F, sbti!G:G, "")="Targets Set","T",
IF(_xlfn.XLOOKUP(A583, sbti!F:F, sbti!G:G, "")="Committed","C",""))</f>
        <v/>
      </c>
      <c r="G583" t="str">
        <f>IF(OR('sbti evolution '!F583="T", 'sbti evolution '!F583="C"),
    _xlfn.XLOOKUP('sbti evolution '!A583, sbti!F:F, sbti!H:H, ""),
    ""
)</f>
        <v/>
      </c>
      <c r="H583" t="str">
        <f>IFERROR(
    IF(INDEX(sbti!J:J, MATCH(A583, sbti!F:F, 0))&lt;&gt;"", "T",
        IF(INDEX(sbti!K:K, MATCH(A583, sbti!F:F, 0))&lt;&gt;"", "C", "")
    ),
"")</f>
        <v/>
      </c>
      <c r="I583" t="str">
        <f>IFERROR(
    IF(INDEX(sbti!J:J, MATCH(A583, sbti!F:F, 0))&lt;&gt;"", INDEX(sbti!J:J, MATCH(A583, sbti!F:F, 0)),
        IF(INDEX(sbti!K:K, MATCH(A583, sbti!F:F, 0))&lt;&gt;"", INDEX(sbti!K:K, MATCH(A583, sbti!F:F, 0)), "")
    ),
"")</f>
        <v/>
      </c>
      <c r="J583" t="str">
        <f>IF(_xlfn.XLOOKUP(A583, sbti!L:L,sbti!M:M, "")="T","T",
IF(_xlfn.XLOOKUP(A583, sbti!L:L, sbti!M:M, "")="C","C",""))</f>
        <v/>
      </c>
      <c r="K583" t="str">
        <f>IF(OR(J583="T", J583="C"),
    _xlfn.XLOOKUP(A583, sbti!L:L,sbti!N:N),
    ""
)</f>
        <v/>
      </c>
      <c r="L583" t="str">
        <f>IF(_xlfn.XLOOKUP(A583, sbti!L:L,sbti!O:O, "")="s","T",
IF(_xlfn.XLOOKUP(A583, sbti!L:L, sbti!O:O, "")="c","C",""))</f>
        <v/>
      </c>
      <c r="M583" t="str">
        <f>IF(L583="T",_xlfn.XLOOKUP(A583,sbti!L:L,sbti!P:P,""),
IF(L583="C",_xlfn.XLOOKUP(A583,sbti!L:L,sbti!Q:Q,""),
""))</f>
        <v/>
      </c>
      <c r="N583" t="str">
        <f>IF(_xlfn.XLOOKUP(A583, sbti!R:R,sbti!S:S, "")="T","T",
IF(_xlfn.XLOOKUP(A583, sbti!R:R, sbti!S:S, "")="C","C",""))</f>
        <v>C</v>
      </c>
      <c r="O583">
        <f>IF(OR(N583="T", N583="C"),
    _xlfn.XLOOKUP(A583, sbti!R:R,sbti!T:T),
    ""
)</f>
        <v>2030</v>
      </c>
      <c r="P583" t="str">
        <f>IFERROR(
    IF(INDEX(sbti!U:U, MATCH(A583, sbti!R:R, 0))&lt;&gt;"", "T",
        IF(INDEX(sbti!V:V, MATCH(A583, sbti!R:R, 0))&lt;&gt;"", "C", "")
    ),
"")</f>
        <v/>
      </c>
      <c r="Q583" t="str">
        <f>IFERROR(
    IF(INDEX(sbti!U:U, MATCH(A583, sbti!R:R, 0))&lt;&gt;"",
       INDEX(sbti!U:U, MATCH(A583, sbti!R:R, 0)),
       IF(INDEX(sbti!V:V, MATCH(A583, sbti!R:R, 0))&lt;&gt;"",
          INDEX(sbti!V:V, MATCH(A583, sbti!R:R, 0)),
          "")
    ),
"")</f>
        <v/>
      </c>
      <c r="R583" t="str">
        <f>IF(_xlfn.XLOOKUP(A583, sbti!W:W,sbti!X:X, "")="T","T",
IF(_xlfn.XLOOKUP(A583, sbti!W:W, sbti!X:X, "")="C","C",""))</f>
        <v>C</v>
      </c>
      <c r="S583">
        <f>IF(R583="T",_xlfn.XLOOKUP(A583,sbti!W:W,sbti!Y:Y,""),
IF(R583="C",_xlfn.XLOOKUP(A583,sbti!W:W,sbti!Z:Z,""),
""))</f>
        <v>2021</v>
      </c>
    </row>
    <row r="584" spans="1:19">
      <c r="A584" t="str">
        <v>China Aerospace Science &amp; Technology</v>
      </c>
      <c r="B584" t="str">
        <f>IF(_xlfn.XLOOKUP(A584, sbti!A:A,sbti!B:B, "")="Targets Set","T",
IF(_xlfn.XLOOKUP(A584, sbti!A:A, sbti!B:B, "")="Committed","C",""))</f>
        <v/>
      </c>
      <c r="C584" t="str">
        <f>IF(OR(B584="T", B584="C"),
    _xlfn.XLOOKUP(A584, sbti!A:A, sbti!C:C, ""),
    ""
)</f>
        <v/>
      </c>
      <c r="D584" t="str">
        <f>IF(_xlfn.XLOOKUP(A584, sbti!A:A,sbti!D:D, "")="Targets Set","T",
IF(_xlfn.XLOOKUP(A584, sbti!A:A, sbti!D:D, "")="Committed","C",""))</f>
        <v/>
      </c>
      <c r="E584" t="str">
        <f>IF(OR(D584="T", D584="C"),
    _xlfn.XLOOKUP(A584, sbti!A:A, sbti!E:E, ""),
    ""
)</f>
        <v/>
      </c>
      <c r="F584" t="str">
        <f>IF(_xlfn.XLOOKUP(A584, sbti!F:F, sbti!G:G, "")="Targets Set","T",
IF(_xlfn.XLOOKUP(A584, sbti!F:F, sbti!G:G, "")="Committed","C",""))</f>
        <v/>
      </c>
      <c r="G584" t="str">
        <f>IF(OR('sbti evolution '!F584="T", 'sbti evolution '!F584="C"),
    _xlfn.XLOOKUP('sbti evolution '!A584, sbti!F:F, sbti!H:H, ""),
    ""
)</f>
        <v/>
      </c>
      <c r="H584" t="str">
        <f>IFERROR(
    IF(INDEX(sbti!J:J, MATCH(A584, sbti!F:F, 0))&lt;&gt;"", "T",
        IF(INDEX(sbti!K:K, MATCH(A584, sbti!F:F, 0))&lt;&gt;"", "C", "")
    ),
"")</f>
        <v/>
      </c>
      <c r="I584" t="str">
        <f>IFERROR(
    IF(INDEX(sbti!J:J, MATCH(A584, sbti!F:F, 0))&lt;&gt;"", INDEX(sbti!J:J, MATCH(A584, sbti!F:F, 0)),
        IF(INDEX(sbti!K:K, MATCH(A584, sbti!F:F, 0))&lt;&gt;"", INDEX(sbti!K:K, MATCH(A584, sbti!F:F, 0)), "")
    ),
"")</f>
        <v/>
      </c>
      <c r="J584" t="str">
        <f>IF(_xlfn.XLOOKUP(A584, sbti!L:L,sbti!M:M, "")="T","T",
IF(_xlfn.XLOOKUP(A584, sbti!L:L, sbti!M:M, "")="C","C",""))</f>
        <v/>
      </c>
      <c r="K584" t="str">
        <f>IF(OR(J584="T", J584="C"),
    _xlfn.XLOOKUP(A584, sbti!L:L,sbti!N:N),
    ""
)</f>
        <v/>
      </c>
      <c r="L584" t="str">
        <f>IF(_xlfn.XLOOKUP(A584, sbti!L:L,sbti!O:O, "")="s","T",
IF(_xlfn.XLOOKUP(A584, sbti!L:L, sbti!O:O, "")="c","C",""))</f>
        <v/>
      </c>
      <c r="M584" t="str">
        <f>IF(L584="T",_xlfn.XLOOKUP(A584,sbti!L:L,sbti!P:P,""),
IF(L584="C",_xlfn.XLOOKUP(A584,sbti!L:L,sbti!Q:Q,""),
""))</f>
        <v/>
      </c>
      <c r="N584" t="str">
        <f>IF(_xlfn.XLOOKUP(A584, sbti!R:R,sbti!S:S, "")="T","T",
IF(_xlfn.XLOOKUP(A584, sbti!R:R, sbti!S:S, "")="C","C",""))</f>
        <v/>
      </c>
      <c r="O584" t="str">
        <f>IF(OR(N584="T", N584="C"),
    _xlfn.XLOOKUP(A584, sbti!R:R,sbti!T:T),
    ""
)</f>
        <v/>
      </c>
      <c r="P584" t="str">
        <f>IFERROR(
    IF(INDEX(sbti!U:U, MATCH(A584, sbti!R:R, 0))&lt;&gt;"", "T",
        IF(INDEX(sbti!V:V, MATCH(A584, sbti!R:R, 0))&lt;&gt;"", "C", "")
    ),
"")</f>
        <v/>
      </c>
      <c r="Q584" t="str">
        <f>IFERROR(
    IF(INDEX(sbti!U:U, MATCH(A584, sbti!R:R, 0))&lt;&gt;"",
       INDEX(sbti!U:U, MATCH(A584, sbti!R:R, 0)),
       IF(INDEX(sbti!V:V, MATCH(A584, sbti!R:R, 0))&lt;&gt;"",
          INDEX(sbti!V:V, MATCH(A584, sbti!R:R, 0)),
          "")
    ),
"")</f>
        <v/>
      </c>
      <c r="R584" t="str">
        <f>IF(_xlfn.XLOOKUP(A584, sbti!W:W,sbti!X:X, "")="T","T",
IF(_xlfn.XLOOKUP(A584, sbti!W:W, sbti!X:X, "")="C","C",""))</f>
        <v/>
      </c>
      <c r="S584" t="str">
        <f>IF(R584="T",_xlfn.XLOOKUP(A584,sbti!W:W,sbti!Y:Y,""),
IF(R584="C",_xlfn.XLOOKUP(A584,sbti!W:W,sbti!Z:Z,""),
""))</f>
        <v/>
      </c>
    </row>
    <row r="585" spans="1:19">
      <c r="A585" t="str">
        <v>Shandong Iron &amp; Steel Group</v>
      </c>
      <c r="B585" t="str">
        <f>IF(_xlfn.XLOOKUP(A585, sbti!A:A,sbti!B:B, "")="Targets Set","T",
IF(_xlfn.XLOOKUP(A585, sbti!A:A, sbti!B:B, "")="Committed","C",""))</f>
        <v/>
      </c>
      <c r="C585" t="str">
        <f>IF(OR(B585="T", B585="C"),
    _xlfn.XLOOKUP(A585, sbti!A:A, sbti!C:C, ""),
    ""
)</f>
        <v/>
      </c>
      <c r="D585" t="str">
        <f>IF(_xlfn.XLOOKUP(A585, sbti!A:A,sbti!D:D, "")="Targets Set","T",
IF(_xlfn.XLOOKUP(A585, sbti!A:A, sbti!D:D, "")="Committed","C",""))</f>
        <v/>
      </c>
      <c r="E585" t="str">
        <f>IF(OR(D585="T", D585="C"),
    _xlfn.XLOOKUP(A585, sbti!A:A, sbti!E:E, ""),
    ""
)</f>
        <v/>
      </c>
      <c r="F585" t="str">
        <f>IF(_xlfn.XLOOKUP(A585, sbti!F:F, sbti!G:G, "")="Targets Set","T",
IF(_xlfn.XLOOKUP(A585, sbti!F:F, sbti!G:G, "")="Committed","C",""))</f>
        <v/>
      </c>
      <c r="G585" t="str">
        <f>IF(OR('sbti evolution '!F585="T", 'sbti evolution '!F585="C"),
    _xlfn.XLOOKUP('sbti evolution '!A585, sbti!F:F, sbti!H:H, ""),
    ""
)</f>
        <v/>
      </c>
      <c r="H585" t="str">
        <f>IFERROR(
    IF(INDEX(sbti!J:J, MATCH(A585, sbti!F:F, 0))&lt;&gt;"", "T",
        IF(INDEX(sbti!K:K, MATCH(A585, sbti!F:F, 0))&lt;&gt;"", "C", "")
    ),
"")</f>
        <v/>
      </c>
      <c r="I585" t="str">
        <f>IFERROR(
    IF(INDEX(sbti!J:J, MATCH(A585, sbti!F:F, 0))&lt;&gt;"", INDEX(sbti!J:J, MATCH(A585, sbti!F:F, 0)),
        IF(INDEX(sbti!K:K, MATCH(A585, sbti!F:F, 0))&lt;&gt;"", INDEX(sbti!K:K, MATCH(A585, sbti!F:F, 0)), "")
    ),
"")</f>
        <v/>
      </c>
      <c r="J585" t="str">
        <f>IF(_xlfn.XLOOKUP(A585, sbti!L:L,sbti!M:M, "")="T","T",
IF(_xlfn.XLOOKUP(A585, sbti!L:L, sbti!M:M, "")="C","C",""))</f>
        <v/>
      </c>
      <c r="K585" t="str">
        <f>IF(OR(J585="T", J585="C"),
    _xlfn.XLOOKUP(A585, sbti!L:L,sbti!N:N),
    ""
)</f>
        <v/>
      </c>
      <c r="L585" t="str">
        <f>IF(_xlfn.XLOOKUP(A585, sbti!L:L,sbti!O:O, "")="s","T",
IF(_xlfn.XLOOKUP(A585, sbti!L:L, sbti!O:O, "")="c","C",""))</f>
        <v/>
      </c>
      <c r="M585" t="str">
        <f>IF(L585="T",_xlfn.XLOOKUP(A585,sbti!L:L,sbti!P:P,""),
IF(L585="C",_xlfn.XLOOKUP(A585,sbti!L:L,sbti!Q:Q,""),
""))</f>
        <v/>
      </c>
      <c r="N585" t="str">
        <f>IF(_xlfn.XLOOKUP(A585, sbti!R:R,sbti!S:S, "")="T","T",
IF(_xlfn.XLOOKUP(A585, sbti!R:R, sbti!S:S, "")="C","C",""))</f>
        <v/>
      </c>
      <c r="O585" t="str">
        <f>IF(OR(N585="T", N585="C"),
    _xlfn.XLOOKUP(A585, sbti!R:R,sbti!T:T),
    ""
)</f>
        <v/>
      </c>
      <c r="P585" t="str">
        <f>IFERROR(
    IF(INDEX(sbti!U:U, MATCH(A585, sbti!R:R, 0))&lt;&gt;"", "T",
        IF(INDEX(sbti!V:V, MATCH(A585, sbti!R:R, 0))&lt;&gt;"", "C", "")
    ),
"")</f>
        <v/>
      </c>
      <c r="Q585" t="str">
        <f>IFERROR(
    IF(INDEX(sbti!U:U, MATCH(A585, sbti!R:R, 0))&lt;&gt;"",
       INDEX(sbti!U:U, MATCH(A585, sbti!R:R, 0)),
       IF(INDEX(sbti!V:V, MATCH(A585, sbti!R:R, 0))&lt;&gt;"",
          INDEX(sbti!V:V, MATCH(A585, sbti!R:R, 0)),
          "")
    ),
"")</f>
        <v/>
      </c>
      <c r="R585" t="str">
        <f>IF(_xlfn.XLOOKUP(A585, sbti!W:W,sbti!X:X, "")="T","T",
IF(_xlfn.XLOOKUP(A585, sbti!W:W, sbti!X:X, "")="C","C",""))</f>
        <v/>
      </c>
      <c r="S585" t="str">
        <f>IF(R585="T",_xlfn.XLOOKUP(A585,sbti!W:W,sbti!Y:Y,""),
IF(R585="C",_xlfn.XLOOKUP(A585,sbti!W:W,sbti!Z:Z,""),
""))</f>
        <v/>
      </c>
    </row>
    <row r="586" spans="1:19">
      <c r="A586" t="str">
        <v>Cathay Financial Holding</v>
      </c>
      <c r="B586" t="str">
        <f>IF(_xlfn.XLOOKUP(A586, sbti!A:A,sbti!B:B, "")="Targets Set","T",
IF(_xlfn.XLOOKUP(A586, sbti!A:A, sbti!B:B, "")="Committed","C",""))</f>
        <v/>
      </c>
      <c r="C586" t="str">
        <f>IF(OR(B586="T", B586="C"),
    _xlfn.XLOOKUP(A586, sbti!A:A, sbti!C:C, ""),
    ""
)</f>
        <v/>
      </c>
      <c r="D586" t="str">
        <f>IF(_xlfn.XLOOKUP(A586, sbti!A:A,sbti!D:D, "")="Targets Set","T",
IF(_xlfn.XLOOKUP(A586, sbti!A:A, sbti!D:D, "")="Committed","C",""))</f>
        <v/>
      </c>
      <c r="E586" t="str">
        <f>IF(OR(D586="T", D586="C"),
    _xlfn.XLOOKUP(A586, sbti!A:A, sbti!E:E, ""),
    ""
)</f>
        <v/>
      </c>
      <c r="F586" t="str">
        <f>IF(_xlfn.XLOOKUP(A586, sbti!F:F, sbti!G:G, "")="Targets Set","T",
IF(_xlfn.XLOOKUP(A586, sbti!F:F, sbti!G:G, "")="Committed","C",""))</f>
        <v/>
      </c>
      <c r="G586" t="str">
        <f>IF(OR('sbti evolution '!F586="T", 'sbti evolution '!F586="C"),
    _xlfn.XLOOKUP('sbti evolution '!A586, sbti!F:F, sbti!H:H, ""),
    ""
)</f>
        <v/>
      </c>
      <c r="H586" t="str">
        <f>IFERROR(
    IF(INDEX(sbti!J:J, MATCH(A586, sbti!F:F, 0))&lt;&gt;"", "T",
        IF(INDEX(sbti!K:K, MATCH(A586, sbti!F:F, 0))&lt;&gt;"", "C", "")
    ),
"")</f>
        <v/>
      </c>
      <c r="I586" t="str">
        <f>IFERROR(
    IF(INDEX(sbti!J:J, MATCH(A586, sbti!F:F, 0))&lt;&gt;"", INDEX(sbti!J:J, MATCH(A586, sbti!F:F, 0)),
        IF(INDEX(sbti!K:K, MATCH(A586, sbti!F:F, 0))&lt;&gt;"", INDEX(sbti!K:K, MATCH(A586, sbti!F:F, 0)), "")
    ),
"")</f>
        <v/>
      </c>
      <c r="J586" t="str">
        <f>IF(_xlfn.XLOOKUP(A586, sbti!L:L,sbti!M:M, "")="T","T",
IF(_xlfn.XLOOKUP(A586, sbti!L:L, sbti!M:M, "")="C","C",""))</f>
        <v/>
      </c>
      <c r="K586" t="str">
        <f>IF(OR(J586="T", J586="C"),
    _xlfn.XLOOKUP(A586, sbti!L:L,sbti!N:N),
    ""
)</f>
        <v/>
      </c>
      <c r="L586" t="str">
        <f>IF(_xlfn.XLOOKUP(A586, sbti!L:L,sbti!O:O, "")="s","T",
IF(_xlfn.XLOOKUP(A586, sbti!L:L, sbti!O:O, "")="c","C",""))</f>
        <v/>
      </c>
      <c r="M586" t="str">
        <f>IF(L586="T",_xlfn.XLOOKUP(A586,sbti!L:L,sbti!P:P,""),
IF(L586="C",_xlfn.XLOOKUP(A586,sbti!L:L,sbti!Q:Q,""),
""))</f>
        <v/>
      </c>
      <c r="N586" t="str">
        <f>IF(_xlfn.XLOOKUP(A586, sbti!R:R,sbti!S:S, "")="T","T",
IF(_xlfn.XLOOKUP(A586, sbti!R:R, sbti!S:S, "")="C","C",""))</f>
        <v>C</v>
      </c>
      <c r="O586">
        <f>IF(OR(N586="T", N586="C"),
    _xlfn.XLOOKUP(A586, sbti!R:R,sbti!T:T),
    ""
)</f>
        <v>2030</v>
      </c>
      <c r="P586" t="str">
        <f>IFERROR(
    IF(INDEX(sbti!U:U, MATCH(A586, sbti!R:R, 0))&lt;&gt;"", "T",
        IF(INDEX(sbti!V:V, MATCH(A586, sbti!R:R, 0))&lt;&gt;"", "C", "")
    ),
"")</f>
        <v/>
      </c>
      <c r="Q586" t="str">
        <f>IFERROR(
    IF(INDEX(sbti!U:U, MATCH(A586, sbti!R:R, 0))&lt;&gt;"",
       INDEX(sbti!U:U, MATCH(A586, sbti!R:R, 0)),
       IF(INDEX(sbti!V:V, MATCH(A586, sbti!R:R, 0))&lt;&gt;"",
          INDEX(sbti!V:V, MATCH(A586, sbti!R:R, 0)),
          "")
    ),
"")</f>
        <v/>
      </c>
      <c r="R586" t="str">
        <f>IF(_xlfn.XLOOKUP(A586, sbti!W:W,sbti!X:X, "")="T","T",
IF(_xlfn.XLOOKUP(A586, sbti!W:W, sbti!X:X, "")="C","C",""))</f>
        <v/>
      </c>
      <c r="S586" t="str">
        <f>IF(R586="T",_xlfn.XLOOKUP(A586,sbti!W:W,sbti!Y:Y,""),
IF(R586="C",_xlfn.XLOOKUP(A586,sbti!W:W,sbti!Z:Z,""),
""))</f>
        <v/>
      </c>
    </row>
    <row r="587" spans="1:19">
      <c r="A587" t="str">
        <v>Exelon</v>
      </c>
      <c r="B587" t="str">
        <f>IF(_xlfn.XLOOKUP(A587, sbti!A:A,sbti!B:B, "")="Targets Set","T",
IF(_xlfn.XLOOKUP(A587, sbti!A:A, sbti!B:B, "")="Committed","C",""))</f>
        <v/>
      </c>
      <c r="C587" t="str">
        <f>IF(OR(B587="T", B587="C"),
    _xlfn.XLOOKUP(A587, sbti!A:A, sbti!C:C, ""),
    ""
)</f>
        <v/>
      </c>
      <c r="D587" t="str">
        <f>IF(_xlfn.XLOOKUP(A587, sbti!A:A,sbti!D:D, "")="Targets Set","T",
IF(_xlfn.XLOOKUP(A587, sbti!A:A, sbti!D:D, "")="Committed","C",""))</f>
        <v/>
      </c>
      <c r="E587" t="str">
        <f>IF(OR(D587="T", D587="C"),
    _xlfn.XLOOKUP(A587, sbti!A:A, sbti!E:E, ""),
    ""
)</f>
        <v/>
      </c>
      <c r="F587" t="str">
        <f>IF(_xlfn.XLOOKUP(A587, sbti!F:F, sbti!G:G, "")="Targets Set","T",
IF(_xlfn.XLOOKUP(A587, sbti!F:F, sbti!G:G, "")="Committed","C",""))</f>
        <v/>
      </c>
      <c r="G587" t="str">
        <f>IF(OR('sbti evolution '!F587="T", 'sbti evolution '!F587="C"),
    _xlfn.XLOOKUP('sbti evolution '!A587, sbti!F:F, sbti!H:H, ""),
    ""
)</f>
        <v/>
      </c>
      <c r="H587" t="str">
        <f>IFERROR(
    IF(INDEX(sbti!J:J, MATCH(A587, sbti!F:F, 0))&lt;&gt;"", "T",
        IF(INDEX(sbti!K:K, MATCH(A587, sbti!F:F, 0))&lt;&gt;"", "C", "")
    ),
"")</f>
        <v/>
      </c>
      <c r="I587" t="str">
        <f>IFERROR(
    IF(INDEX(sbti!J:J, MATCH(A587, sbti!F:F, 0))&lt;&gt;"", INDEX(sbti!J:J, MATCH(A587, sbti!F:F, 0)),
        IF(INDEX(sbti!K:K, MATCH(A587, sbti!F:F, 0))&lt;&gt;"", INDEX(sbti!K:K, MATCH(A587, sbti!F:F, 0)), "")
    ),
"")</f>
        <v/>
      </c>
      <c r="J587" t="str">
        <f>IF(_xlfn.XLOOKUP(A587, sbti!L:L,sbti!M:M, "")="T","T",
IF(_xlfn.XLOOKUP(A587, sbti!L:L, sbti!M:M, "")="C","C",""))</f>
        <v/>
      </c>
      <c r="K587" t="str">
        <f>IF(OR(J587="T", J587="C"),
    _xlfn.XLOOKUP(A587, sbti!L:L,sbti!N:N),
    ""
)</f>
        <v/>
      </c>
      <c r="L587" t="str">
        <f>IF(_xlfn.XLOOKUP(A587, sbti!L:L,sbti!O:O, "")="s","T",
IF(_xlfn.XLOOKUP(A587, sbti!L:L, sbti!O:O, "")="c","C",""))</f>
        <v/>
      </c>
      <c r="M587" t="str">
        <f>IF(L587="T",_xlfn.XLOOKUP(A587,sbti!L:L,sbti!P:P,""),
IF(L587="C",_xlfn.XLOOKUP(A587,sbti!L:L,sbti!Q:Q,""),
""))</f>
        <v/>
      </c>
      <c r="N587" t="str">
        <f>IF(_xlfn.XLOOKUP(A587, sbti!R:R,sbti!S:S, "")="T","T",
IF(_xlfn.XLOOKUP(A587, sbti!R:R, sbti!S:S, "")="C","C",""))</f>
        <v/>
      </c>
      <c r="O587" t="str">
        <f>IF(OR(N587="T", N587="C"),
    _xlfn.XLOOKUP(A587, sbti!R:R,sbti!T:T),
    ""
)</f>
        <v/>
      </c>
      <c r="P587" t="str">
        <f>IFERROR(
    IF(INDEX(sbti!U:U, MATCH(A587, sbti!R:R, 0))&lt;&gt;"", "T",
        IF(INDEX(sbti!V:V, MATCH(A587, sbti!R:R, 0))&lt;&gt;"", "C", "")
    ),
"")</f>
        <v/>
      </c>
      <c r="Q587" t="str">
        <f>IFERROR(
    IF(INDEX(sbti!U:U, MATCH(A587, sbti!R:R, 0))&lt;&gt;"",
       INDEX(sbti!U:U, MATCH(A587, sbti!R:R, 0)),
       IF(INDEX(sbti!V:V, MATCH(A587, sbti!R:R, 0))&lt;&gt;"",
          INDEX(sbti!V:V, MATCH(A587, sbti!R:R, 0)),
          "")
    ),
"")</f>
        <v/>
      </c>
      <c r="R587" t="str">
        <f>IF(_xlfn.XLOOKUP(A587, sbti!W:W,sbti!X:X, "")="T","T",
IF(_xlfn.XLOOKUP(A587, sbti!W:W, sbti!X:X, "")="C","C",""))</f>
        <v/>
      </c>
      <c r="S587" t="str">
        <f>IF(R587="T",_xlfn.XLOOKUP(A587,sbti!W:W,sbti!Y:Y,""),
IF(R587="C",_xlfn.XLOOKUP(A587,sbti!W:W,sbti!Z:Z,""),
""))</f>
        <v/>
      </c>
    </row>
    <row r="588" spans="1:19">
      <c r="A588" t="str">
        <v>Heraeus Holding</v>
      </c>
      <c r="B588" t="str">
        <f>IF(_xlfn.XLOOKUP(A588, sbti!A:A,sbti!B:B, "")="Targets Set","T",
IF(_xlfn.XLOOKUP(A588, sbti!A:A, sbti!B:B, "")="Committed","C",""))</f>
        <v/>
      </c>
      <c r="C588" t="str">
        <f>IF(OR(B588="T", B588="C"),
    _xlfn.XLOOKUP(A588, sbti!A:A, sbti!C:C, ""),
    ""
)</f>
        <v/>
      </c>
      <c r="D588" t="str">
        <f>IF(_xlfn.XLOOKUP(A588, sbti!A:A,sbti!D:D, "")="Targets Set","T",
IF(_xlfn.XLOOKUP(A588, sbti!A:A, sbti!D:D, "")="Committed","C",""))</f>
        <v/>
      </c>
      <c r="E588" t="str">
        <f>IF(OR(D588="T", D588="C"),
    _xlfn.XLOOKUP(A588, sbti!A:A, sbti!E:E, ""),
    ""
)</f>
        <v/>
      </c>
      <c r="F588" t="str">
        <f>IF(_xlfn.XLOOKUP(A588, sbti!F:F, sbti!G:G, "")="Targets Set","T",
IF(_xlfn.XLOOKUP(A588, sbti!F:F, sbti!G:G, "")="Committed","C",""))</f>
        <v/>
      </c>
      <c r="G588" t="str">
        <f>IF(OR('sbti evolution '!F588="T", 'sbti evolution '!F588="C"),
    _xlfn.XLOOKUP('sbti evolution '!A588, sbti!F:F, sbti!H:H, ""),
    ""
)</f>
        <v/>
      </c>
      <c r="H588" t="str">
        <f>IFERROR(
    IF(INDEX(sbti!J:J, MATCH(A588, sbti!F:F, 0))&lt;&gt;"", "T",
        IF(INDEX(sbti!K:K, MATCH(A588, sbti!F:F, 0))&lt;&gt;"", "C", "")
    ),
"")</f>
        <v/>
      </c>
      <c r="I588" t="str">
        <f>IFERROR(
    IF(INDEX(sbti!J:J, MATCH(A588, sbti!F:F, 0))&lt;&gt;"", INDEX(sbti!J:J, MATCH(A588, sbti!F:F, 0)),
        IF(INDEX(sbti!K:K, MATCH(A588, sbti!F:F, 0))&lt;&gt;"", INDEX(sbti!K:K, MATCH(A588, sbti!F:F, 0)), "")
    ),
"")</f>
        <v/>
      </c>
      <c r="J588" t="str">
        <f>IF(_xlfn.XLOOKUP(A588, sbti!L:L,sbti!M:M, "")="T","T",
IF(_xlfn.XLOOKUP(A588, sbti!L:L, sbti!M:M, "")="C","C",""))</f>
        <v/>
      </c>
      <c r="K588" t="str">
        <f>IF(OR(J588="T", J588="C"),
    _xlfn.XLOOKUP(A588, sbti!L:L,sbti!N:N),
    ""
)</f>
        <v/>
      </c>
      <c r="L588" t="str">
        <f>IF(_xlfn.XLOOKUP(A588, sbti!L:L,sbti!O:O, "")="s","T",
IF(_xlfn.XLOOKUP(A588, sbti!L:L, sbti!O:O, "")="c","C",""))</f>
        <v/>
      </c>
      <c r="M588" t="str">
        <f>IF(L588="T",_xlfn.XLOOKUP(A588,sbti!L:L,sbti!P:P,""),
IF(L588="C",_xlfn.XLOOKUP(A588,sbti!L:L,sbti!Q:Q,""),
""))</f>
        <v/>
      </c>
      <c r="N588" t="str">
        <f>IF(_xlfn.XLOOKUP(A588, sbti!R:R,sbti!S:S, "")="T","T",
IF(_xlfn.XLOOKUP(A588, sbti!R:R, sbti!S:S, "")="C","C",""))</f>
        <v/>
      </c>
      <c r="O588" t="str">
        <f>IF(OR(N588="T", N588="C"),
    _xlfn.XLOOKUP(A588, sbti!R:R,sbti!T:T),
    ""
)</f>
        <v/>
      </c>
      <c r="P588" t="str">
        <f>IFERROR(
    IF(INDEX(sbti!U:U, MATCH(A588, sbti!R:R, 0))&lt;&gt;"", "T",
        IF(INDEX(sbti!V:V, MATCH(A588, sbti!R:R, 0))&lt;&gt;"", "C", "")
    ),
"")</f>
        <v/>
      </c>
      <c r="Q588" t="str">
        <f>IFERROR(
    IF(INDEX(sbti!U:U, MATCH(A588, sbti!R:R, 0))&lt;&gt;"",
       INDEX(sbti!U:U, MATCH(A588, sbti!R:R, 0)),
       IF(INDEX(sbti!V:V, MATCH(A588, sbti!R:R, 0))&lt;&gt;"",
          INDEX(sbti!V:V, MATCH(A588, sbti!R:R, 0)),
          "")
    ),
"")</f>
        <v/>
      </c>
      <c r="R588" t="str">
        <f>IF(_xlfn.XLOOKUP(A588, sbti!W:W,sbti!X:X, "")="T","T",
IF(_xlfn.XLOOKUP(A588, sbti!W:W, sbti!X:X, "")="C","C",""))</f>
        <v/>
      </c>
      <c r="S588" t="str">
        <f>IF(R588="T",_xlfn.XLOOKUP(A588,sbti!W:W,sbti!Y:Y,""),
IF(R588="C",_xlfn.XLOOKUP(A588,sbti!W:W,sbti!Z:Z,""),
""))</f>
        <v/>
      </c>
    </row>
    <row r="589" spans="1:19">
      <c r="A589" t="str">
        <v>Phoenix Group Holdings</v>
      </c>
      <c r="B589" t="str">
        <f>IF(_xlfn.XLOOKUP(A589, sbti!A:A,sbti!B:B, "")="Targets Set","T",
IF(_xlfn.XLOOKUP(A589, sbti!A:A, sbti!B:B, "")="Committed","C",""))</f>
        <v/>
      </c>
      <c r="C589" t="str">
        <f>IF(OR(B589="T", B589="C"),
    _xlfn.XLOOKUP(A589, sbti!A:A, sbti!C:C, ""),
    ""
)</f>
        <v/>
      </c>
      <c r="D589" t="str">
        <f>IF(_xlfn.XLOOKUP(A589, sbti!A:A,sbti!D:D, "")="Targets Set","T",
IF(_xlfn.XLOOKUP(A589, sbti!A:A, sbti!D:D, "")="Committed","C",""))</f>
        <v/>
      </c>
      <c r="E589" t="str">
        <f>IF(OR(D589="T", D589="C"),
    _xlfn.XLOOKUP(A589, sbti!A:A, sbti!E:E, ""),
    ""
)</f>
        <v/>
      </c>
      <c r="F589" t="str">
        <f>IF(_xlfn.XLOOKUP(A589, sbti!F:F, sbti!G:G, "")="Targets Set","T",
IF(_xlfn.XLOOKUP(A589, sbti!F:F, sbti!G:G, "")="Committed","C",""))</f>
        <v/>
      </c>
      <c r="G589" t="str">
        <f>IF(OR('sbti evolution '!F589="T", 'sbti evolution '!F589="C"),
    _xlfn.XLOOKUP('sbti evolution '!A589, sbti!F:F, sbti!H:H, ""),
    ""
)</f>
        <v/>
      </c>
      <c r="H589" t="str">
        <f>IFERROR(
    IF(INDEX(sbti!J:J, MATCH(A589, sbti!F:F, 0))&lt;&gt;"", "T",
        IF(INDEX(sbti!K:K, MATCH(A589, sbti!F:F, 0))&lt;&gt;"", "C", "")
    ),
"")</f>
        <v/>
      </c>
      <c r="I589" t="str">
        <f>IFERROR(
    IF(INDEX(sbti!J:J, MATCH(A589, sbti!F:F, 0))&lt;&gt;"", INDEX(sbti!J:J, MATCH(A589, sbti!F:F, 0)),
        IF(INDEX(sbti!K:K, MATCH(A589, sbti!F:F, 0))&lt;&gt;"", INDEX(sbti!K:K, MATCH(A589, sbti!F:F, 0)), "")
    ),
"")</f>
        <v/>
      </c>
      <c r="J589" t="str">
        <f>IF(_xlfn.XLOOKUP(A589, sbti!L:L,sbti!M:M, "")="T","T",
IF(_xlfn.XLOOKUP(A589, sbti!L:L, sbti!M:M, "")="C","C",""))</f>
        <v/>
      </c>
      <c r="K589" t="str">
        <f>IF(OR(J589="T", J589="C"),
    _xlfn.XLOOKUP(A589, sbti!L:L,sbti!N:N),
    ""
)</f>
        <v/>
      </c>
      <c r="L589" t="str">
        <f>IF(_xlfn.XLOOKUP(A589, sbti!L:L,sbti!O:O, "")="s","T",
IF(_xlfn.XLOOKUP(A589, sbti!L:L, sbti!O:O, "")="c","C",""))</f>
        <v/>
      </c>
      <c r="M589" t="str">
        <f>IF(L589="T",_xlfn.XLOOKUP(A589,sbti!L:L,sbti!P:P,""),
IF(L589="C",_xlfn.XLOOKUP(A589,sbti!L:L,sbti!Q:Q,""),
""))</f>
        <v/>
      </c>
      <c r="N589" t="str">
        <f>IF(_xlfn.XLOOKUP(A589, sbti!R:R,sbti!S:S, "")="T","T",
IF(_xlfn.XLOOKUP(A589, sbti!R:R, sbti!S:S, "")="C","C",""))</f>
        <v>C</v>
      </c>
      <c r="O589">
        <f>IF(OR(N589="T", N589="C"),
    _xlfn.XLOOKUP(A589, sbti!R:R,sbti!T:T),
    ""
)</f>
        <v>2030</v>
      </c>
      <c r="P589" t="str">
        <f>IFERROR(
    IF(INDEX(sbti!U:U, MATCH(A589, sbti!R:R, 0))&lt;&gt;"", "T",
        IF(INDEX(sbti!V:V, MATCH(A589, sbti!R:R, 0))&lt;&gt;"", "C", "")
    ),
"")</f>
        <v/>
      </c>
      <c r="Q589" t="str">
        <f>IFERROR(
    IF(INDEX(sbti!U:U, MATCH(A589, sbti!R:R, 0))&lt;&gt;"",
       INDEX(sbti!U:U, MATCH(A589, sbti!R:R, 0)),
       IF(INDEX(sbti!V:V, MATCH(A589, sbti!R:R, 0))&lt;&gt;"",
          INDEX(sbti!V:V, MATCH(A589, sbti!R:R, 0)),
          "")
    ),
"")</f>
        <v/>
      </c>
      <c r="R589" t="str">
        <f>IF(_xlfn.XLOOKUP(A589, sbti!W:W,sbti!X:X, "")="T","T",
IF(_xlfn.XLOOKUP(A589, sbti!W:W, sbti!X:X, "")="C","C",""))</f>
        <v>C</v>
      </c>
      <c r="S589">
        <f>IF(R589="T",_xlfn.XLOOKUP(A589,sbti!W:W,sbti!Y:Y,""),
IF(R589="C",_xlfn.XLOOKUP(A589,sbti!W:W,sbti!Z:Z,""),
""))</f>
        <v>2020</v>
      </c>
    </row>
    <row r="590" spans="1:19">
      <c r="A590" t="str">
        <v>Tata Steel</v>
      </c>
      <c r="B590" t="str">
        <f>IF(_xlfn.XLOOKUP(A590, sbti!A:A,sbti!B:B, "")="Targets Set","T",
IF(_xlfn.XLOOKUP(A590, sbti!A:A, sbti!B:B, "")="Committed","C",""))</f>
        <v/>
      </c>
      <c r="C590" t="str">
        <f>IF(OR(B590="T", B590="C"),
    _xlfn.XLOOKUP(A590, sbti!A:A, sbti!C:C, ""),
    ""
)</f>
        <v/>
      </c>
      <c r="D590" t="str">
        <f>IF(_xlfn.XLOOKUP(A590, sbti!A:A,sbti!D:D, "")="Targets Set","T",
IF(_xlfn.XLOOKUP(A590, sbti!A:A, sbti!D:D, "")="Committed","C",""))</f>
        <v/>
      </c>
      <c r="E590" t="str">
        <f>IF(OR(D590="T", D590="C"),
    _xlfn.XLOOKUP(A590, sbti!A:A, sbti!E:E, ""),
    ""
)</f>
        <v/>
      </c>
      <c r="F590" t="str">
        <f>IF(_xlfn.XLOOKUP(A590, sbti!F:F, sbti!G:G, "")="Targets Set","T",
IF(_xlfn.XLOOKUP(A590, sbti!F:F, sbti!G:G, "")="Committed","C",""))</f>
        <v/>
      </c>
      <c r="G590" t="str">
        <f>IF(OR('sbti evolution '!F590="T", 'sbti evolution '!F590="C"),
    _xlfn.XLOOKUP('sbti evolution '!A590, sbti!F:F, sbti!H:H, ""),
    ""
)</f>
        <v/>
      </c>
      <c r="H590" t="str">
        <f>IFERROR(
    IF(INDEX(sbti!J:J, MATCH(A590, sbti!F:F, 0))&lt;&gt;"", "T",
        IF(INDEX(sbti!K:K, MATCH(A590, sbti!F:F, 0))&lt;&gt;"", "C", "")
    ),
"")</f>
        <v/>
      </c>
      <c r="I590" t="str">
        <f>IFERROR(
    IF(INDEX(sbti!J:J, MATCH(A590, sbti!F:F, 0))&lt;&gt;"", INDEX(sbti!J:J, MATCH(A590, sbti!F:F, 0)),
        IF(INDEX(sbti!K:K, MATCH(A590, sbti!F:F, 0))&lt;&gt;"", INDEX(sbti!K:K, MATCH(A590, sbti!F:F, 0)), "")
    ),
"")</f>
        <v/>
      </c>
      <c r="J590" t="str">
        <f>IF(_xlfn.XLOOKUP(A590, sbti!L:L,sbti!M:M, "")="T","T",
IF(_xlfn.XLOOKUP(A590, sbti!L:L, sbti!M:M, "")="C","C",""))</f>
        <v/>
      </c>
      <c r="K590" t="str">
        <f>IF(OR(J590="T", J590="C"),
    _xlfn.XLOOKUP(A590, sbti!L:L,sbti!N:N),
    ""
)</f>
        <v/>
      </c>
      <c r="L590" t="str">
        <f>IF(_xlfn.XLOOKUP(A590, sbti!L:L,sbti!O:O, "")="s","T",
IF(_xlfn.XLOOKUP(A590, sbti!L:L, sbti!O:O, "")="c","C",""))</f>
        <v/>
      </c>
      <c r="M590" t="str">
        <f>IF(L590="T",_xlfn.XLOOKUP(A590,sbti!L:L,sbti!P:P,""),
IF(L590="C",_xlfn.XLOOKUP(A590,sbti!L:L,sbti!Q:Q,""),
""))</f>
        <v/>
      </c>
      <c r="N590" t="str">
        <f>IF(_xlfn.XLOOKUP(A590, sbti!R:R,sbti!S:S, "")="T","T",
IF(_xlfn.XLOOKUP(A590, sbti!R:R, sbti!S:S, "")="C","C",""))</f>
        <v/>
      </c>
      <c r="O590" t="str">
        <f>IF(OR(N590="T", N590="C"),
    _xlfn.XLOOKUP(A590, sbti!R:R,sbti!T:T),
    ""
)</f>
        <v/>
      </c>
      <c r="P590" t="str">
        <f>IFERROR(
    IF(INDEX(sbti!U:U, MATCH(A590, sbti!R:R, 0))&lt;&gt;"", "T",
        IF(INDEX(sbti!V:V, MATCH(A590, sbti!R:R, 0))&lt;&gt;"", "C", "")
    ),
"")</f>
        <v/>
      </c>
      <c r="Q590" t="str">
        <f>IFERROR(
    IF(INDEX(sbti!U:U, MATCH(A590, sbti!R:R, 0))&lt;&gt;"",
       INDEX(sbti!U:U, MATCH(A590, sbti!R:R, 0)),
       IF(INDEX(sbti!V:V, MATCH(A590, sbti!R:R, 0))&lt;&gt;"",
          INDEX(sbti!V:V, MATCH(A590, sbti!R:R, 0)),
          "")
    ),
"")</f>
        <v/>
      </c>
      <c r="R590" t="str">
        <f>IF(_xlfn.XLOOKUP(A590, sbti!W:W,sbti!X:X, "")="T","T",
IF(_xlfn.XLOOKUP(A590, sbti!W:W, sbti!X:X, "")="C","C",""))</f>
        <v/>
      </c>
      <c r="S590" t="str">
        <f>IF(R590="T",_xlfn.XLOOKUP(A590,sbti!W:W,sbti!Y:Y,""),
IF(R590="C",_xlfn.XLOOKUP(A590,sbti!W:W,sbti!Z:Z,""),
""))</f>
        <v/>
      </c>
    </row>
    <row r="591" spans="1:19">
      <c r="A591" t="str">
        <v>Fubon Financial Holding</v>
      </c>
      <c r="B591" t="str">
        <f>IF(_xlfn.XLOOKUP(A591, sbti!A:A,sbti!B:B, "")="Targets Set","T",
IF(_xlfn.XLOOKUP(A591, sbti!A:A, sbti!B:B, "")="Committed","C",""))</f>
        <v/>
      </c>
      <c r="C591" t="str">
        <f>IF(OR(B591="T", B591="C"),
    _xlfn.XLOOKUP(A591, sbti!A:A, sbti!C:C, ""),
    ""
)</f>
        <v/>
      </c>
      <c r="D591" t="str">
        <f>IF(_xlfn.XLOOKUP(A591, sbti!A:A,sbti!D:D, "")="Targets Set","T",
IF(_xlfn.XLOOKUP(A591, sbti!A:A, sbti!D:D, "")="Committed","C",""))</f>
        <v/>
      </c>
      <c r="E591" t="str">
        <f>IF(OR(D591="T", D591="C"),
    _xlfn.XLOOKUP(A591, sbti!A:A, sbti!E:E, ""),
    ""
)</f>
        <v/>
      </c>
      <c r="F591" t="str">
        <f>IF(_xlfn.XLOOKUP(A591, sbti!F:F, sbti!G:G, "")="Targets Set","T",
IF(_xlfn.XLOOKUP(A591, sbti!F:F, sbti!G:G, "")="Committed","C",""))</f>
        <v/>
      </c>
      <c r="G591" t="str">
        <f>IF(OR('sbti evolution '!F591="T", 'sbti evolution '!F591="C"),
    _xlfn.XLOOKUP('sbti evolution '!A591, sbti!F:F, sbti!H:H, ""),
    ""
)</f>
        <v/>
      </c>
      <c r="H591" t="str">
        <f>IFERROR(
    IF(INDEX(sbti!J:J, MATCH(A591, sbti!F:F, 0))&lt;&gt;"", "T",
        IF(INDEX(sbti!K:K, MATCH(A591, sbti!F:F, 0))&lt;&gt;"", "C", "")
    ),
"")</f>
        <v/>
      </c>
      <c r="I591" t="str">
        <f>IFERROR(
    IF(INDEX(sbti!J:J, MATCH(A591, sbti!F:F, 0))&lt;&gt;"", INDEX(sbti!J:J, MATCH(A591, sbti!F:F, 0)),
        IF(INDEX(sbti!K:K, MATCH(A591, sbti!F:F, 0))&lt;&gt;"", INDEX(sbti!K:K, MATCH(A591, sbti!F:F, 0)), "")
    ),
"")</f>
        <v/>
      </c>
      <c r="J591" t="str">
        <f>IF(_xlfn.XLOOKUP(A591, sbti!L:L,sbti!M:M, "")="T","T",
IF(_xlfn.XLOOKUP(A591, sbti!L:L, sbti!M:M, "")="C","C",""))</f>
        <v/>
      </c>
      <c r="K591" t="str">
        <f>IF(OR(J591="T", J591="C"),
    _xlfn.XLOOKUP(A591, sbti!L:L,sbti!N:N),
    ""
)</f>
        <v/>
      </c>
      <c r="L591" t="str">
        <f>IF(_xlfn.XLOOKUP(A591, sbti!L:L,sbti!O:O, "")="s","T",
IF(_xlfn.XLOOKUP(A591, sbti!L:L, sbti!O:O, "")="c","C",""))</f>
        <v/>
      </c>
      <c r="M591" t="str">
        <f>IF(L591="T",_xlfn.XLOOKUP(A591,sbti!L:L,sbti!P:P,""),
IF(L591="C",_xlfn.XLOOKUP(A591,sbti!L:L,sbti!Q:Q,""),
""))</f>
        <v/>
      </c>
      <c r="N591" t="str">
        <f>IF(_xlfn.XLOOKUP(A591, sbti!R:R,sbti!S:S, "")="T","T",
IF(_xlfn.XLOOKUP(A591, sbti!R:R, sbti!S:S, "")="C","C",""))</f>
        <v>C</v>
      </c>
      <c r="O591">
        <f>IF(OR(N591="T", N591="C"),
    _xlfn.XLOOKUP(A591, sbti!R:R,sbti!T:T),
    ""
)</f>
        <v>2030</v>
      </c>
      <c r="P591" t="str">
        <f>IFERROR(
    IF(INDEX(sbti!U:U, MATCH(A591, sbti!R:R, 0))&lt;&gt;"", "T",
        IF(INDEX(sbti!V:V, MATCH(A591, sbti!R:R, 0))&lt;&gt;"", "C", "")
    ),
"")</f>
        <v/>
      </c>
      <c r="Q591" t="str">
        <f>IFERROR(
    IF(INDEX(sbti!U:U, MATCH(A591, sbti!R:R, 0))&lt;&gt;"",
       INDEX(sbti!U:U, MATCH(A591, sbti!R:R, 0)),
       IF(INDEX(sbti!V:V, MATCH(A591, sbti!R:R, 0))&lt;&gt;"",
          INDEX(sbti!V:V, MATCH(A591, sbti!R:R, 0)),
          "")
    ),
"")</f>
        <v/>
      </c>
      <c r="R591" t="str">
        <f>IF(_xlfn.XLOOKUP(A591, sbti!W:W,sbti!X:X, "")="T","T",
IF(_xlfn.XLOOKUP(A591, sbti!W:W, sbti!X:X, "")="C","C",""))</f>
        <v>C</v>
      </c>
      <c r="S591">
        <f>IF(R591="T",_xlfn.XLOOKUP(A591,sbti!W:W,sbti!Y:Y,""),
IF(R591="C",_xlfn.XLOOKUP(A591,sbti!W:W,sbti!Z:Z,""),
""))</f>
        <v>2016</v>
      </c>
    </row>
    <row r="592" spans="1:19">
      <c r="A592" t="str">
        <v>Canon</v>
      </c>
      <c r="B592" t="str">
        <f>IF(_xlfn.XLOOKUP(A592, sbti!A:A,sbti!B:B, "")="Targets Set","T",
IF(_xlfn.XLOOKUP(A592, sbti!A:A, sbti!B:B, "")="Committed","C",""))</f>
        <v/>
      </c>
      <c r="C592" t="str">
        <f>IF(OR(B592="T", B592="C"),
    _xlfn.XLOOKUP(A592, sbti!A:A, sbti!C:C, ""),
    ""
)</f>
        <v/>
      </c>
      <c r="D592" t="str">
        <f>IF(_xlfn.XLOOKUP(A592, sbti!A:A,sbti!D:D, "")="Targets Set","T",
IF(_xlfn.XLOOKUP(A592, sbti!A:A, sbti!D:D, "")="Committed","C",""))</f>
        <v/>
      </c>
      <c r="E592" t="str">
        <f>IF(OR(D592="T", D592="C"),
    _xlfn.XLOOKUP(A592, sbti!A:A, sbti!E:E, ""),
    ""
)</f>
        <v/>
      </c>
      <c r="F592" t="str">
        <f>IF(_xlfn.XLOOKUP(A592, sbti!F:F, sbti!G:G, "")="Targets Set","T",
IF(_xlfn.XLOOKUP(A592, sbti!F:F, sbti!G:G, "")="Committed","C",""))</f>
        <v/>
      </c>
      <c r="G592" t="str">
        <f>IF(OR('sbti evolution '!F592="T", 'sbti evolution '!F592="C"),
    _xlfn.XLOOKUP('sbti evolution '!A592, sbti!F:F, sbti!H:H, ""),
    ""
)</f>
        <v/>
      </c>
      <c r="H592" t="str">
        <f>IFERROR(
    IF(INDEX(sbti!J:J, MATCH(A592, sbti!F:F, 0))&lt;&gt;"", "T",
        IF(INDEX(sbti!K:K, MATCH(A592, sbti!F:F, 0))&lt;&gt;"", "C", "")
    ),
"")</f>
        <v/>
      </c>
      <c r="I592" t="str">
        <f>IFERROR(
    IF(INDEX(sbti!J:J, MATCH(A592, sbti!F:F, 0))&lt;&gt;"", INDEX(sbti!J:J, MATCH(A592, sbti!F:F, 0)),
        IF(INDEX(sbti!K:K, MATCH(A592, sbti!F:F, 0))&lt;&gt;"", INDEX(sbti!K:K, MATCH(A592, sbti!F:F, 0)), "")
    ),
"")</f>
        <v/>
      </c>
      <c r="J592" t="str">
        <f>IF(_xlfn.XLOOKUP(A592, sbti!L:L,sbti!M:M, "")="T","T",
IF(_xlfn.XLOOKUP(A592, sbti!L:L, sbti!M:M, "")="C","C",""))</f>
        <v/>
      </c>
      <c r="K592" t="str">
        <f>IF(OR(J592="T", J592="C"),
    _xlfn.XLOOKUP(A592, sbti!L:L,sbti!N:N),
    ""
)</f>
        <v/>
      </c>
      <c r="L592" t="str">
        <f>IF(_xlfn.XLOOKUP(A592, sbti!L:L,sbti!O:O, "")="s","T",
IF(_xlfn.XLOOKUP(A592, sbti!L:L, sbti!O:O, "")="c","C",""))</f>
        <v/>
      </c>
      <c r="M592" t="str">
        <f>IF(L592="T",_xlfn.XLOOKUP(A592,sbti!L:L,sbti!P:P,""),
IF(L592="C",_xlfn.XLOOKUP(A592,sbti!L:L,sbti!Q:Q,""),
""))</f>
        <v/>
      </c>
      <c r="N592" t="str">
        <f>IF(_xlfn.XLOOKUP(A592, sbti!R:R,sbti!S:S, "")="T","T",
IF(_xlfn.XLOOKUP(A592, sbti!R:R, sbti!S:S, "")="C","C",""))</f>
        <v/>
      </c>
      <c r="O592" t="str">
        <f>IF(OR(N592="T", N592="C"),
    _xlfn.XLOOKUP(A592, sbti!R:R,sbti!T:T),
    ""
)</f>
        <v/>
      </c>
      <c r="P592" t="str">
        <f>IFERROR(
    IF(INDEX(sbti!U:U, MATCH(A592, sbti!R:R, 0))&lt;&gt;"", "T",
        IF(INDEX(sbti!V:V, MATCH(A592, sbti!R:R, 0))&lt;&gt;"", "C", "")
    ),
"")</f>
        <v/>
      </c>
      <c r="Q592" t="str">
        <f>IFERROR(
    IF(INDEX(sbti!U:U, MATCH(A592, sbti!R:R, 0))&lt;&gt;"",
       INDEX(sbti!U:U, MATCH(A592, sbti!R:R, 0)),
       IF(INDEX(sbti!V:V, MATCH(A592, sbti!R:R, 0))&lt;&gt;"",
          INDEX(sbti!V:V, MATCH(A592, sbti!R:R, 0)),
          "")
    ),
"")</f>
        <v/>
      </c>
      <c r="R592" t="str">
        <f>IF(_xlfn.XLOOKUP(A592, sbti!W:W,sbti!X:X, "")="T","T",
IF(_xlfn.XLOOKUP(A592, sbti!W:W, sbti!X:X, "")="C","C",""))</f>
        <v/>
      </c>
      <c r="S592" t="str">
        <f>IF(R592="T",_xlfn.XLOOKUP(A592,sbti!W:W,sbti!Y:Y,""),
IF(R592="C",_xlfn.XLOOKUP(A592,sbti!W:W,sbti!Z:Z,""),
""))</f>
        <v/>
      </c>
    </row>
    <row r="593" spans="1:19">
      <c r="A593" t="str">
        <v>Fujitsu</v>
      </c>
      <c r="B593" t="str">
        <f>IF(_xlfn.XLOOKUP(A593, sbti!A:A,sbti!B:B, "")="Targets Set","T",
IF(_xlfn.XLOOKUP(A593, sbti!A:A, sbti!B:B, "")="Committed","C",""))</f>
        <v/>
      </c>
      <c r="C593" t="str">
        <f>IF(OR(B593="T", B593="C"),
    _xlfn.XLOOKUP(A593, sbti!A:A, sbti!C:C, ""),
    ""
)</f>
        <v/>
      </c>
      <c r="D593" t="str">
        <f>IF(_xlfn.XLOOKUP(A593, sbti!A:A,sbti!D:D, "")="Targets Set","T",
IF(_xlfn.XLOOKUP(A593, sbti!A:A, sbti!D:D, "")="Committed","C",""))</f>
        <v/>
      </c>
      <c r="E593" t="str">
        <f>IF(OR(D593="T", D593="C"),
    _xlfn.XLOOKUP(A593, sbti!A:A, sbti!E:E, ""),
    ""
)</f>
        <v/>
      </c>
      <c r="F593" t="str">
        <f>IF(_xlfn.XLOOKUP(A593, sbti!F:F, sbti!G:G, "")="Targets Set","T",
IF(_xlfn.XLOOKUP(A593, sbti!F:F, sbti!G:G, "")="Committed","C",""))</f>
        <v/>
      </c>
      <c r="G593" t="str">
        <f>IF(OR('sbti evolution '!F593="T", 'sbti evolution '!F593="C"),
    _xlfn.XLOOKUP('sbti evolution '!A593, sbti!F:F, sbti!H:H, ""),
    ""
)</f>
        <v/>
      </c>
      <c r="H593" t="str">
        <f>IFERROR(
    IF(INDEX(sbti!J:J, MATCH(A593, sbti!F:F, 0))&lt;&gt;"", "T",
        IF(INDEX(sbti!K:K, MATCH(A593, sbti!F:F, 0))&lt;&gt;"", "C", "")
    ),
"")</f>
        <v/>
      </c>
      <c r="I593" t="str">
        <f>IFERROR(
    IF(INDEX(sbti!J:J, MATCH(A593, sbti!F:F, 0))&lt;&gt;"", INDEX(sbti!J:J, MATCH(A593, sbti!F:F, 0)),
        IF(INDEX(sbti!K:K, MATCH(A593, sbti!F:F, 0))&lt;&gt;"", INDEX(sbti!K:K, MATCH(A593, sbti!F:F, 0)), "")
    ),
"")</f>
        <v/>
      </c>
      <c r="J593" t="str">
        <f>IF(_xlfn.XLOOKUP(A593, sbti!L:L,sbti!M:M, "")="T","T",
IF(_xlfn.XLOOKUP(A593, sbti!L:L, sbti!M:M, "")="C","C",""))</f>
        <v/>
      </c>
      <c r="K593" t="str">
        <f>IF(OR(J593="T", J593="C"),
    _xlfn.XLOOKUP(A593, sbti!L:L,sbti!N:N),
    ""
)</f>
        <v/>
      </c>
      <c r="L593" t="str">
        <f>IF(_xlfn.XLOOKUP(A593, sbti!L:L,sbti!O:O, "")="s","T",
IF(_xlfn.XLOOKUP(A593, sbti!L:L, sbti!O:O, "")="c","C",""))</f>
        <v/>
      </c>
      <c r="M593" t="str">
        <f>IF(L593="T",_xlfn.XLOOKUP(A593,sbti!L:L,sbti!P:P,""),
IF(L593="C",_xlfn.XLOOKUP(A593,sbti!L:L,sbti!Q:Q,""),
""))</f>
        <v/>
      </c>
      <c r="N593" t="str">
        <f>IF(_xlfn.XLOOKUP(A593, sbti!R:R,sbti!S:S, "")="T","T",
IF(_xlfn.XLOOKUP(A593, sbti!R:R, sbti!S:S, "")="C","C",""))</f>
        <v>T</v>
      </c>
      <c r="O593">
        <f>IF(OR(N593="T", N593="C"),
    _xlfn.XLOOKUP(A593, sbti!R:R,sbti!T:T),
    ""
)</f>
        <v>2030</v>
      </c>
      <c r="P593" t="str">
        <f>IFERROR(
    IF(INDEX(sbti!U:U, MATCH(A593, sbti!R:R, 0))&lt;&gt;"", "T",
        IF(INDEX(sbti!V:V, MATCH(A593, sbti!R:R, 0))&lt;&gt;"", "C", "")
    ),
"")</f>
        <v>C</v>
      </c>
      <c r="Q593">
        <f>IFERROR(
    IF(INDEX(sbti!U:U, MATCH(A593, sbti!R:R, 0))&lt;&gt;"",
       INDEX(sbti!U:U, MATCH(A593, sbti!R:R, 0)),
       IF(INDEX(sbti!V:V, MATCH(A593, sbti!R:R, 0))&lt;&gt;"",
          INDEX(sbti!V:V, MATCH(A593, sbti!R:R, 0)),
          "")
    ),
"")</f>
        <v>2030</v>
      </c>
      <c r="R593" t="str">
        <f>IF(_xlfn.XLOOKUP(A593, sbti!W:W,sbti!X:X, "")="T","T",
IF(_xlfn.XLOOKUP(A593, sbti!W:W, sbti!X:X, "")="C","C",""))</f>
        <v>T</v>
      </c>
      <c r="S593">
        <f>IF(R593="T",_xlfn.XLOOKUP(A593,sbti!W:W,sbti!Y:Y,""),
IF(R593="C",_xlfn.XLOOKUP(A593,sbti!W:W,sbti!Z:Z,""),
""))</f>
        <v>2030</v>
      </c>
    </row>
    <row r="594" spans="1:19">
      <c r="A594" t="str">
        <v>Yunnan Provincial Investment Holding Group</v>
      </c>
      <c r="B594" t="str">
        <f>IF(_xlfn.XLOOKUP(A594, sbti!A:A,sbti!B:B, "")="Targets Set","T",
IF(_xlfn.XLOOKUP(A594, sbti!A:A, sbti!B:B, "")="Committed","C",""))</f>
        <v/>
      </c>
      <c r="C594" t="str">
        <f>IF(OR(B594="T", B594="C"),
    _xlfn.XLOOKUP(A594, sbti!A:A, sbti!C:C, ""),
    ""
)</f>
        <v/>
      </c>
      <c r="D594" t="str">
        <f>IF(_xlfn.XLOOKUP(A594, sbti!A:A,sbti!D:D, "")="Targets Set","T",
IF(_xlfn.XLOOKUP(A594, sbti!A:A, sbti!D:D, "")="Committed","C",""))</f>
        <v/>
      </c>
      <c r="E594" t="str">
        <f>IF(OR(D594="T", D594="C"),
    _xlfn.XLOOKUP(A594, sbti!A:A, sbti!E:E, ""),
    ""
)</f>
        <v/>
      </c>
      <c r="F594" t="str">
        <f>IF(_xlfn.XLOOKUP(A594, sbti!F:F, sbti!G:G, "")="Targets Set","T",
IF(_xlfn.XLOOKUP(A594, sbti!F:F, sbti!G:G, "")="Committed","C",""))</f>
        <v/>
      </c>
      <c r="G594" t="str">
        <f>IF(OR('sbti evolution '!F594="T", 'sbti evolution '!F594="C"),
    _xlfn.XLOOKUP('sbti evolution '!A594, sbti!F:F, sbti!H:H, ""),
    ""
)</f>
        <v/>
      </c>
      <c r="H594" t="str">
        <f>IFERROR(
    IF(INDEX(sbti!J:J, MATCH(A594, sbti!F:F, 0))&lt;&gt;"", "T",
        IF(INDEX(sbti!K:K, MATCH(A594, sbti!F:F, 0))&lt;&gt;"", "C", "")
    ),
"")</f>
        <v/>
      </c>
      <c r="I594" t="str">
        <f>IFERROR(
    IF(INDEX(sbti!J:J, MATCH(A594, sbti!F:F, 0))&lt;&gt;"", INDEX(sbti!J:J, MATCH(A594, sbti!F:F, 0)),
        IF(INDEX(sbti!K:K, MATCH(A594, sbti!F:F, 0))&lt;&gt;"", INDEX(sbti!K:K, MATCH(A594, sbti!F:F, 0)), "")
    ),
"")</f>
        <v/>
      </c>
      <c r="J594" t="str">
        <f>IF(_xlfn.XLOOKUP(A594, sbti!L:L,sbti!M:M, "")="T","T",
IF(_xlfn.XLOOKUP(A594, sbti!L:L, sbti!M:M, "")="C","C",""))</f>
        <v/>
      </c>
      <c r="K594" t="str">
        <f>IF(OR(J594="T", J594="C"),
    _xlfn.XLOOKUP(A594, sbti!L:L,sbti!N:N),
    ""
)</f>
        <v/>
      </c>
      <c r="L594" t="str">
        <f>IF(_xlfn.XLOOKUP(A594, sbti!L:L,sbti!O:O, "")="s","T",
IF(_xlfn.XLOOKUP(A594, sbti!L:L, sbti!O:O, "")="c","C",""))</f>
        <v/>
      </c>
      <c r="M594" t="str">
        <f>IF(L594="T",_xlfn.XLOOKUP(A594,sbti!L:L,sbti!P:P,""),
IF(L594="C",_xlfn.XLOOKUP(A594,sbti!L:L,sbti!Q:Q,""),
""))</f>
        <v/>
      </c>
      <c r="N594" t="str">
        <f>IF(_xlfn.XLOOKUP(A594, sbti!R:R,sbti!S:S, "")="T","T",
IF(_xlfn.XLOOKUP(A594, sbti!R:R, sbti!S:S, "")="C","C",""))</f>
        <v/>
      </c>
      <c r="O594" t="str">
        <f>IF(OR(N594="T", N594="C"),
    _xlfn.XLOOKUP(A594, sbti!R:R,sbti!T:T),
    ""
)</f>
        <v/>
      </c>
      <c r="P594" t="str">
        <f>IFERROR(
    IF(INDEX(sbti!U:U, MATCH(A594, sbti!R:R, 0))&lt;&gt;"", "T",
        IF(INDEX(sbti!V:V, MATCH(A594, sbti!R:R, 0))&lt;&gt;"", "C", "")
    ),
"")</f>
        <v/>
      </c>
      <c r="Q594" t="str">
        <f>IFERROR(
    IF(INDEX(sbti!U:U, MATCH(A594, sbti!R:R, 0))&lt;&gt;"",
       INDEX(sbti!U:U, MATCH(A594, sbti!R:R, 0)),
       IF(INDEX(sbti!V:V, MATCH(A594, sbti!R:R, 0))&lt;&gt;"",
          INDEX(sbti!V:V, MATCH(A594, sbti!R:R, 0)),
          "")
    ),
"")</f>
        <v/>
      </c>
      <c r="R594" t="str">
        <f>IF(_xlfn.XLOOKUP(A594, sbti!W:W,sbti!X:X, "")="T","T",
IF(_xlfn.XLOOKUP(A594, sbti!W:W, sbti!X:X, "")="C","C",""))</f>
        <v/>
      </c>
      <c r="S594" t="str">
        <f>IF(R594="T",_xlfn.XLOOKUP(A594,sbti!W:W,sbti!Y:Y,""),
IF(R594="C",_xlfn.XLOOKUP(A594,sbti!W:W,sbti!Z:Z,""),
""))</f>
        <v/>
      </c>
    </row>
    <row r="595" spans="1:19">
      <c r="A595" t="str">
        <v>Takeda Pharmaceutical</v>
      </c>
      <c r="B595" t="str">
        <f>IF(_xlfn.XLOOKUP(A595, sbti!A:A,sbti!B:B, "")="Targets Set","T",
IF(_xlfn.XLOOKUP(A595, sbti!A:A, sbti!B:B, "")="Committed","C",""))</f>
        <v/>
      </c>
      <c r="C595" t="str">
        <f>IF(OR(B595="T", B595="C"),
    _xlfn.XLOOKUP(A595, sbti!A:A, sbti!C:C, ""),
    ""
)</f>
        <v/>
      </c>
      <c r="D595" t="str">
        <f>IF(_xlfn.XLOOKUP(A595, sbti!A:A,sbti!D:D, "")="Targets Set","T",
IF(_xlfn.XLOOKUP(A595, sbti!A:A, sbti!D:D, "")="Committed","C",""))</f>
        <v/>
      </c>
      <c r="E595" t="str">
        <f>IF(OR(D595="T", D595="C"),
    _xlfn.XLOOKUP(A595, sbti!A:A, sbti!E:E, ""),
    ""
)</f>
        <v/>
      </c>
      <c r="F595" t="str">
        <f>IF(_xlfn.XLOOKUP(A595, sbti!F:F, sbti!G:G, "")="Targets Set","T",
IF(_xlfn.XLOOKUP(A595, sbti!F:F, sbti!G:G, "")="Committed","C",""))</f>
        <v/>
      </c>
      <c r="G595" t="str">
        <f>IF(OR('sbti evolution '!F595="T", 'sbti evolution '!F595="C"),
    _xlfn.XLOOKUP('sbti evolution '!A595, sbti!F:F, sbti!H:H, ""),
    ""
)</f>
        <v/>
      </c>
      <c r="H595" t="str">
        <f>IFERROR(
    IF(INDEX(sbti!J:J, MATCH(A595, sbti!F:F, 0))&lt;&gt;"", "T",
        IF(INDEX(sbti!K:K, MATCH(A595, sbti!F:F, 0))&lt;&gt;"", "C", "")
    ),
"")</f>
        <v/>
      </c>
      <c r="I595" t="str">
        <f>IFERROR(
    IF(INDEX(sbti!J:J, MATCH(A595, sbti!F:F, 0))&lt;&gt;"", INDEX(sbti!J:J, MATCH(A595, sbti!F:F, 0)),
        IF(INDEX(sbti!K:K, MATCH(A595, sbti!F:F, 0))&lt;&gt;"", INDEX(sbti!K:K, MATCH(A595, sbti!F:F, 0)), "")
    ),
"")</f>
        <v/>
      </c>
      <c r="J595" t="str">
        <f>IF(_xlfn.XLOOKUP(A595, sbti!L:L,sbti!M:M, "")="T","T",
IF(_xlfn.XLOOKUP(A595, sbti!L:L, sbti!M:M, "")="C","C",""))</f>
        <v/>
      </c>
      <c r="K595" t="str">
        <f>IF(OR(J595="T", J595="C"),
    _xlfn.XLOOKUP(A595, sbti!L:L,sbti!N:N),
    ""
)</f>
        <v/>
      </c>
      <c r="L595" t="str">
        <f>IF(_xlfn.XLOOKUP(A595, sbti!L:L,sbti!O:O, "")="s","T",
IF(_xlfn.XLOOKUP(A595, sbti!L:L, sbti!O:O, "")="c","C",""))</f>
        <v/>
      </c>
      <c r="M595" t="str">
        <f>IF(L595="T",_xlfn.XLOOKUP(A595,sbti!L:L,sbti!P:P,""),
IF(L595="C",_xlfn.XLOOKUP(A595,sbti!L:L,sbti!Q:Q,""),
""))</f>
        <v/>
      </c>
      <c r="N595" t="str">
        <f>IF(_xlfn.XLOOKUP(A595, sbti!R:R,sbti!S:S, "")="T","T",
IF(_xlfn.XLOOKUP(A595, sbti!R:R, sbti!S:S, "")="C","C",""))</f>
        <v>T</v>
      </c>
      <c r="O595">
        <f>IF(OR(N595="T", N595="C"),
    _xlfn.XLOOKUP(A595, sbti!R:R,sbti!T:T),
    ""
)</f>
        <v>2024</v>
      </c>
      <c r="P595" t="str">
        <f>IFERROR(
    IF(INDEX(sbti!U:U, MATCH(A595, sbti!R:R, 0))&lt;&gt;"", "T",
        IF(INDEX(sbti!V:V, MATCH(A595, sbti!R:R, 0))&lt;&gt;"", "C", "")
    ),
"")</f>
        <v>C</v>
      </c>
      <c r="Q595">
        <f>IFERROR(
    IF(INDEX(sbti!U:U, MATCH(A595, sbti!R:R, 0))&lt;&gt;"",
       INDEX(sbti!U:U, MATCH(A595, sbti!R:R, 0)),
       IF(INDEX(sbti!V:V, MATCH(A595, sbti!R:R, 0))&lt;&gt;"",
          INDEX(sbti!V:V, MATCH(A595, sbti!R:R, 0)),
          "")
    ),
"")</f>
        <v>2040</v>
      </c>
      <c r="R595" t="str">
        <f>IF(_xlfn.XLOOKUP(A595, sbti!W:W,sbti!X:X, "")="T","T",
IF(_xlfn.XLOOKUP(A595, sbti!W:W, sbti!X:X, "")="C","C",""))</f>
        <v>T</v>
      </c>
      <c r="S595">
        <f>IF(R595="T",_xlfn.XLOOKUP(A595,sbti!W:W,sbti!Y:Y,""),
IF(R595="C",_xlfn.XLOOKUP(A595,sbti!W:W,sbti!Z:Z,""),
""))</f>
        <v>2025</v>
      </c>
    </row>
    <row r="596" spans="1:19">
      <c r="A596" t="str">
        <v>Weichai Power</v>
      </c>
      <c r="B596" t="str">
        <f>IF(_xlfn.XLOOKUP(A596, sbti!A:A,sbti!B:B, "")="Targets Set","T",
IF(_xlfn.XLOOKUP(A596, sbti!A:A, sbti!B:B, "")="Committed","C",""))</f>
        <v/>
      </c>
      <c r="C596" t="str">
        <f>IF(OR(B596="T", B596="C"),
    _xlfn.XLOOKUP(A596, sbti!A:A, sbti!C:C, ""),
    ""
)</f>
        <v/>
      </c>
      <c r="D596" t="str">
        <f>IF(_xlfn.XLOOKUP(A596, sbti!A:A,sbti!D:D, "")="Targets Set","T",
IF(_xlfn.XLOOKUP(A596, sbti!A:A, sbti!D:D, "")="Committed","C",""))</f>
        <v/>
      </c>
      <c r="E596" t="str">
        <f>IF(OR(D596="T", D596="C"),
    _xlfn.XLOOKUP(A596, sbti!A:A, sbti!E:E, ""),
    ""
)</f>
        <v/>
      </c>
      <c r="F596" t="str">
        <f>IF(_xlfn.XLOOKUP(A596, sbti!F:F, sbti!G:G, "")="Targets Set","T",
IF(_xlfn.XLOOKUP(A596, sbti!F:F, sbti!G:G, "")="Committed","C",""))</f>
        <v/>
      </c>
      <c r="G596" t="str">
        <f>IF(OR('sbti evolution '!F596="T", 'sbti evolution '!F596="C"),
    _xlfn.XLOOKUP('sbti evolution '!A596, sbti!F:F, sbti!H:H, ""),
    ""
)</f>
        <v/>
      </c>
      <c r="H596" t="str">
        <f>IFERROR(
    IF(INDEX(sbti!J:J, MATCH(A596, sbti!F:F, 0))&lt;&gt;"", "T",
        IF(INDEX(sbti!K:K, MATCH(A596, sbti!F:F, 0))&lt;&gt;"", "C", "")
    ),
"")</f>
        <v/>
      </c>
      <c r="I596" t="str">
        <f>IFERROR(
    IF(INDEX(sbti!J:J, MATCH(A596, sbti!F:F, 0))&lt;&gt;"", INDEX(sbti!J:J, MATCH(A596, sbti!F:F, 0)),
        IF(INDEX(sbti!K:K, MATCH(A596, sbti!F:F, 0))&lt;&gt;"", INDEX(sbti!K:K, MATCH(A596, sbti!F:F, 0)), "")
    ),
"")</f>
        <v/>
      </c>
      <c r="J596" t="str">
        <f>IF(_xlfn.XLOOKUP(A596, sbti!L:L,sbti!M:M, "")="T","T",
IF(_xlfn.XLOOKUP(A596, sbti!L:L, sbti!M:M, "")="C","C",""))</f>
        <v/>
      </c>
      <c r="K596" t="str">
        <f>IF(OR(J596="T", J596="C"),
    _xlfn.XLOOKUP(A596, sbti!L:L,sbti!N:N),
    ""
)</f>
        <v/>
      </c>
      <c r="L596" t="str">
        <f>IF(_xlfn.XLOOKUP(A596, sbti!L:L,sbti!O:O, "")="s","T",
IF(_xlfn.XLOOKUP(A596, sbti!L:L, sbti!O:O, "")="c","C",""))</f>
        <v/>
      </c>
      <c r="M596" t="str">
        <f>IF(L596="T",_xlfn.XLOOKUP(A596,sbti!L:L,sbti!P:P,""),
IF(L596="C",_xlfn.XLOOKUP(A596,sbti!L:L,sbti!Q:Q,""),
""))</f>
        <v/>
      </c>
      <c r="N596" t="str">
        <f>IF(_xlfn.XLOOKUP(A596, sbti!R:R,sbti!S:S, "")="T","T",
IF(_xlfn.XLOOKUP(A596, sbti!R:R, sbti!S:S, "")="C","C",""))</f>
        <v/>
      </c>
      <c r="O596" t="str">
        <f>IF(OR(N596="T", N596="C"),
    _xlfn.XLOOKUP(A596, sbti!R:R,sbti!T:T),
    ""
)</f>
        <v/>
      </c>
      <c r="P596" t="str">
        <f>IFERROR(
    IF(INDEX(sbti!U:U, MATCH(A596, sbti!R:R, 0))&lt;&gt;"", "T",
        IF(INDEX(sbti!V:V, MATCH(A596, sbti!R:R, 0))&lt;&gt;"", "C", "")
    ),
"")</f>
        <v/>
      </c>
      <c r="Q596" t="str">
        <f>IFERROR(
    IF(INDEX(sbti!U:U, MATCH(A596, sbti!R:R, 0))&lt;&gt;"",
       INDEX(sbti!U:U, MATCH(A596, sbti!R:R, 0)),
       IF(INDEX(sbti!V:V, MATCH(A596, sbti!R:R, 0))&lt;&gt;"",
          INDEX(sbti!V:V, MATCH(A596, sbti!R:R, 0)),
          "")
    ),
"")</f>
        <v/>
      </c>
      <c r="R596" t="str">
        <f>IF(_xlfn.XLOOKUP(A596, sbti!W:W,sbti!X:X, "")="T","T",
IF(_xlfn.XLOOKUP(A596, sbti!W:W, sbti!X:X, "")="C","C",""))</f>
        <v/>
      </c>
      <c r="S596" t="str">
        <f>IF(R596="T",_xlfn.XLOOKUP(A596,sbti!W:W,sbti!Y:Y,""),
IF(R596="C",_xlfn.XLOOKUP(A596,sbti!W:W,sbti!Z:Z,""),
""))</f>
        <v/>
      </c>
    </row>
    <row r="597" spans="1:19">
      <c r="A597" t="str">
        <v>Investor</v>
      </c>
      <c r="B597" t="str">
        <f>IF(_xlfn.XLOOKUP(A597, sbti!A:A,sbti!B:B, "")="Targets Set","T",
IF(_xlfn.XLOOKUP(A597, sbti!A:A, sbti!B:B, "")="Committed","C",""))</f>
        <v/>
      </c>
      <c r="C597" t="str">
        <f>IF(OR(B597="T", B597="C"),
    _xlfn.XLOOKUP(A597, sbti!A:A, sbti!C:C, ""),
    ""
)</f>
        <v/>
      </c>
      <c r="D597" t="str">
        <f>IF(_xlfn.XLOOKUP(A597, sbti!A:A,sbti!D:D, "")="Targets Set","T",
IF(_xlfn.XLOOKUP(A597, sbti!A:A, sbti!D:D, "")="Committed","C",""))</f>
        <v/>
      </c>
      <c r="E597" t="str">
        <f>IF(OR(D597="T", D597="C"),
    _xlfn.XLOOKUP(A597, sbti!A:A, sbti!E:E, ""),
    ""
)</f>
        <v/>
      </c>
      <c r="F597" t="str">
        <f>IF(_xlfn.XLOOKUP(A597, sbti!F:F, sbti!G:G, "")="Targets Set","T",
IF(_xlfn.XLOOKUP(A597, sbti!F:F, sbti!G:G, "")="Committed","C",""))</f>
        <v/>
      </c>
      <c r="G597" t="str">
        <f>IF(OR('sbti evolution '!F597="T", 'sbti evolution '!F597="C"),
    _xlfn.XLOOKUP('sbti evolution '!A597, sbti!F:F, sbti!H:H, ""),
    ""
)</f>
        <v/>
      </c>
      <c r="H597" t="str">
        <f>IFERROR(
    IF(INDEX(sbti!J:J, MATCH(A597, sbti!F:F, 0))&lt;&gt;"", "T",
        IF(INDEX(sbti!K:K, MATCH(A597, sbti!F:F, 0))&lt;&gt;"", "C", "")
    ),
"")</f>
        <v/>
      </c>
      <c r="I597" t="str">
        <f>IFERROR(
    IF(INDEX(sbti!J:J, MATCH(A597, sbti!F:F, 0))&lt;&gt;"", INDEX(sbti!J:J, MATCH(A597, sbti!F:F, 0)),
        IF(INDEX(sbti!K:K, MATCH(A597, sbti!F:F, 0))&lt;&gt;"", INDEX(sbti!K:K, MATCH(A597, sbti!F:F, 0)), "")
    ),
"")</f>
        <v/>
      </c>
      <c r="J597" t="str">
        <f>IF(_xlfn.XLOOKUP(A597, sbti!L:L,sbti!M:M, "")="T","T",
IF(_xlfn.XLOOKUP(A597, sbti!L:L, sbti!M:M, "")="C","C",""))</f>
        <v/>
      </c>
      <c r="K597" t="str">
        <f>IF(OR(J597="T", J597="C"),
    _xlfn.XLOOKUP(A597, sbti!L:L,sbti!N:N),
    ""
)</f>
        <v/>
      </c>
      <c r="L597" t="str">
        <f>IF(_xlfn.XLOOKUP(A597, sbti!L:L,sbti!O:O, "")="s","T",
IF(_xlfn.XLOOKUP(A597, sbti!L:L, sbti!O:O, "")="c","C",""))</f>
        <v/>
      </c>
      <c r="M597" t="str">
        <f>IF(L597="T",_xlfn.XLOOKUP(A597,sbti!L:L,sbti!P:P,""),
IF(L597="C",_xlfn.XLOOKUP(A597,sbti!L:L,sbti!Q:Q,""),
""))</f>
        <v/>
      </c>
      <c r="N597" t="str">
        <f>IF(_xlfn.XLOOKUP(A597, sbti!R:R,sbti!S:S, "")="T","T",
IF(_xlfn.XLOOKUP(A597, sbti!R:R, sbti!S:S, "")="C","C",""))</f>
        <v/>
      </c>
      <c r="O597" t="str">
        <f>IF(OR(N597="T", N597="C"),
    _xlfn.XLOOKUP(A597, sbti!R:R,sbti!T:T),
    ""
)</f>
        <v/>
      </c>
      <c r="P597" t="str">
        <f>IFERROR(
    IF(INDEX(sbti!U:U, MATCH(A597, sbti!R:R, 0))&lt;&gt;"", "T",
        IF(INDEX(sbti!V:V, MATCH(A597, sbti!R:R, 0))&lt;&gt;"", "C", "")
    ),
"")</f>
        <v>C</v>
      </c>
      <c r="Q597">
        <f>IFERROR(
    IF(INDEX(sbti!U:U, MATCH(A597, sbti!R:R, 0))&lt;&gt;"",
       INDEX(sbti!U:U, MATCH(A597, sbti!R:R, 0)),
       IF(INDEX(sbti!V:V, MATCH(A597, sbti!R:R, 0))&lt;&gt;"",
          INDEX(sbti!V:V, MATCH(A597, sbti!R:R, 0)),
          "")
    ),
"")</f>
        <v>2030</v>
      </c>
      <c r="R597" t="str">
        <f>IF(_xlfn.XLOOKUP(A597, sbti!W:W,sbti!X:X, "")="T","T",
IF(_xlfn.XLOOKUP(A597, sbti!W:W, sbti!X:X, "")="C","C",""))</f>
        <v/>
      </c>
      <c r="S597" t="str">
        <f>IF(R597="T",_xlfn.XLOOKUP(A597,sbti!W:W,sbti!Y:Y,""),
IF(R597="C",_xlfn.XLOOKUP(A597,sbti!W:W,sbti!Z:Z,""),
""))</f>
        <v/>
      </c>
    </row>
    <row r="598" spans="1:19">
      <c r="A598" t="str">
        <v>Sumitomo Electric Industries</v>
      </c>
      <c r="B598" t="str">
        <f>IF(_xlfn.XLOOKUP(A598, sbti!A:A,sbti!B:B, "")="Targets Set","T",
IF(_xlfn.XLOOKUP(A598, sbti!A:A, sbti!B:B, "")="Committed","C",""))</f>
        <v/>
      </c>
      <c r="C598" t="str">
        <f>IF(OR(B598="T", B598="C"),
    _xlfn.XLOOKUP(A598, sbti!A:A, sbti!C:C, ""),
    ""
)</f>
        <v/>
      </c>
      <c r="D598" t="str">
        <f>IF(_xlfn.XLOOKUP(A598, sbti!A:A,sbti!D:D, "")="Targets Set","T",
IF(_xlfn.XLOOKUP(A598, sbti!A:A, sbti!D:D, "")="Committed","C",""))</f>
        <v/>
      </c>
      <c r="E598" t="str">
        <f>IF(OR(D598="T", D598="C"),
    _xlfn.XLOOKUP(A598, sbti!A:A, sbti!E:E, ""),
    ""
)</f>
        <v/>
      </c>
      <c r="F598" t="str">
        <f>IF(_xlfn.XLOOKUP(A598, sbti!F:F, sbti!G:G, "")="Targets Set","T",
IF(_xlfn.XLOOKUP(A598, sbti!F:F, sbti!G:G, "")="Committed","C",""))</f>
        <v/>
      </c>
      <c r="G598" t="str">
        <f>IF(OR('sbti evolution '!F598="T", 'sbti evolution '!F598="C"),
    _xlfn.XLOOKUP('sbti evolution '!A598, sbti!F:F, sbti!H:H, ""),
    ""
)</f>
        <v/>
      </c>
      <c r="H598" t="str">
        <f>IFERROR(
    IF(INDEX(sbti!J:J, MATCH(A598, sbti!F:F, 0))&lt;&gt;"", "T",
        IF(INDEX(sbti!K:K, MATCH(A598, sbti!F:F, 0))&lt;&gt;"", "C", "")
    ),
"")</f>
        <v/>
      </c>
      <c r="I598" t="str">
        <f>IFERROR(
    IF(INDEX(sbti!J:J, MATCH(A598, sbti!F:F, 0))&lt;&gt;"", INDEX(sbti!J:J, MATCH(A598, sbti!F:F, 0)),
        IF(INDEX(sbti!K:K, MATCH(A598, sbti!F:F, 0))&lt;&gt;"", INDEX(sbti!K:K, MATCH(A598, sbti!F:F, 0)), "")
    ),
"")</f>
        <v/>
      </c>
      <c r="J598" t="str">
        <f>IF(_xlfn.XLOOKUP(A598, sbti!L:L,sbti!M:M, "")="T","T",
IF(_xlfn.XLOOKUP(A598, sbti!L:L, sbti!M:M, "")="C","C",""))</f>
        <v/>
      </c>
      <c r="K598" t="str">
        <f>IF(OR(J598="T", J598="C"),
    _xlfn.XLOOKUP(A598, sbti!L:L,sbti!N:N),
    ""
)</f>
        <v/>
      </c>
      <c r="L598" t="str">
        <f>IF(_xlfn.XLOOKUP(A598, sbti!L:L,sbti!O:O, "")="s","T",
IF(_xlfn.XLOOKUP(A598, sbti!L:L, sbti!O:O, "")="c","C",""))</f>
        <v/>
      </c>
      <c r="M598" t="str">
        <f>IF(L598="T",_xlfn.XLOOKUP(A598,sbti!L:L,sbti!P:P,""),
IF(L598="C",_xlfn.XLOOKUP(A598,sbti!L:L,sbti!Q:Q,""),
""))</f>
        <v/>
      </c>
      <c r="N598" t="str">
        <f>IF(_xlfn.XLOOKUP(A598, sbti!R:R,sbti!S:S, "")="T","T",
IF(_xlfn.XLOOKUP(A598, sbti!R:R, sbti!S:S, "")="C","C",""))</f>
        <v>T</v>
      </c>
      <c r="O598">
        <f>IF(OR(N598="T", N598="C"),
    _xlfn.XLOOKUP(A598, sbti!R:R,sbti!T:T),
    ""
)</f>
        <v>2031</v>
      </c>
      <c r="P598" t="str">
        <f>IFERROR(
    IF(INDEX(sbti!U:U, MATCH(A598, sbti!R:R, 0))&lt;&gt;"", "T",
        IF(INDEX(sbti!V:V, MATCH(A598, sbti!R:R, 0))&lt;&gt;"", "C", "")
    ),
"")</f>
        <v>C</v>
      </c>
      <c r="Q598">
        <f>IFERROR(
    IF(INDEX(sbti!U:U, MATCH(A598, sbti!R:R, 0))&lt;&gt;"",
       INDEX(sbti!U:U, MATCH(A598, sbti!R:R, 0)),
       IF(INDEX(sbti!V:V, MATCH(A598, sbti!R:R, 0))&lt;&gt;"",
          INDEX(sbti!V:V, MATCH(A598, sbti!R:R, 0)),
          "")
    ),
"")</f>
        <v>2030</v>
      </c>
      <c r="R598" t="str">
        <f>IF(_xlfn.XLOOKUP(A598, sbti!W:W,sbti!X:X, "")="T","T",
IF(_xlfn.XLOOKUP(A598, sbti!W:W, sbti!X:X, "")="C","C",""))</f>
        <v>T</v>
      </c>
      <c r="S598">
        <f>IF(R598="T",_xlfn.XLOOKUP(A598,sbti!W:W,sbti!Y:Y,""),
IF(R598="C",_xlfn.XLOOKUP(A598,sbti!W:W,sbti!Z:Z,""),
""))</f>
        <v>2030</v>
      </c>
    </row>
    <row r="599" spans="1:19">
      <c r="A599" t="str">
        <v>Toshiba</v>
      </c>
      <c r="B599" t="str">
        <f>IF(_xlfn.XLOOKUP(A599, sbti!A:A,sbti!B:B, "")="Targets Set","T",
IF(_xlfn.XLOOKUP(A599, sbti!A:A, sbti!B:B, "")="Committed","C",""))</f>
        <v/>
      </c>
      <c r="C599" t="str">
        <f>IF(OR(B599="T", B599="C"),
    _xlfn.XLOOKUP(A599, sbti!A:A, sbti!C:C, ""),
    ""
)</f>
        <v/>
      </c>
      <c r="D599" t="str">
        <f>IF(_xlfn.XLOOKUP(A599, sbti!A:A,sbti!D:D, "")="Targets Set","T",
IF(_xlfn.XLOOKUP(A599, sbti!A:A, sbti!D:D, "")="Committed","C",""))</f>
        <v/>
      </c>
      <c r="E599" t="str">
        <f>IF(OR(D599="T", D599="C"),
    _xlfn.XLOOKUP(A599, sbti!A:A, sbti!E:E, ""),
    ""
)</f>
        <v/>
      </c>
      <c r="F599" t="str">
        <f>IF(_xlfn.XLOOKUP(A599, sbti!F:F, sbti!G:G, "")="Targets Set","T",
IF(_xlfn.XLOOKUP(A599, sbti!F:F, sbti!G:G, "")="Committed","C",""))</f>
        <v/>
      </c>
      <c r="G599" t="str">
        <f>IF(OR('sbti evolution '!F599="T", 'sbti evolution '!F599="C"),
    _xlfn.XLOOKUP('sbti evolution '!A599, sbti!F:F, sbti!H:H, ""),
    ""
)</f>
        <v/>
      </c>
      <c r="H599" t="str">
        <f>IFERROR(
    IF(INDEX(sbti!J:J, MATCH(A599, sbti!F:F, 0))&lt;&gt;"", "T",
        IF(INDEX(sbti!K:K, MATCH(A599, sbti!F:F, 0))&lt;&gt;"", "C", "")
    ),
"")</f>
        <v/>
      </c>
      <c r="I599" t="str">
        <f>IFERROR(
    IF(INDEX(sbti!J:J, MATCH(A599, sbti!F:F, 0))&lt;&gt;"", INDEX(sbti!J:J, MATCH(A599, sbti!F:F, 0)),
        IF(INDEX(sbti!K:K, MATCH(A599, sbti!F:F, 0))&lt;&gt;"", INDEX(sbti!K:K, MATCH(A599, sbti!F:F, 0)), "")
    ),
"")</f>
        <v/>
      </c>
      <c r="J599" t="str">
        <f>IF(_xlfn.XLOOKUP(A599, sbti!L:L,sbti!M:M, "")="T","T",
IF(_xlfn.XLOOKUP(A599, sbti!L:L, sbti!M:M, "")="C","C",""))</f>
        <v/>
      </c>
      <c r="K599" t="str">
        <f>IF(OR(J599="T", J599="C"),
    _xlfn.XLOOKUP(A599, sbti!L:L,sbti!N:N),
    ""
)</f>
        <v/>
      </c>
      <c r="L599" t="str">
        <f>IF(_xlfn.XLOOKUP(A599, sbti!L:L,sbti!O:O, "")="s","T",
IF(_xlfn.XLOOKUP(A599, sbti!L:L, sbti!O:O, "")="c","C",""))</f>
        <v/>
      </c>
      <c r="M599" t="str">
        <f>IF(L599="T",_xlfn.XLOOKUP(A599,sbti!L:L,sbti!P:P,""),
IF(L599="C",_xlfn.XLOOKUP(A599,sbti!L:L,sbti!Q:Q,""),
""))</f>
        <v/>
      </c>
      <c r="N599" t="str">
        <f>IF(_xlfn.XLOOKUP(A599, sbti!R:R,sbti!S:S, "")="T","T",
IF(_xlfn.XLOOKUP(A599, sbti!R:R, sbti!S:S, "")="C","C",""))</f>
        <v>T</v>
      </c>
      <c r="O599">
        <f>IF(OR(N599="T", N599="C"),
    _xlfn.XLOOKUP(A599, sbti!R:R,sbti!T:T),
    ""
)</f>
        <v>2030</v>
      </c>
      <c r="P599" t="str">
        <f>IFERROR(
    IF(INDEX(sbti!U:U, MATCH(A599, sbti!R:R, 0))&lt;&gt;"", "T",
        IF(INDEX(sbti!V:V, MATCH(A599, sbti!R:R, 0))&lt;&gt;"", "C", "")
    ),
"")</f>
        <v>C</v>
      </c>
      <c r="Q599">
        <f>IFERROR(
    IF(INDEX(sbti!U:U, MATCH(A599, sbti!R:R, 0))&lt;&gt;"",
       INDEX(sbti!U:U, MATCH(A599, sbti!R:R, 0)),
       IF(INDEX(sbti!V:V, MATCH(A599, sbti!R:R, 0))&lt;&gt;"",
          INDEX(sbti!V:V, MATCH(A599, sbti!R:R, 0)),
          "")
    ),
"")</f>
        <v>2030</v>
      </c>
      <c r="R599" t="str">
        <f>IF(_xlfn.XLOOKUP(A599, sbti!W:W,sbti!X:X, "")="T","T",
IF(_xlfn.XLOOKUP(A599, sbti!W:W, sbti!X:X, "")="C","C",""))</f>
        <v>T</v>
      </c>
      <c r="S599">
        <f>IF(R599="T",_xlfn.XLOOKUP(A599,sbti!W:W,sbti!Y:Y,""),
IF(R599="C",_xlfn.XLOOKUP(A599,sbti!W:W,sbti!Z:Z,""),
""))</f>
        <v>2030</v>
      </c>
    </row>
    <row r="600" spans="1:19">
      <c r="A600" t="str">
        <v>Gree Electric Appliances</v>
      </c>
      <c r="B600" t="str">
        <f>IF(_xlfn.XLOOKUP(A600, sbti!A:A,sbti!B:B, "")="Targets Set","T",
IF(_xlfn.XLOOKUP(A600, sbti!A:A, sbti!B:B, "")="Committed","C",""))</f>
        <v/>
      </c>
      <c r="C600" t="str">
        <f>IF(OR(B600="T", B600="C"),
    _xlfn.XLOOKUP(A600, sbti!A:A, sbti!C:C, ""),
    ""
)</f>
        <v/>
      </c>
      <c r="D600" t="str">
        <f>IF(_xlfn.XLOOKUP(A600, sbti!A:A,sbti!D:D, "")="Targets Set","T",
IF(_xlfn.XLOOKUP(A600, sbti!A:A, sbti!D:D, "")="Committed","C",""))</f>
        <v/>
      </c>
      <c r="E600" t="str">
        <f>IF(OR(D600="T", D600="C"),
    _xlfn.XLOOKUP(A600, sbti!A:A, sbti!E:E, ""),
    ""
)</f>
        <v/>
      </c>
      <c r="F600" t="str">
        <f>IF(_xlfn.XLOOKUP(A600, sbti!F:F, sbti!G:G, "")="Targets Set","T",
IF(_xlfn.XLOOKUP(A600, sbti!F:F, sbti!G:G, "")="Committed","C",""))</f>
        <v/>
      </c>
      <c r="G600" t="str">
        <f>IF(OR('sbti evolution '!F600="T", 'sbti evolution '!F600="C"),
    _xlfn.XLOOKUP('sbti evolution '!A600, sbti!F:F, sbti!H:H, ""),
    ""
)</f>
        <v/>
      </c>
      <c r="H600" t="str">
        <f>IFERROR(
    IF(INDEX(sbti!J:J, MATCH(A600, sbti!F:F, 0))&lt;&gt;"", "T",
        IF(INDEX(sbti!K:K, MATCH(A600, sbti!F:F, 0))&lt;&gt;"", "C", "")
    ),
"")</f>
        <v/>
      </c>
      <c r="I600" t="str">
        <f>IFERROR(
    IF(INDEX(sbti!J:J, MATCH(A600, sbti!F:F, 0))&lt;&gt;"", INDEX(sbti!J:J, MATCH(A600, sbti!F:F, 0)),
        IF(INDEX(sbti!K:K, MATCH(A600, sbti!F:F, 0))&lt;&gt;"", INDEX(sbti!K:K, MATCH(A600, sbti!F:F, 0)), "")
    ),
"")</f>
        <v/>
      </c>
      <c r="J600" t="str">
        <f>IF(_xlfn.XLOOKUP(A600, sbti!L:L,sbti!M:M, "")="T","T",
IF(_xlfn.XLOOKUP(A600, sbti!L:L, sbti!M:M, "")="C","C",""))</f>
        <v/>
      </c>
      <c r="K600" t="str">
        <f>IF(OR(J600="T", J600="C"),
    _xlfn.XLOOKUP(A600, sbti!L:L,sbti!N:N),
    ""
)</f>
        <v/>
      </c>
      <c r="L600" t="str">
        <f>IF(_xlfn.XLOOKUP(A600, sbti!L:L,sbti!O:O, "")="s","T",
IF(_xlfn.XLOOKUP(A600, sbti!L:L, sbti!O:O, "")="c","C",""))</f>
        <v/>
      </c>
      <c r="M600" t="str">
        <f>IF(L600="T",_xlfn.XLOOKUP(A600,sbti!L:L,sbti!P:P,""),
IF(L600="C",_xlfn.XLOOKUP(A600,sbti!L:L,sbti!Q:Q,""),
""))</f>
        <v/>
      </c>
      <c r="N600" t="str">
        <f>IF(_xlfn.XLOOKUP(A600, sbti!R:R,sbti!S:S, "")="T","T",
IF(_xlfn.XLOOKUP(A600, sbti!R:R, sbti!S:S, "")="C","C",""))</f>
        <v/>
      </c>
      <c r="O600" t="str">
        <f>IF(OR(N600="T", N600="C"),
    _xlfn.XLOOKUP(A600, sbti!R:R,sbti!T:T),
    ""
)</f>
        <v/>
      </c>
      <c r="P600" t="str">
        <f>IFERROR(
    IF(INDEX(sbti!U:U, MATCH(A600, sbti!R:R, 0))&lt;&gt;"", "T",
        IF(INDEX(sbti!V:V, MATCH(A600, sbti!R:R, 0))&lt;&gt;"", "C", "")
    ),
"")</f>
        <v/>
      </c>
      <c r="Q600" t="str">
        <f>IFERROR(
    IF(INDEX(sbti!U:U, MATCH(A600, sbti!R:R, 0))&lt;&gt;"",
       INDEX(sbti!U:U, MATCH(A600, sbti!R:R, 0)),
       IF(INDEX(sbti!V:V, MATCH(A600, sbti!R:R, 0))&lt;&gt;"",
          INDEX(sbti!V:V, MATCH(A600, sbti!R:R, 0)),
          "")
    ),
"")</f>
        <v/>
      </c>
      <c r="R600" t="str">
        <f>IF(_xlfn.XLOOKUP(A600, sbti!W:W,sbti!X:X, "")="T","T",
IF(_xlfn.XLOOKUP(A600, sbti!W:W, sbti!X:X, "")="C","C",""))</f>
        <v/>
      </c>
      <c r="S600" t="str">
        <f>IF(R600="T",_xlfn.XLOOKUP(A600,sbti!W:W,sbti!Y:Y,""),
IF(R600="C",_xlfn.XLOOKUP(A600,sbti!W:W,sbti!Z:Z,""),
""))</f>
        <v/>
      </c>
    </row>
    <row r="601" spans="1:19">
      <c r="A601" t="str">
        <v>Holcim</v>
      </c>
      <c r="B601" t="str">
        <f>IF(_xlfn.XLOOKUP(A601, sbti!A:A,sbti!B:B, "")="Targets Set","T",
IF(_xlfn.XLOOKUP(A601, sbti!A:A, sbti!B:B, "")="Committed","C",""))</f>
        <v/>
      </c>
      <c r="C601" t="str">
        <f>IF(OR(B601="T", B601="C"),
    _xlfn.XLOOKUP(A601, sbti!A:A, sbti!C:C, ""),
    ""
)</f>
        <v/>
      </c>
      <c r="D601" t="str">
        <f>IF(_xlfn.XLOOKUP(A601, sbti!A:A,sbti!D:D, "")="Targets Set","T",
IF(_xlfn.XLOOKUP(A601, sbti!A:A, sbti!D:D, "")="Committed","C",""))</f>
        <v/>
      </c>
      <c r="E601" t="str">
        <f>IF(OR(D601="T", D601="C"),
    _xlfn.XLOOKUP(A601, sbti!A:A, sbti!E:E, ""),
    ""
)</f>
        <v/>
      </c>
      <c r="F601" t="str">
        <f>IF(_xlfn.XLOOKUP(A601, sbti!F:F, sbti!G:G, "")="Targets Set","T",
IF(_xlfn.XLOOKUP(A601, sbti!F:F, sbti!G:G, "")="Committed","C",""))</f>
        <v/>
      </c>
      <c r="G601" t="str">
        <f>IF(OR('sbti evolution '!F601="T", 'sbti evolution '!F601="C"),
    _xlfn.XLOOKUP('sbti evolution '!A601, sbti!F:F, sbti!H:H, ""),
    ""
)</f>
        <v/>
      </c>
      <c r="H601" t="str">
        <f>IFERROR(
    IF(INDEX(sbti!J:J, MATCH(A601, sbti!F:F, 0))&lt;&gt;"", "T",
        IF(INDEX(sbti!K:K, MATCH(A601, sbti!F:F, 0))&lt;&gt;"", "C", "")
    ),
"")</f>
        <v/>
      </c>
      <c r="I601" t="str">
        <f>IFERROR(
    IF(INDEX(sbti!J:J, MATCH(A601, sbti!F:F, 0))&lt;&gt;"", INDEX(sbti!J:J, MATCH(A601, sbti!F:F, 0)),
        IF(INDEX(sbti!K:K, MATCH(A601, sbti!F:F, 0))&lt;&gt;"", INDEX(sbti!K:K, MATCH(A601, sbti!F:F, 0)), "")
    ),
"")</f>
        <v/>
      </c>
      <c r="J601" t="str">
        <f>IF(_xlfn.XLOOKUP(A601, sbti!L:L,sbti!M:M, "")="T","T",
IF(_xlfn.XLOOKUP(A601, sbti!L:L, sbti!M:M, "")="C","C",""))</f>
        <v/>
      </c>
      <c r="K601" t="str">
        <f>IF(OR(J601="T", J601="C"),
    _xlfn.XLOOKUP(A601, sbti!L:L,sbti!N:N),
    ""
)</f>
        <v/>
      </c>
      <c r="L601" t="str">
        <f>IF(_xlfn.XLOOKUP(A601, sbti!L:L,sbti!O:O, "")="s","T",
IF(_xlfn.XLOOKUP(A601, sbti!L:L, sbti!O:O, "")="c","C",""))</f>
        <v/>
      </c>
      <c r="M601" t="str">
        <f>IF(L601="T",_xlfn.XLOOKUP(A601,sbti!L:L,sbti!P:P,""),
IF(L601="C",_xlfn.XLOOKUP(A601,sbti!L:L,sbti!Q:Q,""),
""))</f>
        <v/>
      </c>
      <c r="N601" t="str">
        <f>IF(_xlfn.XLOOKUP(A601, sbti!R:R,sbti!S:S, "")="T","T",
IF(_xlfn.XLOOKUP(A601, sbti!R:R, sbti!S:S, "")="C","C",""))</f>
        <v>T</v>
      </c>
      <c r="O601">
        <f>IF(OR(N601="T", N601="C"),
    _xlfn.XLOOKUP(A601, sbti!R:R,sbti!T:T),
    ""
)</f>
        <v>2025</v>
      </c>
      <c r="P601" t="str">
        <f>IFERROR(
    IF(INDEX(sbti!U:U, MATCH(A601, sbti!R:R, 0))&lt;&gt;"", "T",
        IF(INDEX(sbti!V:V, MATCH(A601, sbti!R:R, 0))&lt;&gt;"", "C", "")
    ),
"")</f>
        <v>T</v>
      </c>
      <c r="Q601">
        <f>IFERROR(
    IF(INDEX(sbti!U:U, MATCH(A601, sbti!R:R, 0))&lt;&gt;"",
       INDEX(sbti!U:U, MATCH(A601, sbti!R:R, 0)),
       IF(INDEX(sbti!V:V, MATCH(A601, sbti!R:R, 0))&lt;&gt;"",
          INDEX(sbti!V:V, MATCH(A601, sbti!R:R, 0)),
          "")
    ),
"")</f>
        <v>2050</v>
      </c>
      <c r="R601" t="str">
        <f>IF(_xlfn.XLOOKUP(A601, sbti!W:W,sbti!X:X, "")="T","T",
IF(_xlfn.XLOOKUP(A601, sbti!W:W, sbti!X:X, "")="C","C",""))</f>
        <v/>
      </c>
      <c r="S601" t="str">
        <f>IF(R601="T",_xlfn.XLOOKUP(A601,sbti!W:W,sbti!Y:Y,""),
IF(R601="C",_xlfn.XLOOKUP(A601,sbti!W:W,sbti!Z:Z,""),
""))</f>
        <v/>
      </c>
    </row>
    <row r="602" spans="1:19">
      <c r="A602" t="str">
        <v>Medipal Holdings</v>
      </c>
      <c r="B602" t="str">
        <f>IF(_xlfn.XLOOKUP(A602, sbti!A:A,sbti!B:B, "")="Targets Set","T",
IF(_xlfn.XLOOKUP(A602, sbti!A:A, sbti!B:B, "")="Committed","C",""))</f>
        <v/>
      </c>
      <c r="C602" t="str">
        <f>IF(OR(B602="T", B602="C"),
    _xlfn.XLOOKUP(A602, sbti!A:A, sbti!C:C, ""),
    ""
)</f>
        <v/>
      </c>
      <c r="D602" t="str">
        <f>IF(_xlfn.XLOOKUP(A602, sbti!A:A,sbti!D:D, "")="Targets Set","T",
IF(_xlfn.XLOOKUP(A602, sbti!A:A, sbti!D:D, "")="Committed","C",""))</f>
        <v/>
      </c>
      <c r="E602" t="str">
        <f>IF(OR(D602="T", D602="C"),
    _xlfn.XLOOKUP(A602, sbti!A:A, sbti!E:E, ""),
    ""
)</f>
        <v/>
      </c>
      <c r="F602" t="str">
        <f>IF(_xlfn.XLOOKUP(A602, sbti!F:F, sbti!G:G, "")="Targets Set","T",
IF(_xlfn.XLOOKUP(A602, sbti!F:F, sbti!G:G, "")="Committed","C",""))</f>
        <v/>
      </c>
      <c r="G602" t="str">
        <f>IF(OR('sbti evolution '!F602="T", 'sbti evolution '!F602="C"),
    _xlfn.XLOOKUP('sbti evolution '!A602, sbti!F:F, sbti!H:H, ""),
    ""
)</f>
        <v/>
      </c>
      <c r="H602" t="str">
        <f>IFERROR(
    IF(INDEX(sbti!J:J, MATCH(A602, sbti!F:F, 0))&lt;&gt;"", "T",
        IF(INDEX(sbti!K:K, MATCH(A602, sbti!F:F, 0))&lt;&gt;"", "C", "")
    ),
"")</f>
        <v/>
      </c>
      <c r="I602" t="str">
        <f>IFERROR(
    IF(INDEX(sbti!J:J, MATCH(A602, sbti!F:F, 0))&lt;&gt;"", INDEX(sbti!J:J, MATCH(A602, sbti!F:F, 0)),
        IF(INDEX(sbti!K:K, MATCH(A602, sbti!F:F, 0))&lt;&gt;"", INDEX(sbti!K:K, MATCH(A602, sbti!F:F, 0)), "")
    ),
"")</f>
        <v/>
      </c>
      <c r="J602" t="str">
        <f>IF(_xlfn.XLOOKUP(A602, sbti!L:L,sbti!M:M, "")="T","T",
IF(_xlfn.XLOOKUP(A602, sbti!L:L, sbti!M:M, "")="C","C",""))</f>
        <v/>
      </c>
      <c r="K602" t="str">
        <f>IF(OR(J602="T", J602="C"),
    _xlfn.XLOOKUP(A602, sbti!L:L,sbti!N:N),
    ""
)</f>
        <v/>
      </c>
      <c r="L602" t="str">
        <f>IF(_xlfn.XLOOKUP(A602, sbti!L:L,sbti!O:O, "")="s","T",
IF(_xlfn.XLOOKUP(A602, sbti!L:L, sbti!O:O, "")="c","C",""))</f>
        <v/>
      </c>
      <c r="M602" t="str">
        <f>IF(L602="T",_xlfn.XLOOKUP(A602,sbti!L:L,sbti!P:P,""),
IF(L602="C",_xlfn.XLOOKUP(A602,sbti!L:L,sbti!Q:Q,""),
""))</f>
        <v/>
      </c>
      <c r="N602" t="str">
        <f>IF(_xlfn.XLOOKUP(A602, sbti!R:R,sbti!S:S, "")="T","T",
IF(_xlfn.XLOOKUP(A602, sbti!R:R, sbti!S:S, "")="C","C",""))</f>
        <v/>
      </c>
      <c r="O602" t="str">
        <f>IF(OR(N602="T", N602="C"),
    _xlfn.XLOOKUP(A602, sbti!R:R,sbti!T:T),
    ""
)</f>
        <v/>
      </c>
      <c r="P602" t="str">
        <f>IFERROR(
    IF(INDEX(sbti!U:U, MATCH(A602, sbti!R:R, 0))&lt;&gt;"", "T",
        IF(INDEX(sbti!V:V, MATCH(A602, sbti!R:R, 0))&lt;&gt;"", "C", "")
    ),
"")</f>
        <v/>
      </c>
      <c r="Q602" t="str">
        <f>IFERROR(
    IF(INDEX(sbti!U:U, MATCH(A602, sbti!R:R, 0))&lt;&gt;"",
       INDEX(sbti!U:U, MATCH(A602, sbti!R:R, 0)),
       IF(INDEX(sbti!V:V, MATCH(A602, sbti!R:R, 0))&lt;&gt;"",
          INDEX(sbti!V:V, MATCH(A602, sbti!R:R, 0)),
          "")
    ),
"")</f>
        <v/>
      </c>
      <c r="R602" t="str">
        <f>IF(_xlfn.XLOOKUP(A602, sbti!W:W,sbti!X:X, "")="T","T",
IF(_xlfn.XLOOKUP(A602, sbti!W:W, sbti!X:X, "")="C","C",""))</f>
        <v/>
      </c>
      <c r="S602" t="str">
        <f>IF(R602="T",_xlfn.XLOOKUP(A602,sbti!W:W,sbti!Y:Y,""),
IF(R602="C",_xlfn.XLOOKUP(A602,sbti!W:W,sbti!Z:Z,""),
""))</f>
        <v/>
      </c>
    </row>
    <row r="603" spans="1:19">
      <c r="A603" t="str">
        <v>Randstad</v>
      </c>
      <c r="B603" t="str">
        <f>IF(_xlfn.XLOOKUP(A603, sbti!A:A,sbti!B:B, "")="Targets Set","T",
IF(_xlfn.XLOOKUP(A603, sbti!A:A, sbti!B:B, "")="Committed","C",""))</f>
        <v/>
      </c>
      <c r="C603" t="str">
        <f>IF(OR(B603="T", B603="C"),
    _xlfn.XLOOKUP(A603, sbti!A:A, sbti!C:C, ""),
    ""
)</f>
        <v/>
      </c>
      <c r="D603" t="str">
        <f>IF(_xlfn.XLOOKUP(A603, sbti!A:A,sbti!D:D, "")="Targets Set","T",
IF(_xlfn.XLOOKUP(A603, sbti!A:A, sbti!D:D, "")="Committed","C",""))</f>
        <v/>
      </c>
      <c r="E603" t="str">
        <f>IF(OR(D603="T", D603="C"),
    _xlfn.XLOOKUP(A603, sbti!A:A, sbti!E:E, ""),
    ""
)</f>
        <v/>
      </c>
      <c r="F603" t="str">
        <f>IF(_xlfn.XLOOKUP(A603, sbti!F:F, sbti!G:G, "")="Targets Set","T",
IF(_xlfn.XLOOKUP(A603, sbti!F:F, sbti!G:G, "")="Committed","C",""))</f>
        <v/>
      </c>
      <c r="G603" t="str">
        <f>IF(OR('sbti evolution '!F603="T", 'sbti evolution '!F603="C"),
    _xlfn.XLOOKUP('sbti evolution '!A603, sbti!F:F, sbti!H:H, ""),
    ""
)</f>
        <v/>
      </c>
      <c r="H603" t="str">
        <f>IFERROR(
    IF(INDEX(sbti!J:J, MATCH(A603, sbti!F:F, 0))&lt;&gt;"", "T",
        IF(INDEX(sbti!K:K, MATCH(A603, sbti!F:F, 0))&lt;&gt;"", "C", "")
    ),
"")</f>
        <v/>
      </c>
      <c r="I603" t="str">
        <f>IFERROR(
    IF(INDEX(sbti!J:J, MATCH(A603, sbti!F:F, 0))&lt;&gt;"", INDEX(sbti!J:J, MATCH(A603, sbti!F:F, 0)),
        IF(INDEX(sbti!K:K, MATCH(A603, sbti!F:F, 0))&lt;&gt;"", INDEX(sbti!K:K, MATCH(A603, sbti!F:F, 0)), "")
    ),
"")</f>
        <v/>
      </c>
      <c r="J603" t="str">
        <f>IF(_xlfn.XLOOKUP(A603, sbti!L:L,sbti!M:M, "")="T","T",
IF(_xlfn.XLOOKUP(A603, sbti!L:L, sbti!M:M, "")="C","C",""))</f>
        <v/>
      </c>
      <c r="K603" t="str">
        <f>IF(OR(J603="T", J603="C"),
    _xlfn.XLOOKUP(A603, sbti!L:L,sbti!N:N),
    ""
)</f>
        <v/>
      </c>
      <c r="L603" t="str">
        <f>IF(_xlfn.XLOOKUP(A603, sbti!L:L,sbti!O:O, "")="s","T",
IF(_xlfn.XLOOKUP(A603, sbti!L:L, sbti!O:O, "")="c","C",""))</f>
        <v/>
      </c>
      <c r="M603" t="str">
        <f>IF(L603="T",_xlfn.XLOOKUP(A603,sbti!L:L,sbti!P:P,""),
IF(L603="C",_xlfn.XLOOKUP(A603,sbti!L:L,sbti!Q:Q,""),
""))</f>
        <v/>
      </c>
      <c r="N603" t="str">
        <f>IF(_xlfn.XLOOKUP(A603, sbti!R:R,sbti!S:S, "")="T","T",
IF(_xlfn.XLOOKUP(A603, sbti!R:R, sbti!S:S, "")="C","C",""))</f>
        <v>C</v>
      </c>
      <c r="O603">
        <f>IF(OR(N603="T", N603="C"),
    _xlfn.XLOOKUP(A603, sbti!R:R,sbti!T:T),
    ""
)</f>
        <v>2030</v>
      </c>
      <c r="P603" t="str">
        <f>IFERROR(
    IF(INDEX(sbti!U:U, MATCH(A603, sbti!R:R, 0))&lt;&gt;"", "T",
        IF(INDEX(sbti!V:V, MATCH(A603, sbti!R:R, 0))&lt;&gt;"", "C", "")
    ),
"")</f>
        <v>C</v>
      </c>
      <c r="Q603">
        <f>IFERROR(
    IF(INDEX(sbti!U:U, MATCH(A603, sbti!R:R, 0))&lt;&gt;"",
       INDEX(sbti!U:U, MATCH(A603, sbti!R:R, 0)),
       IF(INDEX(sbti!V:V, MATCH(A603, sbti!R:R, 0))&lt;&gt;"",
          INDEX(sbti!V:V, MATCH(A603, sbti!R:R, 0)),
          "")
    ),
"")</f>
        <v>2030</v>
      </c>
      <c r="R603" t="str">
        <f>IF(_xlfn.XLOOKUP(A603, sbti!W:W,sbti!X:X, "")="T","T",
IF(_xlfn.XLOOKUP(A603, sbti!W:W, sbti!X:X, "")="C","C",""))</f>
        <v/>
      </c>
      <c r="S603" t="str">
        <f>IF(R603="T",_xlfn.XLOOKUP(A603,sbti!W:W,sbti!Y:Y,""),
IF(R603="C",_xlfn.XLOOKUP(A603,sbti!W:W,sbti!Z:Z,""),
""))</f>
        <v/>
      </c>
    </row>
    <row r="604" spans="1:19">
      <c r="A604" t="str">
        <v>Coles Group</v>
      </c>
      <c r="B604" t="str">
        <f>IF(_xlfn.XLOOKUP(A604, sbti!A:A,sbti!B:B, "")="Targets Set","T",
IF(_xlfn.XLOOKUP(A604, sbti!A:A, sbti!B:B, "")="Committed","C",""))</f>
        <v/>
      </c>
      <c r="C604" t="str">
        <f>IF(OR(B604="T", B604="C"),
    _xlfn.XLOOKUP(A604, sbti!A:A, sbti!C:C, ""),
    ""
)</f>
        <v/>
      </c>
      <c r="D604" t="str">
        <f>IF(_xlfn.XLOOKUP(A604, sbti!A:A,sbti!D:D, "")="Targets Set","T",
IF(_xlfn.XLOOKUP(A604, sbti!A:A, sbti!D:D, "")="Committed","C",""))</f>
        <v/>
      </c>
      <c r="E604" t="str">
        <f>IF(OR(D604="T", D604="C"),
    _xlfn.XLOOKUP(A604, sbti!A:A, sbti!E:E, ""),
    ""
)</f>
        <v/>
      </c>
      <c r="F604" t="str">
        <f>IF(_xlfn.XLOOKUP(A604, sbti!F:F, sbti!G:G, "")="Targets Set","T",
IF(_xlfn.XLOOKUP(A604, sbti!F:F, sbti!G:G, "")="Committed","C",""))</f>
        <v/>
      </c>
      <c r="G604" t="str">
        <f>IF(OR('sbti evolution '!F604="T", 'sbti evolution '!F604="C"),
    _xlfn.XLOOKUP('sbti evolution '!A604, sbti!F:F, sbti!H:H, ""),
    ""
)</f>
        <v/>
      </c>
      <c r="H604" t="str">
        <f>IFERROR(
    IF(INDEX(sbti!J:J, MATCH(A604, sbti!F:F, 0))&lt;&gt;"", "T",
        IF(INDEX(sbti!K:K, MATCH(A604, sbti!F:F, 0))&lt;&gt;"", "C", "")
    ),
"")</f>
        <v/>
      </c>
      <c r="I604" t="str">
        <f>IFERROR(
    IF(INDEX(sbti!J:J, MATCH(A604, sbti!F:F, 0))&lt;&gt;"", INDEX(sbti!J:J, MATCH(A604, sbti!F:F, 0)),
        IF(INDEX(sbti!K:K, MATCH(A604, sbti!F:F, 0))&lt;&gt;"", INDEX(sbti!K:K, MATCH(A604, sbti!F:F, 0)), "")
    ),
"")</f>
        <v/>
      </c>
      <c r="J604" t="str">
        <f>IF(_xlfn.XLOOKUP(A604, sbti!L:L,sbti!M:M, "")="T","T",
IF(_xlfn.XLOOKUP(A604, sbti!L:L, sbti!M:M, "")="C","C",""))</f>
        <v/>
      </c>
      <c r="K604" t="str">
        <f>IF(OR(J604="T", J604="C"),
    _xlfn.XLOOKUP(A604, sbti!L:L,sbti!N:N),
    ""
)</f>
        <v/>
      </c>
      <c r="L604" t="str">
        <f>IF(_xlfn.XLOOKUP(A604, sbti!L:L,sbti!O:O, "")="s","T",
IF(_xlfn.XLOOKUP(A604, sbti!L:L, sbti!O:O, "")="c","C",""))</f>
        <v/>
      </c>
      <c r="M604" t="str">
        <f>IF(L604="T",_xlfn.XLOOKUP(A604,sbti!L:L,sbti!P:P,""),
IF(L604="C",_xlfn.XLOOKUP(A604,sbti!L:L,sbti!Q:Q,""),
""))</f>
        <v/>
      </c>
      <c r="N604" t="str">
        <f>IF(_xlfn.XLOOKUP(A604, sbti!R:R,sbti!S:S, "")="T","T",
IF(_xlfn.XLOOKUP(A604, sbti!R:R, sbti!S:S, "")="C","C",""))</f>
        <v/>
      </c>
      <c r="O604" t="str">
        <f>IF(OR(N604="T", N604="C"),
    _xlfn.XLOOKUP(A604, sbti!R:R,sbti!T:T),
    ""
)</f>
        <v/>
      </c>
      <c r="P604" t="str">
        <f>IFERROR(
    IF(INDEX(sbti!U:U, MATCH(A604, sbti!R:R, 0))&lt;&gt;"", "T",
        IF(INDEX(sbti!V:V, MATCH(A604, sbti!R:R, 0))&lt;&gt;"", "C", "")
    ),
"")</f>
        <v>C</v>
      </c>
      <c r="Q604">
        <f>IFERROR(
    IF(INDEX(sbti!U:U, MATCH(A604, sbti!R:R, 0))&lt;&gt;"",
       INDEX(sbti!U:U, MATCH(A604, sbti!R:R, 0)),
       IF(INDEX(sbti!V:V, MATCH(A604, sbti!R:R, 0))&lt;&gt;"",
          INDEX(sbti!V:V, MATCH(A604, sbti!R:R, 0)),
          "")
    ),
"")</f>
        <v>2030</v>
      </c>
      <c r="R604" t="str">
        <f>IF(_xlfn.XLOOKUP(A604, sbti!W:W,sbti!X:X, "")="T","T",
IF(_xlfn.XLOOKUP(A604, sbti!W:W, sbti!X:X, "")="C","C",""))</f>
        <v/>
      </c>
      <c r="S604" t="str">
        <f>IF(R604="T",_xlfn.XLOOKUP(A604,sbti!W:W,sbti!Y:Y,""),
IF(R604="C",_xlfn.XLOOKUP(A604,sbti!W:W,sbti!Z:Z,""),
""))</f>
        <v/>
      </c>
    </row>
    <row r="605" spans="1:19">
      <c r="A605" t="str">
        <v>Credit Suisse Group</v>
      </c>
      <c r="B605" t="str">
        <f>IF(_xlfn.XLOOKUP(A605, sbti!A:A,sbti!B:B, "")="Targets Set","T",
IF(_xlfn.XLOOKUP(A605, sbti!A:A, sbti!B:B, "")="Committed","C",""))</f>
        <v/>
      </c>
      <c r="C605" t="str">
        <f>IF(OR(B605="T", B605="C"),
    _xlfn.XLOOKUP(A605, sbti!A:A, sbti!C:C, ""),
    ""
)</f>
        <v/>
      </c>
      <c r="D605" t="str">
        <f>IF(_xlfn.XLOOKUP(A605, sbti!A:A,sbti!D:D, "")="Targets Set","T",
IF(_xlfn.XLOOKUP(A605, sbti!A:A, sbti!D:D, "")="Committed","C",""))</f>
        <v/>
      </c>
      <c r="E605" t="str">
        <f>IF(OR(D605="T", D605="C"),
    _xlfn.XLOOKUP(A605, sbti!A:A, sbti!E:E, ""),
    ""
)</f>
        <v/>
      </c>
      <c r="F605" t="str">
        <f>IF(_xlfn.XLOOKUP(A605, sbti!F:F, sbti!G:G, "")="Targets Set","T",
IF(_xlfn.XLOOKUP(A605, sbti!F:F, sbti!G:G, "")="Committed","C",""))</f>
        <v/>
      </c>
      <c r="G605" t="str">
        <f>IF(OR('sbti evolution '!F605="T", 'sbti evolution '!F605="C"),
    _xlfn.XLOOKUP('sbti evolution '!A605, sbti!F:F, sbti!H:H, ""),
    ""
)</f>
        <v/>
      </c>
      <c r="H605" t="str">
        <f>IFERROR(
    IF(INDEX(sbti!J:J, MATCH(A605, sbti!F:F, 0))&lt;&gt;"", "T",
        IF(INDEX(sbti!K:K, MATCH(A605, sbti!F:F, 0))&lt;&gt;"", "C", "")
    ),
"")</f>
        <v/>
      </c>
      <c r="I605" t="str">
        <f>IFERROR(
    IF(INDEX(sbti!J:J, MATCH(A605, sbti!F:F, 0))&lt;&gt;"", INDEX(sbti!J:J, MATCH(A605, sbti!F:F, 0)),
        IF(INDEX(sbti!K:K, MATCH(A605, sbti!F:F, 0))&lt;&gt;"", INDEX(sbti!K:K, MATCH(A605, sbti!F:F, 0)), "")
    ),
"")</f>
        <v/>
      </c>
      <c r="J605" t="str">
        <f>IF(_xlfn.XLOOKUP(A605, sbti!L:L,sbti!M:M, "")="T","T",
IF(_xlfn.XLOOKUP(A605, sbti!L:L, sbti!M:M, "")="C","C",""))</f>
        <v/>
      </c>
      <c r="K605" t="str">
        <f>IF(OR(J605="T", J605="C"),
    _xlfn.XLOOKUP(A605, sbti!L:L,sbti!N:N),
    ""
)</f>
        <v/>
      </c>
      <c r="L605" t="str">
        <f>IF(_xlfn.XLOOKUP(A605, sbti!L:L,sbti!O:O, "")="s","T",
IF(_xlfn.XLOOKUP(A605, sbti!L:L, sbti!O:O, "")="c","C",""))</f>
        <v/>
      </c>
      <c r="M605" t="str">
        <f>IF(L605="T",_xlfn.XLOOKUP(A605,sbti!L:L,sbti!P:P,""),
IF(L605="C",_xlfn.XLOOKUP(A605,sbti!L:L,sbti!Q:Q,""),
""))</f>
        <v/>
      </c>
      <c r="N605" t="str">
        <f>IF(_xlfn.XLOOKUP(A605, sbti!R:R,sbti!S:S, "")="T","T",
IF(_xlfn.XLOOKUP(A605, sbti!R:R, sbti!S:S, "")="C","C",""))</f>
        <v>C</v>
      </c>
      <c r="O605">
        <f>IF(OR(N605="T", N605="C"),
    _xlfn.XLOOKUP(A605, sbti!R:R,sbti!T:T),
    ""
)</f>
        <v>2030</v>
      </c>
      <c r="P605" t="str">
        <f>IFERROR(
    IF(INDEX(sbti!U:U, MATCH(A605, sbti!R:R, 0))&lt;&gt;"", "T",
        IF(INDEX(sbti!V:V, MATCH(A605, sbti!R:R, 0))&lt;&gt;"", "C", "")
    ),
"")</f>
        <v/>
      </c>
      <c r="Q605" t="str">
        <f>IFERROR(
    IF(INDEX(sbti!U:U, MATCH(A605, sbti!R:R, 0))&lt;&gt;"",
       INDEX(sbti!U:U, MATCH(A605, sbti!R:R, 0)),
       IF(INDEX(sbti!V:V, MATCH(A605, sbti!R:R, 0))&lt;&gt;"",
          INDEX(sbti!V:V, MATCH(A605, sbti!R:R, 0)),
          "")
    ),
"")</f>
        <v/>
      </c>
      <c r="R605" t="str">
        <f>IF(_xlfn.XLOOKUP(A605, sbti!W:W,sbti!X:X, "")="T","T",
IF(_xlfn.XLOOKUP(A605, sbti!W:W, sbti!X:X, "")="C","C",""))</f>
        <v>C</v>
      </c>
      <c r="S605">
        <f>IF(R605="T",_xlfn.XLOOKUP(A605,sbti!W:W,sbti!Y:Y,""),
IF(R605="C",_xlfn.XLOOKUP(A605,sbti!W:W,sbti!Z:Z,""),
""))</f>
        <v>2021</v>
      </c>
    </row>
    <row r="606" spans="1:19">
      <c r="A606" t="str">
        <v>Danone</v>
      </c>
      <c r="B606" t="str">
        <f>IF(_xlfn.XLOOKUP(A606, sbti!A:A,sbti!B:B, "")="Targets Set","T",
IF(_xlfn.XLOOKUP(A606, sbti!A:A, sbti!B:B, "")="Committed","C",""))</f>
        <v/>
      </c>
      <c r="C606" t="str">
        <f>IF(OR(B606="T", B606="C"),
    _xlfn.XLOOKUP(A606, sbti!A:A, sbti!C:C, ""),
    ""
)</f>
        <v/>
      </c>
      <c r="D606" t="str">
        <f>IF(_xlfn.XLOOKUP(A606, sbti!A:A,sbti!D:D, "")="Targets Set","T",
IF(_xlfn.XLOOKUP(A606, sbti!A:A, sbti!D:D, "")="Committed","C",""))</f>
        <v/>
      </c>
      <c r="E606" t="str">
        <f>IF(OR(D606="T", D606="C"),
    _xlfn.XLOOKUP(A606, sbti!A:A, sbti!E:E, ""),
    ""
)</f>
        <v/>
      </c>
      <c r="F606" t="str">
        <f>IF(_xlfn.XLOOKUP(A606, sbti!F:F, sbti!G:G, "")="Targets Set","T",
IF(_xlfn.XLOOKUP(A606, sbti!F:F, sbti!G:G, "")="Committed","C",""))</f>
        <v/>
      </c>
      <c r="G606" t="str">
        <f>IF(OR('sbti evolution '!F606="T", 'sbti evolution '!F606="C"),
    _xlfn.XLOOKUP('sbti evolution '!A606, sbti!F:F, sbti!H:H, ""),
    ""
)</f>
        <v/>
      </c>
      <c r="H606" t="str">
        <f>IFERROR(
    IF(INDEX(sbti!J:J, MATCH(A606, sbti!F:F, 0))&lt;&gt;"", "T",
        IF(INDEX(sbti!K:K, MATCH(A606, sbti!F:F, 0))&lt;&gt;"", "C", "")
    ),
"")</f>
        <v/>
      </c>
      <c r="I606" t="str">
        <f>IFERROR(
    IF(INDEX(sbti!J:J, MATCH(A606, sbti!F:F, 0))&lt;&gt;"", INDEX(sbti!J:J, MATCH(A606, sbti!F:F, 0)),
        IF(INDEX(sbti!K:K, MATCH(A606, sbti!F:F, 0))&lt;&gt;"", INDEX(sbti!K:K, MATCH(A606, sbti!F:F, 0)), "")
    ),
"")</f>
        <v/>
      </c>
      <c r="J606" t="str">
        <f>IF(_xlfn.XLOOKUP(A606, sbti!L:L,sbti!M:M, "")="T","T",
IF(_xlfn.XLOOKUP(A606, sbti!L:L, sbti!M:M, "")="C","C",""))</f>
        <v/>
      </c>
      <c r="K606" t="str">
        <f>IF(OR(J606="T", J606="C"),
    _xlfn.XLOOKUP(A606, sbti!L:L,sbti!N:N),
    ""
)</f>
        <v/>
      </c>
      <c r="L606" t="str">
        <f>IF(_xlfn.XLOOKUP(A606, sbti!L:L,sbti!O:O, "")="s","T",
IF(_xlfn.XLOOKUP(A606, sbti!L:L, sbti!O:O, "")="c","C",""))</f>
        <v/>
      </c>
      <c r="M606" t="str">
        <f>IF(L606="T",_xlfn.XLOOKUP(A606,sbti!L:L,sbti!P:P,""),
IF(L606="C",_xlfn.XLOOKUP(A606,sbti!L:L,sbti!Q:Q,""),
""))</f>
        <v/>
      </c>
      <c r="N606" t="str">
        <f>IF(_xlfn.XLOOKUP(A606, sbti!R:R,sbti!S:S, "")="T","T",
IF(_xlfn.XLOOKUP(A606, sbti!R:R, sbti!S:S, "")="C","C",""))</f>
        <v>T</v>
      </c>
      <c r="O606">
        <f>IF(OR(N606="T", N606="C"),
    _xlfn.XLOOKUP(A606, sbti!R:R,sbti!T:T),
    ""
)</f>
        <v>2030</v>
      </c>
      <c r="P606" t="str">
        <f>IFERROR(
    IF(INDEX(sbti!U:U, MATCH(A606, sbti!R:R, 0))&lt;&gt;"", "T",
        IF(INDEX(sbti!V:V, MATCH(A606, sbti!R:R, 0))&lt;&gt;"", "C", "")
    ),
"")</f>
        <v>C</v>
      </c>
      <c r="Q606">
        <f>IFERROR(
    IF(INDEX(sbti!U:U, MATCH(A606, sbti!R:R, 0))&lt;&gt;"",
       INDEX(sbti!U:U, MATCH(A606, sbti!R:R, 0)),
       IF(INDEX(sbti!V:V, MATCH(A606, sbti!R:R, 0))&lt;&gt;"",
          INDEX(sbti!V:V, MATCH(A606, sbti!R:R, 0)),
          "")
    ),
"")</f>
        <v>2030</v>
      </c>
      <c r="R606" t="str">
        <f>IF(_xlfn.XLOOKUP(A606, sbti!W:W,sbti!X:X, "")="T","T",
IF(_xlfn.XLOOKUP(A606, sbti!W:W, sbti!X:X, "")="C","C",""))</f>
        <v>T</v>
      </c>
      <c r="S606">
        <f>IF(R606="T",_xlfn.XLOOKUP(A606,sbti!W:W,sbti!Y:Y,""),
IF(R606="C",_xlfn.XLOOKUP(A606,sbti!W:W,sbti!Z:Z,""),
""))</f>
        <v>2030</v>
      </c>
    </row>
    <row r="607" spans="1:19">
      <c r="A607" t="str">
        <v>Umicore</v>
      </c>
      <c r="B607" t="str">
        <f>IF(_xlfn.XLOOKUP(A607, sbti!A:A,sbti!B:B, "")="Targets Set","T",
IF(_xlfn.XLOOKUP(A607, sbti!A:A, sbti!B:B, "")="Committed","C",""))</f>
        <v/>
      </c>
      <c r="C607" t="str">
        <f>IF(OR(B607="T", B607="C"),
    _xlfn.XLOOKUP(A607, sbti!A:A, sbti!C:C, ""),
    ""
)</f>
        <v/>
      </c>
      <c r="D607" t="str">
        <f>IF(_xlfn.XLOOKUP(A607, sbti!A:A,sbti!D:D, "")="Targets Set","T",
IF(_xlfn.XLOOKUP(A607, sbti!A:A, sbti!D:D, "")="Committed","C",""))</f>
        <v/>
      </c>
      <c r="E607" t="str">
        <f>IF(OR(D607="T", D607="C"),
    _xlfn.XLOOKUP(A607, sbti!A:A, sbti!E:E, ""),
    ""
)</f>
        <v/>
      </c>
      <c r="F607" t="str">
        <f>IF(_xlfn.XLOOKUP(A607, sbti!F:F, sbti!G:G, "")="Targets Set","T",
IF(_xlfn.XLOOKUP(A607, sbti!F:F, sbti!G:G, "")="Committed","C",""))</f>
        <v/>
      </c>
      <c r="G607" t="str">
        <f>IF(OR('sbti evolution '!F607="T", 'sbti evolution '!F607="C"),
    _xlfn.XLOOKUP('sbti evolution '!A607, sbti!F:F, sbti!H:H, ""),
    ""
)</f>
        <v/>
      </c>
      <c r="H607" t="str">
        <f>IFERROR(
    IF(INDEX(sbti!J:J, MATCH(A607, sbti!F:F, 0))&lt;&gt;"", "T",
        IF(INDEX(sbti!K:K, MATCH(A607, sbti!F:F, 0))&lt;&gt;"", "C", "")
    ),
"")</f>
        <v/>
      </c>
      <c r="I607" t="str">
        <f>IFERROR(
    IF(INDEX(sbti!J:J, MATCH(A607, sbti!F:F, 0))&lt;&gt;"", INDEX(sbti!J:J, MATCH(A607, sbti!F:F, 0)),
        IF(INDEX(sbti!K:K, MATCH(A607, sbti!F:F, 0))&lt;&gt;"", INDEX(sbti!K:K, MATCH(A607, sbti!F:F, 0)), "")
    ),
"")</f>
        <v/>
      </c>
      <c r="J607" t="str">
        <f>IF(_xlfn.XLOOKUP(A607, sbti!L:L,sbti!M:M, "")="T","T",
IF(_xlfn.XLOOKUP(A607, sbti!L:L, sbti!M:M, "")="C","C",""))</f>
        <v/>
      </c>
      <c r="K607" t="str">
        <f>IF(OR(J607="T", J607="C"),
    _xlfn.XLOOKUP(A607, sbti!L:L,sbti!N:N),
    ""
)</f>
        <v/>
      </c>
      <c r="L607" t="str">
        <f>IF(_xlfn.XLOOKUP(A607, sbti!L:L,sbti!O:O, "")="s","T",
IF(_xlfn.XLOOKUP(A607, sbti!L:L, sbti!O:O, "")="c","C",""))</f>
        <v/>
      </c>
      <c r="M607" t="str">
        <f>IF(L607="T",_xlfn.XLOOKUP(A607,sbti!L:L,sbti!P:P,""),
IF(L607="C",_xlfn.XLOOKUP(A607,sbti!L:L,sbti!Q:Q,""),
""))</f>
        <v/>
      </c>
      <c r="N607" t="str">
        <f>IF(_xlfn.XLOOKUP(A607, sbti!R:R,sbti!S:S, "")="T","T",
IF(_xlfn.XLOOKUP(A607, sbti!R:R, sbti!S:S, "")="C","C",""))</f>
        <v/>
      </c>
      <c r="O607" t="str">
        <f>IF(OR(N607="T", N607="C"),
    _xlfn.XLOOKUP(A607, sbti!R:R,sbti!T:T),
    ""
)</f>
        <v/>
      </c>
      <c r="P607" t="str">
        <f>IFERROR(
    IF(INDEX(sbti!U:U, MATCH(A607, sbti!R:R, 0))&lt;&gt;"", "T",
        IF(INDEX(sbti!V:V, MATCH(A607, sbti!R:R, 0))&lt;&gt;"", "C", "")
    ),
"")</f>
        <v>C</v>
      </c>
      <c r="Q607">
        <f>IFERROR(
    IF(INDEX(sbti!U:U, MATCH(A607, sbti!R:R, 0))&lt;&gt;"",
       INDEX(sbti!U:U, MATCH(A607, sbti!R:R, 0)),
       IF(INDEX(sbti!V:V, MATCH(A607, sbti!R:R, 0))&lt;&gt;"",
          INDEX(sbti!V:V, MATCH(A607, sbti!R:R, 0)),
          "")
    ),
"")</f>
        <v>2030</v>
      </c>
      <c r="R607" t="str">
        <f>IF(_xlfn.XLOOKUP(A607, sbti!W:W,sbti!X:X, "")="T","T",
IF(_xlfn.XLOOKUP(A607, sbti!W:W, sbti!X:X, "")="C","C",""))</f>
        <v/>
      </c>
      <c r="S607" t="str">
        <f>IF(R607="T",_xlfn.XLOOKUP(A607,sbti!W:W,sbti!Y:Y,""),
IF(R607="C",_xlfn.XLOOKUP(A607,sbti!W:W,sbti!Z:Z,""),
""))</f>
        <v/>
      </c>
    </row>
    <row r="608" spans="1:19">
      <c r="A608" t="str">
        <v>Achmea</v>
      </c>
      <c r="B608" t="str">
        <f>IF(_xlfn.XLOOKUP(A608, sbti!A:A,sbti!B:B, "")="Targets Set","T",
IF(_xlfn.XLOOKUP(A608, sbti!A:A, sbti!B:B, "")="Committed","C",""))</f>
        <v/>
      </c>
      <c r="C608" t="str">
        <f>IF(OR(B608="T", B608="C"),
    _xlfn.XLOOKUP(A608, sbti!A:A, sbti!C:C, ""),
    ""
)</f>
        <v/>
      </c>
      <c r="D608" t="str">
        <f>IF(_xlfn.XLOOKUP(A608, sbti!A:A,sbti!D:D, "")="Targets Set","T",
IF(_xlfn.XLOOKUP(A608, sbti!A:A, sbti!D:D, "")="Committed","C",""))</f>
        <v/>
      </c>
      <c r="E608" t="str">
        <f>IF(OR(D608="T", D608="C"),
    _xlfn.XLOOKUP(A608, sbti!A:A, sbti!E:E, ""),
    ""
)</f>
        <v/>
      </c>
      <c r="F608" t="str">
        <f>IF(_xlfn.XLOOKUP(A608, sbti!F:F, sbti!G:G, "")="Targets Set","T",
IF(_xlfn.XLOOKUP(A608, sbti!F:F, sbti!G:G, "")="Committed","C",""))</f>
        <v/>
      </c>
      <c r="G608" t="str">
        <f>IF(OR('sbti evolution '!F608="T", 'sbti evolution '!F608="C"),
    _xlfn.XLOOKUP('sbti evolution '!A608, sbti!F:F, sbti!H:H, ""),
    ""
)</f>
        <v/>
      </c>
      <c r="H608" t="str">
        <f>IFERROR(
    IF(INDEX(sbti!J:J, MATCH(A608, sbti!F:F, 0))&lt;&gt;"", "T",
        IF(INDEX(sbti!K:K, MATCH(A608, sbti!F:F, 0))&lt;&gt;"", "C", "")
    ),
"")</f>
        <v/>
      </c>
      <c r="I608" t="str">
        <f>IFERROR(
    IF(INDEX(sbti!J:J, MATCH(A608, sbti!F:F, 0))&lt;&gt;"", INDEX(sbti!J:J, MATCH(A608, sbti!F:F, 0)),
        IF(INDEX(sbti!K:K, MATCH(A608, sbti!F:F, 0))&lt;&gt;"", INDEX(sbti!K:K, MATCH(A608, sbti!F:F, 0)), "")
    ),
"")</f>
        <v/>
      </c>
      <c r="J608" t="str">
        <f>IF(_xlfn.XLOOKUP(A608, sbti!L:L,sbti!M:M, "")="T","T",
IF(_xlfn.XLOOKUP(A608, sbti!L:L, sbti!M:M, "")="C","C",""))</f>
        <v/>
      </c>
      <c r="K608" t="str">
        <f>IF(OR(J608="T", J608="C"),
    _xlfn.XLOOKUP(A608, sbti!L:L,sbti!N:N),
    ""
)</f>
        <v/>
      </c>
      <c r="L608" t="str">
        <f>IF(_xlfn.XLOOKUP(A608, sbti!L:L,sbti!O:O, "")="s","T",
IF(_xlfn.XLOOKUP(A608, sbti!L:L, sbti!O:O, "")="c","C",""))</f>
        <v/>
      </c>
      <c r="M608" t="str">
        <f>IF(L608="T",_xlfn.XLOOKUP(A608,sbti!L:L,sbti!P:P,""),
IF(L608="C",_xlfn.XLOOKUP(A608,sbti!L:L,sbti!Q:Q,""),
""))</f>
        <v/>
      </c>
      <c r="N608" t="str">
        <f>IF(_xlfn.XLOOKUP(A608, sbti!R:R,sbti!S:S, "")="T","T",
IF(_xlfn.XLOOKUP(A608, sbti!R:R, sbti!S:S, "")="C","C",""))</f>
        <v/>
      </c>
      <c r="O608" t="str">
        <f>IF(OR(N608="T", N608="C"),
    _xlfn.XLOOKUP(A608, sbti!R:R,sbti!T:T),
    ""
)</f>
        <v/>
      </c>
      <c r="P608" t="str">
        <f>IFERROR(
    IF(INDEX(sbti!U:U, MATCH(A608, sbti!R:R, 0))&lt;&gt;"", "T",
        IF(INDEX(sbti!V:V, MATCH(A608, sbti!R:R, 0))&lt;&gt;"", "C", "")
    ),
"")</f>
        <v/>
      </c>
      <c r="Q608" t="str">
        <f>IFERROR(
    IF(INDEX(sbti!U:U, MATCH(A608, sbti!R:R, 0))&lt;&gt;"",
       INDEX(sbti!U:U, MATCH(A608, sbti!R:R, 0)),
       IF(INDEX(sbti!V:V, MATCH(A608, sbti!R:R, 0))&lt;&gt;"",
          INDEX(sbti!V:V, MATCH(A608, sbti!R:R, 0)),
          "")
    ),
"")</f>
        <v/>
      </c>
      <c r="R608" t="str">
        <f>IF(_xlfn.XLOOKUP(A608, sbti!W:W,sbti!X:X, "")="T","T",
IF(_xlfn.XLOOKUP(A608, sbti!W:W, sbti!X:X, "")="C","C",""))</f>
        <v/>
      </c>
      <c r="S608" t="str">
        <f>IF(R608="T",_xlfn.XLOOKUP(A608,sbti!W:W,sbti!Y:Y,""),
IF(R608="C",_xlfn.XLOOKUP(A608,sbti!W:W,sbti!Z:Z,""),
""))</f>
        <v/>
      </c>
    </row>
    <row r="609" spans="1:19">
      <c r="A609" t="str">
        <v>Alfresa Holdings</v>
      </c>
      <c r="B609" t="str">
        <f>IF(_xlfn.XLOOKUP(A609, sbti!A:A,sbti!B:B, "")="Targets Set","T",
IF(_xlfn.XLOOKUP(A609, sbti!A:A, sbti!B:B, "")="Committed","C",""))</f>
        <v/>
      </c>
      <c r="C609" t="str">
        <f>IF(OR(B609="T", B609="C"),
    _xlfn.XLOOKUP(A609, sbti!A:A, sbti!C:C, ""),
    ""
)</f>
        <v/>
      </c>
      <c r="D609" t="str">
        <f>IF(_xlfn.XLOOKUP(A609, sbti!A:A,sbti!D:D, "")="Targets Set","T",
IF(_xlfn.XLOOKUP(A609, sbti!A:A, sbti!D:D, "")="Committed","C",""))</f>
        <v/>
      </c>
      <c r="E609" t="str">
        <f>IF(OR(D609="T", D609="C"),
    _xlfn.XLOOKUP(A609, sbti!A:A, sbti!E:E, ""),
    ""
)</f>
        <v/>
      </c>
      <c r="F609" t="str">
        <f>IF(_xlfn.XLOOKUP(A609, sbti!F:F, sbti!G:G, "")="Targets Set","T",
IF(_xlfn.XLOOKUP(A609, sbti!F:F, sbti!G:G, "")="Committed","C",""))</f>
        <v/>
      </c>
      <c r="G609" t="str">
        <f>IF(OR('sbti evolution '!F609="T", 'sbti evolution '!F609="C"),
    _xlfn.XLOOKUP('sbti evolution '!A609, sbti!F:F, sbti!H:H, ""),
    ""
)</f>
        <v/>
      </c>
      <c r="H609" t="str">
        <f>IFERROR(
    IF(INDEX(sbti!J:J, MATCH(A609, sbti!F:F, 0))&lt;&gt;"", "T",
        IF(INDEX(sbti!K:K, MATCH(A609, sbti!F:F, 0))&lt;&gt;"", "C", "")
    ),
"")</f>
        <v/>
      </c>
      <c r="I609" t="str">
        <f>IFERROR(
    IF(INDEX(sbti!J:J, MATCH(A609, sbti!F:F, 0))&lt;&gt;"", INDEX(sbti!J:J, MATCH(A609, sbti!F:F, 0)),
        IF(INDEX(sbti!K:K, MATCH(A609, sbti!F:F, 0))&lt;&gt;"", INDEX(sbti!K:K, MATCH(A609, sbti!F:F, 0)), "")
    ),
"")</f>
        <v/>
      </c>
      <c r="J609" t="str">
        <f>IF(_xlfn.XLOOKUP(A609, sbti!L:L,sbti!M:M, "")="T","T",
IF(_xlfn.XLOOKUP(A609, sbti!L:L, sbti!M:M, "")="C","C",""))</f>
        <v/>
      </c>
      <c r="K609" t="str">
        <f>IF(OR(J609="T", J609="C"),
    _xlfn.XLOOKUP(A609, sbti!L:L,sbti!N:N),
    ""
)</f>
        <v/>
      </c>
      <c r="L609" t="str">
        <f>IF(_xlfn.XLOOKUP(A609, sbti!L:L,sbti!O:O, "")="s","T",
IF(_xlfn.XLOOKUP(A609, sbti!L:L, sbti!O:O, "")="c","C",""))</f>
        <v/>
      </c>
      <c r="M609" t="str">
        <f>IF(L609="T",_xlfn.XLOOKUP(A609,sbti!L:L,sbti!P:P,""),
IF(L609="C",_xlfn.XLOOKUP(A609,sbti!L:L,sbti!Q:Q,""),
""))</f>
        <v/>
      </c>
      <c r="N609" t="str">
        <f>IF(_xlfn.XLOOKUP(A609, sbti!R:R,sbti!S:S, "")="T","T",
IF(_xlfn.XLOOKUP(A609, sbti!R:R, sbti!S:S, "")="C","C",""))</f>
        <v/>
      </c>
      <c r="O609" t="str">
        <f>IF(OR(N609="T", N609="C"),
    _xlfn.XLOOKUP(A609, sbti!R:R,sbti!T:T),
    ""
)</f>
        <v/>
      </c>
      <c r="P609" t="str">
        <f>IFERROR(
    IF(INDEX(sbti!U:U, MATCH(A609, sbti!R:R, 0))&lt;&gt;"", "T",
        IF(INDEX(sbti!V:V, MATCH(A609, sbti!R:R, 0))&lt;&gt;"", "C", "")
    ),
"")</f>
        <v/>
      </c>
      <c r="Q609" t="str">
        <f>IFERROR(
    IF(INDEX(sbti!U:U, MATCH(A609, sbti!R:R, 0))&lt;&gt;"",
       INDEX(sbti!U:U, MATCH(A609, sbti!R:R, 0)),
       IF(INDEX(sbti!V:V, MATCH(A609, sbti!R:R, 0))&lt;&gt;"",
          INDEX(sbti!V:V, MATCH(A609, sbti!R:R, 0)),
          "")
    ),
"")</f>
        <v/>
      </c>
      <c r="R609" t="str">
        <f>IF(_xlfn.XLOOKUP(A609, sbti!W:W,sbti!X:X, "")="T","T",
IF(_xlfn.XLOOKUP(A609, sbti!W:W, sbti!X:X, "")="C","C",""))</f>
        <v/>
      </c>
      <c r="S609" t="str">
        <f>IF(R609="T",_xlfn.XLOOKUP(A609,sbti!W:W,sbti!Y:Y,""),
IF(R609="C",_xlfn.XLOOKUP(A609,sbti!W:W,sbti!Z:Z,""),
""))</f>
        <v/>
      </c>
    </row>
    <row r="610" spans="1:19">
      <c r="A610" t="str">
        <v>Boehringer Ingelheim</v>
      </c>
      <c r="B610" t="str">
        <f>IF(_xlfn.XLOOKUP(A610, sbti!A:A,sbti!B:B, "")="Targets Set","T",
IF(_xlfn.XLOOKUP(A610, sbti!A:A, sbti!B:B, "")="Committed","C",""))</f>
        <v/>
      </c>
      <c r="C610" t="str">
        <f>IF(OR(B610="T", B610="C"),
    _xlfn.XLOOKUP(A610, sbti!A:A, sbti!C:C, ""),
    ""
)</f>
        <v/>
      </c>
      <c r="D610" t="str">
        <f>IF(_xlfn.XLOOKUP(A610, sbti!A:A,sbti!D:D, "")="Targets Set","T",
IF(_xlfn.XLOOKUP(A610, sbti!A:A, sbti!D:D, "")="Committed","C",""))</f>
        <v/>
      </c>
      <c r="E610" t="str">
        <f>IF(OR(D610="T", D610="C"),
    _xlfn.XLOOKUP(A610, sbti!A:A, sbti!E:E, ""),
    ""
)</f>
        <v/>
      </c>
      <c r="F610" t="str">
        <f>IF(_xlfn.XLOOKUP(A610, sbti!F:F, sbti!G:G, "")="Targets Set","T",
IF(_xlfn.XLOOKUP(A610, sbti!F:F, sbti!G:G, "")="Committed","C",""))</f>
        <v/>
      </c>
      <c r="G610" t="str">
        <f>IF(OR('sbti evolution '!F610="T", 'sbti evolution '!F610="C"),
    _xlfn.XLOOKUP('sbti evolution '!A610, sbti!F:F, sbti!H:H, ""),
    ""
)</f>
        <v/>
      </c>
      <c r="H610" t="str">
        <f>IFERROR(
    IF(INDEX(sbti!J:J, MATCH(A610, sbti!F:F, 0))&lt;&gt;"", "T",
        IF(INDEX(sbti!K:K, MATCH(A610, sbti!F:F, 0))&lt;&gt;"", "C", "")
    ),
"")</f>
        <v/>
      </c>
      <c r="I610" t="str">
        <f>IFERROR(
    IF(INDEX(sbti!J:J, MATCH(A610, sbti!F:F, 0))&lt;&gt;"", INDEX(sbti!J:J, MATCH(A610, sbti!F:F, 0)),
        IF(INDEX(sbti!K:K, MATCH(A610, sbti!F:F, 0))&lt;&gt;"", INDEX(sbti!K:K, MATCH(A610, sbti!F:F, 0)), "")
    ),
"")</f>
        <v/>
      </c>
      <c r="J610" t="str">
        <f>IF(_xlfn.XLOOKUP(A610, sbti!L:L,sbti!M:M, "")="T","T",
IF(_xlfn.XLOOKUP(A610, sbti!L:L, sbti!M:M, "")="C","C",""))</f>
        <v/>
      </c>
      <c r="K610" t="str">
        <f>IF(OR(J610="T", J610="C"),
    _xlfn.XLOOKUP(A610, sbti!L:L,sbti!N:N),
    ""
)</f>
        <v/>
      </c>
      <c r="L610" t="str">
        <f>IF(_xlfn.XLOOKUP(A610, sbti!L:L,sbti!O:O, "")="s","T",
IF(_xlfn.XLOOKUP(A610, sbti!L:L, sbti!O:O, "")="c","C",""))</f>
        <v/>
      </c>
      <c r="M610" t="str">
        <f>IF(L610="T",_xlfn.XLOOKUP(A610,sbti!L:L,sbti!P:P,""),
IF(L610="C",_xlfn.XLOOKUP(A610,sbti!L:L,sbti!Q:Q,""),
""))</f>
        <v/>
      </c>
      <c r="N610" t="str">
        <f>IF(_xlfn.XLOOKUP(A610, sbti!R:R,sbti!S:S, "")="T","T",
IF(_xlfn.XLOOKUP(A610, sbti!R:R, sbti!S:S, "")="C","C",""))</f>
        <v/>
      </c>
      <c r="O610" t="str">
        <f>IF(OR(N610="T", N610="C"),
    _xlfn.XLOOKUP(A610, sbti!R:R,sbti!T:T),
    ""
)</f>
        <v/>
      </c>
      <c r="P610" t="str">
        <f>IFERROR(
    IF(INDEX(sbti!U:U, MATCH(A610, sbti!R:R, 0))&lt;&gt;"", "T",
        IF(INDEX(sbti!V:V, MATCH(A610, sbti!R:R, 0))&lt;&gt;"", "C", "")
    ),
"")</f>
        <v/>
      </c>
      <c r="Q610" t="str">
        <f>IFERROR(
    IF(INDEX(sbti!U:U, MATCH(A610, sbti!R:R, 0))&lt;&gt;"",
       INDEX(sbti!U:U, MATCH(A610, sbti!R:R, 0)),
       IF(INDEX(sbti!V:V, MATCH(A610, sbti!R:R, 0))&lt;&gt;"",
          INDEX(sbti!V:V, MATCH(A610, sbti!R:R, 0)),
          "")
    ),
"")</f>
        <v/>
      </c>
      <c r="R610" t="str">
        <f>IF(_xlfn.XLOOKUP(A610, sbti!W:W,sbti!X:X, "")="T","T",
IF(_xlfn.XLOOKUP(A610, sbti!W:W, sbti!X:X, "")="C","C",""))</f>
        <v/>
      </c>
      <c r="S610" t="str">
        <f>IF(R610="T",_xlfn.XLOOKUP(A610,sbti!W:W,sbti!Y:Y,""),
IF(R610="C",_xlfn.XLOOKUP(A610,sbti!W:W,sbti!Z:Z,""),
""))</f>
        <v/>
      </c>
    </row>
    <row r="611" spans="1:19">
      <c r="A611" t="str">
        <v>BT Group</v>
      </c>
      <c r="B611" t="str">
        <f>IF(_xlfn.XLOOKUP(A611, sbti!A:A,sbti!B:B, "")="Targets Set","T",
IF(_xlfn.XLOOKUP(A611, sbti!A:A, sbti!B:B, "")="Committed","C",""))</f>
        <v/>
      </c>
      <c r="C611" t="str">
        <f>IF(OR(B611="T", B611="C"),
    _xlfn.XLOOKUP(A611, sbti!A:A, sbti!C:C, ""),
    ""
)</f>
        <v/>
      </c>
      <c r="D611" t="str">
        <f>IF(_xlfn.XLOOKUP(A611, sbti!A:A,sbti!D:D, "")="Targets Set","T",
IF(_xlfn.XLOOKUP(A611, sbti!A:A, sbti!D:D, "")="Committed","C",""))</f>
        <v/>
      </c>
      <c r="E611" t="str">
        <f>IF(OR(D611="T", D611="C"),
    _xlfn.XLOOKUP(A611, sbti!A:A, sbti!E:E, ""),
    ""
)</f>
        <v/>
      </c>
      <c r="F611" t="str">
        <f>IF(_xlfn.XLOOKUP(A611, sbti!F:F, sbti!G:G, "")="Targets Set","T",
IF(_xlfn.XLOOKUP(A611, sbti!F:F, sbti!G:G, "")="Committed","C",""))</f>
        <v/>
      </c>
      <c r="G611" t="str">
        <f>IF(OR('sbti evolution '!F611="T", 'sbti evolution '!F611="C"),
    _xlfn.XLOOKUP('sbti evolution '!A611, sbti!F:F, sbti!H:H, ""),
    ""
)</f>
        <v/>
      </c>
      <c r="H611" t="str">
        <f>IFERROR(
    IF(INDEX(sbti!J:J, MATCH(A611, sbti!F:F, 0))&lt;&gt;"", "T",
        IF(INDEX(sbti!K:K, MATCH(A611, sbti!F:F, 0))&lt;&gt;"", "C", "")
    ),
"")</f>
        <v/>
      </c>
      <c r="I611" t="str">
        <f>IFERROR(
    IF(INDEX(sbti!J:J, MATCH(A611, sbti!F:F, 0))&lt;&gt;"", INDEX(sbti!J:J, MATCH(A611, sbti!F:F, 0)),
        IF(INDEX(sbti!K:K, MATCH(A611, sbti!F:F, 0))&lt;&gt;"", INDEX(sbti!K:K, MATCH(A611, sbti!F:F, 0)), "")
    ),
"")</f>
        <v/>
      </c>
      <c r="J611" t="str">
        <f>IF(_xlfn.XLOOKUP(A611, sbti!L:L,sbti!M:M, "")="T","T",
IF(_xlfn.XLOOKUP(A611, sbti!L:L, sbti!M:M, "")="C","C",""))</f>
        <v/>
      </c>
      <c r="K611" t="str">
        <f>IF(OR(J611="T", J611="C"),
    _xlfn.XLOOKUP(A611, sbti!L:L,sbti!N:N),
    ""
)</f>
        <v/>
      </c>
      <c r="L611" t="str">
        <f>IF(_xlfn.XLOOKUP(A611, sbti!L:L,sbti!O:O, "")="s","T",
IF(_xlfn.XLOOKUP(A611, sbti!L:L, sbti!O:O, "")="c","C",""))</f>
        <v/>
      </c>
      <c r="M611" t="str">
        <f>IF(L611="T",_xlfn.XLOOKUP(A611,sbti!L:L,sbti!P:P,""),
IF(L611="C",_xlfn.XLOOKUP(A611,sbti!L:L,sbti!Q:Q,""),
""))</f>
        <v/>
      </c>
      <c r="N611" t="str">
        <f>IF(_xlfn.XLOOKUP(A611, sbti!R:R,sbti!S:S, "")="T","T",
IF(_xlfn.XLOOKUP(A611, sbti!R:R, sbti!S:S, "")="C","C",""))</f>
        <v/>
      </c>
      <c r="O611" t="str">
        <f>IF(OR(N611="T", N611="C"),
    _xlfn.XLOOKUP(A611, sbti!R:R,sbti!T:T),
    ""
)</f>
        <v/>
      </c>
      <c r="P611" t="str">
        <f>IFERROR(
    IF(INDEX(sbti!U:U, MATCH(A611, sbti!R:R, 0))&lt;&gt;"", "T",
        IF(INDEX(sbti!V:V, MATCH(A611, sbti!R:R, 0))&lt;&gt;"", "C", "")
    ),
"")</f>
        <v/>
      </c>
      <c r="Q611" t="str">
        <f>IFERROR(
    IF(INDEX(sbti!U:U, MATCH(A611, sbti!R:R, 0))&lt;&gt;"",
       INDEX(sbti!U:U, MATCH(A611, sbti!R:R, 0)),
       IF(INDEX(sbti!V:V, MATCH(A611, sbti!R:R, 0))&lt;&gt;"",
          INDEX(sbti!V:V, MATCH(A611, sbti!R:R, 0)),
          "")
    ),
"")</f>
        <v/>
      </c>
      <c r="R611" t="str">
        <f>IF(_xlfn.XLOOKUP(A611, sbti!W:W,sbti!X:X, "")="T","T",
IF(_xlfn.XLOOKUP(A611, sbti!W:W, sbti!X:X, "")="C","C",""))</f>
        <v>T</v>
      </c>
      <c r="S611">
        <f>IF(R611="T",_xlfn.XLOOKUP(A611,sbti!W:W,sbti!Y:Y,""),
IF(R611="C",_xlfn.XLOOKUP(A611,sbti!W:W,sbti!Z:Z,""),
""))</f>
        <v>2030</v>
      </c>
    </row>
    <row r="612" spans="1:19">
      <c r="A612" t="str">
        <v>Cedar Holdings Group</v>
      </c>
      <c r="B612" t="str">
        <f>IF(_xlfn.XLOOKUP(A612, sbti!A:A,sbti!B:B, "")="Targets Set","T",
IF(_xlfn.XLOOKUP(A612, sbti!A:A, sbti!B:B, "")="Committed","C",""))</f>
        <v/>
      </c>
      <c r="C612" t="str">
        <f>IF(OR(B612="T", B612="C"),
    _xlfn.XLOOKUP(A612, sbti!A:A, sbti!C:C, ""),
    ""
)</f>
        <v/>
      </c>
      <c r="D612" t="str">
        <f>IF(_xlfn.XLOOKUP(A612, sbti!A:A,sbti!D:D, "")="Targets Set","T",
IF(_xlfn.XLOOKUP(A612, sbti!A:A, sbti!D:D, "")="Committed","C",""))</f>
        <v/>
      </c>
      <c r="E612" t="str">
        <f>IF(OR(D612="T", D612="C"),
    _xlfn.XLOOKUP(A612, sbti!A:A, sbti!E:E, ""),
    ""
)</f>
        <v/>
      </c>
      <c r="F612" t="str">
        <f>IF(_xlfn.XLOOKUP(A612, sbti!F:F, sbti!G:G, "")="Targets Set","T",
IF(_xlfn.XLOOKUP(A612, sbti!F:F, sbti!G:G, "")="Committed","C",""))</f>
        <v/>
      </c>
      <c r="G612" t="str">
        <f>IF(OR('sbti evolution '!F612="T", 'sbti evolution '!F612="C"),
    _xlfn.XLOOKUP('sbti evolution '!A612, sbti!F:F, sbti!H:H, ""),
    ""
)</f>
        <v/>
      </c>
      <c r="H612" t="str">
        <f>IFERROR(
    IF(INDEX(sbti!J:J, MATCH(A612, sbti!F:F, 0))&lt;&gt;"", "T",
        IF(INDEX(sbti!K:K, MATCH(A612, sbti!F:F, 0))&lt;&gt;"", "C", "")
    ),
"")</f>
        <v/>
      </c>
      <c r="I612" t="str">
        <f>IFERROR(
    IF(INDEX(sbti!J:J, MATCH(A612, sbti!F:F, 0))&lt;&gt;"", INDEX(sbti!J:J, MATCH(A612, sbti!F:F, 0)),
        IF(INDEX(sbti!K:K, MATCH(A612, sbti!F:F, 0))&lt;&gt;"", INDEX(sbti!K:K, MATCH(A612, sbti!F:F, 0)), "")
    ),
"")</f>
        <v/>
      </c>
      <c r="J612" t="str">
        <f>IF(_xlfn.XLOOKUP(A612, sbti!L:L,sbti!M:M, "")="T","T",
IF(_xlfn.XLOOKUP(A612, sbti!L:L, sbti!M:M, "")="C","C",""))</f>
        <v/>
      </c>
      <c r="K612" t="str">
        <f>IF(OR(J612="T", J612="C"),
    _xlfn.XLOOKUP(A612, sbti!L:L,sbti!N:N),
    ""
)</f>
        <v/>
      </c>
      <c r="L612" t="str">
        <f>IF(_xlfn.XLOOKUP(A612, sbti!L:L,sbti!O:O, "")="s","T",
IF(_xlfn.XLOOKUP(A612, sbti!L:L, sbti!O:O, "")="c","C",""))</f>
        <v/>
      </c>
      <c r="M612" t="str">
        <f>IF(L612="T",_xlfn.XLOOKUP(A612,sbti!L:L,sbti!P:P,""),
IF(L612="C",_xlfn.XLOOKUP(A612,sbti!L:L,sbti!Q:Q,""),
""))</f>
        <v/>
      </c>
      <c r="N612" t="str">
        <f>IF(_xlfn.XLOOKUP(A612, sbti!R:R,sbti!S:S, "")="T","T",
IF(_xlfn.XLOOKUP(A612, sbti!R:R, sbti!S:S, "")="C","C",""))</f>
        <v/>
      </c>
      <c r="O612" t="str">
        <f>IF(OR(N612="T", N612="C"),
    _xlfn.XLOOKUP(A612, sbti!R:R,sbti!T:T),
    ""
)</f>
        <v/>
      </c>
      <c r="P612" t="str">
        <f>IFERROR(
    IF(INDEX(sbti!U:U, MATCH(A612, sbti!R:R, 0))&lt;&gt;"", "T",
        IF(INDEX(sbti!V:V, MATCH(A612, sbti!R:R, 0))&lt;&gt;"", "C", "")
    ),
"")</f>
        <v/>
      </c>
      <c r="Q612" t="str">
        <f>IFERROR(
    IF(INDEX(sbti!U:U, MATCH(A612, sbti!R:R, 0))&lt;&gt;"",
       INDEX(sbti!U:U, MATCH(A612, sbti!R:R, 0)),
       IF(INDEX(sbti!V:V, MATCH(A612, sbti!R:R, 0))&lt;&gt;"",
          INDEX(sbti!V:V, MATCH(A612, sbti!R:R, 0)),
          "")
    ),
"")</f>
        <v/>
      </c>
      <c r="R612" t="str">
        <f>IF(_xlfn.XLOOKUP(A612, sbti!W:W,sbti!X:X, "")="T","T",
IF(_xlfn.XLOOKUP(A612, sbti!W:W, sbti!X:X, "")="C","C",""))</f>
        <v/>
      </c>
      <c r="S612" t="str">
        <f>IF(R612="T",_xlfn.XLOOKUP(A612,sbti!W:W,sbti!Y:Y,""),
IF(R612="C",_xlfn.XLOOKUP(A612,sbti!W:W,sbti!Z:Z,""),
""))</f>
        <v/>
      </c>
    </row>
    <row r="613" spans="1:19">
      <c r="A613" t="str">
        <v>ChemChina</v>
      </c>
      <c r="B613" t="str">
        <f>IF(_xlfn.XLOOKUP(A613, sbti!A:A,sbti!B:B, "")="Targets Set","T",
IF(_xlfn.XLOOKUP(A613, sbti!A:A, sbti!B:B, "")="Committed","C",""))</f>
        <v/>
      </c>
      <c r="C613" t="str">
        <f>IF(OR(B613="T", B613="C"),
    _xlfn.XLOOKUP(A613, sbti!A:A, sbti!C:C, ""),
    ""
)</f>
        <v/>
      </c>
      <c r="D613" t="str">
        <f>IF(_xlfn.XLOOKUP(A613, sbti!A:A,sbti!D:D, "")="Targets Set","T",
IF(_xlfn.XLOOKUP(A613, sbti!A:A, sbti!D:D, "")="Committed","C",""))</f>
        <v/>
      </c>
      <c r="E613" t="str">
        <f>IF(OR(D613="T", D613="C"),
    _xlfn.XLOOKUP(A613, sbti!A:A, sbti!E:E, ""),
    ""
)</f>
        <v/>
      </c>
      <c r="F613" t="str">
        <f>IF(_xlfn.XLOOKUP(A613, sbti!F:F, sbti!G:G, "")="Targets Set","T",
IF(_xlfn.XLOOKUP(A613, sbti!F:F, sbti!G:G, "")="Committed","C",""))</f>
        <v/>
      </c>
      <c r="G613" t="str">
        <f>IF(OR('sbti evolution '!F613="T", 'sbti evolution '!F613="C"),
    _xlfn.XLOOKUP('sbti evolution '!A613, sbti!F:F, sbti!H:H, ""),
    ""
)</f>
        <v/>
      </c>
      <c r="H613" t="str">
        <f>IFERROR(
    IF(INDEX(sbti!J:J, MATCH(A613, sbti!F:F, 0))&lt;&gt;"", "T",
        IF(INDEX(sbti!K:K, MATCH(A613, sbti!F:F, 0))&lt;&gt;"", "C", "")
    ),
"")</f>
        <v/>
      </c>
      <c r="I613" t="str">
        <f>IFERROR(
    IF(INDEX(sbti!J:J, MATCH(A613, sbti!F:F, 0))&lt;&gt;"", INDEX(sbti!J:J, MATCH(A613, sbti!F:F, 0)),
        IF(INDEX(sbti!K:K, MATCH(A613, sbti!F:F, 0))&lt;&gt;"", INDEX(sbti!K:K, MATCH(A613, sbti!F:F, 0)), "")
    ),
"")</f>
        <v/>
      </c>
      <c r="J613" t="str">
        <f>IF(_xlfn.XLOOKUP(A613, sbti!L:L,sbti!M:M, "")="T","T",
IF(_xlfn.XLOOKUP(A613, sbti!L:L, sbti!M:M, "")="C","C",""))</f>
        <v/>
      </c>
      <c r="K613" t="str">
        <f>IF(OR(J613="T", J613="C"),
    _xlfn.XLOOKUP(A613, sbti!L:L,sbti!N:N),
    ""
)</f>
        <v/>
      </c>
      <c r="L613" t="str">
        <f>IF(_xlfn.XLOOKUP(A613, sbti!L:L,sbti!O:O, "")="s","T",
IF(_xlfn.XLOOKUP(A613, sbti!L:L, sbti!O:O, "")="c","C",""))</f>
        <v/>
      </c>
      <c r="M613" t="str">
        <f>IF(L613="T",_xlfn.XLOOKUP(A613,sbti!L:L,sbti!P:P,""),
IF(L613="C",_xlfn.XLOOKUP(A613,sbti!L:L,sbti!Q:Q,""),
""))</f>
        <v/>
      </c>
      <c r="N613" t="str">
        <f>IF(_xlfn.XLOOKUP(A613, sbti!R:R,sbti!S:S, "")="T","T",
IF(_xlfn.XLOOKUP(A613, sbti!R:R, sbti!S:S, "")="C","C",""))</f>
        <v/>
      </c>
      <c r="O613" t="str">
        <f>IF(OR(N613="T", N613="C"),
    _xlfn.XLOOKUP(A613, sbti!R:R,sbti!T:T),
    ""
)</f>
        <v/>
      </c>
      <c r="P613" t="str">
        <f>IFERROR(
    IF(INDEX(sbti!U:U, MATCH(A613, sbti!R:R, 0))&lt;&gt;"", "T",
        IF(INDEX(sbti!V:V, MATCH(A613, sbti!R:R, 0))&lt;&gt;"", "C", "")
    ),
"")</f>
        <v/>
      </c>
      <c r="Q613" t="str">
        <f>IFERROR(
    IF(INDEX(sbti!U:U, MATCH(A613, sbti!R:R, 0))&lt;&gt;"",
       INDEX(sbti!U:U, MATCH(A613, sbti!R:R, 0)),
       IF(INDEX(sbti!V:V, MATCH(A613, sbti!R:R, 0))&lt;&gt;"",
          INDEX(sbti!V:V, MATCH(A613, sbti!R:R, 0)),
          "")
    ),
"")</f>
        <v/>
      </c>
      <c r="R613" t="str">
        <f>IF(_xlfn.XLOOKUP(A613, sbti!W:W,sbti!X:X, "")="T","T",
IF(_xlfn.XLOOKUP(A613, sbti!W:W, sbti!X:X, "")="C","C",""))</f>
        <v/>
      </c>
      <c r="S613" t="str">
        <f>IF(R613="T",_xlfn.XLOOKUP(A613,sbti!W:W,sbti!Y:Y,""),
IF(R613="C",_xlfn.XLOOKUP(A613,sbti!W:W,sbti!Z:Z,""),
""))</f>
        <v/>
      </c>
    </row>
    <row r="614" spans="1:19">
      <c r="A614" t="str">
        <v>China COSCO Shipping</v>
      </c>
      <c r="B614" t="str">
        <f>IF(_xlfn.XLOOKUP(A614, sbti!A:A,sbti!B:B, "")="Targets Set","T",
IF(_xlfn.XLOOKUP(A614, sbti!A:A, sbti!B:B, "")="Committed","C",""))</f>
        <v/>
      </c>
      <c r="C614" t="str">
        <f>IF(OR(B614="T", B614="C"),
    _xlfn.XLOOKUP(A614, sbti!A:A, sbti!C:C, ""),
    ""
)</f>
        <v/>
      </c>
      <c r="D614" t="str">
        <f>IF(_xlfn.XLOOKUP(A614, sbti!A:A,sbti!D:D, "")="Targets Set","T",
IF(_xlfn.XLOOKUP(A614, sbti!A:A, sbti!D:D, "")="Committed","C",""))</f>
        <v/>
      </c>
      <c r="E614" t="str">
        <f>IF(OR(D614="T", D614="C"),
    _xlfn.XLOOKUP(A614, sbti!A:A, sbti!E:E, ""),
    ""
)</f>
        <v/>
      </c>
      <c r="F614" t="str">
        <f>IF(_xlfn.XLOOKUP(A614, sbti!F:F, sbti!G:G, "")="Targets Set","T",
IF(_xlfn.XLOOKUP(A614, sbti!F:F, sbti!G:G, "")="Committed","C",""))</f>
        <v/>
      </c>
      <c r="G614" t="str">
        <f>IF(OR('sbti evolution '!F614="T", 'sbti evolution '!F614="C"),
    _xlfn.XLOOKUP('sbti evolution '!A614, sbti!F:F, sbti!H:H, ""),
    ""
)</f>
        <v/>
      </c>
      <c r="H614" t="str">
        <f>IFERROR(
    IF(INDEX(sbti!J:J, MATCH(A614, sbti!F:F, 0))&lt;&gt;"", "T",
        IF(INDEX(sbti!K:K, MATCH(A614, sbti!F:F, 0))&lt;&gt;"", "C", "")
    ),
"")</f>
        <v/>
      </c>
      <c r="I614" t="str">
        <f>IFERROR(
    IF(INDEX(sbti!J:J, MATCH(A614, sbti!F:F, 0))&lt;&gt;"", INDEX(sbti!J:J, MATCH(A614, sbti!F:F, 0)),
        IF(INDEX(sbti!K:K, MATCH(A614, sbti!F:F, 0))&lt;&gt;"", INDEX(sbti!K:K, MATCH(A614, sbti!F:F, 0)), "")
    ),
"")</f>
        <v/>
      </c>
      <c r="J614" t="str">
        <f>IF(_xlfn.XLOOKUP(A614, sbti!L:L,sbti!M:M, "")="T","T",
IF(_xlfn.XLOOKUP(A614, sbti!L:L, sbti!M:M, "")="C","C",""))</f>
        <v/>
      </c>
      <c r="K614" t="str">
        <f>IF(OR(J614="T", J614="C"),
    _xlfn.XLOOKUP(A614, sbti!L:L,sbti!N:N),
    ""
)</f>
        <v/>
      </c>
      <c r="L614" t="str">
        <f>IF(_xlfn.XLOOKUP(A614, sbti!L:L,sbti!O:O, "")="s","T",
IF(_xlfn.XLOOKUP(A614, sbti!L:L, sbti!O:O, "")="c","C",""))</f>
        <v/>
      </c>
      <c r="M614" t="str">
        <f>IF(L614="T",_xlfn.XLOOKUP(A614,sbti!L:L,sbti!P:P,""),
IF(L614="C",_xlfn.XLOOKUP(A614,sbti!L:L,sbti!Q:Q,""),
""))</f>
        <v/>
      </c>
      <c r="N614" t="str">
        <f>IF(_xlfn.XLOOKUP(A614, sbti!R:R,sbti!S:S, "")="T","T",
IF(_xlfn.XLOOKUP(A614, sbti!R:R, sbti!S:S, "")="C","C",""))</f>
        <v/>
      </c>
      <c r="O614" t="str">
        <f>IF(OR(N614="T", N614="C"),
    _xlfn.XLOOKUP(A614, sbti!R:R,sbti!T:T),
    ""
)</f>
        <v/>
      </c>
      <c r="P614" t="str">
        <f>IFERROR(
    IF(INDEX(sbti!U:U, MATCH(A614, sbti!R:R, 0))&lt;&gt;"", "T",
        IF(INDEX(sbti!V:V, MATCH(A614, sbti!R:R, 0))&lt;&gt;"", "C", "")
    ),
"")</f>
        <v/>
      </c>
      <c r="Q614" t="str">
        <f>IFERROR(
    IF(INDEX(sbti!U:U, MATCH(A614, sbti!R:R, 0))&lt;&gt;"",
       INDEX(sbti!U:U, MATCH(A614, sbti!R:R, 0)),
       IF(INDEX(sbti!V:V, MATCH(A614, sbti!R:R, 0))&lt;&gt;"",
          INDEX(sbti!V:V, MATCH(A614, sbti!R:R, 0)),
          "")
    ),
"")</f>
        <v/>
      </c>
      <c r="R614" t="str">
        <f>IF(_xlfn.XLOOKUP(A614, sbti!W:W,sbti!X:X, "")="T","T",
IF(_xlfn.XLOOKUP(A614, sbti!W:W, sbti!X:X, "")="C","C",""))</f>
        <v/>
      </c>
      <c r="S614" t="str">
        <f>IF(R614="T",_xlfn.XLOOKUP(A614,sbti!W:W,sbti!Y:Y,""),
IF(R614="C",_xlfn.XLOOKUP(A614,sbti!W:W,sbti!Z:Z,""),
""))</f>
        <v/>
      </c>
    </row>
    <row r="615" spans="1:19">
      <c r="A615" t="str">
        <v>China Evergrande Group</v>
      </c>
      <c r="B615" t="str">
        <f>IF(_xlfn.XLOOKUP(A615, sbti!A:A,sbti!B:B, "")="Targets Set","T",
IF(_xlfn.XLOOKUP(A615, sbti!A:A, sbti!B:B, "")="Committed","C",""))</f>
        <v/>
      </c>
      <c r="C615" t="str">
        <f>IF(OR(B615="T", B615="C"),
    _xlfn.XLOOKUP(A615, sbti!A:A, sbti!C:C, ""),
    ""
)</f>
        <v/>
      </c>
      <c r="D615" t="str">
        <f>IF(_xlfn.XLOOKUP(A615, sbti!A:A,sbti!D:D, "")="Targets Set","T",
IF(_xlfn.XLOOKUP(A615, sbti!A:A, sbti!D:D, "")="Committed","C",""))</f>
        <v/>
      </c>
      <c r="E615" t="str">
        <f>IF(OR(D615="T", D615="C"),
    _xlfn.XLOOKUP(A615, sbti!A:A, sbti!E:E, ""),
    ""
)</f>
        <v/>
      </c>
      <c r="F615" t="str">
        <f>IF(_xlfn.XLOOKUP(A615, sbti!F:F, sbti!G:G, "")="Targets Set","T",
IF(_xlfn.XLOOKUP(A615, sbti!F:F, sbti!G:G, "")="Committed","C",""))</f>
        <v/>
      </c>
      <c r="G615" t="str">
        <f>IF(OR('sbti evolution '!F615="T", 'sbti evolution '!F615="C"),
    _xlfn.XLOOKUP('sbti evolution '!A615, sbti!F:F, sbti!H:H, ""),
    ""
)</f>
        <v/>
      </c>
      <c r="H615" t="str">
        <f>IFERROR(
    IF(INDEX(sbti!J:J, MATCH(A615, sbti!F:F, 0))&lt;&gt;"", "T",
        IF(INDEX(sbti!K:K, MATCH(A615, sbti!F:F, 0))&lt;&gt;"", "C", "")
    ),
"")</f>
        <v/>
      </c>
      <c r="I615" t="str">
        <f>IFERROR(
    IF(INDEX(sbti!J:J, MATCH(A615, sbti!F:F, 0))&lt;&gt;"", INDEX(sbti!J:J, MATCH(A615, sbti!F:F, 0)),
        IF(INDEX(sbti!K:K, MATCH(A615, sbti!F:F, 0))&lt;&gt;"", INDEX(sbti!K:K, MATCH(A615, sbti!F:F, 0)), "")
    ),
"")</f>
        <v/>
      </c>
      <c r="J615" t="str">
        <f>IF(_xlfn.XLOOKUP(A615, sbti!L:L,sbti!M:M, "")="T","T",
IF(_xlfn.XLOOKUP(A615, sbti!L:L, sbti!M:M, "")="C","C",""))</f>
        <v/>
      </c>
      <c r="K615" t="str">
        <f>IF(OR(J615="T", J615="C"),
    _xlfn.XLOOKUP(A615, sbti!L:L,sbti!N:N),
    ""
)</f>
        <v/>
      </c>
      <c r="L615" t="str">
        <f>IF(_xlfn.XLOOKUP(A615, sbti!L:L,sbti!O:O, "")="s","T",
IF(_xlfn.XLOOKUP(A615, sbti!L:L, sbti!O:O, "")="c","C",""))</f>
        <v/>
      </c>
      <c r="M615" t="str">
        <f>IF(L615="T",_xlfn.XLOOKUP(A615,sbti!L:L,sbti!P:P,""),
IF(L615="C",_xlfn.XLOOKUP(A615,sbti!L:L,sbti!Q:Q,""),
""))</f>
        <v/>
      </c>
      <c r="N615" t="str">
        <f>IF(_xlfn.XLOOKUP(A615, sbti!R:R,sbti!S:S, "")="T","T",
IF(_xlfn.XLOOKUP(A615, sbti!R:R, sbti!S:S, "")="C","C",""))</f>
        <v/>
      </c>
      <c r="O615" t="str">
        <f>IF(OR(N615="T", N615="C"),
    _xlfn.XLOOKUP(A615, sbti!R:R,sbti!T:T),
    ""
)</f>
        <v/>
      </c>
      <c r="P615" t="str">
        <f>IFERROR(
    IF(INDEX(sbti!U:U, MATCH(A615, sbti!R:R, 0))&lt;&gt;"", "T",
        IF(INDEX(sbti!V:V, MATCH(A615, sbti!R:R, 0))&lt;&gt;"", "C", "")
    ),
"")</f>
        <v/>
      </c>
      <c r="Q615" t="str">
        <f>IFERROR(
    IF(INDEX(sbti!U:U, MATCH(A615, sbti!R:R, 0))&lt;&gt;"",
       INDEX(sbti!U:U, MATCH(A615, sbti!R:R, 0)),
       IF(INDEX(sbti!V:V, MATCH(A615, sbti!R:R, 0))&lt;&gt;"",
          INDEX(sbti!V:V, MATCH(A615, sbti!R:R, 0)),
          "")
    ),
"")</f>
        <v/>
      </c>
      <c r="R615" t="str">
        <f>IF(_xlfn.XLOOKUP(A615, sbti!W:W,sbti!X:X, "")="T","T",
IF(_xlfn.XLOOKUP(A615, sbti!W:W, sbti!X:X, "")="C","C",""))</f>
        <v/>
      </c>
      <c r="S615" t="str">
        <f>IF(R615="T",_xlfn.XLOOKUP(A615,sbti!W:W,sbti!Y:Y,""),
IF(R615="C",_xlfn.XLOOKUP(A615,sbti!W:W,sbti!Z:Z,""),
""))</f>
        <v/>
      </c>
    </row>
    <row r="616" spans="1:19">
      <c r="A616" t="str">
        <v>China Reinsurance (Group)</v>
      </c>
      <c r="B616" t="str">
        <f>IF(_xlfn.XLOOKUP(A616, sbti!A:A,sbti!B:B, "")="Targets Set","T",
IF(_xlfn.XLOOKUP(A616, sbti!A:A, sbti!B:B, "")="Committed","C",""))</f>
        <v/>
      </c>
      <c r="C616" t="str">
        <f>IF(OR(B616="T", B616="C"),
    _xlfn.XLOOKUP(A616, sbti!A:A, sbti!C:C, ""),
    ""
)</f>
        <v/>
      </c>
      <c r="D616" t="str">
        <f>IF(_xlfn.XLOOKUP(A616, sbti!A:A,sbti!D:D, "")="Targets Set","T",
IF(_xlfn.XLOOKUP(A616, sbti!A:A, sbti!D:D, "")="Committed","C",""))</f>
        <v/>
      </c>
      <c r="E616" t="str">
        <f>IF(OR(D616="T", D616="C"),
    _xlfn.XLOOKUP(A616, sbti!A:A, sbti!E:E, ""),
    ""
)</f>
        <v/>
      </c>
      <c r="F616" t="str">
        <f>IF(_xlfn.XLOOKUP(A616, sbti!F:F, sbti!G:G, "")="Targets Set","T",
IF(_xlfn.XLOOKUP(A616, sbti!F:F, sbti!G:G, "")="Committed","C",""))</f>
        <v/>
      </c>
      <c r="G616" t="str">
        <f>IF(OR('sbti evolution '!F616="T", 'sbti evolution '!F616="C"),
    _xlfn.XLOOKUP('sbti evolution '!A616, sbti!F:F, sbti!H:H, ""),
    ""
)</f>
        <v/>
      </c>
      <c r="H616" t="str">
        <f>IFERROR(
    IF(INDEX(sbti!J:J, MATCH(A616, sbti!F:F, 0))&lt;&gt;"", "T",
        IF(INDEX(sbti!K:K, MATCH(A616, sbti!F:F, 0))&lt;&gt;"", "C", "")
    ),
"")</f>
        <v/>
      </c>
      <c r="I616" t="str">
        <f>IFERROR(
    IF(INDEX(sbti!J:J, MATCH(A616, sbti!F:F, 0))&lt;&gt;"", INDEX(sbti!J:J, MATCH(A616, sbti!F:F, 0)),
        IF(INDEX(sbti!K:K, MATCH(A616, sbti!F:F, 0))&lt;&gt;"", INDEX(sbti!K:K, MATCH(A616, sbti!F:F, 0)), "")
    ),
"")</f>
        <v/>
      </c>
      <c r="J616" t="str">
        <f>IF(_xlfn.XLOOKUP(A616, sbti!L:L,sbti!M:M, "")="T","T",
IF(_xlfn.XLOOKUP(A616, sbti!L:L, sbti!M:M, "")="C","C",""))</f>
        <v/>
      </c>
      <c r="K616" t="str">
        <f>IF(OR(J616="T", J616="C"),
    _xlfn.XLOOKUP(A616, sbti!L:L,sbti!N:N),
    ""
)</f>
        <v/>
      </c>
      <c r="L616" t="str">
        <f>IF(_xlfn.XLOOKUP(A616, sbti!L:L,sbti!O:O, "")="s","T",
IF(_xlfn.XLOOKUP(A616, sbti!L:L, sbti!O:O, "")="c","C",""))</f>
        <v/>
      </c>
      <c r="M616" t="str">
        <f>IF(L616="T",_xlfn.XLOOKUP(A616,sbti!L:L,sbti!P:P,""),
IF(L616="C",_xlfn.XLOOKUP(A616,sbti!L:L,sbti!Q:Q,""),
""))</f>
        <v/>
      </c>
      <c r="N616" t="str">
        <f>IF(_xlfn.XLOOKUP(A616, sbti!R:R,sbti!S:S, "")="T","T",
IF(_xlfn.XLOOKUP(A616, sbti!R:R, sbti!S:S, "")="C","C",""))</f>
        <v/>
      </c>
      <c r="O616" t="str">
        <f>IF(OR(N616="T", N616="C"),
    _xlfn.XLOOKUP(A616, sbti!R:R,sbti!T:T),
    ""
)</f>
        <v/>
      </c>
      <c r="P616" t="str">
        <f>IFERROR(
    IF(INDEX(sbti!U:U, MATCH(A616, sbti!R:R, 0))&lt;&gt;"", "T",
        IF(INDEX(sbti!V:V, MATCH(A616, sbti!R:R, 0))&lt;&gt;"", "C", "")
    ),
"")</f>
        <v/>
      </c>
      <c r="Q616" t="str">
        <f>IFERROR(
    IF(INDEX(sbti!U:U, MATCH(A616, sbti!R:R, 0))&lt;&gt;"",
       INDEX(sbti!U:U, MATCH(A616, sbti!R:R, 0)),
       IF(INDEX(sbti!V:V, MATCH(A616, sbti!R:R, 0))&lt;&gt;"",
          INDEX(sbti!V:V, MATCH(A616, sbti!R:R, 0)),
          "")
    ),
"")</f>
        <v/>
      </c>
      <c r="R616" t="str">
        <f>IF(_xlfn.XLOOKUP(A616, sbti!W:W,sbti!X:X, "")="T","T",
IF(_xlfn.XLOOKUP(A616, sbti!W:W, sbti!X:X, "")="C","C",""))</f>
        <v/>
      </c>
      <c r="S616" t="str">
        <f>IF(R616="T",_xlfn.XLOOKUP(A616,sbti!W:W,sbti!Y:Y,""),
IF(R616="C",_xlfn.XLOOKUP(A616,sbti!W:W,sbti!Z:Z,""),
""))</f>
        <v/>
      </c>
    </row>
    <row r="617" spans="1:19">
      <c r="A617" t="str">
        <v>China Resources Land</v>
      </c>
      <c r="B617" t="str">
        <f>IF(_xlfn.XLOOKUP(A617, sbti!A:A,sbti!B:B, "")="Targets Set","T",
IF(_xlfn.XLOOKUP(A617, sbti!A:A, sbti!B:B, "")="Committed","C",""))</f>
        <v/>
      </c>
      <c r="C617" t="str">
        <f>IF(OR(B617="T", B617="C"),
    _xlfn.XLOOKUP(A617, sbti!A:A, sbti!C:C, ""),
    ""
)</f>
        <v/>
      </c>
      <c r="D617" t="str">
        <f>IF(_xlfn.XLOOKUP(A617, sbti!A:A,sbti!D:D, "")="Targets Set","T",
IF(_xlfn.XLOOKUP(A617, sbti!A:A, sbti!D:D, "")="Committed","C",""))</f>
        <v/>
      </c>
      <c r="E617" t="str">
        <f>IF(OR(D617="T", D617="C"),
    _xlfn.XLOOKUP(A617, sbti!A:A, sbti!E:E, ""),
    ""
)</f>
        <v/>
      </c>
      <c r="F617" t="str">
        <f>IF(_xlfn.XLOOKUP(A617, sbti!F:F, sbti!G:G, "")="Targets Set","T",
IF(_xlfn.XLOOKUP(A617, sbti!F:F, sbti!G:G, "")="Committed","C",""))</f>
        <v/>
      </c>
      <c r="G617" t="str">
        <f>IF(OR('sbti evolution '!F617="T", 'sbti evolution '!F617="C"),
    _xlfn.XLOOKUP('sbti evolution '!A617, sbti!F:F, sbti!H:H, ""),
    ""
)</f>
        <v/>
      </c>
      <c r="H617" t="str">
        <f>IFERROR(
    IF(INDEX(sbti!J:J, MATCH(A617, sbti!F:F, 0))&lt;&gt;"", "T",
        IF(INDEX(sbti!K:K, MATCH(A617, sbti!F:F, 0))&lt;&gt;"", "C", "")
    ),
"")</f>
        <v/>
      </c>
      <c r="I617" t="str">
        <f>IFERROR(
    IF(INDEX(sbti!J:J, MATCH(A617, sbti!F:F, 0))&lt;&gt;"", INDEX(sbti!J:J, MATCH(A617, sbti!F:F, 0)),
        IF(INDEX(sbti!K:K, MATCH(A617, sbti!F:F, 0))&lt;&gt;"", INDEX(sbti!K:K, MATCH(A617, sbti!F:F, 0)), "")
    ),
"")</f>
        <v/>
      </c>
      <c r="J617" t="str">
        <f>IF(_xlfn.XLOOKUP(A617, sbti!L:L,sbti!M:M, "")="T","T",
IF(_xlfn.XLOOKUP(A617, sbti!L:L, sbti!M:M, "")="C","C",""))</f>
        <v/>
      </c>
      <c r="K617" t="str">
        <f>IF(OR(J617="T", J617="C"),
    _xlfn.XLOOKUP(A617, sbti!L:L,sbti!N:N),
    ""
)</f>
        <v/>
      </c>
      <c r="L617" t="str">
        <f>IF(_xlfn.XLOOKUP(A617, sbti!L:L,sbti!O:O, "")="s","T",
IF(_xlfn.XLOOKUP(A617, sbti!L:L, sbti!O:O, "")="c","C",""))</f>
        <v/>
      </c>
      <c r="M617" t="str">
        <f>IF(L617="T",_xlfn.XLOOKUP(A617,sbti!L:L,sbti!P:P,""),
IF(L617="C",_xlfn.XLOOKUP(A617,sbti!L:L,sbti!Q:Q,""),
""))</f>
        <v/>
      </c>
      <c r="N617" t="str">
        <f>IF(_xlfn.XLOOKUP(A617, sbti!R:R,sbti!S:S, "")="T","T",
IF(_xlfn.XLOOKUP(A617, sbti!R:R, sbti!S:S, "")="C","C",""))</f>
        <v/>
      </c>
      <c r="O617" t="str">
        <f>IF(OR(N617="T", N617="C"),
    _xlfn.XLOOKUP(A617, sbti!R:R,sbti!T:T),
    ""
)</f>
        <v/>
      </c>
      <c r="P617" t="str">
        <f>IFERROR(
    IF(INDEX(sbti!U:U, MATCH(A617, sbti!R:R, 0))&lt;&gt;"", "T",
        IF(INDEX(sbti!V:V, MATCH(A617, sbti!R:R, 0))&lt;&gt;"", "C", "")
    ),
"")</f>
        <v/>
      </c>
      <c r="Q617" t="str">
        <f>IFERROR(
    IF(INDEX(sbti!U:U, MATCH(A617, sbti!R:R, 0))&lt;&gt;"",
       INDEX(sbti!U:U, MATCH(A617, sbti!R:R, 0)),
       IF(INDEX(sbti!V:V, MATCH(A617, sbti!R:R, 0))&lt;&gt;"",
          INDEX(sbti!V:V, MATCH(A617, sbti!R:R, 0)),
          "")
    ),
"")</f>
        <v/>
      </c>
      <c r="R617" t="str">
        <f>IF(_xlfn.XLOOKUP(A617, sbti!W:W,sbti!X:X, "")="T","T",
IF(_xlfn.XLOOKUP(A617, sbti!W:W, sbti!X:X, "")="C","C",""))</f>
        <v/>
      </c>
      <c r="S617" t="str">
        <f>IF(R617="T",_xlfn.XLOOKUP(A617,sbti!W:W,sbti!Y:Y,""),
IF(R617="C",_xlfn.XLOOKUP(A617,sbti!W:W,sbti!Z:Z,""),
""))</f>
        <v/>
      </c>
    </row>
    <row r="618" spans="1:19">
      <c r="A618" t="str">
        <v>Chubu Electric Power</v>
      </c>
      <c r="B618" t="str">
        <f>IF(_xlfn.XLOOKUP(A618, sbti!A:A,sbti!B:B, "")="Targets Set","T",
IF(_xlfn.XLOOKUP(A618, sbti!A:A, sbti!B:B, "")="Committed","C",""))</f>
        <v/>
      </c>
      <c r="C618" t="str">
        <f>IF(OR(B618="T", B618="C"),
    _xlfn.XLOOKUP(A618, sbti!A:A, sbti!C:C, ""),
    ""
)</f>
        <v/>
      </c>
      <c r="D618" t="str">
        <f>IF(_xlfn.XLOOKUP(A618, sbti!A:A,sbti!D:D, "")="Targets Set","T",
IF(_xlfn.XLOOKUP(A618, sbti!A:A, sbti!D:D, "")="Committed","C",""))</f>
        <v/>
      </c>
      <c r="E618" t="str">
        <f>IF(OR(D618="T", D618="C"),
    _xlfn.XLOOKUP(A618, sbti!A:A, sbti!E:E, ""),
    ""
)</f>
        <v/>
      </c>
      <c r="F618" t="str">
        <f>IF(_xlfn.XLOOKUP(A618, sbti!F:F, sbti!G:G, "")="Targets Set","T",
IF(_xlfn.XLOOKUP(A618, sbti!F:F, sbti!G:G, "")="Committed","C",""))</f>
        <v/>
      </c>
      <c r="G618" t="str">
        <f>IF(OR('sbti evolution '!F618="T", 'sbti evolution '!F618="C"),
    _xlfn.XLOOKUP('sbti evolution '!A618, sbti!F:F, sbti!H:H, ""),
    ""
)</f>
        <v/>
      </c>
      <c r="H618" t="str">
        <f>IFERROR(
    IF(INDEX(sbti!J:J, MATCH(A618, sbti!F:F, 0))&lt;&gt;"", "T",
        IF(INDEX(sbti!K:K, MATCH(A618, sbti!F:F, 0))&lt;&gt;"", "C", "")
    ),
"")</f>
        <v/>
      </c>
      <c r="I618" t="str">
        <f>IFERROR(
    IF(INDEX(sbti!J:J, MATCH(A618, sbti!F:F, 0))&lt;&gt;"", INDEX(sbti!J:J, MATCH(A618, sbti!F:F, 0)),
        IF(INDEX(sbti!K:K, MATCH(A618, sbti!F:F, 0))&lt;&gt;"", INDEX(sbti!K:K, MATCH(A618, sbti!F:F, 0)), "")
    ),
"")</f>
        <v/>
      </c>
      <c r="J618" t="str">
        <f>IF(_xlfn.XLOOKUP(A618, sbti!L:L,sbti!M:M, "")="T","T",
IF(_xlfn.XLOOKUP(A618, sbti!L:L, sbti!M:M, "")="C","C",""))</f>
        <v/>
      </c>
      <c r="K618" t="str">
        <f>IF(OR(J618="T", J618="C"),
    _xlfn.XLOOKUP(A618, sbti!L:L,sbti!N:N),
    ""
)</f>
        <v/>
      </c>
      <c r="L618" t="str">
        <f>IF(_xlfn.XLOOKUP(A618, sbti!L:L,sbti!O:O, "")="s","T",
IF(_xlfn.XLOOKUP(A618, sbti!L:L, sbti!O:O, "")="c","C",""))</f>
        <v/>
      </c>
      <c r="M618" t="str">
        <f>IF(L618="T",_xlfn.XLOOKUP(A618,sbti!L:L,sbti!P:P,""),
IF(L618="C",_xlfn.XLOOKUP(A618,sbti!L:L,sbti!Q:Q,""),
""))</f>
        <v/>
      </c>
      <c r="N618" t="str">
        <f>IF(_xlfn.XLOOKUP(A618, sbti!R:R,sbti!S:S, "")="T","T",
IF(_xlfn.XLOOKUP(A618, sbti!R:R, sbti!S:S, "")="C","C",""))</f>
        <v/>
      </c>
      <c r="O618" t="str">
        <f>IF(OR(N618="T", N618="C"),
    _xlfn.XLOOKUP(A618, sbti!R:R,sbti!T:T),
    ""
)</f>
        <v/>
      </c>
      <c r="P618" t="str">
        <f>IFERROR(
    IF(INDEX(sbti!U:U, MATCH(A618, sbti!R:R, 0))&lt;&gt;"", "T",
        IF(INDEX(sbti!V:V, MATCH(A618, sbti!R:R, 0))&lt;&gt;"", "C", "")
    ),
"")</f>
        <v/>
      </c>
      <c r="Q618" t="str">
        <f>IFERROR(
    IF(INDEX(sbti!U:U, MATCH(A618, sbti!R:R, 0))&lt;&gt;"",
       INDEX(sbti!U:U, MATCH(A618, sbti!R:R, 0)),
       IF(INDEX(sbti!V:V, MATCH(A618, sbti!R:R, 0))&lt;&gt;"",
          INDEX(sbti!V:V, MATCH(A618, sbti!R:R, 0)),
          "")
    ),
"")</f>
        <v/>
      </c>
      <c r="R618" t="str">
        <f>IF(_xlfn.XLOOKUP(A618, sbti!W:W,sbti!X:X, "")="T","T",
IF(_xlfn.XLOOKUP(A618, sbti!W:W, sbti!X:X, "")="C","C",""))</f>
        <v/>
      </c>
      <c r="S618" t="str">
        <f>IF(R618="T",_xlfn.XLOOKUP(A618,sbti!W:W,sbti!Y:Y,""),
IF(R618="C",_xlfn.XLOOKUP(A618,sbti!W:W,sbti!Z:Z,""),
""))</f>
        <v/>
      </c>
    </row>
    <row r="619" spans="1:19">
      <c r="A619" t="str">
        <v>Dollar Tree</v>
      </c>
      <c r="B619" t="str">
        <f>IF(_xlfn.XLOOKUP(A619, sbti!A:A,sbti!B:B, "")="Targets Set","T",
IF(_xlfn.XLOOKUP(A619, sbti!A:A, sbti!B:B, "")="Committed","C",""))</f>
        <v/>
      </c>
      <c r="C619" t="str">
        <f>IF(OR(B619="T", B619="C"),
    _xlfn.XLOOKUP(A619, sbti!A:A, sbti!C:C, ""),
    ""
)</f>
        <v/>
      </c>
      <c r="D619" t="str">
        <f>IF(_xlfn.XLOOKUP(A619, sbti!A:A,sbti!D:D, "")="Targets Set","T",
IF(_xlfn.XLOOKUP(A619, sbti!A:A, sbti!D:D, "")="Committed","C",""))</f>
        <v/>
      </c>
      <c r="E619" t="str">
        <f>IF(OR(D619="T", D619="C"),
    _xlfn.XLOOKUP(A619, sbti!A:A, sbti!E:E, ""),
    ""
)</f>
        <v/>
      </c>
      <c r="F619" t="str">
        <f>IF(_xlfn.XLOOKUP(A619, sbti!F:F, sbti!G:G, "")="Targets Set","T",
IF(_xlfn.XLOOKUP(A619, sbti!F:F, sbti!G:G, "")="Committed","C",""))</f>
        <v/>
      </c>
      <c r="G619" t="str">
        <f>IF(OR('sbti evolution '!F619="T", 'sbti evolution '!F619="C"),
    _xlfn.XLOOKUP('sbti evolution '!A619, sbti!F:F, sbti!H:H, ""),
    ""
)</f>
        <v/>
      </c>
      <c r="H619" t="str">
        <f>IFERROR(
    IF(INDEX(sbti!J:J, MATCH(A619, sbti!F:F, 0))&lt;&gt;"", "T",
        IF(INDEX(sbti!K:K, MATCH(A619, sbti!F:F, 0))&lt;&gt;"", "C", "")
    ),
"")</f>
        <v/>
      </c>
      <c r="I619" t="str">
        <f>IFERROR(
    IF(INDEX(sbti!J:J, MATCH(A619, sbti!F:F, 0))&lt;&gt;"", INDEX(sbti!J:J, MATCH(A619, sbti!F:F, 0)),
        IF(INDEX(sbti!K:K, MATCH(A619, sbti!F:F, 0))&lt;&gt;"", INDEX(sbti!K:K, MATCH(A619, sbti!F:F, 0)), "")
    ),
"")</f>
        <v/>
      </c>
      <c r="J619" t="str">
        <f>IF(_xlfn.XLOOKUP(A619, sbti!L:L,sbti!M:M, "")="T","T",
IF(_xlfn.XLOOKUP(A619, sbti!L:L, sbti!M:M, "")="C","C",""))</f>
        <v/>
      </c>
      <c r="K619" t="str">
        <f>IF(OR(J619="T", J619="C"),
    _xlfn.XLOOKUP(A619, sbti!L:L,sbti!N:N),
    ""
)</f>
        <v/>
      </c>
      <c r="L619" t="str">
        <f>IF(_xlfn.XLOOKUP(A619, sbti!L:L,sbti!O:O, "")="s","T",
IF(_xlfn.XLOOKUP(A619, sbti!L:L, sbti!O:O, "")="c","C",""))</f>
        <v/>
      </c>
      <c r="M619" t="str">
        <f>IF(L619="T",_xlfn.XLOOKUP(A619,sbti!L:L,sbti!P:P,""),
IF(L619="C",_xlfn.XLOOKUP(A619,sbti!L:L,sbti!Q:Q,""),
""))</f>
        <v/>
      </c>
      <c r="N619" t="str">
        <f>IF(_xlfn.XLOOKUP(A619, sbti!R:R,sbti!S:S, "")="T","T",
IF(_xlfn.XLOOKUP(A619, sbti!R:R, sbti!S:S, "")="C","C",""))</f>
        <v/>
      </c>
      <c r="O619" t="str">
        <f>IF(OR(N619="T", N619="C"),
    _xlfn.XLOOKUP(A619, sbti!R:R,sbti!T:T),
    ""
)</f>
        <v/>
      </c>
      <c r="P619" t="str">
        <f>IFERROR(
    IF(INDEX(sbti!U:U, MATCH(A619, sbti!R:R, 0))&lt;&gt;"", "T",
        IF(INDEX(sbti!V:V, MATCH(A619, sbti!R:R, 0))&lt;&gt;"", "C", "")
    ),
"")</f>
        <v/>
      </c>
      <c r="Q619" t="str">
        <f>IFERROR(
    IF(INDEX(sbti!U:U, MATCH(A619, sbti!R:R, 0))&lt;&gt;"",
       INDEX(sbti!U:U, MATCH(A619, sbti!R:R, 0)),
       IF(INDEX(sbti!V:V, MATCH(A619, sbti!R:R, 0))&lt;&gt;"",
          INDEX(sbti!V:V, MATCH(A619, sbti!R:R, 0)),
          "")
    ),
"")</f>
        <v/>
      </c>
      <c r="R619" t="str">
        <f>IF(_xlfn.XLOOKUP(A619, sbti!W:W,sbti!X:X, "")="T","T",
IF(_xlfn.XLOOKUP(A619, sbti!W:W, sbti!X:X, "")="C","C",""))</f>
        <v/>
      </c>
      <c r="S619" t="str">
        <f>IF(R619="T",_xlfn.XLOOKUP(A619,sbti!W:W,sbti!Y:Y,""),
IF(R619="C",_xlfn.XLOOKUP(A619,sbti!W:W,sbti!Z:Z,""),
""))</f>
        <v/>
      </c>
    </row>
    <row r="620" spans="1:19">
      <c r="A620" t="str">
        <v>Ericsson</v>
      </c>
      <c r="B620" t="str">
        <f>IF(_xlfn.XLOOKUP(A620, sbti!A:A,sbti!B:B, "")="Targets Set","T",
IF(_xlfn.XLOOKUP(A620, sbti!A:A, sbti!B:B, "")="Committed","C",""))</f>
        <v/>
      </c>
      <c r="C620" t="str">
        <f>IF(OR(B620="T", B620="C"),
    _xlfn.XLOOKUP(A620, sbti!A:A, sbti!C:C, ""),
    ""
)</f>
        <v/>
      </c>
      <c r="D620" t="str">
        <f>IF(_xlfn.XLOOKUP(A620, sbti!A:A,sbti!D:D, "")="Targets Set","T",
IF(_xlfn.XLOOKUP(A620, sbti!A:A, sbti!D:D, "")="Committed","C",""))</f>
        <v/>
      </c>
      <c r="E620" t="str">
        <f>IF(OR(D620="T", D620="C"),
    _xlfn.XLOOKUP(A620, sbti!A:A, sbti!E:E, ""),
    ""
)</f>
        <v/>
      </c>
      <c r="F620" t="str">
        <f>IF(_xlfn.XLOOKUP(A620, sbti!F:F, sbti!G:G, "")="Targets Set","T",
IF(_xlfn.XLOOKUP(A620, sbti!F:F, sbti!G:G, "")="Committed","C",""))</f>
        <v/>
      </c>
      <c r="G620" t="str">
        <f>IF(OR('sbti evolution '!F620="T", 'sbti evolution '!F620="C"),
    _xlfn.XLOOKUP('sbti evolution '!A620, sbti!F:F, sbti!H:H, ""),
    ""
)</f>
        <v/>
      </c>
      <c r="H620" t="str">
        <f>IFERROR(
    IF(INDEX(sbti!J:J, MATCH(A620, sbti!F:F, 0))&lt;&gt;"", "T",
        IF(INDEX(sbti!K:K, MATCH(A620, sbti!F:F, 0))&lt;&gt;"", "C", "")
    ),
"")</f>
        <v/>
      </c>
      <c r="I620" t="str">
        <f>IFERROR(
    IF(INDEX(sbti!J:J, MATCH(A620, sbti!F:F, 0))&lt;&gt;"", INDEX(sbti!J:J, MATCH(A620, sbti!F:F, 0)),
        IF(INDEX(sbti!K:K, MATCH(A620, sbti!F:F, 0))&lt;&gt;"", INDEX(sbti!K:K, MATCH(A620, sbti!F:F, 0)), "")
    ),
"")</f>
        <v/>
      </c>
      <c r="J620" t="str">
        <f>IF(_xlfn.XLOOKUP(A620, sbti!L:L,sbti!M:M, "")="T","T",
IF(_xlfn.XLOOKUP(A620, sbti!L:L, sbti!M:M, "")="C","C",""))</f>
        <v/>
      </c>
      <c r="K620" t="str">
        <f>IF(OR(J620="T", J620="C"),
    _xlfn.XLOOKUP(A620, sbti!L:L,sbti!N:N),
    ""
)</f>
        <v/>
      </c>
      <c r="L620" t="str">
        <f>IF(_xlfn.XLOOKUP(A620, sbti!L:L,sbti!O:O, "")="s","T",
IF(_xlfn.XLOOKUP(A620, sbti!L:L, sbti!O:O, "")="c","C",""))</f>
        <v/>
      </c>
      <c r="M620" t="str">
        <f>IF(L620="T",_xlfn.XLOOKUP(A620,sbti!L:L,sbti!P:P,""),
IF(L620="C",_xlfn.XLOOKUP(A620,sbti!L:L,sbti!Q:Q,""),
""))</f>
        <v/>
      </c>
      <c r="N620" t="str">
        <f>IF(_xlfn.XLOOKUP(A620, sbti!R:R,sbti!S:S, "")="T","T",
IF(_xlfn.XLOOKUP(A620, sbti!R:R, sbti!S:S, "")="C","C",""))</f>
        <v/>
      </c>
      <c r="O620" t="str">
        <f>IF(OR(N620="T", N620="C"),
    _xlfn.XLOOKUP(A620, sbti!R:R,sbti!T:T),
    ""
)</f>
        <v/>
      </c>
      <c r="P620" t="str">
        <f>IFERROR(
    IF(INDEX(sbti!U:U, MATCH(A620, sbti!R:R, 0))&lt;&gt;"", "T",
        IF(INDEX(sbti!V:V, MATCH(A620, sbti!R:R, 0))&lt;&gt;"", "C", "")
    ),
"")</f>
        <v/>
      </c>
      <c r="Q620" t="str">
        <f>IFERROR(
    IF(INDEX(sbti!U:U, MATCH(A620, sbti!R:R, 0))&lt;&gt;"",
       INDEX(sbti!U:U, MATCH(A620, sbti!R:R, 0)),
       IF(INDEX(sbti!V:V, MATCH(A620, sbti!R:R, 0))&lt;&gt;"",
          INDEX(sbti!V:V, MATCH(A620, sbti!R:R, 0)),
          "")
    ),
"")</f>
        <v/>
      </c>
      <c r="R620" t="str">
        <f>IF(_xlfn.XLOOKUP(A620, sbti!W:W,sbti!X:X, "")="T","T",
IF(_xlfn.XLOOKUP(A620, sbti!W:W, sbti!X:X, "")="C","C",""))</f>
        <v>T</v>
      </c>
      <c r="S620">
        <f>IF(R620="T",_xlfn.XLOOKUP(A620,sbti!W:W,sbti!Y:Y,""),
IF(R620="C",_xlfn.XLOOKUP(A620,sbti!W:W,sbti!Z:Z,""),
""))</f>
        <v>2022</v>
      </c>
    </row>
    <row r="621" spans="1:19">
      <c r="A621" t="str">
        <v>Financière de l'Odet</v>
      </c>
      <c r="B621" t="str">
        <f>IF(_xlfn.XLOOKUP(A621, sbti!A:A,sbti!B:B, "")="Targets Set","T",
IF(_xlfn.XLOOKUP(A621, sbti!A:A, sbti!B:B, "")="Committed","C",""))</f>
        <v/>
      </c>
      <c r="C621" t="str">
        <f>IF(OR(B621="T", B621="C"),
    _xlfn.XLOOKUP(A621, sbti!A:A, sbti!C:C, ""),
    ""
)</f>
        <v/>
      </c>
      <c r="D621" t="str">
        <f>IF(_xlfn.XLOOKUP(A621, sbti!A:A,sbti!D:D, "")="Targets Set","T",
IF(_xlfn.XLOOKUP(A621, sbti!A:A, sbti!D:D, "")="Committed","C",""))</f>
        <v/>
      </c>
      <c r="E621" t="str">
        <f>IF(OR(D621="T", D621="C"),
    _xlfn.XLOOKUP(A621, sbti!A:A, sbti!E:E, ""),
    ""
)</f>
        <v/>
      </c>
      <c r="F621" t="str">
        <f>IF(_xlfn.XLOOKUP(A621, sbti!F:F, sbti!G:G, "")="Targets Set","T",
IF(_xlfn.XLOOKUP(A621, sbti!F:F, sbti!G:G, "")="Committed","C",""))</f>
        <v/>
      </c>
      <c r="G621" t="str">
        <f>IF(OR('sbti evolution '!F621="T", 'sbti evolution '!F621="C"),
    _xlfn.XLOOKUP('sbti evolution '!A621, sbti!F:F, sbti!H:H, ""),
    ""
)</f>
        <v/>
      </c>
      <c r="H621" t="str">
        <f>IFERROR(
    IF(INDEX(sbti!J:J, MATCH(A621, sbti!F:F, 0))&lt;&gt;"", "T",
        IF(INDEX(sbti!K:K, MATCH(A621, sbti!F:F, 0))&lt;&gt;"", "C", "")
    ),
"")</f>
        <v/>
      </c>
      <c r="I621" t="str">
        <f>IFERROR(
    IF(INDEX(sbti!J:J, MATCH(A621, sbti!F:F, 0))&lt;&gt;"", INDEX(sbti!J:J, MATCH(A621, sbti!F:F, 0)),
        IF(INDEX(sbti!K:K, MATCH(A621, sbti!F:F, 0))&lt;&gt;"", INDEX(sbti!K:K, MATCH(A621, sbti!F:F, 0)), "")
    ),
"")</f>
        <v/>
      </c>
      <c r="J621" t="str">
        <f>IF(_xlfn.XLOOKUP(A621, sbti!L:L,sbti!M:M, "")="T","T",
IF(_xlfn.XLOOKUP(A621, sbti!L:L, sbti!M:M, "")="C","C",""))</f>
        <v/>
      </c>
      <c r="K621" t="str">
        <f>IF(OR(J621="T", J621="C"),
    _xlfn.XLOOKUP(A621, sbti!L:L,sbti!N:N),
    ""
)</f>
        <v/>
      </c>
      <c r="L621" t="str">
        <f>IF(_xlfn.XLOOKUP(A621, sbti!L:L,sbti!O:O, "")="s","T",
IF(_xlfn.XLOOKUP(A621, sbti!L:L, sbti!O:O, "")="c","C",""))</f>
        <v/>
      </c>
      <c r="M621" t="str">
        <f>IF(L621="T",_xlfn.XLOOKUP(A621,sbti!L:L,sbti!P:P,""),
IF(L621="C",_xlfn.XLOOKUP(A621,sbti!L:L,sbti!Q:Q,""),
""))</f>
        <v/>
      </c>
      <c r="N621" t="str">
        <f>IF(_xlfn.XLOOKUP(A621, sbti!R:R,sbti!S:S, "")="T","T",
IF(_xlfn.XLOOKUP(A621, sbti!R:R, sbti!S:S, "")="C","C",""))</f>
        <v/>
      </c>
      <c r="O621" t="str">
        <f>IF(OR(N621="T", N621="C"),
    _xlfn.XLOOKUP(A621, sbti!R:R,sbti!T:T),
    ""
)</f>
        <v/>
      </c>
      <c r="P621" t="str">
        <f>IFERROR(
    IF(INDEX(sbti!U:U, MATCH(A621, sbti!R:R, 0))&lt;&gt;"", "T",
        IF(INDEX(sbti!V:V, MATCH(A621, sbti!R:R, 0))&lt;&gt;"", "C", "")
    ),
"")</f>
        <v/>
      </c>
      <c r="Q621" t="str">
        <f>IFERROR(
    IF(INDEX(sbti!U:U, MATCH(A621, sbti!R:R, 0))&lt;&gt;"",
       INDEX(sbti!U:U, MATCH(A621, sbti!R:R, 0)),
       IF(INDEX(sbti!V:V, MATCH(A621, sbti!R:R, 0))&lt;&gt;"",
          INDEX(sbti!V:V, MATCH(A621, sbti!R:R, 0)),
          "")
    ),
"")</f>
        <v/>
      </c>
      <c r="R621" t="str">
        <f>IF(_xlfn.XLOOKUP(A621, sbti!W:W,sbti!X:X, "")="T","T",
IF(_xlfn.XLOOKUP(A621, sbti!W:W, sbti!X:X, "")="C","C",""))</f>
        <v/>
      </c>
      <c r="S621" t="str">
        <f>IF(R621="T",_xlfn.XLOOKUP(A621,sbti!W:W,sbti!Y:Y,""),
IF(R621="C",_xlfn.XLOOKUP(A621,sbti!W:W,sbti!Z:Z,""),
""))</f>
        <v/>
      </c>
    </row>
    <row r="622" spans="1:19">
      <c r="A622" t="str">
        <v>Flex</v>
      </c>
      <c r="B622" t="str">
        <f>IF(_xlfn.XLOOKUP(A622, sbti!A:A,sbti!B:B, "")="Targets Set","T",
IF(_xlfn.XLOOKUP(A622, sbti!A:A, sbti!B:B, "")="Committed","C",""))</f>
        <v/>
      </c>
      <c r="C622" t="str">
        <f>IF(OR(B622="T", B622="C"),
    _xlfn.XLOOKUP(A622, sbti!A:A, sbti!C:C, ""),
    ""
)</f>
        <v/>
      </c>
      <c r="D622" t="str">
        <f>IF(_xlfn.XLOOKUP(A622, sbti!A:A,sbti!D:D, "")="Targets Set","T",
IF(_xlfn.XLOOKUP(A622, sbti!A:A, sbti!D:D, "")="Committed","C",""))</f>
        <v/>
      </c>
      <c r="E622" t="str">
        <f>IF(OR(D622="T", D622="C"),
    _xlfn.XLOOKUP(A622, sbti!A:A, sbti!E:E, ""),
    ""
)</f>
        <v/>
      </c>
      <c r="F622" t="str">
        <f>IF(_xlfn.XLOOKUP(A622, sbti!F:F, sbti!G:G, "")="Targets Set","T",
IF(_xlfn.XLOOKUP(A622, sbti!F:F, sbti!G:G, "")="Committed","C",""))</f>
        <v/>
      </c>
      <c r="G622" t="str">
        <f>IF(OR('sbti evolution '!F622="T", 'sbti evolution '!F622="C"),
    _xlfn.XLOOKUP('sbti evolution '!A622, sbti!F:F, sbti!H:H, ""),
    ""
)</f>
        <v/>
      </c>
      <c r="H622" t="str">
        <f>IFERROR(
    IF(INDEX(sbti!J:J, MATCH(A622, sbti!F:F, 0))&lt;&gt;"", "T",
        IF(INDEX(sbti!K:K, MATCH(A622, sbti!F:F, 0))&lt;&gt;"", "C", "")
    ),
"")</f>
        <v/>
      </c>
      <c r="I622" t="str">
        <f>IFERROR(
    IF(INDEX(sbti!J:J, MATCH(A622, sbti!F:F, 0))&lt;&gt;"", INDEX(sbti!J:J, MATCH(A622, sbti!F:F, 0)),
        IF(INDEX(sbti!K:K, MATCH(A622, sbti!F:F, 0))&lt;&gt;"", INDEX(sbti!K:K, MATCH(A622, sbti!F:F, 0)), "")
    ),
"")</f>
        <v/>
      </c>
      <c r="J622" t="str">
        <f>IF(_xlfn.XLOOKUP(A622, sbti!L:L,sbti!M:M, "")="T","T",
IF(_xlfn.XLOOKUP(A622, sbti!L:L, sbti!M:M, "")="C","C",""))</f>
        <v/>
      </c>
      <c r="K622" t="str">
        <f>IF(OR(J622="T", J622="C"),
    _xlfn.XLOOKUP(A622, sbti!L:L,sbti!N:N),
    ""
)</f>
        <v/>
      </c>
      <c r="L622" t="str">
        <f>IF(_xlfn.XLOOKUP(A622, sbti!L:L,sbti!O:O, "")="s","T",
IF(_xlfn.XLOOKUP(A622, sbti!L:L, sbti!O:O, "")="c","C",""))</f>
        <v/>
      </c>
      <c r="M622" t="str">
        <f>IF(L622="T",_xlfn.XLOOKUP(A622,sbti!L:L,sbti!P:P,""),
IF(L622="C",_xlfn.XLOOKUP(A622,sbti!L:L,sbti!Q:Q,""),
""))</f>
        <v/>
      </c>
      <c r="N622" t="str">
        <f>IF(_xlfn.XLOOKUP(A622, sbti!R:R,sbti!S:S, "")="T","T",
IF(_xlfn.XLOOKUP(A622, sbti!R:R, sbti!S:S, "")="C","C",""))</f>
        <v/>
      </c>
      <c r="O622" t="str">
        <f>IF(OR(N622="T", N622="C"),
    _xlfn.XLOOKUP(A622, sbti!R:R,sbti!T:T),
    ""
)</f>
        <v/>
      </c>
      <c r="P622" t="str">
        <f>IFERROR(
    IF(INDEX(sbti!U:U, MATCH(A622, sbti!R:R, 0))&lt;&gt;"", "T",
        IF(INDEX(sbti!V:V, MATCH(A622, sbti!R:R, 0))&lt;&gt;"", "C", "")
    ),
"")</f>
        <v/>
      </c>
      <c r="Q622" t="str">
        <f>IFERROR(
    IF(INDEX(sbti!U:U, MATCH(A622, sbti!R:R, 0))&lt;&gt;"",
       INDEX(sbti!U:U, MATCH(A622, sbti!R:R, 0)),
       IF(INDEX(sbti!V:V, MATCH(A622, sbti!R:R, 0))&lt;&gt;"",
          INDEX(sbti!V:V, MATCH(A622, sbti!R:R, 0)),
          "")
    ),
"")</f>
        <v/>
      </c>
      <c r="R622" t="str">
        <f>IF(_xlfn.XLOOKUP(A622, sbti!W:W,sbti!X:X, "")="T","T",
IF(_xlfn.XLOOKUP(A622, sbti!W:W, sbti!X:X, "")="C","C",""))</f>
        <v>T</v>
      </c>
      <c r="S622">
        <f>IF(R622="T",_xlfn.XLOOKUP(A622,sbti!W:W,sbti!Y:Y,""),
IF(R622="C",_xlfn.XLOOKUP(A622,sbti!W:W,sbti!Z:Z,""),
""))</f>
        <v>2030</v>
      </c>
    </row>
    <row r="623" spans="1:19">
      <c r="A623" t="str">
        <v>Gilead Sciences</v>
      </c>
      <c r="B623" t="str">
        <f>IF(_xlfn.XLOOKUP(A623, sbti!A:A,sbti!B:B, "")="Targets Set","T",
IF(_xlfn.XLOOKUP(A623, sbti!A:A, sbti!B:B, "")="Committed","C",""))</f>
        <v/>
      </c>
      <c r="C623" t="str">
        <f>IF(OR(B623="T", B623="C"),
    _xlfn.XLOOKUP(A623, sbti!A:A, sbti!C:C, ""),
    ""
)</f>
        <v/>
      </c>
      <c r="D623" t="str">
        <f>IF(_xlfn.XLOOKUP(A623, sbti!A:A,sbti!D:D, "")="Targets Set","T",
IF(_xlfn.XLOOKUP(A623, sbti!A:A, sbti!D:D, "")="Committed","C",""))</f>
        <v/>
      </c>
      <c r="E623" t="str">
        <f>IF(OR(D623="T", D623="C"),
    _xlfn.XLOOKUP(A623, sbti!A:A, sbti!E:E, ""),
    ""
)</f>
        <v/>
      </c>
      <c r="F623" t="str">
        <f>IF(_xlfn.XLOOKUP(A623, sbti!F:F, sbti!G:G, "")="Targets Set","T",
IF(_xlfn.XLOOKUP(A623, sbti!F:F, sbti!G:G, "")="Committed","C",""))</f>
        <v/>
      </c>
      <c r="G623" t="str">
        <f>IF(OR('sbti evolution '!F623="T", 'sbti evolution '!F623="C"),
    _xlfn.XLOOKUP('sbti evolution '!A623, sbti!F:F, sbti!H:H, ""),
    ""
)</f>
        <v/>
      </c>
      <c r="H623" t="str">
        <f>IFERROR(
    IF(INDEX(sbti!J:J, MATCH(A623, sbti!F:F, 0))&lt;&gt;"", "T",
        IF(INDEX(sbti!K:K, MATCH(A623, sbti!F:F, 0))&lt;&gt;"", "C", "")
    ),
"")</f>
        <v/>
      </c>
      <c r="I623" t="str">
        <f>IFERROR(
    IF(INDEX(sbti!J:J, MATCH(A623, sbti!F:F, 0))&lt;&gt;"", INDEX(sbti!J:J, MATCH(A623, sbti!F:F, 0)),
        IF(INDEX(sbti!K:K, MATCH(A623, sbti!F:F, 0))&lt;&gt;"", INDEX(sbti!K:K, MATCH(A623, sbti!F:F, 0)), "")
    ),
"")</f>
        <v/>
      </c>
      <c r="J623" t="str">
        <f>IF(_xlfn.XLOOKUP(A623, sbti!L:L,sbti!M:M, "")="T","T",
IF(_xlfn.XLOOKUP(A623, sbti!L:L, sbti!M:M, "")="C","C",""))</f>
        <v/>
      </c>
      <c r="K623" t="str">
        <f>IF(OR(J623="T", J623="C"),
    _xlfn.XLOOKUP(A623, sbti!L:L,sbti!N:N),
    ""
)</f>
        <v/>
      </c>
      <c r="L623" t="str">
        <f>IF(_xlfn.XLOOKUP(A623, sbti!L:L,sbti!O:O, "")="s","T",
IF(_xlfn.XLOOKUP(A623, sbti!L:L, sbti!O:O, "")="c","C",""))</f>
        <v/>
      </c>
      <c r="M623" t="str">
        <f>IF(L623="T",_xlfn.XLOOKUP(A623,sbti!L:L,sbti!P:P,""),
IF(L623="C",_xlfn.XLOOKUP(A623,sbti!L:L,sbti!Q:Q,""),
""))</f>
        <v/>
      </c>
      <c r="N623" t="str">
        <f>IF(_xlfn.XLOOKUP(A623, sbti!R:R,sbti!S:S, "")="T","T",
IF(_xlfn.XLOOKUP(A623, sbti!R:R, sbti!S:S, "")="C","C",""))</f>
        <v/>
      </c>
      <c r="O623" t="str">
        <f>IF(OR(N623="T", N623="C"),
    _xlfn.XLOOKUP(A623, sbti!R:R,sbti!T:T),
    ""
)</f>
        <v/>
      </c>
      <c r="P623" t="str">
        <f>IFERROR(
    IF(INDEX(sbti!U:U, MATCH(A623, sbti!R:R, 0))&lt;&gt;"", "T",
        IF(INDEX(sbti!V:V, MATCH(A623, sbti!R:R, 0))&lt;&gt;"", "C", "")
    ),
"")</f>
        <v/>
      </c>
      <c r="Q623" t="str">
        <f>IFERROR(
    IF(INDEX(sbti!U:U, MATCH(A623, sbti!R:R, 0))&lt;&gt;"",
       INDEX(sbti!U:U, MATCH(A623, sbti!R:R, 0)),
       IF(INDEX(sbti!V:V, MATCH(A623, sbti!R:R, 0))&lt;&gt;"",
          INDEX(sbti!V:V, MATCH(A623, sbti!R:R, 0)),
          "")
    ),
"")</f>
        <v/>
      </c>
      <c r="R623" t="str">
        <f>IF(_xlfn.XLOOKUP(A623, sbti!W:W,sbti!X:X, "")="T","T",
IF(_xlfn.XLOOKUP(A623, sbti!W:W, sbti!X:X, "")="C","C",""))</f>
        <v>T</v>
      </c>
      <c r="S623">
        <f>IF(R623="T",_xlfn.XLOOKUP(A623,sbti!W:W,sbti!Y:Y,""),
IF(R623="C",_xlfn.XLOOKUP(A623,sbti!W:W,sbti!Z:Z,""),
""))</f>
        <v>2030</v>
      </c>
    </row>
    <row r="624" spans="1:19">
      <c r="A624" t="str">
        <v>Hewlett Packard Enterprise</v>
      </c>
      <c r="B624" t="str">
        <f>IF(_xlfn.XLOOKUP(A624, sbti!A:A,sbti!B:B, "")="Targets Set","T",
IF(_xlfn.XLOOKUP(A624, sbti!A:A, sbti!B:B, "")="Committed","C",""))</f>
        <v/>
      </c>
      <c r="C624" t="str">
        <f>IF(OR(B624="T", B624="C"),
    _xlfn.XLOOKUP(A624, sbti!A:A, sbti!C:C, ""),
    ""
)</f>
        <v/>
      </c>
      <c r="D624" t="str">
        <f>IF(_xlfn.XLOOKUP(A624, sbti!A:A,sbti!D:D, "")="Targets Set","T",
IF(_xlfn.XLOOKUP(A624, sbti!A:A, sbti!D:D, "")="Committed","C",""))</f>
        <v/>
      </c>
      <c r="E624" t="str">
        <f>IF(OR(D624="T", D624="C"),
    _xlfn.XLOOKUP(A624, sbti!A:A, sbti!E:E, ""),
    ""
)</f>
        <v/>
      </c>
      <c r="F624" t="str">
        <f>IF(_xlfn.XLOOKUP(A624, sbti!F:F, sbti!G:G, "")="Targets Set","T",
IF(_xlfn.XLOOKUP(A624, sbti!F:F, sbti!G:G, "")="Committed","C",""))</f>
        <v/>
      </c>
      <c r="G624" t="str">
        <f>IF(OR('sbti evolution '!F624="T", 'sbti evolution '!F624="C"),
    _xlfn.XLOOKUP('sbti evolution '!A624, sbti!F:F, sbti!H:H, ""),
    ""
)</f>
        <v/>
      </c>
      <c r="H624" t="str">
        <f>IFERROR(
    IF(INDEX(sbti!J:J, MATCH(A624, sbti!F:F, 0))&lt;&gt;"", "T",
        IF(INDEX(sbti!K:K, MATCH(A624, sbti!F:F, 0))&lt;&gt;"", "C", "")
    ),
"")</f>
        <v/>
      </c>
      <c r="I624" t="str">
        <f>IFERROR(
    IF(INDEX(sbti!J:J, MATCH(A624, sbti!F:F, 0))&lt;&gt;"", INDEX(sbti!J:J, MATCH(A624, sbti!F:F, 0)),
        IF(INDEX(sbti!K:K, MATCH(A624, sbti!F:F, 0))&lt;&gt;"", INDEX(sbti!K:K, MATCH(A624, sbti!F:F, 0)), "")
    ),
"")</f>
        <v/>
      </c>
      <c r="J624" t="str">
        <f>IF(_xlfn.XLOOKUP(A624, sbti!L:L,sbti!M:M, "")="T","T",
IF(_xlfn.XLOOKUP(A624, sbti!L:L, sbti!M:M, "")="C","C",""))</f>
        <v/>
      </c>
      <c r="K624" t="str">
        <f>IF(OR(J624="T", J624="C"),
    _xlfn.XLOOKUP(A624, sbti!L:L,sbti!N:N),
    ""
)</f>
        <v/>
      </c>
      <c r="L624" t="str">
        <f>IF(_xlfn.XLOOKUP(A624, sbti!L:L,sbti!O:O, "")="s","T",
IF(_xlfn.XLOOKUP(A624, sbti!L:L, sbti!O:O, "")="c","C",""))</f>
        <v/>
      </c>
      <c r="M624" t="str">
        <f>IF(L624="T",_xlfn.XLOOKUP(A624,sbti!L:L,sbti!P:P,""),
IF(L624="C",_xlfn.XLOOKUP(A624,sbti!L:L,sbti!Q:Q,""),
""))</f>
        <v/>
      </c>
      <c r="N624" t="str">
        <f>IF(_xlfn.XLOOKUP(A624, sbti!R:R,sbti!S:S, "")="T","T",
IF(_xlfn.XLOOKUP(A624, sbti!R:R, sbti!S:S, "")="C","C",""))</f>
        <v/>
      </c>
      <c r="O624" t="str">
        <f>IF(OR(N624="T", N624="C"),
    _xlfn.XLOOKUP(A624, sbti!R:R,sbti!T:T),
    ""
)</f>
        <v/>
      </c>
      <c r="P624" t="str">
        <f>IFERROR(
    IF(INDEX(sbti!U:U, MATCH(A624, sbti!R:R, 0))&lt;&gt;"", "T",
        IF(INDEX(sbti!V:V, MATCH(A624, sbti!R:R, 0))&lt;&gt;"", "C", "")
    ),
"")</f>
        <v/>
      </c>
      <c r="Q624" t="str">
        <f>IFERROR(
    IF(INDEX(sbti!U:U, MATCH(A624, sbti!R:R, 0))&lt;&gt;"",
       INDEX(sbti!U:U, MATCH(A624, sbti!R:R, 0)),
       IF(INDEX(sbti!V:V, MATCH(A624, sbti!R:R, 0))&lt;&gt;"",
          INDEX(sbti!V:V, MATCH(A624, sbti!R:R, 0)),
          "")
    ),
"")</f>
        <v/>
      </c>
      <c r="R624" t="str">
        <f>IF(_xlfn.XLOOKUP(A624, sbti!W:W,sbti!X:X, "")="T","T",
IF(_xlfn.XLOOKUP(A624, sbti!W:W, sbti!X:X, "")="C","C",""))</f>
        <v>T</v>
      </c>
      <c r="S624">
        <f>IF(R624="T",_xlfn.XLOOKUP(A624,sbti!W:W,sbti!Y:Y,""),
IF(R624="C",_xlfn.XLOOKUP(A624,sbti!W:W,sbti!Z:Z,""),
""))</f>
        <v>2025</v>
      </c>
    </row>
    <row r="625" spans="1:19">
      <c r="A625" t="str">
        <v>Huayang New Material Technology Group</v>
      </c>
      <c r="B625" t="str">
        <f>IF(_xlfn.XLOOKUP(A625, sbti!A:A,sbti!B:B, "")="Targets Set","T",
IF(_xlfn.XLOOKUP(A625, sbti!A:A, sbti!B:B, "")="Committed","C",""))</f>
        <v/>
      </c>
      <c r="C625" t="str">
        <f>IF(OR(B625="T", B625="C"),
    _xlfn.XLOOKUP(A625, sbti!A:A, sbti!C:C, ""),
    ""
)</f>
        <v/>
      </c>
      <c r="D625" t="str">
        <f>IF(_xlfn.XLOOKUP(A625, sbti!A:A,sbti!D:D, "")="Targets Set","T",
IF(_xlfn.XLOOKUP(A625, sbti!A:A, sbti!D:D, "")="Committed","C",""))</f>
        <v/>
      </c>
      <c r="E625" t="str">
        <f>IF(OR(D625="T", D625="C"),
    _xlfn.XLOOKUP(A625, sbti!A:A, sbti!E:E, ""),
    ""
)</f>
        <v/>
      </c>
      <c r="F625" t="str">
        <f>IF(_xlfn.XLOOKUP(A625, sbti!F:F, sbti!G:G, "")="Targets Set","T",
IF(_xlfn.XLOOKUP(A625, sbti!F:F, sbti!G:G, "")="Committed","C",""))</f>
        <v/>
      </c>
      <c r="G625" t="str">
        <f>IF(OR('sbti evolution '!F625="T", 'sbti evolution '!F625="C"),
    _xlfn.XLOOKUP('sbti evolution '!A625, sbti!F:F, sbti!H:H, ""),
    ""
)</f>
        <v/>
      </c>
      <c r="H625" t="str">
        <f>IFERROR(
    IF(INDEX(sbti!J:J, MATCH(A625, sbti!F:F, 0))&lt;&gt;"", "T",
        IF(INDEX(sbti!K:K, MATCH(A625, sbti!F:F, 0))&lt;&gt;"", "C", "")
    ),
"")</f>
        <v/>
      </c>
      <c r="I625" t="str">
        <f>IFERROR(
    IF(INDEX(sbti!J:J, MATCH(A625, sbti!F:F, 0))&lt;&gt;"", INDEX(sbti!J:J, MATCH(A625, sbti!F:F, 0)),
        IF(INDEX(sbti!K:K, MATCH(A625, sbti!F:F, 0))&lt;&gt;"", INDEX(sbti!K:K, MATCH(A625, sbti!F:F, 0)), "")
    ),
"")</f>
        <v/>
      </c>
      <c r="J625" t="str">
        <f>IF(_xlfn.XLOOKUP(A625, sbti!L:L,sbti!M:M, "")="T","T",
IF(_xlfn.XLOOKUP(A625, sbti!L:L, sbti!M:M, "")="C","C",""))</f>
        <v/>
      </c>
      <c r="K625" t="str">
        <f>IF(OR(J625="T", J625="C"),
    _xlfn.XLOOKUP(A625, sbti!L:L,sbti!N:N),
    ""
)</f>
        <v/>
      </c>
      <c r="L625" t="str">
        <f>IF(_xlfn.XLOOKUP(A625, sbti!L:L,sbti!O:O, "")="s","T",
IF(_xlfn.XLOOKUP(A625, sbti!L:L, sbti!O:O, "")="c","C",""))</f>
        <v/>
      </c>
      <c r="M625" t="str">
        <f>IF(L625="T",_xlfn.XLOOKUP(A625,sbti!L:L,sbti!P:P,""),
IF(L625="C",_xlfn.XLOOKUP(A625,sbti!L:L,sbti!Q:Q,""),
""))</f>
        <v/>
      </c>
      <c r="N625" t="str">
        <f>IF(_xlfn.XLOOKUP(A625, sbti!R:R,sbti!S:S, "")="T","T",
IF(_xlfn.XLOOKUP(A625, sbti!R:R, sbti!S:S, "")="C","C",""))</f>
        <v/>
      </c>
      <c r="O625" t="str">
        <f>IF(OR(N625="T", N625="C"),
    _xlfn.XLOOKUP(A625, sbti!R:R,sbti!T:T),
    ""
)</f>
        <v/>
      </c>
      <c r="P625" t="str">
        <f>IFERROR(
    IF(INDEX(sbti!U:U, MATCH(A625, sbti!R:R, 0))&lt;&gt;"", "T",
        IF(INDEX(sbti!V:V, MATCH(A625, sbti!R:R, 0))&lt;&gt;"", "C", "")
    ),
"")</f>
        <v/>
      </c>
      <c r="Q625" t="str">
        <f>IFERROR(
    IF(INDEX(sbti!U:U, MATCH(A625, sbti!R:R, 0))&lt;&gt;"",
       INDEX(sbti!U:U, MATCH(A625, sbti!R:R, 0)),
       IF(INDEX(sbti!V:V, MATCH(A625, sbti!R:R, 0))&lt;&gt;"",
          INDEX(sbti!V:V, MATCH(A625, sbti!R:R, 0)),
          "")
    ),
"")</f>
        <v/>
      </c>
      <c r="R625" t="str">
        <f>IF(_xlfn.XLOOKUP(A625, sbti!W:W,sbti!X:X, "")="T","T",
IF(_xlfn.XLOOKUP(A625, sbti!W:W, sbti!X:X, "")="C","C",""))</f>
        <v/>
      </c>
      <c r="S625" t="str">
        <f>IF(R625="T",_xlfn.XLOOKUP(A625,sbti!W:W,sbti!Y:Y,""),
IF(R625="C",_xlfn.XLOOKUP(A625,sbti!W:W,sbti!Z:Z,""),
""))</f>
        <v/>
      </c>
    </row>
    <row r="626" spans="1:19">
      <c r="A626" t="str">
        <v>Kansai Electric Power</v>
      </c>
      <c r="B626" t="str">
        <f>IF(_xlfn.XLOOKUP(A626, sbti!A:A,sbti!B:B, "")="Targets Set","T",
IF(_xlfn.XLOOKUP(A626, sbti!A:A, sbti!B:B, "")="Committed","C",""))</f>
        <v/>
      </c>
      <c r="C626" t="str">
        <f>IF(OR(B626="T", B626="C"),
    _xlfn.XLOOKUP(A626, sbti!A:A, sbti!C:C, ""),
    ""
)</f>
        <v/>
      </c>
      <c r="D626" t="str">
        <f>IF(_xlfn.XLOOKUP(A626, sbti!A:A,sbti!D:D, "")="Targets Set","T",
IF(_xlfn.XLOOKUP(A626, sbti!A:A, sbti!D:D, "")="Committed","C",""))</f>
        <v/>
      </c>
      <c r="E626" t="str">
        <f>IF(OR(D626="T", D626="C"),
    _xlfn.XLOOKUP(A626, sbti!A:A, sbti!E:E, ""),
    ""
)</f>
        <v/>
      </c>
      <c r="F626" t="str">
        <f>IF(_xlfn.XLOOKUP(A626, sbti!F:F, sbti!G:G, "")="Targets Set","T",
IF(_xlfn.XLOOKUP(A626, sbti!F:F, sbti!G:G, "")="Committed","C",""))</f>
        <v/>
      </c>
      <c r="G626" t="str">
        <f>IF(OR('sbti evolution '!F626="T", 'sbti evolution '!F626="C"),
    _xlfn.XLOOKUP('sbti evolution '!A626, sbti!F:F, sbti!H:H, ""),
    ""
)</f>
        <v/>
      </c>
      <c r="H626" t="str">
        <f>IFERROR(
    IF(INDEX(sbti!J:J, MATCH(A626, sbti!F:F, 0))&lt;&gt;"", "T",
        IF(INDEX(sbti!K:K, MATCH(A626, sbti!F:F, 0))&lt;&gt;"", "C", "")
    ),
"")</f>
        <v/>
      </c>
      <c r="I626" t="str">
        <f>IFERROR(
    IF(INDEX(sbti!J:J, MATCH(A626, sbti!F:F, 0))&lt;&gt;"", INDEX(sbti!J:J, MATCH(A626, sbti!F:F, 0)),
        IF(INDEX(sbti!K:K, MATCH(A626, sbti!F:F, 0))&lt;&gt;"", INDEX(sbti!K:K, MATCH(A626, sbti!F:F, 0)), "")
    ),
"")</f>
        <v/>
      </c>
      <c r="J626" t="str">
        <f>IF(_xlfn.XLOOKUP(A626, sbti!L:L,sbti!M:M, "")="T","T",
IF(_xlfn.XLOOKUP(A626, sbti!L:L, sbti!M:M, "")="C","C",""))</f>
        <v/>
      </c>
      <c r="K626" t="str">
        <f>IF(OR(J626="T", J626="C"),
    _xlfn.XLOOKUP(A626, sbti!L:L,sbti!N:N),
    ""
)</f>
        <v/>
      </c>
      <c r="L626" t="str">
        <f>IF(_xlfn.XLOOKUP(A626, sbti!L:L,sbti!O:O, "")="s","T",
IF(_xlfn.XLOOKUP(A626, sbti!L:L, sbti!O:O, "")="c","C",""))</f>
        <v/>
      </c>
      <c r="M626" t="str">
        <f>IF(L626="T",_xlfn.XLOOKUP(A626,sbti!L:L,sbti!P:P,""),
IF(L626="C",_xlfn.XLOOKUP(A626,sbti!L:L,sbti!Q:Q,""),
""))</f>
        <v/>
      </c>
      <c r="N626" t="str">
        <f>IF(_xlfn.XLOOKUP(A626, sbti!R:R,sbti!S:S, "")="T","T",
IF(_xlfn.XLOOKUP(A626, sbti!R:R, sbti!S:S, "")="C","C",""))</f>
        <v/>
      </c>
      <c r="O626" t="str">
        <f>IF(OR(N626="T", N626="C"),
    _xlfn.XLOOKUP(A626, sbti!R:R,sbti!T:T),
    ""
)</f>
        <v/>
      </c>
      <c r="P626" t="str">
        <f>IFERROR(
    IF(INDEX(sbti!U:U, MATCH(A626, sbti!R:R, 0))&lt;&gt;"", "T",
        IF(INDEX(sbti!V:V, MATCH(A626, sbti!R:R, 0))&lt;&gt;"", "C", "")
    ),
"")</f>
        <v/>
      </c>
      <c r="Q626" t="str">
        <f>IFERROR(
    IF(INDEX(sbti!U:U, MATCH(A626, sbti!R:R, 0))&lt;&gt;"",
       INDEX(sbti!U:U, MATCH(A626, sbti!R:R, 0)),
       IF(INDEX(sbti!V:V, MATCH(A626, sbti!R:R, 0))&lt;&gt;"",
          INDEX(sbti!V:V, MATCH(A626, sbti!R:R, 0)),
          "")
    ),
"")</f>
        <v/>
      </c>
      <c r="R626" t="str">
        <f>IF(_xlfn.XLOOKUP(A626, sbti!W:W,sbti!X:X, "")="T","T",
IF(_xlfn.XLOOKUP(A626, sbti!W:W, sbti!X:X, "")="C","C",""))</f>
        <v/>
      </c>
      <c r="S626" t="str">
        <f>IF(R626="T",_xlfn.XLOOKUP(A626,sbti!W:W,sbti!Y:Y,""),
IF(R626="C",_xlfn.XLOOKUP(A626,sbti!W:W,sbti!Z:Z,""),
""))</f>
        <v/>
      </c>
    </row>
    <row r="627" spans="1:19">
      <c r="A627" t="str">
        <v>Kraft Heinz</v>
      </c>
      <c r="B627" t="str">
        <f>IF(_xlfn.XLOOKUP(A627, sbti!A:A,sbti!B:B, "")="Targets Set","T",
IF(_xlfn.XLOOKUP(A627, sbti!A:A, sbti!B:B, "")="Committed","C",""))</f>
        <v/>
      </c>
      <c r="C627" t="str">
        <f>IF(OR(B627="T", B627="C"),
    _xlfn.XLOOKUP(A627, sbti!A:A, sbti!C:C, ""),
    ""
)</f>
        <v/>
      </c>
      <c r="D627" t="str">
        <f>IF(_xlfn.XLOOKUP(A627, sbti!A:A,sbti!D:D, "")="Targets Set","T",
IF(_xlfn.XLOOKUP(A627, sbti!A:A, sbti!D:D, "")="Committed","C",""))</f>
        <v/>
      </c>
      <c r="E627" t="str">
        <f>IF(OR(D627="T", D627="C"),
    _xlfn.XLOOKUP(A627, sbti!A:A, sbti!E:E, ""),
    ""
)</f>
        <v/>
      </c>
      <c r="F627" t="str">
        <f>IF(_xlfn.XLOOKUP(A627, sbti!F:F, sbti!G:G, "")="Targets Set","T",
IF(_xlfn.XLOOKUP(A627, sbti!F:F, sbti!G:G, "")="Committed","C",""))</f>
        <v/>
      </c>
      <c r="G627" t="str">
        <f>IF(OR('sbti evolution '!F627="T", 'sbti evolution '!F627="C"),
    _xlfn.XLOOKUP('sbti evolution '!A627, sbti!F:F, sbti!H:H, ""),
    ""
)</f>
        <v/>
      </c>
      <c r="H627" t="str">
        <f>IFERROR(
    IF(INDEX(sbti!J:J, MATCH(A627, sbti!F:F, 0))&lt;&gt;"", "T",
        IF(INDEX(sbti!K:K, MATCH(A627, sbti!F:F, 0))&lt;&gt;"", "C", "")
    ),
"")</f>
        <v/>
      </c>
      <c r="I627" t="str">
        <f>IFERROR(
    IF(INDEX(sbti!J:J, MATCH(A627, sbti!F:F, 0))&lt;&gt;"", INDEX(sbti!J:J, MATCH(A627, sbti!F:F, 0)),
        IF(INDEX(sbti!K:K, MATCH(A627, sbti!F:F, 0))&lt;&gt;"", INDEX(sbti!K:K, MATCH(A627, sbti!F:F, 0)), "")
    ),
"")</f>
        <v/>
      </c>
      <c r="J627" t="str">
        <f>IF(_xlfn.XLOOKUP(A627, sbti!L:L,sbti!M:M, "")="T","T",
IF(_xlfn.XLOOKUP(A627, sbti!L:L, sbti!M:M, "")="C","C",""))</f>
        <v/>
      </c>
      <c r="K627" t="str">
        <f>IF(OR(J627="T", J627="C"),
    _xlfn.XLOOKUP(A627, sbti!L:L,sbti!N:N),
    ""
)</f>
        <v/>
      </c>
      <c r="L627" t="str">
        <f>IF(_xlfn.XLOOKUP(A627, sbti!L:L,sbti!O:O, "")="s","T",
IF(_xlfn.XLOOKUP(A627, sbti!L:L, sbti!O:O, "")="c","C",""))</f>
        <v/>
      </c>
      <c r="M627" t="str">
        <f>IF(L627="T",_xlfn.XLOOKUP(A627,sbti!L:L,sbti!P:P,""),
IF(L627="C",_xlfn.XLOOKUP(A627,sbti!L:L,sbti!Q:Q,""),
""))</f>
        <v/>
      </c>
      <c r="N627" t="str">
        <f>IF(_xlfn.XLOOKUP(A627, sbti!R:R,sbti!S:S, "")="T","T",
IF(_xlfn.XLOOKUP(A627, sbti!R:R, sbti!S:S, "")="C","C",""))</f>
        <v/>
      </c>
      <c r="O627" t="str">
        <f>IF(OR(N627="T", N627="C"),
    _xlfn.XLOOKUP(A627, sbti!R:R,sbti!T:T),
    ""
)</f>
        <v/>
      </c>
      <c r="P627" t="str">
        <f>IFERROR(
    IF(INDEX(sbti!U:U, MATCH(A627, sbti!R:R, 0))&lt;&gt;"", "T",
        IF(INDEX(sbti!V:V, MATCH(A627, sbti!R:R, 0))&lt;&gt;"", "C", "")
    ),
"")</f>
        <v/>
      </c>
      <c r="Q627" t="str">
        <f>IFERROR(
    IF(INDEX(sbti!U:U, MATCH(A627, sbti!R:R, 0))&lt;&gt;"",
       INDEX(sbti!U:U, MATCH(A627, sbti!R:R, 0)),
       IF(INDEX(sbti!V:V, MATCH(A627, sbti!R:R, 0))&lt;&gt;"",
          INDEX(sbti!V:V, MATCH(A627, sbti!R:R, 0)),
          "")
    ),
"")</f>
        <v/>
      </c>
      <c r="R627" t="str">
        <f>IF(_xlfn.XLOOKUP(A627, sbti!W:W,sbti!X:X, "")="T","T",
IF(_xlfn.XLOOKUP(A627, sbti!W:W, sbti!X:X, "")="C","C",""))</f>
        <v>C</v>
      </c>
      <c r="S627">
        <f>IF(R627="T",_xlfn.XLOOKUP(A627,sbti!W:W,sbti!Y:Y,""),
IF(R627="C",_xlfn.XLOOKUP(A627,sbti!W:W,sbti!Z:Z,""),
""))</f>
        <v>2018</v>
      </c>
    </row>
    <row r="628" spans="1:19">
      <c r="A628" t="str">
        <v>NEC</v>
      </c>
      <c r="B628" t="str">
        <f>IF(_xlfn.XLOOKUP(A628, sbti!A:A,sbti!B:B, "")="Targets Set","T",
IF(_xlfn.XLOOKUP(A628, sbti!A:A, sbti!B:B, "")="Committed","C",""))</f>
        <v/>
      </c>
      <c r="C628" t="str">
        <f>IF(OR(B628="T", B628="C"),
    _xlfn.XLOOKUP(A628, sbti!A:A, sbti!C:C, ""),
    ""
)</f>
        <v/>
      </c>
      <c r="D628" t="str">
        <f>IF(_xlfn.XLOOKUP(A628, sbti!A:A,sbti!D:D, "")="Targets Set","T",
IF(_xlfn.XLOOKUP(A628, sbti!A:A, sbti!D:D, "")="Committed","C",""))</f>
        <v/>
      </c>
      <c r="E628" t="str">
        <f>IF(OR(D628="T", D628="C"),
    _xlfn.XLOOKUP(A628, sbti!A:A, sbti!E:E, ""),
    ""
)</f>
        <v/>
      </c>
      <c r="F628" t="str">
        <f>IF(_xlfn.XLOOKUP(A628, sbti!F:F, sbti!G:G, "")="Targets Set","T",
IF(_xlfn.XLOOKUP(A628, sbti!F:F, sbti!G:G, "")="Committed","C",""))</f>
        <v/>
      </c>
      <c r="G628" t="str">
        <f>IF(OR('sbti evolution '!F628="T", 'sbti evolution '!F628="C"),
    _xlfn.XLOOKUP('sbti evolution '!A628, sbti!F:F, sbti!H:H, ""),
    ""
)</f>
        <v/>
      </c>
      <c r="H628" t="str">
        <f>IFERROR(
    IF(INDEX(sbti!J:J, MATCH(A628, sbti!F:F, 0))&lt;&gt;"", "T",
        IF(INDEX(sbti!K:K, MATCH(A628, sbti!F:F, 0))&lt;&gt;"", "C", "")
    ),
"")</f>
        <v/>
      </c>
      <c r="I628" t="str">
        <f>IFERROR(
    IF(INDEX(sbti!J:J, MATCH(A628, sbti!F:F, 0))&lt;&gt;"", INDEX(sbti!J:J, MATCH(A628, sbti!F:F, 0)),
        IF(INDEX(sbti!K:K, MATCH(A628, sbti!F:F, 0))&lt;&gt;"", INDEX(sbti!K:K, MATCH(A628, sbti!F:F, 0)), "")
    ),
"")</f>
        <v/>
      </c>
      <c r="J628" t="str">
        <f>IF(_xlfn.XLOOKUP(A628, sbti!L:L,sbti!M:M, "")="T","T",
IF(_xlfn.XLOOKUP(A628, sbti!L:L, sbti!M:M, "")="C","C",""))</f>
        <v/>
      </c>
      <c r="K628" t="str">
        <f>IF(OR(J628="T", J628="C"),
    _xlfn.XLOOKUP(A628, sbti!L:L,sbti!N:N),
    ""
)</f>
        <v/>
      </c>
      <c r="L628" t="str">
        <f>IF(_xlfn.XLOOKUP(A628, sbti!L:L,sbti!O:O, "")="s","T",
IF(_xlfn.XLOOKUP(A628, sbti!L:L, sbti!O:O, "")="c","C",""))</f>
        <v/>
      </c>
      <c r="M628" t="str">
        <f>IF(L628="T",_xlfn.XLOOKUP(A628,sbti!L:L,sbti!P:P,""),
IF(L628="C",_xlfn.XLOOKUP(A628,sbti!L:L,sbti!Q:Q,""),
""))</f>
        <v/>
      </c>
      <c r="N628" t="str">
        <f>IF(_xlfn.XLOOKUP(A628, sbti!R:R,sbti!S:S, "")="T","T",
IF(_xlfn.XLOOKUP(A628, sbti!R:R, sbti!S:S, "")="C","C",""))</f>
        <v/>
      </c>
      <c r="O628" t="str">
        <f>IF(OR(N628="T", N628="C"),
    _xlfn.XLOOKUP(A628, sbti!R:R,sbti!T:T),
    ""
)</f>
        <v/>
      </c>
      <c r="P628" t="str">
        <f>IFERROR(
    IF(INDEX(sbti!U:U, MATCH(A628, sbti!R:R, 0))&lt;&gt;"", "T",
        IF(INDEX(sbti!V:V, MATCH(A628, sbti!R:R, 0))&lt;&gt;"", "C", "")
    ),
"")</f>
        <v/>
      </c>
      <c r="Q628" t="str">
        <f>IFERROR(
    IF(INDEX(sbti!U:U, MATCH(A628, sbti!R:R, 0))&lt;&gt;"",
       INDEX(sbti!U:U, MATCH(A628, sbti!R:R, 0)),
       IF(INDEX(sbti!V:V, MATCH(A628, sbti!R:R, 0))&lt;&gt;"",
          INDEX(sbti!V:V, MATCH(A628, sbti!R:R, 0)),
          "")
    ),
"")</f>
        <v/>
      </c>
      <c r="R628" t="str">
        <f>IF(_xlfn.XLOOKUP(A628, sbti!W:W,sbti!X:X, "")="T","T",
IF(_xlfn.XLOOKUP(A628, sbti!W:W, sbti!X:X, "")="C","C",""))</f>
        <v>T</v>
      </c>
      <c r="S628">
        <f>IF(R628="T",_xlfn.XLOOKUP(A628,sbti!W:W,sbti!Y:Y,""),
IF(R628="C",_xlfn.XLOOKUP(A628,sbti!W:W,sbti!Z:Z,""),
""))</f>
        <v>2030</v>
      </c>
    </row>
    <row r="629" spans="1:19">
      <c r="A629" t="str">
        <v>Nokia</v>
      </c>
      <c r="B629" t="str">
        <f>IF(_xlfn.XLOOKUP(A629, sbti!A:A,sbti!B:B, "")="Targets Set","T",
IF(_xlfn.XLOOKUP(A629, sbti!A:A, sbti!B:B, "")="Committed","C",""))</f>
        <v/>
      </c>
      <c r="C629" t="str">
        <f>IF(OR(B629="T", B629="C"),
    _xlfn.XLOOKUP(A629, sbti!A:A, sbti!C:C, ""),
    ""
)</f>
        <v/>
      </c>
      <c r="D629" t="str">
        <f>IF(_xlfn.XLOOKUP(A629, sbti!A:A,sbti!D:D, "")="Targets Set","T",
IF(_xlfn.XLOOKUP(A629, sbti!A:A, sbti!D:D, "")="Committed","C",""))</f>
        <v/>
      </c>
      <c r="E629" t="str">
        <f>IF(OR(D629="T", D629="C"),
    _xlfn.XLOOKUP(A629, sbti!A:A, sbti!E:E, ""),
    ""
)</f>
        <v/>
      </c>
      <c r="F629" t="str">
        <f>IF(_xlfn.XLOOKUP(A629, sbti!F:F, sbti!G:G, "")="Targets Set","T",
IF(_xlfn.XLOOKUP(A629, sbti!F:F, sbti!G:G, "")="Committed","C",""))</f>
        <v/>
      </c>
      <c r="G629" t="str">
        <f>IF(OR('sbti evolution '!F629="T", 'sbti evolution '!F629="C"),
    _xlfn.XLOOKUP('sbti evolution '!A629, sbti!F:F, sbti!H:H, ""),
    ""
)</f>
        <v/>
      </c>
      <c r="H629" t="str">
        <f>IFERROR(
    IF(INDEX(sbti!J:J, MATCH(A629, sbti!F:F, 0))&lt;&gt;"", "T",
        IF(INDEX(sbti!K:K, MATCH(A629, sbti!F:F, 0))&lt;&gt;"", "C", "")
    ),
"")</f>
        <v/>
      </c>
      <c r="I629" t="str">
        <f>IFERROR(
    IF(INDEX(sbti!J:J, MATCH(A629, sbti!F:F, 0))&lt;&gt;"", INDEX(sbti!J:J, MATCH(A629, sbti!F:F, 0)),
        IF(INDEX(sbti!K:K, MATCH(A629, sbti!F:F, 0))&lt;&gt;"", INDEX(sbti!K:K, MATCH(A629, sbti!F:F, 0)), "")
    ),
"")</f>
        <v/>
      </c>
      <c r="J629" t="str">
        <f>IF(_xlfn.XLOOKUP(A629, sbti!L:L,sbti!M:M, "")="T","T",
IF(_xlfn.XLOOKUP(A629, sbti!L:L, sbti!M:M, "")="C","C",""))</f>
        <v/>
      </c>
      <c r="K629" t="str">
        <f>IF(OR(J629="T", J629="C"),
    _xlfn.XLOOKUP(A629, sbti!L:L,sbti!N:N),
    ""
)</f>
        <v/>
      </c>
      <c r="L629" t="str">
        <f>IF(_xlfn.XLOOKUP(A629, sbti!L:L,sbti!O:O, "")="s","T",
IF(_xlfn.XLOOKUP(A629, sbti!L:L, sbti!O:O, "")="c","C",""))</f>
        <v/>
      </c>
      <c r="M629" t="str">
        <f>IF(L629="T",_xlfn.XLOOKUP(A629,sbti!L:L,sbti!P:P,""),
IF(L629="C",_xlfn.XLOOKUP(A629,sbti!L:L,sbti!Q:Q,""),
""))</f>
        <v/>
      </c>
      <c r="N629" t="str">
        <f>IF(_xlfn.XLOOKUP(A629, sbti!R:R,sbti!S:S, "")="T","T",
IF(_xlfn.XLOOKUP(A629, sbti!R:R, sbti!S:S, "")="C","C",""))</f>
        <v/>
      </c>
      <c r="O629" t="str">
        <f>IF(OR(N629="T", N629="C"),
    _xlfn.XLOOKUP(A629, sbti!R:R,sbti!T:T),
    ""
)</f>
        <v/>
      </c>
      <c r="P629" t="str">
        <f>IFERROR(
    IF(INDEX(sbti!U:U, MATCH(A629, sbti!R:R, 0))&lt;&gt;"", "T",
        IF(INDEX(sbti!V:V, MATCH(A629, sbti!R:R, 0))&lt;&gt;"", "C", "")
    ),
"")</f>
        <v/>
      </c>
      <c r="Q629" t="str">
        <f>IFERROR(
    IF(INDEX(sbti!U:U, MATCH(A629, sbti!R:R, 0))&lt;&gt;"",
       INDEX(sbti!U:U, MATCH(A629, sbti!R:R, 0)),
       IF(INDEX(sbti!V:V, MATCH(A629, sbti!R:R, 0))&lt;&gt;"",
          INDEX(sbti!V:V, MATCH(A629, sbti!R:R, 0)),
          "")
    ),
"")</f>
        <v/>
      </c>
      <c r="R629" t="str">
        <f>IF(_xlfn.XLOOKUP(A629, sbti!W:W,sbti!X:X, "")="T","T",
IF(_xlfn.XLOOKUP(A629, sbti!W:W, sbti!X:X, "")="C","C",""))</f>
        <v>T</v>
      </c>
      <c r="S629">
        <f>IF(R629="T",_xlfn.XLOOKUP(A629,sbti!W:W,sbti!Y:Y,""),
IF(R629="C",_xlfn.XLOOKUP(A629,sbti!W:W,sbti!Z:Z,""),
""))</f>
        <v>2030</v>
      </c>
    </row>
    <row r="630" spans="1:19">
      <c r="A630" t="str">
        <v>Olam International</v>
      </c>
      <c r="B630" t="str">
        <f>IF(_xlfn.XLOOKUP(A630, sbti!A:A,sbti!B:B, "")="Targets Set","T",
IF(_xlfn.XLOOKUP(A630, sbti!A:A, sbti!B:B, "")="Committed","C",""))</f>
        <v/>
      </c>
      <c r="C630" t="str">
        <f>IF(OR(B630="T", B630="C"),
    _xlfn.XLOOKUP(A630, sbti!A:A, sbti!C:C, ""),
    ""
)</f>
        <v/>
      </c>
      <c r="D630" t="str">
        <f>IF(_xlfn.XLOOKUP(A630, sbti!A:A,sbti!D:D, "")="Targets Set","T",
IF(_xlfn.XLOOKUP(A630, sbti!A:A, sbti!D:D, "")="Committed","C",""))</f>
        <v/>
      </c>
      <c r="E630" t="str">
        <f>IF(OR(D630="T", D630="C"),
    _xlfn.XLOOKUP(A630, sbti!A:A, sbti!E:E, ""),
    ""
)</f>
        <v/>
      </c>
      <c r="F630" t="str">
        <f>IF(_xlfn.XLOOKUP(A630, sbti!F:F, sbti!G:G, "")="Targets Set","T",
IF(_xlfn.XLOOKUP(A630, sbti!F:F, sbti!G:G, "")="Committed","C",""))</f>
        <v/>
      </c>
      <c r="G630" t="str">
        <f>IF(OR('sbti evolution '!F630="T", 'sbti evolution '!F630="C"),
    _xlfn.XLOOKUP('sbti evolution '!A630, sbti!F:F, sbti!H:H, ""),
    ""
)</f>
        <v/>
      </c>
      <c r="H630" t="str">
        <f>IFERROR(
    IF(INDEX(sbti!J:J, MATCH(A630, sbti!F:F, 0))&lt;&gt;"", "T",
        IF(INDEX(sbti!K:K, MATCH(A630, sbti!F:F, 0))&lt;&gt;"", "C", "")
    ),
"")</f>
        <v/>
      </c>
      <c r="I630" t="str">
        <f>IFERROR(
    IF(INDEX(sbti!J:J, MATCH(A630, sbti!F:F, 0))&lt;&gt;"", INDEX(sbti!J:J, MATCH(A630, sbti!F:F, 0)),
        IF(INDEX(sbti!K:K, MATCH(A630, sbti!F:F, 0))&lt;&gt;"", INDEX(sbti!K:K, MATCH(A630, sbti!F:F, 0)), "")
    ),
"")</f>
        <v/>
      </c>
      <c r="J630" t="str">
        <f>IF(_xlfn.XLOOKUP(A630, sbti!L:L,sbti!M:M, "")="T","T",
IF(_xlfn.XLOOKUP(A630, sbti!L:L, sbti!M:M, "")="C","C",""))</f>
        <v/>
      </c>
      <c r="K630" t="str">
        <f>IF(OR(J630="T", J630="C"),
    _xlfn.XLOOKUP(A630, sbti!L:L,sbti!N:N),
    ""
)</f>
        <v/>
      </c>
      <c r="L630" t="str">
        <f>IF(_xlfn.XLOOKUP(A630, sbti!L:L,sbti!O:O, "")="s","T",
IF(_xlfn.XLOOKUP(A630, sbti!L:L, sbti!O:O, "")="c","C",""))</f>
        <v/>
      </c>
      <c r="M630" t="str">
        <f>IF(L630="T",_xlfn.XLOOKUP(A630,sbti!L:L,sbti!P:P,""),
IF(L630="C",_xlfn.XLOOKUP(A630,sbti!L:L,sbti!Q:Q,""),
""))</f>
        <v/>
      </c>
      <c r="N630" t="str">
        <f>IF(_xlfn.XLOOKUP(A630, sbti!R:R,sbti!S:S, "")="T","T",
IF(_xlfn.XLOOKUP(A630, sbti!R:R, sbti!S:S, "")="C","C",""))</f>
        <v/>
      </c>
      <c r="O630" t="str">
        <f>IF(OR(N630="T", N630="C"),
    _xlfn.XLOOKUP(A630, sbti!R:R,sbti!T:T),
    ""
)</f>
        <v/>
      </c>
      <c r="P630" t="str">
        <f>IFERROR(
    IF(INDEX(sbti!U:U, MATCH(A630, sbti!R:R, 0))&lt;&gt;"", "T",
        IF(INDEX(sbti!V:V, MATCH(A630, sbti!R:R, 0))&lt;&gt;"", "C", "")
    ),
"")</f>
        <v/>
      </c>
      <c r="Q630" t="str">
        <f>IFERROR(
    IF(INDEX(sbti!U:U, MATCH(A630, sbti!R:R, 0))&lt;&gt;"",
       INDEX(sbti!U:U, MATCH(A630, sbti!R:R, 0)),
       IF(INDEX(sbti!V:V, MATCH(A630, sbti!R:R, 0))&lt;&gt;"",
          INDEX(sbti!V:V, MATCH(A630, sbti!R:R, 0)),
          "")
    ),
"")</f>
        <v/>
      </c>
      <c r="R630" t="str">
        <f>IF(_xlfn.XLOOKUP(A630, sbti!W:W,sbti!X:X, "")="T","T",
IF(_xlfn.XLOOKUP(A630, sbti!W:W, sbti!X:X, "")="C","C",""))</f>
        <v>T</v>
      </c>
      <c r="S630">
        <f>IF(R630="T",_xlfn.XLOOKUP(A630,sbti!W:W,sbti!Y:Y,""),
IF(R630="C",_xlfn.XLOOKUP(A630,sbti!W:W,sbti!Z:Z,""),
""))</f>
        <v>2030</v>
      </c>
    </row>
    <row r="631" spans="1:19">
      <c r="A631" t="str">
        <v>Prudential</v>
      </c>
      <c r="B631" t="str">
        <f>IF(_xlfn.XLOOKUP(A631, sbti!A:A,sbti!B:B, "")="Targets Set","T",
IF(_xlfn.XLOOKUP(A631, sbti!A:A, sbti!B:B, "")="Committed","C",""))</f>
        <v/>
      </c>
      <c r="C631" t="str">
        <f>IF(OR(B631="T", B631="C"),
    _xlfn.XLOOKUP(A631, sbti!A:A, sbti!C:C, ""),
    ""
)</f>
        <v/>
      </c>
      <c r="D631" t="str">
        <f>IF(_xlfn.XLOOKUP(A631, sbti!A:A,sbti!D:D, "")="Targets Set","T",
IF(_xlfn.XLOOKUP(A631, sbti!A:A, sbti!D:D, "")="Committed","C",""))</f>
        <v/>
      </c>
      <c r="E631" t="str">
        <f>IF(OR(D631="T", D631="C"),
    _xlfn.XLOOKUP(A631, sbti!A:A, sbti!E:E, ""),
    ""
)</f>
        <v/>
      </c>
      <c r="F631" t="str">
        <f>IF(_xlfn.XLOOKUP(A631, sbti!F:F, sbti!G:G, "")="Targets Set","T",
IF(_xlfn.XLOOKUP(A631, sbti!F:F, sbti!G:G, "")="Committed","C",""))</f>
        <v/>
      </c>
      <c r="G631" t="str">
        <f>IF(OR('sbti evolution '!F631="T", 'sbti evolution '!F631="C"),
    _xlfn.XLOOKUP('sbti evolution '!A631, sbti!F:F, sbti!H:H, ""),
    ""
)</f>
        <v/>
      </c>
      <c r="H631" t="str">
        <f>IFERROR(
    IF(INDEX(sbti!J:J, MATCH(A631, sbti!F:F, 0))&lt;&gt;"", "T",
        IF(INDEX(sbti!K:K, MATCH(A631, sbti!F:F, 0))&lt;&gt;"", "C", "")
    ),
"")</f>
        <v/>
      </c>
      <c r="I631" t="str">
        <f>IFERROR(
    IF(INDEX(sbti!J:J, MATCH(A631, sbti!F:F, 0))&lt;&gt;"", INDEX(sbti!J:J, MATCH(A631, sbti!F:F, 0)),
        IF(INDEX(sbti!K:K, MATCH(A631, sbti!F:F, 0))&lt;&gt;"", INDEX(sbti!K:K, MATCH(A631, sbti!F:F, 0)), "")
    ),
"")</f>
        <v/>
      </c>
      <c r="J631" t="str">
        <f>IF(_xlfn.XLOOKUP(A631, sbti!L:L,sbti!M:M, "")="T","T",
IF(_xlfn.XLOOKUP(A631, sbti!L:L, sbti!M:M, "")="C","C",""))</f>
        <v/>
      </c>
      <c r="K631" t="str">
        <f>IF(OR(J631="T", J631="C"),
    _xlfn.XLOOKUP(A631, sbti!L:L,sbti!N:N),
    ""
)</f>
        <v/>
      </c>
      <c r="L631" t="str">
        <f>IF(_xlfn.XLOOKUP(A631, sbti!L:L,sbti!O:O, "")="s","T",
IF(_xlfn.XLOOKUP(A631, sbti!L:L, sbti!O:O, "")="c","C",""))</f>
        <v/>
      </c>
      <c r="M631" t="str">
        <f>IF(L631="T",_xlfn.XLOOKUP(A631,sbti!L:L,sbti!P:P,""),
IF(L631="C",_xlfn.XLOOKUP(A631,sbti!L:L,sbti!Q:Q,""),
""))</f>
        <v/>
      </c>
      <c r="N631" t="str">
        <f>IF(_xlfn.XLOOKUP(A631, sbti!R:R,sbti!S:S, "")="T","T",
IF(_xlfn.XLOOKUP(A631, sbti!R:R, sbti!S:S, "")="C","C",""))</f>
        <v/>
      </c>
      <c r="O631" t="str">
        <f>IF(OR(N631="T", N631="C"),
    _xlfn.XLOOKUP(A631, sbti!R:R,sbti!T:T),
    ""
)</f>
        <v/>
      </c>
      <c r="P631" t="str">
        <f>IFERROR(
    IF(INDEX(sbti!U:U, MATCH(A631, sbti!R:R, 0))&lt;&gt;"", "T",
        IF(INDEX(sbti!V:V, MATCH(A631, sbti!R:R, 0))&lt;&gt;"", "C", "")
    ),
"")</f>
        <v/>
      </c>
      <c r="Q631" t="str">
        <f>IFERROR(
    IF(INDEX(sbti!U:U, MATCH(A631, sbti!R:R, 0))&lt;&gt;"",
       INDEX(sbti!U:U, MATCH(A631, sbti!R:R, 0)),
       IF(INDEX(sbti!V:V, MATCH(A631, sbti!R:R, 0))&lt;&gt;"",
          INDEX(sbti!V:V, MATCH(A631, sbti!R:R, 0)),
          "")
    ),
"")</f>
        <v/>
      </c>
      <c r="R631" t="str">
        <f>IF(_xlfn.XLOOKUP(A631, sbti!W:W,sbti!X:X, "")="T","T",
IF(_xlfn.XLOOKUP(A631, sbti!W:W, sbti!X:X, "")="C","C",""))</f>
        <v/>
      </c>
      <c r="S631" t="str">
        <f>IF(R631="T",_xlfn.XLOOKUP(A631,sbti!W:W,sbti!Y:Y,""),
IF(R631="C",_xlfn.XLOOKUP(A631,sbti!W:W,sbti!Z:Z,""),
""))</f>
        <v/>
      </c>
    </row>
    <row r="632" spans="1:19">
      <c r="A632" t="str">
        <v>Rite Aid</v>
      </c>
      <c r="B632" t="str">
        <f>IF(_xlfn.XLOOKUP(A632, sbti!A:A,sbti!B:B, "")="Targets Set","T",
IF(_xlfn.XLOOKUP(A632, sbti!A:A, sbti!B:B, "")="Committed","C",""))</f>
        <v/>
      </c>
      <c r="C632" t="str">
        <f>IF(OR(B632="T", B632="C"),
    _xlfn.XLOOKUP(A632, sbti!A:A, sbti!C:C, ""),
    ""
)</f>
        <v/>
      </c>
      <c r="D632" t="str">
        <f>IF(_xlfn.XLOOKUP(A632, sbti!A:A,sbti!D:D, "")="Targets Set","T",
IF(_xlfn.XLOOKUP(A632, sbti!A:A, sbti!D:D, "")="Committed","C",""))</f>
        <v/>
      </c>
      <c r="E632" t="str">
        <f>IF(OR(D632="T", D632="C"),
    _xlfn.XLOOKUP(A632, sbti!A:A, sbti!E:E, ""),
    ""
)</f>
        <v/>
      </c>
      <c r="F632" t="str">
        <f>IF(_xlfn.XLOOKUP(A632, sbti!F:F, sbti!G:G, "")="Targets Set","T",
IF(_xlfn.XLOOKUP(A632, sbti!F:F, sbti!G:G, "")="Committed","C",""))</f>
        <v/>
      </c>
      <c r="G632" t="str">
        <f>IF(OR('sbti evolution '!F632="T", 'sbti evolution '!F632="C"),
    _xlfn.XLOOKUP('sbti evolution '!A632, sbti!F:F, sbti!H:H, ""),
    ""
)</f>
        <v/>
      </c>
      <c r="H632" t="str">
        <f>IFERROR(
    IF(INDEX(sbti!J:J, MATCH(A632, sbti!F:F, 0))&lt;&gt;"", "T",
        IF(INDEX(sbti!K:K, MATCH(A632, sbti!F:F, 0))&lt;&gt;"", "C", "")
    ),
"")</f>
        <v/>
      </c>
      <c r="I632" t="str">
        <f>IFERROR(
    IF(INDEX(sbti!J:J, MATCH(A632, sbti!F:F, 0))&lt;&gt;"", INDEX(sbti!J:J, MATCH(A632, sbti!F:F, 0)),
        IF(INDEX(sbti!K:K, MATCH(A632, sbti!F:F, 0))&lt;&gt;"", INDEX(sbti!K:K, MATCH(A632, sbti!F:F, 0)), "")
    ),
"")</f>
        <v/>
      </c>
      <c r="J632" t="str">
        <f>IF(_xlfn.XLOOKUP(A632, sbti!L:L,sbti!M:M, "")="T","T",
IF(_xlfn.XLOOKUP(A632, sbti!L:L, sbti!M:M, "")="C","C",""))</f>
        <v/>
      </c>
      <c r="K632" t="str">
        <f>IF(OR(J632="T", J632="C"),
    _xlfn.XLOOKUP(A632, sbti!L:L,sbti!N:N),
    ""
)</f>
        <v/>
      </c>
      <c r="L632" t="str">
        <f>IF(_xlfn.XLOOKUP(A632, sbti!L:L,sbti!O:O, "")="s","T",
IF(_xlfn.XLOOKUP(A632, sbti!L:L, sbti!O:O, "")="c","C",""))</f>
        <v/>
      </c>
      <c r="M632" t="str">
        <f>IF(L632="T",_xlfn.XLOOKUP(A632,sbti!L:L,sbti!P:P,""),
IF(L632="C",_xlfn.XLOOKUP(A632,sbti!L:L,sbti!Q:Q,""),
""))</f>
        <v/>
      </c>
      <c r="N632" t="str">
        <f>IF(_xlfn.XLOOKUP(A632, sbti!R:R,sbti!S:S, "")="T","T",
IF(_xlfn.XLOOKUP(A632, sbti!R:R, sbti!S:S, "")="C","C",""))</f>
        <v/>
      </c>
      <c r="O632" t="str">
        <f>IF(OR(N632="T", N632="C"),
    _xlfn.XLOOKUP(A632, sbti!R:R,sbti!T:T),
    ""
)</f>
        <v/>
      </c>
      <c r="P632" t="str">
        <f>IFERROR(
    IF(INDEX(sbti!U:U, MATCH(A632, sbti!R:R, 0))&lt;&gt;"", "T",
        IF(INDEX(sbti!V:V, MATCH(A632, sbti!R:R, 0))&lt;&gt;"", "C", "")
    ),
"")</f>
        <v/>
      </c>
      <c r="Q632" t="str">
        <f>IFERROR(
    IF(INDEX(sbti!U:U, MATCH(A632, sbti!R:R, 0))&lt;&gt;"",
       INDEX(sbti!U:U, MATCH(A632, sbti!R:R, 0)),
       IF(INDEX(sbti!V:V, MATCH(A632, sbti!R:R, 0))&lt;&gt;"",
          INDEX(sbti!V:V, MATCH(A632, sbti!R:R, 0)),
          "")
    ),
"")</f>
        <v/>
      </c>
      <c r="R632" t="str">
        <f>IF(_xlfn.XLOOKUP(A632, sbti!W:W,sbti!X:X, "")="T","T",
IF(_xlfn.XLOOKUP(A632, sbti!W:W, sbti!X:X, "")="C","C",""))</f>
        <v/>
      </c>
      <c r="S632" t="str">
        <f>IF(R632="T",_xlfn.XLOOKUP(A632,sbti!W:W,sbti!Y:Y,""),
IF(R632="C",_xlfn.XLOOKUP(A632,sbti!W:W,sbti!Z:Z,""),
""))</f>
        <v/>
      </c>
    </row>
    <row r="633" spans="1:19">
      <c r="A633" t="str">
        <v>Sun Life Financial</v>
      </c>
      <c r="B633" t="str">
        <f>IF(_xlfn.XLOOKUP(A633, sbti!A:A,sbti!B:B, "")="Targets Set","T",
IF(_xlfn.XLOOKUP(A633, sbti!A:A, sbti!B:B, "")="Committed","C",""))</f>
        <v/>
      </c>
      <c r="C633" t="str">
        <f>IF(OR(B633="T", B633="C"),
    _xlfn.XLOOKUP(A633, sbti!A:A, sbti!C:C, ""),
    ""
)</f>
        <v/>
      </c>
      <c r="D633" t="str">
        <f>IF(_xlfn.XLOOKUP(A633, sbti!A:A,sbti!D:D, "")="Targets Set","T",
IF(_xlfn.XLOOKUP(A633, sbti!A:A, sbti!D:D, "")="Committed","C",""))</f>
        <v/>
      </c>
      <c r="E633" t="str">
        <f>IF(OR(D633="T", D633="C"),
    _xlfn.XLOOKUP(A633, sbti!A:A, sbti!E:E, ""),
    ""
)</f>
        <v/>
      </c>
      <c r="F633" t="str">
        <f>IF(_xlfn.XLOOKUP(A633, sbti!F:F, sbti!G:G, "")="Targets Set","T",
IF(_xlfn.XLOOKUP(A633, sbti!F:F, sbti!G:G, "")="Committed","C",""))</f>
        <v/>
      </c>
      <c r="G633" t="str">
        <f>IF(OR('sbti evolution '!F633="T", 'sbti evolution '!F633="C"),
    _xlfn.XLOOKUP('sbti evolution '!A633, sbti!F:F, sbti!H:H, ""),
    ""
)</f>
        <v/>
      </c>
      <c r="H633" t="str">
        <f>IFERROR(
    IF(INDEX(sbti!J:J, MATCH(A633, sbti!F:F, 0))&lt;&gt;"", "T",
        IF(INDEX(sbti!K:K, MATCH(A633, sbti!F:F, 0))&lt;&gt;"", "C", "")
    ),
"")</f>
        <v/>
      </c>
      <c r="I633" t="str">
        <f>IFERROR(
    IF(INDEX(sbti!J:J, MATCH(A633, sbti!F:F, 0))&lt;&gt;"", INDEX(sbti!J:J, MATCH(A633, sbti!F:F, 0)),
        IF(INDEX(sbti!K:K, MATCH(A633, sbti!F:F, 0))&lt;&gt;"", INDEX(sbti!K:K, MATCH(A633, sbti!F:F, 0)), "")
    ),
"")</f>
        <v/>
      </c>
      <c r="J633" t="str">
        <f>IF(_xlfn.XLOOKUP(A633, sbti!L:L,sbti!M:M, "")="T","T",
IF(_xlfn.XLOOKUP(A633, sbti!L:L, sbti!M:M, "")="C","C",""))</f>
        <v/>
      </c>
      <c r="K633" t="str">
        <f>IF(OR(J633="T", J633="C"),
    _xlfn.XLOOKUP(A633, sbti!L:L,sbti!N:N),
    ""
)</f>
        <v/>
      </c>
      <c r="L633" t="str">
        <f>IF(_xlfn.XLOOKUP(A633, sbti!L:L,sbti!O:O, "")="s","T",
IF(_xlfn.XLOOKUP(A633, sbti!L:L, sbti!O:O, "")="c","C",""))</f>
        <v/>
      </c>
      <c r="M633" t="str">
        <f>IF(L633="T",_xlfn.XLOOKUP(A633,sbti!L:L,sbti!P:P,""),
IF(L633="C",_xlfn.XLOOKUP(A633,sbti!L:L,sbti!Q:Q,""),
""))</f>
        <v/>
      </c>
      <c r="N633" t="str">
        <f>IF(_xlfn.XLOOKUP(A633, sbti!R:R,sbti!S:S, "")="T","T",
IF(_xlfn.XLOOKUP(A633, sbti!R:R, sbti!S:S, "")="C","C",""))</f>
        <v/>
      </c>
      <c r="O633" t="str">
        <f>IF(OR(N633="T", N633="C"),
    _xlfn.XLOOKUP(A633, sbti!R:R,sbti!T:T),
    ""
)</f>
        <v/>
      </c>
      <c r="P633" t="str">
        <f>IFERROR(
    IF(INDEX(sbti!U:U, MATCH(A633, sbti!R:R, 0))&lt;&gt;"", "T",
        IF(INDEX(sbti!V:V, MATCH(A633, sbti!R:R, 0))&lt;&gt;"", "C", "")
    ),
"")</f>
        <v/>
      </c>
      <c r="Q633" t="str">
        <f>IFERROR(
    IF(INDEX(sbti!U:U, MATCH(A633, sbti!R:R, 0))&lt;&gt;"",
       INDEX(sbti!U:U, MATCH(A633, sbti!R:R, 0)),
       IF(INDEX(sbti!V:V, MATCH(A633, sbti!R:R, 0))&lt;&gt;"",
          INDEX(sbti!V:V, MATCH(A633, sbti!R:R, 0)),
          "")
    ),
"")</f>
        <v/>
      </c>
      <c r="R633" t="str">
        <f>IF(_xlfn.XLOOKUP(A633, sbti!W:W,sbti!X:X, "")="T","T",
IF(_xlfn.XLOOKUP(A633, sbti!W:W, sbti!X:X, "")="C","C",""))</f>
        <v/>
      </c>
      <c r="S633" t="str">
        <f>IF(R633="T",_xlfn.XLOOKUP(A633,sbti!W:W,sbti!Y:Y,""),
IF(R633="C",_xlfn.XLOOKUP(A633,sbti!W:W,sbti!Z:Z,""),
""))</f>
        <v/>
      </c>
    </row>
    <row r="634" spans="1:19">
      <c r="A634" t="str">
        <v>Sunac China Holdings</v>
      </c>
      <c r="B634" t="str">
        <f>IF(_xlfn.XLOOKUP(A634, sbti!A:A,sbti!B:B, "")="Targets Set","T",
IF(_xlfn.XLOOKUP(A634, sbti!A:A, sbti!B:B, "")="Committed","C",""))</f>
        <v/>
      </c>
      <c r="C634" t="str">
        <f>IF(OR(B634="T", B634="C"),
    _xlfn.XLOOKUP(A634, sbti!A:A, sbti!C:C, ""),
    ""
)</f>
        <v/>
      </c>
      <c r="D634" t="str">
        <f>IF(_xlfn.XLOOKUP(A634, sbti!A:A,sbti!D:D, "")="Targets Set","T",
IF(_xlfn.XLOOKUP(A634, sbti!A:A, sbti!D:D, "")="Committed","C",""))</f>
        <v/>
      </c>
      <c r="E634" t="str">
        <f>IF(OR(D634="T", D634="C"),
    _xlfn.XLOOKUP(A634, sbti!A:A, sbti!E:E, ""),
    ""
)</f>
        <v/>
      </c>
      <c r="F634" t="str">
        <f>IF(_xlfn.XLOOKUP(A634, sbti!F:F, sbti!G:G, "")="Targets Set","T",
IF(_xlfn.XLOOKUP(A634, sbti!F:F, sbti!G:G, "")="Committed","C",""))</f>
        <v/>
      </c>
      <c r="G634" t="str">
        <f>IF(OR('sbti evolution '!F634="T", 'sbti evolution '!F634="C"),
    _xlfn.XLOOKUP('sbti evolution '!A634, sbti!F:F, sbti!H:H, ""),
    ""
)</f>
        <v/>
      </c>
      <c r="H634" t="str">
        <f>IFERROR(
    IF(INDEX(sbti!J:J, MATCH(A634, sbti!F:F, 0))&lt;&gt;"", "T",
        IF(INDEX(sbti!K:K, MATCH(A634, sbti!F:F, 0))&lt;&gt;"", "C", "")
    ),
"")</f>
        <v/>
      </c>
      <c r="I634" t="str">
        <f>IFERROR(
    IF(INDEX(sbti!J:J, MATCH(A634, sbti!F:F, 0))&lt;&gt;"", INDEX(sbti!J:J, MATCH(A634, sbti!F:F, 0)),
        IF(INDEX(sbti!K:K, MATCH(A634, sbti!F:F, 0))&lt;&gt;"", INDEX(sbti!K:K, MATCH(A634, sbti!F:F, 0)), "")
    ),
"")</f>
        <v/>
      </c>
      <c r="J634" t="str">
        <f>IF(_xlfn.XLOOKUP(A634, sbti!L:L,sbti!M:M, "")="T","T",
IF(_xlfn.XLOOKUP(A634, sbti!L:L, sbti!M:M, "")="C","C",""))</f>
        <v/>
      </c>
      <c r="K634" t="str">
        <f>IF(OR(J634="T", J634="C"),
    _xlfn.XLOOKUP(A634, sbti!L:L,sbti!N:N),
    ""
)</f>
        <v/>
      </c>
      <c r="L634" t="str">
        <f>IF(_xlfn.XLOOKUP(A634, sbti!L:L,sbti!O:O, "")="s","T",
IF(_xlfn.XLOOKUP(A634, sbti!L:L, sbti!O:O, "")="c","C",""))</f>
        <v/>
      </c>
      <c r="M634" t="str">
        <f>IF(L634="T",_xlfn.XLOOKUP(A634,sbti!L:L,sbti!P:P,""),
IF(L634="C",_xlfn.XLOOKUP(A634,sbti!L:L,sbti!Q:Q,""),
""))</f>
        <v/>
      </c>
      <c r="N634" t="str">
        <f>IF(_xlfn.XLOOKUP(A634, sbti!R:R,sbti!S:S, "")="T","T",
IF(_xlfn.XLOOKUP(A634, sbti!R:R, sbti!S:S, "")="C","C",""))</f>
        <v/>
      </c>
      <c r="O634" t="str">
        <f>IF(OR(N634="T", N634="C"),
    _xlfn.XLOOKUP(A634, sbti!R:R,sbti!T:T),
    ""
)</f>
        <v/>
      </c>
      <c r="P634" t="str">
        <f>IFERROR(
    IF(INDEX(sbti!U:U, MATCH(A634, sbti!R:R, 0))&lt;&gt;"", "T",
        IF(INDEX(sbti!V:V, MATCH(A634, sbti!R:R, 0))&lt;&gt;"", "C", "")
    ),
"")</f>
        <v/>
      </c>
      <c r="Q634" t="str">
        <f>IFERROR(
    IF(INDEX(sbti!U:U, MATCH(A634, sbti!R:R, 0))&lt;&gt;"",
       INDEX(sbti!U:U, MATCH(A634, sbti!R:R, 0)),
       IF(INDEX(sbti!V:V, MATCH(A634, sbti!R:R, 0))&lt;&gt;"",
          INDEX(sbti!V:V, MATCH(A634, sbti!R:R, 0)),
          "")
    ),
"")</f>
        <v/>
      </c>
      <c r="R634" t="str">
        <f>IF(_xlfn.XLOOKUP(A634, sbti!W:W,sbti!X:X, "")="T","T",
IF(_xlfn.XLOOKUP(A634, sbti!W:W, sbti!X:X, "")="C","C",""))</f>
        <v/>
      </c>
      <c r="S634" t="str">
        <f>IF(R634="T",_xlfn.XLOOKUP(A634,sbti!W:W,sbti!Y:Y,""),
IF(R634="C",_xlfn.XLOOKUP(A634,sbti!W:W,sbti!Z:Z,""),
""))</f>
        <v/>
      </c>
    </row>
    <row r="635" spans="1:19">
      <c r="A635" t="str">
        <v>Suning.com Group</v>
      </c>
      <c r="B635" t="str">
        <f>IF(_xlfn.XLOOKUP(A635, sbti!A:A,sbti!B:B, "")="Targets Set","T",
IF(_xlfn.XLOOKUP(A635, sbti!A:A, sbti!B:B, "")="Committed","C",""))</f>
        <v/>
      </c>
      <c r="C635" t="str">
        <f>IF(OR(B635="T", B635="C"),
    _xlfn.XLOOKUP(A635, sbti!A:A, sbti!C:C, ""),
    ""
)</f>
        <v/>
      </c>
      <c r="D635" t="str">
        <f>IF(_xlfn.XLOOKUP(A635, sbti!A:A,sbti!D:D, "")="Targets Set","T",
IF(_xlfn.XLOOKUP(A635, sbti!A:A, sbti!D:D, "")="Committed","C",""))</f>
        <v/>
      </c>
      <c r="E635" t="str">
        <f>IF(OR(D635="T", D635="C"),
    _xlfn.XLOOKUP(A635, sbti!A:A, sbti!E:E, ""),
    ""
)</f>
        <v/>
      </c>
      <c r="F635" t="str">
        <f>IF(_xlfn.XLOOKUP(A635, sbti!F:F, sbti!G:G, "")="Targets Set","T",
IF(_xlfn.XLOOKUP(A635, sbti!F:F, sbti!G:G, "")="Committed","C",""))</f>
        <v/>
      </c>
      <c r="G635" t="str">
        <f>IF(OR('sbti evolution '!F635="T", 'sbti evolution '!F635="C"),
    _xlfn.XLOOKUP('sbti evolution '!A635, sbti!F:F, sbti!H:H, ""),
    ""
)</f>
        <v/>
      </c>
      <c r="H635" t="str">
        <f>IFERROR(
    IF(INDEX(sbti!J:J, MATCH(A635, sbti!F:F, 0))&lt;&gt;"", "T",
        IF(INDEX(sbti!K:K, MATCH(A635, sbti!F:F, 0))&lt;&gt;"", "C", "")
    ),
"")</f>
        <v/>
      </c>
      <c r="I635" t="str">
        <f>IFERROR(
    IF(INDEX(sbti!J:J, MATCH(A635, sbti!F:F, 0))&lt;&gt;"", INDEX(sbti!J:J, MATCH(A635, sbti!F:F, 0)),
        IF(INDEX(sbti!K:K, MATCH(A635, sbti!F:F, 0))&lt;&gt;"", INDEX(sbti!K:K, MATCH(A635, sbti!F:F, 0)), "")
    ),
"")</f>
        <v/>
      </c>
      <c r="J635" t="str">
        <f>IF(_xlfn.XLOOKUP(A635, sbti!L:L,sbti!M:M, "")="T","T",
IF(_xlfn.XLOOKUP(A635, sbti!L:L, sbti!M:M, "")="C","C",""))</f>
        <v/>
      </c>
      <c r="K635" t="str">
        <f>IF(OR(J635="T", J635="C"),
    _xlfn.XLOOKUP(A635, sbti!L:L,sbti!N:N),
    ""
)</f>
        <v/>
      </c>
      <c r="L635" t="str">
        <f>IF(_xlfn.XLOOKUP(A635, sbti!L:L,sbti!O:O, "")="s","T",
IF(_xlfn.XLOOKUP(A635, sbti!L:L, sbti!O:O, "")="c","C",""))</f>
        <v/>
      </c>
      <c r="M635" t="str">
        <f>IF(L635="T",_xlfn.XLOOKUP(A635,sbti!L:L,sbti!P:P,""),
IF(L635="C",_xlfn.XLOOKUP(A635,sbti!L:L,sbti!Q:Q,""),
""))</f>
        <v/>
      </c>
      <c r="N635" t="str">
        <f>IF(_xlfn.XLOOKUP(A635, sbti!R:R,sbti!S:S, "")="T","T",
IF(_xlfn.XLOOKUP(A635, sbti!R:R, sbti!S:S, "")="C","C",""))</f>
        <v/>
      </c>
      <c r="O635" t="str">
        <f>IF(OR(N635="T", N635="C"),
    _xlfn.XLOOKUP(A635, sbti!R:R,sbti!T:T),
    ""
)</f>
        <v/>
      </c>
      <c r="P635" t="str">
        <f>IFERROR(
    IF(INDEX(sbti!U:U, MATCH(A635, sbti!R:R, 0))&lt;&gt;"", "T",
        IF(INDEX(sbti!V:V, MATCH(A635, sbti!R:R, 0))&lt;&gt;"", "C", "")
    ),
"")</f>
        <v/>
      </c>
      <c r="Q635" t="str">
        <f>IFERROR(
    IF(INDEX(sbti!U:U, MATCH(A635, sbti!R:R, 0))&lt;&gt;"",
       INDEX(sbti!U:U, MATCH(A635, sbti!R:R, 0)),
       IF(INDEX(sbti!V:V, MATCH(A635, sbti!R:R, 0))&lt;&gt;"",
          INDEX(sbti!V:V, MATCH(A635, sbti!R:R, 0)),
          "")
    ),
"")</f>
        <v/>
      </c>
      <c r="R635" t="str">
        <f>IF(_xlfn.XLOOKUP(A635, sbti!W:W,sbti!X:X, "")="T","T",
IF(_xlfn.XLOOKUP(A635, sbti!W:W, sbti!X:X, "")="C","C",""))</f>
        <v/>
      </c>
      <c r="S635" t="str">
        <f>IF(R635="T",_xlfn.XLOOKUP(A635,sbti!W:W,sbti!Y:Y,""),
IF(R635="C",_xlfn.XLOOKUP(A635,sbti!W:W,sbti!Z:Z,""),
""))</f>
        <v/>
      </c>
    </row>
    <row r="636" spans="1:19">
      <c r="A636" t="str">
        <v>United Natural Foods</v>
      </c>
      <c r="B636" t="str">
        <f>IF(_xlfn.XLOOKUP(A636, sbti!A:A,sbti!B:B, "")="Targets Set","T",
IF(_xlfn.XLOOKUP(A636, sbti!A:A, sbti!B:B, "")="Committed","C",""))</f>
        <v/>
      </c>
      <c r="C636" t="str">
        <f>IF(OR(B636="T", B636="C"),
    _xlfn.XLOOKUP(A636, sbti!A:A, sbti!C:C, ""),
    ""
)</f>
        <v/>
      </c>
      <c r="D636" t="str">
        <f>IF(_xlfn.XLOOKUP(A636, sbti!A:A,sbti!D:D, "")="Targets Set","T",
IF(_xlfn.XLOOKUP(A636, sbti!A:A, sbti!D:D, "")="Committed","C",""))</f>
        <v/>
      </c>
      <c r="E636" t="str">
        <f>IF(OR(D636="T", D636="C"),
    _xlfn.XLOOKUP(A636, sbti!A:A, sbti!E:E, ""),
    ""
)</f>
        <v/>
      </c>
      <c r="F636" t="str">
        <f>IF(_xlfn.XLOOKUP(A636, sbti!F:F, sbti!G:G, "")="Targets Set","T",
IF(_xlfn.XLOOKUP(A636, sbti!F:F, sbti!G:G, "")="Committed","C",""))</f>
        <v/>
      </c>
      <c r="G636" t="str">
        <f>IF(OR('sbti evolution '!F636="T", 'sbti evolution '!F636="C"),
    _xlfn.XLOOKUP('sbti evolution '!A636, sbti!F:F, sbti!H:H, ""),
    ""
)</f>
        <v/>
      </c>
      <c r="H636" t="str">
        <f>IFERROR(
    IF(INDEX(sbti!J:J, MATCH(A636, sbti!F:F, 0))&lt;&gt;"", "T",
        IF(INDEX(sbti!K:K, MATCH(A636, sbti!F:F, 0))&lt;&gt;"", "C", "")
    ),
"")</f>
        <v/>
      </c>
      <c r="I636" t="str">
        <f>IFERROR(
    IF(INDEX(sbti!J:J, MATCH(A636, sbti!F:F, 0))&lt;&gt;"", INDEX(sbti!J:J, MATCH(A636, sbti!F:F, 0)),
        IF(INDEX(sbti!K:K, MATCH(A636, sbti!F:F, 0))&lt;&gt;"", INDEX(sbti!K:K, MATCH(A636, sbti!F:F, 0)), "")
    ),
"")</f>
        <v/>
      </c>
      <c r="J636" t="str">
        <f>IF(_xlfn.XLOOKUP(A636, sbti!L:L,sbti!M:M, "")="T","T",
IF(_xlfn.XLOOKUP(A636, sbti!L:L, sbti!M:M, "")="C","C",""))</f>
        <v/>
      </c>
      <c r="K636" t="str">
        <f>IF(OR(J636="T", J636="C"),
    _xlfn.XLOOKUP(A636, sbti!L:L,sbti!N:N),
    ""
)</f>
        <v/>
      </c>
      <c r="L636" t="str">
        <f>IF(_xlfn.XLOOKUP(A636, sbti!L:L,sbti!O:O, "")="s","T",
IF(_xlfn.XLOOKUP(A636, sbti!L:L, sbti!O:O, "")="c","C",""))</f>
        <v/>
      </c>
      <c r="M636" t="str">
        <f>IF(L636="T",_xlfn.XLOOKUP(A636,sbti!L:L,sbti!P:P,""),
IF(L636="C",_xlfn.XLOOKUP(A636,sbti!L:L,sbti!Q:Q,""),
""))</f>
        <v/>
      </c>
      <c r="N636" t="str">
        <f>IF(_xlfn.XLOOKUP(A636, sbti!R:R,sbti!S:S, "")="T","T",
IF(_xlfn.XLOOKUP(A636, sbti!R:R, sbti!S:S, "")="C","C",""))</f>
        <v/>
      </c>
      <c r="O636" t="str">
        <f>IF(OR(N636="T", N636="C"),
    _xlfn.XLOOKUP(A636, sbti!R:R,sbti!T:T),
    ""
)</f>
        <v/>
      </c>
      <c r="P636" t="str">
        <f>IFERROR(
    IF(INDEX(sbti!U:U, MATCH(A636, sbti!R:R, 0))&lt;&gt;"", "T",
        IF(INDEX(sbti!V:V, MATCH(A636, sbti!R:R, 0))&lt;&gt;"", "C", "")
    ),
"")</f>
        <v/>
      </c>
      <c r="Q636" t="str">
        <f>IFERROR(
    IF(INDEX(sbti!U:U, MATCH(A636, sbti!R:R, 0))&lt;&gt;"",
       INDEX(sbti!U:U, MATCH(A636, sbti!R:R, 0)),
       IF(INDEX(sbti!V:V, MATCH(A636, sbti!R:R, 0))&lt;&gt;"",
          INDEX(sbti!V:V, MATCH(A636, sbti!R:R, 0)),
          "")
    ),
"")</f>
        <v/>
      </c>
      <c r="R636" t="str">
        <f>IF(_xlfn.XLOOKUP(A636, sbti!W:W,sbti!X:X, "")="T","T",
IF(_xlfn.XLOOKUP(A636, sbti!W:W, sbti!X:X, "")="C","C",""))</f>
        <v>C</v>
      </c>
      <c r="S636">
        <f>IF(R636="T",_xlfn.XLOOKUP(A636,sbti!W:W,sbti!Y:Y,""),
IF(R636="C",_xlfn.XLOOKUP(A636,sbti!W:W,sbti!Z:Z,""),
""))</f>
        <v>2020</v>
      </c>
    </row>
    <row r="637" spans="1:19">
      <c r="A637" t="str">
        <v>WH Group</v>
      </c>
      <c r="B637" t="str">
        <f>IF(_xlfn.XLOOKUP(A637, sbti!A:A,sbti!B:B, "")="Targets Set","T",
IF(_xlfn.XLOOKUP(A637, sbti!A:A, sbti!B:B, "")="Committed","C",""))</f>
        <v/>
      </c>
      <c r="C637" t="str">
        <f>IF(OR(B637="T", B637="C"),
    _xlfn.XLOOKUP(A637, sbti!A:A, sbti!C:C, ""),
    ""
)</f>
        <v/>
      </c>
      <c r="D637" t="str">
        <f>IF(_xlfn.XLOOKUP(A637, sbti!A:A,sbti!D:D, "")="Targets Set","T",
IF(_xlfn.XLOOKUP(A637, sbti!A:A, sbti!D:D, "")="Committed","C",""))</f>
        <v/>
      </c>
      <c r="E637" t="str">
        <f>IF(OR(D637="T", D637="C"),
    _xlfn.XLOOKUP(A637, sbti!A:A, sbti!E:E, ""),
    ""
)</f>
        <v/>
      </c>
      <c r="F637" t="str">
        <f>IF(_xlfn.XLOOKUP(A637, sbti!F:F, sbti!G:G, "")="Targets Set","T",
IF(_xlfn.XLOOKUP(A637, sbti!F:F, sbti!G:G, "")="Committed","C",""))</f>
        <v/>
      </c>
      <c r="G637" t="str">
        <f>IF(OR('sbti evolution '!F637="T", 'sbti evolution '!F637="C"),
    _xlfn.XLOOKUP('sbti evolution '!A637, sbti!F:F, sbti!H:H, ""),
    ""
)</f>
        <v/>
      </c>
      <c r="H637" t="str">
        <f>IFERROR(
    IF(INDEX(sbti!J:J, MATCH(A637, sbti!F:F, 0))&lt;&gt;"", "T",
        IF(INDEX(sbti!K:K, MATCH(A637, sbti!F:F, 0))&lt;&gt;"", "C", "")
    ),
"")</f>
        <v/>
      </c>
      <c r="I637" t="str">
        <f>IFERROR(
    IF(INDEX(sbti!J:J, MATCH(A637, sbti!F:F, 0))&lt;&gt;"", INDEX(sbti!J:J, MATCH(A637, sbti!F:F, 0)),
        IF(INDEX(sbti!K:K, MATCH(A637, sbti!F:F, 0))&lt;&gt;"", INDEX(sbti!K:K, MATCH(A637, sbti!F:F, 0)), "")
    ),
"")</f>
        <v/>
      </c>
      <c r="J637" t="str">
        <f>IF(_xlfn.XLOOKUP(A637, sbti!L:L,sbti!M:M, "")="T","T",
IF(_xlfn.XLOOKUP(A637, sbti!L:L, sbti!M:M, "")="C","C",""))</f>
        <v/>
      </c>
      <c r="K637" t="str">
        <f>IF(OR(J637="T", J637="C"),
    _xlfn.XLOOKUP(A637, sbti!L:L,sbti!N:N),
    ""
)</f>
        <v/>
      </c>
      <c r="L637" t="str">
        <f>IF(_xlfn.XLOOKUP(A637, sbti!L:L,sbti!O:O, "")="s","T",
IF(_xlfn.XLOOKUP(A637, sbti!L:L, sbti!O:O, "")="c","C",""))</f>
        <v/>
      </c>
      <c r="M637" t="str">
        <f>IF(L637="T",_xlfn.XLOOKUP(A637,sbti!L:L,sbti!P:P,""),
IF(L637="C",_xlfn.XLOOKUP(A637,sbti!L:L,sbti!Q:Q,""),
""))</f>
        <v/>
      </c>
      <c r="N637" t="str">
        <f>IF(_xlfn.XLOOKUP(A637, sbti!R:R,sbti!S:S, "")="T","T",
IF(_xlfn.XLOOKUP(A637, sbti!R:R, sbti!S:S, "")="C","C",""))</f>
        <v/>
      </c>
      <c r="O637" t="str">
        <f>IF(OR(N637="T", N637="C"),
    _xlfn.XLOOKUP(A637, sbti!R:R,sbti!T:T),
    ""
)</f>
        <v/>
      </c>
      <c r="P637" t="str">
        <f>IFERROR(
    IF(INDEX(sbti!U:U, MATCH(A637, sbti!R:R, 0))&lt;&gt;"", "T",
        IF(INDEX(sbti!V:V, MATCH(A637, sbti!R:R, 0))&lt;&gt;"", "C", "")
    ),
"")</f>
        <v/>
      </c>
      <c r="Q637" t="str">
        <f>IFERROR(
    IF(INDEX(sbti!U:U, MATCH(A637, sbti!R:R, 0))&lt;&gt;"",
       INDEX(sbti!U:U, MATCH(A637, sbti!R:R, 0)),
       IF(INDEX(sbti!V:V, MATCH(A637, sbti!R:R, 0))&lt;&gt;"",
          INDEX(sbti!V:V, MATCH(A637, sbti!R:R, 0)),
          "")
    ),
"")</f>
        <v/>
      </c>
      <c r="R637" t="str">
        <f>IF(_xlfn.XLOOKUP(A637, sbti!W:W,sbti!X:X, "")="T","T",
IF(_xlfn.XLOOKUP(A637, sbti!W:W, sbti!X:X, "")="C","C",""))</f>
        <v/>
      </c>
      <c r="S637" t="str">
        <f>IF(R637="T",_xlfn.XLOOKUP(A637,sbti!W:W,sbti!Y:Y,""),
IF(R637="C",_xlfn.XLOOKUP(A637,sbti!W:W,sbti!Z:Z,""),
""))</f>
        <v/>
      </c>
    </row>
    <row r="638" spans="1:19">
      <c r="A638" t="str">
        <v>Yango Longking Group</v>
      </c>
      <c r="B638" t="str">
        <f>IF(_xlfn.XLOOKUP(A638, sbti!A:A,sbti!B:B, "")="Targets Set","T",
IF(_xlfn.XLOOKUP(A638, sbti!A:A, sbti!B:B, "")="Committed","C",""))</f>
        <v/>
      </c>
      <c r="C638" t="str">
        <f>IF(OR(B638="T", B638="C"),
    _xlfn.XLOOKUP(A638, sbti!A:A, sbti!C:C, ""),
    ""
)</f>
        <v/>
      </c>
      <c r="D638" t="str">
        <f>IF(_xlfn.XLOOKUP(A638, sbti!A:A,sbti!D:D, "")="Targets Set","T",
IF(_xlfn.XLOOKUP(A638, sbti!A:A, sbti!D:D, "")="Committed","C",""))</f>
        <v/>
      </c>
      <c r="E638" t="str">
        <f>IF(OR(D638="T", D638="C"),
    _xlfn.XLOOKUP(A638, sbti!A:A, sbti!E:E, ""),
    ""
)</f>
        <v/>
      </c>
      <c r="F638" t="str">
        <f>IF(_xlfn.XLOOKUP(A638, sbti!F:F, sbti!G:G, "")="Targets Set","T",
IF(_xlfn.XLOOKUP(A638, sbti!F:F, sbti!G:G, "")="Committed","C",""))</f>
        <v/>
      </c>
      <c r="G638" t="str">
        <f>IF(OR('sbti evolution '!F638="T", 'sbti evolution '!F638="C"),
    _xlfn.XLOOKUP('sbti evolution '!A638, sbti!F:F, sbti!H:H, ""),
    ""
)</f>
        <v/>
      </c>
      <c r="H638" t="str">
        <f>IFERROR(
    IF(INDEX(sbti!J:J, MATCH(A638, sbti!F:F, 0))&lt;&gt;"", "T",
        IF(INDEX(sbti!K:K, MATCH(A638, sbti!F:F, 0))&lt;&gt;"", "C", "")
    ),
"")</f>
        <v/>
      </c>
      <c r="I638" t="str">
        <f>IFERROR(
    IF(INDEX(sbti!J:J, MATCH(A638, sbti!F:F, 0))&lt;&gt;"", INDEX(sbti!J:J, MATCH(A638, sbti!F:F, 0)),
        IF(INDEX(sbti!K:K, MATCH(A638, sbti!F:F, 0))&lt;&gt;"", INDEX(sbti!K:K, MATCH(A638, sbti!F:F, 0)), "")
    ),
"")</f>
        <v/>
      </c>
      <c r="J638" t="str">
        <f>IF(_xlfn.XLOOKUP(A638, sbti!L:L,sbti!M:M, "")="T","T",
IF(_xlfn.XLOOKUP(A638, sbti!L:L, sbti!M:M, "")="C","C",""))</f>
        <v/>
      </c>
      <c r="K638" t="str">
        <f>IF(OR(J638="T", J638="C"),
    _xlfn.XLOOKUP(A638, sbti!L:L,sbti!N:N),
    ""
)</f>
        <v/>
      </c>
      <c r="L638" t="str">
        <f>IF(_xlfn.XLOOKUP(A638, sbti!L:L,sbti!O:O, "")="s","T",
IF(_xlfn.XLOOKUP(A638, sbti!L:L, sbti!O:O, "")="c","C",""))</f>
        <v/>
      </c>
      <c r="M638" t="str">
        <f>IF(L638="T",_xlfn.XLOOKUP(A638,sbti!L:L,sbti!P:P,""),
IF(L638="C",_xlfn.XLOOKUP(A638,sbti!L:L,sbti!Q:Q,""),
""))</f>
        <v/>
      </c>
      <c r="N638" t="str">
        <f>IF(_xlfn.XLOOKUP(A638, sbti!R:R,sbti!S:S, "")="T","T",
IF(_xlfn.XLOOKUP(A638, sbti!R:R, sbti!S:S, "")="C","C",""))</f>
        <v/>
      </c>
      <c r="O638" t="str">
        <f>IF(OR(N638="T", N638="C"),
    _xlfn.XLOOKUP(A638, sbti!R:R,sbti!T:T),
    ""
)</f>
        <v/>
      </c>
      <c r="P638" t="str">
        <f>IFERROR(
    IF(INDEX(sbti!U:U, MATCH(A638, sbti!R:R, 0))&lt;&gt;"", "T",
        IF(INDEX(sbti!V:V, MATCH(A638, sbti!R:R, 0))&lt;&gt;"", "C", "")
    ),
"")</f>
        <v/>
      </c>
      <c r="Q638" t="str">
        <f>IFERROR(
    IF(INDEX(sbti!U:U, MATCH(A638, sbti!R:R, 0))&lt;&gt;"",
       INDEX(sbti!U:U, MATCH(A638, sbti!R:R, 0)),
       IF(INDEX(sbti!V:V, MATCH(A638, sbti!R:R, 0))&lt;&gt;"",
          INDEX(sbti!V:V, MATCH(A638, sbti!R:R, 0)),
          "")
    ),
"")</f>
        <v/>
      </c>
      <c r="R638" t="str">
        <f>IF(_xlfn.XLOOKUP(A638, sbti!W:W,sbti!X:X, "")="T","T",
IF(_xlfn.XLOOKUP(A638, sbti!W:W, sbti!X:X, "")="C","C",""))</f>
        <v/>
      </c>
      <c r="S638" t="str">
        <f>IF(R638="T",_xlfn.XLOOKUP(A638,sbti!W:W,sbti!Y:Y,""),
IF(R638="C",_xlfn.XLOOKUP(A638,sbti!W:W,sbti!Z:Z,""),
""))</f>
        <v/>
      </c>
    </row>
    <row r="639" spans="1:19">
      <c r="A639" t="e">
        <v>#N/A</v>
      </c>
      <c r="B639" t="e">
        <f>IF(_xlfn.XLOOKUP(A639, sbti!A:A,sbti!B:B, "")="Targets Set","T",
IF(_xlfn.XLOOKUP(A639, sbti!A:A, sbti!B:B, "")="Committed","C",""))</f>
        <v>#N/A</v>
      </c>
      <c r="C639" t="e">
        <f>IF(OR(B639="T", B639="C"),
    _xlfn.XLOOKUP(A639, sbti!A:A, sbti!C:C, ""),
    ""
)</f>
        <v>#N/A</v>
      </c>
      <c r="D639" t="e">
        <f>IF(_xlfn.XLOOKUP(A639, sbti!A:A,sbti!D:D, "")="Targets Set","T",
IF(_xlfn.XLOOKUP(A639, sbti!A:A, sbti!D:D, "")="Committed","C",""))</f>
        <v>#N/A</v>
      </c>
      <c r="E639" t="e">
        <f>IF(OR(D639="T", D639="C"),
    _xlfn.XLOOKUP(A639, sbti!A:A, sbti!E:E, ""),
    ""
)</f>
        <v>#N/A</v>
      </c>
      <c r="F639" t="e">
        <f>IF(_xlfn.XLOOKUP(A639, sbti!F:F, sbti!G:G, "")="Targets Set","T",
IF(_xlfn.XLOOKUP(A639, sbti!F:F, sbti!G:G, "")="Committed","C",""))</f>
        <v>#N/A</v>
      </c>
      <c r="G639" t="e">
        <f>IF(OR('sbti evolution '!F639="T", 'sbti evolution '!F639="C"),
    _xlfn.XLOOKUP('sbti evolution '!A639, sbti!F:F, sbti!H:H, ""),
    ""
)</f>
        <v>#N/A</v>
      </c>
      <c r="H639" t="str">
        <f>IFERROR(
    IF(INDEX(sbti!J:J, MATCH(A639, sbti!F:F, 0))&lt;&gt;"", "T",
        IF(INDEX(sbti!K:K, MATCH(A639, sbti!F:F, 0))&lt;&gt;"", "C", "")
    ),
"")</f>
        <v/>
      </c>
      <c r="I639" t="str">
        <f>IFERROR(
    IF(INDEX(sbti!J:J, MATCH(A639, sbti!F:F, 0))&lt;&gt;"", INDEX(sbti!J:J, MATCH(A639, sbti!F:F, 0)),
        IF(INDEX(sbti!K:K, MATCH(A639, sbti!F:F, 0))&lt;&gt;"", INDEX(sbti!K:K, MATCH(A639, sbti!F:F, 0)), "")
    ),
"")</f>
        <v/>
      </c>
      <c r="J639" t="e">
        <f>IF(_xlfn.XLOOKUP(A639, sbti!L:L,sbti!M:M, "")="T","T",
IF(_xlfn.XLOOKUP(A639, sbti!L:L, sbti!M:M, "")="C","C",""))</f>
        <v>#N/A</v>
      </c>
      <c r="K639" t="e">
        <f>IF(OR(J639="T", J639="C"),
    _xlfn.XLOOKUP(A639, sbti!L:L,sbti!N:N),
    ""
)</f>
        <v>#N/A</v>
      </c>
      <c r="L639" t="e">
        <f>IF(_xlfn.XLOOKUP(A639, sbti!L:L,sbti!O:O, "")="s","T",
IF(_xlfn.XLOOKUP(A639, sbti!L:L, sbti!O:O, "")="c","C",""))</f>
        <v>#N/A</v>
      </c>
      <c r="M639" t="e">
        <f>IF(L639="T",_xlfn.XLOOKUP(A639,sbti!L:L,sbti!P:P,""),
IF(L639="C",_xlfn.XLOOKUP(A639,sbti!L:L,sbti!Q:Q,""),
""))</f>
        <v>#N/A</v>
      </c>
      <c r="N639" t="e">
        <f>IF(_xlfn.XLOOKUP(A639, sbti!R:R,sbti!S:S, "")="T","T",
IF(_xlfn.XLOOKUP(A639, sbti!R:R, sbti!S:S, "")="C","C",""))</f>
        <v>#N/A</v>
      </c>
      <c r="O639" t="e">
        <f>IF(OR(N639="T", N639="C"),
    _xlfn.XLOOKUP(A639, sbti!R:R,sbti!T:T),
    ""
)</f>
        <v>#N/A</v>
      </c>
      <c r="P639" t="str">
        <f>IFERROR(
    IF(INDEX(sbti!U:U, MATCH(A639, sbti!R:R, 0))&lt;&gt;"", "T",
        IF(INDEX(sbti!V:V, MATCH(A639, sbti!R:R, 0))&lt;&gt;"", "C", "")
    ),
"")</f>
        <v/>
      </c>
      <c r="Q639" t="str">
        <f>IFERROR(
    IF(INDEX(sbti!U:U, MATCH(A639, sbti!R:R, 0))&lt;&gt;"",
       INDEX(sbti!U:U, MATCH(A639, sbti!R:R, 0)),
       IF(INDEX(sbti!V:V, MATCH(A639, sbti!R:R, 0))&lt;&gt;"",
          INDEX(sbti!V:V, MATCH(A639, sbti!R:R, 0)),
          "")
    ),
"")</f>
        <v/>
      </c>
      <c r="R639" t="e">
        <f>IF(_xlfn.XLOOKUP(A639, sbti!W:W,sbti!X:X, "")="T","T",
IF(_xlfn.XLOOKUP(A639, sbti!W:W, sbti!X:X, "")="C","C",""))</f>
        <v>#N/A</v>
      </c>
      <c r="S639" t="e">
        <f>IF(R639="T",_xlfn.XLOOKUP(A639,sbti!W:W,sbti!Y:Y,""),
IF(R639="C",_xlfn.XLOOKUP(A639,sbti!W:W,sbti!Z:Z,""),
""))</f>
        <v>#N/A</v>
      </c>
    </row>
    <row r="640" spans="1:19">
      <c r="A640" t="e">
        <v>#N/A</v>
      </c>
      <c r="B640" t="e">
        <f>IF(_xlfn.XLOOKUP(A640, sbti!A:A,sbti!B:B, "")="Targets Set","T",
IF(_xlfn.XLOOKUP(A640, sbti!A:A, sbti!B:B, "")="Committed","C",""))</f>
        <v>#N/A</v>
      </c>
      <c r="C640" t="e">
        <f>IF(OR(B640="T", B640="C"),
    _xlfn.XLOOKUP(A640, sbti!A:A, sbti!C:C, ""),
    ""
)</f>
        <v>#N/A</v>
      </c>
      <c r="D640" t="e">
        <f>IF(_xlfn.XLOOKUP(A640, sbti!A:A,sbti!D:D, "")="Targets Set","T",
IF(_xlfn.XLOOKUP(A640, sbti!A:A, sbti!D:D, "")="Committed","C",""))</f>
        <v>#N/A</v>
      </c>
      <c r="E640" t="e">
        <f>IF(OR(D640="T", D640="C"),
    _xlfn.XLOOKUP(A640, sbti!A:A, sbti!E:E, ""),
    ""
)</f>
        <v>#N/A</v>
      </c>
      <c r="F640" t="e">
        <f>IF(_xlfn.XLOOKUP(A640, sbti!F:F, sbti!G:G, "")="Targets Set","T",
IF(_xlfn.XLOOKUP(A640, sbti!F:F, sbti!G:G, "")="Committed","C",""))</f>
        <v>#N/A</v>
      </c>
      <c r="G640" t="e">
        <f>IF(OR('sbti evolution '!F640="T", 'sbti evolution '!F640="C"),
    _xlfn.XLOOKUP('sbti evolution '!A640, sbti!F:F, sbti!H:H, ""),
    ""
)</f>
        <v>#N/A</v>
      </c>
      <c r="H640" t="str">
        <f>IFERROR(
    IF(INDEX(sbti!J:J, MATCH(A640, sbti!F:F, 0))&lt;&gt;"", "T",
        IF(INDEX(sbti!K:K, MATCH(A640, sbti!F:F, 0))&lt;&gt;"", "C", "")
    ),
"")</f>
        <v/>
      </c>
      <c r="I640" t="str">
        <f>IFERROR(
    IF(INDEX(sbti!J:J, MATCH(A640, sbti!F:F, 0))&lt;&gt;"", INDEX(sbti!J:J, MATCH(A640, sbti!F:F, 0)),
        IF(INDEX(sbti!K:K, MATCH(A640, sbti!F:F, 0))&lt;&gt;"", INDEX(sbti!K:K, MATCH(A640, sbti!F:F, 0)), "")
    ),
"")</f>
        <v/>
      </c>
      <c r="J640" t="e">
        <f>IF(_xlfn.XLOOKUP(A640, sbti!L:L,sbti!M:M, "")="T","T",
IF(_xlfn.XLOOKUP(A640, sbti!L:L, sbti!M:M, "")="C","C",""))</f>
        <v>#N/A</v>
      </c>
      <c r="K640" t="e">
        <f>IF(OR(J640="T", J640="C"),
    _xlfn.XLOOKUP(A640, sbti!L:L,sbti!N:N),
    ""
)</f>
        <v>#N/A</v>
      </c>
      <c r="L640" t="e">
        <f>IF(_xlfn.XLOOKUP(A640, sbti!L:L,sbti!O:O, "")="s","T",
IF(_xlfn.XLOOKUP(A640, sbti!L:L, sbti!O:O, "")="c","C",""))</f>
        <v>#N/A</v>
      </c>
      <c r="M640" t="e">
        <f>IF(L640="T",_xlfn.XLOOKUP(A640,sbti!L:L,sbti!P:P,""),
IF(L640="C",_xlfn.XLOOKUP(A640,sbti!L:L,sbti!Q:Q,""),
""))</f>
        <v>#N/A</v>
      </c>
      <c r="N640" t="e">
        <f>IF(_xlfn.XLOOKUP(A640, sbti!R:R,sbti!S:S, "")="T","T",
IF(_xlfn.XLOOKUP(A640, sbti!R:R, sbti!S:S, "")="C","C",""))</f>
        <v>#N/A</v>
      </c>
      <c r="O640" t="e">
        <f>IF(OR(N640="T", N640="C"),
    _xlfn.XLOOKUP(A640, sbti!R:R,sbti!T:T),
    ""
)</f>
        <v>#N/A</v>
      </c>
      <c r="P640" t="str">
        <f>IFERROR(
    IF(INDEX(sbti!U:U, MATCH(A640, sbti!R:R, 0))&lt;&gt;"", "T",
        IF(INDEX(sbti!V:V, MATCH(A640, sbti!R:R, 0))&lt;&gt;"", "C", "")
    ),
"")</f>
        <v/>
      </c>
      <c r="Q640" t="str">
        <f>IFERROR(
    IF(INDEX(sbti!U:U, MATCH(A640, sbti!R:R, 0))&lt;&gt;"",
       INDEX(sbti!U:U, MATCH(A640, sbti!R:R, 0)),
       IF(INDEX(sbti!V:V, MATCH(A640, sbti!R:R, 0))&lt;&gt;"",
          INDEX(sbti!V:V, MATCH(A640, sbti!R:R, 0)),
          "")
    ),
"")</f>
        <v/>
      </c>
      <c r="R640" t="e">
        <f>IF(_xlfn.XLOOKUP(A640, sbti!W:W,sbti!X:X, "")="T","T",
IF(_xlfn.XLOOKUP(A640, sbti!W:W, sbti!X:X, "")="C","C",""))</f>
        <v>#N/A</v>
      </c>
      <c r="S640" t="e">
        <f>IF(R640="T",_xlfn.XLOOKUP(A640,sbti!W:W,sbti!Y:Y,""),
IF(R640="C",_xlfn.XLOOKUP(A640,sbti!W:W,sbti!Z:Z,""),
""))</f>
        <v>#N/A</v>
      </c>
    </row>
    <row r="641" spans="1:19">
      <c r="A641" t="e">
        <v>#N/A</v>
      </c>
      <c r="B641" t="e">
        <f>IF(_xlfn.XLOOKUP(A641, sbti!A:A,sbti!B:B, "")="Targets Set","T",
IF(_xlfn.XLOOKUP(A641, sbti!A:A, sbti!B:B, "")="Committed","C",""))</f>
        <v>#N/A</v>
      </c>
      <c r="C641" t="e">
        <f>IF(OR(B641="T", B641="C"),
    _xlfn.XLOOKUP(A641, sbti!A:A, sbti!C:C, ""),
    ""
)</f>
        <v>#N/A</v>
      </c>
      <c r="D641" t="e">
        <f>IF(_xlfn.XLOOKUP(A641, sbti!A:A,sbti!D:D, "")="Targets Set","T",
IF(_xlfn.XLOOKUP(A641, sbti!A:A, sbti!D:D, "")="Committed","C",""))</f>
        <v>#N/A</v>
      </c>
      <c r="E641" t="e">
        <f>IF(OR(D641="T", D641="C"),
    _xlfn.XLOOKUP(A641, sbti!A:A, sbti!E:E, ""),
    ""
)</f>
        <v>#N/A</v>
      </c>
      <c r="F641" t="e">
        <f>IF(_xlfn.XLOOKUP(A641, sbti!F:F, sbti!G:G, "")="Targets Set","T",
IF(_xlfn.XLOOKUP(A641, sbti!F:F, sbti!G:G, "")="Committed","C",""))</f>
        <v>#N/A</v>
      </c>
      <c r="G641" t="e">
        <f>IF(OR('sbti evolution '!F641="T", 'sbti evolution '!F641="C"),
    _xlfn.XLOOKUP('sbti evolution '!A641, sbti!F:F, sbti!H:H, ""),
    ""
)</f>
        <v>#N/A</v>
      </c>
      <c r="H641" t="str">
        <f>IFERROR(
    IF(INDEX(sbti!J:J, MATCH(A641, sbti!F:F, 0))&lt;&gt;"", "T",
        IF(INDEX(sbti!K:K, MATCH(A641, sbti!F:F, 0))&lt;&gt;"", "C", "")
    ),
"")</f>
        <v/>
      </c>
      <c r="I641" t="str">
        <f>IFERROR(
    IF(INDEX(sbti!J:J, MATCH(A641, sbti!F:F, 0))&lt;&gt;"", INDEX(sbti!J:J, MATCH(A641, sbti!F:F, 0)),
        IF(INDEX(sbti!K:K, MATCH(A641, sbti!F:F, 0))&lt;&gt;"", INDEX(sbti!K:K, MATCH(A641, sbti!F:F, 0)), "")
    ),
"")</f>
        <v/>
      </c>
      <c r="J641" t="e">
        <f>IF(_xlfn.XLOOKUP(A641, sbti!L:L,sbti!M:M, "")="T","T",
IF(_xlfn.XLOOKUP(A641, sbti!L:L, sbti!M:M, "")="C","C",""))</f>
        <v>#N/A</v>
      </c>
      <c r="K641" t="e">
        <f>IF(OR(J641="T", J641="C"),
    _xlfn.XLOOKUP(A641, sbti!L:L,sbti!N:N),
    ""
)</f>
        <v>#N/A</v>
      </c>
      <c r="L641" t="e">
        <f>IF(_xlfn.XLOOKUP(A641, sbti!L:L,sbti!O:O, "")="s","T",
IF(_xlfn.XLOOKUP(A641, sbti!L:L, sbti!O:O, "")="c","C",""))</f>
        <v>#N/A</v>
      </c>
      <c r="M641" t="e">
        <f>IF(L641="T",_xlfn.XLOOKUP(A641,sbti!L:L,sbti!P:P,""),
IF(L641="C",_xlfn.XLOOKUP(A641,sbti!L:L,sbti!Q:Q,""),
""))</f>
        <v>#N/A</v>
      </c>
      <c r="N641" t="e">
        <f>IF(_xlfn.XLOOKUP(A641, sbti!R:R,sbti!S:S, "")="T","T",
IF(_xlfn.XLOOKUP(A641, sbti!R:R, sbti!S:S, "")="C","C",""))</f>
        <v>#N/A</v>
      </c>
      <c r="O641" t="e">
        <f>IF(OR(N641="T", N641="C"),
    _xlfn.XLOOKUP(A641, sbti!R:R,sbti!T:T),
    ""
)</f>
        <v>#N/A</v>
      </c>
      <c r="P641" t="str">
        <f>IFERROR(
    IF(INDEX(sbti!U:U, MATCH(A641, sbti!R:R, 0))&lt;&gt;"", "T",
        IF(INDEX(sbti!V:V, MATCH(A641, sbti!R:R, 0))&lt;&gt;"", "C", "")
    ),
"")</f>
        <v/>
      </c>
      <c r="Q641" t="str">
        <f>IFERROR(
    IF(INDEX(sbti!U:U, MATCH(A641, sbti!R:R, 0))&lt;&gt;"",
       INDEX(sbti!U:U, MATCH(A641, sbti!R:R, 0)),
       IF(INDEX(sbti!V:V, MATCH(A641, sbti!R:R, 0))&lt;&gt;"",
          INDEX(sbti!V:V, MATCH(A641, sbti!R:R, 0)),
          "")
    ),
"")</f>
        <v/>
      </c>
      <c r="R641" t="e">
        <f>IF(_xlfn.XLOOKUP(A641, sbti!W:W,sbti!X:X, "")="T","T",
IF(_xlfn.XLOOKUP(A641, sbti!W:W, sbti!X:X, "")="C","C",""))</f>
        <v>#N/A</v>
      </c>
      <c r="S641" t="e">
        <f>IF(R641="T",_xlfn.XLOOKUP(A641,sbti!W:W,sbti!Y:Y,""),
IF(R641="C",_xlfn.XLOOKUP(A641,sbti!W:W,sbti!Z:Z,""),
""))</f>
        <v>#N/A</v>
      </c>
    </row>
    <row r="642" spans="1:19">
      <c r="A642" t="e">
        <v>#N/A</v>
      </c>
      <c r="B642" t="e">
        <f>IF(_xlfn.XLOOKUP(A642, sbti!A:A,sbti!B:B, "")="Targets Set","T",
IF(_xlfn.XLOOKUP(A642, sbti!A:A, sbti!B:B, "")="Committed","C",""))</f>
        <v>#N/A</v>
      </c>
      <c r="C642" t="e">
        <f>IF(OR(B642="T", B642="C"),
    _xlfn.XLOOKUP(A642, sbti!A:A, sbti!C:C, ""),
    ""
)</f>
        <v>#N/A</v>
      </c>
      <c r="D642" t="e">
        <f>IF(_xlfn.XLOOKUP(A642, sbti!A:A,sbti!D:D, "")="Targets Set","T",
IF(_xlfn.XLOOKUP(A642, sbti!A:A, sbti!D:D, "")="Committed","C",""))</f>
        <v>#N/A</v>
      </c>
      <c r="E642" t="e">
        <f>IF(OR(D642="T", D642="C"),
    _xlfn.XLOOKUP(A642, sbti!A:A, sbti!E:E, ""),
    ""
)</f>
        <v>#N/A</v>
      </c>
      <c r="F642" t="e">
        <f>IF(_xlfn.XLOOKUP(A642, sbti!F:F, sbti!G:G, "")="Targets Set","T",
IF(_xlfn.XLOOKUP(A642, sbti!F:F, sbti!G:G, "")="Committed","C",""))</f>
        <v>#N/A</v>
      </c>
      <c r="G642" t="e">
        <f>IF(OR('sbti evolution '!F642="T", 'sbti evolution '!F642="C"),
    _xlfn.XLOOKUP('sbti evolution '!A642, sbti!F:F, sbti!H:H, ""),
    ""
)</f>
        <v>#N/A</v>
      </c>
      <c r="H642" t="str">
        <f>IFERROR(
    IF(INDEX(sbti!J:J, MATCH(A642, sbti!F:F, 0))&lt;&gt;"", "T",
        IF(INDEX(sbti!K:K, MATCH(A642, sbti!F:F, 0))&lt;&gt;"", "C", "")
    ),
"")</f>
        <v/>
      </c>
      <c r="I642" t="str">
        <f>IFERROR(
    IF(INDEX(sbti!J:J, MATCH(A642, sbti!F:F, 0))&lt;&gt;"", INDEX(sbti!J:J, MATCH(A642, sbti!F:F, 0)),
        IF(INDEX(sbti!K:K, MATCH(A642, sbti!F:F, 0))&lt;&gt;"", INDEX(sbti!K:K, MATCH(A642, sbti!F:F, 0)), "")
    ),
"")</f>
        <v/>
      </c>
      <c r="J642" t="e">
        <f>IF(_xlfn.XLOOKUP(A642, sbti!L:L,sbti!M:M, "")="T","T",
IF(_xlfn.XLOOKUP(A642, sbti!L:L, sbti!M:M, "")="C","C",""))</f>
        <v>#N/A</v>
      </c>
      <c r="K642" t="e">
        <f>IF(OR(J642="T", J642="C"),
    _xlfn.XLOOKUP(A642, sbti!L:L,sbti!N:N),
    ""
)</f>
        <v>#N/A</v>
      </c>
      <c r="L642" t="e">
        <f>IF(_xlfn.XLOOKUP(A642, sbti!L:L,sbti!O:O, "")="s","T",
IF(_xlfn.XLOOKUP(A642, sbti!L:L, sbti!O:O, "")="c","C",""))</f>
        <v>#N/A</v>
      </c>
      <c r="M642" t="e">
        <f>IF(L642="T",_xlfn.XLOOKUP(A642,sbti!L:L,sbti!P:P,""),
IF(L642="C",_xlfn.XLOOKUP(A642,sbti!L:L,sbti!Q:Q,""),
""))</f>
        <v>#N/A</v>
      </c>
      <c r="N642" t="e">
        <f>IF(_xlfn.XLOOKUP(A642, sbti!R:R,sbti!S:S, "")="T","T",
IF(_xlfn.XLOOKUP(A642, sbti!R:R, sbti!S:S, "")="C","C",""))</f>
        <v>#N/A</v>
      </c>
      <c r="O642" t="e">
        <f>IF(OR(N642="T", N642="C"),
    _xlfn.XLOOKUP(A642, sbti!R:R,sbti!T:T),
    ""
)</f>
        <v>#N/A</v>
      </c>
      <c r="P642" t="str">
        <f>IFERROR(
    IF(INDEX(sbti!U:U, MATCH(A642, sbti!R:R, 0))&lt;&gt;"", "T",
        IF(INDEX(sbti!V:V, MATCH(A642, sbti!R:R, 0))&lt;&gt;"", "C", "")
    ),
"")</f>
        <v/>
      </c>
      <c r="Q642" t="str">
        <f>IFERROR(
    IF(INDEX(sbti!U:U, MATCH(A642, sbti!R:R, 0))&lt;&gt;"",
       INDEX(sbti!U:U, MATCH(A642, sbti!R:R, 0)),
       IF(INDEX(sbti!V:V, MATCH(A642, sbti!R:R, 0))&lt;&gt;"",
          INDEX(sbti!V:V, MATCH(A642, sbti!R:R, 0)),
          "")
    ),
"")</f>
        <v/>
      </c>
      <c r="R642" t="e">
        <f>IF(_xlfn.XLOOKUP(A642, sbti!W:W,sbti!X:X, "")="T","T",
IF(_xlfn.XLOOKUP(A642, sbti!W:W, sbti!X:X, "")="C","C",""))</f>
        <v>#N/A</v>
      </c>
      <c r="S642" t="e">
        <f>IF(R642="T",_xlfn.XLOOKUP(A642,sbti!W:W,sbti!Y:Y,""),
IF(R642="C",_xlfn.XLOOKUP(A642,sbti!W:W,sbti!Z:Z,""),
""))</f>
        <v>#N/A</v>
      </c>
    </row>
    <row r="643" spans="1:19">
      <c r="A643" t="e">
        <v>#N/A</v>
      </c>
      <c r="B643" t="e">
        <f>IF(_xlfn.XLOOKUP(A643, sbti!A:A,sbti!B:B, "")="Targets Set","T",
IF(_xlfn.XLOOKUP(A643, sbti!A:A, sbti!B:B, "")="Committed","C",""))</f>
        <v>#N/A</v>
      </c>
      <c r="C643" t="e">
        <f>IF(OR(B643="T", B643="C"),
    _xlfn.XLOOKUP(A643, sbti!A:A, sbti!C:C, ""),
    ""
)</f>
        <v>#N/A</v>
      </c>
      <c r="D643" t="e">
        <f>IF(_xlfn.XLOOKUP(A643, sbti!A:A,sbti!D:D, "")="Targets Set","T",
IF(_xlfn.XLOOKUP(A643, sbti!A:A, sbti!D:D, "")="Committed","C",""))</f>
        <v>#N/A</v>
      </c>
      <c r="E643" t="e">
        <f>IF(OR(D643="T", D643="C"),
    _xlfn.XLOOKUP(A643, sbti!A:A, sbti!E:E, ""),
    ""
)</f>
        <v>#N/A</v>
      </c>
    </row>
    <row r="644" spans="1:19">
      <c r="A644" t="e">
        <v>#N/A</v>
      </c>
      <c r="B644" t="e">
        <f>IF(_xlfn.XLOOKUP(A644, sbti!A:A,sbti!B:B, "")="Targets Set","T",
IF(_xlfn.XLOOKUP(A644, sbti!A:A, sbti!B:B, "")="Committed","C",""))</f>
        <v>#N/A</v>
      </c>
      <c r="C644" t="e">
        <f>IF(OR(B644="T", B644="C"),
    _xlfn.XLOOKUP(A644, sbti!A:A, sbti!C:C, ""),
    ""
)</f>
        <v>#N/A</v>
      </c>
      <c r="D644" t="e">
        <f>IF(_xlfn.XLOOKUP(A644, sbti!A:A,sbti!D:D, "")="Targets Set","T",
IF(_xlfn.XLOOKUP(A644, sbti!A:A, sbti!D:D, "")="Committed","C",""))</f>
        <v>#N/A</v>
      </c>
      <c r="E644" t="e">
        <f>IF(OR(D644="T", D644="C"),
    _xlfn.XLOOKUP(A644, sbti!A:A, sbti!E:E, ""),
    ""
)</f>
        <v>#N/A</v>
      </c>
    </row>
    <row r="645" spans="1:19">
      <c r="A645" t="e">
        <v>#N/A</v>
      </c>
      <c r="B645" t="e">
        <f>IF(_xlfn.XLOOKUP(A645, sbti!A:A,sbti!B:B, "")="Targets Set","T",
IF(_xlfn.XLOOKUP(A645, sbti!A:A, sbti!B:B, "")="Committed","C",""))</f>
        <v>#N/A</v>
      </c>
      <c r="C645" t="e">
        <f>IF(OR(B645="T", B645="C"),
    _xlfn.XLOOKUP(A645, sbti!A:A, sbti!C:C, ""),
    ""
)</f>
        <v>#N/A</v>
      </c>
      <c r="D645" t="e">
        <f>IF(_xlfn.XLOOKUP(A645, sbti!A:A,sbti!D:D, "")="Targets Set","T",
IF(_xlfn.XLOOKUP(A645, sbti!A:A, sbti!D:D, "")="Committed","C",""))</f>
        <v>#N/A</v>
      </c>
      <c r="E645" t="e">
        <f>IF(OR(D645="T", D645="C"),
    _xlfn.XLOOKUP(A645, sbti!A:A, sbti!E:E, ""),
    ""
)</f>
        <v>#N/A</v>
      </c>
    </row>
    <row r="646" spans="1:19">
      <c r="A646" t="e">
        <v>#N/A</v>
      </c>
      <c r="B646" t="e">
        <f>IF(_xlfn.XLOOKUP(A646, sbti!A:A,sbti!B:B, "")="Targets Set","T",
IF(_xlfn.XLOOKUP(A646, sbti!A:A, sbti!B:B, "")="Committed","C",""))</f>
        <v>#N/A</v>
      </c>
      <c r="C646" t="e">
        <f>IF(OR(B646="T", B646="C"),
    _xlfn.XLOOKUP(A646, sbti!A:A, sbti!C:C, ""),
    ""
)</f>
        <v>#N/A</v>
      </c>
      <c r="D646" t="e">
        <f>IF(_xlfn.XLOOKUP(A646, sbti!A:A,sbti!D:D, "")="Targets Set","T",
IF(_xlfn.XLOOKUP(A646, sbti!A:A, sbti!D:D, "")="Committed","C",""))</f>
        <v>#N/A</v>
      </c>
      <c r="E646" t="e">
        <f>IF(OR(D646="T", D646="C"),
    _xlfn.XLOOKUP(A646, sbti!A:A, sbti!E:E, ""),
    ""
)</f>
        <v>#N/A</v>
      </c>
    </row>
    <row r="647" spans="1:19">
      <c r="A647" t="e">
        <v>#N/A</v>
      </c>
      <c r="B647" t="e">
        <f>IF(_xlfn.XLOOKUP(A647, sbti!A:A,sbti!B:B, "")="Targets Set","T",
IF(_xlfn.XLOOKUP(A647, sbti!A:A, sbti!B:B, "")="Committed","C",""))</f>
        <v>#N/A</v>
      </c>
      <c r="C647" t="e">
        <f>IF(OR(B647="T", B647="C"),
    _xlfn.XLOOKUP(A647, sbti!A:A, sbti!C:C, ""),
    ""
)</f>
        <v>#N/A</v>
      </c>
      <c r="D647" t="e">
        <f>IF(_xlfn.XLOOKUP(A647, sbti!A:A,sbti!D:D, "")="Targets Set","T",
IF(_xlfn.XLOOKUP(A647, sbti!A:A, sbti!D:D, "")="Committed","C",""))</f>
        <v>#N/A</v>
      </c>
      <c r="E647" t="e">
        <f>IF(OR(D647="T", D647="C"),
    _xlfn.XLOOKUP(A647, sbti!A:A, sbti!E:E, ""),
    ""
)</f>
        <v>#N/A</v>
      </c>
    </row>
    <row r="648" spans="1:19">
      <c r="A648" t="e">
        <v>#N/A</v>
      </c>
      <c r="B648" t="e">
        <f>IF(_xlfn.XLOOKUP(A648, sbti!A:A,sbti!B:B, "")="Targets Set","T",
IF(_xlfn.XLOOKUP(A648, sbti!A:A, sbti!B:B, "")="Committed","C",""))</f>
        <v>#N/A</v>
      </c>
      <c r="C648" t="e">
        <f>IF(OR(B648="T", B648="C"),
    _xlfn.XLOOKUP(A648, sbti!A:A, sbti!C:C, ""),
    ""
)</f>
        <v>#N/A</v>
      </c>
      <c r="D648" t="e">
        <f>IF(_xlfn.XLOOKUP(A648, sbti!A:A,sbti!D:D, "")="Targets Set","T",
IF(_xlfn.XLOOKUP(A648, sbti!A:A, sbti!D:D, "")="Committed","C",""))</f>
        <v>#N/A</v>
      </c>
      <c r="E648" t="e">
        <f>IF(OR(D648="T", D648="C"),
    _xlfn.XLOOKUP(A648, sbti!A:A, sbti!E:E, ""),
    ""
)</f>
        <v>#N/A</v>
      </c>
    </row>
    <row r="649" spans="1:19">
      <c r="A649" t="e">
        <v>#N/A</v>
      </c>
      <c r="B649" t="e">
        <f>IF(_xlfn.XLOOKUP(A649, sbti!A:A,sbti!B:B, "")="Targets Set","T",
IF(_xlfn.XLOOKUP(A649, sbti!A:A, sbti!B:B, "")="Committed","C",""))</f>
        <v>#N/A</v>
      </c>
      <c r="C649" t="e">
        <f>IF(OR(B649="T", B649="C"),
    _xlfn.XLOOKUP(A649, sbti!A:A, sbti!C:C, ""),
    ""
)</f>
        <v>#N/A</v>
      </c>
      <c r="D649" t="e">
        <f>IF(_xlfn.XLOOKUP(A649, sbti!A:A,sbti!D:D, "")="Targets Set","T",
IF(_xlfn.XLOOKUP(A649, sbti!A:A, sbti!D:D, "")="Committed","C",""))</f>
        <v>#N/A</v>
      </c>
      <c r="E649" t="e">
        <f>IF(OR(D649="T", D649="C"),
    _xlfn.XLOOKUP(A649, sbti!A:A, sbti!E:E, ""),
    ""
)</f>
        <v>#N/A</v>
      </c>
    </row>
    <row r="650" spans="1:19">
      <c r="A650" t="e">
        <v>#N/A</v>
      </c>
      <c r="B650" t="e">
        <f>IF(_xlfn.XLOOKUP(A650, sbti!A:A,sbti!B:B, "")="Targets Set","T",
IF(_xlfn.XLOOKUP(A650, sbti!A:A, sbti!B:B, "")="Committed","C",""))</f>
        <v>#N/A</v>
      </c>
      <c r="C650" t="e">
        <f>IF(OR(B650="T", B650="C"),
    _xlfn.XLOOKUP(A650, sbti!A:A, sbti!C:C, ""),
    ""
)</f>
        <v>#N/A</v>
      </c>
      <c r="D650" t="e">
        <f>IF(_xlfn.XLOOKUP(A650, sbti!A:A,sbti!D:D, "")="Targets Set","T",
IF(_xlfn.XLOOKUP(A650, sbti!A:A, sbti!D:D, "")="Committed","C",""))</f>
        <v>#N/A</v>
      </c>
      <c r="E650" t="e">
        <f>IF(OR(D650="T", D650="C"),
    _xlfn.XLOOKUP(A650, sbti!A:A, sbti!E:E, ""),
    ""
)</f>
        <v>#N/A</v>
      </c>
    </row>
    <row r="651" spans="1:19">
      <c r="A651" t="e">
        <v>#N/A</v>
      </c>
      <c r="B651" t="e">
        <f>IF(_xlfn.XLOOKUP(A651, sbti!A:A,sbti!B:B, "")="Targets Set","T",
IF(_xlfn.XLOOKUP(A651, sbti!A:A, sbti!B:B, "")="Committed","C",""))</f>
        <v>#N/A</v>
      </c>
      <c r="C651" t="e">
        <f>IF(OR(B651="T", B651="C"),
    _xlfn.XLOOKUP(A651, sbti!A:A, sbti!C:C, ""),
    ""
)</f>
        <v>#N/A</v>
      </c>
      <c r="D651" t="e">
        <f>IF(_xlfn.XLOOKUP(A651, sbti!A:A,sbti!D:D, "")="Targets Set","T",
IF(_xlfn.XLOOKUP(A651, sbti!A:A, sbti!D:D, "")="Committed","C",""))</f>
        <v>#N/A</v>
      </c>
      <c r="E651" t="e">
        <f>IF(OR(D651="T", D651="C"),
    _xlfn.XLOOKUP(A651, sbti!A:A, sbti!E:E, ""),
    ""
)</f>
        <v>#N/A</v>
      </c>
    </row>
    <row r="652" spans="1:19">
      <c r="A652" t="e">
        <v>#N/A</v>
      </c>
      <c r="B652" t="e">
        <f>IF(_xlfn.XLOOKUP(A652, sbti!A:A,sbti!B:B, "")="Targets Set","T",
IF(_xlfn.XLOOKUP(A652, sbti!A:A, sbti!B:B, "")="Committed","C",""))</f>
        <v>#N/A</v>
      </c>
      <c r="C652" t="e">
        <f>IF(OR(B652="T", B652="C"),
    _xlfn.XLOOKUP(A652, sbti!A:A, sbti!C:C, ""),
    ""
)</f>
        <v>#N/A</v>
      </c>
      <c r="D652" t="e">
        <f>IF(_xlfn.XLOOKUP(A652, sbti!A:A,sbti!D:D, "")="Targets Set","T",
IF(_xlfn.XLOOKUP(A652, sbti!A:A, sbti!D:D, "")="Committed","C",""))</f>
        <v>#N/A</v>
      </c>
      <c r="E652" t="e">
        <f>IF(OR(D652="T", D652="C"),
    _xlfn.XLOOKUP(A652, sbti!A:A, sbti!E:E, ""),
    ""
)</f>
        <v>#N/A</v>
      </c>
    </row>
    <row r="653" spans="1:19">
      <c r="A653" t="e">
        <v>#N/A</v>
      </c>
      <c r="B653" t="e">
        <f>IF(_xlfn.XLOOKUP(A653, sbti!A:A,sbti!B:B, "")="Targets Set","T",
IF(_xlfn.XLOOKUP(A653, sbti!A:A, sbti!B:B, "")="Committed","C",""))</f>
        <v>#N/A</v>
      </c>
      <c r="C653" t="e">
        <f>IF(OR(B653="T", B653="C"),
    _xlfn.XLOOKUP(A653, sbti!A:A, sbti!C:C, ""),
    ""
)</f>
        <v>#N/A</v>
      </c>
      <c r="D653" t="e">
        <f>IF(_xlfn.XLOOKUP(A653, sbti!A:A,sbti!D:D, "")="Targets Set","T",
IF(_xlfn.XLOOKUP(A653, sbti!A:A, sbti!D:D, "")="Committed","C",""))</f>
        <v>#N/A</v>
      </c>
      <c r="E653" t="e">
        <f>IF(OR(D653="T", D653="C"),
    _xlfn.XLOOKUP(A653, sbti!A:A, sbti!E:E, ""),
    ""
)</f>
        <v>#N/A</v>
      </c>
    </row>
    <row r="654" spans="1:19">
      <c r="A654" t="e">
        <v>#N/A</v>
      </c>
      <c r="B654" t="e">
        <f>IF(_xlfn.XLOOKUP(A654, sbti!A:A,sbti!B:B, "")="Targets Set","T",
IF(_xlfn.XLOOKUP(A654, sbti!A:A, sbti!B:B, "")="Committed","C",""))</f>
        <v>#N/A</v>
      </c>
      <c r="C654" t="e">
        <f>IF(OR(B654="T", B654="C"),
    _xlfn.XLOOKUP(A654, sbti!A:A, sbti!C:C, ""),
    ""
)</f>
        <v>#N/A</v>
      </c>
      <c r="D654" t="e">
        <f>IF(_xlfn.XLOOKUP(A654, sbti!A:A,sbti!D:D, "")="Targets Set","T",
IF(_xlfn.XLOOKUP(A654, sbti!A:A, sbti!D:D, "")="Committed","C",""))</f>
        <v>#N/A</v>
      </c>
      <c r="E654" t="e">
        <f>IF(OR(D654="T", D654="C"),
    _xlfn.XLOOKUP(A654, sbti!A:A, sbti!E:E, ""),
    ""
)</f>
        <v>#N/A</v>
      </c>
    </row>
    <row r="655" spans="1:19">
      <c r="A655" t="e">
        <v>#N/A</v>
      </c>
      <c r="B655" t="e">
        <f>IF(_xlfn.XLOOKUP(A655, sbti!A:A,sbti!B:B, "")="Targets Set","T",
IF(_xlfn.XLOOKUP(A655, sbti!A:A, sbti!B:B, "")="Committed","C",""))</f>
        <v>#N/A</v>
      </c>
      <c r="C655" t="e">
        <f>IF(OR(B655="T", B655="C"),
    _xlfn.XLOOKUP(A655, sbti!A:A, sbti!C:C, ""),
    ""
)</f>
        <v>#N/A</v>
      </c>
      <c r="D655" t="e">
        <f>IF(_xlfn.XLOOKUP(A655, sbti!A:A,sbti!D:D, "")="Targets Set","T",
IF(_xlfn.XLOOKUP(A655, sbti!A:A, sbti!D:D, "")="Committed","C",""))</f>
        <v>#N/A</v>
      </c>
      <c r="E655" t="e">
        <f>IF(OR(D655="T", D655="C"),
    _xlfn.XLOOKUP(A655, sbti!A:A, sbti!E:E, ""),
    ""
)</f>
        <v>#N/A</v>
      </c>
    </row>
    <row r="656" spans="1:19">
      <c r="A656" t="e">
        <v>#N/A</v>
      </c>
      <c r="B656" t="e">
        <f>IF(_xlfn.XLOOKUP(A656, sbti!A:A,sbti!B:B, "")="Targets Set","T",
IF(_xlfn.XLOOKUP(A656, sbti!A:A, sbti!B:B, "")="Committed","C",""))</f>
        <v>#N/A</v>
      </c>
      <c r="C656" t="e">
        <f>IF(OR(B656="T", B656="C"),
    _xlfn.XLOOKUP(A656, sbti!A:A, sbti!C:C, ""),
    ""
)</f>
        <v>#N/A</v>
      </c>
      <c r="D656" t="e">
        <f>IF(_xlfn.XLOOKUP(A656, sbti!A:A,sbti!D:D, "")="Targets Set","T",
IF(_xlfn.XLOOKUP(A656, sbti!A:A, sbti!D:D, "")="Committed","C",""))</f>
        <v>#N/A</v>
      </c>
      <c r="E656" t="e">
        <f>IF(OR(D656="T", D656="C"),
    _xlfn.XLOOKUP(A656, sbti!A:A, sbti!E:E, ""),
    ""
)</f>
        <v>#N/A</v>
      </c>
    </row>
    <row r="657" spans="1:5">
      <c r="A657" t="e">
        <v>#N/A</v>
      </c>
      <c r="B657" t="e">
        <f>IF(_xlfn.XLOOKUP(A657, sbti!A:A,sbti!B:B, "")="Targets Set","T",
IF(_xlfn.XLOOKUP(A657, sbti!A:A, sbti!B:B, "")="Committed","C",""))</f>
        <v>#N/A</v>
      </c>
      <c r="C657" t="e">
        <f>IF(OR(B657="T", B657="C"),
    _xlfn.XLOOKUP(A657, sbti!A:A, sbti!C:C, ""),
    ""
)</f>
        <v>#N/A</v>
      </c>
      <c r="D657" t="e">
        <f>IF(_xlfn.XLOOKUP(A657, sbti!A:A,sbti!D:D, "")="Targets Set","T",
IF(_xlfn.XLOOKUP(A657, sbti!A:A, sbti!D:D, "")="Committed","C",""))</f>
        <v>#N/A</v>
      </c>
      <c r="E657" t="e">
        <f>IF(OR(D657="T", D657="C"),
    _xlfn.XLOOKUP(A657, sbti!A:A, sbti!E:E, ""),
    ""
)</f>
        <v>#N/A</v>
      </c>
    </row>
    <row r="658" spans="1:5">
      <c r="A658" t="e">
        <v>#N/A</v>
      </c>
      <c r="B658" t="e">
        <f>IF(_xlfn.XLOOKUP(A658, sbti!A:A,sbti!B:B, "")="Targets Set","T",
IF(_xlfn.XLOOKUP(A658, sbti!A:A, sbti!B:B, "")="Committed","C",""))</f>
        <v>#N/A</v>
      </c>
      <c r="C658" t="e">
        <f>IF(OR(B658="T", B658="C"),
    _xlfn.XLOOKUP(A658, sbti!A:A, sbti!C:C, ""),
    ""
)</f>
        <v>#N/A</v>
      </c>
      <c r="D658" t="e">
        <f>IF(_xlfn.XLOOKUP(A658, sbti!A:A,sbti!D:D, "")="Targets Set","T",
IF(_xlfn.XLOOKUP(A658, sbti!A:A, sbti!D:D, "")="Committed","C",""))</f>
        <v>#N/A</v>
      </c>
      <c r="E658" t="e">
        <f>IF(OR(D658="T", D658="C"),
    _xlfn.XLOOKUP(A658, sbti!A:A, sbti!E:E, ""),
    ""
)</f>
        <v>#N/A</v>
      </c>
    </row>
    <row r="659" spans="1:5">
      <c r="A659" t="e">
        <v>#N/A</v>
      </c>
      <c r="B659" t="e">
        <f>IF(_xlfn.XLOOKUP(A659, sbti!A:A,sbti!B:B, "")="Targets Set","T",
IF(_xlfn.XLOOKUP(A659, sbti!A:A, sbti!B:B, "")="Committed","C",""))</f>
        <v>#N/A</v>
      </c>
      <c r="C659" t="e">
        <f>IF(OR(B659="T", B659="C"),
    _xlfn.XLOOKUP(A659, sbti!A:A, sbti!C:C, ""),
    ""
)</f>
        <v>#N/A</v>
      </c>
      <c r="D659" t="e">
        <f>IF(_xlfn.XLOOKUP(A659, sbti!A:A,sbti!D:D, "")="Targets Set","T",
IF(_xlfn.XLOOKUP(A659, sbti!A:A, sbti!D:D, "")="Committed","C",""))</f>
        <v>#N/A</v>
      </c>
      <c r="E659" t="e">
        <f>IF(OR(D659="T", D659="C"),
    _xlfn.XLOOKUP(A659, sbti!A:A, sbti!E:E, ""),
    ""
)</f>
        <v>#N/A</v>
      </c>
    </row>
    <row r="660" spans="1:5">
      <c r="A660" t="e">
        <v>#N/A</v>
      </c>
      <c r="B660" t="e">
        <f>IF(_xlfn.XLOOKUP(A660, sbti!A:A,sbti!B:B, "")="Targets Set","T",
IF(_xlfn.XLOOKUP(A660, sbti!A:A, sbti!B:B, "")="Committed","C",""))</f>
        <v>#N/A</v>
      </c>
      <c r="C660" t="e">
        <f>IF(OR(B660="T", B660="C"),
    _xlfn.XLOOKUP(A660, sbti!A:A, sbti!C:C, ""),
    ""
)</f>
        <v>#N/A</v>
      </c>
      <c r="D660" t="e">
        <f>IF(_xlfn.XLOOKUP(A660, sbti!A:A,sbti!D:D, "")="Targets Set","T",
IF(_xlfn.XLOOKUP(A660, sbti!A:A, sbti!D:D, "")="Committed","C",""))</f>
        <v>#N/A</v>
      </c>
      <c r="E660" t="e">
        <f>IF(OR(D660="T", D660="C"),
    _xlfn.XLOOKUP(A660, sbti!A:A, sbti!E:E, ""),
    ""
)</f>
        <v>#N/A</v>
      </c>
    </row>
    <row r="661" spans="1:5">
      <c r="A661" t="e">
        <v>#N/A</v>
      </c>
      <c r="B661" t="e">
        <f>IF(_xlfn.XLOOKUP(A661, sbti!A:A,sbti!B:B, "")="Targets Set","T",
IF(_xlfn.XLOOKUP(A661, sbti!A:A, sbti!B:B, "")="Committed","C",""))</f>
        <v>#N/A</v>
      </c>
      <c r="C661" t="e">
        <f>IF(OR(B661="T", B661="C"),
    _xlfn.XLOOKUP(A661, sbti!A:A, sbti!C:C, ""),
    ""
)</f>
        <v>#N/A</v>
      </c>
      <c r="D661" t="e">
        <f>IF(_xlfn.XLOOKUP(A661, sbti!A:A,sbti!D:D, "")="Targets Set","T",
IF(_xlfn.XLOOKUP(A661, sbti!A:A, sbti!D:D, "")="Committed","C",""))</f>
        <v>#N/A</v>
      </c>
      <c r="E661" t="e">
        <f>IF(OR(D661="T", D661="C"),
    _xlfn.XLOOKUP(A661, sbti!A:A, sbti!E:E, ""),
    ""
)</f>
        <v>#N/A</v>
      </c>
    </row>
    <row r="662" spans="1:5">
      <c r="A662" t="e">
        <v>#N/A</v>
      </c>
      <c r="B662" t="e">
        <f>IF(_xlfn.XLOOKUP(A662, sbti!A:A,sbti!B:B, "")="Targets Set","T",
IF(_xlfn.XLOOKUP(A662, sbti!A:A, sbti!B:B, "")="Committed","C",""))</f>
        <v>#N/A</v>
      </c>
      <c r="C662" t="e">
        <f>IF(OR(B662="T", B662="C"),
    _xlfn.XLOOKUP(A662, sbti!A:A, sbti!C:C, ""),
    ""
)</f>
        <v>#N/A</v>
      </c>
      <c r="D662" t="e">
        <f>IF(_xlfn.XLOOKUP(A662, sbti!A:A,sbti!D:D, "")="Targets Set","T",
IF(_xlfn.XLOOKUP(A662, sbti!A:A, sbti!D:D, "")="Committed","C",""))</f>
        <v>#N/A</v>
      </c>
      <c r="E662" t="e">
        <f>IF(OR(D662="T", D662="C"),
    _xlfn.XLOOKUP(A662, sbti!A:A, sbti!E:E, ""),
    ""
)</f>
        <v>#N/A</v>
      </c>
    </row>
    <row r="663" spans="1:5">
      <c r="A663" t="e">
        <v>#N/A</v>
      </c>
      <c r="B663" t="e">
        <f>IF(_xlfn.XLOOKUP(A663, sbti!A:A,sbti!B:B, "")="Targets Set","T",
IF(_xlfn.XLOOKUP(A663, sbti!A:A, sbti!B:B, "")="Committed","C",""))</f>
        <v>#N/A</v>
      </c>
      <c r="C663" t="e">
        <f>IF(OR(B663="T", B663="C"),
    _xlfn.XLOOKUP(A663, sbti!A:A, sbti!C:C, ""),
    ""
)</f>
        <v>#N/A</v>
      </c>
      <c r="D663" t="e">
        <f>IF(_xlfn.XLOOKUP(A663, sbti!A:A,sbti!D:D, "")="Targets Set","T",
IF(_xlfn.XLOOKUP(A663, sbti!A:A, sbti!D:D, "")="Committed","C",""))</f>
        <v>#N/A</v>
      </c>
      <c r="E663" t="e">
        <f>IF(OR(D663="T", D663="C"),
    _xlfn.XLOOKUP(A663, sbti!A:A, sbti!E:E, ""),
    ""
)</f>
        <v>#N/A</v>
      </c>
    </row>
    <row r="664" spans="1:5">
      <c r="A664" t="e">
        <v>#N/A</v>
      </c>
      <c r="B664" t="e">
        <f>IF(_xlfn.XLOOKUP(A664, sbti!A:A,sbti!B:B, "")="Targets Set","T",
IF(_xlfn.XLOOKUP(A664, sbti!A:A, sbti!B:B, "")="Committed","C",""))</f>
        <v>#N/A</v>
      </c>
      <c r="C664" t="e">
        <f>IF(OR(B664="T", B664="C"),
    _xlfn.XLOOKUP(A664, sbti!A:A, sbti!C:C, ""),
    ""
)</f>
        <v>#N/A</v>
      </c>
      <c r="D664" t="e">
        <f>IF(_xlfn.XLOOKUP(A664, sbti!A:A,sbti!D:D, "")="Targets Set","T",
IF(_xlfn.XLOOKUP(A664, sbti!A:A, sbti!D:D, "")="Committed","C",""))</f>
        <v>#N/A</v>
      </c>
      <c r="E664" t="e">
        <f>IF(OR(D664="T", D664="C"),
    _xlfn.XLOOKUP(A664, sbti!A:A, sbti!E:E, ""),
    ""
)</f>
        <v>#N/A</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86"/>
  <sheetViews>
    <sheetView workbookViewId="0">
      <selection activeCell="D5" sqref="D5"/>
    </sheetView>
  </sheetViews>
  <sheetFormatPr defaultRowHeight="14.5"/>
  <sheetData>
    <row r="1" spans="1:8" ht="43.5" customHeight="1">
      <c r="A1" s="104" t="s">
        <v>6752</v>
      </c>
      <c r="B1" s="104" t="s">
        <v>6753</v>
      </c>
      <c r="G1" s="104" t="s">
        <v>6754</v>
      </c>
      <c r="H1" s="104" t="s">
        <v>6755</v>
      </c>
    </row>
    <row r="2" spans="1:8" ht="58" customHeight="1">
      <c r="A2" s="105" t="s">
        <v>629</v>
      </c>
      <c r="B2" s="105" t="s">
        <v>630</v>
      </c>
      <c r="G2" s="105" t="s">
        <v>628</v>
      </c>
      <c r="H2" s="105" t="s">
        <v>628</v>
      </c>
    </row>
    <row r="3" spans="1:8" ht="29.15" customHeight="1">
      <c r="A3" s="105" t="s">
        <v>706</v>
      </c>
      <c r="B3" s="105" t="s">
        <v>630</v>
      </c>
      <c r="G3" s="105" t="s">
        <v>638</v>
      </c>
      <c r="H3" s="105" t="s">
        <v>638</v>
      </c>
    </row>
    <row r="4" spans="1:8" ht="58" customHeight="1">
      <c r="A4" s="105" t="s">
        <v>797</v>
      </c>
      <c r="B4" s="105" t="s">
        <v>630</v>
      </c>
      <c r="G4" s="105" t="s">
        <v>654</v>
      </c>
      <c r="H4" s="105" t="s">
        <v>654</v>
      </c>
    </row>
    <row r="5" spans="1:8" ht="87" customHeight="1">
      <c r="A5" s="105" t="s">
        <v>900</v>
      </c>
      <c r="B5" s="105" t="s">
        <v>630</v>
      </c>
      <c r="G5" s="105" t="s">
        <v>3018</v>
      </c>
      <c r="H5" s="105" t="s">
        <v>666</v>
      </c>
    </row>
    <row r="6" spans="1:8" ht="29.15" customHeight="1">
      <c r="A6" s="105" t="s">
        <v>740</v>
      </c>
      <c r="B6" s="105" t="s">
        <v>640</v>
      </c>
      <c r="G6" s="105" t="s">
        <v>666</v>
      </c>
      <c r="H6" s="105" t="s">
        <v>666</v>
      </c>
    </row>
    <row r="7" spans="1:8" ht="58" customHeight="1">
      <c r="A7" s="105" t="s">
        <v>709</v>
      </c>
      <c r="B7" s="105" t="s">
        <v>640</v>
      </c>
      <c r="G7" s="105" t="s">
        <v>670</v>
      </c>
      <c r="H7" s="105" t="s">
        <v>670</v>
      </c>
    </row>
    <row r="8" spans="1:8" ht="72.650000000000006" customHeight="1">
      <c r="A8" s="105" t="s">
        <v>692</v>
      </c>
      <c r="B8" s="105" t="s">
        <v>640</v>
      </c>
      <c r="G8" s="105" t="s">
        <v>690</v>
      </c>
      <c r="H8" s="105" t="s">
        <v>690</v>
      </c>
    </row>
    <row r="9" spans="1:8" ht="43.5" customHeight="1">
      <c r="A9" s="105" t="s">
        <v>735</v>
      </c>
      <c r="B9" s="105" t="s">
        <v>640</v>
      </c>
      <c r="G9" s="105" t="s">
        <v>665</v>
      </c>
      <c r="H9" s="105" t="s">
        <v>665</v>
      </c>
    </row>
    <row r="10" spans="1:8" ht="29.15" customHeight="1">
      <c r="A10" s="105" t="s">
        <v>639</v>
      </c>
      <c r="B10" s="105" t="s">
        <v>640</v>
      </c>
      <c r="G10" s="105" t="s">
        <v>669</v>
      </c>
      <c r="H10" s="105" t="s">
        <v>669</v>
      </c>
    </row>
    <row r="11" spans="1:8" ht="29.15" customHeight="1">
      <c r="A11" s="105" t="s">
        <v>671</v>
      </c>
      <c r="B11" s="105" t="s">
        <v>640</v>
      </c>
      <c r="G11" s="105" t="s">
        <v>713</v>
      </c>
      <c r="H11" s="105" t="s">
        <v>713</v>
      </c>
    </row>
    <row r="12" spans="1:8" ht="29.15" customHeight="1">
      <c r="A12" s="105" t="s">
        <v>697</v>
      </c>
      <c r="B12" s="105" t="s">
        <v>640</v>
      </c>
      <c r="G12" s="105" t="s">
        <v>675</v>
      </c>
      <c r="H12" s="105" t="s">
        <v>675</v>
      </c>
    </row>
    <row r="13" spans="1:8" ht="87" customHeight="1">
      <c r="A13" s="105" t="s">
        <v>1046</v>
      </c>
      <c r="B13" s="105" t="s">
        <v>640</v>
      </c>
      <c r="G13" s="105" t="s">
        <v>3029</v>
      </c>
      <c r="H13" s="105" t="s">
        <v>703</v>
      </c>
    </row>
    <row r="14" spans="1:8" ht="29.15" customHeight="1">
      <c r="A14" s="105" t="s">
        <v>861</v>
      </c>
      <c r="B14" s="105" t="s">
        <v>640</v>
      </c>
      <c r="G14" s="105" t="s">
        <v>705</v>
      </c>
      <c r="H14" s="105" t="s">
        <v>705</v>
      </c>
    </row>
    <row r="15" spans="1:8" ht="43.5" customHeight="1">
      <c r="A15" s="105" t="s">
        <v>2642</v>
      </c>
      <c r="B15" s="105" t="s">
        <v>640</v>
      </c>
      <c r="G15" s="105" t="s">
        <v>679</v>
      </c>
      <c r="H15" s="105" t="s">
        <v>679</v>
      </c>
    </row>
    <row r="16" spans="1:8" ht="58" customHeight="1">
      <c r="A16" s="105" t="s">
        <v>920</v>
      </c>
      <c r="B16" s="105" t="s">
        <v>640</v>
      </c>
      <c r="G16" s="105" t="s">
        <v>715</v>
      </c>
      <c r="H16" s="105" t="s">
        <v>715</v>
      </c>
    </row>
    <row r="17" spans="1:8" ht="29.15" customHeight="1">
      <c r="A17" s="105" t="s">
        <v>867</v>
      </c>
      <c r="B17" s="105" t="s">
        <v>640</v>
      </c>
      <c r="G17" s="105" t="s">
        <v>708</v>
      </c>
      <c r="H17" s="105" t="s">
        <v>708</v>
      </c>
    </row>
    <row r="18" spans="1:8" ht="58" customHeight="1">
      <c r="A18" s="105" t="s">
        <v>680</v>
      </c>
      <c r="B18" s="105" t="s">
        <v>677</v>
      </c>
      <c r="G18" s="105" t="s">
        <v>3078</v>
      </c>
      <c r="H18" s="105" t="s">
        <v>675</v>
      </c>
    </row>
    <row r="19" spans="1:8" ht="58" customHeight="1">
      <c r="A19" s="105" t="s">
        <v>676</v>
      </c>
      <c r="B19" s="105" t="s">
        <v>677</v>
      </c>
      <c r="G19" s="105" t="s">
        <v>699</v>
      </c>
      <c r="H19" s="105" t="s">
        <v>699</v>
      </c>
    </row>
    <row r="20" spans="1:8" ht="43.5" customHeight="1">
      <c r="A20" s="105" t="s">
        <v>818</v>
      </c>
      <c r="B20" s="105" t="s">
        <v>677</v>
      </c>
      <c r="G20" s="105" t="s">
        <v>691</v>
      </c>
      <c r="H20" s="105" t="s">
        <v>691</v>
      </c>
    </row>
    <row r="21" spans="1:8" ht="29.15" customHeight="1">
      <c r="A21" s="105" t="s">
        <v>683</v>
      </c>
      <c r="B21" s="105" t="s">
        <v>677</v>
      </c>
      <c r="G21" s="105" t="s">
        <v>708</v>
      </c>
      <c r="H21" s="105" t="s">
        <v>708</v>
      </c>
    </row>
    <row r="22" spans="1:8" ht="72.650000000000006" customHeight="1">
      <c r="A22" s="105" t="s">
        <v>876</v>
      </c>
      <c r="B22" s="105" t="s">
        <v>677</v>
      </c>
      <c r="G22" s="105" t="s">
        <v>6756</v>
      </c>
      <c r="H22" s="105" t="s">
        <v>675</v>
      </c>
    </row>
    <row r="23" spans="1:8" ht="58" customHeight="1">
      <c r="A23" s="105" t="s">
        <v>774</v>
      </c>
      <c r="B23" s="105" t="s">
        <v>677</v>
      </c>
      <c r="G23" s="105" t="s">
        <v>1333</v>
      </c>
      <c r="H23" s="105" t="s">
        <v>654</v>
      </c>
    </row>
    <row r="24" spans="1:8" ht="29.15" customHeight="1">
      <c r="A24" s="105" t="s">
        <v>951</v>
      </c>
      <c r="B24" s="105" t="s">
        <v>677</v>
      </c>
    </row>
    <row r="25" spans="1:8">
      <c r="A25" s="105" t="s">
        <v>969</v>
      </c>
      <c r="B25" s="105" t="s">
        <v>677</v>
      </c>
    </row>
    <row r="26" spans="1:8">
      <c r="A26" s="105" t="s">
        <v>963</v>
      </c>
      <c r="B26" s="105" t="s">
        <v>677</v>
      </c>
    </row>
    <row r="27" spans="1:8">
      <c r="A27" s="105" t="s">
        <v>966</v>
      </c>
      <c r="B27" s="105" t="s">
        <v>677</v>
      </c>
    </row>
    <row r="28" spans="1:8" ht="29.15" customHeight="1">
      <c r="A28" s="105" t="s">
        <v>986</v>
      </c>
      <c r="B28" s="105" t="s">
        <v>724</v>
      </c>
    </row>
    <row r="29" spans="1:8">
      <c r="A29" s="105" t="s">
        <v>751</v>
      </c>
      <c r="B29" s="105" t="s">
        <v>724</v>
      </c>
    </row>
    <row r="30" spans="1:8" ht="29.15" customHeight="1">
      <c r="A30" s="105" t="s">
        <v>2375</v>
      </c>
      <c r="B30" s="105" t="s">
        <v>724</v>
      </c>
    </row>
    <row r="31" spans="1:8">
      <c r="A31" s="105" t="s">
        <v>723</v>
      </c>
      <c r="B31" s="105" t="s">
        <v>724</v>
      </c>
    </row>
    <row r="32" spans="1:8">
      <c r="A32" s="105" t="s">
        <v>911</v>
      </c>
      <c r="B32" s="105" t="s">
        <v>724</v>
      </c>
    </row>
    <row r="33" spans="1:2">
      <c r="A33" s="105" t="s">
        <v>953</v>
      </c>
      <c r="B33" s="105" t="s">
        <v>724</v>
      </c>
    </row>
    <row r="34" spans="1:2">
      <c r="A34" s="105" t="s">
        <v>958</v>
      </c>
      <c r="B34" s="105" t="s">
        <v>724</v>
      </c>
    </row>
    <row r="35" spans="1:2" ht="29.15" customHeight="1">
      <c r="A35" s="105" t="s">
        <v>732</v>
      </c>
      <c r="B35" s="105" t="s">
        <v>724</v>
      </c>
    </row>
    <row r="36" spans="1:2">
      <c r="A36" s="105" t="s">
        <v>667</v>
      </c>
      <c r="B36" s="105" t="s">
        <v>640</v>
      </c>
    </row>
    <row r="58" spans="4:5" ht="29.15" customHeight="1">
      <c r="D58" s="104" t="s">
        <v>6757</v>
      </c>
      <c r="E58" s="104" t="s">
        <v>6758</v>
      </c>
    </row>
    <row r="59" spans="4:5">
      <c r="D59" s="105" t="s">
        <v>1093</v>
      </c>
      <c r="E59" s="105" t="s">
        <v>675</v>
      </c>
    </row>
    <row r="60" spans="4:5">
      <c r="D60" s="105" t="s">
        <v>675</v>
      </c>
      <c r="E60" s="105" t="s">
        <v>675</v>
      </c>
    </row>
    <row r="61" spans="4:5" ht="72.650000000000006" customHeight="1">
      <c r="D61" s="105" t="s">
        <v>1281</v>
      </c>
      <c r="E61" s="105" t="s">
        <v>690</v>
      </c>
    </row>
    <row r="62" spans="4:5" ht="72.650000000000006" customHeight="1">
      <c r="D62" s="105" t="s">
        <v>1406</v>
      </c>
      <c r="E62" s="105" t="s">
        <v>690</v>
      </c>
    </row>
    <row r="63" spans="4:5">
      <c r="D63" s="105" t="s">
        <v>1547</v>
      </c>
      <c r="E63" s="105" t="s">
        <v>675</v>
      </c>
    </row>
    <row r="64" spans="4:5" ht="58" customHeight="1">
      <c r="D64" s="105" t="s">
        <v>1554</v>
      </c>
      <c r="E64" s="105" t="s">
        <v>715</v>
      </c>
    </row>
    <row r="65" spans="4:5" ht="58" customHeight="1">
      <c r="D65" s="105" t="s">
        <v>1294</v>
      </c>
      <c r="E65" s="105" t="s">
        <v>715</v>
      </c>
    </row>
    <row r="66" spans="4:5" ht="58" customHeight="1">
      <c r="D66" s="105" t="s">
        <v>1229</v>
      </c>
      <c r="E66" s="105" t="s">
        <v>705</v>
      </c>
    </row>
    <row r="67" spans="4:5" ht="43.5" customHeight="1">
      <c r="D67" s="105" t="s">
        <v>1111</v>
      </c>
      <c r="E67" s="105" t="s">
        <v>705</v>
      </c>
    </row>
    <row r="68" spans="4:5" ht="43.5" customHeight="1">
      <c r="D68" s="105" t="s">
        <v>1101</v>
      </c>
      <c r="E68" s="105" t="s">
        <v>679</v>
      </c>
    </row>
    <row r="69" spans="4:5" ht="29.15" customHeight="1">
      <c r="D69" s="105" t="s">
        <v>1489</v>
      </c>
      <c r="E69" s="105" t="s">
        <v>638</v>
      </c>
    </row>
    <row r="70" spans="4:5" ht="58" customHeight="1">
      <c r="D70" s="105" t="s">
        <v>1141</v>
      </c>
      <c r="E70" s="105" t="s">
        <v>670</v>
      </c>
    </row>
    <row r="71" spans="4:5" ht="29.15" customHeight="1">
      <c r="D71" s="105" t="s">
        <v>1236</v>
      </c>
      <c r="E71" s="105" t="s">
        <v>638</v>
      </c>
    </row>
    <row r="72" spans="4:5" ht="43.5" customHeight="1">
      <c r="D72" s="105" t="s">
        <v>1850</v>
      </c>
      <c r="E72" s="105" t="s">
        <v>638</v>
      </c>
    </row>
    <row r="73" spans="4:5" ht="29.15" customHeight="1">
      <c r="D73" s="105" t="s">
        <v>628</v>
      </c>
      <c r="E73" s="105" t="s">
        <v>628</v>
      </c>
    </row>
    <row r="74" spans="4:5" ht="58" customHeight="1">
      <c r="D74" s="105" t="s">
        <v>1333</v>
      </c>
      <c r="E74" s="105" t="s">
        <v>654</v>
      </c>
    </row>
    <row r="75" spans="4:5" ht="58" customHeight="1">
      <c r="D75" s="105" t="s">
        <v>1130</v>
      </c>
      <c r="E75" s="105" t="s">
        <v>654</v>
      </c>
    </row>
    <row r="76" spans="4:5" ht="58" customHeight="1">
      <c r="D76" s="105" t="s">
        <v>1582</v>
      </c>
      <c r="E76" s="105" t="s">
        <v>699</v>
      </c>
    </row>
    <row r="77" spans="4:5" ht="43.5" customHeight="1">
      <c r="D77" s="105" t="s">
        <v>1148</v>
      </c>
      <c r="E77" s="105" t="s">
        <v>669</v>
      </c>
    </row>
    <row r="78" spans="4:5" ht="43.5" customHeight="1">
      <c r="D78" s="105" t="s">
        <v>1557</v>
      </c>
      <c r="E78" s="105" t="s">
        <v>665</v>
      </c>
    </row>
    <row r="79" spans="4:5" ht="43.5" customHeight="1">
      <c r="D79" s="105" t="s">
        <v>1370</v>
      </c>
      <c r="E79" s="105" t="s">
        <v>691</v>
      </c>
    </row>
    <row r="80" spans="4:5" ht="29.15" customHeight="1">
      <c r="D80" s="105" t="s">
        <v>1137</v>
      </c>
      <c r="E80" s="105" t="s">
        <v>675</v>
      </c>
    </row>
    <row r="81" spans="4:5" ht="29.15" customHeight="1">
      <c r="D81" s="105" t="s">
        <v>1145</v>
      </c>
      <c r="E81" s="105" t="s">
        <v>666</v>
      </c>
    </row>
    <row r="82" spans="4:5" ht="58" customHeight="1">
      <c r="D82" s="105" t="s">
        <v>1694</v>
      </c>
      <c r="E82" s="105" t="s">
        <v>666</v>
      </c>
    </row>
    <row r="83" spans="4:5" ht="29.15" customHeight="1">
      <c r="D83" s="105" t="s">
        <v>708</v>
      </c>
      <c r="E83" s="105" t="s">
        <v>708</v>
      </c>
    </row>
    <row r="84" spans="4:5" ht="29.15" customHeight="1">
      <c r="D84" s="105" t="s">
        <v>713</v>
      </c>
      <c r="E84" s="105" t="s">
        <v>713</v>
      </c>
    </row>
    <row r="85" spans="4:5" ht="29.15" customHeight="1">
      <c r="D85" s="105" t="s">
        <v>2520</v>
      </c>
      <c r="E85" s="105" t="s">
        <v>666</v>
      </c>
    </row>
    <row r="86" spans="4:5" ht="58" customHeight="1">
      <c r="D86" s="105" t="s">
        <v>2479</v>
      </c>
      <c r="E86" s="105" t="s">
        <v>675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685"/>
  <sheetViews>
    <sheetView workbookViewId="0"/>
  </sheetViews>
  <sheetFormatPr defaultRowHeight="14.5"/>
  <sheetData>
    <row r="1" spans="1:25">
      <c r="B1" s="376" t="s">
        <v>685</v>
      </c>
      <c r="C1" s="376" t="s">
        <v>6759</v>
      </c>
      <c r="D1" s="376" t="s">
        <v>6760</v>
      </c>
      <c r="E1" s="376" t="s">
        <v>6761</v>
      </c>
      <c r="F1" s="376" t="s">
        <v>6762</v>
      </c>
      <c r="G1" s="376" t="s">
        <v>6763</v>
      </c>
      <c r="H1" s="376" t="s">
        <v>6764</v>
      </c>
      <c r="I1" s="376" t="s">
        <v>6765</v>
      </c>
      <c r="J1" s="376" t="s">
        <v>6766</v>
      </c>
      <c r="K1" s="376" t="s">
        <v>6767</v>
      </c>
      <c r="L1" s="376" t="s">
        <v>6768</v>
      </c>
      <c r="M1" s="376" t="s">
        <v>6769</v>
      </c>
      <c r="N1" s="376" t="s">
        <v>6770</v>
      </c>
      <c r="O1" s="376" t="s">
        <v>6771</v>
      </c>
      <c r="P1" s="376" t="s">
        <v>6772</v>
      </c>
      <c r="Q1" s="376" t="s">
        <v>6773</v>
      </c>
      <c r="R1" s="376" t="s">
        <v>6774</v>
      </c>
      <c r="S1" s="376" t="s">
        <v>6775</v>
      </c>
      <c r="T1" s="376" t="s">
        <v>6776</v>
      </c>
      <c r="U1" s="376" t="s">
        <v>6777</v>
      </c>
      <c r="V1" s="376" t="s">
        <v>6778</v>
      </c>
      <c r="W1" s="376" t="s">
        <v>6779</v>
      </c>
      <c r="X1" s="376" t="s">
        <v>6780</v>
      </c>
      <c r="Y1" s="376" t="s">
        <v>6781</v>
      </c>
    </row>
    <row r="2" spans="1:25">
      <c r="A2" s="376">
        <v>0</v>
      </c>
      <c r="B2" t="s">
        <v>627</v>
      </c>
      <c r="H2" t="s">
        <v>631</v>
      </c>
      <c r="R2">
        <v>1</v>
      </c>
      <c r="T2">
        <v>1</v>
      </c>
    </row>
    <row r="3" spans="1:25">
      <c r="A3" s="376">
        <v>1</v>
      </c>
      <c r="B3" t="s">
        <v>540</v>
      </c>
      <c r="H3" t="s">
        <v>631</v>
      </c>
      <c r="Q3">
        <v>1</v>
      </c>
      <c r="R3">
        <v>1</v>
      </c>
      <c r="T3">
        <v>1</v>
      </c>
      <c r="U3">
        <v>0</v>
      </c>
      <c r="V3">
        <v>1</v>
      </c>
      <c r="W3">
        <v>1</v>
      </c>
      <c r="X3">
        <v>1</v>
      </c>
      <c r="Y3">
        <v>0</v>
      </c>
    </row>
    <row r="4" spans="1:25">
      <c r="A4" s="376">
        <v>2</v>
      </c>
      <c r="B4" t="s">
        <v>385</v>
      </c>
      <c r="U4">
        <v>0</v>
      </c>
      <c r="V4">
        <v>1</v>
      </c>
      <c r="W4">
        <v>0</v>
      </c>
      <c r="X4">
        <v>0</v>
      </c>
      <c r="Y4">
        <v>1</v>
      </c>
    </row>
    <row r="5" spans="1:25">
      <c r="A5" s="376">
        <v>3</v>
      </c>
      <c r="B5" t="s">
        <v>255</v>
      </c>
      <c r="H5" t="s">
        <v>631</v>
      </c>
      <c r="Q5">
        <v>1</v>
      </c>
      <c r="R5">
        <v>1</v>
      </c>
      <c r="T5">
        <v>1</v>
      </c>
      <c r="U5">
        <v>0</v>
      </c>
      <c r="V5">
        <v>1</v>
      </c>
      <c r="W5">
        <v>1</v>
      </c>
      <c r="X5">
        <v>1</v>
      </c>
      <c r="Y5">
        <v>0</v>
      </c>
    </row>
    <row r="6" spans="1:25">
      <c r="A6" s="376">
        <v>4</v>
      </c>
      <c r="B6" t="s">
        <v>465</v>
      </c>
      <c r="Q6">
        <v>1</v>
      </c>
      <c r="U6">
        <v>0</v>
      </c>
      <c r="V6">
        <v>1</v>
      </c>
      <c r="W6">
        <v>0</v>
      </c>
      <c r="X6">
        <v>1</v>
      </c>
      <c r="Y6">
        <v>0</v>
      </c>
    </row>
    <row r="7" spans="1:25">
      <c r="A7" s="376">
        <v>5</v>
      </c>
      <c r="B7" t="s">
        <v>686</v>
      </c>
      <c r="Q7">
        <v>1</v>
      </c>
    </row>
    <row r="8" spans="1:25">
      <c r="A8" s="376">
        <v>6</v>
      </c>
      <c r="B8" t="s">
        <v>404</v>
      </c>
      <c r="Q8">
        <v>1</v>
      </c>
      <c r="R8">
        <v>1</v>
      </c>
      <c r="U8">
        <v>0</v>
      </c>
      <c r="V8">
        <v>0</v>
      </c>
      <c r="W8">
        <v>1</v>
      </c>
      <c r="X8">
        <v>0</v>
      </c>
      <c r="Y8">
        <v>1</v>
      </c>
    </row>
    <row r="9" spans="1:25">
      <c r="A9" s="376">
        <v>7</v>
      </c>
      <c r="B9" t="s">
        <v>126</v>
      </c>
      <c r="T9">
        <v>1</v>
      </c>
      <c r="U9">
        <v>0</v>
      </c>
      <c r="V9">
        <v>1</v>
      </c>
      <c r="W9">
        <v>0</v>
      </c>
      <c r="X9">
        <v>1</v>
      </c>
      <c r="Y9">
        <v>1</v>
      </c>
    </row>
    <row r="10" spans="1:25">
      <c r="A10" s="376">
        <v>8</v>
      </c>
      <c r="B10" t="s">
        <v>151</v>
      </c>
      <c r="H10" t="s">
        <v>631</v>
      </c>
      <c r="Q10">
        <v>1</v>
      </c>
      <c r="R10">
        <v>1</v>
      </c>
      <c r="T10">
        <v>1</v>
      </c>
      <c r="U10">
        <v>0</v>
      </c>
      <c r="V10">
        <v>1</v>
      </c>
      <c r="W10">
        <v>1</v>
      </c>
      <c r="X10">
        <v>0</v>
      </c>
      <c r="Y10">
        <v>1</v>
      </c>
    </row>
    <row r="11" spans="1:25">
      <c r="A11" s="376">
        <v>9</v>
      </c>
      <c r="B11" t="s">
        <v>297</v>
      </c>
      <c r="Q11">
        <v>1</v>
      </c>
      <c r="T11">
        <v>1</v>
      </c>
      <c r="U11">
        <v>0</v>
      </c>
      <c r="V11">
        <v>0</v>
      </c>
      <c r="W11">
        <v>0</v>
      </c>
      <c r="X11">
        <v>1</v>
      </c>
      <c r="Y11">
        <v>0</v>
      </c>
    </row>
    <row r="12" spans="1:25">
      <c r="A12" s="376">
        <v>10</v>
      </c>
      <c r="B12" t="s">
        <v>420</v>
      </c>
      <c r="U12">
        <v>0</v>
      </c>
      <c r="V12">
        <v>1</v>
      </c>
      <c r="W12">
        <v>0</v>
      </c>
      <c r="X12">
        <v>0</v>
      </c>
      <c r="Y12">
        <v>0</v>
      </c>
    </row>
    <row r="13" spans="1:25">
      <c r="A13" s="376">
        <v>11</v>
      </c>
      <c r="B13" t="s">
        <v>259</v>
      </c>
      <c r="H13" t="s">
        <v>631</v>
      </c>
      <c r="Q13">
        <v>1</v>
      </c>
      <c r="R13">
        <v>1</v>
      </c>
      <c r="T13">
        <v>1</v>
      </c>
      <c r="U13">
        <v>0</v>
      </c>
      <c r="V13">
        <v>1</v>
      </c>
      <c r="W13">
        <v>1</v>
      </c>
      <c r="X13">
        <v>1</v>
      </c>
      <c r="Y13">
        <v>0</v>
      </c>
    </row>
    <row r="14" spans="1:25">
      <c r="A14" s="376">
        <v>12</v>
      </c>
      <c r="B14" t="s">
        <v>3019</v>
      </c>
    </row>
    <row r="15" spans="1:25">
      <c r="A15" s="376">
        <v>13</v>
      </c>
      <c r="B15" t="s">
        <v>2751</v>
      </c>
    </row>
    <row r="16" spans="1:25">
      <c r="A16" s="376">
        <v>14</v>
      </c>
      <c r="B16" t="s">
        <v>78</v>
      </c>
      <c r="U16">
        <v>0</v>
      </c>
      <c r="V16">
        <v>0</v>
      </c>
      <c r="W16">
        <v>0</v>
      </c>
      <c r="X16">
        <v>0</v>
      </c>
      <c r="Y16">
        <v>0</v>
      </c>
    </row>
    <row r="17" spans="1:25">
      <c r="A17" s="376">
        <v>15</v>
      </c>
      <c r="B17" t="s">
        <v>522</v>
      </c>
      <c r="Q17">
        <v>1</v>
      </c>
      <c r="U17">
        <v>0</v>
      </c>
      <c r="V17">
        <v>1</v>
      </c>
      <c r="W17">
        <v>0</v>
      </c>
      <c r="X17">
        <v>1</v>
      </c>
      <c r="Y17">
        <v>1</v>
      </c>
    </row>
    <row r="18" spans="1:25">
      <c r="A18" s="376">
        <v>16</v>
      </c>
      <c r="B18" t="s">
        <v>222</v>
      </c>
      <c r="Q18">
        <v>1</v>
      </c>
      <c r="T18">
        <v>1</v>
      </c>
      <c r="U18">
        <v>0</v>
      </c>
      <c r="V18">
        <v>0</v>
      </c>
      <c r="W18">
        <v>0</v>
      </c>
      <c r="X18">
        <v>1</v>
      </c>
      <c r="Y18">
        <v>1</v>
      </c>
    </row>
    <row r="19" spans="1:25">
      <c r="A19" s="376">
        <v>17</v>
      </c>
      <c r="B19" t="s">
        <v>700</v>
      </c>
      <c r="T19">
        <v>1</v>
      </c>
    </row>
    <row r="20" spans="1:25">
      <c r="A20" s="376">
        <v>18</v>
      </c>
      <c r="B20" t="s">
        <v>202</v>
      </c>
      <c r="Q20">
        <v>1</v>
      </c>
      <c r="T20">
        <v>1</v>
      </c>
      <c r="U20">
        <v>0</v>
      </c>
      <c r="V20">
        <v>1</v>
      </c>
      <c r="W20">
        <v>0</v>
      </c>
      <c r="X20">
        <v>1</v>
      </c>
      <c r="Y20">
        <v>0</v>
      </c>
    </row>
    <row r="21" spans="1:25">
      <c r="A21" s="376">
        <v>19</v>
      </c>
      <c r="B21" t="s">
        <v>3027</v>
      </c>
    </row>
    <row r="22" spans="1:25">
      <c r="A22" s="376">
        <v>20</v>
      </c>
      <c r="B22" t="s">
        <v>111</v>
      </c>
      <c r="T22">
        <v>1</v>
      </c>
      <c r="U22">
        <v>1</v>
      </c>
      <c r="V22">
        <v>0</v>
      </c>
      <c r="W22">
        <v>0</v>
      </c>
      <c r="X22">
        <v>0</v>
      </c>
      <c r="Y22">
        <v>0</v>
      </c>
    </row>
    <row r="23" spans="1:25">
      <c r="A23" s="376">
        <v>21</v>
      </c>
      <c r="B23" t="s">
        <v>243</v>
      </c>
      <c r="T23">
        <v>1</v>
      </c>
      <c r="U23">
        <v>1</v>
      </c>
      <c r="V23">
        <v>0</v>
      </c>
      <c r="W23">
        <v>0</v>
      </c>
      <c r="X23">
        <v>0</v>
      </c>
      <c r="Y23">
        <v>0</v>
      </c>
    </row>
    <row r="24" spans="1:25">
      <c r="A24" s="376">
        <v>22</v>
      </c>
      <c r="B24" t="s">
        <v>124</v>
      </c>
      <c r="H24" t="s">
        <v>631</v>
      </c>
      <c r="Q24">
        <v>1</v>
      </c>
      <c r="R24">
        <v>1</v>
      </c>
      <c r="T24">
        <v>1</v>
      </c>
      <c r="U24">
        <v>0</v>
      </c>
      <c r="V24">
        <v>1</v>
      </c>
      <c r="W24">
        <v>1</v>
      </c>
      <c r="X24">
        <v>0</v>
      </c>
      <c r="Y24">
        <v>1</v>
      </c>
    </row>
    <row r="25" spans="1:25">
      <c r="A25" s="376">
        <v>23</v>
      </c>
      <c r="B25" t="s">
        <v>266</v>
      </c>
      <c r="Q25">
        <v>1</v>
      </c>
      <c r="U25">
        <v>0</v>
      </c>
      <c r="V25">
        <v>1</v>
      </c>
      <c r="W25">
        <v>0</v>
      </c>
      <c r="X25">
        <v>0</v>
      </c>
      <c r="Y25">
        <v>0</v>
      </c>
    </row>
    <row r="26" spans="1:25">
      <c r="A26" s="376">
        <v>24</v>
      </c>
      <c r="B26" t="s">
        <v>61</v>
      </c>
      <c r="H26" t="s">
        <v>631</v>
      </c>
      <c r="Q26">
        <v>1</v>
      </c>
      <c r="T26">
        <v>1</v>
      </c>
      <c r="U26">
        <v>0</v>
      </c>
      <c r="V26">
        <v>1</v>
      </c>
      <c r="W26">
        <v>0</v>
      </c>
      <c r="X26">
        <v>1</v>
      </c>
      <c r="Y26">
        <v>0</v>
      </c>
    </row>
    <row r="27" spans="1:25">
      <c r="A27" s="376">
        <v>25</v>
      </c>
      <c r="B27" t="s">
        <v>251</v>
      </c>
      <c r="U27">
        <v>0</v>
      </c>
      <c r="V27">
        <v>0</v>
      </c>
      <c r="W27">
        <v>0</v>
      </c>
      <c r="X27">
        <v>0</v>
      </c>
      <c r="Y27">
        <v>0</v>
      </c>
    </row>
    <row r="28" spans="1:25">
      <c r="A28" s="376">
        <v>26</v>
      </c>
      <c r="B28" t="s">
        <v>50</v>
      </c>
      <c r="Q28">
        <v>1</v>
      </c>
      <c r="T28">
        <v>1</v>
      </c>
      <c r="U28">
        <v>0</v>
      </c>
      <c r="V28">
        <v>1</v>
      </c>
      <c r="W28">
        <v>0</v>
      </c>
      <c r="X28">
        <v>0</v>
      </c>
      <c r="Y28">
        <v>1</v>
      </c>
    </row>
    <row r="29" spans="1:25">
      <c r="A29" s="376">
        <v>27</v>
      </c>
      <c r="B29" t="s">
        <v>1493</v>
      </c>
    </row>
    <row r="30" spans="1:25">
      <c r="A30" s="376">
        <v>28</v>
      </c>
      <c r="B30" t="s">
        <v>369</v>
      </c>
      <c r="U30">
        <v>0</v>
      </c>
      <c r="V30">
        <v>1</v>
      </c>
      <c r="W30">
        <v>0</v>
      </c>
      <c r="X30">
        <v>0</v>
      </c>
      <c r="Y30">
        <v>0</v>
      </c>
    </row>
    <row r="31" spans="1:25">
      <c r="A31" s="376">
        <v>29</v>
      </c>
      <c r="B31" t="s">
        <v>316</v>
      </c>
      <c r="Q31">
        <v>1</v>
      </c>
      <c r="T31">
        <v>1</v>
      </c>
      <c r="U31">
        <v>0</v>
      </c>
      <c r="V31">
        <v>1</v>
      </c>
      <c r="W31">
        <v>0</v>
      </c>
      <c r="X31">
        <v>1</v>
      </c>
      <c r="Y31">
        <v>1</v>
      </c>
    </row>
    <row r="32" spans="1:25">
      <c r="A32" s="376">
        <v>30</v>
      </c>
      <c r="B32" t="s">
        <v>223</v>
      </c>
      <c r="H32" t="s">
        <v>631</v>
      </c>
      <c r="Q32">
        <v>1</v>
      </c>
      <c r="R32">
        <v>1</v>
      </c>
      <c r="T32">
        <v>1</v>
      </c>
      <c r="U32">
        <v>0</v>
      </c>
      <c r="V32">
        <v>1</v>
      </c>
      <c r="W32">
        <v>1</v>
      </c>
      <c r="X32">
        <v>1</v>
      </c>
      <c r="Y32">
        <v>1</v>
      </c>
    </row>
    <row r="33" spans="1:25">
      <c r="A33" s="376">
        <v>31</v>
      </c>
      <c r="B33" t="s">
        <v>1854</v>
      </c>
    </row>
    <row r="34" spans="1:25">
      <c r="A34" s="376">
        <v>32</v>
      </c>
      <c r="B34" t="s">
        <v>1180</v>
      </c>
    </row>
    <row r="35" spans="1:25">
      <c r="A35" s="376">
        <v>33</v>
      </c>
      <c r="B35" t="s">
        <v>530</v>
      </c>
      <c r="U35">
        <v>1</v>
      </c>
      <c r="V35">
        <v>0</v>
      </c>
      <c r="W35">
        <v>0</v>
      </c>
      <c r="X35">
        <v>1</v>
      </c>
      <c r="Y35">
        <v>0</v>
      </c>
    </row>
    <row r="36" spans="1:25">
      <c r="A36" s="376">
        <v>34</v>
      </c>
      <c r="B36" t="s">
        <v>2152</v>
      </c>
    </row>
    <row r="37" spans="1:25">
      <c r="A37" s="376">
        <v>35</v>
      </c>
      <c r="B37" t="s">
        <v>2374</v>
      </c>
    </row>
    <row r="38" spans="1:25">
      <c r="A38" s="376">
        <v>36</v>
      </c>
      <c r="B38" t="s">
        <v>280</v>
      </c>
      <c r="H38" t="s">
        <v>631</v>
      </c>
      <c r="Q38">
        <v>1</v>
      </c>
      <c r="R38">
        <v>1</v>
      </c>
      <c r="T38">
        <v>1</v>
      </c>
      <c r="U38">
        <v>0</v>
      </c>
      <c r="V38">
        <v>1</v>
      </c>
      <c r="W38">
        <v>1</v>
      </c>
      <c r="X38">
        <v>1</v>
      </c>
      <c r="Y38">
        <v>0</v>
      </c>
    </row>
    <row r="39" spans="1:25">
      <c r="A39" s="376">
        <v>37</v>
      </c>
      <c r="B39" t="s">
        <v>2465</v>
      </c>
    </row>
    <row r="40" spans="1:25">
      <c r="A40" s="376">
        <v>38</v>
      </c>
      <c r="B40" t="s">
        <v>486</v>
      </c>
      <c r="U40">
        <v>1</v>
      </c>
      <c r="V40">
        <v>0</v>
      </c>
      <c r="W40">
        <v>0</v>
      </c>
      <c r="X40">
        <v>0</v>
      </c>
      <c r="Y40">
        <v>0</v>
      </c>
    </row>
    <row r="41" spans="1:25">
      <c r="A41" s="376">
        <v>39</v>
      </c>
      <c r="B41" t="s">
        <v>3032</v>
      </c>
    </row>
    <row r="42" spans="1:25">
      <c r="A42" s="376">
        <v>40</v>
      </c>
      <c r="B42" t="s">
        <v>727</v>
      </c>
      <c r="T42">
        <v>1</v>
      </c>
    </row>
    <row r="43" spans="1:25">
      <c r="A43" s="376">
        <v>41</v>
      </c>
      <c r="B43" t="s">
        <v>56</v>
      </c>
      <c r="H43" t="s">
        <v>631</v>
      </c>
      <c r="R43">
        <v>1</v>
      </c>
      <c r="T43">
        <v>1</v>
      </c>
      <c r="U43">
        <v>1</v>
      </c>
      <c r="V43">
        <v>0</v>
      </c>
      <c r="W43">
        <v>1</v>
      </c>
      <c r="X43">
        <v>1</v>
      </c>
      <c r="Y43">
        <v>1</v>
      </c>
    </row>
    <row r="44" spans="1:25">
      <c r="A44" s="376">
        <v>42</v>
      </c>
      <c r="B44" t="s">
        <v>271</v>
      </c>
      <c r="Q44">
        <v>1</v>
      </c>
      <c r="T44">
        <v>1</v>
      </c>
      <c r="U44">
        <v>0</v>
      </c>
      <c r="V44">
        <v>1</v>
      </c>
      <c r="W44">
        <v>0</v>
      </c>
      <c r="X44">
        <v>0</v>
      </c>
      <c r="Y44">
        <v>1</v>
      </c>
    </row>
    <row r="45" spans="1:25">
      <c r="A45" s="376">
        <v>43</v>
      </c>
      <c r="B45" t="s">
        <v>191</v>
      </c>
      <c r="U45">
        <v>0</v>
      </c>
      <c r="V45">
        <v>0</v>
      </c>
      <c r="W45">
        <v>0</v>
      </c>
      <c r="X45">
        <v>0</v>
      </c>
      <c r="Y45">
        <v>0</v>
      </c>
    </row>
    <row r="46" spans="1:25">
      <c r="A46" s="376">
        <v>44</v>
      </c>
      <c r="B46" t="s">
        <v>734</v>
      </c>
    </row>
    <row r="47" spans="1:25">
      <c r="A47" s="376">
        <v>45</v>
      </c>
      <c r="B47" t="s">
        <v>272</v>
      </c>
      <c r="Q47">
        <v>1</v>
      </c>
      <c r="T47">
        <v>1</v>
      </c>
      <c r="U47">
        <v>0</v>
      </c>
      <c r="V47">
        <v>1</v>
      </c>
      <c r="W47">
        <v>0</v>
      </c>
      <c r="X47">
        <v>0</v>
      </c>
      <c r="Y47">
        <v>1</v>
      </c>
    </row>
    <row r="48" spans="1:25">
      <c r="A48" s="376">
        <v>46</v>
      </c>
      <c r="B48" t="s">
        <v>318</v>
      </c>
      <c r="H48" t="s">
        <v>631</v>
      </c>
      <c r="Q48">
        <v>1</v>
      </c>
      <c r="R48">
        <v>1</v>
      </c>
      <c r="T48">
        <v>1</v>
      </c>
      <c r="U48">
        <v>0</v>
      </c>
      <c r="V48">
        <v>1</v>
      </c>
      <c r="W48">
        <v>1</v>
      </c>
      <c r="X48">
        <v>1</v>
      </c>
      <c r="Y48">
        <v>0</v>
      </c>
    </row>
    <row r="49" spans="1:25">
      <c r="A49" s="376">
        <v>47</v>
      </c>
      <c r="B49" t="s">
        <v>744</v>
      </c>
      <c r="Q49">
        <v>1</v>
      </c>
      <c r="T49">
        <v>1</v>
      </c>
    </row>
    <row r="50" spans="1:25">
      <c r="A50" s="376">
        <v>48</v>
      </c>
      <c r="B50" t="s">
        <v>2749</v>
      </c>
      <c r="H50" t="s">
        <v>631</v>
      </c>
    </row>
    <row r="51" spans="1:25">
      <c r="A51" s="376">
        <v>49</v>
      </c>
      <c r="B51" t="s">
        <v>526</v>
      </c>
      <c r="U51">
        <v>0</v>
      </c>
      <c r="V51">
        <v>1</v>
      </c>
      <c r="W51">
        <v>0</v>
      </c>
      <c r="X51">
        <v>1</v>
      </c>
      <c r="Y51">
        <v>0</v>
      </c>
    </row>
    <row r="52" spans="1:25">
      <c r="A52" s="376">
        <v>50</v>
      </c>
      <c r="B52" t="s">
        <v>238</v>
      </c>
      <c r="Q52">
        <v>1</v>
      </c>
      <c r="T52">
        <v>1</v>
      </c>
      <c r="U52">
        <v>0</v>
      </c>
      <c r="V52">
        <v>1</v>
      </c>
      <c r="W52">
        <v>0</v>
      </c>
      <c r="X52">
        <v>0</v>
      </c>
      <c r="Y52">
        <v>1</v>
      </c>
    </row>
    <row r="53" spans="1:25">
      <c r="A53" s="376">
        <v>51</v>
      </c>
      <c r="B53" t="s">
        <v>307</v>
      </c>
      <c r="Q53">
        <v>1</v>
      </c>
      <c r="T53">
        <v>1</v>
      </c>
      <c r="U53">
        <v>0</v>
      </c>
      <c r="V53">
        <v>1</v>
      </c>
      <c r="W53">
        <v>0</v>
      </c>
      <c r="X53">
        <v>0</v>
      </c>
      <c r="Y53">
        <v>1</v>
      </c>
    </row>
    <row r="54" spans="1:25">
      <c r="A54" s="376">
        <v>52</v>
      </c>
      <c r="B54" t="s">
        <v>97</v>
      </c>
      <c r="H54" t="s">
        <v>631</v>
      </c>
      <c r="Q54">
        <v>1</v>
      </c>
      <c r="R54">
        <v>1</v>
      </c>
      <c r="T54">
        <v>1</v>
      </c>
      <c r="U54">
        <v>0</v>
      </c>
      <c r="V54">
        <v>1</v>
      </c>
      <c r="W54">
        <v>1</v>
      </c>
      <c r="X54">
        <v>1</v>
      </c>
      <c r="Y54">
        <v>1</v>
      </c>
    </row>
    <row r="55" spans="1:25">
      <c r="A55" s="376">
        <v>53</v>
      </c>
      <c r="B55" t="s">
        <v>102</v>
      </c>
      <c r="T55">
        <v>1</v>
      </c>
      <c r="U55">
        <v>1</v>
      </c>
      <c r="V55">
        <v>0</v>
      </c>
      <c r="W55">
        <v>0</v>
      </c>
      <c r="X55">
        <v>0</v>
      </c>
      <c r="Y55">
        <v>1</v>
      </c>
    </row>
    <row r="56" spans="1:25">
      <c r="A56" s="376">
        <v>54</v>
      </c>
      <c r="B56" t="s">
        <v>81</v>
      </c>
      <c r="Q56">
        <v>1</v>
      </c>
      <c r="T56">
        <v>1</v>
      </c>
      <c r="U56">
        <v>0</v>
      </c>
      <c r="V56">
        <v>1</v>
      </c>
      <c r="W56">
        <v>0</v>
      </c>
      <c r="X56">
        <v>0</v>
      </c>
      <c r="Y56">
        <v>1</v>
      </c>
    </row>
    <row r="57" spans="1:25">
      <c r="A57" s="376">
        <v>55</v>
      </c>
      <c r="B57" t="s">
        <v>3067</v>
      </c>
    </row>
    <row r="58" spans="1:25">
      <c r="A58" s="376">
        <v>56</v>
      </c>
      <c r="B58" t="s">
        <v>139</v>
      </c>
      <c r="U58">
        <v>1</v>
      </c>
      <c r="V58">
        <v>0</v>
      </c>
      <c r="W58">
        <v>0</v>
      </c>
      <c r="X58">
        <v>0</v>
      </c>
      <c r="Y58">
        <v>0</v>
      </c>
    </row>
    <row r="59" spans="1:25">
      <c r="A59" s="376">
        <v>57</v>
      </c>
      <c r="B59" t="s">
        <v>185</v>
      </c>
      <c r="H59" t="s">
        <v>631</v>
      </c>
      <c r="Q59">
        <v>1</v>
      </c>
      <c r="T59">
        <v>1</v>
      </c>
      <c r="U59">
        <v>0</v>
      </c>
      <c r="V59">
        <v>1</v>
      </c>
      <c r="W59">
        <v>0</v>
      </c>
      <c r="X59">
        <v>0</v>
      </c>
      <c r="Y59">
        <v>1</v>
      </c>
    </row>
    <row r="60" spans="1:25">
      <c r="A60" s="376">
        <v>58</v>
      </c>
      <c r="B60" t="s">
        <v>341</v>
      </c>
      <c r="Q60">
        <v>1</v>
      </c>
      <c r="T60">
        <v>1</v>
      </c>
      <c r="U60">
        <v>0</v>
      </c>
      <c r="V60">
        <v>1</v>
      </c>
      <c r="W60">
        <v>0</v>
      </c>
      <c r="X60">
        <v>0</v>
      </c>
      <c r="Y60">
        <v>1</v>
      </c>
    </row>
    <row r="61" spans="1:25">
      <c r="A61" s="376">
        <v>59</v>
      </c>
      <c r="B61" t="s">
        <v>103</v>
      </c>
      <c r="Q61">
        <v>1</v>
      </c>
      <c r="T61">
        <v>1</v>
      </c>
      <c r="U61">
        <v>0</v>
      </c>
      <c r="V61">
        <v>1</v>
      </c>
      <c r="W61">
        <v>0</v>
      </c>
      <c r="X61">
        <v>0</v>
      </c>
      <c r="Y61">
        <v>1</v>
      </c>
    </row>
    <row r="62" spans="1:25">
      <c r="A62" s="376">
        <v>60</v>
      </c>
      <c r="B62" t="s">
        <v>278</v>
      </c>
      <c r="T62">
        <v>1</v>
      </c>
      <c r="U62">
        <v>0</v>
      </c>
      <c r="V62">
        <v>0</v>
      </c>
      <c r="W62">
        <v>0</v>
      </c>
      <c r="X62">
        <v>0</v>
      </c>
      <c r="Y62">
        <v>1</v>
      </c>
    </row>
    <row r="63" spans="1:25">
      <c r="A63" s="376">
        <v>61</v>
      </c>
      <c r="B63" t="s">
        <v>82</v>
      </c>
      <c r="H63" t="s">
        <v>631</v>
      </c>
      <c r="Q63">
        <v>1</v>
      </c>
      <c r="T63">
        <v>1</v>
      </c>
      <c r="U63">
        <v>0</v>
      </c>
      <c r="V63">
        <v>1</v>
      </c>
      <c r="W63">
        <v>0</v>
      </c>
      <c r="X63">
        <v>0</v>
      </c>
      <c r="Y63">
        <v>1</v>
      </c>
    </row>
    <row r="64" spans="1:25">
      <c r="A64" s="376">
        <v>62</v>
      </c>
      <c r="B64" t="s">
        <v>86</v>
      </c>
      <c r="U64">
        <v>1</v>
      </c>
      <c r="V64">
        <v>0</v>
      </c>
      <c r="W64">
        <v>0</v>
      </c>
      <c r="X64">
        <v>0</v>
      </c>
      <c r="Y64">
        <v>1</v>
      </c>
    </row>
    <row r="65" spans="1:25">
      <c r="A65" s="376">
        <v>63</v>
      </c>
      <c r="B65" t="s">
        <v>216</v>
      </c>
      <c r="U65">
        <v>0</v>
      </c>
      <c r="V65">
        <v>0</v>
      </c>
      <c r="W65">
        <v>0</v>
      </c>
      <c r="X65">
        <v>0</v>
      </c>
      <c r="Y65">
        <v>0</v>
      </c>
    </row>
    <row r="66" spans="1:25">
      <c r="A66" s="376">
        <v>64</v>
      </c>
      <c r="B66" t="s">
        <v>288</v>
      </c>
      <c r="Q66">
        <v>1</v>
      </c>
      <c r="T66">
        <v>1</v>
      </c>
      <c r="U66">
        <v>0</v>
      </c>
      <c r="V66">
        <v>1</v>
      </c>
      <c r="W66">
        <v>0</v>
      </c>
      <c r="X66">
        <v>0</v>
      </c>
      <c r="Y66">
        <v>1</v>
      </c>
    </row>
    <row r="67" spans="1:25">
      <c r="A67" s="376">
        <v>65</v>
      </c>
      <c r="B67" t="s">
        <v>437</v>
      </c>
      <c r="U67">
        <v>0</v>
      </c>
      <c r="V67">
        <v>0</v>
      </c>
      <c r="W67">
        <v>0</v>
      </c>
      <c r="X67">
        <v>0</v>
      </c>
      <c r="Y67">
        <v>1</v>
      </c>
    </row>
    <row r="68" spans="1:25">
      <c r="A68" s="376">
        <v>66</v>
      </c>
      <c r="B68" t="s">
        <v>763</v>
      </c>
      <c r="T68">
        <v>1</v>
      </c>
    </row>
    <row r="69" spans="1:25">
      <c r="A69" s="376">
        <v>67</v>
      </c>
      <c r="B69" t="s">
        <v>301</v>
      </c>
      <c r="Q69">
        <v>1</v>
      </c>
      <c r="T69">
        <v>1</v>
      </c>
      <c r="U69">
        <v>0</v>
      </c>
      <c r="V69">
        <v>1</v>
      </c>
      <c r="W69">
        <v>0</v>
      </c>
      <c r="X69">
        <v>0</v>
      </c>
      <c r="Y69">
        <v>1</v>
      </c>
    </row>
    <row r="70" spans="1:25">
      <c r="A70" s="376">
        <v>68</v>
      </c>
      <c r="B70" t="s">
        <v>233</v>
      </c>
      <c r="H70" t="s">
        <v>631</v>
      </c>
      <c r="Q70">
        <v>1</v>
      </c>
      <c r="R70">
        <v>1</v>
      </c>
      <c r="U70">
        <v>0</v>
      </c>
      <c r="V70">
        <v>1</v>
      </c>
      <c r="W70">
        <v>1</v>
      </c>
      <c r="X70">
        <v>0</v>
      </c>
      <c r="Y70">
        <v>1</v>
      </c>
    </row>
    <row r="71" spans="1:25">
      <c r="A71" s="376">
        <v>69</v>
      </c>
      <c r="B71" t="s">
        <v>349</v>
      </c>
      <c r="Q71">
        <v>1</v>
      </c>
      <c r="T71">
        <v>1</v>
      </c>
      <c r="U71">
        <v>0</v>
      </c>
      <c r="V71">
        <v>1</v>
      </c>
      <c r="W71">
        <v>0</v>
      </c>
      <c r="X71">
        <v>1</v>
      </c>
      <c r="Y71">
        <v>1</v>
      </c>
    </row>
    <row r="72" spans="1:25">
      <c r="A72" s="376">
        <v>70</v>
      </c>
      <c r="B72" t="s">
        <v>249</v>
      </c>
      <c r="U72">
        <v>1</v>
      </c>
      <c r="V72">
        <v>0</v>
      </c>
      <c r="W72">
        <v>0</v>
      </c>
      <c r="X72">
        <v>0</v>
      </c>
      <c r="Y72">
        <v>0</v>
      </c>
    </row>
    <row r="73" spans="1:25">
      <c r="A73" s="376">
        <v>71</v>
      </c>
      <c r="B73" t="s">
        <v>519</v>
      </c>
      <c r="U73">
        <v>0</v>
      </c>
      <c r="V73">
        <v>0</v>
      </c>
      <c r="W73">
        <v>0</v>
      </c>
      <c r="X73">
        <v>0</v>
      </c>
      <c r="Y73">
        <v>0</v>
      </c>
    </row>
    <row r="74" spans="1:25">
      <c r="A74" s="376">
        <v>72</v>
      </c>
      <c r="B74" t="s">
        <v>58</v>
      </c>
      <c r="U74">
        <v>0</v>
      </c>
      <c r="V74">
        <v>0</v>
      </c>
      <c r="W74">
        <v>0</v>
      </c>
      <c r="X74">
        <v>0</v>
      </c>
      <c r="Y74">
        <v>0</v>
      </c>
    </row>
    <row r="75" spans="1:25">
      <c r="A75" s="376">
        <v>73</v>
      </c>
      <c r="B75" t="s">
        <v>424</v>
      </c>
      <c r="Q75">
        <v>1</v>
      </c>
      <c r="T75">
        <v>1</v>
      </c>
      <c r="U75">
        <v>0</v>
      </c>
      <c r="V75">
        <v>1</v>
      </c>
      <c r="W75">
        <v>0</v>
      </c>
      <c r="X75">
        <v>1</v>
      </c>
      <c r="Y75">
        <v>1</v>
      </c>
    </row>
    <row r="76" spans="1:25">
      <c r="A76" s="376">
        <v>74</v>
      </c>
      <c r="B76" t="s">
        <v>333</v>
      </c>
      <c r="Q76">
        <v>1</v>
      </c>
      <c r="T76">
        <v>1</v>
      </c>
      <c r="U76">
        <v>0</v>
      </c>
      <c r="V76">
        <v>1</v>
      </c>
      <c r="W76">
        <v>0</v>
      </c>
      <c r="X76">
        <v>0</v>
      </c>
      <c r="Y76">
        <v>0</v>
      </c>
    </row>
    <row r="77" spans="1:25">
      <c r="A77" s="376">
        <v>75</v>
      </c>
      <c r="B77" t="s">
        <v>3057</v>
      </c>
    </row>
    <row r="78" spans="1:25">
      <c r="A78" s="376">
        <v>76</v>
      </c>
      <c r="B78" t="s">
        <v>254</v>
      </c>
      <c r="T78">
        <v>1</v>
      </c>
      <c r="U78">
        <v>0</v>
      </c>
      <c r="V78">
        <v>0</v>
      </c>
      <c r="W78">
        <v>0</v>
      </c>
      <c r="X78">
        <v>0</v>
      </c>
      <c r="Y78">
        <v>1</v>
      </c>
    </row>
    <row r="79" spans="1:25">
      <c r="A79" s="376">
        <v>77</v>
      </c>
      <c r="B79" t="s">
        <v>153</v>
      </c>
      <c r="T79">
        <v>1</v>
      </c>
      <c r="U79">
        <v>1</v>
      </c>
      <c r="V79">
        <v>0</v>
      </c>
      <c r="W79">
        <v>0</v>
      </c>
      <c r="X79">
        <v>1</v>
      </c>
      <c r="Y79">
        <v>1</v>
      </c>
    </row>
    <row r="80" spans="1:25">
      <c r="A80" s="376">
        <v>78</v>
      </c>
      <c r="B80" t="s">
        <v>275</v>
      </c>
      <c r="U80">
        <v>0</v>
      </c>
      <c r="V80">
        <v>1</v>
      </c>
      <c r="W80">
        <v>0</v>
      </c>
      <c r="X80">
        <v>0</v>
      </c>
      <c r="Y80">
        <v>0</v>
      </c>
    </row>
    <row r="81" spans="1:25">
      <c r="A81" s="376">
        <v>79</v>
      </c>
      <c r="B81" t="s">
        <v>2555</v>
      </c>
    </row>
    <row r="82" spans="1:25">
      <c r="A82" s="376">
        <v>80</v>
      </c>
      <c r="B82" t="s">
        <v>362</v>
      </c>
      <c r="Q82">
        <v>1</v>
      </c>
      <c r="T82">
        <v>1</v>
      </c>
      <c r="U82">
        <v>0</v>
      </c>
      <c r="V82">
        <v>1</v>
      </c>
      <c r="W82">
        <v>0</v>
      </c>
      <c r="X82">
        <v>1</v>
      </c>
      <c r="Y82">
        <v>0</v>
      </c>
    </row>
    <row r="83" spans="1:25">
      <c r="A83" s="376">
        <v>81</v>
      </c>
      <c r="B83" t="s">
        <v>534</v>
      </c>
      <c r="Q83">
        <v>1</v>
      </c>
      <c r="T83">
        <v>1</v>
      </c>
      <c r="U83">
        <v>0</v>
      </c>
      <c r="V83">
        <v>1</v>
      </c>
      <c r="W83">
        <v>0</v>
      </c>
      <c r="X83">
        <v>1</v>
      </c>
      <c r="Y83">
        <v>0</v>
      </c>
    </row>
    <row r="84" spans="1:25">
      <c r="A84" s="376">
        <v>82</v>
      </c>
      <c r="B84" t="s">
        <v>332</v>
      </c>
      <c r="U84">
        <v>0</v>
      </c>
      <c r="V84">
        <v>0</v>
      </c>
      <c r="W84">
        <v>0</v>
      </c>
      <c r="X84">
        <v>0</v>
      </c>
      <c r="Y84">
        <v>0</v>
      </c>
    </row>
    <row r="85" spans="1:25">
      <c r="A85" s="376">
        <v>83</v>
      </c>
      <c r="B85" t="s">
        <v>190</v>
      </c>
      <c r="Q85">
        <v>1</v>
      </c>
      <c r="U85">
        <v>0</v>
      </c>
      <c r="V85">
        <v>1</v>
      </c>
      <c r="W85">
        <v>0</v>
      </c>
      <c r="X85">
        <v>0</v>
      </c>
      <c r="Y85">
        <v>1</v>
      </c>
    </row>
    <row r="86" spans="1:25">
      <c r="A86" s="376">
        <v>84</v>
      </c>
      <c r="B86" t="s">
        <v>1470</v>
      </c>
    </row>
    <row r="87" spans="1:25">
      <c r="A87" s="376">
        <v>85</v>
      </c>
      <c r="B87" t="s">
        <v>790</v>
      </c>
    </row>
    <row r="88" spans="1:25">
      <c r="A88" s="376">
        <v>86</v>
      </c>
      <c r="B88" t="s">
        <v>327</v>
      </c>
      <c r="U88">
        <v>0</v>
      </c>
      <c r="V88">
        <v>0</v>
      </c>
      <c r="W88">
        <v>0</v>
      </c>
      <c r="X88">
        <v>1</v>
      </c>
      <c r="Y88">
        <v>0</v>
      </c>
    </row>
    <row r="89" spans="1:25">
      <c r="A89" s="376">
        <v>87</v>
      </c>
      <c r="B89" t="s">
        <v>500</v>
      </c>
      <c r="U89">
        <v>0</v>
      </c>
      <c r="V89">
        <v>1</v>
      </c>
      <c r="W89">
        <v>0</v>
      </c>
      <c r="X89">
        <v>1</v>
      </c>
      <c r="Y89">
        <v>1</v>
      </c>
    </row>
    <row r="90" spans="1:25">
      <c r="A90" s="376">
        <v>88</v>
      </c>
      <c r="B90" t="s">
        <v>483</v>
      </c>
      <c r="U90">
        <v>0</v>
      </c>
      <c r="V90">
        <v>0</v>
      </c>
      <c r="W90">
        <v>0</v>
      </c>
      <c r="X90">
        <v>0</v>
      </c>
      <c r="Y90">
        <v>0</v>
      </c>
    </row>
    <row r="91" spans="1:25">
      <c r="A91" s="376">
        <v>89</v>
      </c>
      <c r="B91" t="s">
        <v>444</v>
      </c>
      <c r="U91">
        <v>0</v>
      </c>
      <c r="V91">
        <v>0</v>
      </c>
      <c r="W91">
        <v>0</v>
      </c>
      <c r="X91">
        <v>0</v>
      </c>
      <c r="Y91">
        <v>0</v>
      </c>
    </row>
    <row r="92" spans="1:25">
      <c r="A92" s="376">
        <v>90</v>
      </c>
      <c r="B92" t="s">
        <v>110</v>
      </c>
      <c r="U92">
        <v>1</v>
      </c>
      <c r="V92">
        <v>0</v>
      </c>
      <c r="W92">
        <v>0</v>
      </c>
      <c r="X92">
        <v>0</v>
      </c>
      <c r="Y92">
        <v>0</v>
      </c>
    </row>
    <row r="93" spans="1:25">
      <c r="A93" s="376">
        <v>91</v>
      </c>
      <c r="B93" t="s">
        <v>2513</v>
      </c>
    </row>
    <row r="94" spans="1:25">
      <c r="A94" s="376">
        <v>92</v>
      </c>
      <c r="B94" t="s">
        <v>492</v>
      </c>
      <c r="Q94">
        <v>1</v>
      </c>
      <c r="T94">
        <v>1</v>
      </c>
      <c r="U94">
        <v>0</v>
      </c>
      <c r="V94">
        <v>1</v>
      </c>
      <c r="W94">
        <v>0</v>
      </c>
      <c r="X94">
        <v>0</v>
      </c>
      <c r="Y94">
        <v>0</v>
      </c>
    </row>
    <row r="95" spans="1:25">
      <c r="A95" s="376">
        <v>93</v>
      </c>
      <c r="B95" t="s">
        <v>2777</v>
      </c>
    </row>
    <row r="96" spans="1:25">
      <c r="A96" s="376">
        <v>94</v>
      </c>
      <c r="B96" t="s">
        <v>181</v>
      </c>
      <c r="U96">
        <v>0</v>
      </c>
      <c r="V96">
        <v>0</v>
      </c>
      <c r="W96">
        <v>0</v>
      </c>
      <c r="X96">
        <v>1</v>
      </c>
      <c r="Y96">
        <v>0</v>
      </c>
    </row>
    <row r="97" spans="1:25">
      <c r="A97" s="376">
        <v>95</v>
      </c>
      <c r="B97" t="s">
        <v>260</v>
      </c>
      <c r="Q97">
        <v>1</v>
      </c>
      <c r="U97">
        <v>0</v>
      </c>
      <c r="V97">
        <v>1</v>
      </c>
      <c r="W97">
        <v>0</v>
      </c>
      <c r="X97">
        <v>1</v>
      </c>
      <c r="Y97">
        <v>0</v>
      </c>
    </row>
    <row r="98" spans="1:25">
      <c r="A98" s="376">
        <v>96</v>
      </c>
      <c r="B98" t="s">
        <v>542</v>
      </c>
      <c r="Q98">
        <v>1</v>
      </c>
      <c r="T98">
        <v>1</v>
      </c>
      <c r="U98">
        <v>0</v>
      </c>
      <c r="V98">
        <v>1</v>
      </c>
      <c r="W98">
        <v>0</v>
      </c>
      <c r="X98">
        <v>0</v>
      </c>
      <c r="Y98">
        <v>1</v>
      </c>
    </row>
    <row r="99" spans="1:25">
      <c r="A99" s="376">
        <v>97</v>
      </c>
      <c r="B99" t="s">
        <v>505</v>
      </c>
      <c r="Q99">
        <v>1</v>
      </c>
      <c r="U99">
        <v>0</v>
      </c>
      <c r="V99">
        <v>1</v>
      </c>
      <c r="W99">
        <v>0</v>
      </c>
      <c r="X99">
        <v>1</v>
      </c>
      <c r="Y99">
        <v>0</v>
      </c>
    </row>
    <row r="100" spans="1:25">
      <c r="A100" s="376">
        <v>98</v>
      </c>
      <c r="B100" t="s">
        <v>496</v>
      </c>
      <c r="U100">
        <v>1</v>
      </c>
      <c r="V100">
        <v>0</v>
      </c>
      <c r="W100">
        <v>0</v>
      </c>
      <c r="X100">
        <v>0</v>
      </c>
      <c r="Y100">
        <v>0</v>
      </c>
    </row>
    <row r="101" spans="1:25">
      <c r="A101" s="376">
        <v>99</v>
      </c>
      <c r="B101" t="s">
        <v>57</v>
      </c>
      <c r="Q101">
        <v>1</v>
      </c>
      <c r="U101">
        <v>0</v>
      </c>
      <c r="V101">
        <v>1</v>
      </c>
      <c r="W101">
        <v>0</v>
      </c>
      <c r="X101">
        <v>1</v>
      </c>
      <c r="Y101">
        <v>1</v>
      </c>
    </row>
    <row r="102" spans="1:25">
      <c r="A102" s="376">
        <v>100</v>
      </c>
      <c r="B102" t="s">
        <v>791</v>
      </c>
    </row>
    <row r="103" spans="1:25">
      <c r="A103" s="376">
        <v>101</v>
      </c>
      <c r="B103" t="s">
        <v>410</v>
      </c>
      <c r="U103">
        <v>0</v>
      </c>
      <c r="V103">
        <v>1</v>
      </c>
      <c r="W103">
        <v>0</v>
      </c>
      <c r="X103">
        <v>0</v>
      </c>
      <c r="Y103">
        <v>1</v>
      </c>
    </row>
    <row r="104" spans="1:25">
      <c r="A104" s="376">
        <v>102</v>
      </c>
      <c r="B104" t="s">
        <v>370</v>
      </c>
      <c r="Q104">
        <v>1</v>
      </c>
      <c r="T104">
        <v>1</v>
      </c>
      <c r="U104">
        <v>0</v>
      </c>
      <c r="V104">
        <v>1</v>
      </c>
      <c r="W104">
        <v>0</v>
      </c>
      <c r="X104">
        <v>0</v>
      </c>
      <c r="Y104">
        <v>1</v>
      </c>
    </row>
    <row r="105" spans="1:25">
      <c r="A105" s="376">
        <v>103</v>
      </c>
      <c r="B105" t="s">
        <v>2943</v>
      </c>
    </row>
    <row r="106" spans="1:25">
      <c r="A106" s="376">
        <v>104</v>
      </c>
      <c r="B106" t="s">
        <v>319</v>
      </c>
      <c r="H106" t="s">
        <v>631</v>
      </c>
      <c r="R106">
        <v>1</v>
      </c>
      <c r="U106">
        <v>0</v>
      </c>
      <c r="V106">
        <v>1</v>
      </c>
      <c r="W106">
        <v>0</v>
      </c>
      <c r="X106">
        <v>0</v>
      </c>
      <c r="Y106">
        <v>0</v>
      </c>
    </row>
    <row r="107" spans="1:25">
      <c r="A107" s="376">
        <v>105</v>
      </c>
      <c r="B107" t="s">
        <v>2567</v>
      </c>
    </row>
    <row r="108" spans="1:25">
      <c r="A108" s="376">
        <v>106</v>
      </c>
      <c r="B108" t="s">
        <v>73</v>
      </c>
      <c r="U108">
        <v>0</v>
      </c>
      <c r="V108">
        <v>0</v>
      </c>
      <c r="W108">
        <v>0</v>
      </c>
      <c r="X108">
        <v>1</v>
      </c>
      <c r="Y108">
        <v>0</v>
      </c>
    </row>
    <row r="109" spans="1:25">
      <c r="A109" s="376">
        <v>107</v>
      </c>
      <c r="B109" t="s">
        <v>161</v>
      </c>
      <c r="U109">
        <v>1</v>
      </c>
      <c r="V109">
        <v>0</v>
      </c>
      <c r="W109">
        <v>0</v>
      </c>
      <c r="X109">
        <v>1</v>
      </c>
      <c r="Y109">
        <v>0</v>
      </c>
    </row>
    <row r="110" spans="1:25">
      <c r="A110" s="376">
        <v>108</v>
      </c>
      <c r="B110" t="s">
        <v>261</v>
      </c>
      <c r="U110">
        <v>0</v>
      </c>
      <c r="V110">
        <v>0</v>
      </c>
      <c r="W110">
        <v>0</v>
      </c>
      <c r="X110">
        <v>0</v>
      </c>
      <c r="Y110">
        <v>0</v>
      </c>
    </row>
    <row r="111" spans="1:25">
      <c r="A111" s="376">
        <v>109</v>
      </c>
      <c r="B111" t="s">
        <v>2884</v>
      </c>
    </row>
    <row r="112" spans="1:25">
      <c r="A112" s="376">
        <v>110</v>
      </c>
      <c r="B112" t="s">
        <v>3070</v>
      </c>
    </row>
    <row r="113" spans="1:25">
      <c r="A113" s="376">
        <v>111</v>
      </c>
      <c r="B113" t="s">
        <v>65</v>
      </c>
      <c r="U113">
        <v>0</v>
      </c>
      <c r="V113">
        <v>0</v>
      </c>
      <c r="W113">
        <v>0</v>
      </c>
      <c r="X113">
        <v>1</v>
      </c>
      <c r="Y113">
        <v>0</v>
      </c>
    </row>
    <row r="114" spans="1:25">
      <c r="A114" s="376">
        <v>112</v>
      </c>
      <c r="B114" t="s">
        <v>439</v>
      </c>
      <c r="Q114">
        <v>1</v>
      </c>
      <c r="U114">
        <v>0</v>
      </c>
      <c r="V114">
        <v>1</v>
      </c>
      <c r="W114">
        <v>0</v>
      </c>
      <c r="X114">
        <v>0</v>
      </c>
      <c r="Y114">
        <v>1</v>
      </c>
    </row>
    <row r="115" spans="1:25">
      <c r="A115" s="376">
        <v>113</v>
      </c>
      <c r="B115" t="s">
        <v>90</v>
      </c>
      <c r="U115">
        <v>0</v>
      </c>
      <c r="V115">
        <v>0</v>
      </c>
      <c r="W115">
        <v>0</v>
      </c>
      <c r="X115">
        <v>0</v>
      </c>
      <c r="Y115">
        <v>0</v>
      </c>
    </row>
    <row r="116" spans="1:25">
      <c r="A116" s="376">
        <v>114</v>
      </c>
      <c r="B116" t="s">
        <v>795</v>
      </c>
      <c r="Q116">
        <v>1</v>
      </c>
    </row>
    <row r="117" spans="1:25">
      <c r="A117" s="376">
        <v>115</v>
      </c>
      <c r="B117" t="s">
        <v>312</v>
      </c>
      <c r="U117">
        <v>1</v>
      </c>
      <c r="V117">
        <v>0</v>
      </c>
      <c r="W117">
        <v>0</v>
      </c>
      <c r="X117">
        <v>0</v>
      </c>
      <c r="Y117">
        <v>0</v>
      </c>
    </row>
    <row r="118" spans="1:25">
      <c r="A118" s="376">
        <v>116</v>
      </c>
      <c r="B118" t="s">
        <v>3073</v>
      </c>
    </row>
    <row r="119" spans="1:25">
      <c r="A119" s="376">
        <v>117</v>
      </c>
      <c r="B119" t="s">
        <v>2552</v>
      </c>
    </row>
    <row r="120" spans="1:25">
      <c r="A120" s="376">
        <v>118</v>
      </c>
      <c r="B120" t="s">
        <v>281</v>
      </c>
      <c r="U120">
        <v>0</v>
      </c>
      <c r="V120">
        <v>0</v>
      </c>
      <c r="W120">
        <v>0</v>
      </c>
      <c r="X120">
        <v>0</v>
      </c>
      <c r="Y120">
        <v>0</v>
      </c>
    </row>
    <row r="121" spans="1:25">
      <c r="A121" s="376">
        <v>119</v>
      </c>
      <c r="B121" t="s">
        <v>77</v>
      </c>
      <c r="Q121">
        <v>1</v>
      </c>
      <c r="T121">
        <v>1</v>
      </c>
      <c r="U121">
        <v>0</v>
      </c>
      <c r="V121">
        <v>1</v>
      </c>
      <c r="W121">
        <v>0</v>
      </c>
      <c r="X121">
        <v>0</v>
      </c>
      <c r="Y121">
        <v>1</v>
      </c>
    </row>
    <row r="122" spans="1:25">
      <c r="A122" s="376">
        <v>120</v>
      </c>
      <c r="B122" t="s">
        <v>2290</v>
      </c>
    </row>
    <row r="123" spans="1:25">
      <c r="A123" s="376">
        <v>121</v>
      </c>
      <c r="B123" t="s">
        <v>2838</v>
      </c>
    </row>
    <row r="124" spans="1:25">
      <c r="A124" s="376">
        <v>122</v>
      </c>
      <c r="B124" t="s">
        <v>121</v>
      </c>
      <c r="U124">
        <v>0</v>
      </c>
      <c r="V124">
        <v>0</v>
      </c>
      <c r="W124">
        <v>0</v>
      </c>
      <c r="X124">
        <v>0</v>
      </c>
      <c r="Y124">
        <v>1</v>
      </c>
    </row>
    <row r="125" spans="1:25">
      <c r="A125" s="376">
        <v>123</v>
      </c>
      <c r="B125" t="s">
        <v>3074</v>
      </c>
    </row>
    <row r="126" spans="1:25">
      <c r="A126" s="376">
        <v>124</v>
      </c>
      <c r="B126" t="s">
        <v>109</v>
      </c>
      <c r="U126">
        <v>0</v>
      </c>
      <c r="V126">
        <v>0</v>
      </c>
      <c r="W126">
        <v>0</v>
      </c>
      <c r="X126">
        <v>0</v>
      </c>
      <c r="Y126">
        <v>0</v>
      </c>
    </row>
    <row r="127" spans="1:25">
      <c r="A127" s="376">
        <v>125</v>
      </c>
      <c r="B127" t="s">
        <v>79</v>
      </c>
      <c r="U127">
        <v>0</v>
      </c>
      <c r="V127">
        <v>0</v>
      </c>
      <c r="W127">
        <v>0</v>
      </c>
      <c r="X127">
        <v>0</v>
      </c>
      <c r="Y127">
        <v>0</v>
      </c>
    </row>
    <row r="128" spans="1:25">
      <c r="A128" s="376">
        <v>126</v>
      </c>
      <c r="B128" t="s">
        <v>495</v>
      </c>
      <c r="U128">
        <v>0</v>
      </c>
      <c r="V128">
        <v>0</v>
      </c>
      <c r="W128">
        <v>0</v>
      </c>
      <c r="X128">
        <v>0</v>
      </c>
      <c r="Y128">
        <v>0</v>
      </c>
    </row>
    <row r="129" spans="1:25">
      <c r="A129" s="376">
        <v>127</v>
      </c>
      <c r="B129" t="s">
        <v>475</v>
      </c>
      <c r="U129">
        <v>0</v>
      </c>
      <c r="V129">
        <v>0</v>
      </c>
      <c r="W129">
        <v>0</v>
      </c>
      <c r="X129">
        <v>0</v>
      </c>
      <c r="Y129">
        <v>0</v>
      </c>
    </row>
    <row r="130" spans="1:25">
      <c r="A130" s="376">
        <v>128</v>
      </c>
      <c r="B130" t="s">
        <v>800</v>
      </c>
    </row>
    <row r="131" spans="1:25">
      <c r="A131" s="376">
        <v>129</v>
      </c>
      <c r="B131" t="s">
        <v>276</v>
      </c>
      <c r="U131">
        <v>0</v>
      </c>
      <c r="V131">
        <v>0</v>
      </c>
      <c r="W131">
        <v>0</v>
      </c>
      <c r="X131">
        <v>0</v>
      </c>
      <c r="Y131">
        <v>0</v>
      </c>
    </row>
    <row r="132" spans="1:25">
      <c r="A132" s="376">
        <v>130</v>
      </c>
      <c r="B132" t="s">
        <v>140</v>
      </c>
      <c r="U132">
        <v>0</v>
      </c>
      <c r="V132">
        <v>0</v>
      </c>
      <c r="W132">
        <v>0</v>
      </c>
      <c r="X132">
        <v>0</v>
      </c>
      <c r="Y132">
        <v>0</v>
      </c>
    </row>
    <row r="133" spans="1:25">
      <c r="A133" s="376">
        <v>131</v>
      </c>
      <c r="B133" t="s">
        <v>2760</v>
      </c>
    </row>
    <row r="134" spans="1:25">
      <c r="A134" s="376">
        <v>132</v>
      </c>
      <c r="B134" t="s">
        <v>3075</v>
      </c>
    </row>
    <row r="135" spans="1:25">
      <c r="A135" s="376">
        <v>133</v>
      </c>
      <c r="B135" t="s">
        <v>212</v>
      </c>
      <c r="U135">
        <v>0</v>
      </c>
      <c r="V135">
        <v>0</v>
      </c>
      <c r="W135">
        <v>0</v>
      </c>
      <c r="X135">
        <v>0</v>
      </c>
      <c r="Y135">
        <v>0</v>
      </c>
    </row>
    <row r="136" spans="1:25">
      <c r="A136" s="376">
        <v>134</v>
      </c>
      <c r="B136" t="s">
        <v>547</v>
      </c>
      <c r="U136">
        <v>0</v>
      </c>
      <c r="V136">
        <v>0</v>
      </c>
      <c r="W136">
        <v>0</v>
      </c>
      <c r="X136">
        <v>0</v>
      </c>
      <c r="Y136">
        <v>0</v>
      </c>
    </row>
    <row r="137" spans="1:25">
      <c r="A137" s="376">
        <v>135</v>
      </c>
      <c r="B137" t="s">
        <v>387</v>
      </c>
      <c r="U137">
        <v>0</v>
      </c>
      <c r="V137">
        <v>0</v>
      </c>
      <c r="W137">
        <v>0</v>
      </c>
      <c r="X137">
        <v>0</v>
      </c>
      <c r="Y137">
        <v>0</v>
      </c>
    </row>
    <row r="138" spans="1:25">
      <c r="A138" s="376">
        <v>136</v>
      </c>
      <c r="B138" t="s">
        <v>304</v>
      </c>
      <c r="U138">
        <v>1</v>
      </c>
      <c r="V138">
        <v>0</v>
      </c>
      <c r="W138">
        <v>0</v>
      </c>
      <c r="X138">
        <v>0</v>
      </c>
      <c r="Y138">
        <v>0</v>
      </c>
    </row>
    <row r="139" spans="1:25">
      <c r="A139" s="376">
        <v>137</v>
      </c>
      <c r="B139" t="s">
        <v>93</v>
      </c>
      <c r="U139">
        <v>0</v>
      </c>
      <c r="V139">
        <v>0</v>
      </c>
      <c r="W139">
        <v>0</v>
      </c>
      <c r="X139">
        <v>0</v>
      </c>
      <c r="Y139">
        <v>0</v>
      </c>
    </row>
    <row r="140" spans="1:25">
      <c r="A140" s="376">
        <v>138</v>
      </c>
      <c r="B140" t="s">
        <v>241</v>
      </c>
      <c r="U140">
        <v>1</v>
      </c>
      <c r="V140">
        <v>0</v>
      </c>
      <c r="W140">
        <v>0</v>
      </c>
      <c r="X140">
        <v>0</v>
      </c>
      <c r="Y140">
        <v>0</v>
      </c>
    </row>
    <row r="141" spans="1:25">
      <c r="A141" s="376">
        <v>139</v>
      </c>
      <c r="B141" t="s">
        <v>1647</v>
      </c>
    </row>
    <row r="142" spans="1:25">
      <c r="A142" s="376">
        <v>140</v>
      </c>
      <c r="B142" t="s">
        <v>134</v>
      </c>
      <c r="U142">
        <v>0</v>
      </c>
      <c r="V142">
        <v>0</v>
      </c>
      <c r="W142">
        <v>0</v>
      </c>
      <c r="X142">
        <v>0</v>
      </c>
      <c r="Y142">
        <v>0</v>
      </c>
    </row>
    <row r="143" spans="1:25">
      <c r="A143" s="376">
        <v>141</v>
      </c>
      <c r="B143" t="s">
        <v>435</v>
      </c>
      <c r="U143">
        <v>0</v>
      </c>
      <c r="V143">
        <v>0</v>
      </c>
      <c r="W143">
        <v>0</v>
      </c>
      <c r="X143">
        <v>0</v>
      </c>
      <c r="Y143">
        <v>0</v>
      </c>
    </row>
    <row r="144" spans="1:25">
      <c r="A144" s="376">
        <v>142</v>
      </c>
      <c r="B144" t="s">
        <v>106</v>
      </c>
      <c r="U144">
        <v>0</v>
      </c>
      <c r="V144">
        <v>0</v>
      </c>
      <c r="W144">
        <v>0</v>
      </c>
      <c r="X144">
        <v>0</v>
      </c>
      <c r="Y144">
        <v>0</v>
      </c>
    </row>
    <row r="145" spans="1:25">
      <c r="A145" s="376">
        <v>143</v>
      </c>
      <c r="B145" t="s">
        <v>529</v>
      </c>
      <c r="U145">
        <v>0</v>
      </c>
      <c r="V145">
        <v>0</v>
      </c>
      <c r="W145">
        <v>0</v>
      </c>
      <c r="X145">
        <v>0</v>
      </c>
      <c r="Y145">
        <v>0</v>
      </c>
    </row>
    <row r="146" spans="1:25">
      <c r="A146" s="376">
        <v>144</v>
      </c>
      <c r="B146" t="s">
        <v>399</v>
      </c>
      <c r="Q146">
        <v>1</v>
      </c>
      <c r="U146">
        <v>0</v>
      </c>
      <c r="V146">
        <v>0</v>
      </c>
      <c r="W146">
        <v>0</v>
      </c>
      <c r="X146">
        <v>0</v>
      </c>
      <c r="Y146">
        <v>0</v>
      </c>
    </row>
    <row r="147" spans="1:25">
      <c r="A147" s="376">
        <v>145</v>
      </c>
      <c r="B147" t="s">
        <v>521</v>
      </c>
      <c r="U147">
        <v>0</v>
      </c>
      <c r="V147">
        <v>0</v>
      </c>
      <c r="W147">
        <v>0</v>
      </c>
      <c r="X147">
        <v>0</v>
      </c>
      <c r="Y147">
        <v>0</v>
      </c>
    </row>
    <row r="148" spans="1:25">
      <c r="A148" s="376">
        <v>146</v>
      </c>
      <c r="B148" t="s">
        <v>801</v>
      </c>
    </row>
    <row r="149" spans="1:25">
      <c r="A149" s="376">
        <v>147</v>
      </c>
      <c r="B149" t="s">
        <v>113</v>
      </c>
      <c r="T149">
        <v>1</v>
      </c>
      <c r="U149">
        <v>0</v>
      </c>
      <c r="V149">
        <v>0</v>
      </c>
      <c r="W149">
        <v>0</v>
      </c>
      <c r="X149">
        <v>0</v>
      </c>
      <c r="Y149">
        <v>1</v>
      </c>
    </row>
    <row r="150" spans="1:25">
      <c r="A150" s="376">
        <v>148</v>
      </c>
      <c r="B150" t="s">
        <v>53</v>
      </c>
      <c r="U150">
        <v>0</v>
      </c>
      <c r="V150">
        <v>1</v>
      </c>
      <c r="W150">
        <v>0</v>
      </c>
      <c r="X150">
        <v>0</v>
      </c>
      <c r="Y150">
        <v>0</v>
      </c>
    </row>
    <row r="151" spans="1:25">
      <c r="A151" s="376">
        <v>149</v>
      </c>
      <c r="B151" t="s">
        <v>274</v>
      </c>
      <c r="U151">
        <v>0</v>
      </c>
      <c r="V151">
        <v>0</v>
      </c>
      <c r="W151">
        <v>0</v>
      </c>
      <c r="X151">
        <v>0</v>
      </c>
      <c r="Y151">
        <v>0</v>
      </c>
    </row>
    <row r="152" spans="1:25">
      <c r="A152" s="376">
        <v>150</v>
      </c>
      <c r="B152" t="s">
        <v>299</v>
      </c>
      <c r="U152">
        <v>0</v>
      </c>
      <c r="V152">
        <v>0</v>
      </c>
      <c r="W152">
        <v>0</v>
      </c>
      <c r="X152">
        <v>0</v>
      </c>
      <c r="Y152">
        <v>0</v>
      </c>
    </row>
    <row r="153" spans="1:25">
      <c r="A153" s="376">
        <v>151</v>
      </c>
      <c r="B153" t="s">
        <v>247</v>
      </c>
      <c r="U153">
        <v>0</v>
      </c>
      <c r="V153">
        <v>0</v>
      </c>
      <c r="W153">
        <v>0</v>
      </c>
      <c r="X153">
        <v>0</v>
      </c>
      <c r="Y153">
        <v>0</v>
      </c>
    </row>
    <row r="154" spans="1:25">
      <c r="A154" s="376">
        <v>152</v>
      </c>
      <c r="B154" t="s">
        <v>155</v>
      </c>
      <c r="U154">
        <v>0</v>
      </c>
      <c r="V154">
        <v>0</v>
      </c>
      <c r="W154">
        <v>0</v>
      </c>
      <c r="X154">
        <v>0</v>
      </c>
      <c r="Y154">
        <v>0</v>
      </c>
    </row>
    <row r="155" spans="1:25">
      <c r="A155" s="376">
        <v>153</v>
      </c>
      <c r="B155" t="s">
        <v>99</v>
      </c>
      <c r="U155">
        <v>1</v>
      </c>
      <c r="V155">
        <v>0</v>
      </c>
      <c r="W155">
        <v>0</v>
      </c>
      <c r="X155">
        <v>0</v>
      </c>
      <c r="Y155">
        <v>0</v>
      </c>
    </row>
    <row r="156" spans="1:25">
      <c r="A156" s="376">
        <v>154</v>
      </c>
      <c r="B156" t="s">
        <v>91</v>
      </c>
      <c r="U156">
        <v>0</v>
      </c>
      <c r="V156">
        <v>0</v>
      </c>
      <c r="W156">
        <v>0</v>
      </c>
      <c r="X156">
        <v>0</v>
      </c>
      <c r="Y156">
        <v>0</v>
      </c>
    </row>
    <row r="157" spans="1:25">
      <c r="A157" s="376">
        <v>155</v>
      </c>
      <c r="B157" t="s">
        <v>3076</v>
      </c>
    </row>
    <row r="158" spans="1:25">
      <c r="A158" s="376">
        <v>156</v>
      </c>
      <c r="B158" t="s">
        <v>115</v>
      </c>
      <c r="U158">
        <v>0</v>
      </c>
      <c r="V158">
        <v>0</v>
      </c>
      <c r="W158">
        <v>0</v>
      </c>
      <c r="X158">
        <v>0</v>
      </c>
      <c r="Y158">
        <v>0</v>
      </c>
    </row>
    <row r="159" spans="1:25">
      <c r="A159" s="376">
        <v>157</v>
      </c>
      <c r="B159" t="s">
        <v>3077</v>
      </c>
    </row>
    <row r="160" spans="1:25">
      <c r="A160" s="376">
        <v>158</v>
      </c>
      <c r="B160" t="s">
        <v>380</v>
      </c>
      <c r="U160">
        <v>0</v>
      </c>
      <c r="V160">
        <v>0</v>
      </c>
      <c r="W160">
        <v>0</v>
      </c>
      <c r="X160">
        <v>0</v>
      </c>
      <c r="Y160">
        <v>0</v>
      </c>
    </row>
    <row r="161" spans="1:25">
      <c r="A161" s="376">
        <v>159</v>
      </c>
      <c r="B161" t="s">
        <v>132</v>
      </c>
      <c r="U161">
        <v>0</v>
      </c>
      <c r="V161">
        <v>0</v>
      </c>
      <c r="W161">
        <v>0</v>
      </c>
      <c r="X161">
        <v>0</v>
      </c>
      <c r="Y161">
        <v>0</v>
      </c>
    </row>
    <row r="162" spans="1:25">
      <c r="A162" s="376">
        <v>160</v>
      </c>
      <c r="B162" t="s">
        <v>64</v>
      </c>
      <c r="U162">
        <v>1</v>
      </c>
      <c r="V162">
        <v>0</v>
      </c>
      <c r="W162">
        <v>0</v>
      </c>
      <c r="X162">
        <v>0</v>
      </c>
      <c r="Y162">
        <v>0</v>
      </c>
    </row>
    <row r="163" spans="1:25">
      <c r="A163" s="376">
        <v>161</v>
      </c>
      <c r="B163" t="s">
        <v>804</v>
      </c>
    </row>
    <row r="164" spans="1:25">
      <c r="A164" s="376">
        <v>162</v>
      </c>
      <c r="B164" t="s">
        <v>2249</v>
      </c>
    </row>
    <row r="165" spans="1:25">
      <c r="A165" s="376">
        <v>163</v>
      </c>
      <c r="B165" t="s">
        <v>182</v>
      </c>
      <c r="U165">
        <v>0</v>
      </c>
      <c r="V165">
        <v>0</v>
      </c>
      <c r="W165">
        <v>0</v>
      </c>
      <c r="X165">
        <v>0</v>
      </c>
      <c r="Y165">
        <v>0</v>
      </c>
    </row>
    <row r="166" spans="1:25">
      <c r="A166" s="376">
        <v>164</v>
      </c>
      <c r="B166" t="s">
        <v>317</v>
      </c>
      <c r="U166">
        <v>0</v>
      </c>
      <c r="V166">
        <v>0</v>
      </c>
      <c r="W166">
        <v>0</v>
      </c>
      <c r="X166">
        <v>0</v>
      </c>
      <c r="Y166">
        <v>0</v>
      </c>
    </row>
    <row r="167" spans="1:25">
      <c r="A167" s="376">
        <v>165</v>
      </c>
      <c r="B167" t="s">
        <v>367</v>
      </c>
      <c r="U167">
        <v>0</v>
      </c>
      <c r="V167">
        <v>0</v>
      </c>
      <c r="W167">
        <v>0</v>
      </c>
      <c r="X167">
        <v>0</v>
      </c>
      <c r="Y167">
        <v>0</v>
      </c>
    </row>
    <row r="168" spans="1:25">
      <c r="A168" s="376">
        <v>166</v>
      </c>
      <c r="B168" t="s">
        <v>165</v>
      </c>
      <c r="U168">
        <v>0</v>
      </c>
      <c r="V168">
        <v>0</v>
      </c>
      <c r="W168">
        <v>0</v>
      </c>
      <c r="X168">
        <v>1</v>
      </c>
      <c r="Y168">
        <v>0</v>
      </c>
    </row>
    <row r="169" spans="1:25">
      <c r="A169" s="376">
        <v>167</v>
      </c>
      <c r="B169" t="s">
        <v>305</v>
      </c>
      <c r="U169">
        <v>0</v>
      </c>
      <c r="V169">
        <v>0</v>
      </c>
      <c r="W169">
        <v>0</v>
      </c>
      <c r="X169">
        <v>0</v>
      </c>
      <c r="Y169">
        <v>1</v>
      </c>
    </row>
    <row r="170" spans="1:25">
      <c r="A170" s="376">
        <v>168</v>
      </c>
      <c r="B170" t="s">
        <v>3079</v>
      </c>
    </row>
    <row r="171" spans="1:25">
      <c r="A171" s="376">
        <v>169</v>
      </c>
      <c r="B171" t="s">
        <v>69</v>
      </c>
      <c r="H171" t="s">
        <v>631</v>
      </c>
      <c r="R171">
        <v>1</v>
      </c>
      <c r="T171">
        <v>1</v>
      </c>
      <c r="U171">
        <v>1</v>
      </c>
      <c r="V171">
        <v>0</v>
      </c>
      <c r="W171">
        <v>1</v>
      </c>
      <c r="X171">
        <v>0</v>
      </c>
      <c r="Y171">
        <v>0</v>
      </c>
    </row>
    <row r="172" spans="1:25">
      <c r="A172" s="376">
        <v>170</v>
      </c>
      <c r="B172" t="s">
        <v>321</v>
      </c>
      <c r="Q172">
        <v>1</v>
      </c>
      <c r="R172">
        <v>1</v>
      </c>
      <c r="U172">
        <v>0</v>
      </c>
      <c r="V172">
        <v>1</v>
      </c>
      <c r="W172">
        <v>1</v>
      </c>
      <c r="X172">
        <v>1</v>
      </c>
      <c r="Y172">
        <v>0</v>
      </c>
    </row>
    <row r="173" spans="1:25">
      <c r="A173" s="376">
        <v>171</v>
      </c>
      <c r="B173" t="s">
        <v>87</v>
      </c>
      <c r="H173" t="s">
        <v>631</v>
      </c>
      <c r="Q173">
        <v>1</v>
      </c>
      <c r="T173">
        <v>1</v>
      </c>
      <c r="U173">
        <v>0</v>
      </c>
      <c r="V173">
        <v>1</v>
      </c>
      <c r="W173">
        <v>0</v>
      </c>
      <c r="X173">
        <v>0</v>
      </c>
      <c r="Y173">
        <v>1</v>
      </c>
    </row>
    <row r="174" spans="1:25">
      <c r="A174" s="376">
        <v>172</v>
      </c>
      <c r="B174" t="s">
        <v>371</v>
      </c>
      <c r="Q174">
        <v>1</v>
      </c>
      <c r="T174">
        <v>1</v>
      </c>
      <c r="U174">
        <v>0</v>
      </c>
      <c r="V174">
        <v>1</v>
      </c>
      <c r="W174">
        <v>0</v>
      </c>
      <c r="X174">
        <v>1</v>
      </c>
      <c r="Y174">
        <v>0</v>
      </c>
    </row>
    <row r="175" spans="1:25">
      <c r="A175" s="376">
        <v>173</v>
      </c>
      <c r="B175" t="s">
        <v>2980</v>
      </c>
    </row>
    <row r="176" spans="1:25">
      <c r="A176" s="376">
        <v>174</v>
      </c>
      <c r="B176" t="s">
        <v>123</v>
      </c>
      <c r="U176">
        <v>1</v>
      </c>
      <c r="V176">
        <v>0</v>
      </c>
      <c r="W176">
        <v>0</v>
      </c>
      <c r="X176">
        <v>1</v>
      </c>
      <c r="Y176">
        <v>1</v>
      </c>
    </row>
    <row r="177" spans="1:25">
      <c r="A177" s="376">
        <v>175</v>
      </c>
      <c r="B177" t="s">
        <v>406</v>
      </c>
      <c r="Q177">
        <v>1</v>
      </c>
      <c r="T177">
        <v>1</v>
      </c>
      <c r="U177">
        <v>0</v>
      </c>
      <c r="V177">
        <v>1</v>
      </c>
      <c r="W177">
        <v>1</v>
      </c>
      <c r="X177">
        <v>0</v>
      </c>
      <c r="Y177">
        <v>1</v>
      </c>
    </row>
    <row r="178" spans="1:25">
      <c r="A178" s="376">
        <v>176</v>
      </c>
      <c r="B178" t="s">
        <v>2347</v>
      </c>
    </row>
    <row r="179" spans="1:25">
      <c r="A179" s="376">
        <v>177</v>
      </c>
      <c r="B179" t="s">
        <v>418</v>
      </c>
      <c r="Q179">
        <v>1</v>
      </c>
      <c r="T179">
        <v>1</v>
      </c>
      <c r="U179">
        <v>0</v>
      </c>
      <c r="V179">
        <v>1</v>
      </c>
      <c r="W179">
        <v>0</v>
      </c>
      <c r="X179">
        <v>1</v>
      </c>
      <c r="Y179">
        <v>1</v>
      </c>
    </row>
    <row r="180" spans="1:25">
      <c r="A180" s="376">
        <v>178</v>
      </c>
      <c r="B180" t="s">
        <v>293</v>
      </c>
      <c r="Q180">
        <v>1</v>
      </c>
      <c r="T180">
        <v>1</v>
      </c>
      <c r="U180">
        <v>0</v>
      </c>
      <c r="V180">
        <v>1</v>
      </c>
      <c r="W180">
        <v>0</v>
      </c>
      <c r="X180">
        <v>0</v>
      </c>
      <c r="Y180">
        <v>1</v>
      </c>
    </row>
    <row r="181" spans="1:25">
      <c r="A181" s="376">
        <v>179</v>
      </c>
      <c r="B181" t="s">
        <v>351</v>
      </c>
      <c r="U181">
        <v>1</v>
      </c>
      <c r="V181">
        <v>0</v>
      </c>
      <c r="W181">
        <v>0</v>
      </c>
      <c r="X181">
        <v>0</v>
      </c>
      <c r="Y181">
        <v>1</v>
      </c>
    </row>
    <row r="182" spans="1:25">
      <c r="A182" s="376">
        <v>180</v>
      </c>
      <c r="B182" t="s">
        <v>405</v>
      </c>
      <c r="H182" t="s">
        <v>631</v>
      </c>
      <c r="R182">
        <v>1</v>
      </c>
      <c r="T182">
        <v>1</v>
      </c>
      <c r="U182">
        <v>1</v>
      </c>
      <c r="V182">
        <v>0</v>
      </c>
      <c r="W182">
        <v>1</v>
      </c>
      <c r="X182">
        <v>1</v>
      </c>
      <c r="Y182">
        <v>0</v>
      </c>
    </row>
    <row r="183" spans="1:25">
      <c r="A183" s="376">
        <v>181</v>
      </c>
      <c r="B183" t="s">
        <v>440</v>
      </c>
      <c r="Q183">
        <v>1</v>
      </c>
      <c r="U183">
        <v>0</v>
      </c>
      <c r="V183">
        <v>1</v>
      </c>
      <c r="W183">
        <v>0</v>
      </c>
      <c r="X183">
        <v>0</v>
      </c>
      <c r="Y183">
        <v>0</v>
      </c>
    </row>
    <row r="184" spans="1:25">
      <c r="A184" s="376">
        <v>182</v>
      </c>
      <c r="B184" t="s">
        <v>68</v>
      </c>
      <c r="U184">
        <v>0</v>
      </c>
      <c r="V184">
        <v>0</v>
      </c>
      <c r="W184">
        <v>0</v>
      </c>
      <c r="X184">
        <v>0</v>
      </c>
      <c r="Y184">
        <v>0</v>
      </c>
    </row>
    <row r="185" spans="1:25">
      <c r="A185" s="376">
        <v>183</v>
      </c>
      <c r="B185" t="s">
        <v>508</v>
      </c>
      <c r="U185">
        <v>0</v>
      </c>
      <c r="V185">
        <v>0</v>
      </c>
      <c r="W185">
        <v>0</v>
      </c>
      <c r="X185">
        <v>0</v>
      </c>
      <c r="Y185">
        <v>0</v>
      </c>
    </row>
    <row r="186" spans="1:25">
      <c r="A186" s="376">
        <v>184</v>
      </c>
      <c r="B186" t="s">
        <v>173</v>
      </c>
      <c r="R186">
        <v>1</v>
      </c>
      <c r="T186">
        <v>1</v>
      </c>
      <c r="U186">
        <v>0</v>
      </c>
      <c r="V186">
        <v>1</v>
      </c>
      <c r="W186">
        <v>1</v>
      </c>
      <c r="X186">
        <v>0</v>
      </c>
      <c r="Y186">
        <v>1</v>
      </c>
    </row>
    <row r="187" spans="1:25">
      <c r="A187" s="376">
        <v>185</v>
      </c>
      <c r="B187" t="s">
        <v>820</v>
      </c>
      <c r="Q187">
        <v>1</v>
      </c>
    </row>
    <row r="188" spans="1:25">
      <c r="A188" s="376">
        <v>186</v>
      </c>
      <c r="B188" t="s">
        <v>2981</v>
      </c>
      <c r="H188" t="s">
        <v>631</v>
      </c>
    </row>
    <row r="189" spans="1:25">
      <c r="A189" s="376">
        <v>187</v>
      </c>
      <c r="B189" t="s">
        <v>1520</v>
      </c>
      <c r="H189" t="s">
        <v>631</v>
      </c>
    </row>
    <row r="190" spans="1:25">
      <c r="A190" s="376">
        <v>188</v>
      </c>
      <c r="B190" t="s">
        <v>346</v>
      </c>
      <c r="U190">
        <v>0</v>
      </c>
      <c r="V190">
        <v>1</v>
      </c>
      <c r="W190">
        <v>0</v>
      </c>
      <c r="X190">
        <v>0</v>
      </c>
      <c r="Y190">
        <v>1</v>
      </c>
    </row>
    <row r="191" spans="1:25">
      <c r="A191" s="376">
        <v>189</v>
      </c>
      <c r="B191" t="s">
        <v>520</v>
      </c>
      <c r="Q191">
        <v>1</v>
      </c>
      <c r="U191">
        <v>0</v>
      </c>
      <c r="V191">
        <v>1</v>
      </c>
      <c r="W191">
        <v>0</v>
      </c>
      <c r="X191">
        <v>1</v>
      </c>
      <c r="Y191">
        <v>0</v>
      </c>
    </row>
    <row r="192" spans="1:25">
      <c r="A192" s="376">
        <v>190</v>
      </c>
      <c r="B192" t="s">
        <v>480</v>
      </c>
      <c r="U192">
        <v>0</v>
      </c>
      <c r="V192">
        <v>0</v>
      </c>
      <c r="W192">
        <v>0</v>
      </c>
      <c r="X192">
        <v>0</v>
      </c>
      <c r="Y192">
        <v>0</v>
      </c>
    </row>
    <row r="193" spans="1:25">
      <c r="A193" s="376">
        <v>191</v>
      </c>
      <c r="B193" t="s">
        <v>172</v>
      </c>
      <c r="Q193">
        <v>1</v>
      </c>
      <c r="U193">
        <v>0</v>
      </c>
      <c r="V193">
        <v>1</v>
      </c>
      <c r="W193">
        <v>0</v>
      </c>
      <c r="X193">
        <v>1</v>
      </c>
      <c r="Y193">
        <v>1</v>
      </c>
    </row>
    <row r="194" spans="1:25">
      <c r="A194" s="376">
        <v>192</v>
      </c>
      <c r="B194" t="s">
        <v>2457</v>
      </c>
    </row>
    <row r="195" spans="1:25">
      <c r="A195" s="376">
        <v>193</v>
      </c>
      <c r="B195" t="s">
        <v>401</v>
      </c>
      <c r="T195">
        <v>1</v>
      </c>
      <c r="U195">
        <v>0</v>
      </c>
      <c r="V195">
        <v>1</v>
      </c>
      <c r="W195">
        <v>0</v>
      </c>
      <c r="X195">
        <v>0</v>
      </c>
      <c r="Y195">
        <v>1</v>
      </c>
    </row>
    <row r="196" spans="1:25">
      <c r="A196" s="376">
        <v>194</v>
      </c>
      <c r="B196" t="s">
        <v>262</v>
      </c>
      <c r="Q196">
        <v>1</v>
      </c>
      <c r="U196">
        <v>0</v>
      </c>
      <c r="V196">
        <v>1</v>
      </c>
      <c r="W196">
        <v>0</v>
      </c>
      <c r="X196">
        <v>0</v>
      </c>
      <c r="Y196">
        <v>0</v>
      </c>
    </row>
    <row r="197" spans="1:25">
      <c r="A197" s="376">
        <v>195</v>
      </c>
      <c r="B197" t="s">
        <v>3090</v>
      </c>
    </row>
    <row r="198" spans="1:25">
      <c r="A198" s="376">
        <v>196</v>
      </c>
      <c r="B198" t="s">
        <v>286</v>
      </c>
      <c r="U198">
        <v>1</v>
      </c>
      <c r="V198">
        <v>0</v>
      </c>
      <c r="W198">
        <v>0</v>
      </c>
      <c r="X198">
        <v>0</v>
      </c>
      <c r="Y198">
        <v>1</v>
      </c>
    </row>
    <row r="199" spans="1:25">
      <c r="A199" s="376">
        <v>197</v>
      </c>
      <c r="B199" t="s">
        <v>504</v>
      </c>
      <c r="H199" t="s">
        <v>631</v>
      </c>
      <c r="Q199">
        <v>1</v>
      </c>
      <c r="R199">
        <v>1</v>
      </c>
      <c r="U199">
        <v>0</v>
      </c>
      <c r="V199">
        <v>1</v>
      </c>
      <c r="W199">
        <v>0</v>
      </c>
      <c r="X199">
        <v>1</v>
      </c>
      <c r="Y199">
        <v>1</v>
      </c>
    </row>
    <row r="200" spans="1:25">
      <c r="A200" s="376">
        <v>198</v>
      </c>
      <c r="B200" t="s">
        <v>2541</v>
      </c>
    </row>
    <row r="201" spans="1:25">
      <c r="A201" s="376">
        <v>199</v>
      </c>
      <c r="B201" t="s">
        <v>2987</v>
      </c>
      <c r="H201" t="s">
        <v>631</v>
      </c>
    </row>
    <row r="202" spans="1:25">
      <c r="A202" s="376">
        <v>200</v>
      </c>
      <c r="B202" t="s">
        <v>336</v>
      </c>
      <c r="U202">
        <v>0</v>
      </c>
      <c r="V202">
        <v>1</v>
      </c>
      <c r="W202">
        <v>0</v>
      </c>
      <c r="X202">
        <v>1</v>
      </c>
      <c r="Y202">
        <v>0</v>
      </c>
    </row>
    <row r="203" spans="1:25">
      <c r="A203" s="376">
        <v>201</v>
      </c>
      <c r="B203" t="s">
        <v>159</v>
      </c>
      <c r="H203" t="s">
        <v>631</v>
      </c>
      <c r="Q203">
        <v>1</v>
      </c>
      <c r="R203">
        <v>1</v>
      </c>
      <c r="T203">
        <v>1</v>
      </c>
      <c r="U203">
        <v>0</v>
      </c>
      <c r="V203">
        <v>1</v>
      </c>
      <c r="W203">
        <v>1</v>
      </c>
      <c r="X203">
        <v>1</v>
      </c>
      <c r="Y203">
        <v>0</v>
      </c>
    </row>
    <row r="204" spans="1:25">
      <c r="A204" s="376">
        <v>202</v>
      </c>
      <c r="B204" t="s">
        <v>273</v>
      </c>
      <c r="Q204">
        <v>1</v>
      </c>
      <c r="T204">
        <v>1</v>
      </c>
      <c r="U204">
        <v>0</v>
      </c>
      <c r="V204">
        <v>1</v>
      </c>
      <c r="W204">
        <v>0</v>
      </c>
      <c r="X204">
        <v>1</v>
      </c>
      <c r="Y204">
        <v>1</v>
      </c>
    </row>
    <row r="205" spans="1:25">
      <c r="A205" s="376">
        <v>203</v>
      </c>
      <c r="B205" t="s">
        <v>373</v>
      </c>
      <c r="T205">
        <v>1</v>
      </c>
      <c r="U205">
        <v>1</v>
      </c>
      <c r="V205">
        <v>0</v>
      </c>
      <c r="W205">
        <v>0</v>
      </c>
      <c r="X205">
        <v>1</v>
      </c>
      <c r="Y205">
        <v>1</v>
      </c>
    </row>
    <row r="206" spans="1:25">
      <c r="A206" s="376">
        <v>204</v>
      </c>
      <c r="B206" t="s">
        <v>344</v>
      </c>
      <c r="U206">
        <v>0</v>
      </c>
      <c r="V206">
        <v>1</v>
      </c>
      <c r="W206">
        <v>0</v>
      </c>
      <c r="X206">
        <v>1</v>
      </c>
      <c r="Y206">
        <v>1</v>
      </c>
    </row>
    <row r="207" spans="1:25">
      <c r="A207" s="376">
        <v>205</v>
      </c>
      <c r="B207" t="s">
        <v>225</v>
      </c>
      <c r="H207" t="s">
        <v>631</v>
      </c>
      <c r="Q207">
        <v>1</v>
      </c>
      <c r="R207">
        <v>1</v>
      </c>
      <c r="T207">
        <v>1</v>
      </c>
      <c r="U207">
        <v>0</v>
      </c>
      <c r="V207">
        <v>1</v>
      </c>
      <c r="W207">
        <v>1</v>
      </c>
      <c r="X207">
        <v>0</v>
      </c>
      <c r="Y207">
        <v>1</v>
      </c>
    </row>
    <row r="208" spans="1:25">
      <c r="A208" s="376">
        <v>206</v>
      </c>
      <c r="B208" t="s">
        <v>1423</v>
      </c>
    </row>
    <row r="209" spans="1:25">
      <c r="A209" s="376">
        <v>207</v>
      </c>
      <c r="B209" t="s">
        <v>120</v>
      </c>
      <c r="H209" t="s">
        <v>631</v>
      </c>
      <c r="Q209">
        <v>1</v>
      </c>
      <c r="R209">
        <v>1</v>
      </c>
      <c r="T209">
        <v>1</v>
      </c>
      <c r="U209">
        <v>0</v>
      </c>
      <c r="V209">
        <v>1</v>
      </c>
      <c r="W209">
        <v>1</v>
      </c>
      <c r="X209">
        <v>1</v>
      </c>
      <c r="Y209">
        <v>1</v>
      </c>
    </row>
    <row r="210" spans="1:25">
      <c r="A210" s="376">
        <v>208</v>
      </c>
      <c r="B210" t="s">
        <v>433</v>
      </c>
      <c r="U210">
        <v>0</v>
      </c>
      <c r="V210">
        <v>0</v>
      </c>
      <c r="W210">
        <v>0</v>
      </c>
      <c r="X210">
        <v>0</v>
      </c>
      <c r="Y210">
        <v>1</v>
      </c>
    </row>
    <row r="211" spans="1:25">
      <c r="A211" s="376">
        <v>209</v>
      </c>
      <c r="B211" t="s">
        <v>3100</v>
      </c>
    </row>
    <row r="212" spans="1:25">
      <c r="A212" s="376">
        <v>210</v>
      </c>
      <c r="B212" t="s">
        <v>339</v>
      </c>
      <c r="U212">
        <v>1</v>
      </c>
      <c r="V212">
        <v>0</v>
      </c>
      <c r="W212">
        <v>0</v>
      </c>
      <c r="X212">
        <v>0</v>
      </c>
      <c r="Y212">
        <v>0</v>
      </c>
    </row>
    <row r="213" spans="1:25">
      <c r="A213" s="376">
        <v>211</v>
      </c>
      <c r="B213" t="s">
        <v>403</v>
      </c>
      <c r="T213">
        <v>1</v>
      </c>
      <c r="U213">
        <v>1</v>
      </c>
      <c r="V213">
        <v>0</v>
      </c>
      <c r="W213">
        <v>0</v>
      </c>
      <c r="X213">
        <v>0</v>
      </c>
      <c r="Y213">
        <v>0</v>
      </c>
    </row>
    <row r="214" spans="1:25">
      <c r="A214" s="376">
        <v>212</v>
      </c>
      <c r="B214" t="s">
        <v>188</v>
      </c>
      <c r="T214">
        <v>1</v>
      </c>
      <c r="U214">
        <v>1</v>
      </c>
      <c r="V214">
        <v>0</v>
      </c>
      <c r="W214">
        <v>0</v>
      </c>
      <c r="X214">
        <v>1</v>
      </c>
      <c r="Y214">
        <v>0</v>
      </c>
    </row>
    <row r="215" spans="1:25">
      <c r="A215" s="376">
        <v>213</v>
      </c>
      <c r="B215" t="s">
        <v>493</v>
      </c>
      <c r="U215">
        <v>0</v>
      </c>
      <c r="V215">
        <v>0</v>
      </c>
      <c r="W215">
        <v>0</v>
      </c>
      <c r="X215">
        <v>0</v>
      </c>
      <c r="Y215">
        <v>0</v>
      </c>
    </row>
    <row r="216" spans="1:25">
      <c r="A216" s="376">
        <v>214</v>
      </c>
      <c r="B216" t="s">
        <v>228</v>
      </c>
      <c r="T216">
        <v>1</v>
      </c>
      <c r="U216">
        <v>1</v>
      </c>
      <c r="V216">
        <v>0</v>
      </c>
      <c r="W216">
        <v>0</v>
      </c>
      <c r="X216">
        <v>0</v>
      </c>
      <c r="Y216">
        <v>1</v>
      </c>
    </row>
    <row r="217" spans="1:25">
      <c r="A217" s="376">
        <v>215</v>
      </c>
      <c r="B217" t="s">
        <v>152</v>
      </c>
      <c r="Q217">
        <v>1</v>
      </c>
      <c r="T217">
        <v>1</v>
      </c>
      <c r="U217">
        <v>0</v>
      </c>
      <c r="V217">
        <v>1</v>
      </c>
      <c r="W217">
        <v>0</v>
      </c>
      <c r="X217">
        <v>0</v>
      </c>
      <c r="Y217">
        <v>1</v>
      </c>
    </row>
    <row r="218" spans="1:25">
      <c r="A218" s="376">
        <v>216</v>
      </c>
      <c r="B218" t="s">
        <v>864</v>
      </c>
      <c r="Q218">
        <v>1</v>
      </c>
      <c r="T218">
        <v>1</v>
      </c>
    </row>
    <row r="219" spans="1:25">
      <c r="A219" s="376">
        <v>217</v>
      </c>
      <c r="B219" t="s">
        <v>543</v>
      </c>
      <c r="Q219">
        <v>1</v>
      </c>
      <c r="T219">
        <v>1</v>
      </c>
      <c r="U219">
        <v>0</v>
      </c>
      <c r="V219">
        <v>1</v>
      </c>
      <c r="W219">
        <v>0</v>
      </c>
      <c r="X219">
        <v>0</v>
      </c>
      <c r="Y219">
        <v>1</v>
      </c>
    </row>
    <row r="220" spans="1:25">
      <c r="A220" s="376">
        <v>218</v>
      </c>
      <c r="B220" t="s">
        <v>285</v>
      </c>
      <c r="Q220">
        <v>1</v>
      </c>
      <c r="U220">
        <v>0</v>
      </c>
      <c r="V220">
        <v>1</v>
      </c>
      <c r="W220">
        <v>0</v>
      </c>
      <c r="X220">
        <v>1</v>
      </c>
      <c r="Y220">
        <v>0</v>
      </c>
    </row>
    <row r="221" spans="1:25">
      <c r="A221" s="376">
        <v>219</v>
      </c>
      <c r="B221" t="s">
        <v>117</v>
      </c>
      <c r="Q221">
        <v>1</v>
      </c>
      <c r="U221">
        <v>0</v>
      </c>
      <c r="V221">
        <v>1</v>
      </c>
      <c r="W221">
        <v>0</v>
      </c>
      <c r="X221">
        <v>1</v>
      </c>
      <c r="Y221">
        <v>0</v>
      </c>
    </row>
    <row r="222" spans="1:25">
      <c r="A222" s="376">
        <v>220</v>
      </c>
      <c r="B222" t="s">
        <v>1271</v>
      </c>
    </row>
    <row r="223" spans="1:25">
      <c r="A223" s="376">
        <v>221</v>
      </c>
      <c r="B223" t="s">
        <v>85</v>
      </c>
      <c r="H223" t="s">
        <v>631</v>
      </c>
      <c r="Q223">
        <v>1</v>
      </c>
      <c r="R223">
        <v>1</v>
      </c>
      <c r="U223">
        <v>0</v>
      </c>
      <c r="V223">
        <v>1</v>
      </c>
      <c r="W223">
        <v>1</v>
      </c>
      <c r="X223">
        <v>1</v>
      </c>
      <c r="Y223">
        <v>1</v>
      </c>
    </row>
    <row r="224" spans="1:25">
      <c r="A224" s="376">
        <v>222</v>
      </c>
      <c r="B224" t="s">
        <v>384</v>
      </c>
      <c r="T224">
        <v>1</v>
      </c>
      <c r="U224">
        <v>1</v>
      </c>
      <c r="V224">
        <v>0</v>
      </c>
      <c r="W224">
        <v>0</v>
      </c>
      <c r="X224">
        <v>0</v>
      </c>
      <c r="Y224">
        <v>1</v>
      </c>
    </row>
    <row r="225" spans="1:25">
      <c r="A225" s="376">
        <v>223</v>
      </c>
      <c r="B225" t="s">
        <v>518</v>
      </c>
      <c r="U225">
        <v>0</v>
      </c>
      <c r="V225">
        <v>0</v>
      </c>
      <c r="W225">
        <v>0</v>
      </c>
      <c r="X225">
        <v>0</v>
      </c>
      <c r="Y225">
        <v>0</v>
      </c>
    </row>
    <row r="226" spans="1:25">
      <c r="A226" s="376">
        <v>224</v>
      </c>
      <c r="B226" t="s">
        <v>445</v>
      </c>
      <c r="Q226">
        <v>1</v>
      </c>
      <c r="T226">
        <v>1</v>
      </c>
      <c r="U226">
        <v>0</v>
      </c>
      <c r="V226">
        <v>1</v>
      </c>
      <c r="W226">
        <v>0</v>
      </c>
      <c r="X226">
        <v>0</v>
      </c>
      <c r="Y226">
        <v>1</v>
      </c>
    </row>
    <row r="227" spans="1:25">
      <c r="A227" s="376">
        <v>225</v>
      </c>
      <c r="B227" t="s">
        <v>193</v>
      </c>
      <c r="Q227">
        <v>1</v>
      </c>
      <c r="T227">
        <v>1</v>
      </c>
      <c r="U227">
        <v>0</v>
      </c>
      <c r="V227">
        <v>1</v>
      </c>
      <c r="W227">
        <v>0</v>
      </c>
      <c r="X227">
        <v>1</v>
      </c>
      <c r="Y227">
        <v>0</v>
      </c>
    </row>
    <row r="228" spans="1:25">
      <c r="A228" s="376">
        <v>226</v>
      </c>
      <c r="B228" t="s">
        <v>472</v>
      </c>
      <c r="T228">
        <v>1</v>
      </c>
      <c r="U228">
        <v>1</v>
      </c>
      <c r="V228">
        <v>0</v>
      </c>
      <c r="W228">
        <v>0</v>
      </c>
      <c r="X228">
        <v>1</v>
      </c>
      <c r="Y228">
        <v>1</v>
      </c>
    </row>
    <row r="229" spans="1:25">
      <c r="A229" s="376">
        <v>227</v>
      </c>
      <c r="B229" t="s">
        <v>199</v>
      </c>
      <c r="U229">
        <v>0</v>
      </c>
      <c r="V229">
        <v>0</v>
      </c>
      <c r="W229">
        <v>0</v>
      </c>
      <c r="X229">
        <v>0</v>
      </c>
      <c r="Y229">
        <v>0</v>
      </c>
    </row>
    <row r="230" spans="1:25">
      <c r="A230" s="376">
        <v>228</v>
      </c>
      <c r="B230" t="s">
        <v>204</v>
      </c>
      <c r="Q230">
        <v>1</v>
      </c>
      <c r="T230">
        <v>1</v>
      </c>
      <c r="U230">
        <v>0</v>
      </c>
      <c r="V230">
        <v>1</v>
      </c>
      <c r="W230">
        <v>0</v>
      </c>
      <c r="X230">
        <v>1</v>
      </c>
      <c r="Y230">
        <v>1</v>
      </c>
    </row>
    <row r="231" spans="1:25">
      <c r="A231" s="376">
        <v>229</v>
      </c>
      <c r="B231" t="s">
        <v>298</v>
      </c>
      <c r="U231">
        <v>0</v>
      </c>
      <c r="V231">
        <v>0</v>
      </c>
      <c r="W231">
        <v>0</v>
      </c>
      <c r="X231">
        <v>0</v>
      </c>
      <c r="Y231">
        <v>0</v>
      </c>
    </row>
    <row r="232" spans="1:25">
      <c r="A232" s="376">
        <v>230</v>
      </c>
      <c r="B232" t="s">
        <v>144</v>
      </c>
      <c r="Q232">
        <v>1</v>
      </c>
      <c r="U232">
        <v>0</v>
      </c>
      <c r="V232">
        <v>1</v>
      </c>
      <c r="W232">
        <v>0</v>
      </c>
      <c r="X232">
        <v>0</v>
      </c>
      <c r="Y232">
        <v>1</v>
      </c>
    </row>
    <row r="233" spans="1:25">
      <c r="A233" s="376">
        <v>231</v>
      </c>
      <c r="B233" t="s">
        <v>3108</v>
      </c>
    </row>
    <row r="234" spans="1:25">
      <c r="A234" s="376">
        <v>232</v>
      </c>
      <c r="B234" t="s">
        <v>2893</v>
      </c>
    </row>
    <row r="235" spans="1:25">
      <c r="A235" s="376">
        <v>233</v>
      </c>
      <c r="B235" t="s">
        <v>62</v>
      </c>
      <c r="Q235">
        <v>1</v>
      </c>
      <c r="T235">
        <v>1</v>
      </c>
      <c r="U235">
        <v>0</v>
      </c>
      <c r="V235">
        <v>1</v>
      </c>
      <c r="W235">
        <v>0</v>
      </c>
      <c r="X235">
        <v>0</v>
      </c>
      <c r="Y235">
        <v>1</v>
      </c>
    </row>
    <row r="236" spans="1:25">
      <c r="A236" s="376">
        <v>234</v>
      </c>
      <c r="B236" t="s">
        <v>3111</v>
      </c>
    </row>
    <row r="237" spans="1:25">
      <c r="A237" s="376">
        <v>235</v>
      </c>
      <c r="B237" t="s">
        <v>411</v>
      </c>
      <c r="U237">
        <v>0</v>
      </c>
      <c r="V237">
        <v>0</v>
      </c>
      <c r="W237">
        <v>0</v>
      </c>
      <c r="X237">
        <v>0</v>
      </c>
      <c r="Y237">
        <v>0</v>
      </c>
    </row>
    <row r="238" spans="1:25">
      <c r="A238" s="376">
        <v>236</v>
      </c>
      <c r="B238" t="s">
        <v>98</v>
      </c>
      <c r="U238">
        <v>0</v>
      </c>
      <c r="V238">
        <v>0</v>
      </c>
      <c r="W238">
        <v>0</v>
      </c>
      <c r="X238">
        <v>0</v>
      </c>
      <c r="Y238">
        <v>0</v>
      </c>
    </row>
    <row r="239" spans="1:25">
      <c r="A239" s="376">
        <v>237</v>
      </c>
      <c r="B239" t="s">
        <v>183</v>
      </c>
      <c r="U239">
        <v>1</v>
      </c>
      <c r="V239">
        <v>0</v>
      </c>
      <c r="W239">
        <v>0</v>
      </c>
      <c r="X239">
        <v>0</v>
      </c>
      <c r="Y239">
        <v>0</v>
      </c>
    </row>
    <row r="240" spans="1:25">
      <c r="A240" s="376">
        <v>238</v>
      </c>
      <c r="B240" t="s">
        <v>3114</v>
      </c>
    </row>
    <row r="241" spans="1:25">
      <c r="A241" s="376">
        <v>239</v>
      </c>
      <c r="B241" t="s">
        <v>2353</v>
      </c>
    </row>
    <row r="242" spans="1:25">
      <c r="A242" s="376">
        <v>240</v>
      </c>
      <c r="B242" t="s">
        <v>3116</v>
      </c>
    </row>
    <row r="243" spans="1:25">
      <c r="A243" s="376">
        <v>241</v>
      </c>
      <c r="B243" t="s">
        <v>865</v>
      </c>
    </row>
    <row r="244" spans="1:25">
      <c r="A244" s="376">
        <v>242</v>
      </c>
      <c r="B244" t="s">
        <v>397</v>
      </c>
      <c r="U244">
        <v>0</v>
      </c>
      <c r="V244">
        <v>0</v>
      </c>
      <c r="W244">
        <v>0</v>
      </c>
      <c r="X244">
        <v>0</v>
      </c>
      <c r="Y244">
        <v>0</v>
      </c>
    </row>
    <row r="245" spans="1:25">
      <c r="A245" s="376">
        <v>243</v>
      </c>
      <c r="B245" t="s">
        <v>84</v>
      </c>
      <c r="T245">
        <v>1</v>
      </c>
      <c r="U245">
        <v>1</v>
      </c>
      <c r="V245">
        <v>0</v>
      </c>
      <c r="W245">
        <v>0</v>
      </c>
      <c r="X245">
        <v>1</v>
      </c>
      <c r="Y245">
        <v>1</v>
      </c>
    </row>
    <row r="246" spans="1:25">
      <c r="A246" s="376">
        <v>244</v>
      </c>
      <c r="B246" t="s">
        <v>2641</v>
      </c>
    </row>
    <row r="247" spans="1:25">
      <c r="A247" s="376">
        <v>245</v>
      </c>
      <c r="B247" t="s">
        <v>128</v>
      </c>
      <c r="U247">
        <v>0</v>
      </c>
      <c r="V247">
        <v>0</v>
      </c>
      <c r="W247">
        <v>0</v>
      </c>
      <c r="X247">
        <v>0</v>
      </c>
      <c r="Y247">
        <v>0</v>
      </c>
    </row>
    <row r="248" spans="1:25">
      <c r="A248" s="376">
        <v>246</v>
      </c>
      <c r="B248" t="s">
        <v>2141</v>
      </c>
    </row>
    <row r="249" spans="1:25">
      <c r="A249" s="376">
        <v>247</v>
      </c>
      <c r="B249" t="s">
        <v>2940</v>
      </c>
    </row>
    <row r="250" spans="1:25">
      <c r="A250" s="376">
        <v>248</v>
      </c>
      <c r="B250" t="s">
        <v>2944</v>
      </c>
      <c r="H250" t="s">
        <v>631</v>
      </c>
    </row>
    <row r="251" spans="1:25">
      <c r="A251" s="376">
        <v>249</v>
      </c>
      <c r="B251" t="s">
        <v>510</v>
      </c>
      <c r="U251">
        <v>0</v>
      </c>
      <c r="V251">
        <v>1</v>
      </c>
      <c r="W251">
        <v>0</v>
      </c>
      <c r="X251">
        <v>0</v>
      </c>
      <c r="Y251">
        <v>1</v>
      </c>
    </row>
    <row r="252" spans="1:25">
      <c r="A252" s="376">
        <v>250</v>
      </c>
      <c r="B252" t="s">
        <v>511</v>
      </c>
      <c r="U252">
        <v>1</v>
      </c>
      <c r="V252">
        <v>0</v>
      </c>
      <c r="W252">
        <v>0</v>
      </c>
      <c r="X252">
        <v>0</v>
      </c>
      <c r="Y252">
        <v>0</v>
      </c>
    </row>
    <row r="253" spans="1:25">
      <c r="A253" s="376">
        <v>251</v>
      </c>
      <c r="B253" t="s">
        <v>436</v>
      </c>
      <c r="Q253">
        <v>1</v>
      </c>
      <c r="R253">
        <v>1</v>
      </c>
      <c r="T253">
        <v>1</v>
      </c>
      <c r="U253">
        <v>0</v>
      </c>
      <c r="V253">
        <v>1</v>
      </c>
      <c r="W253">
        <v>1</v>
      </c>
      <c r="X253">
        <v>1</v>
      </c>
      <c r="Y253">
        <v>1</v>
      </c>
    </row>
    <row r="254" spans="1:25">
      <c r="A254" s="376">
        <v>252</v>
      </c>
      <c r="B254" t="s">
        <v>135</v>
      </c>
      <c r="U254">
        <v>0</v>
      </c>
      <c r="V254">
        <v>0</v>
      </c>
      <c r="W254">
        <v>0</v>
      </c>
      <c r="X254">
        <v>0</v>
      </c>
      <c r="Y254">
        <v>1</v>
      </c>
    </row>
    <row r="255" spans="1:25">
      <c r="A255" s="376">
        <v>253</v>
      </c>
      <c r="B255" t="s">
        <v>366</v>
      </c>
      <c r="U255">
        <v>1</v>
      </c>
      <c r="V255">
        <v>0</v>
      </c>
      <c r="W255">
        <v>0</v>
      </c>
      <c r="X255">
        <v>0</v>
      </c>
      <c r="Y255">
        <v>0</v>
      </c>
    </row>
    <row r="256" spans="1:25">
      <c r="A256" s="376">
        <v>254</v>
      </c>
      <c r="B256" t="s">
        <v>869</v>
      </c>
      <c r="Q256">
        <v>1</v>
      </c>
      <c r="T256">
        <v>1</v>
      </c>
    </row>
    <row r="257" spans="1:25">
      <c r="A257" s="376">
        <v>255</v>
      </c>
      <c r="B257" t="s">
        <v>450</v>
      </c>
      <c r="U257">
        <v>0</v>
      </c>
      <c r="V257">
        <v>1</v>
      </c>
      <c r="W257">
        <v>0</v>
      </c>
      <c r="X257">
        <v>0</v>
      </c>
      <c r="Y257">
        <v>1</v>
      </c>
    </row>
    <row r="258" spans="1:25">
      <c r="A258" s="376">
        <v>256</v>
      </c>
      <c r="B258" t="s">
        <v>83</v>
      </c>
      <c r="H258" t="s">
        <v>631</v>
      </c>
      <c r="R258">
        <v>1</v>
      </c>
      <c r="U258">
        <v>1</v>
      </c>
      <c r="V258">
        <v>0</v>
      </c>
      <c r="W258">
        <v>1</v>
      </c>
      <c r="X258">
        <v>1</v>
      </c>
      <c r="Y258">
        <v>1</v>
      </c>
    </row>
    <row r="259" spans="1:25">
      <c r="A259" s="376">
        <v>257</v>
      </c>
      <c r="B259" t="s">
        <v>388</v>
      </c>
      <c r="Q259">
        <v>1</v>
      </c>
      <c r="T259">
        <v>1</v>
      </c>
      <c r="U259">
        <v>0</v>
      </c>
      <c r="V259">
        <v>1</v>
      </c>
      <c r="W259">
        <v>0</v>
      </c>
      <c r="X259">
        <v>0</v>
      </c>
      <c r="Y259">
        <v>0</v>
      </c>
    </row>
    <row r="260" spans="1:25">
      <c r="A260" s="376">
        <v>258</v>
      </c>
      <c r="B260" t="s">
        <v>3120</v>
      </c>
    </row>
    <row r="261" spans="1:25">
      <c r="A261" s="376">
        <v>259</v>
      </c>
      <c r="B261" t="s">
        <v>3121</v>
      </c>
    </row>
    <row r="262" spans="1:25">
      <c r="A262" s="376">
        <v>260</v>
      </c>
      <c r="B262" t="s">
        <v>72</v>
      </c>
      <c r="Q262">
        <v>1</v>
      </c>
      <c r="U262">
        <v>0</v>
      </c>
      <c r="V262">
        <v>1</v>
      </c>
      <c r="W262">
        <v>0</v>
      </c>
      <c r="X262">
        <v>0</v>
      </c>
      <c r="Y262">
        <v>0</v>
      </c>
    </row>
    <row r="263" spans="1:25">
      <c r="A263" s="376">
        <v>261</v>
      </c>
      <c r="B263" t="s">
        <v>118</v>
      </c>
      <c r="H263" t="s">
        <v>631</v>
      </c>
      <c r="Q263">
        <v>1</v>
      </c>
      <c r="R263">
        <v>1</v>
      </c>
      <c r="T263">
        <v>1</v>
      </c>
      <c r="U263">
        <v>0</v>
      </c>
      <c r="V263">
        <v>1</v>
      </c>
      <c r="W263">
        <v>1</v>
      </c>
      <c r="X263">
        <v>0</v>
      </c>
      <c r="Y263">
        <v>1</v>
      </c>
    </row>
    <row r="264" spans="1:25">
      <c r="A264" s="376">
        <v>262</v>
      </c>
      <c r="B264" t="s">
        <v>2975</v>
      </c>
    </row>
    <row r="265" spans="1:25">
      <c r="A265" s="376">
        <v>263</v>
      </c>
      <c r="B265" t="s">
        <v>528</v>
      </c>
      <c r="U265">
        <v>0</v>
      </c>
      <c r="V265">
        <v>0</v>
      </c>
      <c r="W265">
        <v>0</v>
      </c>
      <c r="X265">
        <v>0</v>
      </c>
      <c r="Y265">
        <v>0</v>
      </c>
    </row>
    <row r="266" spans="1:25">
      <c r="A266" s="376">
        <v>264</v>
      </c>
      <c r="B266" t="s">
        <v>200</v>
      </c>
      <c r="T266">
        <v>1</v>
      </c>
      <c r="U266">
        <v>0</v>
      </c>
      <c r="V266">
        <v>1</v>
      </c>
      <c r="W266">
        <v>0</v>
      </c>
      <c r="X266">
        <v>0</v>
      </c>
      <c r="Y266">
        <v>1</v>
      </c>
    </row>
    <row r="267" spans="1:25">
      <c r="A267" s="376">
        <v>265</v>
      </c>
      <c r="B267" t="s">
        <v>466</v>
      </c>
      <c r="U267">
        <v>0</v>
      </c>
      <c r="V267">
        <v>0</v>
      </c>
      <c r="W267">
        <v>0</v>
      </c>
      <c r="X267">
        <v>0</v>
      </c>
      <c r="Y267">
        <v>0</v>
      </c>
    </row>
    <row r="268" spans="1:25">
      <c r="A268" s="376">
        <v>266</v>
      </c>
      <c r="B268" t="s">
        <v>537</v>
      </c>
      <c r="U268">
        <v>0</v>
      </c>
      <c r="V268">
        <v>0</v>
      </c>
      <c r="W268">
        <v>0</v>
      </c>
      <c r="X268">
        <v>0</v>
      </c>
      <c r="Y268">
        <v>0</v>
      </c>
    </row>
    <row r="269" spans="1:25">
      <c r="A269" s="376">
        <v>267</v>
      </c>
      <c r="B269" t="s">
        <v>300</v>
      </c>
      <c r="T269">
        <v>1</v>
      </c>
      <c r="U269">
        <v>1</v>
      </c>
      <c r="V269">
        <v>0</v>
      </c>
      <c r="W269">
        <v>0</v>
      </c>
      <c r="X269">
        <v>0</v>
      </c>
      <c r="Y269">
        <v>0</v>
      </c>
    </row>
    <row r="270" spans="1:25">
      <c r="A270" s="376">
        <v>268</v>
      </c>
      <c r="B270" t="s">
        <v>454</v>
      </c>
      <c r="U270">
        <v>0</v>
      </c>
      <c r="V270">
        <v>0</v>
      </c>
      <c r="W270">
        <v>0</v>
      </c>
      <c r="X270">
        <v>0</v>
      </c>
      <c r="Y270">
        <v>0</v>
      </c>
    </row>
    <row r="271" spans="1:25">
      <c r="A271" s="376">
        <v>269</v>
      </c>
      <c r="B271" t="s">
        <v>503</v>
      </c>
      <c r="U271">
        <v>0</v>
      </c>
      <c r="V271">
        <v>0</v>
      </c>
      <c r="W271">
        <v>0</v>
      </c>
      <c r="X271">
        <v>0</v>
      </c>
      <c r="Y271">
        <v>0</v>
      </c>
    </row>
    <row r="272" spans="1:25">
      <c r="A272" s="376">
        <v>270</v>
      </c>
      <c r="B272" t="s">
        <v>507</v>
      </c>
      <c r="U272">
        <v>0</v>
      </c>
      <c r="V272">
        <v>0</v>
      </c>
      <c r="W272">
        <v>0</v>
      </c>
      <c r="X272">
        <v>0</v>
      </c>
      <c r="Y272">
        <v>0</v>
      </c>
    </row>
    <row r="273" spans="1:25">
      <c r="A273" s="376">
        <v>271</v>
      </c>
      <c r="B273" t="s">
        <v>538</v>
      </c>
      <c r="U273">
        <v>0</v>
      </c>
      <c r="V273">
        <v>0</v>
      </c>
      <c r="W273">
        <v>0</v>
      </c>
      <c r="X273">
        <v>0</v>
      </c>
      <c r="Y273">
        <v>0</v>
      </c>
    </row>
    <row r="274" spans="1:25">
      <c r="A274" s="376">
        <v>272</v>
      </c>
      <c r="B274" t="s">
        <v>302</v>
      </c>
      <c r="U274">
        <v>1</v>
      </c>
      <c r="V274">
        <v>0</v>
      </c>
      <c r="W274">
        <v>0</v>
      </c>
      <c r="X274">
        <v>0</v>
      </c>
      <c r="Y274">
        <v>0</v>
      </c>
    </row>
    <row r="275" spans="1:25">
      <c r="A275" s="376">
        <v>273</v>
      </c>
      <c r="B275" t="s">
        <v>237</v>
      </c>
      <c r="Q275">
        <v>1</v>
      </c>
      <c r="U275">
        <v>0</v>
      </c>
      <c r="V275">
        <v>1</v>
      </c>
      <c r="W275">
        <v>0</v>
      </c>
      <c r="X275">
        <v>0</v>
      </c>
      <c r="Y275">
        <v>0</v>
      </c>
    </row>
    <row r="276" spans="1:25">
      <c r="A276" s="376">
        <v>274</v>
      </c>
      <c r="B276" t="s">
        <v>356</v>
      </c>
      <c r="U276">
        <v>1</v>
      </c>
      <c r="V276">
        <v>0</v>
      </c>
      <c r="W276">
        <v>0</v>
      </c>
      <c r="X276">
        <v>0</v>
      </c>
      <c r="Y276">
        <v>1</v>
      </c>
    </row>
    <row r="277" spans="1:25">
      <c r="A277" s="376">
        <v>275</v>
      </c>
      <c r="B277" t="s">
        <v>306</v>
      </c>
      <c r="U277">
        <v>1</v>
      </c>
      <c r="V277">
        <v>0</v>
      </c>
      <c r="W277">
        <v>0</v>
      </c>
      <c r="X277">
        <v>0</v>
      </c>
      <c r="Y277">
        <v>0</v>
      </c>
    </row>
    <row r="278" spans="1:25">
      <c r="A278" s="376">
        <v>276</v>
      </c>
      <c r="B278" t="s">
        <v>323</v>
      </c>
      <c r="H278" t="s">
        <v>631</v>
      </c>
      <c r="Q278">
        <v>1</v>
      </c>
      <c r="R278">
        <v>1</v>
      </c>
      <c r="T278">
        <v>1</v>
      </c>
      <c r="U278">
        <v>0</v>
      </c>
      <c r="V278">
        <v>1</v>
      </c>
      <c r="W278">
        <v>1</v>
      </c>
      <c r="X278">
        <v>1</v>
      </c>
      <c r="Y278">
        <v>1</v>
      </c>
    </row>
    <row r="279" spans="1:25">
      <c r="A279" s="376">
        <v>277</v>
      </c>
      <c r="B279" t="s">
        <v>104</v>
      </c>
      <c r="H279" t="s">
        <v>631</v>
      </c>
      <c r="Q279">
        <v>1</v>
      </c>
      <c r="R279">
        <v>1</v>
      </c>
      <c r="T279">
        <v>1</v>
      </c>
      <c r="U279">
        <v>0</v>
      </c>
      <c r="V279">
        <v>1</v>
      </c>
      <c r="W279">
        <v>1</v>
      </c>
      <c r="X279">
        <v>0</v>
      </c>
      <c r="Y279">
        <v>1</v>
      </c>
    </row>
    <row r="280" spans="1:25">
      <c r="A280" s="376">
        <v>278</v>
      </c>
      <c r="B280" t="s">
        <v>438</v>
      </c>
      <c r="U280">
        <v>0</v>
      </c>
      <c r="V280">
        <v>1</v>
      </c>
      <c r="W280">
        <v>0</v>
      </c>
      <c r="X280">
        <v>0</v>
      </c>
      <c r="Y280">
        <v>0</v>
      </c>
    </row>
    <row r="281" spans="1:25">
      <c r="A281" s="376">
        <v>279</v>
      </c>
      <c r="B281" t="s">
        <v>490</v>
      </c>
      <c r="U281">
        <v>0</v>
      </c>
      <c r="V281">
        <v>1</v>
      </c>
      <c r="W281">
        <v>0</v>
      </c>
      <c r="X281">
        <v>0</v>
      </c>
      <c r="Y281">
        <v>0</v>
      </c>
    </row>
    <row r="282" spans="1:25">
      <c r="A282" s="376">
        <v>280</v>
      </c>
      <c r="B282" t="s">
        <v>442</v>
      </c>
      <c r="U282">
        <v>0</v>
      </c>
      <c r="V282">
        <v>0</v>
      </c>
      <c r="W282">
        <v>0</v>
      </c>
      <c r="X282">
        <v>0</v>
      </c>
      <c r="Y282">
        <v>0</v>
      </c>
    </row>
    <row r="283" spans="1:25">
      <c r="A283" s="376">
        <v>281</v>
      </c>
      <c r="B283" t="s">
        <v>453</v>
      </c>
      <c r="U283">
        <v>0</v>
      </c>
      <c r="V283">
        <v>0</v>
      </c>
      <c r="W283">
        <v>0</v>
      </c>
      <c r="X283">
        <v>0</v>
      </c>
      <c r="Y283">
        <v>0</v>
      </c>
    </row>
    <row r="284" spans="1:25">
      <c r="A284" s="376">
        <v>282</v>
      </c>
      <c r="B284" t="s">
        <v>430</v>
      </c>
      <c r="Q284">
        <v>1</v>
      </c>
      <c r="T284">
        <v>1</v>
      </c>
      <c r="U284">
        <v>0</v>
      </c>
      <c r="V284">
        <v>1</v>
      </c>
      <c r="W284">
        <v>0</v>
      </c>
      <c r="X284">
        <v>0</v>
      </c>
      <c r="Y284">
        <v>1</v>
      </c>
    </row>
    <row r="285" spans="1:25">
      <c r="A285" s="376">
        <v>283</v>
      </c>
      <c r="B285" t="s">
        <v>548</v>
      </c>
      <c r="Q285">
        <v>1</v>
      </c>
      <c r="R285">
        <v>1</v>
      </c>
      <c r="U285">
        <v>0</v>
      </c>
      <c r="V285">
        <v>1</v>
      </c>
      <c r="W285">
        <v>1</v>
      </c>
      <c r="X285">
        <v>1</v>
      </c>
      <c r="Y285">
        <v>1</v>
      </c>
    </row>
    <row r="286" spans="1:25">
      <c r="A286" s="376">
        <v>284</v>
      </c>
      <c r="B286" t="s">
        <v>129</v>
      </c>
      <c r="U286">
        <v>0</v>
      </c>
      <c r="V286">
        <v>0</v>
      </c>
      <c r="W286">
        <v>0</v>
      </c>
      <c r="X286">
        <v>0</v>
      </c>
      <c r="Y286">
        <v>0</v>
      </c>
    </row>
    <row r="287" spans="1:25">
      <c r="A287" s="376">
        <v>285</v>
      </c>
      <c r="B287" t="s">
        <v>2907</v>
      </c>
    </row>
    <row r="288" spans="1:25">
      <c r="A288" s="376">
        <v>286</v>
      </c>
      <c r="B288" t="s">
        <v>3127</v>
      </c>
    </row>
    <row r="289" spans="1:25">
      <c r="A289" s="376">
        <v>287</v>
      </c>
      <c r="B289" t="s">
        <v>264</v>
      </c>
      <c r="T289">
        <v>1</v>
      </c>
      <c r="U289">
        <v>0</v>
      </c>
      <c r="V289">
        <v>1</v>
      </c>
      <c r="W289">
        <v>0</v>
      </c>
      <c r="X289">
        <v>1</v>
      </c>
      <c r="Y289">
        <v>0</v>
      </c>
    </row>
    <row r="290" spans="1:25">
      <c r="A290" s="376">
        <v>288</v>
      </c>
      <c r="B290" t="s">
        <v>2976</v>
      </c>
      <c r="J290" t="s">
        <v>631</v>
      </c>
    </row>
    <row r="291" spans="1:25">
      <c r="A291" s="376">
        <v>289</v>
      </c>
      <c r="B291" t="s">
        <v>94</v>
      </c>
      <c r="H291" t="s">
        <v>631</v>
      </c>
      <c r="R291">
        <v>1</v>
      </c>
      <c r="U291">
        <v>0</v>
      </c>
      <c r="V291">
        <v>0</v>
      </c>
      <c r="W291">
        <v>1</v>
      </c>
      <c r="X291">
        <v>1</v>
      </c>
      <c r="Y291">
        <v>0</v>
      </c>
    </row>
    <row r="292" spans="1:25">
      <c r="A292" s="376">
        <v>290</v>
      </c>
      <c r="B292" t="s">
        <v>76</v>
      </c>
      <c r="Q292">
        <v>1</v>
      </c>
      <c r="T292">
        <v>1</v>
      </c>
      <c r="U292">
        <v>0</v>
      </c>
      <c r="V292">
        <v>1</v>
      </c>
      <c r="W292">
        <v>1</v>
      </c>
      <c r="X292">
        <v>1</v>
      </c>
      <c r="Y292">
        <v>0</v>
      </c>
    </row>
    <row r="293" spans="1:25">
      <c r="A293" s="376">
        <v>291</v>
      </c>
      <c r="B293" t="s">
        <v>107</v>
      </c>
      <c r="U293">
        <v>1</v>
      </c>
      <c r="V293">
        <v>0</v>
      </c>
      <c r="W293">
        <v>0</v>
      </c>
      <c r="X293">
        <v>0</v>
      </c>
      <c r="Y293">
        <v>1</v>
      </c>
    </row>
    <row r="294" spans="1:25">
      <c r="A294" s="376">
        <v>292</v>
      </c>
      <c r="B294" t="s">
        <v>452</v>
      </c>
      <c r="U294">
        <v>1</v>
      </c>
      <c r="V294">
        <v>0</v>
      </c>
      <c r="W294">
        <v>0</v>
      </c>
      <c r="X294">
        <v>1</v>
      </c>
      <c r="Y294">
        <v>1</v>
      </c>
    </row>
    <row r="295" spans="1:25">
      <c r="A295" s="376">
        <v>293</v>
      </c>
      <c r="B295" t="s">
        <v>131</v>
      </c>
      <c r="U295">
        <v>0</v>
      </c>
      <c r="V295">
        <v>0</v>
      </c>
      <c r="W295">
        <v>0</v>
      </c>
      <c r="X295">
        <v>0</v>
      </c>
      <c r="Y295">
        <v>0</v>
      </c>
    </row>
    <row r="296" spans="1:25">
      <c r="A296" s="376">
        <v>294</v>
      </c>
      <c r="B296" t="s">
        <v>3134</v>
      </c>
    </row>
    <row r="297" spans="1:25">
      <c r="A297" s="376">
        <v>295</v>
      </c>
      <c r="B297" t="s">
        <v>133</v>
      </c>
      <c r="U297">
        <v>0</v>
      </c>
      <c r="V297">
        <v>0</v>
      </c>
      <c r="W297">
        <v>0</v>
      </c>
      <c r="X297">
        <v>1</v>
      </c>
      <c r="Y297">
        <v>0</v>
      </c>
    </row>
    <row r="298" spans="1:25">
      <c r="A298" s="376">
        <v>296</v>
      </c>
      <c r="B298" t="s">
        <v>531</v>
      </c>
      <c r="U298">
        <v>0</v>
      </c>
      <c r="V298">
        <v>0</v>
      </c>
      <c r="W298">
        <v>0</v>
      </c>
      <c r="X298">
        <v>0</v>
      </c>
      <c r="Y298">
        <v>0</v>
      </c>
    </row>
    <row r="299" spans="1:25">
      <c r="A299" s="376">
        <v>297</v>
      </c>
      <c r="B299" t="s">
        <v>419</v>
      </c>
      <c r="H299" t="s">
        <v>631</v>
      </c>
      <c r="Q299">
        <v>1</v>
      </c>
      <c r="R299">
        <v>1</v>
      </c>
      <c r="T299">
        <v>1</v>
      </c>
      <c r="U299">
        <v>0</v>
      </c>
      <c r="V299">
        <v>1</v>
      </c>
      <c r="W299">
        <v>1</v>
      </c>
      <c r="X299">
        <v>1</v>
      </c>
      <c r="Y299">
        <v>0</v>
      </c>
    </row>
    <row r="300" spans="1:25">
      <c r="A300" s="376">
        <v>298</v>
      </c>
      <c r="B300" t="s">
        <v>116</v>
      </c>
      <c r="H300" t="s">
        <v>631</v>
      </c>
      <c r="R300">
        <v>1</v>
      </c>
      <c r="T300">
        <v>1</v>
      </c>
      <c r="U300">
        <v>1</v>
      </c>
      <c r="V300">
        <v>0</v>
      </c>
      <c r="W300">
        <v>1</v>
      </c>
      <c r="X300">
        <v>0</v>
      </c>
      <c r="Y300">
        <v>0</v>
      </c>
    </row>
    <row r="301" spans="1:25">
      <c r="A301" s="376">
        <v>299</v>
      </c>
      <c r="B301" t="s">
        <v>269</v>
      </c>
      <c r="Q301">
        <v>1</v>
      </c>
      <c r="T301">
        <v>1</v>
      </c>
      <c r="U301">
        <v>0</v>
      </c>
      <c r="V301">
        <v>1</v>
      </c>
      <c r="W301">
        <v>0</v>
      </c>
      <c r="X301">
        <v>0</v>
      </c>
      <c r="Y301">
        <v>1</v>
      </c>
    </row>
    <row r="302" spans="1:25">
      <c r="A302" s="376">
        <v>300</v>
      </c>
      <c r="B302" t="s">
        <v>512</v>
      </c>
      <c r="U302">
        <v>1</v>
      </c>
      <c r="V302">
        <v>0</v>
      </c>
      <c r="W302">
        <v>0</v>
      </c>
      <c r="X302">
        <v>0</v>
      </c>
      <c r="Y302">
        <v>0</v>
      </c>
    </row>
    <row r="303" spans="1:25">
      <c r="A303" s="376">
        <v>301</v>
      </c>
      <c r="B303" t="s">
        <v>232</v>
      </c>
      <c r="H303" t="s">
        <v>631</v>
      </c>
      <c r="Q303">
        <v>1</v>
      </c>
      <c r="R303">
        <v>1</v>
      </c>
      <c r="T303">
        <v>1</v>
      </c>
      <c r="U303">
        <v>0</v>
      </c>
      <c r="V303">
        <v>1</v>
      </c>
      <c r="W303">
        <v>1</v>
      </c>
      <c r="X303">
        <v>1</v>
      </c>
      <c r="Y303">
        <v>0</v>
      </c>
    </row>
    <row r="304" spans="1:25">
      <c r="A304" s="376">
        <v>302</v>
      </c>
      <c r="B304" t="s">
        <v>360</v>
      </c>
      <c r="Q304">
        <v>1</v>
      </c>
      <c r="T304">
        <v>1</v>
      </c>
      <c r="U304">
        <v>0</v>
      </c>
      <c r="V304">
        <v>1</v>
      </c>
      <c r="W304">
        <v>0</v>
      </c>
      <c r="X304">
        <v>1</v>
      </c>
      <c r="Y304">
        <v>1</v>
      </c>
    </row>
    <row r="305" spans="1:25">
      <c r="A305" s="376">
        <v>303</v>
      </c>
      <c r="B305" t="s">
        <v>329</v>
      </c>
      <c r="T305">
        <v>1</v>
      </c>
      <c r="U305">
        <v>1</v>
      </c>
      <c r="V305">
        <v>0</v>
      </c>
      <c r="W305">
        <v>0</v>
      </c>
      <c r="X305">
        <v>0</v>
      </c>
      <c r="Y305">
        <v>0</v>
      </c>
    </row>
    <row r="306" spans="1:25">
      <c r="A306" s="376">
        <v>304</v>
      </c>
      <c r="B306" t="s">
        <v>175</v>
      </c>
      <c r="Q306">
        <v>1</v>
      </c>
      <c r="T306">
        <v>1</v>
      </c>
      <c r="U306">
        <v>0</v>
      </c>
      <c r="V306">
        <v>1</v>
      </c>
      <c r="W306">
        <v>0</v>
      </c>
      <c r="X306">
        <v>0</v>
      </c>
      <c r="Y306">
        <v>1</v>
      </c>
    </row>
    <row r="307" spans="1:25">
      <c r="A307" s="376">
        <v>305</v>
      </c>
      <c r="B307" t="s">
        <v>423</v>
      </c>
      <c r="Q307">
        <v>1</v>
      </c>
      <c r="U307">
        <v>0</v>
      </c>
      <c r="V307">
        <v>1</v>
      </c>
      <c r="W307">
        <v>0</v>
      </c>
      <c r="X307">
        <v>1</v>
      </c>
      <c r="Y307">
        <v>0</v>
      </c>
    </row>
    <row r="308" spans="1:25">
      <c r="A308" s="376">
        <v>306</v>
      </c>
      <c r="B308" t="s">
        <v>74</v>
      </c>
      <c r="U308">
        <v>0</v>
      </c>
      <c r="V308">
        <v>0</v>
      </c>
      <c r="W308">
        <v>0</v>
      </c>
      <c r="X308">
        <v>0</v>
      </c>
      <c r="Y308">
        <v>1</v>
      </c>
    </row>
    <row r="309" spans="1:25">
      <c r="A309" s="376">
        <v>307</v>
      </c>
      <c r="B309" t="s">
        <v>290</v>
      </c>
      <c r="U309">
        <v>1</v>
      </c>
      <c r="V309">
        <v>0</v>
      </c>
      <c r="W309">
        <v>0</v>
      </c>
      <c r="X309">
        <v>0</v>
      </c>
      <c r="Y309">
        <v>1</v>
      </c>
    </row>
    <row r="310" spans="1:25">
      <c r="A310" s="376">
        <v>308</v>
      </c>
      <c r="B310" t="s">
        <v>383</v>
      </c>
      <c r="H310" t="s">
        <v>631</v>
      </c>
      <c r="Q310">
        <v>1</v>
      </c>
      <c r="R310">
        <v>1</v>
      </c>
      <c r="U310">
        <v>0</v>
      </c>
      <c r="V310">
        <v>1</v>
      </c>
      <c r="W310">
        <v>1</v>
      </c>
      <c r="X310">
        <v>1</v>
      </c>
      <c r="Y310">
        <v>0</v>
      </c>
    </row>
    <row r="311" spans="1:25">
      <c r="A311" s="376">
        <v>309</v>
      </c>
      <c r="B311" t="s">
        <v>364</v>
      </c>
      <c r="U311">
        <v>0</v>
      </c>
      <c r="V311">
        <v>0</v>
      </c>
      <c r="W311">
        <v>0</v>
      </c>
      <c r="X311">
        <v>1</v>
      </c>
      <c r="Y311">
        <v>1</v>
      </c>
    </row>
    <row r="312" spans="1:25">
      <c r="A312" s="376">
        <v>310</v>
      </c>
      <c r="B312" t="s">
        <v>328</v>
      </c>
      <c r="H312" t="s">
        <v>631</v>
      </c>
      <c r="Q312">
        <v>1</v>
      </c>
      <c r="R312">
        <v>1</v>
      </c>
      <c r="T312">
        <v>1</v>
      </c>
      <c r="U312">
        <v>0</v>
      </c>
      <c r="V312">
        <v>1</v>
      </c>
      <c r="W312">
        <v>1</v>
      </c>
      <c r="X312">
        <v>0</v>
      </c>
      <c r="Y312">
        <v>1</v>
      </c>
    </row>
    <row r="313" spans="1:25">
      <c r="A313" s="376">
        <v>311</v>
      </c>
      <c r="B313" t="s">
        <v>514</v>
      </c>
      <c r="U313">
        <v>0</v>
      </c>
      <c r="V313">
        <v>1</v>
      </c>
      <c r="W313">
        <v>0</v>
      </c>
      <c r="X313">
        <v>0</v>
      </c>
      <c r="Y313">
        <v>1</v>
      </c>
    </row>
    <row r="314" spans="1:25">
      <c r="A314" s="376">
        <v>312</v>
      </c>
      <c r="B314" t="s">
        <v>2732</v>
      </c>
    </row>
    <row r="315" spans="1:25">
      <c r="A315" s="376">
        <v>313</v>
      </c>
      <c r="B315" t="s">
        <v>303</v>
      </c>
      <c r="Q315">
        <v>1</v>
      </c>
      <c r="U315">
        <v>0</v>
      </c>
      <c r="V315">
        <v>1</v>
      </c>
      <c r="W315">
        <v>0</v>
      </c>
      <c r="X315">
        <v>1</v>
      </c>
      <c r="Y315">
        <v>1</v>
      </c>
    </row>
    <row r="316" spans="1:25">
      <c r="A316" s="376">
        <v>314</v>
      </c>
      <c r="B316" t="s">
        <v>2958</v>
      </c>
    </row>
    <row r="317" spans="1:25">
      <c r="A317" s="376">
        <v>315</v>
      </c>
      <c r="B317" t="s">
        <v>253</v>
      </c>
      <c r="Q317">
        <v>1</v>
      </c>
      <c r="T317">
        <v>1</v>
      </c>
      <c r="U317">
        <v>0</v>
      </c>
      <c r="V317">
        <v>1</v>
      </c>
      <c r="W317">
        <v>0</v>
      </c>
      <c r="X317">
        <v>0</v>
      </c>
      <c r="Y317">
        <v>1</v>
      </c>
    </row>
    <row r="318" spans="1:25">
      <c r="A318" s="376">
        <v>316</v>
      </c>
      <c r="B318" t="s">
        <v>1736</v>
      </c>
    </row>
    <row r="319" spans="1:25">
      <c r="A319" s="376">
        <v>317</v>
      </c>
      <c r="B319" t="s">
        <v>157</v>
      </c>
      <c r="Q319">
        <v>1</v>
      </c>
      <c r="T319">
        <v>1</v>
      </c>
      <c r="U319">
        <v>0</v>
      </c>
      <c r="V319">
        <v>1</v>
      </c>
      <c r="W319">
        <v>0</v>
      </c>
      <c r="X319">
        <v>0</v>
      </c>
      <c r="Y319">
        <v>1</v>
      </c>
    </row>
    <row r="320" spans="1:25">
      <c r="A320" s="376">
        <v>318</v>
      </c>
      <c r="B320" t="s">
        <v>412</v>
      </c>
      <c r="Q320">
        <v>1</v>
      </c>
      <c r="U320">
        <v>0</v>
      </c>
      <c r="V320">
        <v>1</v>
      </c>
      <c r="W320">
        <v>0</v>
      </c>
      <c r="X320">
        <v>1</v>
      </c>
      <c r="Y320">
        <v>0</v>
      </c>
    </row>
    <row r="321" spans="1:25">
      <c r="A321" s="376">
        <v>319</v>
      </c>
      <c r="B321" t="s">
        <v>215</v>
      </c>
      <c r="Q321">
        <v>1</v>
      </c>
      <c r="T321">
        <v>1</v>
      </c>
      <c r="U321">
        <v>0</v>
      </c>
      <c r="V321">
        <v>1</v>
      </c>
      <c r="W321">
        <v>0</v>
      </c>
      <c r="X321">
        <v>0</v>
      </c>
      <c r="Y321">
        <v>0</v>
      </c>
    </row>
    <row r="322" spans="1:25">
      <c r="A322" s="376">
        <v>320</v>
      </c>
      <c r="B322" t="s">
        <v>92</v>
      </c>
      <c r="U322">
        <v>0</v>
      </c>
      <c r="V322">
        <v>0</v>
      </c>
      <c r="W322">
        <v>0</v>
      </c>
      <c r="X322">
        <v>0</v>
      </c>
      <c r="Y322">
        <v>0</v>
      </c>
    </row>
    <row r="323" spans="1:25">
      <c r="A323" s="376">
        <v>321</v>
      </c>
      <c r="B323" t="s">
        <v>905</v>
      </c>
    </row>
    <row r="324" spans="1:25">
      <c r="A324" s="376">
        <v>322</v>
      </c>
      <c r="B324" t="s">
        <v>67</v>
      </c>
      <c r="H324" t="s">
        <v>631</v>
      </c>
      <c r="Q324">
        <v>1</v>
      </c>
      <c r="T324">
        <v>1</v>
      </c>
      <c r="U324">
        <v>0</v>
      </c>
      <c r="V324">
        <v>1</v>
      </c>
      <c r="W324">
        <v>0</v>
      </c>
      <c r="X324">
        <v>0</v>
      </c>
      <c r="Y324">
        <v>1</v>
      </c>
    </row>
    <row r="325" spans="1:25">
      <c r="A325" s="376">
        <v>323</v>
      </c>
      <c r="B325" t="s">
        <v>897</v>
      </c>
    </row>
    <row r="326" spans="1:25">
      <c r="A326" s="376">
        <v>324</v>
      </c>
      <c r="B326" t="s">
        <v>221</v>
      </c>
      <c r="U326">
        <v>1</v>
      </c>
      <c r="V326">
        <v>0</v>
      </c>
      <c r="W326">
        <v>0</v>
      </c>
      <c r="X326">
        <v>0</v>
      </c>
      <c r="Y326">
        <v>0</v>
      </c>
    </row>
    <row r="327" spans="1:25">
      <c r="A327" s="376">
        <v>325</v>
      </c>
      <c r="B327" t="s">
        <v>497</v>
      </c>
      <c r="Q327">
        <v>1</v>
      </c>
      <c r="U327">
        <v>0</v>
      </c>
      <c r="V327">
        <v>1</v>
      </c>
      <c r="W327">
        <v>0</v>
      </c>
      <c r="X327">
        <v>0</v>
      </c>
      <c r="Y327">
        <v>0</v>
      </c>
    </row>
    <row r="328" spans="1:25">
      <c r="A328" s="376">
        <v>326</v>
      </c>
      <c r="B328" t="s">
        <v>902</v>
      </c>
      <c r="Q328">
        <v>1</v>
      </c>
    </row>
    <row r="329" spans="1:25">
      <c r="A329" s="376">
        <v>327</v>
      </c>
      <c r="B329" t="s">
        <v>488</v>
      </c>
      <c r="U329">
        <v>0</v>
      </c>
      <c r="V329">
        <v>1</v>
      </c>
      <c r="W329">
        <v>0</v>
      </c>
      <c r="X329">
        <v>1</v>
      </c>
      <c r="Y329">
        <v>1</v>
      </c>
    </row>
    <row r="330" spans="1:25">
      <c r="A330" s="376">
        <v>328</v>
      </c>
      <c r="B330" t="s">
        <v>464</v>
      </c>
      <c r="U330">
        <v>0</v>
      </c>
      <c r="V330">
        <v>0</v>
      </c>
      <c r="W330">
        <v>0</v>
      </c>
      <c r="X330">
        <v>0</v>
      </c>
      <c r="Y330">
        <v>0</v>
      </c>
    </row>
    <row r="331" spans="1:25">
      <c r="A331" s="376">
        <v>329</v>
      </c>
      <c r="B331" t="s">
        <v>213</v>
      </c>
      <c r="U331">
        <v>0</v>
      </c>
      <c r="V331">
        <v>0</v>
      </c>
      <c r="W331">
        <v>0</v>
      </c>
      <c r="X331">
        <v>0</v>
      </c>
      <c r="Y331">
        <v>0</v>
      </c>
    </row>
    <row r="332" spans="1:25">
      <c r="A332" s="376">
        <v>330</v>
      </c>
      <c r="B332" t="s">
        <v>283</v>
      </c>
      <c r="U332">
        <v>0</v>
      </c>
      <c r="V332">
        <v>0</v>
      </c>
      <c r="W332">
        <v>0</v>
      </c>
      <c r="X332">
        <v>0</v>
      </c>
      <c r="Y332">
        <v>0</v>
      </c>
    </row>
    <row r="333" spans="1:25">
      <c r="A333" s="376">
        <v>331</v>
      </c>
      <c r="B333" t="s">
        <v>340</v>
      </c>
      <c r="U333">
        <v>0</v>
      </c>
      <c r="V333">
        <v>0</v>
      </c>
      <c r="W333">
        <v>0</v>
      </c>
      <c r="X333">
        <v>0</v>
      </c>
      <c r="Y333">
        <v>0</v>
      </c>
    </row>
    <row r="334" spans="1:25">
      <c r="A334" s="376">
        <v>332</v>
      </c>
      <c r="B334" t="s">
        <v>337</v>
      </c>
      <c r="U334">
        <v>0</v>
      </c>
      <c r="V334">
        <v>0</v>
      </c>
      <c r="W334">
        <v>0</v>
      </c>
      <c r="X334">
        <v>0</v>
      </c>
      <c r="Y334">
        <v>0</v>
      </c>
    </row>
    <row r="335" spans="1:25">
      <c r="A335" s="376">
        <v>333</v>
      </c>
      <c r="B335" t="s">
        <v>179</v>
      </c>
      <c r="H335" t="s">
        <v>631</v>
      </c>
      <c r="Q335">
        <v>1</v>
      </c>
      <c r="R335">
        <v>1</v>
      </c>
      <c r="U335">
        <v>0</v>
      </c>
      <c r="V335">
        <v>1</v>
      </c>
      <c r="W335">
        <v>1</v>
      </c>
      <c r="X335">
        <v>1</v>
      </c>
      <c r="Y335">
        <v>1</v>
      </c>
    </row>
    <row r="336" spans="1:25">
      <c r="A336" s="376">
        <v>334</v>
      </c>
      <c r="B336" t="s">
        <v>427</v>
      </c>
      <c r="Q336">
        <v>1</v>
      </c>
      <c r="R336">
        <v>1</v>
      </c>
      <c r="T336">
        <v>1</v>
      </c>
      <c r="U336">
        <v>0</v>
      </c>
      <c r="V336">
        <v>1</v>
      </c>
      <c r="W336">
        <v>1</v>
      </c>
      <c r="X336">
        <v>1</v>
      </c>
      <c r="Y336">
        <v>0</v>
      </c>
    </row>
    <row r="337" spans="1:25">
      <c r="A337" s="376">
        <v>335</v>
      </c>
      <c r="B337" t="s">
        <v>448</v>
      </c>
      <c r="H337" t="s">
        <v>631</v>
      </c>
      <c r="R337">
        <v>1</v>
      </c>
      <c r="T337">
        <v>1</v>
      </c>
      <c r="U337">
        <v>0</v>
      </c>
      <c r="V337">
        <v>1</v>
      </c>
      <c r="W337">
        <v>1</v>
      </c>
      <c r="X337">
        <v>1</v>
      </c>
      <c r="Y337">
        <v>1</v>
      </c>
    </row>
    <row r="338" spans="1:25">
      <c r="A338" s="376">
        <v>336</v>
      </c>
      <c r="B338" t="s">
        <v>3146</v>
      </c>
    </row>
    <row r="339" spans="1:25">
      <c r="A339" s="376">
        <v>337</v>
      </c>
      <c r="B339" t="s">
        <v>207</v>
      </c>
      <c r="H339" t="s">
        <v>631</v>
      </c>
      <c r="Q339">
        <v>1</v>
      </c>
      <c r="R339">
        <v>1</v>
      </c>
      <c r="T339">
        <v>1</v>
      </c>
      <c r="U339">
        <v>1</v>
      </c>
      <c r="V339">
        <v>0</v>
      </c>
      <c r="W339">
        <v>1</v>
      </c>
      <c r="X339">
        <v>0</v>
      </c>
      <c r="Y339">
        <v>0</v>
      </c>
    </row>
    <row r="340" spans="1:25">
      <c r="A340" s="376">
        <v>338</v>
      </c>
      <c r="B340" t="s">
        <v>239</v>
      </c>
      <c r="U340">
        <v>1</v>
      </c>
      <c r="V340">
        <v>0</v>
      </c>
      <c r="W340">
        <v>0</v>
      </c>
      <c r="X340">
        <v>0</v>
      </c>
      <c r="Y340">
        <v>0</v>
      </c>
    </row>
    <row r="341" spans="1:25">
      <c r="A341" s="376">
        <v>339</v>
      </c>
      <c r="B341" t="s">
        <v>245</v>
      </c>
      <c r="U341">
        <v>1</v>
      </c>
      <c r="V341">
        <v>0</v>
      </c>
      <c r="W341">
        <v>0</v>
      </c>
      <c r="X341">
        <v>0</v>
      </c>
      <c r="Y341">
        <v>1</v>
      </c>
    </row>
    <row r="342" spans="1:25">
      <c r="A342" s="376">
        <v>340</v>
      </c>
      <c r="B342" t="s">
        <v>912</v>
      </c>
    </row>
    <row r="343" spans="1:25">
      <c r="A343" s="376">
        <v>341</v>
      </c>
      <c r="B343" t="s">
        <v>1888</v>
      </c>
    </row>
    <row r="344" spans="1:25">
      <c r="A344" s="376">
        <v>342</v>
      </c>
      <c r="B344" t="s">
        <v>3148</v>
      </c>
    </row>
    <row r="345" spans="1:25">
      <c r="A345" s="376">
        <v>343</v>
      </c>
      <c r="B345" t="s">
        <v>101</v>
      </c>
      <c r="U345">
        <v>0</v>
      </c>
      <c r="V345">
        <v>0</v>
      </c>
      <c r="W345">
        <v>0</v>
      </c>
      <c r="X345">
        <v>0</v>
      </c>
      <c r="Y345">
        <v>0</v>
      </c>
    </row>
    <row r="346" spans="1:25">
      <c r="A346" s="376">
        <v>344</v>
      </c>
      <c r="B346" t="s">
        <v>2191</v>
      </c>
    </row>
    <row r="347" spans="1:25">
      <c r="A347" s="376">
        <v>345</v>
      </c>
      <c r="B347" t="s">
        <v>916</v>
      </c>
      <c r="Q347">
        <v>1</v>
      </c>
    </row>
    <row r="348" spans="1:25">
      <c r="A348" s="376">
        <v>346</v>
      </c>
      <c r="B348" t="s">
        <v>372</v>
      </c>
      <c r="U348">
        <v>0</v>
      </c>
      <c r="V348">
        <v>1</v>
      </c>
      <c r="W348">
        <v>0</v>
      </c>
      <c r="X348">
        <v>1</v>
      </c>
      <c r="Y348">
        <v>1</v>
      </c>
    </row>
    <row r="349" spans="1:25">
      <c r="A349" s="376">
        <v>347</v>
      </c>
      <c r="B349" t="s">
        <v>476</v>
      </c>
      <c r="Q349">
        <v>1</v>
      </c>
      <c r="T349">
        <v>1</v>
      </c>
      <c r="U349">
        <v>0</v>
      </c>
      <c r="V349">
        <v>1</v>
      </c>
      <c r="W349">
        <v>0</v>
      </c>
      <c r="X349">
        <v>0</v>
      </c>
      <c r="Y349">
        <v>1</v>
      </c>
    </row>
    <row r="350" spans="1:25">
      <c r="A350" s="376">
        <v>348</v>
      </c>
      <c r="B350" t="s">
        <v>263</v>
      </c>
      <c r="R350">
        <v>1</v>
      </c>
      <c r="T350">
        <v>1</v>
      </c>
      <c r="U350">
        <v>1</v>
      </c>
      <c r="V350">
        <v>0</v>
      </c>
      <c r="W350">
        <v>1</v>
      </c>
      <c r="X350">
        <v>1</v>
      </c>
      <c r="Y350">
        <v>1</v>
      </c>
    </row>
    <row r="351" spans="1:25">
      <c r="A351" s="376">
        <v>349</v>
      </c>
      <c r="B351" t="s">
        <v>469</v>
      </c>
      <c r="H351" t="s">
        <v>631</v>
      </c>
      <c r="Q351">
        <v>1</v>
      </c>
      <c r="U351">
        <v>0</v>
      </c>
      <c r="V351">
        <v>1</v>
      </c>
      <c r="W351">
        <v>1</v>
      </c>
      <c r="X351">
        <v>1</v>
      </c>
      <c r="Y351">
        <v>0</v>
      </c>
    </row>
    <row r="352" spans="1:25">
      <c r="A352" s="376">
        <v>350</v>
      </c>
      <c r="B352" t="s">
        <v>363</v>
      </c>
      <c r="Q352">
        <v>1</v>
      </c>
      <c r="U352">
        <v>0</v>
      </c>
      <c r="V352">
        <v>1</v>
      </c>
      <c r="W352">
        <v>0</v>
      </c>
      <c r="X352">
        <v>0</v>
      </c>
      <c r="Y352">
        <v>1</v>
      </c>
    </row>
    <row r="353" spans="1:25">
      <c r="A353" s="376">
        <v>351</v>
      </c>
      <c r="B353" t="s">
        <v>2755</v>
      </c>
    </row>
    <row r="354" spans="1:25">
      <c r="A354" s="376">
        <v>352</v>
      </c>
      <c r="B354" t="s">
        <v>506</v>
      </c>
      <c r="U354">
        <v>0</v>
      </c>
      <c r="V354">
        <v>0</v>
      </c>
      <c r="W354">
        <v>0</v>
      </c>
      <c r="X354">
        <v>0</v>
      </c>
      <c r="Y354">
        <v>0</v>
      </c>
    </row>
    <row r="355" spans="1:25">
      <c r="A355" s="376">
        <v>353</v>
      </c>
      <c r="B355" t="s">
        <v>244</v>
      </c>
      <c r="Q355">
        <v>1</v>
      </c>
      <c r="T355">
        <v>1</v>
      </c>
      <c r="U355">
        <v>0</v>
      </c>
      <c r="V355">
        <v>1</v>
      </c>
      <c r="W355">
        <v>0</v>
      </c>
      <c r="X355">
        <v>1</v>
      </c>
      <c r="Y355">
        <v>0</v>
      </c>
    </row>
    <row r="356" spans="1:25">
      <c r="A356" s="376">
        <v>354</v>
      </c>
      <c r="B356" t="s">
        <v>348</v>
      </c>
      <c r="U356">
        <v>0</v>
      </c>
      <c r="V356">
        <v>0</v>
      </c>
      <c r="W356">
        <v>0</v>
      </c>
      <c r="X356">
        <v>0</v>
      </c>
      <c r="Y356">
        <v>0</v>
      </c>
    </row>
    <row r="357" spans="1:25">
      <c r="A357" s="376">
        <v>355</v>
      </c>
      <c r="B357" t="s">
        <v>143</v>
      </c>
      <c r="U357">
        <v>0</v>
      </c>
      <c r="V357">
        <v>0</v>
      </c>
      <c r="W357">
        <v>0</v>
      </c>
      <c r="X357">
        <v>0</v>
      </c>
      <c r="Y357">
        <v>0</v>
      </c>
    </row>
    <row r="358" spans="1:25">
      <c r="A358" s="376">
        <v>356</v>
      </c>
      <c r="B358" t="s">
        <v>535</v>
      </c>
      <c r="U358">
        <v>1</v>
      </c>
      <c r="V358">
        <v>0</v>
      </c>
      <c r="W358">
        <v>0</v>
      </c>
      <c r="X358">
        <v>1</v>
      </c>
      <c r="Y358">
        <v>0</v>
      </c>
    </row>
    <row r="359" spans="1:25">
      <c r="A359" s="376">
        <v>357</v>
      </c>
      <c r="B359" t="s">
        <v>482</v>
      </c>
      <c r="U359">
        <v>0</v>
      </c>
      <c r="V359">
        <v>0</v>
      </c>
      <c r="W359">
        <v>0</v>
      </c>
      <c r="X359">
        <v>0</v>
      </c>
      <c r="Y359">
        <v>1</v>
      </c>
    </row>
    <row r="360" spans="1:25">
      <c r="A360" s="376">
        <v>358</v>
      </c>
      <c r="B360" t="s">
        <v>227</v>
      </c>
      <c r="H360" t="s">
        <v>631</v>
      </c>
      <c r="Q360">
        <v>1</v>
      </c>
      <c r="R360">
        <v>1</v>
      </c>
      <c r="T360">
        <v>1</v>
      </c>
      <c r="U360">
        <v>0</v>
      </c>
      <c r="V360">
        <v>1</v>
      </c>
      <c r="W360">
        <v>1</v>
      </c>
      <c r="X360">
        <v>0</v>
      </c>
      <c r="Y360">
        <v>1</v>
      </c>
    </row>
    <row r="361" spans="1:25">
      <c r="A361" s="376">
        <v>359</v>
      </c>
      <c r="B361" t="s">
        <v>234</v>
      </c>
      <c r="U361">
        <v>0</v>
      </c>
      <c r="V361">
        <v>0</v>
      </c>
      <c r="W361">
        <v>0</v>
      </c>
      <c r="X361">
        <v>0</v>
      </c>
      <c r="Y361">
        <v>0</v>
      </c>
    </row>
    <row r="362" spans="1:25">
      <c r="A362" s="376">
        <v>360</v>
      </c>
      <c r="B362" t="s">
        <v>2297</v>
      </c>
    </row>
    <row r="363" spans="1:25">
      <c r="A363" s="376">
        <v>361</v>
      </c>
      <c r="B363" t="s">
        <v>347</v>
      </c>
      <c r="U363">
        <v>0</v>
      </c>
      <c r="V363">
        <v>0</v>
      </c>
      <c r="W363">
        <v>0</v>
      </c>
      <c r="X363">
        <v>0</v>
      </c>
      <c r="Y363">
        <v>1</v>
      </c>
    </row>
    <row r="364" spans="1:25">
      <c r="A364" s="376">
        <v>362</v>
      </c>
      <c r="B364" t="s">
        <v>196</v>
      </c>
      <c r="Q364">
        <v>1</v>
      </c>
      <c r="U364">
        <v>0</v>
      </c>
      <c r="V364">
        <v>1</v>
      </c>
      <c r="W364">
        <v>0</v>
      </c>
      <c r="X364">
        <v>0</v>
      </c>
      <c r="Y364">
        <v>0</v>
      </c>
    </row>
    <row r="365" spans="1:25">
      <c r="A365" s="376">
        <v>363</v>
      </c>
      <c r="B365" t="s">
        <v>2476</v>
      </c>
    </row>
    <row r="366" spans="1:25">
      <c r="A366" s="376">
        <v>364</v>
      </c>
      <c r="B366" t="s">
        <v>432</v>
      </c>
      <c r="T366">
        <v>1</v>
      </c>
      <c r="U366">
        <v>1</v>
      </c>
      <c r="V366">
        <v>0</v>
      </c>
      <c r="W366">
        <v>0</v>
      </c>
      <c r="X366">
        <v>1</v>
      </c>
      <c r="Y366">
        <v>1</v>
      </c>
    </row>
    <row r="367" spans="1:25">
      <c r="A367" s="376">
        <v>365</v>
      </c>
      <c r="B367" t="s">
        <v>230</v>
      </c>
      <c r="Q367">
        <v>1</v>
      </c>
      <c r="U367">
        <v>0</v>
      </c>
      <c r="V367">
        <v>0</v>
      </c>
      <c r="W367">
        <v>0</v>
      </c>
      <c r="X367">
        <v>0</v>
      </c>
      <c r="Y367">
        <v>0</v>
      </c>
    </row>
    <row r="368" spans="1:25">
      <c r="A368" s="376">
        <v>366</v>
      </c>
      <c r="B368" t="s">
        <v>471</v>
      </c>
      <c r="U368">
        <v>1</v>
      </c>
      <c r="V368">
        <v>0</v>
      </c>
      <c r="W368">
        <v>0</v>
      </c>
      <c r="X368">
        <v>1</v>
      </c>
      <c r="Y368">
        <v>0</v>
      </c>
    </row>
    <row r="369" spans="1:25">
      <c r="A369" s="376">
        <v>367</v>
      </c>
      <c r="B369" t="s">
        <v>434</v>
      </c>
      <c r="Q369">
        <v>1</v>
      </c>
      <c r="T369">
        <v>1</v>
      </c>
      <c r="U369">
        <v>0</v>
      </c>
      <c r="V369">
        <v>1</v>
      </c>
      <c r="W369">
        <v>0</v>
      </c>
      <c r="X369">
        <v>0</v>
      </c>
      <c r="Y369">
        <v>0</v>
      </c>
    </row>
    <row r="370" spans="1:25">
      <c r="A370" s="376">
        <v>368</v>
      </c>
      <c r="B370" t="s">
        <v>398</v>
      </c>
      <c r="Q370">
        <v>1</v>
      </c>
      <c r="U370">
        <v>0</v>
      </c>
      <c r="V370">
        <v>1</v>
      </c>
      <c r="W370">
        <v>0</v>
      </c>
      <c r="X370">
        <v>0</v>
      </c>
      <c r="Y370">
        <v>0</v>
      </c>
    </row>
    <row r="371" spans="1:25">
      <c r="A371" s="376">
        <v>369</v>
      </c>
      <c r="B371" t="s">
        <v>310</v>
      </c>
      <c r="Q371">
        <v>1</v>
      </c>
      <c r="T371">
        <v>1</v>
      </c>
      <c r="U371">
        <v>0</v>
      </c>
      <c r="V371">
        <v>1</v>
      </c>
      <c r="W371">
        <v>0</v>
      </c>
      <c r="X371">
        <v>1</v>
      </c>
      <c r="Y371">
        <v>1</v>
      </c>
    </row>
    <row r="372" spans="1:25">
      <c r="A372" s="376">
        <v>370</v>
      </c>
      <c r="B372" t="s">
        <v>408</v>
      </c>
      <c r="Q372">
        <v>1</v>
      </c>
      <c r="U372">
        <v>0</v>
      </c>
      <c r="V372">
        <v>1</v>
      </c>
      <c r="W372">
        <v>0</v>
      </c>
      <c r="X372">
        <v>1</v>
      </c>
      <c r="Y372">
        <v>1</v>
      </c>
    </row>
    <row r="373" spans="1:25">
      <c r="A373" s="376">
        <v>371</v>
      </c>
      <c r="B373" t="s">
        <v>541</v>
      </c>
      <c r="U373">
        <v>0</v>
      </c>
      <c r="V373">
        <v>1</v>
      </c>
      <c r="W373">
        <v>0</v>
      </c>
      <c r="X373">
        <v>1</v>
      </c>
      <c r="Y373">
        <v>0</v>
      </c>
    </row>
    <row r="374" spans="1:25">
      <c r="A374" s="376">
        <v>372</v>
      </c>
      <c r="B374" t="s">
        <v>2807</v>
      </c>
    </row>
    <row r="375" spans="1:25">
      <c r="A375" s="376">
        <v>373</v>
      </c>
      <c r="B375" t="s">
        <v>491</v>
      </c>
      <c r="U375">
        <v>1</v>
      </c>
      <c r="V375">
        <v>0</v>
      </c>
      <c r="W375">
        <v>0</v>
      </c>
      <c r="X375">
        <v>0</v>
      </c>
      <c r="Y375">
        <v>1</v>
      </c>
    </row>
    <row r="376" spans="1:25">
      <c r="A376" s="376">
        <v>374</v>
      </c>
      <c r="B376" t="s">
        <v>108</v>
      </c>
      <c r="U376">
        <v>0</v>
      </c>
      <c r="V376">
        <v>0</v>
      </c>
      <c r="W376">
        <v>0</v>
      </c>
      <c r="X376">
        <v>0</v>
      </c>
      <c r="Y376">
        <v>0</v>
      </c>
    </row>
    <row r="377" spans="1:25">
      <c r="A377" s="376">
        <v>375</v>
      </c>
      <c r="B377" t="s">
        <v>342</v>
      </c>
      <c r="Q377">
        <v>1</v>
      </c>
      <c r="T377">
        <v>1</v>
      </c>
      <c r="U377">
        <v>0</v>
      </c>
      <c r="V377">
        <v>1</v>
      </c>
      <c r="W377">
        <v>0</v>
      </c>
      <c r="X377">
        <v>0</v>
      </c>
      <c r="Y377">
        <v>0</v>
      </c>
    </row>
    <row r="378" spans="1:25">
      <c r="A378" s="376">
        <v>376</v>
      </c>
      <c r="B378" t="s">
        <v>402</v>
      </c>
      <c r="Q378">
        <v>1</v>
      </c>
      <c r="U378">
        <v>0</v>
      </c>
      <c r="V378">
        <v>1</v>
      </c>
      <c r="W378">
        <v>0</v>
      </c>
      <c r="X378">
        <v>0</v>
      </c>
      <c r="Y378">
        <v>1</v>
      </c>
    </row>
    <row r="379" spans="1:25">
      <c r="A379" s="376">
        <v>377</v>
      </c>
      <c r="B379" t="s">
        <v>539</v>
      </c>
      <c r="U379">
        <v>1</v>
      </c>
      <c r="V379">
        <v>0</v>
      </c>
      <c r="W379">
        <v>0</v>
      </c>
      <c r="X379">
        <v>0</v>
      </c>
      <c r="Y379">
        <v>1</v>
      </c>
    </row>
    <row r="380" spans="1:25">
      <c r="A380" s="376">
        <v>378</v>
      </c>
      <c r="B380" t="s">
        <v>59</v>
      </c>
      <c r="U380">
        <v>0</v>
      </c>
      <c r="V380">
        <v>0</v>
      </c>
      <c r="W380">
        <v>0</v>
      </c>
      <c r="X380">
        <v>1</v>
      </c>
      <c r="Y380">
        <v>0</v>
      </c>
    </row>
    <row r="381" spans="1:25">
      <c r="A381" s="376">
        <v>379</v>
      </c>
      <c r="B381" t="s">
        <v>2977</v>
      </c>
    </row>
    <row r="382" spans="1:25">
      <c r="A382" s="376">
        <v>380</v>
      </c>
      <c r="B382" t="s">
        <v>545</v>
      </c>
      <c r="U382">
        <v>0</v>
      </c>
      <c r="V382">
        <v>1</v>
      </c>
      <c r="W382">
        <v>0</v>
      </c>
      <c r="X382">
        <v>1</v>
      </c>
      <c r="Y382">
        <v>1</v>
      </c>
    </row>
    <row r="383" spans="1:25">
      <c r="A383" s="376">
        <v>381</v>
      </c>
      <c r="B383" t="s">
        <v>479</v>
      </c>
      <c r="Q383">
        <v>1</v>
      </c>
      <c r="T383">
        <v>1</v>
      </c>
      <c r="U383">
        <v>0</v>
      </c>
      <c r="V383">
        <v>1</v>
      </c>
      <c r="W383">
        <v>0</v>
      </c>
      <c r="X383">
        <v>0</v>
      </c>
      <c r="Y383">
        <v>0</v>
      </c>
    </row>
    <row r="384" spans="1:25">
      <c r="A384" s="376">
        <v>382</v>
      </c>
      <c r="B384" t="s">
        <v>375</v>
      </c>
      <c r="U384">
        <v>0</v>
      </c>
      <c r="V384">
        <v>0</v>
      </c>
      <c r="W384">
        <v>0</v>
      </c>
      <c r="X384">
        <v>0</v>
      </c>
      <c r="Y384">
        <v>0</v>
      </c>
    </row>
    <row r="385" spans="1:25">
      <c r="A385" s="376">
        <v>383</v>
      </c>
      <c r="B385" t="s">
        <v>451</v>
      </c>
      <c r="U385">
        <v>0</v>
      </c>
      <c r="V385">
        <v>0</v>
      </c>
      <c r="W385">
        <v>0</v>
      </c>
      <c r="X385">
        <v>0</v>
      </c>
      <c r="Y385">
        <v>0</v>
      </c>
    </row>
    <row r="386" spans="1:25">
      <c r="A386" s="376">
        <v>384</v>
      </c>
      <c r="B386" t="s">
        <v>96</v>
      </c>
      <c r="T386">
        <v>1</v>
      </c>
      <c r="U386">
        <v>1</v>
      </c>
      <c r="V386">
        <v>0</v>
      </c>
      <c r="W386">
        <v>0</v>
      </c>
      <c r="X386">
        <v>1</v>
      </c>
      <c r="Y386">
        <v>0</v>
      </c>
    </row>
    <row r="387" spans="1:25">
      <c r="A387" s="376">
        <v>385</v>
      </c>
      <c r="B387" t="s">
        <v>265</v>
      </c>
      <c r="T387">
        <v>1</v>
      </c>
      <c r="U387">
        <v>0</v>
      </c>
      <c r="V387">
        <v>1</v>
      </c>
      <c r="W387">
        <v>0</v>
      </c>
      <c r="X387">
        <v>1</v>
      </c>
      <c r="Y387">
        <v>1</v>
      </c>
    </row>
    <row r="388" spans="1:25">
      <c r="A388" s="376">
        <v>386</v>
      </c>
      <c r="B388" t="s">
        <v>235</v>
      </c>
      <c r="Q388">
        <v>1</v>
      </c>
      <c r="T388">
        <v>1</v>
      </c>
      <c r="U388">
        <v>0</v>
      </c>
      <c r="V388">
        <v>1</v>
      </c>
      <c r="W388">
        <v>0</v>
      </c>
      <c r="X388">
        <v>0</v>
      </c>
      <c r="Y388">
        <v>1</v>
      </c>
    </row>
    <row r="389" spans="1:25">
      <c r="A389" s="376">
        <v>387</v>
      </c>
      <c r="B389" t="s">
        <v>89</v>
      </c>
      <c r="H389" t="s">
        <v>631</v>
      </c>
      <c r="Q389">
        <v>1</v>
      </c>
      <c r="R389">
        <v>1</v>
      </c>
      <c r="T389">
        <v>1</v>
      </c>
      <c r="U389">
        <v>0</v>
      </c>
      <c r="V389">
        <v>1</v>
      </c>
      <c r="W389">
        <v>0</v>
      </c>
      <c r="X389">
        <v>1</v>
      </c>
      <c r="Y389">
        <v>1</v>
      </c>
    </row>
    <row r="390" spans="1:25">
      <c r="A390" s="376">
        <v>388</v>
      </c>
      <c r="B390" t="s">
        <v>525</v>
      </c>
      <c r="U390">
        <v>1</v>
      </c>
      <c r="V390">
        <v>0</v>
      </c>
      <c r="W390">
        <v>0</v>
      </c>
      <c r="X390">
        <v>0</v>
      </c>
      <c r="Y390">
        <v>0</v>
      </c>
    </row>
    <row r="391" spans="1:25">
      <c r="A391" s="376">
        <v>389</v>
      </c>
      <c r="B391" t="s">
        <v>70</v>
      </c>
      <c r="H391" t="s">
        <v>631</v>
      </c>
      <c r="R391">
        <v>1</v>
      </c>
      <c r="T391">
        <v>1</v>
      </c>
      <c r="U391">
        <v>1</v>
      </c>
      <c r="V391">
        <v>0</v>
      </c>
      <c r="W391">
        <v>1</v>
      </c>
      <c r="X391">
        <v>1</v>
      </c>
      <c r="Y391">
        <v>1</v>
      </c>
    </row>
    <row r="392" spans="1:25">
      <c r="A392" s="376">
        <v>390</v>
      </c>
      <c r="B392" t="s">
        <v>294</v>
      </c>
      <c r="U392">
        <v>0</v>
      </c>
      <c r="V392">
        <v>0</v>
      </c>
      <c r="W392">
        <v>0</v>
      </c>
      <c r="X392">
        <v>0</v>
      </c>
      <c r="Y392">
        <v>0</v>
      </c>
    </row>
    <row r="393" spans="1:25">
      <c r="A393" s="376">
        <v>391</v>
      </c>
      <c r="B393" t="s">
        <v>478</v>
      </c>
      <c r="Q393">
        <v>1</v>
      </c>
      <c r="T393">
        <v>1</v>
      </c>
      <c r="U393">
        <v>0</v>
      </c>
      <c r="V393">
        <v>1</v>
      </c>
      <c r="W393">
        <v>0</v>
      </c>
      <c r="X393">
        <v>1</v>
      </c>
      <c r="Y393">
        <v>1</v>
      </c>
    </row>
    <row r="394" spans="1:25">
      <c r="A394" s="376">
        <v>392</v>
      </c>
      <c r="B394" t="s">
        <v>127</v>
      </c>
      <c r="Q394">
        <v>1</v>
      </c>
      <c r="T394">
        <v>1</v>
      </c>
      <c r="U394">
        <v>0</v>
      </c>
      <c r="V394">
        <v>1</v>
      </c>
      <c r="W394">
        <v>0</v>
      </c>
      <c r="X394">
        <v>0</v>
      </c>
      <c r="Y394">
        <v>1</v>
      </c>
    </row>
    <row r="395" spans="1:25">
      <c r="A395" s="376">
        <v>393</v>
      </c>
      <c r="B395" t="s">
        <v>2408</v>
      </c>
    </row>
    <row r="396" spans="1:25">
      <c r="A396" s="376">
        <v>394</v>
      </c>
      <c r="B396" t="s">
        <v>2901</v>
      </c>
    </row>
    <row r="397" spans="1:25">
      <c r="A397" s="376">
        <v>395</v>
      </c>
      <c r="B397" t="s">
        <v>487</v>
      </c>
      <c r="Q397">
        <v>1</v>
      </c>
      <c r="U397">
        <v>0</v>
      </c>
      <c r="V397">
        <v>1</v>
      </c>
      <c r="W397">
        <v>0</v>
      </c>
      <c r="X397">
        <v>1</v>
      </c>
      <c r="Y397">
        <v>0</v>
      </c>
    </row>
    <row r="398" spans="1:25">
      <c r="A398" s="376">
        <v>396</v>
      </c>
      <c r="B398" t="s">
        <v>536</v>
      </c>
      <c r="Q398">
        <v>1</v>
      </c>
      <c r="U398">
        <v>0</v>
      </c>
      <c r="V398">
        <v>1</v>
      </c>
      <c r="W398">
        <v>0</v>
      </c>
      <c r="X398">
        <v>0</v>
      </c>
      <c r="Y398">
        <v>0</v>
      </c>
    </row>
    <row r="399" spans="1:25">
      <c r="A399" s="376">
        <v>397</v>
      </c>
      <c r="B399" t="s">
        <v>178</v>
      </c>
      <c r="Q399">
        <v>1</v>
      </c>
      <c r="T399">
        <v>1</v>
      </c>
      <c r="U399">
        <v>0</v>
      </c>
      <c r="V399">
        <v>1</v>
      </c>
      <c r="W399">
        <v>0</v>
      </c>
      <c r="X399">
        <v>0</v>
      </c>
      <c r="Y399">
        <v>1</v>
      </c>
    </row>
    <row r="400" spans="1:25">
      <c r="A400" s="376">
        <v>398</v>
      </c>
      <c r="B400" t="s">
        <v>158</v>
      </c>
      <c r="U400">
        <v>0</v>
      </c>
      <c r="V400">
        <v>1</v>
      </c>
      <c r="W400">
        <v>0</v>
      </c>
      <c r="X400">
        <v>0</v>
      </c>
      <c r="Y400">
        <v>1</v>
      </c>
    </row>
    <row r="401" spans="1:25">
      <c r="A401" s="376">
        <v>399</v>
      </c>
      <c r="B401" t="s">
        <v>282</v>
      </c>
      <c r="Q401">
        <v>1</v>
      </c>
      <c r="U401">
        <v>0</v>
      </c>
      <c r="V401">
        <v>1</v>
      </c>
      <c r="W401">
        <v>0</v>
      </c>
      <c r="X401">
        <v>0</v>
      </c>
      <c r="Y401">
        <v>0</v>
      </c>
    </row>
    <row r="402" spans="1:25">
      <c r="A402" s="376">
        <v>400</v>
      </c>
      <c r="B402" t="s">
        <v>431</v>
      </c>
      <c r="U402">
        <v>0</v>
      </c>
      <c r="V402">
        <v>0</v>
      </c>
      <c r="W402">
        <v>0</v>
      </c>
      <c r="X402">
        <v>0</v>
      </c>
      <c r="Y402">
        <v>0</v>
      </c>
    </row>
    <row r="403" spans="1:25">
      <c r="A403" s="376">
        <v>401</v>
      </c>
      <c r="B403" t="s">
        <v>484</v>
      </c>
      <c r="Q403">
        <v>1</v>
      </c>
      <c r="U403">
        <v>0</v>
      </c>
      <c r="V403">
        <v>1</v>
      </c>
      <c r="W403">
        <v>0</v>
      </c>
      <c r="X403">
        <v>1</v>
      </c>
      <c r="Y403">
        <v>0</v>
      </c>
    </row>
    <row r="404" spans="1:25">
      <c r="A404" s="376">
        <v>402</v>
      </c>
      <c r="B404" t="s">
        <v>141</v>
      </c>
      <c r="H404" t="s">
        <v>631</v>
      </c>
      <c r="Q404">
        <v>1</v>
      </c>
      <c r="R404">
        <v>1</v>
      </c>
      <c r="T404">
        <v>1</v>
      </c>
      <c r="U404">
        <v>0</v>
      </c>
      <c r="V404">
        <v>1</v>
      </c>
      <c r="W404">
        <v>0</v>
      </c>
      <c r="X404">
        <v>0</v>
      </c>
      <c r="Y404">
        <v>1</v>
      </c>
    </row>
    <row r="405" spans="1:25">
      <c r="A405" s="376">
        <v>403</v>
      </c>
      <c r="B405" t="s">
        <v>250</v>
      </c>
      <c r="Q405">
        <v>1</v>
      </c>
      <c r="T405">
        <v>1</v>
      </c>
      <c r="U405">
        <v>0</v>
      </c>
      <c r="V405">
        <v>1</v>
      </c>
      <c r="W405">
        <v>0</v>
      </c>
      <c r="X405">
        <v>0</v>
      </c>
      <c r="Y405">
        <v>1</v>
      </c>
    </row>
    <row r="406" spans="1:25">
      <c r="A406" s="376">
        <v>404</v>
      </c>
      <c r="B406" t="s">
        <v>3171</v>
      </c>
    </row>
    <row r="407" spans="1:25">
      <c r="A407" s="376">
        <v>405</v>
      </c>
      <c r="B407" t="s">
        <v>176</v>
      </c>
      <c r="U407">
        <v>0</v>
      </c>
      <c r="V407">
        <v>1</v>
      </c>
      <c r="W407">
        <v>0</v>
      </c>
      <c r="X407">
        <v>1</v>
      </c>
      <c r="Y407">
        <v>1</v>
      </c>
    </row>
    <row r="408" spans="1:25">
      <c r="A408" s="376">
        <v>406</v>
      </c>
      <c r="B408" t="s">
        <v>468</v>
      </c>
      <c r="U408">
        <v>0</v>
      </c>
      <c r="V408">
        <v>1</v>
      </c>
      <c r="W408">
        <v>1</v>
      </c>
      <c r="X408">
        <v>1</v>
      </c>
      <c r="Y408">
        <v>1</v>
      </c>
    </row>
    <row r="409" spans="1:25">
      <c r="A409" s="376">
        <v>407</v>
      </c>
      <c r="B409" t="s">
        <v>429</v>
      </c>
      <c r="Q409">
        <v>1</v>
      </c>
      <c r="R409">
        <v>1</v>
      </c>
      <c r="T409">
        <v>1</v>
      </c>
      <c r="U409">
        <v>0</v>
      </c>
      <c r="V409">
        <v>1</v>
      </c>
      <c r="W409">
        <v>1</v>
      </c>
      <c r="X409">
        <v>0</v>
      </c>
      <c r="Y409">
        <v>1</v>
      </c>
    </row>
    <row r="410" spans="1:25">
      <c r="A410" s="376">
        <v>408</v>
      </c>
      <c r="B410" t="s">
        <v>284</v>
      </c>
      <c r="Q410">
        <v>1</v>
      </c>
      <c r="T410">
        <v>1</v>
      </c>
      <c r="U410">
        <v>0</v>
      </c>
      <c r="V410">
        <v>1</v>
      </c>
      <c r="W410">
        <v>0</v>
      </c>
      <c r="X410">
        <v>0</v>
      </c>
      <c r="Y410">
        <v>1</v>
      </c>
    </row>
    <row r="411" spans="1:25">
      <c r="A411" s="376">
        <v>409</v>
      </c>
      <c r="B411" t="s">
        <v>940</v>
      </c>
      <c r="Q411">
        <v>1</v>
      </c>
      <c r="R411">
        <v>1</v>
      </c>
      <c r="T411">
        <v>1</v>
      </c>
    </row>
    <row r="412" spans="1:25">
      <c r="A412" s="376">
        <v>410</v>
      </c>
      <c r="B412" t="s">
        <v>145</v>
      </c>
      <c r="H412" t="s">
        <v>631</v>
      </c>
      <c r="U412">
        <v>0</v>
      </c>
      <c r="V412">
        <v>1</v>
      </c>
      <c r="W412">
        <v>1</v>
      </c>
      <c r="X412">
        <v>1</v>
      </c>
      <c r="Y412">
        <v>0</v>
      </c>
    </row>
    <row r="413" spans="1:25">
      <c r="A413" s="376">
        <v>411</v>
      </c>
      <c r="B413" t="s">
        <v>446</v>
      </c>
      <c r="H413" t="s">
        <v>631</v>
      </c>
      <c r="Q413">
        <v>1</v>
      </c>
      <c r="T413">
        <v>1</v>
      </c>
      <c r="U413">
        <v>0</v>
      </c>
      <c r="V413">
        <v>1</v>
      </c>
      <c r="W413">
        <v>0</v>
      </c>
      <c r="X413">
        <v>1</v>
      </c>
      <c r="Y413">
        <v>1</v>
      </c>
    </row>
    <row r="414" spans="1:25">
      <c r="A414" s="376">
        <v>412</v>
      </c>
      <c r="B414" t="s">
        <v>546</v>
      </c>
      <c r="U414">
        <v>0</v>
      </c>
      <c r="V414">
        <v>0</v>
      </c>
      <c r="W414">
        <v>0</v>
      </c>
      <c r="X414">
        <v>0</v>
      </c>
      <c r="Y414">
        <v>0</v>
      </c>
    </row>
    <row r="415" spans="1:25">
      <c r="A415" s="376">
        <v>413</v>
      </c>
      <c r="B415" t="s">
        <v>474</v>
      </c>
      <c r="U415">
        <v>1</v>
      </c>
      <c r="V415">
        <v>0</v>
      </c>
      <c r="W415">
        <v>0</v>
      </c>
      <c r="X415">
        <v>0</v>
      </c>
      <c r="Y415">
        <v>0</v>
      </c>
    </row>
    <row r="416" spans="1:25">
      <c r="A416" s="376">
        <v>414</v>
      </c>
      <c r="B416" t="s">
        <v>270</v>
      </c>
      <c r="Q416">
        <v>1</v>
      </c>
      <c r="T416">
        <v>1</v>
      </c>
      <c r="U416">
        <v>0</v>
      </c>
      <c r="V416">
        <v>0</v>
      </c>
      <c r="W416">
        <v>0</v>
      </c>
      <c r="X416">
        <v>0</v>
      </c>
      <c r="Y416">
        <v>0</v>
      </c>
    </row>
    <row r="417" spans="1:25">
      <c r="A417" s="376">
        <v>415</v>
      </c>
      <c r="B417" t="s">
        <v>338</v>
      </c>
      <c r="H417" t="s">
        <v>631</v>
      </c>
      <c r="Q417">
        <v>1</v>
      </c>
      <c r="R417">
        <v>1</v>
      </c>
      <c r="T417">
        <v>1</v>
      </c>
      <c r="U417">
        <v>0</v>
      </c>
      <c r="V417">
        <v>0</v>
      </c>
      <c r="W417">
        <v>1</v>
      </c>
      <c r="X417">
        <v>1</v>
      </c>
      <c r="Y417">
        <v>0</v>
      </c>
    </row>
    <row r="418" spans="1:25">
      <c r="A418" s="376">
        <v>416</v>
      </c>
      <c r="B418" t="s">
        <v>231</v>
      </c>
      <c r="Q418">
        <v>1</v>
      </c>
      <c r="R418">
        <v>1</v>
      </c>
      <c r="U418">
        <v>0</v>
      </c>
      <c r="V418">
        <v>1</v>
      </c>
      <c r="W418">
        <v>1</v>
      </c>
      <c r="X418">
        <v>0</v>
      </c>
      <c r="Y418">
        <v>0</v>
      </c>
    </row>
    <row r="419" spans="1:25">
      <c r="A419" s="376">
        <v>417</v>
      </c>
      <c r="B419" t="s">
        <v>292</v>
      </c>
      <c r="U419">
        <v>1</v>
      </c>
      <c r="V419">
        <v>0</v>
      </c>
      <c r="W419">
        <v>0</v>
      </c>
      <c r="X419">
        <v>0</v>
      </c>
      <c r="Y419">
        <v>1</v>
      </c>
    </row>
    <row r="420" spans="1:25">
      <c r="A420" s="376">
        <v>418</v>
      </c>
      <c r="B420" t="s">
        <v>945</v>
      </c>
      <c r="T420">
        <v>1</v>
      </c>
    </row>
    <row r="421" spans="1:25">
      <c r="A421" s="376">
        <v>419</v>
      </c>
      <c r="B421" t="s">
        <v>946</v>
      </c>
    </row>
    <row r="422" spans="1:25">
      <c r="A422" s="376">
        <v>420</v>
      </c>
      <c r="B422" t="s">
        <v>198</v>
      </c>
      <c r="T422">
        <v>1</v>
      </c>
      <c r="U422">
        <v>1</v>
      </c>
      <c r="V422">
        <v>0</v>
      </c>
      <c r="W422">
        <v>0</v>
      </c>
      <c r="X422">
        <v>1</v>
      </c>
      <c r="Y422">
        <v>1</v>
      </c>
    </row>
    <row r="423" spans="1:25">
      <c r="A423" s="376">
        <v>421</v>
      </c>
      <c r="B423" t="s">
        <v>3177</v>
      </c>
    </row>
    <row r="424" spans="1:25">
      <c r="A424" s="376">
        <v>422</v>
      </c>
      <c r="B424" t="s">
        <v>428</v>
      </c>
      <c r="Q424">
        <v>1</v>
      </c>
      <c r="U424">
        <v>0</v>
      </c>
      <c r="V424">
        <v>1</v>
      </c>
      <c r="W424">
        <v>0</v>
      </c>
      <c r="X424">
        <v>0</v>
      </c>
      <c r="Y424">
        <v>1</v>
      </c>
    </row>
    <row r="425" spans="1:25">
      <c r="A425" s="376">
        <v>423</v>
      </c>
      <c r="B425" t="s">
        <v>425</v>
      </c>
      <c r="U425">
        <v>0</v>
      </c>
      <c r="V425">
        <v>0</v>
      </c>
      <c r="W425">
        <v>0</v>
      </c>
      <c r="X425">
        <v>0</v>
      </c>
      <c r="Y425">
        <v>0</v>
      </c>
    </row>
    <row r="426" spans="1:25">
      <c r="A426" s="376">
        <v>424</v>
      </c>
      <c r="B426" t="s">
        <v>335</v>
      </c>
      <c r="H426" t="s">
        <v>631</v>
      </c>
      <c r="Q426">
        <v>1</v>
      </c>
      <c r="R426">
        <v>1</v>
      </c>
      <c r="T426">
        <v>1</v>
      </c>
      <c r="U426">
        <v>0</v>
      </c>
      <c r="V426">
        <v>1</v>
      </c>
      <c r="W426">
        <v>1</v>
      </c>
      <c r="X426">
        <v>1</v>
      </c>
      <c r="Y426">
        <v>1</v>
      </c>
    </row>
    <row r="427" spans="1:25">
      <c r="A427" s="376">
        <v>425</v>
      </c>
      <c r="B427" t="s">
        <v>416</v>
      </c>
      <c r="Q427">
        <v>1</v>
      </c>
      <c r="R427">
        <v>1</v>
      </c>
      <c r="U427">
        <v>0</v>
      </c>
      <c r="V427">
        <v>1</v>
      </c>
      <c r="W427">
        <v>1</v>
      </c>
      <c r="X427">
        <v>0</v>
      </c>
      <c r="Y427">
        <v>1</v>
      </c>
    </row>
    <row r="428" spans="1:25">
      <c r="A428" s="376">
        <v>426</v>
      </c>
      <c r="B428" t="s">
        <v>950</v>
      </c>
      <c r="Q428">
        <v>1</v>
      </c>
      <c r="T428">
        <v>1</v>
      </c>
    </row>
    <row r="429" spans="1:25">
      <c r="A429" s="376">
        <v>427</v>
      </c>
      <c r="B429" t="s">
        <v>114</v>
      </c>
      <c r="U429">
        <v>0</v>
      </c>
      <c r="V429">
        <v>0</v>
      </c>
      <c r="W429">
        <v>0</v>
      </c>
      <c r="X429">
        <v>1</v>
      </c>
      <c r="Y429">
        <v>0</v>
      </c>
    </row>
    <row r="430" spans="1:25">
      <c r="A430" s="376">
        <v>428</v>
      </c>
      <c r="B430" t="s">
        <v>481</v>
      </c>
      <c r="Q430">
        <v>1</v>
      </c>
      <c r="T430">
        <v>1</v>
      </c>
      <c r="U430">
        <v>0</v>
      </c>
      <c r="V430">
        <v>1</v>
      </c>
      <c r="W430">
        <v>0</v>
      </c>
      <c r="X430">
        <v>0</v>
      </c>
      <c r="Y430">
        <v>1</v>
      </c>
    </row>
    <row r="431" spans="1:25">
      <c r="A431" s="376">
        <v>429</v>
      </c>
      <c r="B431" t="s">
        <v>229</v>
      </c>
      <c r="U431">
        <v>0</v>
      </c>
      <c r="V431">
        <v>1</v>
      </c>
      <c r="W431">
        <v>0</v>
      </c>
      <c r="X431">
        <v>0</v>
      </c>
      <c r="Y431">
        <v>1</v>
      </c>
    </row>
    <row r="432" spans="1:25">
      <c r="A432" s="376">
        <v>430</v>
      </c>
      <c r="B432" t="s">
        <v>417</v>
      </c>
      <c r="Q432">
        <v>1</v>
      </c>
      <c r="T432">
        <v>1</v>
      </c>
      <c r="U432">
        <v>0</v>
      </c>
      <c r="V432">
        <v>1</v>
      </c>
      <c r="W432">
        <v>0</v>
      </c>
      <c r="X432">
        <v>1</v>
      </c>
      <c r="Y432">
        <v>0</v>
      </c>
    </row>
    <row r="433" spans="1:25">
      <c r="A433" s="376">
        <v>431</v>
      </c>
      <c r="B433" t="s">
        <v>3180</v>
      </c>
    </row>
    <row r="434" spans="1:25">
      <c r="A434" s="376">
        <v>432</v>
      </c>
      <c r="B434" t="s">
        <v>330</v>
      </c>
      <c r="Q434">
        <v>1</v>
      </c>
      <c r="U434">
        <v>0</v>
      </c>
      <c r="V434">
        <v>1</v>
      </c>
      <c r="W434">
        <v>0</v>
      </c>
      <c r="X434">
        <v>0</v>
      </c>
      <c r="Y434">
        <v>0</v>
      </c>
    </row>
    <row r="435" spans="1:25">
      <c r="A435" s="376">
        <v>433</v>
      </c>
      <c r="B435" t="s">
        <v>389</v>
      </c>
      <c r="Q435">
        <v>1</v>
      </c>
      <c r="T435">
        <v>1</v>
      </c>
      <c r="U435">
        <v>0</v>
      </c>
      <c r="V435">
        <v>1</v>
      </c>
      <c r="W435">
        <v>0</v>
      </c>
      <c r="X435">
        <v>1</v>
      </c>
      <c r="Y435">
        <v>1</v>
      </c>
    </row>
    <row r="436" spans="1:25">
      <c r="A436" s="376">
        <v>434</v>
      </c>
      <c r="B436" t="s">
        <v>224</v>
      </c>
      <c r="Q436">
        <v>1</v>
      </c>
      <c r="U436">
        <v>0</v>
      </c>
      <c r="V436">
        <v>1</v>
      </c>
      <c r="W436">
        <v>0</v>
      </c>
      <c r="X436">
        <v>0</v>
      </c>
      <c r="Y436">
        <v>0</v>
      </c>
    </row>
    <row r="437" spans="1:25">
      <c r="A437" s="376">
        <v>435</v>
      </c>
      <c r="B437" t="s">
        <v>533</v>
      </c>
      <c r="U437">
        <v>0</v>
      </c>
      <c r="V437">
        <v>0</v>
      </c>
      <c r="W437">
        <v>0</v>
      </c>
      <c r="X437">
        <v>0</v>
      </c>
      <c r="Y437">
        <v>0</v>
      </c>
    </row>
    <row r="438" spans="1:25">
      <c r="A438" s="376">
        <v>436</v>
      </c>
      <c r="B438" t="s">
        <v>314</v>
      </c>
      <c r="U438">
        <v>0</v>
      </c>
      <c r="V438">
        <v>0</v>
      </c>
      <c r="W438">
        <v>0</v>
      </c>
      <c r="X438">
        <v>0</v>
      </c>
      <c r="Y438">
        <v>0</v>
      </c>
    </row>
    <row r="439" spans="1:25">
      <c r="A439" s="376">
        <v>437</v>
      </c>
      <c r="B439" t="s">
        <v>1765</v>
      </c>
    </row>
    <row r="440" spans="1:25">
      <c r="A440" s="376">
        <v>438</v>
      </c>
      <c r="B440" t="s">
        <v>516</v>
      </c>
      <c r="U440">
        <v>0</v>
      </c>
      <c r="V440">
        <v>0</v>
      </c>
      <c r="W440">
        <v>0</v>
      </c>
      <c r="X440">
        <v>0</v>
      </c>
      <c r="Y440">
        <v>1</v>
      </c>
    </row>
    <row r="441" spans="1:25">
      <c r="A441" s="376">
        <v>439</v>
      </c>
      <c r="B441" t="s">
        <v>1719</v>
      </c>
    </row>
    <row r="442" spans="1:25">
      <c r="A442" s="376">
        <v>440</v>
      </c>
      <c r="B442" t="s">
        <v>320</v>
      </c>
      <c r="U442">
        <v>0</v>
      </c>
      <c r="V442">
        <v>1</v>
      </c>
      <c r="W442">
        <v>0</v>
      </c>
      <c r="X442">
        <v>0</v>
      </c>
      <c r="Y442">
        <v>1</v>
      </c>
    </row>
    <row r="443" spans="1:25">
      <c r="A443" s="376">
        <v>441</v>
      </c>
      <c r="B443" t="s">
        <v>184</v>
      </c>
      <c r="Q443">
        <v>1</v>
      </c>
      <c r="T443">
        <v>1</v>
      </c>
      <c r="U443">
        <v>0</v>
      </c>
      <c r="V443">
        <v>1</v>
      </c>
      <c r="W443">
        <v>0</v>
      </c>
      <c r="X443">
        <v>0</v>
      </c>
      <c r="Y443">
        <v>1</v>
      </c>
    </row>
    <row r="444" spans="1:25">
      <c r="A444" s="376">
        <v>442</v>
      </c>
      <c r="B444" t="s">
        <v>524</v>
      </c>
      <c r="U444">
        <v>0</v>
      </c>
      <c r="V444">
        <v>0</v>
      </c>
      <c r="W444">
        <v>0</v>
      </c>
      <c r="X444">
        <v>1</v>
      </c>
      <c r="Y444">
        <v>0</v>
      </c>
    </row>
    <row r="445" spans="1:25">
      <c r="A445" s="376">
        <v>443</v>
      </c>
      <c r="B445" t="s">
        <v>218</v>
      </c>
      <c r="U445">
        <v>0</v>
      </c>
      <c r="V445">
        <v>1</v>
      </c>
      <c r="W445">
        <v>0</v>
      </c>
      <c r="X445">
        <v>0</v>
      </c>
      <c r="Y445">
        <v>1</v>
      </c>
    </row>
    <row r="446" spans="1:25">
      <c r="A446" s="376">
        <v>444</v>
      </c>
      <c r="B446" t="s">
        <v>3181</v>
      </c>
    </row>
    <row r="447" spans="1:25">
      <c r="A447" s="376">
        <v>445</v>
      </c>
      <c r="B447" t="s">
        <v>309</v>
      </c>
      <c r="H447" t="s">
        <v>631</v>
      </c>
      <c r="Q447">
        <v>1</v>
      </c>
      <c r="R447">
        <v>1</v>
      </c>
      <c r="T447">
        <v>1</v>
      </c>
      <c r="U447">
        <v>0</v>
      </c>
      <c r="V447">
        <v>1</v>
      </c>
      <c r="W447">
        <v>1</v>
      </c>
      <c r="X447">
        <v>1</v>
      </c>
      <c r="Y447">
        <v>1</v>
      </c>
    </row>
    <row r="448" spans="1:25">
      <c r="A448" s="376">
        <v>446</v>
      </c>
      <c r="B448" t="s">
        <v>2549</v>
      </c>
    </row>
    <row r="449" spans="1:25">
      <c r="A449" s="376">
        <v>447</v>
      </c>
      <c r="B449" t="s">
        <v>509</v>
      </c>
      <c r="Q449">
        <v>1</v>
      </c>
      <c r="U449">
        <v>0</v>
      </c>
      <c r="V449">
        <v>1</v>
      </c>
      <c r="W449">
        <v>0</v>
      </c>
      <c r="X449">
        <v>1</v>
      </c>
      <c r="Y449">
        <v>0</v>
      </c>
    </row>
    <row r="450" spans="1:25">
      <c r="A450" s="376">
        <v>448</v>
      </c>
      <c r="B450" t="s">
        <v>169</v>
      </c>
      <c r="Q450">
        <v>1</v>
      </c>
      <c r="T450">
        <v>1</v>
      </c>
      <c r="U450">
        <v>0</v>
      </c>
      <c r="V450">
        <v>1</v>
      </c>
      <c r="W450">
        <v>0</v>
      </c>
      <c r="X450">
        <v>0</v>
      </c>
      <c r="Y450">
        <v>1</v>
      </c>
    </row>
    <row r="451" spans="1:25">
      <c r="A451" s="376">
        <v>449</v>
      </c>
      <c r="B451" t="s">
        <v>189</v>
      </c>
      <c r="U451">
        <v>0</v>
      </c>
      <c r="V451">
        <v>0</v>
      </c>
      <c r="W451">
        <v>0</v>
      </c>
      <c r="X451">
        <v>0</v>
      </c>
      <c r="Y451">
        <v>0</v>
      </c>
    </row>
    <row r="452" spans="1:25">
      <c r="A452" s="376">
        <v>450</v>
      </c>
      <c r="B452" t="s">
        <v>163</v>
      </c>
      <c r="H452" t="s">
        <v>631</v>
      </c>
      <c r="Q452">
        <v>1</v>
      </c>
      <c r="R452">
        <v>1</v>
      </c>
      <c r="T452">
        <v>1</v>
      </c>
      <c r="U452">
        <v>0</v>
      </c>
      <c r="V452">
        <v>1</v>
      </c>
      <c r="W452">
        <v>1</v>
      </c>
      <c r="X452">
        <v>1</v>
      </c>
      <c r="Y452">
        <v>1</v>
      </c>
    </row>
    <row r="453" spans="1:25">
      <c r="A453" s="376">
        <v>451</v>
      </c>
      <c r="B453" t="s">
        <v>315</v>
      </c>
      <c r="Q453">
        <v>1</v>
      </c>
      <c r="U453">
        <v>0</v>
      </c>
      <c r="V453">
        <v>0</v>
      </c>
      <c r="W453">
        <v>0</v>
      </c>
      <c r="X453">
        <v>0</v>
      </c>
      <c r="Y453">
        <v>0</v>
      </c>
    </row>
    <row r="454" spans="1:25">
      <c r="A454" s="376">
        <v>452</v>
      </c>
      <c r="B454" t="s">
        <v>219</v>
      </c>
      <c r="U454">
        <v>0</v>
      </c>
      <c r="V454">
        <v>1</v>
      </c>
      <c r="W454">
        <v>0</v>
      </c>
      <c r="X454">
        <v>0</v>
      </c>
      <c r="Y454">
        <v>0</v>
      </c>
    </row>
    <row r="455" spans="1:25">
      <c r="A455" s="376">
        <v>453</v>
      </c>
      <c r="B455" t="s">
        <v>517</v>
      </c>
      <c r="U455">
        <v>0</v>
      </c>
      <c r="V455">
        <v>1</v>
      </c>
      <c r="W455">
        <v>0</v>
      </c>
      <c r="X455">
        <v>0</v>
      </c>
      <c r="Y455">
        <v>1</v>
      </c>
    </row>
    <row r="456" spans="1:25">
      <c r="A456" s="376">
        <v>454</v>
      </c>
      <c r="B456" t="s">
        <v>168</v>
      </c>
      <c r="T456">
        <v>1</v>
      </c>
      <c r="U456">
        <v>0</v>
      </c>
      <c r="V456">
        <v>1</v>
      </c>
      <c r="W456">
        <v>0</v>
      </c>
      <c r="X456">
        <v>0</v>
      </c>
      <c r="Y456">
        <v>1</v>
      </c>
    </row>
    <row r="457" spans="1:25">
      <c r="A457" s="376">
        <v>455</v>
      </c>
      <c r="B457" t="s">
        <v>242</v>
      </c>
      <c r="Q457">
        <v>1</v>
      </c>
      <c r="U457">
        <v>0</v>
      </c>
      <c r="V457">
        <v>1</v>
      </c>
      <c r="W457">
        <v>0</v>
      </c>
      <c r="X457">
        <v>0</v>
      </c>
      <c r="Y457">
        <v>0</v>
      </c>
    </row>
    <row r="458" spans="1:25">
      <c r="A458" s="376">
        <v>456</v>
      </c>
      <c r="B458" t="s">
        <v>267</v>
      </c>
      <c r="Q458">
        <v>1</v>
      </c>
      <c r="R458">
        <v>1</v>
      </c>
      <c r="T458">
        <v>1</v>
      </c>
      <c r="U458">
        <v>0</v>
      </c>
      <c r="V458">
        <v>1</v>
      </c>
      <c r="W458">
        <v>1</v>
      </c>
      <c r="X458">
        <v>1</v>
      </c>
      <c r="Y458">
        <v>1</v>
      </c>
    </row>
    <row r="459" spans="1:25">
      <c r="A459" s="376">
        <v>457</v>
      </c>
      <c r="B459" t="s">
        <v>460</v>
      </c>
      <c r="Q459">
        <v>1</v>
      </c>
      <c r="T459">
        <v>1</v>
      </c>
      <c r="U459">
        <v>0</v>
      </c>
      <c r="V459">
        <v>1</v>
      </c>
      <c r="W459">
        <v>0</v>
      </c>
      <c r="X459">
        <v>1</v>
      </c>
      <c r="Y459">
        <v>1</v>
      </c>
    </row>
    <row r="460" spans="1:25">
      <c r="A460" s="376">
        <v>458</v>
      </c>
      <c r="B460" t="s">
        <v>105</v>
      </c>
      <c r="U460">
        <v>0</v>
      </c>
      <c r="V460">
        <v>0</v>
      </c>
      <c r="W460">
        <v>0</v>
      </c>
      <c r="X460">
        <v>0</v>
      </c>
      <c r="Y460">
        <v>0</v>
      </c>
    </row>
    <row r="461" spans="1:25">
      <c r="A461" s="376">
        <v>459</v>
      </c>
      <c r="B461" t="s">
        <v>2926</v>
      </c>
    </row>
    <row r="462" spans="1:25">
      <c r="A462" s="376">
        <v>460</v>
      </c>
      <c r="B462" t="s">
        <v>324</v>
      </c>
      <c r="Q462">
        <v>1</v>
      </c>
      <c r="T462">
        <v>1</v>
      </c>
      <c r="U462">
        <v>1</v>
      </c>
      <c r="V462">
        <v>0</v>
      </c>
      <c r="W462">
        <v>0</v>
      </c>
      <c r="X462">
        <v>0</v>
      </c>
      <c r="Y462">
        <v>1</v>
      </c>
    </row>
    <row r="463" spans="1:25">
      <c r="A463" s="376">
        <v>461</v>
      </c>
      <c r="B463" t="s">
        <v>95</v>
      </c>
      <c r="T463">
        <v>1</v>
      </c>
      <c r="U463">
        <v>1</v>
      </c>
      <c r="V463">
        <v>0</v>
      </c>
      <c r="W463">
        <v>0</v>
      </c>
      <c r="X463">
        <v>0</v>
      </c>
      <c r="Y463">
        <v>0</v>
      </c>
    </row>
    <row r="464" spans="1:25">
      <c r="A464" s="376">
        <v>462</v>
      </c>
      <c r="B464" t="s">
        <v>352</v>
      </c>
      <c r="U464">
        <v>0</v>
      </c>
      <c r="V464">
        <v>0</v>
      </c>
      <c r="W464">
        <v>0</v>
      </c>
      <c r="X464">
        <v>0</v>
      </c>
      <c r="Y464">
        <v>0</v>
      </c>
    </row>
    <row r="465" spans="1:25">
      <c r="A465" s="376">
        <v>463</v>
      </c>
      <c r="B465" t="s">
        <v>2432</v>
      </c>
    </row>
    <row r="466" spans="1:25">
      <c r="A466" s="376">
        <v>464</v>
      </c>
      <c r="B466" t="s">
        <v>968</v>
      </c>
    </row>
    <row r="467" spans="1:25">
      <c r="A467" s="376">
        <v>465</v>
      </c>
      <c r="B467" t="s">
        <v>148</v>
      </c>
      <c r="U467">
        <v>0</v>
      </c>
      <c r="V467">
        <v>0</v>
      </c>
      <c r="W467">
        <v>0</v>
      </c>
      <c r="X467">
        <v>0</v>
      </c>
      <c r="Y467">
        <v>0</v>
      </c>
    </row>
    <row r="468" spans="1:25">
      <c r="A468" s="376">
        <v>466</v>
      </c>
      <c r="B468" t="s">
        <v>195</v>
      </c>
      <c r="H468" t="s">
        <v>631</v>
      </c>
      <c r="Q468">
        <v>1</v>
      </c>
      <c r="R468">
        <v>1</v>
      </c>
      <c r="T468">
        <v>1</v>
      </c>
      <c r="U468">
        <v>0</v>
      </c>
      <c r="V468">
        <v>1</v>
      </c>
      <c r="W468">
        <v>0</v>
      </c>
      <c r="X468">
        <v>1</v>
      </c>
      <c r="Y468">
        <v>1</v>
      </c>
    </row>
    <row r="469" spans="1:25">
      <c r="A469" s="376">
        <v>467</v>
      </c>
      <c r="B469" t="s">
        <v>217</v>
      </c>
      <c r="Q469">
        <v>1</v>
      </c>
      <c r="T469">
        <v>1</v>
      </c>
      <c r="U469">
        <v>1</v>
      </c>
      <c r="V469">
        <v>0</v>
      </c>
      <c r="W469">
        <v>0</v>
      </c>
      <c r="X469">
        <v>0</v>
      </c>
      <c r="Y469">
        <v>0</v>
      </c>
    </row>
    <row r="470" spans="1:25">
      <c r="A470" s="376">
        <v>468</v>
      </c>
      <c r="B470" t="s">
        <v>3186</v>
      </c>
    </row>
    <row r="471" spans="1:25">
      <c r="A471" s="376">
        <v>469</v>
      </c>
      <c r="B471" t="s">
        <v>240</v>
      </c>
      <c r="Q471">
        <v>1</v>
      </c>
      <c r="T471">
        <v>1</v>
      </c>
      <c r="U471">
        <v>0</v>
      </c>
      <c r="V471">
        <v>1</v>
      </c>
      <c r="W471">
        <v>0</v>
      </c>
      <c r="X471">
        <v>0</v>
      </c>
      <c r="Y471">
        <v>1</v>
      </c>
    </row>
    <row r="472" spans="1:25">
      <c r="A472" s="376">
        <v>470</v>
      </c>
      <c r="B472" t="s">
        <v>279</v>
      </c>
      <c r="U472">
        <v>0</v>
      </c>
      <c r="V472">
        <v>0</v>
      </c>
      <c r="W472">
        <v>0</v>
      </c>
      <c r="X472">
        <v>0</v>
      </c>
      <c r="Y472">
        <v>0</v>
      </c>
    </row>
    <row r="473" spans="1:25">
      <c r="A473" s="376">
        <v>471</v>
      </c>
      <c r="B473" t="s">
        <v>467</v>
      </c>
      <c r="U473">
        <v>0</v>
      </c>
      <c r="V473">
        <v>0</v>
      </c>
      <c r="W473">
        <v>0</v>
      </c>
      <c r="X473">
        <v>0</v>
      </c>
      <c r="Y473">
        <v>0</v>
      </c>
    </row>
    <row r="474" spans="1:25">
      <c r="A474" s="376">
        <v>472</v>
      </c>
      <c r="B474" t="s">
        <v>447</v>
      </c>
      <c r="J474" t="s">
        <v>631</v>
      </c>
      <c r="Q474">
        <v>1</v>
      </c>
      <c r="T474">
        <v>1</v>
      </c>
      <c r="U474">
        <v>0</v>
      </c>
      <c r="V474">
        <v>1</v>
      </c>
      <c r="W474">
        <v>0</v>
      </c>
      <c r="X474">
        <v>1</v>
      </c>
      <c r="Y474">
        <v>1</v>
      </c>
    </row>
    <row r="475" spans="1:25">
      <c r="A475" s="376">
        <v>473</v>
      </c>
      <c r="B475" t="s">
        <v>396</v>
      </c>
      <c r="U475">
        <v>0</v>
      </c>
      <c r="V475">
        <v>1</v>
      </c>
      <c r="W475">
        <v>0</v>
      </c>
      <c r="X475">
        <v>1</v>
      </c>
      <c r="Y475">
        <v>0</v>
      </c>
    </row>
    <row r="476" spans="1:25">
      <c r="A476" s="376">
        <v>474</v>
      </c>
      <c r="B476" t="s">
        <v>160</v>
      </c>
      <c r="U476">
        <v>0</v>
      </c>
      <c r="V476">
        <v>1</v>
      </c>
      <c r="W476">
        <v>0</v>
      </c>
      <c r="X476">
        <v>0</v>
      </c>
      <c r="Y476">
        <v>1</v>
      </c>
    </row>
    <row r="477" spans="1:25">
      <c r="A477" s="376">
        <v>475</v>
      </c>
      <c r="B477" t="s">
        <v>201</v>
      </c>
      <c r="Q477">
        <v>1</v>
      </c>
      <c r="T477">
        <v>1</v>
      </c>
      <c r="U477">
        <v>0</v>
      </c>
      <c r="V477">
        <v>0</v>
      </c>
      <c r="W477">
        <v>0</v>
      </c>
      <c r="X477">
        <v>0</v>
      </c>
      <c r="Y477">
        <v>0</v>
      </c>
    </row>
    <row r="478" spans="1:25">
      <c r="A478" s="376">
        <v>476</v>
      </c>
      <c r="B478" t="s">
        <v>2200</v>
      </c>
    </row>
    <row r="479" spans="1:25">
      <c r="A479" s="376">
        <v>477</v>
      </c>
      <c r="B479" t="s">
        <v>501</v>
      </c>
      <c r="U479">
        <v>0</v>
      </c>
      <c r="V479">
        <v>0</v>
      </c>
      <c r="W479">
        <v>0</v>
      </c>
      <c r="X479">
        <v>0</v>
      </c>
      <c r="Y479">
        <v>0</v>
      </c>
    </row>
    <row r="480" spans="1:25">
      <c r="A480" s="376">
        <v>478</v>
      </c>
      <c r="B480" t="s">
        <v>381</v>
      </c>
      <c r="U480">
        <v>0</v>
      </c>
      <c r="V480">
        <v>0</v>
      </c>
      <c r="W480">
        <v>0</v>
      </c>
      <c r="X480">
        <v>0</v>
      </c>
      <c r="Y480">
        <v>0</v>
      </c>
    </row>
    <row r="481" spans="1:25">
      <c r="A481" s="376">
        <v>479</v>
      </c>
      <c r="B481" t="s">
        <v>970</v>
      </c>
    </row>
    <row r="482" spans="1:25">
      <c r="A482" s="376">
        <v>480</v>
      </c>
      <c r="B482" t="s">
        <v>2979</v>
      </c>
    </row>
    <row r="483" spans="1:25">
      <c r="A483" s="376">
        <v>481</v>
      </c>
      <c r="B483" t="s">
        <v>2748</v>
      </c>
    </row>
    <row r="484" spans="1:25">
      <c r="A484" s="376">
        <v>482</v>
      </c>
      <c r="B484" t="s">
        <v>2018</v>
      </c>
    </row>
    <row r="485" spans="1:25">
      <c r="A485" s="376">
        <v>483</v>
      </c>
      <c r="B485" t="s">
        <v>136</v>
      </c>
      <c r="Q485">
        <v>1</v>
      </c>
      <c r="U485">
        <v>0</v>
      </c>
      <c r="V485">
        <v>1</v>
      </c>
      <c r="W485">
        <v>0</v>
      </c>
      <c r="X485">
        <v>0</v>
      </c>
      <c r="Y485">
        <v>1</v>
      </c>
    </row>
    <row r="486" spans="1:25">
      <c r="A486" s="376">
        <v>484</v>
      </c>
      <c r="B486" t="s">
        <v>277</v>
      </c>
      <c r="Q486">
        <v>1</v>
      </c>
      <c r="T486">
        <v>1</v>
      </c>
      <c r="U486">
        <v>1</v>
      </c>
      <c r="V486">
        <v>0</v>
      </c>
      <c r="W486">
        <v>0</v>
      </c>
      <c r="X486">
        <v>1</v>
      </c>
      <c r="Y486">
        <v>0</v>
      </c>
    </row>
    <row r="487" spans="1:25">
      <c r="A487" s="376">
        <v>485</v>
      </c>
      <c r="B487" t="s">
        <v>308</v>
      </c>
      <c r="Q487">
        <v>1</v>
      </c>
      <c r="T487">
        <v>1</v>
      </c>
      <c r="U487">
        <v>0</v>
      </c>
      <c r="V487">
        <v>1</v>
      </c>
      <c r="W487">
        <v>0</v>
      </c>
      <c r="X487">
        <v>0</v>
      </c>
      <c r="Y487">
        <v>1</v>
      </c>
    </row>
    <row r="488" spans="1:25">
      <c r="A488" s="376">
        <v>486</v>
      </c>
      <c r="B488" t="s">
        <v>322</v>
      </c>
      <c r="Q488">
        <v>1</v>
      </c>
      <c r="U488">
        <v>0</v>
      </c>
      <c r="V488">
        <v>1</v>
      </c>
      <c r="W488">
        <v>0</v>
      </c>
      <c r="X488">
        <v>0</v>
      </c>
      <c r="Y488">
        <v>1</v>
      </c>
    </row>
    <row r="489" spans="1:25">
      <c r="A489" s="376">
        <v>487</v>
      </c>
      <c r="B489" t="s">
        <v>3190</v>
      </c>
    </row>
    <row r="490" spans="1:25">
      <c r="A490" s="376">
        <v>488</v>
      </c>
      <c r="B490" t="s">
        <v>236</v>
      </c>
      <c r="Q490">
        <v>1</v>
      </c>
      <c r="U490">
        <v>0</v>
      </c>
      <c r="V490">
        <v>1</v>
      </c>
      <c r="W490">
        <v>0</v>
      </c>
      <c r="X490">
        <v>1</v>
      </c>
      <c r="Y490">
        <v>0</v>
      </c>
    </row>
    <row r="491" spans="1:25">
      <c r="A491" s="376">
        <v>489</v>
      </c>
      <c r="B491" t="s">
        <v>138</v>
      </c>
      <c r="T491">
        <v>1</v>
      </c>
      <c r="U491">
        <v>1</v>
      </c>
      <c r="V491">
        <v>0</v>
      </c>
      <c r="W491">
        <v>0</v>
      </c>
      <c r="X491">
        <v>0</v>
      </c>
      <c r="Y491">
        <v>0</v>
      </c>
    </row>
    <row r="492" spans="1:25">
      <c r="A492" s="376">
        <v>490</v>
      </c>
      <c r="B492" t="s">
        <v>156</v>
      </c>
      <c r="Q492">
        <v>1</v>
      </c>
      <c r="U492">
        <v>0</v>
      </c>
      <c r="V492">
        <v>1</v>
      </c>
      <c r="W492">
        <v>0</v>
      </c>
      <c r="X492">
        <v>1</v>
      </c>
      <c r="Y492">
        <v>1</v>
      </c>
    </row>
    <row r="493" spans="1:25">
      <c r="A493" s="376">
        <v>491</v>
      </c>
      <c r="B493" t="s">
        <v>149</v>
      </c>
      <c r="Q493">
        <v>1</v>
      </c>
      <c r="T493">
        <v>1</v>
      </c>
      <c r="U493">
        <v>0</v>
      </c>
      <c r="V493">
        <v>1</v>
      </c>
      <c r="W493">
        <v>0</v>
      </c>
      <c r="X493">
        <v>0</v>
      </c>
      <c r="Y493">
        <v>1</v>
      </c>
    </row>
    <row r="494" spans="1:25">
      <c r="A494" s="376">
        <v>492</v>
      </c>
      <c r="B494" t="s">
        <v>3192</v>
      </c>
    </row>
    <row r="495" spans="1:25">
      <c r="A495" s="376">
        <v>493</v>
      </c>
      <c r="B495" t="s">
        <v>441</v>
      </c>
      <c r="U495">
        <v>0</v>
      </c>
      <c r="V495">
        <v>1</v>
      </c>
      <c r="W495">
        <v>0</v>
      </c>
      <c r="X495">
        <v>1</v>
      </c>
      <c r="Y495">
        <v>1</v>
      </c>
    </row>
    <row r="496" spans="1:25">
      <c r="A496" s="376">
        <v>494</v>
      </c>
      <c r="B496" t="s">
        <v>186</v>
      </c>
      <c r="U496">
        <v>1</v>
      </c>
      <c r="V496">
        <v>0</v>
      </c>
      <c r="W496">
        <v>0</v>
      </c>
      <c r="X496">
        <v>0</v>
      </c>
      <c r="Y496">
        <v>0</v>
      </c>
    </row>
    <row r="497" spans="1:25">
      <c r="A497" s="376">
        <v>495</v>
      </c>
      <c r="B497" t="s">
        <v>477</v>
      </c>
      <c r="Q497">
        <v>1</v>
      </c>
      <c r="R497">
        <v>1</v>
      </c>
      <c r="T497">
        <v>1</v>
      </c>
      <c r="U497">
        <v>0</v>
      </c>
      <c r="V497">
        <v>1</v>
      </c>
      <c r="W497">
        <v>1</v>
      </c>
      <c r="X497">
        <v>1</v>
      </c>
      <c r="Y497">
        <v>1</v>
      </c>
    </row>
    <row r="498" spans="1:25">
      <c r="A498" s="376">
        <v>496</v>
      </c>
      <c r="B498" t="s">
        <v>162</v>
      </c>
      <c r="T498">
        <v>1</v>
      </c>
      <c r="U498">
        <v>0</v>
      </c>
      <c r="V498">
        <v>1</v>
      </c>
      <c r="W498">
        <v>1</v>
      </c>
      <c r="X498">
        <v>0</v>
      </c>
      <c r="Y498">
        <v>1</v>
      </c>
    </row>
    <row r="499" spans="1:25">
      <c r="A499" s="376">
        <v>497</v>
      </c>
      <c r="B499" t="s">
        <v>1389</v>
      </c>
    </row>
    <row r="500" spans="1:25">
      <c r="A500" s="376">
        <v>498</v>
      </c>
      <c r="B500" t="s">
        <v>359</v>
      </c>
      <c r="H500" t="s">
        <v>631</v>
      </c>
      <c r="U500">
        <v>0</v>
      </c>
      <c r="V500">
        <v>1</v>
      </c>
      <c r="W500">
        <v>1</v>
      </c>
      <c r="X500">
        <v>0</v>
      </c>
      <c r="Y500">
        <v>1</v>
      </c>
    </row>
    <row r="501" spans="1:25">
      <c r="A501" s="376">
        <v>499</v>
      </c>
      <c r="B501" t="s">
        <v>376</v>
      </c>
      <c r="Q501">
        <v>1</v>
      </c>
      <c r="U501">
        <v>0</v>
      </c>
      <c r="V501">
        <v>0</v>
      </c>
      <c r="W501">
        <v>0</v>
      </c>
      <c r="X501">
        <v>1</v>
      </c>
      <c r="Y501">
        <v>1</v>
      </c>
    </row>
    <row r="502" spans="1:25">
      <c r="A502" s="376">
        <v>500</v>
      </c>
      <c r="B502" t="s">
        <v>350</v>
      </c>
      <c r="Q502">
        <v>1</v>
      </c>
      <c r="U502">
        <v>0</v>
      </c>
      <c r="V502">
        <v>1</v>
      </c>
      <c r="W502">
        <v>0</v>
      </c>
      <c r="X502">
        <v>1</v>
      </c>
      <c r="Y502">
        <v>1</v>
      </c>
    </row>
    <row r="503" spans="1:25">
      <c r="A503" s="376">
        <v>501</v>
      </c>
      <c r="B503" t="s">
        <v>459</v>
      </c>
      <c r="Q503">
        <v>1</v>
      </c>
      <c r="T503">
        <v>1</v>
      </c>
      <c r="U503">
        <v>0</v>
      </c>
      <c r="V503">
        <v>1</v>
      </c>
      <c r="W503">
        <v>0</v>
      </c>
      <c r="X503">
        <v>1</v>
      </c>
      <c r="Y503">
        <v>1</v>
      </c>
    </row>
    <row r="504" spans="1:25">
      <c r="A504" s="376">
        <v>502</v>
      </c>
      <c r="B504" t="s">
        <v>983</v>
      </c>
      <c r="T504">
        <v>1</v>
      </c>
    </row>
    <row r="505" spans="1:25">
      <c r="A505" s="376">
        <v>503</v>
      </c>
      <c r="B505" t="s">
        <v>75</v>
      </c>
      <c r="Q505">
        <v>1</v>
      </c>
      <c r="R505">
        <v>1</v>
      </c>
      <c r="U505">
        <v>0</v>
      </c>
      <c r="V505">
        <v>1</v>
      </c>
      <c r="W505">
        <v>1</v>
      </c>
      <c r="X505">
        <v>0</v>
      </c>
      <c r="Y505">
        <v>1</v>
      </c>
    </row>
    <row r="506" spans="1:25">
      <c r="A506" s="376">
        <v>504</v>
      </c>
      <c r="B506" t="s">
        <v>2561</v>
      </c>
    </row>
    <row r="507" spans="1:25">
      <c r="A507" s="376">
        <v>505</v>
      </c>
      <c r="B507" t="s">
        <v>325</v>
      </c>
      <c r="H507" t="s">
        <v>631</v>
      </c>
      <c r="Q507">
        <v>1</v>
      </c>
      <c r="R507">
        <v>1</v>
      </c>
      <c r="T507">
        <v>1</v>
      </c>
      <c r="U507">
        <v>0</v>
      </c>
      <c r="V507">
        <v>1</v>
      </c>
      <c r="W507">
        <v>1</v>
      </c>
      <c r="X507">
        <v>1</v>
      </c>
      <c r="Y507">
        <v>1</v>
      </c>
    </row>
    <row r="508" spans="1:25">
      <c r="A508" s="376">
        <v>506</v>
      </c>
      <c r="B508" t="s">
        <v>52</v>
      </c>
      <c r="Q508">
        <v>1</v>
      </c>
      <c r="T508">
        <v>1</v>
      </c>
      <c r="U508">
        <v>0</v>
      </c>
      <c r="V508">
        <v>1</v>
      </c>
      <c r="W508">
        <v>0</v>
      </c>
      <c r="X508">
        <v>0</v>
      </c>
      <c r="Y508">
        <v>1</v>
      </c>
    </row>
    <row r="509" spans="1:25">
      <c r="A509" s="376">
        <v>507</v>
      </c>
      <c r="B509" t="s">
        <v>150</v>
      </c>
      <c r="T509">
        <v>1</v>
      </c>
      <c r="U509">
        <v>1</v>
      </c>
      <c r="V509">
        <v>0</v>
      </c>
      <c r="W509">
        <v>0</v>
      </c>
      <c r="X509">
        <v>0</v>
      </c>
      <c r="Y509">
        <v>1</v>
      </c>
    </row>
    <row r="510" spans="1:25">
      <c r="A510" s="376">
        <v>508</v>
      </c>
      <c r="B510" t="s">
        <v>485</v>
      </c>
      <c r="Q510">
        <v>1</v>
      </c>
      <c r="T510">
        <v>1</v>
      </c>
      <c r="U510">
        <v>0</v>
      </c>
      <c r="V510">
        <v>1</v>
      </c>
      <c r="W510">
        <v>0</v>
      </c>
      <c r="X510">
        <v>0</v>
      </c>
      <c r="Y510">
        <v>0</v>
      </c>
    </row>
    <row r="511" spans="1:25">
      <c r="A511" s="376">
        <v>509</v>
      </c>
      <c r="B511" t="s">
        <v>426</v>
      </c>
      <c r="H511" t="s">
        <v>631</v>
      </c>
      <c r="Q511">
        <v>1</v>
      </c>
      <c r="R511">
        <v>1</v>
      </c>
      <c r="T511">
        <v>1</v>
      </c>
      <c r="U511">
        <v>0</v>
      </c>
      <c r="V511">
        <v>1</v>
      </c>
      <c r="W511">
        <v>1</v>
      </c>
      <c r="X511">
        <v>1</v>
      </c>
      <c r="Y511">
        <v>1</v>
      </c>
    </row>
    <row r="512" spans="1:25">
      <c r="A512" s="376">
        <v>510</v>
      </c>
      <c r="B512" t="s">
        <v>210</v>
      </c>
      <c r="H512" t="s">
        <v>631</v>
      </c>
      <c r="Q512">
        <v>1</v>
      </c>
      <c r="R512">
        <v>1</v>
      </c>
      <c r="U512">
        <v>0</v>
      </c>
      <c r="V512">
        <v>1</v>
      </c>
      <c r="W512">
        <v>1</v>
      </c>
      <c r="X512">
        <v>0</v>
      </c>
      <c r="Y512">
        <v>0</v>
      </c>
    </row>
    <row r="513" spans="1:25">
      <c r="A513" s="376">
        <v>511</v>
      </c>
      <c r="B513" t="s">
        <v>226</v>
      </c>
      <c r="U513">
        <v>1</v>
      </c>
      <c r="V513">
        <v>0</v>
      </c>
      <c r="W513">
        <v>0</v>
      </c>
      <c r="X513">
        <v>0</v>
      </c>
      <c r="Y513">
        <v>0</v>
      </c>
    </row>
    <row r="514" spans="1:25">
      <c r="A514" s="376">
        <v>512</v>
      </c>
      <c r="B514" t="s">
        <v>989</v>
      </c>
    </row>
    <row r="515" spans="1:25">
      <c r="A515" s="376">
        <v>513</v>
      </c>
      <c r="B515" t="s">
        <v>343</v>
      </c>
      <c r="U515">
        <v>0</v>
      </c>
      <c r="V515">
        <v>0</v>
      </c>
      <c r="W515">
        <v>0</v>
      </c>
      <c r="X515">
        <v>0</v>
      </c>
      <c r="Y515">
        <v>0</v>
      </c>
    </row>
    <row r="516" spans="1:25">
      <c r="A516" s="376">
        <v>514</v>
      </c>
      <c r="B516" t="s">
        <v>130</v>
      </c>
      <c r="U516">
        <v>0</v>
      </c>
      <c r="V516">
        <v>0</v>
      </c>
      <c r="W516">
        <v>0</v>
      </c>
      <c r="X516">
        <v>0</v>
      </c>
      <c r="Y516">
        <v>0</v>
      </c>
    </row>
    <row r="517" spans="1:25">
      <c r="A517" s="376">
        <v>515</v>
      </c>
      <c r="B517" t="s">
        <v>513</v>
      </c>
      <c r="U517">
        <v>0</v>
      </c>
      <c r="V517">
        <v>0</v>
      </c>
      <c r="W517">
        <v>0</v>
      </c>
      <c r="X517">
        <v>0</v>
      </c>
      <c r="Y517">
        <v>0</v>
      </c>
    </row>
    <row r="518" spans="1:25">
      <c r="A518" s="376">
        <v>516</v>
      </c>
      <c r="B518" t="s">
        <v>449</v>
      </c>
      <c r="U518">
        <v>0</v>
      </c>
      <c r="V518">
        <v>0</v>
      </c>
      <c r="W518">
        <v>0</v>
      </c>
      <c r="X518">
        <v>0</v>
      </c>
      <c r="Y518">
        <v>1</v>
      </c>
    </row>
    <row r="519" spans="1:25">
      <c r="A519" s="376">
        <v>517</v>
      </c>
      <c r="B519" t="s">
        <v>2846</v>
      </c>
    </row>
    <row r="520" spans="1:25">
      <c r="A520" s="376">
        <v>518</v>
      </c>
      <c r="B520" t="s">
        <v>214</v>
      </c>
      <c r="Q520">
        <v>1</v>
      </c>
      <c r="U520">
        <v>1</v>
      </c>
      <c r="V520">
        <v>0</v>
      </c>
      <c r="W520">
        <v>0</v>
      </c>
      <c r="X520">
        <v>0</v>
      </c>
      <c r="Y520">
        <v>0</v>
      </c>
    </row>
    <row r="521" spans="1:25">
      <c r="A521" s="376">
        <v>519</v>
      </c>
      <c r="B521" t="s">
        <v>422</v>
      </c>
      <c r="U521">
        <v>0</v>
      </c>
      <c r="V521">
        <v>0</v>
      </c>
      <c r="W521">
        <v>0</v>
      </c>
      <c r="X521">
        <v>0</v>
      </c>
      <c r="Y521">
        <v>0</v>
      </c>
    </row>
    <row r="522" spans="1:25">
      <c r="A522" s="376">
        <v>520</v>
      </c>
      <c r="B522" t="s">
        <v>515</v>
      </c>
      <c r="U522">
        <v>0</v>
      </c>
      <c r="V522">
        <v>0</v>
      </c>
      <c r="W522">
        <v>0</v>
      </c>
      <c r="X522">
        <v>0</v>
      </c>
      <c r="Y522">
        <v>0</v>
      </c>
    </row>
    <row r="523" spans="1:25">
      <c r="A523" s="376">
        <v>521</v>
      </c>
      <c r="B523" t="s">
        <v>455</v>
      </c>
      <c r="U523">
        <v>0</v>
      </c>
      <c r="V523">
        <v>0</v>
      </c>
      <c r="W523">
        <v>0</v>
      </c>
      <c r="X523">
        <v>0</v>
      </c>
      <c r="Y523">
        <v>0</v>
      </c>
    </row>
    <row r="524" spans="1:25">
      <c r="A524" s="376">
        <v>522</v>
      </c>
      <c r="B524" t="s">
        <v>357</v>
      </c>
      <c r="U524">
        <v>0</v>
      </c>
      <c r="V524">
        <v>0</v>
      </c>
      <c r="W524">
        <v>0</v>
      </c>
      <c r="X524">
        <v>0</v>
      </c>
      <c r="Y524">
        <v>0</v>
      </c>
    </row>
    <row r="525" spans="1:25">
      <c r="A525" s="376">
        <v>523</v>
      </c>
      <c r="B525" t="s">
        <v>991</v>
      </c>
    </row>
    <row r="526" spans="1:25">
      <c r="A526" s="376">
        <v>524</v>
      </c>
      <c r="B526" t="s">
        <v>66</v>
      </c>
      <c r="Q526">
        <v>1</v>
      </c>
      <c r="T526">
        <v>1</v>
      </c>
      <c r="U526">
        <v>0</v>
      </c>
      <c r="V526">
        <v>1</v>
      </c>
      <c r="W526">
        <v>0</v>
      </c>
      <c r="X526">
        <v>0</v>
      </c>
      <c r="Y526">
        <v>1</v>
      </c>
    </row>
    <row r="527" spans="1:25">
      <c r="A527" s="376">
        <v>525</v>
      </c>
      <c r="B527" t="s">
        <v>209</v>
      </c>
      <c r="U527">
        <v>0</v>
      </c>
      <c r="V527">
        <v>0</v>
      </c>
      <c r="W527">
        <v>0</v>
      </c>
      <c r="X527">
        <v>0</v>
      </c>
      <c r="Y527">
        <v>0</v>
      </c>
    </row>
    <row r="528" spans="1:25">
      <c r="A528" s="376">
        <v>526</v>
      </c>
      <c r="B528" t="s">
        <v>462</v>
      </c>
      <c r="U528">
        <v>0</v>
      </c>
      <c r="V528">
        <v>0</v>
      </c>
      <c r="W528">
        <v>0</v>
      </c>
      <c r="X528">
        <v>0</v>
      </c>
      <c r="Y528">
        <v>0</v>
      </c>
    </row>
    <row r="529" spans="1:25">
      <c r="A529" s="376">
        <v>527</v>
      </c>
      <c r="B529" t="s">
        <v>993</v>
      </c>
    </row>
    <row r="530" spans="1:25">
      <c r="A530" s="376">
        <v>528</v>
      </c>
      <c r="B530" t="s">
        <v>502</v>
      </c>
      <c r="U530">
        <v>0</v>
      </c>
      <c r="V530">
        <v>0</v>
      </c>
      <c r="W530">
        <v>0</v>
      </c>
      <c r="X530">
        <v>0</v>
      </c>
      <c r="Y530">
        <v>0</v>
      </c>
    </row>
    <row r="531" spans="1:25">
      <c r="A531" s="376">
        <v>529</v>
      </c>
      <c r="B531" t="s">
        <v>192</v>
      </c>
      <c r="H531" t="s">
        <v>631</v>
      </c>
      <c r="Q531">
        <v>1</v>
      </c>
      <c r="R531">
        <v>1</v>
      </c>
      <c r="T531">
        <v>1</v>
      </c>
      <c r="U531">
        <v>0</v>
      </c>
      <c r="V531">
        <v>1</v>
      </c>
      <c r="W531">
        <v>0</v>
      </c>
      <c r="X531">
        <v>1</v>
      </c>
      <c r="Y531">
        <v>1</v>
      </c>
    </row>
    <row r="532" spans="1:25">
      <c r="A532" s="376">
        <v>530</v>
      </c>
      <c r="B532" t="s">
        <v>470</v>
      </c>
      <c r="Q532">
        <v>1</v>
      </c>
      <c r="U532">
        <v>1</v>
      </c>
      <c r="V532">
        <v>0</v>
      </c>
      <c r="W532">
        <v>0</v>
      </c>
      <c r="X532">
        <v>1</v>
      </c>
      <c r="Y532">
        <v>0</v>
      </c>
    </row>
    <row r="533" spans="1:25">
      <c r="A533" s="376">
        <v>531</v>
      </c>
      <c r="B533" t="s">
        <v>3198</v>
      </c>
    </row>
    <row r="534" spans="1:25">
      <c r="A534" s="376">
        <v>532</v>
      </c>
      <c r="B534" t="s">
        <v>997</v>
      </c>
    </row>
    <row r="535" spans="1:25">
      <c r="A535" s="376">
        <v>533</v>
      </c>
      <c r="B535" t="s">
        <v>400</v>
      </c>
      <c r="U535">
        <v>0</v>
      </c>
      <c r="V535">
        <v>0</v>
      </c>
      <c r="W535">
        <v>0</v>
      </c>
      <c r="X535">
        <v>0</v>
      </c>
      <c r="Y535">
        <v>0</v>
      </c>
    </row>
    <row r="536" spans="1:25">
      <c r="A536" s="376">
        <v>534</v>
      </c>
      <c r="B536" t="s">
        <v>54</v>
      </c>
      <c r="U536">
        <v>1</v>
      </c>
      <c r="V536">
        <v>0</v>
      </c>
      <c r="W536">
        <v>0</v>
      </c>
      <c r="X536">
        <v>0</v>
      </c>
      <c r="Y536">
        <v>1</v>
      </c>
    </row>
    <row r="537" spans="1:25">
      <c r="A537" s="376">
        <v>535</v>
      </c>
      <c r="B537" t="s">
        <v>167</v>
      </c>
      <c r="U537">
        <v>0</v>
      </c>
      <c r="V537">
        <v>0</v>
      </c>
      <c r="W537">
        <v>0</v>
      </c>
      <c r="X537">
        <v>0</v>
      </c>
      <c r="Y537">
        <v>0</v>
      </c>
    </row>
    <row r="538" spans="1:25">
      <c r="A538" s="376">
        <v>536</v>
      </c>
      <c r="B538" t="s">
        <v>137</v>
      </c>
      <c r="T538">
        <v>1</v>
      </c>
      <c r="U538">
        <v>1</v>
      </c>
      <c r="V538">
        <v>0</v>
      </c>
      <c r="W538">
        <v>0</v>
      </c>
      <c r="X538">
        <v>0</v>
      </c>
      <c r="Y538">
        <v>0</v>
      </c>
    </row>
    <row r="539" spans="1:25">
      <c r="A539" s="376">
        <v>537</v>
      </c>
      <c r="B539" t="s">
        <v>1741</v>
      </c>
    </row>
    <row r="540" spans="1:25">
      <c r="A540" s="376">
        <v>538</v>
      </c>
      <c r="B540" t="s">
        <v>368</v>
      </c>
      <c r="Q540">
        <v>1</v>
      </c>
      <c r="R540">
        <v>1</v>
      </c>
      <c r="T540">
        <v>1</v>
      </c>
      <c r="U540">
        <v>0</v>
      </c>
      <c r="V540">
        <v>1</v>
      </c>
      <c r="W540">
        <v>1</v>
      </c>
      <c r="X540">
        <v>1</v>
      </c>
      <c r="Y540">
        <v>1</v>
      </c>
    </row>
    <row r="541" spans="1:25">
      <c r="A541" s="376">
        <v>539</v>
      </c>
      <c r="B541" t="s">
        <v>498</v>
      </c>
      <c r="Q541">
        <v>1</v>
      </c>
      <c r="T541">
        <v>1</v>
      </c>
      <c r="U541">
        <v>0</v>
      </c>
      <c r="V541">
        <v>1</v>
      </c>
      <c r="W541">
        <v>0</v>
      </c>
      <c r="X541">
        <v>0</v>
      </c>
      <c r="Y541">
        <v>1</v>
      </c>
    </row>
    <row r="542" spans="1:25">
      <c r="A542" s="376">
        <v>540</v>
      </c>
      <c r="B542" t="s">
        <v>194</v>
      </c>
      <c r="H542" t="s">
        <v>631</v>
      </c>
      <c r="Q542">
        <v>1</v>
      </c>
      <c r="R542">
        <v>1</v>
      </c>
      <c r="U542">
        <v>0</v>
      </c>
      <c r="V542">
        <v>1</v>
      </c>
      <c r="W542">
        <v>1</v>
      </c>
      <c r="X542">
        <v>1</v>
      </c>
      <c r="Y542">
        <v>1</v>
      </c>
    </row>
    <row r="543" spans="1:25">
      <c r="A543" s="376">
        <v>541</v>
      </c>
      <c r="B543" t="s">
        <v>532</v>
      </c>
      <c r="U543">
        <v>0</v>
      </c>
      <c r="V543">
        <v>1</v>
      </c>
      <c r="W543">
        <v>0</v>
      </c>
      <c r="X543">
        <v>0</v>
      </c>
      <c r="Y543">
        <v>1</v>
      </c>
    </row>
    <row r="544" spans="1:25">
      <c r="A544" s="376">
        <v>542</v>
      </c>
      <c r="B544" t="s">
        <v>421</v>
      </c>
      <c r="Q544">
        <v>1</v>
      </c>
      <c r="R544">
        <v>1</v>
      </c>
      <c r="T544">
        <v>1</v>
      </c>
      <c r="U544">
        <v>0</v>
      </c>
      <c r="V544">
        <v>1</v>
      </c>
      <c r="W544">
        <v>1</v>
      </c>
      <c r="X544">
        <v>0</v>
      </c>
      <c r="Y544">
        <v>1</v>
      </c>
    </row>
    <row r="545" spans="1:25">
      <c r="A545" s="376">
        <v>543</v>
      </c>
      <c r="B545" t="s">
        <v>489</v>
      </c>
      <c r="H545" t="s">
        <v>631</v>
      </c>
      <c r="Q545">
        <v>1</v>
      </c>
      <c r="R545">
        <v>1</v>
      </c>
      <c r="U545">
        <v>0</v>
      </c>
      <c r="V545">
        <v>1</v>
      </c>
      <c r="W545">
        <v>1</v>
      </c>
      <c r="X545">
        <v>1</v>
      </c>
      <c r="Y545">
        <v>0</v>
      </c>
    </row>
    <row r="546" spans="1:25">
      <c r="A546" s="376">
        <v>544</v>
      </c>
      <c r="B546" t="s">
        <v>211</v>
      </c>
      <c r="Q546">
        <v>1</v>
      </c>
      <c r="T546">
        <v>1</v>
      </c>
      <c r="U546">
        <v>1</v>
      </c>
      <c r="V546">
        <v>0</v>
      </c>
      <c r="W546">
        <v>0</v>
      </c>
      <c r="X546">
        <v>0</v>
      </c>
      <c r="Y546">
        <v>0</v>
      </c>
    </row>
    <row r="547" spans="1:25">
      <c r="A547" s="376">
        <v>545</v>
      </c>
      <c r="B547" t="s">
        <v>125</v>
      </c>
      <c r="U547">
        <v>0</v>
      </c>
      <c r="V547">
        <v>0</v>
      </c>
      <c r="W547">
        <v>0</v>
      </c>
      <c r="X547">
        <v>0</v>
      </c>
      <c r="Y547">
        <v>0</v>
      </c>
    </row>
    <row r="548" spans="1:25">
      <c r="A548" s="376">
        <v>546</v>
      </c>
      <c r="B548" t="s">
        <v>51</v>
      </c>
      <c r="U548">
        <v>0</v>
      </c>
      <c r="V548">
        <v>0</v>
      </c>
      <c r="W548">
        <v>0</v>
      </c>
      <c r="X548">
        <v>0</v>
      </c>
      <c r="Y548">
        <v>0</v>
      </c>
    </row>
    <row r="549" spans="1:25">
      <c r="A549" s="376">
        <v>547</v>
      </c>
      <c r="B549" t="s">
        <v>313</v>
      </c>
      <c r="U549">
        <v>0</v>
      </c>
      <c r="V549">
        <v>0</v>
      </c>
      <c r="W549">
        <v>0</v>
      </c>
      <c r="X549">
        <v>0</v>
      </c>
      <c r="Y549">
        <v>0</v>
      </c>
    </row>
    <row r="550" spans="1:25">
      <c r="A550" s="376">
        <v>548</v>
      </c>
      <c r="B550" t="s">
        <v>88</v>
      </c>
      <c r="J550" t="s">
        <v>631</v>
      </c>
      <c r="Q550">
        <v>1</v>
      </c>
      <c r="T550">
        <v>1</v>
      </c>
      <c r="U550">
        <v>0</v>
      </c>
      <c r="V550">
        <v>1</v>
      </c>
      <c r="W550">
        <v>0</v>
      </c>
      <c r="X550">
        <v>0</v>
      </c>
      <c r="Y550">
        <v>1</v>
      </c>
    </row>
    <row r="551" spans="1:25">
      <c r="A551" s="376">
        <v>549</v>
      </c>
      <c r="B551" t="s">
        <v>147</v>
      </c>
      <c r="U551">
        <v>0</v>
      </c>
      <c r="V551">
        <v>1</v>
      </c>
      <c r="W551">
        <v>0</v>
      </c>
      <c r="X551">
        <v>0</v>
      </c>
      <c r="Y551">
        <v>1</v>
      </c>
    </row>
    <row r="552" spans="1:25">
      <c r="A552" s="376">
        <v>550</v>
      </c>
      <c r="B552" t="s">
        <v>1009</v>
      </c>
      <c r="T552">
        <v>1</v>
      </c>
    </row>
    <row r="553" spans="1:25">
      <c r="A553" s="376">
        <v>551</v>
      </c>
      <c r="B553" t="s">
        <v>365</v>
      </c>
      <c r="T553">
        <v>1</v>
      </c>
      <c r="U553">
        <v>1</v>
      </c>
      <c r="V553">
        <v>0</v>
      </c>
      <c r="W553">
        <v>0</v>
      </c>
      <c r="X553">
        <v>0</v>
      </c>
      <c r="Y553">
        <v>1</v>
      </c>
    </row>
    <row r="554" spans="1:25">
      <c r="A554" s="376">
        <v>552</v>
      </c>
      <c r="B554" t="s">
        <v>2965</v>
      </c>
    </row>
    <row r="555" spans="1:25">
      <c r="A555" s="376">
        <v>553</v>
      </c>
      <c r="B555" t="s">
        <v>523</v>
      </c>
      <c r="U555">
        <v>0</v>
      </c>
      <c r="V555">
        <v>1</v>
      </c>
      <c r="W555">
        <v>0</v>
      </c>
      <c r="X555">
        <v>0</v>
      </c>
      <c r="Y555">
        <v>1</v>
      </c>
    </row>
    <row r="556" spans="1:25">
      <c r="A556" s="376">
        <v>554</v>
      </c>
      <c r="B556" t="s">
        <v>252</v>
      </c>
      <c r="Q556">
        <v>1</v>
      </c>
      <c r="T556">
        <v>1</v>
      </c>
      <c r="U556">
        <v>0</v>
      </c>
      <c r="V556">
        <v>1</v>
      </c>
      <c r="W556">
        <v>0</v>
      </c>
      <c r="X556">
        <v>0</v>
      </c>
      <c r="Y556">
        <v>1</v>
      </c>
    </row>
    <row r="557" spans="1:25">
      <c r="A557" s="376">
        <v>555</v>
      </c>
      <c r="B557" t="s">
        <v>3206</v>
      </c>
    </row>
    <row r="558" spans="1:25">
      <c r="A558" s="376">
        <v>556</v>
      </c>
      <c r="B558" t="s">
        <v>3208</v>
      </c>
    </row>
    <row r="559" spans="1:25">
      <c r="A559" s="376">
        <v>557</v>
      </c>
      <c r="B559" t="s">
        <v>473</v>
      </c>
      <c r="J559" t="s">
        <v>631</v>
      </c>
      <c r="U559">
        <v>0</v>
      </c>
      <c r="V559">
        <v>1</v>
      </c>
      <c r="W559">
        <v>0</v>
      </c>
      <c r="X559">
        <v>0</v>
      </c>
      <c r="Y559">
        <v>1</v>
      </c>
    </row>
    <row r="560" spans="1:25">
      <c r="A560" s="376">
        <v>558</v>
      </c>
      <c r="B560" t="s">
        <v>3209</v>
      </c>
    </row>
    <row r="561" spans="1:25">
      <c r="A561" s="376">
        <v>559</v>
      </c>
      <c r="B561" t="s">
        <v>386</v>
      </c>
      <c r="U561">
        <v>0</v>
      </c>
      <c r="V561">
        <v>0</v>
      </c>
      <c r="W561">
        <v>0</v>
      </c>
      <c r="X561">
        <v>0</v>
      </c>
      <c r="Y561">
        <v>0</v>
      </c>
    </row>
    <row r="562" spans="1:25">
      <c r="A562" s="376">
        <v>560</v>
      </c>
      <c r="B562" t="s">
        <v>456</v>
      </c>
      <c r="U562">
        <v>1</v>
      </c>
      <c r="V562">
        <v>0</v>
      </c>
      <c r="W562">
        <v>0</v>
      </c>
      <c r="X562">
        <v>0</v>
      </c>
      <c r="Y562">
        <v>1</v>
      </c>
    </row>
    <row r="563" spans="1:25">
      <c r="A563" s="376">
        <v>561</v>
      </c>
      <c r="B563" t="s">
        <v>379</v>
      </c>
      <c r="H563" t="s">
        <v>631</v>
      </c>
      <c r="Q563">
        <v>1</v>
      </c>
      <c r="R563">
        <v>1</v>
      </c>
      <c r="T563">
        <v>1</v>
      </c>
      <c r="U563">
        <v>0</v>
      </c>
      <c r="V563">
        <v>1</v>
      </c>
      <c r="W563">
        <v>1</v>
      </c>
      <c r="X563">
        <v>0</v>
      </c>
      <c r="Y563">
        <v>1</v>
      </c>
    </row>
    <row r="564" spans="1:25">
      <c r="A564" s="376">
        <v>562</v>
      </c>
      <c r="B564" t="s">
        <v>3211</v>
      </c>
    </row>
    <row r="565" spans="1:25">
      <c r="A565" s="376">
        <v>563</v>
      </c>
      <c r="B565" t="s">
        <v>206</v>
      </c>
      <c r="U565">
        <v>0</v>
      </c>
      <c r="V565">
        <v>0</v>
      </c>
      <c r="W565">
        <v>0</v>
      </c>
      <c r="X565">
        <v>1</v>
      </c>
      <c r="Y565">
        <v>1</v>
      </c>
    </row>
    <row r="566" spans="1:25">
      <c r="A566" s="376">
        <v>564</v>
      </c>
      <c r="B566" t="s">
        <v>287</v>
      </c>
      <c r="Q566">
        <v>1</v>
      </c>
      <c r="U566">
        <v>0</v>
      </c>
      <c r="V566">
        <v>1</v>
      </c>
      <c r="W566">
        <v>0</v>
      </c>
      <c r="X566">
        <v>1</v>
      </c>
      <c r="Y566">
        <v>1</v>
      </c>
    </row>
    <row r="567" spans="1:25">
      <c r="A567" s="376">
        <v>565</v>
      </c>
      <c r="B567" t="s">
        <v>374</v>
      </c>
      <c r="Q567">
        <v>1</v>
      </c>
      <c r="T567">
        <v>1</v>
      </c>
      <c r="U567">
        <v>0</v>
      </c>
      <c r="V567">
        <v>1</v>
      </c>
      <c r="W567">
        <v>0</v>
      </c>
      <c r="X567">
        <v>0</v>
      </c>
      <c r="Y567">
        <v>1</v>
      </c>
    </row>
    <row r="568" spans="1:25">
      <c r="A568" s="376">
        <v>566</v>
      </c>
      <c r="B568" t="s">
        <v>296</v>
      </c>
      <c r="Q568">
        <v>1</v>
      </c>
      <c r="T568">
        <v>1</v>
      </c>
      <c r="U568">
        <v>0</v>
      </c>
      <c r="V568">
        <v>1</v>
      </c>
      <c r="W568">
        <v>0</v>
      </c>
      <c r="X568">
        <v>0</v>
      </c>
      <c r="Y568">
        <v>1</v>
      </c>
    </row>
    <row r="569" spans="1:25">
      <c r="A569" s="376">
        <v>567</v>
      </c>
      <c r="B569" t="s">
        <v>382</v>
      </c>
      <c r="U569">
        <v>0</v>
      </c>
      <c r="V569">
        <v>0</v>
      </c>
      <c r="W569">
        <v>0</v>
      </c>
      <c r="X569">
        <v>0</v>
      </c>
      <c r="Y569">
        <v>0</v>
      </c>
    </row>
    <row r="570" spans="1:25">
      <c r="A570" s="376">
        <v>568</v>
      </c>
      <c r="B570" t="s">
        <v>174</v>
      </c>
      <c r="H570" t="s">
        <v>631</v>
      </c>
      <c r="Q570">
        <v>1</v>
      </c>
      <c r="U570">
        <v>0</v>
      </c>
      <c r="V570">
        <v>1</v>
      </c>
      <c r="W570">
        <v>0</v>
      </c>
      <c r="X570">
        <v>0</v>
      </c>
      <c r="Y570">
        <v>1</v>
      </c>
    </row>
    <row r="571" spans="1:25">
      <c r="A571" s="376">
        <v>569</v>
      </c>
      <c r="B571" t="s">
        <v>2946</v>
      </c>
    </row>
    <row r="572" spans="1:25">
      <c r="A572" s="376">
        <v>570</v>
      </c>
      <c r="B572" t="s">
        <v>353</v>
      </c>
      <c r="Q572">
        <v>1</v>
      </c>
      <c r="T572">
        <v>1</v>
      </c>
      <c r="U572">
        <v>0</v>
      </c>
      <c r="V572">
        <v>1</v>
      </c>
      <c r="W572">
        <v>0</v>
      </c>
      <c r="X572">
        <v>0</v>
      </c>
      <c r="Y572">
        <v>1</v>
      </c>
    </row>
    <row r="573" spans="1:25">
      <c r="A573" s="376">
        <v>571</v>
      </c>
      <c r="B573" t="s">
        <v>142</v>
      </c>
      <c r="H573" t="s">
        <v>631</v>
      </c>
      <c r="Q573">
        <v>1</v>
      </c>
      <c r="R573">
        <v>1</v>
      </c>
      <c r="T573">
        <v>1</v>
      </c>
      <c r="U573">
        <v>0</v>
      </c>
      <c r="V573">
        <v>1</v>
      </c>
      <c r="W573">
        <v>1</v>
      </c>
      <c r="X573">
        <v>1</v>
      </c>
      <c r="Y573">
        <v>0</v>
      </c>
    </row>
    <row r="574" spans="1:25">
      <c r="A574" s="376">
        <v>572</v>
      </c>
      <c r="B574" t="s">
        <v>331</v>
      </c>
      <c r="H574" t="s">
        <v>631</v>
      </c>
      <c r="R574">
        <v>1</v>
      </c>
      <c r="U574">
        <v>0</v>
      </c>
      <c r="V574">
        <v>1</v>
      </c>
      <c r="W574">
        <v>1</v>
      </c>
      <c r="X574">
        <v>0</v>
      </c>
      <c r="Y574">
        <v>0</v>
      </c>
    </row>
    <row r="575" spans="1:25">
      <c r="A575" s="376">
        <v>573</v>
      </c>
      <c r="B575" t="s">
        <v>2936</v>
      </c>
    </row>
    <row r="576" spans="1:25">
      <c r="A576" s="376">
        <v>574</v>
      </c>
      <c r="B576" t="s">
        <v>391</v>
      </c>
      <c r="Q576">
        <v>1</v>
      </c>
      <c r="R576">
        <v>1</v>
      </c>
      <c r="T576">
        <v>1</v>
      </c>
      <c r="U576">
        <v>0</v>
      </c>
      <c r="V576">
        <v>1</v>
      </c>
      <c r="W576">
        <v>1</v>
      </c>
      <c r="X576">
        <v>1</v>
      </c>
      <c r="Y576">
        <v>1</v>
      </c>
    </row>
    <row r="577" spans="1:25">
      <c r="A577" s="376">
        <v>575</v>
      </c>
      <c r="B577" t="s">
        <v>2167</v>
      </c>
      <c r="H577" t="s">
        <v>631</v>
      </c>
    </row>
    <row r="578" spans="1:25">
      <c r="A578" s="376">
        <v>576</v>
      </c>
      <c r="B578" t="s">
        <v>164</v>
      </c>
      <c r="T578">
        <v>1</v>
      </c>
      <c r="U578">
        <v>0</v>
      </c>
      <c r="V578">
        <v>1</v>
      </c>
      <c r="W578">
        <v>0</v>
      </c>
      <c r="X578">
        <v>1</v>
      </c>
      <c r="Y578">
        <v>0</v>
      </c>
    </row>
    <row r="579" spans="1:25">
      <c r="A579" s="376">
        <v>577</v>
      </c>
      <c r="B579" t="s">
        <v>177</v>
      </c>
      <c r="H579" t="s">
        <v>631</v>
      </c>
      <c r="Q579">
        <v>1</v>
      </c>
      <c r="R579">
        <v>1</v>
      </c>
      <c r="T579">
        <v>1</v>
      </c>
      <c r="U579">
        <v>0</v>
      </c>
      <c r="V579">
        <v>1</v>
      </c>
      <c r="W579">
        <v>1</v>
      </c>
      <c r="X579">
        <v>1</v>
      </c>
      <c r="Y579">
        <v>1</v>
      </c>
    </row>
    <row r="580" spans="1:25">
      <c r="A580" s="376">
        <v>578</v>
      </c>
      <c r="B580" t="s">
        <v>154</v>
      </c>
      <c r="U580">
        <v>0</v>
      </c>
      <c r="V580">
        <v>0</v>
      </c>
      <c r="W580">
        <v>0</v>
      </c>
      <c r="X580">
        <v>0</v>
      </c>
      <c r="Y580">
        <v>0</v>
      </c>
    </row>
    <row r="581" spans="1:25">
      <c r="A581" s="376">
        <v>579</v>
      </c>
      <c r="B581" t="s">
        <v>407</v>
      </c>
      <c r="Q581">
        <v>1</v>
      </c>
      <c r="T581">
        <v>1</v>
      </c>
      <c r="U581">
        <v>0</v>
      </c>
      <c r="V581">
        <v>1</v>
      </c>
      <c r="W581">
        <v>0</v>
      </c>
      <c r="X581">
        <v>1</v>
      </c>
      <c r="Y581">
        <v>0</v>
      </c>
    </row>
    <row r="582" spans="1:25">
      <c r="A582" s="376">
        <v>580</v>
      </c>
      <c r="B582" t="s">
        <v>458</v>
      </c>
      <c r="U582">
        <v>0</v>
      </c>
      <c r="V582">
        <v>1</v>
      </c>
      <c r="W582">
        <v>0</v>
      </c>
      <c r="X582">
        <v>1</v>
      </c>
      <c r="Y582">
        <v>0</v>
      </c>
    </row>
    <row r="583" spans="1:25">
      <c r="A583" s="376">
        <v>581</v>
      </c>
      <c r="B583" t="s">
        <v>311</v>
      </c>
      <c r="Q583">
        <v>1</v>
      </c>
      <c r="T583">
        <v>1</v>
      </c>
      <c r="U583">
        <v>0</v>
      </c>
      <c r="V583">
        <v>1</v>
      </c>
      <c r="W583">
        <v>0</v>
      </c>
      <c r="X583">
        <v>0</v>
      </c>
      <c r="Y583">
        <v>1</v>
      </c>
    </row>
    <row r="584" spans="1:25">
      <c r="A584" s="376">
        <v>582</v>
      </c>
      <c r="B584" t="s">
        <v>392</v>
      </c>
      <c r="Q584">
        <v>1</v>
      </c>
      <c r="T584">
        <v>1</v>
      </c>
      <c r="U584">
        <v>1</v>
      </c>
      <c r="V584">
        <v>0</v>
      </c>
      <c r="W584">
        <v>0</v>
      </c>
      <c r="X584">
        <v>0</v>
      </c>
      <c r="Y584">
        <v>0</v>
      </c>
    </row>
    <row r="585" spans="1:25">
      <c r="A585" s="376">
        <v>583</v>
      </c>
      <c r="B585" t="s">
        <v>499</v>
      </c>
      <c r="U585">
        <v>0</v>
      </c>
      <c r="V585">
        <v>0</v>
      </c>
      <c r="W585">
        <v>0</v>
      </c>
      <c r="X585">
        <v>0</v>
      </c>
      <c r="Y585">
        <v>0</v>
      </c>
    </row>
    <row r="586" spans="1:25">
      <c r="A586" s="376">
        <v>584</v>
      </c>
      <c r="B586" t="s">
        <v>527</v>
      </c>
      <c r="T586">
        <v>1</v>
      </c>
      <c r="U586">
        <v>1</v>
      </c>
      <c r="V586">
        <v>0</v>
      </c>
      <c r="W586">
        <v>1</v>
      </c>
      <c r="X586">
        <v>0</v>
      </c>
      <c r="Y586">
        <v>1</v>
      </c>
    </row>
    <row r="587" spans="1:25">
      <c r="A587" s="376">
        <v>585</v>
      </c>
      <c r="B587" t="s">
        <v>180</v>
      </c>
      <c r="H587" t="s">
        <v>631</v>
      </c>
      <c r="Q587">
        <v>1</v>
      </c>
      <c r="R587">
        <v>1</v>
      </c>
      <c r="T587">
        <v>1</v>
      </c>
      <c r="U587">
        <v>0</v>
      </c>
      <c r="V587">
        <v>1</v>
      </c>
      <c r="W587">
        <v>1</v>
      </c>
      <c r="X587">
        <v>0</v>
      </c>
      <c r="Y587">
        <v>1</v>
      </c>
    </row>
    <row r="588" spans="1:25">
      <c r="A588" s="376">
        <v>586</v>
      </c>
      <c r="B588" t="s">
        <v>2971</v>
      </c>
    </row>
    <row r="589" spans="1:25">
      <c r="A589" s="376">
        <v>587</v>
      </c>
      <c r="B589" t="s">
        <v>80</v>
      </c>
      <c r="T589">
        <v>1</v>
      </c>
      <c r="U589">
        <v>0</v>
      </c>
      <c r="V589">
        <v>1</v>
      </c>
      <c r="W589">
        <v>0</v>
      </c>
      <c r="X589">
        <v>0</v>
      </c>
      <c r="Y589">
        <v>1</v>
      </c>
    </row>
    <row r="590" spans="1:25">
      <c r="A590" s="376">
        <v>588</v>
      </c>
      <c r="B590" t="s">
        <v>63</v>
      </c>
      <c r="T590">
        <v>1</v>
      </c>
      <c r="U590">
        <v>1</v>
      </c>
      <c r="V590">
        <v>0</v>
      </c>
      <c r="W590">
        <v>0</v>
      </c>
      <c r="X590">
        <v>1</v>
      </c>
      <c r="Y590">
        <v>0</v>
      </c>
    </row>
    <row r="591" spans="1:25">
      <c r="A591" s="376">
        <v>589</v>
      </c>
      <c r="B591" t="s">
        <v>246</v>
      </c>
      <c r="Q591">
        <v>1</v>
      </c>
      <c r="T591">
        <v>1</v>
      </c>
      <c r="U591">
        <v>0</v>
      </c>
      <c r="V591">
        <v>1</v>
      </c>
      <c r="W591">
        <v>0</v>
      </c>
      <c r="X591">
        <v>1</v>
      </c>
      <c r="Y591">
        <v>0</v>
      </c>
    </row>
    <row r="592" spans="1:25">
      <c r="A592" s="376">
        <v>590</v>
      </c>
      <c r="B592" t="s">
        <v>71</v>
      </c>
      <c r="T592">
        <v>1</v>
      </c>
      <c r="U592">
        <v>1</v>
      </c>
      <c r="V592">
        <v>0</v>
      </c>
      <c r="W592">
        <v>0</v>
      </c>
      <c r="X592">
        <v>0</v>
      </c>
      <c r="Y592">
        <v>1</v>
      </c>
    </row>
    <row r="593" spans="1:25">
      <c r="A593" s="376">
        <v>591</v>
      </c>
      <c r="B593" t="s">
        <v>377</v>
      </c>
      <c r="T593">
        <v>1</v>
      </c>
      <c r="U593">
        <v>1</v>
      </c>
      <c r="V593">
        <v>0</v>
      </c>
      <c r="W593">
        <v>0</v>
      </c>
      <c r="X593">
        <v>0</v>
      </c>
      <c r="Y593">
        <v>0</v>
      </c>
    </row>
    <row r="594" spans="1:25">
      <c r="A594" s="376">
        <v>592</v>
      </c>
      <c r="B594" t="s">
        <v>1030</v>
      </c>
      <c r="Q594">
        <v>1</v>
      </c>
    </row>
    <row r="595" spans="1:25">
      <c r="A595" s="376">
        <v>593</v>
      </c>
      <c r="B595" t="s">
        <v>295</v>
      </c>
      <c r="U595">
        <v>0</v>
      </c>
      <c r="V595">
        <v>0</v>
      </c>
      <c r="W595">
        <v>0</v>
      </c>
      <c r="X595">
        <v>0</v>
      </c>
      <c r="Y595">
        <v>0</v>
      </c>
    </row>
    <row r="596" spans="1:25">
      <c r="A596" s="376">
        <v>594</v>
      </c>
      <c r="B596" t="s">
        <v>326</v>
      </c>
      <c r="Q596">
        <v>1</v>
      </c>
      <c r="U596">
        <v>0</v>
      </c>
      <c r="V596">
        <v>1</v>
      </c>
      <c r="W596">
        <v>0</v>
      </c>
      <c r="X596">
        <v>1</v>
      </c>
      <c r="Y596">
        <v>1</v>
      </c>
    </row>
    <row r="597" spans="1:25">
      <c r="A597" s="376">
        <v>595</v>
      </c>
      <c r="B597" t="s">
        <v>409</v>
      </c>
      <c r="Q597">
        <v>1</v>
      </c>
      <c r="T597">
        <v>1</v>
      </c>
      <c r="U597">
        <v>0</v>
      </c>
      <c r="V597">
        <v>1</v>
      </c>
      <c r="W597">
        <v>0</v>
      </c>
      <c r="X597">
        <v>0</v>
      </c>
      <c r="Y597">
        <v>0</v>
      </c>
    </row>
    <row r="598" spans="1:25">
      <c r="A598" s="376">
        <v>596</v>
      </c>
      <c r="B598" t="s">
        <v>205</v>
      </c>
      <c r="U598">
        <v>0</v>
      </c>
      <c r="V598">
        <v>0</v>
      </c>
      <c r="W598">
        <v>0</v>
      </c>
      <c r="X598">
        <v>0</v>
      </c>
      <c r="Y598">
        <v>0</v>
      </c>
    </row>
    <row r="599" spans="1:25">
      <c r="A599" s="376">
        <v>597</v>
      </c>
      <c r="B599" t="s">
        <v>187</v>
      </c>
      <c r="H599" t="s">
        <v>631</v>
      </c>
      <c r="Q599">
        <v>1</v>
      </c>
      <c r="R599">
        <v>1</v>
      </c>
      <c r="T599">
        <v>1</v>
      </c>
      <c r="U599">
        <v>0</v>
      </c>
      <c r="V599">
        <v>1</v>
      </c>
      <c r="W599">
        <v>1</v>
      </c>
      <c r="X599">
        <v>0</v>
      </c>
      <c r="Y599">
        <v>1</v>
      </c>
    </row>
    <row r="600" spans="1:25">
      <c r="A600" s="376">
        <v>598</v>
      </c>
      <c r="B600" t="s">
        <v>461</v>
      </c>
      <c r="U600">
        <v>0</v>
      </c>
      <c r="V600">
        <v>0</v>
      </c>
      <c r="W600">
        <v>0</v>
      </c>
      <c r="X600">
        <v>1</v>
      </c>
      <c r="Y600">
        <v>0</v>
      </c>
    </row>
    <row r="601" spans="1:25">
      <c r="A601" s="376">
        <v>599</v>
      </c>
      <c r="B601" t="s">
        <v>358</v>
      </c>
      <c r="U601">
        <v>0</v>
      </c>
      <c r="V601">
        <v>0</v>
      </c>
      <c r="W601">
        <v>0</v>
      </c>
      <c r="X601">
        <v>0</v>
      </c>
      <c r="Y601">
        <v>0</v>
      </c>
    </row>
    <row r="602" spans="1:25">
      <c r="A602" s="376">
        <v>600</v>
      </c>
      <c r="B602" t="s">
        <v>395</v>
      </c>
      <c r="Q602">
        <v>1</v>
      </c>
      <c r="U602">
        <v>0</v>
      </c>
      <c r="V602">
        <v>1</v>
      </c>
      <c r="W602">
        <v>0</v>
      </c>
      <c r="X602">
        <v>1</v>
      </c>
      <c r="Y602">
        <v>1</v>
      </c>
    </row>
    <row r="603" spans="1:25">
      <c r="A603" s="376">
        <v>601</v>
      </c>
      <c r="B603" t="s">
        <v>2989</v>
      </c>
    </row>
    <row r="604" spans="1:25">
      <c r="A604" s="376">
        <v>602</v>
      </c>
      <c r="B604" t="s">
        <v>354</v>
      </c>
      <c r="Q604">
        <v>1</v>
      </c>
      <c r="T604">
        <v>1</v>
      </c>
      <c r="U604">
        <v>0</v>
      </c>
      <c r="V604">
        <v>1</v>
      </c>
      <c r="W604">
        <v>0</v>
      </c>
      <c r="X604">
        <v>0</v>
      </c>
      <c r="Y604">
        <v>0</v>
      </c>
    </row>
    <row r="605" spans="1:25">
      <c r="A605" s="376">
        <v>603</v>
      </c>
      <c r="B605" t="s">
        <v>258</v>
      </c>
      <c r="H605" t="s">
        <v>631</v>
      </c>
      <c r="Q605">
        <v>1</v>
      </c>
      <c r="R605">
        <v>1</v>
      </c>
      <c r="U605">
        <v>0</v>
      </c>
      <c r="V605">
        <v>1</v>
      </c>
      <c r="W605">
        <v>1</v>
      </c>
      <c r="X605">
        <v>1</v>
      </c>
      <c r="Y605">
        <v>0</v>
      </c>
    </row>
    <row r="606" spans="1:25">
      <c r="A606" s="376">
        <v>604</v>
      </c>
      <c r="B606" t="s">
        <v>220</v>
      </c>
      <c r="T606">
        <v>1</v>
      </c>
      <c r="U606">
        <v>1</v>
      </c>
      <c r="V606">
        <v>0</v>
      </c>
      <c r="W606">
        <v>0</v>
      </c>
      <c r="X606">
        <v>0</v>
      </c>
      <c r="Y606">
        <v>1</v>
      </c>
    </row>
    <row r="607" spans="1:25">
      <c r="A607" s="376">
        <v>605</v>
      </c>
      <c r="B607" t="s">
        <v>291</v>
      </c>
      <c r="Q607">
        <v>1</v>
      </c>
      <c r="U607">
        <v>0</v>
      </c>
      <c r="V607">
        <v>1</v>
      </c>
      <c r="W607">
        <v>0</v>
      </c>
      <c r="X607">
        <v>1</v>
      </c>
      <c r="Y607">
        <v>0</v>
      </c>
    </row>
    <row r="608" spans="1:25">
      <c r="A608" s="376">
        <v>606</v>
      </c>
      <c r="B608" t="s">
        <v>3230</v>
      </c>
    </row>
    <row r="609" spans="1:25">
      <c r="A609" s="376">
        <v>607</v>
      </c>
      <c r="B609" t="s">
        <v>171</v>
      </c>
      <c r="T609">
        <v>1</v>
      </c>
      <c r="U609">
        <v>1</v>
      </c>
      <c r="V609">
        <v>0</v>
      </c>
      <c r="W609">
        <v>0</v>
      </c>
      <c r="X609">
        <v>0</v>
      </c>
      <c r="Y609">
        <v>0</v>
      </c>
    </row>
    <row r="610" spans="1:25">
      <c r="A610" s="376">
        <v>608</v>
      </c>
      <c r="B610" t="s">
        <v>55</v>
      </c>
      <c r="Q610">
        <v>1</v>
      </c>
      <c r="T610">
        <v>1</v>
      </c>
      <c r="U610">
        <v>0</v>
      </c>
      <c r="V610">
        <v>1</v>
      </c>
      <c r="W610">
        <v>0</v>
      </c>
      <c r="X610">
        <v>1</v>
      </c>
      <c r="Y610">
        <v>0</v>
      </c>
    </row>
    <row r="611" spans="1:25">
      <c r="A611" s="376">
        <v>609</v>
      </c>
      <c r="B611" t="s">
        <v>334</v>
      </c>
      <c r="U611">
        <v>1</v>
      </c>
      <c r="V611">
        <v>0</v>
      </c>
      <c r="W611">
        <v>0</v>
      </c>
      <c r="X611">
        <v>0</v>
      </c>
      <c r="Y611">
        <v>0</v>
      </c>
    </row>
    <row r="612" spans="1:25">
      <c r="A612" s="376">
        <v>610</v>
      </c>
      <c r="B612" t="s">
        <v>457</v>
      </c>
      <c r="Q612">
        <v>1</v>
      </c>
      <c r="U612">
        <v>0</v>
      </c>
      <c r="V612">
        <v>1</v>
      </c>
      <c r="W612">
        <v>0</v>
      </c>
      <c r="X612">
        <v>0</v>
      </c>
      <c r="Y612">
        <v>1</v>
      </c>
    </row>
    <row r="613" spans="1:25">
      <c r="A613" s="376">
        <v>611</v>
      </c>
      <c r="B613" t="s">
        <v>122</v>
      </c>
      <c r="T613">
        <v>1</v>
      </c>
      <c r="U613">
        <v>1</v>
      </c>
      <c r="V613">
        <v>0</v>
      </c>
      <c r="W613">
        <v>0</v>
      </c>
      <c r="X613">
        <v>0</v>
      </c>
      <c r="Y613">
        <v>1</v>
      </c>
    </row>
    <row r="614" spans="1:25">
      <c r="A614" s="376">
        <v>612</v>
      </c>
      <c r="B614" t="s">
        <v>361</v>
      </c>
      <c r="Q614">
        <v>1</v>
      </c>
      <c r="T614">
        <v>1</v>
      </c>
      <c r="U614">
        <v>0</v>
      </c>
      <c r="V614">
        <v>1</v>
      </c>
      <c r="W614">
        <v>0</v>
      </c>
      <c r="X614">
        <v>1</v>
      </c>
      <c r="Y614">
        <v>1</v>
      </c>
    </row>
    <row r="615" spans="1:25">
      <c r="A615" s="376">
        <v>613</v>
      </c>
      <c r="B615" t="s">
        <v>112</v>
      </c>
      <c r="Q615">
        <v>1</v>
      </c>
      <c r="R615">
        <v>1</v>
      </c>
      <c r="U615">
        <v>0</v>
      </c>
      <c r="V615">
        <v>1</v>
      </c>
      <c r="W615">
        <v>1</v>
      </c>
      <c r="X615">
        <v>0</v>
      </c>
      <c r="Y615">
        <v>0</v>
      </c>
    </row>
    <row r="616" spans="1:25">
      <c r="A616" s="376">
        <v>614</v>
      </c>
      <c r="B616" t="s">
        <v>3234</v>
      </c>
    </row>
    <row r="617" spans="1:25">
      <c r="A617" s="376">
        <v>615</v>
      </c>
      <c r="B617" t="s">
        <v>1039</v>
      </c>
      <c r="T617">
        <v>1</v>
      </c>
    </row>
    <row r="618" spans="1:25">
      <c r="A618" s="376">
        <v>616</v>
      </c>
      <c r="B618" t="s">
        <v>208</v>
      </c>
      <c r="T618">
        <v>1</v>
      </c>
      <c r="U618">
        <v>0</v>
      </c>
      <c r="V618">
        <v>1</v>
      </c>
      <c r="W618">
        <v>0</v>
      </c>
      <c r="X618">
        <v>1</v>
      </c>
      <c r="Y618">
        <v>1</v>
      </c>
    </row>
    <row r="619" spans="1:25">
      <c r="A619" s="376">
        <v>617</v>
      </c>
      <c r="B619" t="s">
        <v>494</v>
      </c>
      <c r="R619">
        <v>1</v>
      </c>
      <c r="T619">
        <v>1</v>
      </c>
      <c r="U619">
        <v>0</v>
      </c>
      <c r="V619">
        <v>1</v>
      </c>
      <c r="W619">
        <v>1</v>
      </c>
      <c r="X619">
        <v>1</v>
      </c>
      <c r="Y619">
        <v>1</v>
      </c>
    </row>
    <row r="620" spans="1:25">
      <c r="A620" s="376">
        <v>618</v>
      </c>
      <c r="B620" t="s">
        <v>394</v>
      </c>
      <c r="H620" t="s">
        <v>631</v>
      </c>
      <c r="Q620">
        <v>1</v>
      </c>
      <c r="R620">
        <v>1</v>
      </c>
      <c r="U620">
        <v>0</v>
      </c>
      <c r="V620">
        <v>1</v>
      </c>
      <c r="W620">
        <v>1</v>
      </c>
      <c r="X620">
        <v>1</v>
      </c>
      <c r="Y620">
        <v>0</v>
      </c>
    </row>
    <row r="621" spans="1:25">
      <c r="A621" s="376">
        <v>619</v>
      </c>
      <c r="B621" t="s">
        <v>60</v>
      </c>
      <c r="T621">
        <v>1</v>
      </c>
      <c r="U621">
        <v>1</v>
      </c>
      <c r="V621">
        <v>0</v>
      </c>
      <c r="W621">
        <v>0</v>
      </c>
      <c r="X621">
        <v>1</v>
      </c>
      <c r="Y621">
        <v>1</v>
      </c>
    </row>
    <row r="622" spans="1:25">
      <c r="A622" s="376">
        <v>620</v>
      </c>
      <c r="B622" t="s">
        <v>355</v>
      </c>
      <c r="U622">
        <v>0</v>
      </c>
      <c r="V622">
        <v>1</v>
      </c>
      <c r="W622">
        <v>0</v>
      </c>
      <c r="X622">
        <v>1</v>
      </c>
      <c r="Y622">
        <v>1</v>
      </c>
    </row>
    <row r="623" spans="1:25">
      <c r="A623" s="376">
        <v>621</v>
      </c>
      <c r="B623" t="s">
        <v>3239</v>
      </c>
    </row>
    <row r="624" spans="1:25">
      <c r="A624" s="376">
        <v>622</v>
      </c>
      <c r="B624" t="s">
        <v>100</v>
      </c>
      <c r="Q624">
        <v>1</v>
      </c>
      <c r="U624">
        <v>0</v>
      </c>
      <c r="V624">
        <v>0</v>
      </c>
      <c r="W624">
        <v>0</v>
      </c>
      <c r="X624">
        <v>0</v>
      </c>
      <c r="Y624">
        <v>0</v>
      </c>
    </row>
    <row r="625" spans="1:25">
      <c r="A625" s="376">
        <v>623</v>
      </c>
      <c r="B625" t="s">
        <v>49</v>
      </c>
      <c r="H625" t="s">
        <v>631</v>
      </c>
      <c r="Q625">
        <v>1</v>
      </c>
      <c r="R625">
        <v>1</v>
      </c>
      <c r="U625">
        <v>0</v>
      </c>
      <c r="V625">
        <v>1</v>
      </c>
      <c r="W625">
        <v>1</v>
      </c>
      <c r="X625">
        <v>1</v>
      </c>
      <c r="Y625">
        <v>0</v>
      </c>
    </row>
    <row r="626" spans="1:25">
      <c r="A626" s="376">
        <v>624</v>
      </c>
      <c r="B626" t="s">
        <v>170</v>
      </c>
      <c r="Q626">
        <v>1</v>
      </c>
      <c r="T626">
        <v>1</v>
      </c>
      <c r="U626">
        <v>0</v>
      </c>
      <c r="V626">
        <v>1</v>
      </c>
      <c r="W626">
        <v>0</v>
      </c>
      <c r="X626">
        <v>1</v>
      </c>
      <c r="Y626">
        <v>1</v>
      </c>
    </row>
    <row r="627" spans="1:25">
      <c r="A627" s="376">
        <v>625</v>
      </c>
      <c r="B627" t="s">
        <v>443</v>
      </c>
      <c r="U627">
        <v>0</v>
      </c>
      <c r="V627">
        <v>1</v>
      </c>
      <c r="W627">
        <v>0</v>
      </c>
      <c r="X627">
        <v>0</v>
      </c>
      <c r="Y627">
        <v>1</v>
      </c>
    </row>
    <row r="628" spans="1:25">
      <c r="A628" s="376">
        <v>626</v>
      </c>
      <c r="B628" t="s">
        <v>2951</v>
      </c>
    </row>
    <row r="629" spans="1:25">
      <c r="A629" s="376">
        <v>627</v>
      </c>
      <c r="B629" t="s">
        <v>119</v>
      </c>
      <c r="H629" t="s">
        <v>631</v>
      </c>
      <c r="Q629">
        <v>1</v>
      </c>
      <c r="T629">
        <v>1</v>
      </c>
      <c r="U629">
        <v>0</v>
      </c>
      <c r="V629">
        <v>0</v>
      </c>
      <c r="W629">
        <v>0</v>
      </c>
      <c r="X629">
        <v>0</v>
      </c>
      <c r="Y629">
        <v>1</v>
      </c>
    </row>
    <row r="630" spans="1:25">
      <c r="A630" s="376">
        <v>628</v>
      </c>
      <c r="B630" t="s">
        <v>463</v>
      </c>
      <c r="U630">
        <v>0</v>
      </c>
      <c r="V630">
        <v>1</v>
      </c>
      <c r="W630">
        <v>0</v>
      </c>
      <c r="X630">
        <v>0</v>
      </c>
      <c r="Y630">
        <v>1</v>
      </c>
    </row>
    <row r="631" spans="1:25">
      <c r="A631" s="376">
        <v>629</v>
      </c>
      <c r="B631" t="s">
        <v>248</v>
      </c>
      <c r="U631">
        <v>0</v>
      </c>
      <c r="V631">
        <v>1</v>
      </c>
      <c r="W631">
        <v>0</v>
      </c>
      <c r="X631">
        <v>1</v>
      </c>
      <c r="Y631">
        <v>0</v>
      </c>
    </row>
    <row r="632" spans="1:25">
      <c r="A632" s="376">
        <v>630</v>
      </c>
      <c r="B632" t="s">
        <v>544</v>
      </c>
      <c r="U632">
        <v>0</v>
      </c>
      <c r="V632">
        <v>1</v>
      </c>
      <c r="W632">
        <v>0</v>
      </c>
      <c r="X632">
        <v>1</v>
      </c>
      <c r="Y632">
        <v>1</v>
      </c>
    </row>
    <row r="633" spans="1:25">
      <c r="A633" s="376">
        <v>631</v>
      </c>
      <c r="B633" t="s">
        <v>393</v>
      </c>
      <c r="H633" t="s">
        <v>631</v>
      </c>
      <c r="Q633">
        <v>1</v>
      </c>
      <c r="R633">
        <v>1</v>
      </c>
      <c r="T633">
        <v>1</v>
      </c>
      <c r="U633">
        <v>0</v>
      </c>
      <c r="V633">
        <v>1</v>
      </c>
      <c r="W633">
        <v>1</v>
      </c>
      <c r="X633">
        <v>1</v>
      </c>
      <c r="Y633">
        <v>1</v>
      </c>
    </row>
    <row r="634" spans="1:25">
      <c r="A634" s="376">
        <v>632</v>
      </c>
      <c r="B634" t="s">
        <v>2954</v>
      </c>
    </row>
    <row r="635" spans="1:25">
      <c r="A635" s="376">
        <v>633</v>
      </c>
      <c r="B635" t="s">
        <v>414</v>
      </c>
      <c r="U635">
        <v>0</v>
      </c>
      <c r="V635">
        <v>1</v>
      </c>
      <c r="W635">
        <v>0</v>
      </c>
      <c r="X635">
        <v>0</v>
      </c>
      <c r="Y635">
        <v>1</v>
      </c>
    </row>
    <row r="636" spans="1:25">
      <c r="A636" s="376">
        <v>634</v>
      </c>
      <c r="B636" t="s">
        <v>197</v>
      </c>
      <c r="U636">
        <v>0</v>
      </c>
      <c r="V636">
        <v>0</v>
      </c>
      <c r="W636">
        <v>0</v>
      </c>
      <c r="X636">
        <v>0</v>
      </c>
      <c r="Y636">
        <v>0</v>
      </c>
    </row>
    <row r="637" spans="1:25">
      <c r="A637" s="376">
        <v>635</v>
      </c>
      <c r="B637" t="s">
        <v>415</v>
      </c>
      <c r="U637">
        <v>1</v>
      </c>
      <c r="V637">
        <v>0</v>
      </c>
      <c r="W637">
        <v>0</v>
      </c>
      <c r="X637">
        <v>0</v>
      </c>
      <c r="Y637">
        <v>0</v>
      </c>
    </row>
    <row r="638" spans="1:25">
      <c r="A638" s="376">
        <v>636</v>
      </c>
      <c r="B638" t="s">
        <v>289</v>
      </c>
      <c r="U638">
        <v>0</v>
      </c>
      <c r="V638">
        <v>0</v>
      </c>
      <c r="W638">
        <v>0</v>
      </c>
      <c r="X638">
        <v>0</v>
      </c>
      <c r="Y638">
        <v>0</v>
      </c>
    </row>
    <row r="639" spans="1:25">
      <c r="A639" s="376">
        <v>637</v>
      </c>
      <c r="B639" t="s">
        <v>146</v>
      </c>
      <c r="U639">
        <v>0</v>
      </c>
      <c r="V639">
        <v>0</v>
      </c>
      <c r="W639">
        <v>0</v>
      </c>
      <c r="X639">
        <v>0</v>
      </c>
      <c r="Y639">
        <v>0</v>
      </c>
    </row>
    <row r="640" spans="1:25">
      <c r="A640" s="376">
        <v>638</v>
      </c>
      <c r="B640" t="s">
        <v>256</v>
      </c>
      <c r="U640">
        <v>0</v>
      </c>
      <c r="V640">
        <v>0</v>
      </c>
      <c r="W640">
        <v>0</v>
      </c>
      <c r="X640">
        <v>0</v>
      </c>
      <c r="Y640">
        <v>0</v>
      </c>
    </row>
    <row r="641" spans="1:25">
      <c r="A641" s="376">
        <v>639</v>
      </c>
      <c r="B641" t="s">
        <v>345</v>
      </c>
      <c r="T641">
        <v>1</v>
      </c>
      <c r="U641">
        <v>1</v>
      </c>
      <c r="V641">
        <v>0</v>
      </c>
      <c r="W641">
        <v>0</v>
      </c>
      <c r="X641">
        <v>0</v>
      </c>
      <c r="Y641">
        <v>0</v>
      </c>
    </row>
    <row r="642" spans="1:25">
      <c r="A642" s="376">
        <v>640</v>
      </c>
      <c r="B642" t="s">
        <v>2574</v>
      </c>
    </row>
    <row r="643" spans="1:25">
      <c r="A643" s="376">
        <v>641</v>
      </c>
      <c r="B643" t="s">
        <v>2324</v>
      </c>
    </row>
    <row r="644" spans="1:25">
      <c r="A644" s="376">
        <v>642</v>
      </c>
      <c r="B644" t="s">
        <v>3240</v>
      </c>
    </row>
    <row r="645" spans="1:25">
      <c r="A645" s="376">
        <v>643</v>
      </c>
      <c r="B645" t="s">
        <v>2945</v>
      </c>
    </row>
    <row r="646" spans="1:25">
      <c r="A646" s="376">
        <v>644</v>
      </c>
      <c r="B646" t="s">
        <v>390</v>
      </c>
      <c r="U646">
        <v>1</v>
      </c>
      <c r="V646">
        <v>0</v>
      </c>
      <c r="W646">
        <v>0</v>
      </c>
      <c r="X646">
        <v>1</v>
      </c>
      <c r="Y646">
        <v>0</v>
      </c>
    </row>
    <row r="647" spans="1:25">
      <c r="A647" s="376">
        <v>645</v>
      </c>
      <c r="B647" t="s">
        <v>378</v>
      </c>
      <c r="U647">
        <v>0</v>
      </c>
      <c r="V647">
        <v>0</v>
      </c>
      <c r="W647">
        <v>0</v>
      </c>
      <c r="X647">
        <v>0</v>
      </c>
      <c r="Y647">
        <v>0</v>
      </c>
    </row>
    <row r="648" spans="1:25">
      <c r="A648" s="376">
        <v>646</v>
      </c>
      <c r="B648" t="s">
        <v>203</v>
      </c>
      <c r="U648">
        <v>1</v>
      </c>
      <c r="V648">
        <v>0</v>
      </c>
      <c r="W648">
        <v>0</v>
      </c>
      <c r="X648">
        <v>0</v>
      </c>
      <c r="Y648">
        <v>0</v>
      </c>
    </row>
    <row r="649" spans="1:25">
      <c r="A649" s="376">
        <v>647</v>
      </c>
      <c r="B649" t="s">
        <v>268</v>
      </c>
      <c r="U649">
        <v>0</v>
      </c>
      <c r="V649">
        <v>0</v>
      </c>
      <c r="W649">
        <v>0</v>
      </c>
      <c r="X649">
        <v>0</v>
      </c>
      <c r="Y649">
        <v>0</v>
      </c>
    </row>
    <row r="650" spans="1:25">
      <c r="A650" s="376">
        <v>648</v>
      </c>
      <c r="B650" t="s">
        <v>166</v>
      </c>
      <c r="U650">
        <v>0</v>
      </c>
      <c r="V650">
        <v>0</v>
      </c>
      <c r="W650">
        <v>0</v>
      </c>
      <c r="X650">
        <v>0</v>
      </c>
      <c r="Y650">
        <v>0</v>
      </c>
    </row>
    <row r="651" spans="1:25">
      <c r="A651" s="376">
        <v>649</v>
      </c>
      <c r="B651" t="s">
        <v>413</v>
      </c>
      <c r="T651">
        <v>1</v>
      </c>
      <c r="U651">
        <v>1</v>
      </c>
      <c r="V651">
        <v>0</v>
      </c>
      <c r="W651">
        <v>0</v>
      </c>
      <c r="X651">
        <v>0</v>
      </c>
      <c r="Y651">
        <v>1</v>
      </c>
    </row>
    <row r="652" spans="1:25">
      <c r="A652" s="376">
        <v>650</v>
      </c>
      <c r="B652" t="s">
        <v>257</v>
      </c>
      <c r="H652" t="s">
        <v>631</v>
      </c>
      <c r="Q652">
        <v>1</v>
      </c>
      <c r="R652">
        <v>1</v>
      </c>
      <c r="T652">
        <v>1</v>
      </c>
      <c r="U652">
        <v>0</v>
      </c>
      <c r="V652">
        <v>1</v>
      </c>
      <c r="W652">
        <v>1</v>
      </c>
      <c r="X652">
        <v>0</v>
      </c>
      <c r="Y652">
        <v>1</v>
      </c>
    </row>
    <row r="653" spans="1:25">
      <c r="A653" s="376">
        <v>651</v>
      </c>
      <c r="B653" t="s">
        <v>39</v>
      </c>
      <c r="U653">
        <v>91</v>
      </c>
      <c r="V653">
        <v>253</v>
      </c>
      <c r="W653">
        <v>78</v>
      </c>
      <c r="X653">
        <v>157</v>
      </c>
      <c r="Y653">
        <v>222</v>
      </c>
    </row>
    <row r="654" spans="1:25">
      <c r="A654" s="376">
        <v>652</v>
      </c>
      <c r="B654" t="s">
        <v>39</v>
      </c>
      <c r="U654">
        <v>0.18</v>
      </c>
      <c r="V654">
        <v>0.51</v>
      </c>
      <c r="W654">
        <v>0.16</v>
      </c>
      <c r="X654">
        <v>0.31</v>
      </c>
      <c r="Y654">
        <v>0.44</v>
      </c>
    </row>
    <row r="655" spans="1:25">
      <c r="A655" s="376">
        <v>653</v>
      </c>
      <c r="B655" t="s">
        <v>39</v>
      </c>
      <c r="U655">
        <v>49</v>
      </c>
      <c r="V655">
        <v>62</v>
      </c>
      <c r="W655">
        <v>18</v>
      </c>
      <c r="X655">
        <v>29</v>
      </c>
      <c r="Y655">
        <v>52</v>
      </c>
    </row>
    <row r="656" spans="1:25">
      <c r="A656" s="376">
        <v>654</v>
      </c>
      <c r="B656" t="s">
        <v>39</v>
      </c>
      <c r="U656">
        <v>24</v>
      </c>
      <c r="V656">
        <v>95</v>
      </c>
      <c r="W656">
        <v>34</v>
      </c>
      <c r="X656">
        <v>68</v>
      </c>
      <c r="Y656">
        <v>82</v>
      </c>
    </row>
    <row r="657" spans="1:25">
      <c r="A657" s="376">
        <v>655</v>
      </c>
      <c r="B657" t="s">
        <v>39</v>
      </c>
      <c r="U657">
        <v>18</v>
      </c>
      <c r="V657">
        <v>82</v>
      </c>
      <c r="W657">
        <v>22</v>
      </c>
      <c r="X657">
        <v>59</v>
      </c>
      <c r="Y657">
        <v>73</v>
      </c>
    </row>
    <row r="658" spans="1:25">
      <c r="A658" s="376">
        <v>656</v>
      </c>
      <c r="B658" t="s">
        <v>39</v>
      </c>
      <c r="U658">
        <v>0</v>
      </c>
      <c r="V658">
        <v>14</v>
      </c>
      <c r="W658">
        <v>4</v>
      </c>
      <c r="X658">
        <v>1</v>
      </c>
      <c r="Y658">
        <v>15</v>
      </c>
    </row>
    <row r="659" spans="1:25">
      <c r="A659" s="376">
        <v>657</v>
      </c>
      <c r="B659" t="s">
        <v>39</v>
      </c>
      <c r="U659">
        <v>91</v>
      </c>
      <c r="V659">
        <v>253</v>
      </c>
      <c r="W659">
        <v>78</v>
      </c>
      <c r="X659">
        <v>157</v>
      </c>
      <c r="Y659">
        <v>222</v>
      </c>
    </row>
    <row r="660" spans="1:25">
      <c r="A660" s="376">
        <v>658</v>
      </c>
      <c r="B660" t="s">
        <v>39</v>
      </c>
      <c r="U660">
        <v>1</v>
      </c>
      <c r="V660">
        <v>3</v>
      </c>
      <c r="W660">
        <v>0</v>
      </c>
      <c r="X660">
        <v>2</v>
      </c>
      <c r="Y660">
        <v>4</v>
      </c>
    </row>
    <row r="661" spans="1:25">
      <c r="A661" s="376">
        <v>659</v>
      </c>
      <c r="B661" t="s">
        <v>39</v>
      </c>
      <c r="U661">
        <v>24</v>
      </c>
      <c r="V661">
        <v>6</v>
      </c>
      <c r="W661">
        <v>7</v>
      </c>
      <c r="X661">
        <v>14</v>
      </c>
      <c r="Y661">
        <v>14</v>
      </c>
    </row>
    <row r="662" spans="1:25">
      <c r="A662" s="376">
        <v>660</v>
      </c>
      <c r="B662" t="s">
        <v>39</v>
      </c>
      <c r="U662">
        <v>2</v>
      </c>
      <c r="V662">
        <v>4</v>
      </c>
      <c r="W662">
        <v>0</v>
      </c>
      <c r="X662">
        <v>2</v>
      </c>
      <c r="Y662">
        <v>3</v>
      </c>
    </row>
    <row r="663" spans="1:25">
      <c r="A663" s="376">
        <v>661</v>
      </c>
      <c r="B663" t="s">
        <v>39</v>
      </c>
      <c r="U663">
        <v>9</v>
      </c>
      <c r="V663">
        <v>10</v>
      </c>
      <c r="W663">
        <v>1</v>
      </c>
      <c r="X663">
        <v>8</v>
      </c>
      <c r="Y663">
        <v>12</v>
      </c>
    </row>
    <row r="664" spans="1:25">
      <c r="A664" s="376">
        <v>662</v>
      </c>
      <c r="B664" t="s">
        <v>39</v>
      </c>
      <c r="U664">
        <v>2</v>
      </c>
      <c r="V664">
        <v>7</v>
      </c>
      <c r="W664">
        <v>0</v>
      </c>
      <c r="X664">
        <v>5</v>
      </c>
      <c r="Y664">
        <v>5</v>
      </c>
    </row>
    <row r="665" spans="1:25">
      <c r="A665" s="376">
        <v>663</v>
      </c>
      <c r="B665" t="s">
        <v>39</v>
      </c>
      <c r="U665">
        <v>18</v>
      </c>
      <c r="V665">
        <v>72</v>
      </c>
      <c r="W665">
        <v>22</v>
      </c>
      <c r="X665">
        <v>9</v>
      </c>
      <c r="Y665">
        <v>71</v>
      </c>
    </row>
    <row r="666" spans="1:25">
      <c r="A666" s="376">
        <v>664</v>
      </c>
      <c r="B666" t="s">
        <v>39</v>
      </c>
      <c r="U666">
        <v>2</v>
      </c>
      <c r="V666">
        <v>12</v>
      </c>
      <c r="W666">
        <v>5</v>
      </c>
      <c r="X666">
        <v>14</v>
      </c>
      <c r="Y666">
        <v>5</v>
      </c>
    </row>
    <row r="667" spans="1:25">
      <c r="A667" s="376">
        <v>665</v>
      </c>
      <c r="B667" t="s">
        <v>39</v>
      </c>
      <c r="U667">
        <v>4</v>
      </c>
      <c r="V667">
        <v>17</v>
      </c>
      <c r="W667">
        <v>9</v>
      </c>
      <c r="X667">
        <v>20</v>
      </c>
      <c r="Y667">
        <v>12</v>
      </c>
    </row>
    <row r="668" spans="1:25">
      <c r="A668" s="376">
        <v>666</v>
      </c>
      <c r="B668" t="s">
        <v>39</v>
      </c>
      <c r="U668">
        <v>1</v>
      </c>
      <c r="V668">
        <v>6</v>
      </c>
      <c r="W668">
        <v>1</v>
      </c>
      <c r="X668">
        <v>5</v>
      </c>
      <c r="Y668">
        <v>3</v>
      </c>
    </row>
    <row r="669" spans="1:25">
      <c r="A669" s="376">
        <v>667</v>
      </c>
      <c r="B669" t="s">
        <v>39</v>
      </c>
      <c r="U669">
        <v>2</v>
      </c>
      <c r="V669">
        <v>8</v>
      </c>
      <c r="W669">
        <v>1</v>
      </c>
      <c r="X669">
        <v>9</v>
      </c>
      <c r="Y669">
        <v>6</v>
      </c>
    </row>
    <row r="670" spans="1:25">
      <c r="A670" s="376">
        <v>668</v>
      </c>
      <c r="B670" t="s">
        <v>39</v>
      </c>
      <c r="U670">
        <v>5</v>
      </c>
      <c r="V670">
        <v>13</v>
      </c>
      <c r="W670">
        <v>0</v>
      </c>
      <c r="X670">
        <v>1</v>
      </c>
      <c r="Y670">
        <v>15</v>
      </c>
    </row>
    <row r="671" spans="1:25">
      <c r="A671" s="376">
        <v>669</v>
      </c>
      <c r="B671" t="s">
        <v>39</v>
      </c>
      <c r="U671">
        <v>7</v>
      </c>
      <c r="V671">
        <v>21</v>
      </c>
      <c r="W671">
        <v>1</v>
      </c>
      <c r="X671">
        <v>0</v>
      </c>
      <c r="Y671">
        <v>20</v>
      </c>
    </row>
    <row r="672" spans="1:25">
      <c r="A672" s="376">
        <v>670</v>
      </c>
      <c r="B672" t="s">
        <v>39</v>
      </c>
      <c r="U672">
        <v>0</v>
      </c>
      <c r="V672">
        <v>1</v>
      </c>
      <c r="W672">
        <v>0</v>
      </c>
      <c r="X672">
        <v>1</v>
      </c>
      <c r="Y672">
        <v>1</v>
      </c>
    </row>
    <row r="673" spans="1:25">
      <c r="A673" s="376">
        <v>671</v>
      </c>
      <c r="B673" t="s">
        <v>39</v>
      </c>
      <c r="U673">
        <v>5</v>
      </c>
      <c r="V673">
        <v>26</v>
      </c>
      <c r="W673">
        <v>9</v>
      </c>
      <c r="X673">
        <v>22</v>
      </c>
      <c r="Y673">
        <v>13</v>
      </c>
    </row>
    <row r="674" spans="1:25">
      <c r="A674" s="376">
        <v>672</v>
      </c>
      <c r="B674" t="s">
        <v>39</v>
      </c>
      <c r="U674">
        <v>4</v>
      </c>
      <c r="V674">
        <v>23</v>
      </c>
      <c r="W674">
        <v>15</v>
      </c>
      <c r="X674">
        <v>22</v>
      </c>
      <c r="Y674">
        <v>16</v>
      </c>
    </row>
    <row r="675" spans="1:25">
      <c r="A675" s="376">
        <v>673</v>
      </c>
      <c r="B675" t="s">
        <v>39</v>
      </c>
      <c r="U675">
        <v>2</v>
      </c>
      <c r="V675">
        <v>13</v>
      </c>
      <c r="W675">
        <v>6</v>
      </c>
      <c r="X675">
        <v>11</v>
      </c>
      <c r="Y675">
        <v>11</v>
      </c>
    </row>
    <row r="676" spans="1:25">
      <c r="A676" s="376">
        <v>674</v>
      </c>
      <c r="B676" t="s">
        <v>39</v>
      </c>
      <c r="U676">
        <v>3</v>
      </c>
      <c r="V676">
        <v>11</v>
      </c>
      <c r="W676">
        <v>1</v>
      </c>
      <c r="X676">
        <v>12</v>
      </c>
      <c r="Y676">
        <v>11</v>
      </c>
    </row>
    <row r="677" spans="1:25">
      <c r="A677" s="376">
        <v>675</v>
      </c>
      <c r="B677" t="s">
        <v>39</v>
      </c>
      <c r="U677">
        <v>91</v>
      </c>
      <c r="V677">
        <v>253</v>
      </c>
      <c r="W677">
        <v>78</v>
      </c>
      <c r="X677">
        <v>157</v>
      </c>
      <c r="Y677">
        <v>222</v>
      </c>
    </row>
    <row r="678" spans="1:25">
      <c r="A678" s="376">
        <v>676</v>
      </c>
      <c r="B678" t="s">
        <v>39</v>
      </c>
      <c r="Y678" t="s">
        <v>39</v>
      </c>
    </row>
    <row r="679" spans="1:25">
      <c r="A679" s="376">
        <v>677</v>
      </c>
      <c r="B679" t="s">
        <v>39</v>
      </c>
      <c r="Y679" t="s">
        <v>39</v>
      </c>
    </row>
    <row r="680" spans="1:25">
      <c r="A680" s="376">
        <v>678</v>
      </c>
      <c r="B680" t="s">
        <v>39</v>
      </c>
      <c r="Y680" t="s">
        <v>39</v>
      </c>
    </row>
    <row r="681" spans="1:25">
      <c r="A681" s="376">
        <v>679</v>
      </c>
      <c r="B681" t="s">
        <v>39</v>
      </c>
      <c r="Y681" t="s">
        <v>39</v>
      </c>
    </row>
    <row r="682" spans="1:25">
      <c r="A682" s="376">
        <v>680</v>
      </c>
      <c r="B682" t="s">
        <v>39</v>
      </c>
      <c r="Y682" t="s">
        <v>39</v>
      </c>
    </row>
    <row r="683" spans="1:25">
      <c r="A683" s="376">
        <v>681</v>
      </c>
      <c r="B683" t="s">
        <v>39</v>
      </c>
      <c r="Y683" t="s">
        <v>39</v>
      </c>
    </row>
    <row r="684" spans="1:25">
      <c r="A684" s="376">
        <v>682</v>
      </c>
      <c r="B684" t="s">
        <v>39</v>
      </c>
      <c r="Y684" t="s">
        <v>39</v>
      </c>
    </row>
    <row r="685" spans="1:25">
      <c r="A685" s="376">
        <v>683</v>
      </c>
      <c r="B685" t="s">
        <v>39</v>
      </c>
      <c r="Y685"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target portfolio </vt:lpstr>
      <vt:lpstr>CN_NZ</vt:lpstr>
      <vt:lpstr>sbti nz</vt:lpstr>
      <vt:lpstr>2025</vt:lpstr>
      <vt:lpstr>2024</vt:lpstr>
      <vt:lpstr>2023</vt:lpstr>
      <vt:lpstr>2022</vt:lpstr>
      <vt:lpstr>2021</vt:lpstr>
      <vt:lpstr>2020</vt:lpstr>
      <vt:lpstr>2019</vt:lpstr>
      <vt:lpstr>sbti</vt:lpstr>
      <vt:lpstr>sbti evolution </vt:lpstr>
      <vt:lpstr>ref</vt:lpstr>
      <vt:lpstr>target portfolio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Aniya Bagheri</dc:creator>
  <cp:lastModifiedBy>Aniya Bagheri</cp:lastModifiedBy>
  <dcterms:created xsi:type="dcterms:W3CDTF">2025-12-01T09:10:37Z</dcterms:created>
  <dcterms:modified xsi:type="dcterms:W3CDTF">2025-12-31T14:16:42Z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0x010100B3DD045752C3824CA89E69B2FE4FDED4</vt:lpwstr>
  </property>
  <property fmtid="{D5CDD505-2E9C-101B-9397-08002B2CF9AE}" pid="3" name="MediaServiceImageTags">
    <vt:lpwstr/>
  </property>
</Properties>
</file>